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Ex1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Ex2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Ex3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Ex4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charts/chart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.xml" ContentType="application/vnd.openxmlformats-officedocument.drawingml.chartshapes+xml"/>
  <Override PartName="/xl/charts/chartEx5.xml" ContentType="application/vnd.ms-office.chartex+xml"/>
  <Override PartName="/xl/charts/style11.xml" ContentType="application/vnd.ms-office.chartstyle+xml"/>
  <Override PartName="/xl/charts/colors11.xml" ContentType="application/vnd.ms-office.chartcolorstyle+xml"/>
  <Override PartName="/xl/charts/chartEx6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harts/chart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Ex7.xml" ContentType="application/vnd.ms-office.chartex+xml"/>
  <Override PartName="/xl/charts/style18.xml" ContentType="application/vnd.ms-office.chartstyle+xml"/>
  <Override PartName="/xl/charts/colors18.xml" ContentType="application/vnd.ms-office.chartcolorstyle+xml"/>
  <Override PartName="/xl/charts/chart1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1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1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1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Ex8.xml" ContentType="application/vnd.ms-office.chartex+xml"/>
  <Override PartName="/xl/charts/style23.xml" ContentType="application/vnd.ms-office.chartstyle+xml"/>
  <Override PartName="/xl/charts/colors23.xml" ContentType="application/vnd.ms-office.chartcolorstyle+xml"/>
  <Override PartName="/xl/charts/chart1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1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1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1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2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2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2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2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Ex9.xml" ContentType="application/vnd.ms-office.chartex+xml"/>
  <Override PartName="/xl/charts/style35.xml" ContentType="application/vnd.ms-office.chartstyle+xml"/>
  <Override PartName="/xl/charts/colors35.xml" ContentType="application/vnd.ms-office.chartcolorstyle+xml"/>
  <Override PartName="/xl/charts/chartEx10.xml" ContentType="application/vnd.ms-office.chartex+xml"/>
  <Override PartName="/xl/charts/style36.xml" ContentType="application/vnd.ms-office.chartstyle+xml"/>
  <Override PartName="/xl/charts/colors36.xml" ContentType="application/vnd.ms-office.chartcolorstyle+xml"/>
  <Override PartName="/xl/charts/chart2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2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2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3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Ex11.xml" ContentType="application/vnd.ms-office.chartex+xml"/>
  <Override PartName="/xl/charts/style41.xml" ContentType="application/vnd.ms-office.chartstyle+xml"/>
  <Override PartName="/xl/charts/colors41.xml" ContentType="application/vnd.ms-office.chartcolorstyle+xml"/>
  <Override PartName="/xl/charts/chart31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32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33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34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35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36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37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38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4.xml" ContentType="application/vnd.openxmlformats-officedocument.drawing+xml"/>
  <Override PartName="/xl/charts/chart39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40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41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.xml" ContentType="application/vnd.openxmlformats-officedocument.drawingml.chartshapes+xml"/>
  <Override PartName="/xl/charts/chart42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43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44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6.xml" ContentType="application/vnd.openxmlformats-officedocument.drawing+xml"/>
  <Override PartName="/xl/charts/chart45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46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47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48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49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50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51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5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5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5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5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5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5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5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59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60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61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7.xml" ContentType="application/vnd.openxmlformats-officedocument.drawing+xml"/>
  <Override PartName="/xl/charts/chart62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63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64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65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66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67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68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69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70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71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72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73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74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75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76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77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78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79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80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81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82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83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84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85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86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8.xml" ContentType="application/vnd.openxmlformats-officedocument.drawing+xml"/>
  <Override PartName="/xl/charts/chart87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88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89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9.xml" ContentType="application/vnd.openxmlformats-officedocument.drawingml.chartshapes+xml"/>
  <Override PartName="/xl/charts/chart90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91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10.xml" ContentType="application/vnd.openxmlformats-officedocument.drawingml.chartshapes+xml"/>
  <Override PartName="/xl/charts/chart92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93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94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11.xml" ContentType="application/vnd.openxmlformats-officedocument.drawingml.chartshapes+xml"/>
  <Override PartName="/xl/charts/chart95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96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97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12.xml" ContentType="application/vnd.openxmlformats-officedocument.drawingml.chartshapes+xml"/>
  <Override PartName="/xl/charts/chart98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99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drawings/drawing13.xml" ContentType="application/vnd.openxmlformats-officedocument.drawingml.chartshapes+xml"/>
  <Override PartName="/xl/charts/chart100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01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14.xml" ContentType="application/vnd.openxmlformats-officedocument.drawing+xml"/>
  <Override PartName="/xl/charts/chart102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03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04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05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06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07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08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09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10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11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12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drawings/drawing15.xml" ContentType="application/vnd.openxmlformats-officedocument.drawing+xml"/>
  <Override PartName="/xl/charts/chart113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14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15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16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17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18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19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20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21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22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23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24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25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26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27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28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29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30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31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32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33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34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35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36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37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38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39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drawings/drawing16.xml" ContentType="application/vnd.openxmlformats-officedocument.drawing+xml"/>
  <Override PartName="/xl/charts/chart140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41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42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43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drawings/drawing17.xml" ContentType="application/vnd.openxmlformats-officedocument.drawing+xml"/>
  <Override PartName="/xl/charts/chart144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45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46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47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48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49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50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51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52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53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54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55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56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 codeName="ThisWorkbook"/>
  <xr:revisionPtr revIDLastSave="1" documentId="13_ncr:1_{2C6DF0B5-F4CF-40D3-A6BA-C10B55D76555}" xr6:coauthVersionLast="47" xr6:coauthVersionMax="47" xr10:uidLastSave="{88A5DBDC-A4FB-472C-94DB-444DA94E6168}"/>
  <bookViews>
    <workbookView xWindow="14770" yWindow="-16310" windowWidth="29020" windowHeight="15820" xr2:uid="{BD33D69D-51EE-44B4-9885-C568F27099B0}"/>
  </bookViews>
  <sheets>
    <sheet name="QAQC" sheetId="2" r:id="rId1"/>
    <sheet name="Section 1" sheetId="19" r:id="rId2"/>
    <sheet name="Section 2" sheetId="11" r:id="rId3"/>
    <sheet name="Section 3" sheetId="8" r:id="rId4"/>
    <sheet name="Section 4" sheetId="12" r:id="rId5"/>
    <sheet name="Section 5" sheetId="13" r:id="rId6"/>
    <sheet name="Section 6" sheetId="14" r:id="rId7"/>
    <sheet name="Section 7" sheetId="24" r:id="rId8"/>
    <sheet name="Section 8" sheetId="37" r:id="rId9"/>
    <sheet name="Section 9" sheetId="17" r:id="rId10"/>
    <sheet name="Section 10" sheetId="18" r:id="rId11"/>
    <sheet name="Section 11" sheetId="21" r:id="rId12"/>
    <sheet name="File 5" sheetId="29" state="hidden" r:id="rId13"/>
    <sheet name="EB_2023" sheetId="34" state="hidden" r:id="rId14"/>
    <sheet name="Ref" sheetId="9" state="hidden" r:id="rId15"/>
    <sheet name="Colour codes" sheetId="23" state="hidden" r:id="rId16"/>
    <sheet name="Indicators" sheetId="33" state="hidden" r:id="rId17"/>
    <sheet name="Lookup index" sheetId="35" state="hidden" r:id="rId18"/>
  </sheets>
  <definedNames>
    <definedName name="_xlchart.v1.0" hidden="1">'Section 1'!$W$43:$W$46</definedName>
    <definedName name="_xlchart.v1.1" hidden="1">'Section 1'!$X$43:$X$46</definedName>
    <definedName name="_xlchart.v1.10" hidden="1">'Section 1'!$C$232:$C$239</definedName>
    <definedName name="_xlchart.v1.11" hidden="1">'Section 1'!$F$232:$F$239</definedName>
    <definedName name="_xlchart.v1.12" hidden="1">'Section 1'!$C$476:$C$482</definedName>
    <definedName name="_xlchart.v1.13" hidden="1">'Section 1'!$F$476:$F$482</definedName>
    <definedName name="_xlchart.v1.14" hidden="1">'Section 1'!$C$353:$C$358</definedName>
    <definedName name="_xlchart.v1.15" hidden="1">'Section 1'!$F$353:$F$358</definedName>
    <definedName name="_xlchart.v1.16" hidden="1">'Section 1'!$C$838:$C$844</definedName>
    <definedName name="_xlchart.v1.17" hidden="1">'Section 1'!$F$838:$F$844</definedName>
    <definedName name="_xlchart.v1.18" hidden="1">'Section 1'!$C$714:$C$719</definedName>
    <definedName name="_xlchart.v1.19" hidden="1">'Section 1'!$F$714:$F$719</definedName>
    <definedName name="_xlchart.v1.2" hidden="1">'Section 1'!$C$77:$C$84</definedName>
    <definedName name="_xlchart.v1.3" hidden="1">'Section 1'!$G$77:$G$84</definedName>
    <definedName name="_xlchart.v1.4" hidden="1">'Section 1'!$C$77:$C$84</definedName>
    <definedName name="_xlchart.v1.5" hidden="1">'Section 1'!$F$77:$F$84</definedName>
    <definedName name="_xlchart.v1.6" hidden="1">'Section 1'!$F$161:$Q$161</definedName>
    <definedName name="_xlchart.v1.7" hidden="1">'Section 1'!$F$162:$Q$162</definedName>
    <definedName name="_xlchart.v1.8" hidden="1">'Section 1'!$C$284:$C$290</definedName>
    <definedName name="_xlchart.v1.9" hidden="1">'Section 1'!$F$284:$F$290</definedName>
    <definedName name="bts_index">Ref!$3:$3</definedName>
    <definedName name="cnv_kt_gwh">Ref!$C$8</definedName>
    <definedName name="ex_eb_index">Ref!$2:$2</definedName>
    <definedName name="ExternalData_1" localSheetId="13" hidden="1">'EB_2023'!$A$1:$H$1889</definedName>
    <definedName name="ExternalData_3" localSheetId="12" hidden="1">'File 5'!$A$1:$S$7853</definedName>
    <definedName name="qst_index">Ref!$4:$4</definedName>
    <definedName name="test_table_range">'Section 3'!$BE$61:$BR$78</definedName>
    <definedName name="year_cb_baseline">Ref!$C$13</definedName>
    <definedName name="year_latest">Ref!$C$12</definedName>
    <definedName name="years">Ref!$1:$1</definedName>
    <definedName name="years_index">Ref!$5:$5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101" i="8" l="1"/>
  <c r="AY165" i="8"/>
  <c r="H862" i="19"/>
  <c r="H863" i="19"/>
  <c r="H864" i="19"/>
  <c r="H865" i="19"/>
  <c r="H866" i="19"/>
  <c r="H867" i="19"/>
  <c r="H868" i="19"/>
  <c r="F844" i="19"/>
  <c r="F820" i="19" l="1"/>
  <c r="G820" i="19"/>
  <c r="H820" i="19"/>
  <c r="I820" i="19"/>
  <c r="J820" i="19"/>
  <c r="K820" i="19"/>
  <c r="L820" i="19"/>
  <c r="M820" i="19"/>
  <c r="N820" i="19"/>
  <c r="O820" i="19"/>
  <c r="P820" i="19"/>
  <c r="Q820" i="19"/>
  <c r="R820" i="19"/>
  <c r="S820" i="19"/>
  <c r="T820" i="19"/>
  <c r="U820" i="19"/>
  <c r="V820" i="19"/>
  <c r="W820" i="19"/>
  <c r="X820" i="19"/>
  <c r="Y820" i="19"/>
  <c r="Z820" i="19"/>
  <c r="AA820" i="19"/>
  <c r="AB820" i="19"/>
  <c r="AC820" i="19"/>
  <c r="G570" i="19"/>
  <c r="G560" i="19" l="1"/>
  <c r="G559" i="19"/>
  <c r="G566" i="19"/>
  <c r="G562" i="19"/>
  <c r="F573" i="19"/>
  <c r="G565" i="19"/>
  <c r="G557" i="19"/>
  <c r="G564" i="19"/>
  <c r="G569" i="19"/>
  <c r="G561" i="19"/>
  <c r="F574" i="19"/>
  <c r="G567" i="19"/>
  <c r="G563" i="19"/>
  <c r="F572" i="19"/>
  <c r="G558" i="19"/>
  <c r="G568" i="19"/>
  <c r="F575" i="19" l="1"/>
  <c r="G575" i="19" s="1"/>
  <c r="G573" i="19" l="1"/>
  <c r="G572" i="19"/>
  <c r="G574" i="19"/>
  <c r="F418" i="19" l="1"/>
  <c r="G411" i="19" s="1"/>
  <c r="F393" i="19"/>
  <c r="F392" i="19"/>
  <c r="F391" i="19"/>
  <c r="F390" i="19"/>
  <c r="F388" i="19"/>
  <c r="G381" i="19" s="1"/>
  <c r="G387" i="19" l="1"/>
  <c r="G382" i="19"/>
  <c r="G380" i="19"/>
  <c r="G417" i="19"/>
  <c r="G379" i="19"/>
  <c r="G412" i="19"/>
  <c r="G386" i="19"/>
  <c r="G416" i="19"/>
  <c r="G385" i="19"/>
  <c r="G415" i="19"/>
  <c r="G384" i="19"/>
  <c r="G414" i="19"/>
  <c r="G383" i="19"/>
  <c r="G413" i="19"/>
  <c r="G418" i="19" l="1"/>
  <c r="G388" i="19"/>
  <c r="H259" i="19" l="1"/>
  <c r="H260" i="19"/>
  <c r="H261" i="19"/>
  <c r="H262" i="19"/>
  <c r="H263" i="19"/>
  <c r="H264" i="19"/>
  <c r="H265" i="19"/>
  <c r="F315" i="19"/>
  <c r="G310" i="19" s="1"/>
  <c r="G309" i="19" l="1"/>
  <c r="G311" i="19"/>
  <c r="G308" i="19"/>
  <c r="G314" i="19"/>
  <c r="G313" i="19"/>
  <c r="G312" i="19"/>
  <c r="G181" i="19" l="1"/>
  <c r="H181" i="19"/>
  <c r="I181" i="19"/>
  <c r="J181" i="19"/>
  <c r="K181" i="19"/>
  <c r="L181" i="19"/>
  <c r="M181" i="19"/>
  <c r="N181" i="19"/>
  <c r="O181" i="19"/>
  <c r="P181" i="19"/>
  <c r="Q181" i="19"/>
  <c r="G184" i="19"/>
  <c r="H184" i="19"/>
  <c r="I184" i="19"/>
  <c r="J184" i="19"/>
  <c r="K184" i="19"/>
  <c r="L184" i="19"/>
  <c r="M184" i="19"/>
  <c r="N184" i="19"/>
  <c r="O184" i="19"/>
  <c r="P184" i="19"/>
  <c r="Q184" i="19"/>
  <c r="BF8" i="18"/>
  <c r="BG8" i="18" s="1"/>
  <c r="BG334" i="18" s="1"/>
  <c r="BT334" i="18" s="1"/>
  <c r="CG334" i="18" s="1"/>
  <c r="AQ8" i="18"/>
  <c r="AS8" i="18" s="1"/>
  <c r="AS9" i="18" s="1"/>
  <c r="BC51" i="17"/>
  <c r="BF8" i="17"/>
  <c r="BF46" i="17" s="1"/>
  <c r="AS8" i="17"/>
  <c r="AS9" i="17" s="1"/>
  <c r="AQ8" i="17"/>
  <c r="AR8" i="17" s="1"/>
  <c r="BE51" i="17"/>
  <c r="AP51" i="17"/>
  <c r="BE50" i="17"/>
  <c r="BC50" i="17"/>
  <c r="BC49" i="17" s="1"/>
  <c r="BC48" i="17" s="1"/>
  <c r="BC47" i="17" s="1"/>
  <c r="AP50" i="17"/>
  <c r="BE49" i="17"/>
  <c r="AP49" i="17"/>
  <c r="BE48" i="17"/>
  <c r="AP48" i="17"/>
  <c r="BE47" i="17"/>
  <c r="AP47" i="17"/>
  <c r="AS46" i="17"/>
  <c r="AW46" i="17" s="1"/>
  <c r="AZ46" i="17" s="1"/>
  <c r="AQ46" i="17" a="1"/>
  <c r="AQ46" i="17" s="1"/>
  <c r="AR46" i="17" s="1"/>
  <c r="AV46" i="17" s="1"/>
  <c r="AY46" i="17" s="1"/>
  <c r="AY45" i="17"/>
  <c r="BG191" i="18" l="1"/>
  <c r="BT191" i="18" s="1"/>
  <c r="CG191" i="18" s="1"/>
  <c r="BF366" i="18"/>
  <c r="BS366" i="18" s="1"/>
  <c r="CF366" i="18" s="1"/>
  <c r="BG366" i="18"/>
  <c r="BT366" i="18" s="1"/>
  <c r="CG366" i="18" s="1"/>
  <c r="BG329" i="18"/>
  <c r="BT329" i="18" s="1"/>
  <c r="CG329" i="18" s="1"/>
  <c r="BF430" i="18"/>
  <c r="BS430" i="18" s="1"/>
  <c r="CF430" i="18" s="1"/>
  <c r="BF43" i="18"/>
  <c r="BS43" i="18" s="1"/>
  <c r="CF43" i="18" s="1"/>
  <c r="BG430" i="18"/>
  <c r="BT430" i="18" s="1"/>
  <c r="CG430" i="18" s="1"/>
  <c r="BF329" i="18"/>
  <c r="BS329" i="18" s="1"/>
  <c r="CF329" i="18" s="1"/>
  <c r="BG43" i="18"/>
  <c r="BT43" i="18" s="1"/>
  <c r="CG43" i="18" s="1"/>
  <c r="BF232" i="18"/>
  <c r="BG232" i="18"/>
  <c r="BF334" i="18"/>
  <c r="BS334" i="18" s="1"/>
  <c r="CF334" i="18" s="1"/>
  <c r="BF191" i="18"/>
  <c r="BS191" i="18" s="1"/>
  <c r="CF191" i="18" s="1"/>
  <c r="L162" i="19"/>
  <c r="O162" i="19"/>
  <c r="F184" i="19"/>
  <c r="O185" i="19"/>
  <c r="F181" i="19"/>
  <c r="O182" i="19" s="1"/>
  <c r="K185" i="19"/>
  <c r="N185" i="19"/>
  <c r="J185" i="19"/>
  <c r="M185" i="19"/>
  <c r="I162" i="19"/>
  <c r="F162" i="19"/>
  <c r="J162" i="19"/>
  <c r="P185" i="19"/>
  <c r="H185" i="19"/>
  <c r="G185" i="19"/>
  <c r="M162" i="19"/>
  <c r="P162" i="19"/>
  <c r="G162" i="19"/>
  <c r="Q185" i="19"/>
  <c r="I185" i="19"/>
  <c r="H162" i="19"/>
  <c r="L185" i="19"/>
  <c r="N162" i="19"/>
  <c r="K162" i="19"/>
  <c r="BG9" i="18"/>
  <c r="BH8" i="18"/>
  <c r="BF9" i="18"/>
  <c r="AT8" i="18"/>
  <c r="AT9" i="18" s="1"/>
  <c r="AR8" i="18"/>
  <c r="AT8" i="17"/>
  <c r="AT9" i="17" s="1"/>
  <c r="BF9" i="17" a="1"/>
  <c r="BF9" i="17" s="1"/>
  <c r="BG8" i="17"/>
  <c r="AU46" i="17"/>
  <c r="AT46" i="17"/>
  <c r="AX46" i="17" s="1"/>
  <c r="BA46" i="17" s="1"/>
  <c r="BH232" i="18" l="1"/>
  <c r="BH43" i="18"/>
  <c r="BU43" i="18" s="1"/>
  <c r="CH43" i="18" s="1"/>
  <c r="BH430" i="18"/>
  <c r="BU430" i="18" s="1"/>
  <c r="CH430" i="18" s="1"/>
  <c r="BH366" i="18"/>
  <c r="BU366" i="18" s="1"/>
  <c r="CH366" i="18" s="1"/>
  <c r="BH329" i="18"/>
  <c r="BU329" i="18" s="1"/>
  <c r="CH329" i="18" s="1"/>
  <c r="BH334" i="18"/>
  <c r="BU334" i="18" s="1"/>
  <c r="CH334" i="18" s="1"/>
  <c r="BH191" i="18"/>
  <c r="BU191" i="18" s="1"/>
  <c r="CH191" i="18" s="1"/>
  <c r="H182" i="19"/>
  <c r="G182" i="19"/>
  <c r="P182" i="19"/>
  <c r="I182" i="19"/>
  <c r="M182" i="19"/>
  <c r="N182" i="19"/>
  <c r="Q182" i="19"/>
  <c r="J182" i="19"/>
  <c r="K182" i="19"/>
  <c r="L182" i="19"/>
  <c r="Q162" i="19"/>
  <c r="BH9" i="18"/>
  <c r="BI8" i="18"/>
  <c r="BG46" i="17"/>
  <c r="BG9" i="17" a="1"/>
  <c r="BG9" i="17" s="1"/>
  <c r="BH8" i="17"/>
  <c r="BI43" i="18" l="1"/>
  <c r="BV43" i="18" s="1"/>
  <c r="CI43" i="18" s="1"/>
  <c r="BI430" i="18"/>
  <c r="BV430" i="18" s="1"/>
  <c r="CI430" i="18" s="1"/>
  <c r="BI329" i="18"/>
  <c r="BV329" i="18" s="1"/>
  <c r="CI329" i="18" s="1"/>
  <c r="BI191" i="18"/>
  <c r="BV191" i="18" s="1"/>
  <c r="CI191" i="18" s="1"/>
  <c r="BI366" i="18"/>
  <c r="BV366" i="18" s="1"/>
  <c r="CI366" i="18" s="1"/>
  <c r="BI232" i="18"/>
  <c r="BI334" i="18"/>
  <c r="BV334" i="18" s="1"/>
  <c r="CI334" i="18" s="1"/>
  <c r="BJ8" i="18"/>
  <c r="BI9" i="18"/>
  <c r="BH46" i="17"/>
  <c r="BH9" i="17" a="1"/>
  <c r="BH9" i="17" s="1"/>
  <c r="BI8" i="17"/>
  <c r="BJ430" i="18" l="1"/>
  <c r="BW430" i="18" s="1"/>
  <c r="CJ430" i="18" s="1"/>
  <c r="BJ329" i="18"/>
  <c r="BW329" i="18" s="1"/>
  <c r="CJ329" i="18" s="1"/>
  <c r="BJ366" i="18"/>
  <c r="BW366" i="18" s="1"/>
  <c r="CJ366" i="18" s="1"/>
  <c r="BJ334" i="18"/>
  <c r="BW334" i="18" s="1"/>
  <c r="CJ334" i="18" s="1"/>
  <c r="BJ191" i="18"/>
  <c r="BW191" i="18" s="1"/>
  <c r="CJ191" i="18" s="1"/>
  <c r="BJ43" i="18"/>
  <c r="BW43" i="18" s="1"/>
  <c r="CJ43" i="18" s="1"/>
  <c r="BJ232" i="18"/>
  <c r="BK8" i="18"/>
  <c r="BJ9" i="18"/>
  <c r="BJ8" i="17"/>
  <c r="BI46" i="17"/>
  <c r="BI9" i="17" a="1"/>
  <c r="BI9" i="17" s="1"/>
  <c r="BK329" i="18" l="1"/>
  <c r="BX329" i="18" s="1"/>
  <c r="CK329" i="18" s="1"/>
  <c r="BK366" i="18"/>
  <c r="BX366" i="18" s="1"/>
  <c r="CK366" i="18" s="1"/>
  <c r="BK191" i="18"/>
  <c r="BX191" i="18" s="1"/>
  <c r="CK191" i="18" s="1"/>
  <c r="BK232" i="18"/>
  <c r="BK334" i="18"/>
  <c r="BX334" i="18" s="1"/>
  <c r="CK334" i="18" s="1"/>
  <c r="BK430" i="18"/>
  <c r="BX430" i="18" s="1"/>
  <c r="CK430" i="18" s="1"/>
  <c r="BK43" i="18"/>
  <c r="BX43" i="18" s="1"/>
  <c r="CK43" i="18" s="1"/>
  <c r="BL8" i="18"/>
  <c r="BK9" i="18"/>
  <c r="BK8" i="17"/>
  <c r="BJ46" i="17"/>
  <c r="BJ9" i="17" a="1"/>
  <c r="BJ9" i="17" s="1"/>
  <c r="BL366" i="18" l="1"/>
  <c r="BY366" i="18" s="1"/>
  <c r="CL366" i="18" s="1"/>
  <c r="BL191" i="18"/>
  <c r="BY191" i="18" s="1"/>
  <c r="CL191" i="18" s="1"/>
  <c r="BL43" i="18"/>
  <c r="BY43" i="18" s="1"/>
  <c r="CL43" i="18" s="1"/>
  <c r="BL334" i="18"/>
  <c r="BY334" i="18" s="1"/>
  <c r="CL334" i="18" s="1"/>
  <c r="BL232" i="18"/>
  <c r="BL329" i="18"/>
  <c r="BY329" i="18" s="1"/>
  <c r="CL329" i="18" s="1"/>
  <c r="BL430" i="18"/>
  <c r="BY430" i="18" s="1"/>
  <c r="CL430" i="18" s="1"/>
  <c r="BM8" i="18"/>
  <c r="BL9" i="18"/>
  <c r="BK9" i="17" a="1"/>
  <c r="BK9" i="17" s="1"/>
  <c r="BK46" i="17"/>
  <c r="BL8" i="17"/>
  <c r="BM366" i="18" l="1"/>
  <c r="BZ366" i="18" s="1"/>
  <c r="CM366" i="18" s="1"/>
  <c r="BM191" i="18"/>
  <c r="BZ191" i="18" s="1"/>
  <c r="CM191" i="18" s="1"/>
  <c r="BM334" i="18"/>
  <c r="BZ334" i="18" s="1"/>
  <c r="CM334" i="18" s="1"/>
  <c r="BM232" i="18"/>
  <c r="BM430" i="18"/>
  <c r="BZ430" i="18" s="1"/>
  <c r="CM430" i="18" s="1"/>
  <c r="BM43" i="18"/>
  <c r="BZ43" i="18" s="1"/>
  <c r="CM43" i="18" s="1"/>
  <c r="BM329" i="18"/>
  <c r="BZ329" i="18" s="1"/>
  <c r="CM329" i="18" s="1"/>
  <c r="BN8" i="18"/>
  <c r="BM9" i="18"/>
  <c r="BL9" i="17" a="1"/>
  <c r="BL9" i="17" s="1"/>
  <c r="BL46" i="17"/>
  <c r="BM8" i="17"/>
  <c r="BN191" i="18" l="1"/>
  <c r="CA191" i="18" s="1"/>
  <c r="CN191" i="18" s="1"/>
  <c r="BN334" i="18"/>
  <c r="CA334" i="18" s="1"/>
  <c r="CN334" i="18" s="1"/>
  <c r="BN232" i="18"/>
  <c r="BN43" i="18"/>
  <c r="CA43" i="18" s="1"/>
  <c r="CN43" i="18" s="1"/>
  <c r="BN329" i="18"/>
  <c r="CA329" i="18" s="1"/>
  <c r="CN329" i="18" s="1"/>
  <c r="BN430" i="18"/>
  <c r="CA430" i="18" s="1"/>
  <c r="CN430" i="18" s="1"/>
  <c r="BN366" i="18"/>
  <c r="CA366" i="18" s="1"/>
  <c r="CN366" i="18" s="1"/>
  <c r="BO8" i="18"/>
  <c r="BN9" i="18"/>
  <c r="BM46" i="17"/>
  <c r="BN8" i="17"/>
  <c r="BM9" i="17" a="1"/>
  <c r="BM9" i="17" s="1"/>
  <c r="BO334" i="18" l="1"/>
  <c r="CB334" i="18" s="1"/>
  <c r="CO334" i="18" s="1"/>
  <c r="BO232" i="18"/>
  <c r="BO43" i="18"/>
  <c r="CB43" i="18" s="1"/>
  <c r="CO43" i="18" s="1"/>
  <c r="BO430" i="18"/>
  <c r="CB430" i="18" s="1"/>
  <c r="CO430" i="18" s="1"/>
  <c r="BO329" i="18"/>
  <c r="CB329" i="18" s="1"/>
  <c r="CO329" i="18" s="1"/>
  <c r="BO191" i="18"/>
  <c r="CB191" i="18" s="1"/>
  <c r="CO191" i="18" s="1"/>
  <c r="BO366" i="18"/>
  <c r="CB366" i="18" s="1"/>
  <c r="CO366" i="18" s="1"/>
  <c r="BP8" i="18"/>
  <c r="BN46" i="17"/>
  <c r="BN9" i="17" a="1"/>
  <c r="BN9" i="17" s="1"/>
  <c r="BO8" i="17"/>
  <c r="BP232" i="18" l="1"/>
  <c r="BP43" i="18"/>
  <c r="CC43" i="18" s="1"/>
  <c r="CP43" i="18" s="1"/>
  <c r="BP430" i="18"/>
  <c r="CC430" i="18" s="1"/>
  <c r="CP430" i="18" s="1"/>
  <c r="BP329" i="18"/>
  <c r="CC329" i="18" s="1"/>
  <c r="CP329" i="18" s="1"/>
  <c r="BP366" i="18"/>
  <c r="CC366" i="18" s="1"/>
  <c r="CP366" i="18" s="1"/>
  <c r="BP334" i="18"/>
  <c r="CC334" i="18" s="1"/>
  <c r="CP334" i="18" s="1"/>
  <c r="BP191" i="18"/>
  <c r="CC191" i="18" s="1"/>
  <c r="CP191" i="18" s="1"/>
  <c r="BO46" i="17"/>
  <c r="BO9" i="17" a="1"/>
  <c r="BO9" i="17" s="1"/>
  <c r="BP8" i="17"/>
  <c r="BP9" i="17" l="1" a="1"/>
  <c r="BP9" i="17" s="1"/>
  <c r="BP46" i="17"/>
  <c r="BP234" i="18" l="1"/>
  <c r="BO234" i="18"/>
  <c r="BN234" i="18"/>
  <c r="BM234" i="18"/>
  <c r="BL234" i="18"/>
  <c r="BK234" i="18"/>
  <c r="BJ234" i="18"/>
  <c r="BI234" i="18"/>
  <c r="BH234" i="18"/>
  <c r="BG234" i="18"/>
  <c r="BF234" i="18"/>
  <c r="BM233" i="18"/>
  <c r="BL233" i="18"/>
  <c r="BK233" i="18"/>
  <c r="BJ233" i="18"/>
  <c r="BI233" i="18"/>
  <c r="AJ226" i="18"/>
  <c r="X226" i="18" l="1"/>
  <c r="AJ227" i="18"/>
  <c r="X227" i="18"/>
  <c r="AI226" i="18"/>
  <c r="P227" i="18"/>
  <c r="AD227" i="18"/>
  <c r="S227" i="18"/>
  <c r="AE227" i="18"/>
  <c r="U226" i="18"/>
  <c r="U227" i="18"/>
  <c r="AF227" i="18"/>
  <c r="S226" i="18"/>
  <c r="V226" i="18"/>
  <c r="V227" i="18"/>
  <c r="AI227" i="18"/>
  <c r="W226" i="18"/>
  <c r="W227" i="18"/>
  <c r="AK227" i="18"/>
  <c r="AC226" i="18"/>
  <c r="BF233" i="18"/>
  <c r="AK226" i="18"/>
  <c r="BN233" i="18"/>
  <c r="AL227" i="18"/>
  <c r="AD226" i="18"/>
  <c r="BG233" i="18"/>
  <c r="AL226" i="18"/>
  <c r="BO233" i="18"/>
  <c r="AC227" i="18"/>
  <c r="AF226" i="18"/>
  <c r="AA227" i="18"/>
  <c r="AM227" i="18"/>
  <c r="AE226" i="18"/>
  <c r="BH233" i="18"/>
  <c r="AM226" i="18"/>
  <c r="BP233" i="18"/>
  <c r="AA226" i="18"/>
  <c r="P226" i="18"/>
  <c r="Q226" i="18"/>
  <c r="Y226" i="18"/>
  <c r="AG226" i="18"/>
  <c r="Q227" i="18"/>
  <c r="Y227" i="18"/>
  <c r="AG227" i="18"/>
  <c r="R226" i="18"/>
  <c r="Z226" i="18"/>
  <c r="AH226" i="18"/>
  <c r="R227" i="18"/>
  <c r="Z227" i="18"/>
  <c r="AH227" i="18"/>
  <c r="T226" i="18"/>
  <c r="AB226" i="18"/>
  <c r="T227" i="18"/>
  <c r="AB227" i="18"/>
  <c r="AM141" i="17" l="1"/>
  <c r="AL141" i="17"/>
  <c r="AK141" i="17"/>
  <c r="AJ141" i="17"/>
  <c r="AI141" i="17"/>
  <c r="AH141" i="17"/>
  <c r="AG141" i="17"/>
  <c r="AF141" i="17"/>
  <c r="AE141" i="17"/>
  <c r="AD141" i="17"/>
  <c r="AC141" i="17"/>
  <c r="AB141" i="17"/>
  <c r="AA141" i="17"/>
  <c r="Z141" i="17"/>
  <c r="Y141" i="17"/>
  <c r="X141" i="17"/>
  <c r="W141" i="17"/>
  <c r="V141" i="17"/>
  <c r="U141" i="17"/>
  <c r="T141" i="17"/>
  <c r="S141" i="17"/>
  <c r="R141" i="17"/>
  <c r="Q141" i="17"/>
  <c r="P141" i="17"/>
  <c r="O141" i="17"/>
  <c r="N141" i="17"/>
  <c r="M141" i="17"/>
  <c r="L141" i="17"/>
  <c r="K141" i="17"/>
  <c r="AM140" i="17"/>
  <c r="AL140" i="17"/>
  <c r="AK140" i="17"/>
  <c r="AJ140" i="17"/>
  <c r="AI140" i="17"/>
  <c r="AH140" i="17"/>
  <c r="AG140" i="17"/>
  <c r="AF140" i="17"/>
  <c r="AE140" i="17"/>
  <c r="AD140" i="17"/>
  <c r="AC140" i="17"/>
  <c r="AB140" i="17"/>
  <c r="AA140" i="17"/>
  <c r="Z140" i="17"/>
  <c r="Y140" i="17"/>
  <c r="X140" i="17"/>
  <c r="W140" i="17"/>
  <c r="V140" i="17"/>
  <c r="U140" i="17"/>
  <c r="T140" i="17"/>
  <c r="S140" i="17"/>
  <c r="R140" i="17"/>
  <c r="Q140" i="17"/>
  <c r="P140" i="17"/>
  <c r="O140" i="17"/>
  <c r="N140" i="17"/>
  <c r="M140" i="17"/>
  <c r="L140" i="17"/>
  <c r="K140" i="17"/>
  <c r="AM139" i="17"/>
  <c r="AL139" i="17"/>
  <c r="AK139" i="17"/>
  <c r="AJ139" i="17"/>
  <c r="AI139" i="17"/>
  <c r="AH139" i="17"/>
  <c r="AG139" i="17"/>
  <c r="AF139" i="17"/>
  <c r="AE139" i="17"/>
  <c r="AD139" i="17"/>
  <c r="AC139" i="17"/>
  <c r="AB139" i="17"/>
  <c r="AA139" i="17"/>
  <c r="Z139" i="17"/>
  <c r="Y139" i="17"/>
  <c r="X139" i="17"/>
  <c r="W139" i="17"/>
  <c r="V139" i="17"/>
  <c r="U139" i="17"/>
  <c r="T139" i="17"/>
  <c r="S139" i="17"/>
  <c r="R139" i="17"/>
  <c r="Q139" i="17"/>
  <c r="P139" i="17"/>
  <c r="O139" i="17"/>
  <c r="N139" i="17"/>
  <c r="M139" i="17"/>
  <c r="L139" i="17"/>
  <c r="K139" i="17"/>
  <c r="J118" i="19" l="1"/>
  <c r="J99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U43" i="19"/>
  <c r="X43" i="19" s="1"/>
  <c r="U44" i="19"/>
  <c r="X45" i="19" s="1"/>
  <c r="U45" i="19"/>
  <c r="X44" i="19" s="1"/>
  <c r="V43" i="19"/>
  <c r="V44" i="19"/>
  <c r="V45" i="19"/>
  <c r="R46" i="19"/>
  <c r="S46" i="19"/>
  <c r="U46" i="19" l="1"/>
  <c r="X46" i="19" s="1"/>
  <c r="AM22" i="19" l="1"/>
  <c r="AK22" i="19"/>
  <c r="AL22" i="19"/>
  <c r="P22" i="19"/>
  <c r="Q22" i="19"/>
  <c r="R22" i="19"/>
  <c r="S22" i="19"/>
  <c r="T22" i="19"/>
  <c r="U22" i="19"/>
  <c r="V22" i="19"/>
  <c r="W22" i="19"/>
  <c r="X22" i="19"/>
  <c r="Y22" i="19"/>
  <c r="Z22" i="19"/>
  <c r="AA22" i="19"/>
  <c r="AB22" i="19"/>
  <c r="AC22" i="19"/>
  <c r="AD22" i="19"/>
  <c r="AE22" i="19"/>
  <c r="AF22" i="19"/>
  <c r="AG22" i="19"/>
  <c r="AH22" i="19"/>
  <c r="AI22" i="19"/>
  <c r="AJ22" i="19"/>
  <c r="G22" i="19"/>
  <c r="H22" i="19"/>
  <c r="I22" i="19"/>
  <c r="J22" i="19"/>
  <c r="K22" i="19"/>
  <c r="L22" i="19"/>
  <c r="M22" i="19"/>
  <c r="N22" i="19"/>
  <c r="O22" i="19"/>
  <c r="F22" i="19"/>
  <c r="F8" i="37" l="1"/>
  <c r="BL633" i="37"/>
  <c r="BL632" i="37" s="1"/>
  <c r="BL631" i="37" s="1"/>
  <c r="BL630" i="37" s="1"/>
  <c r="BL629" i="37" s="1"/>
  <c r="BL628" i="37" s="1"/>
  <c r="AY633" i="37"/>
  <c r="BN633" i="37" s="1"/>
  <c r="CA633" i="37" s="1"/>
  <c r="CN633" i="37" s="1"/>
  <c r="AY632" i="37"/>
  <c r="BN632" i="37" s="1"/>
  <c r="CA632" i="37" s="1"/>
  <c r="CN632" i="37" s="1"/>
  <c r="AY631" i="37"/>
  <c r="BN631" i="37" s="1"/>
  <c r="CA631" i="37" s="1"/>
  <c r="CN631" i="37" s="1"/>
  <c r="AY630" i="37"/>
  <c r="BN630" i="37" s="1"/>
  <c r="CA630" i="37" s="1"/>
  <c r="CN630" i="37" s="1"/>
  <c r="AY629" i="37"/>
  <c r="BN629" i="37" s="1"/>
  <c r="CA629" i="37" s="1"/>
  <c r="CN629" i="37" s="1"/>
  <c r="AY628" i="37"/>
  <c r="BN628" i="37" s="1"/>
  <c r="CA628" i="37" s="1"/>
  <c r="CN628" i="37" s="1"/>
  <c r="BB627" i="37"/>
  <c r="BF627" i="37" s="1"/>
  <c r="BI627" i="37" s="1"/>
  <c r="AZ627" i="37"/>
  <c r="AM627" i="37"/>
  <c r="AL627" i="37"/>
  <c r="AK627" i="37"/>
  <c r="AJ627" i="37"/>
  <c r="AI627" i="37"/>
  <c r="AH627" i="37"/>
  <c r="AG627" i="37"/>
  <c r="AF627" i="37"/>
  <c r="AE627" i="37"/>
  <c r="AD627" i="37"/>
  <c r="AC627" i="37"/>
  <c r="AB627" i="37"/>
  <c r="AA627" i="37"/>
  <c r="Z627" i="37"/>
  <c r="Y627" i="37"/>
  <c r="X627" i="37"/>
  <c r="W627" i="37"/>
  <c r="V627" i="37"/>
  <c r="U627" i="37"/>
  <c r="T627" i="37"/>
  <c r="S627" i="37"/>
  <c r="R627" i="37"/>
  <c r="Q627" i="37"/>
  <c r="P627" i="37"/>
  <c r="O627" i="37"/>
  <c r="N627" i="37"/>
  <c r="M627" i="37"/>
  <c r="L627" i="37"/>
  <c r="K627" i="37"/>
  <c r="J627" i="37"/>
  <c r="I627" i="37"/>
  <c r="H627" i="37"/>
  <c r="G627" i="37"/>
  <c r="F627" i="37"/>
  <c r="BH626" i="37"/>
  <c r="AT603" i="37"/>
  <c r="AS603" i="37"/>
  <c r="AR603" i="37"/>
  <c r="AQ603" i="37"/>
  <c r="AP603" i="37"/>
  <c r="AO603" i="37"/>
  <c r="AN603" i="37"/>
  <c r="AM603" i="37"/>
  <c r="AL603" i="37"/>
  <c r="AK603" i="37"/>
  <c r="AJ603" i="37"/>
  <c r="AI603" i="37"/>
  <c r="AH603" i="37"/>
  <c r="AG603" i="37"/>
  <c r="AF603" i="37"/>
  <c r="AE603" i="37"/>
  <c r="AD603" i="37"/>
  <c r="AC603" i="37"/>
  <c r="AB603" i="37"/>
  <c r="AA603" i="37"/>
  <c r="Z603" i="37"/>
  <c r="Y603" i="37"/>
  <c r="X603" i="37"/>
  <c r="W603" i="37"/>
  <c r="V603" i="37"/>
  <c r="U603" i="37"/>
  <c r="T603" i="37"/>
  <c r="S603" i="37"/>
  <c r="R603" i="37"/>
  <c r="Q603" i="37"/>
  <c r="P603" i="37"/>
  <c r="O603" i="37"/>
  <c r="N603" i="37"/>
  <c r="M603" i="37"/>
  <c r="L603" i="37"/>
  <c r="K603" i="37"/>
  <c r="J603" i="37"/>
  <c r="I603" i="37"/>
  <c r="H603" i="37"/>
  <c r="G603" i="37"/>
  <c r="F603" i="37"/>
  <c r="BL570" i="37"/>
  <c r="AY570" i="37"/>
  <c r="BN570" i="37" s="1"/>
  <c r="CA570" i="37" s="1"/>
  <c r="CN570" i="37" s="1"/>
  <c r="BL569" i="37"/>
  <c r="BL568" i="37" s="1"/>
  <c r="BL567" i="37" s="1"/>
  <c r="BL566" i="37" s="1"/>
  <c r="BL565" i="37" s="1"/>
  <c r="BL564" i="37" s="1"/>
  <c r="BL563" i="37" s="1"/>
  <c r="BL562" i="37" s="1"/>
  <c r="BL561" i="37" s="1"/>
  <c r="AY569" i="37"/>
  <c r="BN569" i="37" s="1"/>
  <c r="CA569" i="37" s="1"/>
  <c r="CN569" i="37" s="1"/>
  <c r="AY568" i="37"/>
  <c r="BN568" i="37" s="1"/>
  <c r="CA568" i="37" s="1"/>
  <c r="CN568" i="37" s="1"/>
  <c r="AJ568" i="37"/>
  <c r="AI568" i="37"/>
  <c r="AH568" i="37"/>
  <c r="AG568" i="37"/>
  <c r="AF568" i="37"/>
  <c r="AE568" i="37"/>
  <c r="AD568" i="37"/>
  <c r="AC568" i="37"/>
  <c r="AB568" i="37"/>
  <c r="AA568" i="37"/>
  <c r="Z568" i="37"/>
  <c r="Y568" i="37"/>
  <c r="X568" i="37"/>
  <c r="W568" i="37"/>
  <c r="V568" i="37"/>
  <c r="U568" i="37"/>
  <c r="T568" i="37"/>
  <c r="S568" i="37"/>
  <c r="R568" i="37"/>
  <c r="Q568" i="37"/>
  <c r="P568" i="37"/>
  <c r="O568" i="37"/>
  <c r="N568" i="37"/>
  <c r="M568" i="37"/>
  <c r="L568" i="37"/>
  <c r="K568" i="37"/>
  <c r="J568" i="37"/>
  <c r="I568" i="37"/>
  <c r="H568" i="37"/>
  <c r="G568" i="37"/>
  <c r="F568" i="37"/>
  <c r="AY567" i="37"/>
  <c r="BN567" i="37" s="1"/>
  <c r="CA567" i="37" s="1"/>
  <c r="CN567" i="37" s="1"/>
  <c r="AJ567" i="37"/>
  <c r="AI567" i="37"/>
  <c r="AH567" i="37"/>
  <c r="AG567" i="37"/>
  <c r="AF567" i="37"/>
  <c r="AE567" i="37"/>
  <c r="AD567" i="37"/>
  <c r="AC567" i="37"/>
  <c r="AB567" i="37"/>
  <c r="AA567" i="37"/>
  <c r="Z567" i="37"/>
  <c r="Z569" i="37" s="1"/>
  <c r="Y567" i="37"/>
  <c r="Y569" i="37" s="1"/>
  <c r="X567" i="37"/>
  <c r="X569" i="37" s="1"/>
  <c r="W567" i="37"/>
  <c r="V567" i="37"/>
  <c r="U567" i="37"/>
  <c r="U569" i="37" s="1"/>
  <c r="T567" i="37"/>
  <c r="S567" i="37"/>
  <c r="R567" i="37"/>
  <c r="R569" i="37" s="1"/>
  <c r="Q567" i="37"/>
  <c r="Q569" i="37" s="1"/>
  <c r="P567" i="37"/>
  <c r="P569" i="37" s="1"/>
  <c r="O567" i="37"/>
  <c r="O569" i="37" s="1"/>
  <c r="N567" i="37"/>
  <c r="M567" i="37"/>
  <c r="M569" i="37" s="1"/>
  <c r="L567" i="37"/>
  <c r="L569" i="37" s="1"/>
  <c r="K567" i="37"/>
  <c r="J567" i="37"/>
  <c r="J569" i="37" s="1"/>
  <c r="I567" i="37"/>
  <c r="I569" i="37" s="1"/>
  <c r="H567" i="37"/>
  <c r="H569" i="37" s="1"/>
  <c r="G567" i="37"/>
  <c r="G569" i="37" s="1"/>
  <c r="F567" i="37"/>
  <c r="AY566" i="37"/>
  <c r="BN566" i="37" s="1"/>
  <c r="CA566" i="37" s="1"/>
  <c r="CN566" i="37" s="1"/>
  <c r="AY565" i="37"/>
  <c r="BN565" i="37" s="1"/>
  <c r="CA565" i="37" s="1"/>
  <c r="CN565" i="37" s="1"/>
  <c r="AY564" i="37"/>
  <c r="BN564" i="37" s="1"/>
  <c r="CA564" i="37" s="1"/>
  <c r="CN564" i="37" s="1"/>
  <c r="AY563" i="37"/>
  <c r="BN563" i="37" s="1"/>
  <c r="CA563" i="37" s="1"/>
  <c r="CN563" i="37" s="1"/>
  <c r="AY562" i="37"/>
  <c r="BN562" i="37" s="1"/>
  <c r="CA562" i="37" s="1"/>
  <c r="CN562" i="37" s="1"/>
  <c r="AY561" i="37"/>
  <c r="BN561" i="37" s="1"/>
  <c r="CA561" i="37" s="1"/>
  <c r="CN561" i="37" s="1"/>
  <c r="BB560" i="37"/>
  <c r="BF560" i="37" s="1"/>
  <c r="BI560" i="37" s="1"/>
  <c r="AZ560" i="37"/>
  <c r="BD560" i="37" s="1"/>
  <c r="AT560" i="37"/>
  <c r="AS560" i="37"/>
  <c r="AR560" i="37"/>
  <c r="AQ560" i="37"/>
  <c r="AP560" i="37"/>
  <c r="AO560" i="37"/>
  <c r="AN560" i="37"/>
  <c r="AM560" i="37"/>
  <c r="AL560" i="37"/>
  <c r="AK560" i="37"/>
  <c r="AJ560" i="37"/>
  <c r="AI560" i="37"/>
  <c r="AH560" i="37"/>
  <c r="AG560" i="37"/>
  <c r="AF560" i="37"/>
  <c r="AE560" i="37"/>
  <c r="AD560" i="37"/>
  <c r="AC560" i="37"/>
  <c r="AB560" i="37"/>
  <c r="AA560" i="37"/>
  <c r="Z560" i="37"/>
  <c r="Y560" i="37"/>
  <c r="X560" i="37"/>
  <c r="W560" i="37"/>
  <c r="V560" i="37"/>
  <c r="U560" i="37"/>
  <c r="T560" i="37"/>
  <c r="S560" i="37"/>
  <c r="R560" i="37"/>
  <c r="Q560" i="37"/>
  <c r="P560" i="37"/>
  <c r="O560" i="37"/>
  <c r="N560" i="37"/>
  <c r="M560" i="37"/>
  <c r="L560" i="37"/>
  <c r="K560" i="37"/>
  <c r="J560" i="37"/>
  <c r="I560" i="37"/>
  <c r="H560" i="37"/>
  <c r="G560" i="37"/>
  <c r="F560" i="37"/>
  <c r="BH559" i="37"/>
  <c r="BN534" i="37"/>
  <c r="BN533" i="37"/>
  <c r="AM532" i="37"/>
  <c r="AL532" i="37"/>
  <c r="AK532" i="37"/>
  <c r="AJ532" i="37"/>
  <c r="AI532" i="37"/>
  <c r="AH532" i="37"/>
  <c r="AG532" i="37"/>
  <c r="AF532" i="37"/>
  <c r="AE532" i="37"/>
  <c r="AD532" i="37"/>
  <c r="AC532" i="37"/>
  <c r="AB532" i="37"/>
  <c r="AA532" i="37"/>
  <c r="Z532" i="37"/>
  <c r="Y532" i="37"/>
  <c r="X532" i="37"/>
  <c r="W532" i="37"/>
  <c r="V532" i="37"/>
  <c r="U532" i="37"/>
  <c r="T532" i="37"/>
  <c r="S532" i="37"/>
  <c r="R532" i="37"/>
  <c r="Q532" i="37"/>
  <c r="P532" i="37"/>
  <c r="O532" i="37"/>
  <c r="N532" i="37"/>
  <c r="M532" i="37"/>
  <c r="L532" i="37"/>
  <c r="K532" i="37"/>
  <c r="J532" i="37"/>
  <c r="I532" i="37"/>
  <c r="H532" i="37"/>
  <c r="G532" i="37"/>
  <c r="F532" i="37"/>
  <c r="BN529" i="37"/>
  <c r="BN528" i="37"/>
  <c r="AM527" i="37"/>
  <c r="AL527" i="37"/>
  <c r="AK527" i="37"/>
  <c r="AJ527" i="37"/>
  <c r="AI527" i="37"/>
  <c r="AH527" i="37"/>
  <c r="AG527" i="37"/>
  <c r="AF527" i="37"/>
  <c r="AE527" i="37"/>
  <c r="AD527" i="37"/>
  <c r="AC527" i="37"/>
  <c r="AB527" i="37"/>
  <c r="AA527" i="37"/>
  <c r="Z527" i="37"/>
  <c r="Y527" i="37"/>
  <c r="X527" i="37"/>
  <c r="W527" i="37"/>
  <c r="V527" i="37"/>
  <c r="U527" i="37"/>
  <c r="T527" i="37"/>
  <c r="S527" i="37"/>
  <c r="R527" i="37"/>
  <c r="Q527" i="37"/>
  <c r="P527" i="37"/>
  <c r="O527" i="37"/>
  <c r="N527" i="37"/>
  <c r="M527" i="37"/>
  <c r="L527" i="37"/>
  <c r="K527" i="37"/>
  <c r="J527" i="37"/>
  <c r="I527" i="37"/>
  <c r="H527" i="37"/>
  <c r="G527" i="37"/>
  <c r="F527" i="37"/>
  <c r="AT496" i="37"/>
  <c r="AS496" i="37"/>
  <c r="AR496" i="37"/>
  <c r="AQ496" i="37"/>
  <c r="AP496" i="37"/>
  <c r="AO496" i="37"/>
  <c r="AN496" i="37"/>
  <c r="AM496" i="37"/>
  <c r="AL496" i="37"/>
  <c r="AK496" i="37"/>
  <c r="AJ496" i="37"/>
  <c r="AI496" i="37"/>
  <c r="AH496" i="37"/>
  <c r="AG496" i="37"/>
  <c r="AF496" i="37"/>
  <c r="AE496" i="37"/>
  <c r="AD496" i="37"/>
  <c r="AC496" i="37"/>
  <c r="AB496" i="37"/>
  <c r="AA496" i="37"/>
  <c r="Z496" i="37"/>
  <c r="Y496" i="37"/>
  <c r="X496" i="37"/>
  <c r="W496" i="37"/>
  <c r="V496" i="37"/>
  <c r="U496" i="37"/>
  <c r="T496" i="37"/>
  <c r="S496" i="37"/>
  <c r="R496" i="37"/>
  <c r="Q496" i="37"/>
  <c r="P496" i="37"/>
  <c r="O496" i="37"/>
  <c r="N496" i="37"/>
  <c r="M496" i="37"/>
  <c r="L496" i="37"/>
  <c r="K496" i="37"/>
  <c r="J496" i="37"/>
  <c r="I496" i="37"/>
  <c r="H496" i="37"/>
  <c r="G496" i="37"/>
  <c r="F496" i="37"/>
  <c r="BL494" i="37"/>
  <c r="BL493" i="37" s="1"/>
  <c r="BL492" i="37" s="1"/>
  <c r="BL491" i="37" s="1"/>
  <c r="BL490" i="37" s="1"/>
  <c r="BL489" i="37" s="1"/>
  <c r="BL488" i="37" s="1"/>
  <c r="BL487" i="37" s="1"/>
  <c r="BL486" i="37" s="1"/>
  <c r="BL485" i="37" s="1"/>
  <c r="BL484" i="37" s="1"/>
  <c r="BL483" i="37" s="1"/>
  <c r="BL482" i="37" s="1"/>
  <c r="AY494" i="37"/>
  <c r="BN494" i="37" s="1"/>
  <c r="CA494" i="37" s="1"/>
  <c r="CN494" i="37" s="1"/>
  <c r="AY493" i="37"/>
  <c r="BN493" i="37" s="1"/>
  <c r="CA493" i="37" s="1"/>
  <c r="CN493" i="37" s="1"/>
  <c r="AY492" i="37"/>
  <c r="BN492" i="37" s="1"/>
  <c r="CA492" i="37" s="1"/>
  <c r="CN492" i="37" s="1"/>
  <c r="AJ492" i="37"/>
  <c r="AI492" i="37"/>
  <c r="AH492" i="37"/>
  <c r="AG492" i="37"/>
  <c r="AF492" i="37"/>
  <c r="AE492" i="37"/>
  <c r="AD492" i="37"/>
  <c r="AC492" i="37"/>
  <c r="AB492" i="37"/>
  <c r="AA492" i="37"/>
  <c r="Z492" i="37"/>
  <c r="Y492" i="37"/>
  <c r="X492" i="37"/>
  <c r="W492" i="37"/>
  <c r="V492" i="37"/>
  <c r="U492" i="37"/>
  <c r="T492" i="37"/>
  <c r="S492" i="37"/>
  <c r="R492" i="37"/>
  <c r="Q492" i="37"/>
  <c r="P492" i="37"/>
  <c r="O492" i="37"/>
  <c r="N492" i="37"/>
  <c r="M492" i="37"/>
  <c r="L492" i="37"/>
  <c r="K492" i="37"/>
  <c r="J492" i="37"/>
  <c r="I492" i="37"/>
  <c r="H492" i="37"/>
  <c r="G492" i="37"/>
  <c r="F492" i="37"/>
  <c r="AY491" i="37"/>
  <c r="BN491" i="37" s="1"/>
  <c r="CA491" i="37" s="1"/>
  <c r="CN491" i="37" s="1"/>
  <c r="AM491" i="37"/>
  <c r="AL491" i="37"/>
  <c r="AK491" i="37"/>
  <c r="AJ491" i="37"/>
  <c r="AI491" i="37"/>
  <c r="AH491" i="37"/>
  <c r="AG491" i="37"/>
  <c r="AF491" i="37"/>
  <c r="AE491" i="37"/>
  <c r="AD491" i="37"/>
  <c r="AC491" i="37"/>
  <c r="AB491" i="37"/>
  <c r="AA491" i="37"/>
  <c r="Z491" i="37"/>
  <c r="Y491" i="37"/>
  <c r="X491" i="37"/>
  <c r="W491" i="37"/>
  <c r="V491" i="37"/>
  <c r="U491" i="37"/>
  <c r="T491" i="37"/>
  <c r="S491" i="37"/>
  <c r="R491" i="37"/>
  <c r="Q491" i="37"/>
  <c r="P491" i="37"/>
  <c r="O491" i="37"/>
  <c r="N491" i="37"/>
  <c r="M491" i="37"/>
  <c r="L491" i="37"/>
  <c r="K491" i="37"/>
  <c r="J491" i="37"/>
  <c r="I491" i="37"/>
  <c r="H491" i="37"/>
  <c r="G491" i="37"/>
  <c r="F491" i="37"/>
  <c r="AY490" i="37"/>
  <c r="BN490" i="37" s="1"/>
  <c r="CA490" i="37" s="1"/>
  <c r="CN490" i="37" s="1"/>
  <c r="AJ490" i="37"/>
  <c r="AI490" i="37"/>
  <c r="AH490" i="37"/>
  <c r="AG490" i="37"/>
  <c r="AF490" i="37"/>
  <c r="AE490" i="37"/>
  <c r="AD490" i="37"/>
  <c r="AC490" i="37"/>
  <c r="AB490" i="37"/>
  <c r="AA490" i="37"/>
  <c r="Z490" i="37"/>
  <c r="Y490" i="37"/>
  <c r="X490" i="37"/>
  <c r="W490" i="37"/>
  <c r="V490" i="37"/>
  <c r="U490" i="37"/>
  <c r="T490" i="37"/>
  <c r="S490" i="37"/>
  <c r="R490" i="37"/>
  <c r="Q490" i="37"/>
  <c r="P490" i="37"/>
  <c r="O490" i="37"/>
  <c r="N490" i="37"/>
  <c r="M490" i="37"/>
  <c r="L490" i="37"/>
  <c r="K490" i="37"/>
  <c r="J490" i="37"/>
  <c r="I490" i="37"/>
  <c r="H490" i="37"/>
  <c r="G490" i="37"/>
  <c r="F490" i="37"/>
  <c r="AY489" i="37"/>
  <c r="BN489" i="37" s="1"/>
  <c r="CA489" i="37" s="1"/>
  <c r="CN489" i="37" s="1"/>
  <c r="AY488" i="37"/>
  <c r="BN488" i="37" s="1"/>
  <c r="CA488" i="37" s="1"/>
  <c r="CN488" i="37" s="1"/>
  <c r="AY487" i="37"/>
  <c r="BN487" i="37" s="1"/>
  <c r="CA487" i="37" s="1"/>
  <c r="CN487" i="37" s="1"/>
  <c r="AY486" i="37"/>
  <c r="BN486" i="37" s="1"/>
  <c r="CA486" i="37" s="1"/>
  <c r="CN486" i="37" s="1"/>
  <c r="AY485" i="37"/>
  <c r="BN485" i="37" s="1"/>
  <c r="CA485" i="37" s="1"/>
  <c r="CN485" i="37" s="1"/>
  <c r="AY484" i="37"/>
  <c r="BN484" i="37" s="1"/>
  <c r="CA484" i="37" s="1"/>
  <c r="CN484" i="37" s="1"/>
  <c r="AY483" i="37"/>
  <c r="BN483" i="37" s="1"/>
  <c r="CA483" i="37" s="1"/>
  <c r="CN483" i="37" s="1"/>
  <c r="AY482" i="37"/>
  <c r="BN482" i="37" s="1"/>
  <c r="CA482" i="37" s="1"/>
  <c r="CN482" i="37" s="1"/>
  <c r="BB481" i="37"/>
  <c r="BF481" i="37" s="1"/>
  <c r="BI481" i="37" s="1"/>
  <c r="AZ481" i="37"/>
  <c r="BA481" i="37" s="1"/>
  <c r="BE481" i="37" s="1"/>
  <c r="BH481" i="37" s="1"/>
  <c r="AT481" i="37"/>
  <c r="AS481" i="37"/>
  <c r="AR481" i="37"/>
  <c r="AQ481" i="37"/>
  <c r="AP481" i="37"/>
  <c r="AO481" i="37"/>
  <c r="AN481" i="37"/>
  <c r="AM481" i="37"/>
  <c r="AL481" i="37"/>
  <c r="AK481" i="37"/>
  <c r="AJ481" i="37"/>
  <c r="AI481" i="37"/>
  <c r="AH481" i="37"/>
  <c r="AG481" i="37"/>
  <c r="AF481" i="37"/>
  <c r="AE481" i="37"/>
  <c r="AD481" i="37"/>
  <c r="AC481" i="37"/>
  <c r="AB481" i="37"/>
  <c r="AA481" i="37"/>
  <c r="Z481" i="37"/>
  <c r="Y481" i="37"/>
  <c r="X481" i="37"/>
  <c r="W481" i="37"/>
  <c r="V481" i="37"/>
  <c r="U481" i="37"/>
  <c r="T481" i="37"/>
  <c r="S481" i="37"/>
  <c r="R481" i="37"/>
  <c r="Q481" i="37"/>
  <c r="P481" i="37"/>
  <c r="O481" i="37"/>
  <c r="N481" i="37"/>
  <c r="M481" i="37"/>
  <c r="L481" i="37"/>
  <c r="K481" i="37"/>
  <c r="J481" i="37"/>
  <c r="I481" i="37"/>
  <c r="H481" i="37"/>
  <c r="G481" i="37"/>
  <c r="F481" i="37"/>
  <c r="BH480" i="37"/>
  <c r="BL442" i="37"/>
  <c r="BL441" i="37" s="1"/>
  <c r="BL440" i="37" s="1"/>
  <c r="BL439" i="37" s="1"/>
  <c r="BL438" i="37" s="1"/>
  <c r="BL436" i="37" s="1"/>
  <c r="BL435" i="37" s="1"/>
  <c r="BL434" i="37" s="1"/>
  <c r="BL433" i="37" s="1"/>
  <c r="BL432" i="37" s="1"/>
  <c r="BL431" i="37" s="1"/>
  <c r="BL430" i="37" s="1"/>
  <c r="AY442" i="37"/>
  <c r="BN442" i="37" s="1"/>
  <c r="CA442" i="37" s="1"/>
  <c r="CN442" i="37" s="1"/>
  <c r="AY441" i="37"/>
  <c r="BN441" i="37" s="1"/>
  <c r="CA441" i="37" s="1"/>
  <c r="CN441" i="37" s="1"/>
  <c r="AY440" i="37"/>
  <c r="BN440" i="37" s="1"/>
  <c r="CA440" i="37" s="1"/>
  <c r="CN440" i="37" s="1"/>
  <c r="AJ440" i="37"/>
  <c r="AI440" i="37"/>
  <c r="AH440" i="37"/>
  <c r="AG440" i="37"/>
  <c r="AF440" i="37"/>
  <c r="AE440" i="37"/>
  <c r="AD440" i="37"/>
  <c r="AC440" i="37"/>
  <c r="AB440" i="37"/>
  <c r="AA440" i="37"/>
  <c r="Z440" i="37"/>
  <c r="Y440" i="37"/>
  <c r="X440" i="37"/>
  <c r="W440" i="37"/>
  <c r="V440" i="37"/>
  <c r="U440" i="37"/>
  <c r="T440" i="37"/>
  <c r="S440" i="37"/>
  <c r="R440" i="37"/>
  <c r="Q440" i="37"/>
  <c r="P440" i="37"/>
  <c r="O440" i="37"/>
  <c r="N440" i="37"/>
  <c r="M440" i="37"/>
  <c r="L440" i="37"/>
  <c r="K440" i="37"/>
  <c r="J440" i="37"/>
  <c r="I440" i="37"/>
  <c r="H440" i="37"/>
  <c r="G440" i="37"/>
  <c r="F440" i="37"/>
  <c r="AY439" i="37"/>
  <c r="BN439" i="37" s="1"/>
  <c r="CA439" i="37" s="1"/>
  <c r="CN439" i="37" s="1"/>
  <c r="AJ439" i="37"/>
  <c r="AI439" i="37"/>
  <c r="AH439" i="37"/>
  <c r="AG439" i="37"/>
  <c r="AG441" i="37" s="1"/>
  <c r="AF439" i="37"/>
  <c r="AF441" i="37" s="1"/>
  <c r="AE439" i="37"/>
  <c r="AD439" i="37"/>
  <c r="AD441" i="37" s="1"/>
  <c r="AC439" i="37"/>
  <c r="AC441" i="37" s="1"/>
  <c r="AB439" i="37"/>
  <c r="AA439" i="37"/>
  <c r="Z439" i="37"/>
  <c r="Y439" i="37"/>
  <c r="Y441" i="37" s="1"/>
  <c r="X439" i="37"/>
  <c r="X441" i="37" s="1"/>
  <c r="W439" i="37"/>
  <c r="V439" i="37"/>
  <c r="V441" i="37" s="1"/>
  <c r="U439" i="37"/>
  <c r="U441" i="37" s="1"/>
  <c r="T439" i="37"/>
  <c r="S439" i="37"/>
  <c r="R439" i="37"/>
  <c r="Q439" i="37"/>
  <c r="Q441" i="37" s="1"/>
  <c r="P439" i="37"/>
  <c r="P441" i="37" s="1"/>
  <c r="O439" i="37"/>
  <c r="N439" i="37"/>
  <c r="N441" i="37" s="1"/>
  <c r="M439" i="37"/>
  <c r="M441" i="37" s="1"/>
  <c r="L439" i="37"/>
  <c r="K439" i="37"/>
  <c r="J439" i="37"/>
  <c r="I439" i="37"/>
  <c r="I441" i="37" s="1"/>
  <c r="H439" i="37"/>
  <c r="H441" i="37" s="1"/>
  <c r="G439" i="37"/>
  <c r="F439" i="37"/>
  <c r="F441" i="37" s="1"/>
  <c r="BN438" i="37"/>
  <c r="CA438" i="37" s="1"/>
  <c r="CN438" i="37" s="1"/>
  <c r="AY438" i="37"/>
  <c r="AY437" i="37"/>
  <c r="BN437" i="37" s="1"/>
  <c r="CA437" i="37" s="1"/>
  <c r="CN437" i="37" s="1"/>
  <c r="AY436" i="37"/>
  <c r="BN436" i="37" s="1"/>
  <c r="CA436" i="37" s="1"/>
  <c r="CN436" i="37" s="1"/>
  <c r="AY435" i="37"/>
  <c r="BN435" i="37" s="1"/>
  <c r="CA435" i="37" s="1"/>
  <c r="CN435" i="37" s="1"/>
  <c r="AY434" i="37"/>
  <c r="BN434" i="37" s="1"/>
  <c r="CA434" i="37" s="1"/>
  <c r="CN434" i="37" s="1"/>
  <c r="AY433" i="37"/>
  <c r="BN433" i="37" s="1"/>
  <c r="CA433" i="37" s="1"/>
  <c r="CN433" i="37" s="1"/>
  <c r="AY432" i="37"/>
  <c r="BN432" i="37" s="1"/>
  <c r="CA432" i="37" s="1"/>
  <c r="CN432" i="37" s="1"/>
  <c r="AY431" i="37"/>
  <c r="BN431" i="37" s="1"/>
  <c r="CA431" i="37" s="1"/>
  <c r="CN431" i="37" s="1"/>
  <c r="AY430" i="37"/>
  <c r="BN430" i="37" s="1"/>
  <c r="CA430" i="37" s="1"/>
  <c r="CN430" i="37" s="1"/>
  <c r="BB429" i="37"/>
  <c r="BF429" i="37" s="1"/>
  <c r="BI429" i="37" s="1"/>
  <c r="AZ429" i="37"/>
  <c r="BA429" i="37" s="1"/>
  <c r="BE429" i="37" s="1"/>
  <c r="BH429" i="37" s="1"/>
  <c r="AM429" i="37"/>
  <c r="AL429" i="37"/>
  <c r="AK429" i="37"/>
  <c r="AJ429" i="37"/>
  <c r="AI429" i="37"/>
  <c r="AH429" i="37"/>
  <c r="AG429" i="37"/>
  <c r="AF429" i="37"/>
  <c r="AE429" i="37"/>
  <c r="AD429" i="37"/>
  <c r="AC429" i="37"/>
  <c r="AB429" i="37"/>
  <c r="AA429" i="37"/>
  <c r="Z429" i="37"/>
  <c r="Y429" i="37"/>
  <c r="X429" i="37"/>
  <c r="W429" i="37"/>
  <c r="V429" i="37"/>
  <c r="U429" i="37"/>
  <c r="T429" i="37"/>
  <c r="S429" i="37"/>
  <c r="R429" i="37"/>
  <c r="Q429" i="37"/>
  <c r="P429" i="37"/>
  <c r="O429" i="37"/>
  <c r="N429" i="37"/>
  <c r="M429" i="37"/>
  <c r="L429" i="37"/>
  <c r="K429" i="37"/>
  <c r="J429" i="37"/>
  <c r="I429" i="37"/>
  <c r="H429" i="37"/>
  <c r="G429" i="37"/>
  <c r="F429" i="37"/>
  <c r="BH428" i="37"/>
  <c r="AM433" i="37"/>
  <c r="AL433" i="37"/>
  <c r="AK433" i="37"/>
  <c r="AJ433" i="37"/>
  <c r="AI433" i="37"/>
  <c r="AH433" i="37"/>
  <c r="AG433" i="37"/>
  <c r="AF433" i="37"/>
  <c r="AE433" i="37"/>
  <c r="AD433" i="37"/>
  <c r="AC433" i="37"/>
  <c r="AB433" i="37"/>
  <c r="AA433" i="37"/>
  <c r="Z433" i="37"/>
  <c r="Y433" i="37"/>
  <c r="X433" i="37"/>
  <c r="W433" i="37"/>
  <c r="V433" i="37"/>
  <c r="U433" i="37"/>
  <c r="T433" i="37"/>
  <c r="S433" i="37"/>
  <c r="R433" i="37"/>
  <c r="Q433" i="37"/>
  <c r="P433" i="37"/>
  <c r="O433" i="37"/>
  <c r="N433" i="37"/>
  <c r="M433" i="37"/>
  <c r="L433" i="37"/>
  <c r="K433" i="37"/>
  <c r="J433" i="37"/>
  <c r="I433" i="37"/>
  <c r="H433" i="37"/>
  <c r="G433" i="37"/>
  <c r="F433" i="37"/>
  <c r="AM405" i="37"/>
  <c r="AL405" i="37"/>
  <c r="AK405" i="37"/>
  <c r="AJ405" i="37"/>
  <c r="AI405" i="37"/>
  <c r="AH405" i="37"/>
  <c r="AG405" i="37"/>
  <c r="AF405" i="37"/>
  <c r="AE405" i="37"/>
  <c r="AD405" i="37"/>
  <c r="AC405" i="37"/>
  <c r="AB405" i="37"/>
  <c r="AA405" i="37"/>
  <c r="Z405" i="37"/>
  <c r="Y405" i="37"/>
  <c r="X405" i="37"/>
  <c r="W405" i="37"/>
  <c r="V405" i="37"/>
  <c r="U405" i="37"/>
  <c r="T405" i="37"/>
  <c r="S405" i="37"/>
  <c r="R405" i="37"/>
  <c r="Q405" i="37"/>
  <c r="P405" i="37"/>
  <c r="O405" i="37"/>
  <c r="N405" i="37"/>
  <c r="M405" i="37"/>
  <c r="L405" i="37"/>
  <c r="K405" i="37"/>
  <c r="J405" i="37"/>
  <c r="I405" i="37"/>
  <c r="H405" i="37"/>
  <c r="G405" i="37"/>
  <c r="F405" i="37"/>
  <c r="AM402" i="37"/>
  <c r="AL402" i="37"/>
  <c r="AK402" i="37"/>
  <c r="AJ402" i="37"/>
  <c r="AJ565" i="37" s="1"/>
  <c r="AI402" i="37"/>
  <c r="AI565" i="37" s="1"/>
  <c r="AH402" i="37"/>
  <c r="AH565" i="37" s="1"/>
  <c r="AG402" i="37"/>
  <c r="AF402" i="37"/>
  <c r="AE402" i="37"/>
  <c r="AD402" i="37"/>
  <c r="AC402" i="37"/>
  <c r="AB402" i="37"/>
  <c r="AB565" i="37" s="1"/>
  <c r="AA402" i="37"/>
  <c r="AA565" i="37" s="1"/>
  <c r="Z402" i="37"/>
  <c r="Z565" i="37" s="1"/>
  <c r="Y402" i="37"/>
  <c r="X402" i="37"/>
  <c r="W402" i="37"/>
  <c r="V402" i="37"/>
  <c r="U402" i="37"/>
  <c r="T402" i="37"/>
  <c r="T565" i="37" s="1"/>
  <c r="S402" i="37"/>
  <c r="S565" i="37" s="1"/>
  <c r="R402" i="37"/>
  <c r="R565" i="37" s="1"/>
  <c r="Q402" i="37"/>
  <c r="P402" i="37"/>
  <c r="O402" i="37"/>
  <c r="N402" i="37"/>
  <c r="M402" i="37"/>
  <c r="L402" i="37"/>
  <c r="L565" i="37" s="1"/>
  <c r="K402" i="37"/>
  <c r="J402" i="37"/>
  <c r="J565" i="37" s="1"/>
  <c r="I402" i="37"/>
  <c r="H402" i="37"/>
  <c r="G402" i="37"/>
  <c r="F402" i="37"/>
  <c r="AM401" i="37"/>
  <c r="AL401" i="37"/>
  <c r="AK401" i="37"/>
  <c r="AJ401" i="37"/>
  <c r="AI401" i="37"/>
  <c r="AH401" i="37"/>
  <c r="AG401" i="37"/>
  <c r="AF401" i="37"/>
  <c r="AE401" i="37"/>
  <c r="AD401" i="37"/>
  <c r="AC401" i="37"/>
  <c r="AC564" i="37" s="1"/>
  <c r="AB401" i="37"/>
  <c r="AB564" i="37" s="1"/>
  <c r="AA401" i="37"/>
  <c r="Z401" i="37"/>
  <c r="Y401" i="37"/>
  <c r="W401" i="37"/>
  <c r="V401" i="37"/>
  <c r="U401" i="37"/>
  <c r="T401" i="37"/>
  <c r="S401" i="37"/>
  <c r="S564" i="37" s="1"/>
  <c r="R401" i="37"/>
  <c r="Q401" i="37"/>
  <c r="P401" i="37"/>
  <c r="O401" i="37"/>
  <c r="N401" i="37"/>
  <c r="M401" i="37"/>
  <c r="L401" i="37"/>
  <c r="K401" i="37"/>
  <c r="J401" i="37"/>
  <c r="J564" i="37" s="1"/>
  <c r="I401" i="37"/>
  <c r="H401" i="37"/>
  <c r="G401" i="37"/>
  <c r="F401" i="37"/>
  <c r="AM568" i="37"/>
  <c r="AJ400" i="37"/>
  <c r="AJ563" i="37" s="1"/>
  <c r="AI400" i="37"/>
  <c r="AH400" i="37"/>
  <c r="AH563" i="37" s="1"/>
  <c r="AG400" i="37"/>
  <c r="AG563" i="37" s="1"/>
  <c r="AF400" i="37"/>
  <c r="AF563" i="37" s="1"/>
  <c r="AE400" i="37"/>
  <c r="AE563" i="37" s="1"/>
  <c r="AD400" i="37"/>
  <c r="AD563" i="37" s="1"/>
  <c r="AC400" i="37"/>
  <c r="AC563" i="37" s="1"/>
  <c r="AB400" i="37"/>
  <c r="AB563" i="37" s="1"/>
  <c r="AA400" i="37"/>
  <c r="AA563" i="37" s="1"/>
  <c r="Z400" i="37"/>
  <c r="Z563" i="37" s="1"/>
  <c r="Y400" i="37"/>
  <c r="Y563" i="37" s="1"/>
  <c r="X400" i="37"/>
  <c r="X563" i="37" s="1"/>
  <c r="W400" i="37"/>
  <c r="W563" i="37" s="1"/>
  <c r="V400" i="37"/>
  <c r="V563" i="37" s="1"/>
  <c r="U400" i="37"/>
  <c r="U563" i="37" s="1"/>
  <c r="T400" i="37"/>
  <c r="T563" i="37" s="1"/>
  <c r="S400" i="37"/>
  <c r="S563" i="37" s="1"/>
  <c r="R400" i="37"/>
  <c r="R563" i="37" s="1"/>
  <c r="Q400" i="37"/>
  <c r="Q563" i="37" s="1"/>
  <c r="P400" i="37"/>
  <c r="P563" i="37" s="1"/>
  <c r="O400" i="37"/>
  <c r="O563" i="37" s="1"/>
  <c r="N400" i="37"/>
  <c r="N563" i="37" s="1"/>
  <c r="M400" i="37"/>
  <c r="M563" i="37" s="1"/>
  <c r="L400" i="37"/>
  <c r="L563" i="37" s="1"/>
  <c r="J400" i="37"/>
  <c r="J563" i="37" s="1"/>
  <c r="I400" i="37"/>
  <c r="I563" i="37" s="1"/>
  <c r="H400" i="37"/>
  <c r="H563" i="37" s="1"/>
  <c r="G400" i="37"/>
  <c r="G563" i="37" s="1"/>
  <c r="F400" i="37"/>
  <c r="F563" i="37" s="1"/>
  <c r="AM399" i="37"/>
  <c r="AM562" i="37" s="1"/>
  <c r="AL399" i="37"/>
  <c r="AL562" i="37" s="1"/>
  <c r="AK399" i="37"/>
  <c r="AK562" i="37" s="1"/>
  <c r="AJ399" i="37"/>
  <c r="AI399" i="37"/>
  <c r="AI562" i="37" s="1"/>
  <c r="AH399" i="37"/>
  <c r="AH562" i="37" s="1"/>
  <c r="AG399" i="37"/>
  <c r="AG562" i="37" s="1"/>
  <c r="AF399" i="37"/>
  <c r="AF562" i="37" s="1"/>
  <c r="AE399" i="37"/>
  <c r="AE562" i="37" s="1"/>
  <c r="AD399" i="37"/>
  <c r="AD562" i="37" s="1"/>
  <c r="AC399" i="37"/>
  <c r="AC562" i="37" s="1"/>
  <c r="AB399" i="37"/>
  <c r="AB562" i="37" s="1"/>
  <c r="AA399" i="37"/>
  <c r="AA562" i="37" s="1"/>
  <c r="Z399" i="37"/>
  <c r="Z562" i="37" s="1"/>
  <c r="Y399" i="37"/>
  <c r="Y562" i="37" s="1"/>
  <c r="X399" i="37"/>
  <c r="X562" i="37" s="1"/>
  <c r="W399" i="37"/>
  <c r="W562" i="37" s="1"/>
  <c r="V399" i="37"/>
  <c r="V562" i="37" s="1"/>
  <c r="T399" i="37"/>
  <c r="S399" i="37"/>
  <c r="S562" i="37" s="1"/>
  <c r="R399" i="37"/>
  <c r="R562" i="37" s="1"/>
  <c r="Q399" i="37"/>
  <c r="Q562" i="37" s="1"/>
  <c r="P399" i="37"/>
  <c r="P562" i="37" s="1"/>
  <c r="O399" i="37"/>
  <c r="O562" i="37" s="1"/>
  <c r="N399" i="37"/>
  <c r="N562" i="37" s="1"/>
  <c r="M399" i="37"/>
  <c r="M562" i="37" s="1"/>
  <c r="L399" i="37"/>
  <c r="K399" i="37"/>
  <c r="K562" i="37" s="1"/>
  <c r="J399" i="37"/>
  <c r="J562" i="37" s="1"/>
  <c r="I399" i="37"/>
  <c r="I562" i="37" s="1"/>
  <c r="H399" i="37"/>
  <c r="H562" i="37" s="1"/>
  <c r="G399" i="37"/>
  <c r="G562" i="37" s="1"/>
  <c r="F399" i="37"/>
  <c r="F562" i="37" s="1"/>
  <c r="AJ398" i="37"/>
  <c r="AJ561" i="37" s="1"/>
  <c r="AI398" i="37"/>
  <c r="AI561" i="37" s="1"/>
  <c r="AC398" i="37"/>
  <c r="AB398" i="37"/>
  <c r="AB561" i="37" s="1"/>
  <c r="AA398" i="37"/>
  <c r="AA561" i="37" s="1"/>
  <c r="X398" i="37"/>
  <c r="U398" i="37"/>
  <c r="U561" i="37" s="1"/>
  <c r="T398" i="37"/>
  <c r="T561" i="37" s="1"/>
  <c r="S398" i="37"/>
  <c r="P398" i="37"/>
  <c r="O398" i="37"/>
  <c r="M398" i="37"/>
  <c r="M561" i="37" s="1"/>
  <c r="L398" i="37"/>
  <c r="L561" i="37" s="1"/>
  <c r="K398" i="37"/>
  <c r="K561" i="37" s="1"/>
  <c r="F398" i="37"/>
  <c r="AM384" i="37"/>
  <c r="AL384" i="37"/>
  <c r="AK384" i="37"/>
  <c r="AJ384" i="37"/>
  <c r="AI384" i="37"/>
  <c r="AH384" i="37"/>
  <c r="AG384" i="37"/>
  <c r="AF384" i="37"/>
  <c r="AE384" i="37"/>
  <c r="AD384" i="37"/>
  <c r="AC384" i="37"/>
  <c r="AB384" i="37"/>
  <c r="AA384" i="37"/>
  <c r="Z384" i="37"/>
  <c r="Y384" i="37"/>
  <c r="X384" i="37"/>
  <c r="W384" i="37"/>
  <c r="V384" i="37"/>
  <c r="U384" i="37"/>
  <c r="T384" i="37"/>
  <c r="S384" i="37"/>
  <c r="R384" i="37"/>
  <c r="Q384" i="37"/>
  <c r="P384" i="37"/>
  <c r="O384" i="37"/>
  <c r="N384" i="37"/>
  <c r="M384" i="37"/>
  <c r="L384" i="37"/>
  <c r="K384" i="37"/>
  <c r="J384" i="37"/>
  <c r="I384" i="37"/>
  <c r="H384" i="37"/>
  <c r="G384" i="37"/>
  <c r="F384" i="37"/>
  <c r="AM492" i="37"/>
  <c r="AL492" i="37"/>
  <c r="AK492" i="37"/>
  <c r="AM490" i="37"/>
  <c r="AL490" i="37"/>
  <c r="AK490" i="37"/>
  <c r="AL380" i="37"/>
  <c r="AJ380" i="37"/>
  <c r="AH381" i="37"/>
  <c r="AH488" i="37" s="1"/>
  <c r="AF381" i="37"/>
  <c r="AF488" i="37" s="1"/>
  <c r="AD380" i="37"/>
  <c r="AB380" i="37"/>
  <c r="Z381" i="37"/>
  <c r="Z488" i="37" s="1"/>
  <c r="V380" i="37"/>
  <c r="T380" i="37"/>
  <c r="R381" i="37"/>
  <c r="R488" i="37" s="1"/>
  <c r="P381" i="37"/>
  <c r="P488" i="37" s="1"/>
  <c r="N380" i="37"/>
  <c r="L380" i="37"/>
  <c r="H381" i="37"/>
  <c r="H488" i="37" s="1"/>
  <c r="F380" i="37"/>
  <c r="AJ379" i="37"/>
  <c r="AJ486" i="37" s="1"/>
  <c r="AJ501" i="37" s="1"/>
  <c r="AI379" i="37"/>
  <c r="AI486" i="37" s="1"/>
  <c r="AH379" i="37"/>
  <c r="AH486" i="37" s="1"/>
  <c r="AG379" i="37"/>
  <c r="AG486" i="37" s="1"/>
  <c r="AF379" i="37"/>
  <c r="AF486" i="37" s="1"/>
  <c r="AE379" i="37"/>
  <c r="AE486" i="37" s="1"/>
  <c r="AE501" i="37" s="1"/>
  <c r="AD379" i="37"/>
  <c r="AD486" i="37" s="1"/>
  <c r="AC379" i="37"/>
  <c r="AC486" i="37" s="1"/>
  <c r="AB379" i="37"/>
  <c r="AB486" i="37" s="1"/>
  <c r="AB501" i="37" s="1"/>
  <c r="AA379" i="37"/>
  <c r="AA486" i="37" s="1"/>
  <c r="Z379" i="37"/>
  <c r="Z486" i="37" s="1"/>
  <c r="Y379" i="37"/>
  <c r="Y486" i="37" s="1"/>
  <c r="X379" i="37"/>
  <c r="X486" i="37" s="1"/>
  <c r="W379" i="37"/>
  <c r="W486" i="37" s="1"/>
  <c r="W501" i="37" s="1"/>
  <c r="V379" i="37"/>
  <c r="V486" i="37" s="1"/>
  <c r="U379" i="37"/>
  <c r="U486" i="37" s="1"/>
  <c r="T379" i="37"/>
  <c r="T486" i="37" s="1"/>
  <c r="T501" i="37" s="1"/>
  <c r="S379" i="37"/>
  <c r="S486" i="37" s="1"/>
  <c r="R379" i="37"/>
  <c r="R486" i="37" s="1"/>
  <c r="Q379" i="37"/>
  <c r="Q486" i="37" s="1"/>
  <c r="P379" i="37"/>
  <c r="P486" i="37" s="1"/>
  <c r="O379" i="37"/>
  <c r="O486" i="37" s="1"/>
  <c r="O501" i="37" s="1"/>
  <c r="N379" i="37"/>
  <c r="N486" i="37" s="1"/>
  <c r="M379" i="37"/>
  <c r="M486" i="37" s="1"/>
  <c r="L379" i="37"/>
  <c r="L486" i="37" s="1"/>
  <c r="L501" i="37" s="1"/>
  <c r="K379" i="37"/>
  <c r="K486" i="37" s="1"/>
  <c r="J379" i="37"/>
  <c r="J486" i="37" s="1"/>
  <c r="I379" i="37"/>
  <c r="I486" i="37" s="1"/>
  <c r="H379" i="37"/>
  <c r="H486" i="37" s="1"/>
  <c r="G379" i="37"/>
  <c r="G486" i="37" s="1"/>
  <c r="G501" i="37" s="1"/>
  <c r="F379" i="37"/>
  <c r="F486" i="37" s="1"/>
  <c r="AM378" i="37"/>
  <c r="AL378" i="37"/>
  <c r="AK378" i="37"/>
  <c r="AJ378" i="37"/>
  <c r="AI378" i="37"/>
  <c r="AH378" i="37"/>
  <c r="AG378" i="37"/>
  <c r="AF378" i="37"/>
  <c r="AE378" i="37"/>
  <c r="AD378" i="37"/>
  <c r="AC378" i="37"/>
  <c r="AC485" i="37" s="1"/>
  <c r="AB378" i="37"/>
  <c r="AA378" i="37"/>
  <c r="Z378" i="37"/>
  <c r="Y378" i="37"/>
  <c r="X378" i="37"/>
  <c r="W378" i="37"/>
  <c r="V378" i="37"/>
  <c r="U378" i="37"/>
  <c r="T378" i="37"/>
  <c r="S378" i="37"/>
  <c r="R378" i="37"/>
  <c r="Q378" i="37"/>
  <c r="P378" i="37"/>
  <c r="O378" i="37"/>
  <c r="N378" i="37"/>
  <c r="M378" i="37"/>
  <c r="L378" i="37"/>
  <c r="K378" i="37"/>
  <c r="J378" i="37"/>
  <c r="I378" i="37"/>
  <c r="H378" i="37"/>
  <c r="G378" i="37"/>
  <c r="F378" i="37"/>
  <c r="AM377" i="37"/>
  <c r="AL377" i="37"/>
  <c r="AL484" i="37" s="1"/>
  <c r="AK377" i="37"/>
  <c r="AJ377" i="37"/>
  <c r="AI377" i="37"/>
  <c r="AH377" i="37"/>
  <c r="AG377" i="37"/>
  <c r="AF377" i="37"/>
  <c r="AE377" i="37"/>
  <c r="AD377" i="37"/>
  <c r="AC377" i="37"/>
  <c r="AB377" i="37"/>
  <c r="AA377" i="37"/>
  <c r="Z377" i="37"/>
  <c r="Y377" i="37"/>
  <c r="X377" i="37"/>
  <c r="W377" i="37"/>
  <c r="V377" i="37"/>
  <c r="U377" i="37"/>
  <c r="T377" i="37"/>
  <c r="S377" i="37"/>
  <c r="R377" i="37"/>
  <c r="Q377" i="37"/>
  <c r="Q437" i="37" s="1"/>
  <c r="P377" i="37"/>
  <c r="O377" i="37"/>
  <c r="N377" i="37"/>
  <c r="M377" i="37"/>
  <c r="L377" i="37"/>
  <c r="K377" i="37"/>
  <c r="J377" i="37"/>
  <c r="I377" i="37"/>
  <c r="H377" i="37"/>
  <c r="G377" i="37"/>
  <c r="F377" i="37"/>
  <c r="AM376" i="37"/>
  <c r="AL376" i="37"/>
  <c r="AK376" i="37"/>
  <c r="AJ376" i="37"/>
  <c r="AI376" i="37"/>
  <c r="AH376" i="37"/>
  <c r="AG376" i="37"/>
  <c r="AF376" i="37"/>
  <c r="AE376" i="37"/>
  <c r="AD376" i="37"/>
  <c r="AC376" i="37"/>
  <c r="AB376" i="37"/>
  <c r="AA376" i="37"/>
  <c r="Z376" i="37"/>
  <c r="Y376" i="37"/>
  <c r="X376" i="37"/>
  <c r="W376" i="37"/>
  <c r="V376" i="37"/>
  <c r="V483" i="37" s="1"/>
  <c r="U376" i="37"/>
  <c r="T376" i="37"/>
  <c r="S376" i="37"/>
  <c r="R376" i="37"/>
  <c r="Q376" i="37"/>
  <c r="P376" i="37"/>
  <c r="O376" i="37"/>
  <c r="N376" i="37"/>
  <c r="M376" i="37"/>
  <c r="L376" i="37"/>
  <c r="K376" i="37"/>
  <c r="J376" i="37"/>
  <c r="I376" i="37"/>
  <c r="H376" i="37"/>
  <c r="G376" i="37"/>
  <c r="F376" i="37"/>
  <c r="AM375" i="37"/>
  <c r="AL375" i="37"/>
  <c r="AK375" i="37"/>
  <c r="AJ375" i="37"/>
  <c r="AI375" i="37"/>
  <c r="AH375" i="37"/>
  <c r="AG375" i="37"/>
  <c r="AF375" i="37"/>
  <c r="AE375" i="37"/>
  <c r="AD375" i="37"/>
  <c r="AC375" i="37"/>
  <c r="AB375" i="37"/>
  <c r="AA375" i="37"/>
  <c r="Z375" i="37"/>
  <c r="Y375" i="37"/>
  <c r="X375" i="37"/>
  <c r="W375" i="37"/>
  <c r="V375" i="37"/>
  <c r="U375" i="37"/>
  <c r="T375" i="37"/>
  <c r="S375" i="37"/>
  <c r="R375" i="37"/>
  <c r="Q375" i="37"/>
  <c r="P375" i="37"/>
  <c r="O375" i="37"/>
  <c r="N375" i="37"/>
  <c r="M375" i="37"/>
  <c r="L375" i="37"/>
  <c r="K375" i="37"/>
  <c r="J375" i="37"/>
  <c r="I375" i="37"/>
  <c r="H375" i="37"/>
  <c r="G375" i="37"/>
  <c r="F375" i="37"/>
  <c r="AM358" i="37"/>
  <c r="AL358" i="37"/>
  <c r="AK358" i="37"/>
  <c r="AJ358" i="37"/>
  <c r="AI358" i="37"/>
  <c r="AH358" i="37"/>
  <c r="AG358" i="37"/>
  <c r="AF358" i="37"/>
  <c r="AE358" i="37"/>
  <c r="AD358" i="37"/>
  <c r="AC358" i="37"/>
  <c r="AB358" i="37"/>
  <c r="AA358" i="37"/>
  <c r="Z358" i="37"/>
  <c r="Y358" i="37"/>
  <c r="X358" i="37"/>
  <c r="W358" i="37"/>
  <c r="V358" i="37"/>
  <c r="U358" i="37"/>
  <c r="T358" i="37"/>
  <c r="S358" i="37"/>
  <c r="R358" i="37"/>
  <c r="Q358" i="37"/>
  <c r="P358" i="37"/>
  <c r="O358" i="37"/>
  <c r="N358" i="37"/>
  <c r="M358" i="37"/>
  <c r="L358" i="37"/>
  <c r="K358" i="37"/>
  <c r="J358" i="37"/>
  <c r="I358" i="37"/>
  <c r="H358" i="37"/>
  <c r="G358" i="37"/>
  <c r="F358" i="37"/>
  <c r="AM570" i="37"/>
  <c r="AL570" i="37"/>
  <c r="AK570" i="37"/>
  <c r="AJ570" i="37"/>
  <c r="AI570" i="37"/>
  <c r="AG570" i="37"/>
  <c r="AF570" i="37"/>
  <c r="AE570" i="37"/>
  <c r="AD570" i="37"/>
  <c r="AC570" i="37"/>
  <c r="AB570" i="37"/>
  <c r="AA570" i="37"/>
  <c r="Y570" i="37"/>
  <c r="X570" i="37"/>
  <c r="W570" i="37"/>
  <c r="V570" i="37"/>
  <c r="U570" i="37"/>
  <c r="T570" i="37"/>
  <c r="T579" i="37" s="1"/>
  <c r="S442" i="37"/>
  <c r="R442" i="37"/>
  <c r="Q442" i="37"/>
  <c r="P442" i="37"/>
  <c r="O442" i="37"/>
  <c r="O454" i="37" s="1"/>
  <c r="N442" i="37"/>
  <c r="M442" i="37"/>
  <c r="M454" i="37" s="1"/>
  <c r="L442" i="37"/>
  <c r="K442" i="37"/>
  <c r="J442" i="37"/>
  <c r="I442" i="37"/>
  <c r="H442" i="37"/>
  <c r="G442" i="37"/>
  <c r="F442" i="37"/>
  <c r="F455" i="37" s="1"/>
  <c r="AM339" i="37"/>
  <c r="AL339" i="37"/>
  <c r="AK339" i="37"/>
  <c r="AJ339" i="37"/>
  <c r="AI339" i="37"/>
  <c r="AH339" i="37"/>
  <c r="AG339" i="37"/>
  <c r="AF339" i="37"/>
  <c r="AE339" i="37"/>
  <c r="AD339" i="37"/>
  <c r="AC339" i="37"/>
  <c r="AB339" i="37"/>
  <c r="AA339" i="37"/>
  <c r="Z339" i="37"/>
  <c r="Y339" i="37"/>
  <c r="X339" i="37"/>
  <c r="W339" i="37"/>
  <c r="V339" i="37"/>
  <c r="U339" i="37"/>
  <c r="T339" i="37"/>
  <c r="S339" i="37"/>
  <c r="R339" i="37"/>
  <c r="Q339" i="37"/>
  <c r="P339" i="37"/>
  <c r="O339" i="37"/>
  <c r="N339" i="37"/>
  <c r="M339" i="37"/>
  <c r="L339" i="37"/>
  <c r="K339" i="37"/>
  <c r="J339" i="37"/>
  <c r="I339" i="37"/>
  <c r="H339" i="37"/>
  <c r="G339" i="37"/>
  <c r="F339" i="37"/>
  <c r="AT313" i="37"/>
  <c r="AS313" i="37"/>
  <c r="AR313" i="37"/>
  <c r="AQ313" i="37"/>
  <c r="AP313" i="37"/>
  <c r="AO313" i="37"/>
  <c r="AN313" i="37"/>
  <c r="AM313" i="37"/>
  <c r="AL313" i="37"/>
  <c r="AK313" i="37"/>
  <c r="AJ313" i="37"/>
  <c r="AI313" i="37"/>
  <c r="AH313" i="37"/>
  <c r="AG313" i="37"/>
  <c r="AF313" i="37"/>
  <c r="AE313" i="37"/>
  <c r="AD313" i="37"/>
  <c r="AC313" i="37"/>
  <c r="AB313" i="37"/>
  <c r="AA313" i="37"/>
  <c r="Z313" i="37"/>
  <c r="Y313" i="37"/>
  <c r="X313" i="37"/>
  <c r="W313" i="37"/>
  <c r="V313" i="37"/>
  <c r="U313" i="37"/>
  <c r="T313" i="37"/>
  <c r="S313" i="37"/>
  <c r="R313" i="37"/>
  <c r="Q313" i="37"/>
  <c r="P313" i="37"/>
  <c r="O313" i="37"/>
  <c r="N313" i="37"/>
  <c r="M313" i="37"/>
  <c r="L313" i="37"/>
  <c r="K313" i="37"/>
  <c r="J313" i="37"/>
  <c r="I313" i="37"/>
  <c r="H313" i="37"/>
  <c r="G313" i="37"/>
  <c r="F313" i="37"/>
  <c r="AM340" i="37"/>
  <c r="AM442" i="37" s="1"/>
  <c r="AK340" i="37"/>
  <c r="AK442" i="37" s="1"/>
  <c r="AJ340" i="37"/>
  <c r="AJ442" i="37" s="1"/>
  <c r="AG340" i="37"/>
  <c r="AG442" i="37" s="1"/>
  <c r="AF340" i="37"/>
  <c r="AF442" i="37" s="1"/>
  <c r="AF455" i="37" s="1"/>
  <c r="AE340" i="37"/>
  <c r="AE442" i="37" s="1"/>
  <c r="AC340" i="37"/>
  <c r="AC442" i="37" s="1"/>
  <c r="AB340" i="37"/>
  <c r="AB442" i="37" s="1"/>
  <c r="Y340" i="37"/>
  <c r="Y442" i="37" s="1"/>
  <c r="X340" i="37"/>
  <c r="X442" i="37" s="1"/>
  <c r="W340" i="37"/>
  <c r="W442" i="37" s="1"/>
  <c r="U340" i="37"/>
  <c r="U442" i="37" s="1"/>
  <c r="T340" i="37"/>
  <c r="T442" i="37" s="1"/>
  <c r="AL348" i="37"/>
  <c r="AJ348" i="37"/>
  <c r="AI348" i="37"/>
  <c r="AH348" i="37"/>
  <c r="AD348" i="37"/>
  <c r="AB348" i="37"/>
  <c r="AA348" i="37"/>
  <c r="Z348" i="37"/>
  <c r="V348" i="37"/>
  <c r="T348" i="37"/>
  <c r="AM347" i="37"/>
  <c r="AL347" i="37"/>
  <c r="AI290" i="37"/>
  <c r="AH347" i="37"/>
  <c r="AF347" i="37"/>
  <c r="AE347" i="37"/>
  <c r="AD347" i="37"/>
  <c r="AA290" i="37"/>
  <c r="Z347" i="37"/>
  <c r="X347" i="37"/>
  <c r="W347" i="37"/>
  <c r="V347" i="37"/>
  <c r="AM346" i="37"/>
  <c r="AL346" i="37"/>
  <c r="AI346" i="37"/>
  <c r="AH346" i="37"/>
  <c r="AE346" i="37"/>
  <c r="AD346" i="37"/>
  <c r="AB346" i="37"/>
  <c r="AA346" i="37"/>
  <c r="Z346" i="37"/>
  <c r="X346" i="37"/>
  <c r="W346" i="37"/>
  <c r="V346" i="37"/>
  <c r="T346" i="37"/>
  <c r="AM287" i="37"/>
  <c r="AL287" i="37"/>
  <c r="AK287" i="37"/>
  <c r="AI287" i="37"/>
  <c r="AH287" i="37"/>
  <c r="AG287" i="37"/>
  <c r="AE287" i="37"/>
  <c r="AD287" i="37"/>
  <c r="AC287" i="37"/>
  <c r="AA287" i="37"/>
  <c r="Z287" i="37"/>
  <c r="Y287" i="37"/>
  <c r="W287" i="37"/>
  <c r="V287" i="37"/>
  <c r="U287" i="37"/>
  <c r="AJ282" i="37"/>
  <c r="AM266" i="37"/>
  <c r="AL266" i="37"/>
  <c r="AK266" i="37"/>
  <c r="AJ266" i="37"/>
  <c r="AI266" i="37"/>
  <c r="AH266" i="37"/>
  <c r="AG266" i="37"/>
  <c r="AF266" i="37"/>
  <c r="AE266" i="37"/>
  <c r="AD266" i="37"/>
  <c r="AC266" i="37"/>
  <c r="AB266" i="37"/>
  <c r="AA266" i="37"/>
  <c r="Z266" i="37"/>
  <c r="Y266" i="37"/>
  <c r="X266" i="37"/>
  <c r="W266" i="37"/>
  <c r="V266" i="37"/>
  <c r="U266" i="37"/>
  <c r="T266" i="37"/>
  <c r="S266" i="37"/>
  <c r="R266" i="37"/>
  <c r="Q266" i="37"/>
  <c r="P266" i="37"/>
  <c r="O266" i="37"/>
  <c r="N266" i="37"/>
  <c r="M266" i="37"/>
  <c r="L266" i="37"/>
  <c r="K266" i="37"/>
  <c r="J266" i="37"/>
  <c r="I266" i="37"/>
  <c r="H266" i="37"/>
  <c r="G266" i="37"/>
  <c r="F266" i="37"/>
  <c r="AT239" i="37"/>
  <c r="AS239" i="37"/>
  <c r="AR239" i="37"/>
  <c r="AQ239" i="37"/>
  <c r="AP239" i="37"/>
  <c r="AT238" i="37"/>
  <c r="AS238" i="37"/>
  <c r="AR238" i="37"/>
  <c r="AQ238" i="37"/>
  <c r="AP238" i="37"/>
  <c r="AO236" i="37"/>
  <c r="AN236" i="37"/>
  <c r="AM236" i="37"/>
  <c r="AL236" i="37"/>
  <c r="AK236" i="37"/>
  <c r="AT234" i="37"/>
  <c r="AS234" i="37"/>
  <c r="AR234" i="37"/>
  <c r="AQ234" i="37"/>
  <c r="AP234" i="37"/>
  <c r="AO234" i="37"/>
  <c r="AN234" i="37"/>
  <c r="AM234" i="37"/>
  <c r="AL234" i="37"/>
  <c r="AK234" i="37"/>
  <c r="AJ234" i="37"/>
  <c r="AI234" i="37"/>
  <c r="AH234" i="37"/>
  <c r="AG234" i="37"/>
  <c r="AF234" i="37"/>
  <c r="AE234" i="37"/>
  <c r="AD234" i="37"/>
  <c r="AC234" i="37"/>
  <c r="AB234" i="37"/>
  <c r="AA234" i="37"/>
  <c r="Z234" i="37"/>
  <c r="Y234" i="37"/>
  <c r="X234" i="37"/>
  <c r="W234" i="37"/>
  <c r="V234" i="37"/>
  <c r="U234" i="37"/>
  <c r="T234" i="37"/>
  <c r="S234" i="37"/>
  <c r="R234" i="37"/>
  <c r="Q234" i="37"/>
  <c r="P234" i="37"/>
  <c r="O234" i="37"/>
  <c r="N234" i="37"/>
  <c r="M234" i="37"/>
  <c r="L234" i="37"/>
  <c r="K234" i="37"/>
  <c r="J234" i="37"/>
  <c r="I234" i="37"/>
  <c r="H234" i="37"/>
  <c r="G234" i="37"/>
  <c r="F234" i="37"/>
  <c r="AT211" i="37"/>
  <c r="AS211" i="37"/>
  <c r="AR211" i="37"/>
  <c r="AQ211" i="37"/>
  <c r="AP211" i="37"/>
  <c r="AT210" i="37"/>
  <c r="AS210" i="37"/>
  <c r="AR210" i="37"/>
  <c r="AQ210" i="37"/>
  <c r="AP210" i="37"/>
  <c r="AO208" i="37"/>
  <c r="AN208" i="37"/>
  <c r="AM208" i="37"/>
  <c r="AL208" i="37"/>
  <c r="AK208" i="37"/>
  <c r="AT206" i="37"/>
  <c r="AS206" i="37"/>
  <c r="AR206" i="37"/>
  <c r="AQ206" i="37"/>
  <c r="AP206" i="37"/>
  <c r="AO206" i="37"/>
  <c r="AN206" i="37"/>
  <c r="AM206" i="37"/>
  <c r="AL206" i="37"/>
  <c r="AK206" i="37"/>
  <c r="AJ206" i="37"/>
  <c r="AI206" i="37"/>
  <c r="AH206" i="37"/>
  <c r="AG206" i="37"/>
  <c r="AF206" i="37"/>
  <c r="AE206" i="37"/>
  <c r="AD206" i="37"/>
  <c r="AC206" i="37"/>
  <c r="AB206" i="37"/>
  <c r="AA206" i="37"/>
  <c r="Z206" i="37"/>
  <c r="Y206" i="37"/>
  <c r="X206" i="37"/>
  <c r="W206" i="37"/>
  <c r="V206" i="37"/>
  <c r="U206" i="37"/>
  <c r="T206" i="37"/>
  <c r="S206" i="37"/>
  <c r="R206" i="37"/>
  <c r="Q206" i="37"/>
  <c r="P206" i="37"/>
  <c r="O206" i="37"/>
  <c r="N206" i="37"/>
  <c r="M206" i="37"/>
  <c r="L206" i="37"/>
  <c r="K206" i="37"/>
  <c r="J206" i="37"/>
  <c r="I206" i="37"/>
  <c r="H206" i="37"/>
  <c r="G206" i="37"/>
  <c r="F206" i="37"/>
  <c r="BL181" i="37"/>
  <c r="BL180" i="37" s="1"/>
  <c r="BL179" i="37" s="1"/>
  <c r="BL178" i="37" s="1"/>
  <c r="BL177" i="37" s="1"/>
  <c r="BL176" i="37" s="1"/>
  <c r="BL175" i="37" s="1"/>
  <c r="AY181" i="37"/>
  <c r="BN181" i="37" s="1"/>
  <c r="CA181" i="37" s="1"/>
  <c r="CN181" i="37" s="1"/>
  <c r="AY180" i="37"/>
  <c r="BN180" i="37" s="1"/>
  <c r="CA180" i="37" s="1"/>
  <c r="CN180" i="37" s="1"/>
  <c r="AY179" i="37"/>
  <c r="BN179" i="37" s="1"/>
  <c r="CA179" i="37" s="1"/>
  <c r="CN179" i="37" s="1"/>
  <c r="AY178" i="37"/>
  <c r="BN178" i="37" s="1"/>
  <c r="CA178" i="37" s="1"/>
  <c r="CN178" i="37" s="1"/>
  <c r="AY177" i="37"/>
  <c r="BN177" i="37" s="1"/>
  <c r="CA177" i="37" s="1"/>
  <c r="CN177" i="37" s="1"/>
  <c r="AY176" i="37"/>
  <c r="BN176" i="37" s="1"/>
  <c r="CA176" i="37" s="1"/>
  <c r="CN176" i="37" s="1"/>
  <c r="AY175" i="37"/>
  <c r="BN175" i="37" s="1"/>
  <c r="CA175" i="37" s="1"/>
  <c r="CN175" i="37" s="1"/>
  <c r="BB174" i="37"/>
  <c r="BF174" i="37" s="1"/>
  <c r="BI174" i="37" s="1"/>
  <c r="AZ174" i="37"/>
  <c r="BD174" i="37" s="1"/>
  <c r="AM174" i="37"/>
  <c r="AL174" i="37"/>
  <c r="AK174" i="37"/>
  <c r="AJ174" i="37"/>
  <c r="AI174" i="37"/>
  <c r="AH174" i="37"/>
  <c r="AG174" i="37"/>
  <c r="AF174" i="37"/>
  <c r="AE174" i="37"/>
  <c r="AD174" i="37"/>
  <c r="AC174" i="37"/>
  <c r="AB174" i="37"/>
  <c r="AA174" i="37"/>
  <c r="Z174" i="37"/>
  <c r="Y174" i="37"/>
  <c r="X174" i="37"/>
  <c r="W174" i="37"/>
  <c r="V174" i="37"/>
  <c r="U174" i="37"/>
  <c r="T174" i="37"/>
  <c r="S174" i="37"/>
  <c r="R174" i="37"/>
  <c r="Q174" i="37"/>
  <c r="P174" i="37"/>
  <c r="O174" i="37"/>
  <c r="N174" i="37"/>
  <c r="M174" i="37"/>
  <c r="L174" i="37"/>
  <c r="K174" i="37"/>
  <c r="J174" i="37"/>
  <c r="I174" i="37"/>
  <c r="H174" i="37"/>
  <c r="G174" i="37"/>
  <c r="F174" i="37"/>
  <c r="BH173" i="37"/>
  <c r="AM176" i="37"/>
  <c r="AL176" i="37"/>
  <c r="AK176" i="37"/>
  <c r="AJ176" i="37"/>
  <c r="AI176" i="37"/>
  <c r="AH176" i="37"/>
  <c r="AG176" i="37"/>
  <c r="AF176" i="37"/>
  <c r="AE176" i="37"/>
  <c r="AD176" i="37"/>
  <c r="AC176" i="37"/>
  <c r="AB176" i="37"/>
  <c r="AA176" i="37"/>
  <c r="Z176" i="37"/>
  <c r="Y176" i="37"/>
  <c r="X176" i="37"/>
  <c r="W176" i="37"/>
  <c r="V176" i="37"/>
  <c r="U176" i="37"/>
  <c r="AM166" i="37"/>
  <c r="AL166" i="37"/>
  <c r="AK166" i="37"/>
  <c r="AJ166" i="37"/>
  <c r="AI166" i="37"/>
  <c r="AH166" i="37"/>
  <c r="AG166" i="37"/>
  <c r="AF166" i="37"/>
  <c r="AE166" i="37"/>
  <c r="AD166" i="37"/>
  <c r="AC166" i="37"/>
  <c r="AB166" i="37"/>
  <c r="AA166" i="37"/>
  <c r="Z166" i="37"/>
  <c r="Y166" i="37"/>
  <c r="X166" i="37"/>
  <c r="W166" i="37"/>
  <c r="V166" i="37"/>
  <c r="U166" i="37"/>
  <c r="T166" i="37"/>
  <c r="S166" i="37"/>
  <c r="R166" i="37"/>
  <c r="Q166" i="37"/>
  <c r="P166" i="37"/>
  <c r="O166" i="37"/>
  <c r="N166" i="37"/>
  <c r="M166" i="37"/>
  <c r="L166" i="37"/>
  <c r="K166" i="37"/>
  <c r="J166" i="37"/>
  <c r="I166" i="37"/>
  <c r="H166" i="37"/>
  <c r="G166" i="37"/>
  <c r="F166" i="37"/>
  <c r="AM138" i="37"/>
  <c r="AL138" i="37"/>
  <c r="AK138" i="37"/>
  <c r="AJ138" i="37"/>
  <c r="AI138" i="37"/>
  <c r="AH138" i="37"/>
  <c r="AG138" i="37"/>
  <c r="AF138" i="37"/>
  <c r="AE138" i="37"/>
  <c r="AD138" i="37"/>
  <c r="AC138" i="37"/>
  <c r="AB138" i="37"/>
  <c r="AA138" i="37"/>
  <c r="Z138" i="37"/>
  <c r="Y138" i="37"/>
  <c r="X138" i="37"/>
  <c r="W138" i="37"/>
  <c r="V138" i="37"/>
  <c r="U138" i="37"/>
  <c r="T138" i="37"/>
  <c r="S138" i="37"/>
  <c r="R138" i="37"/>
  <c r="Q138" i="37"/>
  <c r="P138" i="37"/>
  <c r="O138" i="37"/>
  <c r="N138" i="37"/>
  <c r="M138" i="37"/>
  <c r="L138" i="37"/>
  <c r="K138" i="37"/>
  <c r="J138" i="37"/>
  <c r="I138" i="37"/>
  <c r="H138" i="37"/>
  <c r="G138" i="37"/>
  <c r="F138" i="37"/>
  <c r="AT109" i="37"/>
  <c r="U107" i="37"/>
  <c r="U106" i="37"/>
  <c r="AM178" i="37"/>
  <c r="AG178" i="37"/>
  <c r="AF178" i="37"/>
  <c r="AE178" i="37"/>
  <c r="Y178" i="37"/>
  <c r="X178" i="37"/>
  <c r="W178" i="37"/>
  <c r="U105" i="37"/>
  <c r="AT99" i="37"/>
  <c r="AS99" i="37"/>
  <c r="AR99" i="37"/>
  <c r="AQ99" i="37"/>
  <c r="AP99" i="37"/>
  <c r="AO99" i="37"/>
  <c r="AN99" i="37"/>
  <c r="AM99" i="37"/>
  <c r="AL99" i="37"/>
  <c r="AK99" i="37"/>
  <c r="AJ99" i="37"/>
  <c r="AI99" i="37"/>
  <c r="AH99" i="37"/>
  <c r="AG99" i="37"/>
  <c r="AF99" i="37"/>
  <c r="AE99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G99" i="37"/>
  <c r="F99" i="37"/>
  <c r="AC60" i="37"/>
  <c r="AA60" i="37"/>
  <c r="AC59" i="37"/>
  <c r="AA59" i="37"/>
  <c r="AM74" i="37"/>
  <c r="AL74" i="37"/>
  <c r="AK74" i="37"/>
  <c r="AJ74" i="37"/>
  <c r="AI74" i="37"/>
  <c r="AH74" i="37"/>
  <c r="AG74" i="37"/>
  <c r="AF74" i="37"/>
  <c r="AE74" i="37"/>
  <c r="AD74" i="37"/>
  <c r="AC74" i="37"/>
  <c r="AB74" i="37"/>
  <c r="AA74" i="37"/>
  <c r="Z74" i="37"/>
  <c r="Y74" i="37"/>
  <c r="X74" i="37"/>
  <c r="W74" i="37"/>
  <c r="V74" i="37"/>
  <c r="U74" i="37"/>
  <c r="T74" i="37"/>
  <c r="S74" i="37"/>
  <c r="R74" i="37"/>
  <c r="Q74" i="37"/>
  <c r="P74" i="37"/>
  <c r="O74" i="37"/>
  <c r="N74" i="37"/>
  <c r="M74" i="37"/>
  <c r="L74" i="37"/>
  <c r="K74" i="37"/>
  <c r="J74" i="37"/>
  <c r="I74" i="37"/>
  <c r="H74" i="37"/>
  <c r="G74" i="37"/>
  <c r="F74" i="37"/>
  <c r="Z60" i="37"/>
  <c r="Z59" i="37"/>
  <c r="AM69" i="37"/>
  <c r="AL69" i="37"/>
  <c r="AK69" i="37"/>
  <c r="AJ69" i="37"/>
  <c r="AI69" i="37"/>
  <c r="AH69" i="37"/>
  <c r="AG69" i="37"/>
  <c r="AF69" i="37"/>
  <c r="AE69" i="37"/>
  <c r="AD69" i="37"/>
  <c r="AC69" i="37"/>
  <c r="AB69" i="37"/>
  <c r="AA69" i="37"/>
  <c r="Z69" i="37"/>
  <c r="Y69" i="37"/>
  <c r="X69" i="37"/>
  <c r="W69" i="37"/>
  <c r="V69" i="37"/>
  <c r="U69" i="37"/>
  <c r="T69" i="37"/>
  <c r="S69" i="37"/>
  <c r="R69" i="37"/>
  <c r="Q69" i="37"/>
  <c r="P69" i="37"/>
  <c r="O69" i="37"/>
  <c r="N69" i="37"/>
  <c r="M69" i="37"/>
  <c r="L69" i="37"/>
  <c r="K69" i="37"/>
  <c r="J69" i="37"/>
  <c r="I69" i="37"/>
  <c r="H69" i="37"/>
  <c r="G69" i="37"/>
  <c r="F69" i="37"/>
  <c r="AB60" i="37"/>
  <c r="AC58" i="37"/>
  <c r="AB58" i="37"/>
  <c r="AM38" i="37"/>
  <c r="AL38" i="37"/>
  <c r="AK38" i="37"/>
  <c r="AJ38" i="37"/>
  <c r="AI38" i="37"/>
  <c r="AH38" i="37"/>
  <c r="AG38" i="37"/>
  <c r="AF38" i="37"/>
  <c r="AE38" i="37"/>
  <c r="AD38" i="37"/>
  <c r="AC38" i="37"/>
  <c r="AB38" i="37"/>
  <c r="AA38" i="37"/>
  <c r="Z38" i="37"/>
  <c r="Y38" i="37"/>
  <c r="X38" i="37"/>
  <c r="W38" i="37"/>
  <c r="V38" i="37"/>
  <c r="U38" i="37"/>
  <c r="T38" i="37"/>
  <c r="S38" i="37"/>
  <c r="R38" i="37"/>
  <c r="Q38" i="37"/>
  <c r="P38" i="37"/>
  <c r="O38" i="37"/>
  <c r="N38" i="37"/>
  <c r="M38" i="37"/>
  <c r="L38" i="37"/>
  <c r="K38" i="37"/>
  <c r="J38" i="37"/>
  <c r="I38" i="37"/>
  <c r="H38" i="37"/>
  <c r="G38" i="37"/>
  <c r="F38" i="37"/>
  <c r="AM10" i="37"/>
  <c r="AN10" i="37" s="1"/>
  <c r="AO10" i="37" s="1"/>
  <c r="AP10" i="37" s="1"/>
  <c r="AQ10" i="37" s="1"/>
  <c r="AR10" i="37" s="1"/>
  <c r="AS10" i="37" s="1"/>
  <c r="AT10" i="37" s="1"/>
  <c r="AL10" i="37"/>
  <c r="AK10" i="37"/>
  <c r="AJ10" i="37"/>
  <c r="AI10" i="37"/>
  <c r="AH10" i="37"/>
  <c r="AG10" i="37"/>
  <c r="AF10" i="37"/>
  <c r="AE10" i="37"/>
  <c r="AD10" i="37"/>
  <c r="AC10" i="37"/>
  <c r="AB10" i="37"/>
  <c r="AA10" i="37"/>
  <c r="Z10" i="37"/>
  <c r="Y10" i="37"/>
  <c r="X10" i="37"/>
  <c r="W10" i="37"/>
  <c r="V10" i="37"/>
  <c r="U10" i="37"/>
  <c r="T10" i="37"/>
  <c r="S10" i="37"/>
  <c r="R10" i="37"/>
  <c r="Q10" i="37"/>
  <c r="P10" i="37"/>
  <c r="O10" i="37"/>
  <c r="N10" i="37"/>
  <c r="M10" i="37"/>
  <c r="L10" i="37"/>
  <c r="K10" i="37"/>
  <c r="J10" i="37"/>
  <c r="I10" i="37"/>
  <c r="H10" i="37"/>
  <c r="G10" i="37"/>
  <c r="F10" i="37"/>
  <c r="AM9" i="37"/>
  <c r="AN9" i="37" s="1"/>
  <c r="AO9" i="37" s="1"/>
  <c r="AP9" i="37" s="1"/>
  <c r="AQ9" i="37" s="1"/>
  <c r="AR9" i="37" s="1"/>
  <c r="AS9" i="37" s="1"/>
  <c r="AT9" i="37" s="1"/>
  <c r="AL9" i="37"/>
  <c r="AK9" i="37"/>
  <c r="AJ9" i="37"/>
  <c r="AI9" i="37"/>
  <c r="AH9" i="37"/>
  <c r="AG9" i="37"/>
  <c r="AF9" i="37"/>
  <c r="AE9" i="37"/>
  <c r="AD9" i="37"/>
  <c r="AC9" i="37"/>
  <c r="AB9" i="37"/>
  <c r="AA9" i="37"/>
  <c r="Z9" i="37"/>
  <c r="Y9" i="37"/>
  <c r="X9" i="37"/>
  <c r="W9" i="37"/>
  <c r="V9" i="37"/>
  <c r="U9" i="37"/>
  <c r="T9" i="37"/>
  <c r="S9" i="37"/>
  <c r="R9" i="37"/>
  <c r="Q9" i="37"/>
  <c r="P9" i="37"/>
  <c r="O9" i="37"/>
  <c r="N9" i="37"/>
  <c r="M9" i="37"/>
  <c r="L9" i="37"/>
  <c r="K9" i="37"/>
  <c r="J9" i="37"/>
  <c r="I9" i="37"/>
  <c r="H9" i="37"/>
  <c r="G9" i="37"/>
  <c r="F9" i="37"/>
  <c r="BO8" i="37"/>
  <c r="BO9" i="37" s="1" a="1"/>
  <c r="BO9" i="37" s="1"/>
  <c r="BB8" i="37"/>
  <c r="AZ8" i="37"/>
  <c r="AT8" i="37"/>
  <c r="AS8" i="37"/>
  <c r="AR8" i="37"/>
  <c r="AQ8" i="37"/>
  <c r="AP8" i="37"/>
  <c r="AO8" i="37"/>
  <c r="AN8" i="37"/>
  <c r="AM8" i="37"/>
  <c r="AL8" i="37"/>
  <c r="AK8" i="37"/>
  <c r="AJ8" i="37"/>
  <c r="AI8" i="37"/>
  <c r="AH8" i="37"/>
  <c r="AG8" i="37"/>
  <c r="AF8" i="37"/>
  <c r="AE8" i="37"/>
  <c r="AD8" i="37"/>
  <c r="AC8" i="37"/>
  <c r="AB8" i="37"/>
  <c r="AA8" i="37"/>
  <c r="Z8" i="37"/>
  <c r="Y8" i="37"/>
  <c r="X8" i="37"/>
  <c r="W8" i="37"/>
  <c r="V8" i="37"/>
  <c r="U8" i="37"/>
  <c r="T8" i="37"/>
  <c r="S8" i="37"/>
  <c r="R8" i="37"/>
  <c r="Q8" i="37"/>
  <c r="P8" i="37"/>
  <c r="O8" i="37"/>
  <c r="N8" i="37"/>
  <c r="M8" i="37"/>
  <c r="L8" i="37"/>
  <c r="K8" i="37"/>
  <c r="J8" i="37"/>
  <c r="I8" i="37"/>
  <c r="H8" i="37"/>
  <c r="G8" i="37"/>
  <c r="S573" i="37" l="1"/>
  <c r="AA77" i="37"/>
  <c r="AI77" i="37"/>
  <c r="S575" i="37"/>
  <c r="F501" i="37"/>
  <c r="N501" i="37"/>
  <c r="V501" i="37"/>
  <c r="AD501" i="37"/>
  <c r="AL507" i="37"/>
  <c r="V498" i="37"/>
  <c r="AL499" i="37"/>
  <c r="AE454" i="37"/>
  <c r="N507" i="37"/>
  <c r="AL506" i="37"/>
  <c r="AZ9" i="37"/>
  <c r="AE505" i="37"/>
  <c r="S579" i="37"/>
  <c r="F505" i="37"/>
  <c r="N505" i="37"/>
  <c r="V505" i="37"/>
  <c r="AD505" i="37"/>
  <c r="F506" i="37"/>
  <c r="N506" i="37"/>
  <c r="V506" i="37"/>
  <c r="AD506" i="37"/>
  <c r="L507" i="37"/>
  <c r="T507" i="37"/>
  <c r="AB507" i="37"/>
  <c r="AJ507" i="37"/>
  <c r="S574" i="37"/>
  <c r="S576" i="37"/>
  <c r="J501" i="37"/>
  <c r="R501" i="37"/>
  <c r="Z501" i="37"/>
  <c r="AH501" i="37"/>
  <c r="R503" i="37"/>
  <c r="Z503" i="37"/>
  <c r="AH503" i="37"/>
  <c r="AL379" i="37"/>
  <c r="AL486" i="37" s="1"/>
  <c r="AL501" i="37" s="1"/>
  <c r="J507" i="37"/>
  <c r="R507" i="37"/>
  <c r="Z507" i="37"/>
  <c r="J505" i="37"/>
  <c r="R505" i="37"/>
  <c r="Z505" i="37"/>
  <c r="AH505" i="37"/>
  <c r="AE175" i="37"/>
  <c r="AE177" i="37" s="1"/>
  <c r="AM175" i="37"/>
  <c r="AM177" i="37" s="1"/>
  <c r="AB77" i="37"/>
  <c r="AB78" i="37" s="1"/>
  <c r="AJ77" i="37"/>
  <c r="V72" i="37"/>
  <c r="AD72" i="37"/>
  <c r="AL72" i="37"/>
  <c r="AB179" i="37"/>
  <c r="AJ179" i="37"/>
  <c r="AA268" i="37"/>
  <c r="AI286" i="37"/>
  <c r="K42" i="37"/>
  <c r="K43" i="37" s="1"/>
  <c r="AB269" i="37"/>
  <c r="X269" i="37"/>
  <c r="AF269" i="37"/>
  <c r="AM275" i="37"/>
  <c r="AM285" i="37" s="1"/>
  <c r="X285" i="37"/>
  <c r="AF285" i="37"/>
  <c r="AI352" i="37"/>
  <c r="O505" i="37"/>
  <c r="G506" i="37"/>
  <c r="O506" i="37"/>
  <c r="W506" i="37"/>
  <c r="AE506" i="37"/>
  <c r="X268" i="37"/>
  <c r="AF268" i="37"/>
  <c r="S42" i="37"/>
  <c r="S43" i="37" s="1"/>
  <c r="AA285" i="37"/>
  <c r="AI285" i="37"/>
  <c r="T267" i="37"/>
  <c r="AB267" i="37"/>
  <c r="AJ267" i="37"/>
  <c r="AM507" i="37"/>
  <c r="G507" i="37"/>
  <c r="O507" i="37"/>
  <c r="W507" i="37"/>
  <c r="N528" i="37"/>
  <c r="V528" i="37"/>
  <c r="AL528" i="37"/>
  <c r="J528" i="37"/>
  <c r="R528" i="37"/>
  <c r="Z528" i="37"/>
  <c r="AI528" i="37"/>
  <c r="W351" i="37"/>
  <c r="AE351" i="37"/>
  <c r="AJ289" i="37"/>
  <c r="AK379" i="37"/>
  <c r="AK486" i="37" s="1"/>
  <c r="AK501" i="37" s="1"/>
  <c r="Y72" i="37"/>
  <c r="Y77" i="37"/>
  <c r="Y78" i="37" s="1"/>
  <c r="AG77" i="37"/>
  <c r="AG78" i="37" s="1"/>
  <c r="AH103" i="37"/>
  <c r="AJ292" i="37"/>
  <c r="F507" i="37"/>
  <c r="V507" i="37"/>
  <c r="AD507" i="37"/>
  <c r="Z77" i="37"/>
  <c r="Z78" i="37" s="1"/>
  <c r="AH77" i="37"/>
  <c r="AH78" i="37" s="1"/>
  <c r="T286" i="37"/>
  <c r="AB268" i="37"/>
  <c r="AJ268" i="37"/>
  <c r="AG72" i="37"/>
  <c r="AF267" i="37"/>
  <c r="M501" i="37"/>
  <c r="U501" i="37"/>
  <c r="AC501" i="37"/>
  <c r="AM379" i="37"/>
  <c r="AM486" i="37" s="1"/>
  <c r="AM501" i="37" s="1"/>
  <c r="AC500" i="37"/>
  <c r="K501" i="37"/>
  <c r="S501" i="37"/>
  <c r="AA501" i="37"/>
  <c r="AI501" i="37"/>
  <c r="Y268" i="37"/>
  <c r="AG267" i="37"/>
  <c r="U286" i="37"/>
  <c r="AC286" i="37"/>
  <c r="M633" i="37"/>
  <c r="W286" i="37"/>
  <c r="AE286" i="37"/>
  <c r="U633" i="37"/>
  <c r="U635" i="37" s="1"/>
  <c r="AC633" i="37"/>
  <c r="AC635" i="37" s="1"/>
  <c r="BC560" i="37"/>
  <c r="BG560" i="37" s="1"/>
  <c r="BJ560" i="37" s="1"/>
  <c r="AL633" i="37"/>
  <c r="AL635" i="37" s="1"/>
  <c r="X267" i="37"/>
  <c r="T633" i="37"/>
  <c r="T635" i="37" s="1"/>
  <c r="AB633" i="37"/>
  <c r="AB635" i="37" s="1"/>
  <c r="AJ633" i="37"/>
  <c r="AJ635" i="37" s="1"/>
  <c r="Z106" i="37"/>
  <c r="W107" i="37"/>
  <c r="X171" i="37"/>
  <c r="AF171" i="37"/>
  <c r="AM269" i="37"/>
  <c r="AM271" i="37" s="1"/>
  <c r="AM506" i="37"/>
  <c r="AH528" i="37"/>
  <c r="G633" i="37"/>
  <c r="Z72" i="37"/>
  <c r="AH72" i="37"/>
  <c r="AA106" i="37"/>
  <c r="X107" i="37"/>
  <c r="Y175" i="37"/>
  <c r="Y177" i="37" s="1"/>
  <c r="AG175" i="37"/>
  <c r="AG177" i="37" s="1"/>
  <c r="AK507" i="37"/>
  <c r="P506" i="37"/>
  <c r="AF506" i="37"/>
  <c r="L42" i="37"/>
  <c r="L43" i="37" s="1"/>
  <c r="T42" i="37"/>
  <c r="T45" i="37" s="1"/>
  <c r="AB42" i="37"/>
  <c r="AB44" i="37" s="1"/>
  <c r="W72" i="37"/>
  <c r="AE72" i="37"/>
  <c r="AH107" i="37"/>
  <c r="X72" i="37"/>
  <c r="AF72" i="37"/>
  <c r="X77" i="37"/>
  <c r="X78" i="37" s="1"/>
  <c r="AF77" i="37"/>
  <c r="AF78" i="37" s="1"/>
  <c r="AE507" i="37"/>
  <c r="AC106" i="37"/>
  <c r="AK106" i="37"/>
  <c r="Z107" i="37"/>
  <c r="AK633" i="37"/>
  <c r="AK635" i="37" s="1"/>
  <c r="AA62" i="37"/>
  <c r="AJ346" i="37"/>
  <c r="AJ350" i="37" s="1"/>
  <c r="K505" i="37"/>
  <c r="AA505" i="37"/>
  <c r="K506" i="37"/>
  <c r="S506" i="37"/>
  <c r="AA506" i="37"/>
  <c r="AI506" i="37"/>
  <c r="K528" i="37"/>
  <c r="S528" i="37"/>
  <c r="AA528" i="37"/>
  <c r="F633" i="37"/>
  <c r="AD633" i="37"/>
  <c r="AD635" i="37" s="1"/>
  <c r="W106" i="37"/>
  <c r="AD350" i="37"/>
  <c r="U528" i="37"/>
  <c r="U505" i="37"/>
  <c r="M506" i="37"/>
  <c r="U506" i="37"/>
  <c r="AC506" i="37"/>
  <c r="AK506" i="37"/>
  <c r="AD528" i="37"/>
  <c r="AA78" i="37"/>
  <c r="AI78" i="37"/>
  <c r="AC105" i="37"/>
  <c r="AH106" i="37"/>
  <c r="AE107" i="37"/>
  <c r="AM107" i="37"/>
  <c r="K507" i="37"/>
  <c r="S507" i="37"/>
  <c r="AA507" i="37"/>
  <c r="AI507" i="37"/>
  <c r="G528" i="37"/>
  <c r="O528" i="37"/>
  <c r="W528" i="37"/>
  <c r="AE528" i="37"/>
  <c r="AM528" i="37"/>
  <c r="AI106" i="37"/>
  <c r="AF107" i="37"/>
  <c r="AG107" i="37"/>
  <c r="AI572" i="37"/>
  <c r="AE574" i="37"/>
  <c r="AA576" i="37"/>
  <c r="AK105" i="37"/>
  <c r="AM105" i="37"/>
  <c r="V105" i="37"/>
  <c r="X501" i="37"/>
  <c r="AF501" i="37"/>
  <c r="AB528" i="37"/>
  <c r="AE179" i="37"/>
  <c r="AE180" i="37" s="1"/>
  <c r="AL105" i="37"/>
  <c r="Z103" i="37"/>
  <c r="Y171" i="37"/>
  <c r="AN237" i="37"/>
  <c r="P501" i="37"/>
  <c r="I506" i="37"/>
  <c r="AG506" i="37"/>
  <c r="AJ528" i="37"/>
  <c r="AA103" i="37"/>
  <c r="AB106" i="37"/>
  <c r="AG171" i="37"/>
  <c r="AA267" i="37"/>
  <c r="AE268" i="37"/>
  <c r="AI347" i="37"/>
  <c r="AI351" i="37" s="1"/>
  <c r="I501" i="37"/>
  <c r="Q501" i="37"/>
  <c r="Y501" i="37"/>
  <c r="AG501" i="37"/>
  <c r="U572" i="37"/>
  <c r="AA573" i="37"/>
  <c r="AI573" i="37"/>
  <c r="Y574" i="37"/>
  <c r="AG574" i="37"/>
  <c r="M528" i="37"/>
  <c r="AK528" i="37"/>
  <c r="AD105" i="37"/>
  <c r="AM179" i="37"/>
  <c r="AM180" i="37" s="1"/>
  <c r="Q506" i="37"/>
  <c r="L528" i="37"/>
  <c r="AA42" i="37"/>
  <c r="AA43" i="37" s="1"/>
  <c r="AC61" i="37"/>
  <c r="Z62" i="37"/>
  <c r="AA175" i="37"/>
  <c r="AA177" i="37" s="1"/>
  <c r="AI175" i="37"/>
  <c r="AI177" i="37" s="1"/>
  <c r="AO209" i="37"/>
  <c r="U267" i="37"/>
  <c r="AC267" i="37"/>
  <c r="AG268" i="37"/>
  <c r="U269" i="37"/>
  <c r="AC269" i="37"/>
  <c r="AK269" i="37"/>
  <c r="AK271" i="37" s="1"/>
  <c r="W579" i="37"/>
  <c r="H503" i="37"/>
  <c r="BC481" i="37"/>
  <c r="BG481" i="37" s="1"/>
  <c r="BJ481" i="37" s="1"/>
  <c r="U493" i="37"/>
  <c r="AM400" i="37"/>
  <c r="AM563" i="37" s="1"/>
  <c r="AM574" i="37" s="1"/>
  <c r="AJ78" i="37"/>
  <c r="W105" i="37"/>
  <c r="AJ106" i="37"/>
  <c r="AB175" i="37"/>
  <c r="AB177" i="37" s="1"/>
  <c r="AJ175" i="37"/>
  <c r="AJ177" i="37" s="1"/>
  <c r="AL276" i="37"/>
  <c r="AL286" i="37" s="1"/>
  <c r="W290" i="37"/>
  <c r="P503" i="37"/>
  <c r="H507" i="37"/>
  <c r="P507" i="37"/>
  <c r="X507" i="37"/>
  <c r="AF507" i="37"/>
  <c r="K569" i="37"/>
  <c r="O633" i="37"/>
  <c r="W633" i="37"/>
  <c r="W637" i="37" s="1"/>
  <c r="AE633" i="37"/>
  <c r="AE635" i="37" s="1"/>
  <c r="AM633" i="37"/>
  <c r="AM635" i="37" s="1"/>
  <c r="H501" i="37"/>
  <c r="Y506" i="37"/>
  <c r="T528" i="37"/>
  <c r="AJ42" i="37"/>
  <c r="AJ44" i="37" s="1"/>
  <c r="U77" i="37"/>
  <c r="U78" i="37" s="1"/>
  <c r="AC77" i="37"/>
  <c r="AC78" i="37" s="1"/>
  <c r="AK77" i="37"/>
  <c r="AK78" i="37" s="1"/>
  <c r="Z105" i="37"/>
  <c r="AH105" i="37"/>
  <c r="AE106" i="37"/>
  <c r="AM106" i="37"/>
  <c r="X105" i="37"/>
  <c r="W175" i="37"/>
  <c r="W177" i="37" s="1"/>
  <c r="AI267" i="37"/>
  <c r="AM276" i="37"/>
  <c r="AM286" i="37" s="1"/>
  <c r="V285" i="37"/>
  <c r="AD285" i="37"/>
  <c r="W291" i="37"/>
  <c r="AE291" i="37"/>
  <c r="AM291" i="37"/>
  <c r="X290" i="37"/>
  <c r="AF503" i="37"/>
  <c r="AB381" i="37"/>
  <c r="AB488" i="37" s="1"/>
  <c r="AB503" i="37" s="1"/>
  <c r="I507" i="37"/>
  <c r="Q507" i="37"/>
  <c r="Y507" i="37"/>
  <c r="AG507" i="37"/>
  <c r="H633" i="37"/>
  <c r="AF633" i="37"/>
  <c r="AF635" i="37" s="1"/>
  <c r="I42" i="37"/>
  <c r="I44" i="37" s="1"/>
  <c r="Q42" i="37"/>
  <c r="Q44" i="37" s="1"/>
  <c r="Y42" i="37"/>
  <c r="Y43" i="37" s="1"/>
  <c r="AG42" i="37"/>
  <c r="AG44" i="37" s="1"/>
  <c r="M42" i="37"/>
  <c r="M45" i="37" s="1"/>
  <c r="AC42" i="37"/>
  <c r="AC45" i="37" s="1"/>
  <c r="AK42" i="37"/>
  <c r="AK43" i="37" s="1"/>
  <c r="AA72" i="37"/>
  <c r="AI72" i="37"/>
  <c r="V77" i="37"/>
  <c r="V78" i="37" s="1"/>
  <c r="AD77" i="37"/>
  <c r="AD78" i="37" s="1"/>
  <c r="AL77" i="37"/>
  <c r="AL78" i="37" s="1"/>
  <c r="AI103" i="37"/>
  <c r="AE105" i="37"/>
  <c r="V175" i="37"/>
  <c r="V177" i="37" s="1"/>
  <c r="AD175" i="37"/>
  <c r="AD177" i="37" s="1"/>
  <c r="AL175" i="37"/>
  <c r="AL177" i="37" s="1"/>
  <c r="W285" i="37"/>
  <c r="AE285" i="37"/>
  <c r="T455" i="37"/>
  <c r="AJ455" i="37"/>
  <c r="AJ291" i="37"/>
  <c r="Q452" i="37"/>
  <c r="AC528" i="37"/>
  <c r="J42" i="37"/>
  <c r="J43" i="37" s="1"/>
  <c r="R42" i="37"/>
  <c r="R43" i="37" s="1"/>
  <c r="Z42" i="37"/>
  <c r="AH42" i="37"/>
  <c r="AH44" i="37" s="1"/>
  <c r="W77" i="37"/>
  <c r="W78" i="37" s="1"/>
  <c r="AE77" i="37"/>
  <c r="AE78" i="37" s="1"/>
  <c r="AM77" i="37"/>
  <c r="AM78" i="37" s="1"/>
  <c r="AF105" i="37"/>
  <c r="Z145" i="37"/>
  <c r="AH145" i="37"/>
  <c r="W171" i="37"/>
  <c r="AE171" i="37"/>
  <c r="AM171" i="37"/>
  <c r="W179" i="37"/>
  <c r="W180" i="37" s="1"/>
  <c r="AA269" i="37"/>
  <c r="U268" i="37"/>
  <c r="Y269" i="37"/>
  <c r="AC454" i="37"/>
  <c r="H506" i="37"/>
  <c r="X506" i="37"/>
  <c r="F569" i="37"/>
  <c r="N569" i="37"/>
  <c r="V569" i="37"/>
  <c r="AD569" i="37"/>
  <c r="J381" i="37"/>
  <c r="J488" i="37" s="1"/>
  <c r="J503" i="37" s="1"/>
  <c r="K565" i="37"/>
  <c r="K435" i="37"/>
  <c r="K450" i="37" s="1"/>
  <c r="AD290" i="37"/>
  <c r="H380" i="37"/>
  <c r="H434" i="37" s="1"/>
  <c r="H449" i="37" s="1"/>
  <c r="Y286" i="37"/>
  <c r="AG286" i="37"/>
  <c r="W269" i="37"/>
  <c r="AE290" i="37"/>
  <c r="AA347" i="37"/>
  <c r="AA351" i="37" s="1"/>
  <c r="P380" i="37"/>
  <c r="P434" i="37" s="1"/>
  <c r="P449" i="37" s="1"/>
  <c r="H448" i="37"/>
  <c r="P448" i="37"/>
  <c r="J435" i="37"/>
  <c r="J450" i="37" s="1"/>
  <c r="BD481" i="37"/>
  <c r="V290" i="37"/>
  <c r="AL290" i="37"/>
  <c r="AD340" i="37"/>
  <c r="AD442" i="37" s="1"/>
  <c r="AD454" i="37" s="1"/>
  <c r="BB9" i="37"/>
  <c r="AE267" i="37"/>
  <c r="W268" i="37"/>
  <c r="U285" i="37"/>
  <c r="AC285" i="37"/>
  <c r="AL275" i="37"/>
  <c r="AL285" i="37" s="1"/>
  <c r="Z286" i="37"/>
  <c r="AH286" i="37"/>
  <c r="X351" i="37"/>
  <c r="AF351" i="37"/>
  <c r="T285" i="37"/>
  <c r="AM290" i="37"/>
  <c r="AL340" i="37"/>
  <c r="AL442" i="37" s="1"/>
  <c r="AL448" i="37" s="1"/>
  <c r="V350" i="37"/>
  <c r="N633" i="37"/>
  <c r="AI268" i="37"/>
  <c r="W350" i="37"/>
  <c r="AE350" i="37"/>
  <c r="AM350" i="37"/>
  <c r="AN350" i="37" s="1"/>
  <c r="G391" i="37"/>
  <c r="AC573" i="37"/>
  <c r="AK573" i="37"/>
  <c r="AA574" i="37"/>
  <c r="S436" i="37"/>
  <c r="S451" i="37" s="1"/>
  <c r="AL350" i="37"/>
  <c r="AH291" i="37"/>
  <c r="AD391" i="37"/>
  <c r="AB573" i="37"/>
  <c r="X391" i="37"/>
  <c r="V633" i="37"/>
  <c r="V635" i="37" s="1"/>
  <c r="AK276" i="37"/>
  <c r="AK286" i="37" s="1"/>
  <c r="AI269" i="37"/>
  <c r="Y285" i="37"/>
  <c r="AG285" i="37"/>
  <c r="V286" i="37"/>
  <c r="AD286" i="37"/>
  <c r="V340" i="37"/>
  <c r="V442" i="37" s="1"/>
  <c r="V455" i="37" s="1"/>
  <c r="H391" i="37"/>
  <c r="P391" i="37"/>
  <c r="AF391" i="37"/>
  <c r="V573" i="37"/>
  <c r="AD573" i="37"/>
  <c r="AL573" i="37"/>
  <c r="T574" i="37"/>
  <c r="AB574" i="37"/>
  <c r="AJ574" i="37"/>
  <c r="AA391" i="37"/>
  <c r="BC429" i="37"/>
  <c r="BG429" i="37" s="1"/>
  <c r="BJ429" i="37" s="1"/>
  <c r="BA560" i="37"/>
  <c r="BE560" i="37" s="1"/>
  <c r="BH560" i="37" s="1"/>
  <c r="Z291" i="37"/>
  <c r="AA286" i="37"/>
  <c r="N391" i="37"/>
  <c r="V391" i="37"/>
  <c r="Z285" i="37"/>
  <c r="AH285" i="37"/>
  <c r="Z350" i="37"/>
  <c r="AH350" i="37"/>
  <c r="AN346" i="37"/>
  <c r="W573" i="37"/>
  <c r="AE573" i="37"/>
  <c r="AM573" i="37"/>
  <c r="BD429" i="37"/>
  <c r="I633" i="37"/>
  <c r="Q633" i="37"/>
  <c r="Q635" i="37" s="1"/>
  <c r="Y633" i="37"/>
  <c r="Y635" i="37" s="1"/>
  <c r="AG633" i="37"/>
  <c r="AG635" i="37" s="1"/>
  <c r="BO631" i="37" a="1"/>
  <c r="BO631" i="37" s="1"/>
  <c r="BO630" i="37" a="1"/>
  <c r="BO630" i="37" s="1"/>
  <c r="BO629" i="37" a="1"/>
  <c r="BO629" i="37" s="1"/>
  <c r="BO628" i="37" a="1"/>
  <c r="BO628" i="37" s="1"/>
  <c r="BO568" i="37" a="1"/>
  <c r="BO568" i="37" s="1"/>
  <c r="BO632" i="37" a="1"/>
  <c r="BO632" i="37" s="1"/>
  <c r="BO567" i="37" a="1"/>
  <c r="BO567" i="37" s="1"/>
  <c r="BO570" i="37" a="1"/>
  <c r="BO570" i="37" s="1"/>
  <c r="BO564" i="37" a="1"/>
  <c r="BO564" i="37" s="1"/>
  <c r="BO529" i="37" a="1"/>
  <c r="BO529" i="37" s="1"/>
  <c r="BO494" i="37" a="1"/>
  <c r="BO494" i="37" s="1"/>
  <c r="BO563" i="37" a="1"/>
  <c r="BO563" i="37" s="1"/>
  <c r="BO534" i="37" a="1"/>
  <c r="BO534" i="37" s="1"/>
  <c r="BO562" i="37" a="1"/>
  <c r="BO562" i="37" s="1"/>
  <c r="BO486" i="37" a="1"/>
  <c r="BO486" i="37" s="1"/>
  <c r="BO492" i="37" a="1"/>
  <c r="BO492" i="37" s="1"/>
  <c r="BO491" i="37" a="1"/>
  <c r="BO491" i="37" s="1"/>
  <c r="BO485" i="37" a="1"/>
  <c r="BO485" i="37" s="1"/>
  <c r="BO533" i="37" a="1"/>
  <c r="BO533" i="37" s="1"/>
  <c r="BO528" i="37" a="1"/>
  <c r="BO528" i="37" s="1"/>
  <c r="BO442" i="37" a="1"/>
  <c r="BO442" i="37" s="1"/>
  <c r="BO441" i="37" a="1"/>
  <c r="BO441" i="37" s="1"/>
  <c r="BO440" i="37" a="1"/>
  <c r="BO440" i="37" s="1"/>
  <c r="BO439" i="37" a="1"/>
  <c r="BO439" i="37" s="1"/>
  <c r="BO490" i="37" a="1"/>
  <c r="BO490" i="37" s="1"/>
  <c r="BO433" i="37" a="1"/>
  <c r="BO433" i="37" s="1"/>
  <c r="BO176" i="37" a="1"/>
  <c r="BO176" i="37" s="1"/>
  <c r="X381" i="37"/>
  <c r="X488" i="37" s="1"/>
  <c r="X503" i="37" s="1"/>
  <c r="X380" i="37"/>
  <c r="G482" i="37"/>
  <c r="G497" i="37" s="1"/>
  <c r="G430" i="37"/>
  <c r="M483" i="37"/>
  <c r="M498" i="37" s="1"/>
  <c r="M431" i="37"/>
  <c r="M446" i="37" s="1"/>
  <c r="K437" i="37"/>
  <c r="K452" i="37" s="1"/>
  <c r="K484" i="37"/>
  <c r="K499" i="37" s="1"/>
  <c r="AA484" i="37"/>
  <c r="AA499" i="37" s="1"/>
  <c r="AA437" i="37"/>
  <c r="Q485" i="37"/>
  <c r="Q500" i="37" s="1"/>
  <c r="AG485" i="37"/>
  <c r="AG500" i="37" s="1"/>
  <c r="BC8" i="37"/>
  <c r="BC9" i="37" s="1"/>
  <c r="AB72" i="37"/>
  <c r="AJ72" i="37"/>
  <c r="U179" i="37"/>
  <c r="AC179" i="37"/>
  <c r="BO179" i="37" s="1" a="1"/>
  <c r="BO179" i="37" s="1"/>
  <c r="AK179" i="37"/>
  <c r="J482" i="37"/>
  <c r="J497" i="37" s="1"/>
  <c r="J430" i="37"/>
  <c r="R482" i="37"/>
  <c r="R497" i="37" s="1"/>
  <c r="R430" i="37"/>
  <c r="Z482" i="37"/>
  <c r="Z497" i="37" s="1"/>
  <c r="Z430" i="37"/>
  <c r="AH482" i="37"/>
  <c r="AH497" i="37" s="1"/>
  <c r="AH430" i="37"/>
  <c r="P483" i="37"/>
  <c r="P498" i="37" s="1"/>
  <c r="P431" i="37"/>
  <c r="P446" i="37" s="1"/>
  <c r="AF483" i="37"/>
  <c r="AF498" i="37" s="1"/>
  <c r="AF431" i="37"/>
  <c r="AF446" i="37" s="1"/>
  <c r="F484" i="37"/>
  <c r="F499" i="37" s="1"/>
  <c r="F437" i="37"/>
  <c r="F452" i="37" s="1"/>
  <c r="N484" i="37"/>
  <c r="N499" i="37" s="1"/>
  <c r="N437" i="37"/>
  <c r="N452" i="37" s="1"/>
  <c r="V484" i="37"/>
  <c r="V499" i="37" s="1"/>
  <c r="V437" i="37"/>
  <c r="AD484" i="37"/>
  <c r="AD499" i="37" s="1"/>
  <c r="AD437" i="37"/>
  <c r="L485" i="37"/>
  <c r="L500" i="37" s="1"/>
  <c r="L432" i="37"/>
  <c r="L447" i="37" s="1"/>
  <c r="AB485" i="37"/>
  <c r="AB500" i="37" s="1"/>
  <c r="AB432" i="37"/>
  <c r="AB447" i="37" s="1"/>
  <c r="AJ485" i="37"/>
  <c r="AJ500" i="37" s="1"/>
  <c r="AJ432" i="37"/>
  <c r="AJ447" i="37" s="1"/>
  <c r="U42" i="37"/>
  <c r="U45" i="37" s="1"/>
  <c r="Z61" i="37"/>
  <c r="K381" i="37"/>
  <c r="K488" i="37" s="1"/>
  <c r="K503" i="37" s="1"/>
  <c r="K380" i="37"/>
  <c r="AK380" i="37"/>
  <c r="AK381" i="37"/>
  <c r="AK488" i="37" s="1"/>
  <c r="AK503" i="37" s="1"/>
  <c r="AA61" i="37"/>
  <c r="BO627" i="37"/>
  <c r="CB627" i="37" s="1"/>
  <c r="CO627" i="37" s="1"/>
  <c r="BO527" i="37"/>
  <c r="BO560" i="37"/>
  <c r="CB560" i="37" s="1"/>
  <c r="CO560" i="37" s="1"/>
  <c r="BO532" i="37"/>
  <c r="BO481" i="37"/>
  <c r="CB481" i="37" s="1"/>
  <c r="CO481" i="37" s="1"/>
  <c r="BO429" i="37"/>
  <c r="CB429" i="37" s="1"/>
  <c r="CO429" i="37" s="1"/>
  <c r="BO174" i="37"/>
  <c r="CB174" i="37" s="1"/>
  <c r="CO174" i="37" s="1"/>
  <c r="M43" i="37"/>
  <c r="S44" i="37"/>
  <c r="AI42" i="37"/>
  <c r="U72" i="37"/>
  <c r="AC72" i="37"/>
  <c r="AK72" i="37"/>
  <c r="Y145" i="37"/>
  <c r="AG145" i="37"/>
  <c r="V179" i="37"/>
  <c r="AD179" i="37"/>
  <c r="AL179" i="37"/>
  <c r="AA107" i="37"/>
  <c r="AI107" i="37"/>
  <c r="Z175" i="37"/>
  <c r="Z177" i="37" s="1"/>
  <c r="AH175" i="37"/>
  <c r="AH177" i="37" s="1"/>
  <c r="T269" i="37"/>
  <c r="T287" i="37"/>
  <c r="AJ287" i="37"/>
  <c r="AJ269" i="37"/>
  <c r="AB287" i="37"/>
  <c r="AE565" i="37"/>
  <c r="AE576" i="37" s="1"/>
  <c r="AE435" i="37"/>
  <c r="AE450" i="37" s="1"/>
  <c r="O482" i="37"/>
  <c r="O497" i="37" s="1"/>
  <c r="O430" i="37"/>
  <c r="W482" i="37"/>
  <c r="W497" i="37" s="1"/>
  <c r="W430" i="37"/>
  <c r="AM482" i="37"/>
  <c r="AM497" i="37" s="1"/>
  <c r="AM430" i="37"/>
  <c r="U483" i="37"/>
  <c r="U498" i="37" s="1"/>
  <c r="U431" i="37"/>
  <c r="U446" i="37" s="1"/>
  <c r="AK483" i="37"/>
  <c r="AK498" i="37" s="1"/>
  <c r="AK431" i="37"/>
  <c r="AK446" i="37" s="1"/>
  <c r="S437" i="37"/>
  <c r="S452" i="37" s="1"/>
  <c r="S484" i="37"/>
  <c r="S499" i="37" s="1"/>
  <c r="AI437" i="37"/>
  <c r="AI484" i="37"/>
  <c r="AI499" i="37" s="1"/>
  <c r="Y485" i="37"/>
  <c r="Y500" i="37" s="1"/>
  <c r="AD487" i="37"/>
  <c r="AD502" i="37" s="1"/>
  <c r="BA8" i="37"/>
  <c r="BA9" i="37" s="1"/>
  <c r="BP8" i="37"/>
  <c r="AH45" i="37"/>
  <c r="AB107" i="37"/>
  <c r="AJ107" i="37"/>
  <c r="X483" i="37"/>
  <c r="X498" i="37" s="1"/>
  <c r="X431" i="37"/>
  <c r="X446" i="37" s="1"/>
  <c r="AI563" i="37"/>
  <c r="AI574" i="37" s="1"/>
  <c r="AI403" i="37"/>
  <c r="AI566" i="37" s="1"/>
  <c r="AI577" i="37" s="1"/>
  <c r="AA105" i="37"/>
  <c r="AA178" i="37"/>
  <c r="AA145" i="37"/>
  <c r="AI105" i="37"/>
  <c r="AI178" i="37"/>
  <c r="AI145" i="37"/>
  <c r="X106" i="37"/>
  <c r="X179" i="37"/>
  <c r="X180" i="37" s="1"/>
  <c r="AF106" i="37"/>
  <c r="AF179" i="37"/>
  <c r="AF180" i="37" s="1"/>
  <c r="AC107" i="37"/>
  <c r="AK107" i="37"/>
  <c r="AE482" i="37"/>
  <c r="AE497" i="37" s="1"/>
  <c r="AE430" i="37"/>
  <c r="AC483" i="37"/>
  <c r="AC498" i="37" s="1"/>
  <c r="AC431" i="37"/>
  <c r="AC446" i="37" s="1"/>
  <c r="I485" i="37"/>
  <c r="I500" i="37" s="1"/>
  <c r="AK44" i="37"/>
  <c r="K45" i="37"/>
  <c r="AC62" i="37"/>
  <c r="AM72" i="37"/>
  <c r="AB59" i="37"/>
  <c r="AB61" i="37" s="1"/>
  <c r="AB105" i="37"/>
  <c r="AB178" i="37"/>
  <c r="AB145" i="37"/>
  <c r="AB103" i="37"/>
  <c r="AJ105" i="37"/>
  <c r="AJ178" i="37"/>
  <c r="AJ145" i="37"/>
  <c r="AJ103" i="37"/>
  <c r="Y106" i="37"/>
  <c r="Y179" i="37"/>
  <c r="Y180" i="37" s="1"/>
  <c r="AG106" i="37"/>
  <c r="AG179" i="37"/>
  <c r="AG180" i="37" s="1"/>
  <c r="V107" i="37"/>
  <c r="AD107" i="37"/>
  <c r="AL107" i="37"/>
  <c r="Y107" i="37"/>
  <c r="U175" i="37"/>
  <c r="U177" i="37" s="1"/>
  <c r="U171" i="37"/>
  <c r="AC175" i="37"/>
  <c r="AC177" i="37" s="1"/>
  <c r="BO177" i="37" s="1" a="1"/>
  <c r="BO177" i="37" s="1"/>
  <c r="AC171" i="37"/>
  <c r="AK175" i="37"/>
  <c r="AK177" i="37" s="1"/>
  <c r="AK171" i="37"/>
  <c r="T485" i="37"/>
  <c r="T500" i="37" s="1"/>
  <c r="T432" i="37"/>
  <c r="T447" i="37" s="1"/>
  <c r="AG564" i="37"/>
  <c r="AG575" i="37" s="1"/>
  <c r="AG436" i="37"/>
  <c r="AG451" i="37" s="1"/>
  <c r="Y105" i="37"/>
  <c r="AG105" i="37"/>
  <c r="V106" i="37"/>
  <c r="AD106" i="37"/>
  <c r="AL106" i="37"/>
  <c r="Z171" i="37"/>
  <c r="AH171" i="37"/>
  <c r="X175" i="37"/>
  <c r="X177" i="37" s="1"/>
  <c r="AF175" i="37"/>
  <c r="AF177" i="37" s="1"/>
  <c r="Z178" i="37"/>
  <c r="AH178" i="37"/>
  <c r="W267" i="37"/>
  <c r="AE269" i="37"/>
  <c r="X289" i="37"/>
  <c r="AF289" i="37"/>
  <c r="T290" i="37"/>
  <c r="T347" i="37"/>
  <c r="T351" i="37" s="1"/>
  <c r="AB290" i="37"/>
  <c r="AB347" i="37"/>
  <c r="AB351" i="37" s="1"/>
  <c r="AJ290" i="37"/>
  <c r="AJ347" i="37"/>
  <c r="AJ351" i="37" s="1"/>
  <c r="X291" i="37"/>
  <c r="X348" i="37"/>
  <c r="AF291" i="37"/>
  <c r="AF348" i="37"/>
  <c r="AA291" i="37"/>
  <c r="AA289" i="37"/>
  <c r="AA340" i="37"/>
  <c r="AA442" i="37" s="1"/>
  <c r="AA455" i="37" s="1"/>
  <c r="AI291" i="37"/>
  <c r="AI289" i="37"/>
  <c r="AI340" i="37"/>
  <c r="AI442" i="37" s="1"/>
  <c r="AI448" i="37" s="1"/>
  <c r="AB285" i="37"/>
  <c r="AB286" i="37"/>
  <c r="T350" i="37"/>
  <c r="AB350" i="37"/>
  <c r="Z570" i="37"/>
  <c r="Z578" i="37" s="1"/>
  <c r="Z351" i="37"/>
  <c r="AH570" i="37"/>
  <c r="AH574" i="37" s="1"/>
  <c r="AH351" i="37"/>
  <c r="H482" i="37"/>
  <c r="H497" i="37" s="1"/>
  <c r="H430" i="37"/>
  <c r="P482" i="37"/>
  <c r="P497" i="37" s="1"/>
  <c r="P430" i="37"/>
  <c r="X482" i="37"/>
  <c r="X497" i="37" s="1"/>
  <c r="X430" i="37"/>
  <c r="AF482" i="37"/>
  <c r="AF497" i="37" s="1"/>
  <c r="F483" i="37"/>
  <c r="F498" i="37" s="1"/>
  <c r="F431" i="37"/>
  <c r="F446" i="37" s="1"/>
  <c r="N483" i="37"/>
  <c r="N498" i="37" s="1"/>
  <c r="N431" i="37"/>
  <c r="N446" i="37" s="1"/>
  <c r="AD483" i="37"/>
  <c r="AD498" i="37" s="1"/>
  <c r="AD431" i="37"/>
  <c r="AL483" i="37"/>
  <c r="AL498" i="37" s="1"/>
  <c r="AL431" i="37"/>
  <c r="L484" i="37"/>
  <c r="L499" i="37" s="1"/>
  <c r="L437" i="37"/>
  <c r="L452" i="37" s="1"/>
  <c r="T484" i="37"/>
  <c r="T499" i="37" s="1"/>
  <c r="T437" i="37"/>
  <c r="T452" i="37" s="1"/>
  <c r="AB437" i="37"/>
  <c r="AB452" i="37" s="1"/>
  <c r="AB484" i="37"/>
  <c r="AB499" i="37" s="1"/>
  <c r="AJ484" i="37"/>
  <c r="AJ499" i="37" s="1"/>
  <c r="AJ437" i="37"/>
  <c r="AJ452" i="37" s="1"/>
  <c r="J485" i="37"/>
  <c r="J500" i="37" s="1"/>
  <c r="R485" i="37"/>
  <c r="R500" i="37" s="1"/>
  <c r="Z485" i="37"/>
  <c r="Z500" i="37" s="1"/>
  <c r="AH485" i="37"/>
  <c r="AH500" i="37" s="1"/>
  <c r="L487" i="37"/>
  <c r="L502" i="37" s="1"/>
  <c r="Y381" i="37"/>
  <c r="Y488" i="37" s="1"/>
  <c r="Y503" i="37" s="1"/>
  <c r="Y380" i="37"/>
  <c r="AE380" i="37"/>
  <c r="AE381" i="37"/>
  <c r="AE488" i="37" s="1"/>
  <c r="AE503" i="37" s="1"/>
  <c r="R367" i="37"/>
  <c r="AK391" i="37"/>
  <c r="S561" i="37"/>
  <c r="S572" i="37" s="1"/>
  <c r="S403" i="37"/>
  <c r="S566" i="37" s="1"/>
  <c r="S577" i="37" s="1"/>
  <c r="W564" i="37"/>
  <c r="W575" i="37" s="1"/>
  <c r="W436" i="37"/>
  <c r="W451" i="37" s="1"/>
  <c r="AL437" i="37"/>
  <c r="F42" i="37"/>
  <c r="F45" i="37" s="1"/>
  <c r="N42" i="37"/>
  <c r="N44" i="37" s="1"/>
  <c r="V42" i="37"/>
  <c r="AD42" i="37"/>
  <c r="AL42" i="37"/>
  <c r="AL45" i="37" s="1"/>
  <c r="U103" i="37"/>
  <c r="U108" i="37" s="1"/>
  <c r="AC103" i="37"/>
  <c r="AK103" i="37"/>
  <c r="AA171" i="37"/>
  <c r="AI171" i="37"/>
  <c r="AK275" i="37"/>
  <c r="Y289" i="37"/>
  <c r="Y346" i="37"/>
  <c r="Y350" i="37" s="1"/>
  <c r="AG289" i="37"/>
  <c r="AG346" i="37"/>
  <c r="AG350" i="37" s="1"/>
  <c r="U290" i="37"/>
  <c r="U347" i="37"/>
  <c r="U351" i="37" s="1"/>
  <c r="AC290" i="37"/>
  <c r="AC347" i="37"/>
  <c r="AC351" i="37" s="1"/>
  <c r="AK290" i="37"/>
  <c r="AK347" i="37"/>
  <c r="AK351" i="37" s="1"/>
  <c r="Y291" i="37"/>
  <c r="Y348" i="37"/>
  <c r="AG291" i="37"/>
  <c r="AG348" i="37"/>
  <c r="AF286" i="37"/>
  <c r="AF287" i="37"/>
  <c r="AF290" i="37"/>
  <c r="I482" i="37"/>
  <c r="I497" i="37" s="1"/>
  <c r="Q482" i="37"/>
  <c r="Q497" i="37" s="1"/>
  <c r="Q430" i="37"/>
  <c r="Y482" i="37"/>
  <c r="Y497" i="37" s="1"/>
  <c r="Y430" i="37"/>
  <c r="AG482" i="37"/>
  <c r="AG497" i="37" s="1"/>
  <c r="AG430" i="37"/>
  <c r="G483" i="37"/>
  <c r="G498" i="37" s="1"/>
  <c r="G431" i="37"/>
  <c r="G446" i="37" s="1"/>
  <c r="O483" i="37"/>
  <c r="O498" i="37" s="1"/>
  <c r="O431" i="37"/>
  <c r="O446" i="37" s="1"/>
  <c r="W483" i="37"/>
  <c r="W498" i="37" s="1"/>
  <c r="W431" i="37"/>
  <c r="W446" i="37" s="1"/>
  <c r="AE483" i="37"/>
  <c r="AE498" i="37" s="1"/>
  <c r="AE431" i="37"/>
  <c r="AE446" i="37" s="1"/>
  <c r="AM483" i="37"/>
  <c r="AM498" i="37" s="1"/>
  <c r="AM431" i="37"/>
  <c r="AM446" i="37" s="1"/>
  <c r="M484" i="37"/>
  <c r="M499" i="37" s="1"/>
  <c r="M437" i="37"/>
  <c r="M452" i="37" s="1"/>
  <c r="U484" i="37"/>
  <c r="U499" i="37" s="1"/>
  <c r="U437" i="37"/>
  <c r="U452" i="37" s="1"/>
  <c r="AC484" i="37"/>
  <c r="AC499" i="37" s="1"/>
  <c r="AC437" i="37"/>
  <c r="AC452" i="37" s="1"/>
  <c r="AK484" i="37"/>
  <c r="AK499" i="37" s="1"/>
  <c r="AK437" i="37"/>
  <c r="AK452" i="37" s="1"/>
  <c r="K485" i="37"/>
  <c r="K500" i="37" s="1"/>
  <c r="K432" i="37"/>
  <c r="K447" i="37" s="1"/>
  <c r="S485" i="37"/>
  <c r="S500" i="37" s="1"/>
  <c r="S432" i="37"/>
  <c r="S447" i="37" s="1"/>
  <c r="AA485" i="37"/>
  <c r="AA500" i="37" s="1"/>
  <c r="AA432" i="37"/>
  <c r="AI485" i="37"/>
  <c r="AI500" i="37" s="1"/>
  <c r="AI432" i="37"/>
  <c r="F487" i="37"/>
  <c r="F502" i="37" s="1"/>
  <c r="M380" i="37"/>
  <c r="M381" i="37"/>
  <c r="M488" i="37" s="1"/>
  <c r="M503" i="37" s="1"/>
  <c r="S381" i="37"/>
  <c r="S488" i="37" s="1"/>
  <c r="S503" i="37" s="1"/>
  <c r="S380" i="37"/>
  <c r="AL487" i="37"/>
  <c r="AL502" i="37" s="1"/>
  <c r="Z367" i="37"/>
  <c r="AF380" i="37"/>
  <c r="AC432" i="37"/>
  <c r="AC447" i="37" s="1"/>
  <c r="N455" i="37"/>
  <c r="G42" i="37"/>
  <c r="G45" i="37" s="1"/>
  <c r="O42" i="37"/>
  <c r="O43" i="37" s="1"/>
  <c r="W42" i="37"/>
  <c r="W45" i="37" s="1"/>
  <c r="AE42" i="37"/>
  <c r="AE45" i="37" s="1"/>
  <c r="AM42" i="37"/>
  <c r="AM45" i="37" s="1"/>
  <c r="V103" i="37"/>
  <c r="AD103" i="37"/>
  <c r="AL103" i="37"/>
  <c r="U145" i="37"/>
  <c r="AC145" i="37"/>
  <c r="AK145" i="37"/>
  <c r="AB171" i="37"/>
  <c r="AJ171" i="37"/>
  <c r="BA174" i="37"/>
  <c r="BE174" i="37" s="1"/>
  <c r="BH174" i="37" s="1"/>
  <c r="Z179" i="37"/>
  <c r="AH179" i="37"/>
  <c r="Y267" i="37"/>
  <c r="AC268" i="37"/>
  <c r="AG269" i="37"/>
  <c r="G380" i="37"/>
  <c r="G381" i="37"/>
  <c r="G488" i="37" s="1"/>
  <c r="G503" i="37" s="1"/>
  <c r="T487" i="37"/>
  <c r="T502" i="37" s="1"/>
  <c r="AG381" i="37"/>
  <c r="AG488" i="37" s="1"/>
  <c r="AG503" i="37" s="1"/>
  <c r="AG380" i="37"/>
  <c r="AM380" i="37"/>
  <c r="AM381" i="37"/>
  <c r="AM488" i="37" s="1"/>
  <c r="AM503" i="37" s="1"/>
  <c r="AH367" i="37"/>
  <c r="X448" i="37"/>
  <c r="AF448" i="37"/>
  <c r="H42" i="37"/>
  <c r="H44" i="37" s="1"/>
  <c r="P42" i="37"/>
  <c r="P44" i="37" s="1"/>
  <c r="X42" i="37"/>
  <c r="X44" i="37" s="1"/>
  <c r="AF42" i="37"/>
  <c r="AF43" i="37" s="1"/>
  <c r="W103" i="37"/>
  <c r="AE103" i="37"/>
  <c r="AM103" i="37"/>
  <c r="V145" i="37"/>
  <c r="AD145" i="37"/>
  <c r="AL145" i="37"/>
  <c r="U178" i="37"/>
  <c r="AC178" i="37"/>
  <c r="AK178" i="37"/>
  <c r="AA179" i="37"/>
  <c r="AI179" i="37"/>
  <c r="AN347" i="37"/>
  <c r="AM351" i="37"/>
  <c r="AN351" i="37" s="1"/>
  <c r="AJ285" i="37"/>
  <c r="AJ286" i="37"/>
  <c r="T289" i="37"/>
  <c r="T291" i="37"/>
  <c r="AF346" i="37"/>
  <c r="AF350" i="37" s="1"/>
  <c r="K482" i="37"/>
  <c r="K497" i="37" s="1"/>
  <c r="K430" i="37"/>
  <c r="S482" i="37"/>
  <c r="S497" i="37" s="1"/>
  <c r="S430" i="37"/>
  <c r="AA482" i="37"/>
  <c r="AA497" i="37" s="1"/>
  <c r="AA430" i="37"/>
  <c r="AI482" i="37"/>
  <c r="AI497" i="37" s="1"/>
  <c r="AI430" i="37"/>
  <c r="I483" i="37"/>
  <c r="I498" i="37" s="1"/>
  <c r="I431" i="37"/>
  <c r="I446" i="37" s="1"/>
  <c r="Q483" i="37"/>
  <c r="Q498" i="37" s="1"/>
  <c r="Q431" i="37"/>
  <c r="Q446" i="37" s="1"/>
  <c r="Y483" i="37"/>
  <c r="Y498" i="37" s="1"/>
  <c r="Y431" i="37"/>
  <c r="Y446" i="37" s="1"/>
  <c r="AG483" i="37"/>
  <c r="AG498" i="37" s="1"/>
  <c r="AG431" i="37"/>
  <c r="AG446" i="37" s="1"/>
  <c r="G484" i="37"/>
  <c r="G499" i="37" s="1"/>
  <c r="G437" i="37"/>
  <c r="G452" i="37" s="1"/>
  <c r="O484" i="37"/>
  <c r="O499" i="37" s="1"/>
  <c r="O437" i="37"/>
  <c r="O452" i="37" s="1"/>
  <c r="W484" i="37"/>
  <c r="W499" i="37" s="1"/>
  <c r="W437" i="37"/>
  <c r="W452" i="37" s="1"/>
  <c r="AE484" i="37"/>
  <c r="AE499" i="37" s="1"/>
  <c r="AE437" i="37"/>
  <c r="AE452" i="37" s="1"/>
  <c r="AM484" i="37"/>
  <c r="AM499" i="37" s="1"/>
  <c r="AM437" i="37"/>
  <c r="AM452" i="37" s="1"/>
  <c r="M485" i="37"/>
  <c r="M500" i="37" s="1"/>
  <c r="M432" i="37"/>
  <c r="M447" i="37" s="1"/>
  <c r="U485" i="37"/>
  <c r="U500" i="37" s="1"/>
  <c r="AK485" i="37"/>
  <c r="AK500" i="37" s="1"/>
  <c r="N487" i="37"/>
  <c r="N502" i="37" s="1"/>
  <c r="U380" i="37"/>
  <c r="U381" i="37"/>
  <c r="U488" i="37" s="1"/>
  <c r="U503" i="37" s="1"/>
  <c r="AA381" i="37"/>
  <c r="AA488" i="37" s="1"/>
  <c r="AA503" i="37" s="1"/>
  <c r="AA380" i="37"/>
  <c r="L381" i="37"/>
  <c r="L488" i="37" s="1"/>
  <c r="L503" i="37" s="1"/>
  <c r="M391" i="37"/>
  <c r="AC391" i="37"/>
  <c r="O564" i="37"/>
  <c r="O436" i="37"/>
  <c r="O451" i="37" s="1"/>
  <c r="AE564" i="37"/>
  <c r="AE575" i="37" s="1"/>
  <c r="AE436" i="37"/>
  <c r="AE451" i="37" s="1"/>
  <c r="M565" i="37"/>
  <c r="M435" i="37"/>
  <c r="M450" i="37" s="1"/>
  <c r="AC565" i="37"/>
  <c r="AC576" i="37" s="1"/>
  <c r="AC435" i="37"/>
  <c r="AC450" i="37" s="1"/>
  <c r="G398" i="37"/>
  <c r="G432" i="37" s="1"/>
  <c r="G447" i="37" s="1"/>
  <c r="V431" i="37"/>
  <c r="X103" i="37"/>
  <c r="AF103" i="37"/>
  <c r="W145" i="37"/>
  <c r="AE145" i="37"/>
  <c r="AM145" i="37"/>
  <c r="V171" i="37"/>
  <c r="AD171" i="37"/>
  <c r="AL171" i="37"/>
  <c r="BC174" i="37"/>
  <c r="BG174" i="37" s="1"/>
  <c r="BJ174" i="37" s="1"/>
  <c r="V178" i="37"/>
  <c r="AD178" i="37"/>
  <c r="AL178" i="37"/>
  <c r="AN209" i="37"/>
  <c r="AO237" i="37"/>
  <c r="T268" i="37"/>
  <c r="AB289" i="37"/>
  <c r="AB291" i="37"/>
  <c r="X350" i="37"/>
  <c r="L482" i="37"/>
  <c r="L497" i="37" s="1"/>
  <c r="L430" i="37"/>
  <c r="T482" i="37"/>
  <c r="T497" i="37" s="1"/>
  <c r="T430" i="37"/>
  <c r="AB482" i="37"/>
  <c r="AB497" i="37" s="1"/>
  <c r="AB430" i="37"/>
  <c r="AJ482" i="37"/>
  <c r="AJ497" i="37" s="1"/>
  <c r="AJ430" i="37"/>
  <c r="J483" i="37"/>
  <c r="J498" i="37" s="1"/>
  <c r="J431" i="37"/>
  <c r="J446" i="37" s="1"/>
  <c r="R483" i="37"/>
  <c r="R498" i="37" s="1"/>
  <c r="R431" i="37"/>
  <c r="R446" i="37" s="1"/>
  <c r="Z483" i="37"/>
  <c r="Z498" i="37" s="1"/>
  <c r="Z431" i="37"/>
  <c r="AH483" i="37"/>
  <c r="AH498" i="37" s="1"/>
  <c r="AH431" i="37"/>
  <c r="H484" i="37"/>
  <c r="H499" i="37" s="1"/>
  <c r="H437" i="37"/>
  <c r="H452" i="37" s="1"/>
  <c r="P484" i="37"/>
  <c r="P499" i="37" s="1"/>
  <c r="P437" i="37"/>
  <c r="P452" i="37" s="1"/>
  <c r="X484" i="37"/>
  <c r="X499" i="37" s="1"/>
  <c r="X437" i="37"/>
  <c r="X452" i="37" s="1"/>
  <c r="AF484" i="37"/>
  <c r="AF499" i="37" s="1"/>
  <c r="AF437" i="37"/>
  <c r="AF452" i="37" s="1"/>
  <c r="F485" i="37"/>
  <c r="F500" i="37" s="1"/>
  <c r="F432" i="37"/>
  <c r="F447" i="37" s="1"/>
  <c r="N485" i="37"/>
  <c r="N500" i="37" s="1"/>
  <c r="V485" i="37"/>
  <c r="V500" i="37" s="1"/>
  <c r="AD485" i="37"/>
  <c r="AD500" i="37" s="1"/>
  <c r="AL485" i="37"/>
  <c r="AL500" i="37" s="1"/>
  <c r="I381" i="37"/>
  <c r="I488" i="37" s="1"/>
  <c r="I503" i="37" s="1"/>
  <c r="I380" i="37"/>
  <c r="O380" i="37"/>
  <c r="O381" i="37"/>
  <c r="O488" i="37" s="1"/>
  <c r="O503" i="37" s="1"/>
  <c r="AB487" i="37"/>
  <c r="AB502" i="37" s="1"/>
  <c r="T381" i="37"/>
  <c r="T488" i="37" s="1"/>
  <c r="T503" i="37" s="1"/>
  <c r="F561" i="37"/>
  <c r="F403" i="37"/>
  <c r="F566" i="37" s="1"/>
  <c r="L562" i="37"/>
  <c r="L403" i="37"/>
  <c r="L566" i="37" s="1"/>
  <c r="T562" i="37"/>
  <c r="T573" i="37" s="1"/>
  <c r="T403" i="37"/>
  <c r="T566" i="37" s="1"/>
  <c r="T577" i="37" s="1"/>
  <c r="AJ562" i="37"/>
  <c r="AJ573" i="37" s="1"/>
  <c r="AJ403" i="37"/>
  <c r="AJ566" i="37" s="1"/>
  <c r="AJ577" i="37" s="1"/>
  <c r="AO580" i="37" s="1"/>
  <c r="AT580" i="37" s="1"/>
  <c r="H564" i="37"/>
  <c r="H436" i="37"/>
  <c r="H451" i="37" s="1"/>
  <c r="P564" i="37"/>
  <c r="P436" i="37"/>
  <c r="P451" i="37" s="1"/>
  <c r="AF564" i="37"/>
  <c r="AF575" i="37" s="1"/>
  <c r="AF436" i="37"/>
  <c r="AF451" i="37" s="1"/>
  <c r="F565" i="37"/>
  <c r="F435" i="37"/>
  <c r="F450" i="37" s="1"/>
  <c r="N565" i="37"/>
  <c r="N435" i="37"/>
  <c r="N450" i="37" s="1"/>
  <c r="V565" i="37"/>
  <c r="V576" i="37" s="1"/>
  <c r="V435" i="37"/>
  <c r="AD565" i="37"/>
  <c r="AD576" i="37" s="1"/>
  <c r="AD435" i="37"/>
  <c r="AL565" i="37"/>
  <c r="AL576" i="37" s="1"/>
  <c r="AL435" i="37"/>
  <c r="AC561" i="37"/>
  <c r="AC572" i="37" s="1"/>
  <c r="AC403" i="37"/>
  <c r="AC566" i="37" s="1"/>
  <c r="AC577" i="37" s="1"/>
  <c r="M564" i="37"/>
  <c r="M436" i="37"/>
  <c r="M451" i="37" s="1"/>
  <c r="U565" i="37"/>
  <c r="U576" i="37" s="1"/>
  <c r="U435" i="37"/>
  <c r="U450" i="37" s="1"/>
  <c r="Q484" i="37"/>
  <c r="Q499" i="37" s="1"/>
  <c r="Y103" i="37"/>
  <c r="AG103" i="37"/>
  <c r="X145" i="37"/>
  <c r="AF145" i="37"/>
  <c r="U346" i="37"/>
  <c r="U350" i="37" s="1"/>
  <c r="U289" i="37"/>
  <c r="AC346" i="37"/>
  <c r="AC350" i="37" s="1"/>
  <c r="AC289" i="37"/>
  <c r="AK346" i="37"/>
  <c r="AK350" i="37" s="1"/>
  <c r="AK289" i="37"/>
  <c r="Y347" i="37"/>
  <c r="Y351" i="37" s="1"/>
  <c r="Y290" i="37"/>
  <c r="AG347" i="37"/>
  <c r="AG351" i="37" s="1"/>
  <c r="AG290" i="37"/>
  <c r="U348" i="37"/>
  <c r="U291" i="37"/>
  <c r="AC348" i="37"/>
  <c r="AC291" i="37"/>
  <c r="AK348" i="37"/>
  <c r="AK291" i="37"/>
  <c r="M430" i="37"/>
  <c r="M482" i="37"/>
  <c r="M497" i="37" s="1"/>
  <c r="U482" i="37"/>
  <c r="U497" i="37" s="1"/>
  <c r="U430" i="37"/>
  <c r="AC482" i="37"/>
  <c r="AC497" i="37" s="1"/>
  <c r="AC430" i="37"/>
  <c r="AK482" i="37"/>
  <c r="AK497" i="37" s="1"/>
  <c r="AK430" i="37"/>
  <c r="K483" i="37"/>
  <c r="K498" i="37" s="1"/>
  <c r="K431" i="37"/>
  <c r="K446" i="37" s="1"/>
  <c r="S483" i="37"/>
  <c r="S498" i="37" s="1"/>
  <c r="S431" i="37"/>
  <c r="S446" i="37" s="1"/>
  <c r="AA483" i="37"/>
  <c r="AA498" i="37" s="1"/>
  <c r="AA431" i="37"/>
  <c r="AI483" i="37"/>
  <c r="AI498" i="37" s="1"/>
  <c r="AI431" i="37"/>
  <c r="I437" i="37"/>
  <c r="I452" i="37" s="1"/>
  <c r="I484" i="37"/>
  <c r="I499" i="37" s="1"/>
  <c r="Y484" i="37"/>
  <c r="Y499" i="37" s="1"/>
  <c r="Y437" i="37"/>
  <c r="Y452" i="37" s="1"/>
  <c r="AG437" i="37"/>
  <c r="AG452" i="37" s="1"/>
  <c r="AG484" i="37"/>
  <c r="AG499" i="37" s="1"/>
  <c r="G485" i="37"/>
  <c r="G500" i="37" s="1"/>
  <c r="O485" i="37"/>
  <c r="O500" i="37" s="1"/>
  <c r="O432" i="37"/>
  <c r="O447" i="37" s="1"/>
  <c r="W485" i="37"/>
  <c r="W500" i="37" s="1"/>
  <c r="AE485" i="37"/>
  <c r="AE500" i="37" s="1"/>
  <c r="AM485" i="37"/>
  <c r="AM500" i="37" s="1"/>
  <c r="V487" i="37"/>
  <c r="V502" i="37" s="1"/>
  <c r="AC380" i="37"/>
  <c r="AC381" i="37"/>
  <c r="AC488" i="37" s="1"/>
  <c r="AC503" i="37" s="1"/>
  <c r="AI381" i="37"/>
  <c r="AI488" i="37" s="1"/>
  <c r="AI503" i="37" s="1"/>
  <c r="AI380" i="37"/>
  <c r="AM493" i="37"/>
  <c r="AM505" i="37"/>
  <c r="H483" i="37"/>
  <c r="H498" i="37" s="1"/>
  <c r="H431" i="37"/>
  <c r="H446" i="37" s="1"/>
  <c r="O561" i="37"/>
  <c r="O403" i="37"/>
  <c r="O566" i="37" s="1"/>
  <c r="W391" i="37"/>
  <c r="W398" i="37"/>
  <c r="W432" i="37" s="1"/>
  <c r="W447" i="37" s="1"/>
  <c r="AE391" i="37"/>
  <c r="AE398" i="37"/>
  <c r="AE432" i="37" s="1"/>
  <c r="AE447" i="37" s="1"/>
  <c r="AM391" i="37"/>
  <c r="U399" i="37"/>
  <c r="U432" i="37" s="1"/>
  <c r="U447" i="37" s="1"/>
  <c r="U391" i="37"/>
  <c r="K400" i="37"/>
  <c r="K563" i="37" s="1"/>
  <c r="K391" i="37"/>
  <c r="I564" i="37"/>
  <c r="I436" i="37"/>
  <c r="I451" i="37" s="1"/>
  <c r="Q564" i="37"/>
  <c r="Q436" i="37"/>
  <c r="Q451" i="37" s="1"/>
  <c r="Y564" i="37"/>
  <c r="Y575" i="37" s="1"/>
  <c r="Y436" i="37"/>
  <c r="Y451" i="37" s="1"/>
  <c r="G565" i="37"/>
  <c r="G435" i="37"/>
  <c r="G450" i="37" s="1"/>
  <c r="O565" i="37"/>
  <c r="O435" i="37"/>
  <c r="O450" i="37" s="1"/>
  <c r="W565" i="37"/>
  <c r="W576" i="37" s="1"/>
  <c r="W435" i="37"/>
  <c r="W450" i="37" s="1"/>
  <c r="AM565" i="37"/>
  <c r="AM576" i="37" s="1"/>
  <c r="AM435" i="37"/>
  <c r="AM450" i="37" s="1"/>
  <c r="I430" i="37"/>
  <c r="X286" i="37"/>
  <c r="X287" i="37"/>
  <c r="F482" i="37"/>
  <c r="F497" i="37" s="1"/>
  <c r="F430" i="37"/>
  <c r="N482" i="37"/>
  <c r="N497" i="37" s="1"/>
  <c r="N430" i="37"/>
  <c r="V482" i="37"/>
  <c r="V497" i="37" s="1"/>
  <c r="V430" i="37"/>
  <c r="AD482" i="37"/>
  <c r="AD497" i="37" s="1"/>
  <c r="AD430" i="37"/>
  <c r="AL430" i="37"/>
  <c r="AL482" i="37"/>
  <c r="AL497" i="37" s="1"/>
  <c r="L483" i="37"/>
  <c r="L498" i="37" s="1"/>
  <c r="L431" i="37"/>
  <c r="L446" i="37" s="1"/>
  <c r="T483" i="37"/>
  <c r="T498" i="37" s="1"/>
  <c r="T431" i="37"/>
  <c r="T446" i="37" s="1"/>
  <c r="AB431" i="37"/>
  <c r="AB446" i="37" s="1"/>
  <c r="AB483" i="37"/>
  <c r="AB498" i="37" s="1"/>
  <c r="AJ483" i="37"/>
  <c r="AJ498" i="37" s="1"/>
  <c r="AJ431" i="37"/>
  <c r="AJ446" i="37" s="1"/>
  <c r="J484" i="37"/>
  <c r="J499" i="37" s="1"/>
  <c r="J437" i="37"/>
  <c r="J452" i="37" s="1"/>
  <c r="R484" i="37"/>
  <c r="R499" i="37" s="1"/>
  <c r="R437" i="37"/>
  <c r="R452" i="37" s="1"/>
  <c r="Z484" i="37"/>
  <c r="Z499" i="37" s="1"/>
  <c r="Z437" i="37"/>
  <c r="AH484" i="37"/>
  <c r="AH499" i="37" s="1"/>
  <c r="AH437" i="37"/>
  <c r="H485" i="37"/>
  <c r="H500" i="37" s="1"/>
  <c r="P485" i="37"/>
  <c r="P500" i="37" s="1"/>
  <c r="P432" i="37"/>
  <c r="P447" i="37" s="1"/>
  <c r="X485" i="37"/>
  <c r="X500" i="37" s="1"/>
  <c r="X432" i="37"/>
  <c r="X447" i="37" s="1"/>
  <c r="AF485" i="37"/>
  <c r="AF500" i="37" s="1"/>
  <c r="Q381" i="37"/>
  <c r="Q488" i="37" s="1"/>
  <c r="Q503" i="37" s="1"/>
  <c r="Q380" i="37"/>
  <c r="W380" i="37"/>
  <c r="W381" i="37"/>
  <c r="W488" i="37" s="1"/>
  <c r="W503" i="37" s="1"/>
  <c r="AJ487" i="37"/>
  <c r="AJ502" i="37" s="1"/>
  <c r="AJ381" i="37"/>
  <c r="AJ488" i="37" s="1"/>
  <c r="AJ503" i="37" s="1"/>
  <c r="X561" i="37"/>
  <c r="X572" i="37" s="1"/>
  <c r="R564" i="37"/>
  <c r="R436" i="37"/>
  <c r="R451" i="37" s="1"/>
  <c r="Z564" i="37"/>
  <c r="Z436" i="37"/>
  <c r="AH564" i="37"/>
  <c r="AH436" i="37"/>
  <c r="P565" i="37"/>
  <c r="P435" i="37"/>
  <c r="P450" i="37" s="1"/>
  <c r="X565" i="37"/>
  <c r="X576" i="37" s="1"/>
  <c r="X435" i="37"/>
  <c r="X450" i="37" s="1"/>
  <c r="AF565" i="37"/>
  <c r="AF576" i="37" s="1"/>
  <c r="AF435" i="37"/>
  <c r="AF450" i="37" s="1"/>
  <c r="O391" i="37"/>
  <c r="AF430" i="37"/>
  <c r="AB448" i="37"/>
  <c r="Z267" i="37"/>
  <c r="AH267" i="37"/>
  <c r="V268" i="37"/>
  <c r="AD268" i="37"/>
  <c r="Z269" i="37"/>
  <c r="AH269" i="37"/>
  <c r="W348" i="37"/>
  <c r="AE348" i="37"/>
  <c r="AE352" i="37" s="1"/>
  <c r="AM348" i="37"/>
  <c r="F391" i="37"/>
  <c r="AB391" i="37"/>
  <c r="AL391" i="37"/>
  <c r="H398" i="37"/>
  <c r="H432" i="37" s="1"/>
  <c r="H447" i="37" s="1"/>
  <c r="T572" i="37"/>
  <c r="AD398" i="37"/>
  <c r="AD432" i="37" s="1"/>
  <c r="N564" i="37"/>
  <c r="N436" i="37"/>
  <c r="N451" i="37" s="1"/>
  <c r="X401" i="37"/>
  <c r="I448" i="37"/>
  <c r="Q448" i="37"/>
  <c r="Y448" i="37"/>
  <c r="AG448" i="37"/>
  <c r="AC448" i="37"/>
  <c r="R435" i="37"/>
  <c r="R450" i="37" s="1"/>
  <c r="AB436" i="37"/>
  <c r="AB451" i="37" s="1"/>
  <c r="V289" i="37"/>
  <c r="AD289" i="37"/>
  <c r="AL289" i="37"/>
  <c r="Z290" i="37"/>
  <c r="AH290" i="37"/>
  <c r="V291" i="37"/>
  <c r="AD291" i="37"/>
  <c r="AL291" i="37"/>
  <c r="AA350" i="37"/>
  <c r="AI350" i="37"/>
  <c r="V351" i="37"/>
  <c r="AD351" i="37"/>
  <c r="AL351" i="37"/>
  <c r="F381" i="37"/>
  <c r="F488" i="37" s="1"/>
  <c r="F503" i="37" s="1"/>
  <c r="N381" i="37"/>
  <c r="N488" i="37" s="1"/>
  <c r="N503" i="37" s="1"/>
  <c r="V381" i="37"/>
  <c r="V488" i="37" s="1"/>
  <c r="V503" i="37" s="1"/>
  <c r="AD381" i="37"/>
  <c r="AD488" i="37" s="1"/>
  <c r="AD503" i="37" s="1"/>
  <c r="AL381" i="37"/>
  <c r="AL488" i="37" s="1"/>
  <c r="AL503" i="37" s="1"/>
  <c r="J380" i="37"/>
  <c r="R380" i="37"/>
  <c r="Z380" i="37"/>
  <c r="AH380" i="37"/>
  <c r="AH382" i="37" s="1"/>
  <c r="AH489" i="37" s="1"/>
  <c r="AH504" i="37" s="1"/>
  <c r="I398" i="37"/>
  <c r="I432" i="37" s="1"/>
  <c r="I447" i="37" s="1"/>
  <c r="I391" i="37"/>
  <c r="Q398" i="37"/>
  <c r="Q391" i="37"/>
  <c r="Y398" i="37"/>
  <c r="Y432" i="37" s="1"/>
  <c r="Y447" i="37" s="1"/>
  <c r="Y391" i="37"/>
  <c r="AG398" i="37"/>
  <c r="AG391" i="37"/>
  <c r="U574" i="37"/>
  <c r="AC574" i="37"/>
  <c r="AK400" i="37"/>
  <c r="AK563" i="37" s="1"/>
  <c r="AK574" i="37" s="1"/>
  <c r="K564" i="37"/>
  <c r="K436" i="37"/>
  <c r="K451" i="37" s="1"/>
  <c r="AA564" i="37"/>
  <c r="AA575" i="37" s="1"/>
  <c r="AA436" i="37"/>
  <c r="AI564" i="37"/>
  <c r="AI575" i="37" s="1"/>
  <c r="AI436" i="37"/>
  <c r="I565" i="37"/>
  <c r="I435" i="37"/>
  <c r="I450" i="37" s="1"/>
  <c r="Q565" i="37"/>
  <c r="Q435" i="37"/>
  <c r="Q450" i="37" s="1"/>
  <c r="Y565" i="37"/>
  <c r="Y576" i="37" s="1"/>
  <c r="Y435" i="37"/>
  <c r="Y450" i="37" s="1"/>
  <c r="AG565" i="37"/>
  <c r="AG576" i="37" s="1"/>
  <c r="AG435" i="37"/>
  <c r="AG450" i="37" s="1"/>
  <c r="S391" i="37"/>
  <c r="AK564" i="37"/>
  <c r="AK575" i="37" s="1"/>
  <c r="AK436" i="37"/>
  <c r="AK451" i="37" s="1"/>
  <c r="AI576" i="37"/>
  <c r="J448" i="37"/>
  <c r="R448" i="37"/>
  <c r="L448" i="37"/>
  <c r="S435" i="37"/>
  <c r="S450" i="37" s="1"/>
  <c r="AC436" i="37"/>
  <c r="AC451" i="37" s="1"/>
  <c r="W289" i="37"/>
  <c r="AE289" i="37"/>
  <c r="AM289" i="37"/>
  <c r="U578" i="37"/>
  <c r="U579" i="37"/>
  <c r="J398" i="37"/>
  <c r="J391" i="37"/>
  <c r="R398" i="37"/>
  <c r="R432" i="37" s="1"/>
  <c r="R447" i="37" s="1"/>
  <c r="R391" i="37"/>
  <c r="Z398" i="37"/>
  <c r="Z391" i="37"/>
  <c r="AH398" i="37"/>
  <c r="AH391" i="37"/>
  <c r="X573" i="37"/>
  <c r="AF573" i="37"/>
  <c r="V574" i="37"/>
  <c r="AD574" i="37"/>
  <c r="L564" i="37"/>
  <c r="L436" i="37"/>
  <c r="L451" i="37" s="1"/>
  <c r="T564" i="37"/>
  <c r="T575" i="37" s="1"/>
  <c r="T436" i="37"/>
  <c r="T451" i="37" s="1"/>
  <c r="AB575" i="37"/>
  <c r="AJ564" i="37"/>
  <c r="AJ575" i="37" s="1"/>
  <c r="AJ436" i="37"/>
  <c r="AJ451" i="37" s="1"/>
  <c r="T391" i="37"/>
  <c r="V398" i="37"/>
  <c r="AF398" i="37"/>
  <c r="F564" i="37"/>
  <c r="F436" i="37"/>
  <c r="F451" i="37" s="1"/>
  <c r="AL564" i="37"/>
  <c r="AL575" i="37" s="1"/>
  <c r="AL436" i="37"/>
  <c r="M403" i="37"/>
  <c r="M566" i="37" s="1"/>
  <c r="AA403" i="37"/>
  <c r="AA566" i="37" s="1"/>
  <c r="AA577" i="37" s="1"/>
  <c r="M448" i="37"/>
  <c r="AJ448" i="37"/>
  <c r="Z435" i="37"/>
  <c r="H493" i="37"/>
  <c r="H505" i="37"/>
  <c r="P493" i="37"/>
  <c r="P505" i="37"/>
  <c r="X493" i="37"/>
  <c r="X505" i="37"/>
  <c r="AF493" i="37"/>
  <c r="AF505" i="37"/>
  <c r="Z340" i="37"/>
  <c r="Z442" i="37" s="1"/>
  <c r="Z448" i="37" s="1"/>
  <c r="AH340" i="37"/>
  <c r="AH442" i="37" s="1"/>
  <c r="AH448" i="37" s="1"/>
  <c r="AD367" i="37"/>
  <c r="AK568" i="37"/>
  <c r="AK579" i="37" s="1"/>
  <c r="AK440" i="37"/>
  <c r="AK455" i="37" s="1"/>
  <c r="AG573" i="37"/>
  <c r="G564" i="37"/>
  <c r="G436" i="37"/>
  <c r="G451" i="37" s="1"/>
  <c r="AC575" i="37"/>
  <c r="AM564" i="37"/>
  <c r="AM575" i="37" s="1"/>
  <c r="AM436" i="37"/>
  <c r="AM451" i="37" s="1"/>
  <c r="AK565" i="37"/>
  <c r="AK576" i="37" s="1"/>
  <c r="AK435" i="37"/>
  <c r="AK450" i="37" s="1"/>
  <c r="AB403" i="37"/>
  <c r="AB566" i="37" s="1"/>
  <c r="AB577" i="37" s="1"/>
  <c r="AK448" i="37"/>
  <c r="AA435" i="37"/>
  <c r="J454" i="37"/>
  <c r="J441" i="37"/>
  <c r="R454" i="37"/>
  <c r="R441" i="37"/>
  <c r="Z441" i="37"/>
  <c r="AH441" i="37"/>
  <c r="V267" i="37"/>
  <c r="AD267" i="37"/>
  <c r="Z268" i="37"/>
  <c r="AH268" i="37"/>
  <c r="V269" i="37"/>
  <c r="AD269" i="37"/>
  <c r="AL269" i="37"/>
  <c r="AL271" i="37" s="1"/>
  <c r="L391" i="37"/>
  <c r="AL400" i="37"/>
  <c r="AL563" i="37" s="1"/>
  <c r="AL574" i="37" s="1"/>
  <c r="N398" i="37"/>
  <c r="N432" i="37" s="1"/>
  <c r="N447" i="37" s="1"/>
  <c r="AJ572" i="37"/>
  <c r="AF574" i="37"/>
  <c r="AD564" i="37"/>
  <c r="AD575" i="37" s="1"/>
  <c r="AD436" i="37"/>
  <c r="T448" i="37"/>
  <c r="AH435" i="37"/>
  <c r="Z289" i="37"/>
  <c r="AH289" i="37"/>
  <c r="H367" i="37"/>
  <c r="P367" i="37"/>
  <c r="AF367" i="37"/>
  <c r="AK505" i="37"/>
  <c r="AK493" i="37"/>
  <c r="AI391" i="37"/>
  <c r="AM579" i="37"/>
  <c r="AA572" i="37"/>
  <c r="Y573" i="37"/>
  <c r="W574" i="37"/>
  <c r="U564" i="37"/>
  <c r="U575" i="37" s="1"/>
  <c r="U436" i="37"/>
  <c r="U451" i="37" s="1"/>
  <c r="F448" i="37"/>
  <c r="N448" i="37"/>
  <c r="U448" i="37"/>
  <c r="AI435" i="37"/>
  <c r="J436" i="37"/>
  <c r="J451" i="37" s="1"/>
  <c r="AL505" i="37"/>
  <c r="AL493" i="37"/>
  <c r="AL567" i="37"/>
  <c r="AL439" i="37"/>
  <c r="AJ391" i="37"/>
  <c r="P561" i="37"/>
  <c r="P403" i="37"/>
  <c r="P566" i="37" s="1"/>
  <c r="AB572" i="37"/>
  <c r="AL398" i="37"/>
  <c r="X574" i="37"/>
  <c r="V564" i="37"/>
  <c r="V575" i="37" s="1"/>
  <c r="V436" i="37"/>
  <c r="H565" i="37"/>
  <c r="H435" i="37"/>
  <c r="H450" i="37" s="1"/>
  <c r="G448" i="37"/>
  <c r="O448" i="37"/>
  <c r="W448" i="37"/>
  <c r="AE448" i="37"/>
  <c r="AM448" i="37"/>
  <c r="M455" i="37"/>
  <c r="U455" i="37"/>
  <c r="AC455" i="37"/>
  <c r="AM440" i="37"/>
  <c r="AM455" i="37" s="1"/>
  <c r="L435" i="37"/>
  <c r="L450" i="37" s="1"/>
  <c r="T435" i="37"/>
  <c r="T450" i="37" s="1"/>
  <c r="AB435" i="37"/>
  <c r="AB450" i="37" s="1"/>
  <c r="AJ435" i="37"/>
  <c r="AJ450" i="37" s="1"/>
  <c r="BL437" i="37"/>
  <c r="L454" i="37"/>
  <c r="L441" i="37"/>
  <c r="T454" i="37"/>
  <c r="T441" i="37"/>
  <c r="AB454" i="37"/>
  <c r="AB441" i="37"/>
  <c r="AJ454" i="37"/>
  <c r="AJ441" i="37"/>
  <c r="G455" i="37"/>
  <c r="G441" i="37"/>
  <c r="O455" i="37"/>
  <c r="O441" i="37"/>
  <c r="W455" i="37"/>
  <c r="W441" i="37"/>
  <c r="AE455" i="37"/>
  <c r="AE441" i="37"/>
  <c r="H455" i="37"/>
  <c r="P455" i="37"/>
  <c r="X455" i="37"/>
  <c r="F454" i="37"/>
  <c r="N454" i="37"/>
  <c r="I455" i="37"/>
  <c r="Q455" i="37"/>
  <c r="Y455" i="37"/>
  <c r="AG455" i="37"/>
  <c r="G454" i="37"/>
  <c r="W454" i="37"/>
  <c r="T576" i="37"/>
  <c r="AB576" i="37"/>
  <c r="AJ576" i="37"/>
  <c r="H454" i="37"/>
  <c r="P454" i="37"/>
  <c r="X454" i="37"/>
  <c r="AF454" i="37"/>
  <c r="K455" i="37"/>
  <c r="S455" i="37"/>
  <c r="K448" i="37"/>
  <c r="S448" i="37"/>
  <c r="L455" i="37"/>
  <c r="AB455" i="37"/>
  <c r="K454" i="37"/>
  <c r="S454" i="37"/>
  <c r="J455" i="37"/>
  <c r="R455" i="37"/>
  <c r="I493" i="37"/>
  <c r="I505" i="37"/>
  <c r="Q493" i="37"/>
  <c r="Q505" i="37"/>
  <c r="Y493" i="37"/>
  <c r="Y505" i="37"/>
  <c r="AG493" i="37"/>
  <c r="AG505" i="37"/>
  <c r="I528" i="37"/>
  <c r="H528" i="37"/>
  <c r="Q528" i="37"/>
  <c r="P528" i="37"/>
  <c r="Y528" i="37"/>
  <c r="X528" i="37"/>
  <c r="AG528" i="37"/>
  <c r="AF528" i="37"/>
  <c r="K441" i="37"/>
  <c r="S441" i="37"/>
  <c r="AA441" i="37"/>
  <c r="AI441" i="37"/>
  <c r="U454" i="37"/>
  <c r="I454" i="37"/>
  <c r="Q454" i="37"/>
  <c r="Y454" i="37"/>
  <c r="AG454" i="37"/>
  <c r="V493" i="37"/>
  <c r="S493" i="37"/>
  <c r="S505" i="37"/>
  <c r="AI493" i="37"/>
  <c r="AI505" i="37"/>
  <c r="AA493" i="37"/>
  <c r="L505" i="37"/>
  <c r="L493" i="37"/>
  <c r="T505" i="37"/>
  <c r="T493" i="37"/>
  <c r="AB505" i="37"/>
  <c r="AB493" i="37"/>
  <c r="AJ505" i="37"/>
  <c r="AJ493" i="37"/>
  <c r="AD493" i="37"/>
  <c r="M505" i="37"/>
  <c r="M493" i="37"/>
  <c r="AC505" i="37"/>
  <c r="AC493" i="37"/>
  <c r="BO493" i="37" s="1" a="1"/>
  <c r="BO493" i="37" s="1"/>
  <c r="F493" i="37"/>
  <c r="J506" i="37"/>
  <c r="J493" i="37"/>
  <c r="R506" i="37"/>
  <c r="R493" i="37"/>
  <c r="Z506" i="37"/>
  <c r="Z493" i="37"/>
  <c r="AH506" i="37"/>
  <c r="AH493" i="37"/>
  <c r="K493" i="37"/>
  <c r="N493" i="37"/>
  <c r="G493" i="37"/>
  <c r="O493" i="37"/>
  <c r="W493" i="37"/>
  <c r="AE493" i="37"/>
  <c r="AH507" i="37"/>
  <c r="M507" i="37"/>
  <c r="U507" i="37"/>
  <c r="AC507" i="37"/>
  <c r="G505" i="37"/>
  <c r="W505" i="37"/>
  <c r="L506" i="37"/>
  <c r="T506" i="37"/>
  <c r="AB506" i="37"/>
  <c r="AJ506" i="37"/>
  <c r="AE579" i="37"/>
  <c r="W578" i="37"/>
  <c r="AE578" i="37"/>
  <c r="AE569" i="37"/>
  <c r="X578" i="37"/>
  <c r="W569" i="37"/>
  <c r="AF578" i="37"/>
  <c r="AF569" i="37"/>
  <c r="X579" i="37"/>
  <c r="AF579" i="37"/>
  <c r="BD627" i="37"/>
  <c r="BC627" i="37"/>
  <c r="BG627" i="37" s="1"/>
  <c r="BJ627" i="37" s="1"/>
  <c r="BA627" i="37"/>
  <c r="BE627" i="37" s="1"/>
  <c r="BH627" i="37" s="1"/>
  <c r="Y578" i="37"/>
  <c r="AG578" i="37"/>
  <c r="AG569" i="37"/>
  <c r="Y579" i="37"/>
  <c r="AG579" i="37"/>
  <c r="AH569" i="37"/>
  <c r="AI579" i="37"/>
  <c r="V578" i="37"/>
  <c r="S578" i="37"/>
  <c r="S569" i="37"/>
  <c r="AA578" i="37"/>
  <c r="AA569" i="37"/>
  <c r="AI578" i="37"/>
  <c r="AI569" i="37"/>
  <c r="AD578" i="37"/>
  <c r="J633" i="37"/>
  <c r="R633" i="37"/>
  <c r="R635" i="37" s="1"/>
  <c r="Z633" i="37"/>
  <c r="Z635" i="37" s="1"/>
  <c r="AH633" i="37"/>
  <c r="AH635" i="37" s="1"/>
  <c r="T578" i="37"/>
  <c r="T569" i="37"/>
  <c r="AB578" i="37"/>
  <c r="AB569" i="37"/>
  <c r="AJ578" i="37"/>
  <c r="AJ569" i="37"/>
  <c r="AA579" i="37"/>
  <c r="AC578" i="37"/>
  <c r="AC569" i="37"/>
  <c r="BO569" i="37" s="1" a="1"/>
  <c r="BO569" i="37" s="1"/>
  <c r="AC579" i="37"/>
  <c r="P633" i="37"/>
  <c r="P635" i="37" s="1"/>
  <c r="X633" i="37"/>
  <c r="X637" i="37" s="1"/>
  <c r="AB579" i="37"/>
  <c r="AJ579" i="37"/>
  <c r="K633" i="37"/>
  <c r="S633" i="37"/>
  <c r="S635" i="37" s="1"/>
  <c r="AA633" i="37"/>
  <c r="AA635" i="37" s="1"/>
  <c r="AI633" i="37"/>
  <c r="AI635" i="37" s="1"/>
  <c r="V579" i="37"/>
  <c r="AD579" i="37"/>
  <c r="AZ433" i="37" a="1"/>
  <c r="BB435" i="37" a="1"/>
  <c r="AZ436" i="37" a="1"/>
  <c r="BB492" i="37" a="1"/>
  <c r="BB490" i="37" a="1"/>
  <c r="AZ442" i="37" a="1"/>
  <c r="BB632" i="37" a="1"/>
  <c r="BB431" i="37" a="1"/>
  <c r="AZ483" i="37" a="1"/>
  <c r="BB484" i="37" a="1"/>
  <c r="BB488" i="37" a="1"/>
  <c r="BB567" i="37" a="1"/>
  <c r="AZ629" i="37" a="1"/>
  <c r="AZ431" i="37" a="1"/>
  <c r="BB440" i="37" a="1"/>
  <c r="AZ570" i="37" a="1"/>
  <c r="BB176" i="37" a="1"/>
  <c r="AZ631" i="37" a="1"/>
  <c r="AZ492" i="37" a="1"/>
  <c r="BB483" i="37" a="1"/>
  <c r="AZ632" i="37" a="1"/>
  <c r="AZ568" i="37" a="1"/>
  <c r="BB436" i="37" a="1"/>
  <c r="BB570" i="37" a="1"/>
  <c r="AZ176" i="37" a="1"/>
  <c r="AZ177" i="37" a="1"/>
  <c r="AZ490" i="37" a="1"/>
  <c r="AZ563" i="37" a="1"/>
  <c r="AZ488" i="37" a="1"/>
  <c r="AZ491" i="37" a="1"/>
  <c r="BB633" i="37" a="1"/>
  <c r="AZ482" i="37" a="1"/>
  <c r="AZ630" i="37" a="1"/>
  <c r="BB433" i="37" a="1"/>
  <c r="BB493" i="37" a="1"/>
  <c r="BB564" i="37" a="1"/>
  <c r="BB565" i="37" a="1"/>
  <c r="AZ565" i="37" a="1"/>
  <c r="BB629" i="37" a="1"/>
  <c r="AZ437" i="37" a="1"/>
  <c r="AZ564" i="37" a="1"/>
  <c r="AZ178" i="37" a="1"/>
  <c r="BB630" i="37" a="1"/>
  <c r="BB441" i="37" a="1"/>
  <c r="BB177" i="37" a="1"/>
  <c r="BB569" i="37" a="1"/>
  <c r="BB491" i="37" a="1"/>
  <c r="AZ180" i="37" a="1"/>
  <c r="BB175" i="37" a="1"/>
  <c r="AZ179" i="37" a="1"/>
  <c r="BB563" i="37" a="1"/>
  <c r="BB486" i="37" a="1"/>
  <c r="BB437" i="37" a="1"/>
  <c r="BB439" i="37" a="1"/>
  <c r="AZ440" i="37" a="1"/>
  <c r="AZ628" i="37" a="1"/>
  <c r="BB628" i="37" a="1"/>
  <c r="AZ486" i="37" a="1"/>
  <c r="BB482" i="37" a="1"/>
  <c r="BB442" i="37" a="1"/>
  <c r="BB489" i="37" a="1"/>
  <c r="AZ435" i="37" a="1"/>
  <c r="BB631" i="37" a="1"/>
  <c r="BB178" i="37" a="1"/>
  <c r="AZ430" i="37" a="1"/>
  <c r="BB494" i="37" a="1"/>
  <c r="AZ485" i="37" a="1"/>
  <c r="BB430" i="37" a="1"/>
  <c r="AZ562" i="37" a="1"/>
  <c r="BB485" i="37" a="1"/>
  <c r="BB179" i="37" a="1"/>
  <c r="AZ633" i="37" a="1"/>
  <c r="BB568" i="37" a="1"/>
  <c r="AZ493" i="37" a="1"/>
  <c r="BB562" i="37" a="1"/>
  <c r="AZ484" i="37" a="1"/>
  <c r="AZ494" i="37" a="1"/>
  <c r="AZ175" i="37" a="1"/>
  <c r="AL450" i="37" l="1"/>
  <c r="AL452" i="37"/>
  <c r="AI73" i="37"/>
  <c r="AB180" i="37"/>
  <c r="AB367" i="37"/>
  <c r="AD637" i="37"/>
  <c r="AD636" i="37"/>
  <c r="AD73" i="37"/>
  <c r="V73" i="37"/>
  <c r="AB73" i="37"/>
  <c r="AB43" i="37"/>
  <c r="T637" i="37"/>
  <c r="AL432" i="37"/>
  <c r="AL447" i="37" s="1"/>
  <c r="M44" i="37"/>
  <c r="AJ180" i="37"/>
  <c r="AJ181" i="37" s="1"/>
  <c r="AG73" i="37"/>
  <c r="AF271" i="37"/>
  <c r="AB45" i="37"/>
  <c r="W181" i="37"/>
  <c r="AL446" i="37"/>
  <c r="AD450" i="37"/>
  <c r="AA352" i="37"/>
  <c r="AD446" i="37"/>
  <c r="AB271" i="37"/>
  <c r="AD451" i="37"/>
  <c r="AJ271" i="37"/>
  <c r="AD452" i="37"/>
  <c r="X271" i="37"/>
  <c r="U637" i="37"/>
  <c r="K44" i="37"/>
  <c r="AB434" i="37"/>
  <c r="AB449" i="37" s="1"/>
  <c r="J45" i="37"/>
  <c r="AA367" i="37"/>
  <c r="AI455" i="37"/>
  <c r="AC636" i="37"/>
  <c r="AE181" i="37"/>
  <c r="AI454" i="37"/>
  <c r="S45" i="37"/>
  <c r="L44" i="37"/>
  <c r="W352" i="37"/>
  <c r="AI446" i="37"/>
  <c r="Q45" i="37"/>
  <c r="AA44" i="37"/>
  <c r="AC180" i="37"/>
  <c r="BO180" i="37" s="1" a="1"/>
  <c r="BO180" i="37" s="1"/>
  <c r="AG181" i="37"/>
  <c r="T636" i="37"/>
  <c r="AA45" i="37"/>
  <c r="AL278" i="37"/>
  <c r="Y45" i="37"/>
  <c r="T43" i="37"/>
  <c r="V367" i="37"/>
  <c r="AL451" i="37"/>
  <c r="Y181" i="37"/>
  <c r="AB181" i="37"/>
  <c r="R45" i="37"/>
  <c r="I45" i="37"/>
  <c r="AM278" i="37"/>
  <c r="I43" i="37"/>
  <c r="T44" i="37"/>
  <c r="U44" i="37"/>
  <c r="U43" i="37"/>
  <c r="T271" i="37"/>
  <c r="Y271" i="37"/>
  <c r="U636" i="37"/>
  <c r="AE367" i="37"/>
  <c r="AH636" i="37"/>
  <c r="Z455" i="37"/>
  <c r="AG271" i="37"/>
  <c r="AL637" i="37"/>
  <c r="J382" i="37"/>
  <c r="J489" i="37" s="1"/>
  <c r="J504" i="37" s="1"/>
  <c r="AL636" i="37"/>
  <c r="N367" i="37"/>
  <c r="AB382" i="37"/>
  <c r="AB489" i="37" s="1"/>
  <c r="AB504" i="37" s="1"/>
  <c r="AB637" i="37"/>
  <c r="AI450" i="37"/>
  <c r="AI451" i="37"/>
  <c r="AB636" i="37"/>
  <c r="I367" i="37"/>
  <c r="M367" i="37"/>
  <c r="BO633" i="37" a="1"/>
  <c r="BO633" i="37" s="1"/>
  <c r="Z454" i="37"/>
  <c r="AK637" i="37"/>
  <c r="AK636" i="37"/>
  <c r="AC637" i="37"/>
  <c r="AJ637" i="37"/>
  <c r="AJ636" i="37"/>
  <c r="Z576" i="37"/>
  <c r="Z73" i="37"/>
  <c r="Z579" i="37"/>
  <c r="L45" i="37"/>
  <c r="U367" i="37"/>
  <c r="AI447" i="37"/>
  <c r="J367" i="37"/>
  <c r="S382" i="37"/>
  <c r="S489" i="37" s="1"/>
  <c r="S504" i="37" s="1"/>
  <c r="AA73" i="37"/>
  <c r="Y73" i="37"/>
  <c r="Q43" i="37"/>
  <c r="I382" i="37"/>
  <c r="I489" i="37" s="1"/>
  <c r="I504" i="37" s="1"/>
  <c r="AI271" i="37"/>
  <c r="J44" i="37"/>
  <c r="U271" i="37"/>
  <c r="AA271" i="37"/>
  <c r="Z573" i="37"/>
  <c r="V448" i="37"/>
  <c r="AD447" i="37"/>
  <c r="AC382" i="37"/>
  <c r="AC489" i="37" s="1"/>
  <c r="AC504" i="37" s="1"/>
  <c r="AI45" i="37"/>
  <c r="AK73" i="37"/>
  <c r="AH43" i="37"/>
  <c r="AK45" i="37"/>
  <c r="Y44" i="37"/>
  <c r="AM181" i="37"/>
  <c r="AM636" i="37"/>
  <c r="AA637" i="37"/>
  <c r="AE293" i="37"/>
  <c r="AE314" i="37" s="1"/>
  <c r="AH73" i="37"/>
  <c r="AL367" i="37"/>
  <c r="U382" i="37"/>
  <c r="U489" i="37" s="1"/>
  <c r="U504" i="37" s="1"/>
  <c r="AM637" i="37"/>
  <c r="AD448" i="37"/>
  <c r="AE43" i="37"/>
  <c r="AE636" i="37"/>
  <c r="Z450" i="37"/>
  <c r="W293" i="37"/>
  <c r="W314" i="37" s="1"/>
  <c r="AJ367" i="37"/>
  <c r="Z575" i="37"/>
  <c r="Z574" i="37"/>
  <c r="AD180" i="37"/>
  <c r="AD181" i="37" s="1"/>
  <c r="AD455" i="37"/>
  <c r="U73" i="37"/>
  <c r="Z44" i="37"/>
  <c r="K367" i="37"/>
  <c r="AC367" i="37"/>
  <c r="V180" i="37"/>
  <c r="V181" i="37" s="1"/>
  <c r="K382" i="37"/>
  <c r="K489" i="37" s="1"/>
  <c r="K504" i="37" s="1"/>
  <c r="AJ293" i="37"/>
  <c r="AJ314" i="37" s="1"/>
  <c r="P487" i="37"/>
  <c r="P502" i="37" s="1"/>
  <c r="W367" i="37"/>
  <c r="O382" i="37"/>
  <c r="O489" i="37" s="1"/>
  <c r="O504" i="37" s="1"/>
  <c r="AM108" i="37"/>
  <c r="AA293" i="37"/>
  <c r="AA314" i="37" s="1"/>
  <c r="X43" i="37"/>
  <c r="Z108" i="37"/>
  <c r="AC73" i="37"/>
  <c r="R44" i="37"/>
  <c r="AH454" i="37"/>
  <c r="AB108" i="37"/>
  <c r="AD45" i="37"/>
  <c r="AJ43" i="37"/>
  <c r="O367" i="37"/>
  <c r="AE108" i="37"/>
  <c r="G367" i="37"/>
  <c r="AG108" i="37"/>
  <c r="W108" i="37"/>
  <c r="AC271" i="37"/>
  <c r="P382" i="37"/>
  <c r="P489" i="37" s="1"/>
  <c r="P504" i="37" s="1"/>
  <c r="AF352" i="37"/>
  <c r="AJ73" i="37"/>
  <c r="AJ45" i="37"/>
  <c r="W635" i="37"/>
  <c r="AI636" i="37"/>
  <c r="Y367" i="37"/>
  <c r="Q636" i="37"/>
  <c r="W636" i="37"/>
  <c r="AA636" i="37"/>
  <c r="AH455" i="37"/>
  <c r="Q367" i="37"/>
  <c r="AD293" i="37"/>
  <c r="AD314" i="37" s="1"/>
  <c r="Y108" i="37"/>
  <c r="AL180" i="37"/>
  <c r="AL181" i="37" s="1"/>
  <c r="V43" i="37"/>
  <c r="O45" i="37"/>
  <c r="AM44" i="37"/>
  <c r="U180" i="37"/>
  <c r="U181" i="37" s="1"/>
  <c r="AL108" i="37"/>
  <c r="W73" i="37"/>
  <c r="AC44" i="37"/>
  <c r="N43" i="37"/>
  <c r="AG45" i="37"/>
  <c r="AC43" i="37"/>
  <c r="AH108" i="37"/>
  <c r="Q637" i="37"/>
  <c r="X352" i="37"/>
  <c r="AE637" i="37"/>
  <c r="AI637" i="37"/>
  <c r="AF636" i="37"/>
  <c r="AF108" i="37"/>
  <c r="AD108" i="37"/>
  <c r="AK108" i="37"/>
  <c r="AE382" i="37"/>
  <c r="AE489" i="37" s="1"/>
  <c r="AE504" i="37" s="1"/>
  <c r="AJ108" i="37"/>
  <c r="X181" i="37"/>
  <c r="AG43" i="37"/>
  <c r="AF637" i="37"/>
  <c r="AH450" i="37"/>
  <c r="AH451" i="37"/>
  <c r="X108" i="37"/>
  <c r="V108" i="37"/>
  <c r="AC108" i="37"/>
  <c r="Z43" i="37"/>
  <c r="Z45" i="37"/>
  <c r="AE271" i="37"/>
  <c r="V637" i="37"/>
  <c r="AH579" i="37"/>
  <c r="AH637" i="37"/>
  <c r="S637" i="37"/>
  <c r="P636" i="37"/>
  <c r="F367" i="37"/>
  <c r="AH576" i="37"/>
  <c r="T367" i="37"/>
  <c r="AL293" i="37"/>
  <c r="AL315" i="37" s="1"/>
  <c r="V450" i="37"/>
  <c r="Z637" i="37"/>
  <c r="AH573" i="37"/>
  <c r="N382" i="37"/>
  <c r="N489" i="37" s="1"/>
  <c r="N504" i="37" s="1"/>
  <c r="T382" i="37"/>
  <c r="T489" i="37" s="1"/>
  <c r="T504" i="37" s="1"/>
  <c r="H382" i="37"/>
  <c r="H489" i="37" s="1"/>
  <c r="H504" i="37" s="1"/>
  <c r="AG636" i="37"/>
  <c r="V636" i="37"/>
  <c r="V451" i="37"/>
  <c r="AH293" i="37"/>
  <c r="AH314" i="37" s="1"/>
  <c r="AM293" i="37"/>
  <c r="AM315" i="37" s="1"/>
  <c r="Q382" i="37"/>
  <c r="Q489" i="37" s="1"/>
  <c r="Q504" i="37" s="1"/>
  <c r="AH452" i="37"/>
  <c r="V446" i="37"/>
  <c r="AG293" i="37"/>
  <c r="AG314" i="37" s="1"/>
  <c r="Y382" i="37"/>
  <c r="Y489" i="37" s="1"/>
  <c r="Y504" i="37" s="1"/>
  <c r="BO436" i="37" a="1"/>
  <c r="BO436" i="37" s="1"/>
  <c r="AM367" i="37"/>
  <c r="AH578" i="37"/>
  <c r="Y636" i="37"/>
  <c r="V454" i="37"/>
  <c r="Z293" i="37"/>
  <c r="Z314" i="37" s="1"/>
  <c r="AI452" i="37"/>
  <c r="AG637" i="37"/>
  <c r="H487" i="37"/>
  <c r="H502" i="37" s="1"/>
  <c r="AH575" i="37"/>
  <c r="AM382" i="37"/>
  <c r="AM489" i="37" s="1"/>
  <c r="V452" i="37"/>
  <c r="P637" i="37"/>
  <c r="X367" i="37"/>
  <c r="AD382" i="37"/>
  <c r="AD489" i="37" s="1"/>
  <c r="AD504" i="37" s="1"/>
  <c r="F382" i="37"/>
  <c r="F489" i="37" s="1"/>
  <c r="F504" i="37" s="1"/>
  <c r="V434" i="37"/>
  <c r="V449" i="37" s="1"/>
  <c r="AC293" i="37"/>
  <c r="AC314" i="37" s="1"/>
  <c r="W271" i="37"/>
  <c r="V382" i="37"/>
  <c r="V489" i="37" s="1"/>
  <c r="V504" i="37" s="1"/>
  <c r="Y637" i="37"/>
  <c r="AZ484" i="37"/>
  <c r="BB569" i="37"/>
  <c r="AZ176" i="37"/>
  <c r="AZ433" i="37"/>
  <c r="AZ437" i="37"/>
  <c r="AZ568" i="37"/>
  <c r="AZ629" i="37"/>
  <c r="BB177" i="37"/>
  <c r="BB433" i="37"/>
  <c r="BB440" i="37"/>
  <c r="BB490" i="37"/>
  <c r="BB570" i="37"/>
  <c r="AZ179" i="37"/>
  <c r="AZ436" i="37"/>
  <c r="AZ565" i="37"/>
  <c r="BB564" i="37"/>
  <c r="AZ180" i="37"/>
  <c r="AZ490" i="37"/>
  <c r="AZ485" i="37"/>
  <c r="AZ492" i="37"/>
  <c r="AZ631" i="37"/>
  <c r="BB178" i="37"/>
  <c r="BB482" i="37"/>
  <c r="BB489" i="37"/>
  <c r="BB563" i="37"/>
  <c r="BB628" i="37"/>
  <c r="BB176" i="37"/>
  <c r="AZ177" i="37"/>
  <c r="AZ488" i="37"/>
  <c r="AZ630" i="37"/>
  <c r="BB175" i="37"/>
  <c r="BB435" i="37"/>
  <c r="BB483" i="37"/>
  <c r="BB486" i="37"/>
  <c r="BB562" i="37"/>
  <c r="BB629" i="37"/>
  <c r="AZ435" i="37"/>
  <c r="AZ494" i="37"/>
  <c r="AZ493" i="37"/>
  <c r="AZ632" i="37"/>
  <c r="BB179" i="37"/>
  <c r="BB430" i="37"/>
  <c r="BB441" i="37"/>
  <c r="BB491" i="37"/>
  <c r="BB565" i="37"/>
  <c r="BB630" i="37"/>
  <c r="BB485" i="37"/>
  <c r="AZ430" i="37"/>
  <c r="AZ482" i="37"/>
  <c r="AZ491" i="37"/>
  <c r="AZ564" i="37"/>
  <c r="AZ633" i="37"/>
  <c r="BB431" i="37"/>
  <c r="BB442" i="37"/>
  <c r="BB631" i="37"/>
  <c r="BB493" i="37"/>
  <c r="AZ178" i="37"/>
  <c r="AZ440" i="37"/>
  <c r="AZ486" i="37"/>
  <c r="AZ570" i="37"/>
  <c r="AZ628" i="37"/>
  <c r="BB437" i="37"/>
  <c r="BB488" i="37"/>
  <c r="BB494" i="37"/>
  <c r="BB567" i="37"/>
  <c r="BB632" i="37"/>
  <c r="AZ562" i="37"/>
  <c r="AZ175" i="37"/>
  <c r="AZ431" i="37"/>
  <c r="AZ442" i="37"/>
  <c r="AZ483" i="37"/>
  <c r="AZ563" i="37"/>
  <c r="BB436" i="37"/>
  <c r="BB439" i="37"/>
  <c r="BB484" i="37"/>
  <c r="BB492" i="37"/>
  <c r="BB568" i="37"/>
  <c r="BB633" i="37"/>
  <c r="R445" i="37"/>
  <c r="Z636" i="37"/>
  <c r="R637" i="37"/>
  <c r="AA448" i="37"/>
  <c r="AL561" i="37"/>
  <c r="AL572" i="37" s="1"/>
  <c r="AL403" i="37"/>
  <c r="AL566" i="37" s="1"/>
  <c r="AL577" i="37" s="1"/>
  <c r="AK352" i="37"/>
  <c r="AD271" i="37"/>
  <c r="V561" i="37"/>
  <c r="V572" i="37" s="1"/>
  <c r="V403" i="37"/>
  <c r="V566" i="37" s="1"/>
  <c r="V577" i="37" s="1"/>
  <c r="J561" i="37"/>
  <c r="J403" i="37"/>
  <c r="J566" i="37" s="1"/>
  <c r="AA451" i="37"/>
  <c r="AG561" i="37"/>
  <c r="AG572" i="37" s="1"/>
  <c r="AG403" i="37"/>
  <c r="AG566" i="37" s="1"/>
  <c r="AG577" i="37" s="1"/>
  <c r="Z487" i="37"/>
  <c r="Z502" i="37" s="1"/>
  <c r="Z434" i="37"/>
  <c r="Z449" i="37" s="1"/>
  <c r="V293" i="37"/>
  <c r="V314" i="37" s="1"/>
  <c r="K403" i="37"/>
  <c r="K566" i="37" s="1"/>
  <c r="Z451" i="37"/>
  <c r="N445" i="37"/>
  <c r="AC445" i="37"/>
  <c r="U293" i="37"/>
  <c r="U314" i="37" s="1"/>
  <c r="T445" i="37"/>
  <c r="AB293" i="37"/>
  <c r="AB314" i="37" s="1"/>
  <c r="AA487" i="37"/>
  <c r="AA502" i="37" s="1"/>
  <c r="AA434" i="37"/>
  <c r="AA449" i="37" s="1"/>
  <c r="K445" i="37"/>
  <c r="T434" i="37"/>
  <c r="T449" i="37" s="1"/>
  <c r="P438" i="37"/>
  <c r="P445" i="37"/>
  <c r="P453" i="37" s="1"/>
  <c r="AH180" i="37"/>
  <c r="P43" i="37"/>
  <c r="AI180" i="37"/>
  <c r="AI181" i="37" s="1"/>
  <c r="F43" i="37"/>
  <c r="O445" i="37"/>
  <c r="AK487" i="37"/>
  <c r="AK502" i="37" s="1"/>
  <c r="AK434" i="37"/>
  <c r="AK449" i="37" s="1"/>
  <c r="X73" i="37"/>
  <c r="AI43" i="37"/>
  <c r="BO432" i="37" a="1"/>
  <c r="BO432" i="37" s="1"/>
  <c r="BO482" i="37" a="1"/>
  <c r="BO482" i="37" s="1"/>
  <c r="BO561" i="37" a="1"/>
  <c r="BO561" i="37" s="1"/>
  <c r="V45" i="37"/>
  <c r="AE44" i="37"/>
  <c r="I445" i="37"/>
  <c r="AG382" i="37"/>
  <c r="AG489" i="37" s="1"/>
  <c r="AG504" i="37" s="1"/>
  <c r="R636" i="37"/>
  <c r="AG367" i="37"/>
  <c r="AC352" i="37"/>
  <c r="V271" i="37"/>
  <c r="AK567" i="37"/>
  <c r="AK439" i="37"/>
  <c r="AK367" i="37"/>
  <c r="R487" i="37"/>
  <c r="R502" i="37" s="1"/>
  <c r="R434" i="37"/>
  <c r="R449" i="37" s="1"/>
  <c r="X564" i="37"/>
  <c r="X575" i="37" s="1"/>
  <c r="X436" i="37"/>
  <c r="X451" i="37" s="1"/>
  <c r="AN348" i="37"/>
  <c r="AM352" i="37"/>
  <c r="AN352" i="37" s="1"/>
  <c r="AJ434" i="37"/>
  <c r="AJ449" i="37" s="1"/>
  <c r="Z452" i="37"/>
  <c r="AL445" i="37"/>
  <c r="U562" i="37"/>
  <c r="U573" i="37" s="1"/>
  <c r="U403" i="37"/>
  <c r="U566" i="37" s="1"/>
  <c r="U577" i="37" s="1"/>
  <c r="AC487" i="37"/>
  <c r="AC434" i="37"/>
  <c r="AH446" i="37"/>
  <c r="AJ382" i="37"/>
  <c r="AJ489" i="37" s="1"/>
  <c r="AJ504" i="37" s="1"/>
  <c r="AA382" i="37"/>
  <c r="AA489" i="37" s="1"/>
  <c r="AA504" i="37" s="1"/>
  <c r="M487" i="37"/>
  <c r="M502" i="37" s="1"/>
  <c r="M434" i="37"/>
  <c r="M449" i="37" s="1"/>
  <c r="Y293" i="37"/>
  <c r="Y314" i="37" s="1"/>
  <c r="L434" i="37"/>
  <c r="L449" i="37" s="1"/>
  <c r="J432" i="37"/>
  <c r="J447" i="37" s="1"/>
  <c r="Z352" i="37"/>
  <c r="T352" i="37"/>
  <c r="Z180" i="37"/>
  <c r="Z181" i="37" s="1"/>
  <c r="AL44" i="37"/>
  <c r="H43" i="37"/>
  <c r="AM43" i="37"/>
  <c r="BP627" i="37"/>
  <c r="CC627" i="37" s="1"/>
  <c r="CP627" i="37" s="1"/>
  <c r="BP560" i="37"/>
  <c r="CC560" i="37" s="1"/>
  <c r="CP560" i="37" s="1"/>
  <c r="BP532" i="37"/>
  <c r="BP527" i="37"/>
  <c r="BP429" i="37"/>
  <c r="CC429" i="37" s="1"/>
  <c r="CP429" i="37" s="1"/>
  <c r="BP174" i="37"/>
  <c r="CC174" i="37" s="1"/>
  <c r="CP174" i="37" s="1"/>
  <c r="BP9" i="37" a="1"/>
  <c r="BP9" i="37" s="1"/>
  <c r="BQ8" i="37"/>
  <c r="BP481" i="37"/>
  <c r="CC481" i="37" s="1"/>
  <c r="CP481" i="37" s="1"/>
  <c r="AI44" i="37"/>
  <c r="K487" i="37"/>
  <c r="K502" i="37" s="1"/>
  <c r="K434" i="37"/>
  <c r="K449" i="37" s="1"/>
  <c r="AH445" i="37"/>
  <c r="AF45" i="37"/>
  <c r="BO431" i="37" a="1"/>
  <c r="BO431" i="37" s="1"/>
  <c r="BO484" i="37" a="1"/>
  <c r="BO484" i="37" s="1"/>
  <c r="BO483" i="37" a="1"/>
  <c r="BO483" i="37" s="1"/>
  <c r="N45" i="37"/>
  <c r="W44" i="37"/>
  <c r="AI445" i="37"/>
  <c r="AA454" i="37"/>
  <c r="U352" i="37"/>
  <c r="AA450" i="37"/>
  <c r="AH561" i="37"/>
  <c r="AH403" i="37"/>
  <c r="AH566" i="37" s="1"/>
  <c r="Y561" i="37"/>
  <c r="Y572" i="37" s="1"/>
  <c r="Y403" i="37"/>
  <c r="Y566" i="37" s="1"/>
  <c r="Y577" i="37" s="1"/>
  <c r="J487" i="37"/>
  <c r="J502" i="37" s="1"/>
  <c r="J434" i="37"/>
  <c r="J449" i="37" s="1"/>
  <c r="AI367" i="37"/>
  <c r="AJ445" i="37"/>
  <c r="L382" i="37"/>
  <c r="L489" i="37" s="1"/>
  <c r="L504" i="37" s="1"/>
  <c r="AA445" i="37"/>
  <c r="AF487" i="37"/>
  <c r="AF502" i="37" s="1"/>
  <c r="AF434" i="37"/>
  <c r="AF449" i="37" s="1"/>
  <c r="F434" i="37"/>
  <c r="F449" i="37" s="1"/>
  <c r="Y445" i="37"/>
  <c r="AD44" i="37"/>
  <c r="AM445" i="37"/>
  <c r="J445" i="37"/>
  <c r="AF181" i="37"/>
  <c r="X45" i="37"/>
  <c r="AF73" i="37"/>
  <c r="AF44" i="37"/>
  <c r="O44" i="37"/>
  <c r="AD352" i="37"/>
  <c r="AH271" i="37"/>
  <c r="AD445" i="37"/>
  <c r="F445" i="37"/>
  <c r="AM567" i="37"/>
  <c r="AM439" i="37"/>
  <c r="AM398" i="37"/>
  <c r="U445" i="37"/>
  <c r="V432" i="37"/>
  <c r="V447" i="37" s="1"/>
  <c r="Z446" i="37"/>
  <c r="L445" i="37"/>
  <c r="G561" i="37"/>
  <c r="G403" i="37"/>
  <c r="G566" i="37" s="1"/>
  <c r="U487" i="37"/>
  <c r="U502" i="37" s="1"/>
  <c r="U434" i="37"/>
  <c r="U449" i="37" s="1"/>
  <c r="G487" i="37"/>
  <c r="G502" i="37" s="1"/>
  <c r="G434" i="37"/>
  <c r="G449" i="37" s="1"/>
  <c r="AK285" i="37"/>
  <c r="AK278" i="37"/>
  <c r="AH432" i="37"/>
  <c r="AF382" i="37"/>
  <c r="AF489" i="37" s="1"/>
  <c r="AF504" i="37" s="1"/>
  <c r="H438" i="37"/>
  <c r="H445" i="37"/>
  <c r="H453" i="37" s="1"/>
  <c r="V44" i="37"/>
  <c r="W43" i="37"/>
  <c r="AE445" i="37"/>
  <c r="AA180" i="37"/>
  <c r="AA181" i="37" s="1"/>
  <c r="Z382" i="37"/>
  <c r="Z489" i="37" s="1"/>
  <c r="Z504" i="37" s="1"/>
  <c r="P45" i="37"/>
  <c r="AG432" i="37"/>
  <c r="AG447" i="37" s="1"/>
  <c r="AL73" i="37"/>
  <c r="BO488" i="37" a="1"/>
  <c r="BO488" i="37" s="1"/>
  <c r="G44" i="37"/>
  <c r="AL382" i="37"/>
  <c r="AL489" i="37" s="1"/>
  <c r="AL504" i="37" s="1"/>
  <c r="Y487" i="37"/>
  <c r="Y502" i="37" s="1"/>
  <c r="Y434" i="37"/>
  <c r="Y449" i="37" s="1"/>
  <c r="X487" i="37"/>
  <c r="X502" i="37" s="1"/>
  <c r="X434" i="37"/>
  <c r="X449" i="37" s="1"/>
  <c r="AL352" i="37"/>
  <c r="S636" i="37"/>
  <c r="X635" i="37"/>
  <c r="X636" i="37"/>
  <c r="V352" i="37"/>
  <c r="Z561" i="37"/>
  <c r="Z572" i="37" s="1"/>
  <c r="Z403" i="37"/>
  <c r="Z566" i="37" s="1"/>
  <c r="Z577" i="37" s="1"/>
  <c r="Q561" i="37"/>
  <c r="Q403" i="37"/>
  <c r="Q566" i="37" s="1"/>
  <c r="AD561" i="37"/>
  <c r="AD572" i="37" s="1"/>
  <c r="AD403" i="37"/>
  <c r="AD566" i="37" s="1"/>
  <c r="AD577" i="37" s="1"/>
  <c r="S367" i="37"/>
  <c r="AG352" i="37"/>
  <c r="Z271" i="37"/>
  <c r="X403" i="37"/>
  <c r="X566" i="37" s="1"/>
  <c r="X577" i="37" s="1"/>
  <c r="W487" i="37"/>
  <c r="W502" i="37" s="1"/>
  <c r="W434" i="37"/>
  <c r="W449" i="37" s="1"/>
  <c r="AE561" i="37"/>
  <c r="AE572" i="37" s="1"/>
  <c r="AE403" i="37"/>
  <c r="AE566" i="37" s="1"/>
  <c r="AE577" i="37" s="1"/>
  <c r="AK382" i="37"/>
  <c r="AK489" i="37" s="1"/>
  <c r="AK504" i="37" s="1"/>
  <c r="AK293" i="37"/>
  <c r="AK315" i="37" s="1"/>
  <c r="O487" i="37"/>
  <c r="O502" i="37" s="1"/>
  <c r="O434" i="37"/>
  <c r="O449" i="37" s="1"/>
  <c r="AK398" i="37"/>
  <c r="N434" i="37"/>
  <c r="N449" i="37" s="1"/>
  <c r="T293" i="37"/>
  <c r="T314" i="37" s="1"/>
  <c r="AK180" i="37"/>
  <c r="AK181" i="37" s="1"/>
  <c r="AL434" i="37"/>
  <c r="AL449" i="37" s="1"/>
  <c r="AF293" i="37"/>
  <c r="AF314" i="37" s="1"/>
  <c r="AM73" i="37"/>
  <c r="AB62" i="37"/>
  <c r="AL43" i="37"/>
  <c r="Z445" i="37"/>
  <c r="H45" i="37"/>
  <c r="BO437" i="37" a="1"/>
  <c r="BO437" i="37" s="1"/>
  <c r="BO565" i="37" a="1"/>
  <c r="BO565" i="37" s="1"/>
  <c r="AI108" i="37"/>
  <c r="AL568" i="37"/>
  <c r="AL579" i="37" s="1"/>
  <c r="AL440" i="37"/>
  <c r="AL455" i="37" s="1"/>
  <c r="AF561" i="37"/>
  <c r="AF572" i="37" s="1"/>
  <c r="AF403" i="37"/>
  <c r="AF566" i="37" s="1"/>
  <c r="AF577" i="37" s="1"/>
  <c r="AH487" i="37"/>
  <c r="AH434" i="37"/>
  <c r="AB352" i="37"/>
  <c r="AL454" i="37"/>
  <c r="Y352" i="37"/>
  <c r="Q487" i="37"/>
  <c r="Q502" i="37" s="1"/>
  <c r="Q434" i="37"/>
  <c r="Q449" i="37" s="1"/>
  <c r="V445" i="37"/>
  <c r="AK445" i="37"/>
  <c r="I487" i="37"/>
  <c r="I502" i="37" s="1"/>
  <c r="I434" i="37"/>
  <c r="I449" i="37" s="1"/>
  <c r="AB445" i="37"/>
  <c r="S445" i="37"/>
  <c r="AM487" i="37"/>
  <c r="AM434" i="37"/>
  <c r="Q445" i="37"/>
  <c r="X445" i="37"/>
  <c r="AJ352" i="37"/>
  <c r="AI293" i="37"/>
  <c r="AI314" i="37" s="1"/>
  <c r="X293" i="37"/>
  <c r="X314" i="37" s="1"/>
  <c r="F44" i="37"/>
  <c r="AE73" i="37"/>
  <c r="G43" i="37"/>
  <c r="AD43" i="37"/>
  <c r="W445" i="37"/>
  <c r="M382" i="37"/>
  <c r="M489" i="37" s="1"/>
  <c r="M504" i="37" s="1"/>
  <c r="AA108" i="37"/>
  <c r="Q432" i="37"/>
  <c r="Q447" i="37" s="1"/>
  <c r="G382" i="37"/>
  <c r="G489" i="37" s="1"/>
  <c r="G504" i="37" s="1"/>
  <c r="BO178" i="37" a="1"/>
  <c r="BO178" i="37" s="1"/>
  <c r="BO435" i="37" a="1"/>
  <c r="BO435" i="37" s="1"/>
  <c r="BO566" i="37" a="1"/>
  <c r="BO566" i="37" s="1"/>
  <c r="AF432" i="37"/>
  <c r="AF447" i="37" s="1"/>
  <c r="AA452" i="37"/>
  <c r="AL578" i="37"/>
  <c r="N561" i="37"/>
  <c r="N403" i="37"/>
  <c r="N566" i="37" s="1"/>
  <c r="R561" i="37"/>
  <c r="R403" i="37"/>
  <c r="R566" i="37" s="1"/>
  <c r="I561" i="37"/>
  <c r="I403" i="37"/>
  <c r="I566" i="37" s="1"/>
  <c r="L367" i="37"/>
  <c r="H561" i="37"/>
  <c r="H403" i="37"/>
  <c r="H566" i="37" s="1"/>
  <c r="AF445" i="37"/>
  <c r="W561" i="37"/>
  <c r="W572" i="37" s="1"/>
  <c r="W403" i="37"/>
  <c r="W566" i="37" s="1"/>
  <c r="W577" i="37" s="1"/>
  <c r="AI487" i="37"/>
  <c r="AI502" i="37" s="1"/>
  <c r="AI434" i="37"/>
  <c r="AI449" i="37" s="1"/>
  <c r="AA446" i="37"/>
  <c r="M445" i="37"/>
  <c r="AI382" i="37"/>
  <c r="AI489" i="37" s="1"/>
  <c r="AI504" i="37" s="1"/>
  <c r="AG487" i="37"/>
  <c r="AG502" i="37" s="1"/>
  <c r="AG434" i="37"/>
  <c r="AG449" i="37" s="1"/>
  <c r="S487" i="37"/>
  <c r="S502" i="37" s="1"/>
  <c r="S434" i="37"/>
  <c r="S449" i="37" s="1"/>
  <c r="AA447" i="37"/>
  <c r="AG445" i="37"/>
  <c r="AE487" i="37"/>
  <c r="AE502" i="37" s="1"/>
  <c r="AE434" i="37"/>
  <c r="AE449" i="37" s="1"/>
  <c r="Z432" i="37"/>
  <c r="Z447" i="37" s="1"/>
  <c r="X382" i="37"/>
  <c r="X489" i="37" s="1"/>
  <c r="X504" i="37" s="1"/>
  <c r="AH352" i="37"/>
  <c r="AD434" i="37"/>
  <c r="AD449" i="37" s="1"/>
  <c r="W382" i="37"/>
  <c r="W489" i="37" s="1"/>
  <c r="W504" i="37" s="1"/>
  <c r="R382" i="37"/>
  <c r="R489" i="37" s="1"/>
  <c r="R504" i="37" s="1"/>
  <c r="G445" i="37"/>
  <c r="BO175" i="37" a="1"/>
  <c r="BO175" i="37" s="1"/>
  <c r="BO430" i="37" a="1"/>
  <c r="BO430" i="37" s="1"/>
  <c r="BE375" i="12"/>
  <c r="BE374" i="12"/>
  <c r="BE373" i="12"/>
  <c r="BC568" i="37" a="1"/>
  <c r="BA484" i="37" a="1"/>
  <c r="BF631" i="37" a="1"/>
  <c r="BA439" i="37" a="1"/>
  <c r="BF490" i="37" a="1"/>
  <c r="BC179" i="37" a="1"/>
  <c r="BC629" i="37" a="1"/>
  <c r="BC492" i="37" a="1"/>
  <c r="BF488" i="37" a="1"/>
  <c r="BC176" i="37" a="1"/>
  <c r="CB564" i="37" a="1"/>
  <c r="BC488" i="37" a="1"/>
  <c r="BA494" i="37" a="1"/>
  <c r="BC482" i="37" a="1"/>
  <c r="CB631" i="37" a="1"/>
  <c r="BC442" i="37" a="1"/>
  <c r="BC630" i="37" a="1"/>
  <c r="BA483" i="37" a="1"/>
  <c r="BC570" i="37" a="1"/>
  <c r="BC484" i="37" a="1"/>
  <c r="BC569" i="37" a="1"/>
  <c r="CB629" i="37" a="1"/>
  <c r="BA632" i="37" a="1"/>
  <c r="BA437" i="37" a="1"/>
  <c r="CB441" i="37" a="1"/>
  <c r="AZ489" i="37" a="1"/>
  <c r="BC564" i="37" a="1"/>
  <c r="BA175" i="37" a="1"/>
  <c r="BF493" i="37" a="1"/>
  <c r="CB490" i="37" a="1"/>
  <c r="BC567" i="37" a="1"/>
  <c r="BC440" i="37" a="1"/>
  <c r="CB442" i="37" a="1"/>
  <c r="CB568" i="37" a="1"/>
  <c r="BF628" i="37" a="1"/>
  <c r="CB494" i="37" a="1"/>
  <c r="BA431" i="37" a="1"/>
  <c r="BA567" i="37" a="1"/>
  <c r="BA486" i="37" a="1"/>
  <c r="BA180" i="37" a="1"/>
  <c r="BC436" i="37" a="1"/>
  <c r="AZ434" i="37" a="1"/>
  <c r="BC432" i="37" a="1"/>
  <c r="BA440" i="37" a="1"/>
  <c r="BA490" i="37" a="1"/>
  <c r="BA488" i="37" a="1"/>
  <c r="CB485" i="37" a="1"/>
  <c r="CB628" i="37" a="1"/>
  <c r="BC565" i="37" a="1"/>
  <c r="BA568" i="37" a="1"/>
  <c r="BB432" i="37" a="1"/>
  <c r="CB569" i="37" a="1"/>
  <c r="AZ181" i="37" a="1"/>
  <c r="BB487" i="37" a="1"/>
  <c r="CB563" i="37" a="1"/>
  <c r="CB492" i="37" a="1"/>
  <c r="BC489" i="37" a="1"/>
  <c r="BF491" i="37" a="1"/>
  <c r="BF492" i="37" a="1"/>
  <c r="BA633" i="37" a="1"/>
  <c r="BC566" i="37" a="1"/>
  <c r="BA432" i="37" a="1"/>
  <c r="BB434" i="37" a="1"/>
  <c r="BC175" i="37" a="1"/>
  <c r="CB562" i="37" a="1"/>
  <c r="BC494" i="37" a="1"/>
  <c r="BF570" i="37" a="1"/>
  <c r="BA436" i="37" a="1"/>
  <c r="BF632" i="37" a="1"/>
  <c r="BA565" i="37" a="1"/>
  <c r="BC633" i="37" a="1"/>
  <c r="BA566" i="37" a="1"/>
  <c r="BC177" i="37" a="1"/>
  <c r="BB566" i="37" a="1"/>
  <c r="BC483" i="37" a="1"/>
  <c r="BA489" i="37" a="1"/>
  <c r="BC486" i="37" a="1"/>
  <c r="BA493" i="37" a="1"/>
  <c r="BC632" i="37" a="1"/>
  <c r="AZ567" i="37" a="1"/>
  <c r="BF441" i="37" a="1"/>
  <c r="BA630" i="37" a="1"/>
  <c r="BC434" i="37" a="1"/>
  <c r="BF483" i="37" a="1"/>
  <c r="BC561" i="37" a="1"/>
  <c r="BC439" i="37" a="1"/>
  <c r="BA434" i="37" a="1"/>
  <c r="BC178" i="37" a="1"/>
  <c r="BC493" i="37" a="1"/>
  <c r="BF563" i="37" a="1"/>
  <c r="CB570" i="37" a="1"/>
  <c r="BB561" i="37" a="1"/>
  <c r="CB433" i="37" a="1"/>
  <c r="BF436" i="37" a="1"/>
  <c r="BA561" i="37" a="1"/>
  <c r="CB633" i="37" a="1"/>
  <c r="CB493" i="37" a="1"/>
  <c r="BC563" i="37" a="1"/>
  <c r="BA631" i="37" a="1"/>
  <c r="CB486" i="37" a="1"/>
  <c r="CB440" i="37" a="1"/>
  <c r="BA563" i="37" a="1"/>
  <c r="CB439" i="37" a="1"/>
  <c r="BF494" i="37" a="1"/>
  <c r="CB632" i="37" a="1"/>
  <c r="BC433" i="37" a="1"/>
  <c r="BF567" i="37" a="1"/>
  <c r="BC430" i="37" a="1"/>
  <c r="BC485" i="37" a="1"/>
  <c r="BA430" i="37" a="1"/>
  <c r="BA629" i="37" a="1"/>
  <c r="BF482" i="37" a="1"/>
  <c r="BA485" i="37" a="1"/>
  <c r="CB567" i="37" a="1"/>
  <c r="CB630" i="37" a="1"/>
  <c r="AZ487" i="37" a="1"/>
  <c r="BA628" i="37" a="1"/>
  <c r="BA176" i="37" a="1"/>
  <c r="BC628" i="37" a="1"/>
  <c r="BC441" i="37" a="1"/>
  <c r="BA570" i="37" a="1"/>
  <c r="BB180" i="37" a="1"/>
  <c r="BA177" i="37" a="1"/>
  <c r="BA487" i="37" a="1"/>
  <c r="BA562" i="37" a="1"/>
  <c r="AZ439" i="37" a="1"/>
  <c r="BA433" i="37" a="1"/>
  <c r="BC435" i="37" a="1"/>
  <c r="BA482" i="37" a="1"/>
  <c r="BC491" i="37" a="1"/>
  <c r="BA178" i="37" a="1"/>
  <c r="BA179" i="37" a="1"/>
  <c r="BC562" i="37" a="1"/>
  <c r="BF433" i="37" a="1"/>
  <c r="BA181" i="37" a="1"/>
  <c r="CB436" i="37" a="1"/>
  <c r="BC180" i="37" a="1"/>
  <c r="BF564" i="37" a="1"/>
  <c r="BC487" i="37" a="1"/>
  <c r="BC631" i="37" a="1"/>
  <c r="BC490" i="37" a="1"/>
  <c r="BF485" i="37" a="1"/>
  <c r="BF629" i="37" a="1"/>
  <c r="BC431" i="37" a="1"/>
  <c r="BA435" i="37" a="1"/>
  <c r="BF484" i="37" a="1"/>
  <c r="BA564" i="37" a="1"/>
  <c r="BA492" i="37" a="1"/>
  <c r="BF562" i="37" a="1"/>
  <c r="BA442" i="37" a="1"/>
  <c r="BC437" i="37" a="1"/>
  <c r="BA491" i="37" a="1"/>
  <c r="CB491" i="37" a="1"/>
  <c r="BF565" i="37" a="1"/>
  <c r="BF569" i="37" a="1"/>
  <c r="BF440" i="37" a="1"/>
  <c r="BF486" i="37" a="1"/>
  <c r="BF430" i="37" a="1"/>
  <c r="BF431" i="37" a="1"/>
  <c r="BF630" i="37" a="1"/>
  <c r="BF633" i="37" a="1"/>
  <c r="BF568" i="37" a="1"/>
  <c r="BF489" i="37" a="1"/>
  <c r="BF435" i="37" a="1"/>
  <c r="BF439" i="37" a="1"/>
  <c r="BF437" i="37" a="1"/>
  <c r="AC181" i="37" l="1"/>
  <c r="AB438" i="37"/>
  <c r="AB453" i="37"/>
  <c r="F438" i="37"/>
  <c r="BO489" i="37" a="1"/>
  <c r="BO489" i="37" s="1"/>
  <c r="M438" i="37"/>
  <c r="M453" i="37"/>
  <c r="L438" i="37"/>
  <c r="V438" i="37"/>
  <c r="AZ181" i="37"/>
  <c r="L453" i="37"/>
  <c r="X453" i="37"/>
  <c r="X438" i="37"/>
  <c r="AA438" i="37"/>
  <c r="G453" i="37"/>
  <c r="G438" i="37"/>
  <c r="AJ438" i="37"/>
  <c r="AH438" i="37"/>
  <c r="F453" i="37"/>
  <c r="W453" i="37"/>
  <c r="T453" i="37"/>
  <c r="AZ489" i="37"/>
  <c r="BI489" i="37" s="1"/>
  <c r="AM504" i="37"/>
  <c r="Z438" i="37"/>
  <c r="AF453" i="37"/>
  <c r="AL441" i="37"/>
  <c r="AG438" i="37"/>
  <c r="AF438" i="37"/>
  <c r="V453" i="37"/>
  <c r="U453" i="37"/>
  <c r="AI438" i="37"/>
  <c r="AG453" i="37"/>
  <c r="J453" i="37"/>
  <c r="AA453" i="37"/>
  <c r="AL438" i="37"/>
  <c r="T438" i="37"/>
  <c r="BA484" i="37"/>
  <c r="BH484" i="37" s="1"/>
  <c r="CB630" i="37"/>
  <c r="CO630" i="37" s="1"/>
  <c r="BC563" i="37"/>
  <c r="BJ563" i="37" s="1"/>
  <c r="BB180" i="37"/>
  <c r="BA562" i="37"/>
  <c r="BH562" i="37" s="1"/>
  <c r="BC566" i="37"/>
  <c r="BA433" i="37"/>
  <c r="BH433" i="37" s="1"/>
  <c r="BA563" i="37"/>
  <c r="BH563" i="37" s="1"/>
  <c r="CB440" i="37"/>
  <c r="CO440" i="37" s="1"/>
  <c r="BA181" i="37"/>
  <c r="BA437" i="37"/>
  <c r="BA492" i="37"/>
  <c r="BH492" i="37" s="1"/>
  <c r="BA629" i="37"/>
  <c r="BH629" i="37" s="1"/>
  <c r="BA632" i="37"/>
  <c r="BH632" i="37" s="1"/>
  <c r="BC432" i="37"/>
  <c r="BC484" i="37"/>
  <c r="BJ484" i="37" s="1"/>
  <c r="BC494" i="37"/>
  <c r="BC565" i="37"/>
  <c r="BF633" i="37"/>
  <c r="BF437" i="37"/>
  <c r="BF630" i="37"/>
  <c r="BF435" i="37"/>
  <c r="BF489" i="37"/>
  <c r="BF564" i="37"/>
  <c r="BA436" i="37"/>
  <c r="BH436" i="37" s="1"/>
  <c r="BB434" i="37"/>
  <c r="BC433" i="37"/>
  <c r="BJ433" i="37" s="1"/>
  <c r="BF492" i="37"/>
  <c r="CB485" i="37"/>
  <c r="CO485" i="37" s="1"/>
  <c r="CB631" i="37"/>
  <c r="CO631" i="37" s="1"/>
  <c r="BC490" i="37"/>
  <c r="BJ490" i="37" s="1"/>
  <c r="CB491" i="37"/>
  <c r="CO491" i="37" s="1"/>
  <c r="CB569" i="37"/>
  <c r="CO569" i="37" s="1"/>
  <c r="BA435" i="37"/>
  <c r="BH435" i="37" s="1"/>
  <c r="BA485" i="37"/>
  <c r="BH485" i="37" s="1"/>
  <c r="BA631" i="37"/>
  <c r="BH631" i="37" s="1"/>
  <c r="CB567" i="37"/>
  <c r="CO567" i="37" s="1"/>
  <c r="CB494" i="37"/>
  <c r="CO494" i="37" s="1"/>
  <c r="BA177" i="37"/>
  <c r="BH177" i="37" s="1"/>
  <c r="BA434" i="37"/>
  <c r="BA439" i="37"/>
  <c r="BA490" i="37"/>
  <c r="BA561" i="37"/>
  <c r="BA568" i="37"/>
  <c r="BH568" i="37" s="1"/>
  <c r="BA633" i="37"/>
  <c r="BH633" i="37" s="1"/>
  <c r="BC176" i="37"/>
  <c r="BJ176" i="37" s="1"/>
  <c r="BC436" i="37"/>
  <c r="BJ436" i="37" s="1"/>
  <c r="BC486" i="37"/>
  <c r="BJ486" i="37" s="1"/>
  <c r="BC492" i="37"/>
  <c r="BC561" i="37"/>
  <c r="BC568" i="37"/>
  <c r="BJ568" i="37" s="1"/>
  <c r="BB432" i="37"/>
  <c r="AZ439" i="37"/>
  <c r="CB628" i="37"/>
  <c r="CO628" i="37" s="1"/>
  <c r="CB433" i="37"/>
  <c r="CO433" i="37" s="1"/>
  <c r="BF568" i="37"/>
  <c r="BF431" i="37"/>
  <c r="BF565" i="37"/>
  <c r="BF482" i="37"/>
  <c r="BC487" i="37"/>
  <c r="AZ567" i="37"/>
  <c r="BA488" i="37"/>
  <c r="BH488" i="37" s="1"/>
  <c r="BB487" i="37"/>
  <c r="CB439" i="37"/>
  <c r="CO439" i="37" s="1"/>
  <c r="BB566" i="37"/>
  <c r="BF441" i="37"/>
  <c r="BA565" i="37"/>
  <c r="BH565" i="37" s="1"/>
  <c r="CB632" i="37"/>
  <c r="CO632" i="37" s="1"/>
  <c r="CB629" i="37"/>
  <c r="CO629" i="37" s="1"/>
  <c r="BC178" i="37"/>
  <c r="BC440" i="37"/>
  <c r="BJ440" i="37" s="1"/>
  <c r="BC489" i="37"/>
  <c r="BC562" i="37"/>
  <c r="BC567" i="37"/>
  <c r="BC628" i="37"/>
  <c r="BJ628" i="37" s="1"/>
  <c r="CB436" i="37"/>
  <c r="CO436" i="37" s="1"/>
  <c r="CB486" i="37"/>
  <c r="CO486" i="37" s="1"/>
  <c r="BB561" i="37"/>
  <c r="BF439" i="37"/>
  <c r="BF632" i="37"/>
  <c r="BF430" i="37"/>
  <c r="BF629" i="37"/>
  <c r="BF570" i="37"/>
  <c r="BA487" i="37"/>
  <c r="BC632" i="37"/>
  <c r="BJ632" i="37" s="1"/>
  <c r="BA482" i="37"/>
  <c r="BH482" i="37" s="1"/>
  <c r="BC483" i="37"/>
  <c r="BJ483" i="37" s="1"/>
  <c r="BC633" i="37"/>
  <c r="CB570" i="37"/>
  <c r="CO570" i="37" s="1"/>
  <c r="CB568" i="37"/>
  <c r="CO568" i="37" s="1"/>
  <c r="BF484" i="37"/>
  <c r="BA179" i="37"/>
  <c r="BH179" i="37" s="1"/>
  <c r="BA430" i="37"/>
  <c r="BH430" i="37" s="1"/>
  <c r="BA491" i="37"/>
  <c r="BH491" i="37" s="1"/>
  <c r="BA570" i="37"/>
  <c r="BA176" i="37"/>
  <c r="BA431" i="37"/>
  <c r="BH431" i="37" s="1"/>
  <c r="BA486" i="37"/>
  <c r="BH486" i="37" s="1"/>
  <c r="BA566" i="37"/>
  <c r="BA628" i="37"/>
  <c r="BH628" i="37" s="1"/>
  <c r="BC431" i="37"/>
  <c r="BC435" i="37"/>
  <c r="BJ435" i="37" s="1"/>
  <c r="BC441" i="37"/>
  <c r="BC485" i="37"/>
  <c r="BJ485" i="37" s="1"/>
  <c r="BC564" i="37"/>
  <c r="BJ564" i="37" s="1"/>
  <c r="BC629" i="37"/>
  <c r="BJ629" i="37" s="1"/>
  <c r="BF436" i="37"/>
  <c r="BF567" i="37"/>
  <c r="BF562" i="37"/>
  <c r="BF490" i="37"/>
  <c r="BA178" i="37"/>
  <c r="BH178" i="37" s="1"/>
  <c r="BA567" i="37"/>
  <c r="BC180" i="37"/>
  <c r="BJ180" i="37" s="1"/>
  <c r="BA440" i="37"/>
  <c r="BC434" i="37"/>
  <c r="BA483" i="37"/>
  <c r="CB441" i="37"/>
  <c r="CO441" i="37" s="1"/>
  <c r="CB563" i="37"/>
  <c r="CO563" i="37" s="1"/>
  <c r="BA180" i="37"/>
  <c r="BH180" i="37" s="1"/>
  <c r="BA432" i="37"/>
  <c r="BA442" i="37"/>
  <c r="BH442" i="37" s="1"/>
  <c r="BA493" i="37"/>
  <c r="BH493" i="37" s="1"/>
  <c r="BA564" i="37"/>
  <c r="BA630" i="37"/>
  <c r="BH630" i="37" s="1"/>
  <c r="AZ434" i="37"/>
  <c r="CB633" i="37"/>
  <c r="CO633" i="37" s="1"/>
  <c r="BC175" i="37"/>
  <c r="BJ175" i="37" s="1"/>
  <c r="BC442" i="37"/>
  <c r="BJ442" i="37" s="1"/>
  <c r="BC491" i="37"/>
  <c r="BJ491" i="37" s="1"/>
  <c r="BC482" i="37"/>
  <c r="BJ482" i="37" s="1"/>
  <c r="BC631" i="37"/>
  <c r="BJ631" i="37" s="1"/>
  <c r="BC569" i="37"/>
  <c r="BC630" i="37"/>
  <c r="CB492" i="37"/>
  <c r="CO492" i="37" s="1"/>
  <c r="CB493" i="37"/>
  <c r="CO493" i="37" s="1"/>
  <c r="BF494" i="37"/>
  <c r="BF493" i="37"/>
  <c r="BF486" i="37"/>
  <c r="BF628" i="37"/>
  <c r="BF440" i="37"/>
  <c r="BF569" i="37"/>
  <c r="BA494" i="37"/>
  <c r="BH494" i="37" s="1"/>
  <c r="BC439" i="37"/>
  <c r="BF491" i="37"/>
  <c r="BA175" i="37"/>
  <c r="BH175" i="37" s="1"/>
  <c r="BC177" i="37"/>
  <c r="CB442" i="37"/>
  <c r="CO442" i="37" s="1"/>
  <c r="BA489" i="37"/>
  <c r="AZ487" i="37"/>
  <c r="CB562" i="37"/>
  <c r="CO562" i="37" s="1"/>
  <c r="BC179" i="37"/>
  <c r="BJ179" i="37" s="1"/>
  <c r="BC430" i="37"/>
  <c r="BJ430" i="37" s="1"/>
  <c r="BC437" i="37"/>
  <c r="BJ437" i="37" s="1"/>
  <c r="BC488" i="37"/>
  <c r="BJ488" i="37" s="1"/>
  <c r="BC493" i="37"/>
  <c r="BJ493" i="37" s="1"/>
  <c r="BC570" i="37"/>
  <c r="BJ570" i="37" s="1"/>
  <c r="CB490" i="37"/>
  <c r="CO490" i="37" s="1"/>
  <c r="CB564" i="37"/>
  <c r="CO564" i="37" s="1"/>
  <c r="BF488" i="37"/>
  <c r="BF631" i="37"/>
  <c r="BF485" i="37"/>
  <c r="BF483" i="37"/>
  <c r="BF563" i="37"/>
  <c r="BF433" i="37"/>
  <c r="AH181" i="37"/>
  <c r="BI570" i="37"/>
  <c r="BI633" i="37"/>
  <c r="BI435" i="37"/>
  <c r="BI437" i="37"/>
  <c r="W438" i="37"/>
  <c r="S438" i="37"/>
  <c r="AK561" i="37"/>
  <c r="AK572" i="37" s="1"/>
  <c r="AK403" i="37"/>
  <c r="AK566" i="37" s="1"/>
  <c r="AK577" i="37" s="1"/>
  <c r="AK432" i="37"/>
  <c r="AM561" i="37"/>
  <c r="AM403" i="37"/>
  <c r="AM566" i="37" s="1"/>
  <c r="AM432" i="37"/>
  <c r="J438" i="37"/>
  <c r="N453" i="37"/>
  <c r="BI442" i="37"/>
  <c r="BI494" i="37"/>
  <c r="AH449" i="37"/>
  <c r="BI630" i="37"/>
  <c r="BI486" i="37"/>
  <c r="BI631" i="37"/>
  <c r="S453" i="37"/>
  <c r="AH447" i="37"/>
  <c r="AM454" i="37"/>
  <c r="AM441" i="37"/>
  <c r="AL453" i="37"/>
  <c r="N438" i="37"/>
  <c r="BI431" i="37"/>
  <c r="BI628" i="37"/>
  <c r="BI565" i="37"/>
  <c r="BI629" i="37"/>
  <c r="AM578" i="37"/>
  <c r="AM569" i="37"/>
  <c r="AH502" i="37"/>
  <c r="AH577" i="37"/>
  <c r="Y438" i="37"/>
  <c r="AH572" i="37"/>
  <c r="AI453" i="37"/>
  <c r="AK454" i="37"/>
  <c r="AK441" i="37"/>
  <c r="BI440" i="37"/>
  <c r="BI491" i="37"/>
  <c r="BI177" i="37"/>
  <c r="BI492" i="37"/>
  <c r="BI433" i="37"/>
  <c r="BI436" i="37"/>
  <c r="BI564" i="37"/>
  <c r="BI179" i="37"/>
  <c r="Q438" i="37"/>
  <c r="Q453" i="37"/>
  <c r="AD453" i="37"/>
  <c r="Y453" i="37"/>
  <c r="AJ453" i="37"/>
  <c r="BQ627" i="37"/>
  <c r="CD627" i="37" s="1"/>
  <c r="CQ627" i="37" s="1"/>
  <c r="BQ560" i="37"/>
  <c r="CD560" i="37" s="1"/>
  <c r="CQ560" i="37" s="1"/>
  <c r="BQ532" i="37"/>
  <c r="BQ527" i="37"/>
  <c r="BQ481" i="37"/>
  <c r="CD481" i="37" s="1"/>
  <c r="CQ481" i="37" s="1"/>
  <c r="BQ429" i="37"/>
  <c r="CD429" i="37" s="1"/>
  <c r="CQ429" i="37" s="1"/>
  <c r="BQ174" i="37"/>
  <c r="CD174" i="37" s="1"/>
  <c r="CQ174" i="37" s="1"/>
  <c r="BR8" i="37"/>
  <c r="BQ9" i="37" a="1"/>
  <c r="BQ9" i="37" s="1"/>
  <c r="AC449" i="37"/>
  <c r="AC453" i="37" s="1"/>
  <c r="BO434" i="37" a="1"/>
  <c r="BO434" i="37" s="1"/>
  <c r="AK578" i="37"/>
  <c r="AK569" i="37"/>
  <c r="O453" i="37"/>
  <c r="BI178" i="37"/>
  <c r="BI482" i="37"/>
  <c r="BI485" i="37"/>
  <c r="BI176" i="37"/>
  <c r="AE453" i="37"/>
  <c r="BI175" i="37"/>
  <c r="BI568" i="37"/>
  <c r="AE438" i="37"/>
  <c r="BI562" i="37"/>
  <c r="BI488" i="37"/>
  <c r="AL569" i="37"/>
  <c r="AM449" i="37"/>
  <c r="Z453" i="37"/>
  <c r="U438" i="37"/>
  <c r="AD438" i="37"/>
  <c r="BP438" i="37" s="1" a="1"/>
  <c r="BP438" i="37" s="1"/>
  <c r="BP629" i="37" a="1"/>
  <c r="BP629" i="37" s="1"/>
  <c r="BP628" i="37" a="1"/>
  <c r="BP628" i="37" s="1"/>
  <c r="BP631" i="37" a="1"/>
  <c r="BP631" i="37" s="1"/>
  <c r="BP630" i="37" a="1"/>
  <c r="BP630" i="37" s="1"/>
  <c r="BP632" i="37" a="1"/>
  <c r="BP632" i="37" s="1"/>
  <c r="BP570" i="37" a="1"/>
  <c r="BP570" i="37" s="1"/>
  <c r="BP569" i="37" a="1"/>
  <c r="BP569" i="37" s="1"/>
  <c r="BP633" i="37" a="1"/>
  <c r="BP633" i="37" s="1"/>
  <c r="BP568" i="37" a="1"/>
  <c r="BP568" i="37" s="1"/>
  <c r="BP567" i="37" a="1"/>
  <c r="BP567" i="37" s="1"/>
  <c r="BP563" i="37" a="1"/>
  <c r="BP563" i="37" s="1"/>
  <c r="BP565" i="37" a="1"/>
  <c r="BP565" i="37" s="1"/>
  <c r="BP564" i="37" a="1"/>
  <c r="BP564" i="37" s="1"/>
  <c r="BP561" i="37" a="1"/>
  <c r="BP561" i="37" s="1"/>
  <c r="BP529" i="37" a="1"/>
  <c r="BP529" i="37" s="1"/>
  <c r="BP494" i="37" a="1"/>
  <c r="BP494" i="37" s="1"/>
  <c r="BP566" i="37" a="1"/>
  <c r="BP566" i="37" s="1"/>
  <c r="BP562" i="37" a="1"/>
  <c r="BP562" i="37" s="1"/>
  <c r="BP528" i="37" a="1"/>
  <c r="BP528" i="37" s="1"/>
  <c r="BP493" i="37" a="1"/>
  <c r="BP493" i="37" s="1"/>
  <c r="BP492" i="37" a="1"/>
  <c r="BP492" i="37" s="1"/>
  <c r="BP534" i="37" a="1"/>
  <c r="BP534" i="37" s="1"/>
  <c r="BP491" i="37" a="1"/>
  <c r="BP491" i="37" s="1"/>
  <c r="BP533" i="37" a="1"/>
  <c r="BP533" i="37" s="1"/>
  <c r="BP489" i="37" a="1"/>
  <c r="BP489" i="37" s="1"/>
  <c r="BP488" i="37" a="1"/>
  <c r="BP488" i="37" s="1"/>
  <c r="BP486" i="37" a="1"/>
  <c r="BP486" i="37" s="1"/>
  <c r="BP484" i="37" a="1"/>
  <c r="BP484" i="37" s="1"/>
  <c r="BP483" i="37" a="1"/>
  <c r="BP483" i="37" s="1"/>
  <c r="BP487" i="37" a="1"/>
  <c r="BP487" i="37" s="1"/>
  <c r="BP440" i="37" a="1"/>
  <c r="BP440" i="37" s="1"/>
  <c r="BP490" i="37" a="1"/>
  <c r="BP490" i="37" s="1"/>
  <c r="BP437" i="37" a="1"/>
  <c r="BP437" i="37" s="1"/>
  <c r="BP436" i="37" a="1"/>
  <c r="BP436" i="37" s="1"/>
  <c r="BP485" i="37" a="1"/>
  <c r="BP485" i="37" s="1"/>
  <c r="BP442" i="37" a="1"/>
  <c r="BP442" i="37" s="1"/>
  <c r="BP435" i="37" a="1"/>
  <c r="BP435" i="37" s="1"/>
  <c r="BP434" i="37" a="1"/>
  <c r="BP434" i="37" s="1"/>
  <c r="BP441" i="37" a="1"/>
  <c r="BP441" i="37" s="1"/>
  <c r="BP439" i="37" a="1"/>
  <c r="BP439" i="37" s="1"/>
  <c r="BP433" i="37" a="1"/>
  <c r="BP433" i="37" s="1"/>
  <c r="BP432" i="37" a="1"/>
  <c r="BP432" i="37" s="1"/>
  <c r="BP482" i="37" a="1"/>
  <c r="BP482" i="37" s="1"/>
  <c r="BP431" i="37" a="1"/>
  <c r="BP431" i="37" s="1"/>
  <c r="BP430" i="37" a="1"/>
  <c r="BP430" i="37" s="1"/>
  <c r="BP178" i="37" a="1"/>
  <c r="BP178" i="37" s="1"/>
  <c r="BP177" i="37" a="1"/>
  <c r="BP177" i="37" s="1"/>
  <c r="BP181" i="37" a="1"/>
  <c r="BP181" i="37" s="1"/>
  <c r="BP180" i="37" a="1"/>
  <c r="BP180" i="37" s="1"/>
  <c r="BP176" i="37" a="1"/>
  <c r="BP176" i="37" s="1"/>
  <c r="BP179" i="37" a="1"/>
  <c r="BP179" i="37" s="1"/>
  <c r="BP175" i="37" a="1"/>
  <c r="BP175" i="37" s="1"/>
  <c r="AC502" i="37"/>
  <c r="BO487" i="37" a="1"/>
  <c r="BO487" i="37" s="1"/>
  <c r="I438" i="37"/>
  <c r="O438" i="37"/>
  <c r="K438" i="37"/>
  <c r="AC438" i="37"/>
  <c r="R453" i="37"/>
  <c r="BI563" i="37"/>
  <c r="BI430" i="37"/>
  <c r="BI632" i="37"/>
  <c r="BI490" i="37"/>
  <c r="AM502" i="37"/>
  <c r="I453" i="37"/>
  <c r="K453" i="37"/>
  <c r="R438" i="37"/>
  <c r="BI483" i="37"/>
  <c r="BI493" i="37"/>
  <c r="BI484" i="37"/>
  <c r="BD175" i="37" a="1"/>
  <c r="BE566" i="37" a="1"/>
  <c r="BA569" i="37" a="1"/>
  <c r="BD570" i="37" a="1"/>
  <c r="BD436" i="37" a="1"/>
  <c r="CB482" i="37" a="1"/>
  <c r="BD568" i="37" a="1"/>
  <c r="CB432" i="37" a="1"/>
  <c r="BE632" i="37" a="1"/>
  <c r="BD493" i="37" a="1"/>
  <c r="BG569" i="37" a="1"/>
  <c r="BE570" i="37" a="1"/>
  <c r="BG561" i="37" a="1"/>
  <c r="BD484" i="37" a="1"/>
  <c r="BG487" i="37" a="1"/>
  <c r="CB431" i="37" a="1"/>
  <c r="BC181" i="37" a="1"/>
  <c r="AZ566" i="37" a="1"/>
  <c r="BD482" i="37" a="1"/>
  <c r="BD631" i="37" a="1"/>
  <c r="BD564" i="37" a="1"/>
  <c r="CB484" i="37" a="1"/>
  <c r="BD178" i="37" a="1"/>
  <c r="BD433" i="37" a="1"/>
  <c r="BD177" i="37" a="1"/>
  <c r="CB566" i="37" a="1"/>
  <c r="BD440" i="37" a="1"/>
  <c r="CB435" i="37" a="1"/>
  <c r="BG436" i="37" a="1"/>
  <c r="BD492" i="37" a="1"/>
  <c r="BG562" i="37" a="1"/>
  <c r="BE176" i="37" a="1"/>
  <c r="BD179" i="37" a="1"/>
  <c r="BE437" i="37" a="1"/>
  <c r="BD563" i="37" a="1"/>
  <c r="BG489" i="37" a="1"/>
  <c r="BD483" i="37" a="1"/>
  <c r="BF432" i="37" a="1"/>
  <c r="BF434" i="37" a="1"/>
  <c r="BG494" i="37" a="1"/>
  <c r="BG490" i="37" a="1"/>
  <c r="BD630" i="37" a="1"/>
  <c r="BG565" i="37" a="1"/>
  <c r="BD494" i="37" a="1"/>
  <c r="BD176" i="37" a="1"/>
  <c r="CB430" i="37" a="1"/>
  <c r="AZ441" i="37" a="1"/>
  <c r="BD435" i="37" a="1"/>
  <c r="BE484" i="37" a="1"/>
  <c r="BD628" i="37" a="1"/>
  <c r="BE489" i="37" a="1"/>
  <c r="BD491" i="37" a="1"/>
  <c r="BD488" i="37" a="1"/>
  <c r="CB488" i="37" a="1"/>
  <c r="CB483" i="37" a="1"/>
  <c r="BD430" i="37" a="1"/>
  <c r="BD629" i="37" a="1"/>
  <c r="BG566" i="37" a="1"/>
  <c r="BE561" i="37" a="1"/>
  <c r="CB565" i="37" a="1"/>
  <c r="BD181" i="37" a="1"/>
  <c r="BG431" i="37" a="1"/>
  <c r="BB438" i="37" a="1"/>
  <c r="BA441" i="37" a="1"/>
  <c r="CB561" i="37" a="1"/>
  <c r="CB489" i="37" a="1"/>
  <c r="BD180" i="37" a="1"/>
  <c r="BD633" i="37" a="1"/>
  <c r="BD486" i="37" a="1"/>
  <c r="BE433" i="37" a="1"/>
  <c r="BD565" i="37" a="1"/>
  <c r="BD437" i="37" a="1"/>
  <c r="BE487" i="37" a="1"/>
  <c r="BF566" i="37" a="1"/>
  <c r="BD632" i="37" a="1"/>
  <c r="AZ569" i="37" a="1"/>
  <c r="BE568" i="37" a="1"/>
  <c r="BE440" i="37" a="1"/>
  <c r="BD562" i="37" a="1"/>
  <c r="BB181" i="37" a="1"/>
  <c r="BF487" i="37" a="1"/>
  <c r="BD431" i="37" a="1"/>
  <c r="AZ561" i="37" a="1"/>
  <c r="BE564" i="37" a="1"/>
  <c r="BE177" i="37" a="1"/>
  <c r="BA438" i="37" a="1"/>
  <c r="BG434" i="37" a="1"/>
  <c r="BD490" i="37" a="1"/>
  <c r="BD485" i="37" a="1"/>
  <c r="AZ432" i="37" a="1"/>
  <c r="BE181" i="37" a="1"/>
  <c r="BE563" i="37" a="1"/>
  <c r="BE490" i="37" a="1"/>
  <c r="BE483" i="37" a="1"/>
  <c r="BE567" i="37" a="1"/>
  <c r="CB437" i="37" a="1"/>
  <c r="BC438" i="37" a="1"/>
  <c r="BG432" i="37" a="1"/>
  <c r="BG441" i="37" a="1"/>
  <c r="BG630" i="37" a="1"/>
  <c r="BG633" i="37" a="1"/>
  <c r="BE432" i="37" a="1"/>
  <c r="BG567" i="37" a="1"/>
  <c r="BF561" i="37" a="1"/>
  <c r="BE434" i="37" a="1"/>
  <c r="BE439" i="37" a="1"/>
  <c r="BG439" i="37" a="1"/>
  <c r="BG492" i="37" a="1"/>
  <c r="BC181" i="37" l="1"/>
  <c r="BJ181" i="37" s="1"/>
  <c r="BO181" i="37" a="1"/>
  <c r="BO181" i="37" s="1"/>
  <c r="F420" i="19"/>
  <c r="F421" i="19"/>
  <c r="BH181" i="37"/>
  <c r="BH489" i="37"/>
  <c r="BB438" i="37"/>
  <c r="AH453" i="37"/>
  <c r="BA438" i="37"/>
  <c r="BA441" i="37"/>
  <c r="BG441" i="37"/>
  <c r="BE176" i="37"/>
  <c r="BG633" i="37"/>
  <c r="BG562" i="37"/>
  <c r="BF566" i="37"/>
  <c r="BG561" i="37"/>
  <c r="BE490" i="37"/>
  <c r="BF434" i="37"/>
  <c r="BG565" i="37"/>
  <c r="BE437" i="37"/>
  <c r="BD563" i="37"/>
  <c r="BD175" i="37"/>
  <c r="BD179" i="37"/>
  <c r="BD440" i="37"/>
  <c r="CB483" i="37"/>
  <c r="CO483" i="37" s="1"/>
  <c r="AZ561" i="37"/>
  <c r="BD633" i="37"/>
  <c r="BB181" i="37"/>
  <c r="BG630" i="37"/>
  <c r="BE570" i="37"/>
  <c r="BG492" i="37"/>
  <c r="BG494" i="37"/>
  <c r="BD180" i="37"/>
  <c r="BD485" i="37"/>
  <c r="CB561" i="37"/>
  <c r="CO561" i="37" s="1"/>
  <c r="CB432" i="37"/>
  <c r="CO432" i="37" s="1"/>
  <c r="BE566" i="37"/>
  <c r="BE487" i="37"/>
  <c r="BG487" i="37"/>
  <c r="BD562" i="37"/>
  <c r="BD176" i="37"/>
  <c r="CB484" i="37"/>
  <c r="CO484" i="37" s="1"/>
  <c r="AZ569" i="37"/>
  <c r="BD565" i="37"/>
  <c r="CB488" i="37"/>
  <c r="CO488" i="37" s="1"/>
  <c r="CB431" i="37"/>
  <c r="CO431" i="37" s="1"/>
  <c r="BD494" i="37"/>
  <c r="BD570" i="37"/>
  <c r="BE432" i="37"/>
  <c r="BE567" i="37"/>
  <c r="BF432" i="37"/>
  <c r="BE568" i="37"/>
  <c r="BG566" i="37"/>
  <c r="BD484" i="37"/>
  <c r="BD181" i="37"/>
  <c r="BD177" i="37"/>
  <c r="BD628" i="37"/>
  <c r="BG489" i="37"/>
  <c r="BE439" i="37"/>
  <c r="AZ441" i="37"/>
  <c r="BC438" i="37"/>
  <c r="BD492" i="37"/>
  <c r="CB430" i="37"/>
  <c r="CO430" i="37" s="1"/>
  <c r="BE440" i="37"/>
  <c r="BD632" i="37"/>
  <c r="CB489" i="37"/>
  <c r="CO489" i="37" s="1"/>
  <c r="CB566" i="37"/>
  <c r="CO566" i="37" s="1"/>
  <c r="BD482" i="37"/>
  <c r="BD564" i="37"/>
  <c r="BD433" i="37"/>
  <c r="AZ432" i="37"/>
  <c r="BD435" i="37"/>
  <c r="BG439" i="37"/>
  <c r="BG567" i="37"/>
  <c r="BE561" i="37"/>
  <c r="BD488" i="37"/>
  <c r="BD178" i="37"/>
  <c r="BD436" i="37"/>
  <c r="BD629" i="37"/>
  <c r="BD431" i="37"/>
  <c r="CB435" i="37"/>
  <c r="CO435" i="37" s="1"/>
  <c r="BD437" i="37"/>
  <c r="BE489" i="37"/>
  <c r="BG569" i="37"/>
  <c r="BE483" i="37"/>
  <c r="BG431" i="37"/>
  <c r="BF487" i="37"/>
  <c r="BE434" i="37"/>
  <c r="BE181" i="37"/>
  <c r="BD493" i="37"/>
  <c r="BD568" i="37"/>
  <c r="BD630" i="37"/>
  <c r="AZ566" i="37"/>
  <c r="CB482" i="37"/>
  <c r="CO482" i="37" s="1"/>
  <c r="BD486" i="37"/>
  <c r="BE564" i="37"/>
  <c r="BG434" i="37"/>
  <c r="BF561" i="37"/>
  <c r="BG436" i="37"/>
  <c r="BE177" i="37"/>
  <c r="BG490" i="37"/>
  <c r="BG432" i="37"/>
  <c r="CB437" i="37"/>
  <c r="CO437" i="37" s="1"/>
  <c r="BD430" i="37"/>
  <c r="CB565" i="37"/>
  <c r="CO565" i="37" s="1"/>
  <c r="BE563" i="37"/>
  <c r="BE484" i="37"/>
  <c r="BD483" i="37"/>
  <c r="BD490" i="37"/>
  <c r="BA569" i="37"/>
  <c r="BD491" i="37"/>
  <c r="BD631" i="37"/>
  <c r="BE632" i="37"/>
  <c r="BE433" i="37"/>
  <c r="BJ565" i="37"/>
  <c r="AM572" i="37"/>
  <c r="BH490" i="37"/>
  <c r="BI180" i="37"/>
  <c r="BR627" i="37"/>
  <c r="CE627" i="37" s="1"/>
  <c r="CR627" i="37" s="1"/>
  <c r="BR560" i="37"/>
  <c r="CE560" i="37" s="1"/>
  <c r="CR560" i="37" s="1"/>
  <c r="BR532" i="37"/>
  <c r="BR527" i="37"/>
  <c r="BR481" i="37"/>
  <c r="CE481" i="37" s="1"/>
  <c r="CR481" i="37" s="1"/>
  <c r="BR429" i="37"/>
  <c r="CE429" i="37" s="1"/>
  <c r="CR429" i="37" s="1"/>
  <c r="BR9" i="37" a="1"/>
  <c r="BR9" i="37" s="1"/>
  <c r="BS8" i="37"/>
  <c r="BR174" i="37"/>
  <c r="CE174" i="37" s="1"/>
  <c r="CR174" i="37" s="1"/>
  <c r="BH439" i="37"/>
  <c r="BJ439" i="37"/>
  <c r="BI439" i="37"/>
  <c r="BI487" i="37"/>
  <c r="BJ487" i="37"/>
  <c r="BH487" i="37"/>
  <c r="BI434" i="37"/>
  <c r="BH434" i="37"/>
  <c r="BJ434" i="37"/>
  <c r="BQ633" i="37" a="1"/>
  <c r="BQ633" i="37" s="1"/>
  <c r="BQ632" i="37" a="1"/>
  <c r="BQ632" i="37" s="1"/>
  <c r="BQ631" i="37" a="1"/>
  <c r="BQ631" i="37" s="1"/>
  <c r="BQ629" i="37" a="1"/>
  <c r="BQ629" i="37" s="1"/>
  <c r="BQ570" i="37" a="1"/>
  <c r="BQ570" i="37" s="1"/>
  <c r="BQ628" i="37" a="1"/>
  <c r="BQ628" i="37" s="1"/>
  <c r="BQ568" i="37" a="1"/>
  <c r="BQ568" i="37" s="1"/>
  <c r="BQ630" i="37" a="1"/>
  <c r="BQ630" i="37" s="1"/>
  <c r="BQ569" i="37" a="1"/>
  <c r="BQ569" i="37" s="1"/>
  <c r="BQ567" i="37" a="1"/>
  <c r="BQ567" i="37" s="1"/>
  <c r="BQ564" i="37" a="1"/>
  <c r="BQ564" i="37" s="1"/>
  <c r="BQ528" i="37" a="1"/>
  <c r="BQ528" i="37" s="1"/>
  <c r="BQ566" i="37" a="1"/>
  <c r="BQ566" i="37" s="1"/>
  <c r="BQ562" i="37" a="1"/>
  <c r="BQ562" i="37" s="1"/>
  <c r="BQ492" i="37" a="1"/>
  <c r="BQ492" i="37" s="1"/>
  <c r="BQ534" i="37" a="1"/>
  <c r="BQ534" i="37" s="1"/>
  <c r="BQ491" i="37" a="1"/>
  <c r="BQ491" i="37" s="1"/>
  <c r="BQ563" i="37" a="1"/>
  <c r="BQ563" i="37" s="1"/>
  <c r="BQ533" i="37" a="1"/>
  <c r="BQ533" i="37" s="1"/>
  <c r="BQ561" i="37" a="1"/>
  <c r="BQ561" i="37" s="1"/>
  <c r="BQ565" i="37" a="1"/>
  <c r="BQ565" i="37" s="1"/>
  <c r="BQ493" i="37" a="1"/>
  <c r="BQ493" i="37" s="1"/>
  <c r="BQ490" i="37" a="1"/>
  <c r="BQ490" i="37" s="1"/>
  <c r="BQ529" i="37" a="1"/>
  <c r="BQ529" i="37" s="1"/>
  <c r="BQ487" i="37" a="1"/>
  <c r="BQ487" i="37" s="1"/>
  <c r="BQ486" i="37" a="1"/>
  <c r="BQ486" i="37" s="1"/>
  <c r="BQ484" i="37" a="1"/>
  <c r="BQ484" i="37" s="1"/>
  <c r="BQ494" i="37" a="1"/>
  <c r="BQ494" i="37" s="1"/>
  <c r="BQ489" i="37" a="1"/>
  <c r="BQ489" i="37" s="1"/>
  <c r="BQ482" i="37" a="1"/>
  <c r="BQ482" i="37" s="1"/>
  <c r="BQ485" i="37" a="1"/>
  <c r="BQ485" i="37" s="1"/>
  <c r="BQ438" i="37" a="1"/>
  <c r="BQ438" i="37" s="1"/>
  <c r="BQ436" i="37" a="1"/>
  <c r="BQ436" i="37" s="1"/>
  <c r="BQ488" i="37" a="1"/>
  <c r="BQ488" i="37" s="1"/>
  <c r="BQ442" i="37" a="1"/>
  <c r="BQ442" i="37" s="1"/>
  <c r="BQ441" i="37" a="1"/>
  <c r="BQ441" i="37" s="1"/>
  <c r="BQ440" i="37" a="1"/>
  <c r="BQ440" i="37" s="1"/>
  <c r="BQ434" i="37" a="1"/>
  <c r="BQ434" i="37" s="1"/>
  <c r="BQ433" i="37" a="1"/>
  <c r="BQ433" i="37" s="1"/>
  <c r="BQ439" i="37" a="1"/>
  <c r="BQ439" i="37" s="1"/>
  <c r="BQ432" i="37" a="1"/>
  <c r="BQ432" i="37" s="1"/>
  <c r="BQ483" i="37" a="1"/>
  <c r="BQ483" i="37" s="1"/>
  <c r="BQ437" i="37" a="1"/>
  <c r="BQ437" i="37" s="1"/>
  <c r="BQ431" i="37" a="1"/>
  <c r="BQ431" i="37" s="1"/>
  <c r="BQ430" i="37" a="1"/>
  <c r="BQ430" i="37" s="1"/>
  <c r="BQ435" i="37" a="1"/>
  <c r="BQ435" i="37" s="1"/>
  <c r="BQ177" i="37" a="1"/>
  <c r="BQ177" i="37" s="1"/>
  <c r="BQ181" i="37" a="1"/>
  <c r="BQ181" i="37" s="1"/>
  <c r="BQ180" i="37" a="1"/>
  <c r="BQ180" i="37" s="1"/>
  <c r="BQ176" i="37" a="1"/>
  <c r="BQ176" i="37" s="1"/>
  <c r="BQ179" i="37" a="1"/>
  <c r="BQ179" i="37" s="1"/>
  <c r="BQ175" i="37" a="1"/>
  <c r="BQ175" i="37" s="1"/>
  <c r="BQ178" i="37" a="1"/>
  <c r="BQ178" i="37" s="1"/>
  <c r="BO438" i="37" a="1"/>
  <c r="BO438" i="37" s="1"/>
  <c r="BJ633" i="37"/>
  <c r="BH176" i="37"/>
  <c r="BJ177" i="37"/>
  <c r="BH440" i="37"/>
  <c r="BJ494" i="37"/>
  <c r="AM447" i="37"/>
  <c r="AM453" i="37" s="1"/>
  <c r="AM438" i="37"/>
  <c r="BJ630" i="37"/>
  <c r="AK447" i="37"/>
  <c r="AK453" i="37" s="1"/>
  <c r="AK438" i="37"/>
  <c r="AM577" i="37"/>
  <c r="BJ492" i="37"/>
  <c r="BH437" i="37"/>
  <c r="BJ567" i="37"/>
  <c r="BI567" i="37"/>
  <c r="BH567" i="37"/>
  <c r="BH483" i="37"/>
  <c r="BJ562" i="37"/>
  <c r="BJ178" i="37"/>
  <c r="BH564" i="37"/>
  <c r="BJ489" i="37"/>
  <c r="BJ431" i="37"/>
  <c r="BH570" i="37"/>
  <c r="BP374" i="12"/>
  <c r="BP373" i="12"/>
  <c r="BG484" i="37" a="1"/>
  <c r="BF179" i="37" a="1"/>
  <c r="BG493" i="37" a="1"/>
  <c r="BG179" i="37" a="1"/>
  <c r="BG629" i="37" a="1"/>
  <c r="BG568" i="37" a="1"/>
  <c r="CC494" i="37" a="1"/>
  <c r="BE631" i="37" a="1"/>
  <c r="BD487" i="37" a="1"/>
  <c r="CC442" i="37" a="1"/>
  <c r="BF175" i="37" a="1"/>
  <c r="BG180" i="37" a="1"/>
  <c r="CC179" i="37" a="1"/>
  <c r="BE175" i="37" a="1"/>
  <c r="BG570" i="37" a="1"/>
  <c r="CC628" i="37" a="1"/>
  <c r="CC493" i="37" a="1"/>
  <c r="AZ438" i="37" a="1"/>
  <c r="BG631" i="37" a="1"/>
  <c r="CC562" i="37" a="1"/>
  <c r="CC567" i="37" a="1"/>
  <c r="BD567" i="37" a="1"/>
  <c r="CC180" i="37" a="1"/>
  <c r="BD434" i="37" a="1"/>
  <c r="BE629" i="37" a="1"/>
  <c r="BG486" i="37" a="1"/>
  <c r="CC434" i="37" a="1"/>
  <c r="CB177" i="37" a="1"/>
  <c r="CC432" i="37" a="1"/>
  <c r="CC483" i="37" a="1"/>
  <c r="CC569" i="37" a="1"/>
  <c r="CC482" i="37" a="1"/>
  <c r="BG181" i="37" a="1"/>
  <c r="BE628" i="37" a="1"/>
  <c r="CB181" i="37" a="1"/>
  <c r="CC629" i="37" a="1"/>
  <c r="CC176" i="37" a="1"/>
  <c r="CB178" i="37" a="1"/>
  <c r="CC632" i="37" a="1"/>
  <c r="CC489" i="37" a="1"/>
  <c r="BD439" i="37" a="1"/>
  <c r="BE180" i="37" a="1"/>
  <c r="CC630" i="37" a="1"/>
  <c r="CC435" i="37" a="1"/>
  <c r="BG178" i="37" a="1"/>
  <c r="BE430" i="37" a="1"/>
  <c r="BG563" i="37" a="1"/>
  <c r="CC439" i="37" a="1"/>
  <c r="CC561" i="37" a="1"/>
  <c r="BE178" i="37" a="1"/>
  <c r="BE482" i="37" a="1"/>
  <c r="BE431" i="37" a="1"/>
  <c r="BE488" i="37" a="1"/>
  <c r="BG628" i="37" a="1"/>
  <c r="CB487" i="37" a="1"/>
  <c r="BG440" i="37" a="1"/>
  <c r="CC178" i="37" a="1"/>
  <c r="CC441" i="37" a="1"/>
  <c r="CC181" i="37" a="1"/>
  <c r="CC565" i="37" a="1"/>
  <c r="BE438" i="37" a="1"/>
  <c r="BG632" i="37" a="1"/>
  <c r="BE435" i="37" a="1"/>
  <c r="BE630" i="37" a="1"/>
  <c r="CC491" i="37" a="1"/>
  <c r="CC563" i="37" a="1"/>
  <c r="CB434" i="37" a="1"/>
  <c r="BG430" i="37" a="1"/>
  <c r="BE565" i="37" a="1"/>
  <c r="BG482" i="37" a="1"/>
  <c r="BE633" i="37" a="1"/>
  <c r="BE436" i="37" a="1"/>
  <c r="CC492" i="37" a="1"/>
  <c r="BG491" i="37" a="1"/>
  <c r="CC488" i="37" a="1"/>
  <c r="BF177" i="37" a="1"/>
  <c r="CC570" i="37" a="1"/>
  <c r="BG433" i="37" a="1"/>
  <c r="CB179" i="37" a="1"/>
  <c r="CC433" i="37" a="1"/>
  <c r="CB180" i="37" a="1"/>
  <c r="CC566" i="37" a="1"/>
  <c r="CC633" i="37" a="1"/>
  <c r="BF180" i="37" a="1"/>
  <c r="CC437" i="37" a="1"/>
  <c r="BG435" i="37" a="1"/>
  <c r="CC431" i="37" a="1"/>
  <c r="BE486" i="37" a="1"/>
  <c r="CC175" i="37" a="1"/>
  <c r="CC430" i="37" a="1"/>
  <c r="CC177" i="37" a="1"/>
  <c r="BF178" i="37" a="1"/>
  <c r="CC490" i="37" a="1"/>
  <c r="CB175" i="37" a="1"/>
  <c r="CC631" i="37" a="1"/>
  <c r="CC564" i="37" a="1"/>
  <c r="BG176" i="37" a="1"/>
  <c r="BE179" i="37" a="1"/>
  <c r="BD489" i="37" a="1"/>
  <c r="CC436" i="37" a="1"/>
  <c r="BE485" i="37" a="1"/>
  <c r="BG483" i="37" a="1"/>
  <c r="BE492" i="37" a="1"/>
  <c r="BG175" i="37" a="1"/>
  <c r="CC487" i="37" a="1"/>
  <c r="BG485" i="37" a="1"/>
  <c r="BF176" i="37" a="1"/>
  <c r="CC484" i="37" a="1"/>
  <c r="BE562" i="37" a="1"/>
  <c r="CC438" i="37" a="1"/>
  <c r="BG437" i="37" a="1"/>
  <c r="CC486" i="37" a="1"/>
  <c r="CC485" i="37" a="1"/>
  <c r="CB176" i="37" a="1"/>
  <c r="CC568" i="37" a="1"/>
  <c r="BE493" i="37" a="1"/>
  <c r="BF438" i="37" a="1"/>
  <c r="BG564" i="37" a="1"/>
  <c r="BE494" i="37" a="1"/>
  <c r="BG177" i="37" a="1"/>
  <c r="BG488" i="37" a="1"/>
  <c r="CC440" i="37" a="1"/>
  <c r="BE491" i="37" a="1"/>
  <c r="BE441" i="37" a="1"/>
  <c r="BG438" i="37" a="1"/>
  <c r="BE569" i="37" a="1"/>
  <c r="BG491" i="37" l="1"/>
  <c r="BG570" i="37"/>
  <c r="BD489" i="37"/>
  <c r="CB176" i="37"/>
  <c r="CO176" i="37" s="1"/>
  <c r="CB181" i="37"/>
  <c r="CO181" i="37" s="1"/>
  <c r="CB179" i="37"/>
  <c r="CO179" i="37" s="1"/>
  <c r="CB177" i="37"/>
  <c r="CO177" i="37" s="1"/>
  <c r="CB180" i="37"/>
  <c r="CO180" i="37" s="1"/>
  <c r="CB175" i="37"/>
  <c r="CO175" i="37" s="1"/>
  <c r="CB178" i="37"/>
  <c r="CO178" i="37" s="1"/>
  <c r="BG181" i="37"/>
  <c r="BG177" i="37"/>
  <c r="BG178" i="37"/>
  <c r="BE631" i="37"/>
  <c r="BG180" i="37"/>
  <c r="BG628" i="37"/>
  <c r="BE565" i="37"/>
  <c r="BE562" i="37"/>
  <c r="BE629" i="37"/>
  <c r="BG563" i="37"/>
  <c r="BE175" i="37"/>
  <c r="BE436" i="37"/>
  <c r="BG176" i="37"/>
  <c r="BG437" i="37"/>
  <c r="BE178" i="37"/>
  <c r="BE488" i="37"/>
  <c r="BG629" i="37"/>
  <c r="BG482" i="37"/>
  <c r="BE486" i="37"/>
  <c r="BG483" i="37"/>
  <c r="BE630" i="37"/>
  <c r="BE430" i="37"/>
  <c r="BG484" i="37"/>
  <c r="BE628" i="37"/>
  <c r="BE435" i="37"/>
  <c r="BE180" i="37"/>
  <c r="BG440" i="37"/>
  <c r="BE633" i="37"/>
  <c r="BG632" i="37"/>
  <c r="BE179" i="37"/>
  <c r="BE431" i="37"/>
  <c r="BG175" i="37"/>
  <c r="BE492" i="37"/>
  <c r="BG564" i="37"/>
  <c r="BE485" i="37"/>
  <c r="BG430" i="37"/>
  <c r="BG485" i="37"/>
  <c r="BG433" i="37"/>
  <c r="BE493" i="37"/>
  <c r="BE482" i="37"/>
  <c r="BG435" i="37"/>
  <c r="BG493" i="37"/>
  <c r="BG631" i="37"/>
  <c r="BG486" i="37"/>
  <c r="BE491" i="37"/>
  <c r="BG568" i="37"/>
  <c r="BG488" i="37"/>
  <c r="BG179" i="37"/>
  <c r="BE494" i="37"/>
  <c r="BF438" i="37"/>
  <c r="BE441" i="37"/>
  <c r="BE438" i="37"/>
  <c r="CC433" i="37"/>
  <c r="CP433" i="37" s="1"/>
  <c r="CC178" i="37"/>
  <c r="CP178" i="37" s="1"/>
  <c r="CC432" i="37"/>
  <c r="CP432" i="37" s="1"/>
  <c r="BD434" i="37"/>
  <c r="CC436" i="37"/>
  <c r="CP436" i="37" s="1"/>
  <c r="CC570" i="37"/>
  <c r="CP570" i="37" s="1"/>
  <c r="CC562" i="37"/>
  <c r="CP562" i="37" s="1"/>
  <c r="CC485" i="37"/>
  <c r="CP485" i="37" s="1"/>
  <c r="CC628" i="37"/>
  <c r="CP628" i="37" s="1"/>
  <c r="CC437" i="37"/>
  <c r="CP437" i="37" s="1"/>
  <c r="CC179" i="37"/>
  <c r="CP179" i="37" s="1"/>
  <c r="CC568" i="37"/>
  <c r="CP568" i="37" s="1"/>
  <c r="CC439" i="37"/>
  <c r="CP439" i="37" s="1"/>
  <c r="CC563" i="37"/>
  <c r="CP563" i="37" s="1"/>
  <c r="CC493" i="37"/>
  <c r="CP493" i="37" s="1"/>
  <c r="CC492" i="37"/>
  <c r="CP492" i="37" s="1"/>
  <c r="CC482" i="37"/>
  <c r="CP482" i="37" s="1"/>
  <c r="CC483" i="37"/>
  <c r="CP483" i="37" s="1"/>
  <c r="CC489" i="37"/>
  <c r="CP489" i="37" s="1"/>
  <c r="CC442" i="37"/>
  <c r="CP442" i="37" s="1"/>
  <c r="CC561" i="37"/>
  <c r="CP561" i="37" s="1"/>
  <c r="BD567" i="37"/>
  <c r="CC632" i="37"/>
  <c r="CP632" i="37" s="1"/>
  <c r="CC629" i="37"/>
  <c r="CP629" i="37" s="1"/>
  <c r="CC487" i="37"/>
  <c r="CP487" i="37" s="1"/>
  <c r="CC484" i="37"/>
  <c r="CP484" i="37" s="1"/>
  <c r="CC440" i="37"/>
  <c r="CP440" i="37" s="1"/>
  <c r="CC494" i="37"/>
  <c r="CP494" i="37" s="1"/>
  <c r="CC567" i="37"/>
  <c r="CP567" i="37" s="1"/>
  <c r="CC630" i="37"/>
  <c r="CP630" i="37" s="1"/>
  <c r="CC565" i="37"/>
  <c r="CP565" i="37" s="1"/>
  <c r="CC564" i="37"/>
  <c r="CP564" i="37" s="1"/>
  <c r="CC441" i="37"/>
  <c r="CP441" i="37" s="1"/>
  <c r="CC566" i="37"/>
  <c r="CP566" i="37" s="1"/>
  <c r="CC181" i="37"/>
  <c r="CP181" i="37" s="1"/>
  <c r="CB434" i="37"/>
  <c r="CO434" i="37" s="1"/>
  <c r="CC435" i="37"/>
  <c r="CP435" i="37" s="1"/>
  <c r="BE569" i="37"/>
  <c r="CC434" i="37"/>
  <c r="CP434" i="37" s="1"/>
  <c r="CC430" i="37"/>
  <c r="CP430" i="37" s="1"/>
  <c r="BF176" i="37"/>
  <c r="BF179" i="37"/>
  <c r="BF178" i="37"/>
  <c r="BF175" i="37"/>
  <c r="BF177" i="37"/>
  <c r="BF180" i="37"/>
  <c r="CC180" i="37"/>
  <c r="CP180" i="37" s="1"/>
  <c r="CC569" i="37"/>
  <c r="CP569" i="37" s="1"/>
  <c r="CC177" i="37"/>
  <c r="CP177" i="37" s="1"/>
  <c r="CC633" i="37"/>
  <c r="CP633" i="37" s="1"/>
  <c r="CC631" i="37"/>
  <c r="CP631" i="37" s="1"/>
  <c r="CC490" i="37"/>
  <c r="CP490" i="37" s="1"/>
  <c r="BD439" i="37"/>
  <c r="CC176" i="37"/>
  <c r="CP176" i="37" s="1"/>
  <c r="CC438" i="37"/>
  <c r="CP438" i="37" s="1"/>
  <c r="BG438" i="37"/>
  <c r="CC431" i="37"/>
  <c r="CP431" i="37" s="1"/>
  <c r="CB487" i="37"/>
  <c r="CO487" i="37" s="1"/>
  <c r="CC175" i="37"/>
  <c r="CP175" i="37" s="1"/>
  <c r="CC488" i="37"/>
  <c r="CP488" i="37" s="1"/>
  <c r="CC491" i="37"/>
  <c r="CP491" i="37" s="1"/>
  <c r="AZ438" i="37"/>
  <c r="CC486" i="37"/>
  <c r="CP486" i="37" s="1"/>
  <c r="BD487" i="37"/>
  <c r="BS627" i="37"/>
  <c r="CF627" i="37" s="1"/>
  <c r="CS627" i="37" s="1"/>
  <c r="BS560" i="37"/>
  <c r="CF560" i="37" s="1"/>
  <c r="CS560" i="37" s="1"/>
  <c r="BS532" i="37"/>
  <c r="BS527" i="37"/>
  <c r="BS481" i="37"/>
  <c r="CF481" i="37" s="1"/>
  <c r="CS481" i="37" s="1"/>
  <c r="BS429" i="37"/>
  <c r="CF429" i="37" s="1"/>
  <c r="CS429" i="37" s="1"/>
  <c r="BS9" i="37" a="1"/>
  <c r="BS9" i="37" s="1"/>
  <c r="BS174" i="37"/>
  <c r="CF174" i="37" s="1"/>
  <c r="CS174" i="37" s="1"/>
  <c r="BT8" i="37"/>
  <c r="BR633" i="37" a="1"/>
  <c r="BR633" i="37" s="1"/>
  <c r="BR632" i="37" a="1"/>
  <c r="BR632" i="37" s="1"/>
  <c r="BR631" i="37" a="1"/>
  <c r="BR631" i="37" s="1"/>
  <c r="BR630" i="37" a="1"/>
  <c r="BR630" i="37" s="1"/>
  <c r="BR629" i="37" a="1"/>
  <c r="BR629" i="37" s="1"/>
  <c r="BR570" i="37" a="1"/>
  <c r="BR570" i="37" s="1"/>
  <c r="BR569" i="37" a="1"/>
  <c r="BR569" i="37" s="1"/>
  <c r="BR568" i="37" a="1"/>
  <c r="BR568" i="37" s="1"/>
  <c r="BR628" i="37" a="1"/>
  <c r="BR628" i="37" s="1"/>
  <c r="BR567" i="37" a="1"/>
  <c r="BR567" i="37" s="1"/>
  <c r="BR566" i="37" a="1"/>
  <c r="BR566" i="37" s="1"/>
  <c r="BR562" i="37" a="1"/>
  <c r="BR562" i="37" s="1"/>
  <c r="BR534" i="37" a="1"/>
  <c r="BR534" i="37" s="1"/>
  <c r="BR533" i="37" a="1"/>
  <c r="BR533" i="37" s="1"/>
  <c r="BR563" i="37" a="1"/>
  <c r="BR563" i="37" s="1"/>
  <c r="BR528" i="37" a="1"/>
  <c r="BR528" i="37" s="1"/>
  <c r="BR493" i="37" a="1"/>
  <c r="BR493" i="37" s="1"/>
  <c r="BR529" i="37" a="1"/>
  <c r="BR529" i="37" s="1"/>
  <c r="BR492" i="37" a="1"/>
  <c r="BR492" i="37" s="1"/>
  <c r="BR488" i="37" a="1"/>
  <c r="BR488" i="37" s="1"/>
  <c r="BR564" i="37" a="1"/>
  <c r="BR564" i="37" s="1"/>
  <c r="BR561" i="37" a="1"/>
  <c r="BR561" i="37" s="1"/>
  <c r="BR494" i="37" a="1"/>
  <c r="BR494" i="37" s="1"/>
  <c r="BR485" i="37" a="1"/>
  <c r="BR485" i="37" s="1"/>
  <c r="BR489" i="37" a="1"/>
  <c r="BR489" i="37" s="1"/>
  <c r="BR565" i="37" a="1"/>
  <c r="BR565" i="37" s="1"/>
  <c r="BR487" i="37" a="1"/>
  <c r="BR487" i="37" s="1"/>
  <c r="BR490" i="37" a="1"/>
  <c r="BR490" i="37" s="1"/>
  <c r="BR491" i="37" a="1"/>
  <c r="BR491" i="37" s="1"/>
  <c r="BR436" i="37" a="1"/>
  <c r="BR436" i="37" s="1"/>
  <c r="BR484" i="37" a="1"/>
  <c r="BR484" i="37" s="1"/>
  <c r="BR442" i="37" a="1"/>
  <c r="BR442" i="37" s="1"/>
  <c r="BR441" i="37" a="1"/>
  <c r="BR441" i="37" s="1"/>
  <c r="BR440" i="37" a="1"/>
  <c r="BR440" i="37" s="1"/>
  <c r="BR483" i="37" a="1"/>
  <c r="BR483" i="37" s="1"/>
  <c r="BR482" i="37" a="1"/>
  <c r="BR482" i="37" s="1"/>
  <c r="BR438" i="37" a="1"/>
  <c r="BR438" i="37" s="1"/>
  <c r="BR432" i="37" a="1"/>
  <c r="BR432" i="37" s="1"/>
  <c r="BR439" i="37" a="1"/>
  <c r="BR439" i="37" s="1"/>
  <c r="BR431" i="37" a="1"/>
  <c r="BR431" i="37" s="1"/>
  <c r="BR437" i="37" a="1"/>
  <c r="BR437" i="37" s="1"/>
  <c r="BR430" i="37" a="1"/>
  <c r="BR430" i="37" s="1"/>
  <c r="BR435" i="37" a="1"/>
  <c r="BR435" i="37" s="1"/>
  <c r="BR433" i="37" a="1"/>
  <c r="BR433" i="37" s="1"/>
  <c r="BR434" i="37" a="1"/>
  <c r="BR434" i="37" s="1"/>
  <c r="BR180" i="37" a="1"/>
  <c r="BR180" i="37" s="1"/>
  <c r="BR176" i="37" a="1"/>
  <c r="BR176" i="37" s="1"/>
  <c r="BR181" i="37" a="1"/>
  <c r="BR181" i="37" s="1"/>
  <c r="BR179" i="37" a="1"/>
  <c r="BR179" i="37" s="1"/>
  <c r="BR175" i="37" a="1"/>
  <c r="BR175" i="37" s="1"/>
  <c r="BR486" i="37" a="1"/>
  <c r="BR486" i="37" s="1"/>
  <c r="BR178" i="37" a="1"/>
  <c r="BR178" i="37" s="1"/>
  <c r="BR177" i="37" a="1"/>
  <c r="BR177" i="37" s="1"/>
  <c r="BJ432" i="37"/>
  <c r="BI432" i="37"/>
  <c r="BH432" i="37"/>
  <c r="BJ569" i="37"/>
  <c r="BI569" i="37"/>
  <c r="BH569" i="37"/>
  <c r="BI181" i="37"/>
  <c r="BI561" i="37"/>
  <c r="BJ561" i="37"/>
  <c r="BH561" i="37"/>
  <c r="BJ566" i="37"/>
  <c r="BH566" i="37"/>
  <c r="BI566" i="37"/>
  <c r="BJ441" i="37"/>
  <c r="BI441" i="37"/>
  <c r="BH441" i="37"/>
  <c r="AM375" i="12"/>
  <c r="BP375" i="12" s="1"/>
  <c r="BG373" i="12"/>
  <c r="BH373" i="12"/>
  <c r="BO373" i="12"/>
  <c r="BJ373" i="12"/>
  <c r="BK373" i="12"/>
  <c r="BM373" i="12"/>
  <c r="BN373" i="12"/>
  <c r="CD486" i="37" a="1"/>
  <c r="CD492" i="37" a="1"/>
  <c r="CD494" i="37" a="1"/>
  <c r="CD176" i="37" a="1"/>
  <c r="CD434" i="37" a="1"/>
  <c r="CD570" i="37" a="1"/>
  <c r="CD628" i="37" a="1"/>
  <c r="CD175" i="37" a="1"/>
  <c r="CD482" i="37" a="1"/>
  <c r="CD563" i="37" a="1"/>
  <c r="CD561" i="37" a="1"/>
  <c r="CD177" i="37" a="1"/>
  <c r="CD564" i="37" a="1"/>
  <c r="CD568" i="37" a="1"/>
  <c r="CD431" i="37" a="1"/>
  <c r="CD493" i="37" a="1"/>
  <c r="CD485" i="37" a="1"/>
  <c r="CD181" i="37" a="1"/>
  <c r="CD629" i="37" a="1"/>
  <c r="CD490" i="37" a="1"/>
  <c r="CD484" i="37" a="1"/>
  <c r="CD567" i="37" a="1"/>
  <c r="CD632" i="37" a="1"/>
  <c r="BD569" i="37" a="1"/>
  <c r="CD633" i="37" a="1"/>
  <c r="CD433" i="37" a="1"/>
  <c r="BD432" i="37" a="1"/>
  <c r="CD569" i="37" a="1"/>
  <c r="CD489" i="37" a="1"/>
  <c r="BD566" i="37" a="1"/>
  <c r="CB438" i="37" a="1"/>
  <c r="CD179" i="37" a="1"/>
  <c r="BF181" i="37" a="1"/>
  <c r="CD566" i="37" a="1"/>
  <c r="CD430" i="37" a="1"/>
  <c r="CD442" i="37" a="1"/>
  <c r="CD565" i="37" a="1"/>
  <c r="BD441" i="37" a="1"/>
  <c r="CD488" i="37" a="1"/>
  <c r="CD432" i="37" a="1"/>
  <c r="CD438" i="37" a="1"/>
  <c r="CD435" i="37" a="1"/>
  <c r="CD436" i="37" a="1"/>
  <c r="CD180" i="37" a="1"/>
  <c r="CD178" i="37" a="1"/>
  <c r="CD491" i="37" a="1"/>
  <c r="CD487" i="37" a="1"/>
  <c r="CD630" i="37" a="1"/>
  <c r="CD437" i="37" a="1"/>
  <c r="BD561" i="37" a="1"/>
  <c r="CD439" i="37" a="1"/>
  <c r="CD562" i="37" a="1"/>
  <c r="CD440" i="37" a="1"/>
  <c r="CD483" i="37" a="1"/>
  <c r="CD441" i="37" a="1"/>
  <c r="CD631" i="37" a="1"/>
  <c r="CD435" i="37" l="1"/>
  <c r="CQ435" i="37" s="1"/>
  <c r="BD566" i="37"/>
  <c r="CD493" i="37"/>
  <c r="CQ493" i="37" s="1"/>
  <c r="CD432" i="37"/>
  <c r="CQ432" i="37" s="1"/>
  <c r="CD567" i="37"/>
  <c r="CQ567" i="37" s="1"/>
  <c r="CD629" i="37"/>
  <c r="CQ629" i="37" s="1"/>
  <c r="CD439" i="37"/>
  <c r="CQ439" i="37" s="1"/>
  <c r="CD562" i="37"/>
  <c r="CQ562" i="37" s="1"/>
  <c r="CD491" i="37"/>
  <c r="CQ491" i="37" s="1"/>
  <c r="CD179" i="37"/>
  <c r="CQ179" i="37" s="1"/>
  <c r="CD178" i="37"/>
  <c r="CQ178" i="37" s="1"/>
  <c r="CD175" i="37"/>
  <c r="CQ175" i="37" s="1"/>
  <c r="BD432" i="37"/>
  <c r="CD181" i="37"/>
  <c r="CQ181" i="37" s="1"/>
  <c r="CD483" i="37"/>
  <c r="CQ483" i="37" s="1"/>
  <c r="CD482" i="37"/>
  <c r="CQ482" i="37" s="1"/>
  <c r="CD177" i="37"/>
  <c r="CQ177" i="37" s="1"/>
  <c r="CD431" i="37"/>
  <c r="CQ431" i="37" s="1"/>
  <c r="CD490" i="37"/>
  <c r="CQ490" i="37" s="1"/>
  <c r="CD566" i="37"/>
  <c r="CQ566" i="37" s="1"/>
  <c r="CD180" i="37"/>
  <c r="CQ180" i="37" s="1"/>
  <c r="CD561" i="37"/>
  <c r="CQ561" i="37" s="1"/>
  <c r="CD630" i="37"/>
  <c r="CQ630" i="37" s="1"/>
  <c r="CD489" i="37"/>
  <c r="CQ489" i="37" s="1"/>
  <c r="CB438" i="37"/>
  <c r="CO438" i="37" s="1"/>
  <c r="CD487" i="37"/>
  <c r="CQ487" i="37" s="1"/>
  <c r="CD434" i="37"/>
  <c r="CQ434" i="37" s="1"/>
  <c r="CD488" i="37"/>
  <c r="CQ488" i="37" s="1"/>
  <c r="BF181" i="37"/>
  <c r="CD564" i="37"/>
  <c r="CQ564" i="37" s="1"/>
  <c r="CD570" i="37"/>
  <c r="CQ570" i="37" s="1"/>
  <c r="BD561" i="37"/>
  <c r="CD494" i="37"/>
  <c r="CQ494" i="37" s="1"/>
  <c r="CD632" i="37"/>
  <c r="CQ632" i="37" s="1"/>
  <c r="CD176" i="37"/>
  <c r="CQ176" i="37" s="1"/>
  <c r="CD442" i="37"/>
  <c r="CQ442" i="37" s="1"/>
  <c r="CD484" i="37"/>
  <c r="CQ484" i="37" s="1"/>
  <c r="CD486" i="37"/>
  <c r="CQ486" i="37" s="1"/>
  <c r="CD485" i="37"/>
  <c r="CQ485" i="37" s="1"/>
  <c r="CD433" i="37"/>
  <c r="CQ433" i="37" s="1"/>
  <c r="BD441" i="37"/>
  <c r="CD440" i="37"/>
  <c r="CQ440" i="37" s="1"/>
  <c r="CD437" i="37"/>
  <c r="CQ437" i="37" s="1"/>
  <c r="CD628" i="37"/>
  <c r="CQ628" i="37" s="1"/>
  <c r="CD438" i="37"/>
  <c r="CQ438" i="37" s="1"/>
  <c r="CD563" i="37"/>
  <c r="CQ563" i="37" s="1"/>
  <c r="CD631" i="37"/>
  <c r="CQ631" i="37" s="1"/>
  <c r="CD430" i="37"/>
  <c r="CQ430" i="37" s="1"/>
  <c r="CD568" i="37"/>
  <c r="CQ568" i="37" s="1"/>
  <c r="CD633" i="37"/>
  <c r="CQ633" i="37" s="1"/>
  <c r="CD436" i="37"/>
  <c r="CQ436" i="37" s="1"/>
  <c r="CD492" i="37"/>
  <c r="CQ492" i="37" s="1"/>
  <c r="CD565" i="37"/>
  <c r="CQ565" i="37" s="1"/>
  <c r="CD441" i="37"/>
  <c r="CQ441" i="37" s="1"/>
  <c r="BD569" i="37"/>
  <c r="CD569" i="37"/>
  <c r="CQ569" i="37" s="1"/>
  <c r="BI438" i="37"/>
  <c r="BJ438" i="37"/>
  <c r="BH438" i="37"/>
  <c r="BT627" i="37"/>
  <c r="CG627" i="37" s="1"/>
  <c r="CT627" i="37" s="1"/>
  <c r="BT560" i="37"/>
  <c r="CG560" i="37" s="1"/>
  <c r="CT560" i="37" s="1"/>
  <c r="BT532" i="37"/>
  <c r="BT527" i="37"/>
  <c r="BT481" i="37"/>
  <c r="CG481" i="37" s="1"/>
  <c r="CT481" i="37" s="1"/>
  <c r="BT429" i="37"/>
  <c r="CG429" i="37" s="1"/>
  <c r="CT429" i="37" s="1"/>
  <c r="BT9" i="37" a="1"/>
  <c r="BT9" i="37" s="1"/>
  <c r="BT174" i="37"/>
  <c r="CG174" i="37" s="1"/>
  <c r="CT174" i="37" s="1"/>
  <c r="BU8" i="37"/>
  <c r="BS631" i="37" a="1"/>
  <c r="BS631" i="37" s="1"/>
  <c r="BS630" i="37" a="1"/>
  <c r="BS630" i="37" s="1"/>
  <c r="BS629" i="37" a="1"/>
  <c r="BS629" i="37" s="1"/>
  <c r="BS628" i="37" a="1"/>
  <c r="BS628" i="37" s="1"/>
  <c r="BS569" i="37" a="1"/>
  <c r="BS569" i="37" s="1"/>
  <c r="BS632" i="37" a="1"/>
  <c r="BS632" i="37" s="1"/>
  <c r="BS568" i="37" a="1"/>
  <c r="BS568" i="37" s="1"/>
  <c r="BS633" i="37" a="1"/>
  <c r="BS633" i="37" s="1"/>
  <c r="BS567" i="37" a="1"/>
  <c r="BS567" i="37" s="1"/>
  <c r="BS566" i="37" a="1"/>
  <c r="BS566" i="37" s="1"/>
  <c r="BS565" i="37" a="1"/>
  <c r="BS565" i="37" s="1"/>
  <c r="BS564" i="37" a="1"/>
  <c r="BS564" i="37" s="1"/>
  <c r="BS570" i="37" a="1"/>
  <c r="BS570" i="37" s="1"/>
  <c r="BS563" i="37" a="1"/>
  <c r="BS563" i="37" s="1"/>
  <c r="BS561" i="37" a="1"/>
  <c r="BS561" i="37" s="1"/>
  <c r="BS529" i="37" a="1"/>
  <c r="BS529" i="37" s="1"/>
  <c r="BS494" i="37" a="1"/>
  <c r="BS494" i="37" s="1"/>
  <c r="BS562" i="37" a="1"/>
  <c r="BS562" i="37" s="1"/>
  <c r="BS534" i="37" a="1"/>
  <c r="BS534" i="37" s="1"/>
  <c r="BS491" i="37" a="1"/>
  <c r="BS491" i="37" s="1"/>
  <c r="BS493" i="37" a="1"/>
  <c r="BS493" i="37" s="1"/>
  <c r="BS486" i="37" a="1"/>
  <c r="BS486" i="37" s="1"/>
  <c r="BS533" i="37" a="1"/>
  <c r="BS533" i="37" s="1"/>
  <c r="BS528" i="37" a="1"/>
  <c r="BS528" i="37" s="1"/>
  <c r="BS490" i="37" a="1"/>
  <c r="BS490" i="37" s="1"/>
  <c r="BS487" i="37" a="1"/>
  <c r="BS487" i="37" s="1"/>
  <c r="BS485" i="37" a="1"/>
  <c r="BS485" i="37" s="1"/>
  <c r="BS488" i="37" a="1"/>
  <c r="BS488" i="37" s="1"/>
  <c r="BS483" i="37" a="1"/>
  <c r="BS483" i="37" s="1"/>
  <c r="BS492" i="37" a="1"/>
  <c r="BS492" i="37" s="1"/>
  <c r="BS442" i="37" a="1"/>
  <c r="BS442" i="37" s="1"/>
  <c r="BS484" i="37" a="1"/>
  <c r="BS484" i="37" s="1"/>
  <c r="BS441" i="37" a="1"/>
  <c r="BS441" i="37" s="1"/>
  <c r="BS440" i="37" a="1"/>
  <c r="BS440" i="37" s="1"/>
  <c r="BS489" i="37" a="1"/>
  <c r="BS489" i="37" s="1"/>
  <c r="BS482" i="37" a="1"/>
  <c r="BS482" i="37" s="1"/>
  <c r="BS439" i="37" a="1"/>
  <c r="BS439" i="37" s="1"/>
  <c r="BS438" i="37" a="1"/>
  <c r="BS438" i="37" s="1"/>
  <c r="BS436" i="37" a="1"/>
  <c r="BS436" i="37" s="1"/>
  <c r="BS430" i="37" a="1"/>
  <c r="BS430" i="37" s="1"/>
  <c r="BS437" i="37" a="1"/>
  <c r="BS437" i="37" s="1"/>
  <c r="BS435" i="37" a="1"/>
  <c r="BS435" i="37" s="1"/>
  <c r="BS434" i="37" a="1"/>
  <c r="BS434" i="37" s="1"/>
  <c r="BS433" i="37" a="1"/>
  <c r="BS433" i="37" s="1"/>
  <c r="BS431" i="37" a="1"/>
  <c r="BS431" i="37" s="1"/>
  <c r="BS432" i="37" a="1"/>
  <c r="BS432" i="37" s="1"/>
  <c r="BS181" i="37" a="1"/>
  <c r="BS181" i="37" s="1"/>
  <c r="BS179" i="37" a="1"/>
  <c r="BS179" i="37" s="1"/>
  <c r="BS175" i="37" a="1"/>
  <c r="BS175" i="37" s="1"/>
  <c r="BS178" i="37" a="1"/>
  <c r="BS178" i="37" s="1"/>
  <c r="BS177" i="37" a="1"/>
  <c r="BS177" i="37" s="1"/>
  <c r="BS180" i="37" a="1"/>
  <c r="BS180" i="37" s="1"/>
  <c r="BS176" i="37" a="1"/>
  <c r="BS176" i="37" s="1"/>
  <c r="BL373" i="12"/>
  <c r="BF373" i="12"/>
  <c r="BI373" i="12"/>
  <c r="CE178" i="37" a="1"/>
  <c r="CE630" i="37" a="1"/>
  <c r="CE562" i="37" a="1"/>
  <c r="CE176" i="37" a="1"/>
  <c r="BD438" i="37" a="1"/>
  <c r="CE493" i="37" a="1"/>
  <c r="CE180" i="37" a="1"/>
  <c r="CE439" i="37" a="1"/>
  <c r="CE494" i="37" a="1"/>
  <c r="CE438" i="37" a="1"/>
  <c r="CE482" i="37" a="1"/>
  <c r="CE563" i="37" a="1"/>
  <c r="CE489" i="37" a="1"/>
  <c r="CE486" i="37" a="1"/>
  <c r="CE568" i="37" a="1"/>
  <c r="CE492" i="37" a="1"/>
  <c r="CE631" i="37" a="1"/>
  <c r="CE488" i="37" a="1"/>
  <c r="CE442" i="37" a="1"/>
  <c r="CE565" i="37" a="1"/>
  <c r="CE485" i="37" a="1"/>
  <c r="CE430" i="37" a="1"/>
  <c r="CE629" i="37" a="1"/>
  <c r="CE179" i="37" a="1"/>
  <c r="CE436" i="37" a="1"/>
  <c r="CE633" i="37" a="1"/>
  <c r="CE175" i="37" a="1"/>
  <c r="CE487" i="37" a="1"/>
  <c r="CE440" i="37" a="1"/>
  <c r="CE632" i="37" a="1"/>
  <c r="CE564" i="37" a="1"/>
  <c r="CE433" i="37" a="1"/>
  <c r="CE490" i="37" a="1"/>
  <c r="CE570" i="37" a="1"/>
  <c r="CE435" i="37" a="1"/>
  <c r="CE177" i="37" a="1"/>
  <c r="CE484" i="37" a="1"/>
  <c r="CE181" i="37" a="1"/>
  <c r="CE441" i="37" a="1"/>
  <c r="CE569" i="37" a="1"/>
  <c r="CE566" i="37" a="1"/>
  <c r="CE483" i="37" a="1"/>
  <c r="CE434" i="37" a="1"/>
  <c r="CE561" i="37" a="1"/>
  <c r="CE431" i="37" a="1"/>
  <c r="CE437" i="37" a="1"/>
  <c r="CE491" i="37" a="1"/>
  <c r="CE432" i="37" a="1"/>
  <c r="CE567" i="37" a="1"/>
  <c r="CE628" i="37" a="1"/>
  <c r="CE561" i="37" l="1"/>
  <c r="CR561" i="37" s="1"/>
  <c r="CE487" i="37"/>
  <c r="CR487" i="37" s="1"/>
  <c r="CE562" i="37"/>
  <c r="CR562" i="37" s="1"/>
  <c r="BD438" i="37"/>
  <c r="CE493" i="37"/>
  <c r="CR493" i="37" s="1"/>
  <c r="CE438" i="37"/>
  <c r="CR438" i="37" s="1"/>
  <c r="CE486" i="37"/>
  <c r="CR486" i="37" s="1"/>
  <c r="CE569" i="37"/>
  <c r="CR569" i="37" s="1"/>
  <c r="CE568" i="37"/>
  <c r="CR568" i="37" s="1"/>
  <c r="CE491" i="37"/>
  <c r="CR491" i="37" s="1"/>
  <c r="CE436" i="37"/>
  <c r="CR436" i="37" s="1"/>
  <c r="CE566" i="37"/>
  <c r="CR566" i="37" s="1"/>
  <c r="CE439" i="37"/>
  <c r="CR439" i="37" s="1"/>
  <c r="CE181" i="37"/>
  <c r="CR181" i="37" s="1"/>
  <c r="CE179" i="37"/>
  <c r="CR179" i="37" s="1"/>
  <c r="CE433" i="37"/>
  <c r="CR433" i="37" s="1"/>
  <c r="CE490" i="37"/>
  <c r="CR490" i="37" s="1"/>
  <c r="CE483" i="37"/>
  <c r="CR483" i="37" s="1"/>
  <c r="CE567" i="37"/>
  <c r="CR567" i="37" s="1"/>
  <c r="CE489" i="37"/>
  <c r="CR489" i="37" s="1"/>
  <c r="CE492" i="37"/>
  <c r="CR492" i="37" s="1"/>
  <c r="CE632" i="37"/>
  <c r="CR632" i="37" s="1"/>
  <c r="CE629" i="37"/>
  <c r="CR629" i="37" s="1"/>
  <c r="CE564" i="37"/>
  <c r="CR564" i="37" s="1"/>
  <c r="CE177" i="37"/>
  <c r="CR177" i="37" s="1"/>
  <c r="CE570" i="37"/>
  <c r="CR570" i="37" s="1"/>
  <c r="CE631" i="37"/>
  <c r="CR631" i="37" s="1"/>
  <c r="CE431" i="37"/>
  <c r="CR431" i="37" s="1"/>
  <c r="CE628" i="37"/>
  <c r="CR628" i="37" s="1"/>
  <c r="CE434" i="37"/>
  <c r="CR434" i="37" s="1"/>
  <c r="CE432" i="37"/>
  <c r="CR432" i="37" s="1"/>
  <c r="CE563" i="37"/>
  <c r="CR563" i="37" s="1"/>
  <c r="CE176" i="37"/>
  <c r="CR176" i="37" s="1"/>
  <c r="CE485" i="37"/>
  <c r="CR485" i="37" s="1"/>
  <c r="CE440" i="37"/>
  <c r="CR440" i="37" s="1"/>
  <c r="CE441" i="37"/>
  <c r="CR441" i="37" s="1"/>
  <c r="CE435" i="37"/>
  <c r="CR435" i="37" s="1"/>
  <c r="CE565" i="37"/>
  <c r="CR565" i="37" s="1"/>
  <c r="CE178" i="37"/>
  <c r="CR178" i="37" s="1"/>
  <c r="CE630" i="37"/>
  <c r="CR630" i="37" s="1"/>
  <c r="CE494" i="37"/>
  <c r="CR494" i="37" s="1"/>
  <c r="CE633" i="37"/>
  <c r="CR633" i="37" s="1"/>
  <c r="CE180" i="37"/>
  <c r="CR180" i="37" s="1"/>
  <c r="CE482" i="37"/>
  <c r="CR482" i="37" s="1"/>
  <c r="CE484" i="37"/>
  <c r="CR484" i="37" s="1"/>
  <c r="CE442" i="37"/>
  <c r="CR442" i="37" s="1"/>
  <c r="CE430" i="37"/>
  <c r="CR430" i="37" s="1"/>
  <c r="CE437" i="37"/>
  <c r="CR437" i="37" s="1"/>
  <c r="CE488" i="37"/>
  <c r="CR488" i="37" s="1"/>
  <c r="CE175" i="37"/>
  <c r="CR175" i="37" s="1"/>
  <c r="BU627" i="37"/>
  <c r="CH627" i="37" s="1"/>
  <c r="CU627" i="37" s="1"/>
  <c r="BU527" i="37"/>
  <c r="BU560" i="37"/>
  <c r="CH560" i="37" s="1"/>
  <c r="CU560" i="37" s="1"/>
  <c r="BU532" i="37"/>
  <c r="BU481" i="37"/>
  <c r="CH481" i="37" s="1"/>
  <c r="CU481" i="37" s="1"/>
  <c r="BU429" i="37"/>
  <c r="CH429" i="37" s="1"/>
  <c r="CU429" i="37" s="1"/>
  <c r="BU174" i="37"/>
  <c r="CH174" i="37" s="1"/>
  <c r="CU174" i="37" s="1"/>
  <c r="BU9" i="37" a="1"/>
  <c r="BU9" i="37" s="1"/>
  <c r="BV8" i="37"/>
  <c r="BT629" i="37" a="1"/>
  <c r="BT629" i="37" s="1"/>
  <c r="BT628" i="37" a="1"/>
  <c r="BT628" i="37" s="1"/>
  <c r="BT631" i="37" a="1"/>
  <c r="BT631" i="37" s="1"/>
  <c r="BT632" i="37" a="1"/>
  <c r="BT632" i="37" s="1"/>
  <c r="BT633" i="37" a="1"/>
  <c r="BT633" i="37" s="1"/>
  <c r="BT630" i="37" a="1"/>
  <c r="BT630" i="37" s="1"/>
  <c r="BT564" i="37" a="1"/>
  <c r="BT564" i="37" s="1"/>
  <c r="BT563" i="37" a="1"/>
  <c r="BT563" i="37" s="1"/>
  <c r="BT566" i="37" a="1"/>
  <c r="BT566" i="37" s="1"/>
  <c r="BT565" i="37" a="1"/>
  <c r="BT565" i="37" s="1"/>
  <c r="BT569" i="37" a="1"/>
  <c r="BT569" i="37" s="1"/>
  <c r="BT561" i="37" a="1"/>
  <c r="BT561" i="37" s="1"/>
  <c r="BT529" i="37" a="1"/>
  <c r="BT529" i="37" s="1"/>
  <c r="BT494" i="37" a="1"/>
  <c r="BT494" i="37" s="1"/>
  <c r="BT528" i="37" a="1"/>
  <c r="BT528" i="37" s="1"/>
  <c r="BT493" i="37" a="1"/>
  <c r="BT493" i="37" s="1"/>
  <c r="BT567" i="37" a="1"/>
  <c r="BT567" i="37" s="1"/>
  <c r="BT492" i="37" a="1"/>
  <c r="BT492" i="37" s="1"/>
  <c r="BT570" i="37" a="1"/>
  <c r="BT570" i="37" s="1"/>
  <c r="BT533" i="37" a="1"/>
  <c r="BT533" i="37" s="1"/>
  <c r="BT562" i="37" a="1"/>
  <c r="BT562" i="37" s="1"/>
  <c r="BT491" i="37" a="1"/>
  <c r="BT491" i="37" s="1"/>
  <c r="BT489" i="37" a="1"/>
  <c r="BT489" i="37" s="1"/>
  <c r="BT568" i="37" a="1"/>
  <c r="BT568" i="37" s="1"/>
  <c r="BT490" i="37" a="1"/>
  <c r="BT490" i="37" s="1"/>
  <c r="BT485" i="37" a="1"/>
  <c r="BT485" i="37" s="1"/>
  <c r="BT488" i="37" a="1"/>
  <c r="BT488" i="37" s="1"/>
  <c r="BT484" i="37" a="1"/>
  <c r="BT484" i="37" s="1"/>
  <c r="BT483" i="37" a="1"/>
  <c r="BT483" i="37" s="1"/>
  <c r="BT534" i="37" a="1"/>
  <c r="BT534" i="37" s="1"/>
  <c r="BT486" i="37" a="1"/>
  <c r="BT486" i="37" s="1"/>
  <c r="BT440" i="37" a="1"/>
  <c r="BT440" i="37" s="1"/>
  <c r="BT487" i="37" a="1"/>
  <c r="BT487" i="37" s="1"/>
  <c r="BT482" i="37" a="1"/>
  <c r="BT482" i="37" s="1"/>
  <c r="BT438" i="37" a="1"/>
  <c r="BT438" i="37" s="1"/>
  <c r="BT437" i="37" a="1"/>
  <c r="BT437" i="37" s="1"/>
  <c r="BT436" i="37" a="1"/>
  <c r="BT436" i="37" s="1"/>
  <c r="BT442" i="37" a="1"/>
  <c r="BT442" i="37" s="1"/>
  <c r="BT439" i="37" a="1"/>
  <c r="BT439" i="37" s="1"/>
  <c r="BT435" i="37" a="1"/>
  <c r="BT435" i="37" s="1"/>
  <c r="BT441" i="37" a="1"/>
  <c r="BT441" i="37" s="1"/>
  <c r="BT434" i="37" a="1"/>
  <c r="BT434" i="37" s="1"/>
  <c r="BT433" i="37" a="1"/>
  <c r="BT433" i="37" s="1"/>
  <c r="BT432" i="37" a="1"/>
  <c r="BT432" i="37" s="1"/>
  <c r="BT431" i="37" a="1"/>
  <c r="BT431" i="37" s="1"/>
  <c r="BT430" i="37" a="1"/>
  <c r="BT430" i="37" s="1"/>
  <c r="BT178" i="37" a="1"/>
  <c r="BT178" i="37" s="1"/>
  <c r="BT177" i="37" a="1"/>
  <c r="BT177" i="37" s="1"/>
  <c r="BT180" i="37" a="1"/>
  <c r="BT180" i="37" s="1"/>
  <c r="BT176" i="37" a="1"/>
  <c r="BT176" i="37" s="1"/>
  <c r="BT181" i="37" a="1"/>
  <c r="BT181" i="37" s="1"/>
  <c r="BT179" i="37" a="1"/>
  <c r="BT179" i="37" s="1"/>
  <c r="BT175" i="37" a="1"/>
  <c r="BT175" i="37" s="1"/>
  <c r="Z375" i="12"/>
  <c r="CF632" i="37" a="1"/>
  <c r="CF436" i="37" a="1"/>
  <c r="CF633" i="37" a="1"/>
  <c r="CF435" i="37" a="1"/>
  <c r="CF441" i="37" a="1"/>
  <c r="CF566" i="37" a="1"/>
  <c r="CF567" i="37" a="1"/>
  <c r="CF493" i="37" a="1"/>
  <c r="CF180" i="37" a="1"/>
  <c r="CF442" i="37" a="1"/>
  <c r="CF492" i="37" a="1"/>
  <c r="CF488" i="37" a="1"/>
  <c r="CF631" i="37" a="1"/>
  <c r="CF485" i="37" a="1"/>
  <c r="CF486" i="37" a="1"/>
  <c r="CF431" i="37" a="1"/>
  <c r="CF176" i="37" a="1"/>
  <c r="CF434" i="37" a="1"/>
  <c r="CF487" i="37" a="1"/>
  <c r="CF494" i="37" a="1"/>
  <c r="CF440" i="37" a="1"/>
  <c r="CF489" i="37" a="1"/>
  <c r="CF562" i="37" a="1"/>
  <c r="CF175" i="37" a="1"/>
  <c r="CF439" i="37" a="1"/>
  <c r="CF484" i="37" a="1"/>
  <c r="CF179" i="37" a="1"/>
  <c r="CF178" i="37" a="1"/>
  <c r="CF432" i="37" a="1"/>
  <c r="CF563" i="37" a="1"/>
  <c r="CF433" i="37" a="1"/>
  <c r="CF177" i="37" a="1"/>
  <c r="CF564" i="37" a="1"/>
  <c r="CF568" i="37" a="1"/>
  <c r="CF628" i="37" a="1"/>
  <c r="CF482" i="37" a="1"/>
  <c r="CF437" i="37" a="1"/>
  <c r="CF483" i="37" a="1"/>
  <c r="CF490" i="37" a="1"/>
  <c r="CF438" i="37" a="1"/>
  <c r="CF430" i="37" a="1"/>
  <c r="CF561" i="37" a="1"/>
  <c r="CF629" i="37" a="1"/>
  <c r="CF491" i="37" a="1"/>
  <c r="CF630" i="37" a="1"/>
  <c r="CF181" i="37" a="1"/>
  <c r="CF565" i="37" a="1"/>
  <c r="CF570" i="37" a="1"/>
  <c r="CF569" i="37" a="1"/>
  <c r="CF563" i="37" l="1"/>
  <c r="CS563" i="37" s="1"/>
  <c r="CF179" i="37"/>
  <c r="CS179" i="37" s="1"/>
  <c r="CF561" i="37"/>
  <c r="CS561" i="37" s="1"/>
  <c r="CF562" i="37"/>
  <c r="CS562" i="37" s="1"/>
  <c r="CF492" i="37"/>
  <c r="CS492" i="37" s="1"/>
  <c r="CF432" i="37"/>
  <c r="CS432" i="37" s="1"/>
  <c r="CF630" i="37"/>
  <c r="CS630" i="37" s="1"/>
  <c r="CF628" i="37"/>
  <c r="CS628" i="37" s="1"/>
  <c r="CF482" i="37"/>
  <c r="CS482" i="37" s="1"/>
  <c r="CF176" i="37"/>
  <c r="CS176" i="37" s="1"/>
  <c r="CF489" i="37"/>
  <c r="CS489" i="37" s="1"/>
  <c r="CF493" i="37"/>
  <c r="CS493" i="37" s="1"/>
  <c r="CF181" i="37"/>
  <c r="CS181" i="37" s="1"/>
  <c r="CF435" i="37"/>
  <c r="CS435" i="37" s="1"/>
  <c r="CF486" i="37"/>
  <c r="CS486" i="37" s="1"/>
  <c r="CF441" i="37"/>
  <c r="CS441" i="37" s="1"/>
  <c r="CF178" i="37"/>
  <c r="CS178" i="37" s="1"/>
  <c r="CF439" i="37"/>
  <c r="CS439" i="37" s="1"/>
  <c r="CF484" i="37"/>
  <c r="CS484" i="37" s="1"/>
  <c r="CF437" i="37"/>
  <c r="CS437" i="37" s="1"/>
  <c r="CF567" i="37"/>
  <c r="CS567" i="37" s="1"/>
  <c r="CF442" i="37"/>
  <c r="CS442" i="37" s="1"/>
  <c r="CF177" i="37"/>
  <c r="CS177" i="37" s="1"/>
  <c r="CF491" i="37"/>
  <c r="CS491" i="37" s="1"/>
  <c r="CF180" i="37"/>
  <c r="CS180" i="37" s="1"/>
  <c r="CF565" i="37"/>
  <c r="CS565" i="37" s="1"/>
  <c r="CF569" i="37"/>
  <c r="CS569" i="37" s="1"/>
  <c r="CF431" i="37"/>
  <c r="CS431" i="37" s="1"/>
  <c r="CF490" i="37"/>
  <c r="CS490" i="37" s="1"/>
  <c r="CF568" i="37"/>
  <c r="CS568" i="37" s="1"/>
  <c r="CF566" i="37"/>
  <c r="CS566" i="37" s="1"/>
  <c r="CF564" i="37"/>
  <c r="CS564" i="37" s="1"/>
  <c r="CF433" i="37"/>
  <c r="CS433" i="37" s="1"/>
  <c r="CF629" i="37"/>
  <c r="CS629" i="37" s="1"/>
  <c r="CF434" i="37"/>
  <c r="CS434" i="37" s="1"/>
  <c r="CF633" i="37"/>
  <c r="CS633" i="37" s="1"/>
  <c r="CF494" i="37"/>
  <c r="CS494" i="37" s="1"/>
  <c r="CF487" i="37"/>
  <c r="CS487" i="37" s="1"/>
  <c r="CF483" i="37"/>
  <c r="CS483" i="37" s="1"/>
  <c r="CF631" i="37"/>
  <c r="CS631" i="37" s="1"/>
  <c r="CF438" i="37"/>
  <c r="CS438" i="37" s="1"/>
  <c r="CF436" i="37"/>
  <c r="CS436" i="37" s="1"/>
  <c r="CF632" i="37"/>
  <c r="CS632" i="37" s="1"/>
  <c r="CF430" i="37"/>
  <c r="CS430" i="37" s="1"/>
  <c r="CF175" i="37"/>
  <c r="CS175" i="37" s="1"/>
  <c r="CF440" i="37"/>
  <c r="CS440" i="37" s="1"/>
  <c r="CF488" i="37"/>
  <c r="CS488" i="37" s="1"/>
  <c r="CF485" i="37"/>
  <c r="CS485" i="37" s="1"/>
  <c r="CF570" i="37"/>
  <c r="CS570" i="37" s="1"/>
  <c r="BU633" i="37" a="1"/>
  <c r="BU633" i="37" s="1"/>
  <c r="BU632" i="37" a="1"/>
  <c r="BU632" i="37" s="1"/>
  <c r="BU631" i="37" a="1"/>
  <c r="BU631" i="37" s="1"/>
  <c r="BU629" i="37" a="1"/>
  <c r="BU629" i="37" s="1"/>
  <c r="BU570" i="37" a="1"/>
  <c r="BU570" i="37" s="1"/>
  <c r="BU630" i="37" a="1"/>
  <c r="BU630" i="37" s="1"/>
  <c r="BU569" i="37" a="1"/>
  <c r="BU569" i="37" s="1"/>
  <c r="BU566" i="37" a="1"/>
  <c r="BU566" i="37" s="1"/>
  <c r="BU565" i="37" a="1"/>
  <c r="BU565" i="37" s="1"/>
  <c r="BU561" i="37" a="1"/>
  <c r="BU561" i="37" s="1"/>
  <c r="BU567" i="37" a="1"/>
  <c r="BU567" i="37" s="1"/>
  <c r="BU568" i="37" a="1"/>
  <c r="BU568" i="37" s="1"/>
  <c r="BU528" i="37" a="1"/>
  <c r="BU528" i="37" s="1"/>
  <c r="BU564" i="37" a="1"/>
  <c r="BU564" i="37" s="1"/>
  <c r="BU492" i="37" a="1"/>
  <c r="BU492" i="37" s="1"/>
  <c r="BU534" i="37" a="1"/>
  <c r="BU534" i="37" s="1"/>
  <c r="BU491" i="37" a="1"/>
  <c r="BU491" i="37" s="1"/>
  <c r="BU562" i="37" a="1"/>
  <c r="BU562" i="37" s="1"/>
  <c r="BU533" i="37" a="1"/>
  <c r="BU533" i="37" s="1"/>
  <c r="BU628" i="37" a="1"/>
  <c r="BU628" i="37" s="1"/>
  <c r="BU529" i="37" a="1"/>
  <c r="BU529" i="37" s="1"/>
  <c r="BU494" i="37" a="1"/>
  <c r="BU494" i="37" s="1"/>
  <c r="BU490" i="37" a="1"/>
  <c r="BU490" i="37" s="1"/>
  <c r="BU563" i="37" a="1"/>
  <c r="BU563" i="37" s="1"/>
  <c r="BU487" i="37" a="1"/>
  <c r="BU487" i="37" s="1"/>
  <c r="BU484" i="37" a="1"/>
  <c r="BU484" i="37" s="1"/>
  <c r="BU493" i="37" a="1"/>
  <c r="BU493" i="37" s="1"/>
  <c r="BU488" i="37" a="1"/>
  <c r="BU488" i="37" s="1"/>
  <c r="BU486" i="37" a="1"/>
  <c r="BU486" i="37" s="1"/>
  <c r="BU482" i="37" a="1"/>
  <c r="BU482" i="37" s="1"/>
  <c r="BU489" i="37" a="1"/>
  <c r="BU489" i="37" s="1"/>
  <c r="BU438" i="37" a="1"/>
  <c r="BU438" i="37" s="1"/>
  <c r="BU483" i="37" a="1"/>
  <c r="BU483" i="37" s="1"/>
  <c r="BU436" i="37" a="1"/>
  <c r="BU436" i="37" s="1"/>
  <c r="BU485" i="37" a="1"/>
  <c r="BU485" i="37" s="1"/>
  <c r="BU442" i="37" a="1"/>
  <c r="BU442" i="37" s="1"/>
  <c r="BU441" i="37" a="1"/>
  <c r="BU441" i="37" s="1"/>
  <c r="BU440" i="37" a="1"/>
  <c r="BU440" i="37" s="1"/>
  <c r="BU437" i="37" a="1"/>
  <c r="BU437" i="37" s="1"/>
  <c r="BU434" i="37" a="1"/>
  <c r="BU434" i="37" s="1"/>
  <c r="BU433" i="37" a="1"/>
  <c r="BU433" i="37" s="1"/>
  <c r="BU432" i="37" a="1"/>
  <c r="BU432" i="37" s="1"/>
  <c r="BU431" i="37" a="1"/>
  <c r="BU431" i="37" s="1"/>
  <c r="BU430" i="37" a="1"/>
  <c r="BU430" i="37" s="1"/>
  <c r="BU439" i="37" a="1"/>
  <c r="BU439" i="37" s="1"/>
  <c r="BU435" i="37" a="1"/>
  <c r="BU435" i="37" s="1"/>
  <c r="BU177" i="37" a="1"/>
  <c r="BU177" i="37" s="1"/>
  <c r="BU180" i="37" a="1"/>
  <c r="BU180" i="37" s="1"/>
  <c r="BU176" i="37" a="1"/>
  <c r="BU176" i="37" s="1"/>
  <c r="BU179" i="37" a="1"/>
  <c r="BU179" i="37" s="1"/>
  <c r="BU175" i="37" a="1"/>
  <c r="BU175" i="37" s="1"/>
  <c r="BU181" i="37" a="1"/>
  <c r="BU181" i="37" s="1"/>
  <c r="BU178" i="37" a="1"/>
  <c r="BU178" i="37" s="1"/>
  <c r="BV627" i="37"/>
  <c r="CI627" i="37" s="1"/>
  <c r="CV627" i="37" s="1"/>
  <c r="BV527" i="37"/>
  <c r="BV560" i="37"/>
  <c r="CI560" i="37" s="1"/>
  <c r="CV560" i="37" s="1"/>
  <c r="BV532" i="37"/>
  <c r="BV481" i="37"/>
  <c r="CI481" i="37" s="1"/>
  <c r="CV481" i="37" s="1"/>
  <c r="BV429" i="37"/>
  <c r="CI429" i="37" s="1"/>
  <c r="CV429" i="37" s="1"/>
  <c r="BV174" i="37"/>
  <c r="CI174" i="37" s="1"/>
  <c r="CV174" i="37" s="1"/>
  <c r="BV9" i="37" a="1"/>
  <c r="BV9" i="37" s="1"/>
  <c r="BW8" i="37"/>
  <c r="AG375" i="12"/>
  <c r="BJ375" i="12" s="1"/>
  <c r="BJ374" i="12"/>
  <c r="AF375" i="12"/>
  <c r="BI375" i="12" s="1"/>
  <c r="BI374" i="12"/>
  <c r="AK375" i="12"/>
  <c r="BN375" i="12" s="1"/>
  <c r="BN374" i="12"/>
  <c r="AB375" i="12"/>
  <c r="AA375" i="12"/>
  <c r="Y375" i="12"/>
  <c r="CG483" i="37" a="1"/>
  <c r="CG489" i="37" a="1"/>
  <c r="CG482" i="37" a="1"/>
  <c r="CG178" i="37" a="1"/>
  <c r="CG177" i="37" a="1"/>
  <c r="CG567" i="37" a="1"/>
  <c r="CG440" i="37" a="1"/>
  <c r="CG435" i="37" a="1"/>
  <c r="CG175" i="37" a="1"/>
  <c r="CG570" i="37" a="1"/>
  <c r="CG568" i="37" a="1"/>
  <c r="CG439" i="37" a="1"/>
  <c r="CG441" i="37" a="1"/>
  <c r="CG487" i="37" a="1"/>
  <c r="CG484" i="37" a="1"/>
  <c r="CG436" i="37" a="1"/>
  <c r="CG488" i="37" a="1"/>
  <c r="CG437" i="37" a="1"/>
  <c r="CG181" i="37" a="1"/>
  <c r="CG490" i="37" a="1"/>
  <c r="CG492" i="37" a="1"/>
  <c r="CG562" i="37" a="1"/>
  <c r="CG629" i="37" a="1"/>
  <c r="CG569" i="37" a="1"/>
  <c r="CG485" i="37" a="1"/>
  <c r="CG180" i="37" a="1"/>
  <c r="CG434" i="37" a="1"/>
  <c r="CG431" i="37" a="1"/>
  <c r="CG633" i="37" a="1"/>
  <c r="CG433" i="37" a="1"/>
  <c r="CG442" i="37" a="1"/>
  <c r="CG630" i="37" a="1"/>
  <c r="CG631" i="37" a="1"/>
  <c r="CG493" i="37" a="1"/>
  <c r="CG566" i="37" a="1"/>
  <c r="CG564" i="37" a="1"/>
  <c r="CG632" i="37" a="1"/>
  <c r="CG486" i="37" a="1"/>
  <c r="CG176" i="37" a="1"/>
  <c r="CG432" i="37" a="1"/>
  <c r="CG491" i="37" a="1"/>
  <c r="CG430" i="37" a="1"/>
  <c r="CG563" i="37" a="1"/>
  <c r="CG565" i="37" a="1"/>
  <c r="CG561" i="37" a="1"/>
  <c r="CG628" i="37" a="1"/>
  <c r="CG438" i="37" a="1"/>
  <c r="CG494" i="37" a="1"/>
  <c r="CG179" i="37" a="1"/>
  <c r="CG563" i="37" l="1"/>
  <c r="CT563" i="37" s="1"/>
  <c r="CG490" i="37"/>
  <c r="CT490" i="37" s="1"/>
  <c r="CG487" i="37"/>
  <c r="CT487" i="37" s="1"/>
  <c r="CG569" i="37"/>
  <c r="CT569" i="37" s="1"/>
  <c r="CG632" i="37"/>
  <c r="CT632" i="37" s="1"/>
  <c r="CG442" i="37"/>
  <c r="CT442" i="37" s="1"/>
  <c r="CG489" i="37"/>
  <c r="CT489" i="37" s="1"/>
  <c r="CG630" i="37"/>
  <c r="CT630" i="37" s="1"/>
  <c r="CG486" i="37"/>
  <c r="CT486" i="37" s="1"/>
  <c r="CG485" i="37"/>
  <c r="CT485" i="37" s="1"/>
  <c r="CG441" i="37"/>
  <c r="CT441" i="37" s="1"/>
  <c r="CG484" i="37"/>
  <c r="CT484" i="37" s="1"/>
  <c r="CG432" i="37"/>
  <c r="CT432" i="37" s="1"/>
  <c r="CG179" i="37"/>
  <c r="CT179" i="37" s="1"/>
  <c r="CG436" i="37"/>
  <c r="CT436" i="37" s="1"/>
  <c r="CG430" i="37"/>
  <c r="CT430" i="37" s="1"/>
  <c r="CG434" i="37"/>
  <c r="CT434" i="37" s="1"/>
  <c r="CG175" i="37"/>
  <c r="CT175" i="37" s="1"/>
  <c r="CG631" i="37"/>
  <c r="CT631" i="37" s="1"/>
  <c r="CG568" i="37"/>
  <c r="CT568" i="37" s="1"/>
  <c r="CG629" i="37"/>
  <c r="CT629" i="37" s="1"/>
  <c r="CG565" i="37"/>
  <c r="CT565" i="37" s="1"/>
  <c r="CG438" i="37"/>
  <c r="CT438" i="37" s="1"/>
  <c r="CG488" i="37"/>
  <c r="CT488" i="37" s="1"/>
  <c r="CG439" i="37"/>
  <c r="CT439" i="37" s="1"/>
  <c r="CG435" i="37"/>
  <c r="CT435" i="37" s="1"/>
  <c r="CG562" i="37"/>
  <c r="CT562" i="37" s="1"/>
  <c r="CG493" i="37"/>
  <c r="CT493" i="37" s="1"/>
  <c r="CG177" i="37"/>
  <c r="CT177" i="37" s="1"/>
  <c r="CG180" i="37"/>
  <c r="CT180" i="37" s="1"/>
  <c r="CG483" i="37"/>
  <c r="CT483" i="37" s="1"/>
  <c r="CG491" i="37"/>
  <c r="CT491" i="37" s="1"/>
  <c r="CG628" i="37"/>
  <c r="CT628" i="37" s="1"/>
  <c r="CG482" i="37"/>
  <c r="CT482" i="37" s="1"/>
  <c r="CG570" i="37"/>
  <c r="CT570" i="37" s="1"/>
  <c r="CG437" i="37"/>
  <c r="CT437" i="37" s="1"/>
  <c r="CG178" i="37"/>
  <c r="CT178" i="37" s="1"/>
  <c r="CG561" i="37"/>
  <c r="CT561" i="37" s="1"/>
  <c r="CG633" i="37"/>
  <c r="CT633" i="37" s="1"/>
  <c r="CG176" i="37"/>
  <c r="CT176" i="37" s="1"/>
  <c r="CG566" i="37"/>
  <c r="CT566" i="37" s="1"/>
  <c r="CG431" i="37"/>
  <c r="CT431" i="37" s="1"/>
  <c r="CG492" i="37"/>
  <c r="CT492" i="37" s="1"/>
  <c r="CG181" i="37"/>
  <c r="CT181" i="37" s="1"/>
  <c r="CG440" i="37"/>
  <c r="CT440" i="37" s="1"/>
  <c r="CG567" i="37"/>
  <c r="CT567" i="37" s="1"/>
  <c r="CG564" i="37"/>
  <c r="CT564" i="37" s="1"/>
  <c r="CG494" i="37"/>
  <c r="CT494" i="37" s="1"/>
  <c r="CG433" i="37"/>
  <c r="CT433" i="37" s="1"/>
  <c r="BV633" i="37" a="1"/>
  <c r="BV633" i="37" s="1"/>
  <c r="BV632" i="37" a="1"/>
  <c r="BV632" i="37" s="1"/>
  <c r="BV631" i="37" a="1"/>
  <c r="BV631" i="37" s="1"/>
  <c r="BV630" i="37" a="1"/>
  <c r="BV630" i="37" s="1"/>
  <c r="BV629" i="37" a="1"/>
  <c r="BV629" i="37" s="1"/>
  <c r="BV570" i="37" a="1"/>
  <c r="BV570" i="37" s="1"/>
  <c r="BV569" i="37" a="1"/>
  <c r="BV569" i="37" s="1"/>
  <c r="BV568" i="37" a="1"/>
  <c r="BV568" i="37" s="1"/>
  <c r="BV567" i="37" a="1"/>
  <c r="BV567" i="37" s="1"/>
  <c r="BV566" i="37" a="1"/>
  <c r="BV566" i="37" s="1"/>
  <c r="BV628" i="37" a="1"/>
  <c r="BV628" i="37" s="1"/>
  <c r="BV565" i="37" a="1"/>
  <c r="BV565" i="37" s="1"/>
  <c r="BV562" i="37" a="1"/>
  <c r="BV562" i="37" s="1"/>
  <c r="BV564" i="37" a="1"/>
  <c r="BV564" i="37" s="1"/>
  <c r="BV534" i="37" a="1"/>
  <c r="BV534" i="37" s="1"/>
  <c r="BV533" i="37" a="1"/>
  <c r="BV533" i="37" s="1"/>
  <c r="BV561" i="37" a="1"/>
  <c r="BV561" i="37" s="1"/>
  <c r="BV528" i="37" a="1"/>
  <c r="BV528" i="37" s="1"/>
  <c r="BV493" i="37" a="1"/>
  <c r="BV493" i="37" s="1"/>
  <c r="BV529" i="37" a="1"/>
  <c r="BV529" i="37" s="1"/>
  <c r="BV494" i="37" a="1"/>
  <c r="BV494" i="37" s="1"/>
  <c r="BV491" i="37" a="1"/>
  <c r="BV491" i="37" s="1"/>
  <c r="BV488" i="37" a="1"/>
  <c r="BV488" i="37" s="1"/>
  <c r="BV563" i="37" a="1"/>
  <c r="BV563" i="37" s="1"/>
  <c r="BV485" i="37" a="1"/>
  <c r="BV485" i="37" s="1"/>
  <c r="BV486" i="37" a="1"/>
  <c r="BV486" i="37" s="1"/>
  <c r="BV489" i="37" a="1"/>
  <c r="BV489" i="37" s="1"/>
  <c r="BV492" i="37" a="1"/>
  <c r="BV492" i="37" s="1"/>
  <c r="BV487" i="37" a="1"/>
  <c r="BV487" i="37" s="1"/>
  <c r="BV490" i="37" a="1"/>
  <c r="BV490" i="37" s="1"/>
  <c r="BV483" i="37" a="1"/>
  <c r="BV483" i="37" s="1"/>
  <c r="BV482" i="37" a="1"/>
  <c r="BV482" i="37" s="1"/>
  <c r="BV436" i="37" a="1"/>
  <c r="BV436" i="37" s="1"/>
  <c r="BV442" i="37" a="1"/>
  <c r="BV442" i="37" s="1"/>
  <c r="BV441" i="37" a="1"/>
  <c r="BV441" i="37" s="1"/>
  <c r="BV440" i="37" a="1"/>
  <c r="BV440" i="37" s="1"/>
  <c r="BV438" i="37" a="1"/>
  <c r="BV438" i="37" s="1"/>
  <c r="BV484" i="37" a="1"/>
  <c r="BV484" i="37" s="1"/>
  <c r="BV432" i="37" a="1"/>
  <c r="BV432" i="37" s="1"/>
  <c r="BV431" i="37" a="1"/>
  <c r="BV431" i="37" s="1"/>
  <c r="BV430" i="37" a="1"/>
  <c r="BV430" i="37" s="1"/>
  <c r="BV435" i="37" a="1"/>
  <c r="BV435" i="37" s="1"/>
  <c r="BV433" i="37" a="1"/>
  <c r="BV433" i="37" s="1"/>
  <c r="BV439" i="37" a="1"/>
  <c r="BV439" i="37" s="1"/>
  <c r="BV437" i="37" a="1"/>
  <c r="BV437" i="37" s="1"/>
  <c r="BV434" i="37" a="1"/>
  <c r="BV434" i="37" s="1"/>
  <c r="BV180" i="37" a="1"/>
  <c r="BV180" i="37" s="1"/>
  <c r="BV176" i="37" a="1"/>
  <c r="BV176" i="37" s="1"/>
  <c r="BV179" i="37" a="1"/>
  <c r="BV179" i="37" s="1"/>
  <c r="BV175" i="37" a="1"/>
  <c r="BV175" i="37" s="1"/>
  <c r="BV181" i="37" a="1"/>
  <c r="BV181" i="37" s="1"/>
  <c r="BV178" i="37" a="1"/>
  <c r="BV178" i="37" s="1"/>
  <c r="BV177" i="37" a="1"/>
  <c r="BV177" i="37" s="1"/>
  <c r="BW627" i="37"/>
  <c r="CJ627" i="37" s="1"/>
  <c r="CW627" i="37" s="1"/>
  <c r="BW527" i="37"/>
  <c r="BW560" i="37"/>
  <c r="CJ560" i="37" s="1"/>
  <c r="CW560" i="37" s="1"/>
  <c r="BW532" i="37"/>
  <c r="BW481" i="37"/>
  <c r="CJ481" i="37" s="1"/>
  <c r="CW481" i="37" s="1"/>
  <c r="BW429" i="37"/>
  <c r="CJ429" i="37" s="1"/>
  <c r="CW429" i="37" s="1"/>
  <c r="BW174" i="37"/>
  <c r="CJ174" i="37" s="1"/>
  <c r="CW174" i="37" s="1"/>
  <c r="BW9" i="37" a="1"/>
  <c r="BW9" i="37" s="1"/>
  <c r="BX8" i="37"/>
  <c r="AD375" i="12"/>
  <c r="BG375" i="12" s="1"/>
  <c r="BG374" i="12"/>
  <c r="AH375" i="12"/>
  <c r="BK375" i="12" s="1"/>
  <c r="BK374" i="12"/>
  <c r="AJ375" i="12"/>
  <c r="BM375" i="12" s="1"/>
  <c r="BM374" i="12"/>
  <c r="AE375" i="12"/>
  <c r="BH375" i="12" s="1"/>
  <c r="BH374" i="12"/>
  <c r="AL375" i="12"/>
  <c r="BO375" i="12" s="1"/>
  <c r="BO374" i="12"/>
  <c r="AC375" i="12"/>
  <c r="BF375" i="12" s="1"/>
  <c r="BF374" i="12"/>
  <c r="AI375" i="12"/>
  <c r="BL375" i="12" s="1"/>
  <c r="BL374" i="12"/>
  <c r="CH430" i="37" a="1"/>
  <c r="CH178" i="37" a="1"/>
  <c r="CH562" i="37" a="1"/>
  <c r="CH431" i="37" a="1"/>
  <c r="CH632" i="37" a="1"/>
  <c r="CH433" i="37" a="1"/>
  <c r="CH570" i="37" a="1"/>
  <c r="CH436" i="37" a="1"/>
  <c r="CH437" i="37" a="1"/>
  <c r="CH175" i="37" a="1"/>
  <c r="CH488" i="37" a="1"/>
  <c r="CH441" i="37" a="1"/>
  <c r="CH566" i="37" a="1"/>
  <c r="CH440" i="37" a="1"/>
  <c r="CH561" i="37" a="1"/>
  <c r="CH633" i="37" a="1"/>
  <c r="CH569" i="37" a="1"/>
  <c r="CH630" i="37" a="1"/>
  <c r="CH567" i="37" a="1"/>
  <c r="CH490" i="37" a="1"/>
  <c r="CH434" i="37" a="1"/>
  <c r="CH494" i="37" a="1"/>
  <c r="CH483" i="37" a="1"/>
  <c r="CH487" i="37" a="1"/>
  <c r="CH629" i="37" a="1"/>
  <c r="CH628" i="37" a="1"/>
  <c r="CH176" i="37" a="1"/>
  <c r="CH565" i="37" a="1"/>
  <c r="CH486" i="37" a="1"/>
  <c r="CH435" i="37" a="1"/>
  <c r="CH432" i="37" a="1"/>
  <c r="CH492" i="37" a="1"/>
  <c r="CH489" i="37" a="1"/>
  <c r="CH180" i="37" a="1"/>
  <c r="CH491" i="37" a="1"/>
  <c r="CH442" i="37" a="1"/>
  <c r="CH439" i="37" a="1"/>
  <c r="CH631" i="37" a="1"/>
  <c r="CH485" i="37" a="1"/>
  <c r="CH177" i="37" a="1"/>
  <c r="CH482" i="37" a="1"/>
  <c r="CH564" i="37" a="1"/>
  <c r="CH493" i="37" a="1"/>
  <c r="CH568" i="37" a="1"/>
  <c r="CH484" i="37" a="1"/>
  <c r="CH181" i="37" a="1"/>
  <c r="CH563" i="37" a="1"/>
  <c r="CH438" i="37" a="1"/>
  <c r="CH179" i="37" a="1"/>
  <c r="CH563" i="37" l="1"/>
  <c r="CU563" i="37" s="1"/>
  <c r="CH632" i="37"/>
  <c r="CU632" i="37" s="1"/>
  <c r="CH436" i="37"/>
  <c r="CU436" i="37" s="1"/>
  <c r="CH567" i="37"/>
  <c r="CU567" i="37" s="1"/>
  <c r="CH175" i="37"/>
  <c r="CU175" i="37" s="1"/>
  <c r="CH440" i="37"/>
  <c r="CU440" i="37" s="1"/>
  <c r="CH490" i="37"/>
  <c r="CU490" i="37" s="1"/>
  <c r="CH177" i="37"/>
  <c r="CU177" i="37" s="1"/>
  <c r="CH566" i="37"/>
  <c r="CU566" i="37" s="1"/>
  <c r="CH570" i="37"/>
  <c r="CU570" i="37" s="1"/>
  <c r="CH628" i="37"/>
  <c r="CU628" i="37" s="1"/>
  <c r="CH181" i="37"/>
  <c r="CU181" i="37" s="1"/>
  <c r="CH176" i="37"/>
  <c r="CU176" i="37" s="1"/>
  <c r="CH488" i="37"/>
  <c r="CU488" i="37" s="1"/>
  <c r="CH630" i="37"/>
  <c r="CU630" i="37" s="1"/>
  <c r="CH438" i="37"/>
  <c r="CU438" i="37" s="1"/>
  <c r="CH561" i="37"/>
  <c r="CU561" i="37" s="1"/>
  <c r="CH629" i="37"/>
  <c r="CU629" i="37" s="1"/>
  <c r="CH442" i="37"/>
  <c r="CU442" i="37" s="1"/>
  <c r="CH491" i="37"/>
  <c r="CU491" i="37" s="1"/>
  <c r="CH441" i="37"/>
  <c r="CU441" i="37" s="1"/>
  <c r="CH493" i="37"/>
  <c r="CU493" i="37" s="1"/>
  <c r="CH564" i="37"/>
  <c r="CU564" i="37" s="1"/>
  <c r="CH435" i="37"/>
  <c r="CU435" i="37" s="1"/>
  <c r="CH489" i="37"/>
  <c r="CU489" i="37" s="1"/>
  <c r="CH486" i="37"/>
  <c r="CU486" i="37" s="1"/>
  <c r="CH432" i="37"/>
  <c r="CU432" i="37" s="1"/>
  <c r="CH434" i="37"/>
  <c r="CU434" i="37" s="1"/>
  <c r="CH565" i="37"/>
  <c r="CU565" i="37" s="1"/>
  <c r="CH179" i="37"/>
  <c r="CU179" i="37" s="1"/>
  <c r="CH485" i="37"/>
  <c r="CU485" i="37" s="1"/>
  <c r="CH568" i="37"/>
  <c r="CU568" i="37" s="1"/>
  <c r="CH430" i="37"/>
  <c r="CU430" i="37" s="1"/>
  <c r="CH633" i="37"/>
  <c r="CU633" i="37" s="1"/>
  <c r="CH487" i="37"/>
  <c r="CU487" i="37" s="1"/>
  <c r="CH562" i="37"/>
  <c r="CU562" i="37" s="1"/>
  <c r="CH494" i="37"/>
  <c r="CU494" i="37" s="1"/>
  <c r="CH569" i="37"/>
  <c r="CU569" i="37" s="1"/>
  <c r="CH437" i="37"/>
  <c r="CU437" i="37" s="1"/>
  <c r="CH433" i="37"/>
  <c r="CU433" i="37" s="1"/>
  <c r="CH178" i="37"/>
  <c r="CU178" i="37" s="1"/>
  <c r="CH180" i="37"/>
  <c r="CU180" i="37" s="1"/>
  <c r="CH483" i="37"/>
  <c r="CU483" i="37" s="1"/>
  <c r="CH439" i="37"/>
  <c r="CU439" i="37" s="1"/>
  <c r="CH484" i="37"/>
  <c r="CU484" i="37" s="1"/>
  <c r="CH631" i="37"/>
  <c r="CU631" i="37" s="1"/>
  <c r="CH431" i="37"/>
  <c r="CU431" i="37" s="1"/>
  <c r="CH482" i="37"/>
  <c r="CU482" i="37" s="1"/>
  <c r="CH492" i="37"/>
  <c r="CU492" i="37" s="1"/>
  <c r="BX627" i="37"/>
  <c r="CK627" i="37" s="1"/>
  <c r="CX627" i="37" s="1"/>
  <c r="BX560" i="37"/>
  <c r="CK560" i="37" s="1"/>
  <c r="CX560" i="37" s="1"/>
  <c r="BX532" i="37"/>
  <c r="BX527" i="37"/>
  <c r="BX481" i="37"/>
  <c r="CK481" i="37" s="1"/>
  <c r="CX481" i="37" s="1"/>
  <c r="BX429" i="37"/>
  <c r="CK429" i="37" s="1"/>
  <c r="CX429" i="37" s="1"/>
  <c r="BX174" i="37"/>
  <c r="CK174" i="37" s="1"/>
  <c r="CX174" i="37" s="1"/>
  <c r="BX9" i="37" a="1"/>
  <c r="BX9" i="37" s="1"/>
  <c r="BY8" i="37"/>
  <c r="BW631" i="37" a="1"/>
  <c r="BW631" i="37" s="1"/>
  <c r="BW630" i="37" a="1"/>
  <c r="BW630" i="37" s="1"/>
  <c r="BW629" i="37" a="1"/>
  <c r="BW629" i="37" s="1"/>
  <c r="BW628" i="37" a="1"/>
  <c r="BW628" i="37" s="1"/>
  <c r="BW569" i="37" a="1"/>
  <c r="BW569" i="37" s="1"/>
  <c r="BW568" i="37" a="1"/>
  <c r="BW568" i="37" s="1"/>
  <c r="BW633" i="37" a="1"/>
  <c r="BW633" i="37" s="1"/>
  <c r="BW567" i="37" a="1"/>
  <c r="BW567" i="37" s="1"/>
  <c r="BW566" i="37" a="1"/>
  <c r="BW566" i="37" s="1"/>
  <c r="BW565" i="37" a="1"/>
  <c r="BW565" i="37" s="1"/>
  <c r="BW570" i="37" a="1"/>
  <c r="BW570" i="37" s="1"/>
  <c r="BW564" i="37" a="1"/>
  <c r="BW564" i="37" s="1"/>
  <c r="BW632" i="37" a="1"/>
  <c r="BW632" i="37" s="1"/>
  <c r="BW562" i="37" a="1"/>
  <c r="BW562" i="37" s="1"/>
  <c r="BW563" i="37" a="1"/>
  <c r="BW563" i="37" s="1"/>
  <c r="BW529" i="37" a="1"/>
  <c r="BW529" i="37" s="1"/>
  <c r="BW494" i="37" a="1"/>
  <c r="BW494" i="37" s="1"/>
  <c r="BW534" i="37" a="1"/>
  <c r="BW534" i="37" s="1"/>
  <c r="BW491" i="37" a="1"/>
  <c r="BW491" i="37" s="1"/>
  <c r="BW533" i="37" a="1"/>
  <c r="BW533" i="37" s="1"/>
  <c r="BW528" i="37" a="1"/>
  <c r="BW528" i="37" s="1"/>
  <c r="BW486" i="37" a="1"/>
  <c r="BW486" i="37" s="1"/>
  <c r="BW561" i="37" a="1"/>
  <c r="BW561" i="37" s="1"/>
  <c r="BW493" i="37" a="1"/>
  <c r="BW493" i="37" s="1"/>
  <c r="BW492" i="37" a="1"/>
  <c r="BW492" i="37" s="1"/>
  <c r="BW489" i="37" a="1"/>
  <c r="BW489" i="37" s="1"/>
  <c r="BW490" i="37" a="1"/>
  <c r="BW490" i="37" s="1"/>
  <c r="BW487" i="37" a="1"/>
  <c r="BW487" i="37" s="1"/>
  <c r="BW485" i="37" a="1"/>
  <c r="BW485" i="37" s="1"/>
  <c r="BW483" i="37" a="1"/>
  <c r="BW483" i="37" s="1"/>
  <c r="BW442" i="37" a="1"/>
  <c r="BW442" i="37" s="1"/>
  <c r="BW488" i="37" a="1"/>
  <c r="BW488" i="37" s="1"/>
  <c r="BW441" i="37" a="1"/>
  <c r="BW441" i="37" s="1"/>
  <c r="BW440" i="37" a="1"/>
  <c r="BW440" i="37" s="1"/>
  <c r="BW439" i="37" a="1"/>
  <c r="BW439" i="37" s="1"/>
  <c r="BW438" i="37" a="1"/>
  <c r="BW438" i="37" s="1"/>
  <c r="BW484" i="37" a="1"/>
  <c r="BW484" i="37" s="1"/>
  <c r="BW482" i="37" a="1"/>
  <c r="BW482" i="37" s="1"/>
  <c r="BW436" i="37" a="1"/>
  <c r="BW436" i="37" s="1"/>
  <c r="BW430" i="37" a="1"/>
  <c r="BW430" i="37" s="1"/>
  <c r="BW435" i="37" a="1"/>
  <c r="BW435" i="37" s="1"/>
  <c r="BW434" i="37" a="1"/>
  <c r="BW434" i="37" s="1"/>
  <c r="BW433" i="37" a="1"/>
  <c r="BW433" i="37" s="1"/>
  <c r="BW432" i="37" a="1"/>
  <c r="BW432" i="37" s="1"/>
  <c r="BW437" i="37" a="1"/>
  <c r="BW437" i="37" s="1"/>
  <c r="BW179" i="37" a="1"/>
  <c r="BW179" i="37" s="1"/>
  <c r="BW175" i="37" a="1"/>
  <c r="BW175" i="37" s="1"/>
  <c r="BW178" i="37" a="1"/>
  <c r="BW178" i="37" s="1"/>
  <c r="BW181" i="37" a="1"/>
  <c r="BW181" i="37" s="1"/>
  <c r="BW177" i="37" a="1"/>
  <c r="BW177" i="37" s="1"/>
  <c r="BW180" i="37" a="1"/>
  <c r="BW180" i="37" s="1"/>
  <c r="BW176" i="37" a="1"/>
  <c r="BW176" i="37" s="1"/>
  <c r="BW431" i="37" a="1"/>
  <c r="BW431" i="37" s="1"/>
  <c r="AM372" i="12"/>
  <c r="AL372" i="12"/>
  <c r="AK372" i="12"/>
  <c r="AJ372" i="12"/>
  <c r="AI372" i="12"/>
  <c r="AH372" i="12"/>
  <c r="AG372" i="12"/>
  <c r="AF372" i="12"/>
  <c r="AE372" i="12"/>
  <c r="AD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AM403" i="12"/>
  <c r="AL403" i="12"/>
  <c r="AK403" i="12"/>
  <c r="AJ403" i="12"/>
  <c r="AI403" i="12"/>
  <c r="AH403" i="12"/>
  <c r="AG403" i="12"/>
  <c r="AF403" i="12"/>
  <c r="AE403" i="12"/>
  <c r="AD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AM398" i="12"/>
  <c r="AL398" i="12"/>
  <c r="AK398" i="12"/>
  <c r="AJ398" i="12"/>
  <c r="AI398" i="12"/>
  <c r="AH398" i="12"/>
  <c r="AG398" i="12"/>
  <c r="AF398" i="12"/>
  <c r="AE398" i="12"/>
  <c r="AD398" i="12"/>
  <c r="AC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BE523" i="12"/>
  <c r="BE522" i="12"/>
  <c r="BE521" i="12"/>
  <c r="BE520" i="12"/>
  <c r="BE519" i="12"/>
  <c r="BE499" i="12"/>
  <c r="BE498" i="12"/>
  <c r="BE497" i="12"/>
  <c r="BE496" i="12"/>
  <c r="BE495" i="12"/>
  <c r="BP51" i="17"/>
  <c r="BO51" i="17"/>
  <c r="BN51" i="17"/>
  <c r="BM51" i="17"/>
  <c r="BL51" i="17"/>
  <c r="BK51" i="17"/>
  <c r="BJ51" i="17"/>
  <c r="BI51" i="17"/>
  <c r="BH51" i="17"/>
  <c r="BG51" i="17"/>
  <c r="CI487" i="37" a="1"/>
  <c r="CI483" i="37" a="1"/>
  <c r="CI494" i="37" a="1"/>
  <c r="CI492" i="37" a="1"/>
  <c r="CI484" i="37" a="1"/>
  <c r="CI488" i="37" a="1"/>
  <c r="CI565" i="37" a="1"/>
  <c r="CI430" i="37" a="1"/>
  <c r="CI441" i="37" a="1"/>
  <c r="CI566" i="37" a="1"/>
  <c r="CI491" i="37" a="1"/>
  <c r="CI485" i="37" a="1"/>
  <c r="CI178" i="37" a="1"/>
  <c r="CI563" i="37" a="1"/>
  <c r="CI433" i="37" a="1"/>
  <c r="CI570" i="37" a="1"/>
  <c r="CI493" i="37" a="1"/>
  <c r="CI567" i="37" a="1"/>
  <c r="CI561" i="37" a="1"/>
  <c r="CI562" i="37" a="1"/>
  <c r="CI628" i="37" a="1"/>
  <c r="CI177" i="37" a="1"/>
  <c r="CI438" i="37" a="1"/>
  <c r="CI569" i="37" a="1"/>
  <c r="CI431" i="37" a="1"/>
  <c r="CI486" i="37" a="1"/>
  <c r="CI435" i="37" a="1"/>
  <c r="CI439" i="37" a="1"/>
  <c r="CI181" i="37" a="1"/>
  <c r="CI180" i="37" a="1"/>
  <c r="CI568" i="37" a="1"/>
  <c r="AT51" i="17" a="1"/>
  <c r="CI437" i="37" a="1"/>
  <c r="CI631" i="37" a="1"/>
  <c r="CI630" i="37" a="1"/>
  <c r="CI633" i="37" a="1"/>
  <c r="CI629" i="37" a="1"/>
  <c r="CI489" i="37" a="1"/>
  <c r="CI179" i="37" a="1"/>
  <c r="CI436" i="37" a="1"/>
  <c r="CI564" i="37" a="1"/>
  <c r="CI176" i="37" a="1"/>
  <c r="CI442" i="37" a="1"/>
  <c r="CI490" i="37" a="1"/>
  <c r="CI440" i="37" a="1"/>
  <c r="CI632" i="37" a="1"/>
  <c r="CI175" i="37" a="1"/>
  <c r="CI434" i="37" a="1"/>
  <c r="CI482" i="37" a="1"/>
  <c r="CI432" i="37" a="1"/>
  <c r="AT51" i="17" l="1"/>
  <c r="BF51" i="17"/>
  <c r="CI175" i="37"/>
  <c r="CV175" i="37" s="1"/>
  <c r="CI631" i="37"/>
  <c r="CV631" i="37" s="1"/>
  <c r="CI441" i="37"/>
  <c r="CV441" i="37" s="1"/>
  <c r="CI432" i="37"/>
  <c r="CV432" i="37" s="1"/>
  <c r="CI440" i="37"/>
  <c r="CV440" i="37" s="1"/>
  <c r="CI491" i="37"/>
  <c r="CV491" i="37" s="1"/>
  <c r="CI494" i="37"/>
  <c r="CV494" i="37" s="1"/>
  <c r="CI488" i="37"/>
  <c r="CV488" i="37" s="1"/>
  <c r="CI436" i="37"/>
  <c r="CV436" i="37" s="1"/>
  <c r="CI566" i="37"/>
  <c r="CV566" i="37" s="1"/>
  <c r="CI177" i="37"/>
  <c r="CV177" i="37" s="1"/>
  <c r="CI179" i="37"/>
  <c r="CV179" i="37" s="1"/>
  <c r="CI431" i="37"/>
  <c r="CV431" i="37" s="1"/>
  <c r="CI486" i="37"/>
  <c r="CV486" i="37" s="1"/>
  <c r="CI628" i="37"/>
  <c r="CV628" i="37" s="1"/>
  <c r="CI433" i="37"/>
  <c r="CV433" i="37" s="1"/>
  <c r="CI630" i="37"/>
  <c r="CV630" i="37" s="1"/>
  <c r="CI439" i="37"/>
  <c r="CV439" i="37" s="1"/>
  <c r="CI564" i="37"/>
  <c r="CV564" i="37" s="1"/>
  <c r="CI487" i="37"/>
  <c r="CV487" i="37" s="1"/>
  <c r="CI633" i="37"/>
  <c r="CV633" i="37" s="1"/>
  <c r="CI568" i="37"/>
  <c r="CV568" i="37" s="1"/>
  <c r="CI176" i="37"/>
  <c r="CV176" i="37" s="1"/>
  <c r="CI562" i="37"/>
  <c r="CV562" i="37" s="1"/>
  <c r="CI482" i="37"/>
  <c r="CV482" i="37" s="1"/>
  <c r="CI567" i="37"/>
  <c r="CV567" i="37" s="1"/>
  <c r="CI483" i="37"/>
  <c r="CV483" i="37" s="1"/>
  <c r="CI442" i="37"/>
  <c r="CV442" i="37" s="1"/>
  <c r="CI485" i="37"/>
  <c r="CV485" i="37" s="1"/>
  <c r="CI181" i="37"/>
  <c r="CV181" i="37" s="1"/>
  <c r="CI178" i="37"/>
  <c r="CV178" i="37" s="1"/>
  <c r="CI629" i="37"/>
  <c r="CV629" i="37" s="1"/>
  <c r="CI180" i="37"/>
  <c r="CV180" i="37" s="1"/>
  <c r="CI484" i="37"/>
  <c r="CV484" i="37" s="1"/>
  <c r="CI493" i="37"/>
  <c r="CV493" i="37" s="1"/>
  <c r="CI490" i="37"/>
  <c r="CV490" i="37" s="1"/>
  <c r="CI565" i="37"/>
  <c r="CV565" i="37" s="1"/>
  <c r="CI438" i="37"/>
  <c r="CV438" i="37" s="1"/>
  <c r="CI561" i="37"/>
  <c r="CV561" i="37" s="1"/>
  <c r="CI563" i="37"/>
  <c r="CV563" i="37" s="1"/>
  <c r="CI632" i="37"/>
  <c r="CV632" i="37" s="1"/>
  <c r="CI435" i="37"/>
  <c r="CV435" i="37" s="1"/>
  <c r="CI430" i="37"/>
  <c r="CV430" i="37" s="1"/>
  <c r="CI489" i="37"/>
  <c r="CV489" i="37" s="1"/>
  <c r="CI569" i="37"/>
  <c r="CV569" i="37" s="1"/>
  <c r="CI492" i="37"/>
  <c r="CV492" i="37" s="1"/>
  <c r="CI570" i="37"/>
  <c r="CV570" i="37" s="1"/>
  <c r="CI437" i="37"/>
  <c r="CV437" i="37" s="1"/>
  <c r="CI434" i="37"/>
  <c r="CV434" i="37" s="1"/>
  <c r="BY627" i="37"/>
  <c r="CL627" i="37" s="1"/>
  <c r="CY627" i="37" s="1"/>
  <c r="BY560" i="37"/>
  <c r="CL560" i="37" s="1"/>
  <c r="CY560" i="37" s="1"/>
  <c r="BY532" i="37"/>
  <c r="BY527" i="37"/>
  <c r="BY481" i="37"/>
  <c r="CL481" i="37" s="1"/>
  <c r="CY481" i="37" s="1"/>
  <c r="BY429" i="37"/>
  <c r="CL429" i="37" s="1"/>
  <c r="CY429" i="37" s="1"/>
  <c r="BY174" i="37"/>
  <c r="CL174" i="37" s="1"/>
  <c r="CY174" i="37" s="1"/>
  <c r="BY9" i="37" a="1"/>
  <c r="BY9" i="37" s="1"/>
  <c r="BX629" i="37" a="1"/>
  <c r="BX629" i="37" s="1"/>
  <c r="BX628" i="37" a="1"/>
  <c r="BX628" i="37" s="1"/>
  <c r="BX631" i="37" a="1"/>
  <c r="BX631" i="37" s="1"/>
  <c r="BX633" i="37" a="1"/>
  <c r="BX633" i="37" s="1"/>
  <c r="BX630" i="37" a="1"/>
  <c r="BX630" i="37" s="1"/>
  <c r="BX570" i="37" a="1"/>
  <c r="BX570" i="37" s="1"/>
  <c r="BX569" i="37" a="1"/>
  <c r="BX569" i="37" s="1"/>
  <c r="BX564" i="37" a="1"/>
  <c r="BX564" i="37" s="1"/>
  <c r="BX568" i="37" a="1"/>
  <c r="BX568" i="37" s="1"/>
  <c r="BX632" i="37" a="1"/>
  <c r="BX632" i="37" s="1"/>
  <c r="BX567" i="37" a="1"/>
  <c r="BX567" i="37" s="1"/>
  <c r="BX563" i="37" a="1"/>
  <c r="BX563" i="37" s="1"/>
  <c r="BX529" i="37" a="1"/>
  <c r="BX529" i="37" s="1"/>
  <c r="BX494" i="37" a="1"/>
  <c r="BX494" i="37" s="1"/>
  <c r="BX528" i="37" a="1"/>
  <c r="BX528" i="37" s="1"/>
  <c r="BX493" i="37" a="1"/>
  <c r="BX493" i="37" s="1"/>
  <c r="BX565" i="37" a="1"/>
  <c r="BX565" i="37" s="1"/>
  <c r="BX561" i="37" a="1"/>
  <c r="BX561" i="37" s="1"/>
  <c r="BX492" i="37" a="1"/>
  <c r="BX492" i="37" s="1"/>
  <c r="BX562" i="37" a="1"/>
  <c r="BX562" i="37" s="1"/>
  <c r="BX533" i="37" a="1"/>
  <c r="BX533" i="37" s="1"/>
  <c r="BX491" i="37" a="1"/>
  <c r="BX491" i="37" s="1"/>
  <c r="BX566" i="37" a="1"/>
  <c r="BX566" i="37" s="1"/>
  <c r="BX534" i="37" a="1"/>
  <c r="BX534" i="37" s="1"/>
  <c r="BX489" i="37" a="1"/>
  <c r="BX489" i="37" s="1"/>
  <c r="BX487" i="37" a="1"/>
  <c r="BX487" i="37" s="1"/>
  <c r="BX490" i="37" a="1"/>
  <c r="BX490" i="37" s="1"/>
  <c r="BX484" i="37" a="1"/>
  <c r="BX484" i="37" s="1"/>
  <c r="BX485" i="37" a="1"/>
  <c r="BX485" i="37" s="1"/>
  <c r="BX483" i="37" a="1"/>
  <c r="BX483" i="37" s="1"/>
  <c r="BX488" i="37" a="1"/>
  <c r="BX488" i="37" s="1"/>
  <c r="BX440" i="37" a="1"/>
  <c r="BX440" i="37" s="1"/>
  <c r="BX438" i="37" a="1"/>
  <c r="BX438" i="37" s="1"/>
  <c r="BX437" i="37" a="1"/>
  <c r="BX437" i="37" s="1"/>
  <c r="BX486" i="37" a="1"/>
  <c r="BX486" i="37" s="1"/>
  <c r="BX436" i="37" a="1"/>
  <c r="BX436" i="37" s="1"/>
  <c r="BX482" i="37" a="1"/>
  <c r="BX482" i="37" s="1"/>
  <c r="BX442" i="37" a="1"/>
  <c r="BX442" i="37" s="1"/>
  <c r="BX441" i="37" a="1"/>
  <c r="BX441" i="37" s="1"/>
  <c r="BX435" i="37" a="1"/>
  <c r="BX435" i="37" s="1"/>
  <c r="BX434" i="37" a="1"/>
  <c r="BX434" i="37" s="1"/>
  <c r="BX433" i="37" a="1"/>
  <c r="BX433" i="37" s="1"/>
  <c r="BX432" i="37" a="1"/>
  <c r="BX432" i="37" s="1"/>
  <c r="BX439" i="37" a="1"/>
  <c r="BX439" i="37" s="1"/>
  <c r="BX431" i="37" a="1"/>
  <c r="BX431" i="37" s="1"/>
  <c r="BX430" i="37" a="1"/>
  <c r="BX430" i="37" s="1"/>
  <c r="BX178" i="37" a="1"/>
  <c r="BX178" i="37" s="1"/>
  <c r="BX181" i="37" a="1"/>
  <c r="BX181" i="37" s="1"/>
  <c r="BX177" i="37" a="1"/>
  <c r="BX177" i="37" s="1"/>
  <c r="BX180" i="37" a="1"/>
  <c r="BX180" i="37" s="1"/>
  <c r="BX176" i="37" a="1"/>
  <c r="BX176" i="37" s="1"/>
  <c r="BX179" i="37" a="1"/>
  <c r="BX179" i="37" s="1"/>
  <c r="BX175" i="37" a="1"/>
  <c r="BX175" i="37" s="1"/>
  <c r="L399" i="12"/>
  <c r="T399" i="12"/>
  <c r="AB399" i="12"/>
  <c r="AJ399" i="12"/>
  <c r="AD399" i="12"/>
  <c r="Z399" i="12"/>
  <c r="I399" i="12"/>
  <c r="Q399" i="12"/>
  <c r="Y399" i="12"/>
  <c r="AG399" i="12"/>
  <c r="J399" i="12"/>
  <c r="R399" i="12"/>
  <c r="AH399" i="12"/>
  <c r="K399" i="12"/>
  <c r="S399" i="12"/>
  <c r="AA399" i="12"/>
  <c r="AI399" i="12"/>
  <c r="G399" i="12"/>
  <c r="O399" i="12"/>
  <c r="W399" i="12"/>
  <c r="AM399" i="12"/>
  <c r="AL399" i="12"/>
  <c r="M399" i="12"/>
  <c r="V399" i="12"/>
  <c r="AC399" i="12"/>
  <c r="N399" i="12"/>
  <c r="AE399" i="12"/>
  <c r="AK399" i="12"/>
  <c r="U399" i="12"/>
  <c r="AF399" i="12"/>
  <c r="H399" i="12"/>
  <c r="P399" i="12"/>
  <c r="X399" i="12"/>
  <c r="CJ632" i="37" a="1"/>
  <c r="CJ485" i="37" a="1"/>
  <c r="CJ431" i="37" a="1"/>
  <c r="CJ181" i="37" a="1"/>
  <c r="CJ442" i="37" a="1"/>
  <c r="CJ175" i="37" a="1"/>
  <c r="CJ439" i="37" a="1"/>
  <c r="CJ436" i="37" a="1"/>
  <c r="CJ562" i="37" a="1"/>
  <c r="CJ488" i="37" a="1"/>
  <c r="CJ487" i="37" a="1"/>
  <c r="CJ483" i="37" a="1"/>
  <c r="CJ435" i="37" a="1"/>
  <c r="CJ176" i="37" a="1"/>
  <c r="CJ430" i="37" a="1"/>
  <c r="CJ568" i="37" a="1"/>
  <c r="CJ482" i="37" a="1"/>
  <c r="CJ484" i="37" a="1"/>
  <c r="CJ630" i="37" a="1"/>
  <c r="CJ569" i="37" a="1"/>
  <c r="CJ437" i="37" a="1"/>
  <c r="CJ491" i="37" a="1"/>
  <c r="CJ566" i="37" a="1"/>
  <c r="CJ564" i="37" a="1"/>
  <c r="CJ441" i="37" a="1"/>
  <c r="CJ438" i="37" a="1"/>
  <c r="CJ563" i="37" a="1"/>
  <c r="CJ628" i="37" a="1"/>
  <c r="CJ561" i="37" a="1"/>
  <c r="CJ432" i="37" a="1"/>
  <c r="CJ492" i="37" a="1"/>
  <c r="CJ177" i="37" a="1"/>
  <c r="AX51" i="17" a="1"/>
  <c r="CJ178" i="37" a="1"/>
  <c r="CJ570" i="37" a="1"/>
  <c r="CJ629" i="37" a="1"/>
  <c r="CJ493" i="37" a="1"/>
  <c r="CJ486" i="37" a="1"/>
  <c r="CJ179" i="37" a="1"/>
  <c r="CJ489" i="37" a="1"/>
  <c r="CJ433" i="37" a="1"/>
  <c r="CJ633" i="37" a="1"/>
  <c r="CJ494" i="37" a="1"/>
  <c r="CJ180" i="37" a="1"/>
  <c r="CJ567" i="37" a="1"/>
  <c r="CJ434" i="37" a="1"/>
  <c r="CJ565" i="37" a="1"/>
  <c r="CJ631" i="37" a="1"/>
  <c r="CJ440" i="37" a="1"/>
  <c r="CJ490" i="37" a="1"/>
  <c r="AX51" i="17" l="1"/>
  <c r="CJ431" i="37"/>
  <c r="CW431" i="37" s="1"/>
  <c r="CJ568" i="37"/>
  <c r="CW568" i="37" s="1"/>
  <c r="CJ482" i="37"/>
  <c r="CW482" i="37" s="1"/>
  <c r="CJ561" i="37"/>
  <c r="CW561" i="37" s="1"/>
  <c r="CJ628" i="37"/>
  <c r="CW628" i="37" s="1"/>
  <c r="CJ566" i="37"/>
  <c r="CW566" i="37" s="1"/>
  <c r="CJ435" i="37"/>
  <c r="CW435" i="37" s="1"/>
  <c r="CJ629" i="37"/>
  <c r="CW629" i="37" s="1"/>
  <c r="CJ439" i="37"/>
  <c r="CW439" i="37" s="1"/>
  <c r="CJ562" i="37"/>
  <c r="CW562" i="37" s="1"/>
  <c r="CJ564" i="37"/>
  <c r="CW564" i="37" s="1"/>
  <c r="CJ176" i="37"/>
  <c r="CW176" i="37" s="1"/>
  <c r="CJ494" i="37"/>
  <c r="CW494" i="37" s="1"/>
  <c r="CJ483" i="37"/>
  <c r="CW483" i="37" s="1"/>
  <c r="CJ565" i="37"/>
  <c r="CW565" i="37" s="1"/>
  <c r="CJ485" i="37"/>
  <c r="CW485" i="37" s="1"/>
  <c r="CJ432" i="37"/>
  <c r="CW432" i="37" s="1"/>
  <c r="CJ484" i="37"/>
  <c r="CW484" i="37" s="1"/>
  <c r="CJ179" i="37"/>
  <c r="CW179" i="37" s="1"/>
  <c r="CJ442" i="37"/>
  <c r="CW442" i="37" s="1"/>
  <c r="CJ430" i="37"/>
  <c r="CW430" i="37" s="1"/>
  <c r="CJ181" i="37"/>
  <c r="CW181" i="37" s="1"/>
  <c r="CJ440" i="37"/>
  <c r="CW440" i="37" s="1"/>
  <c r="CJ570" i="37"/>
  <c r="CW570" i="37" s="1"/>
  <c r="CJ433" i="37"/>
  <c r="CW433" i="37" s="1"/>
  <c r="CJ175" i="37"/>
  <c r="CW175" i="37" s="1"/>
  <c r="CJ631" i="37"/>
  <c r="CW631" i="37" s="1"/>
  <c r="CJ177" i="37"/>
  <c r="CW177" i="37" s="1"/>
  <c r="CJ488" i="37"/>
  <c r="CW488" i="37" s="1"/>
  <c r="CJ489" i="37"/>
  <c r="CW489" i="37" s="1"/>
  <c r="CJ486" i="37"/>
  <c r="CW486" i="37" s="1"/>
  <c r="CJ436" i="37"/>
  <c r="CW436" i="37" s="1"/>
  <c r="CJ632" i="37"/>
  <c r="CW632" i="37" s="1"/>
  <c r="CJ563" i="37"/>
  <c r="CW563" i="37" s="1"/>
  <c r="CJ441" i="37"/>
  <c r="CW441" i="37" s="1"/>
  <c r="CJ490" i="37"/>
  <c r="CW490" i="37" s="1"/>
  <c r="CJ569" i="37"/>
  <c r="CW569" i="37" s="1"/>
  <c r="CJ437" i="37"/>
  <c r="CW437" i="37" s="1"/>
  <c r="CJ633" i="37"/>
  <c r="CW633" i="37" s="1"/>
  <c r="CJ487" i="37"/>
  <c r="CW487" i="37" s="1"/>
  <c r="CJ567" i="37"/>
  <c r="CW567" i="37" s="1"/>
  <c r="CJ178" i="37"/>
  <c r="CW178" i="37" s="1"/>
  <c r="CJ492" i="37"/>
  <c r="CW492" i="37" s="1"/>
  <c r="CJ630" i="37"/>
  <c r="CW630" i="37" s="1"/>
  <c r="CJ434" i="37"/>
  <c r="CW434" i="37" s="1"/>
  <c r="CJ491" i="37"/>
  <c r="CW491" i="37" s="1"/>
  <c r="CJ180" i="37"/>
  <c r="CW180" i="37" s="1"/>
  <c r="CJ438" i="37"/>
  <c r="CW438" i="37" s="1"/>
  <c r="CJ493" i="37"/>
  <c r="CW493" i="37" s="1"/>
  <c r="BY633" i="37" a="1"/>
  <c r="BY633" i="37" s="1"/>
  <c r="BY632" i="37" a="1"/>
  <c r="BY632" i="37" s="1"/>
  <c r="BY631" i="37" a="1"/>
  <c r="BY631" i="37" s="1"/>
  <c r="BY629" i="37" a="1"/>
  <c r="BY629" i="37" s="1"/>
  <c r="BY630" i="37" a="1"/>
  <c r="BY630" i="37" s="1"/>
  <c r="BY628" i="37" a="1"/>
  <c r="BY628" i="37" s="1"/>
  <c r="BY570" i="37" a="1"/>
  <c r="BY570" i="37" s="1"/>
  <c r="BY568" i="37" a="1"/>
  <c r="BY568" i="37" s="1"/>
  <c r="BY561" i="37" a="1"/>
  <c r="BY561" i="37" s="1"/>
  <c r="BY567" i="37" a="1"/>
  <c r="BY567" i="37" s="1"/>
  <c r="BY528" i="37" a="1"/>
  <c r="BY528" i="37" s="1"/>
  <c r="BY565" i="37" a="1"/>
  <c r="BY565" i="37" s="1"/>
  <c r="BY492" i="37" a="1"/>
  <c r="BY492" i="37" s="1"/>
  <c r="BY534" i="37" a="1"/>
  <c r="BY534" i="37" s="1"/>
  <c r="BY491" i="37" a="1"/>
  <c r="BY491" i="37" s="1"/>
  <c r="BY566" i="37" a="1"/>
  <c r="BY566" i="37" s="1"/>
  <c r="BY533" i="37" a="1"/>
  <c r="BY533" i="37" s="1"/>
  <c r="BY569" i="37" a="1"/>
  <c r="BY569" i="37" s="1"/>
  <c r="BY564" i="37" a="1"/>
  <c r="BY564" i="37" s="1"/>
  <c r="BY563" i="37" a="1"/>
  <c r="BY563" i="37" s="1"/>
  <c r="BY562" i="37" a="1"/>
  <c r="BY562" i="37" s="1"/>
  <c r="BY493" i="37" a="1"/>
  <c r="BY493" i="37" s="1"/>
  <c r="BY490" i="37" a="1"/>
  <c r="BY490" i="37" s="1"/>
  <c r="BY529" i="37" a="1"/>
  <c r="BY529" i="37" s="1"/>
  <c r="BY487" i="37" a="1"/>
  <c r="BY487" i="37" s="1"/>
  <c r="BY494" i="37" a="1"/>
  <c r="BY494" i="37" s="1"/>
  <c r="BY484" i="37" a="1"/>
  <c r="BY484" i="37" s="1"/>
  <c r="BY485" i="37" a="1"/>
  <c r="BY485" i="37" s="1"/>
  <c r="BY482" i="37" a="1"/>
  <c r="BY482" i="37" s="1"/>
  <c r="BY488" i="37" a="1"/>
  <c r="BY488" i="37" s="1"/>
  <c r="BY486" i="37" a="1"/>
  <c r="BY486" i="37" s="1"/>
  <c r="BY489" i="37" a="1"/>
  <c r="BY489" i="37" s="1"/>
  <c r="BY438" i="37" a="1"/>
  <c r="BY438" i="37" s="1"/>
  <c r="BY436" i="37" a="1"/>
  <c r="BY436" i="37" s="1"/>
  <c r="BY442" i="37" a="1"/>
  <c r="BY442" i="37" s="1"/>
  <c r="BY483" i="37" a="1"/>
  <c r="BY483" i="37" s="1"/>
  <c r="BY441" i="37" a="1"/>
  <c r="BY441" i="37" s="1"/>
  <c r="BY440" i="37" a="1"/>
  <c r="BY440" i="37" s="1"/>
  <c r="BY434" i="37" a="1"/>
  <c r="BY434" i="37" s="1"/>
  <c r="BY433" i="37" a="1"/>
  <c r="BY433" i="37" s="1"/>
  <c r="BY432" i="37" a="1"/>
  <c r="BY432" i="37" s="1"/>
  <c r="BY431" i="37" a="1"/>
  <c r="BY431" i="37" s="1"/>
  <c r="BY439" i="37" a="1"/>
  <c r="BY439" i="37" s="1"/>
  <c r="BY430" i="37" a="1"/>
  <c r="BY430" i="37" s="1"/>
  <c r="BY437" i="37" a="1"/>
  <c r="BY437" i="37" s="1"/>
  <c r="BY435" i="37" a="1"/>
  <c r="BY435" i="37" s="1"/>
  <c r="BY181" i="37" a="1"/>
  <c r="BY181" i="37" s="1"/>
  <c r="BY177" i="37" a="1"/>
  <c r="BY177" i="37" s="1"/>
  <c r="BY180" i="37" a="1"/>
  <c r="BY180" i="37" s="1"/>
  <c r="BY176" i="37" a="1"/>
  <c r="BY176" i="37" s="1"/>
  <c r="BY179" i="37" a="1"/>
  <c r="BY179" i="37" s="1"/>
  <c r="BY175" i="37" a="1"/>
  <c r="BY175" i="37" s="1"/>
  <c r="BY178" i="37" a="1"/>
  <c r="BY178" i="37" s="1"/>
  <c r="F81" i="24" a="1"/>
  <c r="F81" i="24" s="1"/>
  <c r="CK632" i="37" a="1"/>
  <c r="CK485" i="37" a="1"/>
  <c r="CK563" i="37" a="1"/>
  <c r="CK433" i="37" a="1"/>
  <c r="CK633" i="37" a="1"/>
  <c r="CK430" i="37" a="1"/>
  <c r="CK568" i="37" a="1"/>
  <c r="CK484" i="37" a="1"/>
  <c r="CK179" i="37" a="1"/>
  <c r="CK434" i="37" a="1"/>
  <c r="CK482" i="37" a="1"/>
  <c r="CK569" i="37" a="1"/>
  <c r="CK431" i="37" a="1"/>
  <c r="CK435" i="37" a="1"/>
  <c r="CK566" i="37" a="1"/>
  <c r="CK489" i="37" a="1"/>
  <c r="CK491" i="37" a="1"/>
  <c r="CK562" i="37" a="1"/>
  <c r="CK564" i="37" a="1"/>
  <c r="CK565" i="37" a="1"/>
  <c r="CK437" i="37" a="1"/>
  <c r="CK176" i="37" a="1"/>
  <c r="CK567" i="37" a="1"/>
  <c r="CK181" i="37" a="1"/>
  <c r="CK440" i="37" a="1"/>
  <c r="CK441" i="37" a="1"/>
  <c r="CK175" i="37" a="1"/>
  <c r="CK561" i="37" a="1"/>
  <c r="CK442" i="37" a="1"/>
  <c r="CK486" i="37" a="1"/>
  <c r="CK630" i="37" a="1"/>
  <c r="CK490" i="37" a="1"/>
  <c r="CK432" i="37" a="1"/>
  <c r="CK177" i="37" a="1"/>
  <c r="CK629" i="37" a="1"/>
  <c r="CK439" i="37" a="1"/>
  <c r="CK494" i="37" a="1"/>
  <c r="CK436" i="37" a="1"/>
  <c r="CK493" i="37" a="1"/>
  <c r="CK483" i="37" a="1"/>
  <c r="CK180" i="37" a="1"/>
  <c r="CK487" i="37" a="1"/>
  <c r="CK570" i="37" a="1"/>
  <c r="CK628" i="37" a="1"/>
  <c r="CK178" i="37" a="1"/>
  <c r="CK438" i="37" a="1"/>
  <c r="CK631" i="37" a="1"/>
  <c r="CK488" i="37" a="1"/>
  <c r="CK492" i="37" a="1"/>
  <c r="CK570" i="37" l="1"/>
  <c r="CX570" i="37" s="1"/>
  <c r="CK562" i="37"/>
  <c r="CX562" i="37" s="1"/>
  <c r="CK177" i="37"/>
  <c r="CX177" i="37" s="1"/>
  <c r="CK433" i="37"/>
  <c r="CX433" i="37" s="1"/>
  <c r="CK176" i="37"/>
  <c r="CX176" i="37" s="1"/>
  <c r="CK435" i="37"/>
  <c r="CX435" i="37" s="1"/>
  <c r="CK489" i="37"/>
  <c r="CX489" i="37" s="1"/>
  <c r="CK563" i="37"/>
  <c r="CX563" i="37" s="1"/>
  <c r="CK561" i="37"/>
  <c r="CX561" i="37" s="1"/>
  <c r="CK490" i="37"/>
  <c r="CX490" i="37" s="1"/>
  <c r="CK430" i="37"/>
  <c r="CX430" i="37" s="1"/>
  <c r="CK181" i="37"/>
  <c r="CX181" i="37" s="1"/>
  <c r="CK482" i="37"/>
  <c r="CX482" i="37" s="1"/>
  <c r="CK180" i="37"/>
  <c r="CX180" i="37" s="1"/>
  <c r="CK630" i="37"/>
  <c r="CX630" i="37" s="1"/>
  <c r="CK494" i="37"/>
  <c r="CX494" i="37" s="1"/>
  <c r="CK441" i="37"/>
  <c r="CX441" i="37" s="1"/>
  <c r="CK484" i="37"/>
  <c r="CX484" i="37" s="1"/>
  <c r="CK564" i="37"/>
  <c r="CX564" i="37" s="1"/>
  <c r="CK487" i="37"/>
  <c r="CX487" i="37" s="1"/>
  <c r="CK631" i="37"/>
  <c r="CX631" i="37" s="1"/>
  <c r="CK486" i="37"/>
  <c r="CX486" i="37" s="1"/>
  <c r="CK488" i="37"/>
  <c r="CX488" i="37" s="1"/>
  <c r="CK431" i="37"/>
  <c r="CX431" i="37" s="1"/>
  <c r="CK565" i="37"/>
  <c r="CX565" i="37" s="1"/>
  <c r="CK491" i="37"/>
  <c r="CX491" i="37" s="1"/>
  <c r="CK569" i="37"/>
  <c r="CX569" i="37" s="1"/>
  <c r="CK629" i="37"/>
  <c r="CX629" i="37" s="1"/>
  <c r="CK438" i="37"/>
  <c r="CX438" i="37" s="1"/>
  <c r="CK436" i="37"/>
  <c r="CX436" i="37" s="1"/>
  <c r="CK485" i="37"/>
  <c r="CX485" i="37" s="1"/>
  <c r="CK178" i="37"/>
  <c r="CX178" i="37" s="1"/>
  <c r="CK439" i="37"/>
  <c r="CX439" i="37" s="1"/>
  <c r="CK493" i="37"/>
  <c r="CX493" i="37" s="1"/>
  <c r="CK567" i="37"/>
  <c r="CX567" i="37" s="1"/>
  <c r="CK175" i="37"/>
  <c r="CX175" i="37" s="1"/>
  <c r="CK483" i="37"/>
  <c r="CX483" i="37" s="1"/>
  <c r="CK566" i="37"/>
  <c r="CX566" i="37" s="1"/>
  <c r="CK633" i="37"/>
  <c r="CX633" i="37" s="1"/>
  <c r="CK179" i="37"/>
  <c r="CX179" i="37" s="1"/>
  <c r="CK568" i="37"/>
  <c r="CX568" i="37" s="1"/>
  <c r="CK434" i="37"/>
  <c r="CX434" i="37" s="1"/>
  <c r="CK628" i="37"/>
  <c r="CX628" i="37" s="1"/>
  <c r="CK437" i="37"/>
  <c r="CX437" i="37" s="1"/>
  <c r="CK432" i="37"/>
  <c r="CX432" i="37" s="1"/>
  <c r="CK442" i="37"/>
  <c r="CX442" i="37" s="1"/>
  <c r="CK440" i="37"/>
  <c r="CX440" i="37" s="1"/>
  <c r="CK632" i="37"/>
  <c r="CX632" i="37" s="1"/>
  <c r="CK492" i="37"/>
  <c r="CX492" i="37" s="1"/>
  <c r="AM400" i="24"/>
  <c r="AL400" i="24"/>
  <c r="AK400" i="24"/>
  <c r="AJ400" i="24"/>
  <c r="AI400" i="24"/>
  <c r="AH400" i="24"/>
  <c r="AG400" i="24"/>
  <c r="AF400" i="24"/>
  <c r="AE400" i="24"/>
  <c r="AD400" i="24"/>
  <c r="AC400" i="24"/>
  <c r="AB400" i="24"/>
  <c r="AA400" i="24"/>
  <c r="Z400" i="24"/>
  <c r="Y400" i="24"/>
  <c r="X400" i="24"/>
  <c r="W400" i="24"/>
  <c r="V400" i="24"/>
  <c r="U400" i="24"/>
  <c r="T400" i="24"/>
  <c r="S400" i="24"/>
  <c r="R400" i="24"/>
  <c r="Q400" i="24"/>
  <c r="P400" i="24"/>
  <c r="O400" i="24"/>
  <c r="N400" i="24"/>
  <c r="M400" i="24"/>
  <c r="L400" i="24"/>
  <c r="K400" i="24"/>
  <c r="J400" i="24"/>
  <c r="I400" i="24"/>
  <c r="H400" i="24"/>
  <c r="G400" i="24"/>
  <c r="F400" i="24"/>
  <c r="CL442" i="37" a="1"/>
  <c r="CL181" i="37" a="1"/>
  <c r="CL434" i="37" a="1"/>
  <c r="CL632" i="37" a="1"/>
  <c r="CL482" i="37" a="1"/>
  <c r="CL563" i="37" a="1"/>
  <c r="CL489" i="37" a="1"/>
  <c r="CL437" i="37" a="1"/>
  <c r="CL569" i="37" a="1"/>
  <c r="CL568" i="37" a="1"/>
  <c r="CL483" i="37" a="1"/>
  <c r="CL566" i="37" a="1"/>
  <c r="CL441" i="37" a="1"/>
  <c r="CL494" i="37" a="1"/>
  <c r="CL487" i="37" a="1"/>
  <c r="CL177" i="37" a="1"/>
  <c r="CL564" i="37" a="1"/>
  <c r="CL492" i="37" a="1"/>
  <c r="CL435" i="37" a="1"/>
  <c r="CL439" i="37" a="1"/>
  <c r="CL567" i="37" a="1"/>
  <c r="CL628" i="37" a="1"/>
  <c r="CL433" i="37" a="1"/>
  <c r="CL485" i="37" a="1"/>
  <c r="CL430" i="37" a="1"/>
  <c r="CL486" i="37" a="1"/>
  <c r="CL565" i="37" a="1"/>
  <c r="CL561" i="37" a="1"/>
  <c r="CL179" i="37" a="1"/>
  <c r="CL570" i="37" a="1"/>
  <c r="CL438" i="37" a="1"/>
  <c r="CL175" i="37" a="1"/>
  <c r="CL493" i="37" a="1"/>
  <c r="CL490" i="37" a="1"/>
  <c r="CL431" i="37" a="1"/>
  <c r="CL491" i="37" a="1"/>
  <c r="CL436" i="37" a="1"/>
  <c r="CL629" i="37" a="1"/>
  <c r="CL630" i="37" a="1"/>
  <c r="CL631" i="37" a="1"/>
  <c r="CL440" i="37" a="1"/>
  <c r="CL178" i="37" a="1"/>
  <c r="CL176" i="37" a="1"/>
  <c r="CL633" i="37" a="1"/>
  <c r="CL488" i="37" a="1"/>
  <c r="CL180" i="37" a="1"/>
  <c r="CL562" i="37" a="1"/>
  <c r="CL484" i="37" a="1"/>
  <c r="CL432" i="37" a="1"/>
  <c r="CL569" i="37" l="1"/>
  <c r="CY569" i="37" s="1"/>
  <c r="CL629" i="37"/>
  <c r="CY629" i="37" s="1"/>
  <c r="CL486" i="37"/>
  <c r="CY486" i="37" s="1"/>
  <c r="CL178" i="37"/>
  <c r="CY178" i="37" s="1"/>
  <c r="CL568" i="37"/>
  <c r="CY568" i="37" s="1"/>
  <c r="CL483" i="37"/>
  <c r="CY483" i="37" s="1"/>
  <c r="CL562" i="37"/>
  <c r="CY562" i="37" s="1"/>
  <c r="CL628" i="37"/>
  <c r="CY628" i="37" s="1"/>
  <c r="CL435" i="37"/>
  <c r="CY435" i="37" s="1"/>
  <c r="CL177" i="37"/>
  <c r="CY177" i="37" s="1"/>
  <c r="CL494" i="37"/>
  <c r="CY494" i="37" s="1"/>
  <c r="CL180" i="37"/>
  <c r="CY180" i="37" s="1"/>
  <c r="CL442" i="37"/>
  <c r="CY442" i="37" s="1"/>
  <c r="CL565" i="37"/>
  <c r="CY565" i="37" s="1"/>
  <c r="CL430" i="37"/>
  <c r="CY430" i="37" s="1"/>
  <c r="CL566" i="37"/>
  <c r="CY566" i="37" s="1"/>
  <c r="CL437" i="37"/>
  <c r="CY437" i="37" s="1"/>
  <c r="CL181" i="37"/>
  <c r="CY181" i="37" s="1"/>
  <c r="CL482" i="37"/>
  <c r="CY482" i="37" s="1"/>
  <c r="CL561" i="37"/>
  <c r="CY561" i="37" s="1"/>
  <c r="CL493" i="37"/>
  <c r="CY493" i="37" s="1"/>
  <c r="CL570" i="37"/>
  <c r="CY570" i="37" s="1"/>
  <c r="CL633" i="37"/>
  <c r="CY633" i="37" s="1"/>
  <c r="CL491" i="37"/>
  <c r="CY491" i="37" s="1"/>
  <c r="CL434" i="37"/>
  <c r="CY434" i="37" s="1"/>
  <c r="CL484" i="37"/>
  <c r="CY484" i="37" s="1"/>
  <c r="CL631" i="37"/>
  <c r="CY631" i="37" s="1"/>
  <c r="CL175" i="37"/>
  <c r="CY175" i="37" s="1"/>
  <c r="CL630" i="37"/>
  <c r="CY630" i="37" s="1"/>
  <c r="CL441" i="37"/>
  <c r="CY441" i="37" s="1"/>
  <c r="CL487" i="37"/>
  <c r="CY487" i="37" s="1"/>
  <c r="CL489" i="37"/>
  <c r="CY489" i="37" s="1"/>
  <c r="CL438" i="37"/>
  <c r="CY438" i="37" s="1"/>
  <c r="CL176" i="37"/>
  <c r="CY176" i="37" s="1"/>
  <c r="CL632" i="37"/>
  <c r="CY632" i="37" s="1"/>
  <c r="CL436" i="37"/>
  <c r="CY436" i="37" s="1"/>
  <c r="CL439" i="37"/>
  <c r="CY439" i="37" s="1"/>
  <c r="CL563" i="37"/>
  <c r="CY563" i="37" s="1"/>
  <c r="CL488" i="37"/>
  <c r="CY488" i="37" s="1"/>
  <c r="CL490" i="37"/>
  <c r="CY490" i="37" s="1"/>
  <c r="CL431" i="37"/>
  <c r="CY431" i="37" s="1"/>
  <c r="CL485" i="37"/>
  <c r="CY485" i="37" s="1"/>
  <c r="CL492" i="37"/>
  <c r="CY492" i="37" s="1"/>
  <c r="CL432" i="37"/>
  <c r="CY432" i="37" s="1"/>
  <c r="CL433" i="37"/>
  <c r="CY433" i="37" s="1"/>
  <c r="CL567" i="37"/>
  <c r="CY567" i="37" s="1"/>
  <c r="CL564" i="37"/>
  <c r="CY564" i="37" s="1"/>
  <c r="CL179" i="37"/>
  <c r="CY179" i="37" s="1"/>
  <c r="CL440" i="37"/>
  <c r="CY440" i="37" s="1"/>
  <c r="AD421" i="24"/>
  <c r="N421" i="24"/>
  <c r="V421" i="24"/>
  <c r="F421" i="24"/>
  <c r="L421" i="24"/>
  <c r="T421" i="24"/>
  <c r="AJ421" i="24"/>
  <c r="AB421" i="24"/>
  <c r="AL421" i="24"/>
  <c r="J404" i="24"/>
  <c r="Z404" i="24"/>
  <c r="AH404" i="24"/>
  <c r="G421" i="24"/>
  <c r="O421" i="24"/>
  <c r="W421" i="24"/>
  <c r="AE421" i="24"/>
  <c r="AN406" i="24"/>
  <c r="AM421" i="24"/>
  <c r="AO417" i="24" s="1"/>
  <c r="AN415" i="24"/>
  <c r="AN414" i="24"/>
  <c r="AN413" i="24"/>
  <c r="AN417" i="24"/>
  <c r="AN411" i="24"/>
  <c r="H421" i="24"/>
  <c r="P421" i="24"/>
  <c r="X421" i="24"/>
  <c r="AF421" i="24"/>
  <c r="AN409" i="24"/>
  <c r="AN420" i="24"/>
  <c r="AG421" i="24"/>
  <c r="AN412" i="24"/>
  <c r="Q421" i="24"/>
  <c r="J421" i="24"/>
  <c r="R421" i="24"/>
  <c r="Z421" i="24"/>
  <c r="AH421" i="24"/>
  <c r="AN407" i="24"/>
  <c r="AN418" i="24"/>
  <c r="I421" i="24"/>
  <c r="Y421" i="24"/>
  <c r="K421" i="24"/>
  <c r="S421" i="24"/>
  <c r="AA421" i="24"/>
  <c r="AI421" i="24"/>
  <c r="AN410" i="24"/>
  <c r="AN416" i="24"/>
  <c r="M421" i="24"/>
  <c r="U421" i="24"/>
  <c r="AC421" i="24"/>
  <c r="AK421" i="24"/>
  <c r="AN408" i="24"/>
  <c r="AN419" i="24"/>
  <c r="T404" i="24"/>
  <c r="AJ404" i="24"/>
  <c r="L404" i="24"/>
  <c r="AB404" i="24"/>
  <c r="R404" i="24"/>
  <c r="F404" i="24"/>
  <c r="V404" i="24"/>
  <c r="AL404" i="24"/>
  <c r="N404" i="24"/>
  <c r="AD404" i="24"/>
  <c r="H404" i="24"/>
  <c r="P404" i="24"/>
  <c r="X404" i="24"/>
  <c r="I404" i="24"/>
  <c r="Q404" i="24"/>
  <c r="Y404" i="24"/>
  <c r="AG404" i="24"/>
  <c r="K404" i="24"/>
  <c r="S404" i="24"/>
  <c r="AA404" i="24"/>
  <c r="AI404" i="24"/>
  <c r="M404" i="24"/>
  <c r="U404" i="24"/>
  <c r="AC404" i="24"/>
  <c r="AK404" i="24"/>
  <c r="O404" i="24"/>
  <c r="AM404" i="24"/>
  <c r="G404" i="24"/>
  <c r="W404" i="24"/>
  <c r="AE404" i="24"/>
  <c r="AF404" i="24"/>
  <c r="AD422" i="24" l="1"/>
  <c r="N422" i="24"/>
  <c r="F422" i="24"/>
  <c r="AL422" i="24"/>
  <c r="AO410" i="24"/>
  <c r="V422" i="24"/>
  <c r="AO408" i="24"/>
  <c r="L422" i="24"/>
  <c r="AO407" i="24"/>
  <c r="AJ422" i="24"/>
  <c r="AO419" i="24"/>
  <c r="AO416" i="24"/>
  <c r="J422" i="24"/>
  <c r="AB422" i="24"/>
  <c r="T422" i="24"/>
  <c r="AO418" i="24"/>
  <c r="AO412" i="24"/>
  <c r="AO411" i="24"/>
  <c r="AH422" i="24"/>
  <c r="AO420" i="24"/>
  <c r="Z422" i="24"/>
  <c r="AG422" i="24"/>
  <c r="Y422" i="24"/>
  <c r="AK422" i="24"/>
  <c r="AC422" i="24"/>
  <c r="AA422" i="24"/>
  <c r="AE422" i="24"/>
  <c r="S422" i="24"/>
  <c r="AF422" i="24"/>
  <c r="W422" i="24"/>
  <c r="K422" i="24"/>
  <c r="X422" i="24"/>
  <c r="O422" i="24"/>
  <c r="P422" i="24"/>
  <c r="G422" i="24"/>
  <c r="I422" i="24"/>
  <c r="H422" i="24"/>
  <c r="R422" i="24"/>
  <c r="AM422" i="24"/>
  <c r="AO415" i="24"/>
  <c r="AO414" i="24"/>
  <c r="AO413" i="24"/>
  <c r="U422" i="24"/>
  <c r="M422" i="24"/>
  <c r="AI422" i="24"/>
  <c r="Q422" i="24"/>
  <c r="AO409" i="24"/>
  <c r="AO406" i="24"/>
  <c r="AM347" i="12" l="1"/>
  <c r="AL347" i="12"/>
  <c r="AK347" i="12"/>
  <c r="AJ347" i="12"/>
  <c r="AI347" i="12"/>
  <c r="AH347" i="12"/>
  <c r="AG347" i="12"/>
  <c r="AF347" i="12"/>
  <c r="AE347" i="12"/>
  <c r="AD347" i="12"/>
  <c r="AC347" i="12"/>
  <c r="AB347" i="12"/>
  <c r="AA347" i="12"/>
  <c r="Z347" i="12"/>
  <c r="Y347" i="12"/>
  <c r="X347" i="12"/>
  <c r="W347" i="12"/>
  <c r="V347" i="12"/>
  <c r="U347" i="12"/>
  <c r="T347" i="12"/>
  <c r="S347" i="12"/>
  <c r="R347" i="12"/>
  <c r="Q347" i="12"/>
  <c r="P347" i="12"/>
  <c r="O347" i="12"/>
  <c r="N347" i="12"/>
  <c r="M347" i="12"/>
  <c r="L347" i="12"/>
  <c r="K347" i="12"/>
  <c r="J347" i="12"/>
  <c r="I347" i="12"/>
  <c r="H347" i="12"/>
  <c r="G347" i="12"/>
  <c r="F347" i="12"/>
  <c r="AY346" i="12"/>
  <c r="BP310" i="12"/>
  <c r="BO310" i="12"/>
  <c r="BN310" i="12"/>
  <c r="BJ310" i="12"/>
  <c r="BI310" i="12"/>
  <c r="BH310" i="12"/>
  <c r="BG310" i="12"/>
  <c r="BF310" i="12"/>
  <c r="BO309" i="12"/>
  <c r="BN309" i="12"/>
  <c r="BM309" i="12"/>
  <c r="BL309" i="12"/>
  <c r="BI309" i="12"/>
  <c r="BG309" i="12"/>
  <c r="BF309" i="12"/>
  <c r="BP308" i="12"/>
  <c r="BO308" i="12"/>
  <c r="BK308" i="12"/>
  <c r="BI308" i="12"/>
  <c r="BH308" i="12"/>
  <c r="BG308" i="12"/>
  <c r="BO307" i="12"/>
  <c r="BN307" i="12"/>
  <c r="BI307" i="12"/>
  <c r="BH307" i="12"/>
  <c r="BG307" i="12"/>
  <c r="BF307" i="12"/>
  <c r="BP306" i="12"/>
  <c r="BN306" i="12"/>
  <c r="BL306" i="12"/>
  <c r="BF306" i="12"/>
  <c r="AY313" i="12"/>
  <c r="BC311" i="12"/>
  <c r="BC310" i="12" s="1"/>
  <c r="AP311" i="12"/>
  <c r="BE311" i="12" s="1"/>
  <c r="BR311" i="12" s="1"/>
  <c r="CE311" i="12" s="1"/>
  <c r="AP310" i="12"/>
  <c r="BE310" i="12" s="1"/>
  <c r="BR310" i="12" s="1"/>
  <c r="CE310" i="12" s="1"/>
  <c r="AP309" i="12"/>
  <c r="BE309" i="12" s="1"/>
  <c r="BR309" i="12" s="1"/>
  <c r="CE309" i="12" s="1"/>
  <c r="AP308" i="12"/>
  <c r="BE308" i="12" s="1"/>
  <c r="BR308" i="12" s="1"/>
  <c r="CE308" i="12" s="1"/>
  <c r="AP307" i="12"/>
  <c r="BE307" i="12" s="1"/>
  <c r="BR307" i="12" s="1"/>
  <c r="CE307" i="12" s="1"/>
  <c r="AP306" i="12"/>
  <c r="BE306" i="12" s="1"/>
  <c r="BR306" i="12" s="1"/>
  <c r="CE306" i="12" s="1"/>
  <c r="AS305" i="12"/>
  <c r="AW305" i="12" s="1"/>
  <c r="AZ305" i="12" s="1"/>
  <c r="AQ305" i="12"/>
  <c r="AR305" i="12" s="1"/>
  <c r="AV305" i="12" s="1"/>
  <c r="AY305" i="12" s="1"/>
  <c r="AM305" i="12"/>
  <c r="AL305" i="12"/>
  <c r="AK305" i="12"/>
  <c r="AJ305" i="12"/>
  <c r="AI305" i="12"/>
  <c r="AH305" i="12"/>
  <c r="AG305" i="12"/>
  <c r="AF305" i="12"/>
  <c r="AE305" i="12"/>
  <c r="AD305" i="12"/>
  <c r="AC305" i="12"/>
  <c r="AB305" i="12"/>
  <c r="AA305" i="12"/>
  <c r="Z305" i="12"/>
  <c r="Y305" i="12"/>
  <c r="X305" i="12"/>
  <c r="W305" i="12"/>
  <c r="V305" i="12"/>
  <c r="U305" i="12"/>
  <c r="T305" i="12"/>
  <c r="S305" i="12"/>
  <c r="R305" i="12"/>
  <c r="Q305" i="12"/>
  <c r="P305" i="12"/>
  <c r="O305" i="12"/>
  <c r="N305" i="12"/>
  <c r="M305" i="12"/>
  <c r="L305" i="12"/>
  <c r="K305" i="12"/>
  <c r="J305" i="12"/>
  <c r="I305" i="12"/>
  <c r="H305" i="12"/>
  <c r="G305" i="12"/>
  <c r="F305" i="12"/>
  <c r="BN301" i="12"/>
  <c r="BK301" i="12"/>
  <c r="BI301" i="12"/>
  <c r="BF301" i="12"/>
  <c r="BI300" i="12"/>
  <c r="BP299" i="12"/>
  <c r="BN299" i="12"/>
  <c r="BK299" i="12"/>
  <c r="BI299" i="12"/>
  <c r="BH299" i="12"/>
  <c r="BF299" i="12"/>
  <c r="BP301" i="12"/>
  <c r="BO301" i="12"/>
  <c r="BM301" i="12"/>
  <c r="BL301" i="12"/>
  <c r="BJ301" i="12"/>
  <c r="BH301" i="12"/>
  <c r="BG301" i="12"/>
  <c r="BP300" i="12"/>
  <c r="BO300" i="12"/>
  <c r="BN300" i="12"/>
  <c r="BM300" i="12"/>
  <c r="BL300" i="12"/>
  <c r="BK300" i="12"/>
  <c r="BJ300" i="12"/>
  <c r="BH300" i="12"/>
  <c r="BG300" i="12"/>
  <c r="BF300" i="12"/>
  <c r="BO299" i="12"/>
  <c r="BM299" i="12"/>
  <c r="BL299" i="12"/>
  <c r="BJ299" i="12"/>
  <c r="BG299" i="12"/>
  <c r="BP298" i="12"/>
  <c r="BO298" i="12"/>
  <c r="BN298" i="12"/>
  <c r="BM298" i="12"/>
  <c r="BL298" i="12"/>
  <c r="BK298" i="12"/>
  <c r="BJ298" i="12"/>
  <c r="BI298" i="12"/>
  <c r="BH298" i="12"/>
  <c r="BG298" i="12"/>
  <c r="BF298" i="12"/>
  <c r="BP297" i="12"/>
  <c r="BN297" i="12"/>
  <c r="BM297" i="12"/>
  <c r="BL297" i="12"/>
  <c r="BK297" i="12"/>
  <c r="BJ297" i="12"/>
  <c r="BH297" i="12"/>
  <c r="BG297" i="12"/>
  <c r="BF297" i="12"/>
  <c r="AY304" i="12"/>
  <c r="BC302" i="12"/>
  <c r="BC301" i="12" s="1"/>
  <c r="BC300" i="12" s="1"/>
  <c r="BC299" i="12" s="1"/>
  <c r="BC298" i="12" s="1"/>
  <c r="AP302" i="12"/>
  <c r="BE302" i="12" s="1"/>
  <c r="BR302" i="12" s="1"/>
  <c r="CE302" i="12" s="1"/>
  <c r="AS296" i="12"/>
  <c r="AW296" i="12" s="1"/>
  <c r="AZ296" i="12" s="1"/>
  <c r="AQ296" i="12"/>
  <c r="AR296" i="12" s="1"/>
  <c r="AV296" i="12" s="1"/>
  <c r="AY296" i="12" s="1"/>
  <c r="AM296" i="12"/>
  <c r="AL296" i="12"/>
  <c r="AK296" i="12"/>
  <c r="AJ296" i="12"/>
  <c r="AI296" i="12"/>
  <c r="AH296" i="12"/>
  <c r="AG296" i="12"/>
  <c r="AF296" i="12"/>
  <c r="AE296" i="12"/>
  <c r="AD296" i="12"/>
  <c r="AC296" i="12"/>
  <c r="AB296" i="12"/>
  <c r="AA296" i="12"/>
  <c r="Z296" i="12"/>
  <c r="Y296" i="12"/>
  <c r="X296" i="12"/>
  <c r="W296" i="12"/>
  <c r="V296" i="12"/>
  <c r="U296" i="12"/>
  <c r="T296" i="12"/>
  <c r="S296" i="12"/>
  <c r="R296" i="12"/>
  <c r="Q296" i="12"/>
  <c r="P296" i="12"/>
  <c r="O296" i="12"/>
  <c r="N296" i="12"/>
  <c r="M296" i="12"/>
  <c r="L296" i="12"/>
  <c r="K296" i="12"/>
  <c r="J296" i="12"/>
  <c r="I296" i="12"/>
  <c r="H296" i="12"/>
  <c r="G296" i="12"/>
  <c r="F296" i="12"/>
  <c r="AY295" i="12"/>
  <c r="AN307" i="12" l="1"/>
  <c r="V311" i="12"/>
  <c r="AD311" i="12"/>
  <c r="BG311" i="12" s="1"/>
  <c r="AL311" i="12"/>
  <c r="BO311" i="12" s="1"/>
  <c r="W302" i="12"/>
  <c r="R302" i="12"/>
  <c r="Z302" i="12"/>
  <c r="Y302" i="12"/>
  <c r="AH302" i="12"/>
  <c r="X302" i="12"/>
  <c r="AF302" i="12"/>
  <c r="S302" i="12"/>
  <c r="W311" i="12"/>
  <c r="AE311" i="12"/>
  <c r="Q302" i="12"/>
  <c r="X311" i="12"/>
  <c r="Q311" i="12"/>
  <c r="Y311" i="12"/>
  <c r="AG311" i="12"/>
  <c r="R311" i="12"/>
  <c r="Z311" i="12"/>
  <c r="AH311" i="12"/>
  <c r="S311" i="12"/>
  <c r="AA311" i="12"/>
  <c r="AI311" i="12"/>
  <c r="U311" i="12"/>
  <c r="AF311" i="12"/>
  <c r="T302" i="12"/>
  <c r="AB302" i="12"/>
  <c r="BI306" i="12"/>
  <c r="P302" i="12"/>
  <c r="U302" i="12"/>
  <c r="BP307" i="12"/>
  <c r="P311" i="12"/>
  <c r="T311" i="12"/>
  <c r="AB311" i="12"/>
  <c r="AJ311" i="12"/>
  <c r="V302" i="12"/>
  <c r="AL302" i="12"/>
  <c r="AA302" i="12"/>
  <c r="AC302" i="12"/>
  <c r="AC311" i="12"/>
  <c r="BF311" i="12" s="1"/>
  <c r="BO297" i="12"/>
  <c r="AT305" i="12"/>
  <c r="AX305" i="12" s="1"/>
  <c r="BA305" i="12" s="1"/>
  <c r="AD302" i="12"/>
  <c r="BI297" i="12"/>
  <c r="AE302" i="12"/>
  <c r="AM302" i="12"/>
  <c r="AM311" i="12"/>
  <c r="AK302" i="12"/>
  <c r="BL308" i="12"/>
  <c r="AN309" i="12"/>
  <c r="AK311" i="12"/>
  <c r="BN311" i="12" s="1"/>
  <c r="AG302" i="12"/>
  <c r="AI302" i="12"/>
  <c r="AJ302" i="12"/>
  <c r="BM306" i="12"/>
  <c r="BC309" i="12"/>
  <c r="AU305" i="12"/>
  <c r="AN306" i="12"/>
  <c r="BG306" i="12"/>
  <c r="BO306" i="12"/>
  <c r="BJ307" i="12"/>
  <c r="BM308" i="12"/>
  <c r="BH309" i="12"/>
  <c r="BP309" i="12"/>
  <c r="BK310" i="12"/>
  <c r="BH306" i="12"/>
  <c r="BK307" i="12"/>
  <c r="BF308" i="12"/>
  <c r="BN308" i="12"/>
  <c r="BL310" i="12"/>
  <c r="BL307" i="12"/>
  <c r="AN308" i="12"/>
  <c r="BJ309" i="12"/>
  <c r="BM310" i="12"/>
  <c r="BJ306" i="12"/>
  <c r="BM307" i="12"/>
  <c r="BK309" i="12"/>
  <c r="BK306" i="12"/>
  <c r="AN310" i="12"/>
  <c r="BJ308" i="12"/>
  <c r="BC297" i="12"/>
  <c r="AU296" i="12"/>
  <c r="AT296" i="12"/>
  <c r="AX296" i="12" s="1"/>
  <c r="BA296" i="12" s="1"/>
  <c r="BZ310" i="12" a="1"/>
  <c r="BT310" i="12" a="1"/>
  <c r="CA310" i="12" a="1"/>
  <c r="BZ311" i="12" a="1"/>
  <c r="CC309" i="12" a="1"/>
  <c r="CB310" i="12" a="1"/>
  <c r="BY310" i="12" a="1"/>
  <c r="BV310" i="12" a="1"/>
  <c r="BZ309" i="12" a="1"/>
  <c r="BX310" i="12" a="1"/>
  <c r="BS310" i="12" a="1"/>
  <c r="CC310" i="12" a="1"/>
  <c r="BU310" i="12" a="1"/>
  <c r="BS311" i="12" a="1"/>
  <c r="BW310" i="12" a="1"/>
  <c r="BM311" i="12" l="1"/>
  <c r="CC309" i="12"/>
  <c r="CP309" i="12" s="1"/>
  <c r="BS310" i="12"/>
  <c r="CF310" i="12" s="1"/>
  <c r="CC310" i="12"/>
  <c r="CP310" i="12" s="1"/>
  <c r="CA310" i="12"/>
  <c r="CN310" i="12" s="1"/>
  <c r="BZ310" i="12"/>
  <c r="CM310" i="12" s="1"/>
  <c r="BY310" i="12"/>
  <c r="CL310" i="12" s="1"/>
  <c r="BT310" i="12"/>
  <c r="CG310" i="12" s="1"/>
  <c r="BV310" i="12"/>
  <c r="CI310" i="12" s="1"/>
  <c r="BZ309" i="12"/>
  <c r="CM309" i="12" s="1"/>
  <c r="BX310" i="12"/>
  <c r="CK310" i="12" s="1"/>
  <c r="BU310" i="12"/>
  <c r="CH310" i="12" s="1"/>
  <c r="BS311" i="12"/>
  <c r="CF311" i="12" s="1"/>
  <c r="BZ311" i="12"/>
  <c r="CM311" i="12" s="1"/>
  <c r="CB310" i="12"/>
  <c r="CO310" i="12" s="1"/>
  <c r="BW310" i="12"/>
  <c r="CJ310" i="12" s="1"/>
  <c r="BJ311" i="12"/>
  <c r="BL311" i="12"/>
  <c r="BP311" i="12"/>
  <c r="AN311" i="12"/>
  <c r="BC308" i="12"/>
  <c r="BK311" i="12"/>
  <c r="BI311" i="12"/>
  <c r="BH311" i="12"/>
  <c r="CB311" i="12" a="1"/>
  <c r="BW309" i="12" a="1"/>
  <c r="BV311" i="12" a="1"/>
  <c r="CA311" i="12" a="1"/>
  <c r="BS309" i="12" a="1"/>
  <c r="BY311" i="12" a="1"/>
  <c r="CB309" i="12" a="1"/>
  <c r="BU311" i="12" a="1"/>
  <c r="BX311" i="12" a="1"/>
  <c r="BV309" i="12" a="1"/>
  <c r="CC311" i="12" a="1"/>
  <c r="BT309" i="12" a="1"/>
  <c r="BX309" i="12" a="1"/>
  <c r="BY309" i="12" a="1"/>
  <c r="CA309" i="12" a="1"/>
  <c r="BT311" i="12" a="1"/>
  <c r="BW311" i="12" a="1"/>
  <c r="BU309" i="12" a="1"/>
  <c r="CB311" i="12" l="1"/>
  <c r="CO311" i="12" s="1"/>
  <c r="BT311" i="12"/>
  <c r="CG311" i="12" s="1"/>
  <c r="CA311" i="12"/>
  <c r="CN311" i="12" s="1"/>
  <c r="BU311" i="12"/>
  <c r="CH311" i="12" s="1"/>
  <c r="BT309" i="12"/>
  <c r="CG309" i="12" s="1"/>
  <c r="BV311" i="12"/>
  <c r="CI311" i="12" s="1"/>
  <c r="BU309" i="12"/>
  <c r="CH309" i="12" s="1"/>
  <c r="BY309" i="12"/>
  <c r="CL309" i="12" s="1"/>
  <c r="BW311" i="12"/>
  <c r="CJ311" i="12" s="1"/>
  <c r="BX309" i="12"/>
  <c r="CK309" i="12" s="1"/>
  <c r="BY311" i="12"/>
  <c r="CL311" i="12" s="1"/>
  <c r="BS309" i="12"/>
  <c r="CF309" i="12" s="1"/>
  <c r="CC311" i="12"/>
  <c r="CP311" i="12" s="1"/>
  <c r="CA309" i="12"/>
  <c r="CN309" i="12" s="1"/>
  <c r="BX311" i="12"/>
  <c r="CK311" i="12" s="1"/>
  <c r="BV309" i="12"/>
  <c r="CI309" i="12" s="1"/>
  <c r="CB309" i="12"/>
  <c r="CO309" i="12" s="1"/>
  <c r="BW309" i="12"/>
  <c r="CJ309" i="12" s="1"/>
  <c r="BC307" i="12"/>
  <c r="CA308" i="12" a="1"/>
  <c r="BY308" i="12" a="1"/>
  <c r="CB308" i="12" a="1"/>
  <c r="BS308" i="12" a="1"/>
  <c r="BZ308" i="12" a="1"/>
  <c r="CC308" i="12" a="1"/>
  <c r="BT308" i="12" a="1"/>
  <c r="BX308" i="12" a="1"/>
  <c r="BU308" i="12" a="1"/>
  <c r="BW308" i="12" a="1"/>
  <c r="BV308" i="12" a="1"/>
  <c r="CA308" i="12" l="1"/>
  <c r="CN308" i="12" s="1"/>
  <c r="CB308" i="12"/>
  <c r="CO308" i="12" s="1"/>
  <c r="BZ308" i="12"/>
  <c r="CM308" i="12" s="1"/>
  <c r="BX308" i="12"/>
  <c r="CK308" i="12" s="1"/>
  <c r="BY308" i="12"/>
  <c r="CL308" i="12" s="1"/>
  <c r="BW308" i="12"/>
  <c r="CJ308" i="12" s="1"/>
  <c r="BV308" i="12"/>
  <c r="CI308" i="12" s="1"/>
  <c r="BU308" i="12"/>
  <c r="CH308" i="12" s="1"/>
  <c r="BS308" i="12"/>
  <c r="CF308" i="12" s="1"/>
  <c r="CC308" i="12"/>
  <c r="CP308" i="12" s="1"/>
  <c r="BT308" i="12"/>
  <c r="CG308" i="12" s="1"/>
  <c r="BC306" i="12"/>
  <c r="BZ307" i="12" a="1"/>
  <c r="BW307" i="12" a="1"/>
  <c r="CB307" i="12" a="1"/>
  <c r="BS307" i="12" a="1"/>
  <c r="BT307" i="12" a="1"/>
  <c r="BX307" i="12" a="1"/>
  <c r="BV307" i="12" a="1"/>
  <c r="CA307" i="12" a="1"/>
  <c r="BU307" i="12" a="1"/>
  <c r="BY307" i="12" a="1"/>
  <c r="CC307" i="12" a="1"/>
  <c r="BZ307" i="12" l="1"/>
  <c r="CM307" i="12" s="1"/>
  <c r="BT307" i="12"/>
  <c r="CG307" i="12" s="1"/>
  <c r="CC307" i="12"/>
  <c r="CP307" i="12" s="1"/>
  <c r="CA307" i="12"/>
  <c r="CN307" i="12" s="1"/>
  <c r="BW307" i="12"/>
  <c r="CJ307" i="12" s="1"/>
  <c r="BS307" i="12"/>
  <c r="CF307" i="12" s="1"/>
  <c r="BU307" i="12"/>
  <c r="CH307" i="12" s="1"/>
  <c r="BX307" i="12"/>
  <c r="CK307" i="12" s="1"/>
  <c r="BY307" i="12"/>
  <c r="CL307" i="12" s="1"/>
  <c r="CB307" i="12"/>
  <c r="CO307" i="12" s="1"/>
  <c r="BV307" i="12"/>
  <c r="CI307" i="12" s="1"/>
  <c r="CA306" i="12" a="1"/>
  <c r="BX306" i="12" a="1"/>
  <c r="BY306" i="12" a="1"/>
  <c r="CC306" i="12" a="1"/>
  <c r="BW306" i="12" a="1"/>
  <c r="BU306" i="12" a="1"/>
  <c r="BT306" i="12" a="1"/>
  <c r="CB306" i="12" a="1"/>
  <c r="BZ306" i="12" a="1"/>
  <c r="BV306" i="12" a="1"/>
  <c r="BS306" i="12" a="1"/>
  <c r="BV306" i="12" l="1"/>
  <c r="CI306" i="12" s="1"/>
  <c r="CB306" i="12"/>
  <c r="CO306" i="12" s="1"/>
  <c r="BX306" i="12"/>
  <c r="CK306" i="12" s="1"/>
  <c r="BZ306" i="12"/>
  <c r="CM306" i="12" s="1"/>
  <c r="BS306" i="12"/>
  <c r="CF306" i="12" s="1"/>
  <c r="CC306" i="12"/>
  <c r="CP306" i="12" s="1"/>
  <c r="BT306" i="12"/>
  <c r="CG306" i="12" s="1"/>
  <c r="BU306" i="12"/>
  <c r="CH306" i="12" s="1"/>
  <c r="CA306" i="12"/>
  <c r="CN306" i="12" s="1"/>
  <c r="BW306" i="12"/>
  <c r="CJ306" i="12" s="1"/>
  <c r="BY306" i="12"/>
  <c r="CL306" i="12" s="1"/>
  <c r="AM6" i="33" l="1" a="1"/>
  <c r="AM6" i="33" s="1"/>
  <c r="AM7" i="33" s="1"/>
  <c r="AL6" i="33" a="1"/>
  <c r="AL6" i="33" s="1"/>
  <c r="AK6" i="33" a="1"/>
  <c r="AK6" i="33" s="1"/>
  <c r="AJ6" i="33" a="1"/>
  <c r="AJ6" i="33" s="1"/>
  <c r="AI6" i="33" a="1"/>
  <c r="AI6" i="33" s="1"/>
  <c r="AH6" i="33" a="1"/>
  <c r="AH6" i="33" s="1"/>
  <c r="AG6" i="33" a="1"/>
  <c r="AG6" i="33" s="1"/>
  <c r="AF6" i="33" a="1"/>
  <c r="AF6" i="33" s="1"/>
  <c r="AE6" i="33" a="1"/>
  <c r="AE6" i="33" s="1"/>
  <c r="AD6" i="33" a="1"/>
  <c r="AD6" i="33" s="1"/>
  <c r="AC6" i="33" a="1"/>
  <c r="AC6" i="33" s="1"/>
  <c r="AB6" i="33" a="1"/>
  <c r="AB6" i="33" s="1"/>
  <c r="AA6" i="33" a="1"/>
  <c r="AA6" i="33" s="1"/>
  <c r="Z6" i="33" a="1"/>
  <c r="Z6" i="33" s="1"/>
  <c r="Y6" i="33" a="1"/>
  <c r="Y6" i="33" s="1"/>
  <c r="X6" i="33" a="1"/>
  <c r="X6" i="33" s="1"/>
  <c r="W6" i="33" a="1"/>
  <c r="W6" i="33" s="1"/>
  <c r="V6" i="33" a="1"/>
  <c r="V6" i="33" s="1"/>
  <c r="U6" i="33" a="1"/>
  <c r="U6" i="33" s="1"/>
  <c r="T6" i="33" a="1"/>
  <c r="T6" i="33" s="1"/>
  <c r="S6" i="33" a="1"/>
  <c r="S6" i="33" s="1"/>
  <c r="R6" i="33" a="1"/>
  <c r="R6" i="33" s="1"/>
  <c r="Q6" i="33" a="1"/>
  <c r="Q6" i="33" s="1"/>
  <c r="P6" i="33" a="1"/>
  <c r="P6" i="33" s="1"/>
  <c r="O6" i="33" a="1"/>
  <c r="O6" i="33" s="1"/>
  <c r="N6" i="33" a="1"/>
  <c r="N6" i="33" s="1"/>
  <c r="M6" i="33" a="1"/>
  <c r="M6" i="33" s="1"/>
  <c r="L6" i="33" a="1"/>
  <c r="L6" i="33" s="1"/>
  <c r="K6" i="33" a="1"/>
  <c r="K6" i="33" s="1"/>
  <c r="J6" i="33" a="1"/>
  <c r="J6" i="33" s="1"/>
  <c r="I6" i="33" a="1"/>
  <c r="I6" i="33" s="1"/>
  <c r="H6" i="33" a="1"/>
  <c r="H6" i="33" s="1"/>
  <c r="G6" i="33" a="1"/>
  <c r="G6" i="33" s="1"/>
  <c r="F6" i="33" a="1"/>
  <c r="F6" i="33" s="1"/>
  <c r="U41" i="17" l="1"/>
  <c r="W41" i="17"/>
  <c r="Y41" i="17"/>
  <c r="X41" i="17"/>
  <c r="V41" i="17"/>
  <c r="AA41" i="17" l="1"/>
  <c r="AH41" i="17"/>
  <c r="AG41" i="17"/>
  <c r="AE41" i="17"/>
  <c r="AK41" i="17"/>
  <c r="AM41" i="17"/>
  <c r="Z41" i="17"/>
  <c r="AI41" i="17"/>
  <c r="AJ41" i="17"/>
  <c r="AD41" i="17"/>
  <c r="AC41" i="17"/>
  <c r="AF41" i="17"/>
  <c r="AL41" i="17"/>
  <c r="AB41" i="17"/>
  <c r="AM43" i="24" l="1" a="1"/>
  <c r="AM43" i="24" s="1"/>
  <c r="AL43" i="24" a="1"/>
  <c r="AL43" i="24" s="1"/>
  <c r="AK43" i="24" a="1"/>
  <c r="AK43" i="24" s="1"/>
  <c r="AJ43" i="24" a="1"/>
  <c r="AJ43" i="24" s="1"/>
  <c r="AI43" i="24" a="1"/>
  <c r="AI43" i="24" s="1"/>
  <c r="AH43" i="24" a="1"/>
  <c r="AH43" i="24" s="1"/>
  <c r="AG43" i="24" a="1"/>
  <c r="AG43" i="24" s="1"/>
  <c r="AF43" i="24" a="1"/>
  <c r="AF43" i="24" s="1"/>
  <c r="AE43" i="24" a="1"/>
  <c r="AE43" i="24" s="1"/>
  <c r="AD43" i="24" a="1"/>
  <c r="AD43" i="24" s="1"/>
  <c r="AC43" i="24" a="1"/>
  <c r="AC43" i="24" s="1"/>
  <c r="AB43" i="24" a="1"/>
  <c r="AB43" i="24" s="1"/>
  <c r="AA43" i="24" a="1"/>
  <c r="AA43" i="24" s="1"/>
  <c r="Z43" i="24" a="1"/>
  <c r="Z43" i="24" s="1"/>
  <c r="Y43" i="24" a="1"/>
  <c r="Y43" i="24" s="1"/>
  <c r="X43" i="24" a="1"/>
  <c r="X43" i="24" s="1"/>
  <c r="W43" i="24" a="1"/>
  <c r="W43" i="24" s="1"/>
  <c r="V43" i="24" a="1"/>
  <c r="V43" i="24" s="1"/>
  <c r="U43" i="24" a="1"/>
  <c r="U43" i="24" s="1"/>
  <c r="T43" i="24" a="1"/>
  <c r="T43" i="24" s="1"/>
  <c r="S43" i="24" a="1"/>
  <c r="S43" i="24" s="1"/>
  <c r="R43" i="24" a="1"/>
  <c r="R43" i="24" s="1"/>
  <c r="Q43" i="24" a="1"/>
  <c r="Q43" i="24" s="1"/>
  <c r="P43" i="24" a="1"/>
  <c r="P43" i="24" s="1"/>
  <c r="O43" i="24" a="1"/>
  <c r="O43" i="24" s="1"/>
  <c r="N43" i="24" a="1"/>
  <c r="N43" i="24" s="1"/>
  <c r="M43" i="24" a="1"/>
  <c r="M43" i="24" s="1"/>
  <c r="L43" i="24" a="1"/>
  <c r="L43" i="24" s="1"/>
  <c r="K43" i="24" a="1"/>
  <c r="K43" i="24" s="1"/>
  <c r="J43" i="24" a="1"/>
  <c r="J43" i="24" s="1"/>
  <c r="I43" i="24" a="1"/>
  <c r="I43" i="24" s="1"/>
  <c r="H43" i="24" a="1"/>
  <c r="H43" i="24" s="1"/>
  <c r="G43" i="24" a="1"/>
  <c r="G43" i="24" s="1"/>
  <c r="F43" i="24" a="1"/>
  <c r="F43" i="24" s="1"/>
  <c r="AM41" i="24" a="1"/>
  <c r="AM41" i="24" s="1"/>
  <c r="AL41" i="24" a="1"/>
  <c r="AL41" i="24" s="1"/>
  <c r="AK41" i="24" a="1"/>
  <c r="AK41" i="24" s="1"/>
  <c r="AJ41" i="24" a="1"/>
  <c r="AJ41" i="24" s="1"/>
  <c r="AI41" i="24" a="1"/>
  <c r="AI41" i="24" s="1"/>
  <c r="AH41" i="24" a="1"/>
  <c r="AH41" i="24" s="1"/>
  <c r="AG41" i="24" a="1"/>
  <c r="AG41" i="24" s="1"/>
  <c r="AF41" i="24" a="1"/>
  <c r="AF41" i="24" s="1"/>
  <c r="AE41" i="24" a="1"/>
  <c r="AE41" i="24" s="1"/>
  <c r="AD41" i="24" a="1"/>
  <c r="AD41" i="24" s="1"/>
  <c r="AC41" i="24" a="1"/>
  <c r="AC41" i="24" s="1"/>
  <c r="AB41" i="24" a="1"/>
  <c r="AB41" i="24" s="1"/>
  <c r="AA41" i="24" a="1"/>
  <c r="AA41" i="24" s="1"/>
  <c r="Z41" i="24" a="1"/>
  <c r="Z41" i="24" s="1"/>
  <c r="Y41" i="24" a="1"/>
  <c r="Y41" i="24" s="1"/>
  <c r="X41" i="24" a="1"/>
  <c r="X41" i="24" s="1"/>
  <c r="W41" i="24" a="1"/>
  <c r="W41" i="24" s="1"/>
  <c r="V41" i="24" a="1"/>
  <c r="V41" i="24" s="1"/>
  <c r="U41" i="24" a="1"/>
  <c r="U41" i="24" s="1"/>
  <c r="T41" i="24" a="1"/>
  <c r="T41" i="24" s="1"/>
  <c r="S41" i="24" a="1"/>
  <c r="S41" i="24" s="1"/>
  <c r="R41" i="24" a="1"/>
  <c r="R41" i="24" s="1"/>
  <c r="Q41" i="24" a="1"/>
  <c r="Q41" i="24" s="1"/>
  <c r="P41" i="24" a="1"/>
  <c r="P41" i="24" s="1"/>
  <c r="O41" i="24" a="1"/>
  <c r="O41" i="24" s="1"/>
  <c r="N41" i="24" a="1"/>
  <c r="N41" i="24" s="1"/>
  <c r="M41" i="24" a="1"/>
  <c r="M41" i="24" s="1"/>
  <c r="L41" i="24" a="1"/>
  <c r="L41" i="24" s="1"/>
  <c r="K41" i="24" a="1"/>
  <c r="K41" i="24" s="1"/>
  <c r="J41" i="24" a="1"/>
  <c r="J41" i="24" s="1"/>
  <c r="I41" i="24" a="1"/>
  <c r="I41" i="24" s="1"/>
  <c r="H41" i="24" a="1"/>
  <c r="H41" i="24" s="1"/>
  <c r="G41" i="24" a="1"/>
  <c r="G41" i="24" s="1"/>
  <c r="F41" i="24" a="1"/>
  <c r="F41" i="24" s="1"/>
  <c r="AM40" i="24" a="1"/>
  <c r="AM40" i="24" s="1"/>
  <c r="AL40" i="24" a="1"/>
  <c r="AL40" i="24" s="1"/>
  <c r="AK40" i="24" a="1"/>
  <c r="AK40" i="24" s="1"/>
  <c r="AJ40" i="24" a="1"/>
  <c r="AJ40" i="24" s="1"/>
  <c r="AI40" i="24" a="1"/>
  <c r="AI40" i="24" s="1"/>
  <c r="AH40" i="24" a="1"/>
  <c r="AH40" i="24" s="1"/>
  <c r="AG40" i="24" a="1"/>
  <c r="AG40" i="24" s="1"/>
  <c r="AF40" i="24" a="1"/>
  <c r="AF40" i="24" s="1"/>
  <c r="AE40" i="24" a="1"/>
  <c r="AE40" i="24" s="1"/>
  <c r="AD40" i="24" a="1"/>
  <c r="AD40" i="24" s="1"/>
  <c r="AC40" i="24" a="1"/>
  <c r="AC40" i="24" s="1"/>
  <c r="AB40" i="24" a="1"/>
  <c r="AB40" i="24" s="1"/>
  <c r="AA40" i="24" a="1"/>
  <c r="AA40" i="24" s="1"/>
  <c r="Z40" i="24" a="1"/>
  <c r="Z40" i="24" s="1"/>
  <c r="Y40" i="24" a="1"/>
  <c r="Y40" i="24" s="1"/>
  <c r="X40" i="24" a="1"/>
  <c r="X40" i="24" s="1"/>
  <c r="W40" i="24" a="1"/>
  <c r="W40" i="24" s="1"/>
  <c r="V40" i="24" a="1"/>
  <c r="V40" i="24" s="1"/>
  <c r="U40" i="24" a="1"/>
  <c r="U40" i="24" s="1"/>
  <c r="T40" i="24" a="1"/>
  <c r="T40" i="24" s="1"/>
  <c r="S40" i="24" a="1"/>
  <c r="S40" i="24" s="1"/>
  <c r="R40" i="24" a="1"/>
  <c r="R40" i="24" s="1"/>
  <c r="Q40" i="24" a="1"/>
  <c r="Q40" i="24" s="1"/>
  <c r="P40" i="24" a="1"/>
  <c r="P40" i="24" s="1"/>
  <c r="O40" i="24" a="1"/>
  <c r="O40" i="24" s="1"/>
  <c r="N40" i="24" a="1"/>
  <c r="N40" i="24" s="1"/>
  <c r="M40" i="24" a="1"/>
  <c r="M40" i="24" s="1"/>
  <c r="L40" i="24" a="1"/>
  <c r="L40" i="24" s="1"/>
  <c r="K40" i="24" a="1"/>
  <c r="K40" i="24" s="1"/>
  <c r="J40" i="24" a="1"/>
  <c r="J40" i="24" s="1"/>
  <c r="I40" i="24" a="1"/>
  <c r="I40" i="24" s="1"/>
  <c r="H40" i="24" a="1"/>
  <c r="H40" i="24" s="1"/>
  <c r="G40" i="24" a="1"/>
  <c r="G40" i="24" s="1"/>
  <c r="F40" i="24" a="1"/>
  <c r="F40" i="24" s="1"/>
  <c r="AM42" i="24" a="1"/>
  <c r="AM42" i="24" s="1"/>
  <c r="AL42" i="24" a="1"/>
  <c r="AL42" i="24" s="1"/>
  <c r="AK42" i="24" a="1"/>
  <c r="AK42" i="24" s="1"/>
  <c r="AJ42" i="24" a="1"/>
  <c r="AJ42" i="24" s="1"/>
  <c r="AI42" i="24" a="1"/>
  <c r="AI42" i="24" s="1"/>
  <c r="AH42" i="24" a="1"/>
  <c r="AH42" i="24" s="1"/>
  <c r="AG42" i="24" a="1"/>
  <c r="AG42" i="24" s="1"/>
  <c r="AF42" i="24" a="1"/>
  <c r="AF42" i="24" s="1"/>
  <c r="AE42" i="24" a="1"/>
  <c r="AE42" i="24" s="1"/>
  <c r="AD42" i="24" a="1"/>
  <c r="AD42" i="24" s="1"/>
  <c r="AC42" i="24" a="1"/>
  <c r="AC42" i="24" s="1"/>
  <c r="AB42" i="24" a="1"/>
  <c r="AB42" i="24" s="1"/>
  <c r="AA42" i="24" a="1"/>
  <c r="AA42" i="24" s="1"/>
  <c r="Z42" i="24" a="1"/>
  <c r="Z42" i="24" s="1"/>
  <c r="Y42" i="24" a="1"/>
  <c r="Y42" i="24" s="1"/>
  <c r="X42" i="24" a="1"/>
  <c r="X42" i="24" s="1"/>
  <c r="W42" i="24" a="1"/>
  <c r="W42" i="24" s="1"/>
  <c r="V42" i="24" a="1"/>
  <c r="V42" i="24" s="1"/>
  <c r="U42" i="24" a="1"/>
  <c r="U42" i="24" s="1"/>
  <c r="T42" i="24" a="1"/>
  <c r="T42" i="24" s="1"/>
  <c r="S42" i="24" a="1"/>
  <c r="S42" i="24" s="1"/>
  <c r="R42" i="24" a="1"/>
  <c r="R42" i="24" s="1"/>
  <c r="Q42" i="24" a="1"/>
  <c r="Q42" i="24" s="1"/>
  <c r="P42" i="24" a="1"/>
  <c r="P42" i="24" s="1"/>
  <c r="O42" i="24" a="1"/>
  <c r="O42" i="24" s="1"/>
  <c r="N42" i="24" a="1"/>
  <c r="N42" i="24" s="1"/>
  <c r="M42" i="24" a="1"/>
  <c r="M42" i="24" s="1"/>
  <c r="L42" i="24" a="1"/>
  <c r="L42" i="24" s="1"/>
  <c r="K42" i="24" a="1"/>
  <c r="K42" i="24" s="1"/>
  <c r="J42" i="24" a="1"/>
  <c r="J42" i="24" s="1"/>
  <c r="I42" i="24" a="1"/>
  <c r="I42" i="24" s="1"/>
  <c r="H42" i="24" a="1"/>
  <c r="H42" i="24" s="1"/>
  <c r="G42" i="24" a="1"/>
  <c r="G42" i="24" s="1"/>
  <c r="F42" i="24" a="1"/>
  <c r="F42" i="24" s="1"/>
  <c r="G39" i="24" a="1"/>
  <c r="G39" i="24" s="1"/>
  <c r="AM39" i="24" a="1"/>
  <c r="AM39" i="24" s="1"/>
  <c r="AL39" i="24" a="1"/>
  <c r="AL39" i="24" s="1"/>
  <c r="AK39" i="24" a="1"/>
  <c r="AK39" i="24" s="1"/>
  <c r="AJ39" i="24" a="1"/>
  <c r="AJ39" i="24" s="1"/>
  <c r="AI39" i="24" a="1"/>
  <c r="AI39" i="24" s="1"/>
  <c r="AH39" i="24" a="1"/>
  <c r="AH39" i="24" s="1"/>
  <c r="AG39" i="24" a="1"/>
  <c r="AG39" i="24" s="1"/>
  <c r="AF39" i="24" a="1"/>
  <c r="AF39" i="24" s="1"/>
  <c r="AE39" i="24" a="1"/>
  <c r="AE39" i="24" s="1"/>
  <c r="AD39" i="24" a="1"/>
  <c r="AD39" i="24" s="1"/>
  <c r="AC39" i="24" a="1"/>
  <c r="AC39" i="24" s="1"/>
  <c r="AB39" i="24" a="1"/>
  <c r="AB39" i="24" s="1"/>
  <c r="AA39" i="24" a="1"/>
  <c r="AA39" i="24" s="1"/>
  <c r="Z39" i="24" a="1"/>
  <c r="Z39" i="24" s="1"/>
  <c r="Y39" i="24" a="1"/>
  <c r="Y39" i="24" s="1"/>
  <c r="X39" i="24" a="1"/>
  <c r="X39" i="24" s="1"/>
  <c r="W39" i="24" a="1"/>
  <c r="W39" i="24" s="1"/>
  <c r="V39" i="24" a="1"/>
  <c r="V39" i="24" s="1"/>
  <c r="U39" i="24" a="1"/>
  <c r="U39" i="24" s="1"/>
  <c r="T39" i="24" a="1"/>
  <c r="T39" i="24" s="1"/>
  <c r="S39" i="24" a="1"/>
  <c r="S39" i="24" s="1"/>
  <c r="R39" i="24" a="1"/>
  <c r="R39" i="24" s="1"/>
  <c r="Q39" i="24" a="1"/>
  <c r="Q39" i="24" s="1"/>
  <c r="P39" i="24" a="1"/>
  <c r="P39" i="24" s="1"/>
  <c r="O39" i="24" a="1"/>
  <c r="O39" i="24" s="1"/>
  <c r="N39" i="24" a="1"/>
  <c r="N39" i="24" s="1"/>
  <c r="M39" i="24" a="1"/>
  <c r="M39" i="24" s="1"/>
  <c r="L39" i="24" a="1"/>
  <c r="L39" i="24" s="1"/>
  <c r="K39" i="24" a="1"/>
  <c r="K39" i="24" s="1"/>
  <c r="J39" i="24" a="1"/>
  <c r="J39" i="24" s="1"/>
  <c r="I39" i="24" a="1"/>
  <c r="I39" i="24" s="1"/>
  <c r="H39" i="24" a="1"/>
  <c r="H39" i="24" s="1"/>
  <c r="F39" i="24" a="1"/>
  <c r="F39" i="24" s="1"/>
  <c r="AM38" i="24" a="1"/>
  <c r="AM38" i="24" s="1"/>
  <c r="AL38" i="24" a="1"/>
  <c r="AL38" i="24" s="1"/>
  <c r="AK38" i="24" a="1"/>
  <c r="AK38" i="24" s="1"/>
  <c r="AJ38" i="24" a="1"/>
  <c r="AJ38" i="24" s="1"/>
  <c r="AI38" i="24" a="1"/>
  <c r="AI38" i="24" s="1"/>
  <c r="AH38" i="24" a="1"/>
  <c r="AH38" i="24" s="1"/>
  <c r="AG38" i="24" a="1"/>
  <c r="AG38" i="24" s="1"/>
  <c r="AG44" i="24" s="1"/>
  <c r="AF38" i="24" a="1"/>
  <c r="AF38" i="24" s="1"/>
  <c r="AE38" i="24" a="1"/>
  <c r="AE38" i="24" s="1"/>
  <c r="AD38" i="24" a="1"/>
  <c r="AD38" i="24" s="1"/>
  <c r="AC38" i="24" a="1"/>
  <c r="AC38" i="24" s="1"/>
  <c r="AB38" i="24" a="1"/>
  <c r="AB38" i="24" s="1"/>
  <c r="AA38" i="24" a="1"/>
  <c r="AA38" i="24" s="1"/>
  <c r="Z38" i="24" a="1"/>
  <c r="Z38" i="24" s="1"/>
  <c r="Y38" i="24" a="1"/>
  <c r="Y38" i="24" s="1"/>
  <c r="Y44" i="24" s="1"/>
  <c r="X38" i="24" a="1"/>
  <c r="X38" i="24" s="1"/>
  <c r="W38" i="24" a="1"/>
  <c r="W38" i="24" s="1"/>
  <c r="V38" i="24" a="1"/>
  <c r="V38" i="24" s="1"/>
  <c r="U38" i="24" a="1"/>
  <c r="U38" i="24" s="1"/>
  <c r="T38" i="24" a="1"/>
  <c r="T38" i="24" s="1"/>
  <c r="S38" i="24" a="1"/>
  <c r="S38" i="24" s="1"/>
  <c r="R38" i="24" a="1"/>
  <c r="R38" i="24" s="1"/>
  <c r="Q38" i="24" a="1"/>
  <c r="Q38" i="24" s="1"/>
  <c r="P38" i="24" a="1"/>
  <c r="P38" i="24" s="1"/>
  <c r="O38" i="24" a="1"/>
  <c r="O38" i="24" s="1"/>
  <c r="N38" i="24" a="1"/>
  <c r="N38" i="24" s="1"/>
  <c r="M38" i="24" a="1"/>
  <c r="M38" i="24" s="1"/>
  <c r="L38" i="24" a="1"/>
  <c r="L38" i="24" s="1"/>
  <c r="K38" i="24" a="1"/>
  <c r="K38" i="24" s="1"/>
  <c r="J38" i="24" a="1"/>
  <c r="J38" i="24" s="1"/>
  <c r="I38" i="24" a="1"/>
  <c r="I38" i="24" s="1"/>
  <c r="I44" i="24" s="1"/>
  <c r="H38" i="24" a="1"/>
  <c r="H38" i="24" s="1"/>
  <c r="G38" i="24" a="1"/>
  <c r="G38" i="24" s="1"/>
  <c r="F38" i="24" a="1"/>
  <c r="F38" i="24" s="1"/>
  <c r="AP43" i="24"/>
  <c r="BP43" i="24" s="1"/>
  <c r="CC43" i="24" s="1"/>
  <c r="CP43" i="24" s="1"/>
  <c r="Q44" i="24" l="1"/>
  <c r="G44" i="24"/>
  <c r="AI44" i="24"/>
  <c r="K44" i="24"/>
  <c r="S44" i="24"/>
  <c r="AA44" i="24"/>
  <c r="O44" i="24"/>
  <c r="W44" i="24"/>
  <c r="AE44" i="24"/>
  <c r="AM44" i="24"/>
  <c r="H44" i="24"/>
  <c r="P44" i="24"/>
  <c r="X44" i="24"/>
  <c r="AF44" i="24"/>
  <c r="M44" i="24"/>
  <c r="U44" i="24"/>
  <c r="AC44" i="24"/>
  <c r="AK44" i="24"/>
  <c r="J44" i="24"/>
  <c r="R44" i="24"/>
  <c r="Z44" i="24"/>
  <c r="AH44" i="24"/>
  <c r="L44" i="24"/>
  <c r="T44" i="24"/>
  <c r="AJ44" i="24"/>
  <c r="AB44" i="24"/>
  <c r="N44" i="24"/>
  <c r="V44" i="24"/>
  <c r="F44" i="24"/>
  <c r="AD44" i="24"/>
  <c r="AL44" i="24"/>
  <c r="BC84" i="24" l="1"/>
  <c r="BQ8" i="24"/>
  <c r="AS8" i="24"/>
  <c r="AS9" i="24" s="1"/>
  <c r="AQ8" i="24"/>
  <c r="AR8" i="24" s="1"/>
  <c r="AR9" i="24" s="1"/>
  <c r="AR43" i="24" a="1"/>
  <c r="AS43" i="24" a="1"/>
  <c r="AS43" i="24" l="1"/>
  <c r="AR43" i="24"/>
  <c r="BR8" i="24"/>
  <c r="BS8" i="24" s="1"/>
  <c r="BQ186" i="24"/>
  <c r="CD186" i="24" s="1"/>
  <c r="CQ186" i="24" s="1"/>
  <c r="BQ287" i="24"/>
  <c r="CD287" i="24" s="1"/>
  <c r="CQ287" i="24" s="1"/>
  <c r="BQ239" i="24"/>
  <c r="CD239" i="24" s="1"/>
  <c r="CQ239" i="24" s="1"/>
  <c r="BQ172" i="24"/>
  <c r="CD172" i="24" s="1"/>
  <c r="CQ172" i="24" s="1"/>
  <c r="BQ37" i="24"/>
  <c r="CD37" i="24" s="1"/>
  <c r="CQ37" i="24" s="1"/>
  <c r="BQ73" i="24"/>
  <c r="CD73" i="24" s="1"/>
  <c r="CQ73" i="24" s="1"/>
  <c r="BQ122" i="24"/>
  <c r="CD122" i="24" s="1"/>
  <c r="CQ122" i="24" s="1"/>
  <c r="AT8" i="24"/>
  <c r="AT9" i="24" s="1"/>
  <c r="AT43" i="24" a="1"/>
  <c r="AT43" i="24" l="1"/>
  <c r="BS37" i="24"/>
  <c r="CF37" i="24" s="1"/>
  <c r="CS37" i="24" s="1"/>
  <c r="BS287" i="24"/>
  <c r="CF287" i="24" s="1"/>
  <c r="CS287" i="24" s="1"/>
  <c r="BS239" i="24"/>
  <c r="CF239" i="24" s="1"/>
  <c r="CS239" i="24" s="1"/>
  <c r="BS172" i="24"/>
  <c r="CF172" i="24" s="1"/>
  <c r="CS172" i="24" s="1"/>
  <c r="BS186" i="24"/>
  <c r="CF186" i="24" s="1"/>
  <c r="CS186" i="24" s="1"/>
  <c r="BS122" i="24"/>
  <c r="CF122" i="24" s="1"/>
  <c r="CS122" i="24" s="1"/>
  <c r="BS73" i="24"/>
  <c r="CF73" i="24" s="1"/>
  <c r="CS73" i="24" s="1"/>
  <c r="BR37" i="24"/>
  <c r="CE37" i="24" s="1"/>
  <c r="CR37" i="24" s="1"/>
  <c r="BR186" i="24"/>
  <c r="CE186" i="24" s="1"/>
  <c r="CR186" i="24" s="1"/>
  <c r="BR287" i="24"/>
  <c r="CE287" i="24" s="1"/>
  <c r="CR287" i="24" s="1"/>
  <c r="BR239" i="24"/>
  <c r="CE239" i="24" s="1"/>
  <c r="CR239" i="24" s="1"/>
  <c r="BR172" i="24"/>
  <c r="CE172" i="24" s="1"/>
  <c r="CR172" i="24" s="1"/>
  <c r="BR122" i="24"/>
  <c r="CE122" i="24" s="1"/>
  <c r="CR122" i="24" s="1"/>
  <c r="BR73" i="24"/>
  <c r="CE73" i="24" s="1"/>
  <c r="CR73" i="24" s="1"/>
  <c r="BT8" i="24"/>
  <c r="BT37" i="24" l="1"/>
  <c r="CG37" i="24" s="1"/>
  <c r="CT37" i="24" s="1"/>
  <c r="BT172" i="24"/>
  <c r="CG172" i="24" s="1"/>
  <c r="CT172" i="24" s="1"/>
  <c r="BT287" i="24"/>
  <c r="CG287" i="24" s="1"/>
  <c r="CT287" i="24" s="1"/>
  <c r="BT239" i="24"/>
  <c r="CG239" i="24" s="1"/>
  <c r="CT239" i="24" s="1"/>
  <c r="BT186" i="24"/>
  <c r="CG186" i="24" s="1"/>
  <c r="CT186" i="24" s="1"/>
  <c r="BT73" i="24"/>
  <c r="CG73" i="24" s="1"/>
  <c r="CT73" i="24" s="1"/>
  <c r="BT122" i="24"/>
  <c r="CG122" i="24" s="1"/>
  <c r="CT122" i="24" s="1"/>
  <c r="BU8" i="24"/>
  <c r="BU37" i="24" l="1"/>
  <c r="CH37" i="24" s="1"/>
  <c r="CU37" i="24" s="1"/>
  <c r="BU239" i="24"/>
  <c r="CH239" i="24" s="1"/>
  <c r="CU239" i="24" s="1"/>
  <c r="BU172" i="24"/>
  <c r="CH172" i="24" s="1"/>
  <c r="CU172" i="24" s="1"/>
  <c r="BU287" i="24"/>
  <c r="CH287" i="24" s="1"/>
  <c r="CU287" i="24" s="1"/>
  <c r="BU186" i="24"/>
  <c r="CH186" i="24" s="1"/>
  <c r="CU186" i="24" s="1"/>
  <c r="BU73" i="24"/>
  <c r="CH73" i="24" s="1"/>
  <c r="CU73" i="24" s="1"/>
  <c r="BU122" i="24"/>
  <c r="CH122" i="24" s="1"/>
  <c r="CU122" i="24" s="1"/>
  <c r="BV8" i="24"/>
  <c r="BV37" i="24" l="1"/>
  <c r="CI37" i="24" s="1"/>
  <c r="CV37" i="24" s="1"/>
  <c r="BV239" i="24"/>
  <c r="CI239" i="24" s="1"/>
  <c r="CV239" i="24" s="1"/>
  <c r="BV172" i="24"/>
  <c r="CI172" i="24" s="1"/>
  <c r="CV172" i="24" s="1"/>
  <c r="BV186" i="24"/>
  <c r="CI186" i="24" s="1"/>
  <c r="CV186" i="24" s="1"/>
  <c r="BV287" i="24"/>
  <c r="CI287" i="24" s="1"/>
  <c r="CV287" i="24" s="1"/>
  <c r="BV122" i="24"/>
  <c r="CI122" i="24" s="1"/>
  <c r="CV122" i="24" s="1"/>
  <c r="BV73" i="24"/>
  <c r="CI73" i="24" s="1"/>
  <c r="CV73" i="24" s="1"/>
  <c r="BW8" i="24"/>
  <c r="BW37" i="24" l="1"/>
  <c r="CJ37" i="24" s="1"/>
  <c r="CW37" i="24" s="1"/>
  <c r="BW239" i="24"/>
  <c r="CJ239" i="24" s="1"/>
  <c r="CW239" i="24" s="1"/>
  <c r="BW172" i="24"/>
  <c r="CJ172" i="24" s="1"/>
  <c r="CW172" i="24" s="1"/>
  <c r="BW186" i="24"/>
  <c r="CJ186" i="24" s="1"/>
  <c r="CW186" i="24" s="1"/>
  <c r="BW287" i="24"/>
  <c r="CJ287" i="24" s="1"/>
  <c r="CW287" i="24" s="1"/>
  <c r="BW122" i="24"/>
  <c r="CJ122" i="24" s="1"/>
  <c r="CW122" i="24" s="1"/>
  <c r="BW73" i="24"/>
  <c r="CJ73" i="24" s="1"/>
  <c r="CW73" i="24" s="1"/>
  <c r="BX8" i="24"/>
  <c r="BX37" i="24" l="1"/>
  <c r="CK37" i="24" s="1"/>
  <c r="CX37" i="24" s="1"/>
  <c r="BX186" i="24"/>
  <c r="CK186" i="24" s="1"/>
  <c r="CX186" i="24" s="1"/>
  <c r="BX287" i="24"/>
  <c r="CK287" i="24" s="1"/>
  <c r="CX287" i="24" s="1"/>
  <c r="BX239" i="24"/>
  <c r="CK239" i="24" s="1"/>
  <c r="CX239" i="24" s="1"/>
  <c r="BX172" i="24"/>
  <c r="CK172" i="24" s="1"/>
  <c r="CX172" i="24" s="1"/>
  <c r="BX122" i="24"/>
  <c r="CK122" i="24" s="1"/>
  <c r="CX122" i="24" s="1"/>
  <c r="BX73" i="24"/>
  <c r="CK73" i="24" s="1"/>
  <c r="CX73" i="24" s="1"/>
  <c r="BY8" i="24"/>
  <c r="BY37" i="24" l="1"/>
  <c r="CL37" i="24" s="1"/>
  <c r="CY37" i="24" s="1"/>
  <c r="BY186" i="24"/>
  <c r="CL186" i="24" s="1"/>
  <c r="CY186" i="24" s="1"/>
  <c r="BY287" i="24"/>
  <c r="CL287" i="24" s="1"/>
  <c r="CY287" i="24" s="1"/>
  <c r="BY239" i="24"/>
  <c r="CL239" i="24" s="1"/>
  <c r="CY239" i="24" s="1"/>
  <c r="BY172" i="24"/>
  <c r="CL172" i="24" s="1"/>
  <c r="CY172" i="24" s="1"/>
  <c r="BY122" i="24"/>
  <c r="CL122" i="24" s="1"/>
  <c r="CY122" i="24" s="1"/>
  <c r="BY73" i="24"/>
  <c r="CL73" i="24" s="1"/>
  <c r="CY73" i="24" s="1"/>
  <c r="BZ8" i="24"/>
  <c r="BZ37" i="24" l="1"/>
  <c r="CM37" i="24" s="1"/>
  <c r="CZ37" i="24" s="1"/>
  <c r="BZ186" i="24"/>
  <c r="CM186" i="24" s="1"/>
  <c r="CZ186" i="24" s="1"/>
  <c r="BZ287" i="24"/>
  <c r="CM287" i="24" s="1"/>
  <c r="CZ287" i="24" s="1"/>
  <c r="BZ239" i="24"/>
  <c r="CM239" i="24" s="1"/>
  <c r="CZ239" i="24" s="1"/>
  <c r="BZ172" i="24"/>
  <c r="CM172" i="24" s="1"/>
  <c r="CZ172" i="24" s="1"/>
  <c r="BZ122" i="24"/>
  <c r="CM122" i="24" s="1"/>
  <c r="CZ122" i="24" s="1"/>
  <c r="BZ73" i="24"/>
  <c r="CM73" i="24" s="1"/>
  <c r="CZ73" i="24" s="1"/>
  <c r="CA8" i="24"/>
  <c r="G5" i="9"/>
  <c r="H5" i="9"/>
  <c r="I5" i="9"/>
  <c r="J5" i="9"/>
  <c r="K5" i="9"/>
  <c r="L5" i="9"/>
  <c r="M5" i="9"/>
  <c r="N5" i="9"/>
  <c r="O5" i="9"/>
  <c r="P5" i="9"/>
  <c r="Q5" i="9"/>
  <c r="R5" i="9"/>
  <c r="S5" i="9"/>
  <c r="T5" i="9"/>
  <c r="U5" i="9"/>
  <c r="V5" i="9"/>
  <c r="W5" i="9"/>
  <c r="X5" i="9"/>
  <c r="Y5" i="9"/>
  <c r="Z5" i="9"/>
  <c r="AA5" i="9"/>
  <c r="AB5" i="9"/>
  <c r="AC5" i="9"/>
  <c r="AD5" i="9"/>
  <c r="AE5" i="9"/>
  <c r="AF5" i="9"/>
  <c r="AG5" i="9"/>
  <c r="AH5" i="9"/>
  <c r="AI5" i="9"/>
  <c r="AJ5" i="9"/>
  <c r="AK5" i="9"/>
  <c r="AL5" i="9"/>
  <c r="AM5" i="9"/>
  <c r="AN5" i="9"/>
  <c r="AO5" i="9"/>
  <c r="AP5" i="9"/>
  <c r="AQ5" i="9"/>
  <c r="AR5" i="9"/>
  <c r="AS5" i="9"/>
  <c r="AT5" i="9"/>
  <c r="F5" i="9"/>
  <c r="BU9" i="24" l="1" a="1"/>
  <c r="BU9" i="24" s="1"/>
  <c r="BU43" i="24" s="1" a="1"/>
  <c r="BU43" i="24" s="1"/>
  <c r="BZ9" i="24" a="1"/>
  <c r="BZ9" i="24" s="1"/>
  <c r="BZ43" i="24" s="1" a="1"/>
  <c r="BZ43" i="24" s="1"/>
  <c r="BT9" i="24" a="1"/>
  <c r="BT9" i="24" s="1"/>
  <c r="BT43" i="24" s="1" a="1"/>
  <c r="BT43" i="24" s="1"/>
  <c r="AQ9" i="24" a="1"/>
  <c r="AQ9" i="24" s="1"/>
  <c r="BS9" i="24" a="1"/>
  <c r="BS9" i="24" s="1"/>
  <c r="BS43" i="24" s="1" a="1"/>
  <c r="BS43" i="24" s="1"/>
  <c r="BR9" i="24" a="1"/>
  <c r="BR9" i="24" s="1"/>
  <c r="BR43" i="24" s="1" a="1"/>
  <c r="BR43" i="24" s="1"/>
  <c r="BY9" i="24" a="1"/>
  <c r="BY9" i="24" s="1"/>
  <c r="BY43" i="24" s="1" a="1"/>
  <c r="BY43" i="24" s="1"/>
  <c r="BQ9" i="24" a="1"/>
  <c r="BQ9" i="24" s="1"/>
  <c r="BQ43" i="24" s="1" a="1"/>
  <c r="BQ43" i="24" s="1"/>
  <c r="BX9" i="24" a="1"/>
  <c r="BX9" i="24" s="1"/>
  <c r="BX43" i="24" s="1" a="1"/>
  <c r="BX43" i="24" s="1"/>
  <c r="BW9" i="24" a="1"/>
  <c r="BW9" i="24" s="1"/>
  <c r="BW43" i="24" s="1" a="1"/>
  <c r="BW43" i="24" s="1"/>
  <c r="BV9" i="24" a="1"/>
  <c r="BV9" i="24" s="1"/>
  <c r="BV43" i="24" s="1" a="1"/>
  <c r="BV43" i="24" s="1"/>
  <c r="CA287" i="24"/>
  <c r="CN287" i="24" s="1"/>
  <c r="DA287" i="24" s="1"/>
  <c r="CA186" i="24"/>
  <c r="CN186" i="24" s="1"/>
  <c r="DA186" i="24" s="1"/>
  <c r="CA239" i="24"/>
  <c r="CN239" i="24" s="1"/>
  <c r="DA239" i="24" s="1"/>
  <c r="CA172" i="24"/>
  <c r="CN172" i="24" s="1"/>
  <c r="DA172" i="24" s="1"/>
  <c r="CA122" i="24"/>
  <c r="CN122" i="24" s="1"/>
  <c r="DA122" i="24" s="1"/>
  <c r="CA73" i="24"/>
  <c r="CN73" i="24" s="1"/>
  <c r="DA73" i="24" s="1"/>
  <c r="CA9" i="24" a="1"/>
  <c r="CA9" i="24" s="1"/>
  <c r="CA43" i="24" s="1" a="1"/>
  <c r="CA43" i="24" s="1"/>
  <c r="CA37" i="24"/>
  <c r="CN37" i="24" s="1"/>
  <c r="DA37" i="24" s="1"/>
  <c r="AQ43" i="24" a="1"/>
  <c r="AQ43" i="24" l="1"/>
  <c r="AZ43" i="24" l="1"/>
  <c r="AY43" i="24"/>
  <c r="BA43" i="24"/>
  <c r="BC209" i="14" l="1"/>
  <c r="BC208" i="14" s="1"/>
  <c r="BC207" i="14" s="1"/>
  <c r="BC206" i="14" s="1"/>
  <c r="BC205" i="14" s="1"/>
  <c r="BC204" i="14" s="1"/>
  <c r="BC203" i="14" s="1"/>
  <c r="BC202" i="14" s="1"/>
  <c r="BC201" i="14" s="1"/>
  <c r="BC200" i="14" s="1"/>
  <c r="BC199" i="14" s="1"/>
  <c r="BC198" i="14" s="1"/>
  <c r="AP209" i="14"/>
  <c r="BE209" i="14" s="1"/>
  <c r="BR209" i="14" s="1"/>
  <c r="CE209" i="14" s="1"/>
  <c r="AP208" i="14"/>
  <c r="BE208" i="14" s="1"/>
  <c r="BR208" i="14" s="1"/>
  <c r="CE208" i="14" s="1"/>
  <c r="AP207" i="14"/>
  <c r="BE207" i="14" s="1"/>
  <c r="BR207" i="14" s="1"/>
  <c r="CE207" i="14" s="1"/>
  <c r="AP206" i="14"/>
  <c r="BE206" i="14" s="1"/>
  <c r="BR206" i="14" s="1"/>
  <c r="CE206" i="14" s="1"/>
  <c r="AP205" i="14"/>
  <c r="BE205" i="14" s="1"/>
  <c r="BR205" i="14" s="1"/>
  <c r="CE205" i="14" s="1"/>
  <c r="AP204" i="14"/>
  <c r="BE204" i="14" s="1"/>
  <c r="BR204" i="14" s="1"/>
  <c r="CE204" i="14" s="1"/>
  <c r="AP203" i="14"/>
  <c r="BE203" i="14" s="1"/>
  <c r="BR203" i="14" s="1"/>
  <c r="CE203" i="14" s="1"/>
  <c r="AP202" i="14"/>
  <c r="BE202" i="14" s="1"/>
  <c r="BR202" i="14" s="1"/>
  <c r="CE202" i="14" s="1"/>
  <c r="AP201" i="14"/>
  <c r="BE201" i="14" s="1"/>
  <c r="BR201" i="14" s="1"/>
  <c r="CE201" i="14" s="1"/>
  <c r="AP200" i="14"/>
  <c r="BE200" i="14" s="1"/>
  <c r="BR200" i="14" s="1"/>
  <c r="CE200" i="14" s="1"/>
  <c r="AP199" i="14"/>
  <c r="BE199" i="14" s="1"/>
  <c r="BR199" i="14" s="1"/>
  <c r="CE199" i="14" s="1"/>
  <c r="AP198" i="14"/>
  <c r="BE198" i="14" s="1"/>
  <c r="BR198" i="14" s="1"/>
  <c r="CE198" i="14" s="1"/>
  <c r="AS197" i="14"/>
  <c r="AW197" i="14" s="1"/>
  <c r="AZ197" i="14" s="1"/>
  <c r="AQ197" i="14"/>
  <c r="AT197" i="14" s="1"/>
  <c r="AX197" i="14" s="1"/>
  <c r="BA197" i="14" s="1"/>
  <c r="AY196" i="14"/>
  <c r="BC269" i="13"/>
  <c r="AP269" i="13"/>
  <c r="BE269" i="13" s="1"/>
  <c r="BR269" i="13" s="1"/>
  <c r="CE269" i="13" s="1"/>
  <c r="AP268" i="13"/>
  <c r="BE268" i="13" s="1"/>
  <c r="BR268" i="13" s="1"/>
  <c r="CE268" i="13" s="1"/>
  <c r="BE267" i="13"/>
  <c r="BR267" i="13" s="1"/>
  <c r="CE267" i="13" s="1"/>
  <c r="AP267" i="13"/>
  <c r="AP266" i="13"/>
  <c r="BE266" i="13" s="1"/>
  <c r="BR266" i="13" s="1"/>
  <c r="CE266" i="13" s="1"/>
  <c r="BE265" i="13"/>
  <c r="BR265" i="13" s="1"/>
  <c r="CE265" i="13" s="1"/>
  <c r="AP265" i="13"/>
  <c r="AP264" i="13"/>
  <c r="BE264" i="13" s="1"/>
  <c r="BR264" i="13" s="1"/>
  <c r="CE264" i="13" s="1"/>
  <c r="BE263" i="13"/>
  <c r="BR263" i="13" s="1"/>
  <c r="CE263" i="13" s="1"/>
  <c r="AP263" i="13"/>
  <c r="AP262" i="13"/>
  <c r="BE262" i="13" s="1"/>
  <c r="BR262" i="13" s="1"/>
  <c r="CE262" i="13" s="1"/>
  <c r="AP261" i="13"/>
  <c r="BE261" i="13" s="1"/>
  <c r="BR261" i="13" s="1"/>
  <c r="CE261" i="13" s="1"/>
  <c r="AP260" i="13"/>
  <c r="BE260" i="13" s="1"/>
  <c r="BR260" i="13" s="1"/>
  <c r="CE260" i="13" s="1"/>
  <c r="AP259" i="13"/>
  <c r="BE259" i="13" s="1"/>
  <c r="BR259" i="13" s="1"/>
  <c r="CE259" i="13" s="1"/>
  <c r="CE258" i="13"/>
  <c r="AP258" i="13"/>
  <c r="BE258" i="13" s="1"/>
  <c r="BR258" i="13" s="1"/>
  <c r="AS257" i="13"/>
  <c r="AW257" i="13" s="1"/>
  <c r="AZ257" i="13" s="1"/>
  <c r="AQ257" i="13"/>
  <c r="AR257" i="13" s="1"/>
  <c r="AV257" i="13" s="1"/>
  <c r="AY257" i="13" s="1"/>
  <c r="AY256" i="13"/>
  <c r="AY272" i="13"/>
  <c r="C231" i="13"/>
  <c r="C230" i="13"/>
  <c r="C229" i="13"/>
  <c r="C228" i="13"/>
  <c r="C227" i="13"/>
  <c r="AM225" i="13"/>
  <c r="AL225" i="13"/>
  <c r="AK225" i="13"/>
  <c r="AJ225" i="13"/>
  <c r="AI225" i="13"/>
  <c r="AH225" i="13"/>
  <c r="AG225" i="13"/>
  <c r="AF225" i="13"/>
  <c r="AE225" i="13"/>
  <c r="AD225" i="13"/>
  <c r="AC225" i="13"/>
  <c r="AB225" i="13"/>
  <c r="AA225" i="13"/>
  <c r="Z225" i="13"/>
  <c r="Y225" i="13"/>
  <c r="X225" i="13"/>
  <c r="W225" i="13"/>
  <c r="V225" i="13"/>
  <c r="U225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AU197" i="14" l="1"/>
  <c r="AT257" i="13"/>
  <c r="AX257" i="13" s="1"/>
  <c r="BA257" i="13" s="1"/>
  <c r="AR197" i="14"/>
  <c r="AV197" i="14" s="1"/>
  <c r="AY197" i="14" s="1"/>
  <c r="BC268" i="13"/>
  <c r="AU257" i="13"/>
  <c r="D12" i="9"/>
  <c r="BN543" i="12"/>
  <c r="BM543" i="12"/>
  <c r="BL543" i="12"/>
  <c r="BK543" i="12"/>
  <c r="BJ543" i="12"/>
  <c r="BI543" i="12"/>
  <c r="BH543" i="12"/>
  <c r="BG543" i="12"/>
  <c r="BF543" i="12"/>
  <c r="BN542" i="12"/>
  <c r="BM542" i="12"/>
  <c r="BL542" i="12"/>
  <c r="BK542" i="12"/>
  <c r="BJ542" i="12"/>
  <c r="BI542" i="12"/>
  <c r="BH542" i="12"/>
  <c r="BG542" i="12"/>
  <c r="BF542" i="12"/>
  <c r="BM496" i="12"/>
  <c r="BN496" i="12"/>
  <c r="BO496" i="12"/>
  <c r="BP496" i="12"/>
  <c r="BM497" i="12"/>
  <c r="BN497" i="12"/>
  <c r="BO497" i="12"/>
  <c r="BP497" i="12"/>
  <c r="BM498" i="12"/>
  <c r="BN498" i="12"/>
  <c r="BO498" i="12"/>
  <c r="BP498" i="12"/>
  <c r="BO520" i="12"/>
  <c r="BP520" i="12"/>
  <c r="BN521" i="12"/>
  <c r="BP521" i="12"/>
  <c r="BM522" i="12"/>
  <c r="BN522" i="12"/>
  <c r="BO522" i="12"/>
  <c r="BP522" i="12"/>
  <c r="BN519" i="12"/>
  <c r="BP519" i="12"/>
  <c r="BL499" i="12"/>
  <c r="BK499" i="12"/>
  <c r="BJ499" i="12"/>
  <c r="BI499" i="12"/>
  <c r="BH499" i="12"/>
  <c r="BG499" i="12"/>
  <c r="BF499" i="12"/>
  <c r="BL498" i="12"/>
  <c r="BK498" i="12"/>
  <c r="BJ498" i="12"/>
  <c r="BI498" i="12"/>
  <c r="BH498" i="12"/>
  <c r="BG498" i="12"/>
  <c r="BF498" i="12"/>
  <c r="BL497" i="12"/>
  <c r="BK497" i="12"/>
  <c r="BJ497" i="12"/>
  <c r="BI497" i="12"/>
  <c r="BH497" i="12"/>
  <c r="BG497" i="12"/>
  <c r="BF497" i="12"/>
  <c r="BL496" i="12"/>
  <c r="BK496" i="12"/>
  <c r="BJ496" i="12"/>
  <c r="BI496" i="12"/>
  <c r="BH496" i="12"/>
  <c r="BG496" i="12"/>
  <c r="BF496" i="12"/>
  <c r="BL495" i="12"/>
  <c r="BK495" i="12"/>
  <c r="BJ495" i="12"/>
  <c r="BI495" i="12"/>
  <c r="BH495" i="12"/>
  <c r="BG495" i="12"/>
  <c r="BF495" i="12"/>
  <c r="AM494" i="12"/>
  <c r="AL494" i="12"/>
  <c r="AK494" i="12"/>
  <c r="AJ494" i="12"/>
  <c r="AI494" i="12"/>
  <c r="AH494" i="12"/>
  <c r="AG494" i="12"/>
  <c r="AF494" i="12"/>
  <c r="AE494" i="12"/>
  <c r="AD494" i="12"/>
  <c r="AC494" i="12"/>
  <c r="AB494" i="12"/>
  <c r="AA494" i="12"/>
  <c r="Z494" i="12"/>
  <c r="Y494" i="12"/>
  <c r="X494" i="12"/>
  <c r="W494" i="12"/>
  <c r="V494" i="12"/>
  <c r="U494" i="12"/>
  <c r="T494" i="12"/>
  <c r="S494" i="12"/>
  <c r="R494" i="12"/>
  <c r="Q494" i="12"/>
  <c r="P494" i="12"/>
  <c r="O494" i="12"/>
  <c r="N494" i="12"/>
  <c r="M494" i="12"/>
  <c r="L494" i="12"/>
  <c r="K494" i="12"/>
  <c r="J494" i="12"/>
  <c r="I494" i="12"/>
  <c r="H494" i="12"/>
  <c r="G494" i="12"/>
  <c r="F494" i="12"/>
  <c r="BG519" i="12"/>
  <c r="BH519" i="12"/>
  <c r="BI519" i="12"/>
  <c r="BJ519" i="12"/>
  <c r="BK519" i="12"/>
  <c r="BL519" i="12"/>
  <c r="BG520" i="12"/>
  <c r="BH520" i="12"/>
  <c r="BI520" i="12"/>
  <c r="BJ520" i="12"/>
  <c r="BK520" i="12"/>
  <c r="BL520" i="12"/>
  <c r="BG521" i="12"/>
  <c r="BH521" i="12"/>
  <c r="BI521" i="12"/>
  <c r="BJ521" i="12"/>
  <c r="BK521" i="12"/>
  <c r="BL521" i="12"/>
  <c r="BG522" i="12"/>
  <c r="BH522" i="12"/>
  <c r="BI522" i="12"/>
  <c r="BJ522" i="12"/>
  <c r="BK522" i="12"/>
  <c r="BL522" i="12"/>
  <c r="BG523" i="12"/>
  <c r="BH523" i="12"/>
  <c r="BI523" i="12"/>
  <c r="BJ523" i="12"/>
  <c r="BK523" i="12"/>
  <c r="BL523" i="12"/>
  <c r="BF520" i="12"/>
  <c r="BF521" i="12"/>
  <c r="BF522" i="12"/>
  <c r="BF523" i="12"/>
  <c r="BF519" i="12"/>
  <c r="G4" i="9"/>
  <c r="H4" i="9" s="1"/>
  <c r="I4" i="9" s="1"/>
  <c r="J4" i="9" s="1"/>
  <c r="K4" i="9" s="1"/>
  <c r="L4" i="9" s="1"/>
  <c r="M4" i="9" s="1"/>
  <c r="N4" i="9" s="1"/>
  <c r="O4" i="9" s="1"/>
  <c r="P4" i="9" s="1"/>
  <c r="Q4" i="9" s="1"/>
  <c r="R4" i="9" s="1"/>
  <c r="S4" i="9" s="1"/>
  <c r="T4" i="9" s="1"/>
  <c r="U4" i="9" s="1"/>
  <c r="V4" i="9" s="1"/>
  <c r="W4" i="9" s="1"/>
  <c r="X4" i="9" s="1"/>
  <c r="Y4" i="9" s="1"/>
  <c r="Z4" i="9" s="1"/>
  <c r="AA4" i="9" s="1"/>
  <c r="AB4" i="9" s="1"/>
  <c r="AC4" i="9" s="1"/>
  <c r="AD4" i="9" s="1"/>
  <c r="AE4" i="9" s="1"/>
  <c r="AF4" i="9" s="1"/>
  <c r="AG4" i="9" s="1"/>
  <c r="AH4" i="9" s="1"/>
  <c r="AI4" i="9" s="1"/>
  <c r="AJ4" i="9" s="1"/>
  <c r="AK4" i="9" s="1"/>
  <c r="AL4" i="9" s="1"/>
  <c r="AM4" i="9" s="1"/>
  <c r="AN4" i="9" s="1"/>
  <c r="AO4" i="9" s="1"/>
  <c r="AP4" i="9" s="1"/>
  <c r="AQ4" i="9" s="1"/>
  <c r="AR4" i="9" s="1"/>
  <c r="AS4" i="9" s="1"/>
  <c r="AT4" i="9" s="1"/>
  <c r="AL523" i="12" l="1"/>
  <c r="BO523" i="12" s="1"/>
  <c r="AJ523" i="12"/>
  <c r="BM523" i="12" s="1"/>
  <c r="BC267" i="13"/>
  <c r="BM521" i="12"/>
  <c r="BO521" i="12"/>
  <c r="BM520" i="12"/>
  <c r="AK523" i="12"/>
  <c r="BN523" i="12" s="1"/>
  <c r="AK499" i="12"/>
  <c r="BN499" i="12" s="1"/>
  <c r="BN495" i="12"/>
  <c r="AL499" i="12"/>
  <c r="BO499" i="12" s="1"/>
  <c r="BO495" i="12"/>
  <c r="BM495" i="12"/>
  <c r="AJ499" i="12"/>
  <c r="BM499" i="12" s="1"/>
  <c r="AM499" i="12"/>
  <c r="BP499" i="12" s="1"/>
  <c r="BP495" i="12"/>
  <c r="AM523" i="12"/>
  <c r="BP523" i="12" s="1"/>
  <c r="BN520" i="12"/>
  <c r="BO519" i="12"/>
  <c r="BM519" i="12"/>
  <c r="BC266" i="13" l="1"/>
  <c r="AM518" i="12"/>
  <c r="AL518" i="12"/>
  <c r="AK518" i="12"/>
  <c r="AJ518" i="12"/>
  <c r="AI518" i="12"/>
  <c r="AH518" i="12"/>
  <c r="AG518" i="12"/>
  <c r="AF518" i="12"/>
  <c r="AE518" i="12"/>
  <c r="AD518" i="12"/>
  <c r="AC518" i="12"/>
  <c r="AB518" i="12"/>
  <c r="AA518" i="12"/>
  <c r="Z518" i="12"/>
  <c r="Y518" i="12"/>
  <c r="X518" i="12"/>
  <c r="W518" i="12"/>
  <c r="V518" i="12"/>
  <c r="U518" i="12"/>
  <c r="T518" i="12"/>
  <c r="S518" i="12"/>
  <c r="R518" i="12"/>
  <c r="Q518" i="12"/>
  <c r="P518" i="12"/>
  <c r="O518" i="12"/>
  <c r="N518" i="12"/>
  <c r="M518" i="12"/>
  <c r="L518" i="12"/>
  <c r="K518" i="12"/>
  <c r="J518" i="12"/>
  <c r="I518" i="12"/>
  <c r="H518" i="12"/>
  <c r="G518" i="12"/>
  <c r="F518" i="12"/>
  <c r="BC265" i="13" l="1"/>
  <c r="BC264" i="13" l="1"/>
  <c r="BC263" i="13" l="1"/>
  <c r="AM320" i="14"/>
  <c r="AL320" i="14"/>
  <c r="AK320" i="14"/>
  <c r="AJ320" i="14"/>
  <c r="AI320" i="14"/>
  <c r="AH320" i="14"/>
  <c r="AG320" i="14"/>
  <c r="AF320" i="14"/>
  <c r="AE320" i="14"/>
  <c r="AD320" i="14"/>
  <c r="AC320" i="14"/>
  <c r="AB320" i="14"/>
  <c r="AA320" i="14"/>
  <c r="Z320" i="14"/>
  <c r="Y320" i="14"/>
  <c r="X320" i="14"/>
  <c r="W320" i="14"/>
  <c r="V320" i="14"/>
  <c r="U320" i="14"/>
  <c r="T320" i="14"/>
  <c r="S320" i="14"/>
  <c r="R320" i="14"/>
  <c r="Q320" i="14"/>
  <c r="P320" i="14"/>
  <c r="O320" i="14"/>
  <c r="N320" i="14"/>
  <c r="M320" i="14"/>
  <c r="L320" i="14"/>
  <c r="K320" i="14"/>
  <c r="J320" i="14"/>
  <c r="I320" i="14"/>
  <c r="H320" i="14"/>
  <c r="G320" i="14"/>
  <c r="F320" i="14"/>
  <c r="AM284" i="14"/>
  <c r="AL284" i="14"/>
  <c r="AK284" i="14"/>
  <c r="AJ284" i="14"/>
  <c r="AI284" i="14"/>
  <c r="AH284" i="14"/>
  <c r="AG284" i="14"/>
  <c r="AF284" i="14"/>
  <c r="AE284" i="14"/>
  <c r="AD284" i="14"/>
  <c r="AC284" i="14"/>
  <c r="AB284" i="14"/>
  <c r="AA284" i="14"/>
  <c r="Z284" i="14"/>
  <c r="Y284" i="14"/>
  <c r="X284" i="14"/>
  <c r="W284" i="14"/>
  <c r="V284" i="14"/>
  <c r="U284" i="14"/>
  <c r="T284" i="14"/>
  <c r="S284" i="14"/>
  <c r="R284" i="14"/>
  <c r="Q284" i="14"/>
  <c r="P284" i="14"/>
  <c r="O284" i="14"/>
  <c r="N284" i="14"/>
  <c r="M284" i="14"/>
  <c r="L284" i="14"/>
  <c r="K284" i="14"/>
  <c r="J284" i="14"/>
  <c r="I284" i="14"/>
  <c r="H284" i="14"/>
  <c r="G284" i="14"/>
  <c r="F284" i="14"/>
  <c r="AM248" i="14"/>
  <c r="AL248" i="14"/>
  <c r="AK248" i="14"/>
  <c r="AJ248" i="14"/>
  <c r="AI248" i="14"/>
  <c r="AH248" i="14"/>
  <c r="AG248" i="14"/>
  <c r="AF248" i="14"/>
  <c r="AE248" i="14"/>
  <c r="AD248" i="14"/>
  <c r="AC248" i="14"/>
  <c r="AB248" i="14"/>
  <c r="AA248" i="14"/>
  <c r="Z248" i="14"/>
  <c r="Y248" i="14"/>
  <c r="X248" i="14"/>
  <c r="W248" i="14"/>
  <c r="V248" i="14"/>
  <c r="U248" i="14"/>
  <c r="T248" i="14"/>
  <c r="S248" i="14"/>
  <c r="R248" i="14"/>
  <c r="Q248" i="14"/>
  <c r="P248" i="14"/>
  <c r="O248" i="14"/>
  <c r="N248" i="14"/>
  <c r="M248" i="14"/>
  <c r="L248" i="14"/>
  <c r="K248" i="14"/>
  <c r="J248" i="14"/>
  <c r="I248" i="14"/>
  <c r="H248" i="14"/>
  <c r="G248" i="14"/>
  <c r="F248" i="14"/>
  <c r="AM236" i="14"/>
  <c r="AL236" i="14"/>
  <c r="AK236" i="14"/>
  <c r="AJ236" i="14"/>
  <c r="AI236" i="14"/>
  <c r="AH236" i="14"/>
  <c r="AG236" i="14"/>
  <c r="AF236" i="14"/>
  <c r="AE236" i="14"/>
  <c r="AD236" i="14"/>
  <c r="AC236" i="14"/>
  <c r="AB236" i="14"/>
  <c r="AA236" i="14"/>
  <c r="Z236" i="14"/>
  <c r="Y236" i="14"/>
  <c r="X236" i="14"/>
  <c r="W236" i="14"/>
  <c r="V236" i="14"/>
  <c r="U236" i="14"/>
  <c r="T236" i="14"/>
  <c r="S236" i="14"/>
  <c r="R236" i="14"/>
  <c r="Q236" i="14"/>
  <c r="P236" i="14"/>
  <c r="O236" i="14"/>
  <c r="N236" i="14"/>
  <c r="M236" i="14"/>
  <c r="L236" i="14"/>
  <c r="K236" i="14"/>
  <c r="J236" i="14"/>
  <c r="I236" i="14"/>
  <c r="H236" i="14"/>
  <c r="G236" i="14"/>
  <c r="F236" i="14"/>
  <c r="AM197" i="14"/>
  <c r="AL197" i="14"/>
  <c r="AK197" i="14"/>
  <c r="AJ197" i="14"/>
  <c r="AI197" i="14"/>
  <c r="AH197" i="14"/>
  <c r="AG197" i="14"/>
  <c r="AF197" i="14"/>
  <c r="AE197" i="14"/>
  <c r="AD197" i="14"/>
  <c r="AC197" i="14"/>
  <c r="AB197" i="14"/>
  <c r="AA197" i="14"/>
  <c r="Z197" i="14"/>
  <c r="Y197" i="14"/>
  <c r="X197" i="14"/>
  <c r="W197" i="14"/>
  <c r="V197" i="14"/>
  <c r="U197" i="14"/>
  <c r="T197" i="14"/>
  <c r="S197" i="14"/>
  <c r="R197" i="14"/>
  <c r="Q197" i="14"/>
  <c r="P197" i="14"/>
  <c r="O197" i="14"/>
  <c r="N197" i="14"/>
  <c r="M197" i="14"/>
  <c r="L197" i="14"/>
  <c r="K197" i="14"/>
  <c r="J197" i="14"/>
  <c r="I197" i="14"/>
  <c r="H197" i="14"/>
  <c r="G197" i="14"/>
  <c r="F197" i="14"/>
  <c r="AM160" i="14"/>
  <c r="AL160" i="14"/>
  <c r="AK160" i="14"/>
  <c r="AJ160" i="14"/>
  <c r="AI160" i="14"/>
  <c r="AH160" i="14"/>
  <c r="AG160" i="14"/>
  <c r="AF160" i="14"/>
  <c r="AE160" i="14"/>
  <c r="AD160" i="14"/>
  <c r="AC160" i="14"/>
  <c r="AB160" i="14"/>
  <c r="AA160" i="14"/>
  <c r="Z160" i="14"/>
  <c r="Y160" i="14"/>
  <c r="X160" i="14"/>
  <c r="W160" i="14"/>
  <c r="V160" i="14"/>
  <c r="U160" i="14"/>
  <c r="T160" i="14"/>
  <c r="S160" i="14"/>
  <c r="R160" i="14"/>
  <c r="Q160" i="14"/>
  <c r="P160" i="14"/>
  <c r="O160" i="14"/>
  <c r="N160" i="14"/>
  <c r="M160" i="14"/>
  <c r="L160" i="14"/>
  <c r="K160" i="14"/>
  <c r="J160" i="14"/>
  <c r="I160" i="14"/>
  <c r="H160" i="14"/>
  <c r="G160" i="14"/>
  <c r="F160" i="14"/>
  <c r="AM132" i="14"/>
  <c r="AL132" i="14"/>
  <c r="AK132" i="14"/>
  <c r="AJ132" i="14"/>
  <c r="AI132" i="14"/>
  <c r="AH132" i="14"/>
  <c r="AG132" i="14"/>
  <c r="AF132" i="14"/>
  <c r="AE132" i="14"/>
  <c r="AD132" i="14"/>
  <c r="AC132" i="14"/>
  <c r="AB132" i="14"/>
  <c r="AA132" i="14"/>
  <c r="Z132" i="14"/>
  <c r="Y132" i="14"/>
  <c r="X132" i="14"/>
  <c r="W132" i="14"/>
  <c r="V132" i="14"/>
  <c r="U132" i="14"/>
  <c r="T132" i="14"/>
  <c r="S132" i="14"/>
  <c r="R132" i="14"/>
  <c r="Q132" i="14"/>
  <c r="P132" i="14"/>
  <c r="O132" i="14"/>
  <c r="N132" i="14"/>
  <c r="M132" i="14"/>
  <c r="L132" i="14"/>
  <c r="K132" i="14"/>
  <c r="J132" i="14"/>
  <c r="I132" i="14"/>
  <c r="H132" i="14"/>
  <c r="G132" i="14"/>
  <c r="F132" i="14"/>
  <c r="AM122" i="14"/>
  <c r="AL122" i="14"/>
  <c r="AK122" i="14"/>
  <c r="AJ122" i="14"/>
  <c r="AI122" i="14"/>
  <c r="AH122" i="14"/>
  <c r="AG122" i="14"/>
  <c r="AF122" i="14"/>
  <c r="AE122" i="14"/>
  <c r="AD122" i="14"/>
  <c r="AC122" i="14"/>
  <c r="AB122" i="14"/>
  <c r="AA122" i="14"/>
  <c r="Z122" i="14"/>
  <c r="Y122" i="14"/>
  <c r="X122" i="14"/>
  <c r="W122" i="14"/>
  <c r="V122" i="14"/>
  <c r="U122" i="14"/>
  <c r="T122" i="14"/>
  <c r="S122" i="14"/>
  <c r="R122" i="14"/>
  <c r="Q122" i="14"/>
  <c r="P122" i="14"/>
  <c r="O122" i="14"/>
  <c r="N122" i="14"/>
  <c r="M122" i="14"/>
  <c r="L122" i="14"/>
  <c r="K122" i="14"/>
  <c r="J122" i="14"/>
  <c r="I122" i="14"/>
  <c r="H122" i="14"/>
  <c r="G122" i="14"/>
  <c r="F122" i="14"/>
  <c r="AM92" i="14"/>
  <c r="AL92" i="14"/>
  <c r="AK92" i="14"/>
  <c r="AJ92" i="14"/>
  <c r="AI92" i="14"/>
  <c r="AH92" i="14"/>
  <c r="AG92" i="14"/>
  <c r="AF92" i="14"/>
  <c r="AE92" i="14"/>
  <c r="AD92" i="14"/>
  <c r="AC92" i="14"/>
  <c r="AB92" i="14"/>
  <c r="AA92" i="14"/>
  <c r="Z92" i="14"/>
  <c r="Y92" i="14"/>
  <c r="X92" i="14"/>
  <c r="W92" i="14"/>
  <c r="V92" i="14"/>
  <c r="U92" i="14"/>
  <c r="T92" i="14"/>
  <c r="S92" i="14"/>
  <c r="R92" i="14"/>
  <c r="Q92" i="14"/>
  <c r="P92" i="14"/>
  <c r="O92" i="14"/>
  <c r="N92" i="14"/>
  <c r="M92" i="14"/>
  <c r="L92" i="14"/>
  <c r="K92" i="14"/>
  <c r="J92" i="14"/>
  <c r="I92" i="14"/>
  <c r="H92" i="14"/>
  <c r="G92" i="14"/>
  <c r="F92" i="14"/>
  <c r="AM64" i="14"/>
  <c r="AL64" i="14"/>
  <c r="AK64" i="14"/>
  <c r="AJ64" i="14"/>
  <c r="AI64" i="14"/>
  <c r="AH64" i="14"/>
  <c r="AG64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AM35" i="14"/>
  <c r="AL35" i="14"/>
  <c r="AK35" i="14"/>
  <c r="AJ35" i="14"/>
  <c r="AI35" i="14"/>
  <c r="AH35" i="14"/>
  <c r="AG35" i="14"/>
  <c r="AF35" i="14"/>
  <c r="AE35" i="14"/>
  <c r="AD35" i="14"/>
  <c r="AC35" i="14"/>
  <c r="AB35" i="14"/>
  <c r="AA35" i="14"/>
  <c r="Z35" i="14"/>
  <c r="Y35" i="14"/>
  <c r="X35" i="14"/>
  <c r="W35" i="14"/>
  <c r="V35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F10" i="14"/>
  <c r="F9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F8" i="14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B96" i="13"/>
  <c r="AC96" i="13"/>
  <c r="AD96" i="13"/>
  <c r="AE96" i="13"/>
  <c r="AF96" i="13"/>
  <c r="AG96" i="13"/>
  <c r="AH96" i="13"/>
  <c r="AI96" i="13"/>
  <c r="AJ96" i="13"/>
  <c r="AK96" i="13"/>
  <c r="AL96" i="13"/>
  <c r="AM96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W131" i="13"/>
  <c r="X131" i="13"/>
  <c r="Y131" i="13"/>
  <c r="Z131" i="13"/>
  <c r="AA131" i="13"/>
  <c r="AB131" i="13"/>
  <c r="AC131" i="13"/>
  <c r="AD131" i="13"/>
  <c r="AE131" i="13"/>
  <c r="AF131" i="13"/>
  <c r="AG131" i="13"/>
  <c r="AH131" i="13"/>
  <c r="AI131" i="13"/>
  <c r="AJ131" i="13"/>
  <c r="AK131" i="13"/>
  <c r="AL131" i="13"/>
  <c r="AM131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W142" i="13"/>
  <c r="X142" i="13"/>
  <c r="Y142" i="13"/>
  <c r="Z142" i="13"/>
  <c r="AA142" i="13"/>
  <c r="AB142" i="13"/>
  <c r="AC142" i="13"/>
  <c r="AD142" i="13"/>
  <c r="AE142" i="13"/>
  <c r="AF142" i="13"/>
  <c r="AG142" i="13"/>
  <c r="AH142" i="13"/>
  <c r="AI142" i="13"/>
  <c r="AJ142" i="13"/>
  <c r="AK142" i="13"/>
  <c r="AL142" i="13"/>
  <c r="AM142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W177" i="13"/>
  <c r="X177" i="13"/>
  <c r="Y177" i="13"/>
  <c r="Z177" i="13"/>
  <c r="AA177" i="13"/>
  <c r="AB177" i="13"/>
  <c r="AC177" i="13"/>
  <c r="AD177" i="13"/>
  <c r="AE177" i="13"/>
  <c r="AF177" i="13"/>
  <c r="AG177" i="13"/>
  <c r="AH177" i="13"/>
  <c r="AI177" i="13"/>
  <c r="AJ177" i="13"/>
  <c r="AK177" i="13"/>
  <c r="AL177" i="13"/>
  <c r="AM177" i="13"/>
  <c r="G190" i="13"/>
  <c r="H190" i="13"/>
  <c r="I190" i="13"/>
  <c r="J190" i="13"/>
  <c r="K190" i="13"/>
  <c r="L190" i="13"/>
  <c r="M190" i="13"/>
  <c r="N190" i="13"/>
  <c r="O190" i="13"/>
  <c r="P190" i="13"/>
  <c r="Q190" i="13"/>
  <c r="R190" i="13"/>
  <c r="S190" i="13"/>
  <c r="T190" i="13"/>
  <c r="U190" i="13"/>
  <c r="V190" i="13"/>
  <c r="W190" i="13"/>
  <c r="X190" i="13"/>
  <c r="Y190" i="13"/>
  <c r="Z190" i="13"/>
  <c r="AA190" i="13"/>
  <c r="AB190" i="13"/>
  <c r="AC190" i="13"/>
  <c r="AD190" i="13"/>
  <c r="AE190" i="13"/>
  <c r="AF190" i="13"/>
  <c r="AG190" i="13"/>
  <c r="AH190" i="13"/>
  <c r="AI190" i="13"/>
  <c r="AJ190" i="13"/>
  <c r="AK190" i="13"/>
  <c r="AL190" i="13"/>
  <c r="AM190" i="13"/>
  <c r="G257" i="13"/>
  <c r="H257" i="13"/>
  <c r="I257" i="13"/>
  <c r="J257" i="13"/>
  <c r="K257" i="13"/>
  <c r="L257" i="13"/>
  <c r="M257" i="13"/>
  <c r="N257" i="13"/>
  <c r="O257" i="13"/>
  <c r="P257" i="13"/>
  <c r="Q257" i="13"/>
  <c r="R257" i="13"/>
  <c r="S257" i="13"/>
  <c r="T257" i="13"/>
  <c r="U257" i="13"/>
  <c r="V257" i="13"/>
  <c r="W257" i="13"/>
  <c r="X257" i="13"/>
  <c r="Y257" i="13"/>
  <c r="Z257" i="13"/>
  <c r="AA257" i="13"/>
  <c r="AB257" i="13"/>
  <c r="AC257" i="13"/>
  <c r="AD257" i="13"/>
  <c r="AE257" i="13"/>
  <c r="AF257" i="13"/>
  <c r="AG257" i="13"/>
  <c r="AH257" i="13"/>
  <c r="AI257" i="13"/>
  <c r="AJ257" i="13"/>
  <c r="AK257" i="13"/>
  <c r="AL257" i="13"/>
  <c r="AM257" i="13"/>
  <c r="G273" i="13"/>
  <c r="H273" i="13"/>
  <c r="I273" i="13"/>
  <c r="J273" i="13"/>
  <c r="K273" i="13"/>
  <c r="L273" i="13"/>
  <c r="M273" i="13"/>
  <c r="N273" i="13"/>
  <c r="O273" i="13"/>
  <c r="P273" i="13"/>
  <c r="Q273" i="13"/>
  <c r="R273" i="13"/>
  <c r="S273" i="13"/>
  <c r="T273" i="13"/>
  <c r="U273" i="13"/>
  <c r="V273" i="13"/>
  <c r="W273" i="13"/>
  <c r="X273" i="13"/>
  <c r="Y273" i="13"/>
  <c r="Z273" i="13"/>
  <c r="AA273" i="13"/>
  <c r="AB273" i="13"/>
  <c r="AC273" i="13"/>
  <c r="AD273" i="13"/>
  <c r="AE273" i="13"/>
  <c r="AF273" i="13"/>
  <c r="AG273" i="13"/>
  <c r="AH273" i="13"/>
  <c r="AI273" i="13"/>
  <c r="AJ273" i="13"/>
  <c r="AK273" i="13"/>
  <c r="AL273" i="13"/>
  <c r="AM273" i="13"/>
  <c r="G313" i="13"/>
  <c r="H313" i="13"/>
  <c r="I313" i="13"/>
  <c r="J313" i="13"/>
  <c r="K313" i="13"/>
  <c r="L313" i="13"/>
  <c r="M313" i="13"/>
  <c r="N313" i="13"/>
  <c r="O313" i="13"/>
  <c r="P313" i="13"/>
  <c r="Q313" i="13"/>
  <c r="R313" i="13"/>
  <c r="S313" i="13"/>
  <c r="T313" i="13"/>
  <c r="U313" i="13"/>
  <c r="V313" i="13"/>
  <c r="W313" i="13"/>
  <c r="X313" i="13"/>
  <c r="Y313" i="13"/>
  <c r="Z313" i="13"/>
  <c r="AA313" i="13"/>
  <c r="AB313" i="13"/>
  <c r="AC313" i="13"/>
  <c r="AD313" i="13"/>
  <c r="AE313" i="13"/>
  <c r="AF313" i="13"/>
  <c r="AG313" i="13"/>
  <c r="AH313" i="13"/>
  <c r="AI313" i="13"/>
  <c r="AJ313" i="13"/>
  <c r="AK313" i="13"/>
  <c r="AL313" i="13"/>
  <c r="AM313" i="13"/>
  <c r="G324" i="13"/>
  <c r="H324" i="13"/>
  <c r="I324" i="13"/>
  <c r="J324" i="13"/>
  <c r="K324" i="13"/>
  <c r="L324" i="13"/>
  <c r="M324" i="13"/>
  <c r="N324" i="13"/>
  <c r="O324" i="13"/>
  <c r="P324" i="13"/>
  <c r="Q324" i="13"/>
  <c r="R324" i="13"/>
  <c r="S324" i="13"/>
  <c r="T324" i="13"/>
  <c r="U324" i="13"/>
  <c r="V324" i="13"/>
  <c r="W324" i="13"/>
  <c r="X324" i="13"/>
  <c r="Y324" i="13"/>
  <c r="Z324" i="13"/>
  <c r="AA324" i="13"/>
  <c r="AB324" i="13"/>
  <c r="AC324" i="13"/>
  <c r="AD324" i="13"/>
  <c r="AE324" i="13"/>
  <c r="AF324" i="13"/>
  <c r="AG324" i="13"/>
  <c r="AH324" i="13"/>
  <c r="AI324" i="13"/>
  <c r="AJ324" i="13"/>
  <c r="AK324" i="13"/>
  <c r="AL324" i="13"/>
  <c r="AM324" i="13"/>
  <c r="G360" i="13"/>
  <c r="H360" i="13"/>
  <c r="I360" i="13"/>
  <c r="J360" i="13"/>
  <c r="K360" i="13"/>
  <c r="L360" i="13"/>
  <c r="M360" i="13"/>
  <c r="N360" i="13"/>
  <c r="O360" i="13"/>
  <c r="P360" i="13"/>
  <c r="Q360" i="13"/>
  <c r="R360" i="13"/>
  <c r="S360" i="13"/>
  <c r="T360" i="13"/>
  <c r="U360" i="13"/>
  <c r="V360" i="13"/>
  <c r="W360" i="13"/>
  <c r="X360" i="13"/>
  <c r="Y360" i="13"/>
  <c r="Z360" i="13"/>
  <c r="AA360" i="13"/>
  <c r="AB360" i="13"/>
  <c r="AC360" i="13"/>
  <c r="AD360" i="13"/>
  <c r="AE360" i="13"/>
  <c r="AF360" i="13"/>
  <c r="AG360" i="13"/>
  <c r="AH360" i="13"/>
  <c r="AI360" i="13"/>
  <c r="AJ360" i="13"/>
  <c r="AK360" i="13"/>
  <c r="AL360" i="13"/>
  <c r="AM360" i="13"/>
  <c r="G482" i="13"/>
  <c r="H482" i="13"/>
  <c r="I482" i="13"/>
  <c r="J482" i="13"/>
  <c r="K482" i="13"/>
  <c r="L482" i="13"/>
  <c r="M482" i="13"/>
  <c r="N482" i="13"/>
  <c r="O482" i="13"/>
  <c r="P482" i="13"/>
  <c r="Q482" i="13"/>
  <c r="R482" i="13"/>
  <c r="S482" i="13"/>
  <c r="T482" i="13"/>
  <c r="U482" i="13"/>
  <c r="V482" i="13"/>
  <c r="W482" i="13"/>
  <c r="X482" i="13"/>
  <c r="Y482" i="13"/>
  <c r="Z482" i="13"/>
  <c r="AA482" i="13"/>
  <c r="AB482" i="13"/>
  <c r="AC482" i="13"/>
  <c r="AD482" i="13"/>
  <c r="AE482" i="13"/>
  <c r="AF482" i="13"/>
  <c r="AG482" i="13"/>
  <c r="AH482" i="13"/>
  <c r="AI482" i="13"/>
  <c r="AJ482" i="13"/>
  <c r="AK482" i="13"/>
  <c r="AL482" i="13"/>
  <c r="AM482" i="13"/>
  <c r="G528" i="13"/>
  <c r="H528" i="13"/>
  <c r="I528" i="13"/>
  <c r="J528" i="13"/>
  <c r="K528" i="13"/>
  <c r="L528" i="13"/>
  <c r="M528" i="13"/>
  <c r="N528" i="13"/>
  <c r="O528" i="13"/>
  <c r="P528" i="13"/>
  <c r="Q528" i="13"/>
  <c r="R528" i="13"/>
  <c r="S528" i="13"/>
  <c r="T528" i="13"/>
  <c r="U528" i="13"/>
  <c r="V528" i="13"/>
  <c r="W528" i="13"/>
  <c r="X528" i="13"/>
  <c r="Y528" i="13"/>
  <c r="Z528" i="13"/>
  <c r="AA528" i="13"/>
  <c r="AB528" i="13"/>
  <c r="AC528" i="13"/>
  <c r="AD528" i="13"/>
  <c r="AE528" i="13"/>
  <c r="AF528" i="13"/>
  <c r="AG528" i="13"/>
  <c r="AH528" i="13"/>
  <c r="AI528" i="13"/>
  <c r="AJ528" i="13"/>
  <c r="AK528" i="13"/>
  <c r="AL528" i="13"/>
  <c r="AM528" i="13"/>
  <c r="F528" i="13"/>
  <c r="AM517" i="13"/>
  <c r="AL517" i="13"/>
  <c r="AK517" i="13"/>
  <c r="AJ517" i="13"/>
  <c r="AI517" i="13"/>
  <c r="AH517" i="13"/>
  <c r="AG517" i="13"/>
  <c r="AF517" i="13"/>
  <c r="AE517" i="13"/>
  <c r="AD517" i="13"/>
  <c r="AC517" i="13"/>
  <c r="AB517" i="13"/>
  <c r="AA517" i="13"/>
  <c r="Z517" i="13"/>
  <c r="Y517" i="13"/>
  <c r="X517" i="13"/>
  <c r="W517" i="13"/>
  <c r="V517" i="13"/>
  <c r="U517" i="13"/>
  <c r="T517" i="13"/>
  <c r="S517" i="13"/>
  <c r="R517" i="13"/>
  <c r="Q517" i="13"/>
  <c r="P517" i="13"/>
  <c r="O517" i="13"/>
  <c r="N517" i="13"/>
  <c r="M517" i="13"/>
  <c r="L517" i="13"/>
  <c r="K517" i="13"/>
  <c r="J517" i="13"/>
  <c r="I517" i="13"/>
  <c r="H517" i="13"/>
  <c r="G517" i="13"/>
  <c r="F517" i="13"/>
  <c r="F482" i="13"/>
  <c r="AM471" i="13"/>
  <c r="AL471" i="13"/>
  <c r="AK471" i="13"/>
  <c r="AJ471" i="13"/>
  <c r="AI471" i="13"/>
  <c r="AH471" i="13"/>
  <c r="AG471" i="13"/>
  <c r="AF471" i="13"/>
  <c r="AE471" i="13"/>
  <c r="AD471" i="13"/>
  <c r="AC471" i="13"/>
  <c r="AB471" i="13"/>
  <c r="AA471" i="13"/>
  <c r="Z471" i="13"/>
  <c r="Y471" i="13"/>
  <c r="X471" i="13"/>
  <c r="W471" i="13"/>
  <c r="V471" i="13"/>
  <c r="U471" i="13"/>
  <c r="T471" i="13"/>
  <c r="S471" i="13"/>
  <c r="R471" i="13"/>
  <c r="Q471" i="13"/>
  <c r="P471" i="13"/>
  <c r="O471" i="13"/>
  <c r="N471" i="13"/>
  <c r="M471" i="13"/>
  <c r="L471" i="13"/>
  <c r="K471" i="13"/>
  <c r="J471" i="13"/>
  <c r="I471" i="13"/>
  <c r="H471" i="13"/>
  <c r="G471" i="13"/>
  <c r="F471" i="13"/>
  <c r="AM437" i="13"/>
  <c r="AL437" i="13"/>
  <c r="AK437" i="13"/>
  <c r="AJ437" i="13"/>
  <c r="AI437" i="13"/>
  <c r="AH437" i="13"/>
  <c r="AG437" i="13"/>
  <c r="AF437" i="13"/>
  <c r="AE437" i="13"/>
  <c r="AD437" i="13"/>
  <c r="AC437" i="13"/>
  <c r="AB437" i="13"/>
  <c r="AA437" i="13"/>
  <c r="Z437" i="13"/>
  <c r="Y437" i="13"/>
  <c r="X437" i="13"/>
  <c r="W437" i="13"/>
  <c r="V437" i="13"/>
  <c r="U437" i="13"/>
  <c r="T437" i="13"/>
  <c r="S437" i="13"/>
  <c r="R437" i="13"/>
  <c r="Q437" i="13"/>
  <c r="P437" i="13"/>
  <c r="O437" i="13"/>
  <c r="N437" i="13"/>
  <c r="M437" i="13"/>
  <c r="L437" i="13"/>
  <c r="K437" i="13"/>
  <c r="J437" i="13"/>
  <c r="I437" i="13"/>
  <c r="H437" i="13"/>
  <c r="G437" i="13"/>
  <c r="F437" i="13"/>
  <c r="AM405" i="13"/>
  <c r="AL405" i="13"/>
  <c r="AK405" i="13"/>
  <c r="AJ405" i="13"/>
  <c r="AI405" i="13"/>
  <c r="AH405" i="13"/>
  <c r="AG405" i="13"/>
  <c r="AF405" i="13"/>
  <c r="AE405" i="13"/>
  <c r="AD405" i="13"/>
  <c r="AC405" i="13"/>
  <c r="AB405" i="13"/>
  <c r="AA405" i="13"/>
  <c r="Z405" i="13"/>
  <c r="Y405" i="13"/>
  <c r="X405" i="13"/>
  <c r="W405" i="13"/>
  <c r="V405" i="13"/>
  <c r="U405" i="13"/>
  <c r="T405" i="13"/>
  <c r="S405" i="13"/>
  <c r="R405" i="13"/>
  <c r="Q405" i="13"/>
  <c r="P405" i="13"/>
  <c r="O405" i="13"/>
  <c r="N405" i="13"/>
  <c r="M405" i="13"/>
  <c r="L405" i="13"/>
  <c r="K405" i="13"/>
  <c r="J405" i="13"/>
  <c r="I405" i="13"/>
  <c r="H405" i="13"/>
  <c r="G405" i="13"/>
  <c r="F405" i="13"/>
  <c r="AM371" i="13"/>
  <c r="AL371" i="13"/>
  <c r="AK371" i="13"/>
  <c r="AJ371" i="13"/>
  <c r="AI371" i="13"/>
  <c r="AH371" i="13"/>
  <c r="AG371" i="13"/>
  <c r="AF371" i="13"/>
  <c r="AE371" i="13"/>
  <c r="AD371" i="13"/>
  <c r="AC371" i="13"/>
  <c r="AB371" i="13"/>
  <c r="AA371" i="13"/>
  <c r="Z371" i="13"/>
  <c r="Y371" i="13"/>
  <c r="X371" i="13"/>
  <c r="W371" i="13"/>
  <c r="V371" i="13"/>
  <c r="U371" i="13"/>
  <c r="T371" i="13"/>
  <c r="S371" i="13"/>
  <c r="R371" i="13"/>
  <c r="Q371" i="13"/>
  <c r="P371" i="13"/>
  <c r="O371" i="13"/>
  <c r="N371" i="13"/>
  <c r="M371" i="13"/>
  <c r="L371" i="13"/>
  <c r="K371" i="13"/>
  <c r="J371" i="13"/>
  <c r="I371" i="13"/>
  <c r="H371" i="13"/>
  <c r="G371" i="13"/>
  <c r="F371" i="13"/>
  <c r="F360" i="13"/>
  <c r="F324" i="13"/>
  <c r="F313" i="13"/>
  <c r="F273" i="13"/>
  <c r="F257" i="13"/>
  <c r="F190" i="13"/>
  <c r="F177" i="13"/>
  <c r="F142" i="13"/>
  <c r="F131" i="13"/>
  <c r="F96" i="13"/>
  <c r="F86" i="13"/>
  <c r="F50" i="13"/>
  <c r="F39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F10" i="13"/>
  <c r="F9" i="13"/>
  <c r="G8" i="13"/>
  <c r="F8" i="13"/>
  <c r="AP570" i="12"/>
  <c r="BE570" i="12" s="1"/>
  <c r="AS569" i="12"/>
  <c r="AW569" i="12" s="1"/>
  <c r="AZ569" i="12" s="1"/>
  <c r="AQ569" i="12"/>
  <c r="AU569" i="12" s="1"/>
  <c r="AP543" i="12"/>
  <c r="BE543" i="12" s="1"/>
  <c r="AP542" i="12"/>
  <c r="BE542" i="12" s="1"/>
  <c r="AP471" i="12"/>
  <c r="BE471" i="12" s="1"/>
  <c r="AP470" i="12"/>
  <c r="BE470" i="12" s="1"/>
  <c r="AP469" i="12"/>
  <c r="BE469" i="12" s="1"/>
  <c r="AS541" i="12"/>
  <c r="AW541" i="12" s="1"/>
  <c r="AZ541" i="12" s="1"/>
  <c r="AQ541" i="12"/>
  <c r="AU541" i="12" s="1"/>
  <c r="AM541" i="12"/>
  <c r="AL541" i="12"/>
  <c r="AK541" i="12"/>
  <c r="AJ541" i="12"/>
  <c r="AI541" i="12"/>
  <c r="AH541" i="12"/>
  <c r="AG541" i="12"/>
  <c r="AF541" i="12"/>
  <c r="AE541" i="12"/>
  <c r="AD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I541" i="12"/>
  <c r="H541" i="12"/>
  <c r="G541" i="12"/>
  <c r="F541" i="12"/>
  <c r="BC262" i="13" l="1"/>
  <c r="AR569" i="12"/>
  <c r="AV569" i="12" s="1"/>
  <c r="AY569" i="12" s="1"/>
  <c r="AT569" i="12"/>
  <c r="AX569" i="12" s="1"/>
  <c r="BA569" i="12" s="1"/>
  <c r="AR541" i="12"/>
  <c r="AV541" i="12" s="1"/>
  <c r="AY541" i="12" s="1"/>
  <c r="AT541" i="12"/>
  <c r="AX541" i="12" s="1"/>
  <c r="BA541" i="12" s="1"/>
  <c r="BC261" i="13" l="1"/>
  <c r="BC260" i="13" l="1"/>
  <c r="AP241" i="12"/>
  <c r="BE241" i="12" s="1"/>
  <c r="BR241" i="12" s="1"/>
  <c r="CE241" i="12" s="1"/>
  <c r="AP240" i="12"/>
  <c r="BE240" i="12" s="1"/>
  <c r="BR240" i="12" s="1"/>
  <c r="CE240" i="12" s="1"/>
  <c r="AP239" i="12"/>
  <c r="BE239" i="12" s="1"/>
  <c r="BR239" i="12" s="1"/>
  <c r="CE239" i="12" s="1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AG37" i="8"/>
  <c r="AH37" i="8"/>
  <c r="AI37" i="8"/>
  <c r="AJ37" i="8"/>
  <c r="AK37" i="8"/>
  <c r="AL37" i="8"/>
  <c r="AM37" i="8"/>
  <c r="F37" i="8"/>
  <c r="G8" i="8"/>
  <c r="H8" i="8"/>
  <c r="I8" i="8"/>
  <c r="J8" i="8"/>
  <c r="K8" i="8"/>
  <c r="L8" i="8"/>
  <c r="M8" i="8"/>
  <c r="N8" i="8"/>
  <c r="O8" i="8"/>
  <c r="P8" i="8"/>
  <c r="Q8" i="8"/>
  <c r="R8" i="8"/>
  <c r="S8" i="8"/>
  <c r="T8" i="8"/>
  <c r="U8" i="8"/>
  <c r="V8" i="8"/>
  <c r="W8" i="8"/>
  <c r="X8" i="8"/>
  <c r="Y8" i="8"/>
  <c r="Z8" i="8"/>
  <c r="AA8" i="8"/>
  <c r="AB8" i="8"/>
  <c r="AC8" i="8"/>
  <c r="AD8" i="8"/>
  <c r="AE8" i="8"/>
  <c r="AF8" i="8"/>
  <c r="AG8" i="8"/>
  <c r="AH8" i="8"/>
  <c r="AI8" i="8"/>
  <c r="AJ8" i="8"/>
  <c r="AK8" i="8"/>
  <c r="AL8" i="8"/>
  <c r="AM8" i="8"/>
  <c r="F8" i="8"/>
  <c r="G3" i="9"/>
  <c r="G2" i="9"/>
  <c r="BF8" i="14"/>
  <c r="AS8" i="14"/>
  <c r="AS9" i="14" s="1"/>
  <c r="AQ8" i="14"/>
  <c r="BF8" i="13"/>
  <c r="BF257" i="13" s="1"/>
  <c r="BS257" i="13" s="1"/>
  <c r="CF257" i="13" s="1"/>
  <c r="AS8" i="13"/>
  <c r="AS9" i="13" s="1"/>
  <c r="AQ8" i="13"/>
  <c r="AT8" i="13" s="1"/>
  <c r="AT9" i="13" s="1"/>
  <c r="BF8" i="12"/>
  <c r="BF372" i="12" s="1"/>
  <c r="AM326" i="24" a="1"/>
  <c r="AM326" i="24" s="1"/>
  <c r="AL81" i="24" a="1"/>
  <c r="AL81" i="24" s="1"/>
  <c r="BZ81" i="24" s="1" a="1"/>
  <c r="BZ81" i="24" s="1"/>
  <c r="AK81" i="24" a="1"/>
  <c r="AK81" i="24" s="1"/>
  <c r="BY81" i="24" s="1" a="1"/>
  <c r="BY81" i="24" s="1"/>
  <c r="AJ81" i="24" a="1"/>
  <c r="AJ81" i="24" s="1"/>
  <c r="BX81" i="24" s="1" a="1"/>
  <c r="BX81" i="24" s="1"/>
  <c r="AI81" i="24" a="1"/>
  <c r="AI81" i="24" s="1"/>
  <c r="BW81" i="24" s="1" a="1"/>
  <c r="BW81" i="24" s="1"/>
  <c r="AH81" i="24" a="1"/>
  <c r="AH81" i="24" s="1"/>
  <c r="BV81" i="24" s="1" a="1"/>
  <c r="BV81" i="24" s="1"/>
  <c r="AG81" i="24" a="1"/>
  <c r="AG81" i="24" s="1"/>
  <c r="BU81" i="24" s="1" a="1"/>
  <c r="BU81" i="24" s="1"/>
  <c r="AF81" i="24" a="1"/>
  <c r="AF81" i="24" s="1"/>
  <c r="BT81" i="24" s="1" a="1"/>
  <c r="BT81" i="24" s="1"/>
  <c r="AE81" i="24" a="1"/>
  <c r="AE81" i="24" s="1"/>
  <c r="BS81" i="24" s="1" a="1"/>
  <c r="BS81" i="24" s="1"/>
  <c r="AD81" i="24" a="1"/>
  <c r="AD81" i="24" s="1"/>
  <c r="BR81" i="24" s="1" a="1"/>
  <c r="BR81" i="24" s="1"/>
  <c r="AC81" i="24" a="1"/>
  <c r="AC81" i="24" s="1"/>
  <c r="BQ81" i="24" s="1" a="1"/>
  <c r="BQ81" i="24" s="1"/>
  <c r="AB81" i="24" a="1"/>
  <c r="AB81" i="24" s="1"/>
  <c r="AA81" i="24" a="1"/>
  <c r="AA81" i="24" s="1"/>
  <c r="Z81" i="24" a="1"/>
  <c r="Z81" i="24" s="1"/>
  <c r="Y81" i="24" a="1"/>
  <c r="Y81" i="24" s="1"/>
  <c r="X81" i="24" a="1"/>
  <c r="X81" i="24" s="1"/>
  <c r="W81" i="24" a="1"/>
  <c r="W81" i="24" s="1"/>
  <c r="V81" i="24" a="1"/>
  <c r="V81" i="24" s="1"/>
  <c r="U81" i="24" a="1"/>
  <c r="U81" i="24" s="1"/>
  <c r="T81" i="24" a="1"/>
  <c r="T81" i="24" s="1"/>
  <c r="S81" i="24" a="1"/>
  <c r="S81" i="24" s="1"/>
  <c r="R81" i="24" a="1"/>
  <c r="R81" i="24" s="1"/>
  <c r="Q81" i="24" a="1"/>
  <c r="Q81" i="24" s="1"/>
  <c r="P81" i="24" a="1"/>
  <c r="P81" i="24" s="1"/>
  <c r="O81" i="24" a="1"/>
  <c r="O81" i="24" s="1"/>
  <c r="N81" i="24" a="1"/>
  <c r="N81" i="24" s="1"/>
  <c r="M81" i="24" a="1"/>
  <c r="M81" i="24" s="1"/>
  <c r="L81" i="24" a="1"/>
  <c r="L81" i="24" s="1"/>
  <c r="K81" i="24" a="1"/>
  <c r="K81" i="24" s="1"/>
  <c r="J81" i="24" a="1"/>
  <c r="J81" i="24" s="1"/>
  <c r="I81" i="24" a="1"/>
  <c r="I81" i="24" s="1"/>
  <c r="H81" i="24" a="1"/>
  <c r="H81" i="24" s="1"/>
  <c r="G81" i="24" a="1"/>
  <c r="G81" i="24" s="1"/>
  <c r="AM81" i="24" a="1"/>
  <c r="AM81" i="24" s="1"/>
  <c r="CA81" i="24" s="1" a="1"/>
  <c r="CA81" i="24" s="1"/>
  <c r="AM78" i="24" a="1"/>
  <c r="AM78" i="24" s="1"/>
  <c r="CA78" i="24" s="1" a="1"/>
  <c r="CA78" i="24" s="1"/>
  <c r="F80" i="24" a="1"/>
  <c r="F80" i="24" s="1"/>
  <c r="F78" i="24" a="1"/>
  <c r="F78" i="24" s="1"/>
  <c r="F74" i="24" a="1"/>
  <c r="F74" i="24" s="1"/>
  <c r="AT8" i="14" l="1"/>
  <c r="AT9" i="14" s="1"/>
  <c r="AQ9" i="14" a="1"/>
  <c r="AQ9" i="14" s="1"/>
  <c r="BF197" i="14"/>
  <c r="BS197" i="14" s="1"/>
  <c r="CF197" i="14" s="1"/>
  <c r="BF160" i="14"/>
  <c r="BS160" i="14" s="1"/>
  <c r="CF160" i="14" s="1"/>
  <c r="BF9" i="14" a="1"/>
  <c r="BF9" i="14" s="1"/>
  <c r="BF296" i="12"/>
  <c r="BS296" i="12" s="1"/>
  <c r="CF296" i="12" s="1"/>
  <c r="BF305" i="12"/>
  <c r="BS305" i="12" s="1"/>
  <c r="CF305" i="12" s="1"/>
  <c r="BC259" i="13"/>
  <c r="BF518" i="12"/>
  <c r="BF494" i="12"/>
  <c r="G9" i="14"/>
  <c r="G9" i="13"/>
  <c r="G10" i="14"/>
  <c r="G10" i="13"/>
  <c r="BG8" i="13"/>
  <c r="BF96" i="13"/>
  <c r="BS96" i="13" s="1"/>
  <c r="CF96" i="13" s="1"/>
  <c r="BF528" i="13"/>
  <c r="BS528" i="13" s="1"/>
  <c r="CF528" i="13" s="1"/>
  <c r="BF482" i="13"/>
  <c r="BS482" i="13" s="1"/>
  <c r="CF482" i="13" s="1"/>
  <c r="BF273" i="13"/>
  <c r="BS273" i="13" s="1"/>
  <c r="CF273" i="13" s="1"/>
  <c r="BF190" i="13"/>
  <c r="BS190" i="13" s="1"/>
  <c r="CF190" i="13" s="1"/>
  <c r="BF371" i="13"/>
  <c r="BS371" i="13" s="1"/>
  <c r="CF371" i="13" s="1"/>
  <c r="BF324" i="13"/>
  <c r="BS324" i="13" s="1"/>
  <c r="CF324" i="13" s="1"/>
  <c r="BF142" i="13"/>
  <c r="BS142" i="13" s="1"/>
  <c r="CF142" i="13" s="1"/>
  <c r="BF50" i="13"/>
  <c r="BS50" i="13" s="1"/>
  <c r="CF50" i="13" s="1"/>
  <c r="H2" i="9"/>
  <c r="H3" i="9"/>
  <c r="BF92" i="14"/>
  <c r="BS92" i="14" s="1"/>
  <c r="CF92" i="14" s="1"/>
  <c r="BF320" i="14"/>
  <c r="BS320" i="14" s="1"/>
  <c r="CF320" i="14" s="1"/>
  <c r="BF248" i="14"/>
  <c r="BS248" i="14" s="1"/>
  <c r="CF248" i="14" s="1"/>
  <c r="BF35" i="14"/>
  <c r="BS35" i="14" s="1"/>
  <c r="CF35" i="14" s="1"/>
  <c r="BF284" i="14"/>
  <c r="BS284" i="14" s="1"/>
  <c r="CF284" i="14" s="1"/>
  <c r="BF132" i="14"/>
  <c r="BS132" i="14" s="1"/>
  <c r="CF132" i="14" s="1"/>
  <c r="BF468" i="12"/>
  <c r="BF569" i="12"/>
  <c r="BF541" i="12"/>
  <c r="BF9" i="12"/>
  <c r="BF431" i="12"/>
  <c r="BS431" i="12" s="1"/>
  <c r="CF431" i="12" s="1"/>
  <c r="BF105" i="12"/>
  <c r="BS105" i="12" s="1"/>
  <c r="CF105" i="12" s="1"/>
  <c r="BF36" i="12"/>
  <c r="BS36" i="12" s="1"/>
  <c r="CF36" i="12" s="1"/>
  <c r="BF238" i="12"/>
  <c r="BS238" i="12" s="1"/>
  <c r="CF238" i="12" s="1"/>
  <c r="BG8" i="12"/>
  <c r="BG372" i="12" s="1"/>
  <c r="BF88" i="12"/>
  <c r="BS88" i="12" s="1"/>
  <c r="CF88" i="12" s="1"/>
  <c r="BF172" i="12"/>
  <c r="BS172" i="12" s="1"/>
  <c r="CF172" i="12" s="1"/>
  <c r="BF189" i="12"/>
  <c r="BS189" i="12" s="1"/>
  <c r="CF189" i="12" s="1"/>
  <c r="AR8" i="14"/>
  <c r="AR9" i="14" s="1"/>
  <c r="BG8" i="14"/>
  <c r="AR8" i="13"/>
  <c r="AR9" i="13" s="1"/>
  <c r="AQ9" i="13"/>
  <c r="BF9" i="13"/>
  <c r="F75" i="24" a="1"/>
  <c r="F75" i="24" s="1"/>
  <c r="BP50" i="17"/>
  <c r="BO50" i="17"/>
  <c r="BN50" i="17"/>
  <c r="BM50" i="17"/>
  <c r="BL50" i="17"/>
  <c r="BK50" i="17"/>
  <c r="BJ50" i="17"/>
  <c r="BI50" i="17"/>
  <c r="BH50" i="17"/>
  <c r="BG50" i="17"/>
  <c r="BP49" i="17"/>
  <c r="BO49" i="17"/>
  <c r="BN49" i="17"/>
  <c r="BM49" i="17"/>
  <c r="BL49" i="17"/>
  <c r="BK49" i="17"/>
  <c r="BJ49" i="17"/>
  <c r="BI49" i="17"/>
  <c r="BH49" i="17"/>
  <c r="BG49" i="17"/>
  <c r="BP48" i="17"/>
  <c r="BO48" i="17"/>
  <c r="BN48" i="17"/>
  <c r="BM48" i="17"/>
  <c r="BL48" i="17"/>
  <c r="BK48" i="17"/>
  <c r="BJ48" i="17"/>
  <c r="BI48" i="17"/>
  <c r="BH48" i="17"/>
  <c r="BG48" i="17"/>
  <c r="BP47" i="17"/>
  <c r="BO47" i="17"/>
  <c r="BN47" i="17"/>
  <c r="BM47" i="17"/>
  <c r="BL47" i="17"/>
  <c r="BK47" i="17"/>
  <c r="BJ47" i="17"/>
  <c r="BI47" i="17"/>
  <c r="BH47" i="17"/>
  <c r="BG47" i="17"/>
  <c r="CA42" i="24" a="1"/>
  <c r="CA42" i="24" s="1"/>
  <c r="BZ42" i="24" a="1"/>
  <c r="BZ42" i="24" s="1"/>
  <c r="BY42" i="24" a="1"/>
  <c r="BY42" i="24" s="1"/>
  <c r="BX42" i="24" a="1"/>
  <c r="BX42" i="24" s="1"/>
  <c r="BW42" i="24" a="1"/>
  <c r="BW42" i="24" s="1"/>
  <c r="BV42" i="24" a="1"/>
  <c r="BV42" i="24" s="1"/>
  <c r="BU42" i="24" a="1"/>
  <c r="BU42" i="24" s="1"/>
  <c r="BT42" i="24" a="1"/>
  <c r="BT42" i="24" s="1"/>
  <c r="BS42" i="24" a="1"/>
  <c r="BS42" i="24" s="1"/>
  <c r="BR42" i="24" a="1"/>
  <c r="BR42" i="24" s="1"/>
  <c r="BQ42" i="24" a="1"/>
  <c r="BQ42" i="24" s="1"/>
  <c r="CA41" i="24" a="1"/>
  <c r="CA41" i="24" s="1"/>
  <c r="BZ41" i="24" a="1"/>
  <c r="BZ41" i="24" s="1"/>
  <c r="BY41" i="24" a="1"/>
  <c r="BY41" i="24" s="1"/>
  <c r="BX41" i="24" a="1"/>
  <c r="BX41" i="24" s="1"/>
  <c r="BW41" i="24" a="1"/>
  <c r="BW41" i="24" s="1"/>
  <c r="BV41" i="24" a="1"/>
  <c r="BV41" i="24" s="1"/>
  <c r="BU41" i="24" a="1"/>
  <c r="BU41" i="24" s="1"/>
  <c r="BT41" i="24" a="1"/>
  <c r="BT41" i="24" s="1"/>
  <c r="BS41" i="24" a="1"/>
  <c r="BS41" i="24" s="1"/>
  <c r="BR41" i="24" a="1"/>
  <c r="BR41" i="24" s="1"/>
  <c r="BQ41" i="24" a="1"/>
  <c r="BQ41" i="24" s="1"/>
  <c r="CA40" i="24" a="1"/>
  <c r="CA40" i="24" s="1"/>
  <c r="BZ40" i="24" a="1"/>
  <c r="BZ40" i="24" s="1"/>
  <c r="BY40" i="24" a="1"/>
  <c r="BY40" i="24" s="1"/>
  <c r="BX40" i="24" a="1"/>
  <c r="BX40" i="24" s="1"/>
  <c r="BW40" i="24" a="1"/>
  <c r="BW40" i="24" s="1"/>
  <c r="BV40" i="24" a="1"/>
  <c r="BV40" i="24" s="1"/>
  <c r="BU40" i="24" a="1"/>
  <c r="BU40" i="24" s="1"/>
  <c r="BT40" i="24" a="1"/>
  <c r="BT40" i="24" s="1"/>
  <c r="BS40" i="24" a="1"/>
  <c r="BS40" i="24" s="1"/>
  <c r="BR40" i="24" a="1"/>
  <c r="BR40" i="24" s="1"/>
  <c r="BQ40" i="24" a="1"/>
  <c r="BQ40" i="24" s="1"/>
  <c r="CA39" i="24" a="1"/>
  <c r="CA39" i="24" s="1"/>
  <c r="BZ39" i="24" a="1"/>
  <c r="BZ39" i="24" s="1"/>
  <c r="BY39" i="24" a="1"/>
  <c r="BY39" i="24" s="1"/>
  <c r="BX39" i="24" a="1"/>
  <c r="BX39" i="24" s="1"/>
  <c r="BW39" i="24" a="1"/>
  <c r="BW39" i="24" s="1"/>
  <c r="BV39" i="24" a="1"/>
  <c r="BV39" i="24" s="1"/>
  <c r="BU39" i="24" a="1"/>
  <c r="BU39" i="24" s="1"/>
  <c r="BT39" i="24" a="1"/>
  <c r="BT39" i="24" s="1"/>
  <c r="BS39" i="24" a="1"/>
  <c r="BS39" i="24" s="1"/>
  <c r="BR39" i="24" a="1"/>
  <c r="BR39" i="24" s="1"/>
  <c r="BQ39" i="24" a="1"/>
  <c r="BQ39" i="24" s="1"/>
  <c r="BR38" i="24" a="1"/>
  <c r="BR38" i="24" s="1"/>
  <c r="BQ38" i="24" a="1"/>
  <c r="BQ38" i="24" s="1"/>
  <c r="F230" i="13"/>
  <c r="F228" i="13"/>
  <c r="F227" i="13"/>
  <c r="F231" i="13"/>
  <c r="F229" i="13"/>
  <c r="AT47" i="17" a="1"/>
  <c r="AT50" i="17" a="1"/>
  <c r="AT48" i="17" a="1"/>
  <c r="AT49" i="17" a="1"/>
  <c r="AT50" i="17" l="1"/>
  <c r="AT47" i="17"/>
  <c r="AT48" i="17"/>
  <c r="AT49" i="17"/>
  <c r="BF50" i="17"/>
  <c r="BF47" i="17"/>
  <c r="BF48" i="17"/>
  <c r="BF49" i="17"/>
  <c r="BG197" i="14"/>
  <c r="BT197" i="14" s="1"/>
  <c r="CG197" i="14" s="1"/>
  <c r="BG9" i="14" a="1"/>
  <c r="BG9" i="14" s="1"/>
  <c r="BG160" i="14"/>
  <c r="BT160" i="14" s="1"/>
  <c r="CG160" i="14" s="1"/>
  <c r="BG296" i="12"/>
  <c r="BT296" i="12" s="1"/>
  <c r="CG296" i="12" s="1"/>
  <c r="BG305" i="12"/>
  <c r="BT305" i="12" s="1"/>
  <c r="CG305" i="12" s="1"/>
  <c r="BH8" i="13"/>
  <c r="BH257" i="13" s="1"/>
  <c r="BU257" i="13" s="1"/>
  <c r="CH257" i="13" s="1"/>
  <c r="BG257" i="13"/>
  <c r="BT257" i="13" s="1"/>
  <c r="CG257" i="13" s="1"/>
  <c r="BC258" i="13"/>
  <c r="F269" i="13"/>
  <c r="F226" i="13"/>
  <c r="BG9" i="13"/>
  <c r="BG518" i="12"/>
  <c r="BG494" i="12"/>
  <c r="BG320" i="14"/>
  <c r="BT320" i="14" s="1"/>
  <c r="CG320" i="14" s="1"/>
  <c r="BG248" i="14"/>
  <c r="BT248" i="14" s="1"/>
  <c r="CG248" i="14" s="1"/>
  <c r="BG35" i="14"/>
  <c r="BT35" i="14" s="1"/>
  <c r="CG35" i="14" s="1"/>
  <c r="BG284" i="14"/>
  <c r="BT284" i="14" s="1"/>
  <c r="CG284" i="14" s="1"/>
  <c r="BG132" i="14"/>
  <c r="BT132" i="14" s="1"/>
  <c r="CG132" i="14" s="1"/>
  <c r="BG92" i="14"/>
  <c r="BT92" i="14" s="1"/>
  <c r="CG92" i="14" s="1"/>
  <c r="I3" i="9"/>
  <c r="H10" i="14"/>
  <c r="H10" i="13"/>
  <c r="I2" i="9"/>
  <c r="H9" i="14"/>
  <c r="H9" i="13"/>
  <c r="G229" i="13"/>
  <c r="G231" i="13"/>
  <c r="G230" i="13"/>
  <c r="G227" i="13"/>
  <c r="G228" i="13"/>
  <c r="BG528" i="13"/>
  <c r="BT528" i="13" s="1"/>
  <c r="CG528" i="13" s="1"/>
  <c r="BG482" i="13"/>
  <c r="BT482" i="13" s="1"/>
  <c r="CG482" i="13" s="1"/>
  <c r="BG273" i="13"/>
  <c r="BT273" i="13" s="1"/>
  <c r="CG273" i="13" s="1"/>
  <c r="BG190" i="13"/>
  <c r="BT190" i="13" s="1"/>
  <c r="CG190" i="13" s="1"/>
  <c r="BG371" i="13"/>
  <c r="BT371" i="13" s="1"/>
  <c r="CG371" i="13" s="1"/>
  <c r="BG324" i="13"/>
  <c r="BT324" i="13" s="1"/>
  <c r="CG324" i="13" s="1"/>
  <c r="BG142" i="13"/>
  <c r="BT142" i="13" s="1"/>
  <c r="CG142" i="13" s="1"/>
  <c r="BG50" i="13"/>
  <c r="BT50" i="13" s="1"/>
  <c r="CG50" i="13" s="1"/>
  <c r="BG96" i="13"/>
  <c r="BT96" i="13" s="1"/>
  <c r="CG96" i="13" s="1"/>
  <c r="BG569" i="12"/>
  <c r="BG541" i="12"/>
  <c r="BG431" i="12"/>
  <c r="BT431" i="12" s="1"/>
  <c r="CG431" i="12" s="1"/>
  <c r="BG468" i="12"/>
  <c r="BH8" i="12"/>
  <c r="BH372" i="12" s="1"/>
  <c r="BG9" i="12"/>
  <c r="BG105" i="12"/>
  <c r="BT105" i="12" s="1"/>
  <c r="CG105" i="12" s="1"/>
  <c r="BG238" i="12"/>
  <c r="BT238" i="12" s="1"/>
  <c r="CG238" i="12" s="1"/>
  <c r="BG36" i="12"/>
  <c r="BT36" i="12" s="1"/>
  <c r="CG36" i="12" s="1"/>
  <c r="BG189" i="12"/>
  <c r="BT189" i="12" s="1"/>
  <c r="CG189" i="12" s="1"/>
  <c r="BG172" i="12"/>
  <c r="BT172" i="12" s="1"/>
  <c r="CG172" i="12" s="1"/>
  <c r="BG88" i="12"/>
  <c r="BT88" i="12" s="1"/>
  <c r="CG88" i="12" s="1"/>
  <c r="BH8" i="14"/>
  <c r="G569" i="12"/>
  <c r="H569" i="12"/>
  <c r="I569" i="12"/>
  <c r="J569" i="12"/>
  <c r="K569" i="12"/>
  <c r="L569" i="12"/>
  <c r="M569" i="12"/>
  <c r="N569" i="12"/>
  <c r="O569" i="12"/>
  <c r="P569" i="12"/>
  <c r="Q569" i="12"/>
  <c r="R569" i="12"/>
  <c r="S569" i="12"/>
  <c r="T569" i="12"/>
  <c r="U569" i="12"/>
  <c r="V569" i="12"/>
  <c r="W569" i="12"/>
  <c r="X569" i="12"/>
  <c r="Y569" i="12"/>
  <c r="Z569" i="12"/>
  <c r="AA569" i="12"/>
  <c r="AB569" i="12"/>
  <c r="AC569" i="12"/>
  <c r="AD569" i="12"/>
  <c r="AE569" i="12"/>
  <c r="AF569" i="12"/>
  <c r="AG569" i="12"/>
  <c r="AH569" i="12"/>
  <c r="AI569" i="12"/>
  <c r="AJ569" i="12"/>
  <c r="AK569" i="12"/>
  <c r="AL569" i="12"/>
  <c r="AM569" i="12"/>
  <c r="AX49" i="17" a="1"/>
  <c r="AX48" i="17" a="1"/>
  <c r="AX50" i="17" a="1"/>
  <c r="AX47" i="17" a="1"/>
  <c r="BH9" i="13" l="1"/>
  <c r="BI8" i="13"/>
  <c r="BI257" i="13" s="1"/>
  <c r="BV257" i="13" s="1"/>
  <c r="CI257" i="13" s="1"/>
  <c r="AX49" i="17"/>
  <c r="AX48" i="17"/>
  <c r="AX47" i="17"/>
  <c r="AX50" i="17"/>
  <c r="BH96" i="13"/>
  <c r="BU96" i="13" s="1"/>
  <c r="CH96" i="13" s="1"/>
  <c r="BH142" i="13"/>
  <c r="BU142" i="13" s="1"/>
  <c r="CH142" i="13" s="1"/>
  <c r="BH273" i="13"/>
  <c r="BU273" i="13" s="1"/>
  <c r="CH273" i="13" s="1"/>
  <c r="BH371" i="13"/>
  <c r="BU371" i="13" s="1"/>
  <c r="CH371" i="13" s="1"/>
  <c r="BH482" i="13"/>
  <c r="BU482" i="13" s="1"/>
  <c r="CH482" i="13" s="1"/>
  <c r="BH528" i="13"/>
  <c r="BU528" i="13" s="1"/>
  <c r="CH528" i="13" s="1"/>
  <c r="BH50" i="13"/>
  <c r="BU50" i="13" s="1"/>
  <c r="CH50" i="13" s="1"/>
  <c r="BH190" i="13"/>
  <c r="BU190" i="13" s="1"/>
  <c r="CH190" i="13" s="1"/>
  <c r="BH197" i="14"/>
  <c r="BU197" i="14" s="1"/>
  <c r="CH197" i="14" s="1"/>
  <c r="BH9" i="14" a="1"/>
  <c r="BH9" i="14" s="1"/>
  <c r="BH160" i="14"/>
  <c r="BU160" i="14" s="1"/>
  <c r="CH160" i="14" s="1"/>
  <c r="BH324" i="13"/>
  <c r="BU324" i="13" s="1"/>
  <c r="CH324" i="13" s="1"/>
  <c r="BH296" i="12"/>
  <c r="BU296" i="12" s="1"/>
  <c r="CH296" i="12" s="1"/>
  <c r="BH305" i="12"/>
  <c r="BU305" i="12" s="1"/>
  <c r="CH305" i="12" s="1"/>
  <c r="BH238" i="12"/>
  <c r="BU238" i="12" s="1"/>
  <c r="CH238" i="12" s="1"/>
  <c r="BI8" i="12"/>
  <c r="BI372" i="12" s="1"/>
  <c r="G269" i="13"/>
  <c r="G226" i="13"/>
  <c r="BH518" i="12"/>
  <c r="BH494" i="12"/>
  <c r="J2" i="9"/>
  <c r="I9" i="14"/>
  <c r="I9" i="13"/>
  <c r="BH248" i="14"/>
  <c r="BU248" i="14" s="1"/>
  <c r="CH248" i="14" s="1"/>
  <c r="BH35" i="14"/>
  <c r="BU35" i="14" s="1"/>
  <c r="CH35" i="14" s="1"/>
  <c r="BH284" i="14"/>
  <c r="BU284" i="14" s="1"/>
  <c r="CH284" i="14" s="1"/>
  <c r="BH132" i="14"/>
  <c r="BU132" i="14" s="1"/>
  <c r="CH132" i="14" s="1"/>
  <c r="BH92" i="14"/>
  <c r="BU92" i="14" s="1"/>
  <c r="CH92" i="14" s="1"/>
  <c r="BH320" i="14"/>
  <c r="BU320" i="14" s="1"/>
  <c r="CH320" i="14" s="1"/>
  <c r="BH189" i="12"/>
  <c r="BU189" i="12" s="1"/>
  <c r="CH189" i="12" s="1"/>
  <c r="BH105" i="12"/>
  <c r="BU105" i="12" s="1"/>
  <c r="CH105" i="12" s="1"/>
  <c r="H230" i="13"/>
  <c r="H229" i="13"/>
  <c r="H227" i="13"/>
  <c r="H228" i="13"/>
  <c r="H231" i="13"/>
  <c r="BH9" i="12"/>
  <c r="BH36" i="12"/>
  <c r="BU36" i="12" s="1"/>
  <c r="CH36" i="12" s="1"/>
  <c r="J3" i="9"/>
  <c r="I10" i="14"/>
  <c r="I10" i="13"/>
  <c r="BI142" i="13"/>
  <c r="BV142" i="13" s="1"/>
  <c r="CI142" i="13" s="1"/>
  <c r="BI50" i="13"/>
  <c r="BV50" i="13" s="1"/>
  <c r="CI50" i="13" s="1"/>
  <c r="BH88" i="12"/>
  <c r="BU88" i="12" s="1"/>
  <c r="CH88" i="12" s="1"/>
  <c r="BI569" i="12"/>
  <c r="BH569" i="12"/>
  <c r="BH541" i="12"/>
  <c r="BH172" i="12"/>
  <c r="BU172" i="12" s="1"/>
  <c r="CH172" i="12" s="1"/>
  <c r="BH431" i="12"/>
  <c r="BU431" i="12" s="1"/>
  <c r="CH431" i="12" s="1"/>
  <c r="BH468" i="12"/>
  <c r="BI8" i="14"/>
  <c r="G468" i="12"/>
  <c r="H468" i="12"/>
  <c r="I468" i="12"/>
  <c r="J468" i="12"/>
  <c r="K468" i="12"/>
  <c r="L468" i="12"/>
  <c r="M468" i="12"/>
  <c r="N468" i="12"/>
  <c r="O468" i="12"/>
  <c r="P468" i="12"/>
  <c r="Q468" i="12"/>
  <c r="R468" i="12"/>
  <c r="S468" i="12"/>
  <c r="T468" i="12"/>
  <c r="U468" i="12"/>
  <c r="V468" i="12"/>
  <c r="W468" i="12"/>
  <c r="X468" i="12"/>
  <c r="Y468" i="12"/>
  <c r="Z468" i="12"/>
  <c r="AA468" i="12"/>
  <c r="AB468" i="12"/>
  <c r="AC468" i="12"/>
  <c r="AD468" i="12"/>
  <c r="AE468" i="12"/>
  <c r="AF468" i="12"/>
  <c r="AG468" i="12"/>
  <c r="AH468" i="12"/>
  <c r="AI468" i="12"/>
  <c r="AJ468" i="12"/>
  <c r="AK468" i="12"/>
  <c r="AL468" i="12"/>
  <c r="AM468" i="12"/>
  <c r="G431" i="12"/>
  <c r="H431" i="12"/>
  <c r="I431" i="12"/>
  <c r="J431" i="12"/>
  <c r="K431" i="12"/>
  <c r="L431" i="12"/>
  <c r="M431" i="12"/>
  <c r="N431" i="12"/>
  <c r="O431" i="12"/>
  <c r="P431" i="12"/>
  <c r="Q431" i="12"/>
  <c r="R431" i="12"/>
  <c r="S431" i="12"/>
  <c r="T431" i="12"/>
  <c r="U431" i="12"/>
  <c r="V431" i="12"/>
  <c r="W431" i="12"/>
  <c r="X431" i="12"/>
  <c r="Y431" i="12"/>
  <c r="Z431" i="12"/>
  <c r="AA431" i="12"/>
  <c r="AB431" i="12"/>
  <c r="AC431" i="12"/>
  <c r="AD431" i="12"/>
  <c r="AE431" i="12"/>
  <c r="AF431" i="12"/>
  <c r="AG431" i="12"/>
  <c r="AH431" i="12"/>
  <c r="AI431" i="12"/>
  <c r="AJ431" i="12"/>
  <c r="AK431" i="12"/>
  <c r="AL431" i="12"/>
  <c r="AM431" i="12"/>
  <c r="G341" i="12"/>
  <c r="H341" i="12"/>
  <c r="I341" i="12"/>
  <c r="J341" i="12"/>
  <c r="K341" i="12"/>
  <c r="L341" i="12"/>
  <c r="M341" i="12"/>
  <c r="N341" i="12"/>
  <c r="O341" i="12"/>
  <c r="P341" i="12"/>
  <c r="Q341" i="12"/>
  <c r="R341" i="12"/>
  <c r="S341" i="12"/>
  <c r="T341" i="12"/>
  <c r="U341" i="12"/>
  <c r="V341" i="12"/>
  <c r="W341" i="12"/>
  <c r="X341" i="12"/>
  <c r="Y341" i="12"/>
  <c r="Z341" i="12"/>
  <c r="AA341" i="12"/>
  <c r="AB341" i="12"/>
  <c r="AC341" i="12"/>
  <c r="AD341" i="12"/>
  <c r="AE341" i="12"/>
  <c r="AF341" i="12"/>
  <c r="AG341" i="12"/>
  <c r="AH341" i="12"/>
  <c r="AI341" i="12"/>
  <c r="AJ341" i="12"/>
  <c r="AK341" i="12"/>
  <c r="AL341" i="12"/>
  <c r="AM341" i="12"/>
  <c r="G344" i="12"/>
  <c r="J344" i="12"/>
  <c r="O344" i="12"/>
  <c r="R344" i="12"/>
  <c r="W344" i="12"/>
  <c r="Z344" i="12"/>
  <c r="AE344" i="12"/>
  <c r="AH344" i="12"/>
  <c r="AM344" i="12"/>
  <c r="I344" i="12"/>
  <c r="L344" i="12"/>
  <c r="N344" i="12"/>
  <c r="Q344" i="12"/>
  <c r="T344" i="12"/>
  <c r="V344" i="12"/>
  <c r="Y344" i="12"/>
  <c r="AB344" i="12"/>
  <c r="AD344" i="12"/>
  <c r="AG344" i="12"/>
  <c r="AJ344" i="12"/>
  <c r="AL344" i="12"/>
  <c r="H344" i="12"/>
  <c r="K344" i="12"/>
  <c r="M344" i="12"/>
  <c r="P344" i="12"/>
  <c r="S344" i="12"/>
  <c r="U344" i="12"/>
  <c r="X344" i="12"/>
  <c r="AA344" i="12"/>
  <c r="AC344" i="12"/>
  <c r="AF344" i="12"/>
  <c r="AI344" i="12"/>
  <c r="AK344" i="12"/>
  <c r="G314" i="12"/>
  <c r="H314" i="12"/>
  <c r="I314" i="12"/>
  <c r="J314" i="12"/>
  <c r="K314" i="12"/>
  <c r="L314" i="12"/>
  <c r="M314" i="12"/>
  <c r="N314" i="12"/>
  <c r="O314" i="12"/>
  <c r="P314" i="12"/>
  <c r="Q314" i="12"/>
  <c r="R314" i="12"/>
  <c r="S314" i="12"/>
  <c r="T314" i="12"/>
  <c r="U314" i="12"/>
  <c r="V314" i="12"/>
  <c r="W314" i="12"/>
  <c r="X314" i="12"/>
  <c r="Y314" i="12"/>
  <c r="Z314" i="12"/>
  <c r="AA314" i="12"/>
  <c r="AB314" i="12"/>
  <c r="AC314" i="12"/>
  <c r="AD314" i="12"/>
  <c r="AE314" i="12"/>
  <c r="AF314" i="12"/>
  <c r="AG314" i="12"/>
  <c r="AH314" i="12"/>
  <c r="AI314" i="12"/>
  <c r="AJ314" i="12"/>
  <c r="AK314" i="12"/>
  <c r="AL314" i="12"/>
  <c r="AM314" i="12"/>
  <c r="G267" i="12"/>
  <c r="H267" i="12"/>
  <c r="I267" i="12"/>
  <c r="J267" i="12"/>
  <c r="K267" i="12"/>
  <c r="L267" i="12"/>
  <c r="M267" i="12"/>
  <c r="N267" i="12"/>
  <c r="O267" i="12"/>
  <c r="P267" i="12"/>
  <c r="Q267" i="12"/>
  <c r="R267" i="12"/>
  <c r="S267" i="12"/>
  <c r="T267" i="12"/>
  <c r="U267" i="12"/>
  <c r="V267" i="12"/>
  <c r="W267" i="12"/>
  <c r="X267" i="12"/>
  <c r="Y267" i="12"/>
  <c r="Z267" i="12"/>
  <c r="AA267" i="12"/>
  <c r="AB267" i="12"/>
  <c r="AC267" i="12"/>
  <c r="AD267" i="12"/>
  <c r="AE267" i="12"/>
  <c r="AF267" i="12"/>
  <c r="AG267" i="12"/>
  <c r="AH267" i="12"/>
  <c r="AI267" i="12"/>
  <c r="AJ267" i="12"/>
  <c r="AK267" i="12"/>
  <c r="AL267" i="12"/>
  <c r="AM267" i="12"/>
  <c r="G238" i="12"/>
  <c r="H238" i="12"/>
  <c r="I238" i="12"/>
  <c r="J238" i="12"/>
  <c r="K238" i="12"/>
  <c r="L238" i="12"/>
  <c r="M238" i="12"/>
  <c r="N238" i="12"/>
  <c r="O238" i="12"/>
  <c r="P238" i="12"/>
  <c r="Q238" i="12"/>
  <c r="R238" i="12"/>
  <c r="S238" i="12"/>
  <c r="T238" i="12"/>
  <c r="U238" i="12"/>
  <c r="V238" i="12"/>
  <c r="W238" i="12"/>
  <c r="X238" i="12"/>
  <c r="Y238" i="12"/>
  <c r="Z238" i="12"/>
  <c r="AA238" i="12"/>
  <c r="AB238" i="12"/>
  <c r="AC238" i="12"/>
  <c r="AD238" i="12"/>
  <c r="AE238" i="12"/>
  <c r="AF238" i="12"/>
  <c r="AG238" i="12"/>
  <c r="AH238" i="12"/>
  <c r="AI238" i="12"/>
  <c r="AJ238" i="12"/>
  <c r="AK238" i="12"/>
  <c r="AL238" i="12"/>
  <c r="AM238" i="12"/>
  <c r="G189" i="12"/>
  <c r="H189" i="12"/>
  <c r="I189" i="12"/>
  <c r="J189" i="12"/>
  <c r="K189" i="12"/>
  <c r="L189" i="12"/>
  <c r="M189" i="12"/>
  <c r="N189" i="12"/>
  <c r="O189" i="12"/>
  <c r="P189" i="12"/>
  <c r="Q189" i="12"/>
  <c r="R189" i="12"/>
  <c r="S189" i="12"/>
  <c r="T189" i="12"/>
  <c r="U189" i="12"/>
  <c r="V189" i="12"/>
  <c r="W189" i="12"/>
  <c r="X189" i="12"/>
  <c r="Y189" i="12"/>
  <c r="Z189" i="12"/>
  <c r="AA189" i="12"/>
  <c r="AB189" i="12"/>
  <c r="AC189" i="12"/>
  <c r="AD189" i="12"/>
  <c r="AE189" i="12"/>
  <c r="AF189" i="12"/>
  <c r="AG189" i="12"/>
  <c r="AH189" i="12"/>
  <c r="AI189" i="12"/>
  <c r="AJ189" i="12"/>
  <c r="AK189" i="12"/>
  <c r="AL189" i="12"/>
  <c r="AM189" i="12"/>
  <c r="G172" i="12"/>
  <c r="H172" i="12"/>
  <c r="I172" i="12"/>
  <c r="J172" i="12"/>
  <c r="K172" i="12"/>
  <c r="L172" i="12"/>
  <c r="M172" i="12"/>
  <c r="N172" i="12"/>
  <c r="O172" i="12"/>
  <c r="P172" i="12"/>
  <c r="Q172" i="12"/>
  <c r="R172" i="12"/>
  <c r="S172" i="12"/>
  <c r="T172" i="12"/>
  <c r="U172" i="12"/>
  <c r="V172" i="12"/>
  <c r="W172" i="12"/>
  <c r="X172" i="12"/>
  <c r="Y172" i="12"/>
  <c r="Z172" i="12"/>
  <c r="AA172" i="12"/>
  <c r="AB172" i="12"/>
  <c r="AC172" i="12"/>
  <c r="AD172" i="12"/>
  <c r="AE172" i="12"/>
  <c r="AF172" i="12"/>
  <c r="AG172" i="12"/>
  <c r="AH172" i="12"/>
  <c r="AI172" i="12"/>
  <c r="AJ172" i="12"/>
  <c r="AK172" i="12"/>
  <c r="AL172" i="12"/>
  <c r="AM172" i="12"/>
  <c r="G155" i="12"/>
  <c r="H155" i="12"/>
  <c r="I155" i="12"/>
  <c r="J155" i="12"/>
  <c r="K155" i="12"/>
  <c r="L155" i="12"/>
  <c r="M155" i="12"/>
  <c r="N155" i="12"/>
  <c r="O155" i="12"/>
  <c r="P155" i="12"/>
  <c r="Q155" i="12"/>
  <c r="R155" i="12"/>
  <c r="S155" i="12"/>
  <c r="T155" i="12"/>
  <c r="U155" i="12"/>
  <c r="V155" i="12"/>
  <c r="W155" i="12"/>
  <c r="X155" i="12"/>
  <c r="Y155" i="12"/>
  <c r="Z155" i="12"/>
  <c r="AA155" i="12"/>
  <c r="AB155" i="12"/>
  <c r="AC155" i="12"/>
  <c r="AD155" i="12"/>
  <c r="AE155" i="12"/>
  <c r="AF155" i="12"/>
  <c r="AG155" i="12"/>
  <c r="AH155" i="12"/>
  <c r="AI155" i="12"/>
  <c r="AJ155" i="12"/>
  <c r="AK155" i="12"/>
  <c r="AL155" i="12"/>
  <c r="AM155" i="12"/>
  <c r="G105" i="12"/>
  <c r="H105" i="12"/>
  <c r="I105" i="12"/>
  <c r="J105" i="12"/>
  <c r="K105" i="12"/>
  <c r="L105" i="12"/>
  <c r="M105" i="12"/>
  <c r="N105" i="12"/>
  <c r="O105" i="12"/>
  <c r="P105" i="12"/>
  <c r="Q105" i="12"/>
  <c r="R105" i="12"/>
  <c r="S105" i="12"/>
  <c r="T105" i="12"/>
  <c r="U105" i="12"/>
  <c r="V105" i="12"/>
  <c r="W105" i="12"/>
  <c r="X105" i="12"/>
  <c r="Y105" i="12"/>
  <c r="Z105" i="12"/>
  <c r="AA105" i="12"/>
  <c r="AB105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G71" i="12"/>
  <c r="H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G88" i="12"/>
  <c r="H88" i="12"/>
  <c r="I88" i="12"/>
  <c r="J88" i="12"/>
  <c r="K88" i="12"/>
  <c r="L88" i="12"/>
  <c r="M88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F569" i="12"/>
  <c r="F468" i="12"/>
  <c r="F431" i="12"/>
  <c r="F341" i="12"/>
  <c r="F314" i="12"/>
  <c r="F267" i="12"/>
  <c r="F238" i="12"/>
  <c r="F189" i="12"/>
  <c r="F172" i="12"/>
  <c r="F155" i="12"/>
  <c r="F105" i="12"/>
  <c r="F88" i="12"/>
  <c r="F71" i="12"/>
  <c r="F36" i="12"/>
  <c r="AS8" i="8"/>
  <c r="AS8" i="12"/>
  <c r="AS9" i="12" s="1"/>
  <c r="AQ8" i="12"/>
  <c r="AS543" i="12" a="1"/>
  <c r="AS542" i="12" a="1"/>
  <c r="BI324" i="13" l="1"/>
  <c r="BV324" i="13" s="1"/>
  <c r="CI324" i="13" s="1"/>
  <c r="BI371" i="13"/>
  <c r="BV371" i="13" s="1"/>
  <c r="CI371" i="13" s="1"/>
  <c r="BJ8" i="13"/>
  <c r="BJ257" i="13" s="1"/>
  <c r="BW257" i="13" s="1"/>
  <c r="CJ257" i="13" s="1"/>
  <c r="BI190" i="13"/>
  <c r="BV190" i="13" s="1"/>
  <c r="CI190" i="13" s="1"/>
  <c r="BI9" i="13"/>
  <c r="BI273" i="13"/>
  <c r="BV273" i="13" s="1"/>
  <c r="CI273" i="13" s="1"/>
  <c r="BI528" i="13"/>
  <c r="BV528" i="13" s="1"/>
  <c r="CI528" i="13" s="1"/>
  <c r="BI482" i="13"/>
  <c r="BV482" i="13" s="1"/>
  <c r="CI482" i="13" s="1"/>
  <c r="BI96" i="13"/>
  <c r="BV96" i="13" s="1"/>
  <c r="CI96" i="13" s="1"/>
  <c r="BI88" i="12"/>
  <c r="BV88" i="12" s="1"/>
  <c r="CI88" i="12" s="1"/>
  <c r="BI36" i="12"/>
  <c r="BV36" i="12" s="1"/>
  <c r="CI36" i="12" s="1"/>
  <c r="BI431" i="12"/>
  <c r="BV431" i="12" s="1"/>
  <c r="CI431" i="12" s="1"/>
  <c r="BI105" i="12"/>
  <c r="BV105" i="12" s="1"/>
  <c r="CI105" i="12" s="1"/>
  <c r="BJ8" i="12"/>
  <c r="BJ372" i="12" s="1"/>
  <c r="BI172" i="12"/>
  <c r="BV172" i="12" s="1"/>
  <c r="CI172" i="12" s="1"/>
  <c r="BI9" i="12"/>
  <c r="BI189" i="12"/>
  <c r="BV189" i="12" s="1"/>
  <c r="CI189" i="12" s="1"/>
  <c r="BI541" i="12"/>
  <c r="BI238" i="12"/>
  <c r="BV238" i="12" s="1"/>
  <c r="CI238" i="12" s="1"/>
  <c r="BI468" i="12"/>
  <c r="BI197" i="14"/>
  <c r="BV197" i="14" s="1"/>
  <c r="CI197" i="14" s="1"/>
  <c r="BI9" i="14" a="1"/>
  <c r="BI9" i="14" s="1"/>
  <c r="BI160" i="14"/>
  <c r="BV160" i="14" s="1"/>
  <c r="CI160" i="14" s="1"/>
  <c r="BI296" i="12"/>
  <c r="BV296" i="12" s="1"/>
  <c r="CI296" i="12" s="1"/>
  <c r="BI305" i="12"/>
  <c r="BV305" i="12" s="1"/>
  <c r="CI305" i="12" s="1"/>
  <c r="BI494" i="12"/>
  <c r="BI518" i="12"/>
  <c r="H269" i="13"/>
  <c r="H226" i="13"/>
  <c r="I230" i="13"/>
  <c r="I227" i="13"/>
  <c r="I228" i="13"/>
  <c r="I231" i="13"/>
  <c r="I229" i="13"/>
  <c r="BJ273" i="13"/>
  <c r="BW273" i="13" s="1"/>
  <c r="CJ273" i="13" s="1"/>
  <c r="BJ190" i="13"/>
  <c r="BW190" i="13" s="1"/>
  <c r="CJ190" i="13" s="1"/>
  <c r="BJ371" i="13"/>
  <c r="BW371" i="13" s="1"/>
  <c r="CJ371" i="13" s="1"/>
  <c r="BJ324" i="13"/>
  <c r="BW324" i="13" s="1"/>
  <c r="CJ324" i="13" s="1"/>
  <c r="BJ142" i="13"/>
  <c r="BW142" i="13" s="1"/>
  <c r="CJ142" i="13" s="1"/>
  <c r="BJ50" i="13"/>
  <c r="BW50" i="13" s="1"/>
  <c r="CJ50" i="13" s="1"/>
  <c r="BJ96" i="13"/>
  <c r="BW96" i="13" s="1"/>
  <c r="CJ96" i="13" s="1"/>
  <c r="BJ528" i="13"/>
  <c r="BW528" i="13" s="1"/>
  <c r="CJ528" i="13" s="1"/>
  <c r="BJ482" i="13"/>
  <c r="BW482" i="13" s="1"/>
  <c r="CJ482" i="13" s="1"/>
  <c r="K2" i="9"/>
  <c r="J9" i="14"/>
  <c r="J9" i="13"/>
  <c r="BI284" i="14"/>
  <c r="BV284" i="14" s="1"/>
  <c r="CI284" i="14" s="1"/>
  <c r="BI132" i="14"/>
  <c r="BV132" i="14" s="1"/>
  <c r="CI132" i="14" s="1"/>
  <c r="BI92" i="14"/>
  <c r="BV92" i="14" s="1"/>
  <c r="CI92" i="14" s="1"/>
  <c r="BI320" i="14"/>
  <c r="BV320" i="14" s="1"/>
  <c r="CI320" i="14" s="1"/>
  <c r="BI248" i="14"/>
  <c r="BV248" i="14" s="1"/>
  <c r="CI248" i="14" s="1"/>
  <c r="BI35" i="14"/>
  <c r="BV35" i="14" s="1"/>
  <c r="CI35" i="14" s="1"/>
  <c r="K3" i="9"/>
  <c r="J10" i="14"/>
  <c r="J10" i="13"/>
  <c r="AS543" i="12"/>
  <c r="AS542" i="12"/>
  <c r="BJ189" i="12"/>
  <c r="BW189" i="12" s="1"/>
  <c r="CJ189" i="12" s="1"/>
  <c r="AR8" i="12"/>
  <c r="AR9" i="12" s="1"/>
  <c r="AQ9" i="12"/>
  <c r="AT8" i="12"/>
  <c r="AT9" i="12" s="1"/>
  <c r="BJ8" i="14"/>
  <c r="BK8" i="13"/>
  <c r="BK257" i="13" s="1"/>
  <c r="BX257" i="13" s="1"/>
  <c r="CK257" i="13" s="1"/>
  <c r="BJ9" i="13"/>
  <c r="F189" i="24" a="1"/>
  <c r="F189" i="24" s="1"/>
  <c r="AS311" i="12" a="1"/>
  <c r="AT542" i="12" a="1"/>
  <c r="AS310" i="12" a="1"/>
  <c r="AS306" i="12" a="1"/>
  <c r="AS308" i="12" a="1"/>
  <c r="AS309" i="12" a="1"/>
  <c r="AS307" i="12" a="1"/>
  <c r="AT543" i="12" a="1"/>
  <c r="BJ36" i="12" l="1"/>
  <c r="BW36" i="12" s="1"/>
  <c r="CJ36" i="12" s="1"/>
  <c r="BJ9" i="12"/>
  <c r="BJ238" i="12"/>
  <c r="BW238" i="12" s="1"/>
  <c r="CJ238" i="12" s="1"/>
  <c r="BJ541" i="12"/>
  <c r="BJ518" i="12"/>
  <c r="BJ305" i="12"/>
  <c r="BW305" i="12" s="1"/>
  <c r="CJ305" i="12" s="1"/>
  <c r="BK8" i="12"/>
  <c r="BK372" i="12" s="1"/>
  <c r="BJ569" i="12"/>
  <c r="BJ88" i="12"/>
  <c r="BW88" i="12" s="1"/>
  <c r="CJ88" i="12" s="1"/>
  <c r="BJ296" i="12"/>
  <c r="BW296" i="12" s="1"/>
  <c r="CJ296" i="12" s="1"/>
  <c r="BJ172" i="12"/>
  <c r="BW172" i="12" s="1"/>
  <c r="CJ172" i="12" s="1"/>
  <c r="BJ105" i="12"/>
  <c r="BW105" i="12" s="1"/>
  <c r="CJ105" i="12" s="1"/>
  <c r="BJ468" i="12"/>
  <c r="BJ431" i="12"/>
  <c r="BW431" i="12" s="1"/>
  <c r="CJ431" i="12" s="1"/>
  <c r="BJ494" i="12"/>
  <c r="BJ197" i="14"/>
  <c r="BW197" i="14" s="1"/>
  <c r="CJ197" i="14" s="1"/>
  <c r="BJ9" i="14" a="1"/>
  <c r="BJ9" i="14" s="1"/>
  <c r="BJ160" i="14"/>
  <c r="BW160" i="14" s="1"/>
  <c r="CJ160" i="14" s="1"/>
  <c r="AS309" i="12"/>
  <c r="AS306" i="12"/>
  <c r="AS307" i="12"/>
  <c r="AS308" i="12"/>
  <c r="AS311" i="12"/>
  <c r="AS310" i="12"/>
  <c r="I269" i="13"/>
  <c r="I226" i="13"/>
  <c r="BK190" i="13"/>
  <c r="BX190" i="13" s="1"/>
  <c r="CK190" i="13" s="1"/>
  <c r="BK371" i="13"/>
  <c r="BX371" i="13" s="1"/>
  <c r="CK371" i="13" s="1"/>
  <c r="BK324" i="13"/>
  <c r="BX324" i="13" s="1"/>
  <c r="CK324" i="13" s="1"/>
  <c r="BK142" i="13"/>
  <c r="BX142" i="13" s="1"/>
  <c r="CK142" i="13" s="1"/>
  <c r="BK50" i="13"/>
  <c r="BX50" i="13" s="1"/>
  <c r="CK50" i="13" s="1"/>
  <c r="BK96" i="13"/>
  <c r="BX96" i="13" s="1"/>
  <c r="CK96" i="13" s="1"/>
  <c r="BK528" i="13"/>
  <c r="BX528" i="13" s="1"/>
  <c r="CK528" i="13" s="1"/>
  <c r="BK482" i="13"/>
  <c r="BX482" i="13" s="1"/>
  <c r="CK482" i="13" s="1"/>
  <c r="BK273" i="13"/>
  <c r="BX273" i="13" s="1"/>
  <c r="CK273" i="13" s="1"/>
  <c r="L2" i="9"/>
  <c r="K9" i="14"/>
  <c r="K9" i="13"/>
  <c r="BJ284" i="14"/>
  <c r="BW284" i="14" s="1"/>
  <c r="CJ284" i="14" s="1"/>
  <c r="BJ132" i="14"/>
  <c r="BW132" i="14" s="1"/>
  <c r="CJ132" i="14" s="1"/>
  <c r="BJ92" i="14"/>
  <c r="BW92" i="14" s="1"/>
  <c r="CJ92" i="14" s="1"/>
  <c r="BJ320" i="14"/>
  <c r="BW320" i="14" s="1"/>
  <c r="CJ320" i="14" s="1"/>
  <c r="BJ248" i="14"/>
  <c r="BW248" i="14" s="1"/>
  <c r="CJ248" i="14" s="1"/>
  <c r="BJ35" i="14"/>
  <c r="BW35" i="14" s="1"/>
  <c r="CJ35" i="14" s="1"/>
  <c r="J229" i="13"/>
  <c r="J227" i="13"/>
  <c r="J228" i="13"/>
  <c r="J231" i="13"/>
  <c r="J230" i="13"/>
  <c r="L3" i="9"/>
  <c r="K10" i="14"/>
  <c r="K10" i="13"/>
  <c r="AT543" i="12"/>
  <c r="AT542" i="12"/>
  <c r="BK569" i="12"/>
  <c r="BK541" i="12"/>
  <c r="BK431" i="12"/>
  <c r="BX431" i="12" s="1"/>
  <c r="CK431" i="12" s="1"/>
  <c r="BK468" i="12"/>
  <c r="BK105" i="12"/>
  <c r="BX105" i="12" s="1"/>
  <c r="CK105" i="12" s="1"/>
  <c r="BK189" i="12"/>
  <c r="BX189" i="12" s="1"/>
  <c r="CK189" i="12" s="1"/>
  <c r="BK172" i="12"/>
  <c r="BX172" i="12" s="1"/>
  <c r="CK172" i="12" s="1"/>
  <c r="BK88" i="12"/>
  <c r="BX88" i="12" s="1"/>
  <c r="CK88" i="12" s="1"/>
  <c r="BK36" i="12"/>
  <c r="BX36" i="12" s="1"/>
  <c r="CK36" i="12" s="1"/>
  <c r="BK238" i="12"/>
  <c r="BX238" i="12" s="1"/>
  <c r="CK238" i="12" s="1"/>
  <c r="BK8" i="14"/>
  <c r="BL8" i="13"/>
  <c r="BL257" i="13" s="1"/>
  <c r="BY257" i="13" s="1"/>
  <c r="CL257" i="13" s="1"/>
  <c r="BK9" i="13"/>
  <c r="BL8" i="12"/>
  <c r="BL372" i="12" s="1"/>
  <c r="BK9" i="12"/>
  <c r="AQ310" i="12" a="1"/>
  <c r="AR311" i="12" a="1"/>
  <c r="AR306" i="12" a="1"/>
  <c r="AW309" i="12" a="1"/>
  <c r="AQ307" i="12" a="1"/>
  <c r="AR310" i="12" a="1"/>
  <c r="AQ306" i="12" a="1"/>
  <c r="AT309" i="12" a="1"/>
  <c r="AQ311" i="12" a="1"/>
  <c r="AW307" i="12" a="1"/>
  <c r="AR309" i="12" a="1"/>
  <c r="AQ308" i="12" a="1"/>
  <c r="AW310" i="12" a="1"/>
  <c r="AT310" i="12" a="1"/>
  <c r="AR307" i="12" a="1"/>
  <c r="AT306" i="12" a="1"/>
  <c r="AT308" i="12" a="1"/>
  <c r="AW306" i="12" a="1"/>
  <c r="AQ309" i="12" a="1"/>
  <c r="AT307" i="12" a="1"/>
  <c r="AT311" i="12" a="1"/>
  <c r="AR308" i="12" a="1"/>
  <c r="AW308" i="12" a="1"/>
  <c r="AW311" i="12" a="1"/>
  <c r="BK494" i="12" l="1"/>
  <c r="BK518" i="12"/>
  <c r="BK305" i="12"/>
  <c r="BX305" i="12" s="1"/>
  <c r="CK305" i="12" s="1"/>
  <c r="BK296" i="12"/>
  <c r="BX296" i="12" s="1"/>
  <c r="CK296" i="12" s="1"/>
  <c r="BK197" i="14"/>
  <c r="BX197" i="14" s="1"/>
  <c r="CK197" i="14" s="1"/>
  <c r="BK9" i="14" a="1"/>
  <c r="BK9" i="14" s="1"/>
  <c r="BK160" i="14"/>
  <c r="BX160" i="14" s="1"/>
  <c r="CK160" i="14" s="1"/>
  <c r="AT311" i="12"/>
  <c r="AT308" i="12"/>
  <c r="AR308" i="12"/>
  <c r="AQ310" i="12"/>
  <c r="AR311" i="12"/>
  <c r="AT310" i="12"/>
  <c r="AW310" i="12"/>
  <c r="AQ307" i="12"/>
  <c r="AT307" i="12"/>
  <c r="AW311" i="12"/>
  <c r="AR310" i="12"/>
  <c r="AQ309" i="12"/>
  <c r="AW308" i="12"/>
  <c r="AR307" i="12"/>
  <c r="AQ306" i="12"/>
  <c r="AW307" i="12"/>
  <c r="AT306" i="12"/>
  <c r="AR309" i="12"/>
  <c r="AQ311" i="12"/>
  <c r="AW306" i="12"/>
  <c r="AT309" i="12"/>
  <c r="AR306" i="12"/>
  <c r="AQ308" i="12"/>
  <c r="AW309" i="12"/>
  <c r="BL296" i="12"/>
  <c r="BY296" i="12" s="1"/>
  <c r="CL296" i="12" s="1"/>
  <c r="BL305" i="12"/>
  <c r="BY305" i="12" s="1"/>
  <c r="CL305" i="12" s="1"/>
  <c r="J269" i="13"/>
  <c r="J226" i="13"/>
  <c r="BL518" i="12"/>
  <c r="BL494" i="12"/>
  <c r="M3" i="9"/>
  <c r="L10" i="14"/>
  <c r="L10" i="13"/>
  <c r="K229" i="13"/>
  <c r="K231" i="13"/>
  <c r="K228" i="13"/>
  <c r="K227" i="13"/>
  <c r="K230" i="13"/>
  <c r="BL371" i="13"/>
  <c r="BY371" i="13" s="1"/>
  <c r="CL371" i="13" s="1"/>
  <c r="BL324" i="13"/>
  <c r="BY324" i="13" s="1"/>
  <c r="CL324" i="13" s="1"/>
  <c r="BL142" i="13"/>
  <c r="BY142" i="13" s="1"/>
  <c r="CL142" i="13" s="1"/>
  <c r="BL50" i="13"/>
  <c r="BY50" i="13" s="1"/>
  <c r="CL50" i="13" s="1"/>
  <c r="BL96" i="13"/>
  <c r="BY96" i="13" s="1"/>
  <c r="CL96" i="13" s="1"/>
  <c r="BL528" i="13"/>
  <c r="BY528" i="13" s="1"/>
  <c r="CL528" i="13" s="1"/>
  <c r="BL482" i="13"/>
  <c r="BY482" i="13" s="1"/>
  <c r="CL482" i="13" s="1"/>
  <c r="BL273" i="13"/>
  <c r="BY273" i="13" s="1"/>
  <c r="CL273" i="13" s="1"/>
  <c r="BL190" i="13"/>
  <c r="BY190" i="13" s="1"/>
  <c r="CL190" i="13" s="1"/>
  <c r="BK132" i="14"/>
  <c r="BX132" i="14" s="1"/>
  <c r="CK132" i="14" s="1"/>
  <c r="BK92" i="14"/>
  <c r="BX92" i="14" s="1"/>
  <c r="CK92" i="14" s="1"/>
  <c r="BK320" i="14"/>
  <c r="BX320" i="14" s="1"/>
  <c r="CK320" i="14" s="1"/>
  <c r="BK248" i="14"/>
  <c r="BX248" i="14" s="1"/>
  <c r="CK248" i="14" s="1"/>
  <c r="BK35" i="14"/>
  <c r="BX35" i="14" s="1"/>
  <c r="CK35" i="14" s="1"/>
  <c r="BK284" i="14"/>
  <c r="BX284" i="14" s="1"/>
  <c r="CK284" i="14" s="1"/>
  <c r="M2" i="9"/>
  <c r="L9" i="14"/>
  <c r="L9" i="13"/>
  <c r="BL569" i="12"/>
  <c r="BL541" i="12"/>
  <c r="BL431" i="12"/>
  <c r="BY431" i="12" s="1"/>
  <c r="CL431" i="12" s="1"/>
  <c r="BL468" i="12"/>
  <c r="BL105" i="12"/>
  <c r="BY105" i="12" s="1"/>
  <c r="CL105" i="12" s="1"/>
  <c r="BL189" i="12"/>
  <c r="BY189" i="12" s="1"/>
  <c r="CL189" i="12" s="1"/>
  <c r="BL172" i="12"/>
  <c r="BY172" i="12" s="1"/>
  <c r="CL172" i="12" s="1"/>
  <c r="BL88" i="12"/>
  <c r="BY88" i="12" s="1"/>
  <c r="CL88" i="12" s="1"/>
  <c r="BL238" i="12"/>
  <c r="BY238" i="12" s="1"/>
  <c r="CL238" i="12" s="1"/>
  <c r="BL36" i="12"/>
  <c r="BY36" i="12" s="1"/>
  <c r="CL36" i="12" s="1"/>
  <c r="BL8" i="14"/>
  <c r="BM8" i="13"/>
  <c r="BM257" i="13" s="1"/>
  <c r="BZ257" i="13" s="1"/>
  <c r="CM257" i="13" s="1"/>
  <c r="BL9" i="13"/>
  <c r="BL9" i="12"/>
  <c r="BM8" i="12"/>
  <c r="BM372" i="12" s="1"/>
  <c r="AM78" i="18"/>
  <c r="AM134" i="17"/>
  <c r="AM107" i="17"/>
  <c r="AM75" i="17"/>
  <c r="AM46" i="17"/>
  <c r="AM37" i="17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AV307" i="12" a="1"/>
  <c r="AV308" i="12" a="1"/>
  <c r="AV309" i="12" a="1"/>
  <c r="AV311" i="12" a="1"/>
  <c r="AX309" i="12" a="1"/>
  <c r="AX308" i="12" a="1"/>
  <c r="AX306" i="12" a="1"/>
  <c r="AV310" i="12" a="1"/>
  <c r="AV306" i="12" a="1"/>
  <c r="AX310" i="12" a="1"/>
  <c r="AX311" i="12" a="1"/>
  <c r="AX307" i="12" a="1"/>
  <c r="BP192" i="18" l="1"/>
  <c r="BP193" i="18"/>
  <c r="BL197" i="14"/>
  <c r="BY197" i="14" s="1"/>
  <c r="CL197" i="14" s="1"/>
  <c r="BL9" i="14" a="1"/>
  <c r="BL9" i="14" s="1"/>
  <c r="BL160" i="14"/>
  <c r="BY160" i="14" s="1"/>
  <c r="CL160" i="14" s="1"/>
  <c r="AV306" i="12"/>
  <c r="AV307" i="12"/>
  <c r="AX310" i="12"/>
  <c r="AX309" i="12"/>
  <c r="AV311" i="12"/>
  <c r="AV310" i="12"/>
  <c r="AV308" i="12"/>
  <c r="AV309" i="12"/>
  <c r="AX308" i="12"/>
  <c r="AX306" i="12"/>
  <c r="AX307" i="12"/>
  <c r="AX311" i="12"/>
  <c r="BA307" i="12"/>
  <c r="AY307" i="12"/>
  <c r="AZ307" i="12"/>
  <c r="BM296" i="12"/>
  <c r="BZ296" i="12" s="1"/>
  <c r="CM296" i="12" s="1"/>
  <c r="BM305" i="12"/>
  <c r="BZ305" i="12" s="1"/>
  <c r="CM305" i="12" s="1"/>
  <c r="BA308" i="12"/>
  <c r="AZ308" i="12"/>
  <c r="AY308" i="12"/>
  <c r="BA306" i="12"/>
  <c r="AZ306" i="12"/>
  <c r="AY306" i="12"/>
  <c r="BA309" i="12"/>
  <c r="AZ309" i="12"/>
  <c r="AY309" i="12"/>
  <c r="AY310" i="12"/>
  <c r="AZ310" i="12"/>
  <c r="BA310" i="12"/>
  <c r="BA311" i="12"/>
  <c r="AZ311" i="12"/>
  <c r="AY311" i="12"/>
  <c r="K269" i="13"/>
  <c r="K226" i="13"/>
  <c r="BM518" i="12"/>
  <c r="BM494" i="12"/>
  <c r="BM96" i="13"/>
  <c r="BZ96" i="13" s="1"/>
  <c r="CM96" i="13" s="1"/>
  <c r="BM528" i="13"/>
  <c r="BZ528" i="13" s="1"/>
  <c r="CM528" i="13" s="1"/>
  <c r="BM482" i="13"/>
  <c r="BZ482" i="13" s="1"/>
  <c r="CM482" i="13" s="1"/>
  <c r="BM273" i="13"/>
  <c r="BZ273" i="13" s="1"/>
  <c r="CM273" i="13" s="1"/>
  <c r="BM190" i="13"/>
  <c r="BZ190" i="13" s="1"/>
  <c r="CM190" i="13" s="1"/>
  <c r="BM371" i="13"/>
  <c r="BZ371" i="13" s="1"/>
  <c r="CM371" i="13" s="1"/>
  <c r="BM324" i="13"/>
  <c r="BZ324" i="13" s="1"/>
  <c r="CM324" i="13" s="1"/>
  <c r="BM142" i="13"/>
  <c r="BZ142" i="13" s="1"/>
  <c r="CM142" i="13" s="1"/>
  <c r="BM50" i="13"/>
  <c r="BZ50" i="13" s="1"/>
  <c r="CM50" i="13" s="1"/>
  <c r="L229" i="13"/>
  <c r="L227" i="13"/>
  <c r="L228" i="13"/>
  <c r="L231" i="13"/>
  <c r="L230" i="13"/>
  <c r="BL92" i="14"/>
  <c r="BY92" i="14" s="1"/>
  <c r="CL92" i="14" s="1"/>
  <c r="BL320" i="14"/>
  <c r="BY320" i="14" s="1"/>
  <c r="CL320" i="14" s="1"/>
  <c r="BL248" i="14"/>
  <c r="BY248" i="14" s="1"/>
  <c r="CL248" i="14" s="1"/>
  <c r="BL35" i="14"/>
  <c r="BY35" i="14" s="1"/>
  <c r="CL35" i="14" s="1"/>
  <c r="BL284" i="14"/>
  <c r="BY284" i="14" s="1"/>
  <c r="CL284" i="14" s="1"/>
  <c r="BL132" i="14"/>
  <c r="BY132" i="14" s="1"/>
  <c r="CL132" i="14" s="1"/>
  <c r="N2" i="9"/>
  <c r="M9" i="14"/>
  <c r="M9" i="13"/>
  <c r="N3" i="9"/>
  <c r="M10" i="14"/>
  <c r="M10" i="13"/>
  <c r="BM569" i="12"/>
  <c r="BM541" i="12"/>
  <c r="BM431" i="12"/>
  <c r="BZ431" i="12" s="1"/>
  <c r="CM431" i="12" s="1"/>
  <c r="BM468" i="12"/>
  <c r="BM189" i="12"/>
  <c r="BZ189" i="12" s="1"/>
  <c r="CM189" i="12" s="1"/>
  <c r="BM172" i="12"/>
  <c r="BZ172" i="12" s="1"/>
  <c r="CM172" i="12" s="1"/>
  <c r="BM88" i="12"/>
  <c r="BZ88" i="12" s="1"/>
  <c r="CM88" i="12" s="1"/>
  <c r="BM238" i="12"/>
  <c r="BZ238" i="12" s="1"/>
  <c r="CM238" i="12" s="1"/>
  <c r="BM36" i="12"/>
  <c r="BZ36" i="12" s="1"/>
  <c r="CM36" i="12" s="1"/>
  <c r="BM105" i="12"/>
  <c r="BZ105" i="12" s="1"/>
  <c r="CM105" i="12" s="1"/>
  <c r="BM8" i="14"/>
  <c r="BN8" i="13"/>
  <c r="BN257" i="13" s="1"/>
  <c r="CA257" i="13" s="1"/>
  <c r="CN257" i="13" s="1"/>
  <c r="BM9" i="13"/>
  <c r="BN8" i="12"/>
  <c r="BN372" i="12" s="1"/>
  <c r="BM9" i="12"/>
  <c r="AM170" i="18"/>
  <c r="AM263" i="18"/>
  <c r="AM194" i="1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Z166" i="8"/>
  <c r="AA166" i="8"/>
  <c r="AB166" i="8"/>
  <c r="AC166" i="8"/>
  <c r="AD166" i="8"/>
  <c r="AE166" i="8"/>
  <c r="AF166" i="8"/>
  <c r="AG166" i="8"/>
  <c r="AH166" i="8"/>
  <c r="AI166" i="8"/>
  <c r="AJ166" i="8"/>
  <c r="AK166" i="8"/>
  <c r="AL166" i="8"/>
  <c r="AM166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AB102" i="8"/>
  <c r="AC102" i="8"/>
  <c r="AD102" i="8"/>
  <c r="AE102" i="8"/>
  <c r="AF102" i="8"/>
  <c r="AG102" i="8"/>
  <c r="AH102" i="8"/>
  <c r="AI102" i="8"/>
  <c r="AJ102" i="8"/>
  <c r="AK102" i="8"/>
  <c r="AL102" i="8"/>
  <c r="AM102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Z113" i="8"/>
  <c r="AA113" i="8"/>
  <c r="AB113" i="8"/>
  <c r="AC113" i="8"/>
  <c r="AD113" i="8"/>
  <c r="AE113" i="8"/>
  <c r="AF113" i="8"/>
  <c r="AG113" i="8"/>
  <c r="AH113" i="8"/>
  <c r="AI113" i="8"/>
  <c r="AJ113" i="8"/>
  <c r="AK113" i="8"/>
  <c r="AL113" i="8"/>
  <c r="AM113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Z124" i="8"/>
  <c r="AA124" i="8"/>
  <c r="AB124" i="8"/>
  <c r="AC124" i="8"/>
  <c r="AD124" i="8"/>
  <c r="AE124" i="8"/>
  <c r="AF124" i="8"/>
  <c r="AG124" i="8"/>
  <c r="AH124" i="8"/>
  <c r="AI124" i="8"/>
  <c r="AJ124" i="8"/>
  <c r="AK124" i="8"/>
  <c r="AL124" i="8"/>
  <c r="AM124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Z135" i="8"/>
  <c r="AA135" i="8"/>
  <c r="AB135" i="8"/>
  <c r="AC135" i="8"/>
  <c r="AD135" i="8"/>
  <c r="AE135" i="8"/>
  <c r="AF135" i="8"/>
  <c r="AG135" i="8"/>
  <c r="AH135" i="8"/>
  <c r="AI135" i="8"/>
  <c r="AJ135" i="8"/>
  <c r="AK135" i="8"/>
  <c r="AL135" i="8"/>
  <c r="AM135" i="8"/>
  <c r="F199" i="8"/>
  <c r="F166" i="8"/>
  <c r="F135" i="8"/>
  <c r="F124" i="8"/>
  <c r="F113" i="8"/>
  <c r="F102" i="8"/>
  <c r="AU308" i="12" a="1"/>
  <c r="AU311" i="12" a="1"/>
  <c r="AU307" i="12" a="1"/>
  <c r="AU309" i="12" a="1"/>
  <c r="AU306" i="12" a="1"/>
  <c r="AU310" i="12" a="1"/>
  <c r="BP194" i="18" l="1"/>
  <c r="BM197" i="14"/>
  <c r="BZ197" i="14" s="1"/>
  <c r="CM197" i="14" s="1"/>
  <c r="BM160" i="14"/>
  <c r="BZ160" i="14" s="1"/>
  <c r="CM160" i="14" s="1"/>
  <c r="BM9" i="14" a="1"/>
  <c r="BM9" i="14" s="1"/>
  <c r="AU311" i="12"/>
  <c r="AU309" i="12"/>
  <c r="AU308" i="12"/>
  <c r="AU310" i="12"/>
  <c r="AU307" i="12"/>
  <c r="AU306" i="12"/>
  <c r="BN296" i="12"/>
  <c r="CA296" i="12" s="1"/>
  <c r="CN296" i="12" s="1"/>
  <c r="BN305" i="12"/>
  <c r="CA305" i="12" s="1"/>
  <c r="CN305" i="12" s="1"/>
  <c r="L269" i="13"/>
  <c r="L226" i="13"/>
  <c r="BN518" i="12"/>
  <c r="BN494" i="12"/>
  <c r="BM92" i="14"/>
  <c r="BZ92" i="14" s="1"/>
  <c r="CM92" i="14" s="1"/>
  <c r="BM320" i="14"/>
  <c r="BZ320" i="14" s="1"/>
  <c r="CM320" i="14" s="1"/>
  <c r="BM248" i="14"/>
  <c r="BZ248" i="14" s="1"/>
  <c r="CM248" i="14" s="1"/>
  <c r="BM35" i="14"/>
  <c r="BZ35" i="14" s="1"/>
  <c r="CM35" i="14" s="1"/>
  <c r="BM284" i="14"/>
  <c r="BZ284" i="14" s="1"/>
  <c r="CM284" i="14" s="1"/>
  <c r="BM132" i="14"/>
  <c r="BZ132" i="14" s="1"/>
  <c r="CM132" i="14" s="1"/>
  <c r="O2" i="9"/>
  <c r="N9" i="14"/>
  <c r="N9" i="13"/>
  <c r="BN96" i="13"/>
  <c r="CA96" i="13" s="1"/>
  <c r="CN96" i="13" s="1"/>
  <c r="BN528" i="13"/>
  <c r="CA528" i="13" s="1"/>
  <c r="CN528" i="13" s="1"/>
  <c r="BN482" i="13"/>
  <c r="CA482" i="13" s="1"/>
  <c r="CN482" i="13" s="1"/>
  <c r="BN273" i="13"/>
  <c r="CA273" i="13" s="1"/>
  <c r="CN273" i="13" s="1"/>
  <c r="BN190" i="13"/>
  <c r="CA190" i="13" s="1"/>
  <c r="CN190" i="13" s="1"/>
  <c r="BN371" i="13"/>
  <c r="CA371" i="13" s="1"/>
  <c r="CN371" i="13" s="1"/>
  <c r="BN324" i="13"/>
  <c r="CA324" i="13" s="1"/>
  <c r="CN324" i="13" s="1"/>
  <c r="BN142" i="13"/>
  <c r="CA142" i="13" s="1"/>
  <c r="CN142" i="13" s="1"/>
  <c r="BN50" i="13"/>
  <c r="CA50" i="13" s="1"/>
  <c r="CN50" i="13" s="1"/>
  <c r="O3" i="9"/>
  <c r="N10" i="14"/>
  <c r="N10" i="13"/>
  <c r="M229" i="13"/>
  <c r="M231" i="13"/>
  <c r="M227" i="13"/>
  <c r="M230" i="13"/>
  <c r="M228" i="13"/>
  <c r="BN569" i="12"/>
  <c r="BN541" i="12"/>
  <c r="BN431" i="12"/>
  <c r="CA431" i="12" s="1"/>
  <c r="CN431" i="12" s="1"/>
  <c r="BN468" i="12"/>
  <c r="BN189" i="12"/>
  <c r="CA189" i="12" s="1"/>
  <c r="CN189" i="12" s="1"/>
  <c r="BN172" i="12"/>
  <c r="CA172" i="12" s="1"/>
  <c r="CN172" i="12" s="1"/>
  <c r="BN88" i="12"/>
  <c r="CA88" i="12" s="1"/>
  <c r="CN88" i="12" s="1"/>
  <c r="BN238" i="12"/>
  <c r="CA238" i="12" s="1"/>
  <c r="CN238" i="12" s="1"/>
  <c r="BN36" i="12"/>
  <c r="CA36" i="12" s="1"/>
  <c r="CN36" i="12" s="1"/>
  <c r="BN105" i="12"/>
  <c r="CA105" i="12" s="1"/>
  <c r="CN105" i="12" s="1"/>
  <c r="BN8" i="14"/>
  <c r="BO8" i="13"/>
  <c r="BO257" i="13" s="1"/>
  <c r="CB257" i="13" s="1"/>
  <c r="CO257" i="13" s="1"/>
  <c r="BN9" i="13"/>
  <c r="BN9" i="12"/>
  <c r="BO8" i="12"/>
  <c r="BO372" i="12" s="1"/>
  <c r="BN197" i="14" l="1"/>
  <c r="CA197" i="14" s="1"/>
  <c r="CN197" i="14" s="1"/>
  <c r="BN160" i="14"/>
  <c r="CA160" i="14" s="1"/>
  <c r="CN160" i="14" s="1"/>
  <c r="BN9" i="14" a="1"/>
  <c r="BN9" i="14" s="1"/>
  <c r="BO296" i="12"/>
  <c r="CB296" i="12" s="1"/>
  <c r="CO296" i="12" s="1"/>
  <c r="BO305" i="12"/>
  <c r="CB305" i="12" s="1"/>
  <c r="CO305" i="12" s="1"/>
  <c r="M269" i="13"/>
  <c r="M226" i="13"/>
  <c r="BO518" i="12"/>
  <c r="BO494" i="12"/>
  <c r="BN92" i="14"/>
  <c r="CA92" i="14" s="1"/>
  <c r="CN92" i="14" s="1"/>
  <c r="BN320" i="14"/>
  <c r="CA320" i="14" s="1"/>
  <c r="CN320" i="14" s="1"/>
  <c r="BN248" i="14"/>
  <c r="CA248" i="14" s="1"/>
  <c r="CN248" i="14" s="1"/>
  <c r="BN35" i="14"/>
  <c r="CA35" i="14" s="1"/>
  <c r="CN35" i="14" s="1"/>
  <c r="BN284" i="14"/>
  <c r="CA284" i="14" s="1"/>
  <c r="CN284" i="14" s="1"/>
  <c r="BN132" i="14"/>
  <c r="CA132" i="14" s="1"/>
  <c r="CN132" i="14" s="1"/>
  <c r="P2" i="9"/>
  <c r="O9" i="14"/>
  <c r="O9" i="13"/>
  <c r="N229" i="13"/>
  <c r="N231" i="13"/>
  <c r="N230" i="13"/>
  <c r="N228" i="13"/>
  <c r="N227" i="13"/>
  <c r="BO528" i="13"/>
  <c r="CB528" i="13" s="1"/>
  <c r="CO528" i="13" s="1"/>
  <c r="BO482" i="13"/>
  <c r="CB482" i="13" s="1"/>
  <c r="CO482" i="13" s="1"/>
  <c r="BO273" i="13"/>
  <c r="CB273" i="13" s="1"/>
  <c r="CO273" i="13" s="1"/>
  <c r="BO190" i="13"/>
  <c r="CB190" i="13" s="1"/>
  <c r="CO190" i="13" s="1"/>
  <c r="BO371" i="13"/>
  <c r="CB371" i="13" s="1"/>
  <c r="CO371" i="13" s="1"/>
  <c r="BO324" i="13"/>
  <c r="CB324" i="13" s="1"/>
  <c r="CO324" i="13" s="1"/>
  <c r="BO142" i="13"/>
  <c r="CB142" i="13" s="1"/>
  <c r="CO142" i="13" s="1"/>
  <c r="BO50" i="13"/>
  <c r="CB50" i="13" s="1"/>
  <c r="CO50" i="13" s="1"/>
  <c r="BO96" i="13"/>
  <c r="CB96" i="13" s="1"/>
  <c r="CO96" i="13" s="1"/>
  <c r="P3" i="9"/>
  <c r="O10" i="14"/>
  <c r="O10" i="13"/>
  <c r="BO569" i="12"/>
  <c r="BO541" i="12"/>
  <c r="BO431" i="12"/>
  <c r="CB431" i="12" s="1"/>
  <c r="CO431" i="12" s="1"/>
  <c r="BO468" i="12"/>
  <c r="BO238" i="12"/>
  <c r="CB238" i="12" s="1"/>
  <c r="CO238" i="12" s="1"/>
  <c r="BO36" i="12"/>
  <c r="CB36" i="12" s="1"/>
  <c r="CO36" i="12" s="1"/>
  <c r="BO105" i="12"/>
  <c r="CB105" i="12" s="1"/>
  <c r="CO105" i="12" s="1"/>
  <c r="BO189" i="12"/>
  <c r="CB189" i="12" s="1"/>
  <c r="CO189" i="12" s="1"/>
  <c r="BO172" i="12"/>
  <c r="CB172" i="12" s="1"/>
  <c r="CO172" i="12" s="1"/>
  <c r="BO88" i="12"/>
  <c r="CB88" i="12" s="1"/>
  <c r="CO88" i="12" s="1"/>
  <c r="BO8" i="14"/>
  <c r="BO9" i="13"/>
  <c r="BP8" i="13"/>
  <c r="BP257" i="13" s="1"/>
  <c r="CC257" i="13" s="1"/>
  <c r="CP257" i="13" s="1"/>
  <c r="BO9" i="12"/>
  <c r="BP8" i="12"/>
  <c r="BP372" i="12" s="1"/>
  <c r="F118" i="24" a="1"/>
  <c r="F118" i="24" s="1"/>
  <c r="N8" i="33" a="1"/>
  <c r="N8" i="33" s="1"/>
  <c r="F8" i="33" a="1"/>
  <c r="F8" i="33" s="1"/>
  <c r="F7" i="33"/>
  <c r="BO197" i="14" l="1"/>
  <c r="CB197" i="14" s="1"/>
  <c r="CO197" i="14" s="1"/>
  <c r="BO160" i="14"/>
  <c r="CB160" i="14" s="1"/>
  <c r="CO160" i="14" s="1"/>
  <c r="BO9" i="14" a="1"/>
  <c r="BO9" i="14" s="1"/>
  <c r="F10" i="33"/>
  <c r="BP296" i="12"/>
  <c r="CC296" i="12" s="1"/>
  <c r="CP296" i="12" s="1"/>
  <c r="BP305" i="12"/>
  <c r="CC305" i="12" s="1"/>
  <c r="CP305" i="12" s="1"/>
  <c r="N269" i="13"/>
  <c r="N226" i="13"/>
  <c r="BP518" i="12"/>
  <c r="BP494" i="12"/>
  <c r="BO320" i="14"/>
  <c r="CB320" i="14" s="1"/>
  <c r="CO320" i="14" s="1"/>
  <c r="BO248" i="14"/>
  <c r="CB248" i="14" s="1"/>
  <c r="CO248" i="14" s="1"/>
  <c r="BO35" i="14"/>
  <c r="CB35" i="14" s="1"/>
  <c r="CO35" i="14" s="1"/>
  <c r="BO284" i="14"/>
  <c r="CB284" i="14" s="1"/>
  <c r="CO284" i="14" s="1"/>
  <c r="BO132" i="14"/>
  <c r="CB132" i="14" s="1"/>
  <c r="CO132" i="14" s="1"/>
  <c r="BO92" i="14"/>
  <c r="CB92" i="14" s="1"/>
  <c r="CO92" i="14" s="1"/>
  <c r="O229" i="13"/>
  <c r="O227" i="13"/>
  <c r="O228" i="13"/>
  <c r="O231" i="13"/>
  <c r="O230" i="13"/>
  <c r="Q2" i="9"/>
  <c r="P9" i="14"/>
  <c r="P9" i="13"/>
  <c r="BP9" i="13"/>
  <c r="BP528" i="13"/>
  <c r="CC528" i="13" s="1"/>
  <c r="CP528" i="13" s="1"/>
  <c r="BP482" i="13"/>
  <c r="CC482" i="13" s="1"/>
  <c r="CP482" i="13" s="1"/>
  <c r="BP273" i="13"/>
  <c r="CC273" i="13" s="1"/>
  <c r="CP273" i="13" s="1"/>
  <c r="BP190" i="13"/>
  <c r="CC190" i="13" s="1"/>
  <c r="CP190" i="13" s="1"/>
  <c r="BP371" i="13"/>
  <c r="CC371" i="13" s="1"/>
  <c r="CP371" i="13" s="1"/>
  <c r="BP324" i="13"/>
  <c r="CC324" i="13" s="1"/>
  <c r="CP324" i="13" s="1"/>
  <c r="BP142" i="13"/>
  <c r="CC142" i="13" s="1"/>
  <c r="CP142" i="13" s="1"/>
  <c r="BP50" i="13"/>
  <c r="CC50" i="13" s="1"/>
  <c r="CP50" i="13" s="1"/>
  <c r="BP96" i="13"/>
  <c r="CC96" i="13" s="1"/>
  <c r="CP96" i="13" s="1"/>
  <c r="Q3" i="9"/>
  <c r="P10" i="14"/>
  <c r="P10" i="13"/>
  <c r="BP569" i="12"/>
  <c r="BP541" i="12"/>
  <c r="BP431" i="12"/>
  <c r="CC431" i="12" s="1"/>
  <c r="CP431" i="12" s="1"/>
  <c r="BP468" i="12"/>
  <c r="BP9" i="12"/>
  <c r="BP238" i="12"/>
  <c r="CC238" i="12" s="1"/>
  <c r="CP238" i="12" s="1"/>
  <c r="BP36" i="12"/>
  <c r="CC36" i="12" s="1"/>
  <c r="CP36" i="12" s="1"/>
  <c r="BP105" i="12"/>
  <c r="CC105" i="12" s="1"/>
  <c r="CP105" i="12" s="1"/>
  <c r="BP189" i="12"/>
  <c r="CC189" i="12" s="1"/>
  <c r="CP189" i="12" s="1"/>
  <c r="BP172" i="12"/>
  <c r="CC172" i="12" s="1"/>
  <c r="CP172" i="12" s="1"/>
  <c r="BP88" i="12"/>
  <c r="CC88" i="12" s="1"/>
  <c r="CP88" i="12" s="1"/>
  <c r="BP8" i="14"/>
  <c r="F371" i="24"/>
  <c r="F9" i="33"/>
  <c r="F187" i="24" s="1" a="1"/>
  <c r="F187" i="24" s="1"/>
  <c r="AM8" i="33" a="1"/>
  <c r="AM8" i="33" s="1"/>
  <c r="AL8" i="33" a="1"/>
  <c r="AL8" i="33" s="1"/>
  <c r="AK8" i="33" a="1"/>
  <c r="AK8" i="33" s="1"/>
  <c r="AJ8" i="33" a="1"/>
  <c r="AJ8" i="33" s="1"/>
  <c r="AI8" i="33" a="1"/>
  <c r="AI8" i="33" s="1"/>
  <c r="AH8" i="33" a="1"/>
  <c r="AH8" i="33" s="1"/>
  <c r="AG8" i="33" a="1"/>
  <c r="AG8" i="33" s="1"/>
  <c r="AF8" i="33" a="1"/>
  <c r="AF8" i="33" s="1"/>
  <c r="AE8" i="33" a="1"/>
  <c r="AE8" i="33" s="1"/>
  <c r="AD8" i="33" a="1"/>
  <c r="AD8" i="33" s="1"/>
  <c r="AC8" i="33" a="1"/>
  <c r="AC8" i="33" s="1"/>
  <c r="AB8" i="33" a="1"/>
  <c r="AB8" i="33" s="1"/>
  <c r="AA8" i="33" a="1"/>
  <c r="AA8" i="33" s="1"/>
  <c r="Z8" i="33" a="1"/>
  <c r="Z8" i="33" s="1"/>
  <c r="Y8" i="33" a="1"/>
  <c r="Y8" i="33" s="1"/>
  <c r="X8" i="33" a="1"/>
  <c r="X8" i="33" s="1"/>
  <c r="W8" i="33" a="1"/>
  <c r="W8" i="33" s="1"/>
  <c r="V8" i="33" a="1"/>
  <c r="V8" i="33" s="1"/>
  <c r="U8" i="33" a="1"/>
  <c r="U8" i="33" s="1"/>
  <c r="T8" i="33" a="1"/>
  <c r="T8" i="33" s="1"/>
  <c r="S8" i="33" a="1"/>
  <c r="S8" i="33" s="1"/>
  <c r="R8" i="33" a="1"/>
  <c r="R8" i="33" s="1"/>
  <c r="Q8" i="33" a="1"/>
  <c r="Q8" i="33" s="1"/>
  <c r="P8" i="33" a="1"/>
  <c r="P8" i="33" s="1"/>
  <c r="O8" i="33" a="1"/>
  <c r="O8" i="33" s="1"/>
  <c r="M8" i="33" a="1"/>
  <c r="M8" i="33" s="1"/>
  <c r="L8" i="33" a="1"/>
  <c r="L8" i="33" s="1"/>
  <c r="K8" i="33" a="1"/>
  <c r="K8" i="33" s="1"/>
  <c r="J8" i="33" a="1"/>
  <c r="J8" i="33" s="1"/>
  <c r="I8" i="33" a="1"/>
  <c r="I8" i="33" s="1"/>
  <c r="H8" i="33" a="1"/>
  <c r="H8" i="33" s="1"/>
  <c r="G8" i="33" a="1"/>
  <c r="G8" i="33" s="1"/>
  <c r="G4" i="33"/>
  <c r="H4" i="33" s="1"/>
  <c r="I4" i="33" s="1"/>
  <c r="J4" i="33" s="1"/>
  <c r="K4" i="33" s="1"/>
  <c r="L4" i="33" s="1"/>
  <c r="M4" i="33" s="1"/>
  <c r="N4" i="33" s="1"/>
  <c r="O4" i="33" s="1"/>
  <c r="P4" i="33" s="1"/>
  <c r="Q4" i="33" s="1"/>
  <c r="R4" i="33" s="1"/>
  <c r="S4" i="33" s="1"/>
  <c r="T4" i="33" s="1"/>
  <c r="U4" i="33" s="1"/>
  <c r="V4" i="33" s="1"/>
  <c r="W4" i="33" s="1"/>
  <c r="X4" i="33" s="1"/>
  <c r="Y4" i="33" s="1"/>
  <c r="Z4" i="33" s="1"/>
  <c r="AA4" i="33" s="1"/>
  <c r="AB4" i="33" s="1"/>
  <c r="AC4" i="33" s="1"/>
  <c r="AD4" i="33" s="1"/>
  <c r="AE4" i="33" s="1"/>
  <c r="AF4" i="33" s="1"/>
  <c r="AG4" i="33" s="1"/>
  <c r="AH4" i="33" s="1"/>
  <c r="AI4" i="33" s="1"/>
  <c r="AJ4" i="33" s="1"/>
  <c r="AK4" i="33" s="1"/>
  <c r="AL4" i="33" s="1"/>
  <c r="AM4" i="33" s="1"/>
  <c r="G3" i="33"/>
  <c r="H3" i="33" s="1"/>
  <c r="I3" i="33" s="1"/>
  <c r="J3" i="33" s="1"/>
  <c r="K3" i="33" s="1"/>
  <c r="L3" i="33" s="1"/>
  <c r="M3" i="33" s="1"/>
  <c r="N3" i="33" s="1"/>
  <c r="O3" i="33" s="1"/>
  <c r="P3" i="33" s="1"/>
  <c r="Q3" i="33" s="1"/>
  <c r="R3" i="33" s="1"/>
  <c r="S3" i="33" s="1"/>
  <c r="T3" i="33" s="1"/>
  <c r="U3" i="33" s="1"/>
  <c r="V3" i="33" s="1"/>
  <c r="W3" i="33" s="1"/>
  <c r="X3" i="33" s="1"/>
  <c r="Y3" i="33" s="1"/>
  <c r="Z3" i="33" s="1"/>
  <c r="AA3" i="33" s="1"/>
  <c r="AB3" i="33" s="1"/>
  <c r="AC3" i="33" s="1"/>
  <c r="AD3" i="33" s="1"/>
  <c r="AE3" i="33" s="1"/>
  <c r="AF3" i="33" s="1"/>
  <c r="AG3" i="33" s="1"/>
  <c r="AH3" i="33" s="1"/>
  <c r="AI3" i="33" s="1"/>
  <c r="AJ3" i="33" s="1"/>
  <c r="AK3" i="33" s="1"/>
  <c r="AL3" i="33" s="1"/>
  <c r="AM3" i="33" s="1"/>
  <c r="BP197" i="14" l="1"/>
  <c r="CC197" i="14" s="1"/>
  <c r="CP197" i="14" s="1"/>
  <c r="BP160" i="14"/>
  <c r="CC160" i="14" s="1"/>
  <c r="CP160" i="14" s="1"/>
  <c r="BP9" i="14" a="1"/>
  <c r="BP9" i="14" s="1"/>
  <c r="AM9" i="33"/>
  <c r="AM10" i="33"/>
  <c r="O269" i="13"/>
  <c r="O226" i="13"/>
  <c r="R2" i="9"/>
  <c r="Q9" i="14"/>
  <c r="Q9" i="13"/>
  <c r="BP248" i="14"/>
  <c r="CC248" i="14" s="1"/>
  <c r="CP248" i="14" s="1"/>
  <c r="BP35" i="14"/>
  <c r="CC35" i="14" s="1"/>
  <c r="CP35" i="14" s="1"/>
  <c r="BP284" i="14"/>
  <c r="CC284" i="14" s="1"/>
  <c r="CP284" i="14" s="1"/>
  <c r="BP132" i="14"/>
  <c r="CC132" i="14" s="1"/>
  <c r="CP132" i="14" s="1"/>
  <c r="BP92" i="14"/>
  <c r="CC92" i="14" s="1"/>
  <c r="CP92" i="14" s="1"/>
  <c r="BP320" i="14"/>
  <c r="CC320" i="14" s="1"/>
  <c r="CP320" i="14" s="1"/>
  <c r="P230" i="13"/>
  <c r="P227" i="13"/>
  <c r="P228" i="13"/>
  <c r="P229" i="13"/>
  <c r="P231" i="13"/>
  <c r="R3" i="9"/>
  <c r="Q10" i="14"/>
  <c r="Q10" i="13"/>
  <c r="F190" i="24" a="1"/>
  <c r="F190" i="24" s="1"/>
  <c r="F168" i="24" a="1"/>
  <c r="F168" i="24" s="1"/>
  <c r="F194" i="24" a="1"/>
  <c r="F194" i="24" s="1"/>
  <c r="F192" i="24" a="1"/>
  <c r="F192" i="24" s="1"/>
  <c r="F282" i="24" a="1"/>
  <c r="F282" i="24" s="1"/>
  <c r="F330" i="24" a="1"/>
  <c r="F330" i="24" s="1"/>
  <c r="F234" i="24" a="1"/>
  <c r="F234" i="24" s="1"/>
  <c r="F117" i="24" a="1"/>
  <c r="F117" i="24" s="1"/>
  <c r="AF7" i="33"/>
  <c r="AF10" i="33" s="1"/>
  <c r="AF9" i="33"/>
  <c r="I7" i="33"/>
  <c r="I10" i="33" s="1"/>
  <c r="I9" i="33"/>
  <c r="Q7" i="33"/>
  <c r="Q10" i="33" s="1"/>
  <c r="Q9" i="33"/>
  <c r="Y7" i="33"/>
  <c r="Y10" i="33" s="1"/>
  <c r="Y9" i="33"/>
  <c r="AG7" i="33"/>
  <c r="AG10" i="33" s="1"/>
  <c r="AG9" i="33"/>
  <c r="G7" i="33"/>
  <c r="G10" i="33" s="1"/>
  <c r="G9" i="33"/>
  <c r="J7" i="33"/>
  <c r="J10" i="33" s="1"/>
  <c r="J9" i="33"/>
  <c r="R7" i="33"/>
  <c r="R10" i="33" s="1"/>
  <c r="R9" i="33"/>
  <c r="Z7" i="33"/>
  <c r="Z10" i="33" s="1"/>
  <c r="Z9" i="33"/>
  <c r="AH7" i="33"/>
  <c r="AH10" i="33" s="1"/>
  <c r="AH9" i="33"/>
  <c r="H7" i="33"/>
  <c r="H10" i="33" s="1"/>
  <c r="H9" i="33"/>
  <c r="K7" i="33"/>
  <c r="K10" i="33" s="1"/>
  <c r="K9" i="33"/>
  <c r="S7" i="33"/>
  <c r="S10" i="33" s="1"/>
  <c r="S9" i="33"/>
  <c r="AA7" i="33"/>
  <c r="AA10" i="33" s="1"/>
  <c r="AA9" i="33"/>
  <c r="AI7" i="33"/>
  <c r="AI10" i="33" s="1"/>
  <c r="AI9" i="33"/>
  <c r="X7" i="33"/>
  <c r="X10" i="33" s="1"/>
  <c r="X9" i="33"/>
  <c r="L7" i="33"/>
  <c r="L10" i="33" s="1"/>
  <c r="L9" i="33"/>
  <c r="T7" i="33"/>
  <c r="T10" i="33" s="1"/>
  <c r="T9" i="33"/>
  <c r="AB7" i="33"/>
  <c r="AB10" i="33" s="1"/>
  <c r="AB9" i="33"/>
  <c r="AJ7" i="33"/>
  <c r="AJ10" i="33" s="1"/>
  <c r="AJ9" i="33"/>
  <c r="M7" i="33"/>
  <c r="M10" i="33" s="1"/>
  <c r="M9" i="33"/>
  <c r="U7" i="33"/>
  <c r="U10" i="33" s="1"/>
  <c r="U9" i="33"/>
  <c r="AC7" i="33"/>
  <c r="AC10" i="33" s="1"/>
  <c r="AC9" i="33"/>
  <c r="AK7" i="33"/>
  <c r="AK10" i="33" s="1"/>
  <c r="AK9" i="33"/>
  <c r="P7" i="33"/>
  <c r="P10" i="33" s="1"/>
  <c r="P9" i="33"/>
  <c r="N7" i="33"/>
  <c r="N10" i="33" s="1"/>
  <c r="N9" i="33"/>
  <c r="V7" i="33"/>
  <c r="V10" i="33" s="1"/>
  <c r="V9" i="33"/>
  <c r="AD7" i="33"/>
  <c r="AD10" i="33" s="1"/>
  <c r="AD9" i="33"/>
  <c r="AL7" i="33"/>
  <c r="AL10" i="33" s="1"/>
  <c r="AL9" i="33"/>
  <c r="O7" i="33"/>
  <c r="O10" i="33" s="1"/>
  <c r="O9" i="33"/>
  <c r="W7" i="33"/>
  <c r="W10" i="33" s="1"/>
  <c r="W9" i="33"/>
  <c r="AE7" i="33"/>
  <c r="AE10" i="33" s="1"/>
  <c r="AE9" i="33"/>
  <c r="P269" i="13" l="1"/>
  <c r="P226" i="13"/>
  <c r="Q230" i="13"/>
  <c r="Q229" i="13"/>
  <c r="Q231" i="13"/>
  <c r="Q227" i="13"/>
  <c r="Q228" i="13"/>
  <c r="S3" i="9"/>
  <c r="R10" i="14"/>
  <c r="R10" i="13"/>
  <c r="S2" i="9"/>
  <c r="R9" i="14"/>
  <c r="R9" i="13"/>
  <c r="AE194" i="24" a="1"/>
  <c r="AE194" i="24" s="1"/>
  <c r="AE192" i="24" a="1"/>
  <c r="AE192" i="24" s="1"/>
  <c r="AE187" i="24" a="1"/>
  <c r="AE187" i="24" s="1"/>
  <c r="AE190" i="24" a="1"/>
  <c r="AE190" i="24" s="1"/>
  <c r="AD190" i="24" a="1"/>
  <c r="AD190" i="24" s="1"/>
  <c r="AD194" i="24" a="1"/>
  <c r="AD194" i="24" s="1"/>
  <c r="AD192" i="24" a="1"/>
  <c r="AD192" i="24" s="1"/>
  <c r="AD187" i="24" a="1"/>
  <c r="AD187" i="24" s="1"/>
  <c r="AK187" i="24" a="1"/>
  <c r="AK187" i="24" s="1"/>
  <c r="AK190" i="24" a="1"/>
  <c r="AK190" i="24" s="1"/>
  <c r="AK194" i="24" a="1"/>
  <c r="AK194" i="24" s="1"/>
  <c r="AK192" i="24" a="1"/>
  <c r="AK192" i="24" s="1"/>
  <c r="AJ187" i="24" a="1"/>
  <c r="AJ187" i="24" s="1"/>
  <c r="AJ190" i="24" a="1"/>
  <c r="AJ190" i="24" s="1"/>
  <c r="AJ194" i="24" a="1"/>
  <c r="AJ194" i="24" s="1"/>
  <c r="AJ192" i="24" a="1"/>
  <c r="AJ192" i="24" s="1"/>
  <c r="X192" i="24" a="1"/>
  <c r="X192" i="24" s="1"/>
  <c r="X187" i="24" a="1"/>
  <c r="X187" i="24" s="1"/>
  <c r="X190" i="24" a="1"/>
  <c r="X190" i="24" s="1"/>
  <c r="X194" i="24" a="1"/>
  <c r="X194" i="24" s="1"/>
  <c r="K187" i="24" a="1"/>
  <c r="K187" i="24" s="1"/>
  <c r="K190" i="24" a="1"/>
  <c r="K190" i="24" s="1"/>
  <c r="K194" i="24" a="1"/>
  <c r="K194" i="24" s="1"/>
  <c r="K192" i="24" a="1"/>
  <c r="K192" i="24" s="1"/>
  <c r="R192" i="24" a="1"/>
  <c r="R192" i="24" s="1"/>
  <c r="R187" i="24" a="1"/>
  <c r="R187" i="24" s="1"/>
  <c r="R194" i="24" a="1"/>
  <c r="R194" i="24" s="1"/>
  <c r="R190" i="24" a="1"/>
  <c r="R190" i="24" s="1"/>
  <c r="Y192" i="24" a="1"/>
  <c r="Y192" i="24" s="1"/>
  <c r="Y187" i="24" a="1"/>
  <c r="Y187" i="24" s="1"/>
  <c r="Y190" i="24" a="1"/>
  <c r="Y190" i="24" s="1"/>
  <c r="Y194" i="24" a="1"/>
  <c r="Y194" i="24" s="1"/>
  <c r="W194" i="24" a="1"/>
  <c r="W194" i="24" s="1"/>
  <c r="W192" i="24" a="1"/>
  <c r="W192" i="24" s="1"/>
  <c r="W187" i="24" a="1"/>
  <c r="W187" i="24" s="1"/>
  <c r="W190" i="24" a="1"/>
  <c r="W190" i="24" s="1"/>
  <c r="V190" i="24" a="1"/>
  <c r="V190" i="24" s="1"/>
  <c r="V194" i="24" a="1"/>
  <c r="V194" i="24" s="1"/>
  <c r="V192" i="24" a="1"/>
  <c r="V192" i="24" s="1"/>
  <c r="V187" i="24" a="1"/>
  <c r="V187" i="24" s="1"/>
  <c r="AC187" i="24" a="1"/>
  <c r="AC187" i="24" s="1"/>
  <c r="AC190" i="24" a="1"/>
  <c r="AC190" i="24" s="1"/>
  <c r="AC194" i="24" a="1"/>
  <c r="AC194" i="24" s="1"/>
  <c r="AC192" i="24" a="1"/>
  <c r="AC192" i="24" s="1"/>
  <c r="AB187" i="24" a="1"/>
  <c r="AB187" i="24" s="1"/>
  <c r="AB194" i="24" a="1"/>
  <c r="AB194" i="24" s="1"/>
  <c r="AB192" i="24" a="1"/>
  <c r="AB192" i="24" s="1"/>
  <c r="AB190" i="24" a="1"/>
  <c r="AB190" i="24" s="1"/>
  <c r="AI187" i="24" a="1"/>
  <c r="AI187" i="24" s="1"/>
  <c r="AI190" i="24" a="1"/>
  <c r="AI190" i="24" s="1"/>
  <c r="AI194" i="24" a="1"/>
  <c r="AI194" i="24" s="1"/>
  <c r="AI192" i="24" a="1"/>
  <c r="AI192" i="24" s="1"/>
  <c r="H192" i="24" a="1"/>
  <c r="H192" i="24" s="1"/>
  <c r="H187" i="24" a="1"/>
  <c r="H187" i="24" s="1"/>
  <c r="H190" i="24" a="1"/>
  <c r="H190" i="24" s="1"/>
  <c r="H194" i="24" a="1"/>
  <c r="H194" i="24" s="1"/>
  <c r="J192" i="24" a="1"/>
  <c r="J192" i="24" s="1"/>
  <c r="J187" i="24" a="1"/>
  <c r="J187" i="24" s="1"/>
  <c r="J190" i="24" a="1"/>
  <c r="J190" i="24" s="1"/>
  <c r="J194" i="24" a="1"/>
  <c r="J194" i="24" s="1"/>
  <c r="Q192" i="24" a="1"/>
  <c r="Q192" i="24" s="1"/>
  <c r="Q190" i="24" a="1"/>
  <c r="Q190" i="24" s="1"/>
  <c r="Q187" i="24" a="1"/>
  <c r="Q187" i="24" s="1"/>
  <c r="Q194" i="24" a="1"/>
  <c r="Q194" i="24" s="1"/>
  <c r="O194" i="24" a="1"/>
  <c r="O194" i="24" s="1"/>
  <c r="O192" i="24" a="1"/>
  <c r="O192" i="24" s="1"/>
  <c r="O187" i="24" a="1"/>
  <c r="O187" i="24" s="1"/>
  <c r="O190" i="24" a="1"/>
  <c r="O190" i="24" s="1"/>
  <c r="N194" i="24" a="1"/>
  <c r="N194" i="24" s="1"/>
  <c r="N192" i="24" a="1"/>
  <c r="N192" i="24" s="1"/>
  <c r="N187" i="24" a="1"/>
  <c r="N187" i="24" s="1"/>
  <c r="N190" i="24" a="1"/>
  <c r="N190" i="24" s="1"/>
  <c r="U187" i="24" a="1"/>
  <c r="U187" i="24" s="1"/>
  <c r="U190" i="24" a="1"/>
  <c r="U190" i="24" s="1"/>
  <c r="U194" i="24" a="1"/>
  <c r="U194" i="24" s="1"/>
  <c r="U192" i="24" a="1"/>
  <c r="U192" i="24" s="1"/>
  <c r="T187" i="24" a="1"/>
  <c r="T187" i="24" s="1"/>
  <c r="T190" i="24" a="1"/>
  <c r="T190" i="24" s="1"/>
  <c r="T194" i="24" a="1"/>
  <c r="T194" i="24" s="1"/>
  <c r="T192" i="24" a="1"/>
  <c r="T192" i="24" s="1"/>
  <c r="AA187" i="24" a="1"/>
  <c r="AA187" i="24" s="1"/>
  <c r="AA190" i="24" a="1"/>
  <c r="AA190" i="24" s="1"/>
  <c r="AA194" i="24" a="1"/>
  <c r="AA194" i="24" s="1"/>
  <c r="AA192" i="24" a="1"/>
  <c r="AA192" i="24" s="1"/>
  <c r="AH192" i="24" a="1"/>
  <c r="AH192" i="24" s="1"/>
  <c r="AH187" i="24" a="1"/>
  <c r="AH187" i="24" s="1"/>
  <c r="AH190" i="24" a="1"/>
  <c r="AH190" i="24" s="1"/>
  <c r="AH194" i="24" a="1"/>
  <c r="AH194" i="24" s="1"/>
  <c r="G194" i="24" a="1"/>
  <c r="G194" i="24" s="1"/>
  <c r="G192" i="24" a="1"/>
  <c r="G192" i="24" s="1"/>
  <c r="G187" i="24" a="1"/>
  <c r="G187" i="24" s="1"/>
  <c r="G190" i="24" a="1"/>
  <c r="G190" i="24" s="1"/>
  <c r="I192" i="24" a="1"/>
  <c r="I192" i="24" s="1"/>
  <c r="I187" i="24" a="1"/>
  <c r="I187" i="24" s="1"/>
  <c r="I190" i="24" a="1"/>
  <c r="I190" i="24" s="1"/>
  <c r="I194" i="24" a="1"/>
  <c r="I194" i="24" s="1"/>
  <c r="AM192" i="24" a="1"/>
  <c r="AM192" i="24" s="1"/>
  <c r="AM194" i="24" a="1"/>
  <c r="AM194" i="24" s="1"/>
  <c r="AM187" i="24" a="1"/>
  <c r="AM187" i="24" s="1"/>
  <c r="AM190" i="24" a="1"/>
  <c r="AM190" i="24" s="1"/>
  <c r="AL190" i="24" a="1"/>
  <c r="AL190" i="24" s="1"/>
  <c r="AL194" i="24" a="1"/>
  <c r="AL194" i="24" s="1"/>
  <c r="AL192" i="24" a="1"/>
  <c r="AL192" i="24" s="1"/>
  <c r="AL187" i="24" a="1"/>
  <c r="AL187" i="24" s="1"/>
  <c r="P192" i="24" a="1"/>
  <c r="P192" i="24" s="1"/>
  <c r="P187" i="24" a="1"/>
  <c r="P187" i="24" s="1"/>
  <c r="P190" i="24" a="1"/>
  <c r="P190" i="24" s="1"/>
  <c r="P194" i="24" a="1"/>
  <c r="P194" i="24" s="1"/>
  <c r="M187" i="24" a="1"/>
  <c r="M187" i="24" s="1"/>
  <c r="M190" i="24" a="1"/>
  <c r="M190" i="24" s="1"/>
  <c r="M194" i="24" a="1"/>
  <c r="M194" i="24" s="1"/>
  <c r="M192" i="24" a="1"/>
  <c r="M192" i="24" s="1"/>
  <c r="L190" i="24" a="1"/>
  <c r="L190" i="24" s="1"/>
  <c r="L187" i="24" a="1"/>
  <c r="L187" i="24" s="1"/>
  <c r="L194" i="24" a="1"/>
  <c r="L194" i="24" s="1"/>
  <c r="L192" i="24" a="1"/>
  <c r="L192" i="24" s="1"/>
  <c r="S187" i="24" a="1"/>
  <c r="S187" i="24" s="1"/>
  <c r="S190" i="24" a="1"/>
  <c r="S190" i="24" s="1"/>
  <c r="S194" i="24" a="1"/>
  <c r="S194" i="24" s="1"/>
  <c r="S192" i="24" a="1"/>
  <c r="S192" i="24" s="1"/>
  <c r="Z192" i="24" a="1"/>
  <c r="Z192" i="24" s="1"/>
  <c r="Z187" i="24" a="1"/>
  <c r="Z187" i="24" s="1"/>
  <c r="Z190" i="24" a="1"/>
  <c r="Z190" i="24" s="1"/>
  <c r="Z194" i="24" a="1"/>
  <c r="Z194" i="24" s="1"/>
  <c r="AG192" i="24" a="1"/>
  <c r="AG192" i="24" s="1"/>
  <c r="AG187" i="24" a="1"/>
  <c r="AG187" i="24" s="1"/>
  <c r="AG190" i="24" a="1"/>
  <c r="AG190" i="24" s="1"/>
  <c r="AG194" i="24" a="1"/>
  <c r="AG194" i="24" s="1"/>
  <c r="AF192" i="24" a="1"/>
  <c r="AF192" i="24" s="1"/>
  <c r="AF187" i="24" a="1"/>
  <c r="AF187" i="24" s="1"/>
  <c r="AF190" i="24" a="1"/>
  <c r="AF190" i="24" s="1"/>
  <c r="AF194" i="24" a="1"/>
  <c r="AF194" i="24" s="1"/>
  <c r="AM330" i="24" a="1"/>
  <c r="AM330" i="24" s="1"/>
  <c r="AM234" i="24" a="1"/>
  <c r="AM234" i="24" s="1"/>
  <c r="AM168" i="24" a="1"/>
  <c r="AM168" i="24" s="1"/>
  <c r="AM282" i="24" a="1"/>
  <c r="AM282" i="24" s="1"/>
  <c r="AM117" i="24" a="1"/>
  <c r="AM117" i="24" s="1"/>
  <c r="AL282" i="24" a="1"/>
  <c r="AL282" i="24" s="1"/>
  <c r="AL330" i="24" a="1"/>
  <c r="AL330" i="24" s="1"/>
  <c r="AL234" i="24" a="1"/>
  <c r="AL234" i="24" s="1"/>
  <c r="AL168" i="24" a="1"/>
  <c r="AL168" i="24" s="1"/>
  <c r="AL117" i="24" a="1"/>
  <c r="AL117" i="24" s="1"/>
  <c r="P330" i="24" a="1"/>
  <c r="P330" i="24" s="1"/>
  <c r="P234" i="24" a="1"/>
  <c r="P234" i="24" s="1"/>
  <c r="P168" i="24" a="1"/>
  <c r="P168" i="24" s="1"/>
  <c r="P282" i="24" a="1"/>
  <c r="P282" i="24" s="1"/>
  <c r="P117" i="24" a="1"/>
  <c r="P117" i="24" s="1"/>
  <c r="M168" i="24" a="1"/>
  <c r="M168" i="24" s="1"/>
  <c r="M282" i="24" a="1"/>
  <c r="M282" i="24" s="1"/>
  <c r="M330" i="24" a="1"/>
  <c r="M330" i="24" s="1"/>
  <c r="M234" i="24" a="1"/>
  <c r="M234" i="24" s="1"/>
  <c r="M117" i="24" a="1"/>
  <c r="M117" i="24" s="1"/>
  <c r="L168" i="24" a="1"/>
  <c r="L168" i="24" s="1"/>
  <c r="L282" i="24" a="1"/>
  <c r="L282" i="24" s="1"/>
  <c r="L330" i="24" a="1"/>
  <c r="L330" i="24" s="1"/>
  <c r="L234" i="24" a="1"/>
  <c r="L234" i="24" s="1"/>
  <c r="L117" i="24" a="1"/>
  <c r="L117" i="24" s="1"/>
  <c r="S330" i="24" a="1"/>
  <c r="S330" i="24" s="1"/>
  <c r="S234" i="24" a="1"/>
  <c r="S234" i="24" s="1"/>
  <c r="S168" i="24" a="1"/>
  <c r="S168" i="24" s="1"/>
  <c r="S282" i="24" a="1"/>
  <c r="S282" i="24" s="1"/>
  <c r="S117" i="24" a="1"/>
  <c r="S117" i="24" s="1"/>
  <c r="Z330" i="24" a="1"/>
  <c r="Z330" i="24" s="1"/>
  <c r="Z234" i="24" a="1"/>
  <c r="Z234" i="24" s="1"/>
  <c r="Z168" i="24" a="1"/>
  <c r="Z168" i="24" s="1"/>
  <c r="Z282" i="24" a="1"/>
  <c r="Z282" i="24" s="1"/>
  <c r="Z117" i="24" a="1"/>
  <c r="Z117" i="24" s="1"/>
  <c r="AG330" i="24" a="1"/>
  <c r="AG330" i="24" s="1"/>
  <c r="AG234" i="24" a="1"/>
  <c r="AG234" i="24" s="1"/>
  <c r="AG168" i="24" a="1"/>
  <c r="AG168" i="24" s="1"/>
  <c r="AG282" i="24" a="1"/>
  <c r="AG282" i="24" s="1"/>
  <c r="AG117" i="24" a="1"/>
  <c r="AG117" i="24" s="1"/>
  <c r="AF330" i="24" a="1"/>
  <c r="AF330" i="24" s="1"/>
  <c r="AF234" i="24" a="1"/>
  <c r="AF234" i="24" s="1"/>
  <c r="AF168" i="24" a="1"/>
  <c r="AF168" i="24" s="1"/>
  <c r="AF282" i="24" a="1"/>
  <c r="AF282" i="24" s="1"/>
  <c r="AF117" i="24" a="1"/>
  <c r="AF117" i="24" s="1"/>
  <c r="AD282" i="24" a="1"/>
  <c r="AD282" i="24" s="1"/>
  <c r="AD330" i="24" a="1"/>
  <c r="AD330" i="24" s="1"/>
  <c r="AD234" i="24" a="1"/>
  <c r="AD234" i="24" s="1"/>
  <c r="AD168" i="24" a="1"/>
  <c r="AD168" i="24" s="1"/>
  <c r="AD117" i="24" a="1"/>
  <c r="AD117" i="24" s="1"/>
  <c r="AJ168" i="24" a="1"/>
  <c r="AJ168" i="24" s="1"/>
  <c r="AJ282" i="24" a="1"/>
  <c r="AJ282" i="24" s="1"/>
  <c r="AJ330" i="24" a="1"/>
  <c r="AJ330" i="24" s="1"/>
  <c r="AJ234" i="24" a="1"/>
  <c r="AJ234" i="24" s="1"/>
  <c r="AJ117" i="24" a="1"/>
  <c r="AJ117" i="24" s="1"/>
  <c r="X330" i="24" a="1"/>
  <c r="X330" i="24" s="1"/>
  <c r="X234" i="24" a="1"/>
  <c r="X234" i="24" s="1"/>
  <c r="X168" i="24" a="1"/>
  <c r="X168" i="24" s="1"/>
  <c r="X282" i="24" a="1"/>
  <c r="X282" i="24" s="1"/>
  <c r="X117" i="24" a="1"/>
  <c r="X117" i="24" s="1"/>
  <c r="Y330" i="24" a="1"/>
  <c r="Y330" i="24" s="1"/>
  <c r="Y234" i="24" a="1"/>
  <c r="Y234" i="24" s="1"/>
  <c r="Y168" i="24" a="1"/>
  <c r="Y168" i="24" s="1"/>
  <c r="Y282" i="24" a="1"/>
  <c r="Y282" i="24" s="1"/>
  <c r="Y117" i="24" a="1"/>
  <c r="Y117" i="24" s="1"/>
  <c r="W168" i="24" a="1"/>
  <c r="W168" i="24" s="1"/>
  <c r="W330" i="24" a="1"/>
  <c r="W330" i="24" s="1"/>
  <c r="W234" i="24" a="1"/>
  <c r="W234" i="24" s="1"/>
  <c r="W282" i="24" a="1"/>
  <c r="W282" i="24" s="1"/>
  <c r="W117" i="24" a="1"/>
  <c r="W117" i="24" s="1"/>
  <c r="AC168" i="24" a="1"/>
  <c r="AC168" i="24" s="1"/>
  <c r="AC282" i="24" a="1"/>
  <c r="AC282" i="24" s="1"/>
  <c r="AC234" i="24" a="1"/>
  <c r="AC234" i="24" s="1"/>
  <c r="AC330" i="24" a="1"/>
  <c r="AC330" i="24" s="1"/>
  <c r="AC117" i="24" a="1"/>
  <c r="AC117" i="24" s="1"/>
  <c r="AI330" i="24" a="1"/>
  <c r="AI330" i="24" s="1"/>
  <c r="AI234" i="24" a="1"/>
  <c r="AI234" i="24" s="1"/>
  <c r="AI168" i="24" a="1"/>
  <c r="AI168" i="24" s="1"/>
  <c r="AI282" i="24" a="1"/>
  <c r="AI282" i="24" s="1"/>
  <c r="AI117" i="24" a="1"/>
  <c r="AI117" i="24" s="1"/>
  <c r="J330" i="24" a="1"/>
  <c r="J330" i="24" s="1"/>
  <c r="J234" i="24" a="1"/>
  <c r="J234" i="24" s="1"/>
  <c r="J168" i="24" a="1"/>
  <c r="J168" i="24" s="1"/>
  <c r="J282" i="24" a="1"/>
  <c r="J282" i="24" s="1"/>
  <c r="J117" i="24" a="1"/>
  <c r="J117" i="24" s="1"/>
  <c r="O168" i="24" a="1"/>
  <c r="O168" i="24" s="1"/>
  <c r="O330" i="24" a="1"/>
  <c r="O330" i="24" s="1"/>
  <c r="O234" i="24" a="1"/>
  <c r="O234" i="24" s="1"/>
  <c r="O282" i="24" a="1"/>
  <c r="O282" i="24" s="1"/>
  <c r="O117" i="24" a="1"/>
  <c r="O117" i="24" s="1"/>
  <c r="AE330" i="24" a="1"/>
  <c r="AE330" i="24" s="1"/>
  <c r="AE234" i="24" a="1"/>
  <c r="AE234" i="24" s="1"/>
  <c r="AE168" i="24" a="1"/>
  <c r="AE168" i="24" s="1"/>
  <c r="AE282" i="24" a="1"/>
  <c r="AE282" i="24" s="1"/>
  <c r="AE117" i="24" a="1"/>
  <c r="AE117" i="24" s="1"/>
  <c r="AK168" i="24" a="1"/>
  <c r="AK168" i="24" s="1"/>
  <c r="AK234" i="24" a="1"/>
  <c r="AK234" i="24" s="1"/>
  <c r="AK282" i="24" a="1"/>
  <c r="AK282" i="24" s="1"/>
  <c r="AK330" i="24" a="1"/>
  <c r="AK330" i="24" s="1"/>
  <c r="AK117" i="24" a="1"/>
  <c r="AK117" i="24" s="1"/>
  <c r="K330" i="24" a="1"/>
  <c r="K330" i="24" s="1"/>
  <c r="K234" i="24" a="1"/>
  <c r="K234" i="24" s="1"/>
  <c r="K168" i="24" a="1"/>
  <c r="K168" i="24" s="1"/>
  <c r="K282" i="24" a="1"/>
  <c r="K282" i="24" s="1"/>
  <c r="K117" i="24" a="1"/>
  <c r="K117" i="24" s="1"/>
  <c r="R330" i="24" a="1"/>
  <c r="R330" i="24" s="1"/>
  <c r="R234" i="24" a="1"/>
  <c r="R234" i="24" s="1"/>
  <c r="R168" i="24" a="1"/>
  <c r="R168" i="24" s="1"/>
  <c r="R282" i="24" a="1"/>
  <c r="R282" i="24" s="1"/>
  <c r="R117" i="24" a="1"/>
  <c r="R117" i="24" s="1"/>
  <c r="V282" i="24" a="1"/>
  <c r="V282" i="24" s="1"/>
  <c r="V330" i="24" a="1"/>
  <c r="V330" i="24" s="1"/>
  <c r="V234" i="24" a="1"/>
  <c r="V234" i="24" s="1"/>
  <c r="V168" i="24" a="1"/>
  <c r="V168" i="24" s="1"/>
  <c r="V117" i="24" a="1"/>
  <c r="V117" i="24" s="1"/>
  <c r="AB168" i="24" a="1"/>
  <c r="AB168" i="24" s="1"/>
  <c r="AB282" i="24" a="1"/>
  <c r="AB282" i="24" s="1"/>
  <c r="AB330" i="24" a="1"/>
  <c r="AB330" i="24" s="1"/>
  <c r="AB234" i="24" a="1"/>
  <c r="AB234" i="24" s="1"/>
  <c r="AB117" i="24" a="1"/>
  <c r="AB117" i="24" s="1"/>
  <c r="H330" i="24" a="1"/>
  <c r="H330" i="24" s="1"/>
  <c r="H234" i="24" a="1"/>
  <c r="H234" i="24" s="1"/>
  <c r="H168" i="24" a="1"/>
  <c r="H168" i="24" s="1"/>
  <c r="H282" i="24" a="1"/>
  <c r="H282" i="24" s="1"/>
  <c r="H117" i="24" a="1"/>
  <c r="H117" i="24" s="1"/>
  <c r="Q330" i="24" a="1"/>
  <c r="Q330" i="24" s="1"/>
  <c r="Q234" i="24" a="1"/>
  <c r="Q234" i="24" s="1"/>
  <c r="Q168" i="24" a="1"/>
  <c r="Q168" i="24" s="1"/>
  <c r="Q282" i="24" a="1"/>
  <c r="Q282" i="24" s="1"/>
  <c r="Q117" i="24" a="1"/>
  <c r="Q117" i="24" s="1"/>
  <c r="N282" i="24" a="1"/>
  <c r="N282" i="24" s="1"/>
  <c r="N330" i="24" a="1"/>
  <c r="N330" i="24" s="1"/>
  <c r="N234" i="24" a="1"/>
  <c r="N234" i="24" s="1"/>
  <c r="N168" i="24" a="1"/>
  <c r="N168" i="24" s="1"/>
  <c r="N117" i="24" a="1"/>
  <c r="N117" i="24" s="1"/>
  <c r="U168" i="24" a="1"/>
  <c r="U168" i="24" s="1"/>
  <c r="U282" i="24" a="1"/>
  <c r="U282" i="24" s="1"/>
  <c r="U330" i="24" a="1"/>
  <c r="U330" i="24" s="1"/>
  <c r="U234" i="24" a="1"/>
  <c r="U234" i="24" s="1"/>
  <c r="U117" i="24" a="1"/>
  <c r="U117" i="24" s="1"/>
  <c r="T168" i="24" a="1"/>
  <c r="T168" i="24" s="1"/>
  <c r="T282" i="24" a="1"/>
  <c r="T282" i="24" s="1"/>
  <c r="T330" i="24" a="1"/>
  <c r="T330" i="24" s="1"/>
  <c r="T234" i="24" a="1"/>
  <c r="T234" i="24" s="1"/>
  <c r="T117" i="24" a="1"/>
  <c r="T117" i="24" s="1"/>
  <c r="AA330" i="24" a="1"/>
  <c r="AA330" i="24" s="1"/>
  <c r="AA234" i="24" a="1"/>
  <c r="AA234" i="24" s="1"/>
  <c r="AA168" i="24" a="1"/>
  <c r="AA168" i="24" s="1"/>
  <c r="AA282" i="24" a="1"/>
  <c r="AA282" i="24" s="1"/>
  <c r="AA117" i="24" a="1"/>
  <c r="AA117" i="24" s="1"/>
  <c r="AH330" i="24" a="1"/>
  <c r="AH330" i="24" s="1"/>
  <c r="AH234" i="24" a="1"/>
  <c r="AH234" i="24" s="1"/>
  <c r="AH168" i="24" a="1"/>
  <c r="AH168" i="24" s="1"/>
  <c r="AH282" i="24" a="1"/>
  <c r="AH282" i="24" s="1"/>
  <c r="AH117" i="24" a="1"/>
  <c r="AH117" i="24" s="1"/>
  <c r="G330" i="24" a="1"/>
  <c r="G330" i="24" s="1"/>
  <c r="G234" i="24" a="1"/>
  <c r="G234" i="24" s="1"/>
  <c r="G168" i="24" a="1"/>
  <c r="G168" i="24" s="1"/>
  <c r="G282" i="24" a="1"/>
  <c r="G282" i="24" s="1"/>
  <c r="G117" i="24" a="1"/>
  <c r="G117" i="24" s="1"/>
  <c r="I168" i="24" a="1"/>
  <c r="I168" i="24" s="1"/>
  <c r="I330" i="24" a="1"/>
  <c r="I330" i="24" s="1"/>
  <c r="I234" i="24" a="1"/>
  <c r="I234" i="24" s="1"/>
  <c r="I282" i="24" a="1"/>
  <c r="I282" i="24" s="1"/>
  <c r="I117" i="24" a="1"/>
  <c r="I117" i="24" s="1"/>
  <c r="AK189" i="24" a="1"/>
  <c r="AK189" i="24" s="1"/>
  <c r="AK191" i="24" a="1"/>
  <c r="AK191" i="24" s="1"/>
  <c r="AL198" i="24" a="1"/>
  <c r="AL198" i="24" s="1"/>
  <c r="AM118" i="24" a="1"/>
  <c r="AM118" i="24" s="1"/>
  <c r="AL118" i="24" a="1"/>
  <c r="AL118" i="24" s="1"/>
  <c r="AK118" i="24" a="1"/>
  <c r="AK118" i="24" s="1"/>
  <c r="AJ118" i="24" a="1"/>
  <c r="AJ118" i="24" s="1"/>
  <c r="AI118" i="24" a="1"/>
  <c r="AI118" i="24" s="1"/>
  <c r="AH118" i="24" a="1"/>
  <c r="AH118" i="24" s="1"/>
  <c r="AG118" i="24" a="1"/>
  <c r="AG118" i="24" s="1"/>
  <c r="AF118" i="24" a="1"/>
  <c r="AF118" i="24" s="1"/>
  <c r="AE118" i="24" a="1"/>
  <c r="AE118" i="24" s="1"/>
  <c r="AD118" i="24" a="1"/>
  <c r="AD118" i="24" s="1"/>
  <c r="AC118" i="24" a="1"/>
  <c r="AC118" i="24" s="1"/>
  <c r="AB118" i="24" a="1"/>
  <c r="AB118" i="24" s="1"/>
  <c r="AA118" i="24" a="1"/>
  <c r="AA118" i="24" s="1"/>
  <c r="Z118" i="24" a="1"/>
  <c r="Z118" i="24" s="1"/>
  <c r="Y118" i="24" a="1"/>
  <c r="Y118" i="24" s="1"/>
  <c r="X118" i="24" a="1"/>
  <c r="X118" i="24" s="1"/>
  <c r="W118" i="24" a="1"/>
  <c r="W118" i="24" s="1"/>
  <c r="V118" i="24" a="1"/>
  <c r="V118" i="24" s="1"/>
  <c r="U118" i="24" a="1"/>
  <c r="U118" i="24" s="1"/>
  <c r="T118" i="24" a="1"/>
  <c r="T118" i="24" s="1"/>
  <c r="S118" i="24" a="1"/>
  <c r="S118" i="24" s="1"/>
  <c r="R118" i="24" a="1"/>
  <c r="R118" i="24" s="1"/>
  <c r="Q118" i="24" a="1"/>
  <c r="Q118" i="24" s="1"/>
  <c r="P118" i="24" a="1"/>
  <c r="P118" i="24" s="1"/>
  <c r="O118" i="24" a="1"/>
  <c r="O118" i="24" s="1"/>
  <c r="N118" i="24" a="1"/>
  <c r="N118" i="24" s="1"/>
  <c r="M118" i="24" a="1"/>
  <c r="M118" i="24" s="1"/>
  <c r="L118" i="24" a="1"/>
  <c r="L118" i="24" s="1"/>
  <c r="K118" i="24" a="1"/>
  <c r="K118" i="24" s="1"/>
  <c r="J118" i="24" a="1"/>
  <c r="J118" i="24" s="1"/>
  <c r="I118" i="24" a="1"/>
  <c r="I118" i="24" s="1"/>
  <c r="H118" i="24" a="1"/>
  <c r="H118" i="24" s="1"/>
  <c r="G118" i="24" a="1"/>
  <c r="G118" i="24" s="1"/>
  <c r="AM331" i="24" a="1"/>
  <c r="AM331" i="24" s="1"/>
  <c r="AL331" i="24" a="1"/>
  <c r="AL331" i="24" s="1"/>
  <c r="AK331" i="24" a="1"/>
  <c r="AK331" i="24" s="1"/>
  <c r="AJ331" i="24" a="1"/>
  <c r="AJ331" i="24" s="1"/>
  <c r="AI331" i="24" a="1"/>
  <c r="AI331" i="24" s="1"/>
  <c r="AH331" i="24" a="1"/>
  <c r="AH331" i="24" s="1"/>
  <c r="AG331" i="24" a="1"/>
  <c r="AG331" i="24" s="1"/>
  <c r="AF331" i="24" a="1"/>
  <c r="AF331" i="24" s="1"/>
  <c r="AE331" i="24" a="1"/>
  <c r="AE331" i="24" s="1"/>
  <c r="AD331" i="24" a="1"/>
  <c r="AD331" i="24" s="1"/>
  <c r="AC331" i="24" a="1"/>
  <c r="AC331" i="24" s="1"/>
  <c r="AB331" i="24" a="1"/>
  <c r="AB331" i="24" s="1"/>
  <c r="AA331" i="24" a="1"/>
  <c r="AA331" i="24" s="1"/>
  <c r="Z331" i="24" a="1"/>
  <c r="Z331" i="24" s="1"/>
  <c r="Y331" i="24" a="1"/>
  <c r="Y331" i="24" s="1"/>
  <c r="X331" i="24" a="1"/>
  <c r="X331" i="24" s="1"/>
  <c r="W331" i="24" a="1"/>
  <c r="W331" i="24" s="1"/>
  <c r="V331" i="24" a="1"/>
  <c r="V331" i="24" s="1"/>
  <c r="U331" i="24" a="1"/>
  <c r="U331" i="24" s="1"/>
  <c r="T331" i="24" a="1"/>
  <c r="T331" i="24" s="1"/>
  <c r="S331" i="24" a="1"/>
  <c r="S331" i="24" s="1"/>
  <c r="R331" i="24" a="1"/>
  <c r="R331" i="24" s="1"/>
  <c r="Q331" i="24" a="1"/>
  <c r="Q331" i="24" s="1"/>
  <c r="P331" i="24" a="1"/>
  <c r="P331" i="24" s="1"/>
  <c r="O331" i="24" a="1"/>
  <c r="O331" i="24" s="1"/>
  <c r="N331" i="24" a="1"/>
  <c r="N331" i="24" s="1"/>
  <c r="M331" i="24" a="1"/>
  <c r="M331" i="24" s="1"/>
  <c r="L331" i="24" a="1"/>
  <c r="L331" i="24" s="1"/>
  <c r="K331" i="24" a="1"/>
  <c r="K331" i="24" s="1"/>
  <c r="J331" i="24" a="1"/>
  <c r="J331" i="24" s="1"/>
  <c r="I331" i="24" a="1"/>
  <c r="I331" i="24" s="1"/>
  <c r="H331" i="24" a="1"/>
  <c r="H331" i="24" s="1"/>
  <c r="G331" i="24" a="1"/>
  <c r="G331" i="24" s="1"/>
  <c r="F331" i="24" a="1"/>
  <c r="F331" i="24" s="1"/>
  <c r="AM329" i="24" a="1"/>
  <c r="AM329" i="24" s="1"/>
  <c r="AL329" i="24" a="1"/>
  <c r="AL329" i="24" s="1"/>
  <c r="AK329" i="24" a="1"/>
  <c r="AK329" i="24" s="1"/>
  <c r="AJ329" i="24" a="1"/>
  <c r="AJ329" i="24" s="1"/>
  <c r="AI329" i="24" a="1"/>
  <c r="AI329" i="24" s="1"/>
  <c r="AH329" i="24" a="1"/>
  <c r="AH329" i="24" s="1"/>
  <c r="AG329" i="24" a="1"/>
  <c r="AG329" i="24" s="1"/>
  <c r="AF329" i="24" a="1"/>
  <c r="AF329" i="24" s="1"/>
  <c r="AE329" i="24" a="1"/>
  <c r="AE329" i="24" s="1"/>
  <c r="AD329" i="24" a="1"/>
  <c r="AD329" i="24" s="1"/>
  <c r="AC329" i="24" a="1"/>
  <c r="AC329" i="24" s="1"/>
  <c r="AB329" i="24" a="1"/>
  <c r="AB329" i="24" s="1"/>
  <c r="AA329" i="24" a="1"/>
  <c r="AA329" i="24" s="1"/>
  <c r="Z329" i="24" a="1"/>
  <c r="Z329" i="24" s="1"/>
  <c r="Y329" i="24" a="1"/>
  <c r="Y329" i="24" s="1"/>
  <c r="X329" i="24" a="1"/>
  <c r="X329" i="24" s="1"/>
  <c r="W329" i="24" a="1"/>
  <c r="W329" i="24" s="1"/>
  <c r="V329" i="24" a="1"/>
  <c r="V329" i="24" s="1"/>
  <c r="U329" i="24" a="1"/>
  <c r="U329" i="24" s="1"/>
  <c r="T329" i="24" a="1"/>
  <c r="T329" i="24" s="1"/>
  <c r="S329" i="24" a="1"/>
  <c r="S329" i="24" s="1"/>
  <c r="R329" i="24" a="1"/>
  <c r="R329" i="24" s="1"/>
  <c r="Q329" i="24" a="1"/>
  <c r="Q329" i="24" s="1"/>
  <c r="P329" i="24" a="1"/>
  <c r="P329" i="24" s="1"/>
  <c r="O329" i="24" a="1"/>
  <c r="O329" i="24" s="1"/>
  <c r="N329" i="24" a="1"/>
  <c r="N329" i="24" s="1"/>
  <c r="M329" i="24" a="1"/>
  <c r="M329" i="24" s="1"/>
  <c r="L329" i="24" a="1"/>
  <c r="L329" i="24" s="1"/>
  <c r="K329" i="24" a="1"/>
  <c r="K329" i="24" s="1"/>
  <c r="J329" i="24" a="1"/>
  <c r="J329" i="24" s="1"/>
  <c r="I329" i="24" a="1"/>
  <c r="I329" i="24" s="1"/>
  <c r="H329" i="24" a="1"/>
  <c r="H329" i="24" s="1"/>
  <c r="G329" i="24" a="1"/>
  <c r="G329" i="24" s="1"/>
  <c r="F329" i="24" a="1"/>
  <c r="F329" i="24" s="1"/>
  <c r="AM328" i="24" a="1"/>
  <c r="AM328" i="24" s="1"/>
  <c r="AL328" i="24" a="1"/>
  <c r="AL328" i="24" s="1"/>
  <c r="AK328" i="24" a="1"/>
  <c r="AK328" i="24" s="1"/>
  <c r="AJ328" i="24" a="1"/>
  <c r="AJ328" i="24" s="1"/>
  <c r="AI328" i="24" a="1"/>
  <c r="AI328" i="24" s="1"/>
  <c r="AH328" i="24" a="1"/>
  <c r="AH328" i="24" s="1"/>
  <c r="AG328" i="24" a="1"/>
  <c r="AG328" i="24" s="1"/>
  <c r="AF328" i="24" a="1"/>
  <c r="AF328" i="24" s="1"/>
  <c r="AE328" i="24" a="1"/>
  <c r="AE328" i="24" s="1"/>
  <c r="AD328" i="24" a="1"/>
  <c r="AD328" i="24" s="1"/>
  <c r="AC328" i="24" a="1"/>
  <c r="AC328" i="24" s="1"/>
  <c r="AB328" i="24" a="1"/>
  <c r="AB328" i="24" s="1"/>
  <c r="AA328" i="24" a="1"/>
  <c r="AA328" i="24" s="1"/>
  <c r="Z328" i="24" a="1"/>
  <c r="Z328" i="24" s="1"/>
  <c r="Y328" i="24" a="1"/>
  <c r="Y328" i="24" s="1"/>
  <c r="X328" i="24" a="1"/>
  <c r="X328" i="24" s="1"/>
  <c r="W328" i="24" a="1"/>
  <c r="W328" i="24" s="1"/>
  <c r="V328" i="24" a="1"/>
  <c r="V328" i="24" s="1"/>
  <c r="U328" i="24" a="1"/>
  <c r="U328" i="24" s="1"/>
  <c r="T328" i="24" a="1"/>
  <c r="T328" i="24" s="1"/>
  <c r="S328" i="24" a="1"/>
  <c r="S328" i="24" s="1"/>
  <c r="R328" i="24" a="1"/>
  <c r="R328" i="24" s="1"/>
  <c r="Q328" i="24" a="1"/>
  <c r="Q328" i="24" s="1"/>
  <c r="P328" i="24" a="1"/>
  <c r="P328" i="24" s="1"/>
  <c r="O328" i="24" a="1"/>
  <c r="O328" i="24" s="1"/>
  <c r="N328" i="24" a="1"/>
  <c r="N328" i="24" s="1"/>
  <c r="M328" i="24" a="1"/>
  <c r="M328" i="24" s="1"/>
  <c r="L328" i="24" a="1"/>
  <c r="L328" i="24" s="1"/>
  <c r="K328" i="24" a="1"/>
  <c r="K328" i="24" s="1"/>
  <c r="J328" i="24" a="1"/>
  <c r="J328" i="24" s="1"/>
  <c r="I328" i="24" a="1"/>
  <c r="I328" i="24" s="1"/>
  <c r="H328" i="24" a="1"/>
  <c r="H328" i="24" s="1"/>
  <c r="G328" i="24" a="1"/>
  <c r="G328" i="24" s="1"/>
  <c r="F328" i="24" a="1"/>
  <c r="F328" i="24" s="1"/>
  <c r="AM327" i="24" a="1"/>
  <c r="AM327" i="24" s="1"/>
  <c r="AL327" i="24" a="1"/>
  <c r="AL327" i="24" s="1"/>
  <c r="AK327" i="24" a="1"/>
  <c r="AK327" i="24" s="1"/>
  <c r="AJ327" i="24" a="1"/>
  <c r="AJ327" i="24" s="1"/>
  <c r="AI327" i="24" a="1"/>
  <c r="AI327" i="24" s="1"/>
  <c r="AH327" i="24" a="1"/>
  <c r="AH327" i="24" s="1"/>
  <c r="AG327" i="24" a="1"/>
  <c r="AG327" i="24" s="1"/>
  <c r="AF327" i="24" a="1"/>
  <c r="AF327" i="24" s="1"/>
  <c r="AE327" i="24" a="1"/>
  <c r="AE327" i="24" s="1"/>
  <c r="AD327" i="24" a="1"/>
  <c r="AD327" i="24" s="1"/>
  <c r="AC327" i="24" a="1"/>
  <c r="AC327" i="24" s="1"/>
  <c r="AB327" i="24" a="1"/>
  <c r="AB327" i="24" s="1"/>
  <c r="AA327" i="24" a="1"/>
  <c r="AA327" i="24" s="1"/>
  <c r="Z327" i="24" a="1"/>
  <c r="Z327" i="24" s="1"/>
  <c r="Y327" i="24" a="1"/>
  <c r="Y327" i="24" s="1"/>
  <c r="X327" i="24" a="1"/>
  <c r="X327" i="24" s="1"/>
  <c r="W327" i="24" a="1"/>
  <c r="W327" i="24" s="1"/>
  <c r="V327" i="24" a="1"/>
  <c r="V327" i="24" s="1"/>
  <c r="U327" i="24" a="1"/>
  <c r="U327" i="24" s="1"/>
  <c r="T327" i="24" a="1"/>
  <c r="T327" i="24" s="1"/>
  <c r="S327" i="24" a="1"/>
  <c r="S327" i="24" s="1"/>
  <c r="R327" i="24" a="1"/>
  <c r="R327" i="24" s="1"/>
  <c r="Q327" i="24" a="1"/>
  <c r="Q327" i="24" s="1"/>
  <c r="P327" i="24" a="1"/>
  <c r="P327" i="24" s="1"/>
  <c r="O327" i="24" a="1"/>
  <c r="O327" i="24" s="1"/>
  <c r="N327" i="24" a="1"/>
  <c r="N327" i="24" s="1"/>
  <c r="M327" i="24" a="1"/>
  <c r="M327" i="24" s="1"/>
  <c r="L327" i="24" a="1"/>
  <c r="L327" i="24" s="1"/>
  <c r="K327" i="24" a="1"/>
  <c r="K327" i="24" s="1"/>
  <c r="J327" i="24" a="1"/>
  <c r="J327" i="24" s="1"/>
  <c r="I327" i="24" a="1"/>
  <c r="I327" i="24" s="1"/>
  <c r="H327" i="24" a="1"/>
  <c r="H327" i="24" s="1"/>
  <c r="G327" i="24" a="1"/>
  <c r="G327" i="24" s="1"/>
  <c r="F327" i="24" a="1"/>
  <c r="F327" i="24" s="1"/>
  <c r="AL326" i="24" a="1"/>
  <c r="AL326" i="24" s="1"/>
  <c r="AK326" i="24" a="1"/>
  <c r="AK326" i="24" s="1"/>
  <c r="AJ326" i="24" a="1"/>
  <c r="AJ326" i="24" s="1"/>
  <c r="AI326" i="24" a="1"/>
  <c r="AI326" i="24" s="1"/>
  <c r="AH326" i="24" a="1"/>
  <c r="AH326" i="24" s="1"/>
  <c r="AG326" i="24" a="1"/>
  <c r="AG326" i="24" s="1"/>
  <c r="AF326" i="24" a="1"/>
  <c r="AF326" i="24" s="1"/>
  <c r="AE326" i="24" a="1"/>
  <c r="AE326" i="24" s="1"/>
  <c r="AD326" i="24" a="1"/>
  <c r="AD326" i="24" s="1"/>
  <c r="AC326" i="24" a="1"/>
  <c r="AC326" i="24" s="1"/>
  <c r="AB326" i="24" a="1"/>
  <c r="AB326" i="24" s="1"/>
  <c r="AA326" i="24" a="1"/>
  <c r="AA326" i="24" s="1"/>
  <c r="Z326" i="24" a="1"/>
  <c r="Z326" i="24" s="1"/>
  <c r="Y326" i="24" a="1"/>
  <c r="Y326" i="24" s="1"/>
  <c r="X326" i="24" a="1"/>
  <c r="X326" i="24" s="1"/>
  <c r="W326" i="24" a="1"/>
  <c r="W326" i="24" s="1"/>
  <c r="V326" i="24" a="1"/>
  <c r="V326" i="24" s="1"/>
  <c r="U326" i="24" a="1"/>
  <c r="U326" i="24" s="1"/>
  <c r="T326" i="24" a="1"/>
  <c r="T326" i="24" s="1"/>
  <c r="S326" i="24" a="1"/>
  <c r="S326" i="24" s="1"/>
  <c r="R326" i="24" a="1"/>
  <c r="R326" i="24" s="1"/>
  <c r="Q326" i="24" a="1"/>
  <c r="Q326" i="24" s="1"/>
  <c r="P326" i="24" a="1"/>
  <c r="P326" i="24" s="1"/>
  <c r="O326" i="24" a="1"/>
  <c r="O326" i="24" s="1"/>
  <c r="N326" i="24" a="1"/>
  <c r="N326" i="24" s="1"/>
  <c r="M326" i="24" a="1"/>
  <c r="M326" i="24" s="1"/>
  <c r="L326" i="24" a="1"/>
  <c r="L326" i="24" s="1"/>
  <c r="K326" i="24" a="1"/>
  <c r="K326" i="24" s="1"/>
  <c r="J326" i="24" a="1"/>
  <c r="J326" i="24" s="1"/>
  <c r="I326" i="24" a="1"/>
  <c r="I326" i="24" s="1"/>
  <c r="H326" i="24" a="1"/>
  <c r="H326" i="24" s="1"/>
  <c r="G326" i="24" a="1"/>
  <c r="G326" i="24" s="1"/>
  <c r="F326" i="24" a="1"/>
  <c r="F326" i="24" s="1"/>
  <c r="AM325" i="24" a="1"/>
  <c r="AM325" i="24" s="1"/>
  <c r="AL325" i="24" a="1"/>
  <c r="AL325" i="24" s="1"/>
  <c r="AK325" i="24" a="1"/>
  <c r="AK325" i="24" s="1"/>
  <c r="AJ325" i="24" a="1"/>
  <c r="AJ325" i="24" s="1"/>
  <c r="AI325" i="24" a="1"/>
  <c r="AI325" i="24" s="1"/>
  <c r="AH325" i="24" a="1"/>
  <c r="AH325" i="24" s="1"/>
  <c r="AG325" i="24" a="1"/>
  <c r="AG325" i="24" s="1"/>
  <c r="AF325" i="24" a="1"/>
  <c r="AF325" i="24" s="1"/>
  <c r="AE325" i="24" a="1"/>
  <c r="AE325" i="24" s="1"/>
  <c r="AD325" i="24" a="1"/>
  <c r="AD325" i="24" s="1"/>
  <c r="AC325" i="24" a="1"/>
  <c r="AC325" i="24" s="1"/>
  <c r="AB325" i="24" a="1"/>
  <c r="AB325" i="24" s="1"/>
  <c r="AA325" i="24" a="1"/>
  <c r="AA325" i="24" s="1"/>
  <c r="Z325" i="24" a="1"/>
  <c r="Z325" i="24" s="1"/>
  <c r="Y325" i="24" a="1"/>
  <c r="Y325" i="24" s="1"/>
  <c r="X325" i="24" a="1"/>
  <c r="X325" i="24" s="1"/>
  <c r="W325" i="24" a="1"/>
  <c r="W325" i="24" s="1"/>
  <c r="V325" i="24" a="1"/>
  <c r="V325" i="24" s="1"/>
  <c r="U325" i="24" a="1"/>
  <c r="U325" i="24" s="1"/>
  <c r="T325" i="24" a="1"/>
  <c r="T325" i="24" s="1"/>
  <c r="S325" i="24" a="1"/>
  <c r="S325" i="24" s="1"/>
  <c r="R325" i="24" a="1"/>
  <c r="R325" i="24" s="1"/>
  <c r="Q325" i="24" a="1"/>
  <c r="Q325" i="24" s="1"/>
  <c r="P325" i="24" a="1"/>
  <c r="P325" i="24" s="1"/>
  <c r="O325" i="24" a="1"/>
  <c r="O325" i="24" s="1"/>
  <c r="N325" i="24" a="1"/>
  <c r="N325" i="24" s="1"/>
  <c r="M325" i="24" a="1"/>
  <c r="M325" i="24" s="1"/>
  <c r="L325" i="24" a="1"/>
  <c r="L325" i="24" s="1"/>
  <c r="K325" i="24" a="1"/>
  <c r="K325" i="24" s="1"/>
  <c r="J325" i="24" a="1"/>
  <c r="J325" i="24" s="1"/>
  <c r="I325" i="24" a="1"/>
  <c r="I325" i="24" s="1"/>
  <c r="H325" i="24" a="1"/>
  <c r="H325" i="24" s="1"/>
  <c r="G325" i="24" a="1"/>
  <c r="G325" i="24" s="1"/>
  <c r="F325" i="24" a="1"/>
  <c r="F325" i="24" s="1"/>
  <c r="AM283" i="24" a="1"/>
  <c r="AM283" i="24" s="1"/>
  <c r="AL283" i="24" a="1"/>
  <c r="AL283" i="24" s="1"/>
  <c r="AK283" i="24" a="1"/>
  <c r="AK283" i="24" s="1"/>
  <c r="AJ283" i="24" a="1"/>
  <c r="AJ283" i="24" s="1"/>
  <c r="AI283" i="24" a="1"/>
  <c r="AI283" i="24" s="1"/>
  <c r="AH283" i="24" a="1"/>
  <c r="AH283" i="24" s="1"/>
  <c r="AG283" i="24" a="1"/>
  <c r="AG283" i="24" s="1"/>
  <c r="AF283" i="24" a="1"/>
  <c r="AF283" i="24" s="1"/>
  <c r="AE283" i="24" a="1"/>
  <c r="AE283" i="24" s="1"/>
  <c r="AD283" i="24" a="1"/>
  <c r="AD283" i="24" s="1"/>
  <c r="AC283" i="24" a="1"/>
  <c r="AC283" i="24" s="1"/>
  <c r="AB283" i="24" a="1"/>
  <c r="AB283" i="24" s="1"/>
  <c r="AA283" i="24" a="1"/>
  <c r="AA283" i="24" s="1"/>
  <c r="Z283" i="24" a="1"/>
  <c r="Z283" i="24" s="1"/>
  <c r="Y283" i="24" a="1"/>
  <c r="Y283" i="24" s="1"/>
  <c r="X283" i="24" a="1"/>
  <c r="X283" i="24" s="1"/>
  <c r="W283" i="24" a="1"/>
  <c r="W283" i="24" s="1"/>
  <c r="V283" i="24" a="1"/>
  <c r="V283" i="24" s="1"/>
  <c r="U283" i="24" a="1"/>
  <c r="U283" i="24" s="1"/>
  <c r="T283" i="24" a="1"/>
  <c r="T283" i="24" s="1"/>
  <c r="S283" i="24" a="1"/>
  <c r="S283" i="24" s="1"/>
  <c r="R283" i="24" a="1"/>
  <c r="R283" i="24" s="1"/>
  <c r="Q283" i="24" a="1"/>
  <c r="Q283" i="24" s="1"/>
  <c r="P283" i="24" a="1"/>
  <c r="P283" i="24" s="1"/>
  <c r="O283" i="24" a="1"/>
  <c r="O283" i="24" s="1"/>
  <c r="N283" i="24" a="1"/>
  <c r="N283" i="24" s="1"/>
  <c r="M283" i="24" a="1"/>
  <c r="M283" i="24" s="1"/>
  <c r="L283" i="24" a="1"/>
  <c r="L283" i="24" s="1"/>
  <c r="K283" i="24" a="1"/>
  <c r="K283" i="24" s="1"/>
  <c r="J283" i="24" a="1"/>
  <c r="J283" i="24" s="1"/>
  <c r="I283" i="24" a="1"/>
  <c r="I283" i="24" s="1"/>
  <c r="H283" i="24" a="1"/>
  <c r="H283" i="24" s="1"/>
  <c r="G283" i="24" a="1"/>
  <c r="G283" i="24" s="1"/>
  <c r="F283" i="24" a="1"/>
  <c r="F283" i="24" s="1"/>
  <c r="AM281" i="24" a="1"/>
  <c r="AM281" i="24" s="1"/>
  <c r="AL281" i="24" a="1"/>
  <c r="AL281" i="24" s="1"/>
  <c r="AK281" i="24" a="1"/>
  <c r="AK281" i="24" s="1"/>
  <c r="AJ281" i="24" a="1"/>
  <c r="AJ281" i="24" s="1"/>
  <c r="AI281" i="24" a="1"/>
  <c r="AI281" i="24" s="1"/>
  <c r="AH281" i="24" a="1"/>
  <c r="AH281" i="24" s="1"/>
  <c r="AG281" i="24" a="1"/>
  <c r="AG281" i="24" s="1"/>
  <c r="AF281" i="24" a="1"/>
  <c r="AF281" i="24" s="1"/>
  <c r="AE281" i="24" a="1"/>
  <c r="AE281" i="24" s="1"/>
  <c r="AD281" i="24" a="1"/>
  <c r="AD281" i="24" s="1"/>
  <c r="AC281" i="24" a="1"/>
  <c r="AC281" i="24" s="1"/>
  <c r="AB281" i="24" a="1"/>
  <c r="AB281" i="24" s="1"/>
  <c r="AA281" i="24" a="1"/>
  <c r="AA281" i="24" s="1"/>
  <c r="Z281" i="24" a="1"/>
  <c r="Z281" i="24" s="1"/>
  <c r="Y281" i="24" a="1"/>
  <c r="Y281" i="24" s="1"/>
  <c r="X281" i="24" a="1"/>
  <c r="X281" i="24" s="1"/>
  <c r="W281" i="24" a="1"/>
  <c r="W281" i="24" s="1"/>
  <c r="V281" i="24" a="1"/>
  <c r="V281" i="24" s="1"/>
  <c r="U281" i="24" a="1"/>
  <c r="U281" i="24" s="1"/>
  <c r="T281" i="24" a="1"/>
  <c r="T281" i="24" s="1"/>
  <c r="S281" i="24" a="1"/>
  <c r="S281" i="24" s="1"/>
  <c r="R281" i="24" a="1"/>
  <c r="R281" i="24" s="1"/>
  <c r="Q281" i="24" a="1"/>
  <c r="Q281" i="24" s="1"/>
  <c r="P281" i="24" a="1"/>
  <c r="P281" i="24" s="1"/>
  <c r="O281" i="24" a="1"/>
  <c r="O281" i="24" s="1"/>
  <c r="N281" i="24" a="1"/>
  <c r="N281" i="24" s="1"/>
  <c r="M281" i="24" a="1"/>
  <c r="M281" i="24" s="1"/>
  <c r="L281" i="24" a="1"/>
  <c r="L281" i="24" s="1"/>
  <c r="K281" i="24" a="1"/>
  <c r="K281" i="24" s="1"/>
  <c r="J281" i="24" a="1"/>
  <c r="J281" i="24" s="1"/>
  <c r="I281" i="24" a="1"/>
  <c r="I281" i="24" s="1"/>
  <c r="H281" i="24" a="1"/>
  <c r="H281" i="24" s="1"/>
  <c r="G281" i="24" a="1"/>
  <c r="G281" i="24" s="1"/>
  <c r="F281" i="24" a="1"/>
  <c r="F281" i="24" s="1"/>
  <c r="AM280" i="24" a="1"/>
  <c r="AM280" i="24" s="1"/>
  <c r="AL280" i="24" a="1"/>
  <c r="AL280" i="24" s="1"/>
  <c r="AK280" i="24" a="1"/>
  <c r="AK280" i="24" s="1"/>
  <c r="AJ280" i="24" a="1"/>
  <c r="AJ280" i="24" s="1"/>
  <c r="AI280" i="24" a="1"/>
  <c r="AI280" i="24" s="1"/>
  <c r="AH280" i="24" a="1"/>
  <c r="AH280" i="24" s="1"/>
  <c r="AG280" i="24" a="1"/>
  <c r="AG280" i="24" s="1"/>
  <c r="AF280" i="24" a="1"/>
  <c r="AF280" i="24" s="1"/>
  <c r="AE280" i="24" a="1"/>
  <c r="AE280" i="24" s="1"/>
  <c r="AD280" i="24" a="1"/>
  <c r="AD280" i="24" s="1"/>
  <c r="AC280" i="24" a="1"/>
  <c r="AC280" i="24" s="1"/>
  <c r="AB280" i="24" a="1"/>
  <c r="AB280" i="24" s="1"/>
  <c r="AA280" i="24" a="1"/>
  <c r="AA280" i="24" s="1"/>
  <c r="Z280" i="24" a="1"/>
  <c r="Z280" i="24" s="1"/>
  <c r="Y280" i="24" a="1"/>
  <c r="Y280" i="24" s="1"/>
  <c r="X280" i="24" a="1"/>
  <c r="X280" i="24" s="1"/>
  <c r="W280" i="24" a="1"/>
  <c r="W280" i="24" s="1"/>
  <c r="V280" i="24" a="1"/>
  <c r="V280" i="24" s="1"/>
  <c r="U280" i="24" a="1"/>
  <c r="U280" i="24" s="1"/>
  <c r="T280" i="24" a="1"/>
  <c r="T280" i="24" s="1"/>
  <c r="S280" i="24" a="1"/>
  <c r="S280" i="24" s="1"/>
  <c r="R280" i="24" a="1"/>
  <c r="R280" i="24" s="1"/>
  <c r="Q280" i="24" a="1"/>
  <c r="Q280" i="24" s="1"/>
  <c r="P280" i="24" a="1"/>
  <c r="P280" i="24" s="1"/>
  <c r="O280" i="24" a="1"/>
  <c r="O280" i="24" s="1"/>
  <c r="N280" i="24" a="1"/>
  <c r="N280" i="24" s="1"/>
  <c r="M280" i="24" a="1"/>
  <c r="M280" i="24" s="1"/>
  <c r="L280" i="24" a="1"/>
  <c r="L280" i="24" s="1"/>
  <c r="K280" i="24" a="1"/>
  <c r="K280" i="24" s="1"/>
  <c r="J280" i="24" a="1"/>
  <c r="J280" i="24" s="1"/>
  <c r="I280" i="24" a="1"/>
  <c r="I280" i="24" s="1"/>
  <c r="H280" i="24" a="1"/>
  <c r="H280" i="24" s="1"/>
  <c r="G280" i="24" a="1"/>
  <c r="G280" i="24" s="1"/>
  <c r="F280" i="24" a="1"/>
  <c r="F280" i="24" s="1"/>
  <c r="AM279" i="24" a="1"/>
  <c r="AM279" i="24" s="1"/>
  <c r="AL279" i="24" a="1"/>
  <c r="AL279" i="24" s="1"/>
  <c r="AK279" i="24" a="1"/>
  <c r="AK279" i="24" s="1"/>
  <c r="AJ279" i="24" a="1"/>
  <c r="AJ279" i="24" s="1"/>
  <c r="AI279" i="24" a="1"/>
  <c r="AI279" i="24" s="1"/>
  <c r="AH279" i="24" a="1"/>
  <c r="AH279" i="24" s="1"/>
  <c r="AG279" i="24" a="1"/>
  <c r="AG279" i="24" s="1"/>
  <c r="AF279" i="24" a="1"/>
  <c r="AF279" i="24" s="1"/>
  <c r="AE279" i="24" a="1"/>
  <c r="AE279" i="24" s="1"/>
  <c r="AD279" i="24" a="1"/>
  <c r="AD279" i="24" s="1"/>
  <c r="AC279" i="24" a="1"/>
  <c r="AC279" i="24" s="1"/>
  <c r="AB279" i="24" a="1"/>
  <c r="AB279" i="24" s="1"/>
  <c r="AA279" i="24" a="1"/>
  <c r="AA279" i="24" s="1"/>
  <c r="Z279" i="24" a="1"/>
  <c r="Z279" i="24" s="1"/>
  <c r="Y279" i="24" a="1"/>
  <c r="Y279" i="24" s="1"/>
  <c r="X279" i="24" a="1"/>
  <c r="X279" i="24" s="1"/>
  <c r="W279" i="24" a="1"/>
  <c r="W279" i="24" s="1"/>
  <c r="V279" i="24" a="1"/>
  <c r="V279" i="24" s="1"/>
  <c r="U279" i="24" a="1"/>
  <c r="U279" i="24" s="1"/>
  <c r="T279" i="24" a="1"/>
  <c r="T279" i="24" s="1"/>
  <c r="S279" i="24" a="1"/>
  <c r="S279" i="24" s="1"/>
  <c r="R279" i="24" a="1"/>
  <c r="R279" i="24" s="1"/>
  <c r="Q279" i="24" a="1"/>
  <c r="Q279" i="24" s="1"/>
  <c r="P279" i="24" a="1"/>
  <c r="P279" i="24" s="1"/>
  <c r="O279" i="24" a="1"/>
  <c r="O279" i="24" s="1"/>
  <c r="N279" i="24" a="1"/>
  <c r="N279" i="24" s="1"/>
  <c r="M279" i="24" a="1"/>
  <c r="M279" i="24" s="1"/>
  <c r="L279" i="24" a="1"/>
  <c r="L279" i="24" s="1"/>
  <c r="K279" i="24" a="1"/>
  <c r="K279" i="24" s="1"/>
  <c r="J279" i="24" a="1"/>
  <c r="J279" i="24" s="1"/>
  <c r="I279" i="24" a="1"/>
  <c r="I279" i="24" s="1"/>
  <c r="H279" i="24" a="1"/>
  <c r="H279" i="24" s="1"/>
  <c r="G279" i="24" a="1"/>
  <c r="G279" i="24" s="1"/>
  <c r="F279" i="24" a="1"/>
  <c r="F279" i="24" s="1"/>
  <c r="AM278" i="24" a="1"/>
  <c r="AM278" i="24" s="1"/>
  <c r="AL278" i="24" a="1"/>
  <c r="AL278" i="24" s="1"/>
  <c r="AK278" i="24" a="1"/>
  <c r="AK278" i="24" s="1"/>
  <c r="AJ278" i="24" a="1"/>
  <c r="AJ278" i="24" s="1"/>
  <c r="AI278" i="24" a="1"/>
  <c r="AI278" i="24" s="1"/>
  <c r="AH278" i="24" a="1"/>
  <c r="AH278" i="24" s="1"/>
  <c r="AG278" i="24" a="1"/>
  <c r="AG278" i="24" s="1"/>
  <c r="AF278" i="24" a="1"/>
  <c r="AF278" i="24" s="1"/>
  <c r="AE278" i="24" a="1"/>
  <c r="AE278" i="24" s="1"/>
  <c r="AD278" i="24" a="1"/>
  <c r="AD278" i="24" s="1"/>
  <c r="AC278" i="24" a="1"/>
  <c r="AC278" i="24" s="1"/>
  <c r="AB278" i="24" a="1"/>
  <c r="AB278" i="24" s="1"/>
  <c r="AA278" i="24" a="1"/>
  <c r="AA278" i="24" s="1"/>
  <c r="Z278" i="24" a="1"/>
  <c r="Z278" i="24" s="1"/>
  <c r="Y278" i="24" a="1"/>
  <c r="Y278" i="24" s="1"/>
  <c r="X278" i="24" a="1"/>
  <c r="X278" i="24" s="1"/>
  <c r="W278" i="24" a="1"/>
  <c r="W278" i="24" s="1"/>
  <c r="V278" i="24" a="1"/>
  <c r="V278" i="24" s="1"/>
  <c r="U278" i="24" a="1"/>
  <c r="U278" i="24" s="1"/>
  <c r="T278" i="24" a="1"/>
  <c r="T278" i="24" s="1"/>
  <c r="S278" i="24" a="1"/>
  <c r="S278" i="24" s="1"/>
  <c r="R278" i="24" a="1"/>
  <c r="R278" i="24" s="1"/>
  <c r="Q278" i="24" a="1"/>
  <c r="Q278" i="24" s="1"/>
  <c r="P278" i="24" a="1"/>
  <c r="P278" i="24" s="1"/>
  <c r="O278" i="24" a="1"/>
  <c r="O278" i="24" s="1"/>
  <c r="N278" i="24" a="1"/>
  <c r="N278" i="24" s="1"/>
  <c r="M278" i="24" a="1"/>
  <c r="M278" i="24" s="1"/>
  <c r="L278" i="24" a="1"/>
  <c r="L278" i="24" s="1"/>
  <c r="K278" i="24" a="1"/>
  <c r="K278" i="24" s="1"/>
  <c r="J278" i="24" a="1"/>
  <c r="J278" i="24" s="1"/>
  <c r="I278" i="24" a="1"/>
  <c r="I278" i="24" s="1"/>
  <c r="H278" i="24" a="1"/>
  <c r="H278" i="24" s="1"/>
  <c r="G278" i="24" a="1"/>
  <c r="G278" i="24" s="1"/>
  <c r="F278" i="24" a="1"/>
  <c r="F278" i="24" s="1"/>
  <c r="AM277" i="24" a="1"/>
  <c r="AM277" i="24" s="1"/>
  <c r="AL277" i="24" a="1"/>
  <c r="AL277" i="24" s="1"/>
  <c r="AK277" i="24" a="1"/>
  <c r="AK277" i="24" s="1"/>
  <c r="AJ277" i="24" a="1"/>
  <c r="AJ277" i="24" s="1"/>
  <c r="AI277" i="24" a="1"/>
  <c r="AI277" i="24" s="1"/>
  <c r="AH277" i="24" a="1"/>
  <c r="AH277" i="24" s="1"/>
  <c r="AG277" i="24" a="1"/>
  <c r="AG277" i="24" s="1"/>
  <c r="AF277" i="24" a="1"/>
  <c r="AF277" i="24" s="1"/>
  <c r="AE277" i="24" a="1"/>
  <c r="AE277" i="24" s="1"/>
  <c r="AD277" i="24" a="1"/>
  <c r="AD277" i="24" s="1"/>
  <c r="AC277" i="24" a="1"/>
  <c r="AC277" i="24" s="1"/>
  <c r="AB277" i="24" a="1"/>
  <c r="AB277" i="24" s="1"/>
  <c r="AA277" i="24" a="1"/>
  <c r="AA277" i="24" s="1"/>
  <c r="Z277" i="24" a="1"/>
  <c r="Z277" i="24" s="1"/>
  <c r="Y277" i="24" a="1"/>
  <c r="Y277" i="24" s="1"/>
  <c r="X277" i="24" a="1"/>
  <c r="X277" i="24" s="1"/>
  <c r="W277" i="24" a="1"/>
  <c r="W277" i="24" s="1"/>
  <c r="V277" i="24" a="1"/>
  <c r="V277" i="24" s="1"/>
  <c r="U277" i="24" a="1"/>
  <c r="U277" i="24" s="1"/>
  <c r="T277" i="24" a="1"/>
  <c r="T277" i="24" s="1"/>
  <c r="S277" i="24" a="1"/>
  <c r="S277" i="24" s="1"/>
  <c r="R277" i="24" a="1"/>
  <c r="R277" i="24" s="1"/>
  <c r="Q277" i="24" a="1"/>
  <c r="Q277" i="24" s="1"/>
  <c r="P277" i="24" a="1"/>
  <c r="P277" i="24" s="1"/>
  <c r="O277" i="24" a="1"/>
  <c r="O277" i="24" s="1"/>
  <c r="N277" i="24" a="1"/>
  <c r="N277" i="24" s="1"/>
  <c r="M277" i="24" a="1"/>
  <c r="M277" i="24" s="1"/>
  <c r="L277" i="24" a="1"/>
  <c r="L277" i="24" s="1"/>
  <c r="K277" i="24" a="1"/>
  <c r="K277" i="24" s="1"/>
  <c r="J277" i="24" a="1"/>
  <c r="J277" i="24" s="1"/>
  <c r="J284" i="24" s="1"/>
  <c r="I277" i="24" a="1"/>
  <c r="I277" i="24" s="1"/>
  <c r="H277" i="24" a="1"/>
  <c r="H277" i="24" s="1"/>
  <c r="G277" i="24" a="1"/>
  <c r="G277" i="24" s="1"/>
  <c r="F277" i="24" a="1"/>
  <c r="F277" i="24" s="1"/>
  <c r="AM235" i="24" a="1"/>
  <c r="AM235" i="24" s="1"/>
  <c r="AL235" i="24" a="1"/>
  <c r="AL235" i="24" s="1"/>
  <c r="AK235" i="24" a="1"/>
  <c r="AK235" i="24" s="1"/>
  <c r="AJ235" i="24" a="1"/>
  <c r="AJ235" i="24" s="1"/>
  <c r="AI235" i="24" a="1"/>
  <c r="AI235" i="24" s="1"/>
  <c r="AH235" i="24" a="1"/>
  <c r="AH235" i="24" s="1"/>
  <c r="AG235" i="24" a="1"/>
  <c r="AG235" i="24" s="1"/>
  <c r="AF235" i="24" a="1"/>
  <c r="AF235" i="24" s="1"/>
  <c r="AE235" i="24" a="1"/>
  <c r="AE235" i="24" s="1"/>
  <c r="AD235" i="24" a="1"/>
  <c r="AD235" i="24" s="1"/>
  <c r="AC235" i="24" a="1"/>
  <c r="AC235" i="24" s="1"/>
  <c r="AB235" i="24" a="1"/>
  <c r="AB235" i="24" s="1"/>
  <c r="AA235" i="24" a="1"/>
  <c r="AA235" i="24" s="1"/>
  <c r="Z235" i="24" a="1"/>
  <c r="Z235" i="24" s="1"/>
  <c r="Y235" i="24" a="1"/>
  <c r="Y235" i="24" s="1"/>
  <c r="X235" i="24" a="1"/>
  <c r="X235" i="24" s="1"/>
  <c r="W235" i="24" a="1"/>
  <c r="W235" i="24" s="1"/>
  <c r="V235" i="24" a="1"/>
  <c r="V235" i="24" s="1"/>
  <c r="U235" i="24" a="1"/>
  <c r="U235" i="24" s="1"/>
  <c r="T235" i="24" a="1"/>
  <c r="T235" i="24" s="1"/>
  <c r="S235" i="24" a="1"/>
  <c r="S235" i="24" s="1"/>
  <c r="R235" i="24" a="1"/>
  <c r="R235" i="24" s="1"/>
  <c r="Q235" i="24" a="1"/>
  <c r="Q235" i="24" s="1"/>
  <c r="P235" i="24" a="1"/>
  <c r="P235" i="24" s="1"/>
  <c r="O235" i="24" a="1"/>
  <c r="O235" i="24" s="1"/>
  <c r="N235" i="24" a="1"/>
  <c r="N235" i="24" s="1"/>
  <c r="M235" i="24" a="1"/>
  <c r="M235" i="24" s="1"/>
  <c r="L235" i="24" a="1"/>
  <c r="L235" i="24" s="1"/>
  <c r="K235" i="24" a="1"/>
  <c r="K235" i="24" s="1"/>
  <c r="J235" i="24" a="1"/>
  <c r="J235" i="24" s="1"/>
  <c r="I235" i="24" a="1"/>
  <c r="I235" i="24" s="1"/>
  <c r="H235" i="24" a="1"/>
  <c r="H235" i="24" s="1"/>
  <c r="G235" i="24" a="1"/>
  <c r="G235" i="24" s="1"/>
  <c r="F235" i="24" a="1"/>
  <c r="F235" i="24" s="1"/>
  <c r="AM233" i="24" a="1"/>
  <c r="AM233" i="24" s="1"/>
  <c r="AL233" i="24" a="1"/>
  <c r="AL233" i="24" s="1"/>
  <c r="AK233" i="24" a="1"/>
  <c r="AK233" i="24" s="1"/>
  <c r="AJ233" i="24" a="1"/>
  <c r="AJ233" i="24" s="1"/>
  <c r="AI233" i="24" a="1"/>
  <c r="AI233" i="24" s="1"/>
  <c r="AH233" i="24" a="1"/>
  <c r="AH233" i="24" s="1"/>
  <c r="AG233" i="24" a="1"/>
  <c r="AG233" i="24" s="1"/>
  <c r="AF233" i="24" a="1"/>
  <c r="AF233" i="24" s="1"/>
  <c r="AE233" i="24" a="1"/>
  <c r="AE233" i="24" s="1"/>
  <c r="AD233" i="24" a="1"/>
  <c r="AD233" i="24" s="1"/>
  <c r="AC233" i="24" a="1"/>
  <c r="AC233" i="24" s="1"/>
  <c r="AB233" i="24" a="1"/>
  <c r="AB233" i="24" s="1"/>
  <c r="AA233" i="24" a="1"/>
  <c r="AA233" i="24" s="1"/>
  <c r="Z233" i="24" a="1"/>
  <c r="Z233" i="24" s="1"/>
  <c r="Y233" i="24" a="1"/>
  <c r="Y233" i="24" s="1"/>
  <c r="X233" i="24" a="1"/>
  <c r="X233" i="24" s="1"/>
  <c r="W233" i="24" a="1"/>
  <c r="W233" i="24" s="1"/>
  <c r="V233" i="24" a="1"/>
  <c r="V233" i="24" s="1"/>
  <c r="U233" i="24" a="1"/>
  <c r="U233" i="24" s="1"/>
  <c r="T233" i="24" a="1"/>
  <c r="T233" i="24" s="1"/>
  <c r="S233" i="24" a="1"/>
  <c r="S233" i="24" s="1"/>
  <c r="R233" i="24" a="1"/>
  <c r="R233" i="24" s="1"/>
  <c r="Q233" i="24" a="1"/>
  <c r="Q233" i="24" s="1"/>
  <c r="P233" i="24" a="1"/>
  <c r="P233" i="24" s="1"/>
  <c r="O233" i="24" a="1"/>
  <c r="O233" i="24" s="1"/>
  <c r="N233" i="24" a="1"/>
  <c r="N233" i="24" s="1"/>
  <c r="M233" i="24" a="1"/>
  <c r="M233" i="24" s="1"/>
  <c r="L233" i="24" a="1"/>
  <c r="L233" i="24" s="1"/>
  <c r="K233" i="24" a="1"/>
  <c r="K233" i="24" s="1"/>
  <c r="J233" i="24" a="1"/>
  <c r="J233" i="24" s="1"/>
  <c r="I233" i="24" a="1"/>
  <c r="I233" i="24" s="1"/>
  <c r="H233" i="24" a="1"/>
  <c r="H233" i="24" s="1"/>
  <c r="G233" i="24" a="1"/>
  <c r="G233" i="24" s="1"/>
  <c r="F233" i="24" a="1"/>
  <c r="F233" i="24" s="1"/>
  <c r="AM232" i="24" a="1"/>
  <c r="AM232" i="24" s="1"/>
  <c r="AL232" i="24" a="1"/>
  <c r="AL232" i="24" s="1"/>
  <c r="AK232" i="24" a="1"/>
  <c r="AK232" i="24" s="1"/>
  <c r="AJ232" i="24" a="1"/>
  <c r="AJ232" i="24" s="1"/>
  <c r="AI232" i="24" a="1"/>
  <c r="AI232" i="24" s="1"/>
  <c r="AH232" i="24" a="1"/>
  <c r="AH232" i="24" s="1"/>
  <c r="AG232" i="24" a="1"/>
  <c r="AG232" i="24" s="1"/>
  <c r="AF232" i="24" a="1"/>
  <c r="AF232" i="24" s="1"/>
  <c r="AE232" i="24" a="1"/>
  <c r="AE232" i="24" s="1"/>
  <c r="AD232" i="24" a="1"/>
  <c r="AD232" i="24" s="1"/>
  <c r="AC232" i="24" a="1"/>
  <c r="AC232" i="24" s="1"/>
  <c r="AB232" i="24" a="1"/>
  <c r="AB232" i="24" s="1"/>
  <c r="AA232" i="24" a="1"/>
  <c r="AA232" i="24" s="1"/>
  <c r="Z232" i="24" a="1"/>
  <c r="Z232" i="24" s="1"/>
  <c r="Y232" i="24" a="1"/>
  <c r="Y232" i="24" s="1"/>
  <c r="X232" i="24" a="1"/>
  <c r="X232" i="24" s="1"/>
  <c r="W232" i="24" a="1"/>
  <c r="W232" i="24" s="1"/>
  <c r="V232" i="24" a="1"/>
  <c r="V232" i="24" s="1"/>
  <c r="U232" i="24" a="1"/>
  <c r="U232" i="24" s="1"/>
  <c r="T232" i="24" a="1"/>
  <c r="T232" i="24" s="1"/>
  <c r="S232" i="24" a="1"/>
  <c r="S232" i="24" s="1"/>
  <c r="R232" i="24" a="1"/>
  <c r="R232" i="24" s="1"/>
  <c r="Q232" i="24" a="1"/>
  <c r="Q232" i="24" s="1"/>
  <c r="P232" i="24" a="1"/>
  <c r="P232" i="24" s="1"/>
  <c r="O232" i="24" a="1"/>
  <c r="O232" i="24" s="1"/>
  <c r="N232" i="24" a="1"/>
  <c r="N232" i="24" s="1"/>
  <c r="M232" i="24" a="1"/>
  <c r="M232" i="24" s="1"/>
  <c r="L232" i="24" a="1"/>
  <c r="L232" i="24" s="1"/>
  <c r="K232" i="24" a="1"/>
  <c r="K232" i="24" s="1"/>
  <c r="J232" i="24" a="1"/>
  <c r="J232" i="24" s="1"/>
  <c r="I232" i="24" a="1"/>
  <c r="I232" i="24" s="1"/>
  <c r="H232" i="24" a="1"/>
  <c r="H232" i="24" s="1"/>
  <c r="G232" i="24" a="1"/>
  <c r="G232" i="24" s="1"/>
  <c r="F232" i="24" a="1"/>
  <c r="F232" i="24" s="1"/>
  <c r="AM231" i="24" a="1"/>
  <c r="AM231" i="24" s="1"/>
  <c r="AL231" i="24" a="1"/>
  <c r="AL231" i="24" s="1"/>
  <c r="AK231" i="24" a="1"/>
  <c r="AK231" i="24" s="1"/>
  <c r="AJ231" i="24" a="1"/>
  <c r="AJ231" i="24" s="1"/>
  <c r="AI231" i="24" a="1"/>
  <c r="AI231" i="24" s="1"/>
  <c r="AH231" i="24" a="1"/>
  <c r="AH231" i="24" s="1"/>
  <c r="AG231" i="24" a="1"/>
  <c r="AG231" i="24" s="1"/>
  <c r="AF231" i="24" a="1"/>
  <c r="AF231" i="24" s="1"/>
  <c r="AE231" i="24" a="1"/>
  <c r="AE231" i="24" s="1"/>
  <c r="AD231" i="24" a="1"/>
  <c r="AD231" i="24" s="1"/>
  <c r="AC231" i="24" a="1"/>
  <c r="AC231" i="24" s="1"/>
  <c r="AB231" i="24" a="1"/>
  <c r="AB231" i="24" s="1"/>
  <c r="AA231" i="24" a="1"/>
  <c r="AA231" i="24" s="1"/>
  <c r="Z231" i="24" a="1"/>
  <c r="Z231" i="24" s="1"/>
  <c r="Y231" i="24" a="1"/>
  <c r="Y231" i="24" s="1"/>
  <c r="X231" i="24" a="1"/>
  <c r="X231" i="24" s="1"/>
  <c r="W231" i="24" a="1"/>
  <c r="W231" i="24" s="1"/>
  <c r="V231" i="24" a="1"/>
  <c r="V231" i="24" s="1"/>
  <c r="U231" i="24" a="1"/>
  <c r="U231" i="24" s="1"/>
  <c r="T231" i="24" a="1"/>
  <c r="T231" i="24" s="1"/>
  <c r="S231" i="24" a="1"/>
  <c r="S231" i="24" s="1"/>
  <c r="R231" i="24" a="1"/>
  <c r="R231" i="24" s="1"/>
  <c r="Q231" i="24" a="1"/>
  <c r="Q231" i="24" s="1"/>
  <c r="P231" i="24" a="1"/>
  <c r="P231" i="24" s="1"/>
  <c r="O231" i="24" a="1"/>
  <c r="O231" i="24" s="1"/>
  <c r="N231" i="24" a="1"/>
  <c r="N231" i="24" s="1"/>
  <c r="M231" i="24" a="1"/>
  <c r="M231" i="24" s="1"/>
  <c r="L231" i="24" a="1"/>
  <c r="L231" i="24" s="1"/>
  <c r="K231" i="24" a="1"/>
  <c r="K231" i="24" s="1"/>
  <c r="J231" i="24" a="1"/>
  <c r="J231" i="24" s="1"/>
  <c r="I231" i="24" a="1"/>
  <c r="I231" i="24" s="1"/>
  <c r="H231" i="24" a="1"/>
  <c r="H231" i="24" s="1"/>
  <c r="G231" i="24" a="1"/>
  <c r="G231" i="24" s="1"/>
  <c r="F231" i="24" a="1"/>
  <c r="F231" i="24" s="1"/>
  <c r="AM230" i="24" a="1"/>
  <c r="AM230" i="24" s="1"/>
  <c r="AL230" i="24" a="1"/>
  <c r="AL230" i="24" s="1"/>
  <c r="AK230" i="24" a="1"/>
  <c r="AK230" i="24" s="1"/>
  <c r="AJ230" i="24" a="1"/>
  <c r="AJ230" i="24" s="1"/>
  <c r="AI230" i="24" a="1"/>
  <c r="AI230" i="24" s="1"/>
  <c r="AH230" i="24" a="1"/>
  <c r="AH230" i="24" s="1"/>
  <c r="AG230" i="24" a="1"/>
  <c r="AG230" i="24" s="1"/>
  <c r="AF230" i="24" a="1"/>
  <c r="AF230" i="24" s="1"/>
  <c r="AE230" i="24" a="1"/>
  <c r="AE230" i="24" s="1"/>
  <c r="AD230" i="24" a="1"/>
  <c r="AD230" i="24" s="1"/>
  <c r="AC230" i="24" a="1"/>
  <c r="AC230" i="24" s="1"/>
  <c r="AB230" i="24" a="1"/>
  <c r="AB230" i="24" s="1"/>
  <c r="AA230" i="24" a="1"/>
  <c r="AA230" i="24" s="1"/>
  <c r="Z230" i="24" a="1"/>
  <c r="Z230" i="24" s="1"/>
  <c r="Y230" i="24" a="1"/>
  <c r="Y230" i="24" s="1"/>
  <c r="X230" i="24" a="1"/>
  <c r="X230" i="24" s="1"/>
  <c r="W230" i="24" a="1"/>
  <c r="W230" i="24" s="1"/>
  <c r="V230" i="24" a="1"/>
  <c r="V230" i="24" s="1"/>
  <c r="U230" i="24" a="1"/>
  <c r="U230" i="24" s="1"/>
  <c r="T230" i="24" a="1"/>
  <c r="T230" i="24" s="1"/>
  <c r="S230" i="24" a="1"/>
  <c r="S230" i="24" s="1"/>
  <c r="R230" i="24" a="1"/>
  <c r="R230" i="24" s="1"/>
  <c r="Q230" i="24" a="1"/>
  <c r="Q230" i="24" s="1"/>
  <c r="P230" i="24" a="1"/>
  <c r="P230" i="24" s="1"/>
  <c r="O230" i="24" a="1"/>
  <c r="O230" i="24" s="1"/>
  <c r="N230" i="24" a="1"/>
  <c r="N230" i="24" s="1"/>
  <c r="M230" i="24" a="1"/>
  <c r="M230" i="24" s="1"/>
  <c r="L230" i="24" a="1"/>
  <c r="L230" i="24" s="1"/>
  <c r="K230" i="24" a="1"/>
  <c r="K230" i="24" s="1"/>
  <c r="J230" i="24" a="1"/>
  <c r="J230" i="24" s="1"/>
  <c r="I230" i="24" a="1"/>
  <c r="I230" i="24" s="1"/>
  <c r="H230" i="24" a="1"/>
  <c r="H230" i="24" s="1"/>
  <c r="G230" i="24" a="1"/>
  <c r="G230" i="24" s="1"/>
  <c r="F230" i="24" a="1"/>
  <c r="F230" i="24" s="1"/>
  <c r="AM229" i="24" a="1"/>
  <c r="AM229" i="24" s="1"/>
  <c r="AL229" i="24" a="1"/>
  <c r="AL229" i="24" s="1"/>
  <c r="AK229" i="24" a="1"/>
  <c r="AK229" i="24" s="1"/>
  <c r="AJ229" i="24" a="1"/>
  <c r="AJ229" i="24" s="1"/>
  <c r="AI229" i="24" a="1"/>
  <c r="AI229" i="24" s="1"/>
  <c r="AH229" i="24" a="1"/>
  <c r="AH229" i="24" s="1"/>
  <c r="AG229" i="24" a="1"/>
  <c r="AG229" i="24" s="1"/>
  <c r="AF229" i="24" a="1"/>
  <c r="AF229" i="24" s="1"/>
  <c r="AE229" i="24" a="1"/>
  <c r="AE229" i="24" s="1"/>
  <c r="AD229" i="24" a="1"/>
  <c r="AD229" i="24" s="1"/>
  <c r="AC229" i="24" a="1"/>
  <c r="AC229" i="24" s="1"/>
  <c r="AB229" i="24" a="1"/>
  <c r="AB229" i="24" s="1"/>
  <c r="AA229" i="24" a="1"/>
  <c r="AA229" i="24" s="1"/>
  <c r="Z229" i="24" a="1"/>
  <c r="Z229" i="24" s="1"/>
  <c r="Y229" i="24" a="1"/>
  <c r="Y229" i="24" s="1"/>
  <c r="X229" i="24" a="1"/>
  <c r="X229" i="24" s="1"/>
  <c r="W229" i="24" a="1"/>
  <c r="W229" i="24" s="1"/>
  <c r="V229" i="24" a="1"/>
  <c r="V229" i="24" s="1"/>
  <c r="U229" i="24" a="1"/>
  <c r="U229" i="24" s="1"/>
  <c r="T229" i="24" a="1"/>
  <c r="T229" i="24" s="1"/>
  <c r="S229" i="24" a="1"/>
  <c r="S229" i="24" s="1"/>
  <c r="R229" i="24" a="1"/>
  <c r="R229" i="24" s="1"/>
  <c r="Q229" i="24" a="1"/>
  <c r="Q229" i="24" s="1"/>
  <c r="P229" i="24" a="1"/>
  <c r="P229" i="24" s="1"/>
  <c r="O229" i="24" a="1"/>
  <c r="O229" i="24" s="1"/>
  <c r="N229" i="24" a="1"/>
  <c r="N229" i="24" s="1"/>
  <c r="M229" i="24" a="1"/>
  <c r="M229" i="24" s="1"/>
  <c r="L229" i="24" a="1"/>
  <c r="L229" i="24" s="1"/>
  <c r="K229" i="24" a="1"/>
  <c r="K229" i="24" s="1"/>
  <c r="J229" i="24" a="1"/>
  <c r="J229" i="24" s="1"/>
  <c r="I229" i="24" a="1"/>
  <c r="I229" i="24" s="1"/>
  <c r="H229" i="24" a="1"/>
  <c r="H229" i="24" s="1"/>
  <c r="G229" i="24" a="1"/>
  <c r="G229" i="24" s="1"/>
  <c r="F229" i="24" a="1"/>
  <c r="F229" i="24" s="1"/>
  <c r="AM198" i="24" a="1"/>
  <c r="AM198" i="24" s="1"/>
  <c r="AK198" i="24" a="1"/>
  <c r="AK198" i="24" s="1"/>
  <c r="AJ198" i="24" a="1"/>
  <c r="AJ198" i="24" s="1"/>
  <c r="AI198" i="24" a="1"/>
  <c r="AI198" i="24" s="1"/>
  <c r="AH198" i="24" a="1"/>
  <c r="AH198" i="24" s="1"/>
  <c r="AG198" i="24" a="1"/>
  <c r="AG198" i="24" s="1"/>
  <c r="AF198" i="24" a="1"/>
  <c r="AF198" i="24" s="1"/>
  <c r="AE198" i="24" a="1"/>
  <c r="AE198" i="24" s="1"/>
  <c r="AD198" i="24" a="1"/>
  <c r="AD198" i="24" s="1"/>
  <c r="AC198" i="24" a="1"/>
  <c r="AC198" i="24" s="1"/>
  <c r="AB198" i="24" a="1"/>
  <c r="AB198" i="24" s="1"/>
  <c r="AA198" i="24" a="1"/>
  <c r="AA198" i="24" s="1"/>
  <c r="Z198" i="24" a="1"/>
  <c r="Z198" i="24" s="1"/>
  <c r="Y198" i="24" a="1"/>
  <c r="Y198" i="24" s="1"/>
  <c r="X198" i="24" a="1"/>
  <c r="X198" i="24" s="1"/>
  <c r="W198" i="24" a="1"/>
  <c r="W198" i="24" s="1"/>
  <c r="V198" i="24" a="1"/>
  <c r="V198" i="24" s="1"/>
  <c r="U198" i="24" a="1"/>
  <c r="U198" i="24" s="1"/>
  <c r="T198" i="24" a="1"/>
  <c r="T198" i="24" s="1"/>
  <c r="S198" i="24" a="1"/>
  <c r="S198" i="24" s="1"/>
  <c r="R198" i="24" a="1"/>
  <c r="R198" i="24" s="1"/>
  <c r="Q198" i="24" a="1"/>
  <c r="Q198" i="24" s="1"/>
  <c r="P198" i="24" a="1"/>
  <c r="P198" i="24" s="1"/>
  <c r="O198" i="24" a="1"/>
  <c r="O198" i="24" s="1"/>
  <c r="N198" i="24" a="1"/>
  <c r="N198" i="24" s="1"/>
  <c r="M198" i="24" a="1"/>
  <c r="M198" i="24" s="1"/>
  <c r="L198" i="24" a="1"/>
  <c r="L198" i="24" s="1"/>
  <c r="K198" i="24" a="1"/>
  <c r="K198" i="24" s="1"/>
  <c r="J198" i="24" a="1"/>
  <c r="J198" i="24" s="1"/>
  <c r="I198" i="24" a="1"/>
  <c r="I198" i="24" s="1"/>
  <c r="H198" i="24" a="1"/>
  <c r="H198" i="24" s="1"/>
  <c r="G198" i="24" a="1"/>
  <c r="G198" i="24" s="1"/>
  <c r="F198" i="24" a="1"/>
  <c r="F198" i="24" s="1"/>
  <c r="AM196" i="24" a="1"/>
  <c r="AM196" i="24" s="1"/>
  <c r="AL196" i="24" a="1"/>
  <c r="AL196" i="24" s="1"/>
  <c r="AK196" i="24" a="1"/>
  <c r="AK196" i="24" s="1"/>
  <c r="AJ196" i="24" a="1"/>
  <c r="AJ196" i="24" s="1"/>
  <c r="AI196" i="24" a="1"/>
  <c r="AI196" i="24" s="1"/>
  <c r="AH196" i="24" a="1"/>
  <c r="AH196" i="24" s="1"/>
  <c r="AG196" i="24" a="1"/>
  <c r="AG196" i="24" s="1"/>
  <c r="AF196" i="24" a="1"/>
  <c r="AF196" i="24" s="1"/>
  <c r="AE196" i="24" a="1"/>
  <c r="AE196" i="24" s="1"/>
  <c r="AD196" i="24" a="1"/>
  <c r="AD196" i="24" s="1"/>
  <c r="AC196" i="24" a="1"/>
  <c r="AC196" i="24" s="1"/>
  <c r="AB196" i="24" a="1"/>
  <c r="AB196" i="24" s="1"/>
  <c r="AA196" i="24" a="1"/>
  <c r="AA196" i="24" s="1"/>
  <c r="Z196" i="24" a="1"/>
  <c r="Z196" i="24" s="1"/>
  <c r="Y196" i="24" a="1"/>
  <c r="Y196" i="24" s="1"/>
  <c r="X196" i="24" a="1"/>
  <c r="X196" i="24" s="1"/>
  <c r="W196" i="24" a="1"/>
  <c r="W196" i="24" s="1"/>
  <c r="V196" i="24" a="1"/>
  <c r="V196" i="24" s="1"/>
  <c r="U196" i="24" a="1"/>
  <c r="U196" i="24" s="1"/>
  <c r="T196" i="24" a="1"/>
  <c r="T196" i="24" s="1"/>
  <c r="S196" i="24" a="1"/>
  <c r="S196" i="24" s="1"/>
  <c r="R196" i="24" a="1"/>
  <c r="R196" i="24" s="1"/>
  <c r="Q196" i="24" a="1"/>
  <c r="Q196" i="24" s="1"/>
  <c r="P196" i="24" a="1"/>
  <c r="P196" i="24" s="1"/>
  <c r="O196" i="24" a="1"/>
  <c r="O196" i="24" s="1"/>
  <c r="N196" i="24" a="1"/>
  <c r="N196" i="24" s="1"/>
  <c r="M196" i="24" a="1"/>
  <c r="M196" i="24" s="1"/>
  <c r="L196" i="24" a="1"/>
  <c r="L196" i="24" s="1"/>
  <c r="K196" i="24" a="1"/>
  <c r="K196" i="24" s="1"/>
  <c r="J196" i="24" a="1"/>
  <c r="J196" i="24" s="1"/>
  <c r="I196" i="24" a="1"/>
  <c r="I196" i="24" s="1"/>
  <c r="H196" i="24" a="1"/>
  <c r="H196" i="24" s="1"/>
  <c r="G196" i="24" a="1"/>
  <c r="G196" i="24" s="1"/>
  <c r="F196" i="24" a="1"/>
  <c r="F196" i="24" s="1"/>
  <c r="AM195" i="24" a="1"/>
  <c r="AM195" i="24" s="1"/>
  <c r="AL195" i="24" a="1"/>
  <c r="AL195" i="24" s="1"/>
  <c r="AK195" i="24" a="1"/>
  <c r="AK195" i="24" s="1"/>
  <c r="AJ195" i="24" a="1"/>
  <c r="AJ195" i="24" s="1"/>
  <c r="AI195" i="24" a="1"/>
  <c r="AI195" i="24" s="1"/>
  <c r="AH195" i="24" a="1"/>
  <c r="AH195" i="24" s="1"/>
  <c r="AG195" i="24" a="1"/>
  <c r="AG195" i="24" s="1"/>
  <c r="AF195" i="24" a="1"/>
  <c r="AF195" i="24" s="1"/>
  <c r="AE195" i="24" a="1"/>
  <c r="AE195" i="24" s="1"/>
  <c r="AD195" i="24" a="1"/>
  <c r="AD195" i="24" s="1"/>
  <c r="AC195" i="24" a="1"/>
  <c r="AC195" i="24" s="1"/>
  <c r="AB195" i="24" a="1"/>
  <c r="AB195" i="24" s="1"/>
  <c r="AA195" i="24" a="1"/>
  <c r="AA195" i="24" s="1"/>
  <c r="Z195" i="24" a="1"/>
  <c r="Z195" i="24" s="1"/>
  <c r="Y195" i="24" a="1"/>
  <c r="Y195" i="24" s="1"/>
  <c r="X195" i="24" a="1"/>
  <c r="X195" i="24" s="1"/>
  <c r="W195" i="24" a="1"/>
  <c r="W195" i="24" s="1"/>
  <c r="V195" i="24" a="1"/>
  <c r="V195" i="24" s="1"/>
  <c r="U195" i="24" a="1"/>
  <c r="U195" i="24" s="1"/>
  <c r="T195" i="24" a="1"/>
  <c r="T195" i="24" s="1"/>
  <c r="S195" i="24" a="1"/>
  <c r="S195" i="24" s="1"/>
  <c r="R195" i="24" a="1"/>
  <c r="R195" i="24" s="1"/>
  <c r="Q195" i="24" a="1"/>
  <c r="Q195" i="24" s="1"/>
  <c r="P195" i="24" a="1"/>
  <c r="P195" i="24" s="1"/>
  <c r="O195" i="24" a="1"/>
  <c r="O195" i="24" s="1"/>
  <c r="N195" i="24" a="1"/>
  <c r="N195" i="24" s="1"/>
  <c r="M195" i="24" a="1"/>
  <c r="M195" i="24" s="1"/>
  <c r="L195" i="24" a="1"/>
  <c r="L195" i="24" s="1"/>
  <c r="K195" i="24" a="1"/>
  <c r="K195" i="24" s="1"/>
  <c r="J195" i="24" a="1"/>
  <c r="J195" i="24" s="1"/>
  <c r="I195" i="24" a="1"/>
  <c r="I195" i="24" s="1"/>
  <c r="H195" i="24" a="1"/>
  <c r="H195" i="24" s="1"/>
  <c r="G195" i="24" a="1"/>
  <c r="G195" i="24" s="1"/>
  <c r="F195" i="24" a="1"/>
  <c r="F195" i="24" s="1"/>
  <c r="M284" i="24" l="1"/>
  <c r="AG332" i="24"/>
  <c r="Y332" i="24"/>
  <c r="Y284" i="24"/>
  <c r="Z284" i="24"/>
  <c r="T288" i="24" a="1"/>
  <c r="T288" i="24" s="1"/>
  <c r="S284" i="24"/>
  <c r="S288" i="24" a="1"/>
  <c r="S288" i="24" s="1"/>
  <c r="M332" i="24"/>
  <c r="AC332" i="24"/>
  <c r="AK332" i="24"/>
  <c r="O236" i="24"/>
  <c r="W236" i="24"/>
  <c r="F332" i="24"/>
  <c r="AE236" i="24"/>
  <c r="AM236" i="24"/>
  <c r="BT195" i="24" a="1"/>
  <c r="BT195" i="24" s="1"/>
  <c r="BR196" i="24" a="1"/>
  <c r="BR196" i="24" s="1"/>
  <c r="BZ196" i="24" a="1"/>
  <c r="BZ196" i="24" s="1"/>
  <c r="BX198" i="24" a="1"/>
  <c r="BX198" i="24" s="1"/>
  <c r="BY191" i="24" a="1"/>
  <c r="BY191" i="24" s="1"/>
  <c r="BT190" i="24" a="1"/>
  <c r="BT190" i="24" s="1"/>
  <c r="CA187" i="24" a="1"/>
  <c r="CA187" i="24" s="1"/>
  <c r="BW194" i="24" a="1"/>
  <c r="BW194" i="24" s="1"/>
  <c r="BQ194" i="24" a="1"/>
  <c r="BQ194" i="24" s="1"/>
  <c r="BY194" i="24" a="1"/>
  <c r="BY194" i="24" s="1"/>
  <c r="BS187" i="24" a="1"/>
  <c r="BS187" i="24" s="1"/>
  <c r="BY189" i="24" a="1"/>
  <c r="BY189" i="24" s="1"/>
  <c r="BT187" i="24" a="1"/>
  <c r="BT187" i="24" s="1"/>
  <c r="CA194" i="24" a="1"/>
  <c r="CA194" i="24" s="1"/>
  <c r="BW190" i="24" a="1"/>
  <c r="BW190" i="24" s="1"/>
  <c r="BQ190" i="24" a="1"/>
  <c r="BQ190" i="24" s="1"/>
  <c r="BY190" i="24" a="1"/>
  <c r="BY190" i="24" s="1"/>
  <c r="BS192" i="24" a="1"/>
  <c r="BS192" i="24" s="1"/>
  <c r="BQ198" i="24" a="1"/>
  <c r="BQ198" i="24" s="1"/>
  <c r="BV195" i="24" a="1"/>
  <c r="BV195" i="24" s="1"/>
  <c r="BT196" i="24" a="1"/>
  <c r="BT196" i="24" s="1"/>
  <c r="BR198" i="24" a="1"/>
  <c r="BR198" i="24" s="1"/>
  <c r="CA198" i="24" a="1"/>
  <c r="CA198" i="24" s="1"/>
  <c r="BT192" i="24" a="1"/>
  <c r="BT192" i="24" s="1"/>
  <c r="CA192" i="24" a="1"/>
  <c r="CA192" i="24" s="1"/>
  <c r="BW187" i="24" a="1"/>
  <c r="BW187" i="24" s="1"/>
  <c r="BQ187" i="24" a="1"/>
  <c r="BQ187" i="24" s="1"/>
  <c r="BY187" i="24" a="1"/>
  <c r="BY187" i="24" s="1"/>
  <c r="BS194" i="24" a="1"/>
  <c r="BS194" i="24" s="1"/>
  <c r="BU195" i="24" a="1"/>
  <c r="BU195" i="24" s="1"/>
  <c r="BS196" i="24" a="1"/>
  <c r="BS196" i="24" s="1"/>
  <c r="BW195" i="24" a="1"/>
  <c r="BW195" i="24" s="1"/>
  <c r="BU196" i="24" a="1"/>
  <c r="BU196" i="24" s="1"/>
  <c r="BS198" i="24" a="1"/>
  <c r="BS198" i="24" s="1"/>
  <c r="BU194" i="24" a="1"/>
  <c r="BU194" i="24" s="1"/>
  <c r="BZ187" i="24" a="1"/>
  <c r="BZ187" i="24" s="1"/>
  <c r="BV194" i="24" a="1"/>
  <c r="BV194" i="24" s="1"/>
  <c r="BX192" i="24" a="1"/>
  <c r="BX192" i="24" s="1"/>
  <c r="BR187" i="24" a="1"/>
  <c r="BR187" i="24" s="1"/>
  <c r="BX195" i="24" a="1"/>
  <c r="BX195" i="24" s="1"/>
  <c r="BV196" i="24" a="1"/>
  <c r="BV196" i="24" s="1"/>
  <c r="BU190" i="24" a="1"/>
  <c r="BU190" i="24" s="1"/>
  <c r="BZ192" i="24" a="1"/>
  <c r="BZ192" i="24" s="1"/>
  <c r="BV190" i="24" a="1"/>
  <c r="BV190" i="24" s="1"/>
  <c r="BX194" i="24" a="1"/>
  <c r="BX194" i="24" s="1"/>
  <c r="BR192" i="24" a="1"/>
  <c r="BR192" i="24" s="1"/>
  <c r="CA196" i="24" a="1"/>
  <c r="CA196" i="24" s="1"/>
  <c r="BY198" i="24" a="1"/>
  <c r="BY198" i="24" s="1"/>
  <c r="BT198" i="24" a="1"/>
  <c r="BT198" i="24" s="1"/>
  <c r="BQ195" i="24" a="1"/>
  <c r="BQ195" i="24" s="1"/>
  <c r="BY195" i="24" a="1"/>
  <c r="BY195" i="24" s="1"/>
  <c r="BW196" i="24" a="1"/>
  <c r="BW196" i="24" s="1"/>
  <c r="BU198" i="24" a="1"/>
  <c r="BU198" i="24" s="1"/>
  <c r="BU187" i="24" a="1"/>
  <c r="BU187" i="24" s="1"/>
  <c r="BZ194" i="24" a="1"/>
  <c r="BZ194" i="24" s="1"/>
  <c r="BV187" i="24" a="1"/>
  <c r="BV187" i="24" s="1"/>
  <c r="BX190" i="24" a="1"/>
  <c r="BX190" i="24" s="1"/>
  <c r="BR194" i="24" a="1"/>
  <c r="BR194" i="24" s="1"/>
  <c r="BR195" i="24" a="1"/>
  <c r="BR195" i="24" s="1"/>
  <c r="BZ195" i="24" a="1"/>
  <c r="BZ195" i="24" s="1"/>
  <c r="BX196" i="24" a="1"/>
  <c r="BX196" i="24" s="1"/>
  <c r="BV198" i="24" a="1"/>
  <c r="BV198" i="24" s="1"/>
  <c r="BU192" i="24" a="1"/>
  <c r="BU192" i="24" s="1"/>
  <c r="BZ190" i="24" a="1"/>
  <c r="BZ190" i="24" s="1"/>
  <c r="BV192" i="24" a="1"/>
  <c r="BV192" i="24" s="1"/>
  <c r="BX187" i="24" a="1"/>
  <c r="BX187" i="24" s="1"/>
  <c r="BR190" i="24" a="1"/>
  <c r="BR190" i="24" s="1"/>
  <c r="BS195" i="24" a="1"/>
  <c r="BS195" i="24" s="1"/>
  <c r="CA195" i="24" a="1"/>
  <c r="CA195" i="24" s="1"/>
  <c r="BQ196" i="24" a="1"/>
  <c r="BQ196" i="24" s="1"/>
  <c r="BY196" i="24" a="1"/>
  <c r="BY196" i="24" s="1"/>
  <c r="BW198" i="24" a="1"/>
  <c r="BW198" i="24" s="1"/>
  <c r="F284" i="24"/>
  <c r="BZ198" i="24" a="1"/>
  <c r="BZ198" i="24" s="1"/>
  <c r="BT194" i="24" a="1"/>
  <c r="BT194" i="24" s="1"/>
  <c r="CA190" i="24" a="1"/>
  <c r="CA190" i="24" s="1"/>
  <c r="BW192" i="24" a="1"/>
  <c r="BW192" i="24" s="1"/>
  <c r="BQ192" i="24" a="1"/>
  <c r="BQ192" i="24" s="1"/>
  <c r="BY192" i="24" a="1"/>
  <c r="BY192" i="24" s="1"/>
  <c r="BS190" i="24" a="1"/>
  <c r="BS190" i="24" s="1"/>
  <c r="F236" i="24"/>
  <c r="AD236" i="24"/>
  <c r="AL236" i="24"/>
  <c r="AL284" i="24"/>
  <c r="J332" i="24"/>
  <c r="J236" i="24"/>
  <c r="R236" i="24"/>
  <c r="Z236" i="24"/>
  <c r="Q269" i="13"/>
  <c r="Q226" i="13"/>
  <c r="T2" i="9"/>
  <c r="S9" i="14"/>
  <c r="S9" i="13"/>
  <c r="R227" i="13"/>
  <c r="R228" i="13"/>
  <c r="R229" i="13"/>
  <c r="R231" i="13"/>
  <c r="R230" i="13"/>
  <c r="T3" i="9"/>
  <c r="S10" i="14"/>
  <c r="S10" i="13"/>
  <c r="AC284" i="24"/>
  <c r="AK284" i="24"/>
  <c r="R284" i="24"/>
  <c r="V332" i="24"/>
  <c r="AH236" i="24"/>
  <c r="S236" i="24"/>
  <c r="S332" i="24"/>
  <c r="K284" i="24"/>
  <c r="W332" i="24"/>
  <c r="AE332" i="24"/>
  <c r="L332" i="24"/>
  <c r="AJ332" i="24"/>
  <c r="U332" i="24"/>
  <c r="K236" i="24"/>
  <c r="AD284" i="24"/>
  <c r="R332" i="24"/>
  <c r="Q332" i="24"/>
  <c r="AB332" i="24"/>
  <c r="X236" i="24"/>
  <c r="H236" i="24"/>
  <c r="P236" i="24"/>
  <c r="AF236" i="24"/>
  <c r="L284" i="24"/>
  <c r="AJ284" i="24"/>
  <c r="H332" i="24"/>
  <c r="P332" i="24"/>
  <c r="X332" i="24"/>
  <c r="AF332" i="24"/>
  <c r="L236" i="24"/>
  <c r="T236" i="24"/>
  <c r="AJ236" i="24"/>
  <c r="AE284" i="24"/>
  <c r="AM284" i="24"/>
  <c r="M236" i="24"/>
  <c r="U236" i="24"/>
  <c r="AI236" i="24"/>
  <c r="W284" i="24"/>
  <c r="K332" i="24"/>
  <c r="O284" i="24"/>
  <c r="AC236" i="24"/>
  <c r="AK236" i="24"/>
  <c r="V236" i="24"/>
  <c r="Q284" i="24"/>
  <c r="AM332" i="24"/>
  <c r="U284" i="24"/>
  <c r="AA236" i="24"/>
  <c r="N284" i="24"/>
  <c r="AI332" i="24"/>
  <c r="H284" i="24"/>
  <c r="N236" i="24"/>
  <c r="AB284" i="24"/>
  <c r="Z332" i="24"/>
  <c r="AG284" i="24"/>
  <c r="G236" i="24"/>
  <c r="AD332" i="24"/>
  <c r="AL332" i="24"/>
  <c r="AA284" i="24"/>
  <c r="AI284" i="24"/>
  <c r="O332" i="24"/>
  <c r="AB236" i="24"/>
  <c r="T332" i="24"/>
  <c r="V284" i="24"/>
  <c r="I332" i="24"/>
  <c r="G284" i="24"/>
  <c r="AA332" i="24"/>
  <c r="G332" i="24"/>
  <c r="I284" i="24"/>
  <c r="AH284" i="24"/>
  <c r="N332" i="24"/>
  <c r="T284" i="24"/>
  <c r="AH332" i="24"/>
  <c r="L336" i="24" a="1"/>
  <c r="L336" i="24" s="1"/>
  <c r="T336" i="24" a="1"/>
  <c r="T336" i="24" s="1"/>
  <c r="AB336" i="24" a="1"/>
  <c r="AB336" i="24" s="1"/>
  <c r="AJ336" i="24" a="1"/>
  <c r="AJ336" i="24" s="1"/>
  <c r="C336" i="24" a="1"/>
  <c r="C336" i="24" s="1"/>
  <c r="M336" i="24" a="1"/>
  <c r="M336" i="24" s="1"/>
  <c r="U336" i="24" a="1"/>
  <c r="U336" i="24" s="1"/>
  <c r="AC336" i="24" a="1"/>
  <c r="AC336" i="24" s="1"/>
  <c r="AK336" i="24" a="1"/>
  <c r="AK336" i="24" s="1"/>
  <c r="F336" i="24" a="1"/>
  <c r="F336" i="24" s="1"/>
  <c r="N336" i="24" a="1"/>
  <c r="N336" i="24" s="1"/>
  <c r="V336" i="24" a="1"/>
  <c r="V336" i="24" s="1"/>
  <c r="AD336" i="24" a="1"/>
  <c r="AD336" i="24" s="1"/>
  <c r="AL336" i="24" a="1"/>
  <c r="AL336" i="24" s="1"/>
  <c r="G336" i="24" a="1"/>
  <c r="G336" i="24" s="1"/>
  <c r="O336" i="24" a="1"/>
  <c r="O336" i="24" s="1"/>
  <c r="W336" i="24" a="1"/>
  <c r="W336" i="24" s="1"/>
  <c r="AE336" i="24" a="1"/>
  <c r="AE336" i="24" s="1"/>
  <c r="AM336" i="24" a="1"/>
  <c r="AM336" i="24" s="1"/>
  <c r="H336" i="24" a="1"/>
  <c r="H336" i="24" s="1"/>
  <c r="P336" i="24" a="1"/>
  <c r="P336" i="24" s="1"/>
  <c r="X336" i="24" a="1"/>
  <c r="X336" i="24" s="1"/>
  <c r="AF336" i="24" a="1"/>
  <c r="AF336" i="24" s="1"/>
  <c r="I336" i="24" a="1"/>
  <c r="I336" i="24" s="1"/>
  <c r="Q336" i="24" a="1"/>
  <c r="Q336" i="24" s="1"/>
  <c r="Y336" i="24" a="1"/>
  <c r="Y336" i="24" s="1"/>
  <c r="AG336" i="24" a="1"/>
  <c r="AG336" i="24" s="1"/>
  <c r="J336" i="24" a="1"/>
  <c r="J336" i="24" s="1"/>
  <c r="R336" i="24" a="1"/>
  <c r="R336" i="24" s="1"/>
  <c r="Z336" i="24" a="1"/>
  <c r="Z336" i="24" s="1"/>
  <c r="AH336" i="24" a="1"/>
  <c r="AH336" i="24" s="1"/>
  <c r="I236" i="24"/>
  <c r="Q236" i="24"/>
  <c r="Y236" i="24"/>
  <c r="AG236" i="24"/>
  <c r="K336" i="24" a="1"/>
  <c r="K336" i="24" s="1"/>
  <c r="S336" i="24" a="1"/>
  <c r="S336" i="24" s="1"/>
  <c r="AA336" i="24" a="1"/>
  <c r="AA336" i="24" s="1"/>
  <c r="AI336" i="24" a="1"/>
  <c r="AI336" i="24" s="1"/>
  <c r="P284" i="24"/>
  <c r="X284" i="24"/>
  <c r="AF284" i="24"/>
  <c r="J288" i="24" a="1"/>
  <c r="J288" i="24" s="1"/>
  <c r="R288" i="24" a="1"/>
  <c r="R288" i="24" s="1"/>
  <c r="AA288" i="24" a="1"/>
  <c r="AA288" i="24" s="1"/>
  <c r="AI288" i="24" a="1"/>
  <c r="K288" i="24" a="1"/>
  <c r="K288" i="24" s="1"/>
  <c r="AB288" i="24" a="1"/>
  <c r="AB288" i="24" s="1"/>
  <c r="AJ288" i="24" a="1"/>
  <c r="L288" i="24" a="1"/>
  <c r="L288" i="24" s="1"/>
  <c r="U288" i="24" a="1"/>
  <c r="U288" i="24" s="1"/>
  <c r="AC288" i="24" a="1"/>
  <c r="AK288" i="24" a="1"/>
  <c r="M288" i="24" a="1"/>
  <c r="M288" i="24" s="1"/>
  <c r="V288" i="24" a="1"/>
  <c r="V288" i="24" s="1"/>
  <c r="AD288" i="24" a="1"/>
  <c r="AL288" i="24" a="1"/>
  <c r="F288" i="24" a="1"/>
  <c r="F288" i="24" s="1"/>
  <c r="N288" i="24" a="1"/>
  <c r="N288" i="24" s="1"/>
  <c r="W288" i="24" a="1"/>
  <c r="W288" i="24" s="1"/>
  <c r="AE288" i="24" a="1"/>
  <c r="AM288" i="24" a="1"/>
  <c r="G288" i="24" a="1"/>
  <c r="G288" i="24" s="1"/>
  <c r="O288" i="24" a="1"/>
  <c r="O288" i="24" s="1"/>
  <c r="X288" i="24" a="1"/>
  <c r="X288" i="24" s="1"/>
  <c r="AF288" i="24" a="1"/>
  <c r="C288" i="24" a="1"/>
  <c r="H288" i="24" a="1"/>
  <c r="H288" i="24" s="1"/>
  <c r="P288" i="24" a="1"/>
  <c r="P288" i="24" s="1"/>
  <c r="Y288" i="24" a="1"/>
  <c r="Y288" i="24" s="1"/>
  <c r="AG288" i="24" a="1"/>
  <c r="I288" i="24" a="1"/>
  <c r="I288" i="24" s="1"/>
  <c r="Q288" i="24" a="1"/>
  <c r="Q288" i="24" s="1"/>
  <c r="Z288" i="24" a="1"/>
  <c r="Z288" i="24" s="1"/>
  <c r="AH288" i="24" a="1"/>
  <c r="AG240" i="24" a="1"/>
  <c r="J240" i="24" a="1"/>
  <c r="J240" i="24" s="1"/>
  <c r="R240" i="24" a="1"/>
  <c r="R240" i="24" s="1"/>
  <c r="Z240" i="24" a="1"/>
  <c r="Z240" i="24" s="1"/>
  <c r="AH240" i="24" a="1"/>
  <c r="K240" i="24" a="1"/>
  <c r="K240" i="24" s="1"/>
  <c r="S240" i="24" a="1"/>
  <c r="S240" i="24" s="1"/>
  <c r="AA240" i="24" a="1"/>
  <c r="AA240" i="24" s="1"/>
  <c r="AI240" i="24" a="1"/>
  <c r="L240" i="24" a="1"/>
  <c r="L240" i="24" s="1"/>
  <c r="T240" i="24" a="1"/>
  <c r="T240" i="24" s="1"/>
  <c r="AB240" i="24" a="1"/>
  <c r="AB240" i="24" s="1"/>
  <c r="AJ240" i="24" a="1"/>
  <c r="M240" i="24" a="1"/>
  <c r="M240" i="24" s="1"/>
  <c r="U240" i="24" a="1"/>
  <c r="U240" i="24" s="1"/>
  <c r="AC240" i="24" a="1"/>
  <c r="AK240" i="24" a="1"/>
  <c r="F240" i="24" a="1"/>
  <c r="F240" i="24" s="1"/>
  <c r="N240" i="24" a="1"/>
  <c r="N240" i="24" s="1"/>
  <c r="V240" i="24" a="1"/>
  <c r="V240" i="24" s="1"/>
  <c r="AD240" i="24" a="1"/>
  <c r="AL240" i="24" a="1"/>
  <c r="G240" i="24" a="1"/>
  <c r="G240" i="24" s="1"/>
  <c r="O240" i="24" a="1"/>
  <c r="O240" i="24" s="1"/>
  <c r="W240" i="24" a="1"/>
  <c r="W240" i="24" s="1"/>
  <c r="AE240" i="24" a="1"/>
  <c r="AM240" i="24" a="1"/>
  <c r="H240" i="24" a="1"/>
  <c r="H240" i="24" s="1"/>
  <c r="P240" i="24" a="1"/>
  <c r="P240" i="24" s="1"/>
  <c r="X240" i="24" a="1"/>
  <c r="X240" i="24" s="1"/>
  <c r="AF240" i="24" a="1"/>
  <c r="C240" i="24" a="1"/>
  <c r="I240" i="24" a="1"/>
  <c r="I240" i="24" s="1"/>
  <c r="Q240" i="24" a="1"/>
  <c r="Q240" i="24" s="1"/>
  <c r="Y240" i="24" a="1"/>
  <c r="Y240" i="24" s="1"/>
  <c r="AM193" i="24" a="1"/>
  <c r="AM193" i="24" s="1"/>
  <c r="AL193" i="24" a="1"/>
  <c r="AL193" i="24" s="1"/>
  <c r="AK193" i="24" a="1"/>
  <c r="AK193" i="24" s="1"/>
  <c r="AJ193" i="24" a="1"/>
  <c r="AJ193" i="24" s="1"/>
  <c r="AI193" i="24" a="1"/>
  <c r="AI193" i="24" s="1"/>
  <c r="AH193" i="24" a="1"/>
  <c r="AH193" i="24" s="1"/>
  <c r="AG193" i="24" a="1"/>
  <c r="AG193" i="24" s="1"/>
  <c r="AF193" i="24" a="1"/>
  <c r="AF193" i="24" s="1"/>
  <c r="AE193" i="24" a="1"/>
  <c r="AE193" i="24" s="1"/>
  <c r="AD193" i="24" a="1"/>
  <c r="AD193" i="24" s="1"/>
  <c r="AC193" i="24" a="1"/>
  <c r="AC193" i="24" s="1"/>
  <c r="AB193" i="24" a="1"/>
  <c r="AB193" i="24" s="1"/>
  <c r="AA193" i="24" a="1"/>
  <c r="AA193" i="24" s="1"/>
  <c r="Z193" i="24" a="1"/>
  <c r="Z193" i="24" s="1"/>
  <c r="Y193" i="24" a="1"/>
  <c r="Y193" i="24" s="1"/>
  <c r="X193" i="24" a="1"/>
  <c r="X193" i="24" s="1"/>
  <c r="W193" i="24" a="1"/>
  <c r="W193" i="24" s="1"/>
  <c r="V193" i="24" a="1"/>
  <c r="V193" i="24" s="1"/>
  <c r="U193" i="24" a="1"/>
  <c r="U193" i="24" s="1"/>
  <c r="T193" i="24" a="1"/>
  <c r="T193" i="24" s="1"/>
  <c r="S193" i="24" a="1"/>
  <c r="S193" i="24" s="1"/>
  <c r="R193" i="24" a="1"/>
  <c r="R193" i="24" s="1"/>
  <c r="Q193" i="24" a="1"/>
  <c r="Q193" i="24" s="1"/>
  <c r="P193" i="24" a="1"/>
  <c r="P193" i="24" s="1"/>
  <c r="O193" i="24" a="1"/>
  <c r="O193" i="24" s="1"/>
  <c r="N193" i="24" a="1"/>
  <c r="N193" i="24" s="1"/>
  <c r="M193" i="24" a="1"/>
  <c r="M193" i="24" s="1"/>
  <c r="L193" i="24" a="1"/>
  <c r="L193" i="24" s="1"/>
  <c r="K193" i="24" a="1"/>
  <c r="K193" i="24" s="1"/>
  <c r="J193" i="24" a="1"/>
  <c r="J193" i="24" s="1"/>
  <c r="I193" i="24" a="1"/>
  <c r="I193" i="24" s="1"/>
  <c r="H193" i="24" a="1"/>
  <c r="H193" i="24" s="1"/>
  <c r="G193" i="24" a="1"/>
  <c r="G193" i="24" s="1"/>
  <c r="F193" i="24" a="1"/>
  <c r="F193" i="24" s="1"/>
  <c r="AM191" i="24" a="1"/>
  <c r="AM191" i="24" s="1"/>
  <c r="AL191" i="24" a="1"/>
  <c r="AL191" i="24" s="1"/>
  <c r="AJ191" i="24" a="1"/>
  <c r="AJ191" i="24" s="1"/>
  <c r="AI191" i="24" a="1"/>
  <c r="AI191" i="24" s="1"/>
  <c r="AH191" i="24" a="1"/>
  <c r="AH191" i="24" s="1"/>
  <c r="AG191" i="24" a="1"/>
  <c r="AG191" i="24" s="1"/>
  <c r="AF191" i="24" a="1"/>
  <c r="AF191" i="24" s="1"/>
  <c r="AE191" i="24" a="1"/>
  <c r="AE191" i="24" s="1"/>
  <c r="AD191" i="24" a="1"/>
  <c r="AD191" i="24" s="1"/>
  <c r="AC191" i="24" a="1"/>
  <c r="AC191" i="24" s="1"/>
  <c r="AB191" i="24" a="1"/>
  <c r="AB191" i="24" s="1"/>
  <c r="AA191" i="24" a="1"/>
  <c r="AA191" i="24" s="1"/>
  <c r="Z191" i="24" a="1"/>
  <c r="Z191" i="24" s="1"/>
  <c r="Y191" i="24" a="1"/>
  <c r="Y191" i="24" s="1"/>
  <c r="X191" i="24" a="1"/>
  <c r="X191" i="24" s="1"/>
  <c r="W191" i="24" a="1"/>
  <c r="W191" i="24" s="1"/>
  <c r="V191" i="24" a="1"/>
  <c r="V191" i="24" s="1"/>
  <c r="U191" i="24" a="1"/>
  <c r="U191" i="24" s="1"/>
  <c r="T191" i="24" a="1"/>
  <c r="T191" i="24" s="1"/>
  <c r="S191" i="24" a="1"/>
  <c r="S191" i="24" s="1"/>
  <c r="R191" i="24" a="1"/>
  <c r="R191" i="24" s="1"/>
  <c r="Q191" i="24" a="1"/>
  <c r="Q191" i="24" s="1"/>
  <c r="P191" i="24" a="1"/>
  <c r="P191" i="24" s="1"/>
  <c r="O191" i="24" a="1"/>
  <c r="O191" i="24" s="1"/>
  <c r="N191" i="24" a="1"/>
  <c r="N191" i="24" s="1"/>
  <c r="M191" i="24" a="1"/>
  <c r="M191" i="24" s="1"/>
  <c r="L191" i="24" a="1"/>
  <c r="L191" i="24" s="1"/>
  <c r="K191" i="24" a="1"/>
  <c r="K191" i="24" s="1"/>
  <c r="J191" i="24" a="1"/>
  <c r="J191" i="24" s="1"/>
  <c r="I191" i="24" a="1"/>
  <c r="I191" i="24" s="1"/>
  <c r="H191" i="24" a="1"/>
  <c r="H191" i="24" s="1"/>
  <c r="G191" i="24" a="1"/>
  <c r="G191" i="24" s="1"/>
  <c r="F191" i="24" a="1"/>
  <c r="F191" i="24" s="1"/>
  <c r="AM189" i="24" a="1"/>
  <c r="AM189" i="24" s="1"/>
  <c r="AL189" i="24" a="1"/>
  <c r="AL189" i="24" s="1"/>
  <c r="AJ189" i="24" a="1"/>
  <c r="AJ189" i="24" s="1"/>
  <c r="AI189" i="24" a="1"/>
  <c r="AI189" i="24" s="1"/>
  <c r="AH189" i="24" a="1"/>
  <c r="AH189" i="24" s="1"/>
  <c r="AG189" i="24" a="1"/>
  <c r="AG189" i="24" s="1"/>
  <c r="AF189" i="24" a="1"/>
  <c r="AF189" i="24" s="1"/>
  <c r="AE189" i="24" a="1"/>
  <c r="AE189" i="24" s="1"/>
  <c r="AD189" i="24" a="1"/>
  <c r="AD189" i="24" s="1"/>
  <c r="AC189" i="24" a="1"/>
  <c r="AC189" i="24" s="1"/>
  <c r="AB189" i="24" a="1"/>
  <c r="AB189" i="24" s="1"/>
  <c r="AA189" i="24" a="1"/>
  <c r="AA189" i="24" s="1"/>
  <c r="Z189" i="24" a="1"/>
  <c r="Z189" i="24" s="1"/>
  <c r="Y189" i="24" a="1"/>
  <c r="Y189" i="24" s="1"/>
  <c r="X189" i="24" a="1"/>
  <c r="X189" i="24" s="1"/>
  <c r="W189" i="24" a="1"/>
  <c r="W189" i="24" s="1"/>
  <c r="V189" i="24" a="1"/>
  <c r="V189" i="24" s="1"/>
  <c r="U189" i="24" a="1"/>
  <c r="U189" i="24" s="1"/>
  <c r="T189" i="24" a="1"/>
  <c r="T189" i="24" s="1"/>
  <c r="S189" i="24" a="1"/>
  <c r="S189" i="24" s="1"/>
  <c r="R189" i="24" a="1"/>
  <c r="R189" i="24" s="1"/>
  <c r="Q189" i="24" a="1"/>
  <c r="Q189" i="24" s="1"/>
  <c r="P189" i="24" a="1"/>
  <c r="P189" i="24" s="1"/>
  <c r="O189" i="24" a="1"/>
  <c r="O189" i="24" s="1"/>
  <c r="N189" i="24" a="1"/>
  <c r="N189" i="24" s="1"/>
  <c r="M189" i="24" a="1"/>
  <c r="M189" i="24" s="1"/>
  <c r="L189" i="24" a="1"/>
  <c r="L189" i="24" s="1"/>
  <c r="K189" i="24" a="1"/>
  <c r="K189" i="24" s="1"/>
  <c r="J189" i="24" a="1"/>
  <c r="J189" i="24" s="1"/>
  <c r="I189" i="24" a="1"/>
  <c r="I189" i="24" s="1"/>
  <c r="H189" i="24" a="1"/>
  <c r="H189" i="24" s="1"/>
  <c r="G189" i="24" a="1"/>
  <c r="G189" i="24" s="1"/>
  <c r="AM188" i="24" a="1"/>
  <c r="AM188" i="24" s="1"/>
  <c r="AL188" i="24" a="1"/>
  <c r="AL188" i="24" s="1"/>
  <c r="AK188" i="24" a="1"/>
  <c r="AK188" i="24" s="1"/>
  <c r="AJ188" i="24" a="1"/>
  <c r="AJ188" i="24" s="1"/>
  <c r="AI188" i="24" a="1"/>
  <c r="AI188" i="24" s="1"/>
  <c r="AH188" i="24" a="1"/>
  <c r="AH188" i="24" s="1"/>
  <c r="AG188" i="24" a="1"/>
  <c r="AG188" i="24" s="1"/>
  <c r="AF188" i="24" a="1"/>
  <c r="AF188" i="24" s="1"/>
  <c r="AE188" i="24" a="1"/>
  <c r="AE188" i="24" s="1"/>
  <c r="AD188" i="24" a="1"/>
  <c r="AD188" i="24" s="1"/>
  <c r="AC188" i="24" a="1"/>
  <c r="AC188" i="24" s="1"/>
  <c r="AB188" i="24" a="1"/>
  <c r="AB188" i="24" s="1"/>
  <c r="AA188" i="24" a="1"/>
  <c r="AA188" i="24" s="1"/>
  <c r="Z188" i="24" a="1"/>
  <c r="Z188" i="24" s="1"/>
  <c r="Y188" i="24" a="1"/>
  <c r="Y188" i="24" s="1"/>
  <c r="X188" i="24" a="1"/>
  <c r="X188" i="24" s="1"/>
  <c r="W188" i="24" a="1"/>
  <c r="W188" i="24" s="1"/>
  <c r="V188" i="24" a="1"/>
  <c r="V188" i="24" s="1"/>
  <c r="U188" i="24" a="1"/>
  <c r="U188" i="24" s="1"/>
  <c r="T188" i="24" a="1"/>
  <c r="T188" i="24" s="1"/>
  <c r="S188" i="24" a="1"/>
  <c r="S188" i="24" s="1"/>
  <c r="R188" i="24" a="1"/>
  <c r="R188" i="24" s="1"/>
  <c r="Q188" i="24" a="1"/>
  <c r="Q188" i="24" s="1"/>
  <c r="P188" i="24" a="1"/>
  <c r="P188" i="24" s="1"/>
  <c r="O188" i="24" a="1"/>
  <c r="O188" i="24" s="1"/>
  <c r="N188" i="24" a="1"/>
  <c r="N188" i="24" s="1"/>
  <c r="M188" i="24" a="1"/>
  <c r="M188" i="24" s="1"/>
  <c r="L188" i="24" a="1"/>
  <c r="L188" i="24" s="1"/>
  <c r="K188" i="24" a="1"/>
  <c r="K188" i="24" s="1"/>
  <c r="J188" i="24" a="1"/>
  <c r="J188" i="24" s="1"/>
  <c r="I188" i="24" a="1"/>
  <c r="I188" i="24" s="1"/>
  <c r="H188" i="24" a="1"/>
  <c r="H188" i="24" s="1"/>
  <c r="G188" i="24" a="1"/>
  <c r="G188" i="24" s="1"/>
  <c r="F188" i="24" a="1"/>
  <c r="F188" i="24" s="1"/>
  <c r="AR246" i="24" a="1"/>
  <c r="AR294" i="24" a="1"/>
  <c r="AQ294" i="24" a="1"/>
  <c r="AS246" i="24" a="1"/>
  <c r="AQ246" i="24" a="1"/>
  <c r="AT294" i="24" a="1"/>
  <c r="AS294" i="24" a="1"/>
  <c r="AT246" i="24" a="1"/>
  <c r="R197" i="24" l="1"/>
  <c r="BQ188" i="24" a="1"/>
  <c r="BQ188" i="24" s="1"/>
  <c r="BX189" i="24" a="1"/>
  <c r="BX189" i="24" s="1"/>
  <c r="BW191" i="24" a="1"/>
  <c r="BW191" i="24" s="1"/>
  <c r="BV193" i="24" a="1"/>
  <c r="BV193" i="24" s="1"/>
  <c r="BR188" i="24" a="1"/>
  <c r="BR188" i="24" s="1"/>
  <c r="BZ188" i="24" a="1"/>
  <c r="BZ188" i="24" s="1"/>
  <c r="BQ189" i="24" a="1"/>
  <c r="BQ189" i="24" s="1"/>
  <c r="BZ189" i="24" a="1"/>
  <c r="BZ189" i="24" s="1"/>
  <c r="BX191" i="24" a="1"/>
  <c r="BX191" i="24" s="1"/>
  <c r="BW193" i="24" a="1"/>
  <c r="BW193" i="24" s="1"/>
  <c r="BS188" i="24" a="1"/>
  <c r="BS188" i="24" s="1"/>
  <c r="CA188" i="24" a="1"/>
  <c r="CA188" i="24" s="1"/>
  <c r="BR189" i="24" a="1"/>
  <c r="BR189" i="24" s="1"/>
  <c r="CA189" i="24" a="1"/>
  <c r="CA189" i="24" s="1"/>
  <c r="BQ191" i="24" a="1"/>
  <c r="BQ191" i="24" s="1"/>
  <c r="BZ191" i="24" a="1"/>
  <c r="BZ191" i="24" s="1"/>
  <c r="BX193" i="24" a="1"/>
  <c r="BX193" i="24" s="1"/>
  <c r="BT188" i="24" a="1"/>
  <c r="BT188" i="24" s="1"/>
  <c r="BS189" i="24" a="1"/>
  <c r="BS189" i="24" s="1"/>
  <c r="BR191" i="24" a="1"/>
  <c r="BR191" i="24" s="1"/>
  <c r="CA191" i="24" a="1"/>
  <c r="CA191" i="24" s="1"/>
  <c r="BQ193" i="24" a="1"/>
  <c r="BQ193" i="24" s="1"/>
  <c r="BY193" i="24" a="1"/>
  <c r="BY193" i="24" s="1"/>
  <c r="BT189" i="24" a="1"/>
  <c r="BT189" i="24" s="1"/>
  <c r="BS191" i="24" a="1"/>
  <c r="BS191" i="24" s="1"/>
  <c r="BR193" i="24" a="1"/>
  <c r="BR193" i="24" s="1"/>
  <c r="BZ193" i="24" a="1"/>
  <c r="BZ193" i="24" s="1"/>
  <c r="Z197" i="24"/>
  <c r="BV188" i="24" a="1"/>
  <c r="BV188" i="24" s="1"/>
  <c r="BU189" i="24" a="1"/>
  <c r="BU189" i="24" s="1"/>
  <c r="BT191" i="24" a="1"/>
  <c r="BT191" i="24" s="1"/>
  <c r="BS193" i="24" a="1"/>
  <c r="BS193" i="24" s="1"/>
  <c r="CA193" i="24" a="1"/>
  <c r="CA193" i="24" s="1"/>
  <c r="J197" i="24"/>
  <c r="K197" i="24"/>
  <c r="BW188" i="24" a="1"/>
  <c r="BW188" i="24" s="1"/>
  <c r="BV189" i="24" a="1"/>
  <c r="BV189" i="24" s="1"/>
  <c r="BU191" i="24" a="1"/>
  <c r="BU191" i="24" s="1"/>
  <c r="BT193" i="24" a="1"/>
  <c r="BT193" i="24" s="1"/>
  <c r="BU188" i="24" a="1"/>
  <c r="BU188" i="24" s="1"/>
  <c r="BX188" i="24" a="1"/>
  <c r="BX188" i="24" s="1"/>
  <c r="BW189" i="24" a="1"/>
  <c r="BW189" i="24" s="1"/>
  <c r="BV191" i="24" a="1"/>
  <c r="BV191" i="24" s="1"/>
  <c r="BU193" i="24" a="1"/>
  <c r="BU193" i="24" s="1"/>
  <c r="AS246" i="24"/>
  <c r="AQ246" i="24"/>
  <c r="AQ294" i="24"/>
  <c r="AT294" i="24"/>
  <c r="AT246" i="24"/>
  <c r="AS294" i="24"/>
  <c r="AR246" i="24"/>
  <c r="AR294" i="24"/>
  <c r="AD240" i="24"/>
  <c r="BR240" i="24" s="1" a="1"/>
  <c r="BR240" i="24" s="1"/>
  <c r="BR242" i="24" a="1"/>
  <c r="BR242" i="24" s="1"/>
  <c r="BR245" i="24" a="1"/>
  <c r="BR245" i="24" s="1"/>
  <c r="BR243" i="24" a="1"/>
  <c r="BR243" i="24" s="1"/>
  <c r="BR246" i="24" a="1"/>
  <c r="BR246" i="24" s="1"/>
  <c r="BR241" i="24" a="1"/>
  <c r="BR241" i="24" s="1"/>
  <c r="BR244" i="24" a="1"/>
  <c r="BR244" i="24" s="1"/>
  <c r="AJ240" i="24"/>
  <c r="BX240" i="24" s="1" a="1"/>
  <c r="BX240" i="24" s="1"/>
  <c r="BX246" i="24" a="1"/>
  <c r="BX246" i="24" s="1"/>
  <c r="BX241" i="24" a="1"/>
  <c r="BX241" i="24" s="1"/>
  <c r="BX244" i="24" a="1"/>
  <c r="BX244" i="24" s="1"/>
  <c r="BX242" i="24" a="1"/>
  <c r="BX242" i="24" s="1"/>
  <c r="BX245" i="24" a="1"/>
  <c r="BX245" i="24" s="1"/>
  <c r="BX243" i="24" a="1"/>
  <c r="BX243" i="24" s="1"/>
  <c r="AH240" i="24"/>
  <c r="BV240" i="24" s="1" a="1"/>
  <c r="BV240" i="24" s="1"/>
  <c r="BV246" i="24" a="1"/>
  <c r="BV246" i="24" s="1"/>
  <c r="BV241" i="24" a="1"/>
  <c r="BV241" i="24" s="1"/>
  <c r="BV244" i="24" a="1"/>
  <c r="BV244" i="24" s="1"/>
  <c r="BV242" i="24" a="1"/>
  <c r="BV242" i="24" s="1"/>
  <c r="BV245" i="24" a="1"/>
  <c r="BV245" i="24" s="1"/>
  <c r="BV243" i="24" a="1"/>
  <c r="BV243" i="24" s="1"/>
  <c r="AD288" i="24"/>
  <c r="BR288" i="24" s="1" a="1"/>
  <c r="BR288" i="24" s="1"/>
  <c r="BR290" i="24" a="1"/>
  <c r="BR290" i="24" s="1"/>
  <c r="BR293" i="24" a="1"/>
  <c r="BR293" i="24" s="1"/>
  <c r="BR291" i="24" a="1"/>
  <c r="BR291" i="24" s="1"/>
  <c r="BR289" i="24" a="1"/>
  <c r="BR289" i="24" s="1"/>
  <c r="BR294" i="24" a="1"/>
  <c r="BR294" i="24" s="1"/>
  <c r="BR292" i="24" a="1"/>
  <c r="BR292" i="24" s="1"/>
  <c r="AG288" i="24"/>
  <c r="BU288" i="24" s="1" a="1"/>
  <c r="BU288" i="24" s="1"/>
  <c r="BU293" i="24" a="1"/>
  <c r="BU293" i="24" s="1"/>
  <c r="BU291" i="24" a="1"/>
  <c r="BU291" i="24" s="1"/>
  <c r="BU289" i="24" a="1"/>
  <c r="BU289" i="24" s="1"/>
  <c r="BU294" i="24" a="1"/>
  <c r="BU294" i="24" s="1"/>
  <c r="BU292" i="24" a="1"/>
  <c r="BU292" i="24" s="1"/>
  <c r="BU290" i="24" a="1"/>
  <c r="BU290" i="24" s="1"/>
  <c r="AM240" i="24"/>
  <c r="CA240" i="24" s="1" a="1"/>
  <c r="CA240" i="24" s="1"/>
  <c r="CA245" i="24" a="1"/>
  <c r="CA245" i="24" s="1"/>
  <c r="CA243" i="24" a="1"/>
  <c r="CA243" i="24" s="1"/>
  <c r="CA246" i="24" a="1"/>
  <c r="CA246" i="24" s="1"/>
  <c r="CA241" i="24" a="1"/>
  <c r="CA241" i="24" s="1"/>
  <c r="CA244" i="24" a="1"/>
  <c r="CA244" i="24" s="1"/>
  <c r="CA242" i="24" a="1"/>
  <c r="CA242" i="24" s="1"/>
  <c r="AM288" i="24"/>
  <c r="CA288" i="24" s="1" a="1"/>
  <c r="CA288" i="24" s="1"/>
  <c r="CA290" i="24" a="1"/>
  <c r="CA290" i="24" s="1"/>
  <c r="CA293" i="24" a="1"/>
  <c r="CA293" i="24" s="1"/>
  <c r="CA291" i="24" a="1"/>
  <c r="CA291" i="24" s="1"/>
  <c r="CA289" i="24" a="1"/>
  <c r="CA289" i="24" s="1"/>
  <c r="CA294" i="24" a="1"/>
  <c r="CA294" i="24" s="1"/>
  <c r="CA292" i="24" a="1"/>
  <c r="CA292" i="24" s="1"/>
  <c r="AE240" i="24"/>
  <c r="BS240" i="24" s="1" a="1"/>
  <c r="BS240" i="24" s="1"/>
  <c r="BS245" i="24" a="1"/>
  <c r="BS245" i="24" s="1"/>
  <c r="BS243" i="24" a="1"/>
  <c r="BS243" i="24" s="1"/>
  <c r="BS246" i="24" a="1"/>
  <c r="BS246" i="24" s="1"/>
  <c r="BS241" i="24" a="1"/>
  <c r="BS241" i="24" s="1"/>
  <c r="BS244" i="24" a="1"/>
  <c r="BS244" i="24" s="1"/>
  <c r="BS242" i="24" a="1"/>
  <c r="BS242" i="24" s="1"/>
  <c r="AE288" i="24"/>
  <c r="BS288" i="24" s="1" a="1"/>
  <c r="BS288" i="24" s="1"/>
  <c r="BS290" i="24" a="1"/>
  <c r="BS290" i="24" s="1"/>
  <c r="BS293" i="24" a="1"/>
  <c r="BS293" i="24" s="1"/>
  <c r="BS291" i="24" a="1"/>
  <c r="BS291" i="24" s="1"/>
  <c r="BS289" i="24" a="1"/>
  <c r="BS289" i="24" s="1"/>
  <c r="BS294" i="24" a="1"/>
  <c r="BS294" i="24" s="1"/>
  <c r="BS292" i="24" a="1"/>
  <c r="BS292" i="24" s="1"/>
  <c r="AK288" i="24"/>
  <c r="BY288" i="24" s="1" a="1"/>
  <c r="BY288" i="24" s="1"/>
  <c r="BY294" i="24" a="1"/>
  <c r="BY294" i="24" s="1"/>
  <c r="BY292" i="24" a="1"/>
  <c r="BY292" i="24" s="1"/>
  <c r="BY290" i="24" a="1"/>
  <c r="BY290" i="24" s="1"/>
  <c r="BY293" i="24" a="1"/>
  <c r="BY293" i="24" s="1"/>
  <c r="BY291" i="24" a="1"/>
  <c r="BY291" i="24" s="1"/>
  <c r="BY289" i="24" a="1"/>
  <c r="BY289" i="24" s="1"/>
  <c r="AI288" i="24"/>
  <c r="BW288" i="24" s="1" a="1"/>
  <c r="BW288" i="24" s="1"/>
  <c r="BW289" i="24" a="1"/>
  <c r="BW289" i="24" s="1"/>
  <c r="BW294" i="24" a="1"/>
  <c r="BW294" i="24" s="1"/>
  <c r="BW292" i="24" a="1"/>
  <c r="BW292" i="24" s="1"/>
  <c r="BW290" i="24" a="1"/>
  <c r="BW290" i="24" s="1"/>
  <c r="BW293" i="24" a="1"/>
  <c r="BW293" i="24" s="1"/>
  <c r="BW291" i="24" a="1"/>
  <c r="BW291" i="24" s="1"/>
  <c r="AK197" i="24"/>
  <c r="BY188" i="24" a="1"/>
  <c r="BY188" i="24" s="1"/>
  <c r="AK240" i="24"/>
  <c r="BY240" i="24" s="1" a="1"/>
  <c r="BY240" i="24" s="1"/>
  <c r="BY244" i="24" a="1"/>
  <c r="BY244" i="24" s="1"/>
  <c r="BY242" i="24" a="1"/>
  <c r="BY242" i="24" s="1"/>
  <c r="BY245" i="24" a="1"/>
  <c r="BY245" i="24" s="1"/>
  <c r="BY243" i="24" a="1"/>
  <c r="BY243" i="24" s="1"/>
  <c r="BY246" i="24" a="1"/>
  <c r="BY246" i="24" s="1"/>
  <c r="BY241" i="24" a="1"/>
  <c r="BY241" i="24" s="1"/>
  <c r="AI240" i="24"/>
  <c r="BW240" i="24" s="1" a="1"/>
  <c r="BW240" i="24" s="1"/>
  <c r="BW246" i="24" a="1"/>
  <c r="BW246" i="24" s="1"/>
  <c r="BW241" i="24" a="1"/>
  <c r="BW241" i="24" s="1"/>
  <c r="BW244" i="24" a="1"/>
  <c r="BW244" i="24" s="1"/>
  <c r="BW242" i="24" a="1"/>
  <c r="BW242" i="24" s="1"/>
  <c r="BW245" i="24" a="1"/>
  <c r="BW245" i="24" s="1"/>
  <c r="BW243" i="24" a="1"/>
  <c r="BW243" i="24" s="1"/>
  <c r="AG240" i="24"/>
  <c r="BU240" i="24" s="1" a="1"/>
  <c r="BU240" i="24" s="1"/>
  <c r="BU245" i="24" a="1"/>
  <c r="BU245" i="24" s="1"/>
  <c r="BU243" i="24" a="1"/>
  <c r="BU243" i="24" s="1"/>
  <c r="BU246" i="24" a="1"/>
  <c r="BU246" i="24" s="1"/>
  <c r="BU241" i="24" a="1"/>
  <c r="BU241" i="24" s="1"/>
  <c r="BU244" i="24" a="1"/>
  <c r="BU244" i="24" s="1"/>
  <c r="BU242" i="24" a="1"/>
  <c r="BU242" i="24" s="1"/>
  <c r="AC288" i="24"/>
  <c r="BQ288" i="24" s="1" a="1"/>
  <c r="BQ288" i="24" s="1"/>
  <c r="BQ294" i="24" a="1"/>
  <c r="BQ294" i="24" s="1"/>
  <c r="BQ292" i="24" a="1"/>
  <c r="BQ292" i="24" s="1"/>
  <c r="BQ290" i="24" a="1"/>
  <c r="BQ290" i="24" s="1"/>
  <c r="BQ293" i="24" a="1"/>
  <c r="BQ293" i="24" s="1"/>
  <c r="BQ291" i="24" a="1"/>
  <c r="BQ291" i="24" s="1"/>
  <c r="BQ289" i="24" a="1"/>
  <c r="BQ289" i="24" s="1"/>
  <c r="C240" i="24"/>
  <c r="AP246" i="24"/>
  <c r="BP246" i="24" s="1"/>
  <c r="CC246" i="24" s="1"/>
  <c r="CP246" i="24" s="1"/>
  <c r="AC240" i="24"/>
  <c r="BQ240" i="24" s="1" a="1"/>
  <c r="BQ240" i="24" s="1"/>
  <c r="BQ244" i="24" a="1"/>
  <c r="BQ244" i="24" s="1"/>
  <c r="BQ242" i="24" a="1"/>
  <c r="BQ242" i="24" s="1"/>
  <c r="BQ245" i="24" a="1"/>
  <c r="BQ245" i="24" s="1"/>
  <c r="BQ243" i="24" a="1"/>
  <c r="BQ243" i="24" s="1"/>
  <c r="BQ246" i="24" a="1"/>
  <c r="BQ246" i="24" s="1"/>
  <c r="BQ241" i="24" a="1"/>
  <c r="BQ241" i="24" s="1"/>
  <c r="AH288" i="24"/>
  <c r="BV288" i="24" s="1" a="1"/>
  <c r="BV288" i="24" s="1"/>
  <c r="BV291" i="24" a="1"/>
  <c r="BV291" i="24" s="1"/>
  <c r="BV289" i="24" a="1"/>
  <c r="BV289" i="24" s="1"/>
  <c r="BV294" i="24" a="1"/>
  <c r="BV294" i="24" s="1"/>
  <c r="BV292" i="24" a="1"/>
  <c r="BV292" i="24" s="1"/>
  <c r="BV290" i="24" a="1"/>
  <c r="BV290" i="24" s="1"/>
  <c r="BV293" i="24" a="1"/>
  <c r="BV293" i="24" s="1"/>
  <c r="C288" i="24"/>
  <c r="AP294" i="24"/>
  <c r="BP294" i="24" s="1"/>
  <c r="CC294" i="24" s="1"/>
  <c r="CP294" i="24" s="1"/>
  <c r="AF240" i="24"/>
  <c r="BT240" i="24" s="1" a="1"/>
  <c r="BT240" i="24" s="1"/>
  <c r="BT245" i="24" a="1"/>
  <c r="BT245" i="24" s="1"/>
  <c r="BT243" i="24" a="1"/>
  <c r="BT243" i="24" s="1"/>
  <c r="BT246" i="24" a="1"/>
  <c r="BT246" i="24" s="1"/>
  <c r="BT241" i="24" a="1"/>
  <c r="BT241" i="24" s="1"/>
  <c r="BT244" i="24" a="1"/>
  <c r="BT244" i="24" s="1"/>
  <c r="BT242" i="24" a="1"/>
  <c r="BT242" i="24" s="1"/>
  <c r="AF288" i="24"/>
  <c r="BT288" i="24" s="1" a="1"/>
  <c r="BT288" i="24" s="1"/>
  <c r="BT290" i="24" a="1"/>
  <c r="BT290" i="24" s="1"/>
  <c r="BT293" i="24" a="1"/>
  <c r="BT293" i="24" s="1"/>
  <c r="BT291" i="24" a="1"/>
  <c r="BT291" i="24" s="1"/>
  <c r="BT289" i="24" a="1"/>
  <c r="BT289" i="24" s="1"/>
  <c r="BT294" i="24" a="1"/>
  <c r="BT294" i="24" s="1"/>
  <c r="BT292" i="24" a="1"/>
  <c r="BT292" i="24" s="1"/>
  <c r="AL240" i="24"/>
  <c r="BZ240" i="24" s="1" a="1"/>
  <c r="BZ240" i="24" s="1"/>
  <c r="BZ242" i="24" a="1"/>
  <c r="BZ242" i="24" s="1"/>
  <c r="BZ245" i="24" a="1"/>
  <c r="BZ245" i="24" s="1"/>
  <c r="BZ243" i="24" a="1"/>
  <c r="BZ243" i="24" s="1"/>
  <c r="BZ246" i="24" a="1"/>
  <c r="BZ246" i="24" s="1"/>
  <c r="BZ241" i="24" a="1"/>
  <c r="BZ241" i="24" s="1"/>
  <c r="BZ244" i="24" a="1"/>
  <c r="BZ244" i="24" s="1"/>
  <c r="AL288" i="24"/>
  <c r="BZ288" i="24" s="1" a="1"/>
  <c r="BZ288" i="24" s="1"/>
  <c r="BZ290" i="24" a="1"/>
  <c r="BZ290" i="24" s="1"/>
  <c r="BZ293" i="24" a="1"/>
  <c r="BZ293" i="24" s="1"/>
  <c r="BZ291" i="24" a="1"/>
  <c r="BZ291" i="24" s="1"/>
  <c r="BZ289" i="24" a="1"/>
  <c r="BZ289" i="24" s="1"/>
  <c r="BZ294" i="24" a="1"/>
  <c r="BZ294" i="24" s="1"/>
  <c r="BZ292" i="24" a="1"/>
  <c r="BZ292" i="24" s="1"/>
  <c r="AJ288" i="24"/>
  <c r="BX288" i="24" s="1" a="1"/>
  <c r="BX288" i="24" s="1"/>
  <c r="BX289" i="24" a="1"/>
  <c r="BX289" i="24" s="1"/>
  <c r="BX294" i="24" a="1"/>
  <c r="BX294" i="24" s="1"/>
  <c r="BX292" i="24" a="1"/>
  <c r="BX292" i="24" s="1"/>
  <c r="BX290" i="24" a="1"/>
  <c r="BX290" i="24" s="1"/>
  <c r="BX293" i="24" a="1"/>
  <c r="BX293" i="24" s="1"/>
  <c r="BX291" i="24" a="1"/>
  <c r="BX291" i="24" s="1"/>
  <c r="R269" i="13"/>
  <c r="R226" i="13"/>
  <c r="U3" i="9"/>
  <c r="T10" i="14"/>
  <c r="T10" i="13"/>
  <c r="S229" i="13"/>
  <c r="S231" i="13"/>
  <c r="S228" i="13"/>
  <c r="S227" i="13"/>
  <c r="S230" i="13"/>
  <c r="U2" i="9"/>
  <c r="T9" i="14"/>
  <c r="T9" i="13"/>
  <c r="S197" i="24"/>
  <c r="AA197" i="24"/>
  <c r="AI197" i="24"/>
  <c r="F197" i="24"/>
  <c r="N197" i="24"/>
  <c r="V197" i="24"/>
  <c r="AD197" i="24"/>
  <c r="AL197" i="24"/>
  <c r="I197" i="24"/>
  <c r="Q197" i="24"/>
  <c r="Y197" i="24"/>
  <c r="AG197" i="24"/>
  <c r="M197" i="24"/>
  <c r="U197" i="24"/>
  <c r="AC197" i="24"/>
  <c r="AB197" i="24"/>
  <c r="G197" i="24"/>
  <c r="O197" i="24"/>
  <c r="W197" i="24"/>
  <c r="AE197" i="24"/>
  <c r="AM197" i="24"/>
  <c r="AH197" i="24"/>
  <c r="L197" i="24"/>
  <c r="T197" i="24"/>
  <c r="AJ197" i="24"/>
  <c r="AF197" i="24"/>
  <c r="H197" i="24"/>
  <c r="P197" i="24"/>
  <c r="X197" i="24"/>
  <c r="S199" i="24" l="1"/>
  <c r="L199" i="24"/>
  <c r="K199" i="24"/>
  <c r="U199" i="24"/>
  <c r="V199" i="24"/>
  <c r="X199" i="24"/>
  <c r="M199" i="24"/>
  <c r="N199" i="24"/>
  <c r="J199" i="24"/>
  <c r="P199" i="24"/>
  <c r="F199" i="24"/>
  <c r="AB199" i="24"/>
  <c r="BY197" i="24" a="1"/>
  <c r="BY197" i="24" s="1"/>
  <c r="H199" i="24"/>
  <c r="W199" i="24"/>
  <c r="Y199" i="24"/>
  <c r="AK199" i="24"/>
  <c r="T199" i="24"/>
  <c r="O199" i="24"/>
  <c r="Q199" i="24"/>
  <c r="G199" i="24"/>
  <c r="I199" i="24"/>
  <c r="AA199" i="24"/>
  <c r="Z199" i="24"/>
  <c r="R199" i="24"/>
  <c r="AM199" i="24"/>
  <c r="CA197" i="24" a="1"/>
  <c r="CA197" i="24" s="1"/>
  <c r="AL199" i="24"/>
  <c r="BZ197" i="24" a="1"/>
  <c r="BZ197" i="24" s="1"/>
  <c r="AF199" i="24"/>
  <c r="BT197" i="24" a="1"/>
  <c r="BT197" i="24" s="1"/>
  <c r="AC199" i="24"/>
  <c r="BQ197" i="24" a="1"/>
  <c r="BQ197" i="24" s="1"/>
  <c r="AD199" i="24"/>
  <c r="BR197" i="24" a="1"/>
  <c r="BR197" i="24" s="1"/>
  <c r="AH199" i="24"/>
  <c r="BV197" i="24" a="1"/>
  <c r="BV197" i="24" s="1"/>
  <c r="AE199" i="24"/>
  <c r="BS197" i="24" a="1"/>
  <c r="BS197" i="24" s="1"/>
  <c r="AG199" i="24"/>
  <c r="BU197" i="24" a="1"/>
  <c r="BU197" i="24" s="1"/>
  <c r="AZ294" i="24"/>
  <c r="AY294" i="24"/>
  <c r="BA294" i="24"/>
  <c r="AY246" i="24"/>
  <c r="BA246" i="24"/>
  <c r="AZ246" i="24"/>
  <c r="AJ199" i="24"/>
  <c r="BX197" i="24" a="1"/>
  <c r="BX197" i="24" s="1"/>
  <c r="AI199" i="24"/>
  <c r="BW197" i="24" a="1"/>
  <c r="BW197" i="24" s="1"/>
  <c r="S269" i="13"/>
  <c r="S226" i="13"/>
  <c r="V2" i="9"/>
  <c r="U9" i="14"/>
  <c r="U9" i="13"/>
  <c r="T229" i="13"/>
  <c r="T227" i="13"/>
  <c r="T230" i="13"/>
  <c r="T228" i="13"/>
  <c r="T231" i="13"/>
  <c r="V3" i="9"/>
  <c r="U10" i="14"/>
  <c r="U10" i="13"/>
  <c r="AM167" i="24" a="1"/>
  <c r="AM167" i="24" s="1"/>
  <c r="AL167" i="24" a="1"/>
  <c r="AL167" i="24" s="1"/>
  <c r="AK167" i="24" a="1"/>
  <c r="AK167" i="24" s="1"/>
  <c r="AJ167" i="24" a="1"/>
  <c r="AJ167" i="24" s="1"/>
  <c r="AI167" i="24" a="1"/>
  <c r="AI167" i="24" s="1"/>
  <c r="AH167" i="24" a="1"/>
  <c r="AH167" i="24" s="1"/>
  <c r="AG167" i="24" a="1"/>
  <c r="AG167" i="24" s="1"/>
  <c r="AF167" i="24" a="1"/>
  <c r="AF167" i="24" s="1"/>
  <c r="AE167" i="24" a="1"/>
  <c r="AE167" i="24" s="1"/>
  <c r="AD167" i="24" a="1"/>
  <c r="AD167" i="24" s="1"/>
  <c r="AC167" i="24" a="1"/>
  <c r="AC167" i="24" s="1"/>
  <c r="AB167" i="24" a="1"/>
  <c r="AB167" i="24" s="1"/>
  <c r="AA167" i="24" a="1"/>
  <c r="AA167" i="24" s="1"/>
  <c r="Z167" i="24" a="1"/>
  <c r="Z167" i="24" s="1"/>
  <c r="Y167" i="24" a="1"/>
  <c r="Y167" i="24" s="1"/>
  <c r="X167" i="24" a="1"/>
  <c r="X167" i="24" s="1"/>
  <c r="W167" i="24" a="1"/>
  <c r="W167" i="24" s="1"/>
  <c r="V167" i="24" a="1"/>
  <c r="V167" i="24" s="1"/>
  <c r="U167" i="24" a="1"/>
  <c r="U167" i="24" s="1"/>
  <c r="T167" i="24" a="1"/>
  <c r="T167" i="24" s="1"/>
  <c r="S167" i="24" a="1"/>
  <c r="S167" i="24" s="1"/>
  <c r="R167" i="24" a="1"/>
  <c r="R167" i="24" s="1"/>
  <c r="Q167" i="24" a="1"/>
  <c r="Q167" i="24" s="1"/>
  <c r="P167" i="24" a="1"/>
  <c r="P167" i="24" s="1"/>
  <c r="O167" i="24" a="1"/>
  <c r="O167" i="24" s="1"/>
  <c r="N167" i="24" a="1"/>
  <c r="N167" i="24" s="1"/>
  <c r="M167" i="24" a="1"/>
  <c r="M167" i="24" s="1"/>
  <c r="L167" i="24" a="1"/>
  <c r="L167" i="24" s="1"/>
  <c r="K167" i="24" a="1"/>
  <c r="K167" i="24" s="1"/>
  <c r="J167" i="24" a="1"/>
  <c r="J167" i="24" s="1"/>
  <c r="I167" i="24" a="1"/>
  <c r="I167" i="24" s="1"/>
  <c r="H167" i="24" a="1"/>
  <c r="H167" i="24" s="1"/>
  <c r="G167" i="24" a="1"/>
  <c r="G167" i="24" s="1"/>
  <c r="F167" i="24" a="1"/>
  <c r="F167" i="24" s="1"/>
  <c r="AM166" i="24" a="1"/>
  <c r="AM166" i="24" s="1"/>
  <c r="AL166" i="24" a="1"/>
  <c r="AL166" i="24" s="1"/>
  <c r="AK166" i="24" a="1"/>
  <c r="AK166" i="24" s="1"/>
  <c r="AJ166" i="24" a="1"/>
  <c r="AJ166" i="24" s="1"/>
  <c r="AI166" i="24" a="1"/>
  <c r="AI166" i="24" s="1"/>
  <c r="AH166" i="24" a="1"/>
  <c r="AH166" i="24" s="1"/>
  <c r="AG166" i="24" a="1"/>
  <c r="AG166" i="24" s="1"/>
  <c r="AF166" i="24" a="1"/>
  <c r="AF166" i="24" s="1"/>
  <c r="AE166" i="24" a="1"/>
  <c r="AE166" i="24" s="1"/>
  <c r="AD166" i="24" a="1"/>
  <c r="AD166" i="24" s="1"/>
  <c r="AC166" i="24" a="1"/>
  <c r="AC166" i="24" s="1"/>
  <c r="AB166" i="24" a="1"/>
  <c r="AB166" i="24" s="1"/>
  <c r="AA166" i="24" a="1"/>
  <c r="AA166" i="24" s="1"/>
  <c r="Z166" i="24" a="1"/>
  <c r="Z166" i="24" s="1"/>
  <c r="Y166" i="24" a="1"/>
  <c r="Y166" i="24" s="1"/>
  <c r="X166" i="24" a="1"/>
  <c r="X166" i="24" s="1"/>
  <c r="W166" i="24" a="1"/>
  <c r="W166" i="24" s="1"/>
  <c r="V166" i="24" a="1"/>
  <c r="V166" i="24" s="1"/>
  <c r="U166" i="24" a="1"/>
  <c r="U166" i="24" s="1"/>
  <c r="T166" i="24" a="1"/>
  <c r="T166" i="24" s="1"/>
  <c r="S166" i="24" a="1"/>
  <c r="S166" i="24" s="1"/>
  <c r="R166" i="24" a="1"/>
  <c r="R166" i="24" s="1"/>
  <c r="Q166" i="24" a="1"/>
  <c r="Q166" i="24" s="1"/>
  <c r="P166" i="24" a="1"/>
  <c r="P166" i="24" s="1"/>
  <c r="O166" i="24" a="1"/>
  <c r="O166" i="24" s="1"/>
  <c r="N166" i="24" a="1"/>
  <c r="N166" i="24" s="1"/>
  <c r="M166" i="24" a="1"/>
  <c r="M166" i="24" s="1"/>
  <c r="L166" i="24" a="1"/>
  <c r="L166" i="24" s="1"/>
  <c r="K166" i="24" a="1"/>
  <c r="K166" i="24" s="1"/>
  <c r="J166" i="24" a="1"/>
  <c r="J166" i="24" s="1"/>
  <c r="I166" i="24" a="1"/>
  <c r="I166" i="24" s="1"/>
  <c r="H166" i="24" a="1"/>
  <c r="H166" i="24" s="1"/>
  <c r="G166" i="24" a="1"/>
  <c r="G166" i="24" s="1"/>
  <c r="F166" i="24" a="1"/>
  <c r="F166" i="24" s="1"/>
  <c r="AM165" i="24" a="1"/>
  <c r="AM165" i="24" s="1"/>
  <c r="AL165" i="24" a="1"/>
  <c r="AL165" i="24" s="1"/>
  <c r="AK165" i="24" a="1"/>
  <c r="AK165" i="24" s="1"/>
  <c r="AJ165" i="24" a="1"/>
  <c r="AJ165" i="24" s="1"/>
  <c r="AI165" i="24" a="1"/>
  <c r="AI165" i="24" s="1"/>
  <c r="AH165" i="24" a="1"/>
  <c r="AH165" i="24" s="1"/>
  <c r="AG165" i="24" a="1"/>
  <c r="AG165" i="24" s="1"/>
  <c r="AF165" i="24" a="1"/>
  <c r="AF165" i="24" s="1"/>
  <c r="AE165" i="24" a="1"/>
  <c r="AE165" i="24" s="1"/>
  <c r="AD165" i="24" a="1"/>
  <c r="AD165" i="24" s="1"/>
  <c r="AC165" i="24" a="1"/>
  <c r="AC165" i="24" s="1"/>
  <c r="AB165" i="24" a="1"/>
  <c r="AB165" i="24" s="1"/>
  <c r="AA165" i="24" a="1"/>
  <c r="AA165" i="24" s="1"/>
  <c r="Z165" i="24" a="1"/>
  <c r="Z165" i="24" s="1"/>
  <c r="Y165" i="24" a="1"/>
  <c r="Y165" i="24" s="1"/>
  <c r="X165" i="24" a="1"/>
  <c r="X165" i="24" s="1"/>
  <c r="W165" i="24" a="1"/>
  <c r="W165" i="24" s="1"/>
  <c r="V165" i="24" a="1"/>
  <c r="V165" i="24" s="1"/>
  <c r="U165" i="24" a="1"/>
  <c r="U165" i="24" s="1"/>
  <c r="T165" i="24" a="1"/>
  <c r="T165" i="24" s="1"/>
  <c r="S165" i="24" a="1"/>
  <c r="S165" i="24" s="1"/>
  <c r="R165" i="24" a="1"/>
  <c r="R165" i="24" s="1"/>
  <c r="Q165" i="24" a="1"/>
  <c r="Q165" i="24" s="1"/>
  <c r="P165" i="24" a="1"/>
  <c r="P165" i="24" s="1"/>
  <c r="O165" i="24" a="1"/>
  <c r="O165" i="24" s="1"/>
  <c r="N165" i="24" a="1"/>
  <c r="N165" i="24" s="1"/>
  <c r="M165" i="24" a="1"/>
  <c r="M165" i="24" s="1"/>
  <c r="L165" i="24" a="1"/>
  <c r="L165" i="24" s="1"/>
  <c r="K165" i="24" a="1"/>
  <c r="K165" i="24" s="1"/>
  <c r="J165" i="24" a="1"/>
  <c r="J165" i="24" s="1"/>
  <c r="I165" i="24" a="1"/>
  <c r="I165" i="24" s="1"/>
  <c r="H165" i="24" a="1"/>
  <c r="H165" i="24" s="1"/>
  <c r="G165" i="24" a="1"/>
  <c r="G165" i="24" s="1"/>
  <c r="F165" i="24" a="1"/>
  <c r="F165" i="24" s="1"/>
  <c r="AM164" i="24" a="1"/>
  <c r="AM164" i="24" s="1"/>
  <c r="AL164" i="24" a="1"/>
  <c r="AL164" i="24" s="1"/>
  <c r="AK164" i="24" a="1"/>
  <c r="AK164" i="24" s="1"/>
  <c r="AJ164" i="24" a="1"/>
  <c r="AJ164" i="24" s="1"/>
  <c r="AI164" i="24" a="1"/>
  <c r="AI164" i="24" s="1"/>
  <c r="AH164" i="24" a="1"/>
  <c r="AH164" i="24" s="1"/>
  <c r="AG164" i="24" a="1"/>
  <c r="AG164" i="24" s="1"/>
  <c r="AF164" i="24" a="1"/>
  <c r="AF164" i="24" s="1"/>
  <c r="AE164" i="24" a="1"/>
  <c r="AE164" i="24" s="1"/>
  <c r="AD164" i="24" a="1"/>
  <c r="AD164" i="24" s="1"/>
  <c r="AC164" i="24" a="1"/>
  <c r="AC164" i="24" s="1"/>
  <c r="AB164" i="24" a="1"/>
  <c r="AB164" i="24" s="1"/>
  <c r="AA164" i="24" a="1"/>
  <c r="AA164" i="24" s="1"/>
  <c r="Z164" i="24" a="1"/>
  <c r="Z164" i="24" s="1"/>
  <c r="Y164" i="24" a="1"/>
  <c r="Y164" i="24" s="1"/>
  <c r="X164" i="24" a="1"/>
  <c r="X164" i="24" s="1"/>
  <c r="W164" i="24" a="1"/>
  <c r="W164" i="24" s="1"/>
  <c r="V164" i="24" a="1"/>
  <c r="V164" i="24" s="1"/>
  <c r="U164" i="24" a="1"/>
  <c r="U164" i="24" s="1"/>
  <c r="T164" i="24" a="1"/>
  <c r="T164" i="24" s="1"/>
  <c r="S164" i="24" a="1"/>
  <c r="S164" i="24" s="1"/>
  <c r="R164" i="24" a="1"/>
  <c r="R164" i="24" s="1"/>
  <c r="Q164" i="24" a="1"/>
  <c r="Q164" i="24" s="1"/>
  <c r="P164" i="24" a="1"/>
  <c r="P164" i="24" s="1"/>
  <c r="O164" i="24" a="1"/>
  <c r="O164" i="24" s="1"/>
  <c r="N164" i="24" a="1"/>
  <c r="N164" i="24" s="1"/>
  <c r="M164" i="24" a="1"/>
  <c r="M164" i="24" s="1"/>
  <c r="L164" i="24" a="1"/>
  <c r="L164" i="24" s="1"/>
  <c r="K164" i="24" a="1"/>
  <c r="K164" i="24" s="1"/>
  <c r="J164" i="24" a="1"/>
  <c r="J164" i="24" s="1"/>
  <c r="I164" i="24" a="1"/>
  <c r="I164" i="24" s="1"/>
  <c r="H164" i="24" a="1"/>
  <c r="H164" i="24" s="1"/>
  <c r="G164" i="24" a="1"/>
  <c r="G164" i="24" s="1"/>
  <c r="F164" i="24" a="1"/>
  <c r="F164" i="24" s="1"/>
  <c r="AM163" i="24" a="1"/>
  <c r="AM163" i="24" s="1"/>
  <c r="AL163" i="24" a="1"/>
  <c r="AL163" i="24" s="1"/>
  <c r="AK163" i="24" a="1"/>
  <c r="AK163" i="24" s="1"/>
  <c r="AJ163" i="24" a="1"/>
  <c r="AJ163" i="24" s="1"/>
  <c r="AI163" i="24" a="1"/>
  <c r="AI163" i="24" s="1"/>
  <c r="AH163" i="24" a="1"/>
  <c r="AH163" i="24" s="1"/>
  <c r="AG163" i="24" a="1"/>
  <c r="AG163" i="24" s="1"/>
  <c r="AF163" i="24" a="1"/>
  <c r="AF163" i="24" s="1"/>
  <c r="AE163" i="24" a="1"/>
  <c r="AE163" i="24" s="1"/>
  <c r="AD163" i="24" a="1"/>
  <c r="AD163" i="24" s="1"/>
  <c r="AC163" i="24" a="1"/>
  <c r="AC163" i="24" s="1"/>
  <c r="AB163" i="24" a="1"/>
  <c r="AB163" i="24" s="1"/>
  <c r="AA163" i="24" a="1"/>
  <c r="AA163" i="24" s="1"/>
  <c r="Z163" i="24" a="1"/>
  <c r="Z163" i="24" s="1"/>
  <c r="Y163" i="24" a="1"/>
  <c r="Y163" i="24" s="1"/>
  <c r="X163" i="24" a="1"/>
  <c r="X163" i="24" s="1"/>
  <c r="W163" i="24" a="1"/>
  <c r="W163" i="24" s="1"/>
  <c r="V163" i="24" a="1"/>
  <c r="V163" i="24" s="1"/>
  <c r="U163" i="24" a="1"/>
  <c r="U163" i="24" s="1"/>
  <c r="T163" i="24" a="1"/>
  <c r="T163" i="24" s="1"/>
  <c r="S163" i="24" a="1"/>
  <c r="S163" i="24" s="1"/>
  <c r="R163" i="24" a="1"/>
  <c r="R163" i="24" s="1"/>
  <c r="Q163" i="24" a="1"/>
  <c r="Q163" i="24" s="1"/>
  <c r="P163" i="24" a="1"/>
  <c r="P163" i="24" s="1"/>
  <c r="O163" i="24" a="1"/>
  <c r="O163" i="24" s="1"/>
  <c r="N163" i="24" a="1"/>
  <c r="N163" i="24" s="1"/>
  <c r="M163" i="24" a="1"/>
  <c r="M163" i="24" s="1"/>
  <c r="L163" i="24" a="1"/>
  <c r="L163" i="24" s="1"/>
  <c r="K163" i="24" a="1"/>
  <c r="K163" i="24" s="1"/>
  <c r="J163" i="24" a="1"/>
  <c r="J163" i="24" s="1"/>
  <c r="I163" i="24" a="1"/>
  <c r="I163" i="24" s="1"/>
  <c r="H163" i="24" a="1"/>
  <c r="H163" i="24" s="1"/>
  <c r="G163" i="24" a="1"/>
  <c r="G163" i="24" s="1"/>
  <c r="F163" i="24" a="1"/>
  <c r="F163" i="24" s="1"/>
  <c r="AM162" i="24" a="1"/>
  <c r="AM162" i="24" s="1"/>
  <c r="AL162" i="24" a="1"/>
  <c r="AL162" i="24" s="1"/>
  <c r="AK162" i="24" a="1"/>
  <c r="AK162" i="24" s="1"/>
  <c r="AJ162" i="24" a="1"/>
  <c r="AJ162" i="24" s="1"/>
  <c r="AI162" i="24" a="1"/>
  <c r="AI162" i="24" s="1"/>
  <c r="AH162" i="24" a="1"/>
  <c r="AH162" i="24" s="1"/>
  <c r="AG162" i="24" a="1"/>
  <c r="AG162" i="24" s="1"/>
  <c r="AF162" i="24" a="1"/>
  <c r="AF162" i="24" s="1"/>
  <c r="AE162" i="24" a="1"/>
  <c r="AE162" i="24" s="1"/>
  <c r="AD162" i="24" a="1"/>
  <c r="AD162" i="24" s="1"/>
  <c r="AC162" i="24" a="1"/>
  <c r="AC162" i="24" s="1"/>
  <c r="AB162" i="24" a="1"/>
  <c r="AB162" i="24" s="1"/>
  <c r="AA162" i="24" a="1"/>
  <c r="AA162" i="24" s="1"/>
  <c r="Z162" i="24" a="1"/>
  <c r="Z162" i="24" s="1"/>
  <c r="Y162" i="24" a="1"/>
  <c r="Y162" i="24" s="1"/>
  <c r="X162" i="24" a="1"/>
  <c r="X162" i="24" s="1"/>
  <c r="W162" i="24" a="1"/>
  <c r="W162" i="24" s="1"/>
  <c r="V162" i="24" a="1"/>
  <c r="V162" i="24" s="1"/>
  <c r="U162" i="24" a="1"/>
  <c r="U162" i="24" s="1"/>
  <c r="T162" i="24" a="1"/>
  <c r="T162" i="24" s="1"/>
  <c r="S162" i="24" a="1"/>
  <c r="S162" i="24" s="1"/>
  <c r="R162" i="24" a="1"/>
  <c r="R162" i="24" s="1"/>
  <c r="Q162" i="24" a="1"/>
  <c r="Q162" i="24" s="1"/>
  <c r="P162" i="24" a="1"/>
  <c r="P162" i="24" s="1"/>
  <c r="O162" i="24" a="1"/>
  <c r="O162" i="24" s="1"/>
  <c r="N162" i="24" a="1"/>
  <c r="N162" i="24" s="1"/>
  <c r="M162" i="24" a="1"/>
  <c r="M162" i="24" s="1"/>
  <c r="L162" i="24" a="1"/>
  <c r="L162" i="24" s="1"/>
  <c r="K162" i="24" a="1"/>
  <c r="K162" i="24" s="1"/>
  <c r="J162" i="24" a="1"/>
  <c r="J162" i="24" s="1"/>
  <c r="I162" i="24" a="1"/>
  <c r="I162" i="24" s="1"/>
  <c r="H162" i="24" a="1"/>
  <c r="H162" i="24" s="1"/>
  <c r="G162" i="24" a="1"/>
  <c r="G162" i="24" s="1"/>
  <c r="F162" i="24" a="1"/>
  <c r="F162" i="24" s="1"/>
  <c r="AM161" i="24" a="1"/>
  <c r="AM161" i="24" s="1"/>
  <c r="AL161" i="24" a="1"/>
  <c r="AL161" i="24" s="1"/>
  <c r="AK161" i="24" a="1"/>
  <c r="AK161" i="24" s="1"/>
  <c r="AJ161" i="24" a="1"/>
  <c r="AJ161" i="24" s="1"/>
  <c r="AI161" i="24" a="1"/>
  <c r="AI161" i="24" s="1"/>
  <c r="AH161" i="24" a="1"/>
  <c r="AH161" i="24" s="1"/>
  <c r="AG161" i="24" a="1"/>
  <c r="AG161" i="24" s="1"/>
  <c r="AF161" i="24" a="1"/>
  <c r="AF161" i="24" s="1"/>
  <c r="AE161" i="24" a="1"/>
  <c r="AE161" i="24" s="1"/>
  <c r="AD161" i="24" a="1"/>
  <c r="AD161" i="24" s="1"/>
  <c r="AC161" i="24" a="1"/>
  <c r="AC161" i="24" s="1"/>
  <c r="AB161" i="24" a="1"/>
  <c r="AB161" i="24" s="1"/>
  <c r="AA161" i="24" a="1"/>
  <c r="AA161" i="24" s="1"/>
  <c r="Z161" i="24" a="1"/>
  <c r="Z161" i="24" s="1"/>
  <c r="Y161" i="24" a="1"/>
  <c r="Y161" i="24" s="1"/>
  <c r="X161" i="24" a="1"/>
  <c r="X161" i="24" s="1"/>
  <c r="W161" i="24" a="1"/>
  <c r="W161" i="24" s="1"/>
  <c r="V161" i="24" a="1"/>
  <c r="V161" i="24" s="1"/>
  <c r="U161" i="24" a="1"/>
  <c r="U161" i="24" s="1"/>
  <c r="T161" i="24" a="1"/>
  <c r="T161" i="24" s="1"/>
  <c r="S161" i="24" a="1"/>
  <c r="S161" i="24" s="1"/>
  <c r="R161" i="24" a="1"/>
  <c r="R161" i="24" s="1"/>
  <c r="Q161" i="24" a="1"/>
  <c r="Q161" i="24" s="1"/>
  <c r="P161" i="24" a="1"/>
  <c r="P161" i="24" s="1"/>
  <c r="O161" i="24" a="1"/>
  <c r="O161" i="24" s="1"/>
  <c r="N161" i="24" a="1"/>
  <c r="N161" i="24" s="1"/>
  <c r="M161" i="24" a="1"/>
  <c r="M161" i="24" s="1"/>
  <c r="L161" i="24" a="1"/>
  <c r="L161" i="24" s="1"/>
  <c r="K161" i="24" a="1"/>
  <c r="K161" i="24" s="1"/>
  <c r="J161" i="24" a="1"/>
  <c r="J161" i="24" s="1"/>
  <c r="I161" i="24" a="1"/>
  <c r="I161" i="24" s="1"/>
  <c r="H161" i="24" a="1"/>
  <c r="H161" i="24" s="1"/>
  <c r="G161" i="24" a="1"/>
  <c r="G161" i="24" s="1"/>
  <c r="F161" i="24" a="1"/>
  <c r="F161" i="24" s="1"/>
  <c r="AM160" i="24" a="1"/>
  <c r="AM160" i="24" s="1"/>
  <c r="AL160" i="24" a="1"/>
  <c r="AL160" i="24" s="1"/>
  <c r="AK160" i="24" a="1"/>
  <c r="AK160" i="24" s="1"/>
  <c r="AJ160" i="24" a="1"/>
  <c r="AJ160" i="24" s="1"/>
  <c r="AI160" i="24" a="1"/>
  <c r="AI160" i="24" s="1"/>
  <c r="AH160" i="24" a="1"/>
  <c r="AH160" i="24" s="1"/>
  <c r="AG160" i="24" a="1"/>
  <c r="AG160" i="24" s="1"/>
  <c r="AF160" i="24" a="1"/>
  <c r="AF160" i="24" s="1"/>
  <c r="AE160" i="24" a="1"/>
  <c r="AE160" i="24" s="1"/>
  <c r="AD160" i="24" a="1"/>
  <c r="AD160" i="24" s="1"/>
  <c r="AC160" i="24" a="1"/>
  <c r="AC160" i="24" s="1"/>
  <c r="AB160" i="24" a="1"/>
  <c r="AB160" i="24" s="1"/>
  <c r="AA160" i="24" a="1"/>
  <c r="AA160" i="24" s="1"/>
  <c r="Z160" i="24" a="1"/>
  <c r="Z160" i="24" s="1"/>
  <c r="Y160" i="24" a="1"/>
  <c r="Y160" i="24" s="1"/>
  <c r="X160" i="24" a="1"/>
  <c r="X160" i="24" s="1"/>
  <c r="W160" i="24" a="1"/>
  <c r="W160" i="24" s="1"/>
  <c r="V160" i="24" a="1"/>
  <c r="V160" i="24" s="1"/>
  <c r="U160" i="24" a="1"/>
  <c r="U160" i="24" s="1"/>
  <c r="T160" i="24" a="1"/>
  <c r="T160" i="24" s="1"/>
  <c r="S160" i="24" a="1"/>
  <c r="S160" i="24" s="1"/>
  <c r="R160" i="24" a="1"/>
  <c r="R160" i="24" s="1"/>
  <c r="Q160" i="24" a="1"/>
  <c r="Q160" i="24" s="1"/>
  <c r="P160" i="24" a="1"/>
  <c r="P160" i="24" s="1"/>
  <c r="O160" i="24" a="1"/>
  <c r="O160" i="24" s="1"/>
  <c r="N160" i="24" a="1"/>
  <c r="N160" i="24" s="1"/>
  <c r="M160" i="24" a="1"/>
  <c r="M160" i="24" s="1"/>
  <c r="L160" i="24" a="1"/>
  <c r="L160" i="24" s="1"/>
  <c r="K160" i="24" a="1"/>
  <c r="K160" i="24" s="1"/>
  <c r="J160" i="24" a="1"/>
  <c r="J160" i="24" s="1"/>
  <c r="I160" i="24" a="1"/>
  <c r="I160" i="24" s="1"/>
  <c r="H160" i="24" a="1"/>
  <c r="H160" i="24" s="1"/>
  <c r="G160" i="24" a="1"/>
  <c r="G160" i="24" s="1"/>
  <c r="F160" i="24" a="1"/>
  <c r="F160" i="24" s="1"/>
  <c r="AM116" i="24" a="1"/>
  <c r="AM116" i="24" s="1"/>
  <c r="AL116" i="24" a="1"/>
  <c r="AL116" i="24" s="1"/>
  <c r="AK116" i="24" a="1"/>
  <c r="AK116" i="24" s="1"/>
  <c r="AJ116" i="24" a="1"/>
  <c r="AJ116" i="24" s="1"/>
  <c r="AI116" i="24" a="1"/>
  <c r="AI116" i="24" s="1"/>
  <c r="AH116" i="24" a="1"/>
  <c r="AH116" i="24" s="1"/>
  <c r="AG116" i="24" a="1"/>
  <c r="AG116" i="24" s="1"/>
  <c r="AF116" i="24" a="1"/>
  <c r="AF116" i="24" s="1"/>
  <c r="AE116" i="24" a="1"/>
  <c r="AE116" i="24" s="1"/>
  <c r="AD116" i="24" a="1"/>
  <c r="AD116" i="24" s="1"/>
  <c r="AC116" i="24" a="1"/>
  <c r="AC116" i="24" s="1"/>
  <c r="AB116" i="24" a="1"/>
  <c r="AB116" i="24" s="1"/>
  <c r="AA116" i="24" a="1"/>
  <c r="AA116" i="24" s="1"/>
  <c r="Z116" i="24" a="1"/>
  <c r="Z116" i="24" s="1"/>
  <c r="Y116" i="24" a="1"/>
  <c r="Y116" i="24" s="1"/>
  <c r="X116" i="24" a="1"/>
  <c r="X116" i="24" s="1"/>
  <c r="W116" i="24" a="1"/>
  <c r="W116" i="24" s="1"/>
  <c r="V116" i="24" a="1"/>
  <c r="V116" i="24" s="1"/>
  <c r="U116" i="24" a="1"/>
  <c r="U116" i="24" s="1"/>
  <c r="T116" i="24" a="1"/>
  <c r="T116" i="24" s="1"/>
  <c r="S116" i="24" a="1"/>
  <c r="S116" i="24" s="1"/>
  <c r="R116" i="24" a="1"/>
  <c r="R116" i="24" s="1"/>
  <c r="Q116" i="24" a="1"/>
  <c r="Q116" i="24" s="1"/>
  <c r="P116" i="24" a="1"/>
  <c r="P116" i="24" s="1"/>
  <c r="O116" i="24" a="1"/>
  <c r="O116" i="24" s="1"/>
  <c r="N116" i="24" a="1"/>
  <c r="N116" i="24" s="1"/>
  <c r="M116" i="24" a="1"/>
  <c r="M116" i="24" s="1"/>
  <c r="L116" i="24" a="1"/>
  <c r="L116" i="24" s="1"/>
  <c r="K116" i="24" a="1"/>
  <c r="K116" i="24" s="1"/>
  <c r="J116" i="24" a="1"/>
  <c r="J116" i="24" s="1"/>
  <c r="I116" i="24" a="1"/>
  <c r="I116" i="24" s="1"/>
  <c r="H116" i="24" a="1"/>
  <c r="H116" i="24" s="1"/>
  <c r="G116" i="24" a="1"/>
  <c r="G116" i="24" s="1"/>
  <c r="F116" i="24" a="1"/>
  <c r="F116" i="24" s="1"/>
  <c r="AM115" i="24" a="1"/>
  <c r="AM115" i="24" s="1"/>
  <c r="AL115" i="24" a="1"/>
  <c r="AL115" i="24" s="1"/>
  <c r="AK115" i="24" a="1"/>
  <c r="AK115" i="24" s="1"/>
  <c r="AJ115" i="24" a="1"/>
  <c r="AJ115" i="24" s="1"/>
  <c r="AI115" i="24" a="1"/>
  <c r="AI115" i="24" s="1"/>
  <c r="AH115" i="24" a="1"/>
  <c r="AH115" i="24" s="1"/>
  <c r="AG115" i="24" a="1"/>
  <c r="AG115" i="24" s="1"/>
  <c r="AF115" i="24" a="1"/>
  <c r="AF115" i="24" s="1"/>
  <c r="AE115" i="24" a="1"/>
  <c r="AE115" i="24" s="1"/>
  <c r="AD115" i="24" a="1"/>
  <c r="AD115" i="24" s="1"/>
  <c r="AC115" i="24" a="1"/>
  <c r="AC115" i="24" s="1"/>
  <c r="AB115" i="24" a="1"/>
  <c r="AB115" i="24" s="1"/>
  <c r="AA115" i="24" a="1"/>
  <c r="AA115" i="24" s="1"/>
  <c r="Z115" i="24" a="1"/>
  <c r="Z115" i="24" s="1"/>
  <c r="Y115" i="24" a="1"/>
  <c r="Y115" i="24" s="1"/>
  <c r="X115" i="24" a="1"/>
  <c r="X115" i="24" s="1"/>
  <c r="W115" i="24" a="1"/>
  <c r="W115" i="24" s="1"/>
  <c r="V115" i="24" a="1"/>
  <c r="V115" i="24" s="1"/>
  <c r="U115" i="24" a="1"/>
  <c r="U115" i="24" s="1"/>
  <c r="T115" i="24" a="1"/>
  <c r="T115" i="24" s="1"/>
  <c r="S115" i="24" a="1"/>
  <c r="S115" i="24" s="1"/>
  <c r="R115" i="24" a="1"/>
  <c r="R115" i="24" s="1"/>
  <c r="Q115" i="24" a="1"/>
  <c r="Q115" i="24" s="1"/>
  <c r="P115" i="24" a="1"/>
  <c r="P115" i="24" s="1"/>
  <c r="O115" i="24" a="1"/>
  <c r="O115" i="24" s="1"/>
  <c r="N115" i="24" a="1"/>
  <c r="N115" i="24" s="1"/>
  <c r="M115" i="24" a="1"/>
  <c r="M115" i="24" s="1"/>
  <c r="L115" i="24" a="1"/>
  <c r="L115" i="24" s="1"/>
  <c r="K115" i="24" a="1"/>
  <c r="K115" i="24" s="1"/>
  <c r="J115" i="24" a="1"/>
  <c r="J115" i="24" s="1"/>
  <c r="I115" i="24" a="1"/>
  <c r="I115" i="24" s="1"/>
  <c r="H115" i="24" a="1"/>
  <c r="H115" i="24" s="1"/>
  <c r="G115" i="24" a="1"/>
  <c r="G115" i="24" s="1"/>
  <c r="F115" i="24" a="1"/>
  <c r="F115" i="24" s="1"/>
  <c r="AM114" i="24" a="1"/>
  <c r="AM114" i="24" s="1"/>
  <c r="AL114" i="24" a="1"/>
  <c r="AL114" i="24" s="1"/>
  <c r="AK114" i="24" a="1"/>
  <c r="AK114" i="24" s="1"/>
  <c r="AJ114" i="24" a="1"/>
  <c r="AJ114" i="24" s="1"/>
  <c r="AI114" i="24" a="1"/>
  <c r="AI114" i="24" s="1"/>
  <c r="AH114" i="24" a="1"/>
  <c r="AH114" i="24" s="1"/>
  <c r="AG114" i="24" a="1"/>
  <c r="AG114" i="24" s="1"/>
  <c r="AF114" i="24" a="1"/>
  <c r="AF114" i="24" s="1"/>
  <c r="AE114" i="24" a="1"/>
  <c r="AE114" i="24" s="1"/>
  <c r="AD114" i="24" a="1"/>
  <c r="AD114" i="24" s="1"/>
  <c r="AC114" i="24" a="1"/>
  <c r="AC114" i="24" s="1"/>
  <c r="AB114" i="24" a="1"/>
  <c r="AB114" i="24" s="1"/>
  <c r="AA114" i="24" a="1"/>
  <c r="AA114" i="24" s="1"/>
  <c r="Z114" i="24" a="1"/>
  <c r="Z114" i="24" s="1"/>
  <c r="Y114" i="24" a="1"/>
  <c r="Y114" i="24" s="1"/>
  <c r="X114" i="24" a="1"/>
  <c r="X114" i="24" s="1"/>
  <c r="W114" i="24" a="1"/>
  <c r="W114" i="24" s="1"/>
  <c r="V114" i="24" a="1"/>
  <c r="V114" i="24" s="1"/>
  <c r="U114" i="24" a="1"/>
  <c r="U114" i="24" s="1"/>
  <c r="T114" i="24" a="1"/>
  <c r="T114" i="24" s="1"/>
  <c r="S114" i="24" a="1"/>
  <c r="S114" i="24" s="1"/>
  <c r="R114" i="24" a="1"/>
  <c r="R114" i="24" s="1"/>
  <c r="Q114" i="24" a="1"/>
  <c r="Q114" i="24" s="1"/>
  <c r="P114" i="24" a="1"/>
  <c r="P114" i="24" s="1"/>
  <c r="O114" i="24" a="1"/>
  <c r="O114" i="24" s="1"/>
  <c r="N114" i="24" a="1"/>
  <c r="N114" i="24" s="1"/>
  <c r="M114" i="24" a="1"/>
  <c r="M114" i="24" s="1"/>
  <c r="L114" i="24" a="1"/>
  <c r="L114" i="24" s="1"/>
  <c r="K114" i="24" a="1"/>
  <c r="K114" i="24" s="1"/>
  <c r="J114" i="24" a="1"/>
  <c r="J114" i="24" s="1"/>
  <c r="I114" i="24" a="1"/>
  <c r="I114" i="24" s="1"/>
  <c r="H114" i="24" a="1"/>
  <c r="H114" i="24" s="1"/>
  <c r="G114" i="24" a="1"/>
  <c r="G114" i="24" s="1"/>
  <c r="F114" i="24" a="1"/>
  <c r="F114" i="24" s="1"/>
  <c r="BW199" i="24" l="1" a="1"/>
  <c r="BW199" i="24" s="1"/>
  <c r="BR199" i="24" a="1"/>
  <c r="BR199" i="24" s="1"/>
  <c r="CA199" i="24" a="1"/>
  <c r="CA199" i="24" s="1"/>
  <c r="BX199" i="24" a="1"/>
  <c r="BX199" i="24" s="1"/>
  <c r="BU199" i="24" a="1"/>
  <c r="BU199" i="24" s="1"/>
  <c r="BQ199" i="24" a="1"/>
  <c r="BQ199" i="24" s="1"/>
  <c r="BS199" i="24" a="1"/>
  <c r="BS199" i="24" s="1"/>
  <c r="BT199" i="24" a="1"/>
  <c r="BT199" i="24" s="1"/>
  <c r="BV199" i="24" a="1"/>
  <c r="BV199" i="24" s="1"/>
  <c r="BZ199" i="24" a="1"/>
  <c r="BZ199" i="24" s="1"/>
  <c r="BY199" i="24" a="1"/>
  <c r="BY199" i="24" s="1"/>
  <c r="T269" i="13"/>
  <c r="T226" i="13"/>
  <c r="W2" i="9"/>
  <c r="V9" i="14"/>
  <c r="V9" i="13"/>
  <c r="U229" i="13"/>
  <c r="U231" i="13"/>
  <c r="U227" i="13"/>
  <c r="U228" i="13"/>
  <c r="U230" i="13"/>
  <c r="W3" i="9"/>
  <c r="V10" i="14"/>
  <c r="V10" i="13"/>
  <c r="AF169" i="24"/>
  <c r="AJ169" i="24"/>
  <c r="G169" i="24"/>
  <c r="O169" i="24"/>
  <c r="W169" i="24"/>
  <c r="AD169" i="24"/>
  <c r="H169" i="24"/>
  <c r="P169" i="24"/>
  <c r="X169" i="24"/>
  <c r="AE169" i="24"/>
  <c r="AK169" i="24"/>
  <c r="I169" i="24"/>
  <c r="Q169" i="24"/>
  <c r="Y169" i="24"/>
  <c r="AL169" i="24"/>
  <c r="J169" i="24"/>
  <c r="R169" i="24"/>
  <c r="Z169" i="24"/>
  <c r="AM169" i="24"/>
  <c r="K169" i="24"/>
  <c r="S169" i="24"/>
  <c r="AA169" i="24"/>
  <c r="AG169" i="24"/>
  <c r="N169" i="24"/>
  <c r="V169" i="24"/>
  <c r="AC169" i="24"/>
  <c r="L169" i="24"/>
  <c r="T169" i="24"/>
  <c r="AH169" i="24"/>
  <c r="M169" i="24"/>
  <c r="U169" i="24"/>
  <c r="AB169" i="24"/>
  <c r="AI169" i="24"/>
  <c r="F169" i="24"/>
  <c r="U269" i="13" l="1"/>
  <c r="U226" i="13"/>
  <c r="X3" i="9"/>
  <c r="W10" i="14"/>
  <c r="W10" i="13"/>
  <c r="X2" i="9"/>
  <c r="W9" i="14"/>
  <c r="W9" i="13"/>
  <c r="V229" i="13"/>
  <c r="V231" i="13"/>
  <c r="V230" i="13"/>
  <c r="V228" i="13"/>
  <c r="V227" i="13"/>
  <c r="AM113" i="24" a="1"/>
  <c r="AM113" i="24" s="1"/>
  <c r="AL113" i="24" a="1"/>
  <c r="AL113" i="24" s="1"/>
  <c r="AK113" i="24" a="1"/>
  <c r="AK113" i="24" s="1"/>
  <c r="AJ113" i="24" a="1"/>
  <c r="AJ113" i="24" s="1"/>
  <c r="AI113" i="24" a="1"/>
  <c r="AI113" i="24" s="1"/>
  <c r="AH113" i="24" a="1"/>
  <c r="AH113" i="24" s="1"/>
  <c r="AG113" i="24" a="1"/>
  <c r="AG113" i="24" s="1"/>
  <c r="AF113" i="24" a="1"/>
  <c r="AF113" i="24" s="1"/>
  <c r="AE113" i="24" a="1"/>
  <c r="AE113" i="24" s="1"/>
  <c r="AD113" i="24" a="1"/>
  <c r="AD113" i="24" s="1"/>
  <c r="AC113" i="24" a="1"/>
  <c r="AC113" i="24" s="1"/>
  <c r="AB113" i="24" a="1"/>
  <c r="AB113" i="24" s="1"/>
  <c r="AA113" i="24" a="1"/>
  <c r="AA113" i="24" s="1"/>
  <c r="Z113" i="24" a="1"/>
  <c r="Z113" i="24" s="1"/>
  <c r="Y113" i="24" a="1"/>
  <c r="Y113" i="24" s="1"/>
  <c r="X113" i="24" a="1"/>
  <c r="X113" i="24" s="1"/>
  <c r="W113" i="24" a="1"/>
  <c r="W113" i="24" s="1"/>
  <c r="V113" i="24" a="1"/>
  <c r="V113" i="24" s="1"/>
  <c r="U113" i="24" a="1"/>
  <c r="U113" i="24" s="1"/>
  <c r="T113" i="24" a="1"/>
  <c r="T113" i="24" s="1"/>
  <c r="S113" i="24" a="1"/>
  <c r="S113" i="24" s="1"/>
  <c r="R113" i="24" a="1"/>
  <c r="R113" i="24" s="1"/>
  <c r="Q113" i="24" a="1"/>
  <c r="Q113" i="24" s="1"/>
  <c r="P113" i="24" a="1"/>
  <c r="P113" i="24" s="1"/>
  <c r="O113" i="24" a="1"/>
  <c r="O113" i="24" s="1"/>
  <c r="N113" i="24" a="1"/>
  <c r="N113" i="24" s="1"/>
  <c r="M113" i="24" a="1"/>
  <c r="M113" i="24" s="1"/>
  <c r="L113" i="24" a="1"/>
  <c r="L113" i="24" s="1"/>
  <c r="K113" i="24" a="1"/>
  <c r="K113" i="24" s="1"/>
  <c r="J113" i="24" a="1"/>
  <c r="J113" i="24" s="1"/>
  <c r="I113" i="24" a="1"/>
  <c r="I113" i="24" s="1"/>
  <c r="H113" i="24" a="1"/>
  <c r="H113" i="24" s="1"/>
  <c r="G113" i="24" a="1"/>
  <c r="G113" i="24" s="1"/>
  <c r="F113" i="24" a="1"/>
  <c r="F113" i="24" s="1"/>
  <c r="V269" i="13" l="1"/>
  <c r="V226" i="13"/>
  <c r="W229" i="13"/>
  <c r="W227" i="13"/>
  <c r="W230" i="13"/>
  <c r="W231" i="13"/>
  <c r="W228" i="13"/>
  <c r="Y3" i="9"/>
  <c r="X10" i="14"/>
  <c r="X10" i="13"/>
  <c r="Y2" i="9"/>
  <c r="X9" i="14"/>
  <c r="X9" i="13"/>
  <c r="AM112" i="24" a="1"/>
  <c r="AM112" i="24" s="1"/>
  <c r="AL112" i="24" a="1"/>
  <c r="AL112" i="24" s="1"/>
  <c r="AL119" i="24" s="1"/>
  <c r="AK112" i="24" a="1"/>
  <c r="AK112" i="24" s="1"/>
  <c r="AK119" i="24" s="1"/>
  <c r="AJ112" i="24" a="1"/>
  <c r="AJ112" i="24" s="1"/>
  <c r="AJ119" i="24" s="1"/>
  <c r="AI112" i="24" a="1"/>
  <c r="AI112" i="24" s="1"/>
  <c r="AH112" i="24" a="1"/>
  <c r="AH112" i="24" s="1"/>
  <c r="AH119" i="24" s="1"/>
  <c r="AG112" i="24" a="1"/>
  <c r="AG112" i="24" s="1"/>
  <c r="AG119" i="24" s="1"/>
  <c r="AF112" i="24" a="1"/>
  <c r="AF112" i="24" s="1"/>
  <c r="AF119" i="24" s="1"/>
  <c r="AE112" i="24" a="1"/>
  <c r="AE112" i="24" s="1"/>
  <c r="AE119" i="24" s="1"/>
  <c r="AD112" i="24" a="1"/>
  <c r="AD112" i="24" s="1"/>
  <c r="AD119" i="24" s="1"/>
  <c r="AC112" i="24" a="1"/>
  <c r="AC112" i="24" s="1"/>
  <c r="AC119" i="24" s="1"/>
  <c r="AB112" i="24" a="1"/>
  <c r="AB112" i="24" s="1"/>
  <c r="AA112" i="24" a="1"/>
  <c r="AA112" i="24" s="1"/>
  <c r="AA119" i="24" s="1"/>
  <c r="Z112" i="24" a="1"/>
  <c r="Z112" i="24" s="1"/>
  <c r="Z119" i="24" s="1"/>
  <c r="Y112" i="24" a="1"/>
  <c r="Y112" i="24" s="1"/>
  <c r="Y119" i="24" s="1"/>
  <c r="X112" i="24" a="1"/>
  <c r="X112" i="24" s="1"/>
  <c r="X119" i="24" s="1"/>
  <c r="W112" i="24" a="1"/>
  <c r="W112" i="24" s="1"/>
  <c r="W119" i="24" s="1"/>
  <c r="V112" i="24" a="1"/>
  <c r="V112" i="24" s="1"/>
  <c r="V119" i="24" s="1"/>
  <c r="U112" i="24" a="1"/>
  <c r="U112" i="24" s="1"/>
  <c r="T112" i="24" a="1"/>
  <c r="T112" i="24" s="1"/>
  <c r="T119" i="24" s="1"/>
  <c r="S112" i="24" a="1"/>
  <c r="S112" i="24" s="1"/>
  <c r="S119" i="24" s="1"/>
  <c r="R112" i="24" a="1"/>
  <c r="R112" i="24" s="1"/>
  <c r="R119" i="24" s="1"/>
  <c r="Q112" i="24" a="1"/>
  <c r="Q112" i="24" s="1"/>
  <c r="Q119" i="24" s="1"/>
  <c r="P112" i="24" a="1"/>
  <c r="P112" i="24" s="1"/>
  <c r="P119" i="24" s="1"/>
  <c r="O112" i="24" a="1"/>
  <c r="O112" i="24" s="1"/>
  <c r="O119" i="24" s="1"/>
  <c r="N112" i="24" a="1"/>
  <c r="N112" i="24" s="1"/>
  <c r="N119" i="24" s="1"/>
  <c r="M112" i="24" a="1"/>
  <c r="M112" i="24" s="1"/>
  <c r="M119" i="24" s="1"/>
  <c r="L112" i="24" a="1"/>
  <c r="L112" i="24" s="1"/>
  <c r="L119" i="24" s="1"/>
  <c r="K112" i="24" a="1"/>
  <c r="K112" i="24" s="1"/>
  <c r="K119" i="24" s="1"/>
  <c r="J112" i="24" a="1"/>
  <c r="J112" i="24" s="1"/>
  <c r="J119" i="24" s="1"/>
  <c r="I112" i="24" a="1"/>
  <c r="I112" i="24" s="1"/>
  <c r="I119" i="24" s="1"/>
  <c r="H112" i="24" a="1"/>
  <c r="H112" i="24" s="1"/>
  <c r="H119" i="24" s="1"/>
  <c r="G112" i="24" a="1"/>
  <c r="G112" i="24" s="1"/>
  <c r="F112" i="24" a="1"/>
  <c r="F112" i="24" s="1"/>
  <c r="F119" i="24" s="1"/>
  <c r="AM83" i="24" a="1"/>
  <c r="AM83" i="24" s="1"/>
  <c r="CA83" i="24" s="1" a="1"/>
  <c r="CA83" i="24" s="1"/>
  <c r="AL83" i="24" a="1"/>
  <c r="AL83" i="24" s="1"/>
  <c r="BZ83" i="24" s="1" a="1"/>
  <c r="BZ83" i="24" s="1"/>
  <c r="AK83" i="24" a="1"/>
  <c r="AK83" i="24" s="1"/>
  <c r="BY83" i="24" s="1" a="1"/>
  <c r="BY83" i="24" s="1"/>
  <c r="AJ83" i="24" a="1"/>
  <c r="AJ83" i="24" s="1"/>
  <c r="BX83" i="24" s="1" a="1"/>
  <c r="BX83" i="24" s="1"/>
  <c r="AI83" i="24" a="1"/>
  <c r="AI83" i="24" s="1"/>
  <c r="BW83" i="24" s="1" a="1"/>
  <c r="BW83" i="24" s="1"/>
  <c r="AH83" i="24" a="1"/>
  <c r="AH83" i="24" s="1"/>
  <c r="BV83" i="24" s="1" a="1"/>
  <c r="BV83" i="24" s="1"/>
  <c r="AG83" i="24" a="1"/>
  <c r="AG83" i="24" s="1"/>
  <c r="BU83" i="24" s="1" a="1"/>
  <c r="BU83" i="24" s="1"/>
  <c r="AF83" i="24" a="1"/>
  <c r="AF83" i="24" s="1"/>
  <c r="BT83" i="24" s="1" a="1"/>
  <c r="BT83" i="24" s="1"/>
  <c r="AE83" i="24" a="1"/>
  <c r="AE83" i="24" s="1"/>
  <c r="BS83" i="24" s="1" a="1"/>
  <c r="BS83" i="24" s="1"/>
  <c r="AD83" i="24" a="1"/>
  <c r="AD83" i="24" s="1"/>
  <c r="BR83" i="24" s="1" a="1"/>
  <c r="BR83" i="24" s="1"/>
  <c r="AC83" i="24" a="1"/>
  <c r="AC83" i="24" s="1"/>
  <c r="BQ83" i="24" s="1" a="1"/>
  <c r="BQ83" i="24" s="1"/>
  <c r="AB83" i="24" a="1"/>
  <c r="AB83" i="24" s="1"/>
  <c r="AA83" i="24" a="1"/>
  <c r="AA83" i="24" s="1"/>
  <c r="Z83" i="24" a="1"/>
  <c r="Z83" i="24" s="1"/>
  <c r="Y83" i="24" a="1"/>
  <c r="Y83" i="24" s="1"/>
  <c r="X83" i="24" a="1"/>
  <c r="X83" i="24" s="1"/>
  <c r="W83" i="24" a="1"/>
  <c r="W83" i="24" s="1"/>
  <c r="V83" i="24" a="1"/>
  <c r="V83" i="24" s="1"/>
  <c r="U83" i="24" a="1"/>
  <c r="U83" i="24" s="1"/>
  <c r="T83" i="24" a="1"/>
  <c r="T83" i="24" s="1"/>
  <c r="S83" i="24" a="1"/>
  <c r="S83" i="24" s="1"/>
  <c r="R83" i="24" a="1"/>
  <c r="R83" i="24" s="1"/>
  <c r="Q83" i="24" a="1"/>
  <c r="Q83" i="24" s="1"/>
  <c r="P83" i="24" a="1"/>
  <c r="P83" i="24" s="1"/>
  <c r="O83" i="24" a="1"/>
  <c r="O83" i="24" s="1"/>
  <c r="N83" i="24" a="1"/>
  <c r="N83" i="24" s="1"/>
  <c r="M83" i="24" a="1"/>
  <c r="M83" i="24" s="1"/>
  <c r="L83" i="24" a="1"/>
  <c r="L83" i="24" s="1"/>
  <c r="K83" i="24" a="1"/>
  <c r="K83" i="24" s="1"/>
  <c r="J83" i="24" a="1"/>
  <c r="J83" i="24" s="1"/>
  <c r="I83" i="24" a="1"/>
  <c r="I83" i="24" s="1"/>
  <c r="H83" i="24" a="1"/>
  <c r="H83" i="24" s="1"/>
  <c r="G83" i="24" a="1"/>
  <c r="G83" i="24" s="1"/>
  <c r="F83" i="24" a="1"/>
  <c r="F83" i="24" s="1"/>
  <c r="F375" i="24" s="1"/>
  <c r="AM80" i="24" a="1"/>
  <c r="AM80" i="24" s="1"/>
  <c r="CA80" i="24" s="1" a="1"/>
  <c r="CA80" i="24" s="1"/>
  <c r="AL80" i="24" a="1"/>
  <c r="AL80" i="24" s="1"/>
  <c r="BZ80" i="24" s="1" a="1"/>
  <c r="BZ80" i="24" s="1"/>
  <c r="AK80" i="24" a="1"/>
  <c r="AK80" i="24" s="1"/>
  <c r="BY80" i="24" s="1" a="1"/>
  <c r="BY80" i="24" s="1"/>
  <c r="AJ80" i="24" a="1"/>
  <c r="AJ80" i="24" s="1"/>
  <c r="BX80" i="24" s="1" a="1"/>
  <c r="BX80" i="24" s="1"/>
  <c r="AI80" i="24" a="1"/>
  <c r="AI80" i="24" s="1"/>
  <c r="BW80" i="24" s="1" a="1"/>
  <c r="BW80" i="24" s="1"/>
  <c r="AH80" i="24" a="1"/>
  <c r="AH80" i="24" s="1"/>
  <c r="BV80" i="24" s="1" a="1"/>
  <c r="BV80" i="24" s="1"/>
  <c r="AG80" i="24" a="1"/>
  <c r="AG80" i="24" s="1"/>
  <c r="BU80" i="24" s="1" a="1"/>
  <c r="BU80" i="24" s="1"/>
  <c r="AF80" i="24" a="1"/>
  <c r="AF80" i="24" s="1"/>
  <c r="BT80" i="24" s="1" a="1"/>
  <c r="BT80" i="24" s="1"/>
  <c r="AE80" i="24" a="1"/>
  <c r="AE80" i="24" s="1"/>
  <c r="BS80" i="24" s="1" a="1"/>
  <c r="BS80" i="24" s="1"/>
  <c r="AD80" i="24" a="1"/>
  <c r="AD80" i="24" s="1"/>
  <c r="BR80" i="24" s="1" a="1"/>
  <c r="BR80" i="24" s="1"/>
  <c r="AC80" i="24" a="1"/>
  <c r="AC80" i="24" s="1"/>
  <c r="BQ80" i="24" s="1" a="1"/>
  <c r="BQ80" i="24" s="1"/>
  <c r="AB80" i="24" a="1"/>
  <c r="AB80" i="24" s="1"/>
  <c r="AA80" i="24" a="1"/>
  <c r="AA80" i="24" s="1"/>
  <c r="Z80" i="24" a="1"/>
  <c r="Z80" i="24" s="1"/>
  <c r="Y80" i="24" a="1"/>
  <c r="Y80" i="24" s="1"/>
  <c r="X80" i="24" a="1"/>
  <c r="X80" i="24" s="1"/>
  <c r="W80" i="24" a="1"/>
  <c r="W80" i="24" s="1"/>
  <c r="V80" i="24" a="1"/>
  <c r="V80" i="24" s="1"/>
  <c r="U80" i="24" a="1"/>
  <c r="U80" i="24" s="1"/>
  <c r="T80" i="24" a="1"/>
  <c r="T80" i="24" s="1"/>
  <c r="S80" i="24" a="1"/>
  <c r="S80" i="24" s="1"/>
  <c r="R80" i="24" a="1"/>
  <c r="R80" i="24" s="1"/>
  <c r="Q80" i="24" a="1"/>
  <c r="Q80" i="24" s="1"/>
  <c r="P80" i="24" a="1"/>
  <c r="P80" i="24" s="1"/>
  <c r="O80" i="24" a="1"/>
  <c r="O80" i="24" s="1"/>
  <c r="N80" i="24" a="1"/>
  <c r="N80" i="24" s="1"/>
  <c r="M80" i="24" a="1"/>
  <c r="M80" i="24" s="1"/>
  <c r="L80" i="24" a="1"/>
  <c r="L80" i="24" s="1"/>
  <c r="K80" i="24" a="1"/>
  <c r="K80" i="24" s="1"/>
  <c r="J80" i="24" a="1"/>
  <c r="J80" i="24" s="1"/>
  <c r="I80" i="24" a="1"/>
  <c r="I80" i="24" s="1"/>
  <c r="H80" i="24" a="1"/>
  <c r="H80" i="24" s="1"/>
  <c r="G80" i="24" a="1"/>
  <c r="G80" i="24" s="1"/>
  <c r="AM79" i="24" a="1"/>
  <c r="AM79" i="24" s="1"/>
  <c r="CA79" i="24" s="1" a="1"/>
  <c r="CA79" i="24" s="1"/>
  <c r="AL79" i="24" a="1"/>
  <c r="AL79" i="24" s="1"/>
  <c r="BZ79" i="24" s="1" a="1"/>
  <c r="BZ79" i="24" s="1"/>
  <c r="AK79" i="24" a="1"/>
  <c r="AK79" i="24" s="1"/>
  <c r="BY79" i="24" s="1" a="1"/>
  <c r="BY79" i="24" s="1"/>
  <c r="AJ79" i="24" a="1"/>
  <c r="AJ79" i="24" s="1"/>
  <c r="BX79" i="24" s="1" a="1"/>
  <c r="BX79" i="24" s="1"/>
  <c r="AI79" i="24" a="1"/>
  <c r="AI79" i="24" s="1"/>
  <c r="BW79" i="24" s="1" a="1"/>
  <c r="BW79" i="24" s="1"/>
  <c r="AH79" i="24" a="1"/>
  <c r="AH79" i="24" s="1"/>
  <c r="BV79" i="24" s="1" a="1"/>
  <c r="BV79" i="24" s="1"/>
  <c r="AG79" i="24" a="1"/>
  <c r="AG79" i="24" s="1"/>
  <c r="BU79" i="24" s="1" a="1"/>
  <c r="BU79" i="24" s="1"/>
  <c r="AF79" i="24" a="1"/>
  <c r="AF79" i="24" s="1"/>
  <c r="BT79" i="24" s="1" a="1"/>
  <c r="BT79" i="24" s="1"/>
  <c r="AE79" i="24" a="1"/>
  <c r="AE79" i="24" s="1"/>
  <c r="BS79" i="24" s="1" a="1"/>
  <c r="BS79" i="24" s="1"/>
  <c r="AD79" i="24" a="1"/>
  <c r="AD79" i="24" s="1"/>
  <c r="BR79" i="24" s="1" a="1"/>
  <c r="BR79" i="24" s="1"/>
  <c r="AC79" i="24" a="1"/>
  <c r="AC79" i="24" s="1"/>
  <c r="BQ79" i="24" s="1" a="1"/>
  <c r="BQ79" i="24" s="1"/>
  <c r="AB79" i="24" a="1"/>
  <c r="AB79" i="24" s="1"/>
  <c r="AA79" i="24" a="1"/>
  <c r="AA79" i="24" s="1"/>
  <c r="Z79" i="24" a="1"/>
  <c r="Z79" i="24" s="1"/>
  <c r="Y79" i="24" a="1"/>
  <c r="Y79" i="24" s="1"/>
  <c r="X79" i="24" a="1"/>
  <c r="X79" i="24" s="1"/>
  <c r="W79" i="24" a="1"/>
  <c r="W79" i="24" s="1"/>
  <c r="V79" i="24" a="1"/>
  <c r="V79" i="24" s="1"/>
  <c r="U79" i="24" a="1"/>
  <c r="U79" i="24" s="1"/>
  <c r="T79" i="24" a="1"/>
  <c r="T79" i="24" s="1"/>
  <c r="S79" i="24" a="1"/>
  <c r="S79" i="24" s="1"/>
  <c r="R79" i="24" a="1"/>
  <c r="R79" i="24" s="1"/>
  <c r="Q79" i="24" a="1"/>
  <c r="Q79" i="24" s="1"/>
  <c r="P79" i="24" a="1"/>
  <c r="P79" i="24" s="1"/>
  <c r="O79" i="24" a="1"/>
  <c r="O79" i="24" s="1"/>
  <c r="N79" i="24" a="1"/>
  <c r="N79" i="24" s="1"/>
  <c r="M79" i="24" a="1"/>
  <c r="M79" i="24" s="1"/>
  <c r="L79" i="24" a="1"/>
  <c r="L79" i="24" s="1"/>
  <c r="K79" i="24" a="1"/>
  <c r="K79" i="24" s="1"/>
  <c r="J79" i="24" a="1"/>
  <c r="J79" i="24" s="1"/>
  <c r="I79" i="24" a="1"/>
  <c r="I79" i="24" s="1"/>
  <c r="H79" i="24" a="1"/>
  <c r="H79" i="24" s="1"/>
  <c r="G79" i="24" a="1"/>
  <c r="G79" i="24" s="1"/>
  <c r="F79" i="24" a="1"/>
  <c r="F79" i="24" s="1"/>
  <c r="AL78" i="24" a="1"/>
  <c r="AL78" i="24" s="1"/>
  <c r="BZ78" i="24" s="1" a="1"/>
  <c r="BZ78" i="24" s="1"/>
  <c r="AK78" i="24" a="1"/>
  <c r="AK78" i="24" s="1"/>
  <c r="BY78" i="24" s="1" a="1"/>
  <c r="BY78" i="24" s="1"/>
  <c r="AJ78" i="24" a="1"/>
  <c r="AJ78" i="24" s="1"/>
  <c r="BX78" i="24" s="1" a="1"/>
  <c r="BX78" i="24" s="1"/>
  <c r="AI78" i="24" a="1"/>
  <c r="AI78" i="24" s="1"/>
  <c r="BW78" i="24" s="1" a="1"/>
  <c r="BW78" i="24" s="1"/>
  <c r="AH78" i="24" a="1"/>
  <c r="AH78" i="24" s="1"/>
  <c r="BV78" i="24" s="1" a="1"/>
  <c r="BV78" i="24" s="1"/>
  <c r="AG78" i="24" a="1"/>
  <c r="AG78" i="24" s="1"/>
  <c r="BU78" i="24" s="1" a="1"/>
  <c r="BU78" i="24" s="1"/>
  <c r="AF78" i="24" a="1"/>
  <c r="AF78" i="24" s="1"/>
  <c r="BT78" i="24" s="1" a="1"/>
  <c r="BT78" i="24" s="1"/>
  <c r="AE78" i="24" a="1"/>
  <c r="AE78" i="24" s="1"/>
  <c r="BS78" i="24" s="1" a="1"/>
  <c r="BS78" i="24" s="1"/>
  <c r="AD78" i="24" a="1"/>
  <c r="AD78" i="24" s="1"/>
  <c r="BR78" i="24" s="1" a="1"/>
  <c r="BR78" i="24" s="1"/>
  <c r="AC78" i="24" a="1"/>
  <c r="AC78" i="24" s="1"/>
  <c r="BQ78" i="24" s="1" a="1"/>
  <c r="BQ78" i="24" s="1"/>
  <c r="AB78" i="24" a="1"/>
  <c r="AB78" i="24" s="1"/>
  <c r="AA78" i="24" a="1"/>
  <c r="AA78" i="24" s="1"/>
  <c r="Z78" i="24" a="1"/>
  <c r="Z78" i="24" s="1"/>
  <c r="Y78" i="24" a="1"/>
  <c r="Y78" i="24" s="1"/>
  <c r="X78" i="24" a="1"/>
  <c r="X78" i="24" s="1"/>
  <c r="W78" i="24" a="1"/>
  <c r="W78" i="24" s="1"/>
  <c r="V78" i="24" a="1"/>
  <c r="V78" i="24" s="1"/>
  <c r="U78" i="24" a="1"/>
  <c r="U78" i="24" s="1"/>
  <c r="T78" i="24" a="1"/>
  <c r="T78" i="24" s="1"/>
  <c r="S78" i="24" a="1"/>
  <c r="S78" i="24" s="1"/>
  <c r="R78" i="24" a="1"/>
  <c r="R78" i="24" s="1"/>
  <c r="Q78" i="24" a="1"/>
  <c r="Q78" i="24" s="1"/>
  <c r="P78" i="24" a="1"/>
  <c r="P78" i="24" s="1"/>
  <c r="O78" i="24" a="1"/>
  <c r="O78" i="24" s="1"/>
  <c r="N78" i="24" a="1"/>
  <c r="N78" i="24" s="1"/>
  <c r="M78" i="24" a="1"/>
  <c r="M78" i="24" s="1"/>
  <c r="L78" i="24" a="1"/>
  <c r="L78" i="24" s="1"/>
  <c r="K78" i="24" a="1"/>
  <c r="K78" i="24" s="1"/>
  <c r="J78" i="24" a="1"/>
  <c r="J78" i="24" s="1"/>
  <c r="I78" i="24" a="1"/>
  <c r="I78" i="24" s="1"/>
  <c r="H78" i="24" a="1"/>
  <c r="H78" i="24" s="1"/>
  <c r="G78" i="24" a="1"/>
  <c r="G78" i="24" s="1"/>
  <c r="AM77" i="24" a="1"/>
  <c r="AM77" i="24" s="1"/>
  <c r="CA77" i="24" s="1" a="1"/>
  <c r="CA77" i="24" s="1"/>
  <c r="AL77" i="24" a="1"/>
  <c r="AL77" i="24" s="1"/>
  <c r="BZ77" i="24" s="1" a="1"/>
  <c r="BZ77" i="24" s="1"/>
  <c r="AK77" i="24" a="1"/>
  <c r="AK77" i="24" s="1"/>
  <c r="BY77" i="24" s="1" a="1"/>
  <c r="BY77" i="24" s="1"/>
  <c r="AJ77" i="24" a="1"/>
  <c r="AJ77" i="24" s="1"/>
  <c r="BX77" i="24" s="1" a="1"/>
  <c r="BX77" i="24" s="1"/>
  <c r="AI77" i="24" a="1"/>
  <c r="AI77" i="24" s="1"/>
  <c r="BW77" i="24" s="1" a="1"/>
  <c r="BW77" i="24" s="1"/>
  <c r="AH77" i="24" a="1"/>
  <c r="AH77" i="24" s="1"/>
  <c r="BV77" i="24" s="1" a="1"/>
  <c r="BV77" i="24" s="1"/>
  <c r="AG77" i="24" a="1"/>
  <c r="AG77" i="24" s="1"/>
  <c r="BU77" i="24" s="1" a="1"/>
  <c r="BU77" i="24" s="1"/>
  <c r="AF77" i="24" a="1"/>
  <c r="AF77" i="24" s="1"/>
  <c r="BT77" i="24" s="1" a="1"/>
  <c r="BT77" i="24" s="1"/>
  <c r="AE77" i="24" a="1"/>
  <c r="AE77" i="24" s="1"/>
  <c r="BS77" i="24" s="1" a="1"/>
  <c r="BS77" i="24" s="1"/>
  <c r="AD77" i="24" a="1"/>
  <c r="AD77" i="24" s="1"/>
  <c r="BR77" i="24" s="1" a="1"/>
  <c r="BR77" i="24" s="1"/>
  <c r="AC77" i="24" a="1"/>
  <c r="AC77" i="24" s="1"/>
  <c r="BQ77" i="24" s="1" a="1"/>
  <c r="BQ77" i="24" s="1"/>
  <c r="AB77" i="24" a="1"/>
  <c r="AB77" i="24" s="1"/>
  <c r="AA77" i="24" a="1"/>
  <c r="AA77" i="24" s="1"/>
  <c r="Z77" i="24" a="1"/>
  <c r="Z77" i="24" s="1"/>
  <c r="Y77" i="24" a="1"/>
  <c r="Y77" i="24" s="1"/>
  <c r="X77" i="24" a="1"/>
  <c r="X77" i="24" s="1"/>
  <c r="W77" i="24" a="1"/>
  <c r="W77" i="24" s="1"/>
  <c r="V77" i="24" a="1"/>
  <c r="V77" i="24" s="1"/>
  <c r="U77" i="24" a="1"/>
  <c r="U77" i="24" s="1"/>
  <c r="T77" i="24" a="1"/>
  <c r="T77" i="24" s="1"/>
  <c r="S77" i="24" a="1"/>
  <c r="S77" i="24" s="1"/>
  <c r="R77" i="24" a="1"/>
  <c r="R77" i="24" s="1"/>
  <c r="Q77" i="24" a="1"/>
  <c r="Q77" i="24" s="1"/>
  <c r="P77" i="24" a="1"/>
  <c r="P77" i="24" s="1"/>
  <c r="O77" i="24" a="1"/>
  <c r="O77" i="24" s="1"/>
  <c r="N77" i="24" a="1"/>
  <c r="N77" i="24" s="1"/>
  <c r="M77" i="24" a="1"/>
  <c r="M77" i="24" s="1"/>
  <c r="L77" i="24" a="1"/>
  <c r="L77" i="24" s="1"/>
  <c r="K77" i="24" a="1"/>
  <c r="K77" i="24" s="1"/>
  <c r="J77" i="24" a="1"/>
  <c r="J77" i="24" s="1"/>
  <c r="I77" i="24" a="1"/>
  <c r="I77" i="24" s="1"/>
  <c r="H77" i="24" a="1"/>
  <c r="H77" i="24" s="1"/>
  <c r="G77" i="24" a="1"/>
  <c r="G77" i="24" s="1"/>
  <c r="F77" i="24" a="1"/>
  <c r="F77" i="24" s="1"/>
  <c r="AM76" i="24" a="1"/>
  <c r="AM76" i="24" s="1"/>
  <c r="CA76" i="24" s="1" a="1"/>
  <c r="CA76" i="24" s="1"/>
  <c r="AL76" i="24" a="1"/>
  <c r="AL76" i="24" s="1"/>
  <c r="BZ76" i="24" s="1" a="1"/>
  <c r="BZ76" i="24" s="1"/>
  <c r="AK76" i="24" a="1"/>
  <c r="AK76" i="24" s="1"/>
  <c r="BY76" i="24" s="1" a="1"/>
  <c r="BY76" i="24" s="1"/>
  <c r="AJ76" i="24" a="1"/>
  <c r="AJ76" i="24" s="1"/>
  <c r="BX76" i="24" s="1" a="1"/>
  <c r="BX76" i="24" s="1"/>
  <c r="AI76" i="24" a="1"/>
  <c r="AI76" i="24" s="1"/>
  <c r="BW76" i="24" s="1" a="1"/>
  <c r="BW76" i="24" s="1"/>
  <c r="AH76" i="24" a="1"/>
  <c r="AH76" i="24" s="1"/>
  <c r="BV76" i="24" s="1" a="1"/>
  <c r="BV76" i="24" s="1"/>
  <c r="AG76" i="24" a="1"/>
  <c r="AG76" i="24" s="1"/>
  <c r="BU76" i="24" s="1" a="1"/>
  <c r="BU76" i="24" s="1"/>
  <c r="AF76" i="24" a="1"/>
  <c r="AF76" i="24" s="1"/>
  <c r="BT76" i="24" s="1" a="1"/>
  <c r="BT76" i="24" s="1"/>
  <c r="AE76" i="24" a="1"/>
  <c r="AE76" i="24" s="1"/>
  <c r="BS76" i="24" s="1" a="1"/>
  <c r="BS76" i="24" s="1"/>
  <c r="AD76" i="24" a="1"/>
  <c r="AD76" i="24" s="1"/>
  <c r="BR76" i="24" s="1" a="1"/>
  <c r="BR76" i="24" s="1"/>
  <c r="AC76" i="24" a="1"/>
  <c r="AC76" i="24" s="1"/>
  <c r="BQ76" i="24" s="1" a="1"/>
  <c r="BQ76" i="24" s="1"/>
  <c r="AB76" i="24" a="1"/>
  <c r="AB76" i="24" s="1"/>
  <c r="AA76" i="24" a="1"/>
  <c r="AA76" i="24" s="1"/>
  <c r="Z76" i="24" a="1"/>
  <c r="Z76" i="24" s="1"/>
  <c r="Y76" i="24" a="1"/>
  <c r="Y76" i="24" s="1"/>
  <c r="X76" i="24" a="1"/>
  <c r="X76" i="24" s="1"/>
  <c r="W76" i="24" a="1"/>
  <c r="W76" i="24" s="1"/>
  <c r="V76" i="24" a="1"/>
  <c r="V76" i="24" s="1"/>
  <c r="U76" i="24" a="1"/>
  <c r="U76" i="24" s="1"/>
  <c r="T76" i="24" a="1"/>
  <c r="T76" i="24" s="1"/>
  <c r="S76" i="24" a="1"/>
  <c r="S76" i="24" s="1"/>
  <c r="R76" i="24" a="1"/>
  <c r="R76" i="24" s="1"/>
  <c r="Q76" i="24" a="1"/>
  <c r="Q76" i="24" s="1"/>
  <c r="P76" i="24" a="1"/>
  <c r="P76" i="24" s="1"/>
  <c r="O76" i="24" a="1"/>
  <c r="O76" i="24" s="1"/>
  <c r="N76" i="24" a="1"/>
  <c r="N76" i="24" s="1"/>
  <c r="M76" i="24" a="1"/>
  <c r="M76" i="24" s="1"/>
  <c r="L76" i="24" a="1"/>
  <c r="L76" i="24" s="1"/>
  <c r="K76" i="24" a="1"/>
  <c r="K76" i="24" s="1"/>
  <c r="J76" i="24" a="1"/>
  <c r="J76" i="24" s="1"/>
  <c r="I76" i="24" a="1"/>
  <c r="I76" i="24" s="1"/>
  <c r="H76" i="24" a="1"/>
  <c r="H76" i="24" s="1"/>
  <c r="G76" i="24" a="1"/>
  <c r="G76" i="24" s="1"/>
  <c r="F76" i="24" a="1"/>
  <c r="F76" i="24" s="1"/>
  <c r="AM75" i="24" a="1"/>
  <c r="AM75" i="24" s="1"/>
  <c r="AL75" i="24" a="1"/>
  <c r="AL75" i="24" s="1"/>
  <c r="AK75" i="24" a="1"/>
  <c r="AK75" i="24" s="1"/>
  <c r="AJ75" i="24" a="1"/>
  <c r="AJ75" i="24" s="1"/>
  <c r="AI75" i="24" a="1"/>
  <c r="AI75" i="24" s="1"/>
  <c r="AH75" i="24" a="1"/>
  <c r="AH75" i="24" s="1"/>
  <c r="AG75" i="24" a="1"/>
  <c r="AG75" i="24" s="1"/>
  <c r="AF75" i="24" a="1"/>
  <c r="AF75" i="24" s="1"/>
  <c r="AE75" i="24" a="1"/>
  <c r="AE75" i="24" s="1"/>
  <c r="AD75" i="24" a="1"/>
  <c r="AD75" i="24" s="1"/>
  <c r="AC75" i="24" a="1"/>
  <c r="AC75" i="24" s="1"/>
  <c r="AB75" i="24" a="1"/>
  <c r="AB75" i="24" s="1"/>
  <c r="AB375" i="24" s="1"/>
  <c r="AA75" i="24" a="1"/>
  <c r="AA75" i="24" s="1"/>
  <c r="AA375" i="24" s="1"/>
  <c r="Z75" i="24" a="1"/>
  <c r="Z75" i="24" s="1"/>
  <c r="Z375" i="24" s="1"/>
  <c r="Y75" i="24" a="1"/>
  <c r="Y75" i="24" s="1"/>
  <c r="Y375" i="24" s="1"/>
  <c r="X75" i="24" a="1"/>
  <c r="X75" i="24" s="1"/>
  <c r="W75" i="24" a="1"/>
  <c r="W75" i="24" s="1"/>
  <c r="W375" i="24" s="1"/>
  <c r="V75" i="24" a="1"/>
  <c r="V75" i="24" s="1"/>
  <c r="U75" i="24" a="1"/>
  <c r="U75" i="24" s="1"/>
  <c r="T75" i="24" a="1"/>
  <c r="T75" i="24" s="1"/>
  <c r="T375" i="24" s="1"/>
  <c r="S75" i="24" a="1"/>
  <c r="S75" i="24" s="1"/>
  <c r="R75" i="24" a="1"/>
  <c r="R75" i="24" s="1"/>
  <c r="R375" i="24" s="1"/>
  <c r="Q75" i="24" a="1"/>
  <c r="Q75" i="24" s="1"/>
  <c r="Q375" i="24" s="1"/>
  <c r="P75" i="24" a="1"/>
  <c r="P75" i="24" s="1"/>
  <c r="O75" i="24" a="1"/>
  <c r="O75" i="24" s="1"/>
  <c r="O375" i="24" s="1"/>
  <c r="N75" i="24" a="1"/>
  <c r="N75" i="24" s="1"/>
  <c r="M75" i="24" a="1"/>
  <c r="M75" i="24" s="1"/>
  <c r="M375" i="24" s="1"/>
  <c r="L75" i="24" a="1"/>
  <c r="L75" i="24" s="1"/>
  <c r="L375" i="24" s="1"/>
  <c r="K75" i="24" a="1"/>
  <c r="K75" i="24" s="1"/>
  <c r="J75" i="24" a="1"/>
  <c r="J75" i="24" s="1"/>
  <c r="J375" i="24" s="1"/>
  <c r="I75" i="24" a="1"/>
  <c r="I75" i="24" s="1"/>
  <c r="I375" i="24" s="1"/>
  <c r="H75" i="24" a="1"/>
  <c r="H75" i="24" s="1"/>
  <c r="G75" i="24" a="1"/>
  <c r="G75" i="24" s="1"/>
  <c r="G375" i="24" s="1"/>
  <c r="AM74" i="24" a="1"/>
  <c r="AM74" i="24" s="1"/>
  <c r="AL74" i="24" a="1"/>
  <c r="AL74" i="24" s="1"/>
  <c r="BZ74" i="24" s="1" a="1"/>
  <c r="BZ74" i="24" s="1"/>
  <c r="AK74" i="24" a="1"/>
  <c r="AK74" i="24" s="1"/>
  <c r="BY74" i="24" s="1" a="1"/>
  <c r="BY74" i="24" s="1"/>
  <c r="AJ74" i="24" a="1"/>
  <c r="AJ74" i="24" s="1"/>
  <c r="BX74" i="24" s="1" a="1"/>
  <c r="BX74" i="24" s="1"/>
  <c r="AI74" i="24" a="1"/>
  <c r="AI74" i="24" s="1"/>
  <c r="BW74" i="24" s="1" a="1"/>
  <c r="BW74" i="24" s="1"/>
  <c r="AH74" i="24" a="1"/>
  <c r="AH74" i="24" s="1"/>
  <c r="BV74" i="24" s="1" a="1"/>
  <c r="BV74" i="24" s="1"/>
  <c r="AG74" i="24" a="1"/>
  <c r="AG74" i="24" s="1"/>
  <c r="BU74" i="24" s="1" a="1"/>
  <c r="BU74" i="24" s="1"/>
  <c r="AF74" i="24" a="1"/>
  <c r="AF74" i="24" s="1"/>
  <c r="BT74" i="24" s="1" a="1"/>
  <c r="BT74" i="24" s="1"/>
  <c r="AE74" i="24" a="1"/>
  <c r="AE74" i="24" s="1"/>
  <c r="BS74" i="24" s="1" a="1"/>
  <c r="BS74" i="24" s="1"/>
  <c r="AD74" i="24" a="1"/>
  <c r="AD74" i="24" s="1"/>
  <c r="BR74" i="24" s="1" a="1"/>
  <c r="BR74" i="24" s="1"/>
  <c r="AC74" i="24" a="1"/>
  <c r="AC74" i="24" s="1"/>
  <c r="BQ74" i="24" s="1" a="1"/>
  <c r="BQ74" i="24" s="1"/>
  <c r="AB74" i="24" a="1"/>
  <c r="AB74" i="24" s="1"/>
  <c r="AA74" i="24" a="1"/>
  <c r="AA74" i="24" s="1"/>
  <c r="Z74" i="24" a="1"/>
  <c r="Z74" i="24" s="1"/>
  <c r="Y74" i="24" a="1"/>
  <c r="Y74" i="24" s="1"/>
  <c r="X74" i="24" a="1"/>
  <c r="X74" i="24" s="1"/>
  <c r="W74" i="24" a="1"/>
  <c r="W74" i="24" s="1"/>
  <c r="V74" i="24" a="1"/>
  <c r="V74" i="24" s="1"/>
  <c r="U74" i="24" a="1"/>
  <c r="U74" i="24" s="1"/>
  <c r="T74" i="24" a="1"/>
  <c r="T74" i="24" s="1"/>
  <c r="S74" i="24" a="1"/>
  <c r="S74" i="24" s="1"/>
  <c r="R74" i="24" a="1"/>
  <c r="R74" i="24" s="1"/>
  <c r="Q74" i="24" a="1"/>
  <c r="Q74" i="24" s="1"/>
  <c r="P74" i="24" a="1"/>
  <c r="P74" i="24" s="1"/>
  <c r="O74" i="24" a="1"/>
  <c r="O74" i="24" s="1"/>
  <c r="N74" i="24" a="1"/>
  <c r="N74" i="24" s="1"/>
  <c r="M74" i="24" a="1"/>
  <c r="M74" i="24" s="1"/>
  <c r="L74" i="24" a="1"/>
  <c r="L74" i="24" s="1"/>
  <c r="K74" i="24" a="1"/>
  <c r="K74" i="24" s="1"/>
  <c r="J74" i="24" a="1"/>
  <c r="J74" i="24" s="1"/>
  <c r="I74" i="24" a="1"/>
  <c r="I74" i="24" s="1"/>
  <c r="H74" i="24" a="1"/>
  <c r="H74" i="24" s="1"/>
  <c r="G74" i="24" a="1"/>
  <c r="G74" i="24" s="1"/>
  <c r="H375" i="24" l="1"/>
  <c r="N375" i="24"/>
  <c r="V375" i="24"/>
  <c r="U375" i="24"/>
  <c r="K375" i="24"/>
  <c r="S375" i="24"/>
  <c r="P375" i="24"/>
  <c r="X375" i="24"/>
  <c r="BQ75" i="24" a="1"/>
  <c r="BQ75" i="24" s="1"/>
  <c r="AC375" i="24"/>
  <c r="BR75" i="24" a="1"/>
  <c r="BR75" i="24" s="1"/>
  <c r="AD375" i="24"/>
  <c r="BS75" i="24" a="1"/>
  <c r="BS75" i="24" s="1"/>
  <c r="AE375" i="24"/>
  <c r="BT75" i="24" a="1"/>
  <c r="BT75" i="24" s="1"/>
  <c r="AF375" i="24"/>
  <c r="BU75" i="24" a="1"/>
  <c r="BU75" i="24" s="1"/>
  <c r="AG375" i="24"/>
  <c r="BV75" i="24" a="1"/>
  <c r="BV75" i="24" s="1"/>
  <c r="AH375" i="24"/>
  <c r="BW75" i="24" a="1"/>
  <c r="BW75" i="24" s="1"/>
  <c r="AI375" i="24"/>
  <c r="BX75" i="24" a="1"/>
  <c r="BX75" i="24" s="1"/>
  <c r="AJ375" i="24"/>
  <c r="BY75" i="24" a="1"/>
  <c r="BY75" i="24" s="1"/>
  <c r="AK375" i="24"/>
  <c r="BZ75" i="24" a="1"/>
  <c r="BZ75" i="24" s="1"/>
  <c r="AL375" i="24"/>
  <c r="CA75" i="24" a="1"/>
  <c r="CA75" i="24" s="1"/>
  <c r="AM375" i="24"/>
  <c r="AM82" i="24"/>
  <c r="CA82" i="24" s="1" a="1"/>
  <c r="CA82" i="24" s="1"/>
  <c r="CA74" i="24" a="1"/>
  <c r="CA74" i="24" s="1"/>
  <c r="W269" i="13"/>
  <c r="W226" i="13"/>
  <c r="Z3" i="9"/>
  <c r="Y10" i="14"/>
  <c r="Y10" i="13"/>
  <c r="Z2" i="9"/>
  <c r="Y9" i="14"/>
  <c r="Y9" i="13"/>
  <c r="X227" i="13"/>
  <c r="X228" i="13"/>
  <c r="X231" i="13"/>
  <c r="X229" i="13"/>
  <c r="X230" i="13"/>
  <c r="G82" i="24"/>
  <c r="G373" i="24" s="1"/>
  <c r="G371" i="24"/>
  <c r="Q82" i="24"/>
  <c r="Q373" i="24" s="1"/>
  <c r="Q371" i="24"/>
  <c r="Y82" i="24"/>
  <c r="Y373" i="24" s="1"/>
  <c r="Y371" i="24"/>
  <c r="AG82" i="24"/>
  <c r="AG371" i="24"/>
  <c r="G372" i="24"/>
  <c r="O372" i="24"/>
  <c r="W372" i="24"/>
  <c r="AE372" i="24"/>
  <c r="AM372" i="24"/>
  <c r="I82" i="24"/>
  <c r="I373" i="24" s="1"/>
  <c r="I371" i="24"/>
  <c r="J82" i="24"/>
  <c r="J373" i="24" s="1"/>
  <c r="J371" i="24"/>
  <c r="R82" i="24"/>
  <c r="R373" i="24" s="1"/>
  <c r="R371" i="24"/>
  <c r="Z82" i="24"/>
  <c r="Z373" i="24" s="1"/>
  <c r="Z371" i="24"/>
  <c r="AH82" i="24"/>
  <c r="AH371" i="24"/>
  <c r="H372" i="24"/>
  <c r="P372" i="24"/>
  <c r="X372" i="24"/>
  <c r="AF372" i="24"/>
  <c r="L82" i="24"/>
  <c r="L373" i="24" s="1"/>
  <c r="L371" i="24"/>
  <c r="K82" i="24"/>
  <c r="K373" i="24" s="1"/>
  <c r="K371" i="24"/>
  <c r="S82" i="24"/>
  <c r="S373" i="24" s="1"/>
  <c r="S371" i="24"/>
  <c r="AA82" i="24"/>
  <c r="AA373" i="24" s="1"/>
  <c r="AA371" i="24"/>
  <c r="AI82" i="24"/>
  <c r="AI371" i="24"/>
  <c r="I372" i="24"/>
  <c r="Q372" i="24"/>
  <c r="Y372" i="24"/>
  <c r="AG372" i="24"/>
  <c r="T82" i="24"/>
  <c r="T373" i="24" s="1"/>
  <c r="T371" i="24"/>
  <c r="AJ82" i="24"/>
  <c r="AJ371" i="24"/>
  <c r="J372" i="24"/>
  <c r="R372" i="24"/>
  <c r="Z372" i="24"/>
  <c r="AH372" i="24"/>
  <c r="AB82" i="24"/>
  <c r="AB373" i="24" s="1"/>
  <c r="AB371" i="24"/>
  <c r="M82" i="24"/>
  <c r="M373" i="24" s="1"/>
  <c r="M371" i="24"/>
  <c r="U82" i="24"/>
  <c r="U373" i="24" s="1"/>
  <c r="U371" i="24"/>
  <c r="AC82" i="24"/>
  <c r="AC371" i="24"/>
  <c r="AK82" i="24"/>
  <c r="AK371" i="24"/>
  <c r="K372" i="24"/>
  <c r="S372" i="24"/>
  <c r="AA372" i="24"/>
  <c r="AI372" i="24"/>
  <c r="N82" i="24"/>
  <c r="N373" i="24" s="1"/>
  <c r="N371" i="24"/>
  <c r="V82" i="24"/>
  <c r="V373" i="24" s="1"/>
  <c r="V371" i="24"/>
  <c r="AD82" i="24"/>
  <c r="AD371" i="24"/>
  <c r="AL82" i="24"/>
  <c r="AL371" i="24"/>
  <c r="L372" i="24"/>
  <c r="T372" i="24"/>
  <c r="AB372" i="24"/>
  <c r="AJ372" i="24"/>
  <c r="O82" i="24"/>
  <c r="O373" i="24" s="1"/>
  <c r="O371" i="24"/>
  <c r="W82" i="24"/>
  <c r="W373" i="24" s="1"/>
  <c r="W371" i="24"/>
  <c r="AE82" i="24"/>
  <c r="AE371" i="24"/>
  <c r="AM371" i="24"/>
  <c r="M372" i="24"/>
  <c r="U372" i="24"/>
  <c r="AC372" i="24"/>
  <c r="AK372" i="24"/>
  <c r="H82" i="24"/>
  <c r="H373" i="24" s="1"/>
  <c r="H371" i="24"/>
  <c r="P82" i="24"/>
  <c r="P373" i="24" s="1"/>
  <c r="P371" i="24"/>
  <c r="X82" i="24"/>
  <c r="X373" i="24" s="1"/>
  <c r="X371" i="24"/>
  <c r="AF82" i="24"/>
  <c r="AF371" i="24"/>
  <c r="F372" i="24"/>
  <c r="F82" i="24"/>
  <c r="F373" i="24" s="1"/>
  <c r="N372" i="24"/>
  <c r="V372" i="24"/>
  <c r="AD372" i="24"/>
  <c r="AL372" i="24"/>
  <c r="AI119" i="24"/>
  <c r="AI123" i="24" a="1"/>
  <c r="AB119" i="24"/>
  <c r="AB123" i="24" a="1"/>
  <c r="AB123" i="24" s="1"/>
  <c r="U119" i="24"/>
  <c r="U123" i="24" a="1"/>
  <c r="U123" i="24" s="1"/>
  <c r="G119" i="24"/>
  <c r="G123" i="24" a="1"/>
  <c r="G123" i="24" s="1"/>
  <c r="AM119" i="24"/>
  <c r="AM123" i="24" a="1"/>
  <c r="AE123" i="24" a="1"/>
  <c r="W123" i="24" a="1"/>
  <c r="W123" i="24" s="1"/>
  <c r="O123" i="24" a="1"/>
  <c r="O123" i="24" s="1"/>
  <c r="AL123" i="24" a="1"/>
  <c r="AD123" i="24" a="1"/>
  <c r="V123" i="24" a="1"/>
  <c r="V123" i="24" s="1"/>
  <c r="N123" i="24" a="1"/>
  <c r="N123" i="24" s="1"/>
  <c r="F123" i="24" a="1"/>
  <c r="F123" i="24" s="1"/>
  <c r="AK123" i="24" a="1"/>
  <c r="AC123" i="24" a="1"/>
  <c r="M123" i="24" a="1"/>
  <c r="M123" i="24" s="1"/>
  <c r="C123" i="24" a="1"/>
  <c r="AJ123" i="24" a="1"/>
  <c r="T123" i="24" a="1"/>
  <c r="T123" i="24" s="1"/>
  <c r="L123" i="24" a="1"/>
  <c r="L123" i="24" s="1"/>
  <c r="AA123" i="24" a="1"/>
  <c r="AA123" i="24" s="1"/>
  <c r="S123" i="24" a="1"/>
  <c r="S123" i="24" s="1"/>
  <c r="K123" i="24" a="1"/>
  <c r="K123" i="24" s="1"/>
  <c r="AH123" i="24" a="1"/>
  <c r="Z123" i="24" a="1"/>
  <c r="Z123" i="24" s="1"/>
  <c r="R123" i="24" a="1"/>
  <c r="R123" i="24" s="1"/>
  <c r="J123" i="24" a="1"/>
  <c r="J123" i="24" s="1"/>
  <c r="AG123" i="24" a="1"/>
  <c r="Y123" i="24" a="1"/>
  <c r="Y123" i="24" s="1"/>
  <c r="Q123" i="24" a="1"/>
  <c r="Q123" i="24" s="1"/>
  <c r="I123" i="24" a="1"/>
  <c r="I123" i="24" s="1"/>
  <c r="AF123" i="24" a="1"/>
  <c r="X123" i="24" a="1"/>
  <c r="X123" i="24" s="1"/>
  <c r="P123" i="24" a="1"/>
  <c r="P123" i="24" s="1"/>
  <c r="H123" i="24" a="1"/>
  <c r="H123" i="24" s="1"/>
  <c r="AM373" i="24" l="1"/>
  <c r="C123" i="24"/>
  <c r="AP129" i="24"/>
  <c r="BP129" i="24" s="1"/>
  <c r="CC129" i="24" s="1"/>
  <c r="CP129" i="24" s="1"/>
  <c r="AF123" i="24"/>
  <c r="BT123" i="24" s="1" a="1"/>
  <c r="BT123" i="24" s="1"/>
  <c r="BT125" i="24" a="1"/>
  <c r="BT125" i="24" s="1"/>
  <c r="BT128" i="24" a="1"/>
  <c r="BT128" i="24" s="1"/>
  <c r="BT126" i="24" a="1"/>
  <c r="BT126" i="24" s="1"/>
  <c r="BT124" i="24" a="1"/>
  <c r="BT124" i="24" s="1"/>
  <c r="BT129" i="24" a="1"/>
  <c r="BT129" i="24" s="1"/>
  <c r="BT127" i="24" a="1"/>
  <c r="BT127" i="24" s="1"/>
  <c r="AF373" i="24"/>
  <c r="BT82" i="24" a="1"/>
  <c r="BT82" i="24" s="1"/>
  <c r="AC123" i="24"/>
  <c r="BQ123" i="24" s="1" a="1"/>
  <c r="BQ123" i="24" s="1"/>
  <c r="BQ129" i="24" a="1"/>
  <c r="BQ129" i="24" s="1"/>
  <c r="BQ127" i="24" a="1"/>
  <c r="BQ127" i="24" s="1"/>
  <c r="BQ125" i="24" a="1"/>
  <c r="BQ125" i="24" s="1"/>
  <c r="BQ128" i="24" a="1"/>
  <c r="BQ128" i="24" s="1"/>
  <c r="BQ126" i="24" a="1"/>
  <c r="BQ126" i="24" s="1"/>
  <c r="BQ124" i="24" a="1"/>
  <c r="BQ124" i="24" s="1"/>
  <c r="AC373" i="24"/>
  <c r="BQ82" i="24" a="1"/>
  <c r="BQ82" i="24" s="1"/>
  <c r="AJ373" i="24"/>
  <c r="BX82" i="24" a="1"/>
  <c r="BX82" i="24" s="1"/>
  <c r="AK123" i="24"/>
  <c r="BY123" i="24" s="1" a="1"/>
  <c r="BY123" i="24" s="1"/>
  <c r="BY129" i="24" a="1"/>
  <c r="BY129" i="24" s="1"/>
  <c r="BY127" i="24" a="1"/>
  <c r="BY127" i="24" s="1"/>
  <c r="BY125" i="24" a="1"/>
  <c r="BY125" i="24" s="1"/>
  <c r="BY128" i="24" a="1"/>
  <c r="BY128" i="24" s="1"/>
  <c r="BY126" i="24" a="1"/>
  <c r="BY126" i="24" s="1"/>
  <c r="BY124" i="24" a="1"/>
  <c r="BY124" i="24" s="1"/>
  <c r="AE123" i="24"/>
  <c r="BS123" i="24" s="1" a="1"/>
  <c r="BS123" i="24" s="1"/>
  <c r="BS125" i="24" a="1"/>
  <c r="BS125" i="24" s="1"/>
  <c r="BS128" i="24" a="1"/>
  <c r="BS128" i="24" s="1"/>
  <c r="BS129" i="24" a="1"/>
  <c r="BS129" i="24" s="1"/>
  <c r="BS126" i="24" a="1"/>
  <c r="BS126" i="24" s="1"/>
  <c r="BS124" i="24" a="1"/>
  <c r="BS124" i="24" s="1"/>
  <c r="BS127" i="24" a="1"/>
  <c r="BS127" i="24" s="1"/>
  <c r="AE373" i="24"/>
  <c r="BS82" i="24" a="1"/>
  <c r="BS82" i="24" s="1"/>
  <c r="AD373" i="24"/>
  <c r="BR82" i="24" a="1"/>
  <c r="BR82" i="24" s="1"/>
  <c r="AM123" i="24"/>
  <c r="CA123" i="24" s="1" a="1"/>
  <c r="CA123" i="24" s="1"/>
  <c r="CA129" i="24" a="1"/>
  <c r="CA129" i="24" s="1"/>
  <c r="CA125" i="24" a="1"/>
  <c r="CA125" i="24" s="1"/>
  <c r="CA128" i="24" a="1"/>
  <c r="CA128" i="24" s="1"/>
  <c r="CA126" i="24" a="1"/>
  <c r="CA126" i="24" s="1"/>
  <c r="CA124" i="24" a="1"/>
  <c r="CA124" i="24" s="1"/>
  <c r="CA127" i="24" a="1"/>
  <c r="CA127" i="24" s="1"/>
  <c r="AI123" i="24"/>
  <c r="BW123" i="24" s="1" a="1"/>
  <c r="BW123" i="24" s="1"/>
  <c r="BW129" i="24" a="1"/>
  <c r="BW129" i="24" s="1"/>
  <c r="BW126" i="24" a="1"/>
  <c r="BW126" i="24" s="1"/>
  <c r="BW124" i="24" a="1"/>
  <c r="BW124" i="24" s="1"/>
  <c r="BW127" i="24" a="1"/>
  <c r="BW127" i="24" s="1"/>
  <c r="BW125" i="24" a="1"/>
  <c r="BW125" i="24" s="1"/>
  <c r="BW128" i="24" a="1"/>
  <c r="BW128" i="24" s="1"/>
  <c r="AG123" i="24"/>
  <c r="BU123" i="24" s="1" a="1"/>
  <c r="BU123" i="24" s="1"/>
  <c r="BU128" i="24" a="1"/>
  <c r="BU128" i="24" s="1"/>
  <c r="BU126" i="24" a="1"/>
  <c r="BU126" i="24" s="1"/>
  <c r="BU124" i="24" a="1"/>
  <c r="BU124" i="24" s="1"/>
  <c r="BU127" i="24" a="1"/>
  <c r="BU127" i="24" s="1"/>
  <c r="BU129" i="24" a="1"/>
  <c r="BU129" i="24" s="1"/>
  <c r="BU125" i="24" a="1"/>
  <c r="BU125" i="24" s="1"/>
  <c r="AG373" i="24"/>
  <c r="BU82" i="24" a="1"/>
  <c r="BU82" i="24" s="1"/>
  <c r="AI373" i="24"/>
  <c r="BW82" i="24" a="1"/>
  <c r="BW82" i="24" s="1"/>
  <c r="AJ123" i="24"/>
  <c r="BX123" i="24" s="1" a="1"/>
  <c r="BX123" i="24" s="1"/>
  <c r="BX129" i="24" a="1"/>
  <c r="BX129" i="24" s="1"/>
  <c r="BX126" i="24" a="1"/>
  <c r="BX126" i="24" s="1"/>
  <c r="BX124" i="24" a="1"/>
  <c r="BX124" i="24" s="1"/>
  <c r="BX127" i="24" a="1"/>
  <c r="BX127" i="24" s="1"/>
  <c r="BX125" i="24" a="1"/>
  <c r="BX125" i="24" s="1"/>
  <c r="BX128" i="24" a="1"/>
  <c r="BX128" i="24" s="1"/>
  <c r="AH123" i="24"/>
  <c r="BV123" i="24" s="1" a="1"/>
  <c r="BV123" i="24" s="1"/>
  <c r="BV126" i="24" a="1"/>
  <c r="BV126" i="24" s="1"/>
  <c r="BV124" i="24" a="1"/>
  <c r="BV124" i="24" s="1"/>
  <c r="BV127" i="24" a="1"/>
  <c r="BV127" i="24" s="1"/>
  <c r="BV125" i="24" a="1"/>
  <c r="BV125" i="24" s="1"/>
  <c r="BV128" i="24" a="1"/>
  <c r="BV128" i="24" s="1"/>
  <c r="BV129" i="24" a="1"/>
  <c r="BV129" i="24" s="1"/>
  <c r="AL373" i="24"/>
  <c r="BZ82" i="24" a="1"/>
  <c r="BZ82" i="24" s="1"/>
  <c r="AK373" i="24"/>
  <c r="BY82" i="24" a="1"/>
  <c r="BY82" i="24" s="1"/>
  <c r="AH373" i="24"/>
  <c r="BV82" i="24" a="1"/>
  <c r="BV82" i="24" s="1"/>
  <c r="AD123" i="24"/>
  <c r="BR123" i="24" s="1" a="1"/>
  <c r="BR123" i="24" s="1"/>
  <c r="BR127" i="24" a="1"/>
  <c r="BR127" i="24" s="1"/>
  <c r="BR125" i="24" a="1"/>
  <c r="BR125" i="24" s="1"/>
  <c r="BR128" i="24" a="1"/>
  <c r="BR128" i="24" s="1"/>
  <c r="BR129" i="24" a="1"/>
  <c r="BR129" i="24" s="1"/>
  <c r="BR126" i="24" a="1"/>
  <c r="BR126" i="24" s="1"/>
  <c r="BR124" i="24" a="1"/>
  <c r="BR124" i="24" s="1"/>
  <c r="AL123" i="24"/>
  <c r="BZ123" i="24" s="1" a="1"/>
  <c r="BZ123" i="24" s="1"/>
  <c r="BZ129" i="24" a="1"/>
  <c r="BZ129" i="24" s="1"/>
  <c r="BZ127" i="24" a="1"/>
  <c r="BZ127" i="24" s="1"/>
  <c r="BZ125" i="24" a="1"/>
  <c r="BZ125" i="24" s="1"/>
  <c r="BZ128" i="24" a="1"/>
  <c r="BZ128" i="24" s="1"/>
  <c r="BZ126" i="24" a="1"/>
  <c r="BZ126" i="24" s="1"/>
  <c r="BZ124" i="24" a="1"/>
  <c r="BZ124" i="24" s="1"/>
  <c r="X269" i="13"/>
  <c r="X226" i="13"/>
  <c r="AA2" i="9"/>
  <c r="Z9" i="14"/>
  <c r="Z9" i="13"/>
  <c r="Y230" i="13"/>
  <c r="Y229" i="13"/>
  <c r="Y228" i="13"/>
  <c r="Y231" i="13"/>
  <c r="Y227" i="13"/>
  <c r="AA3" i="9"/>
  <c r="Z10" i="14"/>
  <c r="Z10" i="13"/>
  <c r="Y269" i="13" l="1"/>
  <c r="Y226" i="13"/>
  <c r="AB2" i="9"/>
  <c r="AA9" i="14"/>
  <c r="AA9" i="13"/>
  <c r="AB3" i="9"/>
  <c r="AA10" i="14"/>
  <c r="AA10" i="13"/>
  <c r="Z228" i="13"/>
  <c r="Z227" i="13"/>
  <c r="Z230" i="13"/>
  <c r="Z229" i="13"/>
  <c r="Z231" i="13"/>
  <c r="Z269" i="13" l="1"/>
  <c r="Z226" i="13"/>
  <c r="AC3" i="9"/>
  <c r="AB10" i="14"/>
  <c r="AB10" i="13"/>
  <c r="AC2" i="9"/>
  <c r="AB9" i="14"/>
  <c r="AB9" i="13"/>
  <c r="AA229" i="13"/>
  <c r="AA231" i="13"/>
  <c r="AA228" i="13"/>
  <c r="AA227" i="13"/>
  <c r="AA230" i="13"/>
  <c r="L84" i="24"/>
  <c r="L376" i="24" s="1"/>
  <c r="T84" i="24"/>
  <c r="T376" i="24" s="1"/>
  <c r="AB84" i="24"/>
  <c r="AB376" i="24" s="1"/>
  <c r="AL84" i="24"/>
  <c r="AM84" i="24"/>
  <c r="AC84" i="24"/>
  <c r="N84" i="24"/>
  <c r="N376" i="24" s="1"/>
  <c r="V84" i="24"/>
  <c r="V376" i="24" s="1"/>
  <c r="AD84" i="24"/>
  <c r="M84" i="24"/>
  <c r="M376" i="24" s="1"/>
  <c r="G84" i="24"/>
  <c r="G376" i="24" s="1"/>
  <c r="O84" i="24"/>
  <c r="O376" i="24" s="1"/>
  <c r="W84" i="24"/>
  <c r="W376" i="24" s="1"/>
  <c r="AE84" i="24"/>
  <c r="U84" i="24"/>
  <c r="U376" i="24" s="1"/>
  <c r="I84" i="24"/>
  <c r="I376" i="24" s="1"/>
  <c r="P84" i="24"/>
  <c r="P376" i="24" s="1"/>
  <c r="X84" i="24"/>
  <c r="X376" i="24" s="1"/>
  <c r="AG84" i="24"/>
  <c r="H84" i="24"/>
  <c r="H376" i="24" s="1"/>
  <c r="Q84" i="24"/>
  <c r="Q376" i="24" s="1"/>
  <c r="Y84" i="24"/>
  <c r="Y376" i="24" s="1"/>
  <c r="AH84" i="24"/>
  <c r="J84" i="24"/>
  <c r="J376" i="24" s="1"/>
  <c r="R84" i="24"/>
  <c r="R376" i="24" s="1"/>
  <c r="Z84" i="24"/>
  <c r="Z376" i="24" s="1"/>
  <c r="AI84" i="24"/>
  <c r="K84" i="24"/>
  <c r="K376" i="24" s="1"/>
  <c r="S84" i="24"/>
  <c r="S376" i="24" s="1"/>
  <c r="AA84" i="24"/>
  <c r="AA376" i="24" s="1"/>
  <c r="AK84" i="24"/>
  <c r="AH376" i="24" l="1"/>
  <c r="BV84" i="24" a="1"/>
  <c r="BV84" i="24" s="1"/>
  <c r="AK376" i="24"/>
  <c r="BY84" i="24" a="1"/>
  <c r="BY84" i="24" s="1"/>
  <c r="AE376" i="24"/>
  <c r="BS84" i="24" a="1"/>
  <c r="BS84" i="24" s="1"/>
  <c r="AC376" i="24"/>
  <c r="BQ84" i="24" a="1"/>
  <c r="BQ84" i="24" s="1"/>
  <c r="AM376" i="24"/>
  <c r="CA84" i="24" a="1"/>
  <c r="CA84" i="24" s="1"/>
  <c r="AL376" i="24"/>
  <c r="BZ84" i="24" a="1"/>
  <c r="BZ84" i="24" s="1"/>
  <c r="AI376" i="24"/>
  <c r="BW84" i="24" a="1"/>
  <c r="BW84" i="24" s="1"/>
  <c r="AG376" i="24"/>
  <c r="BU84" i="24" a="1"/>
  <c r="BU84" i="24" s="1"/>
  <c r="AD376" i="24"/>
  <c r="BR84" i="24" a="1"/>
  <c r="BR84" i="24" s="1"/>
  <c r="AA269" i="13"/>
  <c r="AA226" i="13"/>
  <c r="AD2" i="9"/>
  <c r="AC9" i="14"/>
  <c r="AC9" i="13"/>
  <c r="AB229" i="13"/>
  <c r="AB227" i="13"/>
  <c r="AB228" i="13"/>
  <c r="AB231" i="13"/>
  <c r="AB230" i="13"/>
  <c r="AD3" i="9"/>
  <c r="AC10" i="14"/>
  <c r="AC10" i="13"/>
  <c r="AF84" i="24"/>
  <c r="F84" i="24"/>
  <c r="F376" i="24" s="1"/>
  <c r="AJ84" i="24"/>
  <c r="AT470" i="12" a="1"/>
  <c r="CN84" i="24" a="1"/>
  <c r="CL84" i="24" a="1"/>
  <c r="CH84" i="24" a="1"/>
  <c r="CM84" i="24" a="1"/>
  <c r="CI84" i="24" a="1"/>
  <c r="CD84" i="24" a="1"/>
  <c r="CF84" i="24" a="1"/>
  <c r="CE84" i="24" a="1"/>
  <c r="CJ84" i="24" a="1"/>
  <c r="AT469" i="12" a="1"/>
  <c r="CH84" i="24" l="1"/>
  <c r="CU84" i="24" s="1"/>
  <c r="CD84" i="24"/>
  <c r="CQ84" i="24" s="1"/>
  <c r="CJ84" i="24"/>
  <c r="CW84" i="24" s="1"/>
  <c r="CF84" i="24"/>
  <c r="CS84" i="24" s="1"/>
  <c r="CM84" i="24"/>
  <c r="CZ84" i="24" s="1"/>
  <c r="CL84" i="24"/>
  <c r="CY84" i="24" s="1"/>
  <c r="CE84" i="24"/>
  <c r="CR84" i="24" s="1"/>
  <c r="CN84" i="24"/>
  <c r="DA84" i="24" s="1"/>
  <c r="CI84" i="24"/>
  <c r="CV84" i="24" s="1"/>
  <c r="AJ376" i="24"/>
  <c r="BX84" i="24" a="1"/>
  <c r="BX84" i="24" s="1"/>
  <c r="AF376" i="24"/>
  <c r="BT84" i="24" a="1"/>
  <c r="BT84" i="24" s="1"/>
  <c r="AB269" i="13"/>
  <c r="AB226" i="13"/>
  <c r="AT469" i="12"/>
  <c r="AT470" i="12"/>
  <c r="BF469" i="12"/>
  <c r="AE3" i="9"/>
  <c r="AD10" i="14"/>
  <c r="AD10" i="13"/>
  <c r="BG470" i="12"/>
  <c r="BG469" i="12"/>
  <c r="BF470" i="12"/>
  <c r="AE2" i="9"/>
  <c r="AD9" i="14"/>
  <c r="AD9" i="13"/>
  <c r="AT262" i="13" a="1"/>
  <c r="AT267" i="13" a="1"/>
  <c r="AT258" i="13" a="1"/>
  <c r="CK84" i="24" a="1"/>
  <c r="AT260" i="13" a="1"/>
  <c r="AT261" i="13" a="1"/>
  <c r="AT266" i="13" a="1"/>
  <c r="CG84" i="24" a="1"/>
  <c r="AT268" i="13" a="1"/>
  <c r="AT264" i="13" a="1"/>
  <c r="AT259" i="13" a="1"/>
  <c r="AT265" i="13" a="1"/>
  <c r="AT263" i="13" a="1"/>
  <c r="CG84" i="24" l="1"/>
  <c r="CT84" i="24" s="1"/>
  <c r="CK84" i="24"/>
  <c r="CX84" i="24" s="1"/>
  <c r="AT260" i="13"/>
  <c r="AT268" i="13"/>
  <c r="AT267" i="13"/>
  <c r="AT259" i="13"/>
  <c r="AT265" i="13"/>
  <c r="AT263" i="13"/>
  <c r="AT262" i="13"/>
  <c r="AT258" i="13"/>
  <c r="AT261" i="13"/>
  <c r="AT266" i="13"/>
  <c r="AT264" i="13"/>
  <c r="BF260" i="13"/>
  <c r="AC231" i="13"/>
  <c r="BF268" i="13"/>
  <c r="AC230" i="13"/>
  <c r="BF267" i="13"/>
  <c r="BF259" i="13"/>
  <c r="AC228" i="13"/>
  <c r="BF265" i="13"/>
  <c r="BF263" i="13"/>
  <c r="BF262" i="13"/>
  <c r="BF258" i="13"/>
  <c r="BF261" i="13"/>
  <c r="AC229" i="13"/>
  <c r="BF266" i="13"/>
  <c r="AC227" i="13"/>
  <c r="BF264" i="13"/>
  <c r="AC269" i="13"/>
  <c r="AC226" i="13"/>
  <c r="AF2" i="9"/>
  <c r="AE9" i="14"/>
  <c r="AE9" i="13"/>
  <c r="AF3" i="9"/>
  <c r="AE10" i="14"/>
  <c r="AE10" i="13"/>
  <c r="BH470" i="12"/>
  <c r="BH469" i="12"/>
  <c r="BS264" i="13" a="1"/>
  <c r="BS263" i="13" a="1"/>
  <c r="AT269" i="13" a="1"/>
  <c r="BS260" i="13" a="1"/>
  <c r="BS266" i="13" a="1"/>
  <c r="BS261" i="13" a="1"/>
  <c r="BS258" i="13" a="1"/>
  <c r="BS265" i="13" a="1"/>
  <c r="BS262" i="13" a="1"/>
  <c r="BS268" i="13" a="1"/>
  <c r="BS259" i="13" a="1"/>
  <c r="BS267" i="13" a="1"/>
  <c r="BS261" i="13" l="1"/>
  <c r="CF261" i="13" s="1"/>
  <c r="BS268" i="13"/>
  <c r="CF268" i="13" s="1"/>
  <c r="BS264" i="13"/>
  <c r="CF264" i="13" s="1"/>
  <c r="BS258" i="13"/>
  <c r="CF258" i="13" s="1"/>
  <c r="AT269" i="13"/>
  <c r="BS259" i="13"/>
  <c r="CF259" i="13" s="1"/>
  <c r="BS260" i="13"/>
  <c r="CF260" i="13" s="1"/>
  <c r="BS265" i="13"/>
  <c r="CF265" i="13" s="1"/>
  <c r="BS262" i="13"/>
  <c r="CF262" i="13" s="1"/>
  <c r="BS266" i="13"/>
  <c r="CF266" i="13" s="1"/>
  <c r="BS267" i="13"/>
  <c r="CF267" i="13" s="1"/>
  <c r="BS263" i="13"/>
  <c r="CF263" i="13" s="1"/>
  <c r="AD227" i="13"/>
  <c r="BG264" i="13"/>
  <c r="AD229" i="13"/>
  <c r="BG266" i="13"/>
  <c r="BG260" i="13"/>
  <c r="BF269" i="13"/>
  <c r="BG259" i="13"/>
  <c r="BG261" i="13"/>
  <c r="AD230" i="13"/>
  <c r="BG267" i="13"/>
  <c r="BG263" i="13"/>
  <c r="AD228" i="13"/>
  <c r="BG265" i="13"/>
  <c r="BG262" i="13"/>
  <c r="AD231" i="13"/>
  <c r="BG268" i="13"/>
  <c r="BG258" i="13"/>
  <c r="AD269" i="13"/>
  <c r="AD226" i="13"/>
  <c r="AG2" i="9"/>
  <c r="AF9" i="14"/>
  <c r="AF9" i="13"/>
  <c r="AG3" i="9"/>
  <c r="AF10" i="14"/>
  <c r="AF10" i="13"/>
  <c r="BI470" i="12"/>
  <c r="BI469" i="12"/>
  <c r="BT266" i="13" a="1"/>
  <c r="BT268" i="13" a="1"/>
  <c r="BT264" i="13" a="1"/>
  <c r="AX259" i="13" a="1"/>
  <c r="AX263" i="13" a="1"/>
  <c r="BT267" i="13" a="1"/>
  <c r="BS269" i="13" a="1"/>
  <c r="BT263" i="13" a="1"/>
  <c r="AX261" i="13" a="1"/>
  <c r="BT261" i="13" a="1"/>
  <c r="AX266" i="13" a="1"/>
  <c r="AX258" i="13" a="1"/>
  <c r="BT265" i="13" a="1"/>
  <c r="AX265" i="13" a="1"/>
  <c r="AX264" i="13" a="1"/>
  <c r="AX267" i="13" a="1"/>
  <c r="AX268" i="13" a="1"/>
  <c r="AX262" i="13" a="1"/>
  <c r="BT259" i="13" a="1"/>
  <c r="BT260" i="13" a="1"/>
  <c r="BT258" i="13" a="1"/>
  <c r="AX260" i="13" a="1"/>
  <c r="BT262" i="13" a="1"/>
  <c r="BT268" i="13" l="1"/>
  <c r="CG268" i="13" s="1"/>
  <c r="BT263" i="13"/>
  <c r="CG263" i="13" s="1"/>
  <c r="BT264" i="13"/>
  <c r="CG264" i="13" s="1"/>
  <c r="BS269" i="13"/>
  <c r="CF269" i="13" s="1"/>
  <c r="BT267" i="13"/>
  <c r="CG267" i="13" s="1"/>
  <c r="AX260" i="13"/>
  <c r="AX261" i="13"/>
  <c r="AX268" i="13"/>
  <c r="AX266" i="13"/>
  <c r="AX267" i="13"/>
  <c r="AX264" i="13"/>
  <c r="AX259" i="13"/>
  <c r="AX265" i="13"/>
  <c r="AX258" i="13"/>
  <c r="AX263" i="13"/>
  <c r="AX262" i="13"/>
  <c r="BT259" i="13"/>
  <c r="CG259" i="13" s="1"/>
  <c r="BT262" i="13"/>
  <c r="CG262" i="13" s="1"/>
  <c r="BT260" i="13"/>
  <c r="CG260" i="13" s="1"/>
  <c r="BT265" i="13"/>
  <c r="CG265" i="13" s="1"/>
  <c r="BT261" i="13"/>
  <c r="CG261" i="13" s="1"/>
  <c r="BT266" i="13"/>
  <c r="CG266" i="13" s="1"/>
  <c r="BT258" i="13"/>
  <c r="CG258" i="13" s="1"/>
  <c r="BH259" i="13"/>
  <c r="BH262" i="13"/>
  <c r="AE227" i="13"/>
  <c r="BH264" i="13"/>
  <c r="AE230" i="13"/>
  <c r="BH267" i="13"/>
  <c r="BH263" i="13"/>
  <c r="AE228" i="13"/>
  <c r="BH265" i="13"/>
  <c r="AE231" i="13"/>
  <c r="BH268" i="13"/>
  <c r="BH258" i="13"/>
  <c r="BH260" i="13"/>
  <c r="BH261" i="13"/>
  <c r="BG269" i="13"/>
  <c r="AE229" i="13"/>
  <c r="BH266" i="13"/>
  <c r="AE269" i="13"/>
  <c r="AE226" i="13"/>
  <c r="AH2" i="9"/>
  <c r="AG9" i="14"/>
  <c r="AG9" i="13"/>
  <c r="AH3" i="9"/>
  <c r="AG10" i="14"/>
  <c r="AG10" i="13"/>
  <c r="BJ470" i="12"/>
  <c r="BJ469" i="12"/>
  <c r="BU260" i="13" a="1"/>
  <c r="BU263" i="13" a="1"/>
  <c r="BU268" i="13" a="1"/>
  <c r="BU264" i="13" a="1"/>
  <c r="BU262" i="13" a="1"/>
  <c r="BT269" i="13" a="1"/>
  <c r="AX269" i="13" a="1"/>
  <c r="BU265" i="13" a="1"/>
  <c r="BU266" i="13" a="1"/>
  <c r="BU258" i="13" a="1"/>
  <c r="BU261" i="13" a="1"/>
  <c r="BU267" i="13" a="1"/>
  <c r="BU259" i="13" a="1"/>
  <c r="BU260" i="13" l="1"/>
  <c r="CH260" i="13" s="1"/>
  <c r="BU265" i="13"/>
  <c r="CH265" i="13" s="1"/>
  <c r="BU264" i="13"/>
  <c r="CH264" i="13" s="1"/>
  <c r="AX269" i="13"/>
  <c r="BU266" i="13"/>
  <c r="CH266" i="13" s="1"/>
  <c r="BU261" i="13"/>
  <c r="CH261" i="13" s="1"/>
  <c r="BU258" i="13"/>
  <c r="CH258" i="13" s="1"/>
  <c r="BU263" i="13"/>
  <c r="CH263" i="13" s="1"/>
  <c r="BU262" i="13"/>
  <c r="CH262" i="13" s="1"/>
  <c r="BT269" i="13"/>
  <c r="CG269" i="13" s="1"/>
  <c r="BU268" i="13"/>
  <c r="CH268" i="13" s="1"/>
  <c r="BU267" i="13"/>
  <c r="CH267" i="13" s="1"/>
  <c r="BU259" i="13"/>
  <c r="CH259" i="13" s="1"/>
  <c r="BI262" i="13"/>
  <c r="BI261" i="13"/>
  <c r="BH269" i="13"/>
  <c r="BI260" i="13"/>
  <c r="AF230" i="13"/>
  <c r="BI267" i="13"/>
  <c r="BI263" i="13"/>
  <c r="BI259" i="13"/>
  <c r="AF227" i="13"/>
  <c r="BI264" i="13"/>
  <c r="AF228" i="13"/>
  <c r="BI265" i="13"/>
  <c r="AF231" i="13"/>
  <c r="BI268" i="13"/>
  <c r="AF229" i="13"/>
  <c r="BI266" i="13"/>
  <c r="BI258" i="13"/>
  <c r="AF269" i="13"/>
  <c r="AF226" i="13"/>
  <c r="AI2" i="9"/>
  <c r="AH9" i="14"/>
  <c r="AH9" i="13"/>
  <c r="AI3" i="9"/>
  <c r="AH10" i="14"/>
  <c r="AH10" i="13"/>
  <c r="BV259" i="13" a="1"/>
  <c r="BV261" i="13" a="1"/>
  <c r="BV263" i="13" a="1"/>
  <c r="BV258" i="13" a="1"/>
  <c r="BV260" i="13" a="1"/>
  <c r="AS470" i="12" a="1"/>
  <c r="BV266" i="13" a="1"/>
  <c r="BV267" i="13" a="1"/>
  <c r="BV268" i="13" a="1"/>
  <c r="BV262" i="13" a="1"/>
  <c r="BV264" i="13" a="1"/>
  <c r="BV265" i="13" a="1"/>
  <c r="BU269" i="13" a="1"/>
  <c r="AS469" i="12" a="1"/>
  <c r="BV261" i="13" l="1"/>
  <c r="CI261" i="13" s="1"/>
  <c r="BV266" i="13"/>
  <c r="CI266" i="13" s="1"/>
  <c r="BV267" i="13"/>
  <c r="CI267" i="13" s="1"/>
  <c r="BV264" i="13"/>
  <c r="CI264" i="13" s="1"/>
  <c r="BV262" i="13"/>
  <c r="CI262" i="13" s="1"/>
  <c r="BV268" i="13"/>
  <c r="CI268" i="13" s="1"/>
  <c r="BV260" i="13"/>
  <c r="CI260" i="13" s="1"/>
  <c r="BV259" i="13"/>
  <c r="CI259" i="13" s="1"/>
  <c r="BU269" i="13"/>
  <c r="CH269" i="13" s="1"/>
  <c r="BV258" i="13"/>
  <c r="CI258" i="13" s="1"/>
  <c r="BV265" i="13"/>
  <c r="CI265" i="13" s="1"/>
  <c r="BV263" i="13"/>
  <c r="CI263" i="13" s="1"/>
  <c r="BJ259" i="13"/>
  <c r="BJ263" i="13"/>
  <c r="AG230" i="13"/>
  <c r="BJ267" i="13"/>
  <c r="AG229" i="13"/>
  <c r="BJ266" i="13"/>
  <c r="BJ262" i="13"/>
  <c r="BJ258" i="13"/>
  <c r="BJ260" i="13"/>
  <c r="BJ261" i="13"/>
  <c r="AG228" i="13"/>
  <c r="BJ265" i="13"/>
  <c r="BI269" i="13"/>
  <c r="AG231" i="13"/>
  <c r="BJ268" i="13"/>
  <c r="AG227" i="13"/>
  <c r="BJ264" i="13"/>
  <c r="AG269" i="13"/>
  <c r="AG226" i="13"/>
  <c r="AS470" i="12"/>
  <c r="AS469" i="12"/>
  <c r="BK470" i="12"/>
  <c r="AJ3" i="9"/>
  <c r="AI10" i="14"/>
  <c r="AI10" i="13"/>
  <c r="BL469" i="12"/>
  <c r="BL470" i="12"/>
  <c r="AJ2" i="9"/>
  <c r="AI9" i="14"/>
  <c r="AI9" i="13"/>
  <c r="BK469" i="12"/>
  <c r="BW265" i="13" a="1"/>
  <c r="BW267" i="13" a="1"/>
  <c r="AS259" i="13" a="1"/>
  <c r="AS266" i="13" a="1"/>
  <c r="AS262" i="13" a="1"/>
  <c r="AS260" i="13" a="1"/>
  <c r="BW260" i="13" a="1"/>
  <c r="BW264" i="13" a="1"/>
  <c r="AS258" i="13" a="1"/>
  <c r="AS263" i="13" a="1"/>
  <c r="BW259" i="13" a="1"/>
  <c r="AS264" i="13" a="1"/>
  <c r="BV269" i="13" a="1"/>
  <c r="BW262" i="13" a="1"/>
  <c r="BW258" i="13" a="1"/>
  <c r="BW268" i="13" a="1"/>
  <c r="AS265" i="13" a="1"/>
  <c r="BW261" i="13" a="1"/>
  <c r="AS267" i="13" a="1"/>
  <c r="BW266" i="13" a="1"/>
  <c r="BW263" i="13" a="1"/>
  <c r="AS268" i="13" a="1"/>
  <c r="AS261" i="13" a="1"/>
  <c r="AS268" i="13" l="1"/>
  <c r="AS266" i="13"/>
  <c r="BW260" i="13"/>
  <c r="CJ260" i="13" s="1"/>
  <c r="BV269" i="13"/>
  <c r="CI269" i="13" s="1"/>
  <c r="BW267" i="13"/>
  <c r="CJ267" i="13" s="1"/>
  <c r="AS262" i="13"/>
  <c r="AS259" i="13"/>
  <c r="BW262" i="13"/>
  <c r="CJ262" i="13" s="1"/>
  <c r="BW263" i="13"/>
  <c r="CJ263" i="13" s="1"/>
  <c r="AS258" i="13"/>
  <c r="BW268" i="13"/>
  <c r="CJ268" i="13" s="1"/>
  <c r="BW261" i="13"/>
  <c r="CJ261" i="13" s="1"/>
  <c r="BW266" i="13"/>
  <c r="CJ266" i="13" s="1"/>
  <c r="BW259" i="13"/>
  <c r="CJ259" i="13" s="1"/>
  <c r="AS264" i="13"/>
  <c r="AS267" i="13"/>
  <c r="AS260" i="13"/>
  <c r="AS261" i="13"/>
  <c r="BW258" i="13"/>
  <c r="CJ258" i="13" s="1"/>
  <c r="AS263" i="13"/>
  <c r="AS265" i="13"/>
  <c r="BW264" i="13"/>
  <c r="CJ264" i="13" s="1"/>
  <c r="BW265" i="13"/>
  <c r="CJ265" i="13" s="1"/>
  <c r="AH231" i="13"/>
  <c r="BK268" i="13"/>
  <c r="AH229" i="13"/>
  <c r="BK266" i="13"/>
  <c r="BK262" i="13"/>
  <c r="BK259" i="13"/>
  <c r="BK258" i="13"/>
  <c r="AH227" i="13"/>
  <c r="BK264" i="13"/>
  <c r="AH230" i="13"/>
  <c r="BK267" i="13"/>
  <c r="BK260" i="13"/>
  <c r="BK261" i="13"/>
  <c r="BJ269" i="13"/>
  <c r="BK263" i="13"/>
  <c r="AH228" i="13"/>
  <c r="BK265" i="13"/>
  <c r="AH269" i="13"/>
  <c r="AH226" i="13"/>
  <c r="AK3" i="9"/>
  <c r="AJ10" i="14"/>
  <c r="AJ10" i="13"/>
  <c r="BM470" i="12"/>
  <c r="BM469" i="12"/>
  <c r="AK2" i="9"/>
  <c r="AJ9" i="14"/>
  <c r="AJ9" i="13"/>
  <c r="AM370" i="24"/>
  <c r="AL370" i="24"/>
  <c r="AK370" i="24"/>
  <c r="AJ370" i="24"/>
  <c r="AI370" i="24"/>
  <c r="AH370" i="24"/>
  <c r="AG370" i="24"/>
  <c r="AF370" i="24"/>
  <c r="AE370" i="24"/>
  <c r="AD370" i="24"/>
  <c r="AC370" i="24"/>
  <c r="AB370" i="24"/>
  <c r="AA370" i="24"/>
  <c r="Z370" i="24"/>
  <c r="Y370" i="24"/>
  <c r="X370" i="24"/>
  <c r="W370" i="24"/>
  <c r="V370" i="24"/>
  <c r="U370" i="24"/>
  <c r="T370" i="24"/>
  <c r="S370" i="24"/>
  <c r="R370" i="24"/>
  <c r="Q370" i="24"/>
  <c r="P370" i="24"/>
  <c r="O370" i="24"/>
  <c r="N370" i="24"/>
  <c r="M370" i="24"/>
  <c r="L370" i="24"/>
  <c r="K370" i="24"/>
  <c r="J370" i="24"/>
  <c r="I370" i="24"/>
  <c r="H370" i="24"/>
  <c r="G370" i="24"/>
  <c r="F370" i="24"/>
  <c r="BC343" i="24"/>
  <c r="BC341" i="24" s="1"/>
  <c r="BC340" i="24" s="1"/>
  <c r="BC339" i="24" s="1"/>
  <c r="BC338" i="24" s="1"/>
  <c r="BC337" i="24" s="1"/>
  <c r="BC336" i="24" s="1"/>
  <c r="AP343" i="24"/>
  <c r="AS335" i="24"/>
  <c r="AW335" i="24" s="1"/>
  <c r="AZ335" i="24" s="1"/>
  <c r="AM335" i="24"/>
  <c r="AL335" i="24"/>
  <c r="AK335" i="24"/>
  <c r="AJ335" i="24"/>
  <c r="AI335" i="24"/>
  <c r="AH335" i="24"/>
  <c r="AG335" i="24"/>
  <c r="AF335" i="24"/>
  <c r="AE335" i="24"/>
  <c r="AD335" i="24"/>
  <c r="AC335" i="24"/>
  <c r="AB335" i="24"/>
  <c r="AA335" i="24"/>
  <c r="Z335" i="24"/>
  <c r="Y335" i="24"/>
  <c r="X335" i="24"/>
  <c r="W335" i="24"/>
  <c r="V335" i="24"/>
  <c r="U335" i="24"/>
  <c r="T335" i="24"/>
  <c r="S335" i="24"/>
  <c r="R335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AY334" i="24"/>
  <c r="AM324" i="24"/>
  <c r="AL324" i="24"/>
  <c r="AK324" i="24"/>
  <c r="AJ324" i="24"/>
  <c r="AI324" i="24"/>
  <c r="AH324" i="24"/>
  <c r="AG324" i="24"/>
  <c r="AF324" i="24"/>
  <c r="AE324" i="24"/>
  <c r="AD324" i="24"/>
  <c r="AC324" i="24"/>
  <c r="AB324" i="24"/>
  <c r="AA324" i="24"/>
  <c r="Z324" i="24"/>
  <c r="Y324" i="24"/>
  <c r="X324" i="24"/>
  <c r="W324" i="24"/>
  <c r="V324" i="24"/>
  <c r="U324" i="24"/>
  <c r="T324" i="24"/>
  <c r="S324" i="24"/>
  <c r="R324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BC295" i="24"/>
  <c r="AP295" i="24"/>
  <c r="BP295" i="24" s="1"/>
  <c r="CC295" i="24" s="1"/>
  <c r="CP295" i="24" s="1"/>
  <c r="AS287" i="24"/>
  <c r="AW287" i="24" s="1"/>
  <c r="AZ287" i="24" s="1"/>
  <c r="AM287" i="24"/>
  <c r="AL287" i="24"/>
  <c r="AK287" i="24"/>
  <c r="AJ287" i="24"/>
  <c r="AI287" i="24"/>
  <c r="AH287" i="24"/>
  <c r="AG287" i="24"/>
  <c r="AF287" i="24"/>
  <c r="AE287" i="24"/>
  <c r="AD287" i="24"/>
  <c r="AC287" i="24"/>
  <c r="AB287" i="24"/>
  <c r="AA287" i="24"/>
  <c r="Z287" i="24"/>
  <c r="Y287" i="24"/>
  <c r="X287" i="24"/>
  <c r="W287" i="24"/>
  <c r="V287" i="24"/>
  <c r="U287" i="24"/>
  <c r="T287" i="24"/>
  <c r="S287" i="24"/>
  <c r="R287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AY286" i="24"/>
  <c r="AM276" i="24"/>
  <c r="AL276" i="24"/>
  <c r="AK276" i="24"/>
  <c r="AJ276" i="24"/>
  <c r="AI276" i="24"/>
  <c r="AH276" i="24"/>
  <c r="AG276" i="24"/>
  <c r="AF276" i="24"/>
  <c r="AE276" i="24"/>
  <c r="AD276" i="24"/>
  <c r="AC276" i="24"/>
  <c r="AB276" i="24"/>
  <c r="AA276" i="24"/>
  <c r="Z276" i="24"/>
  <c r="Y276" i="24"/>
  <c r="X276" i="24"/>
  <c r="W276" i="24"/>
  <c r="V276" i="24"/>
  <c r="U276" i="24"/>
  <c r="T276" i="24"/>
  <c r="S276" i="24"/>
  <c r="R276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BC247" i="24"/>
  <c r="AP247" i="24"/>
  <c r="BP247" i="24" s="1"/>
  <c r="CC247" i="24" s="1"/>
  <c r="CP247" i="24" s="1"/>
  <c r="AS239" i="24"/>
  <c r="AW239" i="24" s="1"/>
  <c r="AZ239" i="24" s="1"/>
  <c r="AM239" i="24"/>
  <c r="AL239" i="24"/>
  <c r="AK239" i="24"/>
  <c r="AJ239" i="24"/>
  <c r="AI239" i="24"/>
  <c r="AH239" i="24"/>
  <c r="AG239" i="24"/>
  <c r="AF239" i="24"/>
  <c r="AE239" i="24"/>
  <c r="AD239" i="24"/>
  <c r="AC239" i="24"/>
  <c r="AB239" i="24"/>
  <c r="AA239" i="24"/>
  <c r="Z239" i="24"/>
  <c r="Y239" i="24"/>
  <c r="X239" i="24"/>
  <c r="W239" i="24"/>
  <c r="V239" i="24"/>
  <c r="U239" i="24"/>
  <c r="T239" i="24"/>
  <c r="S239" i="24"/>
  <c r="R239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AY238" i="24"/>
  <c r="AM228" i="24"/>
  <c r="AL228" i="24"/>
  <c r="AK228" i="24"/>
  <c r="AJ228" i="24"/>
  <c r="AI228" i="24"/>
  <c r="AH228" i="24"/>
  <c r="AG228" i="24"/>
  <c r="AF228" i="24"/>
  <c r="AE228" i="24"/>
  <c r="AD228" i="24"/>
  <c r="AC228" i="24"/>
  <c r="AB228" i="24"/>
  <c r="AA228" i="24"/>
  <c r="Z228" i="24"/>
  <c r="Y228" i="24"/>
  <c r="X228" i="24"/>
  <c r="W228" i="24"/>
  <c r="V228" i="24"/>
  <c r="U228" i="24"/>
  <c r="T228" i="24"/>
  <c r="S228" i="24"/>
  <c r="R228" i="24"/>
  <c r="Q228" i="24"/>
  <c r="P228" i="24"/>
  <c r="O228" i="24"/>
  <c r="N228" i="24"/>
  <c r="M228" i="24"/>
  <c r="L228" i="24"/>
  <c r="K228" i="24"/>
  <c r="J228" i="24"/>
  <c r="I228" i="24"/>
  <c r="H228" i="24"/>
  <c r="G228" i="24"/>
  <c r="F228" i="24"/>
  <c r="BC199" i="24"/>
  <c r="AP199" i="24"/>
  <c r="BP199" i="24" s="1"/>
  <c r="CC199" i="24" s="1"/>
  <c r="CP199" i="24" s="1"/>
  <c r="AP198" i="24"/>
  <c r="BP198" i="24" s="1"/>
  <c r="CC198" i="24" s="1"/>
  <c r="CP198" i="24" s="1"/>
  <c r="AP197" i="24"/>
  <c r="BP197" i="24" s="1"/>
  <c r="CC197" i="24" s="1"/>
  <c r="CP197" i="24" s="1"/>
  <c r="AP196" i="24"/>
  <c r="BP196" i="24" s="1"/>
  <c r="CC196" i="24" s="1"/>
  <c r="CP196" i="24" s="1"/>
  <c r="AP195" i="24"/>
  <c r="BP195" i="24" s="1"/>
  <c r="CC195" i="24" s="1"/>
  <c r="CP195" i="24" s="1"/>
  <c r="AP194" i="24"/>
  <c r="BP194" i="24" s="1"/>
  <c r="CC194" i="24" s="1"/>
  <c r="CP194" i="24" s="1"/>
  <c r="AP193" i="24"/>
  <c r="BP193" i="24" s="1"/>
  <c r="CC193" i="24" s="1"/>
  <c r="CP193" i="24" s="1"/>
  <c r="AP192" i="24"/>
  <c r="BP192" i="24" s="1"/>
  <c r="CC192" i="24" s="1"/>
  <c r="CP192" i="24" s="1"/>
  <c r="AP191" i="24"/>
  <c r="BP191" i="24" s="1"/>
  <c r="CC191" i="24" s="1"/>
  <c r="CP191" i="24" s="1"/>
  <c r="AP190" i="24"/>
  <c r="BP190" i="24" s="1"/>
  <c r="CC190" i="24" s="1"/>
  <c r="CP190" i="24" s="1"/>
  <c r="AP189" i="24"/>
  <c r="BP189" i="24" s="1"/>
  <c r="CC189" i="24" s="1"/>
  <c r="CP189" i="24" s="1"/>
  <c r="AP188" i="24"/>
  <c r="BP188" i="24" s="1"/>
  <c r="CC188" i="24" s="1"/>
  <c r="CP188" i="24" s="1"/>
  <c r="AP187" i="24"/>
  <c r="BP187" i="24" s="1"/>
  <c r="CC187" i="24" s="1"/>
  <c r="CP187" i="24" s="1"/>
  <c r="AS186" i="24"/>
  <c r="AW186" i="24" s="1"/>
  <c r="AZ186" i="24" s="1"/>
  <c r="AM186" i="24"/>
  <c r="AL186" i="24"/>
  <c r="AK186" i="24"/>
  <c r="AJ186" i="24"/>
  <c r="AI186" i="24"/>
  <c r="AH186" i="24"/>
  <c r="AG186" i="24"/>
  <c r="AF186" i="24"/>
  <c r="AE186" i="24"/>
  <c r="AD186" i="24"/>
  <c r="AC186" i="24"/>
  <c r="AB186" i="24"/>
  <c r="AA186" i="24"/>
  <c r="Z186" i="24"/>
  <c r="Y186" i="24"/>
  <c r="X186" i="24"/>
  <c r="W186" i="24"/>
  <c r="V186" i="24"/>
  <c r="U186" i="24"/>
  <c r="T186" i="24"/>
  <c r="S186" i="24"/>
  <c r="R186" i="24"/>
  <c r="Q186" i="24"/>
  <c r="P186" i="24"/>
  <c r="O186" i="24"/>
  <c r="N186" i="24"/>
  <c r="M186" i="24"/>
  <c r="L186" i="24"/>
  <c r="K186" i="24"/>
  <c r="J186" i="24"/>
  <c r="I186" i="24"/>
  <c r="H186" i="24"/>
  <c r="G186" i="24"/>
  <c r="F186" i="24"/>
  <c r="AY185" i="24"/>
  <c r="BC182" i="24"/>
  <c r="BC181" i="24" s="1"/>
  <c r="BC180" i="24" s="1"/>
  <c r="BC179" i="24" s="1"/>
  <c r="BC178" i="24" s="1"/>
  <c r="BC177" i="24" s="1"/>
  <c r="BC176" i="24" s="1"/>
  <c r="BC175" i="24" s="1"/>
  <c r="BC174" i="24" s="1"/>
  <c r="BC173" i="24" s="1"/>
  <c r="AP182" i="24"/>
  <c r="BP182" i="24" s="1"/>
  <c r="CC182" i="24" s="1"/>
  <c r="CP182" i="24" s="1"/>
  <c r="AS172" i="24"/>
  <c r="AW172" i="24" s="1"/>
  <c r="AZ172" i="24" s="1"/>
  <c r="AM172" i="24"/>
  <c r="AL172" i="24"/>
  <c r="AK172" i="24"/>
  <c r="AJ172" i="24"/>
  <c r="AI172" i="24"/>
  <c r="AH172" i="24"/>
  <c r="AG172" i="24"/>
  <c r="AF172" i="24"/>
  <c r="AE172" i="24"/>
  <c r="AD172" i="24"/>
  <c r="AC172" i="24"/>
  <c r="AB172" i="24"/>
  <c r="AA172" i="24"/>
  <c r="Z172" i="24"/>
  <c r="Y172" i="24"/>
  <c r="X172" i="24"/>
  <c r="W172" i="24"/>
  <c r="V172" i="24"/>
  <c r="U172" i="24"/>
  <c r="T172" i="24"/>
  <c r="S172" i="24"/>
  <c r="R172" i="24"/>
  <c r="Q172" i="24"/>
  <c r="P172" i="24"/>
  <c r="O172" i="24"/>
  <c r="N172" i="24"/>
  <c r="M172" i="24"/>
  <c r="L172" i="24"/>
  <c r="K172" i="24"/>
  <c r="J172" i="24"/>
  <c r="I172" i="24"/>
  <c r="H172" i="24"/>
  <c r="G172" i="24"/>
  <c r="F172" i="24"/>
  <c r="AY171" i="24"/>
  <c r="AM159" i="24"/>
  <c r="AL159" i="24"/>
  <c r="AK159" i="24"/>
  <c r="AJ159" i="24"/>
  <c r="AI159" i="24"/>
  <c r="AH159" i="24"/>
  <c r="AG159" i="24"/>
  <c r="AF159" i="24"/>
  <c r="AE159" i="24"/>
  <c r="AD159" i="24"/>
  <c r="AC159" i="24"/>
  <c r="AB159" i="24"/>
  <c r="AA159" i="24"/>
  <c r="Z159" i="24"/>
  <c r="Y159" i="24"/>
  <c r="X159" i="24"/>
  <c r="W159" i="24"/>
  <c r="V159" i="24"/>
  <c r="U159" i="24"/>
  <c r="T159" i="24"/>
  <c r="S159" i="24"/>
  <c r="R159" i="24"/>
  <c r="Q159" i="24"/>
  <c r="P159" i="24"/>
  <c r="O159" i="24"/>
  <c r="N159" i="24"/>
  <c r="M159" i="24"/>
  <c r="L159" i="24"/>
  <c r="K159" i="24"/>
  <c r="J159" i="24"/>
  <c r="I159" i="24"/>
  <c r="H159" i="24"/>
  <c r="G159" i="24"/>
  <c r="F159" i="24"/>
  <c r="BC130" i="24"/>
  <c r="AP130" i="24"/>
  <c r="BP130" i="24" s="1"/>
  <c r="CC130" i="24" s="1"/>
  <c r="CP130" i="24" s="1"/>
  <c r="AS122" i="24"/>
  <c r="AW122" i="24" s="1"/>
  <c r="AZ122" i="24" s="1"/>
  <c r="AM122" i="24"/>
  <c r="AL122" i="24"/>
  <c r="AK122" i="24"/>
  <c r="AJ122" i="24"/>
  <c r="AI122" i="24"/>
  <c r="AH122" i="24"/>
  <c r="AG122" i="24"/>
  <c r="AF122" i="24"/>
  <c r="AE122" i="24"/>
  <c r="AD122" i="24"/>
  <c r="AC122" i="24"/>
  <c r="AB122" i="24"/>
  <c r="AA122" i="24"/>
  <c r="Z122" i="24"/>
  <c r="Y122" i="24"/>
  <c r="X122" i="24"/>
  <c r="W122" i="24"/>
  <c r="V122" i="24"/>
  <c r="U122" i="24"/>
  <c r="T122" i="24"/>
  <c r="S122" i="24"/>
  <c r="R122" i="24"/>
  <c r="Q122" i="24"/>
  <c r="P122" i="24"/>
  <c r="O122" i="24"/>
  <c r="N122" i="24"/>
  <c r="M122" i="24"/>
  <c r="L122" i="24"/>
  <c r="K122" i="24"/>
  <c r="J122" i="24"/>
  <c r="I122" i="24"/>
  <c r="H122" i="24"/>
  <c r="G122" i="24"/>
  <c r="F122" i="24"/>
  <c r="AY121" i="24"/>
  <c r="AM111" i="24"/>
  <c r="AL111" i="24"/>
  <c r="AK111" i="24"/>
  <c r="AJ111" i="24"/>
  <c r="AI111" i="24"/>
  <c r="AH111" i="24"/>
  <c r="AG111" i="24"/>
  <c r="AF111" i="24"/>
  <c r="AE111" i="24"/>
  <c r="AD111" i="24"/>
  <c r="AC111" i="24"/>
  <c r="AB111" i="24"/>
  <c r="AA111" i="24"/>
  <c r="Z111" i="24"/>
  <c r="Y111" i="24"/>
  <c r="X111" i="24"/>
  <c r="W111" i="24"/>
  <c r="V111" i="24"/>
  <c r="U111" i="24"/>
  <c r="T111" i="24"/>
  <c r="S111" i="24"/>
  <c r="R111" i="24"/>
  <c r="Q111" i="24"/>
  <c r="P111" i="24"/>
  <c r="O111" i="24"/>
  <c r="N111" i="24"/>
  <c r="M111" i="24"/>
  <c r="L111" i="24"/>
  <c r="K111" i="24"/>
  <c r="J111" i="24"/>
  <c r="I111" i="24"/>
  <c r="H111" i="24"/>
  <c r="G111" i="24"/>
  <c r="F111" i="24"/>
  <c r="BC83" i="24"/>
  <c r="AP84" i="24"/>
  <c r="BP84" i="24" s="1"/>
  <c r="CC84" i="24" s="1"/>
  <c r="CP84" i="24" s="1"/>
  <c r="AP83" i="24"/>
  <c r="BP83" i="24" s="1"/>
  <c r="CC83" i="24" s="1"/>
  <c r="CP83" i="24" s="1"/>
  <c r="AP82" i="24"/>
  <c r="BP82" i="24" s="1"/>
  <c r="CC82" i="24" s="1"/>
  <c r="CP82" i="24" s="1"/>
  <c r="AP81" i="24"/>
  <c r="BP81" i="24" s="1"/>
  <c r="CC81" i="24" s="1"/>
  <c r="CP81" i="24" s="1"/>
  <c r="AP80" i="24"/>
  <c r="BP80" i="24" s="1"/>
  <c r="CC80" i="24" s="1"/>
  <c r="CP80" i="24" s="1"/>
  <c r="AP79" i="24"/>
  <c r="BP79" i="24" s="1"/>
  <c r="CC79" i="24" s="1"/>
  <c r="CP79" i="24" s="1"/>
  <c r="AP78" i="24"/>
  <c r="BP78" i="24" s="1"/>
  <c r="CC78" i="24" s="1"/>
  <c r="CP78" i="24" s="1"/>
  <c r="AP77" i="24"/>
  <c r="BP77" i="24" s="1"/>
  <c r="CC77" i="24" s="1"/>
  <c r="CP77" i="24" s="1"/>
  <c r="AP76" i="24"/>
  <c r="BP76" i="24" s="1"/>
  <c r="CC76" i="24" s="1"/>
  <c r="CP76" i="24" s="1"/>
  <c r="AP75" i="24"/>
  <c r="BP75" i="24" s="1"/>
  <c r="CC75" i="24" s="1"/>
  <c r="CP75" i="24" s="1"/>
  <c r="AP74" i="24"/>
  <c r="BP74" i="24" s="1"/>
  <c r="CC74" i="24" s="1"/>
  <c r="CP74" i="24" s="1"/>
  <c r="AS73" i="24"/>
  <c r="AW73" i="24" s="1"/>
  <c r="AZ73" i="24" s="1"/>
  <c r="AM73" i="24"/>
  <c r="AL73" i="24"/>
  <c r="AK73" i="24"/>
  <c r="AJ73" i="24"/>
  <c r="AI73" i="24"/>
  <c r="AH73" i="24"/>
  <c r="AG73" i="24"/>
  <c r="AF73" i="24"/>
  <c r="AE73" i="24"/>
  <c r="AD73" i="24"/>
  <c r="AC73" i="24"/>
  <c r="AB73" i="24"/>
  <c r="AA73" i="24"/>
  <c r="Z73" i="24"/>
  <c r="Y73" i="24"/>
  <c r="X73" i="24"/>
  <c r="W73" i="24"/>
  <c r="V73" i="24"/>
  <c r="U73" i="24"/>
  <c r="T73" i="24"/>
  <c r="S73" i="24"/>
  <c r="R73" i="24"/>
  <c r="Q73" i="24"/>
  <c r="P73" i="24"/>
  <c r="O73" i="24"/>
  <c r="N73" i="24"/>
  <c r="M73" i="24"/>
  <c r="L73" i="24"/>
  <c r="K73" i="24"/>
  <c r="J73" i="24"/>
  <c r="I73" i="24"/>
  <c r="H73" i="24"/>
  <c r="G73" i="24"/>
  <c r="F73" i="24"/>
  <c r="AY72" i="24"/>
  <c r="BC44" i="24"/>
  <c r="AP44" i="24"/>
  <c r="BP44" i="24" s="1"/>
  <c r="CC44" i="24" s="1"/>
  <c r="CP44" i="24" s="1"/>
  <c r="AP42" i="24"/>
  <c r="BP42" i="24" s="1"/>
  <c r="CC42" i="24" s="1"/>
  <c r="CP42" i="24" s="1"/>
  <c r="AP41" i="24"/>
  <c r="BP41" i="24" s="1"/>
  <c r="CC41" i="24" s="1"/>
  <c r="CP41" i="24" s="1"/>
  <c r="AP40" i="24"/>
  <c r="BP40" i="24" s="1"/>
  <c r="CC40" i="24" s="1"/>
  <c r="CP40" i="24" s="1"/>
  <c r="AP39" i="24"/>
  <c r="BP39" i="24" s="1"/>
  <c r="CC39" i="24" s="1"/>
  <c r="CP39" i="24" s="1"/>
  <c r="AP38" i="24"/>
  <c r="BP38" i="24" s="1"/>
  <c r="CC38" i="24" s="1"/>
  <c r="CP38" i="24" s="1"/>
  <c r="AS37" i="24"/>
  <c r="AW37" i="24" s="1"/>
  <c r="AZ37" i="24" s="1"/>
  <c r="AM37" i="24"/>
  <c r="AL37" i="24"/>
  <c r="AK37" i="24"/>
  <c r="AJ37" i="24"/>
  <c r="AI37" i="24"/>
  <c r="AH37" i="24"/>
  <c r="AG37" i="24"/>
  <c r="AF37" i="24"/>
  <c r="AE37" i="24"/>
  <c r="AD37" i="24"/>
  <c r="AC37" i="24"/>
  <c r="AB37" i="24"/>
  <c r="AA37" i="24"/>
  <c r="Z37" i="24"/>
  <c r="Y37" i="24"/>
  <c r="X37" i="24"/>
  <c r="W37" i="24"/>
  <c r="V37" i="24"/>
  <c r="U37" i="24"/>
  <c r="T37" i="24"/>
  <c r="S37" i="24"/>
  <c r="R37" i="24"/>
  <c r="Q37" i="24"/>
  <c r="P37" i="24"/>
  <c r="O37" i="24"/>
  <c r="N37" i="24"/>
  <c r="M37" i="24"/>
  <c r="L37" i="24"/>
  <c r="K37" i="24"/>
  <c r="J37" i="24"/>
  <c r="I37" i="24"/>
  <c r="H37" i="24"/>
  <c r="G37" i="24"/>
  <c r="F37" i="24"/>
  <c r="AY36" i="24"/>
  <c r="G10" i="24"/>
  <c r="H10" i="24" s="1"/>
  <c r="I10" i="24" s="1"/>
  <c r="J10" i="24" s="1"/>
  <c r="K10" i="24" s="1"/>
  <c r="L10" i="24" s="1"/>
  <c r="M10" i="24" s="1"/>
  <c r="N10" i="24" s="1"/>
  <c r="O10" i="24" s="1"/>
  <c r="P10" i="24" s="1"/>
  <c r="Q10" i="24" s="1"/>
  <c r="R10" i="24" s="1"/>
  <c r="S10" i="24" s="1"/>
  <c r="T10" i="24" s="1"/>
  <c r="U10" i="24" s="1"/>
  <c r="V10" i="24" s="1"/>
  <c r="W10" i="24" s="1"/>
  <c r="X10" i="24" s="1"/>
  <c r="Y10" i="24" s="1"/>
  <c r="Z10" i="24" s="1"/>
  <c r="AA10" i="24" s="1"/>
  <c r="AB10" i="24" s="1"/>
  <c r="AC10" i="24" s="1"/>
  <c r="AD10" i="24" s="1"/>
  <c r="AE10" i="24" s="1"/>
  <c r="AF10" i="24" s="1"/>
  <c r="AG10" i="24" s="1"/>
  <c r="AH10" i="24" s="1"/>
  <c r="AI10" i="24" s="1"/>
  <c r="AJ10" i="24" s="1"/>
  <c r="AK10" i="24" s="1"/>
  <c r="AL10" i="24" s="1"/>
  <c r="AM10" i="24" s="1"/>
  <c r="G9" i="24"/>
  <c r="AQ39" i="24" a="1"/>
  <c r="BX268" i="13" a="1"/>
  <c r="CL199" i="24" a="1"/>
  <c r="CE199" i="24" a="1"/>
  <c r="BX262" i="13" a="1"/>
  <c r="CI199" i="24" a="1"/>
  <c r="BX259" i="13" a="1"/>
  <c r="CG83" i="24" a="1"/>
  <c r="BX264" i="13" a="1"/>
  <c r="CD199" i="24" a="1"/>
  <c r="BX265" i="13" a="1"/>
  <c r="BX263" i="13" a="1"/>
  <c r="CM83" i="24" a="1"/>
  <c r="CK199" i="24" a="1"/>
  <c r="CN83" i="24" a="1"/>
  <c r="AS269" i="13" a="1"/>
  <c r="BW269" i="13" a="1"/>
  <c r="CH199" i="24" a="1"/>
  <c r="CD83" i="24" a="1"/>
  <c r="AS41" i="24" a="1"/>
  <c r="CG199" i="24" a="1"/>
  <c r="CH83" i="24" a="1"/>
  <c r="AS40" i="24" a="1"/>
  <c r="CI83" i="24" a="1"/>
  <c r="BX258" i="13" a="1"/>
  <c r="CF83" i="24" a="1"/>
  <c r="CL83" i="24" a="1"/>
  <c r="CF199" i="24" a="1"/>
  <c r="BX260" i="13" a="1"/>
  <c r="CE83" i="24" a="1"/>
  <c r="BX266" i="13" a="1"/>
  <c r="BX261" i="13" a="1"/>
  <c r="CM199" i="24" a="1"/>
  <c r="CJ83" i="24" a="1"/>
  <c r="CK83" i="24" a="1"/>
  <c r="CN199" i="24" a="1"/>
  <c r="BX267" i="13" a="1"/>
  <c r="CJ199" i="24" a="1"/>
  <c r="CJ199" i="24" l="1"/>
  <c r="CW199" i="24" s="1"/>
  <c r="CM199" i="24"/>
  <c r="CZ199" i="24" s="1"/>
  <c r="CG199" i="24"/>
  <c r="CT199" i="24" s="1"/>
  <c r="CI199" i="24"/>
  <c r="CV199" i="24" s="1"/>
  <c r="CH199" i="24"/>
  <c r="CU199" i="24" s="1"/>
  <c r="CL199" i="24"/>
  <c r="CY199" i="24" s="1"/>
  <c r="CE199" i="24"/>
  <c r="CR199" i="24" s="1"/>
  <c r="CK199" i="24"/>
  <c r="CX199" i="24" s="1"/>
  <c r="CN199" i="24"/>
  <c r="DA199" i="24" s="1"/>
  <c r="CF199" i="24"/>
  <c r="CS199" i="24" s="1"/>
  <c r="CD199" i="24"/>
  <c r="CQ199" i="24" s="1"/>
  <c r="BC42" i="24"/>
  <c r="BC41" i="24" s="1"/>
  <c r="BC40" i="24" s="1"/>
  <c r="BC39" i="24" s="1"/>
  <c r="BC38" i="24" s="1"/>
  <c r="BC43" i="24"/>
  <c r="BC129" i="24"/>
  <c r="BC128" i="24" s="1"/>
  <c r="BC127" i="24" s="1"/>
  <c r="BC126" i="24" s="1"/>
  <c r="BC198" i="24"/>
  <c r="BC245" i="24"/>
  <c r="BC244" i="24" s="1"/>
  <c r="BC243" i="24" s="1"/>
  <c r="BC242" i="24" s="1"/>
  <c r="BC241" i="24" s="1"/>
  <c r="BC240" i="24" s="1"/>
  <c r="BC246" i="24"/>
  <c r="BC293" i="24"/>
  <c r="BC292" i="24" s="1"/>
  <c r="BC291" i="24" s="1"/>
  <c r="BC290" i="24" s="1"/>
  <c r="BC289" i="24" s="1"/>
  <c r="BC288" i="24" s="1"/>
  <c r="BC294" i="24"/>
  <c r="CF83" i="24"/>
  <c r="CS83" i="24" s="1"/>
  <c r="CN83" i="24"/>
  <c r="DA83" i="24" s="1"/>
  <c r="CI83" i="24"/>
  <c r="CV83" i="24" s="1"/>
  <c r="CE83" i="24"/>
  <c r="CR83" i="24" s="1"/>
  <c r="CJ83" i="24"/>
  <c r="CW83" i="24" s="1"/>
  <c r="CH83" i="24"/>
  <c r="CU83" i="24" s="1"/>
  <c r="CG83" i="24"/>
  <c r="CT83" i="24" s="1"/>
  <c r="CL83" i="24"/>
  <c r="CY83" i="24" s="1"/>
  <c r="CD83" i="24"/>
  <c r="CQ83" i="24" s="1"/>
  <c r="CM83" i="24"/>
  <c r="CZ83" i="24" s="1"/>
  <c r="CK83" i="24"/>
  <c r="CX83" i="24" s="1"/>
  <c r="BC82" i="24"/>
  <c r="BX262" i="13"/>
  <c r="CK262" i="13" s="1"/>
  <c r="BX264" i="13"/>
  <c r="CK264" i="13" s="1"/>
  <c r="AS269" i="13"/>
  <c r="BX261" i="13"/>
  <c r="CK261" i="13" s="1"/>
  <c r="BX266" i="13"/>
  <c r="CK266" i="13" s="1"/>
  <c r="BX265" i="13"/>
  <c r="CK265" i="13" s="1"/>
  <c r="BX260" i="13"/>
  <c r="CK260" i="13" s="1"/>
  <c r="BX258" i="13"/>
  <c r="CK258" i="13" s="1"/>
  <c r="BX268" i="13"/>
  <c r="CK268" i="13" s="1"/>
  <c r="BW269" i="13"/>
  <c r="CJ269" i="13" s="1"/>
  <c r="BX263" i="13"/>
  <c r="CK263" i="13" s="1"/>
  <c r="BX267" i="13"/>
  <c r="CK267" i="13" s="1"/>
  <c r="BX259" i="13"/>
  <c r="CK259" i="13" s="1"/>
  <c r="AI230" i="13"/>
  <c r="BL267" i="13"/>
  <c r="AI227" i="13"/>
  <c r="BL264" i="13"/>
  <c r="BL262" i="13"/>
  <c r="BL263" i="13"/>
  <c r="BK269" i="13"/>
  <c r="AI231" i="13"/>
  <c r="BL268" i="13"/>
  <c r="BL259" i="13"/>
  <c r="BL261" i="13"/>
  <c r="BL260" i="13"/>
  <c r="BL258" i="13"/>
  <c r="AI229" i="13"/>
  <c r="BL266" i="13"/>
  <c r="AI228" i="13"/>
  <c r="BL265" i="13"/>
  <c r="AI269" i="13"/>
  <c r="AI226" i="13"/>
  <c r="AL3" i="9"/>
  <c r="AK10" i="14"/>
  <c r="AK10" i="13"/>
  <c r="BN470" i="12"/>
  <c r="BN469" i="12"/>
  <c r="AL2" i="9"/>
  <c r="AK9" i="14"/>
  <c r="AK9" i="13"/>
  <c r="AQ39" i="24"/>
  <c r="BQ44" i="24" a="1"/>
  <c r="BQ44" i="24" s="1"/>
  <c r="BR44" i="24" a="1"/>
  <c r="BR44" i="24" s="1"/>
  <c r="AQ37" i="24"/>
  <c r="AU37" i="24" s="1"/>
  <c r="AT122" i="24"/>
  <c r="AX122" i="24" s="1"/>
  <c r="BA122" i="24" s="1"/>
  <c r="AQ73" i="24"/>
  <c r="AU73" i="24" s="1"/>
  <c r="AS41" i="24"/>
  <c r="AS40" i="24"/>
  <c r="H9" i="24"/>
  <c r="AQ335" i="24"/>
  <c r="AU335" i="24" s="1"/>
  <c r="AQ287" i="24"/>
  <c r="AU287" i="24" s="1"/>
  <c r="AQ239" i="24"/>
  <c r="AU239" i="24" s="1"/>
  <c r="AQ122" i="24"/>
  <c r="AU122" i="24" s="1"/>
  <c r="AQ186" i="24"/>
  <c r="AU186" i="24" s="1"/>
  <c r="AQ172" i="24"/>
  <c r="AU172" i="24" s="1"/>
  <c r="AW267" i="13" a="1"/>
  <c r="CL198" i="24" a="1"/>
  <c r="CE41" i="24" a="1"/>
  <c r="CH82" i="24" a="1"/>
  <c r="CE40" i="24" a="1"/>
  <c r="CE39" i="24" a="1"/>
  <c r="AW262" i="13" a="1"/>
  <c r="CD40" i="24" a="1"/>
  <c r="CK82" i="24" a="1"/>
  <c r="CG82" i="24" a="1"/>
  <c r="CJ198" i="24" a="1"/>
  <c r="CE198" i="24" a="1"/>
  <c r="AW266" i="13" a="1"/>
  <c r="BY263" i="13" a="1"/>
  <c r="CH198" i="24" a="1"/>
  <c r="AW258" i="13" a="1"/>
  <c r="AW264" i="13" a="1"/>
  <c r="CK198" i="24" a="1"/>
  <c r="BY267" i="13" a="1"/>
  <c r="BX269" i="13" a="1"/>
  <c r="AW259" i="13" a="1"/>
  <c r="CN82" i="24" a="1"/>
  <c r="CD41" i="24" a="1"/>
  <c r="CE38" i="24" a="1"/>
  <c r="BY264" i="13" a="1"/>
  <c r="CD39" i="24" a="1"/>
  <c r="CD198" i="24" a="1"/>
  <c r="CD82" i="24" a="1"/>
  <c r="CL82" i="24" a="1"/>
  <c r="CE43" i="24" a="1"/>
  <c r="BY261" i="13" a="1"/>
  <c r="AW268" i="13" a="1"/>
  <c r="CM82" i="24" a="1"/>
  <c r="CG198" i="24" a="1"/>
  <c r="CJ82" i="24" a="1"/>
  <c r="CN198" i="24" a="1"/>
  <c r="BY258" i="13" a="1"/>
  <c r="BY268" i="13" a="1"/>
  <c r="CF198" i="24" a="1"/>
  <c r="CD44" i="24" a="1"/>
  <c r="AQ41" i="24" a="1"/>
  <c r="CE44" i="24" a="1"/>
  <c r="CD43" i="24" a="1"/>
  <c r="BY260" i="13" a="1"/>
  <c r="AW263" i="13" a="1"/>
  <c r="AS39" i="24" a="1"/>
  <c r="CD38" i="24" a="1"/>
  <c r="CE42" i="24" a="1"/>
  <c r="AW260" i="13" a="1"/>
  <c r="AQ40" i="24" a="1"/>
  <c r="BY265" i="13" a="1"/>
  <c r="CE82" i="24" a="1"/>
  <c r="AS42" i="24" a="1"/>
  <c r="BY266" i="13" a="1"/>
  <c r="BY262" i="13" a="1"/>
  <c r="AW265" i="13" a="1"/>
  <c r="CI198" i="24" a="1"/>
  <c r="CI82" i="24" a="1"/>
  <c r="CM198" i="24" a="1"/>
  <c r="CF82" i="24" a="1"/>
  <c r="CD42" i="24" a="1"/>
  <c r="AW261" i="13" a="1"/>
  <c r="AQ42" i="24" a="1"/>
  <c r="BY259" i="13" a="1"/>
  <c r="CN198" i="24" l="1"/>
  <c r="DA198" i="24" s="1"/>
  <c r="CK198" i="24"/>
  <c r="CX198" i="24" s="1"/>
  <c r="CI198" i="24"/>
  <c r="CV198" i="24" s="1"/>
  <c r="CM198" i="24"/>
  <c r="CZ198" i="24" s="1"/>
  <c r="CH198" i="24"/>
  <c r="CU198" i="24" s="1"/>
  <c r="CL198" i="24"/>
  <c r="CY198" i="24" s="1"/>
  <c r="CD198" i="24"/>
  <c r="CQ198" i="24" s="1"/>
  <c r="CF198" i="24"/>
  <c r="CS198" i="24" s="1"/>
  <c r="CJ198" i="24"/>
  <c r="CW198" i="24" s="1"/>
  <c r="CG198" i="24"/>
  <c r="CT198" i="24" s="1"/>
  <c r="CE198" i="24"/>
  <c r="CR198" i="24" s="1"/>
  <c r="BC197" i="24"/>
  <c r="CE44" i="24"/>
  <c r="CR44" i="24" s="1"/>
  <c r="CE43" i="24"/>
  <c r="CR43" i="24" s="1"/>
  <c r="CD44" i="24"/>
  <c r="CQ44" i="24" s="1"/>
  <c r="CD43" i="24"/>
  <c r="CQ43" i="24" s="1"/>
  <c r="BC125" i="24"/>
  <c r="CD38" i="24"/>
  <c r="CL82" i="24"/>
  <c r="CY82" i="24" s="1"/>
  <c r="CD82" i="24"/>
  <c r="CQ82" i="24" s="1"/>
  <c r="CF82" i="24"/>
  <c r="CS82" i="24" s="1"/>
  <c r="CJ82" i="24"/>
  <c r="CW82" i="24" s="1"/>
  <c r="CN82" i="24"/>
  <c r="DA82" i="24" s="1"/>
  <c r="CM82" i="24"/>
  <c r="CZ82" i="24" s="1"/>
  <c r="CE82" i="24"/>
  <c r="CR82" i="24" s="1"/>
  <c r="CH82" i="24"/>
  <c r="CU82" i="24" s="1"/>
  <c r="CI82" i="24"/>
  <c r="CV82" i="24" s="1"/>
  <c r="CK82" i="24"/>
  <c r="CX82" i="24" s="1"/>
  <c r="CG82" i="24"/>
  <c r="CT82" i="24" s="1"/>
  <c r="BC81" i="24"/>
  <c r="CD40" i="24"/>
  <c r="CQ40" i="24" s="1"/>
  <c r="CD39" i="24"/>
  <c r="CQ39" i="24" s="1"/>
  <c r="CD41" i="24"/>
  <c r="CQ41" i="24" s="1"/>
  <c r="CD42" i="24"/>
  <c r="CQ42" i="24" s="1"/>
  <c r="CE40" i="24"/>
  <c r="CR40" i="24" s="1"/>
  <c r="CE39" i="24"/>
  <c r="CR39" i="24" s="1"/>
  <c r="CE42" i="24"/>
  <c r="CR42" i="24" s="1"/>
  <c r="CE38" i="24"/>
  <c r="CE41" i="24"/>
  <c r="CR41" i="24" s="1"/>
  <c r="BY259" i="13"/>
  <c r="CL259" i="13" s="1"/>
  <c r="BY263" i="13"/>
  <c r="CL263" i="13" s="1"/>
  <c r="BY262" i="13"/>
  <c r="CL262" i="13" s="1"/>
  <c r="BY261" i="13"/>
  <c r="CL261" i="13" s="1"/>
  <c r="BY266" i="13"/>
  <c r="CL266" i="13" s="1"/>
  <c r="BY268" i="13"/>
  <c r="CL268" i="13" s="1"/>
  <c r="AW268" i="13"/>
  <c r="AW260" i="13"/>
  <c r="AW259" i="13"/>
  <c r="AW267" i="13"/>
  <c r="AW266" i="13"/>
  <c r="AW258" i="13"/>
  <c r="AW261" i="13"/>
  <c r="AW264" i="13"/>
  <c r="AW263" i="13"/>
  <c r="AW265" i="13"/>
  <c r="AW262" i="13"/>
  <c r="BY267" i="13"/>
  <c r="CL267" i="13" s="1"/>
  <c r="BY258" i="13"/>
  <c r="CL258" i="13" s="1"/>
  <c r="BY264" i="13"/>
  <c r="CL264" i="13" s="1"/>
  <c r="BY265" i="13"/>
  <c r="CL265" i="13" s="1"/>
  <c r="BY260" i="13"/>
  <c r="CL260" i="13" s="1"/>
  <c r="BX269" i="13"/>
  <c r="CK269" i="13" s="1"/>
  <c r="BM258" i="13"/>
  <c r="BM259" i="13"/>
  <c r="BM260" i="13"/>
  <c r="AJ228" i="13"/>
  <c r="BM265" i="13"/>
  <c r="AJ227" i="13"/>
  <c r="BM264" i="13"/>
  <c r="AJ230" i="13"/>
  <c r="BM267" i="13"/>
  <c r="AJ229" i="13"/>
  <c r="BM266" i="13"/>
  <c r="AJ231" i="13"/>
  <c r="BM268" i="13"/>
  <c r="BL269" i="13"/>
  <c r="BM261" i="13"/>
  <c r="BM262" i="13"/>
  <c r="BM263" i="13"/>
  <c r="AJ269" i="13"/>
  <c r="AJ226" i="13"/>
  <c r="AM2" i="9"/>
  <c r="AL9" i="14"/>
  <c r="AL9" i="13"/>
  <c r="AM3" i="9"/>
  <c r="AL10" i="14"/>
  <c r="BO542" i="12"/>
  <c r="BO543" i="12"/>
  <c r="AL10" i="13"/>
  <c r="AT172" i="24"/>
  <c r="AX172" i="24" s="1"/>
  <c r="BA172" i="24" s="1"/>
  <c r="AT186" i="24"/>
  <c r="AX186" i="24" s="1"/>
  <c r="BA186" i="24" s="1"/>
  <c r="AT239" i="24"/>
  <c r="AX239" i="24" s="1"/>
  <c r="BA239" i="24" s="1"/>
  <c r="AT335" i="24"/>
  <c r="AX335" i="24" s="1"/>
  <c r="BA335" i="24" s="1"/>
  <c r="AT287" i="24"/>
  <c r="AX287" i="24" s="1"/>
  <c r="BA287" i="24" s="1"/>
  <c r="AT73" i="24"/>
  <c r="AX73" i="24" s="1"/>
  <c r="BA73" i="24" s="1"/>
  <c r="AT37" i="24"/>
  <c r="AX37" i="24" s="1"/>
  <c r="BA37" i="24" s="1"/>
  <c r="AS39" i="24"/>
  <c r="AQ41" i="24"/>
  <c r="AQ40" i="24"/>
  <c r="AS42" i="24"/>
  <c r="AQ42" i="24"/>
  <c r="AR335" i="24"/>
  <c r="AV335" i="24" s="1"/>
  <c r="AY335" i="24" s="1"/>
  <c r="AR287" i="24"/>
  <c r="AV287" i="24" s="1"/>
  <c r="AY287" i="24" s="1"/>
  <c r="AR239" i="24"/>
  <c r="AV239" i="24" s="1"/>
  <c r="AY239" i="24" s="1"/>
  <c r="AR186" i="24"/>
  <c r="AV186" i="24" s="1"/>
  <c r="AY186" i="24" s="1"/>
  <c r="AR172" i="24"/>
  <c r="AV172" i="24" s="1"/>
  <c r="AY172" i="24" s="1"/>
  <c r="AR122" i="24"/>
  <c r="AV122" i="24" s="1"/>
  <c r="AY122" i="24" s="1"/>
  <c r="AR73" i="24"/>
  <c r="AV73" i="24" s="1"/>
  <c r="AY73" i="24" s="1"/>
  <c r="AR37" i="24"/>
  <c r="AV37" i="24" s="1"/>
  <c r="AY37" i="24" s="1"/>
  <c r="I9" i="24"/>
  <c r="CG197" i="24" a="1"/>
  <c r="CK197" i="24" a="1"/>
  <c r="CH81" i="24" a="1"/>
  <c r="BZ258" i="13" a="1"/>
  <c r="CK81" i="24" a="1"/>
  <c r="AW269" i="13" a="1"/>
  <c r="CD81" i="24" a="1"/>
  <c r="CF197" i="24" a="1"/>
  <c r="BZ264" i="13" a="1"/>
  <c r="CM197" i="24" a="1"/>
  <c r="CH197" i="24" a="1"/>
  <c r="AT42" i="24" a="1"/>
  <c r="CN197" i="24" a="1"/>
  <c r="AT44" i="24" a="1"/>
  <c r="BZ267" i="13" a="1"/>
  <c r="CI81" i="24" a="1"/>
  <c r="BZ262" i="13" a="1"/>
  <c r="CE197" i="24" a="1"/>
  <c r="BZ266" i="13" a="1"/>
  <c r="BY269" i="13" a="1"/>
  <c r="CG81" i="24" a="1"/>
  <c r="CL197" i="24" a="1"/>
  <c r="AT40" i="24" a="1"/>
  <c r="CJ81" i="24" a="1"/>
  <c r="CJ197" i="24" a="1"/>
  <c r="BZ259" i="13" a="1"/>
  <c r="CM81" i="24" a="1"/>
  <c r="AR542" i="12" a="1"/>
  <c r="CE81" i="24" a="1"/>
  <c r="AT41" i="24" a="1"/>
  <c r="CI197" i="24" a="1"/>
  <c r="CD197" i="24" a="1"/>
  <c r="BZ268" i="13" a="1"/>
  <c r="CL81" i="24" a="1"/>
  <c r="BZ261" i="13" a="1"/>
  <c r="AR470" i="12" a="1"/>
  <c r="AT39" i="24" a="1"/>
  <c r="BZ263" i="13" a="1"/>
  <c r="CN81" i="24" a="1"/>
  <c r="AR543" i="12" a="1"/>
  <c r="CF81" i="24" a="1"/>
  <c r="BZ265" i="13" a="1"/>
  <c r="AR469" i="12" a="1"/>
  <c r="BZ260" i="13" a="1"/>
  <c r="AT38" i="24" a="1"/>
  <c r="CM197" i="24" l="1"/>
  <c r="CZ197" i="24" s="1"/>
  <c r="CK197" i="24"/>
  <c r="CX197" i="24" s="1"/>
  <c r="CD197" i="24"/>
  <c r="CQ197" i="24" s="1"/>
  <c r="CL197" i="24"/>
  <c r="CY197" i="24" s="1"/>
  <c r="CJ197" i="24"/>
  <c r="CW197" i="24" s="1"/>
  <c r="CF197" i="24"/>
  <c r="CS197" i="24" s="1"/>
  <c r="CN197" i="24"/>
  <c r="DA197" i="24" s="1"/>
  <c r="CG197" i="24"/>
  <c r="CT197" i="24" s="1"/>
  <c r="CE197" i="24"/>
  <c r="CR197" i="24" s="1"/>
  <c r="CI197" i="24"/>
  <c r="CV197" i="24" s="1"/>
  <c r="CH197" i="24"/>
  <c r="CU197" i="24" s="1"/>
  <c r="BC196" i="24"/>
  <c r="CR38" i="24"/>
  <c r="CQ38" i="24"/>
  <c r="BC124" i="24"/>
  <c r="CG81" i="24"/>
  <c r="CT81" i="24" s="1"/>
  <c r="CE81" i="24"/>
  <c r="CR81" i="24" s="1"/>
  <c r="CL81" i="24"/>
  <c r="CY81" i="24" s="1"/>
  <c r="CH81" i="24"/>
  <c r="CU81" i="24" s="1"/>
  <c r="CF81" i="24"/>
  <c r="CS81" i="24" s="1"/>
  <c r="CN81" i="24"/>
  <c r="DA81" i="24" s="1"/>
  <c r="CM81" i="24"/>
  <c r="CZ81" i="24" s="1"/>
  <c r="CI81" i="24"/>
  <c r="CV81" i="24" s="1"/>
  <c r="CJ81" i="24"/>
  <c r="CW81" i="24" s="1"/>
  <c r="CD81" i="24"/>
  <c r="CQ81" i="24" s="1"/>
  <c r="CK81" i="24"/>
  <c r="CX81" i="24" s="1"/>
  <c r="BC80" i="24"/>
  <c r="BZ266" i="13"/>
  <c r="CM266" i="13" s="1"/>
  <c r="AW269" i="13"/>
  <c r="BZ265" i="13"/>
  <c r="CM265" i="13" s="1"/>
  <c r="BY269" i="13"/>
  <c r="CL269" i="13" s="1"/>
  <c r="BZ267" i="13"/>
  <c r="CM267" i="13" s="1"/>
  <c r="BZ263" i="13"/>
  <c r="CM263" i="13" s="1"/>
  <c r="BZ268" i="13"/>
  <c r="CM268" i="13" s="1"/>
  <c r="BZ260" i="13"/>
  <c r="CM260" i="13" s="1"/>
  <c r="BZ264" i="13"/>
  <c r="CM264" i="13" s="1"/>
  <c r="BZ262" i="13"/>
  <c r="CM262" i="13" s="1"/>
  <c r="BZ259" i="13"/>
  <c r="CM259" i="13" s="1"/>
  <c r="BZ261" i="13"/>
  <c r="CM261" i="13" s="1"/>
  <c r="BZ258" i="13"/>
  <c r="CM258" i="13" s="1"/>
  <c r="AK227" i="13"/>
  <c r="BN264" i="13"/>
  <c r="AK231" i="13"/>
  <c r="BN268" i="13"/>
  <c r="AK230" i="13"/>
  <c r="BN267" i="13"/>
  <c r="BN258" i="13"/>
  <c r="BM269" i="13"/>
  <c r="AK269" i="13"/>
  <c r="BN260" i="13"/>
  <c r="BN261" i="13"/>
  <c r="AK229" i="13"/>
  <c r="BN266" i="13"/>
  <c r="AK228" i="13"/>
  <c r="BN265" i="13"/>
  <c r="BN259" i="13"/>
  <c r="BN263" i="13"/>
  <c r="BN262" i="13"/>
  <c r="AK226" i="13"/>
  <c r="AR469" i="12"/>
  <c r="AR470" i="12"/>
  <c r="AR543" i="12"/>
  <c r="AR542" i="12"/>
  <c r="BO469" i="12"/>
  <c r="BO470" i="12"/>
  <c r="AN3" i="9"/>
  <c r="AO3" i="9" s="1"/>
  <c r="AP3" i="9" s="1"/>
  <c r="AQ3" i="9" s="1"/>
  <c r="AR3" i="9" s="1"/>
  <c r="AS3" i="9" s="1"/>
  <c r="AT3" i="9" s="1"/>
  <c r="AM10" i="14"/>
  <c r="BP543" i="12"/>
  <c r="AM10" i="13"/>
  <c r="BP542" i="12"/>
  <c r="AN2" i="9"/>
  <c r="AO2" i="9" s="1"/>
  <c r="AP2" i="9" s="1"/>
  <c r="AQ2" i="9" s="1"/>
  <c r="AR2" i="9" s="1"/>
  <c r="AS2" i="9" s="1"/>
  <c r="AT2" i="9" s="1"/>
  <c r="AM9" i="14"/>
  <c r="AM9" i="13"/>
  <c r="AT44" i="24"/>
  <c r="AT42" i="24"/>
  <c r="BA42" i="24" s="1"/>
  <c r="AT40" i="24"/>
  <c r="BA40" i="24" s="1"/>
  <c r="AT38" i="24"/>
  <c r="AT39" i="24"/>
  <c r="BA39" i="24" s="1"/>
  <c r="AT41" i="24"/>
  <c r="BA41" i="24" s="1"/>
  <c r="AZ41" i="24"/>
  <c r="J9" i="24"/>
  <c r="AZ42" i="24"/>
  <c r="AZ39" i="24"/>
  <c r="AZ40" i="24"/>
  <c r="CH196" i="24" a="1"/>
  <c r="CG80" i="24" a="1"/>
  <c r="CE80" i="24" a="1"/>
  <c r="AQ470" i="12" a="1"/>
  <c r="CE196" i="24" a="1"/>
  <c r="CA264" i="13" a="1"/>
  <c r="CH80" i="24" a="1"/>
  <c r="AR261" i="13" a="1"/>
  <c r="AR259" i="13" a="1"/>
  <c r="CI80" i="24" a="1"/>
  <c r="CA261" i="13" a="1"/>
  <c r="AR42" i="24" a="1"/>
  <c r="AR40" i="24" a="1"/>
  <c r="CF196" i="24" a="1"/>
  <c r="CA266" i="13" a="1"/>
  <c r="AR258" i="13" a="1"/>
  <c r="AR39" i="24" a="1"/>
  <c r="AR267" i="13" a="1"/>
  <c r="CG196" i="24" a="1"/>
  <c r="CA268" i="13" a="1"/>
  <c r="AR260" i="13" a="1"/>
  <c r="CL80" i="24" a="1"/>
  <c r="CJ80" i="24" a="1"/>
  <c r="CD80" i="24" a="1"/>
  <c r="AQ469" i="12" a="1"/>
  <c r="CA265" i="13" a="1"/>
  <c r="AR266" i="13" a="1"/>
  <c r="CD196" i="24" a="1"/>
  <c r="CM80" i="24" a="1"/>
  <c r="CJ196" i="24" a="1"/>
  <c r="AR41" i="24" a="1"/>
  <c r="BZ269" i="13" a="1"/>
  <c r="CA267" i="13" a="1"/>
  <c r="AR268" i="13" a="1"/>
  <c r="AR265" i="13" a="1"/>
  <c r="CN196" i="24" a="1"/>
  <c r="AQ542" i="12" a="1"/>
  <c r="CA259" i="13" a="1"/>
  <c r="CA262" i="13" a="1"/>
  <c r="AX43" i="24" a="1"/>
  <c r="AQ543" i="12" a="1"/>
  <c r="CK196" i="24" a="1"/>
  <c r="CM196" i="24" a="1"/>
  <c r="CN80" i="24" a="1"/>
  <c r="CK80" i="24" a="1"/>
  <c r="CA263" i="13" a="1"/>
  <c r="AR264" i="13" a="1"/>
  <c r="AR263" i="13" a="1"/>
  <c r="CI196" i="24" a="1"/>
  <c r="CA260" i="13" a="1"/>
  <c r="CL196" i="24" a="1"/>
  <c r="CF80" i="24" a="1"/>
  <c r="CA258" i="13" a="1"/>
  <c r="AR262" i="13" a="1"/>
  <c r="CD196" i="24" l="1"/>
  <c r="CQ196" i="24" s="1"/>
  <c r="CG196" i="24"/>
  <c r="CT196" i="24" s="1"/>
  <c r="CN196" i="24"/>
  <c r="DA196" i="24" s="1"/>
  <c r="CH196" i="24"/>
  <c r="CU196" i="24" s="1"/>
  <c r="CJ196" i="24"/>
  <c r="CW196" i="24" s="1"/>
  <c r="CE196" i="24"/>
  <c r="CR196" i="24" s="1"/>
  <c r="CL196" i="24"/>
  <c r="CY196" i="24" s="1"/>
  <c r="CM196" i="24"/>
  <c r="CZ196" i="24" s="1"/>
  <c r="CF196" i="24"/>
  <c r="CS196" i="24" s="1"/>
  <c r="CK196" i="24"/>
  <c r="CX196" i="24" s="1"/>
  <c r="CI196" i="24"/>
  <c r="CV196" i="24" s="1"/>
  <c r="BC195" i="24"/>
  <c r="BS38" i="24" a="1"/>
  <c r="BS38" i="24" s="1"/>
  <c r="BS44" i="24" a="1"/>
  <c r="BS44" i="24" s="1"/>
  <c r="BT38" i="24" a="1"/>
  <c r="BT38" i="24" s="1"/>
  <c r="BT44" i="24" a="1"/>
  <c r="BT44" i="24" s="1"/>
  <c r="AX43" i="24"/>
  <c r="BC123" i="24"/>
  <c r="CG80" i="24"/>
  <c r="CT80" i="24" s="1"/>
  <c r="CM80" i="24"/>
  <c r="CZ80" i="24" s="1"/>
  <c r="CE80" i="24"/>
  <c r="CR80" i="24" s="1"/>
  <c r="CL80" i="24"/>
  <c r="CY80" i="24" s="1"/>
  <c r="CD80" i="24"/>
  <c r="CQ80" i="24" s="1"/>
  <c r="CI80" i="24"/>
  <c r="CV80" i="24" s="1"/>
  <c r="CH80" i="24"/>
  <c r="CU80" i="24" s="1"/>
  <c r="CN80" i="24"/>
  <c r="DA80" i="24" s="1"/>
  <c r="CK80" i="24"/>
  <c r="CX80" i="24" s="1"/>
  <c r="CF80" i="24"/>
  <c r="CS80" i="24" s="1"/>
  <c r="CJ80" i="24"/>
  <c r="CW80" i="24" s="1"/>
  <c r="BC79" i="24"/>
  <c r="AR264" i="13"/>
  <c r="CA267" i="13"/>
  <c r="CN267" i="13" s="1"/>
  <c r="AR262" i="13"/>
  <c r="CA258" i="13"/>
  <c r="CN258" i="13" s="1"/>
  <c r="CA264" i="13"/>
  <c r="CN264" i="13" s="1"/>
  <c r="AR268" i="13"/>
  <c r="CA261" i="13"/>
  <c r="CN261" i="13" s="1"/>
  <c r="AR258" i="13"/>
  <c r="CA259" i="13"/>
  <c r="CN259" i="13" s="1"/>
  <c r="AR266" i="13"/>
  <c r="CA265" i="13"/>
  <c r="CN265" i="13" s="1"/>
  <c r="CA260" i="13"/>
  <c r="CN260" i="13" s="1"/>
  <c r="AR261" i="13"/>
  <c r="AR260" i="13"/>
  <c r="CA262" i="13"/>
  <c r="CN262" i="13" s="1"/>
  <c r="CA268" i="13"/>
  <c r="CN268" i="13" s="1"/>
  <c r="AR267" i="13"/>
  <c r="AR259" i="13"/>
  <c r="CA266" i="13"/>
  <c r="CN266" i="13" s="1"/>
  <c r="BZ269" i="13"/>
  <c r="CM269" i="13" s="1"/>
  <c r="AR265" i="13"/>
  <c r="AR263" i="13"/>
  <c r="CA263" i="13"/>
  <c r="CN263" i="13" s="1"/>
  <c r="AL227" i="13"/>
  <c r="BO264" i="13"/>
  <c r="BO262" i="13"/>
  <c r="AL231" i="13"/>
  <c r="BO268" i="13"/>
  <c r="BO258" i="13"/>
  <c r="AL229" i="13"/>
  <c r="BO266" i="13"/>
  <c r="BO261" i="13"/>
  <c r="BO260" i="13"/>
  <c r="BN269" i="13"/>
  <c r="AL230" i="13"/>
  <c r="BO267" i="13"/>
  <c r="BO259" i="13"/>
  <c r="AL228" i="13"/>
  <c r="BO265" i="13"/>
  <c r="BO263" i="13"/>
  <c r="AL269" i="13"/>
  <c r="AL226" i="13"/>
  <c r="AQ542" i="12"/>
  <c r="AQ469" i="12"/>
  <c r="AQ470" i="12"/>
  <c r="AQ543" i="12"/>
  <c r="BP469" i="12"/>
  <c r="BP470" i="12"/>
  <c r="AR39" i="24"/>
  <c r="AR40" i="24"/>
  <c r="AR42" i="24"/>
  <c r="AR41" i="24"/>
  <c r="K9" i="24"/>
  <c r="CF195" i="24" a="1"/>
  <c r="CD195" i="24" a="1"/>
  <c r="CB264" i="13" a="1"/>
  <c r="AQ266" i="13" a="1"/>
  <c r="AX44" i="24" a="1"/>
  <c r="CG43" i="24" a="1"/>
  <c r="CG44" i="24" a="1"/>
  <c r="CB265" i="13" a="1"/>
  <c r="CH79" i="24" a="1"/>
  <c r="CB261" i="13" a="1"/>
  <c r="AQ265" i="13" a="1"/>
  <c r="CF40" i="24" a="1"/>
  <c r="CB263" i="13" a="1"/>
  <c r="CF79" i="24" a="1"/>
  <c r="CB268" i="13" a="1"/>
  <c r="CF38" i="24" a="1"/>
  <c r="CB262" i="13" a="1"/>
  <c r="CM195" i="24" a="1"/>
  <c r="CL79" i="24" a="1"/>
  <c r="AX39" i="24" a="1"/>
  <c r="CG38" i="24" a="1"/>
  <c r="AQ260" i="13" a="1"/>
  <c r="AQ258" i="13" a="1"/>
  <c r="CI79" i="24" a="1"/>
  <c r="AQ268" i="13" a="1"/>
  <c r="CB260" i="13" a="1"/>
  <c r="CG40" i="24" a="1"/>
  <c r="CK195" i="24" a="1"/>
  <c r="CG42" i="24" a="1"/>
  <c r="AQ259" i="13" a="1"/>
  <c r="CJ79" i="24" a="1"/>
  <c r="CF41" i="24" a="1"/>
  <c r="CJ195" i="24" a="1"/>
  <c r="CD79" i="24" a="1"/>
  <c r="CG39" i="24" a="1"/>
  <c r="AQ262" i="13" a="1"/>
  <c r="CB259" i="13" a="1"/>
  <c r="CN79" i="24" a="1"/>
  <c r="CE79" i="24" a="1"/>
  <c r="CH195" i="24" a="1"/>
  <c r="CN195" i="24" a="1"/>
  <c r="AR269" i="13" a="1"/>
  <c r="CA269" i="13" a="1"/>
  <c r="CG195" i="24" a="1"/>
  <c r="AX42" i="24" a="1"/>
  <c r="CG79" i="24" a="1"/>
  <c r="CB267" i="13" a="1"/>
  <c r="CF42" i="24" a="1"/>
  <c r="CF44" i="24" a="1"/>
  <c r="CE195" i="24" a="1"/>
  <c r="AX41" i="24" a="1"/>
  <c r="CG41" i="24" a="1"/>
  <c r="CK79" i="24" a="1"/>
  <c r="CM79" i="24" a="1"/>
  <c r="AQ267" i="13" a="1"/>
  <c r="CB258" i="13" a="1"/>
  <c r="AX38" i="24" a="1"/>
  <c r="CF43" i="24" a="1"/>
  <c r="AQ264" i="13" a="1"/>
  <c r="CI195" i="24" a="1"/>
  <c r="AQ263" i="13" a="1"/>
  <c r="AX40" i="24" a="1"/>
  <c r="AQ261" i="13" a="1"/>
  <c r="CL195" i="24" a="1"/>
  <c r="CF39" i="24" a="1"/>
  <c r="CB266" i="13" a="1"/>
  <c r="CD195" i="24" l="1"/>
  <c r="CQ195" i="24" s="1"/>
  <c r="CJ195" i="24"/>
  <c r="CW195" i="24" s="1"/>
  <c r="CH195" i="24"/>
  <c r="CU195" i="24" s="1"/>
  <c r="CG195" i="24"/>
  <c r="CT195" i="24" s="1"/>
  <c r="CF195" i="24"/>
  <c r="CS195" i="24" s="1"/>
  <c r="CK195" i="24"/>
  <c r="CX195" i="24" s="1"/>
  <c r="CI195" i="24"/>
  <c r="CV195" i="24" s="1"/>
  <c r="CM195" i="24"/>
  <c r="CZ195" i="24" s="1"/>
  <c r="CE195" i="24"/>
  <c r="CR195" i="24" s="1"/>
  <c r="CL195" i="24"/>
  <c r="CY195" i="24" s="1"/>
  <c r="CN195" i="24"/>
  <c r="DA195" i="24" s="1"/>
  <c r="BC194" i="24"/>
  <c r="F191" i="13" a="1"/>
  <c r="F191" i="13" s="1"/>
  <c r="CG43" i="24"/>
  <c r="CT43" i="24" s="1"/>
  <c r="CG44" i="24"/>
  <c r="CT44" i="24" s="1"/>
  <c r="CG41" i="24"/>
  <c r="CT41" i="24" s="1"/>
  <c r="CG40" i="24"/>
  <c r="CT40" i="24" s="1"/>
  <c r="CG42" i="24"/>
  <c r="CT42" i="24" s="1"/>
  <c r="CG39" i="24"/>
  <c r="CT39" i="24" s="1"/>
  <c r="CG38" i="24"/>
  <c r="CF43" i="24"/>
  <c r="CS43" i="24" s="1"/>
  <c r="CF44" i="24"/>
  <c r="CS44" i="24" s="1"/>
  <c r="CF42" i="24"/>
  <c r="CS42" i="24" s="1"/>
  <c r="CF40" i="24"/>
  <c r="CS40" i="24" s="1"/>
  <c r="CF41" i="24"/>
  <c r="CS41" i="24" s="1"/>
  <c r="CF39" i="24"/>
  <c r="CS39" i="24" s="1"/>
  <c r="CF38" i="24"/>
  <c r="CJ79" i="24"/>
  <c r="CW79" i="24" s="1"/>
  <c r="CI79" i="24"/>
  <c r="CV79" i="24" s="1"/>
  <c r="CH79" i="24"/>
  <c r="CU79" i="24" s="1"/>
  <c r="CL79" i="24"/>
  <c r="CY79" i="24" s="1"/>
  <c r="CD79" i="24"/>
  <c r="CQ79" i="24" s="1"/>
  <c r="CM79" i="24"/>
  <c r="CZ79" i="24" s="1"/>
  <c r="CE79" i="24"/>
  <c r="CR79" i="24" s="1"/>
  <c r="CG79" i="24"/>
  <c r="CT79" i="24" s="1"/>
  <c r="CF79" i="24"/>
  <c r="CS79" i="24" s="1"/>
  <c r="CN79" i="24"/>
  <c r="DA79" i="24" s="1"/>
  <c r="CK79" i="24"/>
  <c r="CX79" i="24" s="1"/>
  <c r="BC78" i="24"/>
  <c r="AQ266" i="13"/>
  <c r="AQ264" i="13"/>
  <c r="AQ261" i="13"/>
  <c r="AQ267" i="13"/>
  <c r="CB261" i="13"/>
  <c r="CO261" i="13" s="1"/>
  <c r="AQ265" i="13"/>
  <c r="AQ263" i="13"/>
  <c r="AQ268" i="13"/>
  <c r="CB267" i="13"/>
  <c r="CO267" i="13" s="1"/>
  <c r="CB259" i="13"/>
  <c r="CO259" i="13" s="1"/>
  <c r="AQ258" i="13"/>
  <c r="CB265" i="13"/>
  <c r="CO265" i="13" s="1"/>
  <c r="CA269" i="13"/>
  <c r="CN269" i="13" s="1"/>
  <c r="CB264" i="13"/>
  <c r="CO264" i="13" s="1"/>
  <c r="CB260" i="13"/>
  <c r="CO260" i="13" s="1"/>
  <c r="AQ262" i="13"/>
  <c r="AR269" i="13"/>
  <c r="CB268" i="13"/>
  <c r="CO268" i="13" s="1"/>
  <c r="AQ260" i="13"/>
  <c r="AQ259" i="13"/>
  <c r="CB263" i="13"/>
  <c r="CO263" i="13" s="1"/>
  <c r="CB266" i="13"/>
  <c r="CO266" i="13" s="1"/>
  <c r="CB262" i="13"/>
  <c r="CO262" i="13" s="1"/>
  <c r="CB258" i="13"/>
  <c r="CO258" i="13" s="1"/>
  <c r="AM229" i="13"/>
  <c r="BP266" i="13"/>
  <c r="AM227" i="13"/>
  <c r="BP264" i="13"/>
  <c r="BP261" i="13"/>
  <c r="AM230" i="13"/>
  <c r="BP267" i="13"/>
  <c r="AM228" i="13"/>
  <c r="BP265" i="13"/>
  <c r="BP263" i="13"/>
  <c r="AM231" i="13"/>
  <c r="BP268" i="13"/>
  <c r="BP258" i="13"/>
  <c r="BP262" i="13"/>
  <c r="BO269" i="13"/>
  <c r="AM269" i="13"/>
  <c r="BP260" i="13"/>
  <c r="BP259" i="13"/>
  <c r="C274" i="13" a="1"/>
  <c r="C274" i="13" s="1"/>
  <c r="F232" i="13"/>
  <c r="G232" i="13"/>
  <c r="H232" i="13"/>
  <c r="I232" i="13"/>
  <c r="J232" i="13"/>
  <c r="K232" i="13"/>
  <c r="L232" i="13"/>
  <c r="M232" i="13"/>
  <c r="N232" i="13"/>
  <c r="O232" i="13"/>
  <c r="P232" i="13"/>
  <c r="Q232" i="13"/>
  <c r="R232" i="13"/>
  <c r="S232" i="13"/>
  <c r="T232" i="13"/>
  <c r="U232" i="13"/>
  <c r="V232" i="13"/>
  <c r="W232" i="13"/>
  <c r="X232" i="13"/>
  <c r="Y232" i="13"/>
  <c r="Z232" i="13"/>
  <c r="AA232" i="13"/>
  <c r="AB232" i="13"/>
  <c r="AC232" i="13"/>
  <c r="AD232" i="13"/>
  <c r="AE232" i="13"/>
  <c r="AF232" i="13"/>
  <c r="AG232" i="13"/>
  <c r="AH232" i="13"/>
  <c r="AI232" i="13"/>
  <c r="AJ232" i="13"/>
  <c r="AK232" i="13"/>
  <c r="AL232" i="13"/>
  <c r="AM226" i="13"/>
  <c r="AM274" i="13" a="1"/>
  <c r="AM274" i="13" s="1"/>
  <c r="F274" i="13" a="1"/>
  <c r="F274" i="13" s="1"/>
  <c r="G274" i="13" a="1"/>
  <c r="G274" i="13" s="1"/>
  <c r="G285" i="13" s="1"/>
  <c r="H274" i="13" a="1"/>
  <c r="H274" i="13" s="1"/>
  <c r="H285" i="13" s="1"/>
  <c r="I274" i="13" a="1"/>
  <c r="I274" i="13" s="1"/>
  <c r="I285" i="13" s="1"/>
  <c r="J274" i="13" a="1"/>
  <c r="J274" i="13" s="1"/>
  <c r="J285" i="13" s="1"/>
  <c r="K274" i="13" a="1"/>
  <c r="K274" i="13" s="1"/>
  <c r="K285" i="13" s="1"/>
  <c r="L274" i="13" a="1"/>
  <c r="L274" i="13" s="1"/>
  <c r="L285" i="13" s="1"/>
  <c r="M274" i="13" a="1"/>
  <c r="M274" i="13" s="1"/>
  <c r="M285" i="13" s="1"/>
  <c r="N274" i="13" a="1"/>
  <c r="N274" i="13" s="1"/>
  <c r="N285" i="13" s="1"/>
  <c r="O274" i="13" a="1"/>
  <c r="O274" i="13" s="1"/>
  <c r="O285" i="13" s="1"/>
  <c r="P274" i="13" a="1"/>
  <c r="P274" i="13" s="1"/>
  <c r="P285" i="13" s="1"/>
  <c r="Q274" i="13" a="1"/>
  <c r="Q274" i="13" s="1"/>
  <c r="Q285" i="13" s="1"/>
  <c r="R274" i="13" a="1"/>
  <c r="R274" i="13" s="1"/>
  <c r="R285" i="13" s="1"/>
  <c r="S274" i="13" a="1"/>
  <c r="S274" i="13" s="1"/>
  <c r="S285" i="13" s="1"/>
  <c r="T274" i="13" a="1"/>
  <c r="T274" i="13" s="1"/>
  <c r="T285" i="13" s="1"/>
  <c r="U274" i="13" a="1"/>
  <c r="U274" i="13" s="1"/>
  <c r="U285" i="13" s="1"/>
  <c r="V274" i="13" a="1"/>
  <c r="V274" i="13" s="1"/>
  <c r="V285" i="13" s="1"/>
  <c r="W274" i="13" a="1"/>
  <c r="W274" i="13" s="1"/>
  <c r="W285" i="13" s="1"/>
  <c r="X274" i="13" a="1"/>
  <c r="X274" i="13" s="1"/>
  <c r="X285" i="13" s="1"/>
  <c r="Y274" i="13" a="1"/>
  <c r="Y274" i="13" s="1"/>
  <c r="Y285" i="13" s="1"/>
  <c r="Z274" i="13" a="1"/>
  <c r="Z274" i="13" s="1"/>
  <c r="Z285" i="13" s="1"/>
  <c r="AA274" i="13" a="1"/>
  <c r="AA274" i="13" s="1"/>
  <c r="AA285" i="13" s="1"/>
  <c r="AB274" i="13" a="1"/>
  <c r="AB274" i="13" s="1"/>
  <c r="AB285" i="13" s="1"/>
  <c r="AC274" i="13" a="1"/>
  <c r="AC274" i="13" s="1"/>
  <c r="AD274" i="13" a="1"/>
  <c r="AD274" i="13" s="1"/>
  <c r="AE274" i="13" a="1"/>
  <c r="AE274" i="13" s="1"/>
  <c r="AF274" i="13" a="1"/>
  <c r="AF274" i="13" s="1"/>
  <c r="AG274" i="13" a="1"/>
  <c r="AG274" i="13" s="1"/>
  <c r="AH274" i="13" a="1"/>
  <c r="AH274" i="13" s="1"/>
  <c r="AI274" i="13" a="1"/>
  <c r="AI274" i="13" s="1"/>
  <c r="AJ274" i="13" a="1"/>
  <c r="AJ274" i="13" s="1"/>
  <c r="AK274" i="13" a="1"/>
  <c r="AK274" i="13" s="1"/>
  <c r="AL274" i="13" a="1"/>
  <c r="AL274" i="13" s="1"/>
  <c r="AL143" i="13" a="1"/>
  <c r="BO148" i="13" s="1"/>
  <c r="AL97" i="13" a="1"/>
  <c r="AL97" i="13" s="1"/>
  <c r="AL325" i="13" a="1"/>
  <c r="AL325" i="13" s="1"/>
  <c r="AL372" i="13" a="1"/>
  <c r="BO373" i="13" s="1"/>
  <c r="AL529" i="13" a="1"/>
  <c r="AL529" i="13" s="1"/>
  <c r="AK51" i="13" a="1"/>
  <c r="AK372" i="13" a="1"/>
  <c r="AK483" i="13" a="1"/>
  <c r="AK529" i="13" a="1"/>
  <c r="AK191" i="13" a="1"/>
  <c r="AK143" i="13" a="1"/>
  <c r="AL483" i="13" a="1"/>
  <c r="AK97" i="13" a="1"/>
  <c r="AL191" i="13" a="1"/>
  <c r="AK325" i="13" a="1"/>
  <c r="AL51" i="13" a="1"/>
  <c r="AM483" i="13" a="1"/>
  <c r="G483" i="13" a="1"/>
  <c r="G483" i="13" s="1"/>
  <c r="G490" i="13" s="1"/>
  <c r="H483" i="13" a="1"/>
  <c r="H483" i="13" s="1"/>
  <c r="H490" i="13" s="1"/>
  <c r="I483" i="13" a="1"/>
  <c r="I483" i="13" s="1"/>
  <c r="I490" i="13" s="1"/>
  <c r="J483" i="13" a="1"/>
  <c r="J483" i="13" s="1"/>
  <c r="J490" i="13" s="1"/>
  <c r="K483" i="13" a="1"/>
  <c r="K483" i="13" s="1"/>
  <c r="K490" i="13" s="1"/>
  <c r="L483" i="13" a="1"/>
  <c r="L483" i="13" s="1"/>
  <c r="L490" i="13" s="1"/>
  <c r="M483" i="13" a="1"/>
  <c r="M483" i="13" s="1"/>
  <c r="M490" i="13" s="1"/>
  <c r="N483" i="13" a="1"/>
  <c r="N483" i="13" s="1"/>
  <c r="N490" i="13" s="1"/>
  <c r="O483" i="13" a="1"/>
  <c r="O483" i="13" s="1"/>
  <c r="O490" i="13" s="1"/>
  <c r="P483" i="13" a="1"/>
  <c r="P483" i="13" s="1"/>
  <c r="P490" i="13" s="1"/>
  <c r="Q483" i="13" a="1"/>
  <c r="Q483" i="13" s="1"/>
  <c r="Q490" i="13" s="1"/>
  <c r="R483" i="13" a="1"/>
  <c r="R483" i="13" s="1"/>
  <c r="R490" i="13" s="1"/>
  <c r="S483" i="13" a="1"/>
  <c r="S483" i="13" s="1"/>
  <c r="S490" i="13" s="1"/>
  <c r="T483" i="13" a="1"/>
  <c r="T483" i="13" s="1"/>
  <c r="T490" i="13" s="1"/>
  <c r="U483" i="13" a="1"/>
  <c r="U483" i="13" s="1"/>
  <c r="U490" i="13" s="1"/>
  <c r="V483" i="13" a="1"/>
  <c r="V483" i="13" s="1"/>
  <c r="V490" i="13" s="1"/>
  <c r="W483" i="13" a="1"/>
  <c r="W483" i="13" s="1"/>
  <c r="W490" i="13" s="1"/>
  <c r="X483" i="13" a="1"/>
  <c r="X483" i="13" s="1"/>
  <c r="X490" i="13" s="1"/>
  <c r="Y483" i="13" a="1"/>
  <c r="Y483" i="13" s="1"/>
  <c r="Y490" i="13" s="1"/>
  <c r="Z483" i="13" a="1"/>
  <c r="Z483" i="13" s="1"/>
  <c r="Z490" i="13" s="1"/>
  <c r="AA483" i="13" a="1"/>
  <c r="AA483" i="13" s="1"/>
  <c r="AA490" i="13" s="1"/>
  <c r="AB483" i="13" a="1"/>
  <c r="AB483" i="13" s="1"/>
  <c r="AB490" i="13" s="1"/>
  <c r="AC483" i="13" a="1"/>
  <c r="AD483" i="13" a="1"/>
  <c r="AE483" i="13" a="1"/>
  <c r="AF483" i="13" a="1"/>
  <c r="AG483" i="13" a="1"/>
  <c r="AH483" i="13" a="1"/>
  <c r="AI483" i="13" a="1"/>
  <c r="AJ483" i="13" a="1"/>
  <c r="AM529" i="13" a="1"/>
  <c r="G529" i="13" a="1"/>
  <c r="G529" i="13" s="1"/>
  <c r="G536" i="13" s="1"/>
  <c r="H529" i="13" a="1"/>
  <c r="H529" i="13" s="1"/>
  <c r="H536" i="13" s="1"/>
  <c r="I529" i="13" a="1"/>
  <c r="I529" i="13" s="1"/>
  <c r="I536" i="13" s="1"/>
  <c r="J529" i="13" a="1"/>
  <c r="J529" i="13" s="1"/>
  <c r="J536" i="13" s="1"/>
  <c r="K529" i="13" a="1"/>
  <c r="K529" i="13" s="1"/>
  <c r="K536" i="13" s="1"/>
  <c r="L529" i="13" a="1"/>
  <c r="L529" i="13" s="1"/>
  <c r="L536" i="13" s="1"/>
  <c r="M529" i="13" a="1"/>
  <c r="M529" i="13" s="1"/>
  <c r="M536" i="13" s="1"/>
  <c r="N529" i="13" a="1"/>
  <c r="N529" i="13" s="1"/>
  <c r="N536" i="13" s="1"/>
  <c r="O529" i="13" a="1"/>
  <c r="O529" i="13" s="1"/>
  <c r="O536" i="13" s="1"/>
  <c r="P529" i="13" a="1"/>
  <c r="P529" i="13" s="1"/>
  <c r="P536" i="13" s="1"/>
  <c r="Q529" i="13" a="1"/>
  <c r="Q529" i="13" s="1"/>
  <c r="Q536" i="13" s="1"/>
  <c r="R529" i="13" a="1"/>
  <c r="R529" i="13" s="1"/>
  <c r="R536" i="13" s="1"/>
  <c r="S529" i="13" a="1"/>
  <c r="S529" i="13" s="1"/>
  <c r="S536" i="13" s="1"/>
  <c r="T529" i="13" a="1"/>
  <c r="T529" i="13" s="1"/>
  <c r="T536" i="13" s="1"/>
  <c r="U529" i="13" a="1"/>
  <c r="U529" i="13" s="1"/>
  <c r="U536" i="13" s="1"/>
  <c r="V529" i="13" a="1"/>
  <c r="V529" i="13" s="1"/>
  <c r="V536" i="13" s="1"/>
  <c r="W529" i="13" a="1"/>
  <c r="W529" i="13" s="1"/>
  <c r="W536" i="13" s="1"/>
  <c r="X529" i="13" a="1"/>
  <c r="X529" i="13" s="1"/>
  <c r="X536" i="13" s="1"/>
  <c r="Y529" i="13" a="1"/>
  <c r="Y529" i="13" s="1"/>
  <c r="Y536" i="13" s="1"/>
  <c r="Z529" i="13" a="1"/>
  <c r="Z529" i="13" s="1"/>
  <c r="Z536" i="13" s="1"/>
  <c r="AA529" i="13" a="1"/>
  <c r="AA529" i="13" s="1"/>
  <c r="AA536" i="13" s="1"/>
  <c r="AB529" i="13" a="1"/>
  <c r="AB529" i="13" s="1"/>
  <c r="AB536" i="13" s="1"/>
  <c r="AC529" i="13" a="1"/>
  <c r="AD529" i="13" a="1"/>
  <c r="AE529" i="13" a="1"/>
  <c r="AF529" i="13" a="1"/>
  <c r="AG529" i="13" a="1"/>
  <c r="AH529" i="13" a="1"/>
  <c r="AI529" i="13" a="1"/>
  <c r="AJ529" i="13" a="1"/>
  <c r="AM325" i="13" a="1"/>
  <c r="G325" i="13" a="1"/>
  <c r="G325" i="13" s="1"/>
  <c r="G332" i="13" s="1"/>
  <c r="H325" i="13" a="1"/>
  <c r="H325" i="13" s="1"/>
  <c r="H332" i="13" s="1"/>
  <c r="I325" i="13" a="1"/>
  <c r="I325" i="13" s="1"/>
  <c r="I332" i="13" s="1"/>
  <c r="J325" i="13" a="1"/>
  <c r="J325" i="13" s="1"/>
  <c r="J332" i="13" s="1"/>
  <c r="K325" i="13" a="1"/>
  <c r="K325" i="13" s="1"/>
  <c r="K332" i="13" s="1"/>
  <c r="L325" i="13" a="1"/>
  <c r="L325" i="13" s="1"/>
  <c r="L332" i="13" s="1"/>
  <c r="M325" i="13" a="1"/>
  <c r="M325" i="13" s="1"/>
  <c r="M332" i="13" s="1"/>
  <c r="N325" i="13" a="1"/>
  <c r="N325" i="13" s="1"/>
  <c r="N332" i="13" s="1"/>
  <c r="O325" i="13" a="1"/>
  <c r="O325" i="13" s="1"/>
  <c r="O332" i="13" s="1"/>
  <c r="P325" i="13" a="1"/>
  <c r="P325" i="13" s="1"/>
  <c r="P332" i="13" s="1"/>
  <c r="Q325" i="13" a="1"/>
  <c r="Q325" i="13" s="1"/>
  <c r="Q332" i="13" s="1"/>
  <c r="R325" i="13" a="1"/>
  <c r="R325" i="13" s="1"/>
  <c r="R332" i="13" s="1"/>
  <c r="S325" i="13" a="1"/>
  <c r="S325" i="13" s="1"/>
  <c r="S332" i="13" s="1"/>
  <c r="T325" i="13" a="1"/>
  <c r="T325" i="13" s="1"/>
  <c r="T332" i="13" s="1"/>
  <c r="U325" i="13" a="1"/>
  <c r="U325" i="13" s="1"/>
  <c r="U332" i="13" s="1"/>
  <c r="V325" i="13" a="1"/>
  <c r="V325" i="13" s="1"/>
  <c r="V332" i="13" s="1"/>
  <c r="W325" i="13" a="1"/>
  <c r="W325" i="13" s="1"/>
  <c r="W332" i="13" s="1"/>
  <c r="X325" i="13" a="1"/>
  <c r="X325" i="13" s="1"/>
  <c r="X332" i="13" s="1"/>
  <c r="Y325" i="13" a="1"/>
  <c r="Y325" i="13" s="1"/>
  <c r="Y332" i="13" s="1"/>
  <c r="Z325" i="13" a="1"/>
  <c r="Z325" i="13" s="1"/>
  <c r="Z332" i="13" s="1"/>
  <c r="AA325" i="13" a="1"/>
  <c r="AA325" i="13" s="1"/>
  <c r="AA332" i="13" s="1"/>
  <c r="AB325" i="13" a="1"/>
  <c r="AB325" i="13" s="1"/>
  <c r="AB332" i="13" s="1"/>
  <c r="AC325" i="13" a="1"/>
  <c r="AD325" i="13" a="1"/>
  <c r="AE325" i="13" a="1"/>
  <c r="AF325" i="13" a="1"/>
  <c r="AG325" i="13" a="1"/>
  <c r="AH325" i="13" a="1"/>
  <c r="AI325" i="13" a="1"/>
  <c r="AJ325" i="13" a="1"/>
  <c r="AM372" i="13" a="1"/>
  <c r="G372" i="13" a="1"/>
  <c r="G372" i="13" s="1"/>
  <c r="G379" i="13" s="1"/>
  <c r="H372" i="13" a="1"/>
  <c r="H372" i="13" s="1"/>
  <c r="H379" i="13" s="1"/>
  <c r="I372" i="13" a="1"/>
  <c r="I372" i="13" s="1"/>
  <c r="I379" i="13" s="1"/>
  <c r="J372" i="13" a="1"/>
  <c r="J372" i="13" s="1"/>
  <c r="J379" i="13" s="1"/>
  <c r="K372" i="13" a="1"/>
  <c r="K372" i="13" s="1"/>
  <c r="K379" i="13" s="1"/>
  <c r="L372" i="13" a="1"/>
  <c r="L372" i="13" s="1"/>
  <c r="L379" i="13" s="1"/>
  <c r="M372" i="13" a="1"/>
  <c r="M372" i="13" s="1"/>
  <c r="M379" i="13" s="1"/>
  <c r="N372" i="13" a="1"/>
  <c r="N372" i="13" s="1"/>
  <c r="N379" i="13" s="1"/>
  <c r="O372" i="13" a="1"/>
  <c r="O372" i="13" s="1"/>
  <c r="O379" i="13" s="1"/>
  <c r="P372" i="13" a="1"/>
  <c r="P372" i="13" s="1"/>
  <c r="P379" i="13" s="1"/>
  <c r="Q372" i="13" a="1"/>
  <c r="Q372" i="13" s="1"/>
  <c r="Q379" i="13" s="1"/>
  <c r="R372" i="13" a="1"/>
  <c r="R372" i="13" s="1"/>
  <c r="R379" i="13" s="1"/>
  <c r="S372" i="13" a="1"/>
  <c r="S372" i="13" s="1"/>
  <c r="S379" i="13" s="1"/>
  <c r="T372" i="13" a="1"/>
  <c r="T372" i="13" s="1"/>
  <c r="T379" i="13" s="1"/>
  <c r="U372" i="13" a="1"/>
  <c r="U372" i="13" s="1"/>
  <c r="U379" i="13" s="1"/>
  <c r="V372" i="13" a="1"/>
  <c r="V372" i="13" s="1"/>
  <c r="V379" i="13" s="1"/>
  <c r="W372" i="13" a="1"/>
  <c r="W372" i="13" s="1"/>
  <c r="W379" i="13" s="1"/>
  <c r="X372" i="13" a="1"/>
  <c r="X372" i="13" s="1"/>
  <c r="X379" i="13" s="1"/>
  <c r="Y372" i="13" a="1"/>
  <c r="Y372" i="13" s="1"/>
  <c r="Y379" i="13" s="1"/>
  <c r="Z372" i="13" a="1"/>
  <c r="Z372" i="13" s="1"/>
  <c r="Z379" i="13" s="1"/>
  <c r="AA372" i="13" a="1"/>
  <c r="AA372" i="13" s="1"/>
  <c r="AA379" i="13" s="1"/>
  <c r="AB372" i="13" a="1"/>
  <c r="AB372" i="13" s="1"/>
  <c r="AB379" i="13" s="1"/>
  <c r="AC372" i="13" a="1"/>
  <c r="AD372" i="13" a="1"/>
  <c r="AE372" i="13" a="1"/>
  <c r="AF372" i="13" a="1"/>
  <c r="AG372" i="13" a="1"/>
  <c r="AH372" i="13" a="1"/>
  <c r="AI372" i="13" a="1"/>
  <c r="AJ372" i="13" a="1"/>
  <c r="AM143" i="13" a="1"/>
  <c r="G143" i="13" a="1"/>
  <c r="G143" i="13" s="1"/>
  <c r="G150" i="13" s="1"/>
  <c r="H143" i="13" a="1"/>
  <c r="H143" i="13" s="1"/>
  <c r="H150" i="13" s="1"/>
  <c r="I143" i="13" a="1"/>
  <c r="I143" i="13" s="1"/>
  <c r="I150" i="13" s="1"/>
  <c r="J143" i="13" a="1"/>
  <c r="J143" i="13" s="1"/>
  <c r="J150" i="13" s="1"/>
  <c r="K143" i="13" a="1"/>
  <c r="K143" i="13" s="1"/>
  <c r="K150" i="13" s="1"/>
  <c r="L143" i="13" a="1"/>
  <c r="L143" i="13" s="1"/>
  <c r="L150" i="13" s="1"/>
  <c r="M143" i="13" a="1"/>
  <c r="M143" i="13" s="1"/>
  <c r="M150" i="13" s="1"/>
  <c r="N143" i="13" a="1"/>
  <c r="N143" i="13" s="1"/>
  <c r="N150" i="13" s="1"/>
  <c r="O143" i="13" a="1"/>
  <c r="O143" i="13" s="1"/>
  <c r="O150" i="13" s="1"/>
  <c r="P143" i="13" a="1"/>
  <c r="P143" i="13" s="1"/>
  <c r="P150" i="13" s="1"/>
  <c r="Q143" i="13" a="1"/>
  <c r="Q143" i="13" s="1"/>
  <c r="Q150" i="13" s="1"/>
  <c r="R143" i="13" a="1"/>
  <c r="R143" i="13" s="1"/>
  <c r="R150" i="13" s="1"/>
  <c r="S143" i="13" a="1"/>
  <c r="S143" i="13" s="1"/>
  <c r="S150" i="13" s="1"/>
  <c r="T143" i="13" a="1"/>
  <c r="T143" i="13" s="1"/>
  <c r="T150" i="13" s="1"/>
  <c r="U143" i="13" a="1"/>
  <c r="U143" i="13" s="1"/>
  <c r="U150" i="13" s="1"/>
  <c r="V143" i="13" a="1"/>
  <c r="V143" i="13" s="1"/>
  <c r="V150" i="13" s="1"/>
  <c r="W143" i="13" a="1"/>
  <c r="W143" i="13" s="1"/>
  <c r="W150" i="13" s="1"/>
  <c r="X143" i="13" a="1"/>
  <c r="X143" i="13" s="1"/>
  <c r="X150" i="13" s="1"/>
  <c r="Y143" i="13" a="1"/>
  <c r="Y143" i="13" s="1"/>
  <c r="Y150" i="13" s="1"/>
  <c r="Z143" i="13" a="1"/>
  <c r="Z143" i="13" s="1"/>
  <c r="Z150" i="13" s="1"/>
  <c r="AA143" i="13" a="1"/>
  <c r="AA143" i="13" s="1"/>
  <c r="AA150" i="13" s="1"/>
  <c r="AB143" i="13" a="1"/>
  <c r="AB143" i="13" s="1"/>
  <c r="AB150" i="13" s="1"/>
  <c r="AC143" i="13" a="1"/>
  <c r="AD143" i="13" a="1"/>
  <c r="AE143" i="13" a="1"/>
  <c r="AF143" i="13" a="1"/>
  <c r="AG143" i="13" a="1"/>
  <c r="AH143" i="13" a="1"/>
  <c r="AI143" i="13" a="1"/>
  <c r="AJ143" i="13" a="1"/>
  <c r="AM191" i="13" a="1"/>
  <c r="G191" i="13" a="1"/>
  <c r="G191" i="13" s="1"/>
  <c r="G200" i="13" s="1"/>
  <c r="H191" i="13" a="1"/>
  <c r="H191" i="13" s="1"/>
  <c r="H200" i="13" s="1"/>
  <c r="I191" i="13" a="1"/>
  <c r="I191" i="13" s="1"/>
  <c r="I200" i="13" s="1"/>
  <c r="J191" i="13" a="1"/>
  <c r="J191" i="13" s="1"/>
  <c r="J200" i="13" s="1"/>
  <c r="K191" i="13" a="1"/>
  <c r="K191" i="13" s="1"/>
  <c r="K200" i="13" s="1"/>
  <c r="L191" i="13" a="1"/>
  <c r="L191" i="13" s="1"/>
  <c r="L200" i="13" s="1"/>
  <c r="M191" i="13" a="1"/>
  <c r="M191" i="13" s="1"/>
  <c r="M200" i="13" s="1"/>
  <c r="N191" i="13" a="1"/>
  <c r="N191" i="13" s="1"/>
  <c r="N200" i="13" s="1"/>
  <c r="O191" i="13" a="1"/>
  <c r="O191" i="13" s="1"/>
  <c r="O200" i="13" s="1"/>
  <c r="P191" i="13" a="1"/>
  <c r="P191" i="13" s="1"/>
  <c r="P200" i="13" s="1"/>
  <c r="Q191" i="13" a="1"/>
  <c r="Q191" i="13" s="1"/>
  <c r="Q200" i="13" s="1"/>
  <c r="R191" i="13" a="1"/>
  <c r="R191" i="13" s="1"/>
  <c r="R200" i="13" s="1"/>
  <c r="S191" i="13" a="1"/>
  <c r="S191" i="13" s="1"/>
  <c r="S200" i="13" s="1"/>
  <c r="T191" i="13" a="1"/>
  <c r="T191" i="13" s="1"/>
  <c r="T200" i="13" s="1"/>
  <c r="U191" i="13" a="1"/>
  <c r="U191" i="13" s="1"/>
  <c r="U200" i="13" s="1"/>
  <c r="V191" i="13" a="1"/>
  <c r="V191" i="13" s="1"/>
  <c r="V200" i="13" s="1"/>
  <c r="W191" i="13" a="1"/>
  <c r="W191" i="13" s="1"/>
  <c r="W200" i="13" s="1"/>
  <c r="X191" i="13" a="1"/>
  <c r="X191" i="13" s="1"/>
  <c r="X200" i="13" s="1"/>
  <c r="Y191" i="13" a="1"/>
  <c r="Y191" i="13" s="1"/>
  <c r="Y200" i="13" s="1"/>
  <c r="Z191" i="13" a="1"/>
  <c r="Z191" i="13" s="1"/>
  <c r="Z200" i="13" s="1"/>
  <c r="AA191" i="13" a="1"/>
  <c r="AA191" i="13" s="1"/>
  <c r="AA200" i="13" s="1"/>
  <c r="AB191" i="13" a="1"/>
  <c r="AB191" i="13" s="1"/>
  <c r="AB200" i="13" s="1"/>
  <c r="AC191" i="13" a="1"/>
  <c r="AD191" i="13" a="1"/>
  <c r="AE191" i="13" a="1"/>
  <c r="AF191" i="13" a="1"/>
  <c r="AG191" i="13" a="1"/>
  <c r="AH191" i="13" a="1"/>
  <c r="AI191" i="13" a="1"/>
  <c r="AJ191" i="13" a="1"/>
  <c r="AM97" i="13" a="1"/>
  <c r="G97" i="13" a="1"/>
  <c r="G97" i="13" s="1"/>
  <c r="G103" i="13" s="1"/>
  <c r="H97" i="13" a="1"/>
  <c r="H97" i="13" s="1"/>
  <c r="H103" i="13" s="1"/>
  <c r="I97" i="13" a="1"/>
  <c r="I97" i="13" s="1"/>
  <c r="I103" i="13" s="1"/>
  <c r="J97" i="13" a="1"/>
  <c r="J97" i="13" s="1"/>
  <c r="J103" i="13" s="1"/>
  <c r="K97" i="13" a="1"/>
  <c r="K97" i="13" s="1"/>
  <c r="K103" i="13" s="1"/>
  <c r="L97" i="13" a="1"/>
  <c r="L97" i="13" s="1"/>
  <c r="L103" i="13" s="1"/>
  <c r="M97" i="13" a="1"/>
  <c r="M97" i="13" s="1"/>
  <c r="M103" i="13" s="1"/>
  <c r="N97" i="13" a="1"/>
  <c r="N97" i="13" s="1"/>
  <c r="N103" i="13" s="1"/>
  <c r="O97" i="13" a="1"/>
  <c r="O97" i="13" s="1"/>
  <c r="O103" i="13" s="1"/>
  <c r="P97" i="13" a="1"/>
  <c r="P97" i="13" s="1"/>
  <c r="P103" i="13" s="1"/>
  <c r="Q97" i="13" a="1"/>
  <c r="Q97" i="13" s="1"/>
  <c r="Q103" i="13" s="1"/>
  <c r="R97" i="13" a="1"/>
  <c r="R97" i="13" s="1"/>
  <c r="R103" i="13" s="1"/>
  <c r="S97" i="13" a="1"/>
  <c r="S97" i="13" s="1"/>
  <c r="S103" i="13" s="1"/>
  <c r="T97" i="13" a="1"/>
  <c r="T97" i="13" s="1"/>
  <c r="T103" i="13" s="1"/>
  <c r="U97" i="13" a="1"/>
  <c r="U97" i="13" s="1"/>
  <c r="U103" i="13" s="1"/>
  <c r="V97" i="13" a="1"/>
  <c r="V97" i="13" s="1"/>
  <c r="V103" i="13" s="1"/>
  <c r="W97" i="13" a="1"/>
  <c r="W97" i="13" s="1"/>
  <c r="W103" i="13" s="1"/>
  <c r="X97" i="13" a="1"/>
  <c r="X97" i="13" s="1"/>
  <c r="X103" i="13" s="1"/>
  <c r="Y97" i="13" a="1"/>
  <c r="Y97" i="13" s="1"/>
  <c r="Y103" i="13" s="1"/>
  <c r="Z97" i="13" a="1"/>
  <c r="Z97" i="13" s="1"/>
  <c r="Z103" i="13" s="1"/>
  <c r="AA97" i="13" a="1"/>
  <c r="AA97" i="13" s="1"/>
  <c r="AA103" i="13" s="1"/>
  <c r="AB97" i="13" a="1"/>
  <c r="AB97" i="13" s="1"/>
  <c r="AB103" i="13" s="1"/>
  <c r="AC97" i="13" a="1"/>
  <c r="AD97" i="13" a="1"/>
  <c r="AE97" i="13" a="1"/>
  <c r="AF97" i="13" a="1"/>
  <c r="AG97" i="13" a="1"/>
  <c r="AH97" i="13" a="1"/>
  <c r="AI97" i="13" a="1"/>
  <c r="AJ97" i="13" a="1"/>
  <c r="AM51" i="13" a="1"/>
  <c r="G51" i="13" a="1"/>
  <c r="G51" i="13" s="1"/>
  <c r="G58" i="13" s="1"/>
  <c r="G59" i="13" s="1"/>
  <c r="H51" i="13" a="1"/>
  <c r="H51" i="13" s="1"/>
  <c r="H58" i="13" s="1"/>
  <c r="H59" i="13" s="1"/>
  <c r="I51" i="13" a="1"/>
  <c r="I51" i="13" s="1"/>
  <c r="I58" i="13" s="1"/>
  <c r="I59" i="13" s="1"/>
  <c r="J51" i="13" a="1"/>
  <c r="J51" i="13" s="1"/>
  <c r="J58" i="13" s="1"/>
  <c r="J59" i="13" s="1"/>
  <c r="K51" i="13" a="1"/>
  <c r="K51" i="13" s="1"/>
  <c r="K58" i="13" s="1"/>
  <c r="K59" i="13" s="1"/>
  <c r="L51" i="13" a="1"/>
  <c r="L51" i="13" s="1"/>
  <c r="L58" i="13" s="1"/>
  <c r="L59" i="13" s="1"/>
  <c r="M51" i="13" a="1"/>
  <c r="M51" i="13" s="1"/>
  <c r="M58" i="13" s="1"/>
  <c r="M59" i="13" s="1"/>
  <c r="N51" i="13" a="1"/>
  <c r="N51" i="13" s="1"/>
  <c r="N58" i="13" s="1"/>
  <c r="N59" i="13" s="1"/>
  <c r="O51" i="13" a="1"/>
  <c r="O51" i="13" s="1"/>
  <c r="O58" i="13" s="1"/>
  <c r="O59" i="13" s="1"/>
  <c r="P51" i="13" a="1"/>
  <c r="P51" i="13" s="1"/>
  <c r="P58" i="13" s="1"/>
  <c r="P59" i="13" s="1"/>
  <c r="Q51" i="13" a="1"/>
  <c r="Q51" i="13" s="1"/>
  <c r="Q58" i="13" s="1"/>
  <c r="Q59" i="13" s="1"/>
  <c r="R51" i="13" a="1"/>
  <c r="R51" i="13" s="1"/>
  <c r="R58" i="13" s="1"/>
  <c r="R59" i="13" s="1"/>
  <c r="S51" i="13" a="1"/>
  <c r="S51" i="13" s="1"/>
  <c r="S58" i="13" s="1"/>
  <c r="S59" i="13" s="1"/>
  <c r="T51" i="13" a="1"/>
  <c r="T51" i="13" s="1"/>
  <c r="T58" i="13" s="1"/>
  <c r="T59" i="13" s="1"/>
  <c r="U51" i="13" a="1"/>
  <c r="U51" i="13" s="1"/>
  <c r="U58" i="13" s="1"/>
  <c r="U59" i="13" s="1"/>
  <c r="V51" i="13" a="1"/>
  <c r="V51" i="13" s="1"/>
  <c r="V58" i="13" s="1"/>
  <c r="V59" i="13" s="1"/>
  <c r="W51" i="13" a="1"/>
  <c r="W51" i="13" s="1"/>
  <c r="W58" i="13" s="1"/>
  <c r="W59" i="13" s="1"/>
  <c r="X51" i="13" a="1"/>
  <c r="X51" i="13" s="1"/>
  <c r="X58" i="13" s="1"/>
  <c r="X59" i="13" s="1"/>
  <c r="Y51" i="13" a="1"/>
  <c r="Y51" i="13" s="1"/>
  <c r="Y58" i="13" s="1"/>
  <c r="Y59" i="13" s="1"/>
  <c r="Z51" i="13" a="1"/>
  <c r="Z51" i="13" s="1"/>
  <c r="Z58" i="13" s="1"/>
  <c r="Z59" i="13" s="1"/>
  <c r="AA51" i="13" a="1"/>
  <c r="AA51" i="13" s="1"/>
  <c r="AA58" i="13" s="1"/>
  <c r="AA59" i="13" s="1"/>
  <c r="AB51" i="13" a="1"/>
  <c r="AB51" i="13" s="1"/>
  <c r="AB58" i="13" s="1"/>
  <c r="AB59" i="13" s="1"/>
  <c r="AC51" i="13" a="1"/>
  <c r="AD51" i="13" a="1"/>
  <c r="AE51" i="13" a="1"/>
  <c r="AF51" i="13" a="1"/>
  <c r="AG51" i="13" a="1"/>
  <c r="AH51" i="13" a="1"/>
  <c r="AI51" i="13" a="1"/>
  <c r="AJ51" i="13" a="1"/>
  <c r="AX42" i="24"/>
  <c r="AX38" i="24"/>
  <c r="AX44" i="24"/>
  <c r="AX41" i="24"/>
  <c r="AX40" i="24"/>
  <c r="AX39" i="24"/>
  <c r="AY41" i="24"/>
  <c r="L9" i="24"/>
  <c r="AY42" i="24"/>
  <c r="AY40" i="24"/>
  <c r="AY39" i="24"/>
  <c r="CK78" i="24" a="1"/>
  <c r="CC264" i="13" a="1"/>
  <c r="AV263" i="13" a="1"/>
  <c r="CC261" i="13" a="1"/>
  <c r="CE194" i="24" a="1"/>
  <c r="CC266" i="13" a="1"/>
  <c r="CH78" i="24" a="1"/>
  <c r="CL78" i="24" a="1"/>
  <c r="CI78" i="24" a="1"/>
  <c r="AV264" i="13" a="1"/>
  <c r="CF78" i="24" a="1"/>
  <c r="CC258" i="13" a="1"/>
  <c r="CJ194" i="24" a="1"/>
  <c r="CC260" i="13" a="1"/>
  <c r="AV261" i="13" a="1"/>
  <c r="CC267" i="13" a="1"/>
  <c r="CN78" i="24" a="1"/>
  <c r="AV260" i="13" a="1"/>
  <c r="CC268" i="13" a="1"/>
  <c r="CM78" i="24" a="1"/>
  <c r="AV259" i="13" a="1"/>
  <c r="CK194" i="24" a="1"/>
  <c r="AV267" i="13" a="1"/>
  <c r="CG78" i="24" a="1"/>
  <c r="CC259" i="13" a="1"/>
  <c r="CG194" i="24" a="1"/>
  <c r="CM194" i="24" a="1"/>
  <c r="CB269" i="13" a="1"/>
  <c r="CN194" i="24" a="1"/>
  <c r="AV258" i="13" a="1"/>
  <c r="AV262" i="13" a="1"/>
  <c r="CE78" i="24" a="1"/>
  <c r="CD78" i="24" a="1"/>
  <c r="AQ269" i="13" a="1"/>
  <c r="CC263" i="13" a="1"/>
  <c r="CC262" i="13" a="1"/>
  <c r="CH194" i="24" a="1"/>
  <c r="AV265" i="13" a="1"/>
  <c r="CD194" i="24" a="1"/>
  <c r="CF194" i="24" a="1"/>
  <c r="CI194" i="24" a="1"/>
  <c r="CJ78" i="24" a="1"/>
  <c r="AV268" i="13" a="1"/>
  <c r="CL194" i="24" a="1"/>
  <c r="CC265" i="13" a="1"/>
  <c r="AV266" i="13" a="1"/>
  <c r="CF194" i="24" l="1"/>
  <c r="CS194" i="24" s="1"/>
  <c r="CK194" i="24"/>
  <c r="CX194" i="24" s="1"/>
  <c r="CD194" i="24"/>
  <c r="CQ194" i="24" s="1"/>
  <c r="CN194" i="24"/>
  <c r="DA194" i="24" s="1"/>
  <c r="CG194" i="24"/>
  <c r="CT194" i="24" s="1"/>
  <c r="CJ194" i="24"/>
  <c r="CW194" i="24" s="1"/>
  <c r="CM194" i="24"/>
  <c r="CZ194" i="24" s="1"/>
  <c r="CI194" i="24"/>
  <c r="CV194" i="24" s="1"/>
  <c r="CL194" i="24"/>
  <c r="CY194" i="24" s="1"/>
  <c r="CH194" i="24"/>
  <c r="CU194" i="24" s="1"/>
  <c r="CE194" i="24"/>
  <c r="CR194" i="24" s="1"/>
  <c r="BC193" i="24"/>
  <c r="CT38" i="24"/>
  <c r="CS38" i="24"/>
  <c r="CG78" i="24"/>
  <c r="CT78" i="24" s="1"/>
  <c r="CF78" i="24"/>
  <c r="CS78" i="24" s="1"/>
  <c r="CN78" i="24"/>
  <c r="DA78" i="24" s="1"/>
  <c r="CJ78" i="24"/>
  <c r="CW78" i="24" s="1"/>
  <c r="CI78" i="24"/>
  <c r="CV78" i="24" s="1"/>
  <c r="CE78" i="24"/>
  <c r="CR78" i="24" s="1"/>
  <c r="CL78" i="24"/>
  <c r="CY78" i="24" s="1"/>
  <c r="CH78" i="24"/>
  <c r="CU78" i="24" s="1"/>
  <c r="CK78" i="24"/>
  <c r="CX78" i="24" s="1"/>
  <c r="CD78" i="24"/>
  <c r="CQ78" i="24" s="1"/>
  <c r="CM78" i="24"/>
  <c r="CZ78" i="24" s="1"/>
  <c r="BC77" i="24"/>
  <c r="CC263" i="13"/>
  <c r="CP263" i="13" s="1"/>
  <c r="CC261" i="13"/>
  <c r="CP261" i="13" s="1"/>
  <c r="CC262" i="13"/>
  <c r="CP262" i="13" s="1"/>
  <c r="CC259" i="13"/>
  <c r="CP259" i="13" s="1"/>
  <c r="CC265" i="13"/>
  <c r="CP265" i="13" s="1"/>
  <c r="CC264" i="13"/>
  <c r="CP264" i="13" s="1"/>
  <c r="CC258" i="13"/>
  <c r="CP258" i="13" s="1"/>
  <c r="CC260" i="13"/>
  <c r="CP260" i="13" s="1"/>
  <c r="CC268" i="13"/>
  <c r="CP268" i="13" s="1"/>
  <c r="CC267" i="13"/>
  <c r="CP267" i="13" s="1"/>
  <c r="CC266" i="13"/>
  <c r="CP266" i="13" s="1"/>
  <c r="AQ269" i="13"/>
  <c r="CB269" i="13"/>
  <c r="CO269" i="13" s="1"/>
  <c r="AV264" i="13"/>
  <c r="AV267" i="13"/>
  <c r="AV258" i="13"/>
  <c r="AV266" i="13"/>
  <c r="AV259" i="13"/>
  <c r="AV262" i="13"/>
  <c r="AV261" i="13"/>
  <c r="AV265" i="13"/>
  <c r="AV268" i="13"/>
  <c r="AV260" i="13"/>
  <c r="AV263" i="13"/>
  <c r="AZ262" i="13"/>
  <c r="BA262" i="13"/>
  <c r="AY262" i="13"/>
  <c r="AY268" i="13"/>
  <c r="AZ268" i="13"/>
  <c r="BA268" i="13"/>
  <c r="AZ263" i="13"/>
  <c r="AY263" i="13"/>
  <c r="BA263" i="13"/>
  <c r="BA265" i="13"/>
  <c r="AZ265" i="13"/>
  <c r="AY265" i="13"/>
  <c r="AY259" i="13"/>
  <c r="BA259" i="13"/>
  <c r="AZ259" i="13"/>
  <c r="BA267" i="13"/>
  <c r="AZ267" i="13"/>
  <c r="AY267" i="13"/>
  <c r="BA260" i="13"/>
  <c r="AZ260" i="13"/>
  <c r="AY260" i="13"/>
  <c r="BA258" i="13"/>
  <c r="AZ258" i="13"/>
  <c r="AY258" i="13"/>
  <c r="BA261" i="13"/>
  <c r="AZ261" i="13"/>
  <c r="AY261" i="13"/>
  <c r="BP269" i="13"/>
  <c r="BA264" i="13"/>
  <c r="AZ264" i="13"/>
  <c r="AY264" i="13"/>
  <c r="BA266" i="13"/>
  <c r="AZ266" i="13"/>
  <c r="AY266" i="13"/>
  <c r="AM232" i="13"/>
  <c r="BO530" i="13"/>
  <c r="BO146" i="13"/>
  <c r="BO149" i="13"/>
  <c r="BO532" i="13"/>
  <c r="BO374" i="13"/>
  <c r="BO378" i="13"/>
  <c r="BO328" i="13"/>
  <c r="BO145" i="13"/>
  <c r="BO327" i="13"/>
  <c r="AL143" i="13"/>
  <c r="BO330" i="13"/>
  <c r="BO100" i="13"/>
  <c r="BO99" i="13"/>
  <c r="BO375" i="13"/>
  <c r="BO376" i="13"/>
  <c r="AL536" i="13"/>
  <c r="BO536" i="13" s="1"/>
  <c r="BO529" i="13"/>
  <c r="BO325" i="13"/>
  <c r="AL332" i="13"/>
  <c r="BO332" i="13" s="1"/>
  <c r="AL103" i="13"/>
  <c r="BO103" i="13" s="1"/>
  <c r="BO97" i="13"/>
  <c r="BO144" i="13"/>
  <c r="BO531" i="13"/>
  <c r="AL372" i="13"/>
  <c r="BO326" i="13"/>
  <c r="BO101" i="13"/>
  <c r="BO147" i="13"/>
  <c r="BO535" i="13"/>
  <c r="BO377" i="13"/>
  <c r="BO329" i="13"/>
  <c r="BO98" i="13"/>
  <c r="BO534" i="13"/>
  <c r="BO331" i="13"/>
  <c r="BO102" i="13"/>
  <c r="BO533" i="13"/>
  <c r="BO53" i="13"/>
  <c r="BO55" i="13"/>
  <c r="BO57" i="13"/>
  <c r="BO52" i="13"/>
  <c r="BO56" i="13"/>
  <c r="AL51" i="13"/>
  <c r="BO54" i="13"/>
  <c r="BN484" i="13"/>
  <c r="BN488" i="13"/>
  <c r="BN486" i="13"/>
  <c r="BN489" i="13"/>
  <c r="AK483" i="13"/>
  <c r="BN485" i="13"/>
  <c r="BN487" i="13"/>
  <c r="BN328" i="13"/>
  <c r="BN331" i="13"/>
  <c r="BN330" i="13"/>
  <c r="BN327" i="13"/>
  <c r="AK325" i="13"/>
  <c r="BN326" i="13"/>
  <c r="BN329" i="13"/>
  <c r="BN378" i="13"/>
  <c r="BN374" i="13"/>
  <c r="BN376" i="13"/>
  <c r="BN373" i="13"/>
  <c r="BN377" i="13"/>
  <c r="BN375" i="13"/>
  <c r="AK372" i="13"/>
  <c r="BO192" i="13"/>
  <c r="BO197" i="13"/>
  <c r="BO199" i="13"/>
  <c r="BO194" i="13"/>
  <c r="BO198" i="13"/>
  <c r="AL191" i="13"/>
  <c r="BO195" i="13"/>
  <c r="BO193" i="13"/>
  <c r="BO196" i="13"/>
  <c r="BO279" i="13"/>
  <c r="BO278" i="13"/>
  <c r="BO281" i="13"/>
  <c r="BO276" i="13"/>
  <c r="BO280" i="13"/>
  <c r="BO284" i="13"/>
  <c r="BO283" i="13"/>
  <c r="BO282" i="13"/>
  <c r="BO275" i="13"/>
  <c r="BO277" i="13"/>
  <c r="BN100" i="13"/>
  <c r="BN98" i="13"/>
  <c r="BN101" i="13"/>
  <c r="AK97" i="13"/>
  <c r="BN99" i="13"/>
  <c r="BN102" i="13"/>
  <c r="BN57" i="13"/>
  <c r="AK51" i="13"/>
  <c r="BN52" i="13"/>
  <c r="BN54" i="13"/>
  <c r="BN56" i="13"/>
  <c r="BN53" i="13"/>
  <c r="BN55" i="13"/>
  <c r="AL483" i="13"/>
  <c r="BO489" i="13"/>
  <c r="BO487" i="13"/>
  <c r="BO486" i="13"/>
  <c r="BO484" i="13"/>
  <c r="BO488" i="13"/>
  <c r="BO485" i="13"/>
  <c r="BN281" i="13"/>
  <c r="BN278" i="13"/>
  <c r="BN284" i="13"/>
  <c r="BN277" i="13"/>
  <c r="BN275" i="13"/>
  <c r="BN276" i="13"/>
  <c r="BN283" i="13"/>
  <c r="BN279" i="13"/>
  <c r="BN282" i="13"/>
  <c r="BN280" i="13"/>
  <c r="AK143" i="13"/>
  <c r="BN144" i="13"/>
  <c r="BN149" i="13"/>
  <c r="BN146" i="13"/>
  <c r="BN147" i="13"/>
  <c r="BN148" i="13"/>
  <c r="BN145" i="13"/>
  <c r="BN196" i="13"/>
  <c r="BN193" i="13"/>
  <c r="BN194" i="13"/>
  <c r="BN192" i="13"/>
  <c r="BN197" i="13"/>
  <c r="BN199" i="13"/>
  <c r="BN195" i="13"/>
  <c r="BN198" i="13"/>
  <c r="AK191" i="13"/>
  <c r="BN535" i="13"/>
  <c r="BN532" i="13"/>
  <c r="BN531" i="13"/>
  <c r="BN533" i="13"/>
  <c r="BN530" i="13"/>
  <c r="AK529" i="13"/>
  <c r="BN534" i="13"/>
  <c r="AJ51" i="13"/>
  <c r="BM55" i="13"/>
  <c r="BM52" i="13"/>
  <c r="BM56" i="13"/>
  <c r="BM54" i="13"/>
  <c r="BM57" i="13"/>
  <c r="BM53" i="13"/>
  <c r="BL52" i="13"/>
  <c r="BL57" i="13"/>
  <c r="BL54" i="13"/>
  <c r="BL53" i="13"/>
  <c r="AI51" i="13"/>
  <c r="BL56" i="13"/>
  <c r="BL55" i="13"/>
  <c r="BK54" i="13"/>
  <c r="AH51" i="13"/>
  <c r="BK56" i="13"/>
  <c r="BK53" i="13"/>
  <c r="BK55" i="13"/>
  <c r="BK57" i="13"/>
  <c r="BK52" i="13"/>
  <c r="BJ57" i="13"/>
  <c r="BJ55" i="13"/>
  <c r="BJ52" i="13"/>
  <c r="BJ54" i="13"/>
  <c r="BJ56" i="13"/>
  <c r="AG51" i="13"/>
  <c r="BJ53" i="13"/>
  <c r="BI56" i="13"/>
  <c r="BI54" i="13"/>
  <c r="AF51" i="13"/>
  <c r="BI57" i="13"/>
  <c r="BI53" i="13"/>
  <c r="BI55" i="13"/>
  <c r="BI52" i="13"/>
  <c r="BH55" i="13"/>
  <c r="BH52" i="13"/>
  <c r="AE51" i="13"/>
  <c r="BH57" i="13"/>
  <c r="BH54" i="13"/>
  <c r="BH53" i="13"/>
  <c r="BH56" i="13"/>
  <c r="BG54" i="13"/>
  <c r="BG56" i="13"/>
  <c r="BG53" i="13"/>
  <c r="BG55" i="13"/>
  <c r="BG57" i="13"/>
  <c r="BG52" i="13"/>
  <c r="AD51" i="13"/>
  <c r="BF55" i="13"/>
  <c r="AC51" i="13"/>
  <c r="BF52" i="13"/>
  <c r="BF54" i="13"/>
  <c r="BF56" i="13"/>
  <c r="BF53" i="13"/>
  <c r="BF57" i="13"/>
  <c r="BP57" i="13"/>
  <c r="BP54" i="13"/>
  <c r="BP53" i="13"/>
  <c r="BP56" i="13"/>
  <c r="BP55" i="13"/>
  <c r="BP52" i="13"/>
  <c r="AM51" i="13"/>
  <c r="BM98" i="13"/>
  <c r="AJ97" i="13"/>
  <c r="BM101" i="13"/>
  <c r="BM99" i="13"/>
  <c r="BM102" i="13"/>
  <c r="BM100" i="13"/>
  <c r="BL98" i="13"/>
  <c r="AI97" i="13"/>
  <c r="BL101" i="13"/>
  <c r="BL99" i="13"/>
  <c r="BL102" i="13"/>
  <c r="BL100" i="13"/>
  <c r="BK102" i="13"/>
  <c r="BK100" i="13"/>
  <c r="BK98" i="13"/>
  <c r="AH97" i="13"/>
  <c r="BK101" i="13"/>
  <c r="BK99" i="13"/>
  <c r="BJ100" i="13"/>
  <c r="AG97" i="13"/>
  <c r="BJ98" i="13"/>
  <c r="BJ101" i="13"/>
  <c r="BJ99" i="13"/>
  <c r="BJ102" i="13"/>
  <c r="AF97" i="13"/>
  <c r="BI100" i="13"/>
  <c r="BI98" i="13"/>
  <c r="BI101" i="13"/>
  <c r="BI99" i="13"/>
  <c r="BI102" i="13"/>
  <c r="AE97" i="13"/>
  <c r="BH102" i="13"/>
  <c r="BH100" i="13"/>
  <c r="BH98" i="13"/>
  <c r="BH101" i="13"/>
  <c r="BH99" i="13"/>
  <c r="BG98" i="13"/>
  <c r="BG101" i="13"/>
  <c r="BG99" i="13"/>
  <c r="AD97" i="13"/>
  <c r="BG102" i="13"/>
  <c r="BG100" i="13"/>
  <c r="AC97" i="13"/>
  <c r="BF99" i="13"/>
  <c r="BF102" i="13"/>
  <c r="BF100" i="13"/>
  <c r="BF98" i="13"/>
  <c r="BF101" i="13"/>
  <c r="BP102" i="13"/>
  <c r="BP100" i="13"/>
  <c r="BP98" i="13"/>
  <c r="BP101" i="13"/>
  <c r="BP99" i="13"/>
  <c r="AM97" i="13"/>
  <c r="BM195" i="13"/>
  <c r="BM193" i="13"/>
  <c r="BM196" i="13"/>
  <c r="BM199" i="13"/>
  <c r="BM194" i="13"/>
  <c r="BM192" i="13"/>
  <c r="AJ191" i="13"/>
  <c r="BM197" i="13"/>
  <c r="BM198" i="13"/>
  <c r="BL194" i="13"/>
  <c r="BL192" i="13"/>
  <c r="AI191" i="13"/>
  <c r="BL197" i="13"/>
  <c r="BL198" i="13"/>
  <c r="BL195" i="13"/>
  <c r="BL193" i="13"/>
  <c r="BL199" i="13"/>
  <c r="BL196" i="13"/>
  <c r="BK199" i="13"/>
  <c r="BK198" i="13"/>
  <c r="BK195" i="13"/>
  <c r="BK193" i="13"/>
  <c r="BK196" i="13"/>
  <c r="BK194" i="13"/>
  <c r="BK192" i="13"/>
  <c r="AH191" i="13"/>
  <c r="BK197" i="13"/>
  <c r="BJ195" i="13"/>
  <c r="BJ193" i="13"/>
  <c r="BJ196" i="13"/>
  <c r="BJ192" i="13"/>
  <c r="AG191" i="13"/>
  <c r="BJ194" i="13"/>
  <c r="BJ197" i="13"/>
  <c r="BJ199" i="13"/>
  <c r="BJ198" i="13"/>
  <c r="BI198" i="13"/>
  <c r="BI195" i="13"/>
  <c r="BI193" i="13"/>
  <c r="AF191" i="13"/>
  <c r="BI196" i="13"/>
  <c r="BI199" i="13"/>
  <c r="BI194" i="13"/>
  <c r="BI192" i="13"/>
  <c r="BI197" i="13"/>
  <c r="BH193" i="13"/>
  <c r="AE191" i="13"/>
  <c r="BH199" i="13"/>
  <c r="BH196" i="13"/>
  <c r="BH194" i="13"/>
  <c r="BH192" i="13"/>
  <c r="BH197" i="13"/>
  <c r="BH198" i="13"/>
  <c r="BH195" i="13"/>
  <c r="BG192" i="13"/>
  <c r="BG197" i="13"/>
  <c r="BG199" i="13"/>
  <c r="BG198" i="13"/>
  <c r="BG195" i="13"/>
  <c r="AD191" i="13"/>
  <c r="BG193" i="13"/>
  <c r="BG196" i="13"/>
  <c r="BG194" i="13"/>
  <c r="BF195" i="13"/>
  <c r="BF198" i="13"/>
  <c r="AC191" i="13"/>
  <c r="BF193" i="13"/>
  <c r="BF196" i="13"/>
  <c r="BF194" i="13"/>
  <c r="BF192" i="13"/>
  <c r="BF197" i="13"/>
  <c r="BF199" i="13"/>
  <c r="BP192" i="13"/>
  <c r="BP197" i="13"/>
  <c r="BP198" i="13"/>
  <c r="BP195" i="13"/>
  <c r="BP193" i="13"/>
  <c r="AM191" i="13"/>
  <c r="BP199" i="13"/>
  <c r="BP196" i="13"/>
  <c r="BP194" i="13"/>
  <c r="BM283" i="13"/>
  <c r="BM278" i="13"/>
  <c r="BM282" i="13"/>
  <c r="BM280" i="13"/>
  <c r="BM277" i="13"/>
  <c r="BM276" i="13"/>
  <c r="BM279" i="13"/>
  <c r="BM281" i="13"/>
  <c r="BM284" i="13"/>
  <c r="BM275" i="13"/>
  <c r="BL281" i="13"/>
  <c r="BL284" i="13"/>
  <c r="BL275" i="13"/>
  <c r="BL283" i="13"/>
  <c r="BL278" i="13"/>
  <c r="BL280" i="13"/>
  <c r="BL277" i="13"/>
  <c r="BL276" i="13"/>
  <c r="BL279" i="13"/>
  <c r="BL282" i="13"/>
  <c r="BK283" i="13"/>
  <c r="BK278" i="13"/>
  <c r="BK280" i="13"/>
  <c r="BK277" i="13"/>
  <c r="BK275" i="13"/>
  <c r="BK279" i="13"/>
  <c r="BK282" i="13"/>
  <c r="BK281" i="13"/>
  <c r="BK284" i="13"/>
  <c r="BK276" i="13"/>
  <c r="BJ276" i="13"/>
  <c r="BJ279" i="13"/>
  <c r="BJ283" i="13"/>
  <c r="BJ284" i="13"/>
  <c r="BJ278" i="13"/>
  <c r="BJ280" i="13"/>
  <c r="BJ282" i="13"/>
  <c r="BJ275" i="13"/>
  <c r="BJ281" i="13"/>
  <c r="BJ277" i="13"/>
  <c r="BI276" i="13"/>
  <c r="BI282" i="13"/>
  <c r="BI277" i="13"/>
  <c r="BI279" i="13"/>
  <c r="BI281" i="13"/>
  <c r="BI283" i="13"/>
  <c r="BI284" i="13"/>
  <c r="BI278" i="13"/>
  <c r="BI275" i="13"/>
  <c r="BI280" i="13"/>
  <c r="BH277" i="13"/>
  <c r="BH279" i="13"/>
  <c r="BH281" i="13"/>
  <c r="BH283" i="13"/>
  <c r="BH284" i="13"/>
  <c r="BH278" i="13"/>
  <c r="BH275" i="13"/>
  <c r="BH280" i="13"/>
  <c r="BH282" i="13"/>
  <c r="BH276" i="13"/>
  <c r="BG282" i="13"/>
  <c r="BG277" i="13"/>
  <c r="BG279" i="13"/>
  <c r="BG281" i="13"/>
  <c r="BG284" i="13"/>
  <c r="BG278" i="13"/>
  <c r="BG276" i="13"/>
  <c r="BG280" i="13"/>
  <c r="BG283" i="13"/>
  <c r="BG275" i="13"/>
  <c r="BF276" i="13"/>
  <c r="BF283" i="13"/>
  <c r="BF282" i="13"/>
  <c r="BF278" i="13"/>
  <c r="BF275" i="13"/>
  <c r="BF280" i="13"/>
  <c r="BF277" i="13"/>
  <c r="BF279" i="13"/>
  <c r="BF281" i="13"/>
  <c r="BF284" i="13"/>
  <c r="BP281" i="13"/>
  <c r="BP283" i="13"/>
  <c r="BP284" i="13"/>
  <c r="BP278" i="13"/>
  <c r="BP275" i="13"/>
  <c r="BP280" i="13"/>
  <c r="BP282" i="13"/>
  <c r="BP276" i="13"/>
  <c r="BP277" i="13"/>
  <c r="BP279" i="13"/>
  <c r="BM144" i="13"/>
  <c r="BM149" i="13"/>
  <c r="BM146" i="13"/>
  <c r="BM148" i="13"/>
  <c r="BM145" i="13"/>
  <c r="AJ143" i="13"/>
  <c r="BM147" i="13"/>
  <c r="AI143" i="13"/>
  <c r="BL147" i="13"/>
  <c r="BL144" i="13"/>
  <c r="BL149" i="13"/>
  <c r="BL146" i="13"/>
  <c r="BL148" i="13"/>
  <c r="BL145" i="13"/>
  <c r="BK145" i="13"/>
  <c r="BK147" i="13"/>
  <c r="BK144" i="13"/>
  <c r="BK149" i="13"/>
  <c r="BK146" i="13"/>
  <c r="BK148" i="13"/>
  <c r="AH143" i="13"/>
  <c r="BJ146" i="13"/>
  <c r="AG143" i="13"/>
  <c r="BJ148" i="13"/>
  <c r="BJ145" i="13"/>
  <c r="BJ147" i="13"/>
  <c r="BJ144" i="13"/>
  <c r="BJ149" i="13"/>
  <c r="AF143" i="13"/>
  <c r="BI148" i="13"/>
  <c r="BI145" i="13"/>
  <c r="BI147" i="13"/>
  <c r="BI144" i="13"/>
  <c r="BI149" i="13"/>
  <c r="BI146" i="13"/>
  <c r="AE143" i="13"/>
  <c r="BH146" i="13"/>
  <c r="BH148" i="13"/>
  <c r="BH145" i="13"/>
  <c r="BH147" i="13"/>
  <c r="BH144" i="13"/>
  <c r="BH149" i="13"/>
  <c r="AD143" i="13"/>
  <c r="BG149" i="13"/>
  <c r="BG146" i="13"/>
  <c r="BG148" i="13"/>
  <c r="BG145" i="13"/>
  <c r="BG147" i="13"/>
  <c r="BG144" i="13"/>
  <c r="BF147" i="13"/>
  <c r="BF149" i="13"/>
  <c r="AC143" i="13"/>
  <c r="BF144" i="13"/>
  <c r="BF146" i="13"/>
  <c r="BF145" i="13"/>
  <c r="BF148" i="13"/>
  <c r="BP144" i="13"/>
  <c r="BP149" i="13"/>
  <c r="AM143" i="13"/>
  <c r="BP146" i="13"/>
  <c r="BP148" i="13"/>
  <c r="BP145" i="13"/>
  <c r="BP147" i="13"/>
  <c r="BM374" i="13"/>
  <c r="BM377" i="13"/>
  <c r="BM373" i="13"/>
  <c r="BM375" i="13"/>
  <c r="BM378" i="13"/>
  <c r="AJ372" i="13"/>
  <c r="BM376" i="13"/>
  <c r="BL376" i="13"/>
  <c r="BL377" i="13"/>
  <c r="BL374" i="13"/>
  <c r="BL375" i="13"/>
  <c r="BL378" i="13"/>
  <c r="BL373" i="13"/>
  <c r="AI372" i="13"/>
  <c r="BK376" i="13"/>
  <c r="BK373" i="13"/>
  <c r="AH372" i="13"/>
  <c r="BK377" i="13"/>
  <c r="BK375" i="13"/>
  <c r="BK374" i="13"/>
  <c r="BK378" i="13"/>
  <c r="AG372" i="13"/>
  <c r="BJ373" i="13"/>
  <c r="BJ377" i="13"/>
  <c r="BJ375" i="13"/>
  <c r="BJ378" i="13"/>
  <c r="BJ374" i="13"/>
  <c r="BJ376" i="13"/>
  <c r="AF372" i="13"/>
  <c r="BI377" i="13"/>
  <c r="BI373" i="13"/>
  <c r="BI375" i="13"/>
  <c r="BI378" i="13"/>
  <c r="BI376" i="13"/>
  <c r="BI374" i="13"/>
  <c r="BH374" i="13"/>
  <c r="BH377" i="13"/>
  <c r="AE372" i="13"/>
  <c r="BH375" i="13"/>
  <c r="BH378" i="13"/>
  <c r="BH373" i="13"/>
  <c r="BH376" i="13"/>
  <c r="BG376" i="13"/>
  <c r="BG373" i="13"/>
  <c r="BG377" i="13"/>
  <c r="AD372" i="13"/>
  <c r="BG375" i="13"/>
  <c r="BG374" i="13"/>
  <c r="BG378" i="13"/>
  <c r="BF375" i="13"/>
  <c r="AC372" i="13"/>
  <c r="BF378" i="13"/>
  <c r="BF374" i="13"/>
  <c r="BF376" i="13"/>
  <c r="BF373" i="13"/>
  <c r="BF377" i="13"/>
  <c r="AM372" i="13"/>
  <c r="BP375" i="13"/>
  <c r="BP378" i="13"/>
  <c r="BP373" i="13"/>
  <c r="BP376" i="13"/>
  <c r="BP374" i="13"/>
  <c r="BP377" i="13"/>
  <c r="BM330" i="13"/>
  <c r="AJ325" i="13"/>
  <c r="BM326" i="13"/>
  <c r="BM328" i="13"/>
  <c r="BM331" i="13"/>
  <c r="BM329" i="13"/>
  <c r="BM327" i="13"/>
  <c r="BL329" i="13"/>
  <c r="BL330" i="13"/>
  <c r="BL327" i="13"/>
  <c r="AI325" i="13"/>
  <c r="BL328" i="13"/>
  <c r="BL331" i="13"/>
  <c r="BL326" i="13"/>
  <c r="BK326" i="13"/>
  <c r="BK330" i="13"/>
  <c r="BK328" i="13"/>
  <c r="BK327" i="13"/>
  <c r="AH325" i="13"/>
  <c r="BK331" i="13"/>
  <c r="BK329" i="13"/>
  <c r="BJ326" i="13"/>
  <c r="BJ330" i="13"/>
  <c r="BJ328" i="13"/>
  <c r="BJ331" i="13"/>
  <c r="AG325" i="13"/>
  <c r="BJ327" i="13"/>
  <c r="BJ329" i="13"/>
  <c r="BI327" i="13"/>
  <c r="BI330" i="13"/>
  <c r="BI326" i="13"/>
  <c r="BI328" i="13"/>
  <c r="BI331" i="13"/>
  <c r="AF325" i="13"/>
  <c r="BI329" i="13"/>
  <c r="AE325" i="13"/>
  <c r="BH330" i="13"/>
  <c r="BH327" i="13"/>
  <c r="BH328" i="13"/>
  <c r="BH331" i="13"/>
  <c r="BH326" i="13"/>
  <c r="BH329" i="13"/>
  <c r="BG329" i="13"/>
  <c r="BG326" i="13"/>
  <c r="AD325" i="13"/>
  <c r="BG330" i="13"/>
  <c r="BG328" i="13"/>
  <c r="BG327" i="13"/>
  <c r="BG331" i="13"/>
  <c r="AC325" i="13"/>
  <c r="BF327" i="13"/>
  <c r="BF330" i="13"/>
  <c r="BF328" i="13"/>
  <c r="BF329" i="13"/>
  <c r="BF331" i="13"/>
  <c r="BF326" i="13"/>
  <c r="BP327" i="13"/>
  <c r="BP328" i="13"/>
  <c r="BP331" i="13"/>
  <c r="BP326" i="13"/>
  <c r="BP329" i="13"/>
  <c r="AM325" i="13"/>
  <c r="BP330" i="13"/>
  <c r="BM534" i="13"/>
  <c r="BM533" i="13"/>
  <c r="BM535" i="13"/>
  <c r="BM530" i="13"/>
  <c r="BM532" i="13"/>
  <c r="BM531" i="13"/>
  <c r="AJ529" i="13"/>
  <c r="BL534" i="13"/>
  <c r="BL532" i="13"/>
  <c r="BL531" i="13"/>
  <c r="BL533" i="13"/>
  <c r="AI529" i="13"/>
  <c r="BL535" i="13"/>
  <c r="BL530" i="13"/>
  <c r="BK532" i="13"/>
  <c r="BK534" i="13"/>
  <c r="BK531" i="13"/>
  <c r="BK533" i="13"/>
  <c r="AH529" i="13"/>
  <c r="BK535" i="13"/>
  <c r="BK530" i="13"/>
  <c r="BJ534" i="13"/>
  <c r="BJ531" i="13"/>
  <c r="BJ533" i="13"/>
  <c r="BJ530" i="13"/>
  <c r="BJ532" i="13"/>
  <c r="AG529" i="13"/>
  <c r="BJ535" i="13"/>
  <c r="BI532" i="13"/>
  <c r="AF529" i="13"/>
  <c r="BI535" i="13"/>
  <c r="BI531" i="13"/>
  <c r="BI534" i="13"/>
  <c r="BI533" i="13"/>
  <c r="BI530" i="13"/>
  <c r="BH534" i="13"/>
  <c r="BH533" i="13"/>
  <c r="BH530" i="13"/>
  <c r="BH532" i="13"/>
  <c r="AE529" i="13"/>
  <c r="BH535" i="13"/>
  <c r="BH531" i="13"/>
  <c r="BG535" i="13"/>
  <c r="BG532" i="13"/>
  <c r="BG531" i="13"/>
  <c r="BG534" i="13"/>
  <c r="BG530" i="13"/>
  <c r="BG533" i="13"/>
  <c r="AD529" i="13"/>
  <c r="BF533" i="13"/>
  <c r="BF530" i="13"/>
  <c r="AC529" i="13"/>
  <c r="BF534" i="13"/>
  <c r="BF535" i="13"/>
  <c r="BF532" i="13"/>
  <c r="BF531" i="13"/>
  <c r="AM529" i="13"/>
  <c r="BP533" i="13"/>
  <c r="BP535" i="13"/>
  <c r="BP534" i="13"/>
  <c r="BP531" i="13"/>
  <c r="BP530" i="13"/>
  <c r="BP532" i="13"/>
  <c r="BM484" i="13"/>
  <c r="BM486" i="13"/>
  <c r="BM489" i="13"/>
  <c r="AJ483" i="13"/>
  <c r="BM487" i="13"/>
  <c r="BM485" i="13"/>
  <c r="BM488" i="13"/>
  <c r="BL485" i="13"/>
  <c r="BL486" i="13"/>
  <c r="BL489" i="13"/>
  <c r="BL484" i="13"/>
  <c r="BL487" i="13"/>
  <c r="AI483" i="13"/>
  <c r="BL488" i="13"/>
  <c r="BK484" i="13"/>
  <c r="AH483" i="13"/>
  <c r="BK488" i="13"/>
  <c r="BK486" i="13"/>
  <c r="BK485" i="13"/>
  <c r="BK489" i="13"/>
  <c r="BK487" i="13"/>
  <c r="BJ489" i="13"/>
  <c r="BJ485" i="13"/>
  <c r="BJ487" i="13"/>
  <c r="BJ484" i="13"/>
  <c r="AG483" i="13"/>
  <c r="BJ488" i="13"/>
  <c r="BJ486" i="13"/>
  <c r="BI487" i="13"/>
  <c r="BI485" i="13"/>
  <c r="BI488" i="13"/>
  <c r="AF483" i="13"/>
  <c r="BI484" i="13"/>
  <c r="BI486" i="13"/>
  <c r="BI489" i="13"/>
  <c r="BH487" i="13"/>
  <c r="BH488" i="13"/>
  <c r="BH485" i="13"/>
  <c r="AE483" i="13"/>
  <c r="BH486" i="13"/>
  <c r="BH489" i="13"/>
  <c r="BH484" i="13"/>
  <c r="AD483" i="13"/>
  <c r="BG489" i="13"/>
  <c r="BG487" i="13"/>
  <c r="BG484" i="13"/>
  <c r="BG488" i="13"/>
  <c r="BG486" i="13"/>
  <c r="BG485" i="13"/>
  <c r="BF485" i="13"/>
  <c r="BF487" i="13"/>
  <c r="BF484" i="13"/>
  <c r="BF488" i="13"/>
  <c r="BF486" i="13"/>
  <c r="BF489" i="13"/>
  <c r="AC483" i="13"/>
  <c r="AM483" i="13"/>
  <c r="BP486" i="13"/>
  <c r="BP489" i="13"/>
  <c r="BP484" i="13"/>
  <c r="BP487" i="13"/>
  <c r="BP488" i="13"/>
  <c r="BP485" i="13"/>
  <c r="M9" i="24"/>
  <c r="CD77" i="24" a="1"/>
  <c r="AU265" i="13" a="1"/>
  <c r="CE193" i="24" a="1"/>
  <c r="CK77" i="24" a="1"/>
  <c r="CL77" i="24" a="1"/>
  <c r="CC269" i="13" a="1"/>
  <c r="AU260" i="13" a="1"/>
  <c r="CG193" i="24" a="1"/>
  <c r="CN193" i="24" a="1"/>
  <c r="AS38" i="24" a="1"/>
  <c r="AU263" i="13" a="1"/>
  <c r="AU258" i="13" a="1"/>
  <c r="CI77" i="24" a="1"/>
  <c r="CF193" i="24" a="1"/>
  <c r="CJ77" i="24" a="1"/>
  <c r="AU259" i="13" a="1"/>
  <c r="CE77" i="24" a="1"/>
  <c r="CH77" i="24" a="1"/>
  <c r="CL193" i="24" a="1"/>
  <c r="CM193" i="24" a="1"/>
  <c r="AU261" i="13" a="1"/>
  <c r="AV269" i="13" a="1"/>
  <c r="AU266" i="13" a="1"/>
  <c r="CJ193" i="24" a="1"/>
  <c r="AU262" i="13" a="1"/>
  <c r="CF77" i="24" a="1"/>
  <c r="CG77" i="24" a="1"/>
  <c r="AU268" i="13" a="1"/>
  <c r="AU264" i="13" a="1"/>
  <c r="AU267" i="13" a="1"/>
  <c r="CN77" i="24" a="1"/>
  <c r="CI193" i="24" a="1"/>
  <c r="CD193" i="24" a="1"/>
  <c r="CH193" i="24" a="1"/>
  <c r="CK193" i="24" a="1"/>
  <c r="CM77" i="24" a="1"/>
  <c r="CL193" i="24" l="1"/>
  <c r="CY193" i="24" s="1"/>
  <c r="CI193" i="24"/>
  <c r="CV193" i="24" s="1"/>
  <c r="CK193" i="24"/>
  <c r="CX193" i="24" s="1"/>
  <c r="CE193" i="24"/>
  <c r="CR193" i="24" s="1"/>
  <c r="CN193" i="24"/>
  <c r="DA193" i="24" s="1"/>
  <c r="CF193" i="24"/>
  <c r="CS193" i="24" s="1"/>
  <c r="CD193" i="24"/>
  <c r="CQ193" i="24" s="1"/>
  <c r="CH193" i="24"/>
  <c r="CU193" i="24" s="1"/>
  <c r="CJ193" i="24"/>
  <c r="CW193" i="24" s="1"/>
  <c r="CM193" i="24"/>
  <c r="CZ193" i="24" s="1"/>
  <c r="CG193" i="24"/>
  <c r="CT193" i="24" s="1"/>
  <c r="BC192" i="24"/>
  <c r="AS38" i="24"/>
  <c r="BU38" i="24" a="1"/>
  <c r="BU38" i="24" s="1"/>
  <c r="BU44" i="24" a="1"/>
  <c r="BU44" i="24" s="1"/>
  <c r="BV38" i="24" a="1"/>
  <c r="BV38" i="24" s="1"/>
  <c r="CK77" i="24"/>
  <c r="CX77" i="24" s="1"/>
  <c r="CM77" i="24"/>
  <c r="CZ77" i="24" s="1"/>
  <c r="CD77" i="24"/>
  <c r="CQ77" i="24" s="1"/>
  <c r="CL77" i="24"/>
  <c r="CY77" i="24" s="1"/>
  <c r="CG77" i="24"/>
  <c r="CT77" i="24" s="1"/>
  <c r="CH77" i="24"/>
  <c r="CU77" i="24" s="1"/>
  <c r="CN77" i="24"/>
  <c r="DA77" i="24" s="1"/>
  <c r="CE77" i="24"/>
  <c r="CR77" i="24" s="1"/>
  <c r="CF77" i="24"/>
  <c r="CS77" i="24" s="1"/>
  <c r="CI77" i="24"/>
  <c r="CV77" i="24" s="1"/>
  <c r="CJ77" i="24"/>
  <c r="CW77" i="24" s="1"/>
  <c r="BC76" i="24"/>
  <c r="CC269" i="13"/>
  <c r="CP269" i="13" s="1"/>
  <c r="AU258" i="13"/>
  <c r="AU265" i="13"/>
  <c r="AU268" i="13"/>
  <c r="AU267" i="13"/>
  <c r="AU266" i="13"/>
  <c r="AU261" i="13"/>
  <c r="AU260" i="13"/>
  <c r="AU259" i="13"/>
  <c r="AU263" i="13"/>
  <c r="AU262" i="13"/>
  <c r="AV269" i="13"/>
  <c r="AU264" i="13"/>
  <c r="BA269" i="13"/>
  <c r="AZ269" i="13"/>
  <c r="AY269" i="13"/>
  <c r="BO143" i="13"/>
  <c r="AL150" i="13"/>
  <c r="AL379" i="13"/>
  <c r="BO372" i="13"/>
  <c r="AK150" i="13"/>
  <c r="BN143" i="13"/>
  <c r="AK58" i="13"/>
  <c r="AK59" i="13" s="1"/>
  <c r="BN51" i="13"/>
  <c r="BN191" i="13"/>
  <c r="AK200" i="13"/>
  <c r="AL490" i="13"/>
  <c r="BO483" i="13"/>
  <c r="AL58" i="13"/>
  <c r="AL59" i="13" s="1"/>
  <c r="BO51" i="13"/>
  <c r="AK536" i="13"/>
  <c r="BN529" i="13"/>
  <c r="AK103" i="13"/>
  <c r="BN97" i="13"/>
  <c r="BN372" i="13"/>
  <c r="AK379" i="13"/>
  <c r="BN483" i="13"/>
  <c r="AK490" i="13"/>
  <c r="AK285" i="13"/>
  <c r="BN274" i="13"/>
  <c r="AK332" i="13"/>
  <c r="BN325" i="13"/>
  <c r="AL285" i="13"/>
  <c r="BO274" i="13"/>
  <c r="BO191" i="13"/>
  <c r="AL200" i="13"/>
  <c r="AM490" i="13"/>
  <c r="BP483" i="13"/>
  <c r="AC490" i="13"/>
  <c r="BF483" i="13"/>
  <c r="AD490" i="13"/>
  <c r="BG483" i="13"/>
  <c r="AE490" i="13"/>
  <c r="BH483" i="13"/>
  <c r="AF490" i="13"/>
  <c r="BI483" i="13"/>
  <c r="AG490" i="13"/>
  <c r="BJ483" i="13"/>
  <c r="BK483" i="13"/>
  <c r="AH490" i="13"/>
  <c r="AI490" i="13"/>
  <c r="BL483" i="13"/>
  <c r="AJ490" i="13"/>
  <c r="BM483" i="13"/>
  <c r="AM536" i="13"/>
  <c r="BP529" i="13"/>
  <c r="AC536" i="13"/>
  <c r="BF529" i="13"/>
  <c r="AD536" i="13"/>
  <c r="BG529" i="13"/>
  <c r="BH529" i="13"/>
  <c r="AE536" i="13"/>
  <c r="AF536" i="13"/>
  <c r="BI529" i="13"/>
  <c r="AG536" i="13"/>
  <c r="BJ529" i="13"/>
  <c r="AH536" i="13"/>
  <c r="BK529" i="13"/>
  <c r="AI536" i="13"/>
  <c r="BL529" i="13"/>
  <c r="AJ536" i="13"/>
  <c r="BM529" i="13"/>
  <c r="AM332" i="13"/>
  <c r="BP325" i="13"/>
  <c r="AC332" i="13"/>
  <c r="BF325" i="13"/>
  <c r="BG325" i="13"/>
  <c r="AD332" i="13"/>
  <c r="BH325" i="13"/>
  <c r="AE332" i="13"/>
  <c r="AF332" i="13"/>
  <c r="BI325" i="13"/>
  <c r="AG332" i="13"/>
  <c r="BJ325" i="13"/>
  <c r="AH332" i="13"/>
  <c r="BK325" i="13"/>
  <c r="AI332" i="13"/>
  <c r="BL325" i="13"/>
  <c r="AJ332" i="13"/>
  <c r="BM325" i="13"/>
  <c r="AM379" i="13"/>
  <c r="BP372" i="13"/>
  <c r="AC379" i="13"/>
  <c r="BF372" i="13"/>
  <c r="AD379" i="13"/>
  <c r="BG372" i="13"/>
  <c r="AE379" i="13"/>
  <c r="BH372" i="13"/>
  <c r="AF379" i="13"/>
  <c r="BI372" i="13"/>
  <c r="BJ372" i="13"/>
  <c r="AG379" i="13"/>
  <c r="BK372" i="13"/>
  <c r="AH379" i="13"/>
  <c r="AI379" i="13"/>
  <c r="BL372" i="13"/>
  <c r="AJ379" i="13"/>
  <c r="BM372" i="13"/>
  <c r="AM150" i="13"/>
  <c r="BP143" i="13"/>
  <c r="BF143" i="13"/>
  <c r="AC150" i="13"/>
  <c r="AD150" i="13"/>
  <c r="BG143" i="13"/>
  <c r="AE150" i="13"/>
  <c r="BH143" i="13"/>
  <c r="AF150" i="13"/>
  <c r="BI143" i="13"/>
  <c r="BJ143" i="13"/>
  <c r="AG150" i="13"/>
  <c r="AH150" i="13"/>
  <c r="BK143" i="13"/>
  <c r="BL143" i="13"/>
  <c r="AI150" i="13"/>
  <c r="BM143" i="13"/>
  <c r="AJ150" i="13"/>
  <c r="AM285" i="13"/>
  <c r="BP274" i="13"/>
  <c r="BF274" i="13"/>
  <c r="AC285" i="13"/>
  <c r="AD285" i="13"/>
  <c r="BG274" i="13"/>
  <c r="AE285" i="13"/>
  <c r="BH274" i="13"/>
  <c r="AF285" i="13"/>
  <c r="BI274" i="13"/>
  <c r="AG285" i="13"/>
  <c r="BJ274" i="13"/>
  <c r="AH285" i="13"/>
  <c r="BK274" i="13"/>
  <c r="BL274" i="13"/>
  <c r="AI285" i="13"/>
  <c r="AJ285" i="13"/>
  <c r="BM274" i="13"/>
  <c r="AM200" i="13"/>
  <c r="BP191" i="13"/>
  <c r="BF191" i="13"/>
  <c r="AC200" i="13"/>
  <c r="AD200" i="13"/>
  <c r="BG191" i="13"/>
  <c r="AE200" i="13"/>
  <c r="BH191" i="13"/>
  <c r="BI191" i="13"/>
  <c r="AF200" i="13"/>
  <c r="AG200" i="13"/>
  <c r="BJ191" i="13"/>
  <c r="AH200" i="13"/>
  <c r="BK191" i="13"/>
  <c r="AI200" i="13"/>
  <c r="BL191" i="13"/>
  <c r="AJ200" i="13"/>
  <c r="BM191" i="13"/>
  <c r="AM103" i="13"/>
  <c r="BP97" i="13"/>
  <c r="AC103" i="13"/>
  <c r="BF97" i="13"/>
  <c r="AD103" i="13"/>
  <c r="BG97" i="13"/>
  <c r="AE103" i="13"/>
  <c r="BH97" i="13"/>
  <c r="AF103" i="13"/>
  <c r="BI97" i="13"/>
  <c r="AG103" i="13"/>
  <c r="BJ97" i="13"/>
  <c r="AH103" i="13"/>
  <c r="BK97" i="13"/>
  <c r="AI103" i="13"/>
  <c r="BL97" i="13"/>
  <c r="BM97" i="13"/>
  <c r="AJ103" i="13"/>
  <c r="BP51" i="13"/>
  <c r="AM58" i="13"/>
  <c r="AM59" i="13" s="1"/>
  <c r="AC58" i="13"/>
  <c r="AC59" i="13" s="1"/>
  <c r="BF51" i="13"/>
  <c r="AD58" i="13"/>
  <c r="AD59" i="13" s="1"/>
  <c r="BG51" i="13"/>
  <c r="AE58" i="13"/>
  <c r="AE59" i="13" s="1"/>
  <c r="BH51" i="13"/>
  <c r="AF58" i="13"/>
  <c r="AF59" i="13" s="1"/>
  <c r="BI51" i="13"/>
  <c r="AG58" i="13"/>
  <c r="AG59" i="13" s="1"/>
  <c r="BJ51" i="13"/>
  <c r="AH58" i="13"/>
  <c r="AH59" i="13" s="1"/>
  <c r="BK51" i="13"/>
  <c r="AI58" i="13"/>
  <c r="AI59" i="13" s="1"/>
  <c r="BL51" i="13"/>
  <c r="BM51" i="13"/>
  <c r="AJ58" i="13"/>
  <c r="AJ59" i="13" s="1"/>
  <c r="N9" i="24"/>
  <c r="CE76" i="24" a="1"/>
  <c r="CH44" i="24" a="1"/>
  <c r="CG192" i="24" a="1"/>
  <c r="CH38" i="24" a="1"/>
  <c r="CN192" i="24" a="1"/>
  <c r="CD192" i="24" a="1"/>
  <c r="CN76" i="24" a="1"/>
  <c r="CK76" i="24" a="1"/>
  <c r="CE192" i="24" a="1"/>
  <c r="BS372" i="13" a="1"/>
  <c r="CD76" i="24" a="1"/>
  <c r="CF192" i="24" a="1"/>
  <c r="CH41" i="24" a="1"/>
  <c r="CJ76" i="24" a="1"/>
  <c r="CM192" i="24" a="1"/>
  <c r="CG76" i="24" a="1"/>
  <c r="CH43" i="24" a="1"/>
  <c r="CJ192" i="24" a="1"/>
  <c r="CL192" i="24" a="1"/>
  <c r="CH39" i="24" a="1"/>
  <c r="CM76" i="24" a="1"/>
  <c r="CH192" i="24" a="1"/>
  <c r="CH40" i="24" a="1"/>
  <c r="CI76" i="24" a="1"/>
  <c r="CK192" i="24" a="1"/>
  <c r="AS44" i="24" a="1"/>
  <c r="CH76" i="24" a="1"/>
  <c r="CI192" i="24" a="1"/>
  <c r="CL76" i="24" a="1"/>
  <c r="AU269" i="13" a="1"/>
  <c r="CF76" i="24" a="1"/>
  <c r="CH42" i="24" a="1"/>
  <c r="CE192" i="24" l="1"/>
  <c r="CR192" i="24" s="1"/>
  <c r="CD192" i="24"/>
  <c r="CQ192" i="24" s="1"/>
  <c r="CM192" i="24"/>
  <c r="CZ192" i="24" s="1"/>
  <c r="CF192" i="24"/>
  <c r="CS192" i="24" s="1"/>
  <c r="CK192" i="24"/>
  <c r="CX192" i="24" s="1"/>
  <c r="CN192" i="24"/>
  <c r="DA192" i="24" s="1"/>
  <c r="CJ192" i="24"/>
  <c r="CW192" i="24" s="1"/>
  <c r="CI192" i="24"/>
  <c r="CV192" i="24" s="1"/>
  <c r="CL192" i="24"/>
  <c r="CY192" i="24" s="1"/>
  <c r="CH192" i="24"/>
  <c r="CU192" i="24" s="1"/>
  <c r="CG192" i="24"/>
  <c r="CT192" i="24" s="1"/>
  <c r="BC191" i="24"/>
  <c r="AS44" i="24"/>
  <c r="CH44" i="24"/>
  <c r="CU44" i="24" s="1"/>
  <c r="CH43" i="24"/>
  <c r="CU43" i="24" s="1"/>
  <c r="CH40" i="24"/>
  <c r="CU40" i="24" s="1"/>
  <c r="CH41" i="24"/>
  <c r="CU41" i="24" s="1"/>
  <c r="CH39" i="24"/>
  <c r="CU39" i="24" s="1"/>
  <c r="CH42" i="24"/>
  <c r="CU42" i="24" s="1"/>
  <c r="CH38" i="24"/>
  <c r="BV44" i="24" a="1"/>
  <c r="BV44" i="24" s="1"/>
  <c r="BS372" i="13"/>
  <c r="CI76" i="24"/>
  <c r="CV76" i="24" s="1"/>
  <c r="CE76" i="24"/>
  <c r="CR76" i="24" s="1"/>
  <c r="CJ76" i="24"/>
  <c r="CW76" i="24" s="1"/>
  <c r="CH76" i="24"/>
  <c r="CU76" i="24" s="1"/>
  <c r="CN76" i="24"/>
  <c r="DA76" i="24" s="1"/>
  <c r="CL76" i="24"/>
  <c r="CY76" i="24" s="1"/>
  <c r="CD76" i="24"/>
  <c r="CQ76" i="24" s="1"/>
  <c r="CK76" i="24"/>
  <c r="CX76" i="24" s="1"/>
  <c r="CG76" i="24"/>
  <c r="CT76" i="24" s="1"/>
  <c r="CM76" i="24"/>
  <c r="CZ76" i="24" s="1"/>
  <c r="CF76" i="24"/>
  <c r="CS76" i="24" s="1"/>
  <c r="BC75" i="24"/>
  <c r="AU269" i="13"/>
  <c r="BO150" i="13"/>
  <c r="BO379" i="13"/>
  <c r="BO285" i="13"/>
  <c r="BN332" i="13"/>
  <c r="BN103" i="13"/>
  <c r="BO490" i="13"/>
  <c r="BN200" i="13"/>
  <c r="BO200" i="13"/>
  <c r="BN285" i="13"/>
  <c r="BN490" i="13"/>
  <c r="BN536" i="13"/>
  <c r="BN379" i="13"/>
  <c r="BN58" i="13"/>
  <c r="BO58" i="13"/>
  <c r="BN150" i="13"/>
  <c r="BM58" i="13"/>
  <c r="BL58" i="13"/>
  <c r="BK58" i="13"/>
  <c r="BJ58" i="13"/>
  <c r="BI58" i="13"/>
  <c r="BH58" i="13"/>
  <c r="BG58" i="13"/>
  <c r="BF58" i="13"/>
  <c r="BP58" i="13"/>
  <c r="BM103" i="13"/>
  <c r="BL103" i="13"/>
  <c r="BK103" i="13"/>
  <c r="BJ103" i="13"/>
  <c r="BI103" i="13"/>
  <c r="BH103" i="13"/>
  <c r="BG103" i="13"/>
  <c r="BF103" i="13"/>
  <c r="BP103" i="13"/>
  <c r="BM200" i="13"/>
  <c r="BL200" i="13"/>
  <c r="BK200" i="13"/>
  <c r="BJ200" i="13"/>
  <c r="BI200" i="13"/>
  <c r="BH200" i="13"/>
  <c r="BG200" i="13"/>
  <c r="BF200" i="13"/>
  <c r="BP200" i="13"/>
  <c r="BM285" i="13"/>
  <c r="BL285" i="13"/>
  <c r="BK285" i="13"/>
  <c r="BJ285" i="13"/>
  <c r="BI285" i="13"/>
  <c r="BH285" i="13"/>
  <c r="BG285" i="13"/>
  <c r="BF285" i="13"/>
  <c r="BP285" i="13"/>
  <c r="BM150" i="13"/>
  <c r="BL150" i="13"/>
  <c r="BK150" i="13"/>
  <c r="BJ150" i="13"/>
  <c r="BI150" i="13"/>
  <c r="BH150" i="13"/>
  <c r="BG150" i="13"/>
  <c r="BF150" i="13"/>
  <c r="BP150" i="13"/>
  <c r="BM379" i="13"/>
  <c r="BL379" i="13"/>
  <c r="BK379" i="13"/>
  <c r="BJ379" i="13"/>
  <c r="BI379" i="13"/>
  <c r="BH379" i="13"/>
  <c r="BG379" i="13"/>
  <c r="BF379" i="13"/>
  <c r="BP379" i="13"/>
  <c r="BM332" i="13"/>
  <c r="BL332" i="13"/>
  <c r="BK332" i="13"/>
  <c r="BJ332" i="13"/>
  <c r="BI332" i="13"/>
  <c r="BH332" i="13"/>
  <c r="BG332" i="13"/>
  <c r="BF332" i="13"/>
  <c r="BP332" i="13"/>
  <c r="BM536" i="13"/>
  <c r="BL536" i="13"/>
  <c r="BK536" i="13"/>
  <c r="BJ536" i="13"/>
  <c r="BI536" i="13"/>
  <c r="BH536" i="13"/>
  <c r="BG536" i="13"/>
  <c r="BF536" i="13"/>
  <c r="BP536" i="13"/>
  <c r="BM490" i="13"/>
  <c r="BL490" i="13"/>
  <c r="BK490" i="13"/>
  <c r="BJ490" i="13"/>
  <c r="BI490" i="13"/>
  <c r="BH490" i="13"/>
  <c r="BG490" i="13"/>
  <c r="BF490" i="13"/>
  <c r="BP490" i="13"/>
  <c r="O9" i="24"/>
  <c r="CJ75" i="24" a="1"/>
  <c r="CI40" i="24" a="1"/>
  <c r="CM75" i="24" a="1"/>
  <c r="AW38" i="24" a="1"/>
  <c r="CI38" i="24" a="1"/>
  <c r="CI191" i="24" a="1"/>
  <c r="AW42" i="24" a="1"/>
  <c r="AW41" i="24" a="1"/>
  <c r="CK191" i="24" a="1"/>
  <c r="CH75" i="24" a="1"/>
  <c r="CI75" i="24" a="1"/>
  <c r="CI44" i="24" a="1"/>
  <c r="CN191" i="24" a="1"/>
  <c r="CF191" i="24" a="1"/>
  <c r="CD191" i="24" a="1"/>
  <c r="CI43" i="24" a="1"/>
  <c r="CG75" i="24" a="1"/>
  <c r="CD75" i="24" a="1"/>
  <c r="CE75" i="24" a="1"/>
  <c r="CN75" i="24" a="1"/>
  <c r="CH191" i="24" a="1"/>
  <c r="AW39" i="24" a="1"/>
  <c r="CF75" i="24" a="1"/>
  <c r="CI42" i="24" a="1"/>
  <c r="CI39" i="24" a="1"/>
  <c r="CL75" i="24" a="1"/>
  <c r="AW43" i="24" a="1"/>
  <c r="CJ191" i="24" a="1"/>
  <c r="CK75" i="24" a="1"/>
  <c r="CM191" i="24" a="1"/>
  <c r="CG191" i="24" a="1"/>
  <c r="CL191" i="24" a="1"/>
  <c r="AW40" i="24" a="1"/>
  <c r="CI41" i="24" a="1"/>
  <c r="AW44" i="24" a="1"/>
  <c r="CE191" i="24" a="1"/>
  <c r="CG191" i="24" l="1"/>
  <c r="CT191" i="24" s="1"/>
  <c r="CD191" i="24"/>
  <c r="CQ191" i="24" s="1"/>
  <c r="CH191" i="24"/>
  <c r="CU191" i="24" s="1"/>
  <c r="CK191" i="24"/>
  <c r="CX191" i="24" s="1"/>
  <c r="CE191" i="24"/>
  <c r="CR191" i="24" s="1"/>
  <c r="CL191" i="24"/>
  <c r="CY191" i="24" s="1"/>
  <c r="CN191" i="24"/>
  <c r="DA191" i="24" s="1"/>
  <c r="CJ191" i="24"/>
  <c r="CW191" i="24" s="1"/>
  <c r="CF191" i="24"/>
  <c r="CS191" i="24" s="1"/>
  <c r="CI191" i="24"/>
  <c r="CV191" i="24" s="1"/>
  <c r="CM191" i="24"/>
  <c r="CZ191" i="24" s="1"/>
  <c r="BC190" i="24"/>
  <c r="CI43" i="24"/>
  <c r="CV43" i="24" s="1"/>
  <c r="CI44" i="24"/>
  <c r="CV44" i="24" s="1"/>
  <c r="CI41" i="24"/>
  <c r="CV41" i="24" s="1"/>
  <c r="CI39" i="24"/>
  <c r="CV39" i="24" s="1"/>
  <c r="CI42" i="24"/>
  <c r="CV42" i="24" s="1"/>
  <c r="CI40" i="24"/>
  <c r="CV40" i="24" s="1"/>
  <c r="CI38" i="24"/>
  <c r="AW43" i="24"/>
  <c r="AW42" i="24"/>
  <c r="AW41" i="24"/>
  <c r="AW40" i="24"/>
  <c r="AW39" i="24"/>
  <c r="AW44" i="24"/>
  <c r="AW38" i="24"/>
  <c r="CU38" i="24"/>
  <c r="CN75" i="24"/>
  <c r="DA75" i="24" s="1"/>
  <c r="CJ75" i="24"/>
  <c r="CW75" i="24" s="1"/>
  <c r="CD75" i="24"/>
  <c r="CQ75" i="24" s="1"/>
  <c r="CF75" i="24"/>
  <c r="CS75" i="24" s="1"/>
  <c r="CI75" i="24"/>
  <c r="CV75" i="24" s="1"/>
  <c r="CE75" i="24"/>
  <c r="CR75" i="24" s="1"/>
  <c r="CM75" i="24"/>
  <c r="CZ75" i="24" s="1"/>
  <c r="CK75" i="24"/>
  <c r="CX75" i="24" s="1"/>
  <c r="CH75" i="24"/>
  <c r="CU75" i="24" s="1"/>
  <c r="CL75" i="24"/>
  <c r="CY75" i="24" s="1"/>
  <c r="CG75" i="24"/>
  <c r="CT75" i="24" s="1"/>
  <c r="BC74" i="24"/>
  <c r="P9" i="24"/>
  <c r="CG190" i="24" a="1"/>
  <c r="CF74" i="24" a="1"/>
  <c r="CH74" i="24" a="1"/>
  <c r="CD74" i="24" a="1"/>
  <c r="CF190" i="24" a="1"/>
  <c r="CM74" i="24" a="1"/>
  <c r="CE74" i="24" a="1"/>
  <c r="CL74" i="24" a="1"/>
  <c r="CJ190" i="24" a="1"/>
  <c r="CG74" i="24" a="1"/>
  <c r="CN74" i="24" a="1"/>
  <c r="CL190" i="24" a="1"/>
  <c r="CI74" i="24" a="1"/>
  <c r="CI190" i="24" a="1"/>
  <c r="CE190" i="24" a="1"/>
  <c r="CK74" i="24" a="1"/>
  <c r="CD190" i="24" a="1"/>
  <c r="CJ74" i="24" a="1"/>
  <c r="CM190" i="24" a="1"/>
  <c r="CH190" i="24" a="1"/>
  <c r="CN190" i="24" a="1"/>
  <c r="CK190" i="24" a="1"/>
  <c r="CL190" i="24" l="1"/>
  <c r="CY190" i="24" s="1"/>
  <c r="CJ190" i="24"/>
  <c r="CW190" i="24" s="1"/>
  <c r="CF190" i="24"/>
  <c r="CS190" i="24" s="1"/>
  <c r="CD190" i="24"/>
  <c r="CQ190" i="24" s="1"/>
  <c r="CG190" i="24"/>
  <c r="CT190" i="24" s="1"/>
  <c r="CM190" i="24"/>
  <c r="CZ190" i="24" s="1"/>
  <c r="CH190" i="24"/>
  <c r="CU190" i="24" s="1"/>
  <c r="CK190" i="24"/>
  <c r="CX190" i="24" s="1"/>
  <c r="CI190" i="24"/>
  <c r="CV190" i="24" s="1"/>
  <c r="CE190" i="24"/>
  <c r="CR190" i="24" s="1"/>
  <c r="CN190" i="24"/>
  <c r="DA190" i="24" s="1"/>
  <c r="BC189" i="24"/>
  <c r="BW38" i="24" a="1"/>
  <c r="BW38" i="24" s="1"/>
  <c r="BW44" i="24" a="1"/>
  <c r="BW44" i="24" s="1"/>
  <c r="CV38" i="24"/>
  <c r="CD74" i="24"/>
  <c r="CQ74" i="24" s="1"/>
  <c r="CE74" i="24"/>
  <c r="CR74" i="24" s="1"/>
  <c r="CM74" i="24"/>
  <c r="CZ74" i="24" s="1"/>
  <c r="CL74" i="24"/>
  <c r="CY74" i="24" s="1"/>
  <c r="CH74" i="24"/>
  <c r="CU74" i="24" s="1"/>
  <c r="CG74" i="24"/>
  <c r="CT74" i="24" s="1"/>
  <c r="CN74" i="24"/>
  <c r="DA74" i="24" s="1"/>
  <c r="CF74" i="24"/>
  <c r="CS74" i="24" s="1"/>
  <c r="CI74" i="24"/>
  <c r="CV74" i="24" s="1"/>
  <c r="CJ74" i="24"/>
  <c r="CW74" i="24" s="1"/>
  <c r="CK74" i="24"/>
  <c r="CX74" i="24" s="1"/>
  <c r="Q9" i="24"/>
  <c r="CJ44" i="24" a="1"/>
  <c r="CG189" i="24" a="1"/>
  <c r="CN189" i="24" a="1"/>
  <c r="CF189" i="24" a="1"/>
  <c r="CI189" i="24" a="1"/>
  <c r="CD189" i="24" a="1"/>
  <c r="CJ38" i="24" a="1"/>
  <c r="CJ43" i="24" a="1"/>
  <c r="CJ189" i="24" a="1"/>
  <c r="CE189" i="24" a="1"/>
  <c r="CH189" i="24" a="1"/>
  <c r="CM189" i="24" a="1"/>
  <c r="CJ40" i="24" a="1"/>
  <c r="CK189" i="24" a="1"/>
  <c r="CJ39" i="24" a="1"/>
  <c r="CJ41" i="24" a="1"/>
  <c r="CJ42" i="24" a="1"/>
  <c r="CL189" i="24" a="1"/>
  <c r="CD189" i="24" l="1"/>
  <c r="CQ189" i="24" s="1"/>
  <c r="CJ189" i="24"/>
  <c r="CW189" i="24" s="1"/>
  <c r="CE189" i="24"/>
  <c r="CR189" i="24" s="1"/>
  <c r="CN189" i="24"/>
  <c r="DA189" i="24" s="1"/>
  <c r="CK189" i="24"/>
  <c r="CX189" i="24" s="1"/>
  <c r="CH189" i="24"/>
  <c r="CU189" i="24" s="1"/>
  <c r="CM189" i="24"/>
  <c r="CZ189" i="24" s="1"/>
  <c r="CL189" i="24"/>
  <c r="CY189" i="24" s="1"/>
  <c r="CG189" i="24"/>
  <c r="CT189" i="24" s="1"/>
  <c r="CF189" i="24"/>
  <c r="CS189" i="24" s="1"/>
  <c r="CI189" i="24"/>
  <c r="CV189" i="24" s="1"/>
  <c r="BC188" i="24"/>
  <c r="CJ43" i="24"/>
  <c r="CW43" i="24" s="1"/>
  <c r="CJ44" i="24"/>
  <c r="CW44" i="24" s="1"/>
  <c r="CJ42" i="24"/>
  <c r="CW42" i="24" s="1"/>
  <c r="CJ39" i="24"/>
  <c r="CW39" i="24" s="1"/>
  <c r="CJ41" i="24"/>
  <c r="CW41" i="24" s="1"/>
  <c r="CJ40" i="24"/>
  <c r="CW40" i="24" s="1"/>
  <c r="CJ38" i="24"/>
  <c r="BX38" i="24" a="1"/>
  <c r="BX38" i="24" s="1"/>
  <c r="BX44" i="24" a="1"/>
  <c r="BX44" i="24" s="1"/>
  <c r="R9" i="24"/>
  <c r="CK42" i="24" a="1"/>
  <c r="CF188" i="24" a="1"/>
  <c r="CK38" i="24" a="1"/>
  <c r="CJ188" i="24" a="1"/>
  <c r="CK43" i="24" a="1"/>
  <c r="CN188" i="24" a="1"/>
  <c r="CK41" i="24" a="1"/>
  <c r="CL188" i="24" a="1"/>
  <c r="CD188" i="24" a="1"/>
  <c r="CK39" i="24" a="1"/>
  <c r="CG188" i="24" a="1"/>
  <c r="CK40" i="24" a="1"/>
  <c r="CM188" i="24" a="1"/>
  <c r="CI188" i="24" a="1"/>
  <c r="CE188" i="24" a="1"/>
  <c r="CK188" i="24" a="1"/>
  <c r="CH188" i="24" a="1"/>
  <c r="CK44" i="24" a="1"/>
  <c r="CF188" i="24" l="1"/>
  <c r="CS188" i="24" s="1"/>
  <c r="CI188" i="24"/>
  <c r="CV188" i="24" s="1"/>
  <c r="CD188" i="24"/>
  <c r="CQ188" i="24" s="1"/>
  <c r="CE188" i="24"/>
  <c r="CR188" i="24" s="1"/>
  <c r="CK188" i="24"/>
  <c r="CX188" i="24" s="1"/>
  <c r="CL188" i="24"/>
  <c r="CY188" i="24" s="1"/>
  <c r="CG188" i="24"/>
  <c r="CT188" i="24" s="1"/>
  <c r="CJ188" i="24"/>
  <c r="CW188" i="24" s="1"/>
  <c r="CH188" i="24"/>
  <c r="CU188" i="24" s="1"/>
  <c r="CN188" i="24"/>
  <c r="DA188" i="24" s="1"/>
  <c r="CM188" i="24"/>
  <c r="CZ188" i="24" s="1"/>
  <c r="BC187" i="24"/>
  <c r="CK44" i="24"/>
  <c r="CX44" i="24" s="1"/>
  <c r="CK43" i="24"/>
  <c r="CX43" i="24" s="1"/>
  <c r="CK39" i="24"/>
  <c r="CX39" i="24" s="1"/>
  <c r="CK42" i="24"/>
  <c r="CX42" i="24" s="1"/>
  <c r="CK40" i="24"/>
  <c r="CX40" i="24" s="1"/>
  <c r="CK41" i="24"/>
  <c r="CX41" i="24" s="1"/>
  <c r="CK38" i="24"/>
  <c r="CW38" i="24"/>
  <c r="S9" i="24"/>
  <c r="CF187" i="24" a="1"/>
  <c r="CG187" i="24" a="1"/>
  <c r="CL187" i="24" a="1"/>
  <c r="CI187" i="24" a="1"/>
  <c r="CD187" i="24" a="1"/>
  <c r="CK187" i="24" a="1"/>
  <c r="CE187" i="24" a="1"/>
  <c r="CJ187" i="24" a="1"/>
  <c r="CN187" i="24" a="1"/>
  <c r="CM187" i="24" a="1"/>
  <c r="CH187" i="24" a="1"/>
  <c r="CM187" i="24" l="1"/>
  <c r="CZ187" i="24" s="1"/>
  <c r="CL187" i="24"/>
  <c r="CY187" i="24" s="1"/>
  <c r="CG187" i="24"/>
  <c r="CT187" i="24" s="1"/>
  <c r="CE187" i="24"/>
  <c r="CR187" i="24" s="1"/>
  <c r="CF187" i="24"/>
  <c r="CS187" i="24" s="1"/>
  <c r="CD187" i="24"/>
  <c r="CQ187" i="24" s="1"/>
  <c r="CJ187" i="24"/>
  <c r="CW187" i="24" s="1"/>
  <c r="CK187" i="24"/>
  <c r="CX187" i="24" s="1"/>
  <c r="CH187" i="24"/>
  <c r="CU187" i="24" s="1"/>
  <c r="CI187" i="24"/>
  <c r="CV187" i="24" s="1"/>
  <c r="CN187" i="24"/>
  <c r="DA187" i="24" s="1"/>
  <c r="CX38" i="24"/>
  <c r="BY38" i="24" a="1"/>
  <c r="BY38" i="24" s="1"/>
  <c r="BY44" i="24" a="1"/>
  <c r="BY44" i="24" s="1"/>
  <c r="T9" i="24"/>
  <c r="CL44" i="24" a="1"/>
  <c r="CL38" i="24" a="1"/>
  <c r="CL41" i="24" a="1"/>
  <c r="AR38" i="24" a="1"/>
  <c r="CL40" i="24" a="1"/>
  <c r="CL39" i="24" a="1"/>
  <c r="CL42" i="24" a="1"/>
  <c r="CL43" i="24" a="1"/>
  <c r="CL44" i="24" l="1"/>
  <c r="CY44" i="24" s="1"/>
  <c r="CL43" i="24"/>
  <c r="CY43" i="24" s="1"/>
  <c r="CL39" i="24"/>
  <c r="CY39" i="24" s="1"/>
  <c r="CL40" i="24"/>
  <c r="CY40" i="24" s="1"/>
  <c r="CL41" i="24"/>
  <c r="CY41" i="24" s="1"/>
  <c r="CL42" i="24"/>
  <c r="CY42" i="24" s="1"/>
  <c r="CL38" i="24"/>
  <c r="AR38" i="24"/>
  <c r="BZ38" i="24" a="1"/>
  <c r="BZ38" i="24" s="1"/>
  <c r="U9" i="24"/>
  <c r="AR44" i="24" a="1"/>
  <c r="AR44" i="24" l="1"/>
  <c r="BZ44" i="24" a="1"/>
  <c r="BZ44" i="24" s="1"/>
  <c r="CY38" i="24"/>
  <c r="V9" i="24"/>
  <c r="CM43" i="24" a="1"/>
  <c r="AV43" i="24" a="1"/>
  <c r="AV44" i="24" a="1"/>
  <c r="CM41" i="24" a="1"/>
  <c r="AV39" i="24" a="1"/>
  <c r="AQ38" i="24" a="1"/>
  <c r="AV40" i="24" a="1"/>
  <c r="CM39" i="24" a="1"/>
  <c r="CM38" i="24" a="1"/>
  <c r="AV38" i="24" a="1"/>
  <c r="CM40" i="24" a="1"/>
  <c r="AV42" i="24" a="1"/>
  <c r="CM42" i="24" a="1"/>
  <c r="CM44" i="24" a="1"/>
  <c r="AV41" i="24" a="1"/>
  <c r="CM44" i="24" l="1"/>
  <c r="CZ44" i="24" s="1"/>
  <c r="CM43" i="24"/>
  <c r="CZ43" i="24" s="1"/>
  <c r="CM41" i="24"/>
  <c r="CZ41" i="24" s="1"/>
  <c r="CM39" i="24"/>
  <c r="CZ39" i="24" s="1"/>
  <c r="CM40" i="24"/>
  <c r="CZ40" i="24" s="1"/>
  <c r="CM42" i="24"/>
  <c r="CZ42" i="24" s="1"/>
  <c r="CM38" i="24"/>
  <c r="CZ38" i="24" s="1"/>
  <c r="AV43" i="24"/>
  <c r="AV42" i="24"/>
  <c r="AV39" i="24"/>
  <c r="AV40" i="24"/>
  <c r="AV41" i="24"/>
  <c r="AV44" i="24"/>
  <c r="AV38" i="24"/>
  <c r="AQ38" i="24"/>
  <c r="CA38" i="24" a="1"/>
  <c r="CA38" i="24" s="1"/>
  <c r="W9" i="24"/>
  <c r="AQ44" i="24" a="1"/>
  <c r="AQ44" i="24" l="1"/>
  <c r="CA44" i="24" a="1"/>
  <c r="CA44" i="24" s="1"/>
  <c r="AZ38" i="24"/>
  <c r="BA38" i="24"/>
  <c r="AY38" i="24"/>
  <c r="X9" i="24"/>
  <c r="AU38" i="24" a="1"/>
  <c r="CN39" i="24" a="1"/>
  <c r="CN40" i="24" a="1"/>
  <c r="CN42" i="24" a="1"/>
  <c r="CN41" i="24" a="1"/>
  <c r="AU42" i="24" a="1"/>
  <c r="AU41" i="24" a="1"/>
  <c r="AU39" i="24" a="1"/>
  <c r="AU44" i="24" a="1"/>
  <c r="CN38" i="24" a="1"/>
  <c r="CN44" i="24" a="1"/>
  <c r="AU43" i="24" a="1"/>
  <c r="AU40" i="24" a="1"/>
  <c r="CN43" i="24" a="1"/>
  <c r="CN43" i="24" l="1"/>
  <c r="DA43" i="24" s="1"/>
  <c r="CN44" i="24"/>
  <c r="DA44" i="24" s="1"/>
  <c r="CN40" i="24"/>
  <c r="DA40" i="24" s="1"/>
  <c r="CN39" i="24"/>
  <c r="DA39" i="24" s="1"/>
  <c r="CN41" i="24"/>
  <c r="DA41" i="24" s="1"/>
  <c r="CN42" i="24"/>
  <c r="DA42" i="24" s="1"/>
  <c r="CN38" i="24"/>
  <c r="DA38" i="24" s="1"/>
  <c r="AU43" i="24"/>
  <c r="AU44" i="24"/>
  <c r="AU42" i="24"/>
  <c r="AU40" i="24"/>
  <c r="AU39" i="24"/>
  <c r="AU41" i="24"/>
  <c r="AU38" i="24"/>
  <c r="AZ44" i="24"/>
  <c r="BA44" i="24"/>
  <c r="AY44" i="24"/>
  <c r="Y9" i="24"/>
  <c r="Z9" i="24" l="1"/>
  <c r="AA9" i="24" l="1"/>
  <c r="AB9" i="24" l="1"/>
  <c r="AC9" i="24" l="1"/>
  <c r="AD9" i="24" l="1"/>
  <c r="AT76" i="24" a="1"/>
  <c r="AT75" i="24" a="1"/>
  <c r="AT77" i="24" a="1"/>
  <c r="AT80" i="24" a="1"/>
  <c r="AT78" i="24" a="1"/>
  <c r="AT74" i="24" a="1"/>
  <c r="AT79" i="24" a="1"/>
  <c r="AT83" i="24" a="1"/>
  <c r="AT75" i="24" l="1"/>
  <c r="AT79" i="24"/>
  <c r="AT78" i="24"/>
  <c r="AT80" i="24"/>
  <c r="AT74" i="24"/>
  <c r="AT83" i="24"/>
  <c r="AT76" i="24"/>
  <c r="AT77" i="24"/>
  <c r="AE9" i="24"/>
  <c r="AT81" i="24" a="1"/>
  <c r="AT81" i="24" l="1"/>
  <c r="AF9" i="24"/>
  <c r="AT82" i="24" a="1"/>
  <c r="AT82" i="24" l="1"/>
  <c r="AG9" i="24"/>
  <c r="AT84" i="24" a="1"/>
  <c r="AT84" i="24" l="1"/>
  <c r="AH9" i="24"/>
  <c r="AX74" i="24" a="1"/>
  <c r="AX80" i="24" a="1"/>
  <c r="AX77" i="24" a="1"/>
  <c r="AX79" i="24" a="1"/>
  <c r="AX76" i="24" a="1"/>
  <c r="AX81" i="24" a="1"/>
  <c r="AX82" i="24" a="1"/>
  <c r="AX78" i="24" a="1"/>
  <c r="AX83" i="24" a="1"/>
  <c r="AX75" i="24" a="1"/>
  <c r="AX75" i="24" l="1"/>
  <c r="AX79" i="24"/>
  <c r="AX78" i="24"/>
  <c r="AX80" i="24"/>
  <c r="AX74" i="24"/>
  <c r="AX83" i="24"/>
  <c r="AX76" i="24"/>
  <c r="AX77" i="24"/>
  <c r="AX81" i="24"/>
  <c r="AX82" i="24"/>
  <c r="AI9" i="24"/>
  <c r="AS78" i="24" a="1"/>
  <c r="AS79" i="24" a="1"/>
  <c r="AS80" i="24" a="1"/>
  <c r="AX84" i="24" a="1"/>
  <c r="AS83" i="24" a="1"/>
  <c r="AS74" i="24" a="1"/>
  <c r="AS77" i="24" a="1"/>
  <c r="AS76" i="24" a="1"/>
  <c r="AS75" i="24" a="1"/>
  <c r="AS81" i="24" a="1"/>
  <c r="AS77" i="24" l="1"/>
  <c r="AS76" i="24"/>
  <c r="AS80" i="24"/>
  <c r="AS78" i="24"/>
  <c r="AS79" i="24"/>
  <c r="AS75" i="24"/>
  <c r="AX84" i="24"/>
  <c r="AS74" i="24"/>
  <c r="AS83" i="24"/>
  <c r="AS81" i="24"/>
  <c r="AJ9" i="24"/>
  <c r="AS84" i="24" a="1"/>
  <c r="AS82" i="24" a="1"/>
  <c r="AS84" i="24" l="1"/>
  <c r="AS82" i="24"/>
  <c r="AK9" i="24"/>
  <c r="AW78" i="24" a="1"/>
  <c r="AW77" i="24" a="1"/>
  <c r="AW82" i="24" a="1"/>
  <c r="AW83" i="24" a="1"/>
  <c r="AW80" i="24" a="1"/>
  <c r="AW81" i="24" a="1"/>
  <c r="AW76" i="24" a="1"/>
  <c r="AW79" i="24" a="1"/>
  <c r="AW75" i="24" a="1"/>
  <c r="AW74" i="24" a="1"/>
  <c r="AW82" i="24" l="1"/>
  <c r="AW77" i="24"/>
  <c r="AW83" i="24"/>
  <c r="AW76" i="24"/>
  <c r="AW81" i="24"/>
  <c r="AW80" i="24"/>
  <c r="AW78" i="24"/>
  <c r="AW79" i="24"/>
  <c r="AW75" i="24"/>
  <c r="AW74" i="24"/>
  <c r="AL9" i="24"/>
  <c r="AW84" i="24" a="1"/>
  <c r="AW84" i="24" l="1"/>
  <c r="AM9" i="24"/>
  <c r="AR79" i="24" a="1"/>
  <c r="AR80" i="24" a="1"/>
  <c r="AR77" i="24" a="1"/>
  <c r="AR78" i="24" a="1"/>
  <c r="AR75" i="24" a="1"/>
  <c r="AR76" i="24" a="1"/>
  <c r="AR83" i="24" a="1"/>
  <c r="AR74" i="24" a="1"/>
  <c r="AR80" i="24" l="1"/>
  <c r="AR83" i="24"/>
  <c r="AR76" i="24"/>
  <c r="AR78" i="24"/>
  <c r="AR79" i="24"/>
  <c r="AR75" i="24"/>
  <c r="AR74" i="24"/>
  <c r="AR77" i="24"/>
  <c r="AR82" i="24" a="1"/>
  <c r="AQ79" i="24" a="1"/>
  <c r="AQ83" i="24" a="1"/>
  <c r="AQ75" i="24" a="1"/>
  <c r="AR81" i="24" a="1"/>
  <c r="AQ78" i="24" a="1"/>
  <c r="AQ80" i="24" a="1"/>
  <c r="AQ77" i="24" a="1"/>
  <c r="AQ81" i="24" a="1"/>
  <c r="AQ74" i="24" a="1"/>
  <c r="AQ76" i="24" a="1"/>
  <c r="AQ81" i="24" l="1"/>
  <c r="AQ78" i="24"/>
  <c r="AR82" i="24"/>
  <c r="AQ77" i="24"/>
  <c r="AR81" i="24"/>
  <c r="AQ80" i="24"/>
  <c r="AQ76" i="24"/>
  <c r="AQ75" i="24"/>
  <c r="AQ79" i="24"/>
  <c r="AQ83" i="24"/>
  <c r="AQ74" i="24"/>
  <c r="F343" i="24"/>
  <c r="G343" i="24"/>
  <c r="H343" i="24"/>
  <c r="I343" i="24"/>
  <c r="J343" i="24"/>
  <c r="K343" i="24"/>
  <c r="L343" i="24"/>
  <c r="M343" i="24"/>
  <c r="N343" i="24"/>
  <c r="O343" i="24"/>
  <c r="P343" i="24"/>
  <c r="Q343" i="24"/>
  <c r="R343" i="24"/>
  <c r="S343" i="24"/>
  <c r="T343" i="24"/>
  <c r="U343" i="24"/>
  <c r="V343" i="24"/>
  <c r="W343" i="24"/>
  <c r="X343" i="24"/>
  <c r="Y343" i="24"/>
  <c r="Z343" i="24"/>
  <c r="AA343" i="24"/>
  <c r="AB343" i="24"/>
  <c r="AD343" i="24"/>
  <c r="AE343" i="24"/>
  <c r="AF343" i="24"/>
  <c r="AG343" i="24"/>
  <c r="AI343" i="24"/>
  <c r="AJ343" i="24"/>
  <c r="AK343" i="24"/>
  <c r="F130" i="24"/>
  <c r="G130" i="24"/>
  <c r="H130" i="24"/>
  <c r="I130" i="24"/>
  <c r="J130" i="24"/>
  <c r="K130" i="24"/>
  <c r="L130" i="24"/>
  <c r="M130" i="24"/>
  <c r="N130" i="24"/>
  <c r="O130" i="24"/>
  <c r="P130" i="24"/>
  <c r="Q130" i="24"/>
  <c r="R130" i="24"/>
  <c r="S130" i="24"/>
  <c r="T130" i="24"/>
  <c r="U130" i="24"/>
  <c r="V130" i="24"/>
  <c r="W130" i="24"/>
  <c r="X130" i="24"/>
  <c r="Y130" i="24"/>
  <c r="Z130" i="24"/>
  <c r="AA130" i="24"/>
  <c r="AB130" i="24"/>
  <c r="AD130" i="24"/>
  <c r="BR130" i="24" s="1" a="1"/>
  <c r="BR130" i="24" s="1"/>
  <c r="AE130" i="24"/>
  <c r="BS130" i="24" s="1" a="1"/>
  <c r="BS130" i="24" s="1"/>
  <c r="AF130" i="24"/>
  <c r="BT130" i="24" s="1" a="1"/>
  <c r="BT130" i="24" s="1"/>
  <c r="AG130" i="24"/>
  <c r="BU130" i="24" s="1" a="1"/>
  <c r="BU130" i="24" s="1"/>
  <c r="AI130" i="24"/>
  <c r="BW130" i="24" s="1" a="1"/>
  <c r="BW130" i="24" s="1"/>
  <c r="AJ130" i="24"/>
  <c r="BX130" i="24" s="1" a="1"/>
  <c r="BX130" i="24" s="1"/>
  <c r="AK130" i="24"/>
  <c r="BY130" i="24" s="1" a="1"/>
  <c r="BY130" i="24" s="1"/>
  <c r="F295" i="24"/>
  <c r="G295" i="24"/>
  <c r="H295" i="24"/>
  <c r="I295" i="24"/>
  <c r="J295" i="24"/>
  <c r="K295" i="24"/>
  <c r="L295" i="24"/>
  <c r="M295" i="24"/>
  <c r="N295" i="24"/>
  <c r="O295" i="24"/>
  <c r="P295" i="24"/>
  <c r="Q295" i="24"/>
  <c r="R295" i="24"/>
  <c r="S295" i="24"/>
  <c r="T295" i="24"/>
  <c r="U295" i="24"/>
  <c r="V295" i="24"/>
  <c r="W295" i="24"/>
  <c r="X295" i="24"/>
  <c r="Y295" i="24"/>
  <c r="Z295" i="24"/>
  <c r="AA295" i="24"/>
  <c r="AB295" i="24"/>
  <c r="AD295" i="24"/>
  <c r="BR295" i="24" s="1" a="1"/>
  <c r="BR295" i="24" s="1"/>
  <c r="AE295" i="24"/>
  <c r="BS295" i="24" s="1" a="1"/>
  <c r="BS295" i="24" s="1"/>
  <c r="AF295" i="24"/>
  <c r="BT295" i="24" s="1" a="1"/>
  <c r="BT295" i="24" s="1"/>
  <c r="AG295" i="24"/>
  <c r="BU295" i="24" s="1" a="1"/>
  <c r="BU295" i="24" s="1"/>
  <c r="AI295" i="24"/>
  <c r="BW295" i="24" s="1" a="1"/>
  <c r="BW295" i="24" s="1"/>
  <c r="AJ295" i="24"/>
  <c r="BX295" i="24" s="1" a="1"/>
  <c r="BX295" i="24" s="1"/>
  <c r="AK295" i="24"/>
  <c r="BY295" i="24" s="1" a="1"/>
  <c r="BY295" i="24" s="1"/>
  <c r="AK173" i="24" a="1"/>
  <c r="AM173" i="24" a="1"/>
  <c r="AG173" i="24" a="1"/>
  <c r="AB173" i="24" a="1"/>
  <c r="AB173" i="24" s="1"/>
  <c r="AB182" i="24" s="1"/>
  <c r="Q173" i="24" a="1"/>
  <c r="Q173" i="24" s="1"/>
  <c r="Q182" i="24" s="1"/>
  <c r="L173" i="24" a="1"/>
  <c r="L173" i="24" s="1"/>
  <c r="L182" i="24" s="1"/>
  <c r="AA173" i="24" a="1"/>
  <c r="AA173" i="24" s="1"/>
  <c r="AA182" i="24" s="1"/>
  <c r="V173" i="24" a="1"/>
  <c r="V173" i="24" s="1"/>
  <c r="V182" i="24" s="1"/>
  <c r="K173" i="24" a="1"/>
  <c r="K173" i="24" s="1"/>
  <c r="K182" i="24" s="1"/>
  <c r="F173" i="24" a="1"/>
  <c r="F173" i="24" s="1"/>
  <c r="F182" i="24" s="1"/>
  <c r="AL173" i="24" a="1"/>
  <c r="AF173" i="24" a="1"/>
  <c r="U173" i="24" a="1"/>
  <c r="U173" i="24" s="1"/>
  <c r="U182" i="24" s="1"/>
  <c r="P173" i="24" a="1"/>
  <c r="P173" i="24" s="1"/>
  <c r="P182" i="24" s="1"/>
  <c r="C173" i="24" a="1"/>
  <c r="AE173" i="24" a="1"/>
  <c r="Z173" i="24" a="1"/>
  <c r="Z173" i="24" s="1"/>
  <c r="Z182" i="24" s="1"/>
  <c r="O173" i="24" a="1"/>
  <c r="O173" i="24" s="1"/>
  <c r="O182" i="24" s="1"/>
  <c r="J173" i="24" a="1"/>
  <c r="J173" i="24" s="1"/>
  <c r="J182" i="24" s="1"/>
  <c r="AJ173" i="24" a="1"/>
  <c r="Y173" i="24" a="1"/>
  <c r="Y173" i="24" s="1"/>
  <c r="Y182" i="24" s="1"/>
  <c r="T173" i="24" a="1"/>
  <c r="T173" i="24" s="1"/>
  <c r="T182" i="24" s="1"/>
  <c r="I173" i="24" a="1"/>
  <c r="I173" i="24" s="1"/>
  <c r="I182" i="24" s="1"/>
  <c r="AI173" i="24" a="1"/>
  <c r="AD173" i="24" a="1"/>
  <c r="S173" i="24" a="1"/>
  <c r="S173" i="24" s="1"/>
  <c r="S182" i="24" s="1"/>
  <c r="N173" i="24" a="1"/>
  <c r="N173" i="24" s="1"/>
  <c r="N182" i="24" s="1"/>
  <c r="M173" i="24" a="1"/>
  <c r="M173" i="24" s="1"/>
  <c r="M182" i="24" s="1"/>
  <c r="AH173" i="24" a="1"/>
  <c r="AC173" i="24" a="1"/>
  <c r="H173" i="24" a="1"/>
  <c r="H173" i="24" s="1"/>
  <c r="H182" i="24" s="1"/>
  <c r="G173" i="24" a="1"/>
  <c r="G173" i="24" s="1"/>
  <c r="G182" i="24" s="1"/>
  <c r="X173" i="24" a="1"/>
  <c r="X173" i="24" s="1"/>
  <c r="X182" i="24" s="1"/>
  <c r="R173" i="24" a="1"/>
  <c r="R173" i="24" s="1"/>
  <c r="R182" i="24" s="1"/>
  <c r="W173" i="24" a="1"/>
  <c r="W173" i="24" s="1"/>
  <c r="W182" i="24" s="1"/>
  <c r="F247" i="24"/>
  <c r="G247" i="24"/>
  <c r="H247" i="24"/>
  <c r="I247" i="24"/>
  <c r="J247" i="24"/>
  <c r="K247" i="24"/>
  <c r="L247" i="24"/>
  <c r="M247" i="24"/>
  <c r="N247" i="24"/>
  <c r="O247" i="24"/>
  <c r="P247" i="24"/>
  <c r="Q247" i="24"/>
  <c r="R247" i="24"/>
  <c r="S247" i="24"/>
  <c r="T247" i="24"/>
  <c r="U247" i="24"/>
  <c r="V247" i="24"/>
  <c r="W247" i="24"/>
  <c r="X247" i="24"/>
  <c r="Y247" i="24"/>
  <c r="Z247" i="24"/>
  <c r="AA247" i="24"/>
  <c r="AB247" i="24"/>
  <c r="AD247" i="24"/>
  <c r="BR247" i="24" s="1" a="1"/>
  <c r="BR247" i="24" s="1"/>
  <c r="AE247" i="24"/>
  <c r="BS247" i="24" s="1" a="1"/>
  <c r="BS247" i="24" s="1"/>
  <c r="AF247" i="24"/>
  <c r="BT247" i="24" s="1" a="1"/>
  <c r="BT247" i="24" s="1"/>
  <c r="AG247" i="24"/>
  <c r="BU247" i="24" s="1" a="1"/>
  <c r="BU247" i="24" s="1"/>
  <c r="AI247" i="24"/>
  <c r="BW247" i="24" s="1" a="1"/>
  <c r="BW247" i="24" s="1"/>
  <c r="AJ247" i="24"/>
  <c r="BX247" i="24" s="1" a="1"/>
  <c r="BX247" i="24" s="1"/>
  <c r="AK247" i="24"/>
  <c r="BY247" i="24" s="1" a="1"/>
  <c r="BY247" i="24" s="1"/>
  <c r="CL125" i="24" a="1"/>
  <c r="CL292" i="24" a="1"/>
  <c r="CF293" i="24" a="1"/>
  <c r="CH128" i="24" a="1"/>
  <c r="CE295" i="24" a="1"/>
  <c r="CJ293" i="24" a="1"/>
  <c r="AR128" i="24" a="1"/>
  <c r="AT292" i="24" a="1"/>
  <c r="CL289" i="24" a="1"/>
  <c r="CF128" i="24" a="1"/>
  <c r="AT340" i="24" a="1"/>
  <c r="CJ288" i="24" a="1"/>
  <c r="CJ129" i="24" a="1"/>
  <c r="CK127" i="24" a="1"/>
  <c r="AQ178" i="24" a="1"/>
  <c r="CE288" i="24" a="1"/>
  <c r="CF289" i="24" a="1"/>
  <c r="CF294" i="24" a="1"/>
  <c r="CJ246" i="24" a="1"/>
  <c r="CE123" i="24" a="1"/>
  <c r="CH245" i="24" a="1"/>
  <c r="AS244" i="24" a="1"/>
  <c r="CK294" i="24" a="1"/>
  <c r="AQ337" i="24" a="1"/>
  <c r="CH294" i="24" a="1"/>
  <c r="CK128" i="24" a="1"/>
  <c r="AT174" i="24" a="1"/>
  <c r="AS178" i="24" a="1"/>
  <c r="CL294" i="24" a="1"/>
  <c r="CF240" i="24" a="1"/>
  <c r="CE246" i="24" a="1"/>
  <c r="CL290" i="24" a="1"/>
  <c r="AQ179" i="24" a="1"/>
  <c r="AR244" i="24" a="1"/>
  <c r="AR288" i="24" a="1"/>
  <c r="CE291" i="24" a="1"/>
  <c r="CE293" i="24" a="1"/>
  <c r="AR126" i="24" a="1"/>
  <c r="CL126" i="24" a="1"/>
  <c r="AT128" i="24" a="1"/>
  <c r="AR179" i="24" a="1"/>
  <c r="AT291" i="24" a="1"/>
  <c r="AS293" i="24" a="1"/>
  <c r="AT290" i="24" a="1"/>
  <c r="AR176" i="24" a="1"/>
  <c r="CH124" i="24" a="1"/>
  <c r="CK244" i="24" a="1"/>
  <c r="CL127" i="24" a="1"/>
  <c r="AS290" i="24" a="1"/>
  <c r="CE130" i="24" a="1"/>
  <c r="CL288" i="24" a="1"/>
  <c r="CH241" i="24" a="1"/>
  <c r="AT289" i="24" a="1"/>
  <c r="AS181" i="24" a="1"/>
  <c r="CF292" i="24" a="1"/>
  <c r="AS124" i="24" a="1"/>
  <c r="AR292" i="24" a="1"/>
  <c r="CL123" i="24" a="1"/>
  <c r="AQ174" i="24" a="1"/>
  <c r="CF291" i="24" a="1"/>
  <c r="AT339" i="24" a="1"/>
  <c r="CG241" i="24" a="1"/>
  <c r="CE127" i="24" a="1"/>
  <c r="CH127" i="24" a="1"/>
  <c r="CL247" i="24" a="1"/>
  <c r="CJ240" i="24" a="1"/>
  <c r="CH288" i="24" a="1"/>
  <c r="CH130" i="24" a="1"/>
  <c r="CG294" i="24" a="1"/>
  <c r="CE240" i="24" a="1"/>
  <c r="AR336" i="24" a="1"/>
  <c r="AR174" i="24" a="1"/>
  <c r="CF243" i="24" a="1"/>
  <c r="CG295" i="24" a="1"/>
  <c r="CF124" i="24" a="1"/>
  <c r="CG289" i="24" a="1"/>
  <c r="AS242" i="24" a="1"/>
  <c r="CF245" i="24" a="1"/>
  <c r="CF130" i="24" a="1"/>
  <c r="AR339" i="24" a="1"/>
  <c r="AR177" i="24" a="1"/>
  <c r="CK295" i="24" a="1"/>
  <c r="CL130" i="24" a="1"/>
  <c r="CJ292" i="24" a="1"/>
  <c r="CH246" i="24" a="1"/>
  <c r="AS126" i="24" a="1"/>
  <c r="CJ291" i="24" a="1"/>
  <c r="AQ126" i="24" a="1"/>
  <c r="CF288" i="24" a="1"/>
  <c r="CF125" i="24" a="1"/>
  <c r="CL243" i="24" a="1"/>
  <c r="AT181" i="24" a="1"/>
  <c r="AT176" i="24" a="1"/>
  <c r="AS243" i="24" a="1"/>
  <c r="CK240" i="24" a="1"/>
  <c r="CE129" i="24" a="1"/>
  <c r="CE128" i="24" a="1"/>
  <c r="CG246" i="24" a="1"/>
  <c r="AT293" i="24" a="1"/>
  <c r="CE126" i="24" a="1"/>
  <c r="AQ241" i="24" a="1"/>
  <c r="CG244" i="24" a="1"/>
  <c r="CG290" i="24" a="1"/>
  <c r="AQ290" i="24" a="1"/>
  <c r="AQ128" i="24" a="1"/>
  <c r="CL245" i="24" a="1"/>
  <c r="CJ127" i="24" a="1"/>
  <c r="CJ126" i="24" a="1"/>
  <c r="AR245" i="24" a="1"/>
  <c r="AR180" i="24" a="1"/>
  <c r="CG243" i="24" a="1"/>
  <c r="AT175" i="24" a="1"/>
  <c r="AS175" i="24" a="1"/>
  <c r="CG247" i="24" a="1"/>
  <c r="CE290" i="24" a="1"/>
  <c r="AT337" i="24" a="1"/>
  <c r="AT338" i="24" a="1"/>
  <c r="CG125" i="24" a="1"/>
  <c r="CF123" i="24" a="1"/>
  <c r="AT245" i="24" a="1"/>
  <c r="CE243" i="24" a="1"/>
  <c r="AR289" i="24" a="1"/>
  <c r="CL293" i="24" a="1"/>
  <c r="CG127" i="24" a="1"/>
  <c r="CF129" i="24" a="1"/>
  <c r="AQ181" i="24" a="1"/>
  <c r="CK243" i="24" a="1"/>
  <c r="AR124" i="24" a="1"/>
  <c r="CK242" i="24" a="1"/>
  <c r="AS339" i="24" a="1"/>
  <c r="CJ243" i="24" a="1"/>
  <c r="CK246" i="24" a="1"/>
  <c r="CL291" i="24" a="1"/>
  <c r="CK288" i="24" a="1"/>
  <c r="CG288" i="24" a="1"/>
  <c r="CH240" i="24" a="1"/>
  <c r="CE289" i="24" a="1"/>
  <c r="AQ125" i="24" a="1"/>
  <c r="CH126" i="24" a="1"/>
  <c r="AS127" i="24" a="1"/>
  <c r="CF246" i="24" a="1"/>
  <c r="AT241" i="24" a="1"/>
  <c r="CH242" i="24" a="1"/>
  <c r="CK130" i="24" a="1"/>
  <c r="AQ82" i="24" a="1"/>
  <c r="CL128" i="24" a="1"/>
  <c r="AS177" i="24" a="1"/>
  <c r="AT177" i="24" a="1"/>
  <c r="CG130" i="24" a="1"/>
  <c r="CE244" i="24" a="1"/>
  <c r="AS179" i="24" a="1"/>
  <c r="CK241" i="24" a="1"/>
  <c r="AR175" i="24" a="1"/>
  <c r="CE247" i="24" a="1"/>
  <c r="AS174" i="24" a="1"/>
  <c r="AQ289" i="24" a="1"/>
  <c r="CH244" i="24" a="1"/>
  <c r="AQ338" i="24" a="1"/>
  <c r="AS289" i="24" a="1"/>
  <c r="AT127" i="24" a="1"/>
  <c r="CG293" i="24" a="1"/>
  <c r="CF242" i="24" a="1"/>
  <c r="AS340" i="24" a="1"/>
  <c r="AR125" i="24" a="1"/>
  <c r="CJ130" i="24" a="1"/>
  <c r="AS338" i="24" a="1"/>
  <c r="AR242" i="24" a="1"/>
  <c r="AR181" i="24" a="1"/>
  <c r="CE294" i="24" a="1"/>
  <c r="AR243" i="24" a="1"/>
  <c r="CJ242" i="24" a="1"/>
  <c r="AR127" i="24" a="1"/>
  <c r="CK245" i="24" a="1"/>
  <c r="AR293" i="24" a="1"/>
  <c r="CK290" i="24" a="1"/>
  <c r="CJ124" i="24" a="1"/>
  <c r="AQ177" i="24" a="1"/>
  <c r="CF295" i="24" a="1"/>
  <c r="CL124" i="24" a="1"/>
  <c r="CK292" i="24" a="1"/>
  <c r="AT243" i="24" a="1"/>
  <c r="AQ245" i="24" a="1"/>
  <c r="CJ244" i="24" a="1"/>
  <c r="CJ289" i="24" a="1"/>
  <c r="CE124" i="24" a="1"/>
  <c r="AS291" i="24" a="1"/>
  <c r="AR337" i="24" a="1"/>
  <c r="CK126" i="24" a="1"/>
  <c r="CH129" i="24" a="1"/>
  <c r="AS125" i="24" a="1"/>
  <c r="AT178" i="24" a="1"/>
  <c r="AR338" i="24" a="1"/>
  <c r="AR84" i="24" a="1"/>
  <c r="AS337" i="24" a="1"/>
  <c r="CJ123" i="24" a="1"/>
  <c r="CK293" i="24" a="1"/>
  <c r="AT242" i="24" a="1"/>
  <c r="CL241" i="24" a="1"/>
  <c r="CK125" i="24" a="1"/>
  <c r="CG291" i="24" a="1"/>
  <c r="AQ243" i="24" a="1"/>
  <c r="CH295" i="24" a="1"/>
  <c r="CK123" i="24" a="1"/>
  <c r="CG129" i="24" a="1"/>
  <c r="CJ125" i="24" a="1"/>
  <c r="CJ290" i="24" a="1"/>
  <c r="AQ127" i="24" a="1"/>
  <c r="AR291" i="24" a="1"/>
  <c r="CG240" i="24" a="1"/>
  <c r="AQ242" i="24" a="1"/>
  <c r="CL295" i="24" a="1"/>
  <c r="CF241" i="24" a="1"/>
  <c r="CK129" i="24" a="1"/>
  <c r="CF244" i="24" a="1"/>
  <c r="CF247" i="24" a="1"/>
  <c r="CE125" i="24" a="1"/>
  <c r="CF290" i="24" a="1"/>
  <c r="AS241" i="24" a="1"/>
  <c r="CJ245" i="24" a="1"/>
  <c r="CE292" i="24" a="1"/>
  <c r="AR241" i="24" a="1"/>
  <c r="CE241" i="24" a="1"/>
  <c r="CG242" i="24" a="1"/>
  <c r="CJ128" i="24" a="1"/>
  <c r="AQ341" i="24" a="1"/>
  <c r="CG126" i="24" a="1"/>
  <c r="AS128" i="24" a="1"/>
  <c r="CL129" i="24" a="1"/>
  <c r="CK289" i="24" a="1"/>
  <c r="CL242" i="24" a="1"/>
  <c r="CE245" i="24" a="1"/>
  <c r="CJ294" i="24" a="1"/>
  <c r="AQ84" i="24" a="1"/>
  <c r="CG123" i="24" a="1"/>
  <c r="AT179" i="24" a="1"/>
  <c r="AQ291" i="24" a="1"/>
  <c r="CE242" i="24" a="1"/>
  <c r="AS176" i="24" a="1"/>
  <c r="CG128" i="24" a="1"/>
  <c r="CH290" i="24" a="1"/>
  <c r="CH293" i="24" a="1"/>
  <c r="AS180" i="24" a="1"/>
  <c r="CG292" i="24" a="1"/>
  <c r="CL240" i="24" a="1"/>
  <c r="CK124" i="24" a="1"/>
  <c r="AQ340" i="24" a="1"/>
  <c r="CF126" i="24" a="1"/>
  <c r="CJ247" i="24" a="1"/>
  <c r="CG245" i="24" a="1"/>
  <c r="AT126" i="24" a="1"/>
  <c r="AS341" i="24" a="1"/>
  <c r="AS292" i="24" a="1"/>
  <c r="CH125" i="24" a="1"/>
  <c r="CJ241" i="24" a="1"/>
  <c r="AQ124" i="24" a="1"/>
  <c r="CJ295" i="24" a="1"/>
  <c r="CH247" i="24" a="1"/>
  <c r="AR340" i="24" a="1"/>
  <c r="AR178" i="24" a="1"/>
  <c r="CL246" i="24" a="1"/>
  <c r="AT244" i="24" a="1"/>
  <c r="CK247" i="24" a="1"/>
  <c r="CF127" i="24" a="1"/>
  <c r="AQ293" i="24" a="1"/>
  <c r="CH243" i="24" a="1"/>
  <c r="AT124" i="24" a="1"/>
  <c r="CK291" i="24" a="1"/>
  <c r="AQ244" i="24" a="1"/>
  <c r="AQ180" i="24" a="1"/>
  <c r="AR341" i="24" a="1"/>
  <c r="AR123" i="24" a="1"/>
  <c r="CH291" i="24" a="1"/>
  <c r="CH292" i="24" a="1"/>
  <c r="AQ339" i="24" a="1"/>
  <c r="AT180" i="24" a="1"/>
  <c r="CL244" i="24" a="1"/>
  <c r="AT125" i="24" a="1"/>
  <c r="AT341" i="24" a="1"/>
  <c r="CG124" i="24" a="1"/>
  <c r="CH289" i="24" a="1"/>
  <c r="CH123" i="24" a="1"/>
  <c r="AQ292" i="24" a="1"/>
  <c r="AR290" i="24" a="1"/>
  <c r="AS245" i="24" a="1"/>
  <c r="AQ176" i="24" a="1"/>
  <c r="AQ175" i="24" a="1"/>
  <c r="W183" i="24" l="1"/>
  <c r="W200" i="24"/>
  <c r="N183" i="24"/>
  <c r="N200" i="24"/>
  <c r="J183" i="24"/>
  <c r="J200" i="24"/>
  <c r="R183" i="24"/>
  <c r="R200" i="24"/>
  <c r="S183" i="24"/>
  <c r="S200" i="24"/>
  <c r="O183" i="24"/>
  <c r="O200" i="24"/>
  <c r="F200" i="24"/>
  <c r="F183" i="24"/>
  <c r="Z183" i="24"/>
  <c r="Z200" i="24"/>
  <c r="K183" i="24"/>
  <c r="K200" i="24"/>
  <c r="X183" i="24"/>
  <c r="X200" i="24"/>
  <c r="G183" i="24"/>
  <c r="G200" i="24"/>
  <c r="V183" i="24"/>
  <c r="V200" i="24"/>
  <c r="H183" i="24"/>
  <c r="H200" i="24"/>
  <c r="I183" i="24"/>
  <c r="I200" i="24"/>
  <c r="AA183" i="24"/>
  <c r="AA200" i="24"/>
  <c r="T183" i="24"/>
  <c r="T200" i="24"/>
  <c r="P183" i="24"/>
  <c r="P200" i="24"/>
  <c r="L183" i="24"/>
  <c r="L200" i="24"/>
  <c r="Y183" i="24"/>
  <c r="Y200" i="24"/>
  <c r="U183" i="24"/>
  <c r="U200" i="24"/>
  <c r="Q183" i="24"/>
  <c r="Q200" i="24"/>
  <c r="M183" i="24"/>
  <c r="M200" i="24"/>
  <c r="AB183" i="24"/>
  <c r="AB200" i="24"/>
  <c r="CF295" i="24"/>
  <c r="CS295" i="24" s="1"/>
  <c r="CF288" i="24"/>
  <c r="CS288" i="24" s="1"/>
  <c r="CF290" i="24"/>
  <c r="CS290" i="24" s="1"/>
  <c r="CF293" i="24"/>
  <c r="CS293" i="24" s="1"/>
  <c r="CF291" i="24"/>
  <c r="CS291" i="24" s="1"/>
  <c r="CF289" i="24"/>
  <c r="CS289" i="24" s="1"/>
  <c r="CF294" i="24"/>
  <c r="CS294" i="24" s="1"/>
  <c r="CF292" i="24"/>
  <c r="CS292" i="24" s="1"/>
  <c r="CE295" i="24"/>
  <c r="CR295" i="24" s="1"/>
  <c r="CE291" i="24"/>
  <c r="CR291" i="24" s="1"/>
  <c r="CE289" i="24"/>
  <c r="CR289" i="24" s="1"/>
  <c r="CE294" i="24"/>
  <c r="CR294" i="24" s="1"/>
  <c r="CE292" i="24"/>
  <c r="CR292" i="24" s="1"/>
  <c r="CE288" i="24"/>
  <c r="CR288" i="24" s="1"/>
  <c r="CE290" i="24"/>
  <c r="CR290" i="24" s="1"/>
  <c r="CE293" i="24"/>
  <c r="CR293" i="24" s="1"/>
  <c r="CL130" i="24"/>
  <c r="CY130" i="24" s="1"/>
  <c r="CL128" i="24"/>
  <c r="CY128" i="24" s="1"/>
  <c r="CL129" i="24"/>
  <c r="CY129" i="24" s="1"/>
  <c r="CL127" i="24"/>
  <c r="CY127" i="24" s="1"/>
  <c r="CL126" i="24"/>
  <c r="CY126" i="24" s="1"/>
  <c r="CL125" i="24"/>
  <c r="CY125" i="24" s="1"/>
  <c r="CL124" i="24"/>
  <c r="CY124" i="24" s="1"/>
  <c r="CL123" i="24"/>
  <c r="CY123" i="24" s="1"/>
  <c r="CE247" i="24"/>
  <c r="CR247" i="24" s="1"/>
  <c r="CE240" i="24"/>
  <c r="CR240" i="24" s="1"/>
  <c r="CE242" i="24"/>
  <c r="CR242" i="24" s="1"/>
  <c r="CE245" i="24"/>
  <c r="CR245" i="24" s="1"/>
  <c r="CE243" i="24"/>
  <c r="CR243" i="24" s="1"/>
  <c r="CE246" i="24"/>
  <c r="CR246" i="24" s="1"/>
  <c r="CE241" i="24"/>
  <c r="CR241" i="24" s="1"/>
  <c r="CE244" i="24"/>
  <c r="CR244" i="24" s="1"/>
  <c r="CK130" i="24"/>
  <c r="CX130" i="24" s="1"/>
  <c r="CK129" i="24"/>
  <c r="CX129" i="24" s="1"/>
  <c r="CK128" i="24"/>
  <c r="CX128" i="24" s="1"/>
  <c r="CK127" i="24"/>
  <c r="CX127" i="24" s="1"/>
  <c r="CK126" i="24"/>
  <c r="CX126" i="24" s="1"/>
  <c r="CK125" i="24"/>
  <c r="CX125" i="24" s="1"/>
  <c r="CK124" i="24"/>
  <c r="CX124" i="24" s="1"/>
  <c r="CK123" i="24"/>
  <c r="CX123" i="24" s="1"/>
  <c r="CK247" i="24"/>
  <c r="CX247" i="24" s="1"/>
  <c r="CK246" i="24"/>
  <c r="CX246" i="24" s="1"/>
  <c r="CK241" i="24"/>
  <c r="CX241" i="24" s="1"/>
  <c r="CK244" i="24"/>
  <c r="CX244" i="24" s="1"/>
  <c r="CK242" i="24"/>
  <c r="CX242" i="24" s="1"/>
  <c r="CK245" i="24"/>
  <c r="CX245" i="24" s="1"/>
  <c r="CK243" i="24"/>
  <c r="CX243" i="24" s="1"/>
  <c r="CK240" i="24"/>
  <c r="CX240" i="24" s="1"/>
  <c r="CL295" i="24"/>
  <c r="CY295" i="24" s="1"/>
  <c r="CL294" i="24"/>
  <c r="CY294" i="24" s="1"/>
  <c r="CL292" i="24"/>
  <c r="CY292" i="24" s="1"/>
  <c r="CL290" i="24"/>
  <c r="CY290" i="24" s="1"/>
  <c r="CL293" i="24"/>
  <c r="CY293" i="24" s="1"/>
  <c r="CL291" i="24"/>
  <c r="CY291" i="24" s="1"/>
  <c r="CL289" i="24"/>
  <c r="CY289" i="24" s="1"/>
  <c r="CL288" i="24"/>
  <c r="CY288" i="24" s="1"/>
  <c r="CJ130" i="24"/>
  <c r="CW130" i="24" s="1"/>
  <c r="CJ128" i="24"/>
  <c r="CW128" i="24" s="1"/>
  <c r="CJ129" i="24"/>
  <c r="CW129" i="24" s="1"/>
  <c r="CJ127" i="24"/>
  <c r="CW127" i="24" s="1"/>
  <c r="CJ126" i="24"/>
  <c r="CW126" i="24" s="1"/>
  <c r="CJ125" i="24"/>
  <c r="CW125" i="24" s="1"/>
  <c r="CJ124" i="24"/>
  <c r="CW124" i="24" s="1"/>
  <c r="CJ123" i="24"/>
  <c r="CW123" i="24" s="1"/>
  <c r="CK295" i="24"/>
  <c r="CX295" i="24" s="1"/>
  <c r="CK288" i="24"/>
  <c r="CX288" i="24" s="1"/>
  <c r="CK289" i="24"/>
  <c r="CX289" i="24" s="1"/>
  <c r="CK294" i="24"/>
  <c r="CX294" i="24" s="1"/>
  <c r="CK292" i="24"/>
  <c r="CX292" i="24" s="1"/>
  <c r="CK290" i="24"/>
  <c r="CX290" i="24" s="1"/>
  <c r="CK293" i="24"/>
  <c r="CX293" i="24" s="1"/>
  <c r="CK291" i="24"/>
  <c r="CX291" i="24" s="1"/>
  <c r="CH130" i="24"/>
  <c r="CU130" i="24" s="1"/>
  <c r="CH129" i="24"/>
  <c r="CU129" i="24" s="1"/>
  <c r="CH128" i="24"/>
  <c r="CU128" i="24" s="1"/>
  <c r="CH127" i="24"/>
  <c r="CU127" i="24" s="1"/>
  <c r="CH126" i="24"/>
  <c r="CU126" i="24" s="1"/>
  <c r="CH125" i="24"/>
  <c r="CU125" i="24" s="1"/>
  <c r="CH124" i="24"/>
  <c r="CU124" i="24" s="1"/>
  <c r="CH123" i="24"/>
  <c r="CU123" i="24" s="1"/>
  <c r="CH247" i="24"/>
  <c r="CU247" i="24" s="1"/>
  <c r="CH246" i="24"/>
  <c r="CU246" i="24" s="1"/>
  <c r="CH241" i="24"/>
  <c r="CU241" i="24" s="1"/>
  <c r="CH244" i="24"/>
  <c r="CU244" i="24" s="1"/>
  <c r="CH242" i="24"/>
  <c r="CU242" i="24" s="1"/>
  <c r="CH240" i="24"/>
  <c r="CU240" i="24" s="1"/>
  <c r="CH245" i="24"/>
  <c r="CU245" i="24" s="1"/>
  <c r="CH243" i="24"/>
  <c r="CU243" i="24" s="1"/>
  <c r="CJ295" i="24"/>
  <c r="CW295" i="24" s="1"/>
  <c r="CJ294" i="24"/>
  <c r="CW294" i="24" s="1"/>
  <c r="CJ292" i="24"/>
  <c r="CW292" i="24" s="1"/>
  <c r="CJ290" i="24"/>
  <c r="CW290" i="24" s="1"/>
  <c r="CJ293" i="24"/>
  <c r="CW293" i="24" s="1"/>
  <c r="CJ291" i="24"/>
  <c r="CW291" i="24" s="1"/>
  <c r="CJ288" i="24"/>
  <c r="CW288" i="24" s="1"/>
  <c r="CJ289" i="24"/>
  <c r="CW289" i="24" s="1"/>
  <c r="CG130" i="24"/>
  <c r="CT130" i="24" s="1"/>
  <c r="CG128" i="24"/>
  <c r="CT128" i="24" s="1"/>
  <c r="CG129" i="24"/>
  <c r="CT129" i="24" s="1"/>
  <c r="CG127" i="24"/>
  <c r="CT127" i="24" s="1"/>
  <c r="CG126" i="24"/>
  <c r="CT126" i="24" s="1"/>
  <c r="CG125" i="24"/>
  <c r="CT125" i="24" s="1"/>
  <c r="CG124" i="24"/>
  <c r="CT124" i="24" s="1"/>
  <c r="CG123" i="24"/>
  <c r="CT123" i="24" s="1"/>
  <c r="CJ247" i="24"/>
  <c r="CW247" i="24" s="1"/>
  <c r="CJ241" i="24"/>
  <c r="CW241" i="24" s="1"/>
  <c r="CJ244" i="24"/>
  <c r="CW244" i="24" s="1"/>
  <c r="CJ242" i="24"/>
  <c r="CW242" i="24" s="1"/>
  <c r="CJ245" i="24"/>
  <c r="CW245" i="24" s="1"/>
  <c r="CJ243" i="24"/>
  <c r="CW243" i="24" s="1"/>
  <c r="CJ240" i="24"/>
  <c r="CW240" i="24" s="1"/>
  <c r="CJ246" i="24"/>
  <c r="CW246" i="24" s="1"/>
  <c r="CG247" i="24"/>
  <c r="CT247" i="24" s="1"/>
  <c r="CG246" i="24"/>
  <c r="CT246" i="24" s="1"/>
  <c r="CG241" i="24"/>
  <c r="CT241" i="24" s="1"/>
  <c r="CG244" i="24"/>
  <c r="CT244" i="24" s="1"/>
  <c r="CG242" i="24"/>
  <c r="CT242" i="24" s="1"/>
  <c r="CG240" i="24"/>
  <c r="CT240" i="24" s="1"/>
  <c r="CG245" i="24"/>
  <c r="CT245" i="24" s="1"/>
  <c r="CG243" i="24"/>
  <c r="CT243" i="24" s="1"/>
  <c r="CH295" i="24"/>
  <c r="CU295" i="24" s="1"/>
  <c r="CH294" i="24"/>
  <c r="CU294" i="24" s="1"/>
  <c r="CH292" i="24"/>
  <c r="CU292" i="24" s="1"/>
  <c r="CH290" i="24"/>
  <c r="CU290" i="24" s="1"/>
  <c r="CH288" i="24"/>
  <c r="CU288" i="24" s="1"/>
  <c r="CH293" i="24"/>
  <c r="CU293" i="24" s="1"/>
  <c r="CH291" i="24"/>
  <c r="CU291" i="24" s="1"/>
  <c r="CH289" i="24"/>
  <c r="CU289" i="24" s="1"/>
  <c r="CF130" i="24"/>
  <c r="CS130" i="24" s="1"/>
  <c r="CF129" i="24"/>
  <c r="CS129" i="24" s="1"/>
  <c r="CF128" i="24"/>
  <c r="CS128" i="24" s="1"/>
  <c r="CF127" i="24"/>
  <c r="CS127" i="24" s="1"/>
  <c r="CF126" i="24"/>
  <c r="CS126" i="24" s="1"/>
  <c r="CF125" i="24"/>
  <c r="CS125" i="24" s="1"/>
  <c r="CF124" i="24"/>
  <c r="CS124" i="24" s="1"/>
  <c r="CF123" i="24"/>
  <c r="CS123" i="24" s="1"/>
  <c r="CL247" i="24"/>
  <c r="CY247" i="24" s="1"/>
  <c r="CL244" i="24"/>
  <c r="CY244" i="24" s="1"/>
  <c r="CL242" i="24"/>
  <c r="CY242" i="24" s="1"/>
  <c r="CL245" i="24"/>
  <c r="CY245" i="24" s="1"/>
  <c r="CL243" i="24"/>
  <c r="CY243" i="24" s="1"/>
  <c r="CL246" i="24"/>
  <c r="CY246" i="24" s="1"/>
  <c r="CL241" i="24"/>
  <c r="CY241" i="24" s="1"/>
  <c r="CL240" i="24"/>
  <c r="CY240" i="24" s="1"/>
  <c r="CF247" i="24"/>
  <c r="CS247" i="24" s="1"/>
  <c r="CF240" i="24"/>
  <c r="CS240" i="24" s="1"/>
  <c r="CF245" i="24"/>
  <c r="CS245" i="24" s="1"/>
  <c r="CF243" i="24"/>
  <c r="CS243" i="24" s="1"/>
  <c r="CF246" i="24"/>
  <c r="CS246" i="24" s="1"/>
  <c r="CF241" i="24"/>
  <c r="CS241" i="24" s="1"/>
  <c r="CF244" i="24"/>
  <c r="CS244" i="24" s="1"/>
  <c r="CF242" i="24"/>
  <c r="CS242" i="24" s="1"/>
  <c r="CG295" i="24"/>
  <c r="CT295" i="24" s="1"/>
  <c r="CG289" i="24"/>
  <c r="CT289" i="24" s="1"/>
  <c r="CG294" i="24"/>
  <c r="CT294" i="24" s="1"/>
  <c r="CG292" i="24"/>
  <c r="CT292" i="24" s="1"/>
  <c r="CG288" i="24"/>
  <c r="CT288" i="24" s="1"/>
  <c r="CG290" i="24"/>
  <c r="CT290" i="24" s="1"/>
  <c r="CG293" i="24"/>
  <c r="CT293" i="24" s="1"/>
  <c r="CG291" i="24"/>
  <c r="CT291" i="24" s="1"/>
  <c r="CE130" i="24"/>
  <c r="CR130" i="24" s="1"/>
  <c r="CE129" i="24"/>
  <c r="CR129" i="24" s="1"/>
  <c r="CE128" i="24"/>
  <c r="CR128" i="24" s="1"/>
  <c r="CE127" i="24"/>
  <c r="CR127" i="24" s="1"/>
  <c r="CE126" i="24"/>
  <c r="CR126" i="24" s="1"/>
  <c r="CE125" i="24"/>
  <c r="CR125" i="24" s="1"/>
  <c r="CE124" i="24"/>
  <c r="CR124" i="24" s="1"/>
  <c r="CE123" i="24"/>
  <c r="CR123" i="24" s="1"/>
  <c r="BZ181" i="24" a="1"/>
  <c r="BZ181" i="24" s="1"/>
  <c r="BZ177" i="24" a="1"/>
  <c r="BZ177" i="24" s="1"/>
  <c r="BZ175" i="24" a="1"/>
  <c r="BZ175" i="24" s="1"/>
  <c r="BZ180" i="24" a="1"/>
  <c r="BZ180" i="24" s="1"/>
  <c r="BZ178" i="24" a="1"/>
  <c r="BZ178" i="24" s="1"/>
  <c r="BZ179" i="24" a="1"/>
  <c r="BZ179" i="24" s="1"/>
  <c r="BZ176" i="24" a="1"/>
  <c r="BZ176" i="24" s="1"/>
  <c r="BZ174" i="24" a="1"/>
  <c r="BZ174" i="24" s="1"/>
  <c r="AG173" i="24"/>
  <c r="BU179" i="24" a="1"/>
  <c r="BU179" i="24" s="1"/>
  <c r="BU178" i="24" a="1"/>
  <c r="BU178" i="24" s="1"/>
  <c r="BU181" i="24" a="1"/>
  <c r="BU181" i="24" s="1"/>
  <c r="BU176" i="24" a="1"/>
  <c r="BU176" i="24" s="1"/>
  <c r="BU174" i="24" a="1"/>
  <c r="BU174" i="24" s="1"/>
  <c r="BU180" i="24" a="1"/>
  <c r="BU180" i="24" s="1"/>
  <c r="BU177" i="24" a="1"/>
  <c r="BU177" i="24" s="1"/>
  <c r="BU175" i="24" a="1"/>
  <c r="BU175" i="24" s="1"/>
  <c r="CA181" i="24" a="1"/>
  <c r="CA181" i="24" s="1"/>
  <c r="CA177" i="24" a="1"/>
  <c r="CA177" i="24" s="1"/>
  <c r="CA175" i="24" a="1"/>
  <c r="CA175" i="24" s="1"/>
  <c r="CA178" i="24" a="1"/>
  <c r="CA178" i="24" s="1"/>
  <c r="CA180" i="24" a="1"/>
  <c r="CA180" i="24" s="1"/>
  <c r="CA176" i="24" a="1"/>
  <c r="CA176" i="24" s="1"/>
  <c r="CA174" i="24" a="1"/>
  <c r="CA174" i="24" s="1"/>
  <c r="CA179" i="24" a="1"/>
  <c r="CA179" i="24" s="1"/>
  <c r="AD173" i="24"/>
  <c r="BR181" i="24" a="1"/>
  <c r="BR181" i="24" s="1"/>
  <c r="BR177" i="24" a="1"/>
  <c r="BR177" i="24" s="1"/>
  <c r="BR175" i="24" a="1"/>
  <c r="BR175" i="24" s="1"/>
  <c r="BR180" i="24" a="1"/>
  <c r="BR180" i="24" s="1"/>
  <c r="BR178" i="24" a="1"/>
  <c r="BR178" i="24" s="1"/>
  <c r="BR179" i="24" a="1"/>
  <c r="BR179" i="24" s="1"/>
  <c r="BR176" i="24" a="1"/>
  <c r="BR176" i="24" s="1"/>
  <c r="BR174" i="24" a="1"/>
  <c r="BR174" i="24" s="1"/>
  <c r="AK173" i="24"/>
  <c r="BY174" i="24" a="1"/>
  <c r="BY174" i="24" s="1"/>
  <c r="BY180" i="24" a="1"/>
  <c r="BY180" i="24" s="1"/>
  <c r="BY177" i="24" a="1"/>
  <c r="BY177" i="24" s="1"/>
  <c r="BY175" i="24" a="1"/>
  <c r="BY175" i="24" s="1"/>
  <c r="BY179" i="24" a="1"/>
  <c r="BY179" i="24" s="1"/>
  <c r="BY178" i="24" a="1"/>
  <c r="BY178" i="24" s="1"/>
  <c r="BY181" i="24" a="1"/>
  <c r="BY181" i="24" s="1"/>
  <c r="BY176" i="24" a="1"/>
  <c r="BY176" i="24" s="1"/>
  <c r="AI173" i="24"/>
  <c r="BW180" i="24" a="1"/>
  <c r="BW180" i="24" s="1"/>
  <c r="BW176" i="24" a="1"/>
  <c r="BW176" i="24" s="1"/>
  <c r="BW174" i="24" a="1"/>
  <c r="BW174" i="24" s="1"/>
  <c r="BW179" i="24" a="1"/>
  <c r="BW179" i="24" s="1"/>
  <c r="BW181" i="24" a="1"/>
  <c r="BW181" i="24" s="1"/>
  <c r="BW177" i="24" a="1"/>
  <c r="BW177" i="24" s="1"/>
  <c r="BW175" i="24" a="1"/>
  <c r="BW175" i="24" s="1"/>
  <c r="BW178" i="24" a="1"/>
  <c r="BW178" i="24" s="1"/>
  <c r="AE173" i="24"/>
  <c r="BS181" i="24" a="1"/>
  <c r="BS181" i="24" s="1"/>
  <c r="BS177" i="24" a="1"/>
  <c r="BS177" i="24" s="1"/>
  <c r="BS175" i="24" a="1"/>
  <c r="BS175" i="24" s="1"/>
  <c r="BS178" i="24" a="1"/>
  <c r="BS178" i="24" s="1"/>
  <c r="BS180" i="24" a="1"/>
  <c r="BS180" i="24" s="1"/>
  <c r="BS176" i="24" a="1"/>
  <c r="BS176" i="24" s="1"/>
  <c r="BS174" i="24" a="1"/>
  <c r="BS174" i="24" s="1"/>
  <c r="BS179" i="24" a="1"/>
  <c r="BS179" i="24" s="1"/>
  <c r="BQ174" i="24" a="1"/>
  <c r="BQ174" i="24" s="1"/>
  <c r="BQ180" i="24" a="1"/>
  <c r="BQ180" i="24" s="1"/>
  <c r="BQ177" i="24" a="1"/>
  <c r="BQ177" i="24" s="1"/>
  <c r="BQ175" i="24" a="1"/>
  <c r="BQ175" i="24" s="1"/>
  <c r="BQ179" i="24" a="1"/>
  <c r="BQ179" i="24" s="1"/>
  <c r="BQ178" i="24" a="1"/>
  <c r="BQ178" i="24" s="1"/>
  <c r="BQ181" i="24" a="1"/>
  <c r="BQ181" i="24" s="1"/>
  <c r="BQ176" i="24" a="1"/>
  <c r="BQ176" i="24" s="1"/>
  <c r="BV178" i="24" a="1"/>
  <c r="BV178" i="24" s="1"/>
  <c r="BV179" i="24" a="1"/>
  <c r="BV179" i="24" s="1"/>
  <c r="BV176" i="24" a="1"/>
  <c r="BV176" i="24" s="1"/>
  <c r="BV174" i="24" a="1"/>
  <c r="BV174" i="24" s="1"/>
  <c r="BV181" i="24" a="1"/>
  <c r="BV181" i="24" s="1"/>
  <c r="BV177" i="24" a="1"/>
  <c r="BV177" i="24" s="1"/>
  <c r="BV175" i="24" a="1"/>
  <c r="BV175" i="24" s="1"/>
  <c r="BV180" i="24" a="1"/>
  <c r="BV180" i="24" s="1"/>
  <c r="AJ173" i="24"/>
  <c r="BX176" i="24" a="1"/>
  <c r="BX176" i="24" s="1"/>
  <c r="BX180" i="24" a="1"/>
  <c r="BX180" i="24" s="1"/>
  <c r="BX174" i="24" a="1"/>
  <c r="BX174" i="24" s="1"/>
  <c r="BX179" i="24" a="1"/>
  <c r="BX179" i="24" s="1"/>
  <c r="BX177" i="24" a="1"/>
  <c r="BX177" i="24" s="1"/>
  <c r="BX175" i="24" a="1"/>
  <c r="BX175" i="24" s="1"/>
  <c r="BX181" i="24" a="1"/>
  <c r="BX181" i="24" s="1"/>
  <c r="BX178" i="24" a="1"/>
  <c r="BX178" i="24" s="1"/>
  <c r="AF173" i="24"/>
  <c r="BT179" i="24" a="1"/>
  <c r="BT179" i="24" s="1"/>
  <c r="BT177" i="24" a="1"/>
  <c r="BT177" i="24" s="1"/>
  <c r="BT175" i="24" a="1"/>
  <c r="BT175" i="24" s="1"/>
  <c r="BT181" i="24" a="1"/>
  <c r="BT181" i="24" s="1"/>
  <c r="BT178" i="24" a="1"/>
  <c r="BT178" i="24" s="1"/>
  <c r="BT176" i="24" a="1"/>
  <c r="BT176" i="24" s="1"/>
  <c r="BT180" i="24" a="1"/>
  <c r="BT180" i="24" s="1"/>
  <c r="BT174" i="24" a="1"/>
  <c r="BT174" i="24" s="1"/>
  <c r="AR341" i="24"/>
  <c r="AR339" i="24"/>
  <c r="AR340" i="24"/>
  <c r="AR338" i="24"/>
  <c r="AR337" i="24"/>
  <c r="AR125" i="24"/>
  <c r="AR127" i="24"/>
  <c r="AR126" i="24"/>
  <c r="AR128" i="24"/>
  <c r="AR124" i="24"/>
  <c r="AR290" i="24"/>
  <c r="AR293" i="24"/>
  <c r="AR291" i="24"/>
  <c r="AR289" i="24"/>
  <c r="AR292" i="24"/>
  <c r="AR84" i="24"/>
  <c r="AQ244" i="24"/>
  <c r="AQ245" i="24"/>
  <c r="AQ243" i="24"/>
  <c r="AQ242" i="24"/>
  <c r="AQ241" i="24"/>
  <c r="AS291" i="24"/>
  <c r="AS290" i="24"/>
  <c r="AS292" i="24"/>
  <c r="AS293" i="24"/>
  <c r="AS289" i="24"/>
  <c r="AQ125" i="24"/>
  <c r="AQ128" i="24"/>
  <c r="AQ126" i="24"/>
  <c r="AQ124" i="24"/>
  <c r="AQ127" i="24"/>
  <c r="AR180" i="24"/>
  <c r="AR179" i="24"/>
  <c r="AR181" i="24"/>
  <c r="AR175" i="24"/>
  <c r="AR176" i="24"/>
  <c r="AR177" i="24"/>
  <c r="AR174" i="24"/>
  <c r="AR178" i="24"/>
  <c r="AT340" i="24"/>
  <c r="AT339" i="24"/>
  <c r="AT338" i="24"/>
  <c r="AT337" i="24"/>
  <c r="AT341" i="24"/>
  <c r="AQ179" i="24"/>
  <c r="AQ177" i="24"/>
  <c r="AQ181" i="24"/>
  <c r="AQ180" i="24"/>
  <c r="AQ174" i="24"/>
  <c r="AQ176" i="24"/>
  <c r="AQ175" i="24"/>
  <c r="AQ178" i="24"/>
  <c r="AS127" i="24"/>
  <c r="AS125" i="24"/>
  <c r="AS124" i="24"/>
  <c r="AS128" i="24"/>
  <c r="AS126" i="24"/>
  <c r="AQ340" i="24"/>
  <c r="AQ339" i="24"/>
  <c r="AQ338" i="24"/>
  <c r="AQ337" i="24"/>
  <c r="AQ341" i="24"/>
  <c r="AQ84" i="24"/>
  <c r="AS241" i="24"/>
  <c r="AS244" i="24"/>
  <c r="AS242" i="24"/>
  <c r="AS245" i="24"/>
  <c r="AS243" i="24"/>
  <c r="AQ82" i="24"/>
  <c r="AR244" i="24"/>
  <c r="AR245" i="24"/>
  <c r="AR243" i="24"/>
  <c r="AR242" i="24"/>
  <c r="AR241" i="24"/>
  <c r="AR336" i="24"/>
  <c r="AS341" i="24"/>
  <c r="AS338" i="24"/>
  <c r="AS337" i="24"/>
  <c r="AS340" i="24"/>
  <c r="AS339" i="24"/>
  <c r="AR288" i="24"/>
  <c r="AT292" i="24"/>
  <c r="AT289" i="24"/>
  <c r="AT293" i="24"/>
  <c r="AT290" i="24"/>
  <c r="AT291" i="24"/>
  <c r="AR123" i="24"/>
  <c r="AQ290" i="24"/>
  <c r="AQ289" i="24"/>
  <c r="AQ291" i="24"/>
  <c r="AQ293" i="24"/>
  <c r="AQ292" i="24"/>
  <c r="AT177" i="24"/>
  <c r="AT174" i="24"/>
  <c r="AT180" i="24"/>
  <c r="AT179" i="24"/>
  <c r="AT181" i="24"/>
  <c r="AT178" i="24"/>
  <c r="AT176" i="24"/>
  <c r="AT175" i="24"/>
  <c r="AT243" i="24"/>
  <c r="AT242" i="24"/>
  <c r="AT241" i="24"/>
  <c r="AT244" i="24"/>
  <c r="AT245" i="24"/>
  <c r="AS180" i="24"/>
  <c r="AS174" i="24"/>
  <c r="AS178" i="24"/>
  <c r="AS177" i="24"/>
  <c r="AS181" i="24"/>
  <c r="AS179" i="24"/>
  <c r="AS175" i="24"/>
  <c r="AS176" i="24"/>
  <c r="AT125" i="24"/>
  <c r="AT126" i="24"/>
  <c r="AT124" i="24"/>
  <c r="AT128" i="24"/>
  <c r="AT127" i="24"/>
  <c r="BA79" i="24"/>
  <c r="AY79" i="24"/>
  <c r="AZ79" i="24"/>
  <c r="AZ80" i="24"/>
  <c r="BA80" i="24"/>
  <c r="AY80" i="24"/>
  <c r="AL173" i="24"/>
  <c r="BZ173" i="24" s="1" a="1"/>
  <c r="BZ173" i="24" s="1"/>
  <c r="AP340" i="24"/>
  <c r="AP341" i="24"/>
  <c r="AP339" i="24"/>
  <c r="AP338" i="24"/>
  <c r="AP337" i="24"/>
  <c r="AP336" i="24"/>
  <c r="BA75" i="24"/>
  <c r="AY75" i="24"/>
  <c r="AZ75" i="24"/>
  <c r="AM173" i="24"/>
  <c r="CA173" i="24" s="1" a="1"/>
  <c r="CA173" i="24" s="1"/>
  <c r="BA77" i="24"/>
  <c r="AZ77" i="24"/>
  <c r="AY77" i="24"/>
  <c r="AL343" i="24"/>
  <c r="AL295" i="24"/>
  <c r="BZ295" i="24" s="1" a="1"/>
  <c r="BZ295" i="24" s="1"/>
  <c r="AZ78" i="24"/>
  <c r="AY78" i="24"/>
  <c r="BA78" i="24"/>
  <c r="AP179" i="24"/>
  <c r="BP179" i="24" s="1"/>
  <c r="CC179" i="24" s="1"/>
  <c r="CP179" i="24" s="1"/>
  <c r="AP180" i="24"/>
  <c r="BP180" i="24" s="1"/>
  <c r="CC180" i="24" s="1"/>
  <c r="CP180" i="24" s="1"/>
  <c r="C173" i="24"/>
  <c r="AP173" i="24" s="1"/>
  <c r="BP173" i="24" s="1"/>
  <c r="CC173" i="24" s="1"/>
  <c r="CP173" i="24" s="1"/>
  <c r="AP175" i="24"/>
  <c r="BP175" i="24" s="1"/>
  <c r="CC175" i="24" s="1"/>
  <c r="CP175" i="24" s="1"/>
  <c r="AP176" i="24"/>
  <c r="BP176" i="24" s="1"/>
  <c r="CC176" i="24" s="1"/>
  <c r="CP176" i="24" s="1"/>
  <c r="AP181" i="24"/>
  <c r="BP181" i="24" s="1"/>
  <c r="CC181" i="24" s="1"/>
  <c r="CP181" i="24" s="1"/>
  <c r="AP174" i="24"/>
  <c r="BP174" i="24" s="1"/>
  <c r="CC174" i="24" s="1"/>
  <c r="CP174" i="24" s="1"/>
  <c r="AP177" i="24"/>
  <c r="BP177" i="24" s="1"/>
  <c r="CC177" i="24" s="1"/>
  <c r="CP177" i="24" s="1"/>
  <c r="AP178" i="24"/>
  <c r="BP178" i="24" s="1"/>
  <c r="CC178" i="24" s="1"/>
  <c r="CP178" i="24" s="1"/>
  <c r="AP292" i="24"/>
  <c r="BP292" i="24" s="1"/>
  <c r="CC292" i="24" s="1"/>
  <c r="CP292" i="24" s="1"/>
  <c r="AP290" i="24"/>
  <c r="BP290" i="24" s="1"/>
  <c r="CC290" i="24" s="1"/>
  <c r="CP290" i="24" s="1"/>
  <c r="AP288" i="24"/>
  <c r="BP288" i="24" s="1"/>
  <c r="CC288" i="24" s="1"/>
  <c r="CP288" i="24" s="1"/>
  <c r="AP291" i="24"/>
  <c r="BP291" i="24" s="1"/>
  <c r="CC291" i="24" s="1"/>
  <c r="CP291" i="24" s="1"/>
  <c r="AP293" i="24"/>
  <c r="BP293" i="24" s="1"/>
  <c r="CC293" i="24" s="1"/>
  <c r="CP293" i="24" s="1"/>
  <c r="AP289" i="24"/>
  <c r="BP289" i="24" s="1"/>
  <c r="CC289" i="24" s="1"/>
  <c r="CP289" i="24" s="1"/>
  <c r="AL130" i="24"/>
  <c r="BZ130" i="24" s="1" a="1"/>
  <c r="BZ130" i="24" s="1"/>
  <c r="AY74" i="24"/>
  <c r="BA74" i="24"/>
  <c r="AZ74" i="24"/>
  <c r="AC173" i="24"/>
  <c r="BQ173" i="24" s="1" a="1"/>
  <c r="BQ173" i="24" s="1"/>
  <c r="AP243" i="24"/>
  <c r="BP243" i="24" s="1"/>
  <c r="CC243" i="24" s="1"/>
  <c r="CP243" i="24" s="1"/>
  <c r="AP244" i="24"/>
  <c r="BP244" i="24" s="1"/>
  <c r="CC244" i="24" s="1"/>
  <c r="CP244" i="24" s="1"/>
  <c r="AP242" i="24"/>
  <c r="BP242" i="24" s="1"/>
  <c r="CC242" i="24" s="1"/>
  <c r="CP242" i="24" s="1"/>
  <c r="AP245" i="24"/>
  <c r="BP245" i="24" s="1"/>
  <c r="CC245" i="24" s="1"/>
  <c r="CP245" i="24" s="1"/>
  <c r="AP241" i="24"/>
  <c r="BP241" i="24" s="1"/>
  <c r="CC241" i="24" s="1"/>
  <c r="CP241" i="24" s="1"/>
  <c r="AP240" i="24"/>
  <c r="BP240" i="24" s="1"/>
  <c r="CC240" i="24" s="1"/>
  <c r="CP240" i="24" s="1"/>
  <c r="AH173" i="24"/>
  <c r="BV173" i="24" s="1" a="1"/>
  <c r="BV173" i="24" s="1"/>
  <c r="AP126" i="24"/>
  <c r="BP126" i="24" s="1"/>
  <c r="CC126" i="24" s="1"/>
  <c r="CP126" i="24" s="1"/>
  <c r="AP124" i="24"/>
  <c r="BP124" i="24" s="1"/>
  <c r="CC124" i="24" s="1"/>
  <c r="CP124" i="24" s="1"/>
  <c r="AP127" i="24"/>
  <c r="BP127" i="24" s="1"/>
  <c r="CC127" i="24" s="1"/>
  <c r="CP127" i="24" s="1"/>
  <c r="AP123" i="24"/>
  <c r="BP123" i="24" s="1"/>
  <c r="CC123" i="24" s="1"/>
  <c r="CP123" i="24" s="1"/>
  <c r="AP125" i="24"/>
  <c r="BP125" i="24" s="1"/>
  <c r="CC125" i="24" s="1"/>
  <c r="CP125" i="24" s="1"/>
  <c r="AP128" i="24"/>
  <c r="BP128" i="24" s="1"/>
  <c r="CC128" i="24" s="1"/>
  <c r="CP128" i="24" s="1"/>
  <c r="AY83" i="24"/>
  <c r="AZ83" i="24"/>
  <c r="BA83" i="24"/>
  <c r="AZ76" i="24"/>
  <c r="BA76" i="24"/>
  <c r="AY76" i="24"/>
  <c r="AY81" i="24"/>
  <c r="AZ81" i="24"/>
  <c r="BA81" i="24"/>
  <c r="AT240" i="24" a="1"/>
  <c r="AV74" i="24" a="1"/>
  <c r="AU79" i="24" a="1"/>
  <c r="AR343" i="24" a="1"/>
  <c r="CM290" i="24" a="1"/>
  <c r="CM125" i="24" a="1"/>
  <c r="AQ173" i="24" a="1"/>
  <c r="AV83" i="24" a="1"/>
  <c r="AU81" i="24" a="1"/>
  <c r="AV81" i="24" a="1"/>
  <c r="CM126" i="24" a="1"/>
  <c r="AS240" i="24" a="1"/>
  <c r="CM128" i="24" a="1"/>
  <c r="CM289" i="24" a="1"/>
  <c r="AU78" i="24" a="1"/>
  <c r="AQ123" i="24" a="1"/>
  <c r="AS336" i="24" a="1"/>
  <c r="CM130" i="24" a="1"/>
  <c r="AV77" i="24" a="1"/>
  <c r="CM295" i="24" a="1"/>
  <c r="AT123" i="24" a="1"/>
  <c r="CM292" i="24" a="1"/>
  <c r="CM127" i="24" a="1"/>
  <c r="AT336" i="24" a="1"/>
  <c r="AR295" i="24" a="1"/>
  <c r="AU80" i="24" a="1"/>
  <c r="AS173" i="24" a="1"/>
  <c r="AQ240" i="24" a="1"/>
  <c r="AS123" i="24" a="1"/>
  <c r="AV76" i="24" a="1"/>
  <c r="AV79" i="24" a="1"/>
  <c r="AQ288" i="24" a="1"/>
  <c r="AV75" i="24" a="1"/>
  <c r="CM124" i="24" a="1"/>
  <c r="AT173" i="24" a="1"/>
  <c r="CM123" i="24" a="1"/>
  <c r="AT288" i="24" a="1"/>
  <c r="AV80" i="24" a="1"/>
  <c r="AR240" i="24" a="1"/>
  <c r="CM293" i="24" a="1"/>
  <c r="AU74" i="24" a="1"/>
  <c r="AU83" i="24" a="1"/>
  <c r="CM129" i="24" a="1"/>
  <c r="AS288" i="24" a="1"/>
  <c r="CM291" i="24" a="1"/>
  <c r="AQ336" i="24" a="1"/>
  <c r="CM294" i="24" a="1"/>
  <c r="AV78" i="24" a="1"/>
  <c r="AR173" i="24" a="1"/>
  <c r="AV82" i="24" a="1"/>
  <c r="AU75" i="24" a="1"/>
  <c r="AU77" i="24" a="1"/>
  <c r="AU76" i="24" a="1"/>
  <c r="CM288" i="24" a="1"/>
  <c r="AR130" i="24" a="1"/>
  <c r="CM130" i="24" l="1"/>
  <c r="CZ130" i="24" s="1"/>
  <c r="CM128" i="24"/>
  <c r="CZ128" i="24" s="1"/>
  <c r="CM129" i="24"/>
  <c r="CZ129" i="24" s="1"/>
  <c r="CM127" i="24"/>
  <c r="CZ127" i="24" s="1"/>
  <c r="CM126" i="24"/>
  <c r="CZ126" i="24" s="1"/>
  <c r="CM125" i="24"/>
  <c r="CZ125" i="24" s="1"/>
  <c r="CM124" i="24"/>
  <c r="CZ124" i="24" s="1"/>
  <c r="CM123" i="24"/>
  <c r="CZ123" i="24" s="1"/>
  <c r="CM295" i="24"/>
  <c r="CZ295" i="24" s="1"/>
  <c r="CM292" i="24"/>
  <c r="CZ292" i="24" s="1"/>
  <c r="CM288" i="24"/>
  <c r="CZ288" i="24" s="1"/>
  <c r="CM290" i="24"/>
  <c r="CZ290" i="24" s="1"/>
  <c r="CM293" i="24"/>
  <c r="CZ293" i="24" s="1"/>
  <c r="CM291" i="24"/>
  <c r="CZ291" i="24" s="1"/>
  <c r="CM289" i="24"/>
  <c r="CZ289" i="24" s="1"/>
  <c r="CM294" i="24"/>
  <c r="CZ294" i="24" s="1"/>
  <c r="AF182" i="24"/>
  <c r="AF200" i="24" s="1"/>
  <c r="BT173" i="24" a="1"/>
  <c r="BT173" i="24" s="1"/>
  <c r="AE182" i="24"/>
  <c r="AE200" i="24" s="1"/>
  <c r="BS173" i="24" a="1"/>
  <c r="BS173" i="24" s="1"/>
  <c r="AJ182" i="24"/>
  <c r="AJ200" i="24" s="1"/>
  <c r="BX173" i="24" a="1"/>
  <c r="BX173" i="24" s="1"/>
  <c r="AI182" i="24"/>
  <c r="AI200" i="24" s="1"/>
  <c r="BW173" i="24" a="1"/>
  <c r="BW173" i="24" s="1"/>
  <c r="AD182" i="24"/>
  <c r="AD200" i="24" s="1"/>
  <c r="BR173" i="24" a="1"/>
  <c r="BR173" i="24" s="1"/>
  <c r="AK182" i="24"/>
  <c r="AK200" i="24" s="1"/>
  <c r="BY173" i="24" a="1"/>
  <c r="BY173" i="24" s="1"/>
  <c r="AG182" i="24"/>
  <c r="AG200" i="24" s="1"/>
  <c r="BU173" i="24" a="1"/>
  <c r="BU173" i="24" s="1"/>
  <c r="AQ288" i="24"/>
  <c r="AT288" i="24"/>
  <c r="AR343" i="24"/>
  <c r="AS123" i="24"/>
  <c r="AQ240" i="24"/>
  <c r="AR130" i="24"/>
  <c r="AR240" i="24"/>
  <c r="AQ173" i="24"/>
  <c r="AU81" i="24"/>
  <c r="AU83" i="24"/>
  <c r="AT123" i="24"/>
  <c r="AT240" i="24"/>
  <c r="AS240" i="24"/>
  <c r="AU75" i="24"/>
  <c r="AS173" i="24"/>
  <c r="AT173" i="24"/>
  <c r="AU78" i="24"/>
  <c r="AU77" i="24"/>
  <c r="AU79" i="24"/>
  <c r="AU74" i="24"/>
  <c r="AT336" i="24"/>
  <c r="AR173" i="24"/>
  <c r="AU76" i="24"/>
  <c r="AR295" i="24"/>
  <c r="AU80" i="24"/>
  <c r="AQ123" i="24"/>
  <c r="AS336" i="24"/>
  <c r="AQ336" i="24"/>
  <c r="AS288" i="24"/>
  <c r="AV80" i="24"/>
  <c r="AV83" i="24"/>
  <c r="AV76" i="24"/>
  <c r="AV78" i="24"/>
  <c r="AV79" i="24"/>
  <c r="AV75" i="24"/>
  <c r="AV74" i="24"/>
  <c r="AV77" i="24"/>
  <c r="AV82" i="24"/>
  <c r="AV81" i="24"/>
  <c r="AM295" i="24"/>
  <c r="CA295" i="24" s="1" a="1"/>
  <c r="CA295" i="24" s="1"/>
  <c r="AC295" i="24"/>
  <c r="BQ295" i="24" s="1" a="1"/>
  <c r="BQ295" i="24" s="1"/>
  <c r="AH130" i="24"/>
  <c r="BV130" i="24" s="1" a="1"/>
  <c r="BV130" i="24" s="1"/>
  <c r="AM247" i="24"/>
  <c r="CA247" i="24" s="1" a="1"/>
  <c r="CA247" i="24" s="1"/>
  <c r="AZ84" i="24"/>
  <c r="AY84" i="24"/>
  <c r="BA84" i="24"/>
  <c r="BA181" i="24"/>
  <c r="AZ181" i="24"/>
  <c r="AY181" i="24"/>
  <c r="BA127" i="24"/>
  <c r="AZ127" i="24"/>
  <c r="AY127" i="24"/>
  <c r="AL247" i="24"/>
  <c r="BZ247" i="24" s="1" a="1"/>
  <c r="BZ247" i="24" s="1"/>
  <c r="AM182" i="24"/>
  <c r="BA341" i="24"/>
  <c r="AZ341" i="24"/>
  <c r="AY341" i="24"/>
  <c r="AZ177" i="24"/>
  <c r="BA177" i="24"/>
  <c r="AY177" i="24"/>
  <c r="AZ124" i="24"/>
  <c r="AY124" i="24"/>
  <c r="BA124" i="24"/>
  <c r="AC130" i="24"/>
  <c r="BQ130" i="24" s="1" a="1"/>
  <c r="BQ130" i="24" s="1"/>
  <c r="AC247" i="24"/>
  <c r="BQ247" i="24" s="1" a="1"/>
  <c r="BQ247" i="24" s="1"/>
  <c r="AH247" i="24"/>
  <c r="BV247" i="24" s="1" a="1"/>
  <c r="BV247" i="24" s="1"/>
  <c r="AZ82" i="24"/>
  <c r="AY82" i="24"/>
  <c r="BA82" i="24"/>
  <c r="BA337" i="24"/>
  <c r="AZ337" i="24"/>
  <c r="AY337" i="24"/>
  <c r="AY179" i="24"/>
  <c r="BA179" i="24"/>
  <c r="AZ179" i="24"/>
  <c r="BA126" i="24"/>
  <c r="AY126" i="24"/>
  <c r="AZ126" i="24"/>
  <c r="AZ241" i="24"/>
  <c r="AY241" i="24"/>
  <c r="BA241" i="24"/>
  <c r="AH182" i="24"/>
  <c r="AC182" i="24"/>
  <c r="AZ292" i="24"/>
  <c r="BA292" i="24"/>
  <c r="AY292" i="24"/>
  <c r="AZ338" i="24"/>
  <c r="BA338" i="24"/>
  <c r="AY338" i="24"/>
  <c r="AZ178" i="24"/>
  <c r="AY178" i="24"/>
  <c r="BA178" i="24"/>
  <c r="BA128" i="24"/>
  <c r="AZ128" i="24"/>
  <c r="AY128" i="24"/>
  <c r="BA242" i="24"/>
  <c r="AZ242" i="24"/>
  <c r="AY242" i="24"/>
  <c r="AC343" i="24"/>
  <c r="BA293" i="24"/>
  <c r="AZ293" i="24"/>
  <c r="AY293" i="24"/>
  <c r="AY339" i="24"/>
  <c r="BA339" i="24"/>
  <c r="AZ339" i="24"/>
  <c r="AY175" i="24"/>
  <c r="BA175" i="24"/>
  <c r="AZ175" i="24"/>
  <c r="BA125" i="24"/>
  <c r="AZ125" i="24"/>
  <c r="AY125" i="24"/>
  <c r="BA243" i="24"/>
  <c r="AZ243" i="24"/>
  <c r="AY243" i="24"/>
  <c r="AL182" i="24"/>
  <c r="BA291" i="24"/>
  <c r="AZ291" i="24"/>
  <c r="AY291" i="24"/>
  <c r="BA340" i="24"/>
  <c r="AZ340" i="24"/>
  <c r="AY340" i="24"/>
  <c r="BA176" i="24"/>
  <c r="AZ176" i="24"/>
  <c r="AY176" i="24"/>
  <c r="BA245" i="24"/>
  <c r="AY245" i="24"/>
  <c r="AZ245" i="24"/>
  <c r="AM130" i="24"/>
  <c r="CA130" i="24" s="1" a="1"/>
  <c r="CA130" i="24" s="1"/>
  <c r="AY289" i="24"/>
  <c r="BA289" i="24"/>
  <c r="AZ289" i="24"/>
  <c r="AZ174" i="24"/>
  <c r="BA174" i="24"/>
  <c r="AY174" i="24"/>
  <c r="BA244" i="24"/>
  <c r="AZ244" i="24"/>
  <c r="AY244" i="24"/>
  <c r="AH343" i="24"/>
  <c r="AM343" i="24"/>
  <c r="AH295" i="24"/>
  <c r="BV295" i="24" s="1" a="1"/>
  <c r="BV295" i="24" s="1"/>
  <c r="AZ290" i="24"/>
  <c r="BA290" i="24"/>
  <c r="AY290" i="24"/>
  <c r="BA180" i="24"/>
  <c r="AZ180" i="24"/>
  <c r="AY180" i="24"/>
  <c r="AV340" i="24" a="1"/>
  <c r="CI241" i="24" a="1"/>
  <c r="CD246" i="24" a="1"/>
  <c r="CI245" i="24" a="1"/>
  <c r="CM245" i="24" a="1"/>
  <c r="CD295" i="24" a="1"/>
  <c r="AT247" i="24" a="1"/>
  <c r="CN127" i="24" a="1"/>
  <c r="CD245" i="24" a="1"/>
  <c r="CI295" i="24" a="1"/>
  <c r="CI126" i="24" a="1"/>
  <c r="CD293" i="24" a="1"/>
  <c r="CI124" i="24" a="1"/>
  <c r="AV123" i="24" a="1"/>
  <c r="CI127" i="24" a="1"/>
  <c r="CN240" i="24" a="1"/>
  <c r="AV337" i="24" a="1"/>
  <c r="CN125" i="24" a="1"/>
  <c r="AV124" i="24" a="1"/>
  <c r="AR247" i="24" a="1"/>
  <c r="CD291" i="24" a="1"/>
  <c r="CN288" i="24" a="1"/>
  <c r="CN124" i="24" a="1"/>
  <c r="AV292" i="24" a="1"/>
  <c r="CI130" i="24" a="1"/>
  <c r="CD243" i="24" a="1"/>
  <c r="AV291" i="24" a="1"/>
  <c r="CI129" i="24" a="1"/>
  <c r="AU82" i="24" a="1"/>
  <c r="CD124" i="24" a="1"/>
  <c r="CN243" i="24" a="1"/>
  <c r="CI246" i="24" a="1"/>
  <c r="AQ295" i="24" a="1"/>
  <c r="CN130" i="24" a="1"/>
  <c r="CN292" i="24" a="1"/>
  <c r="CI291" i="24" a="1"/>
  <c r="CD244" i="24" a="1"/>
  <c r="CD241" i="24" a="1"/>
  <c r="CM240" i="24" a="1"/>
  <c r="CN247" i="24" a="1"/>
  <c r="CI125" i="24" a="1"/>
  <c r="AV289" i="24" a="1"/>
  <c r="AV125" i="24" a="1"/>
  <c r="CN128" i="24" a="1"/>
  <c r="CD289" i="24" a="1"/>
  <c r="CM243" i="24" a="1"/>
  <c r="CM242" i="24" a="1"/>
  <c r="AS295" i="24" a="1"/>
  <c r="CI242" i="24" a="1"/>
  <c r="AV293" i="24" a="1"/>
  <c r="CN244" i="24" a="1"/>
  <c r="CD288" i="24" a="1"/>
  <c r="CN123" i="24" a="1"/>
  <c r="CM241" i="24" a="1"/>
  <c r="AV339" i="24" a="1"/>
  <c r="AV338" i="24" a="1"/>
  <c r="AU84" i="24" a="1"/>
  <c r="CN242" i="24" a="1"/>
  <c r="AV288" i="24" a="1"/>
  <c r="CN126" i="24" a="1"/>
  <c r="AV290" i="24" a="1"/>
  <c r="CD127" i="24" a="1"/>
  <c r="CI240" i="24" a="1"/>
  <c r="AQ343" i="24" a="1"/>
  <c r="CN289" i="24" a="1"/>
  <c r="CD128" i="24" a="1"/>
  <c r="CN246" i="24" a="1"/>
  <c r="CN241" i="24" a="1"/>
  <c r="CI244" i="24" a="1"/>
  <c r="AV127" i="24" a="1"/>
  <c r="AT130" i="24" a="1"/>
  <c r="AV126" i="24" a="1"/>
  <c r="CI288" i="24" a="1"/>
  <c r="AQ247" i="24" a="1"/>
  <c r="CN245" i="24" a="1"/>
  <c r="AS130" i="24" a="1"/>
  <c r="AS182" i="24" a="1"/>
  <c r="CD292" i="24" a="1"/>
  <c r="CI289" i="24" a="1"/>
  <c r="AT343" i="24" a="1"/>
  <c r="CM246" i="24" a="1"/>
  <c r="CI294" i="24" a="1"/>
  <c r="AQ130" i="24" a="1"/>
  <c r="CD240" i="24" a="1"/>
  <c r="CD247" i="24" a="1"/>
  <c r="AT182" i="24" a="1"/>
  <c r="CD130" i="24" a="1"/>
  <c r="CD294" i="24" a="1"/>
  <c r="CN129" i="24" a="1"/>
  <c r="AQ182" i="24" a="1"/>
  <c r="CI243" i="24" a="1"/>
  <c r="CN295" i="24" a="1"/>
  <c r="CI293" i="24" a="1"/>
  <c r="AT295" i="24" a="1"/>
  <c r="CN293" i="24" a="1"/>
  <c r="CD125" i="24" a="1"/>
  <c r="CN294" i="24" a="1"/>
  <c r="CI123" i="24" a="1"/>
  <c r="AV336" i="24" a="1"/>
  <c r="CI247" i="24" a="1"/>
  <c r="AR182" i="24" a="1"/>
  <c r="AV128" i="24" a="1"/>
  <c r="CN291" i="24" a="1"/>
  <c r="CM247" i="24" a="1"/>
  <c r="CD242" i="24" a="1"/>
  <c r="CD290" i="24" a="1"/>
  <c r="CD123" i="24" a="1"/>
  <c r="CD129" i="24" a="1"/>
  <c r="CN290" i="24" a="1"/>
  <c r="AV294" i="24" a="1"/>
  <c r="AS343" i="24" a="1"/>
  <c r="CI290" i="24" a="1"/>
  <c r="CI128" i="24" a="1"/>
  <c r="CM244" i="24" a="1"/>
  <c r="AV341" i="24" a="1"/>
  <c r="AS247" i="24" a="1"/>
  <c r="CI292" i="24" a="1"/>
  <c r="AV84" i="24" a="1"/>
  <c r="CD126" i="24" a="1"/>
  <c r="BV182" i="24" l="1" a="1"/>
  <c r="BV182" i="24" s="1"/>
  <c r="AH200" i="24"/>
  <c r="CA182" i="24" a="1"/>
  <c r="CA182" i="24" s="1"/>
  <c r="AM200" i="24"/>
  <c r="BZ182" i="24" a="1"/>
  <c r="BZ182" i="24" s="1"/>
  <c r="AL200" i="24"/>
  <c r="BQ182" i="24" a="1"/>
  <c r="BQ182" i="24" s="1"/>
  <c r="AC200" i="24"/>
  <c r="CI247" i="24"/>
  <c r="CV247" i="24" s="1"/>
  <c r="CI241" i="24"/>
  <c r="CV241" i="24" s="1"/>
  <c r="CI244" i="24"/>
  <c r="CV244" i="24" s="1"/>
  <c r="CI242" i="24"/>
  <c r="CV242" i="24" s="1"/>
  <c r="CI245" i="24"/>
  <c r="CV245" i="24" s="1"/>
  <c r="CI243" i="24"/>
  <c r="CV243" i="24" s="1"/>
  <c r="CI240" i="24"/>
  <c r="CV240" i="24" s="1"/>
  <c r="CI246" i="24"/>
  <c r="CV246" i="24" s="1"/>
  <c r="CI130" i="24"/>
  <c r="CV130" i="24" s="1"/>
  <c r="CI128" i="24"/>
  <c r="CV128" i="24" s="1"/>
  <c r="CI129" i="24"/>
  <c r="CV129" i="24" s="1"/>
  <c r="CI127" i="24"/>
  <c r="CV127" i="24" s="1"/>
  <c r="CI126" i="24"/>
  <c r="CV126" i="24" s="1"/>
  <c r="CI125" i="24"/>
  <c r="CV125" i="24" s="1"/>
  <c r="CI124" i="24"/>
  <c r="CV124" i="24" s="1"/>
  <c r="CI123" i="24"/>
  <c r="CV123" i="24" s="1"/>
  <c r="CD247" i="24"/>
  <c r="CQ247" i="24" s="1"/>
  <c r="CD245" i="24"/>
  <c r="CQ245" i="24" s="1"/>
  <c r="CD243" i="24"/>
  <c r="CQ243" i="24" s="1"/>
  <c r="CD246" i="24"/>
  <c r="CQ246" i="24" s="1"/>
  <c r="CD241" i="24"/>
  <c r="CQ241" i="24" s="1"/>
  <c r="CD240" i="24"/>
  <c r="CQ240" i="24" s="1"/>
  <c r="CD244" i="24"/>
  <c r="CQ244" i="24" s="1"/>
  <c r="CD242" i="24"/>
  <c r="CQ242" i="24" s="1"/>
  <c r="CD295" i="24"/>
  <c r="CD293" i="24"/>
  <c r="CQ293" i="24" s="1"/>
  <c r="CD291" i="24"/>
  <c r="CQ291" i="24" s="1"/>
  <c r="CD289" i="24"/>
  <c r="CQ289" i="24" s="1"/>
  <c r="CD288" i="24"/>
  <c r="CQ288" i="24" s="1"/>
  <c r="CD294" i="24"/>
  <c r="CQ294" i="24" s="1"/>
  <c r="CD292" i="24"/>
  <c r="CQ292" i="24" s="1"/>
  <c r="CD290" i="24"/>
  <c r="CQ290" i="24" s="1"/>
  <c r="CN130" i="24"/>
  <c r="DA130" i="24" s="1"/>
  <c r="CN129" i="24"/>
  <c r="DA129" i="24" s="1"/>
  <c r="CN128" i="24"/>
  <c r="DA128" i="24" s="1"/>
  <c r="CN127" i="24"/>
  <c r="DA127" i="24" s="1"/>
  <c r="CN126" i="24"/>
  <c r="DA126" i="24" s="1"/>
  <c r="CN125" i="24"/>
  <c r="DA125" i="24" s="1"/>
  <c r="CN124" i="24"/>
  <c r="DA124" i="24" s="1"/>
  <c r="CN123" i="24"/>
  <c r="DA123" i="24" s="1"/>
  <c r="CM247" i="24"/>
  <c r="CZ247" i="24" s="1"/>
  <c r="CM241" i="24"/>
  <c r="CZ241" i="24" s="1"/>
  <c r="CM244" i="24"/>
  <c r="CZ244" i="24" s="1"/>
  <c r="CM240" i="24"/>
  <c r="CZ240" i="24" s="1"/>
  <c r="CM242" i="24"/>
  <c r="CZ242" i="24" s="1"/>
  <c r="CM245" i="24"/>
  <c r="CZ245" i="24" s="1"/>
  <c r="CM243" i="24"/>
  <c r="CZ243" i="24" s="1"/>
  <c r="CM246" i="24"/>
  <c r="CZ246" i="24" s="1"/>
  <c r="CI295" i="24"/>
  <c r="CV295" i="24" s="1"/>
  <c r="CI292" i="24"/>
  <c r="CV292" i="24" s="1"/>
  <c r="CI290" i="24"/>
  <c r="CV290" i="24" s="1"/>
  <c r="CI293" i="24"/>
  <c r="CV293" i="24" s="1"/>
  <c r="CI288" i="24"/>
  <c r="CV288" i="24" s="1"/>
  <c r="CI291" i="24"/>
  <c r="CV291" i="24" s="1"/>
  <c r="CI289" i="24"/>
  <c r="CV289" i="24" s="1"/>
  <c r="CI294" i="24"/>
  <c r="CV294" i="24" s="1"/>
  <c r="CD130" i="24"/>
  <c r="CQ130" i="24" s="1"/>
  <c r="CD129" i="24"/>
  <c r="CQ129" i="24" s="1"/>
  <c r="CD128" i="24"/>
  <c r="CQ128" i="24" s="1"/>
  <c r="CD127" i="24"/>
  <c r="CQ127" i="24" s="1"/>
  <c r="CD126" i="24"/>
  <c r="CQ126" i="24" s="1"/>
  <c r="CD125" i="24"/>
  <c r="CQ125" i="24" s="1"/>
  <c r="CD124" i="24"/>
  <c r="CQ124" i="24" s="1"/>
  <c r="CD123" i="24"/>
  <c r="CQ123" i="24" s="1"/>
  <c r="CN295" i="24"/>
  <c r="DA295" i="24" s="1"/>
  <c r="CN292" i="24"/>
  <c r="DA292" i="24" s="1"/>
  <c r="CN288" i="24"/>
  <c r="DA288" i="24" s="1"/>
  <c r="CN290" i="24"/>
  <c r="DA290" i="24" s="1"/>
  <c r="CN293" i="24"/>
  <c r="DA293" i="24" s="1"/>
  <c r="CN291" i="24"/>
  <c r="DA291" i="24" s="1"/>
  <c r="CN289" i="24"/>
  <c r="DA289" i="24" s="1"/>
  <c r="CN294" i="24"/>
  <c r="DA294" i="24" s="1"/>
  <c r="CN247" i="24"/>
  <c r="DA247" i="24" s="1"/>
  <c r="CN244" i="24"/>
  <c r="DA244" i="24" s="1"/>
  <c r="CN242" i="24"/>
  <c r="DA242" i="24" s="1"/>
  <c r="CN240" i="24"/>
  <c r="DA240" i="24" s="1"/>
  <c r="CN245" i="24"/>
  <c r="DA245" i="24" s="1"/>
  <c r="CN243" i="24"/>
  <c r="DA243" i="24" s="1"/>
  <c r="CN246" i="24"/>
  <c r="DA246" i="24" s="1"/>
  <c r="CN241" i="24"/>
  <c r="DA241" i="24" s="1"/>
  <c r="CQ295" i="24"/>
  <c r="AG183" i="24"/>
  <c r="BU182" i="24" a="1"/>
  <c r="BU182" i="24" s="1"/>
  <c r="AJ183" i="24"/>
  <c r="BX182" i="24" a="1"/>
  <c r="BX182" i="24" s="1"/>
  <c r="AK183" i="24"/>
  <c r="BY182" i="24" a="1"/>
  <c r="BY182" i="24" s="1"/>
  <c r="AE183" i="24"/>
  <c r="BS182" i="24" a="1"/>
  <c r="BS182" i="24" s="1"/>
  <c r="AI183" i="24"/>
  <c r="BW182" i="24" a="1"/>
  <c r="BW182" i="24" s="1"/>
  <c r="AD183" i="24"/>
  <c r="BR182" i="24" a="1"/>
  <c r="BR182" i="24" s="1"/>
  <c r="AF183" i="24"/>
  <c r="BT182" i="24" a="1"/>
  <c r="BT182" i="24" s="1"/>
  <c r="AV294" i="24"/>
  <c r="AS295" i="24"/>
  <c r="AR182" i="24"/>
  <c r="AS247" i="24"/>
  <c r="AR247" i="24"/>
  <c r="AQ295" i="24"/>
  <c r="AV289" i="24"/>
  <c r="AV293" i="24"/>
  <c r="AV290" i="24"/>
  <c r="AV291" i="24"/>
  <c r="AV292" i="24"/>
  <c r="AV288" i="24"/>
  <c r="AQ343" i="24"/>
  <c r="AT247" i="24"/>
  <c r="AS343" i="24"/>
  <c r="AT182" i="24"/>
  <c r="AT130" i="24"/>
  <c r="AU84" i="24"/>
  <c r="AV127" i="24"/>
  <c r="AV126" i="24"/>
  <c r="AV125" i="24"/>
  <c r="AV128" i="24"/>
  <c r="AV124" i="24"/>
  <c r="AV123" i="24"/>
  <c r="AS182" i="24"/>
  <c r="AT343" i="24"/>
  <c r="AU82" i="24"/>
  <c r="AQ247" i="24"/>
  <c r="AV340" i="24"/>
  <c r="AV339" i="24"/>
  <c r="AV341" i="24"/>
  <c r="AV337" i="24"/>
  <c r="AV338" i="24"/>
  <c r="AV336" i="24"/>
  <c r="AS130" i="24"/>
  <c r="AV84" i="24"/>
  <c r="AQ130" i="24"/>
  <c r="AQ182" i="24"/>
  <c r="AT295" i="24"/>
  <c r="AL183" i="24"/>
  <c r="BA173" i="24"/>
  <c r="AZ173" i="24"/>
  <c r="AY173" i="24"/>
  <c r="AC183" i="24"/>
  <c r="AH183" i="24"/>
  <c r="AZ240" i="24"/>
  <c r="AY240" i="24"/>
  <c r="BA240" i="24"/>
  <c r="BA336" i="24"/>
  <c r="AZ336" i="24"/>
  <c r="AY336" i="24"/>
  <c r="BA123" i="24"/>
  <c r="AZ123" i="24"/>
  <c r="AY123" i="24"/>
  <c r="AM183" i="24"/>
  <c r="AZ288" i="24"/>
  <c r="AY288" i="24"/>
  <c r="BA288" i="24"/>
  <c r="CG174" i="24" a="1"/>
  <c r="CD176" i="24" a="1"/>
  <c r="AW123" i="24" a="1"/>
  <c r="CK174" i="24" a="1"/>
  <c r="CD179" i="24" a="1"/>
  <c r="AX128" i="24" a="1"/>
  <c r="AW294" i="24" a="1"/>
  <c r="CM174" i="24" a="1"/>
  <c r="CK180" i="24" a="1"/>
  <c r="CL174" i="24" a="1"/>
  <c r="CM176" i="24" a="1"/>
  <c r="CH182" i="24" a="1"/>
  <c r="AU341" i="24" a="1"/>
  <c r="CI181" i="24" a="1"/>
  <c r="CN182" i="24" a="1"/>
  <c r="AX127" i="24" a="1"/>
  <c r="AU290" i="24" a="1"/>
  <c r="AW127" i="24" a="1"/>
  <c r="CH178" i="24" a="1"/>
  <c r="CG178" i="24" a="1"/>
  <c r="AU127" i="24" a="1"/>
  <c r="CE179" i="24" a="1"/>
  <c r="AX341" i="24" a="1"/>
  <c r="CM177" i="24" a="1"/>
  <c r="AW124" i="24" a="1"/>
  <c r="AW175" i="24" a="1"/>
  <c r="CL177" i="24" a="1"/>
  <c r="CF176" i="24" a="1"/>
  <c r="AX176" i="24" a="1"/>
  <c r="CE177" i="24" a="1"/>
  <c r="CI175" i="24" a="1"/>
  <c r="AU337" i="24" a="1"/>
  <c r="AU174" i="24" a="1"/>
  <c r="AU291" i="24" a="1"/>
  <c r="CG177" i="24" a="1"/>
  <c r="AW246" i="24" a="1"/>
  <c r="AW241" i="24" a="1"/>
  <c r="AX340" i="24" a="1"/>
  <c r="AW290" i="24" a="1"/>
  <c r="CJ174" i="24" a="1"/>
  <c r="AX339" i="24" a="1"/>
  <c r="AV173" i="24" a="1"/>
  <c r="CI173" i="24" a="1"/>
  <c r="AV343" i="24" a="1"/>
  <c r="CH174" i="24" a="1"/>
  <c r="AU293" i="24" a="1"/>
  <c r="AV176" i="24" a="1"/>
  <c r="AV175" i="24" a="1"/>
  <c r="AV244" i="24" a="1"/>
  <c r="CJ180" i="24" a="1"/>
  <c r="CF181" i="24" a="1"/>
  <c r="AU125" i="24" a="1"/>
  <c r="AV174" i="24" a="1"/>
  <c r="CH177" i="24" a="1"/>
  <c r="CJ173" i="24" a="1"/>
  <c r="CD175" i="24" a="1"/>
  <c r="AX240" i="24" a="1"/>
  <c r="AU123" i="24" a="1"/>
  <c r="CI177" i="24" a="1"/>
  <c r="AX292" i="24" a="1"/>
  <c r="CE176" i="24" a="1"/>
  <c r="CJ182" i="24" a="1"/>
  <c r="CN176" i="24" a="1"/>
  <c r="CL179" i="24" a="1"/>
  <c r="AV242" i="24" a="1"/>
  <c r="CN174" i="24" a="1"/>
  <c r="AU241" i="24" a="1"/>
  <c r="AU243" i="24" a="1"/>
  <c r="AX124" i="24" a="1"/>
  <c r="AW177" i="24" a="1"/>
  <c r="AV180" i="24" a="1"/>
  <c r="CF177" i="24" a="1"/>
  <c r="AX175" i="24" a="1"/>
  <c r="CL175" i="24" a="1"/>
  <c r="AX173" i="24" a="1"/>
  <c r="AU338" i="24" a="1"/>
  <c r="AU180" i="24" a="1"/>
  <c r="AW289" i="24" a="1"/>
  <c r="CH181" i="24" a="1"/>
  <c r="CH180" i="24" a="1"/>
  <c r="CE175" i="24" a="1"/>
  <c r="AW336" i="24" a="1"/>
  <c r="CI178" i="24" a="1"/>
  <c r="CI180" i="24" a="1"/>
  <c r="CI176" i="24" a="1"/>
  <c r="AV241" i="24" a="1"/>
  <c r="AW240" i="24" a="1"/>
  <c r="AX174" i="24" a="1"/>
  <c r="AX293" i="24" a="1"/>
  <c r="CL182" i="24" a="1"/>
  <c r="CH175" i="24" a="1"/>
  <c r="CD174" i="24" a="1"/>
  <c r="CN179" i="24" a="1"/>
  <c r="AU176" i="24" a="1"/>
  <c r="CG173" i="24" a="1"/>
  <c r="CN180" i="24" a="1"/>
  <c r="AX288" i="24" a="1"/>
  <c r="AX337" i="24" a="1"/>
  <c r="AW288" i="24" a="1"/>
  <c r="CN181" i="24" a="1"/>
  <c r="CI182" i="24" a="1"/>
  <c r="AW178" i="24" a="1"/>
  <c r="AW339" i="24" a="1"/>
  <c r="CG182" i="24" a="1"/>
  <c r="AX243" i="24" a="1"/>
  <c r="AU242" i="24" a="1"/>
  <c r="CM180" i="24" a="1"/>
  <c r="AX179" i="24" a="1"/>
  <c r="AU246" i="24" a="1"/>
  <c r="AX242" i="24" a="1"/>
  <c r="AX126" i="24" a="1"/>
  <c r="CG179" i="24" a="1"/>
  <c r="AU181" i="24" a="1"/>
  <c r="CJ175" i="24" a="1"/>
  <c r="AX125" i="24" a="1"/>
  <c r="CL180" i="24" a="1"/>
  <c r="CD173" i="24" a="1"/>
  <c r="AX336" i="24" a="1"/>
  <c r="CK178" i="24" a="1"/>
  <c r="AV240" i="24" a="1"/>
  <c r="AW293" i="24" a="1"/>
  <c r="AV246" i="24" a="1"/>
  <c r="AW292" i="24" a="1"/>
  <c r="CM175" i="24" a="1"/>
  <c r="CI174" i="24" a="1"/>
  <c r="AU128" i="24" a="1"/>
  <c r="CM173" i="24" a="1"/>
  <c r="AX241" i="24" a="1"/>
  <c r="CL176" i="24" a="1"/>
  <c r="CE182" i="24" a="1"/>
  <c r="AW244" i="24" a="1"/>
  <c r="AU177" i="24" a="1"/>
  <c r="AU175" i="24" a="1"/>
  <c r="AW341" i="24" a="1"/>
  <c r="CJ177" i="24" a="1"/>
  <c r="AX123" i="24" a="1"/>
  <c r="AW243" i="24" a="1"/>
  <c r="AU245" i="24" a="1"/>
  <c r="AU124" i="24" a="1"/>
  <c r="CF180" i="24" a="1"/>
  <c r="CM178" i="24" a="1"/>
  <c r="AU179" i="24" a="1"/>
  <c r="CD178" i="24" a="1"/>
  <c r="AW126" i="24" a="1"/>
  <c r="AU292" i="24" a="1"/>
  <c r="AW338" i="24" a="1"/>
  <c r="CF179" i="24" a="1"/>
  <c r="CL178" i="24" a="1"/>
  <c r="AU240" i="24" a="1"/>
  <c r="CE178" i="24" a="1"/>
  <c r="AX290" i="24" a="1"/>
  <c r="CM181" i="24" a="1"/>
  <c r="AU340" i="24" a="1"/>
  <c r="CI179" i="24" a="1"/>
  <c r="CF175" i="24" a="1"/>
  <c r="CK177" i="24" a="1"/>
  <c r="CK176" i="24" a="1"/>
  <c r="AW242" i="24" a="1"/>
  <c r="AX338" i="24" a="1"/>
  <c r="AU289" i="24" a="1"/>
  <c r="CG176" i="24" a="1"/>
  <c r="CK179" i="24" a="1"/>
  <c r="CH173" i="24" a="1"/>
  <c r="AV130" i="24" a="1"/>
  <c r="CJ178" i="24" a="1"/>
  <c r="AV179" i="24" a="1"/>
  <c r="CF178" i="24" a="1"/>
  <c r="AX294" i="24" a="1"/>
  <c r="CK181" i="24" a="1"/>
  <c r="CG175" i="24" a="1"/>
  <c r="CL173" i="24" a="1"/>
  <c r="CN178" i="24" a="1"/>
  <c r="AW179" i="24" a="1"/>
  <c r="AV181" i="24" a="1"/>
  <c r="CK182" i="24" a="1"/>
  <c r="AW337" i="24" a="1"/>
  <c r="AW128" i="24" a="1"/>
  <c r="CG181" i="24" a="1"/>
  <c r="AV245" i="24" a="1"/>
  <c r="AX244" i="24" a="1"/>
  <c r="CK173" i="24" a="1"/>
  <c r="AW176" i="24" a="1"/>
  <c r="CN177" i="24" a="1"/>
  <c r="AX177" i="24" a="1"/>
  <c r="AV243" i="24" a="1"/>
  <c r="CN175" i="24" a="1"/>
  <c r="AW173" i="24" a="1"/>
  <c r="CE181" i="24" a="1"/>
  <c r="AW340" i="24" a="1"/>
  <c r="AW181" i="24" a="1"/>
  <c r="CN173" i="24" a="1"/>
  <c r="AU173" i="24" a="1"/>
  <c r="AU178" i="24" a="1"/>
  <c r="CF174" i="24" a="1"/>
  <c r="CJ176" i="24" a="1"/>
  <c r="CJ181" i="24" a="1"/>
  <c r="CE180" i="24" a="1"/>
  <c r="AX178" i="24" a="1"/>
  <c r="CL181" i="24" a="1"/>
  <c r="AU339" i="24" a="1"/>
  <c r="CF182" i="24" a="1"/>
  <c r="AX246" i="24" a="1"/>
  <c r="AW180" i="24" a="1"/>
  <c r="AW291" i="24" a="1"/>
  <c r="CE174" i="24" a="1"/>
  <c r="AX289" i="24" a="1"/>
  <c r="AU288" i="24" a="1"/>
  <c r="CE173" i="24" a="1"/>
  <c r="AU294" i="24" a="1"/>
  <c r="CH179" i="24" a="1"/>
  <c r="AW125" i="24" a="1"/>
  <c r="CJ179" i="24" a="1"/>
  <c r="CD182" i="24" a="1"/>
  <c r="AX180" i="24" a="1"/>
  <c r="AW174" i="24" a="1"/>
  <c r="AW245" i="24" a="1"/>
  <c r="CF173" i="24" a="1"/>
  <c r="AU244" i="24" a="1"/>
  <c r="CD180" i="24" a="1"/>
  <c r="CM179" i="24" a="1"/>
  <c r="CK175" i="24" a="1"/>
  <c r="AU126" i="24" a="1"/>
  <c r="AX245" i="24" a="1"/>
  <c r="AX291" i="24" a="1"/>
  <c r="AX181" i="24" a="1"/>
  <c r="CD177" i="24" a="1"/>
  <c r="AV177" i="24" a="1"/>
  <c r="CG180" i="24" a="1"/>
  <c r="AV295" i="24" a="1"/>
  <c r="CH176" i="24" a="1"/>
  <c r="AV178" i="24" a="1"/>
  <c r="AU336" i="24" a="1"/>
  <c r="CM182" i="24" a="1"/>
  <c r="CD181" i="24" a="1"/>
  <c r="CD181" i="24" l="1"/>
  <c r="CQ181" i="24" s="1"/>
  <c r="CD182" i="24"/>
  <c r="CQ182" i="24" s="1"/>
  <c r="CD180" i="24"/>
  <c r="CQ180" i="24" s="1"/>
  <c r="CD176" i="24"/>
  <c r="CQ176" i="24" s="1"/>
  <c r="CD177" i="24"/>
  <c r="CQ177" i="24" s="1"/>
  <c r="CD175" i="24"/>
  <c r="CQ175" i="24" s="1"/>
  <c r="CD178" i="24"/>
  <c r="CQ178" i="24" s="1"/>
  <c r="CD174" i="24"/>
  <c r="CQ174" i="24" s="1"/>
  <c r="CD173" i="24"/>
  <c r="CQ173" i="24" s="1"/>
  <c r="CD179" i="24"/>
  <c r="CQ179" i="24" s="1"/>
  <c r="CM181" i="24"/>
  <c r="CZ181" i="24" s="1"/>
  <c r="CM174" i="24"/>
  <c r="CZ174" i="24" s="1"/>
  <c r="CM178" i="24"/>
  <c r="CZ178" i="24" s="1"/>
  <c r="CM176" i="24"/>
  <c r="CZ176" i="24" s="1"/>
  <c r="CM175" i="24"/>
  <c r="CZ175" i="24" s="1"/>
  <c r="CM180" i="24"/>
  <c r="CZ180" i="24" s="1"/>
  <c r="CM173" i="24"/>
  <c r="CZ173" i="24" s="1"/>
  <c r="CM177" i="24"/>
  <c r="CZ177" i="24" s="1"/>
  <c r="CM182" i="24"/>
  <c r="CZ182" i="24" s="1"/>
  <c r="CM179" i="24"/>
  <c r="CZ179" i="24" s="1"/>
  <c r="CN175" i="24"/>
  <c r="DA175" i="24" s="1"/>
  <c r="CN180" i="24"/>
  <c r="DA180" i="24" s="1"/>
  <c r="CN181" i="24"/>
  <c r="DA181" i="24" s="1"/>
  <c r="CN177" i="24"/>
  <c r="DA177" i="24" s="1"/>
  <c r="CN182" i="24"/>
  <c r="DA182" i="24" s="1"/>
  <c r="CN173" i="24"/>
  <c r="DA173" i="24" s="1"/>
  <c r="CN174" i="24"/>
  <c r="DA174" i="24" s="1"/>
  <c r="CN179" i="24"/>
  <c r="DA179" i="24" s="1"/>
  <c r="CN176" i="24"/>
  <c r="DA176" i="24" s="1"/>
  <c r="CN178" i="24"/>
  <c r="DA178" i="24" s="1"/>
  <c r="CI182" i="24"/>
  <c r="CV182" i="24" s="1"/>
  <c r="CI177" i="24"/>
  <c r="CV177" i="24" s="1"/>
  <c r="CI179" i="24"/>
  <c r="CV179" i="24" s="1"/>
  <c r="CI180" i="24"/>
  <c r="CV180" i="24" s="1"/>
  <c r="CI181" i="24"/>
  <c r="CV181" i="24" s="1"/>
  <c r="CI175" i="24"/>
  <c r="CV175" i="24" s="1"/>
  <c r="CI174" i="24"/>
  <c r="CV174" i="24" s="1"/>
  <c r="CI173" i="24"/>
  <c r="CV173" i="24" s="1"/>
  <c r="CI178" i="24"/>
  <c r="CV178" i="24" s="1"/>
  <c r="CI176" i="24"/>
  <c r="CV176" i="24" s="1"/>
  <c r="CG182" i="24"/>
  <c r="CT182" i="24" s="1"/>
  <c r="CG177" i="24"/>
  <c r="CT177" i="24" s="1"/>
  <c r="CG181" i="24"/>
  <c r="CT181" i="24" s="1"/>
  <c r="CG175" i="24"/>
  <c r="CT175" i="24" s="1"/>
  <c r="CG178" i="24"/>
  <c r="CT178" i="24" s="1"/>
  <c r="CG180" i="24"/>
  <c r="CT180" i="24" s="1"/>
  <c r="CG176" i="24"/>
  <c r="CT176" i="24" s="1"/>
  <c r="CG174" i="24"/>
  <c r="CT174" i="24" s="1"/>
  <c r="CG179" i="24"/>
  <c r="CT179" i="24" s="1"/>
  <c r="CG173" i="24"/>
  <c r="CT173" i="24" s="1"/>
  <c r="CL182" i="24"/>
  <c r="CY182" i="24" s="1"/>
  <c r="CL178" i="24"/>
  <c r="CY178" i="24" s="1"/>
  <c r="CL176" i="24"/>
  <c r="CY176" i="24" s="1"/>
  <c r="CL181" i="24"/>
  <c r="CY181" i="24" s="1"/>
  <c r="CL174" i="24"/>
  <c r="CY174" i="24" s="1"/>
  <c r="CL175" i="24"/>
  <c r="CY175" i="24" s="1"/>
  <c r="CL177" i="24"/>
  <c r="CY177" i="24" s="1"/>
  <c r="CL180" i="24"/>
  <c r="CY180" i="24" s="1"/>
  <c r="CL179" i="24"/>
  <c r="CY179" i="24" s="1"/>
  <c r="CL173" i="24"/>
  <c r="CY173" i="24" s="1"/>
  <c r="CJ182" i="24"/>
  <c r="CW182" i="24" s="1"/>
  <c r="CJ181" i="24"/>
  <c r="CW181" i="24" s="1"/>
  <c r="CJ175" i="24"/>
  <c r="CW175" i="24" s="1"/>
  <c r="CJ177" i="24"/>
  <c r="CW177" i="24" s="1"/>
  <c r="CJ178" i="24"/>
  <c r="CW178" i="24" s="1"/>
  <c r="CJ176" i="24"/>
  <c r="CW176" i="24" s="1"/>
  <c r="CJ174" i="24"/>
  <c r="CW174" i="24" s="1"/>
  <c r="CJ180" i="24"/>
  <c r="CW180" i="24" s="1"/>
  <c r="CJ179" i="24"/>
  <c r="CW179" i="24" s="1"/>
  <c r="CJ173" i="24"/>
  <c r="CW173" i="24" s="1"/>
  <c r="CH182" i="24"/>
  <c r="CU182" i="24" s="1"/>
  <c r="CH175" i="24"/>
  <c r="CU175" i="24" s="1"/>
  <c r="CH178" i="24"/>
  <c r="CU178" i="24" s="1"/>
  <c r="CH179" i="24"/>
  <c r="CU179" i="24" s="1"/>
  <c r="CH181" i="24"/>
  <c r="CU181" i="24" s="1"/>
  <c r="CH180" i="24"/>
  <c r="CU180" i="24" s="1"/>
  <c r="CH174" i="24"/>
  <c r="CU174" i="24" s="1"/>
  <c r="CH176" i="24"/>
  <c r="CU176" i="24" s="1"/>
  <c r="CH177" i="24"/>
  <c r="CU177" i="24" s="1"/>
  <c r="CH173" i="24"/>
  <c r="CU173" i="24" s="1"/>
  <c r="CE182" i="24"/>
  <c r="CR182" i="24" s="1"/>
  <c r="CE176" i="24"/>
  <c r="CR176" i="24" s="1"/>
  <c r="CE181" i="24"/>
  <c r="CR181" i="24" s="1"/>
  <c r="CE174" i="24"/>
  <c r="CR174" i="24" s="1"/>
  <c r="CE177" i="24"/>
  <c r="CR177" i="24" s="1"/>
  <c r="CE180" i="24"/>
  <c r="CR180" i="24" s="1"/>
  <c r="CE175" i="24"/>
  <c r="CR175" i="24" s="1"/>
  <c r="CE178" i="24"/>
  <c r="CR178" i="24" s="1"/>
  <c r="CE179" i="24"/>
  <c r="CR179" i="24" s="1"/>
  <c r="CE173" i="24"/>
  <c r="CR173" i="24" s="1"/>
  <c r="CK182" i="24"/>
  <c r="CX182" i="24" s="1"/>
  <c r="CK174" i="24"/>
  <c r="CX174" i="24" s="1"/>
  <c r="CK177" i="24"/>
  <c r="CX177" i="24" s="1"/>
  <c r="CK180" i="24"/>
  <c r="CX180" i="24" s="1"/>
  <c r="CK179" i="24"/>
  <c r="CX179" i="24" s="1"/>
  <c r="CK175" i="24"/>
  <c r="CX175" i="24" s="1"/>
  <c r="CK176" i="24"/>
  <c r="CX176" i="24" s="1"/>
  <c r="CK178" i="24"/>
  <c r="CX178" i="24" s="1"/>
  <c r="CK181" i="24"/>
  <c r="CX181" i="24" s="1"/>
  <c r="CK173" i="24"/>
  <c r="CX173" i="24" s="1"/>
  <c r="CF182" i="24"/>
  <c r="CS182" i="24" s="1"/>
  <c r="CF178" i="24"/>
  <c r="CS178" i="24" s="1"/>
  <c r="CF176" i="24"/>
  <c r="CS176" i="24" s="1"/>
  <c r="CF175" i="24"/>
  <c r="CS175" i="24" s="1"/>
  <c r="CF180" i="24"/>
  <c r="CS180" i="24" s="1"/>
  <c r="CF174" i="24"/>
  <c r="CS174" i="24" s="1"/>
  <c r="CF177" i="24"/>
  <c r="CS177" i="24" s="1"/>
  <c r="CF181" i="24"/>
  <c r="CS181" i="24" s="1"/>
  <c r="CF179" i="24"/>
  <c r="CS179" i="24" s="1"/>
  <c r="CF173" i="24"/>
  <c r="CS173" i="24" s="1"/>
  <c r="AU294" i="24"/>
  <c r="AW294" i="24"/>
  <c r="AX294" i="24"/>
  <c r="AX246" i="24"/>
  <c r="AV246" i="24"/>
  <c r="AU246" i="24"/>
  <c r="AW246" i="24"/>
  <c r="AV295" i="24"/>
  <c r="AW175" i="24"/>
  <c r="AW176" i="24"/>
  <c r="AW180" i="24"/>
  <c r="AW174" i="24"/>
  <c r="AW178" i="24"/>
  <c r="AW177" i="24"/>
  <c r="AW181" i="24"/>
  <c r="AW179" i="24"/>
  <c r="AW173" i="24"/>
  <c r="AX125" i="24"/>
  <c r="AX126" i="24"/>
  <c r="AX124" i="24"/>
  <c r="AX128" i="24"/>
  <c r="AX127" i="24"/>
  <c r="AX123" i="24"/>
  <c r="AX179" i="24"/>
  <c r="AX181" i="24"/>
  <c r="AX178" i="24"/>
  <c r="AX176" i="24"/>
  <c r="AX175" i="24"/>
  <c r="AX177" i="24"/>
  <c r="AX174" i="24"/>
  <c r="AX180" i="24"/>
  <c r="AX173" i="24"/>
  <c r="AV130" i="24"/>
  <c r="AX292" i="24"/>
  <c r="AX289" i="24"/>
  <c r="AX293" i="24"/>
  <c r="AX290" i="24"/>
  <c r="AX291" i="24"/>
  <c r="AX288" i="24"/>
  <c r="AW339" i="24"/>
  <c r="AW341" i="24"/>
  <c r="AW338" i="24"/>
  <c r="AW337" i="24"/>
  <c r="AW340" i="24"/>
  <c r="AW336" i="24"/>
  <c r="AU288" i="24"/>
  <c r="AU336" i="24"/>
  <c r="AU177" i="24"/>
  <c r="AU178" i="24"/>
  <c r="AU179" i="24"/>
  <c r="AU176" i="24"/>
  <c r="AU181" i="24"/>
  <c r="AU175" i="24"/>
  <c r="AU174" i="24"/>
  <c r="AU180" i="24"/>
  <c r="AX244" i="24"/>
  <c r="AX245" i="24"/>
  <c r="AX243" i="24"/>
  <c r="AX242" i="24"/>
  <c r="AX241" i="24"/>
  <c r="AX240" i="24"/>
  <c r="AU291" i="24"/>
  <c r="AU290" i="24"/>
  <c r="AU289" i="24"/>
  <c r="AU293" i="24"/>
  <c r="AU292" i="24"/>
  <c r="AU125" i="24"/>
  <c r="AU124" i="24"/>
  <c r="AU128" i="24"/>
  <c r="AU127" i="24"/>
  <c r="AU126" i="24"/>
  <c r="AU339" i="24"/>
  <c r="AU341" i="24"/>
  <c r="AU338" i="24"/>
  <c r="AU337" i="24"/>
  <c r="AU340" i="24"/>
  <c r="AV243" i="24"/>
  <c r="AV242" i="24"/>
  <c r="AV241" i="24"/>
  <c r="AV244" i="24"/>
  <c r="AV245" i="24"/>
  <c r="AV240" i="24"/>
  <c r="AU123" i="24"/>
  <c r="AU173" i="24"/>
  <c r="AU242" i="24"/>
  <c r="AU241" i="24"/>
  <c r="AU244" i="24"/>
  <c r="AU243" i="24"/>
  <c r="AU245" i="24"/>
  <c r="AW241" i="24"/>
  <c r="AW244" i="24"/>
  <c r="AW242" i="24"/>
  <c r="AW245" i="24"/>
  <c r="AW243" i="24"/>
  <c r="AW240" i="24"/>
  <c r="AU240" i="24"/>
  <c r="AW128" i="24"/>
  <c r="AW126" i="24"/>
  <c r="AW127" i="24"/>
  <c r="AW125" i="24"/>
  <c r="AW124" i="24"/>
  <c r="AW123" i="24"/>
  <c r="AV180" i="24"/>
  <c r="AV179" i="24"/>
  <c r="AV181" i="24"/>
  <c r="AV175" i="24"/>
  <c r="AV176" i="24"/>
  <c r="AV177" i="24"/>
  <c r="AV174" i="24"/>
  <c r="AV178" i="24"/>
  <c r="AV173" i="24"/>
  <c r="AV343" i="24"/>
  <c r="AX340" i="24"/>
  <c r="AX339" i="24"/>
  <c r="AX338" i="24"/>
  <c r="AX337" i="24"/>
  <c r="AX341" i="24"/>
  <c r="AX336" i="24"/>
  <c r="AW292" i="24"/>
  <c r="AW293" i="24"/>
  <c r="AW289" i="24"/>
  <c r="AW291" i="24"/>
  <c r="AW290" i="24"/>
  <c r="AW288" i="24"/>
  <c r="BA182" i="24"/>
  <c r="AZ182" i="24"/>
  <c r="AY182" i="24"/>
  <c r="AZ295" i="24"/>
  <c r="AY295" i="24"/>
  <c r="BA295" i="24"/>
  <c r="BA130" i="24"/>
  <c r="AZ130" i="24"/>
  <c r="AY130" i="24"/>
  <c r="AZ343" i="24"/>
  <c r="AY343" i="24"/>
  <c r="BA343" i="24"/>
  <c r="AZ247" i="24"/>
  <c r="AY247" i="24"/>
  <c r="BA247" i="24"/>
  <c r="AW295" i="24" a="1"/>
  <c r="AX247" i="24" a="1"/>
  <c r="AU247" i="24" a="1"/>
  <c r="AX130" i="24" a="1"/>
  <c r="AW130" i="24" a="1"/>
  <c r="AW247" i="24" a="1"/>
  <c r="AX182" i="24" a="1"/>
  <c r="AX343" i="24" a="1"/>
  <c r="AU182" i="24" a="1"/>
  <c r="AW182" i="24" a="1"/>
  <c r="AU295" i="24" a="1"/>
  <c r="AV247" i="24" a="1"/>
  <c r="AU343" i="24" a="1"/>
  <c r="AU130" i="24" a="1"/>
  <c r="AX295" i="24" a="1"/>
  <c r="AV182" i="24" a="1"/>
  <c r="AW343" i="24" a="1"/>
  <c r="AX182" i="24" l="1"/>
  <c r="AU247" i="24"/>
  <c r="AX247" i="24"/>
  <c r="AX130" i="24"/>
  <c r="AU130" i="24"/>
  <c r="AW182" i="24"/>
  <c r="AW295" i="24"/>
  <c r="AX343" i="24"/>
  <c r="AV247" i="24"/>
  <c r="AU182" i="24"/>
  <c r="AV182" i="24"/>
  <c r="AW130" i="24"/>
  <c r="AU343" i="24"/>
  <c r="AW343" i="24"/>
  <c r="AW247" i="24"/>
  <c r="AU295" i="24"/>
  <c r="AX295" i="24"/>
  <c r="BF8" i="8" l="1"/>
  <c r="AM330" i="18" a="1"/>
  <c r="AQ8" i="8"/>
  <c r="AT8" i="8" s="1"/>
  <c r="AM330" i="18" l="1"/>
  <c r="BP331" i="18"/>
  <c r="BF60" i="8"/>
  <c r="BS60" i="8" s="1"/>
  <c r="CF60" i="8" s="1"/>
  <c r="BF102" i="8"/>
  <c r="BS102" i="8" s="1"/>
  <c r="CF102" i="8" s="1"/>
  <c r="BF166" i="8"/>
  <c r="BS166" i="8" s="1"/>
  <c r="CF166" i="8" s="1"/>
  <c r="BF113" i="8"/>
  <c r="BS113" i="8" s="1"/>
  <c r="CF113" i="8" s="1"/>
  <c r="BF135" i="8"/>
  <c r="BS135" i="8" s="1"/>
  <c r="CF135" i="8" s="1"/>
  <c r="AM431" i="18" a="1"/>
  <c r="AM367" i="18" a="1"/>
  <c r="AM335" i="18" a="1"/>
  <c r="BF9" i="8"/>
  <c r="BG8" i="8"/>
  <c r="AR8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Z60" i="8"/>
  <c r="AA60" i="8"/>
  <c r="AB60" i="8"/>
  <c r="AC60" i="8"/>
  <c r="AD60" i="8"/>
  <c r="AE60" i="8"/>
  <c r="AF60" i="8"/>
  <c r="AG60" i="8"/>
  <c r="AH60" i="8"/>
  <c r="AI60" i="8"/>
  <c r="AJ60" i="8"/>
  <c r="AK60" i="8"/>
  <c r="AL60" i="8"/>
  <c r="AM60" i="8"/>
  <c r="F60" i="8"/>
  <c r="AM431" i="18" l="1"/>
  <c r="BP432" i="18"/>
  <c r="BP368" i="18"/>
  <c r="AM332" i="18"/>
  <c r="BP330" i="18"/>
  <c r="AM335" i="18"/>
  <c r="BP336" i="18"/>
  <c r="AM367" i="18"/>
  <c r="BG166" i="8"/>
  <c r="BT166" i="8" s="1"/>
  <c r="CG166" i="8" s="1"/>
  <c r="BG102" i="8"/>
  <c r="BT102" i="8" s="1"/>
  <c r="CG102" i="8" s="1"/>
  <c r="BG113" i="8"/>
  <c r="BT113" i="8" s="1"/>
  <c r="CG113" i="8" s="1"/>
  <c r="BG135" i="8"/>
  <c r="BT135" i="8" s="1"/>
  <c r="CG135" i="8" s="1"/>
  <c r="BH8" i="8"/>
  <c r="BG60" i="8"/>
  <c r="BT60" i="8" s="1"/>
  <c r="CG60" i="8" s="1"/>
  <c r="BG9" i="8"/>
  <c r="BP332" i="18" l="1"/>
  <c r="BP367" i="18"/>
  <c r="AM337" i="18"/>
  <c r="BP335" i="18"/>
  <c r="AM433" i="18"/>
  <c r="BP431" i="18"/>
  <c r="AM369" i="18"/>
  <c r="BH113" i="8"/>
  <c r="BU113" i="8" s="1"/>
  <c r="CH113" i="8" s="1"/>
  <c r="BH135" i="8"/>
  <c r="BU135" i="8" s="1"/>
  <c r="CH135" i="8" s="1"/>
  <c r="BH102" i="8"/>
  <c r="BU102" i="8" s="1"/>
  <c r="CH102" i="8" s="1"/>
  <c r="BH166" i="8"/>
  <c r="BU166" i="8" s="1"/>
  <c r="CH166" i="8" s="1"/>
  <c r="BI8" i="8"/>
  <c r="BH9" i="8"/>
  <c r="BH60" i="8"/>
  <c r="BU60" i="8" s="1"/>
  <c r="CH60" i="8" s="1"/>
  <c r="BP337" i="18" l="1"/>
  <c r="BP369" i="18"/>
  <c r="BP433" i="18"/>
  <c r="BI113" i="8"/>
  <c r="BV113" i="8" s="1"/>
  <c r="CI113" i="8" s="1"/>
  <c r="BI135" i="8"/>
  <c r="BV135" i="8" s="1"/>
  <c r="CI135" i="8" s="1"/>
  <c r="BI102" i="8"/>
  <c r="BV102" i="8" s="1"/>
  <c r="CI102" i="8" s="1"/>
  <c r="BI166" i="8"/>
  <c r="BV166" i="8" s="1"/>
  <c r="CI166" i="8" s="1"/>
  <c r="BJ8" i="8"/>
  <c r="BI9" i="8"/>
  <c r="BI60" i="8"/>
  <c r="BV60" i="8" s="1"/>
  <c r="CI60" i="8" s="1"/>
  <c r="BJ102" i="8" l="1"/>
  <c r="BW102" i="8" s="1"/>
  <c r="CJ102" i="8" s="1"/>
  <c r="BJ135" i="8"/>
  <c r="BW135" i="8" s="1"/>
  <c r="CJ135" i="8" s="1"/>
  <c r="BJ166" i="8"/>
  <c r="BW166" i="8" s="1"/>
  <c r="CJ166" i="8" s="1"/>
  <c r="BJ113" i="8"/>
  <c r="BW113" i="8" s="1"/>
  <c r="CJ113" i="8" s="1"/>
  <c r="BK8" i="8"/>
  <c r="BJ60" i="8"/>
  <c r="BW60" i="8" s="1"/>
  <c r="CJ60" i="8" s="1"/>
  <c r="BJ9" i="8"/>
  <c r="BK166" i="8" l="1"/>
  <c r="BX166" i="8" s="1"/>
  <c r="CK166" i="8" s="1"/>
  <c r="BK135" i="8"/>
  <c r="BX135" i="8" s="1"/>
  <c r="CK135" i="8" s="1"/>
  <c r="BK102" i="8"/>
  <c r="BX102" i="8" s="1"/>
  <c r="CK102" i="8" s="1"/>
  <c r="BK113" i="8"/>
  <c r="BX113" i="8" s="1"/>
  <c r="CK113" i="8" s="1"/>
  <c r="BL8" i="8"/>
  <c r="BK60" i="8"/>
  <c r="BX60" i="8" s="1"/>
  <c r="CK60" i="8" s="1"/>
  <c r="BK9" i="8"/>
  <c r="C141" i="17"/>
  <c r="C140" i="17"/>
  <c r="C139" i="17"/>
  <c r="BL135" i="8" l="1"/>
  <c r="BY135" i="8" s="1"/>
  <c r="CL135" i="8" s="1"/>
  <c r="BL102" i="8"/>
  <c r="BY102" i="8" s="1"/>
  <c r="CL102" i="8" s="1"/>
  <c r="BL113" i="8"/>
  <c r="BY113" i="8" s="1"/>
  <c r="CL113" i="8" s="1"/>
  <c r="BL166" i="8"/>
  <c r="BY166" i="8" s="1"/>
  <c r="CL166" i="8" s="1"/>
  <c r="BM8" i="8"/>
  <c r="BL60" i="8"/>
  <c r="BY60" i="8" s="1"/>
  <c r="CL60" i="8" s="1"/>
  <c r="BL9" i="8"/>
  <c r="F292" i="14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E78" i="18"/>
  <c r="AF78" i="18"/>
  <c r="AG78" i="18"/>
  <c r="AH78" i="18"/>
  <c r="AI78" i="18"/>
  <c r="AJ78" i="18"/>
  <c r="AK78" i="18"/>
  <c r="AL78" i="18"/>
  <c r="BM135" i="8" l="1"/>
  <c r="BZ135" i="8" s="1"/>
  <c r="CM135" i="8" s="1"/>
  <c r="BM102" i="8"/>
  <c r="BZ102" i="8" s="1"/>
  <c r="CM102" i="8" s="1"/>
  <c r="BM166" i="8"/>
  <c r="BZ166" i="8" s="1"/>
  <c r="CM166" i="8" s="1"/>
  <c r="BM113" i="8"/>
  <c r="BZ113" i="8" s="1"/>
  <c r="CM113" i="8" s="1"/>
  <c r="BN8" i="8"/>
  <c r="BM9" i="8"/>
  <c r="BM60" i="8"/>
  <c r="BZ60" i="8" s="1"/>
  <c r="CM60" i="8" s="1"/>
  <c r="BN102" i="8" l="1"/>
  <c r="CA102" i="8" s="1"/>
  <c r="CN102" i="8" s="1"/>
  <c r="BN135" i="8"/>
  <c r="CA135" i="8" s="1"/>
  <c r="CN135" i="8" s="1"/>
  <c r="BN166" i="8"/>
  <c r="CA166" i="8" s="1"/>
  <c r="CN166" i="8" s="1"/>
  <c r="BN113" i="8"/>
  <c r="CA113" i="8" s="1"/>
  <c r="CN113" i="8" s="1"/>
  <c r="BO8" i="8"/>
  <c r="BN9" i="8"/>
  <c r="BN60" i="8"/>
  <c r="CA60" i="8" s="1"/>
  <c r="CN60" i="8" s="1"/>
  <c r="AJ263" i="18"/>
  <c r="P263" i="18"/>
  <c r="AI263" i="18"/>
  <c r="AA263" i="18"/>
  <c r="S263" i="18"/>
  <c r="AB263" i="18"/>
  <c r="T263" i="18"/>
  <c r="AH263" i="18"/>
  <c r="R263" i="18"/>
  <c r="X263" i="18"/>
  <c r="AG263" i="18"/>
  <c r="Y263" i="18"/>
  <c r="Q263" i="18"/>
  <c r="AK263" i="18"/>
  <c r="AC263" i="18"/>
  <c r="U263" i="18"/>
  <c r="Z263" i="18"/>
  <c r="AF263" i="18"/>
  <c r="AL263" i="18"/>
  <c r="AD263" i="18"/>
  <c r="V263" i="18"/>
  <c r="AE263" i="18"/>
  <c r="W263" i="18"/>
  <c r="BO166" i="8" l="1"/>
  <c r="CB166" i="8" s="1"/>
  <c r="CO166" i="8" s="1"/>
  <c r="BO113" i="8"/>
  <c r="CB113" i="8" s="1"/>
  <c r="CO113" i="8" s="1"/>
  <c r="BO135" i="8"/>
  <c r="CB135" i="8" s="1"/>
  <c r="CO135" i="8" s="1"/>
  <c r="BO102" i="8"/>
  <c r="CB102" i="8" s="1"/>
  <c r="CO102" i="8" s="1"/>
  <c r="BP8" i="8"/>
  <c r="BO60" i="8"/>
  <c r="CB60" i="8" s="1"/>
  <c r="CO60" i="8" s="1"/>
  <c r="BO9" i="8"/>
  <c r="AL256" i="18"/>
  <c r="AM256" i="18" s="1"/>
  <c r="BP113" i="8" l="1"/>
  <c r="CC113" i="8" s="1"/>
  <c r="CP113" i="8" s="1"/>
  <c r="BP166" i="8"/>
  <c r="CC166" i="8" s="1"/>
  <c r="CP166" i="8" s="1"/>
  <c r="BP135" i="8"/>
  <c r="CC135" i="8" s="1"/>
  <c r="CP135" i="8" s="1"/>
  <c r="BP102" i="8"/>
  <c r="CC102" i="8" s="1"/>
  <c r="CP102" i="8" s="1"/>
  <c r="BP9" i="8"/>
  <c r="BP60" i="8"/>
  <c r="CC60" i="8" s="1"/>
  <c r="CP60" i="8" s="1"/>
  <c r="AP234" i="18"/>
  <c r="BE234" i="18" s="1"/>
  <c r="AP233" i="18"/>
  <c r="BE233" i="18" s="1"/>
  <c r="AS232" i="18"/>
  <c r="AW232" i="18" s="1"/>
  <c r="AQ232" i="18"/>
  <c r="AT232" i="18" s="1"/>
  <c r="AX232" i="18" s="1"/>
  <c r="AY231" i="18"/>
  <c r="AL225" i="18"/>
  <c r="AM225" i="18" s="1"/>
  <c r="AU232" i="18" l="1"/>
  <c r="BA232" i="18"/>
  <c r="AZ232" i="18"/>
  <c r="AR232" i="18"/>
  <c r="AV232" i="18" l="1"/>
  <c r="AY232" i="18" s="1"/>
  <c r="BC194" i="18" l="1"/>
  <c r="AP194" i="18"/>
  <c r="BE194" i="18" s="1"/>
  <c r="BR194" i="18" s="1"/>
  <c r="CE194" i="18" s="1"/>
  <c r="AP193" i="18"/>
  <c r="BE193" i="18" s="1"/>
  <c r="BR193" i="18" s="1"/>
  <c r="CE193" i="18" s="1"/>
  <c r="AP192" i="18"/>
  <c r="BE192" i="18" s="1"/>
  <c r="BR192" i="18" s="1"/>
  <c r="CE192" i="18" s="1"/>
  <c r="AS191" i="18"/>
  <c r="AW191" i="18" s="1"/>
  <c r="AZ191" i="18" s="1"/>
  <c r="AQ191" i="18"/>
  <c r="AU191" i="18" s="1"/>
  <c r="AY190" i="18"/>
  <c r="CC194" i="18" a="1"/>
  <c r="CC194" i="18" l="1"/>
  <c r="CP194" i="18" s="1"/>
  <c r="BG192" i="18"/>
  <c r="BF192" i="18"/>
  <c r="BK193" i="18"/>
  <c r="BM193" i="18"/>
  <c r="BO192" i="18"/>
  <c r="BL193" i="18"/>
  <c r="BN192" i="18"/>
  <c r="BM192" i="18"/>
  <c r="BJ193" i="18"/>
  <c r="BL192" i="18"/>
  <c r="BH193" i="18"/>
  <c r="BH192" i="18"/>
  <c r="BK192" i="18"/>
  <c r="BJ192" i="18"/>
  <c r="BO193" i="18"/>
  <c r="BG193" i="18"/>
  <c r="BI193" i="18"/>
  <c r="BI192" i="18"/>
  <c r="BN193" i="18"/>
  <c r="BF193" i="18"/>
  <c r="AG194" i="18"/>
  <c r="AL194" i="18"/>
  <c r="AD194" i="18"/>
  <c r="BC193" i="18"/>
  <c r="AR191" i="18"/>
  <c r="AV191" i="18" s="1"/>
  <c r="AY191" i="18" s="1"/>
  <c r="AT191" i="18"/>
  <c r="AX191" i="18" s="1"/>
  <c r="BA191" i="18" s="1"/>
  <c r="AJ194" i="18"/>
  <c r="AA194" i="18"/>
  <c r="AH194" i="18"/>
  <c r="AI194" i="18"/>
  <c r="AF194" i="18"/>
  <c r="AK194" i="18"/>
  <c r="AC194" i="18"/>
  <c r="AB194" i="18"/>
  <c r="Z194" i="18"/>
  <c r="AE194" i="18"/>
  <c r="BW193" i="18" a="1"/>
  <c r="CB193" i="18" a="1"/>
  <c r="BS193" i="18" a="1"/>
  <c r="CC193" i="18" a="1"/>
  <c r="BZ193" i="18" a="1"/>
  <c r="BU193" i="18" a="1"/>
  <c r="BY193" i="18" a="1"/>
  <c r="BX193" i="18" a="1"/>
  <c r="BV193" i="18" a="1"/>
  <c r="BT193" i="18" a="1"/>
  <c r="CA193" i="18" a="1"/>
  <c r="CC193" i="18" l="1"/>
  <c r="CP193" i="18" s="1"/>
  <c r="BC192" i="18"/>
  <c r="BW193" i="18"/>
  <c r="CJ193" i="18" s="1"/>
  <c r="BT193" i="18"/>
  <c r="CG193" i="18" s="1"/>
  <c r="BS193" i="18"/>
  <c r="CF193" i="18" s="1"/>
  <c r="BZ193" i="18"/>
  <c r="CM193" i="18" s="1"/>
  <c r="CB193" i="18"/>
  <c r="CO193" i="18" s="1"/>
  <c r="BU193" i="18"/>
  <c r="CH193" i="18" s="1"/>
  <c r="BV193" i="18"/>
  <c r="CI193" i="18" s="1"/>
  <c r="CA193" i="18"/>
  <c r="CN193" i="18" s="1"/>
  <c r="BX193" i="18"/>
  <c r="CK193" i="18" s="1"/>
  <c r="BY193" i="18"/>
  <c r="CL193" i="18" s="1"/>
  <c r="BL194" i="18"/>
  <c r="BK194" i="18"/>
  <c r="BJ194" i="18"/>
  <c r="BM194" i="18"/>
  <c r="BO194" i="18"/>
  <c r="BH194" i="18"/>
  <c r="BF194" i="18"/>
  <c r="BN194" i="18"/>
  <c r="BI194" i="18"/>
  <c r="BG194" i="18"/>
  <c r="AL191" i="18"/>
  <c r="AM191" i="18" s="1"/>
  <c r="AL167" i="18"/>
  <c r="AM167" i="18" s="1"/>
  <c r="CA192" i="18" a="1"/>
  <c r="BX192" i="18" a="1"/>
  <c r="CA194" i="18" a="1"/>
  <c r="BZ192" i="18" a="1"/>
  <c r="BS194" i="18" a="1"/>
  <c r="CB194" i="18" a="1"/>
  <c r="CC192" i="18" a="1"/>
  <c r="BW192" i="18" a="1"/>
  <c r="BV194" i="18" a="1"/>
  <c r="BT192" i="18" a="1"/>
  <c r="BV192" i="18" a="1"/>
  <c r="BW194" i="18" a="1"/>
  <c r="BY194" i="18" a="1"/>
  <c r="BU192" i="18" a="1"/>
  <c r="BX194" i="18" a="1"/>
  <c r="BU194" i="18" a="1"/>
  <c r="BY192" i="18" a="1"/>
  <c r="BT194" i="18" a="1"/>
  <c r="BZ194" i="18" a="1"/>
  <c r="BS192" i="18" a="1"/>
  <c r="CB192" i="18" a="1"/>
  <c r="CC192" i="18" l="1"/>
  <c r="CP192" i="18" s="1"/>
  <c r="BZ192" i="18"/>
  <c r="CM192" i="18" s="1"/>
  <c r="BV192" i="18"/>
  <c r="CI192" i="18" s="1"/>
  <c r="BW192" i="18"/>
  <c r="CJ192" i="18" s="1"/>
  <c r="BY192" i="18"/>
  <c r="CL192" i="18" s="1"/>
  <c r="CB192" i="18"/>
  <c r="CO192" i="18" s="1"/>
  <c r="BS192" i="18"/>
  <c r="CF192" i="18" s="1"/>
  <c r="BT192" i="18"/>
  <c r="CG192" i="18" s="1"/>
  <c r="CA192" i="18"/>
  <c r="CN192" i="18" s="1"/>
  <c r="BX192" i="18"/>
  <c r="CK192" i="18" s="1"/>
  <c r="BU192" i="18"/>
  <c r="CH192" i="18" s="1"/>
  <c r="BS194" i="18"/>
  <c r="CF194" i="18" s="1"/>
  <c r="BT194" i="18"/>
  <c r="CG194" i="18" s="1"/>
  <c r="BU194" i="18"/>
  <c r="CH194" i="18" s="1"/>
  <c r="BX194" i="18"/>
  <c r="CK194" i="18" s="1"/>
  <c r="BW194" i="18"/>
  <c r="CJ194" i="18" s="1"/>
  <c r="CB194" i="18"/>
  <c r="CO194" i="18" s="1"/>
  <c r="BY194" i="18"/>
  <c r="CL194" i="18" s="1"/>
  <c r="BV194" i="18"/>
  <c r="CI194" i="18" s="1"/>
  <c r="BZ194" i="18"/>
  <c r="CM194" i="18" s="1"/>
  <c r="CA194" i="18"/>
  <c r="CN194" i="18" s="1"/>
  <c r="AA170" i="18"/>
  <c r="AJ170" i="18"/>
  <c r="AB170" i="18"/>
  <c r="T170" i="18"/>
  <c r="P170" i="18"/>
  <c r="AE170" i="18"/>
  <c r="AL170" i="18"/>
  <c r="AD170" i="18"/>
  <c r="AK170" i="18"/>
  <c r="AC170" i="18"/>
  <c r="U170" i="18"/>
  <c r="AI170" i="18"/>
  <c r="S170" i="18"/>
  <c r="AH170" i="18"/>
  <c r="Z170" i="18"/>
  <c r="R170" i="18"/>
  <c r="AF170" i="18"/>
  <c r="X170" i="18"/>
  <c r="W170" i="18"/>
  <c r="AG170" i="18"/>
  <c r="Y170" i="18"/>
  <c r="Q170" i="18"/>
  <c r="V170" i="18"/>
  <c r="AL141" i="18" l="1"/>
  <c r="AM141" i="18" s="1"/>
  <c r="AL106" i="18" l="1"/>
  <c r="AM106" i="18" s="1"/>
  <c r="BC433" i="18" l="1"/>
  <c r="AP433" i="18"/>
  <c r="BE433" i="18" s="1"/>
  <c r="BR433" i="18" s="1"/>
  <c r="CE433" i="18" s="1"/>
  <c r="AS430" i="18"/>
  <c r="AW430" i="18" s="1"/>
  <c r="AZ430" i="18" s="1"/>
  <c r="AQ430" i="18"/>
  <c r="AU430" i="18" s="1"/>
  <c r="AL430" i="18"/>
  <c r="AM430" i="18" s="1"/>
  <c r="AE431" i="18" a="1"/>
  <c r="Y431" i="18" a="1"/>
  <c r="Y431" i="18" s="1"/>
  <c r="Y433" i="18" s="1"/>
  <c r="V431" i="18" a="1"/>
  <c r="V431" i="18" s="1"/>
  <c r="V433" i="18" s="1"/>
  <c r="Q431" i="18" a="1"/>
  <c r="Q431" i="18" s="1"/>
  <c r="Q433" i="18" s="1"/>
  <c r="O431" i="18" a="1"/>
  <c r="O431" i="18" s="1"/>
  <c r="O433" i="18" s="1"/>
  <c r="N431" i="18" a="1"/>
  <c r="N431" i="18" s="1"/>
  <c r="N433" i="18" s="1"/>
  <c r="I431" i="18" a="1"/>
  <c r="I431" i="18" s="1"/>
  <c r="I433" i="18" s="1"/>
  <c r="G431" i="18" a="1"/>
  <c r="G431" i="18" s="1"/>
  <c r="G433" i="18" s="1"/>
  <c r="F431" i="18" a="1"/>
  <c r="F431" i="18" s="1"/>
  <c r="F433" i="18" s="1"/>
  <c r="AL424" i="18"/>
  <c r="AM424" i="18" s="1"/>
  <c r="AL397" i="18"/>
  <c r="AM397" i="18" s="1"/>
  <c r="BC369" i="18"/>
  <c r="AP369" i="18"/>
  <c r="BE369" i="18" s="1"/>
  <c r="BR369" i="18" s="1"/>
  <c r="CE369" i="18" s="1"/>
  <c r="AS366" i="18"/>
  <c r="AW366" i="18" s="1"/>
  <c r="AZ366" i="18" s="1"/>
  <c r="AQ366" i="18"/>
  <c r="AU366" i="18" s="1"/>
  <c r="AL366" i="18"/>
  <c r="AM366" i="18" s="1"/>
  <c r="AY364" i="18"/>
  <c r="AL367" i="18" a="1"/>
  <c r="AD367" i="18" a="1"/>
  <c r="V367" i="18" a="1"/>
  <c r="V367" i="18" s="1"/>
  <c r="V369" i="18" s="1"/>
  <c r="P367" i="18" a="1"/>
  <c r="P367" i="18" s="1"/>
  <c r="P369" i="18" s="1"/>
  <c r="N367" i="18" a="1"/>
  <c r="N367" i="18" s="1"/>
  <c r="N369" i="18" s="1"/>
  <c r="F367" i="18" a="1"/>
  <c r="F367" i="18" s="1"/>
  <c r="F369" i="18" s="1"/>
  <c r="AL361" i="18"/>
  <c r="AM361" i="18" s="1"/>
  <c r="BC337" i="18"/>
  <c r="AP337" i="18"/>
  <c r="BE337" i="18" s="1"/>
  <c r="BR337" i="18" s="1"/>
  <c r="CE337" i="18" s="1"/>
  <c r="AS334" i="18"/>
  <c r="AW334" i="18" s="1"/>
  <c r="AZ334" i="18" s="1"/>
  <c r="AQ334" i="18"/>
  <c r="AL334" i="18"/>
  <c r="AM334" i="18" s="1"/>
  <c r="BC332" i="18"/>
  <c r="AP332" i="18"/>
  <c r="BE332" i="18" s="1"/>
  <c r="BR332" i="18" s="1"/>
  <c r="CE332" i="18" s="1"/>
  <c r="AS329" i="18"/>
  <c r="AW329" i="18" s="1"/>
  <c r="AZ329" i="18" s="1"/>
  <c r="AQ329" i="18"/>
  <c r="AL329" i="18"/>
  <c r="AM329" i="18" s="1"/>
  <c r="AY327" i="18"/>
  <c r="AL321" i="18"/>
  <c r="AM321" i="18" s="1"/>
  <c r="AL293" i="18"/>
  <c r="AM293" i="18" s="1"/>
  <c r="AL232" i="18"/>
  <c r="AM232" i="18" s="1"/>
  <c r="AL75" i="18"/>
  <c r="AM75" i="18" s="1"/>
  <c r="BC49" i="18"/>
  <c r="BC48" i="18" s="1"/>
  <c r="BC47" i="18" s="1"/>
  <c r="BC46" i="18" s="1"/>
  <c r="BC45" i="18" s="1"/>
  <c r="BC44" i="18" s="1"/>
  <c r="AP49" i="18"/>
  <c r="BE49" i="18" s="1"/>
  <c r="BR49" i="18" s="1"/>
  <c r="CE49" i="18" s="1"/>
  <c r="AS43" i="18"/>
  <c r="AW43" i="18" s="1"/>
  <c r="AZ43" i="18" s="1"/>
  <c r="AQ43" i="18"/>
  <c r="AU43" i="18" s="1"/>
  <c r="AL43" i="18"/>
  <c r="AM43" i="18" s="1"/>
  <c r="AY42" i="18"/>
  <c r="AL36" i="18"/>
  <c r="AM36" i="18" s="1"/>
  <c r="G10" i="18"/>
  <c r="H10" i="18" s="1"/>
  <c r="I10" i="18" s="1"/>
  <c r="J10" i="18" s="1"/>
  <c r="K10" i="18" s="1"/>
  <c r="L10" i="18" s="1"/>
  <c r="M10" i="18" s="1"/>
  <c r="N10" i="18" s="1"/>
  <c r="O10" i="18" s="1"/>
  <c r="P10" i="18" s="1"/>
  <c r="Q10" i="18" s="1"/>
  <c r="R10" i="18" s="1"/>
  <c r="S10" i="18" s="1"/>
  <c r="T10" i="18" s="1"/>
  <c r="U10" i="18" s="1"/>
  <c r="V10" i="18" s="1"/>
  <c r="W10" i="18" s="1"/>
  <c r="X10" i="18" s="1"/>
  <c r="Y10" i="18" s="1"/>
  <c r="Z10" i="18" s="1"/>
  <c r="AA10" i="18" s="1"/>
  <c r="AB10" i="18" s="1"/>
  <c r="AC10" i="18" s="1"/>
  <c r="AD10" i="18" s="1"/>
  <c r="AE10" i="18" s="1"/>
  <c r="AF10" i="18" s="1"/>
  <c r="AG10" i="18" s="1"/>
  <c r="AH10" i="18" s="1"/>
  <c r="AI10" i="18" s="1"/>
  <c r="AJ10" i="18" s="1"/>
  <c r="AK10" i="18" s="1"/>
  <c r="AL10" i="18" s="1"/>
  <c r="AM10" i="18" s="1"/>
  <c r="G9" i="18"/>
  <c r="AL8" i="18"/>
  <c r="AL134" i="17"/>
  <c r="AL107" i="17"/>
  <c r="AL75" i="17"/>
  <c r="AL46" i="17"/>
  <c r="AL37" i="17"/>
  <c r="G10" i="17"/>
  <c r="H10" i="17" s="1"/>
  <c r="I10" i="17" s="1"/>
  <c r="J10" i="17" s="1"/>
  <c r="K10" i="17" s="1"/>
  <c r="L10" i="17" s="1"/>
  <c r="M10" i="17" s="1"/>
  <c r="N10" i="17" s="1"/>
  <c r="O10" i="17" s="1"/>
  <c r="P10" i="17" s="1"/>
  <c r="Q10" i="17" s="1"/>
  <c r="R10" i="17" s="1"/>
  <c r="S10" i="17" s="1"/>
  <c r="T10" i="17" s="1"/>
  <c r="U10" i="17" s="1"/>
  <c r="V10" i="17" s="1"/>
  <c r="W10" i="17" s="1"/>
  <c r="X10" i="17" s="1"/>
  <c r="Y10" i="17" s="1"/>
  <c r="Z10" i="17" s="1"/>
  <c r="AA10" i="17" s="1"/>
  <c r="AB10" i="17" s="1"/>
  <c r="AC10" i="17" s="1"/>
  <c r="AD10" i="17" s="1"/>
  <c r="AE10" i="17" s="1"/>
  <c r="AF10" i="17" s="1"/>
  <c r="AG10" i="17" s="1"/>
  <c r="AH10" i="17" s="1"/>
  <c r="AI10" i="17" s="1"/>
  <c r="AJ10" i="17" s="1"/>
  <c r="AK10" i="17" s="1"/>
  <c r="AL10" i="17" s="1"/>
  <c r="AM10" i="17" s="1"/>
  <c r="G9" i="17"/>
  <c r="H9" i="17" s="1"/>
  <c r="I9" i="17" s="1"/>
  <c r="J9" i="17" s="1"/>
  <c r="K9" i="17" s="1"/>
  <c r="L9" i="17" s="1"/>
  <c r="M9" i="17" s="1"/>
  <c r="N9" i="17" s="1"/>
  <c r="O9" i="17" s="1"/>
  <c r="P9" i="17" s="1"/>
  <c r="Q9" i="17" s="1"/>
  <c r="R9" i="17" s="1"/>
  <c r="S9" i="17" s="1"/>
  <c r="T9" i="17" s="1"/>
  <c r="U9" i="17" s="1"/>
  <c r="V9" i="17" s="1"/>
  <c r="W9" i="17" s="1"/>
  <c r="X9" i="17" s="1"/>
  <c r="Y9" i="17" s="1"/>
  <c r="Z9" i="17" s="1"/>
  <c r="AA9" i="17" s="1"/>
  <c r="AB9" i="17" s="1"/>
  <c r="AC9" i="17" s="1"/>
  <c r="AD9" i="17" s="1"/>
  <c r="AE9" i="17" s="1"/>
  <c r="AF9" i="17" s="1"/>
  <c r="AG9" i="17" s="1"/>
  <c r="AH9" i="17" s="1"/>
  <c r="AI9" i="17" s="1"/>
  <c r="AJ9" i="17" s="1"/>
  <c r="AK9" i="17" s="1"/>
  <c r="AL9" i="17" s="1"/>
  <c r="AM9" i="17" s="1"/>
  <c r="AL8" i="17"/>
  <c r="CC337" i="18" a="1"/>
  <c r="AS51" i="17" a="1"/>
  <c r="CC369" i="18" a="1"/>
  <c r="AT194" i="18" a="1"/>
  <c r="AT234" i="18" a="1"/>
  <c r="AS193" i="18" a="1"/>
  <c r="AT192" i="18" a="1"/>
  <c r="AS194" i="18" a="1"/>
  <c r="AS49" i="17" a="1"/>
  <c r="CC332" i="18" a="1"/>
  <c r="AS48" i="17" a="1"/>
  <c r="CC433" i="18" a="1"/>
  <c r="AT233" i="18" a="1"/>
  <c r="AS192" i="18" a="1"/>
  <c r="AT193" i="18" a="1"/>
  <c r="AS47" i="17" a="1"/>
  <c r="AS50" i="17" a="1"/>
  <c r="AS234" i="18" a="1"/>
  <c r="AS233" i="18" a="1"/>
  <c r="CC337" i="18" l="1"/>
  <c r="CP337" i="18" s="1"/>
  <c r="CC332" i="18"/>
  <c r="CP332" i="18" s="1"/>
  <c r="CC369" i="18"/>
  <c r="CP369" i="18" s="1"/>
  <c r="CC433" i="18"/>
  <c r="CP433" i="18" s="1"/>
  <c r="BC336" i="18"/>
  <c r="BC331" i="18"/>
  <c r="BC432" i="18"/>
  <c r="AR9" i="18"/>
  <c r="BO9" i="18"/>
  <c r="AQ9" i="17"/>
  <c r="AR9" i="17"/>
  <c r="AM8" i="17"/>
  <c r="BO368" i="18"/>
  <c r="AE431" i="18"/>
  <c r="BH432" i="18"/>
  <c r="BG368" i="18"/>
  <c r="AS48" i="17"/>
  <c r="AS47" i="17"/>
  <c r="AS49" i="17"/>
  <c r="AS50" i="17"/>
  <c r="AS51" i="17"/>
  <c r="AL367" i="18"/>
  <c r="BC368" i="18"/>
  <c r="AD367" i="18"/>
  <c r="AM8" i="18"/>
  <c r="AQ9" i="18" s="1"/>
  <c r="H9" i="18"/>
  <c r="AS234" i="18"/>
  <c r="AS233" i="18"/>
  <c r="AT234" i="18"/>
  <c r="AT233" i="18"/>
  <c r="AT194" i="18"/>
  <c r="AT193" i="18"/>
  <c r="AT192" i="18"/>
  <c r="AS193" i="18"/>
  <c r="AS192" i="18"/>
  <c r="AS194" i="18"/>
  <c r="AR366" i="18"/>
  <c r="AV366" i="18" s="1"/>
  <c r="AY366" i="18" s="1"/>
  <c r="AT366" i="18"/>
  <c r="AX366" i="18" s="1"/>
  <c r="BA366" i="18" s="1"/>
  <c r="AT430" i="18"/>
  <c r="AX430" i="18" s="1"/>
  <c r="BA430" i="18" s="1"/>
  <c r="AD431" i="18" a="1"/>
  <c r="J330" i="18" a="1"/>
  <c r="J330" i="18" s="1"/>
  <c r="J332" i="18" s="1"/>
  <c r="R330" i="18" a="1"/>
  <c r="R330" i="18" s="1"/>
  <c r="R332" i="18" s="1"/>
  <c r="Z330" i="18" a="1"/>
  <c r="Z330" i="18" s="1"/>
  <c r="Z332" i="18" s="1"/>
  <c r="AH330" i="18" a="1"/>
  <c r="W431" i="18" a="1"/>
  <c r="W431" i="18" s="1"/>
  <c r="W433" i="18" s="1"/>
  <c r="K330" i="18" a="1"/>
  <c r="K330" i="18" s="1"/>
  <c r="K332" i="18" s="1"/>
  <c r="S330" i="18" a="1"/>
  <c r="S330" i="18" s="1"/>
  <c r="S332" i="18" s="1"/>
  <c r="AJ367" i="18" a="1"/>
  <c r="M330" i="18" a="1"/>
  <c r="M330" i="18" s="1"/>
  <c r="M332" i="18" s="1"/>
  <c r="U330" i="18" a="1"/>
  <c r="U330" i="18" s="1"/>
  <c r="U332" i="18" s="1"/>
  <c r="AC330" i="18" a="1"/>
  <c r="AK330" i="18" a="1"/>
  <c r="L330" i="18" a="1"/>
  <c r="L330" i="18" s="1"/>
  <c r="L332" i="18" s="1"/>
  <c r="F330" i="18" a="1"/>
  <c r="F330" i="18" s="1"/>
  <c r="F332" i="18" s="1"/>
  <c r="N330" i="18" a="1"/>
  <c r="N330" i="18" s="1"/>
  <c r="N332" i="18" s="1"/>
  <c r="V330" i="18" a="1"/>
  <c r="V330" i="18" s="1"/>
  <c r="V332" i="18" s="1"/>
  <c r="AD330" i="18" a="1"/>
  <c r="AA431" i="18" a="1"/>
  <c r="AA431" i="18" s="1"/>
  <c r="AA433" i="18" s="1"/>
  <c r="AA330" i="18" a="1"/>
  <c r="AA330" i="18" s="1"/>
  <c r="AA332" i="18" s="1"/>
  <c r="AI330" i="18" a="1"/>
  <c r="G367" i="18" a="1"/>
  <c r="G367" i="18" s="1"/>
  <c r="G369" i="18" s="1"/>
  <c r="O367" i="18" a="1"/>
  <c r="O367" i="18" s="1"/>
  <c r="O369" i="18" s="1"/>
  <c r="W367" i="18" a="1"/>
  <c r="W367" i="18" s="1"/>
  <c r="W369" i="18" s="1"/>
  <c r="AE367" i="18" a="1"/>
  <c r="C367" i="18" a="1"/>
  <c r="AP368" i="18" s="1"/>
  <c r="BE368" i="18" s="1"/>
  <c r="BR368" i="18" s="1"/>
  <c r="CE368" i="18" s="1"/>
  <c r="H367" i="18" a="1"/>
  <c r="H367" i="18" s="1"/>
  <c r="H369" i="18" s="1"/>
  <c r="L431" i="18" a="1"/>
  <c r="L431" i="18" s="1"/>
  <c r="L433" i="18" s="1"/>
  <c r="T431" i="18" a="1"/>
  <c r="T431" i="18" s="1"/>
  <c r="T433" i="18" s="1"/>
  <c r="AB431" i="18" a="1"/>
  <c r="AB431" i="18" s="1"/>
  <c r="AB433" i="18" s="1"/>
  <c r="AJ431" i="18" a="1"/>
  <c r="M431" i="18" a="1"/>
  <c r="M431" i="18" s="1"/>
  <c r="M433" i="18" s="1"/>
  <c r="U431" i="18" a="1"/>
  <c r="U431" i="18" s="1"/>
  <c r="U433" i="18" s="1"/>
  <c r="AC431" i="18" a="1"/>
  <c r="AK431" i="18" a="1"/>
  <c r="AI431" i="18" a="1"/>
  <c r="R335" i="18" a="1"/>
  <c r="R335" i="18" s="1"/>
  <c r="R337" i="18" s="1"/>
  <c r="Z335" i="18" a="1"/>
  <c r="Z335" i="18" s="1"/>
  <c r="Z337" i="18" s="1"/>
  <c r="AH335" i="18" a="1"/>
  <c r="I367" i="18" a="1"/>
  <c r="I367" i="18" s="1"/>
  <c r="I369" i="18" s="1"/>
  <c r="Q367" i="18" a="1"/>
  <c r="Q367" i="18" s="1"/>
  <c r="Q369" i="18" s="1"/>
  <c r="Y367" i="18" a="1"/>
  <c r="Y367" i="18" s="1"/>
  <c r="Y369" i="18" s="1"/>
  <c r="AG367" i="18" a="1"/>
  <c r="T367" i="18" a="1"/>
  <c r="T367" i="18" s="1"/>
  <c r="T369" i="18" s="1"/>
  <c r="AL431" i="18" a="1"/>
  <c r="J335" i="18" a="1"/>
  <c r="J335" i="18" s="1"/>
  <c r="J337" i="18" s="1"/>
  <c r="J367" i="18" a="1"/>
  <c r="J367" i="18" s="1"/>
  <c r="J369" i="18" s="1"/>
  <c r="R367" i="18" a="1"/>
  <c r="R367" i="18" s="1"/>
  <c r="R369" i="18" s="1"/>
  <c r="Z367" i="18" a="1"/>
  <c r="Z367" i="18" s="1"/>
  <c r="Z369" i="18" s="1"/>
  <c r="AH367" i="18" a="1"/>
  <c r="X367" i="18" a="1"/>
  <c r="X367" i="18" s="1"/>
  <c r="X369" i="18" s="1"/>
  <c r="K431" i="18" a="1"/>
  <c r="K431" i="18" s="1"/>
  <c r="K433" i="18" s="1"/>
  <c r="G330" i="18" a="1"/>
  <c r="G330" i="18" s="1"/>
  <c r="G332" i="18" s="1"/>
  <c r="O330" i="18" a="1"/>
  <c r="O330" i="18" s="1"/>
  <c r="O332" i="18" s="1"/>
  <c r="W330" i="18" a="1"/>
  <c r="W330" i="18" s="1"/>
  <c r="W332" i="18" s="1"/>
  <c r="AE330" i="18" a="1"/>
  <c r="C330" i="18" a="1"/>
  <c r="K367" i="18" a="1"/>
  <c r="K367" i="18" s="1"/>
  <c r="K369" i="18" s="1"/>
  <c r="S367" i="18" a="1"/>
  <c r="S367" i="18" s="1"/>
  <c r="S369" i="18" s="1"/>
  <c r="AA367" i="18" a="1"/>
  <c r="AA367" i="18" s="1"/>
  <c r="AA369" i="18" s="1"/>
  <c r="AI367" i="18" a="1"/>
  <c r="AF367" i="18" a="1"/>
  <c r="H431" i="18" a="1"/>
  <c r="H431" i="18" s="1"/>
  <c r="H433" i="18" s="1"/>
  <c r="P431" i="18" a="1"/>
  <c r="P431" i="18" s="1"/>
  <c r="P433" i="18" s="1"/>
  <c r="X431" i="18" a="1"/>
  <c r="X431" i="18" s="1"/>
  <c r="X433" i="18" s="1"/>
  <c r="H330" i="18" a="1"/>
  <c r="H330" i="18" s="1"/>
  <c r="H332" i="18" s="1"/>
  <c r="P330" i="18" a="1"/>
  <c r="P330" i="18" s="1"/>
  <c r="P332" i="18" s="1"/>
  <c r="AG431" i="18" a="1"/>
  <c r="S431" i="18" a="1"/>
  <c r="S431" i="18" s="1"/>
  <c r="S433" i="18" s="1"/>
  <c r="I330" i="18" a="1"/>
  <c r="I330" i="18" s="1"/>
  <c r="I332" i="18" s="1"/>
  <c r="Q330" i="18" a="1"/>
  <c r="Q330" i="18" s="1"/>
  <c r="Q332" i="18" s="1"/>
  <c r="Y330" i="18" a="1"/>
  <c r="Y330" i="18" s="1"/>
  <c r="Y332" i="18" s="1"/>
  <c r="AG330" i="18" a="1"/>
  <c r="F335" i="18" a="1"/>
  <c r="F335" i="18" s="1"/>
  <c r="F337" i="18" s="1"/>
  <c r="N335" i="18" a="1"/>
  <c r="N335" i="18" s="1"/>
  <c r="N337" i="18" s="1"/>
  <c r="V335" i="18" a="1"/>
  <c r="V335" i="18" s="1"/>
  <c r="V337" i="18" s="1"/>
  <c r="AD335" i="18" a="1"/>
  <c r="M367" i="18" a="1"/>
  <c r="M367" i="18" s="1"/>
  <c r="M369" i="18" s="1"/>
  <c r="U367" i="18" a="1"/>
  <c r="U367" i="18" s="1"/>
  <c r="U369" i="18" s="1"/>
  <c r="AC367" i="18" a="1"/>
  <c r="AK367" i="18" a="1"/>
  <c r="L367" i="18" a="1"/>
  <c r="L367" i="18" s="1"/>
  <c r="L369" i="18" s="1"/>
  <c r="AB367" i="18" a="1"/>
  <c r="AB367" i="18" s="1"/>
  <c r="AB369" i="18" s="1"/>
  <c r="J431" i="18" a="1"/>
  <c r="J431" i="18" s="1"/>
  <c r="J433" i="18" s="1"/>
  <c r="R431" i="18" a="1"/>
  <c r="R431" i="18" s="1"/>
  <c r="R433" i="18" s="1"/>
  <c r="Z431" i="18" a="1"/>
  <c r="Z431" i="18" s="1"/>
  <c r="Z433" i="18" s="1"/>
  <c r="AH431" i="18" a="1"/>
  <c r="AR43" i="18"/>
  <c r="AV43" i="18" s="1"/>
  <c r="AY43" i="18" s="1"/>
  <c r="AT43" i="18"/>
  <c r="AX43" i="18" s="1"/>
  <c r="BA43" i="18" s="1"/>
  <c r="T330" i="18" a="1"/>
  <c r="T330" i="18" s="1"/>
  <c r="T332" i="18" s="1"/>
  <c r="AB330" i="18" a="1"/>
  <c r="AB330" i="18" s="1"/>
  <c r="AB332" i="18" s="1"/>
  <c r="AT329" i="18"/>
  <c r="AX329" i="18" s="1"/>
  <c r="BA329" i="18" s="1"/>
  <c r="AR329" i="18"/>
  <c r="AV329" i="18" s="1"/>
  <c r="AY329" i="18" s="1"/>
  <c r="AU329" i="18"/>
  <c r="AU334" i="18"/>
  <c r="AT334" i="18"/>
  <c r="AX334" i="18" s="1"/>
  <c r="BA334" i="18" s="1"/>
  <c r="AR334" i="18"/>
  <c r="AV334" i="18" s="1"/>
  <c r="AY334" i="18" s="1"/>
  <c r="X330" i="18" a="1"/>
  <c r="X330" i="18" s="1"/>
  <c r="X332" i="18" s="1"/>
  <c r="AF330" i="18" a="1"/>
  <c r="AL335" i="18" a="1"/>
  <c r="C335" i="18" a="1"/>
  <c r="AL330" i="18" a="1"/>
  <c r="K335" i="18" a="1"/>
  <c r="K335" i="18" s="1"/>
  <c r="K337" i="18" s="1"/>
  <c r="S335" i="18" a="1"/>
  <c r="S335" i="18" s="1"/>
  <c r="S337" i="18" s="1"/>
  <c r="AA335" i="18" a="1"/>
  <c r="AA335" i="18" s="1"/>
  <c r="AA337" i="18" s="1"/>
  <c r="AI335" i="18" a="1"/>
  <c r="L335" i="18" a="1"/>
  <c r="L335" i="18" s="1"/>
  <c r="L337" i="18" s="1"/>
  <c r="T335" i="18" a="1"/>
  <c r="T335" i="18" s="1"/>
  <c r="T337" i="18" s="1"/>
  <c r="AB335" i="18" a="1"/>
  <c r="AB335" i="18" s="1"/>
  <c r="AB337" i="18" s="1"/>
  <c r="AJ335" i="18" a="1"/>
  <c r="AF431" i="18" a="1"/>
  <c r="M335" i="18" a="1"/>
  <c r="M335" i="18" s="1"/>
  <c r="M337" i="18" s="1"/>
  <c r="U335" i="18" a="1"/>
  <c r="U335" i="18" s="1"/>
  <c r="U337" i="18" s="1"/>
  <c r="AC335" i="18" a="1"/>
  <c r="AK335" i="18" a="1"/>
  <c r="G335" i="18" a="1"/>
  <c r="G335" i="18" s="1"/>
  <c r="G337" i="18" s="1"/>
  <c r="O335" i="18" a="1"/>
  <c r="O335" i="18" s="1"/>
  <c r="O337" i="18" s="1"/>
  <c r="W335" i="18" a="1"/>
  <c r="W335" i="18" s="1"/>
  <c r="W337" i="18" s="1"/>
  <c r="AE335" i="18" a="1"/>
  <c r="H335" i="18" a="1"/>
  <c r="H335" i="18" s="1"/>
  <c r="H337" i="18" s="1"/>
  <c r="P335" i="18" a="1"/>
  <c r="P335" i="18" s="1"/>
  <c r="P337" i="18" s="1"/>
  <c r="X335" i="18" a="1"/>
  <c r="X335" i="18" s="1"/>
  <c r="X337" i="18" s="1"/>
  <c r="AF335" i="18" a="1"/>
  <c r="AJ330" i="18" a="1"/>
  <c r="I335" i="18" a="1"/>
  <c r="I335" i="18" s="1"/>
  <c r="I337" i="18" s="1"/>
  <c r="Q335" i="18" a="1"/>
  <c r="Q335" i="18" s="1"/>
  <c r="Q337" i="18" s="1"/>
  <c r="Y335" i="18" a="1"/>
  <c r="Y335" i="18" s="1"/>
  <c r="Y337" i="18" s="1"/>
  <c r="AG335" i="18" a="1"/>
  <c r="AR430" i="18"/>
  <c r="AV430" i="18" s="1"/>
  <c r="AY430" i="18" s="1"/>
  <c r="C431" i="18" a="1"/>
  <c r="AT331" i="18" a="1"/>
  <c r="AR49" i="17" a="1"/>
  <c r="AQ47" i="17" a="1"/>
  <c r="AS368" i="18" a="1"/>
  <c r="AW194" i="18" a="1"/>
  <c r="AQ194" i="18" a="1"/>
  <c r="CC368" i="18" a="1"/>
  <c r="AQ336" i="18" a="1"/>
  <c r="AR432" i="18" a="1"/>
  <c r="AR51" i="17" a="1"/>
  <c r="CC336" i="18" a="1"/>
  <c r="AQ432" i="18" a="1"/>
  <c r="AQ51" i="17" a="1"/>
  <c r="AW49" i="17" a="1"/>
  <c r="AX193" i="18" a="1"/>
  <c r="AQ337" i="18" a="1"/>
  <c r="AS331" i="18" a="1"/>
  <c r="AS336" i="18" a="1"/>
  <c r="AQ335" i="18" a="1"/>
  <c r="CC331" i="18" a="1"/>
  <c r="AX194" i="18" a="1"/>
  <c r="AQ193" i="18" a="1"/>
  <c r="AW192" i="18" a="1"/>
  <c r="AQ192" i="18" a="1"/>
  <c r="AR193" i="18" a="1"/>
  <c r="AQ48" i="17" a="1"/>
  <c r="AQ433" i="18" a="1"/>
  <c r="AQ431" i="18" a="1"/>
  <c r="AR50" i="17" a="1"/>
  <c r="AT336" i="18" a="1"/>
  <c r="AQ367" i="18" a="1"/>
  <c r="AW48" i="17" a="1"/>
  <c r="AQ330" i="18" a="1"/>
  <c r="AS432" i="18" a="1"/>
  <c r="CC432" i="18" a="1"/>
  <c r="AW47" i="17" a="1"/>
  <c r="AR47" i="17" a="1"/>
  <c r="AQ50" i="17" a="1"/>
  <c r="AR331" i="18" a="1"/>
  <c r="AR48" i="17" a="1"/>
  <c r="AQ332" i="18" a="1"/>
  <c r="AQ234" i="18" a="1"/>
  <c r="AR234" i="18" a="1"/>
  <c r="AT432" i="18" a="1"/>
  <c r="AW51" i="17" a="1"/>
  <c r="AX192" i="18" a="1"/>
  <c r="AR368" i="18" a="1"/>
  <c r="AR194" i="18" a="1"/>
  <c r="AQ49" i="17" a="1"/>
  <c r="AT368" i="18" a="1"/>
  <c r="AR192" i="18" a="1"/>
  <c r="AR233" i="18" a="1"/>
  <c r="AW193" i="18" a="1"/>
  <c r="AR336" i="18" a="1"/>
  <c r="AQ331" i="18" a="1"/>
  <c r="AQ233" i="18" a="1"/>
  <c r="AQ368" i="18" a="1"/>
  <c r="AW50" i="17" a="1"/>
  <c r="CC368" i="18" l="1"/>
  <c r="CP368" i="18" s="1"/>
  <c r="CC432" i="18"/>
  <c r="CP432" i="18" s="1"/>
  <c r="CC331" i="18"/>
  <c r="CP331" i="18" s="1"/>
  <c r="CC336" i="18"/>
  <c r="CP336" i="18" s="1"/>
  <c r="BC431" i="18"/>
  <c r="BC330" i="18"/>
  <c r="BC335" i="18"/>
  <c r="AR234" i="18"/>
  <c r="AR233" i="18"/>
  <c r="AR193" i="18"/>
  <c r="AR192" i="18"/>
  <c r="AR194" i="18"/>
  <c r="BP9" i="18"/>
  <c r="AR49" i="17"/>
  <c r="AR50" i="17"/>
  <c r="AR51" i="17"/>
  <c r="AR47" i="17"/>
  <c r="AR48" i="17"/>
  <c r="AQ47" i="17"/>
  <c r="AZ47" i="17" s="1"/>
  <c r="AQ50" i="17"/>
  <c r="BA50" i="17" s="1"/>
  <c r="AQ49" i="17"/>
  <c r="BA49" i="17" s="1"/>
  <c r="AQ51" i="17"/>
  <c r="BA51" i="17" s="1"/>
  <c r="AQ48" i="17"/>
  <c r="BA48" i="17" s="1"/>
  <c r="AD335" i="18"/>
  <c r="BG336" i="18"/>
  <c r="AL431" i="18"/>
  <c r="BO432" i="18"/>
  <c r="AI330" i="18"/>
  <c r="BL331" i="18"/>
  <c r="AH330" i="18"/>
  <c r="BK331" i="18"/>
  <c r="AJ330" i="18"/>
  <c r="BM331" i="18"/>
  <c r="AL335" i="18"/>
  <c r="BO336" i="18"/>
  <c r="AG431" i="18"/>
  <c r="BJ432" i="18"/>
  <c r="AI431" i="18"/>
  <c r="BL432" i="18"/>
  <c r="AC330" i="18"/>
  <c r="BF331" i="18"/>
  <c r="BG367" i="18"/>
  <c r="BO367" i="18"/>
  <c r="AK330" i="18"/>
  <c r="BN331" i="18"/>
  <c r="AF335" i="18"/>
  <c r="BI336" i="18"/>
  <c r="AK335" i="18"/>
  <c r="BN336" i="18"/>
  <c r="AF330" i="18"/>
  <c r="BI331" i="18"/>
  <c r="BJ368" i="18"/>
  <c r="AK431" i="18"/>
  <c r="BN432" i="18"/>
  <c r="AC335" i="18"/>
  <c r="BF336" i="18"/>
  <c r="AI335" i="18"/>
  <c r="BL336" i="18"/>
  <c r="BK368" i="18"/>
  <c r="AC431" i="18"/>
  <c r="BF432" i="18"/>
  <c r="AD330" i="18"/>
  <c r="BG331" i="18"/>
  <c r="BL368" i="18"/>
  <c r="BN368" i="18"/>
  <c r="AG330" i="18"/>
  <c r="BJ331" i="18"/>
  <c r="BH368" i="18"/>
  <c r="BM368" i="18"/>
  <c r="AD431" i="18"/>
  <c r="BG432" i="18"/>
  <c r="AG335" i="18"/>
  <c r="BJ336" i="18"/>
  <c r="AC367" i="18"/>
  <c r="BF368" i="18"/>
  <c r="AE330" i="18"/>
  <c r="BH331" i="18"/>
  <c r="AE433" i="18"/>
  <c r="BH431" i="18"/>
  <c r="AF431" i="18"/>
  <c r="BI432" i="18"/>
  <c r="AH431" i="18"/>
  <c r="BK432" i="18"/>
  <c r="AH335" i="18"/>
  <c r="BK336" i="18"/>
  <c r="AJ431" i="18"/>
  <c r="BM432" i="18"/>
  <c r="AE335" i="18"/>
  <c r="BH336" i="18"/>
  <c r="AJ335" i="18"/>
  <c r="BM336" i="18"/>
  <c r="AL330" i="18"/>
  <c r="BO331" i="18"/>
  <c r="BI368" i="18"/>
  <c r="AW51" i="17"/>
  <c r="AW50" i="17"/>
  <c r="AW49" i="17"/>
  <c r="AW47" i="17"/>
  <c r="AW48" i="17"/>
  <c r="AI367" i="18"/>
  <c r="AG367" i="18"/>
  <c r="BC367" i="18"/>
  <c r="AH367" i="18"/>
  <c r="AD369" i="18"/>
  <c r="AF367" i="18"/>
  <c r="AK367" i="18"/>
  <c r="AE367" i="18"/>
  <c r="AJ367" i="18"/>
  <c r="AL369" i="18"/>
  <c r="I9" i="18"/>
  <c r="J9" i="18" s="1"/>
  <c r="AQ194" i="18"/>
  <c r="BA194" i="18" s="1"/>
  <c r="AQ193" i="18"/>
  <c r="AZ193" i="18" s="1"/>
  <c r="AQ192" i="18"/>
  <c r="AZ192" i="18" s="1"/>
  <c r="AQ233" i="18"/>
  <c r="AQ234" i="18"/>
  <c r="BA234" i="18" s="1"/>
  <c r="AW194" i="18"/>
  <c r="AW192" i="18"/>
  <c r="AX192" i="18"/>
  <c r="AW193" i="18"/>
  <c r="AX193" i="18"/>
  <c r="AX194" i="18"/>
  <c r="C367" i="18"/>
  <c r="AP367" i="18" s="1"/>
  <c r="BE367" i="18" s="1"/>
  <c r="BR367" i="18" s="1"/>
  <c r="CE367" i="18" s="1"/>
  <c r="AP331" i="18"/>
  <c r="BE331" i="18" s="1"/>
  <c r="BR331" i="18" s="1"/>
  <c r="CE331" i="18" s="1"/>
  <c r="C330" i="18"/>
  <c r="AP330" i="18" s="1"/>
  <c r="BE330" i="18" s="1"/>
  <c r="BR330" i="18" s="1"/>
  <c r="CE330" i="18" s="1"/>
  <c r="AS331" i="18"/>
  <c r="AR432" i="18"/>
  <c r="AQ332" i="18"/>
  <c r="AT432" i="18"/>
  <c r="AS368" i="18"/>
  <c r="AS336" i="18"/>
  <c r="AQ337" i="18"/>
  <c r="AT331" i="18"/>
  <c r="AT336" i="18"/>
  <c r="AQ331" i="18"/>
  <c r="AQ330" i="18"/>
  <c r="AR368" i="18"/>
  <c r="AQ431" i="18"/>
  <c r="AQ336" i="18"/>
  <c r="AT368" i="18"/>
  <c r="AR331" i="18"/>
  <c r="AQ367" i="18"/>
  <c r="AQ432" i="18"/>
  <c r="AR336" i="18"/>
  <c r="AQ368" i="18"/>
  <c r="AS432" i="18"/>
  <c r="AQ335" i="18"/>
  <c r="AQ433" i="18"/>
  <c r="AP432" i="18"/>
  <c r="BE432" i="18" s="1"/>
  <c r="BR432" i="18" s="1"/>
  <c r="CE432" i="18" s="1"/>
  <c r="C431" i="18"/>
  <c r="AP431" i="18" s="1"/>
  <c r="BE431" i="18" s="1"/>
  <c r="BR431" i="18" s="1"/>
  <c r="CE431" i="18" s="1"/>
  <c r="AP336" i="18"/>
  <c r="BE336" i="18" s="1"/>
  <c r="BR336" i="18" s="1"/>
  <c r="CE336" i="18" s="1"/>
  <c r="C335" i="18"/>
  <c r="AP335" i="18" s="1"/>
  <c r="BE335" i="18" s="1"/>
  <c r="BR335" i="18" s="1"/>
  <c r="CE335" i="18" s="1"/>
  <c r="BT368" i="18" a="1"/>
  <c r="AV50" i="17" a="1"/>
  <c r="CC335" i="18" a="1"/>
  <c r="AR330" i="18" a="1"/>
  <c r="AS335" i="18" a="1"/>
  <c r="AR367" i="18" a="1"/>
  <c r="CC367" i="18" a="1"/>
  <c r="AR431" i="18" a="1"/>
  <c r="BU432" i="18" a="1"/>
  <c r="BT367" i="18" a="1"/>
  <c r="AQ369" i="18" a="1"/>
  <c r="BU431" i="18" a="1"/>
  <c r="AV49" i="17" a="1"/>
  <c r="CC330" i="18" a="1"/>
  <c r="AU51" i="17" a="1"/>
  <c r="AS367" i="18" a="1"/>
  <c r="AV193" i="18" a="1"/>
  <c r="AR335" i="18" a="1"/>
  <c r="AT335" i="18" a="1"/>
  <c r="AS330" i="18" a="1"/>
  <c r="CB367" i="18" a="1"/>
  <c r="CC431" i="18" a="1"/>
  <c r="AS431" i="18" a="1"/>
  <c r="AT330" i="18" a="1"/>
  <c r="AT367" i="18" a="1"/>
  <c r="AV51" i="17" a="1"/>
  <c r="CB368" i="18" a="1"/>
  <c r="AT431" i="18" a="1"/>
  <c r="AV47" i="17" a="1"/>
  <c r="AV48" i="17" a="1"/>
  <c r="AV192" i="18" a="1"/>
  <c r="AV194" i="18" a="1"/>
  <c r="CC367" i="18" l="1"/>
  <c r="CP367" i="18" s="1"/>
  <c r="CC335" i="18"/>
  <c r="CP335" i="18" s="1"/>
  <c r="CC330" i="18"/>
  <c r="CP330" i="18" s="1"/>
  <c r="CC431" i="18"/>
  <c r="CP431" i="18" s="1"/>
  <c r="AZ50" i="17"/>
  <c r="AZ51" i="17"/>
  <c r="AY233" i="18"/>
  <c r="AY48" i="17"/>
  <c r="AY50" i="17"/>
  <c r="AY51" i="17"/>
  <c r="AV192" i="18"/>
  <c r="AV194" i="18"/>
  <c r="AV193" i="18"/>
  <c r="AZ48" i="17"/>
  <c r="AV48" i="17"/>
  <c r="AV47" i="17"/>
  <c r="AV51" i="17"/>
  <c r="AV50" i="17"/>
  <c r="AU51" i="17"/>
  <c r="AV49" i="17"/>
  <c r="AY49" i="17"/>
  <c r="AY47" i="17"/>
  <c r="AZ49" i="17"/>
  <c r="BA47" i="17"/>
  <c r="BT368" i="18"/>
  <c r="CG368" i="18" s="1"/>
  <c r="AT367" i="18"/>
  <c r="BA367" i="18" s="1"/>
  <c r="AR335" i="18"/>
  <c r="AY335" i="18" s="1"/>
  <c r="AS335" i="18"/>
  <c r="AZ335" i="18" s="1"/>
  <c r="BU431" i="18"/>
  <c r="CH431" i="18" s="1"/>
  <c r="BU432" i="18"/>
  <c r="CH432" i="18" s="1"/>
  <c r="CB367" i="18"/>
  <c r="CO367" i="18" s="1"/>
  <c r="CB368" i="18"/>
  <c r="CO368" i="18" s="1"/>
  <c r="AS431" i="18"/>
  <c r="AZ431" i="18" s="1"/>
  <c r="BT367" i="18"/>
  <c r="CG367" i="18" s="1"/>
  <c r="AR431" i="18"/>
  <c r="AY431" i="18" s="1"/>
  <c r="AR330" i="18"/>
  <c r="AS330" i="18"/>
  <c r="AZ330" i="18" s="1"/>
  <c r="AT431" i="18"/>
  <c r="BA431" i="18" s="1"/>
  <c r="AT335" i="18"/>
  <c r="BA335" i="18" s="1"/>
  <c r="AT330" i="18"/>
  <c r="BG369" i="18"/>
  <c r="AJ337" i="18"/>
  <c r="BM335" i="18"/>
  <c r="AC369" i="18"/>
  <c r="BF367" i="18"/>
  <c r="AK332" i="18"/>
  <c r="BN330" i="18"/>
  <c r="AL337" i="18"/>
  <c r="BO335" i="18"/>
  <c r="BK367" i="18"/>
  <c r="AH337" i="18"/>
  <c r="BK335" i="18"/>
  <c r="AI332" i="18"/>
  <c r="BL330" i="18"/>
  <c r="BL367" i="18"/>
  <c r="BH433" i="18"/>
  <c r="AK433" i="18"/>
  <c r="BN431" i="18"/>
  <c r="AK337" i="18"/>
  <c r="BN335" i="18"/>
  <c r="AI433" i="18"/>
  <c r="BL431" i="18"/>
  <c r="BO369" i="18"/>
  <c r="BJ367" i="18"/>
  <c r="AE337" i="18"/>
  <c r="BH335" i="18"/>
  <c r="AG337" i="18"/>
  <c r="BJ335" i="18"/>
  <c r="AJ332" i="18"/>
  <c r="BM330" i="18"/>
  <c r="BM367" i="18"/>
  <c r="AH433" i="18"/>
  <c r="BK431" i="18"/>
  <c r="AD332" i="18"/>
  <c r="BG330" i="18"/>
  <c r="AI337" i="18"/>
  <c r="BL335" i="18"/>
  <c r="AL433" i="18"/>
  <c r="BO431" i="18"/>
  <c r="BH367" i="18"/>
  <c r="AL332" i="18"/>
  <c r="BO330" i="18"/>
  <c r="AE332" i="18"/>
  <c r="BH330" i="18"/>
  <c r="AG332" i="18"/>
  <c r="BJ330" i="18"/>
  <c r="AF337" i="18"/>
  <c r="BI335" i="18"/>
  <c r="AG433" i="18"/>
  <c r="BJ431" i="18"/>
  <c r="BN367" i="18"/>
  <c r="AJ433" i="18"/>
  <c r="BM431" i="18"/>
  <c r="AD433" i="18"/>
  <c r="BG431" i="18"/>
  <c r="AH332" i="18"/>
  <c r="BK330" i="18"/>
  <c r="BI367" i="18"/>
  <c r="AF433" i="18"/>
  <c r="BI431" i="18"/>
  <c r="AC433" i="18"/>
  <c r="BF431" i="18"/>
  <c r="AC337" i="18"/>
  <c r="BF335" i="18"/>
  <c r="AF332" i="18"/>
  <c r="BI330" i="18"/>
  <c r="AC332" i="18"/>
  <c r="BF330" i="18"/>
  <c r="AD337" i="18"/>
  <c r="BG335" i="18"/>
  <c r="AQ369" i="18"/>
  <c r="AS367" i="18"/>
  <c r="AZ367" i="18" s="1"/>
  <c r="AR367" i="18"/>
  <c r="AJ369" i="18"/>
  <c r="AE369" i="18"/>
  <c r="AH369" i="18"/>
  <c r="AF369" i="18"/>
  <c r="AK369" i="18"/>
  <c r="AG369" i="18"/>
  <c r="AI369" i="18"/>
  <c r="AY192" i="18"/>
  <c r="BA192" i="18"/>
  <c r="AY194" i="18"/>
  <c r="BA193" i="18"/>
  <c r="AY193" i="18"/>
  <c r="AZ194" i="18"/>
  <c r="AY234" i="18"/>
  <c r="AZ234" i="18"/>
  <c r="BA233" i="18"/>
  <c r="AZ233" i="18"/>
  <c r="AY336" i="18"/>
  <c r="BA336" i="18"/>
  <c r="AZ336" i="18"/>
  <c r="BA368" i="18"/>
  <c r="AZ368" i="18"/>
  <c r="AY368" i="18"/>
  <c r="AY330" i="18"/>
  <c r="AY331" i="18"/>
  <c r="BA331" i="18"/>
  <c r="AZ331" i="18"/>
  <c r="K9" i="18"/>
  <c r="AZ432" i="18"/>
  <c r="AY432" i="18"/>
  <c r="BA432" i="18"/>
  <c r="BT336" i="18" a="1"/>
  <c r="BY368" i="18" a="1"/>
  <c r="BX336" i="18" a="1"/>
  <c r="BU335" i="18" a="1"/>
  <c r="CB336" i="18" a="1"/>
  <c r="AU335" i="18" a="1"/>
  <c r="AU336" i="18" a="1"/>
  <c r="BS367" i="18" a="1"/>
  <c r="BV331" i="18" a="1"/>
  <c r="BY432" i="18" a="1"/>
  <c r="BY330" i="18" a="1"/>
  <c r="CB431" i="18" a="1"/>
  <c r="CA432" i="18" a="1"/>
  <c r="BX335" i="18" a="1"/>
  <c r="BX432" i="18" a="1"/>
  <c r="CB331" i="18" a="1"/>
  <c r="BX331" i="18" a="1"/>
  <c r="BS368" i="18" a="1"/>
  <c r="BZ331" i="18" a="1"/>
  <c r="AU193" i="18" a="1"/>
  <c r="CA336" i="18" a="1"/>
  <c r="BZ431" i="18" a="1"/>
  <c r="AT433" i="18" a="1"/>
  <c r="AU49" i="17" a="1"/>
  <c r="CA368" i="18" a="1"/>
  <c r="AU331" i="18" a="1"/>
  <c r="BT369" i="18" a="1"/>
  <c r="CB330" i="18" a="1"/>
  <c r="BV432" i="18" a="1"/>
  <c r="AU50" i="17" a="1"/>
  <c r="BW368" i="18" a="1"/>
  <c r="BZ330" i="18" a="1"/>
  <c r="BY367" i="18" a="1"/>
  <c r="AU330" i="18" a="1"/>
  <c r="BT330" i="18" a="1"/>
  <c r="BZ432" i="18" a="1"/>
  <c r="BT331" i="18" a="1"/>
  <c r="BU368" i="18" a="1"/>
  <c r="CA431" i="18" a="1"/>
  <c r="BX431" i="18" a="1"/>
  <c r="BV367" i="18" a="1"/>
  <c r="BV368" i="18" a="1"/>
  <c r="BY331" i="18" a="1"/>
  <c r="AS369" i="18" a="1"/>
  <c r="CB432" i="18" a="1"/>
  <c r="BW367" i="18" a="1"/>
  <c r="BU433" i="18" a="1"/>
  <c r="CA367" i="18" a="1"/>
  <c r="BW330" i="18" a="1"/>
  <c r="AU432" i="18" a="1"/>
  <c r="BW331" i="18" a="1"/>
  <c r="AU194" i="18" a="1"/>
  <c r="AU433" i="18" a="1"/>
  <c r="BX330" i="18" a="1"/>
  <c r="BS330" i="18" a="1"/>
  <c r="BU330" i="18" a="1"/>
  <c r="AS337" i="18" a="1"/>
  <c r="CA331" i="18" a="1"/>
  <c r="AU47" i="17" a="1"/>
  <c r="AU337" i="18" a="1"/>
  <c r="BT431" i="18" a="1"/>
  <c r="BS432" i="18" a="1"/>
  <c r="AT337" i="18" a="1"/>
  <c r="BY335" i="18" a="1"/>
  <c r="AR433" i="18" a="1"/>
  <c r="BW336" i="18" a="1"/>
  <c r="CB369" i="18" a="1"/>
  <c r="BW431" i="18" a="1"/>
  <c r="AU48" i="17" a="1"/>
  <c r="AU332" i="18" a="1"/>
  <c r="BX367" i="18" a="1"/>
  <c r="AS433" i="18" a="1"/>
  <c r="AR337" i="18" a="1"/>
  <c r="BV330" i="18" a="1"/>
  <c r="BZ336" i="18" a="1"/>
  <c r="BU331" i="18" a="1"/>
  <c r="BV336" i="18" a="1"/>
  <c r="BZ368" i="18" a="1"/>
  <c r="CA335" i="18" a="1"/>
  <c r="AU367" i="18" a="1"/>
  <c r="AR369" i="18" a="1"/>
  <c r="BS431" i="18" a="1"/>
  <c r="BZ335" i="18" a="1"/>
  <c r="BU367" i="18" a="1"/>
  <c r="AS332" i="18" a="1"/>
  <c r="CB335" i="18" a="1"/>
  <c r="BY336" i="18" a="1"/>
  <c r="AR332" i="18" a="1"/>
  <c r="AT369" i="18" a="1"/>
  <c r="BX368" i="18" a="1"/>
  <c r="AT332" i="18" a="1"/>
  <c r="BW432" i="18" a="1"/>
  <c r="BV431" i="18" a="1"/>
  <c r="BW335" i="18" a="1"/>
  <c r="BT335" i="18" a="1"/>
  <c r="AU431" i="18" a="1"/>
  <c r="AU192" i="18" a="1"/>
  <c r="BZ367" i="18" a="1"/>
  <c r="BS331" i="18" a="1"/>
  <c r="AU368" i="18" a="1"/>
  <c r="BU336" i="18" a="1"/>
  <c r="BV335" i="18" a="1"/>
  <c r="BS336" i="18" a="1"/>
  <c r="CA330" i="18" a="1"/>
  <c r="BT432" i="18" a="1"/>
  <c r="BS335" i="18" a="1"/>
  <c r="BY431" i="18" a="1"/>
  <c r="AU49" i="17" l="1"/>
  <c r="AU47" i="17"/>
  <c r="AU50" i="17"/>
  <c r="AU48" i="17"/>
  <c r="BX330" i="18"/>
  <c r="CK330" i="18" s="1"/>
  <c r="CA331" i="18"/>
  <c r="CN331" i="18" s="1"/>
  <c r="AT433" i="18"/>
  <c r="BS432" i="18"/>
  <c r="CF432" i="18" s="1"/>
  <c r="BY368" i="18"/>
  <c r="CL368" i="18" s="1"/>
  <c r="BT336" i="18"/>
  <c r="CG336" i="18" s="1"/>
  <c r="BS335" i="18"/>
  <c r="CF335" i="18" s="1"/>
  <c r="BV432" i="18"/>
  <c r="CI432" i="18" s="1"/>
  <c r="BT432" i="18"/>
  <c r="CG432" i="18" s="1"/>
  <c r="BW432" i="18"/>
  <c r="CJ432" i="18" s="1"/>
  <c r="CB431" i="18"/>
  <c r="CO431" i="18" s="1"/>
  <c r="BT331" i="18"/>
  <c r="CG331" i="18" s="1"/>
  <c r="BU336" i="18"/>
  <c r="CH336" i="18" s="1"/>
  <c r="BX335" i="18"/>
  <c r="CK335" i="18" s="1"/>
  <c r="AR337" i="18"/>
  <c r="CB336" i="18"/>
  <c r="CO336" i="18" s="1"/>
  <c r="BZ335" i="18"/>
  <c r="CM335" i="18" s="1"/>
  <c r="BV431" i="18"/>
  <c r="CI431" i="18" s="1"/>
  <c r="BU367" i="18"/>
  <c r="CH367" i="18" s="1"/>
  <c r="BZ367" i="18"/>
  <c r="CM367" i="18" s="1"/>
  <c r="BY331" i="18"/>
  <c r="CL331" i="18" s="1"/>
  <c r="AT369" i="18"/>
  <c r="BA369" i="18" s="1"/>
  <c r="BS368" i="18"/>
  <c r="CF368" i="18" s="1"/>
  <c r="BT335" i="18"/>
  <c r="CG335" i="18" s="1"/>
  <c r="BW431" i="18"/>
  <c r="CJ431" i="18" s="1"/>
  <c r="BU330" i="18"/>
  <c r="CH330" i="18" s="1"/>
  <c r="BU335" i="18"/>
  <c r="CH335" i="18" s="1"/>
  <c r="BY432" i="18"/>
  <c r="CL432" i="18" s="1"/>
  <c r="BU433" i="18"/>
  <c r="CH433" i="18" s="1"/>
  <c r="CB335" i="18"/>
  <c r="CO335" i="18" s="1"/>
  <c r="BW368" i="18"/>
  <c r="CJ368" i="18" s="1"/>
  <c r="BV368" i="18"/>
  <c r="CI368" i="18" s="1"/>
  <c r="BS330" i="18"/>
  <c r="CF330" i="18" s="1"/>
  <c r="AT337" i="18"/>
  <c r="BS336" i="18"/>
  <c r="CF336" i="18" s="1"/>
  <c r="BV367" i="18"/>
  <c r="CI367" i="18" s="1"/>
  <c r="BZ431" i="18"/>
  <c r="CM431" i="18" s="1"/>
  <c r="BV335" i="18"/>
  <c r="CI335" i="18" s="1"/>
  <c r="BU331" i="18"/>
  <c r="CH331" i="18" s="1"/>
  <c r="AR433" i="18"/>
  <c r="CB432" i="18"/>
  <c r="CO432" i="18" s="1"/>
  <c r="BZ330" i="18"/>
  <c r="CM330" i="18" s="1"/>
  <c r="BW367" i="18"/>
  <c r="CJ367" i="18" s="1"/>
  <c r="CA335" i="18"/>
  <c r="CN335" i="18" s="1"/>
  <c r="BU368" i="18"/>
  <c r="CH368" i="18" s="1"/>
  <c r="BS431" i="18"/>
  <c r="CF431" i="18" s="1"/>
  <c r="BV336" i="18"/>
  <c r="CI336" i="18" s="1"/>
  <c r="BW335" i="18"/>
  <c r="CJ335" i="18" s="1"/>
  <c r="BV330" i="18"/>
  <c r="CI330" i="18" s="1"/>
  <c r="BW330" i="18"/>
  <c r="CJ330" i="18" s="1"/>
  <c r="AR332" i="18"/>
  <c r="CB331" i="18"/>
  <c r="CO331" i="18" s="1"/>
  <c r="BY335" i="18"/>
  <c r="CL335" i="18" s="1"/>
  <c r="AS433" i="18"/>
  <c r="BX432" i="18"/>
  <c r="CK432" i="18" s="1"/>
  <c r="CB369" i="18"/>
  <c r="CO369" i="18" s="1"/>
  <c r="CA431" i="18"/>
  <c r="CN431" i="18" s="1"/>
  <c r="BX367" i="18"/>
  <c r="CK367" i="18" s="1"/>
  <c r="BT369" i="18"/>
  <c r="CG369" i="18" s="1"/>
  <c r="AS332" i="18"/>
  <c r="BX331" i="18"/>
  <c r="CK331" i="18" s="1"/>
  <c r="BY336" i="18"/>
  <c r="CL336" i="18" s="1"/>
  <c r="BW336" i="18"/>
  <c r="CJ336" i="18" s="1"/>
  <c r="BY431" i="18"/>
  <c r="CL431" i="18" s="1"/>
  <c r="CA432" i="18"/>
  <c r="CN432" i="18" s="1"/>
  <c r="BY330" i="18"/>
  <c r="CL330" i="18" s="1"/>
  <c r="BS367" i="18"/>
  <c r="CF367" i="18" s="1"/>
  <c r="BV331" i="18"/>
  <c r="CI331" i="18" s="1"/>
  <c r="BT431" i="18"/>
  <c r="CG431" i="18" s="1"/>
  <c r="BW331" i="18"/>
  <c r="CJ331" i="18" s="1"/>
  <c r="BT330" i="18"/>
  <c r="CG330" i="18" s="1"/>
  <c r="CA368" i="18"/>
  <c r="CN368" i="18" s="1"/>
  <c r="BX368" i="18"/>
  <c r="CK368" i="18" s="1"/>
  <c r="BZ368" i="18"/>
  <c r="CM368" i="18" s="1"/>
  <c r="CB330" i="18"/>
  <c r="CO330" i="18" s="1"/>
  <c r="BX431" i="18"/>
  <c r="CK431" i="18" s="1"/>
  <c r="BZ331" i="18"/>
  <c r="CM331" i="18" s="1"/>
  <c r="CA336" i="18"/>
  <c r="CN336" i="18" s="1"/>
  <c r="BY367" i="18"/>
  <c r="CL367" i="18" s="1"/>
  <c r="AS337" i="18"/>
  <c r="BX336" i="18"/>
  <c r="CK336" i="18" s="1"/>
  <c r="CA330" i="18"/>
  <c r="CN330" i="18" s="1"/>
  <c r="BZ336" i="18"/>
  <c r="CM336" i="18" s="1"/>
  <c r="AT332" i="18"/>
  <c r="BS331" i="18"/>
  <c r="CF331" i="18" s="1"/>
  <c r="BZ432" i="18"/>
  <c r="CM432" i="18" s="1"/>
  <c r="CA367" i="18"/>
  <c r="CN367" i="18" s="1"/>
  <c r="BN332" i="18"/>
  <c r="BF433" i="18"/>
  <c r="BL369" i="18"/>
  <c r="BG337" i="18"/>
  <c r="BI433" i="18"/>
  <c r="BG433" i="18"/>
  <c r="BJ433" i="18"/>
  <c r="BG332" i="18"/>
  <c r="BH337" i="18"/>
  <c r="BO337" i="18"/>
  <c r="BL332" i="18"/>
  <c r="BF369" i="18"/>
  <c r="BL433" i="18"/>
  <c r="BJ369" i="18"/>
  <c r="BI369" i="18"/>
  <c r="BF337" i="18"/>
  <c r="BH332" i="18"/>
  <c r="BO433" i="18"/>
  <c r="BH369" i="18"/>
  <c r="BI337" i="18"/>
  <c r="BO332" i="18"/>
  <c r="BK433" i="18"/>
  <c r="BK332" i="18"/>
  <c r="BL337" i="18"/>
  <c r="BJ337" i="18"/>
  <c r="BN433" i="18"/>
  <c r="BI332" i="18"/>
  <c r="BJ332" i="18"/>
  <c r="BA330" i="18"/>
  <c r="BN369" i="18"/>
  <c r="BK369" i="18"/>
  <c r="BM369" i="18"/>
  <c r="BM332" i="18"/>
  <c r="BN337" i="18"/>
  <c r="BK337" i="18"/>
  <c r="BM337" i="18"/>
  <c r="BF332" i="18"/>
  <c r="BM433" i="18"/>
  <c r="AR369" i="18"/>
  <c r="AS369" i="18"/>
  <c r="AY367" i="18"/>
  <c r="AU192" i="18"/>
  <c r="AU193" i="18"/>
  <c r="AU194" i="18"/>
  <c r="AU332" i="18"/>
  <c r="AU330" i="18"/>
  <c r="AU368" i="18"/>
  <c r="AU367" i="18"/>
  <c r="AU432" i="18"/>
  <c r="AU431" i="18"/>
  <c r="AU433" i="18"/>
  <c r="AU337" i="18"/>
  <c r="AU335" i="18"/>
  <c r="AU331" i="18"/>
  <c r="AU336" i="18"/>
  <c r="L9" i="18"/>
  <c r="BZ337" i="18" a="1"/>
  <c r="BT433" i="18" a="1"/>
  <c r="AX335" i="18" a="1"/>
  <c r="BZ369" i="18" a="1"/>
  <c r="AV335" i="18" a="1"/>
  <c r="CA369" i="18" a="1"/>
  <c r="AV336" i="18" a="1"/>
  <c r="CA433" i="18" a="1"/>
  <c r="BY433" i="18" a="1"/>
  <c r="BY369" i="18" a="1"/>
  <c r="CA337" i="18" a="1"/>
  <c r="AW335" i="18" a="1"/>
  <c r="CB337" i="18" a="1"/>
  <c r="BS337" i="18" a="1"/>
  <c r="BS369" i="18" a="1"/>
  <c r="AV369" i="18" a="1"/>
  <c r="BS433" i="18" a="1"/>
  <c r="BZ332" i="18" a="1"/>
  <c r="BW369" i="18" a="1"/>
  <c r="BY337" i="18" a="1"/>
  <c r="AW336" i="18" a="1"/>
  <c r="AV367" i="18" a="1"/>
  <c r="AV431" i="18" a="1"/>
  <c r="BW332" i="18" a="1"/>
  <c r="CB433" i="18" a="1"/>
  <c r="BV433" i="18" a="1"/>
  <c r="AV432" i="18" a="1"/>
  <c r="AW432" i="18" a="1"/>
  <c r="AX330" i="18" a="1"/>
  <c r="BW337" i="18" a="1"/>
  <c r="BV337" i="18" a="1"/>
  <c r="BZ433" i="18" a="1"/>
  <c r="CB332" i="18" a="1"/>
  <c r="BS332" i="18" a="1"/>
  <c r="AV331" i="18" a="1"/>
  <c r="BY332" i="18" a="1"/>
  <c r="AX331" i="18" a="1"/>
  <c r="AX368" i="18" a="1"/>
  <c r="BX337" i="18" a="1"/>
  <c r="BU369" i="18" a="1"/>
  <c r="BX332" i="18" a="1"/>
  <c r="AW367" i="18" a="1"/>
  <c r="AW368" i="18" a="1"/>
  <c r="BX369" i="18" a="1"/>
  <c r="BV332" i="18" a="1"/>
  <c r="AW431" i="18" a="1"/>
  <c r="CA332" i="18" a="1"/>
  <c r="AW331" i="18" a="1"/>
  <c r="BT332" i="18" a="1"/>
  <c r="BV369" i="18" a="1"/>
  <c r="AW369" i="18" a="1"/>
  <c r="AX432" i="18" a="1"/>
  <c r="BT337" i="18" a="1"/>
  <c r="BX433" i="18" a="1"/>
  <c r="AW330" i="18" a="1"/>
  <c r="AX367" i="18" a="1"/>
  <c r="BU337" i="18" a="1"/>
  <c r="BW433" i="18" a="1"/>
  <c r="BU332" i="18" a="1"/>
  <c r="AV330" i="18" a="1"/>
  <c r="AX336" i="18" a="1"/>
  <c r="AX431" i="18" a="1"/>
  <c r="AU369" i="18" a="1"/>
  <c r="AV368" i="18" a="1"/>
  <c r="AV336" i="18" l="1"/>
  <c r="AV335" i="18"/>
  <c r="BZ337" i="18"/>
  <c r="CM337" i="18" s="1"/>
  <c r="BX369" i="18"/>
  <c r="CK369" i="18" s="1"/>
  <c r="BX332" i="18"/>
  <c r="CK332" i="18" s="1"/>
  <c r="BV337" i="18"/>
  <c r="CI337" i="18" s="1"/>
  <c r="BU332" i="18"/>
  <c r="CH332" i="18" s="1"/>
  <c r="AW432" i="18"/>
  <c r="AW431" i="18"/>
  <c r="AX368" i="18"/>
  <c r="AX367" i="18"/>
  <c r="AV432" i="18"/>
  <c r="AV431" i="18"/>
  <c r="BW332" i="18"/>
  <c r="CJ332" i="18" s="1"/>
  <c r="BY337" i="18"/>
  <c r="CL337" i="18" s="1"/>
  <c r="BX433" i="18"/>
  <c r="CK433" i="18" s="1"/>
  <c r="BS369" i="18"/>
  <c r="CF369" i="18" s="1"/>
  <c r="CB433" i="18"/>
  <c r="CO433" i="18" s="1"/>
  <c r="BX337" i="18"/>
  <c r="BV332" i="18"/>
  <c r="CI332" i="18" s="1"/>
  <c r="BY332" i="18"/>
  <c r="CL332" i="18" s="1"/>
  <c r="BZ433" i="18"/>
  <c r="CM433" i="18" s="1"/>
  <c r="BY433" i="18"/>
  <c r="CL433" i="18" s="1"/>
  <c r="CB337" i="18"/>
  <c r="CO337" i="18" s="1"/>
  <c r="BW433" i="18"/>
  <c r="CJ433" i="18" s="1"/>
  <c r="BY369" i="18"/>
  <c r="CL369" i="18" s="1"/>
  <c r="CA337" i="18"/>
  <c r="CN337" i="18" s="1"/>
  <c r="CA369" i="18"/>
  <c r="CN369" i="18" s="1"/>
  <c r="CA433" i="18"/>
  <c r="CN433" i="18" s="1"/>
  <c r="BT433" i="18"/>
  <c r="CG433" i="18" s="1"/>
  <c r="AX331" i="18"/>
  <c r="AX330" i="18"/>
  <c r="AW331" i="18"/>
  <c r="AW330" i="18"/>
  <c r="BT337" i="18"/>
  <c r="CG337" i="18" s="1"/>
  <c r="BS332" i="18"/>
  <c r="CF332" i="18" s="1"/>
  <c r="BW337" i="18"/>
  <c r="CJ337" i="18" s="1"/>
  <c r="BU369" i="18"/>
  <c r="CH369" i="18" s="1"/>
  <c r="BS337" i="18"/>
  <c r="CF337" i="18" s="1"/>
  <c r="AV331" i="18"/>
  <c r="AV330" i="18"/>
  <c r="AX432" i="18"/>
  <c r="AX431" i="18"/>
  <c r="BT332" i="18"/>
  <c r="CG332" i="18" s="1"/>
  <c r="BW369" i="18"/>
  <c r="CJ369" i="18" s="1"/>
  <c r="CA332" i="18"/>
  <c r="CN332" i="18" s="1"/>
  <c r="AW336" i="18"/>
  <c r="AW335" i="18"/>
  <c r="BZ369" i="18"/>
  <c r="CM369" i="18" s="1"/>
  <c r="CB332" i="18"/>
  <c r="CO332" i="18" s="1"/>
  <c r="BU337" i="18"/>
  <c r="CH337" i="18" s="1"/>
  <c r="BS433" i="18"/>
  <c r="CF433" i="18" s="1"/>
  <c r="BZ332" i="18"/>
  <c r="CM332" i="18" s="1"/>
  <c r="BV369" i="18"/>
  <c r="CI369" i="18" s="1"/>
  <c r="BV433" i="18"/>
  <c r="CI433" i="18" s="1"/>
  <c r="AX336" i="18"/>
  <c r="AX335" i="18"/>
  <c r="AY337" i="18"/>
  <c r="CK337" i="18"/>
  <c r="AZ433" i="18"/>
  <c r="AY433" i="18"/>
  <c r="BA332" i="18"/>
  <c r="AZ332" i="18"/>
  <c r="AY332" i="18"/>
  <c r="BA433" i="18"/>
  <c r="AZ337" i="18"/>
  <c r="BA337" i="18"/>
  <c r="AU369" i="18"/>
  <c r="AW369" i="18"/>
  <c r="AW368" i="18"/>
  <c r="AW367" i="18"/>
  <c r="AV369" i="18"/>
  <c r="AV368" i="18"/>
  <c r="AV367" i="18"/>
  <c r="AZ369" i="18"/>
  <c r="AY369" i="18"/>
  <c r="M9" i="18"/>
  <c r="AX332" i="18" a="1"/>
  <c r="AX337" i="18" a="1"/>
  <c r="AV433" i="18" a="1"/>
  <c r="AW332" i="18" a="1"/>
  <c r="AV332" i="18" a="1"/>
  <c r="AV337" i="18" a="1"/>
  <c r="AX369" i="18" a="1"/>
  <c r="AW337" i="18" a="1"/>
  <c r="AX433" i="18" a="1"/>
  <c r="AW433" i="18" a="1"/>
  <c r="AW433" i="18" l="1"/>
  <c r="AW337" i="18"/>
  <c r="AW332" i="18"/>
  <c r="AX337" i="18"/>
  <c r="AV433" i="18"/>
  <c r="AX332" i="18"/>
  <c r="AV332" i="18"/>
  <c r="AX369" i="18"/>
  <c r="AV337" i="18"/>
  <c r="AX433" i="18"/>
  <c r="N9" i="18"/>
  <c r="O9" i="18" l="1"/>
  <c r="P9" i="18" l="1"/>
  <c r="Q9" i="18" l="1"/>
  <c r="R9" i="18" l="1"/>
  <c r="S9" i="18" l="1"/>
  <c r="T9" i="18" l="1"/>
  <c r="U9" i="18" l="1"/>
  <c r="V9" i="18" l="1"/>
  <c r="W9" i="18" l="1"/>
  <c r="X9" i="18" l="1"/>
  <c r="Y9" i="18" l="1"/>
  <c r="Z9" i="18" l="1"/>
  <c r="AA9" i="18" l="1"/>
  <c r="AB9" i="18" l="1"/>
  <c r="AC9" i="18" l="1"/>
  <c r="AD9" i="18" l="1"/>
  <c r="AE9" i="18" l="1"/>
  <c r="AF9" i="18" l="1"/>
  <c r="AG9" i="18" l="1"/>
  <c r="AH9" i="18" l="1"/>
  <c r="AI9" i="18" l="1"/>
  <c r="AJ9" i="18" l="1"/>
  <c r="AK9" i="18" l="1"/>
  <c r="AL9" i="18" l="1"/>
  <c r="AM9" i="18" l="1"/>
  <c r="AL44" i="18" l="1" a="1"/>
  <c r="C44" i="18" a="1"/>
  <c r="H44" i="18" a="1"/>
  <c r="H44" i="18" s="1"/>
  <c r="H49" i="18" s="1"/>
  <c r="F44" i="18" a="1"/>
  <c r="F44" i="18" s="1"/>
  <c r="F49" i="18" s="1"/>
  <c r="G44" i="18" a="1"/>
  <c r="G44" i="18" s="1"/>
  <c r="G49" i="18" s="1"/>
  <c r="I44" i="18" a="1"/>
  <c r="I44" i="18" s="1"/>
  <c r="I49" i="18" s="1"/>
  <c r="J44" i="18" a="1"/>
  <c r="J44" i="18" s="1"/>
  <c r="J49" i="18" s="1"/>
  <c r="K44" i="18" a="1"/>
  <c r="K44" i="18" s="1"/>
  <c r="K49" i="18" s="1"/>
  <c r="L44" i="18" a="1"/>
  <c r="L44" i="18" s="1"/>
  <c r="L49" i="18" s="1"/>
  <c r="M44" i="18" a="1"/>
  <c r="M44" i="18" s="1"/>
  <c r="M49" i="18" s="1"/>
  <c r="N44" i="18" a="1"/>
  <c r="N44" i="18" s="1"/>
  <c r="N49" i="18" s="1"/>
  <c r="O44" i="18" a="1"/>
  <c r="O44" i="18" s="1"/>
  <c r="O49" i="18" s="1"/>
  <c r="P44" i="18" a="1"/>
  <c r="P44" i="18" s="1"/>
  <c r="P49" i="18" s="1"/>
  <c r="Q44" i="18" a="1"/>
  <c r="Q44" i="18" s="1"/>
  <c r="Q49" i="18" s="1"/>
  <c r="R44" i="18" a="1"/>
  <c r="R44" i="18" s="1"/>
  <c r="R49" i="18" s="1"/>
  <c r="S44" i="18" a="1"/>
  <c r="S44" i="18" s="1"/>
  <c r="S49" i="18" s="1"/>
  <c r="T44" i="18" a="1"/>
  <c r="T44" i="18" s="1"/>
  <c r="T49" i="18" s="1"/>
  <c r="U44" i="18" a="1"/>
  <c r="U44" i="18" s="1"/>
  <c r="U49" i="18" s="1"/>
  <c r="V44" i="18" a="1"/>
  <c r="V44" i="18" s="1"/>
  <c r="V49" i="18" s="1"/>
  <c r="W44" i="18" a="1"/>
  <c r="W44" i="18" s="1"/>
  <c r="W49" i="18" s="1"/>
  <c r="X44" i="18" a="1"/>
  <c r="X44" i="18" s="1"/>
  <c r="X49" i="18" s="1"/>
  <c r="Y44" i="18" a="1"/>
  <c r="Y44" i="18" s="1"/>
  <c r="Y49" i="18" s="1"/>
  <c r="Z44" i="18" a="1"/>
  <c r="Z44" i="18" s="1"/>
  <c r="Z49" i="18" s="1"/>
  <c r="AA44" i="18" a="1"/>
  <c r="AA44" i="18" s="1"/>
  <c r="AA49" i="18" s="1"/>
  <c r="AB44" i="18" a="1"/>
  <c r="AC44" i="18" a="1"/>
  <c r="AD44" i="18" a="1"/>
  <c r="AE44" i="18" a="1"/>
  <c r="AF44" i="18" a="1"/>
  <c r="AG44" i="18" a="1"/>
  <c r="AH44" i="18" a="1"/>
  <c r="AI44" i="18" a="1"/>
  <c r="AJ44" i="18" a="1"/>
  <c r="AK44" i="18" a="1"/>
  <c r="AS48" i="18" a="1"/>
  <c r="AT47" i="18" a="1"/>
  <c r="AT46" i="18" a="1"/>
  <c r="AS46" i="18" a="1"/>
  <c r="AR45" i="18" a="1"/>
  <c r="AR47" i="18" a="1"/>
  <c r="AT48" i="18" a="1"/>
  <c r="AR46" i="18" a="1"/>
  <c r="AR48" i="18" a="1"/>
  <c r="AT45" i="18" a="1"/>
  <c r="AS45" i="18" a="1"/>
  <c r="AS47" i="18" a="1"/>
  <c r="AJ44" i="18" l="1"/>
  <c r="BM47" i="18"/>
  <c r="BM45" i="18"/>
  <c r="BM48" i="18"/>
  <c r="BM46" i="18"/>
  <c r="BO48" i="18"/>
  <c r="BO46" i="18"/>
  <c r="BO45" i="18"/>
  <c r="BO47" i="18"/>
  <c r="AI44" i="18"/>
  <c r="BL47" i="18"/>
  <c r="BL45" i="18"/>
  <c r="BL48" i="18"/>
  <c r="BL46" i="18"/>
  <c r="BK47" i="18"/>
  <c r="BK46" i="18"/>
  <c r="BK45" i="18"/>
  <c r="BK48" i="18"/>
  <c r="AC44" i="18"/>
  <c r="BF45" i="18"/>
  <c r="BF48" i="18"/>
  <c r="BF46" i="18"/>
  <c r="BF47" i="18"/>
  <c r="AG44" i="18"/>
  <c r="BJ46" i="18"/>
  <c r="BJ47" i="18"/>
  <c r="BJ45" i="18"/>
  <c r="BJ48" i="18"/>
  <c r="AF44" i="18"/>
  <c r="BI46" i="18"/>
  <c r="BI48" i="18"/>
  <c r="BI47" i="18"/>
  <c r="BI45" i="18"/>
  <c r="AE44" i="18"/>
  <c r="BH48" i="18"/>
  <c r="BH46" i="18"/>
  <c r="BH47" i="18"/>
  <c r="BH45" i="18"/>
  <c r="BN45" i="18"/>
  <c r="BN47" i="18"/>
  <c r="BN48" i="18"/>
  <c r="BN46" i="18"/>
  <c r="AD44" i="18"/>
  <c r="BG48" i="18"/>
  <c r="BG46" i="18"/>
  <c r="BG47" i="18"/>
  <c r="BG45" i="18"/>
  <c r="AM44" i="18" a="1"/>
  <c r="AT45" i="18"/>
  <c r="AT48" i="18"/>
  <c r="AT47" i="18"/>
  <c r="AT46" i="18"/>
  <c r="AR48" i="18"/>
  <c r="AR47" i="18"/>
  <c r="AR46" i="18"/>
  <c r="AR45" i="18"/>
  <c r="AS47" i="18"/>
  <c r="AS45" i="18"/>
  <c r="AS46" i="18"/>
  <c r="AS48" i="18"/>
  <c r="AL44" i="18"/>
  <c r="AB44" i="18"/>
  <c r="AK44" i="18"/>
  <c r="AH44" i="18"/>
  <c r="AP47" i="18"/>
  <c r="BE47" i="18" s="1"/>
  <c r="BR47" i="18" s="1"/>
  <c r="CE47" i="18" s="1"/>
  <c r="AP45" i="18"/>
  <c r="BE45" i="18" s="1"/>
  <c r="BR45" i="18" s="1"/>
  <c r="CE45" i="18" s="1"/>
  <c r="AP46" i="18"/>
  <c r="BE46" i="18" s="1"/>
  <c r="BR46" i="18" s="1"/>
  <c r="CE46" i="18" s="1"/>
  <c r="C44" i="18"/>
  <c r="AP44" i="18" s="1"/>
  <c r="BE44" i="18" s="1"/>
  <c r="BR44" i="18" s="1"/>
  <c r="CE44" i="18" s="1"/>
  <c r="AP48" i="18"/>
  <c r="BE48" i="18" s="1"/>
  <c r="BR48" i="18" s="1"/>
  <c r="CE48" i="18" s="1"/>
  <c r="AQ45" i="18" a="1"/>
  <c r="AT44" i="18" a="1"/>
  <c r="AR44" i="18" a="1"/>
  <c r="AQ46" i="18" a="1"/>
  <c r="AS44" i="18" a="1"/>
  <c r="AQ47" i="18" a="1"/>
  <c r="AQ48" i="18" a="1"/>
  <c r="AQ48" i="18" l="1"/>
  <c r="AY48" i="18" s="1"/>
  <c r="AQ45" i="18"/>
  <c r="AZ45" i="18" s="1"/>
  <c r="AQ46" i="18"/>
  <c r="AZ46" i="18" s="1"/>
  <c r="AQ47" i="18"/>
  <c r="BA47" i="18" s="1"/>
  <c r="AD49" i="18"/>
  <c r="BG44" i="18"/>
  <c r="AE49" i="18"/>
  <c r="BH44" i="18"/>
  <c r="AF49" i="18"/>
  <c r="BI44" i="18"/>
  <c r="BK44" i="18"/>
  <c r="AG49" i="18"/>
  <c r="BJ44" i="18"/>
  <c r="BN44" i="18"/>
  <c r="AC49" i="18"/>
  <c r="BF44" i="18"/>
  <c r="AI49" i="18"/>
  <c r="BL44" i="18"/>
  <c r="AM44" i="18"/>
  <c r="BP48" i="18"/>
  <c r="BP46" i="18"/>
  <c r="BP47" i="18"/>
  <c r="BP45" i="18"/>
  <c r="BO44" i="18"/>
  <c r="AJ49" i="18"/>
  <c r="BM44" i="18"/>
  <c r="AR44" i="18"/>
  <c r="AS44" i="18"/>
  <c r="AT44" i="18"/>
  <c r="AK49" i="18"/>
  <c r="AH49" i="18"/>
  <c r="AB49" i="18"/>
  <c r="AL49" i="18"/>
  <c r="BV47" i="18" a="1"/>
  <c r="CA46" i="18" a="1"/>
  <c r="CB45" i="18" a="1"/>
  <c r="BT47" i="18" a="1"/>
  <c r="BZ45" i="18" a="1"/>
  <c r="BS45" i="18" a="1"/>
  <c r="BT44" i="18" a="1"/>
  <c r="BU45" i="18" a="1"/>
  <c r="BU44" i="18" a="1"/>
  <c r="CB44" i="18" a="1"/>
  <c r="BV44" i="18" a="1"/>
  <c r="AT49" i="18" a="1"/>
  <c r="AS49" i="18" a="1"/>
  <c r="BX47" i="18" a="1"/>
  <c r="BZ44" i="18" a="1"/>
  <c r="BW45" i="18" a="1"/>
  <c r="BU48" i="18" a="1"/>
  <c r="BX45" i="18" a="1"/>
  <c r="BS44" i="18" a="1"/>
  <c r="BX46" i="18" a="1"/>
  <c r="BS46" i="18" a="1"/>
  <c r="CA47" i="18" a="1"/>
  <c r="BZ47" i="18" a="1"/>
  <c r="AR49" i="18" a="1"/>
  <c r="BU47" i="18" a="1"/>
  <c r="BX48" i="18" a="1"/>
  <c r="CB46" i="18" a="1"/>
  <c r="BV48" i="18" a="1"/>
  <c r="CA44" i="18" a="1"/>
  <c r="BW48" i="18" a="1"/>
  <c r="BV45" i="18" a="1"/>
  <c r="BU46" i="18" a="1"/>
  <c r="AQ44" i="18" a="1"/>
  <c r="BW44" i="18" a="1"/>
  <c r="CA45" i="18" a="1"/>
  <c r="BT48" i="18" a="1"/>
  <c r="BZ46" i="18" a="1"/>
  <c r="BZ48" i="18" a="1"/>
  <c r="CA48" i="18" a="1"/>
  <c r="BY44" i="18" a="1"/>
  <c r="BS47" i="18" a="1"/>
  <c r="BW46" i="18" a="1"/>
  <c r="BS48" i="18" a="1"/>
  <c r="BW47" i="18" a="1"/>
  <c r="BT46" i="18" a="1"/>
  <c r="BY48" i="18" a="1"/>
  <c r="BV46" i="18" a="1"/>
  <c r="CB48" i="18" a="1"/>
  <c r="BY45" i="18" a="1"/>
  <c r="CB47" i="18" a="1"/>
  <c r="BX44" i="18" a="1"/>
  <c r="BY47" i="18" a="1"/>
  <c r="BT45" i="18" a="1"/>
  <c r="BY46" i="18" a="1"/>
  <c r="AY46" i="18" l="1"/>
  <c r="BA46" i="18"/>
  <c r="BA48" i="18"/>
  <c r="AZ47" i="18"/>
  <c r="AY45" i="18"/>
  <c r="BA45" i="18"/>
  <c r="AZ48" i="18"/>
  <c r="AY47" i="18"/>
  <c r="CB47" i="18"/>
  <c r="CO47" i="18" s="1"/>
  <c r="CB45" i="18"/>
  <c r="CO45" i="18" s="1"/>
  <c r="CB46" i="18"/>
  <c r="CO46" i="18" s="1"/>
  <c r="CB48" i="18"/>
  <c r="CO48" i="18" s="1"/>
  <c r="BX44" i="18"/>
  <c r="CK44" i="18" s="1"/>
  <c r="BU47" i="18"/>
  <c r="CH47" i="18" s="1"/>
  <c r="BU48" i="18"/>
  <c r="CH48" i="18" s="1"/>
  <c r="BU46" i="18"/>
  <c r="CH46" i="18" s="1"/>
  <c r="BU45" i="18"/>
  <c r="CH45" i="18" s="1"/>
  <c r="BS44" i="18"/>
  <c r="CF44" i="18" s="1"/>
  <c r="BT44" i="18"/>
  <c r="CG44" i="18" s="1"/>
  <c r="BY46" i="18"/>
  <c r="CL46" i="18" s="1"/>
  <c r="BY45" i="18"/>
  <c r="CL45" i="18" s="1"/>
  <c r="BY47" i="18"/>
  <c r="CL47" i="18" s="1"/>
  <c r="BY48" i="18"/>
  <c r="CL48" i="18" s="1"/>
  <c r="BV44" i="18"/>
  <c r="CI44" i="18" s="1"/>
  <c r="BT47" i="18"/>
  <c r="CG47" i="18" s="1"/>
  <c r="BT45" i="18"/>
  <c r="CG45" i="18" s="1"/>
  <c r="BT48" i="18"/>
  <c r="CG48" i="18" s="1"/>
  <c r="BT46" i="18"/>
  <c r="CG46" i="18" s="1"/>
  <c r="BW45" i="18"/>
  <c r="CJ45" i="18" s="1"/>
  <c r="BW46" i="18"/>
  <c r="CJ46" i="18" s="1"/>
  <c r="BW47" i="18"/>
  <c r="CJ47" i="18" s="1"/>
  <c r="BW48" i="18"/>
  <c r="CJ48" i="18" s="1"/>
  <c r="CA45" i="18"/>
  <c r="CN45" i="18" s="1"/>
  <c r="CA47" i="18"/>
  <c r="CN47" i="18" s="1"/>
  <c r="CA48" i="18"/>
  <c r="CN48" i="18" s="1"/>
  <c r="CA46" i="18"/>
  <c r="CN46" i="18" s="1"/>
  <c r="CB44" i="18"/>
  <c r="CO44" i="18" s="1"/>
  <c r="CA44" i="18"/>
  <c r="CN44" i="18" s="1"/>
  <c r="BS48" i="18"/>
  <c r="CF48" i="18" s="1"/>
  <c r="BS45" i="18"/>
  <c r="CF45" i="18" s="1"/>
  <c r="BS46" i="18"/>
  <c r="CF46" i="18" s="1"/>
  <c r="BS47" i="18"/>
  <c r="CF47" i="18" s="1"/>
  <c r="AQ44" i="18"/>
  <c r="AZ44" i="18" s="1"/>
  <c r="BV46" i="18"/>
  <c r="CI46" i="18" s="1"/>
  <c r="BV48" i="18"/>
  <c r="CI48" i="18" s="1"/>
  <c r="BV45" i="18"/>
  <c r="CI45" i="18" s="1"/>
  <c r="BV47" i="18"/>
  <c r="CI47" i="18" s="1"/>
  <c r="BX48" i="18"/>
  <c r="CK48" i="18" s="1"/>
  <c r="BX46" i="18"/>
  <c r="CK46" i="18" s="1"/>
  <c r="BX47" i="18"/>
  <c r="CK47" i="18" s="1"/>
  <c r="BX45" i="18"/>
  <c r="CK45" i="18" s="1"/>
  <c r="BY44" i="18"/>
  <c r="CL44" i="18" s="1"/>
  <c r="BW44" i="18"/>
  <c r="CJ44" i="18" s="1"/>
  <c r="BU44" i="18"/>
  <c r="CH44" i="18" s="1"/>
  <c r="BZ47" i="18"/>
  <c r="CM47" i="18" s="1"/>
  <c r="BZ45" i="18"/>
  <c r="CM45" i="18" s="1"/>
  <c r="BZ46" i="18"/>
  <c r="CM46" i="18" s="1"/>
  <c r="BZ48" i="18"/>
  <c r="CM48" i="18" s="1"/>
  <c r="BZ44" i="18"/>
  <c r="CM44" i="18" s="1"/>
  <c r="BO49" i="18"/>
  <c r="BH49" i="18"/>
  <c r="BL49" i="18"/>
  <c r="BG49" i="18"/>
  <c r="BJ49" i="18"/>
  <c r="BN49" i="18"/>
  <c r="BF49" i="18"/>
  <c r="AM49" i="18"/>
  <c r="BP44" i="18"/>
  <c r="BI49" i="18"/>
  <c r="BK49" i="18"/>
  <c r="BM49" i="18"/>
  <c r="AS49" i="18"/>
  <c r="AR49" i="18"/>
  <c r="AT49" i="18"/>
  <c r="AY44" i="18"/>
  <c r="AW47" i="18" a="1"/>
  <c r="AV44" i="18" a="1"/>
  <c r="BX49" i="18" a="1"/>
  <c r="BS49" i="18" a="1"/>
  <c r="BV49" i="18" a="1"/>
  <c r="BT49" i="18" a="1"/>
  <c r="AX44" i="18" a="1"/>
  <c r="AW48" i="18" a="1"/>
  <c r="AV47" i="18" a="1"/>
  <c r="CC44" i="18" a="1"/>
  <c r="AX46" i="18" a="1"/>
  <c r="AW44" i="18" a="1"/>
  <c r="BW49" i="18" a="1"/>
  <c r="AV48" i="18" a="1"/>
  <c r="CC47" i="18" a="1"/>
  <c r="AX45" i="18" a="1"/>
  <c r="AX47" i="18" a="1"/>
  <c r="CC45" i="18" a="1"/>
  <c r="CC46" i="18" a="1"/>
  <c r="BZ49" i="18" a="1"/>
  <c r="AV45" i="18" a="1"/>
  <c r="AV46" i="18" a="1"/>
  <c r="AX48" i="18" a="1"/>
  <c r="AW45" i="18" a="1"/>
  <c r="CC48" i="18" a="1"/>
  <c r="AQ49" i="18" a="1"/>
  <c r="BU49" i="18" a="1"/>
  <c r="BY49" i="18" a="1"/>
  <c r="CA49" i="18" a="1"/>
  <c r="CB49" i="18" a="1"/>
  <c r="AW46" i="18" a="1"/>
  <c r="BA44" i="18" l="1"/>
  <c r="BY49" i="18"/>
  <c r="BX49" i="18"/>
  <c r="CK49" i="18" s="1"/>
  <c r="BS49" i="18"/>
  <c r="CF49" i="18" s="1"/>
  <c r="BU49" i="18"/>
  <c r="CH49" i="18" s="1"/>
  <c r="BV49" i="18"/>
  <c r="CI49" i="18" s="1"/>
  <c r="CA49" i="18"/>
  <c r="CN49" i="18" s="1"/>
  <c r="BW49" i="18"/>
  <c r="CJ49" i="18" s="1"/>
  <c r="CC44" i="18"/>
  <c r="CP44" i="18" s="1"/>
  <c r="CB49" i="18"/>
  <c r="CO49" i="18" s="1"/>
  <c r="BT49" i="18"/>
  <c r="CG49" i="18" s="1"/>
  <c r="BZ49" i="18"/>
  <c r="CM49" i="18" s="1"/>
  <c r="CC47" i="18"/>
  <c r="CP47" i="18" s="1"/>
  <c r="AQ49" i="18"/>
  <c r="BA49" i="18" s="1"/>
  <c r="CC45" i="18"/>
  <c r="CP45" i="18" s="1"/>
  <c r="CC46" i="18"/>
  <c r="CP46" i="18" s="1"/>
  <c r="CC48" i="18"/>
  <c r="CP48" i="18" s="1"/>
  <c r="CL49" i="18"/>
  <c r="BP49" i="18"/>
  <c r="AW46" i="18"/>
  <c r="AW48" i="18"/>
  <c r="AW47" i="18"/>
  <c r="AW45" i="18"/>
  <c r="AW44" i="18"/>
  <c r="AX45" i="18"/>
  <c r="AX48" i="18"/>
  <c r="AX46" i="18"/>
  <c r="AX47" i="18"/>
  <c r="AX44" i="18"/>
  <c r="AV45" i="18"/>
  <c r="AV48" i="18"/>
  <c r="AV47" i="18"/>
  <c r="AV46" i="18"/>
  <c r="AV44" i="18"/>
  <c r="AU47" i="18" a="1"/>
  <c r="AX49" i="18" a="1"/>
  <c r="CC49" i="18" a="1"/>
  <c r="AU48" i="18" a="1"/>
  <c r="AV49" i="18" a="1"/>
  <c r="AU44" i="18" a="1"/>
  <c r="AU46" i="18" a="1"/>
  <c r="AW49" i="18" a="1"/>
  <c r="AU45" i="18" a="1"/>
  <c r="AY49" i="18" l="1"/>
  <c r="AU45" i="18"/>
  <c r="AU44" i="18"/>
  <c r="AU47" i="18"/>
  <c r="AU48" i="18"/>
  <c r="AU46" i="18"/>
  <c r="CC49" i="18"/>
  <c r="CP49" i="18" s="1"/>
  <c r="AZ49" i="18"/>
  <c r="AV49" i="18"/>
  <c r="AX49" i="18"/>
  <c r="AW49" i="18"/>
  <c r="AU49" i="18" a="1"/>
  <c r="AU49" i="18" l="1"/>
  <c r="BC324" i="14"/>
  <c r="BC323" i="14" s="1"/>
  <c r="BC322" i="14" s="1"/>
  <c r="BC321" i="14" s="1"/>
  <c r="AP324" i="14"/>
  <c r="BE324" i="14" s="1"/>
  <c r="BR324" i="14" s="1"/>
  <c r="CE324" i="14" s="1"/>
  <c r="AP323" i="14"/>
  <c r="BE323" i="14" s="1"/>
  <c r="BR323" i="14" s="1"/>
  <c r="CE323" i="14" s="1"/>
  <c r="AP322" i="14"/>
  <c r="BE322" i="14" s="1"/>
  <c r="BR322" i="14" s="1"/>
  <c r="CE322" i="14" s="1"/>
  <c r="AP321" i="14"/>
  <c r="BE321" i="14" s="1"/>
  <c r="BR321" i="14" s="1"/>
  <c r="CE321" i="14" s="1"/>
  <c r="AS320" i="14"/>
  <c r="AW320" i="14" s="1"/>
  <c r="AZ320" i="14" s="1"/>
  <c r="AQ320" i="14"/>
  <c r="AU320" i="14" s="1"/>
  <c r="AY319" i="14"/>
  <c r="AY283" i="14"/>
  <c r="AP286" i="14"/>
  <c r="BE286" i="14" s="1"/>
  <c r="BR286" i="14" s="1"/>
  <c r="CE286" i="14" s="1"/>
  <c r="AP287" i="14"/>
  <c r="BE287" i="14" s="1"/>
  <c r="BR287" i="14" s="1"/>
  <c r="CE287" i="14" s="1"/>
  <c r="AP285" i="14"/>
  <c r="BE285" i="14" s="1"/>
  <c r="BR285" i="14" s="1"/>
  <c r="CE285" i="14" s="1"/>
  <c r="AP288" i="14"/>
  <c r="BE288" i="14" s="1"/>
  <c r="BR288" i="14" s="1"/>
  <c r="CE288" i="14" s="1"/>
  <c r="AP289" i="14"/>
  <c r="BE289" i="14" s="1"/>
  <c r="BR289" i="14" s="1"/>
  <c r="CE289" i="14" s="1"/>
  <c r="BC291" i="14"/>
  <c r="BC290" i="14" s="1"/>
  <c r="BC289" i="14" s="1"/>
  <c r="BC288" i="14" s="1"/>
  <c r="BC287" i="14" s="1"/>
  <c r="BC286" i="14" s="1"/>
  <c r="BC285" i="14" s="1"/>
  <c r="AP291" i="14"/>
  <c r="BE291" i="14" s="1"/>
  <c r="BR291" i="14" s="1"/>
  <c r="CE291" i="14" s="1"/>
  <c r="AP290" i="14"/>
  <c r="BE290" i="14" s="1"/>
  <c r="BR290" i="14" s="1"/>
  <c r="CE290" i="14" s="1"/>
  <c r="AS284" i="14"/>
  <c r="AW284" i="14" s="1"/>
  <c r="AZ284" i="14" s="1"/>
  <c r="AQ284" i="14"/>
  <c r="AU284" i="14" s="1"/>
  <c r="BC257" i="14"/>
  <c r="BC256" i="14" s="1"/>
  <c r="AP257" i="14"/>
  <c r="BE257" i="14" s="1"/>
  <c r="BR257" i="14" s="1"/>
  <c r="CE257" i="14" s="1"/>
  <c r="AS248" i="14"/>
  <c r="AW248" i="14" s="1"/>
  <c r="AZ248" i="14" s="1"/>
  <c r="AQ248" i="14"/>
  <c r="AU248" i="14" s="1"/>
  <c r="AY247" i="14"/>
  <c r="BC166" i="14"/>
  <c r="BC165" i="14" s="1"/>
  <c r="BC164" i="14" s="1"/>
  <c r="BC163" i="14" s="1"/>
  <c r="BC162" i="14" s="1"/>
  <c r="BC161" i="14" s="1"/>
  <c r="AP166" i="14"/>
  <c r="BE166" i="14" s="1"/>
  <c r="BR166" i="14" s="1"/>
  <c r="CE166" i="14" s="1"/>
  <c r="AP165" i="14"/>
  <c r="BE165" i="14" s="1"/>
  <c r="BR165" i="14" s="1"/>
  <c r="CE165" i="14" s="1"/>
  <c r="AP164" i="14"/>
  <c r="BE164" i="14" s="1"/>
  <c r="BR164" i="14" s="1"/>
  <c r="CE164" i="14" s="1"/>
  <c r="AP163" i="14"/>
  <c r="BE163" i="14" s="1"/>
  <c r="BR163" i="14" s="1"/>
  <c r="CE163" i="14" s="1"/>
  <c r="AP162" i="14"/>
  <c r="BE162" i="14" s="1"/>
  <c r="BR162" i="14" s="1"/>
  <c r="CE162" i="14" s="1"/>
  <c r="AP161" i="14"/>
  <c r="BE161" i="14" s="1"/>
  <c r="BR161" i="14" s="1"/>
  <c r="CE161" i="14" s="1"/>
  <c r="AS160" i="14"/>
  <c r="AW160" i="14" s="1"/>
  <c r="AZ160" i="14" s="1"/>
  <c r="AQ160" i="14"/>
  <c r="AT160" i="14" s="1"/>
  <c r="AX160" i="14" s="1"/>
  <c r="BA160" i="14" s="1"/>
  <c r="BC139" i="14"/>
  <c r="BC138" i="14" s="1"/>
  <c r="BC137" i="14" s="1"/>
  <c r="BC136" i="14" s="1"/>
  <c r="BC135" i="14" s="1"/>
  <c r="BC134" i="14" s="1"/>
  <c r="BC133" i="14" s="1"/>
  <c r="AP139" i="14"/>
  <c r="BE139" i="14" s="1"/>
  <c r="BR139" i="14" s="1"/>
  <c r="CE139" i="14" s="1"/>
  <c r="AS132" i="14"/>
  <c r="AW132" i="14" s="1"/>
  <c r="AZ132" i="14" s="1"/>
  <c r="AQ132" i="14"/>
  <c r="AU132" i="14" s="1"/>
  <c r="AY131" i="14"/>
  <c r="AP93" i="14"/>
  <c r="BE93" i="14" s="1"/>
  <c r="BR93" i="14" s="1"/>
  <c r="CE93" i="14" s="1"/>
  <c r="AP94" i="14"/>
  <c r="BE94" i="14" s="1"/>
  <c r="BR94" i="14" s="1"/>
  <c r="CE94" i="14" s="1"/>
  <c r="AP95" i="14"/>
  <c r="BE95" i="14" s="1"/>
  <c r="BR95" i="14" s="1"/>
  <c r="CE95" i="14" s="1"/>
  <c r="AP96" i="14"/>
  <c r="BE96" i="14" s="1"/>
  <c r="BR96" i="14" s="1"/>
  <c r="CE96" i="14" s="1"/>
  <c r="BC98" i="14"/>
  <c r="BC97" i="14" s="1"/>
  <c r="BC96" i="14" s="1"/>
  <c r="BC95" i="14" s="1"/>
  <c r="BC94" i="14" s="1"/>
  <c r="BC93" i="14" s="1"/>
  <c r="AP98" i="14"/>
  <c r="BE98" i="14" s="1"/>
  <c r="BR98" i="14" s="1"/>
  <c r="CE98" i="14" s="1"/>
  <c r="AP97" i="14"/>
  <c r="BE97" i="14" s="1"/>
  <c r="BR97" i="14" s="1"/>
  <c r="CE97" i="14" s="1"/>
  <c r="AS92" i="14"/>
  <c r="AW92" i="14" s="1"/>
  <c r="AZ92" i="14" s="1"/>
  <c r="AQ92" i="14"/>
  <c r="AU92" i="14" s="1"/>
  <c r="AY91" i="14"/>
  <c r="BC39" i="14"/>
  <c r="BC38" i="14" s="1"/>
  <c r="BC37" i="14" s="1"/>
  <c r="BC36" i="14" s="1"/>
  <c r="AP39" i="14"/>
  <c r="AP38" i="14"/>
  <c r="AP37" i="14"/>
  <c r="AP36" i="14"/>
  <c r="AS35" i="14"/>
  <c r="AW35" i="14" s="1"/>
  <c r="AZ35" i="14" s="1"/>
  <c r="AQ35" i="14"/>
  <c r="AR35" i="14" s="1"/>
  <c r="AV35" i="14" s="1"/>
  <c r="AY35" i="14" s="1"/>
  <c r="AY34" i="14"/>
  <c r="BE36" i="14" l="1"/>
  <c r="BR36" i="14" s="1"/>
  <c r="CE36" i="14" s="1"/>
  <c r="BE37" i="14"/>
  <c r="BR37" i="14" s="1"/>
  <c r="CE37" i="14" s="1"/>
  <c r="BE38" i="14"/>
  <c r="BR38" i="14" s="1"/>
  <c r="CE38" i="14" s="1"/>
  <c r="BE39" i="14"/>
  <c r="BR39" i="14" s="1"/>
  <c r="CE39" i="14" s="1"/>
  <c r="AR320" i="14"/>
  <c r="AV320" i="14" s="1"/>
  <c r="AY320" i="14" s="1"/>
  <c r="AT320" i="14"/>
  <c r="AX320" i="14" s="1"/>
  <c r="BA320" i="14" s="1"/>
  <c r="AR284" i="14"/>
  <c r="AV284" i="14" s="1"/>
  <c r="AY284" i="14" s="1"/>
  <c r="AT284" i="14"/>
  <c r="AX284" i="14" s="1"/>
  <c r="BA284" i="14" s="1"/>
  <c r="BC255" i="14"/>
  <c r="BC254" i="14" s="1"/>
  <c r="BC253" i="14" s="1"/>
  <c r="BC252" i="14" s="1"/>
  <c r="BC251" i="14" s="1"/>
  <c r="BC250" i="14" s="1"/>
  <c r="BC249" i="14" s="1"/>
  <c r="AR248" i="14"/>
  <c r="AV248" i="14" s="1"/>
  <c r="AY248" i="14" s="1"/>
  <c r="AT248" i="14"/>
  <c r="AX248" i="14" s="1"/>
  <c r="BA248" i="14" s="1"/>
  <c r="AU160" i="14"/>
  <c r="AR132" i="14"/>
  <c r="AV132" i="14" s="1"/>
  <c r="AY132" i="14" s="1"/>
  <c r="AT132" i="14"/>
  <c r="AX132" i="14" s="1"/>
  <c r="BA132" i="14" s="1"/>
  <c r="AR160" i="14"/>
  <c r="AV160" i="14" s="1"/>
  <c r="AY160" i="14" s="1"/>
  <c r="AT92" i="14"/>
  <c r="AX92" i="14" s="1"/>
  <c r="BA92" i="14" s="1"/>
  <c r="AR92" i="14"/>
  <c r="AV92" i="14" s="1"/>
  <c r="AY92" i="14" s="1"/>
  <c r="AT35" i="14"/>
  <c r="AX35" i="14" s="1"/>
  <c r="BA35" i="14" s="1"/>
  <c r="AU35" i="14"/>
  <c r="F38" i="14" l="1"/>
  <c r="BC536" i="13"/>
  <c r="AP536" i="13"/>
  <c r="BE536" i="13" s="1"/>
  <c r="BR536" i="13" s="1"/>
  <c r="CE536" i="13" s="1"/>
  <c r="AS528" i="13"/>
  <c r="AW528" i="13" s="1"/>
  <c r="AZ528" i="13" s="1"/>
  <c r="AQ528" i="13"/>
  <c r="AU528" i="13" s="1"/>
  <c r="AY527" i="13"/>
  <c r="BC490" i="13"/>
  <c r="AP490" i="13"/>
  <c r="BE490" i="13" s="1"/>
  <c r="BR490" i="13" s="1"/>
  <c r="CE490" i="13" s="1"/>
  <c r="AS482" i="13"/>
  <c r="AW482" i="13" s="1"/>
  <c r="AZ482" i="13" s="1"/>
  <c r="AQ482" i="13"/>
  <c r="AU482" i="13" s="1"/>
  <c r="AY481" i="13"/>
  <c r="BC379" i="13"/>
  <c r="AP379" i="13"/>
  <c r="BE379" i="13" s="1"/>
  <c r="BR379" i="13" s="1"/>
  <c r="CE379" i="13" s="1"/>
  <c r="AS371" i="13"/>
  <c r="AW371" i="13" s="1"/>
  <c r="AZ371" i="13" s="1"/>
  <c r="AQ371" i="13"/>
  <c r="AY370" i="13"/>
  <c r="BC332" i="13"/>
  <c r="AP332" i="13"/>
  <c r="BE332" i="13" s="1"/>
  <c r="BR332" i="13" s="1"/>
  <c r="CE332" i="13" s="1"/>
  <c r="AS324" i="13"/>
  <c r="AW324" i="13" s="1"/>
  <c r="AZ324" i="13" s="1"/>
  <c r="AQ324" i="13"/>
  <c r="AY323" i="13"/>
  <c r="BC285" i="13"/>
  <c r="AP285" i="13"/>
  <c r="BE285" i="13" s="1"/>
  <c r="BR285" i="13" s="1"/>
  <c r="CE285" i="13" s="1"/>
  <c r="AS273" i="13"/>
  <c r="AW273" i="13" s="1"/>
  <c r="AZ273" i="13" s="1"/>
  <c r="AQ273" i="13"/>
  <c r="AR273" i="13" s="1"/>
  <c r="AV273" i="13" s="1"/>
  <c r="AY273" i="13" s="1"/>
  <c r="BU379" i="13" a="1"/>
  <c r="BZ285" i="13" a="1"/>
  <c r="BY379" i="13" a="1"/>
  <c r="BW379" i="13" a="1"/>
  <c r="BT285" i="13" a="1"/>
  <c r="BV285" i="13" a="1"/>
  <c r="CC490" i="13" a="1"/>
  <c r="CA536" i="13" a="1"/>
  <c r="CC285" i="13" a="1"/>
  <c r="CB332" i="13" a="1"/>
  <c r="BX285" i="13" a="1"/>
  <c r="BV490" i="13" a="1"/>
  <c r="BU490" i="13" a="1"/>
  <c r="BT536" i="13" a="1"/>
  <c r="BV379" i="13" a="1"/>
  <c r="BT490" i="13" a="1"/>
  <c r="BZ490" i="13" a="1"/>
  <c r="BV536" i="13" a="1"/>
  <c r="BX536" i="13" a="1"/>
  <c r="BS379" i="13" a="1"/>
  <c r="BX332" i="13" a="1"/>
  <c r="BV332" i="13" a="1"/>
  <c r="BS490" i="13" a="1"/>
  <c r="BU536" i="13" a="1"/>
  <c r="BU285" i="13" a="1"/>
  <c r="CB536" i="13" a="1"/>
  <c r="CA490" i="13" a="1"/>
  <c r="BU332" i="13" a="1"/>
  <c r="BW536" i="13" a="1"/>
  <c r="CB285" i="13" a="1"/>
  <c r="BZ332" i="13" a="1"/>
  <c r="CC536" i="13" a="1"/>
  <c r="CA332" i="13" a="1"/>
  <c r="BS332" i="13" a="1"/>
  <c r="BY490" i="13" a="1"/>
  <c r="BT332" i="13" a="1"/>
  <c r="BW490" i="13" a="1"/>
  <c r="BY285" i="13" a="1"/>
  <c r="CC379" i="13" a="1"/>
  <c r="BY332" i="13" a="1"/>
  <c r="CC332" i="13" a="1"/>
  <c r="CA285" i="13" a="1"/>
  <c r="BY536" i="13" a="1"/>
  <c r="BX379" i="13" a="1"/>
  <c r="BZ536" i="13" a="1"/>
  <c r="BT379" i="13" a="1"/>
  <c r="BX490" i="13" a="1"/>
  <c r="BZ379" i="13" a="1"/>
  <c r="CB490" i="13" a="1"/>
  <c r="CA379" i="13" a="1"/>
  <c r="BS536" i="13" a="1"/>
  <c r="BW332" i="13" a="1"/>
  <c r="CB379" i="13" a="1"/>
  <c r="BW285" i="13" a="1"/>
  <c r="BS285" i="13" a="1"/>
  <c r="BX490" i="13" l="1"/>
  <c r="CK490" i="13" s="1"/>
  <c r="BY490" i="13"/>
  <c r="CL490" i="13" s="1"/>
  <c r="CC490" i="13"/>
  <c r="CP490" i="13" s="1"/>
  <c r="BZ490" i="13"/>
  <c r="CM490" i="13" s="1"/>
  <c r="BS490" i="13"/>
  <c r="CF490" i="13" s="1"/>
  <c r="CA490" i="13"/>
  <c r="CN490" i="13" s="1"/>
  <c r="BT490" i="13"/>
  <c r="CG490" i="13" s="1"/>
  <c r="BU490" i="13"/>
  <c r="CH490" i="13" s="1"/>
  <c r="BV490" i="13"/>
  <c r="CI490" i="13" s="1"/>
  <c r="BW490" i="13"/>
  <c r="CJ490" i="13" s="1"/>
  <c r="CB490" i="13"/>
  <c r="CO490" i="13" s="1"/>
  <c r="CB285" i="13"/>
  <c r="CO285" i="13" s="1"/>
  <c r="BS285" i="13"/>
  <c r="CF285" i="13" s="1"/>
  <c r="BT285" i="13"/>
  <c r="CG285" i="13" s="1"/>
  <c r="BU285" i="13"/>
  <c r="CH285" i="13" s="1"/>
  <c r="BV285" i="13"/>
  <c r="CI285" i="13" s="1"/>
  <c r="BW285" i="13"/>
  <c r="CJ285" i="13" s="1"/>
  <c r="BY285" i="13"/>
  <c r="CL285" i="13" s="1"/>
  <c r="BZ285" i="13"/>
  <c r="CM285" i="13" s="1"/>
  <c r="CC285" i="13"/>
  <c r="CP285" i="13" s="1"/>
  <c r="BX285" i="13"/>
  <c r="CK285" i="13" s="1"/>
  <c r="CA285" i="13"/>
  <c r="CN285" i="13" s="1"/>
  <c r="BU379" i="13"/>
  <c r="CH379" i="13" s="1"/>
  <c r="BV379" i="13"/>
  <c r="CI379" i="13" s="1"/>
  <c r="BW379" i="13"/>
  <c r="CJ379" i="13" s="1"/>
  <c r="BX379" i="13"/>
  <c r="CK379" i="13" s="1"/>
  <c r="BY379" i="13"/>
  <c r="CL379" i="13" s="1"/>
  <c r="BS379" i="13"/>
  <c r="CF379" i="13" s="1"/>
  <c r="BZ379" i="13"/>
  <c r="CM379" i="13" s="1"/>
  <c r="BT379" i="13"/>
  <c r="CG379" i="13" s="1"/>
  <c r="CC379" i="13"/>
  <c r="CP379" i="13" s="1"/>
  <c r="CA379" i="13"/>
  <c r="CN379" i="13" s="1"/>
  <c r="CB379" i="13"/>
  <c r="CO379" i="13" s="1"/>
  <c r="CB536" i="13"/>
  <c r="CO536" i="13" s="1"/>
  <c r="BW536" i="13"/>
  <c r="CJ536" i="13" s="1"/>
  <c r="BX536" i="13"/>
  <c r="CK536" i="13" s="1"/>
  <c r="BY536" i="13"/>
  <c r="CL536" i="13" s="1"/>
  <c r="CC536" i="13"/>
  <c r="CP536" i="13" s="1"/>
  <c r="BZ536" i="13"/>
  <c r="CM536" i="13" s="1"/>
  <c r="CA536" i="13"/>
  <c r="CN536" i="13" s="1"/>
  <c r="BS536" i="13"/>
  <c r="CF536" i="13" s="1"/>
  <c r="BU536" i="13"/>
  <c r="CH536" i="13" s="1"/>
  <c r="BT536" i="13"/>
  <c r="CG536" i="13" s="1"/>
  <c r="BV536" i="13"/>
  <c r="CI536" i="13" s="1"/>
  <c r="CA332" i="13"/>
  <c r="CN332" i="13" s="1"/>
  <c r="BV332" i="13"/>
  <c r="CI332" i="13" s="1"/>
  <c r="BW332" i="13"/>
  <c r="CJ332" i="13" s="1"/>
  <c r="CB332" i="13"/>
  <c r="CO332" i="13" s="1"/>
  <c r="BX332" i="13"/>
  <c r="CK332" i="13" s="1"/>
  <c r="BY332" i="13"/>
  <c r="CL332" i="13" s="1"/>
  <c r="CC332" i="13"/>
  <c r="CP332" i="13" s="1"/>
  <c r="BT332" i="13"/>
  <c r="CG332" i="13" s="1"/>
  <c r="BS332" i="13"/>
  <c r="CF332" i="13" s="1"/>
  <c r="BZ332" i="13"/>
  <c r="CM332" i="13" s="1"/>
  <c r="BU332" i="13"/>
  <c r="CH332" i="13" s="1"/>
  <c r="BC489" i="13"/>
  <c r="BC284" i="13"/>
  <c r="BC378" i="13"/>
  <c r="BC535" i="13"/>
  <c r="BC331" i="13"/>
  <c r="F324" i="14"/>
  <c r="F65" i="14"/>
  <c r="F98" i="14"/>
  <c r="F129" i="14" s="1"/>
  <c r="AT482" i="13"/>
  <c r="AX482" i="13" s="1"/>
  <c r="BA482" i="13" s="1"/>
  <c r="AR482" i="13"/>
  <c r="AV482" i="13" s="1"/>
  <c r="AY482" i="13" s="1"/>
  <c r="AR528" i="13"/>
  <c r="AV528" i="13" s="1"/>
  <c r="AY528" i="13" s="1"/>
  <c r="AU324" i="13"/>
  <c r="AT324" i="13"/>
  <c r="AX324" i="13" s="1"/>
  <c r="BA324" i="13" s="1"/>
  <c r="AT528" i="13"/>
  <c r="AX528" i="13" s="1"/>
  <c r="BA528" i="13" s="1"/>
  <c r="AR324" i="13"/>
  <c r="AV324" i="13" s="1"/>
  <c r="AY324" i="13" s="1"/>
  <c r="AU371" i="13"/>
  <c r="AT371" i="13"/>
  <c r="AX371" i="13" s="1"/>
  <c r="BA371" i="13" s="1"/>
  <c r="AR371" i="13"/>
  <c r="AV371" i="13" s="1"/>
  <c r="AY371" i="13" s="1"/>
  <c r="AU273" i="13"/>
  <c r="AT273" i="13"/>
  <c r="AX273" i="13" s="1"/>
  <c r="BA273" i="13" s="1"/>
  <c r="BC200" i="13"/>
  <c r="AP200" i="13"/>
  <c r="BE200" i="13" s="1"/>
  <c r="BR200" i="13" s="1"/>
  <c r="CE200" i="13" s="1"/>
  <c r="AS190" i="13"/>
  <c r="AW190" i="13" s="1"/>
  <c r="AZ190" i="13" s="1"/>
  <c r="AQ190" i="13"/>
  <c r="AU190" i="13" s="1"/>
  <c r="AY189" i="13"/>
  <c r="BC150" i="13"/>
  <c r="AP150" i="13"/>
  <c r="BE150" i="13" s="1"/>
  <c r="BR150" i="13" s="1"/>
  <c r="CE150" i="13" s="1"/>
  <c r="AS142" i="13"/>
  <c r="AW142" i="13" s="1"/>
  <c r="AZ142" i="13" s="1"/>
  <c r="AQ142" i="13"/>
  <c r="AU142" i="13" s="1"/>
  <c r="AY141" i="13"/>
  <c r="BC103" i="13"/>
  <c r="AP103" i="13"/>
  <c r="BE103" i="13" s="1"/>
  <c r="BR103" i="13" s="1"/>
  <c r="CE103" i="13" s="1"/>
  <c r="AS96" i="13"/>
  <c r="AW96" i="13" s="1"/>
  <c r="AZ96" i="13" s="1"/>
  <c r="AQ96" i="13"/>
  <c r="AY95" i="13"/>
  <c r="BC58" i="13"/>
  <c r="AP58" i="13"/>
  <c r="BE58" i="13" s="1"/>
  <c r="BR58" i="13" s="1"/>
  <c r="CE58" i="13" s="1"/>
  <c r="BC440" i="12"/>
  <c r="AP440" i="12"/>
  <c r="BE440" i="12" s="1"/>
  <c r="BR440" i="12" s="1"/>
  <c r="CE440" i="12" s="1"/>
  <c r="BC193" i="12"/>
  <c r="AP193" i="12"/>
  <c r="BE193" i="12" s="1"/>
  <c r="BR193" i="12" s="1"/>
  <c r="CE193" i="12" s="1"/>
  <c r="BC186" i="12"/>
  <c r="AP186" i="12"/>
  <c r="BE186" i="12" s="1"/>
  <c r="BR186" i="12" s="1"/>
  <c r="CE186" i="12" s="1"/>
  <c r="BC109" i="12"/>
  <c r="AP109" i="12"/>
  <c r="BE109" i="12" s="1"/>
  <c r="BR109" i="12" s="1"/>
  <c r="CE109" i="12" s="1"/>
  <c r="BC102" i="12"/>
  <c r="AP102" i="12"/>
  <c r="BE102" i="12" s="1"/>
  <c r="BR102" i="12" s="1"/>
  <c r="CE102" i="12" s="1"/>
  <c r="BC42" i="12"/>
  <c r="AP42" i="12"/>
  <c r="BE42" i="12" s="1"/>
  <c r="BR42" i="12" s="1"/>
  <c r="CE42" i="12" s="1"/>
  <c r="BC174" i="8"/>
  <c r="AP174" i="8"/>
  <c r="BE174" i="8" s="1"/>
  <c r="BR174" i="8" s="1"/>
  <c r="CE174" i="8" s="1"/>
  <c r="BC143" i="8"/>
  <c r="AP143" i="8"/>
  <c r="BE143" i="8" s="1"/>
  <c r="BR143" i="8" s="1"/>
  <c r="CE143" i="8" s="1"/>
  <c r="BC121" i="8"/>
  <c r="AP121" i="8"/>
  <c r="BE121" i="8" s="1"/>
  <c r="BR121" i="8" s="1"/>
  <c r="CE121" i="8" s="1"/>
  <c r="BC110" i="8"/>
  <c r="AP110" i="8"/>
  <c r="BE110" i="8" s="1"/>
  <c r="BR110" i="8" s="1"/>
  <c r="CE110" i="8" s="1"/>
  <c r="AS50" i="13"/>
  <c r="AW50" i="13" s="1"/>
  <c r="AZ50" i="13" s="1"/>
  <c r="AQ50" i="13"/>
  <c r="AU50" i="13" s="1"/>
  <c r="AY49" i="13"/>
  <c r="AT196" i="24" a="1"/>
  <c r="CB150" i="13" a="1"/>
  <c r="AQ192" i="24" a="1"/>
  <c r="BZ103" i="13" a="1"/>
  <c r="CA103" i="13" a="1"/>
  <c r="AS187" i="24" a="1"/>
  <c r="CB58" i="13" a="1"/>
  <c r="AR187" i="24" a="1"/>
  <c r="BU200" i="13" a="1"/>
  <c r="CA284" i="13" a="1"/>
  <c r="BZ535" i="13" a="1"/>
  <c r="AS192" i="24" a="1"/>
  <c r="BU535" i="13" a="1"/>
  <c r="AQ199" i="24" a="1"/>
  <c r="AQ196" i="24" a="1"/>
  <c r="AR194" i="24" a="1"/>
  <c r="BU58" i="13" a="1"/>
  <c r="CB489" i="13" a="1"/>
  <c r="CA58" i="13" a="1"/>
  <c r="AR197" i="24" a="1"/>
  <c r="AQ191" i="24" a="1"/>
  <c r="BV150" i="13" a="1"/>
  <c r="BW489" i="13" a="1"/>
  <c r="BV103" i="13" a="1"/>
  <c r="CB331" i="13" a="1"/>
  <c r="BY200" i="13" a="1"/>
  <c r="BT489" i="13" a="1"/>
  <c r="CC103" i="13" a="1"/>
  <c r="BV331" i="13" a="1"/>
  <c r="BT535" i="13" a="1"/>
  <c r="BZ150" i="13" a="1"/>
  <c r="AT199" i="24" a="1"/>
  <c r="AT188" i="24" a="1"/>
  <c r="BV284" i="13" a="1"/>
  <c r="BT103" i="13" a="1"/>
  <c r="AS194" i="24" a="1"/>
  <c r="AQ194" i="24" a="1"/>
  <c r="AQ198" i="24" a="1"/>
  <c r="CC535" i="13" a="1"/>
  <c r="BY58" i="13" a="1"/>
  <c r="BV535" i="13" a="1"/>
  <c r="BY150" i="13" a="1"/>
  <c r="CC150" i="13" a="1"/>
  <c r="CC200" i="13" a="1"/>
  <c r="BT200" i="13" a="1"/>
  <c r="BS378" i="13" a="1"/>
  <c r="BX331" i="13" a="1"/>
  <c r="BU331" i="13" a="1"/>
  <c r="AQ195" i="24" a="1"/>
  <c r="AS195" i="24" a="1"/>
  <c r="BW378" i="13" a="1"/>
  <c r="BS150" i="13" a="1"/>
  <c r="BX200" i="13" a="1"/>
  <c r="BW331" i="13" a="1"/>
  <c r="BS58" i="13" a="1"/>
  <c r="CC58" i="13" a="1"/>
  <c r="BS284" i="13" a="1"/>
  <c r="CA535" i="13" a="1"/>
  <c r="AR188" i="24" a="1"/>
  <c r="AR196" i="24" a="1"/>
  <c r="BS200" i="13" a="1"/>
  <c r="AT194" i="24" a="1"/>
  <c r="BY331" i="13" a="1"/>
  <c r="BY378" i="13" a="1"/>
  <c r="BT58" i="13" a="1"/>
  <c r="CB103" i="13" a="1"/>
  <c r="BX103" i="13" a="1"/>
  <c r="BY103" i="13" a="1"/>
  <c r="AS190" i="24" a="1"/>
  <c r="AS189" i="24" a="1"/>
  <c r="AQ189" i="24" a="1"/>
  <c r="AQ193" i="24" a="1"/>
  <c r="BW535" i="13" a="1"/>
  <c r="BZ331" i="13" a="1"/>
  <c r="CB284" i="13" a="1"/>
  <c r="BX284" i="13" a="1"/>
  <c r="CA331" i="13" a="1"/>
  <c r="BV58" i="13" a="1"/>
  <c r="AS197" i="24" a="1"/>
  <c r="BW103" i="13" a="1"/>
  <c r="BW150" i="13" a="1"/>
  <c r="AT189" i="24" a="1"/>
  <c r="AT198" i="24" a="1"/>
  <c r="AS199" i="24" a="1"/>
  <c r="CC284" i="13" a="1"/>
  <c r="BU103" i="13" a="1"/>
  <c r="AR192" i="24" a="1"/>
  <c r="AT192" i="24" a="1"/>
  <c r="BU489" i="13" a="1"/>
  <c r="AR199" i="24" a="1"/>
  <c r="BZ200" i="13" a="1"/>
  <c r="BU284" i="13" a="1"/>
  <c r="BS489" i="13" a="1"/>
  <c r="AT190" i="24" a="1"/>
  <c r="AR198" i="24" a="1"/>
  <c r="BT284" i="13" a="1"/>
  <c r="BS103" i="13" a="1"/>
  <c r="AS196" i="24" a="1"/>
  <c r="BY535" i="13" a="1"/>
  <c r="AS193" i="24" a="1"/>
  <c r="BT331" i="13" a="1"/>
  <c r="AR193" i="24" a="1"/>
  <c r="CB535" i="13" a="1"/>
  <c r="AQ190" i="24" a="1"/>
  <c r="CA150" i="13" a="1"/>
  <c r="BV489" i="13" a="1"/>
  <c r="CA489" i="13" a="1"/>
  <c r="BZ489" i="13" a="1"/>
  <c r="BT378" i="13" a="1"/>
  <c r="CB200" i="13" a="1"/>
  <c r="BZ378" i="13" a="1"/>
  <c r="AS191" i="24" a="1"/>
  <c r="BX378" i="13" a="1"/>
  <c r="BZ58" i="13" a="1"/>
  <c r="AT195" i="24" a="1"/>
  <c r="BX489" i="13" a="1"/>
  <c r="BY284" i="13" a="1"/>
  <c r="CA378" i="13" a="1"/>
  <c r="BW284" i="13" a="1"/>
  <c r="CB378" i="13" a="1"/>
  <c r="AR191" i="24" a="1"/>
  <c r="BU150" i="13" a="1"/>
  <c r="BZ284" i="13" a="1"/>
  <c r="AT187" i="24" a="1"/>
  <c r="AS198" i="24" a="1"/>
  <c r="CC489" i="13" a="1"/>
  <c r="AR189" i="24" a="1"/>
  <c r="BV200" i="13" a="1"/>
  <c r="AR190" i="24" a="1"/>
  <c r="CA200" i="13" a="1"/>
  <c r="BY489" i="13" a="1"/>
  <c r="BU378" i="13" a="1"/>
  <c r="BX58" i="13" a="1"/>
  <c r="BS331" i="13" a="1"/>
  <c r="AR195" i="24" a="1"/>
  <c r="AT193" i="24" a="1"/>
  <c r="BV378" i="13" a="1"/>
  <c r="CC378" i="13" a="1"/>
  <c r="AQ188" i="24" a="1"/>
  <c r="BW200" i="13" a="1"/>
  <c r="AQ187" i="24" a="1"/>
  <c r="BT150" i="13" a="1"/>
  <c r="BW58" i="13" a="1"/>
  <c r="BX150" i="13" a="1"/>
  <c r="BS535" i="13" a="1"/>
  <c r="AQ197" i="24" a="1"/>
  <c r="CC331" i="13" a="1"/>
  <c r="AT197" i="24" a="1"/>
  <c r="AS188" i="24" a="1"/>
  <c r="AT191" i="24" a="1"/>
  <c r="BX535" i="13" a="1"/>
  <c r="CA489" i="13" l="1"/>
  <c r="CN489" i="13" s="1"/>
  <c r="BU489" i="13"/>
  <c r="CH489" i="13" s="1"/>
  <c r="BY489" i="13"/>
  <c r="CL489" i="13" s="1"/>
  <c r="CC489" i="13"/>
  <c r="CP489" i="13" s="1"/>
  <c r="BV489" i="13"/>
  <c r="CI489" i="13" s="1"/>
  <c r="BT489" i="13"/>
  <c r="CG489" i="13" s="1"/>
  <c r="BX489" i="13"/>
  <c r="CK489" i="13" s="1"/>
  <c r="BS489" i="13"/>
  <c r="CF489" i="13" s="1"/>
  <c r="BW489" i="13"/>
  <c r="CJ489" i="13" s="1"/>
  <c r="CB489" i="13"/>
  <c r="CO489" i="13" s="1"/>
  <c r="BZ489" i="13"/>
  <c r="CM489" i="13" s="1"/>
  <c r="CB200" i="13"/>
  <c r="CO200" i="13" s="1"/>
  <c r="BT200" i="13"/>
  <c r="CG200" i="13" s="1"/>
  <c r="BU200" i="13"/>
  <c r="CH200" i="13" s="1"/>
  <c r="BS200" i="13"/>
  <c r="CF200" i="13" s="1"/>
  <c r="BY200" i="13"/>
  <c r="CL200" i="13" s="1"/>
  <c r="CC200" i="13"/>
  <c r="CP200" i="13" s="1"/>
  <c r="BZ200" i="13"/>
  <c r="CM200" i="13" s="1"/>
  <c r="BX200" i="13"/>
  <c r="CK200" i="13" s="1"/>
  <c r="BW200" i="13"/>
  <c r="CJ200" i="13" s="1"/>
  <c r="CA200" i="13"/>
  <c r="CN200" i="13" s="1"/>
  <c r="BV200" i="13"/>
  <c r="CI200" i="13" s="1"/>
  <c r="BY58" i="13"/>
  <c r="CL58" i="13" s="1"/>
  <c r="CC58" i="13"/>
  <c r="CP58" i="13" s="1"/>
  <c r="BZ58" i="13"/>
  <c r="CM58" i="13" s="1"/>
  <c r="CB58" i="13"/>
  <c r="CO58" i="13" s="1"/>
  <c r="BS58" i="13"/>
  <c r="CF58" i="13" s="1"/>
  <c r="BU58" i="13"/>
  <c r="CH58" i="13" s="1"/>
  <c r="BW58" i="13"/>
  <c r="CJ58" i="13" s="1"/>
  <c r="BV58" i="13"/>
  <c r="CI58" i="13" s="1"/>
  <c r="BX58" i="13"/>
  <c r="CK58" i="13" s="1"/>
  <c r="BT58" i="13"/>
  <c r="CG58" i="13" s="1"/>
  <c r="CA58" i="13"/>
  <c r="CN58" i="13" s="1"/>
  <c r="CB331" i="13"/>
  <c r="CO331" i="13" s="1"/>
  <c r="BZ331" i="13"/>
  <c r="CM331" i="13" s="1"/>
  <c r="BT331" i="13"/>
  <c r="CG331" i="13" s="1"/>
  <c r="BX331" i="13"/>
  <c r="CK331" i="13" s="1"/>
  <c r="BY331" i="13"/>
  <c r="CL331" i="13" s="1"/>
  <c r="BV331" i="13"/>
  <c r="CI331" i="13" s="1"/>
  <c r="BU331" i="13"/>
  <c r="CH331" i="13" s="1"/>
  <c r="CC331" i="13"/>
  <c r="CP331" i="13" s="1"/>
  <c r="BS331" i="13"/>
  <c r="CF331" i="13" s="1"/>
  <c r="BW331" i="13"/>
  <c r="CJ331" i="13" s="1"/>
  <c r="CA331" i="13"/>
  <c r="CN331" i="13" s="1"/>
  <c r="CB103" i="13"/>
  <c r="CO103" i="13" s="1"/>
  <c r="CA103" i="13"/>
  <c r="CN103" i="13" s="1"/>
  <c r="CC103" i="13"/>
  <c r="CP103" i="13" s="1"/>
  <c r="BS103" i="13"/>
  <c r="CF103" i="13" s="1"/>
  <c r="BT103" i="13"/>
  <c r="CG103" i="13" s="1"/>
  <c r="BZ103" i="13"/>
  <c r="CM103" i="13" s="1"/>
  <c r="BU103" i="13"/>
  <c r="CH103" i="13" s="1"/>
  <c r="BV103" i="13"/>
  <c r="CI103" i="13" s="1"/>
  <c r="BW103" i="13"/>
  <c r="CJ103" i="13" s="1"/>
  <c r="BY103" i="13"/>
  <c r="CL103" i="13" s="1"/>
  <c r="BX103" i="13"/>
  <c r="CK103" i="13" s="1"/>
  <c r="CB150" i="13"/>
  <c r="CO150" i="13" s="1"/>
  <c r="BT150" i="13"/>
  <c r="CG150" i="13" s="1"/>
  <c r="BU150" i="13"/>
  <c r="CH150" i="13" s="1"/>
  <c r="BV150" i="13"/>
  <c r="CI150" i="13" s="1"/>
  <c r="CA150" i="13"/>
  <c r="CN150" i="13" s="1"/>
  <c r="BW150" i="13"/>
  <c r="CJ150" i="13" s="1"/>
  <c r="CC150" i="13"/>
  <c r="CP150" i="13" s="1"/>
  <c r="BS150" i="13"/>
  <c r="CF150" i="13" s="1"/>
  <c r="BX150" i="13"/>
  <c r="CK150" i="13" s="1"/>
  <c r="BY150" i="13"/>
  <c r="CL150" i="13" s="1"/>
  <c r="BZ150" i="13"/>
  <c r="CM150" i="13" s="1"/>
  <c r="CB535" i="13"/>
  <c r="CO535" i="13" s="1"/>
  <c r="BU535" i="13"/>
  <c r="CH535" i="13" s="1"/>
  <c r="BV535" i="13"/>
  <c r="CI535" i="13" s="1"/>
  <c r="CC535" i="13"/>
  <c r="CP535" i="13" s="1"/>
  <c r="BZ535" i="13"/>
  <c r="CM535" i="13" s="1"/>
  <c r="BS535" i="13"/>
  <c r="CF535" i="13" s="1"/>
  <c r="BX535" i="13"/>
  <c r="CK535" i="13" s="1"/>
  <c r="BW535" i="13"/>
  <c r="CJ535" i="13" s="1"/>
  <c r="BT535" i="13"/>
  <c r="CG535" i="13" s="1"/>
  <c r="BY535" i="13"/>
  <c r="CL535" i="13" s="1"/>
  <c r="CA535" i="13"/>
  <c r="CN535" i="13" s="1"/>
  <c r="CC378" i="13"/>
  <c r="CP378" i="13" s="1"/>
  <c r="BZ378" i="13"/>
  <c r="CM378" i="13" s="1"/>
  <c r="BU378" i="13"/>
  <c r="CH378" i="13" s="1"/>
  <c r="BV378" i="13"/>
  <c r="CI378" i="13" s="1"/>
  <c r="BY378" i="13"/>
  <c r="CL378" i="13" s="1"/>
  <c r="BT378" i="13"/>
  <c r="CG378" i="13" s="1"/>
  <c r="BX378" i="13"/>
  <c r="CK378" i="13" s="1"/>
  <c r="CB378" i="13"/>
  <c r="CO378" i="13" s="1"/>
  <c r="BW378" i="13"/>
  <c r="CJ378" i="13" s="1"/>
  <c r="CA378" i="13"/>
  <c r="CN378" i="13" s="1"/>
  <c r="BS378" i="13"/>
  <c r="CF378" i="13" s="1"/>
  <c r="BZ284" i="13"/>
  <c r="CM284" i="13" s="1"/>
  <c r="BS284" i="13"/>
  <c r="CF284" i="13" s="1"/>
  <c r="BY284" i="13"/>
  <c r="CL284" i="13" s="1"/>
  <c r="BT284" i="13"/>
  <c r="CG284" i="13" s="1"/>
  <c r="BU284" i="13"/>
  <c r="CH284" i="13" s="1"/>
  <c r="CC284" i="13"/>
  <c r="CP284" i="13" s="1"/>
  <c r="BW284" i="13"/>
  <c r="CJ284" i="13" s="1"/>
  <c r="BX284" i="13"/>
  <c r="CK284" i="13" s="1"/>
  <c r="CB284" i="13"/>
  <c r="CO284" i="13" s="1"/>
  <c r="CA284" i="13"/>
  <c r="CN284" i="13" s="1"/>
  <c r="BV284" i="13"/>
  <c r="CI284" i="13" s="1"/>
  <c r="BC488" i="13"/>
  <c r="BC199" i="13"/>
  <c r="BC57" i="13"/>
  <c r="BC56" i="13" s="1"/>
  <c r="BC330" i="13"/>
  <c r="BC102" i="13"/>
  <c r="BC101" i="13" s="1"/>
  <c r="BC149" i="13"/>
  <c r="BC534" i="13"/>
  <c r="BC377" i="13"/>
  <c r="BC283" i="13"/>
  <c r="AQ188" i="24"/>
  <c r="AQ193" i="24"/>
  <c r="AQ192" i="24"/>
  <c r="AQ190" i="24"/>
  <c r="AQ198" i="24"/>
  <c r="AQ197" i="24"/>
  <c r="AQ187" i="24"/>
  <c r="AQ195" i="24"/>
  <c r="AQ191" i="24"/>
  <c r="AQ189" i="24"/>
  <c r="AQ194" i="24"/>
  <c r="AQ196" i="24"/>
  <c r="AQ199" i="24"/>
  <c r="AR190" i="24"/>
  <c r="AR196" i="24"/>
  <c r="AR188" i="24"/>
  <c r="AR192" i="24"/>
  <c r="AR191" i="24"/>
  <c r="AR195" i="24"/>
  <c r="AR187" i="24"/>
  <c r="AR194" i="24"/>
  <c r="AR189" i="24"/>
  <c r="AR197" i="24"/>
  <c r="AR193" i="24"/>
  <c r="AR198" i="24"/>
  <c r="AR199" i="24"/>
  <c r="AS187" i="24"/>
  <c r="AS192" i="24"/>
  <c r="AS195" i="24"/>
  <c r="AS196" i="24"/>
  <c r="AS188" i="24"/>
  <c r="AS190" i="24"/>
  <c r="AS191" i="24"/>
  <c r="AS198" i="24"/>
  <c r="AS193" i="24"/>
  <c r="AS189" i="24"/>
  <c r="AS197" i="24"/>
  <c r="AS194" i="24"/>
  <c r="AS199" i="24"/>
  <c r="AT190" i="24"/>
  <c r="AT197" i="24"/>
  <c r="AT188" i="24"/>
  <c r="AT193" i="24"/>
  <c r="AT198" i="24"/>
  <c r="AT196" i="24"/>
  <c r="AT189" i="24"/>
  <c r="AT192" i="24"/>
  <c r="AT191" i="24"/>
  <c r="AT195" i="24"/>
  <c r="AT194" i="24"/>
  <c r="AT187" i="24"/>
  <c r="AT199" i="24"/>
  <c r="G292" i="14"/>
  <c r="G38" i="14"/>
  <c r="AR190" i="13"/>
  <c r="AV190" i="13" s="1"/>
  <c r="AY190" i="13" s="1"/>
  <c r="AR142" i="13"/>
  <c r="AV142" i="13" s="1"/>
  <c r="AY142" i="13" s="1"/>
  <c r="AT142" i="13"/>
  <c r="AX142" i="13" s="1"/>
  <c r="BA142" i="13" s="1"/>
  <c r="AT190" i="13"/>
  <c r="AX190" i="13" s="1"/>
  <c r="BA190" i="13" s="1"/>
  <c r="AU96" i="13"/>
  <c r="AT96" i="13"/>
  <c r="AX96" i="13" s="1"/>
  <c r="BA96" i="13" s="1"/>
  <c r="AR96" i="13"/>
  <c r="AV96" i="13" s="1"/>
  <c r="AY96" i="13" s="1"/>
  <c r="AT50" i="13"/>
  <c r="AX50" i="13" s="1"/>
  <c r="BA50" i="13" s="1"/>
  <c r="AR50" i="13"/>
  <c r="AV50" i="13" s="1"/>
  <c r="AY50" i="13" s="1"/>
  <c r="BU488" i="13" a="1"/>
  <c r="BZ199" i="13" a="1"/>
  <c r="BT199" i="13" a="1"/>
  <c r="BX330" i="13" a="1"/>
  <c r="BS377" i="13" a="1"/>
  <c r="BS488" i="13" a="1"/>
  <c r="CC283" i="13" a="1"/>
  <c r="AW187" i="24" a="1"/>
  <c r="CB330" i="13" a="1"/>
  <c r="BX102" i="13" a="1"/>
  <c r="CC377" i="13" a="1"/>
  <c r="BS283" i="13" a="1"/>
  <c r="CA534" i="13" a="1"/>
  <c r="BS149" i="13" a="1"/>
  <c r="BS199" i="13" a="1"/>
  <c r="BY377" i="13" a="1"/>
  <c r="CB102" i="13" a="1"/>
  <c r="AU191" i="24" a="1"/>
  <c r="AX194" i="24" a="1"/>
  <c r="AX188" i="24" a="1"/>
  <c r="BY534" i="13" a="1"/>
  <c r="CB101" i="13" a="1"/>
  <c r="CC101" i="13" a="1"/>
  <c r="BT56" i="13" a="1"/>
  <c r="BY149" i="13" a="1"/>
  <c r="BZ102" i="13" a="1"/>
  <c r="BU57" i="13" a="1"/>
  <c r="CC330" i="13" a="1"/>
  <c r="BU149" i="13" a="1"/>
  <c r="CB283" i="13" a="1"/>
  <c r="CA377" i="13" a="1"/>
  <c r="BW101" i="13" a="1"/>
  <c r="BV56" i="13" a="1"/>
  <c r="BZ377" i="13" a="1"/>
  <c r="CC199" i="13" a="1"/>
  <c r="BS57" i="13" a="1"/>
  <c r="BU330" i="13" a="1"/>
  <c r="BT330" i="13" a="1"/>
  <c r="CA488" i="13" a="1"/>
  <c r="AU197" i="24" a="1"/>
  <c r="AU195" i="24" a="1"/>
  <c r="BX57" i="13" a="1"/>
  <c r="BV377" i="13" a="1"/>
  <c r="AU192" i="24" a="1"/>
  <c r="BX377" i="13" a="1"/>
  <c r="BX534" i="13" a="1"/>
  <c r="AV190" i="24" a="1"/>
  <c r="CA102" i="13" a="1"/>
  <c r="AV194" i="24" a="1"/>
  <c r="CC488" i="13" a="1"/>
  <c r="CB377" i="13" a="1"/>
  <c r="CC57" i="13" a="1"/>
  <c r="BW56" i="13" a="1"/>
  <c r="AX192" i="24" a="1"/>
  <c r="CA283" i="13" a="1"/>
  <c r="BW102" i="13" a="1"/>
  <c r="AW197" i="24" a="1"/>
  <c r="AW192" i="24" a="1"/>
  <c r="AU194" i="24" a="1"/>
  <c r="BY101" i="13" a="1"/>
  <c r="BX56" i="13" a="1"/>
  <c r="BY330" i="13" a="1"/>
  <c r="AV187" i="24" a="1"/>
  <c r="AX197" i="24" a="1"/>
  <c r="BZ101" i="13" a="1"/>
  <c r="BS102" i="13" a="1"/>
  <c r="AX193" i="24" a="1"/>
  <c r="BT149" i="13" a="1"/>
  <c r="BS534" i="13" a="1"/>
  <c r="AU188" i="24" a="1"/>
  <c r="BS330" i="13" a="1"/>
  <c r="AX187" i="24" a="1"/>
  <c r="BT283" i="13" a="1"/>
  <c r="BT57" i="13" a="1"/>
  <c r="CA57" i="13" a="1"/>
  <c r="CC149" i="13" a="1"/>
  <c r="CB57" i="13" a="1"/>
  <c r="BT101" i="13" a="1"/>
  <c r="CA199" i="13" a="1"/>
  <c r="CC534" i="13" a="1"/>
  <c r="AX195" i="24" a="1"/>
  <c r="AV192" i="24" a="1"/>
  <c r="CA101" i="13" a="1"/>
  <c r="CC102" i="13" a="1"/>
  <c r="BZ149" i="13" a="1"/>
  <c r="BT534" i="13" a="1"/>
  <c r="BU199" i="13" a="1"/>
  <c r="BY199" i="13" a="1"/>
  <c r="AW190" i="24" a="1"/>
  <c r="BX199" i="13" a="1"/>
  <c r="CA56" i="13" a="1"/>
  <c r="CB488" i="13" a="1"/>
  <c r="AW195" i="24" a="1"/>
  <c r="BZ488" i="13" a="1"/>
  <c r="BS56" i="13" a="1"/>
  <c r="BX149" i="13" a="1"/>
  <c r="BV283" i="13" a="1"/>
  <c r="AV198" i="24" a="1"/>
  <c r="AW198" i="24" a="1"/>
  <c r="BU534" i="13" a="1"/>
  <c r="BZ57" i="13" a="1"/>
  <c r="BV488" i="13" a="1"/>
  <c r="BT102" i="13" a="1"/>
  <c r="AW193" i="24" a="1"/>
  <c r="BZ56" i="13" a="1"/>
  <c r="BY56" i="13" a="1"/>
  <c r="BW534" i="13" a="1"/>
  <c r="BU102" i="13" a="1"/>
  <c r="BV102" i="13" a="1"/>
  <c r="BW57" i="13" a="1"/>
  <c r="CB534" i="13" a="1"/>
  <c r="BT377" i="13" a="1"/>
  <c r="BU283" i="13" a="1"/>
  <c r="CA330" i="13" a="1"/>
  <c r="AV191" i="24" a="1"/>
  <c r="AU193" i="24" a="1"/>
  <c r="BY57" i="13" a="1"/>
  <c r="CB56" i="13" a="1"/>
  <c r="BV149" i="13" a="1"/>
  <c r="AW191" i="24" a="1"/>
  <c r="BZ283" i="13" a="1"/>
  <c r="BV101" i="13" a="1"/>
  <c r="BY283" i="13" a="1"/>
  <c r="CB149" i="13" a="1"/>
  <c r="BV534" i="13" a="1"/>
  <c r="BS101" i="13" a="1"/>
  <c r="BW149" i="13" a="1"/>
  <c r="BU377" i="13" a="1"/>
  <c r="BZ330" i="13" a="1"/>
  <c r="CC56" i="13" a="1"/>
  <c r="CA149" i="13" a="1"/>
  <c r="BX488" i="13" a="1"/>
  <c r="BU101" i="13" a="1"/>
  <c r="AU189" i="24" a="1"/>
  <c r="BW488" i="13" a="1"/>
  <c r="BX283" i="13" a="1"/>
  <c r="BX101" i="13" a="1"/>
  <c r="BT488" i="13" a="1"/>
  <c r="CB199" i="13" a="1"/>
  <c r="BU56" i="13" a="1"/>
  <c r="BY488" i="13" a="1"/>
  <c r="BW377" i="13" a="1"/>
  <c r="AV195" i="24" a="1"/>
  <c r="BY102" i="13" a="1"/>
  <c r="BW330" i="13" a="1"/>
  <c r="BV57" i="13" a="1"/>
  <c r="BV199" i="13" a="1"/>
  <c r="BW199" i="13" a="1"/>
  <c r="BZ534" i="13" a="1"/>
  <c r="BV330" i="13" a="1"/>
  <c r="BW283" i="13" a="1"/>
  <c r="AV199" i="24" a="1"/>
  <c r="AU198" i="24" a="1"/>
  <c r="AU199" i="24" a="1"/>
  <c r="AX196" i="24" a="1"/>
  <c r="AX189" i="24" a="1"/>
  <c r="AV197" i="24" a="1"/>
  <c r="AX199" i="24" a="1"/>
  <c r="AV189" i="24" a="1"/>
  <c r="AW196" i="24" a="1"/>
  <c r="AW194" i="24" a="1"/>
  <c r="AV196" i="24" a="1"/>
  <c r="AW199" i="24" a="1"/>
  <c r="AU187" i="24" a="1"/>
  <c r="AW188" i="24" a="1"/>
  <c r="AX198" i="24" a="1"/>
  <c r="AV188" i="24" a="1"/>
  <c r="AV193" i="24" a="1"/>
  <c r="AX190" i="24" a="1"/>
  <c r="AX191" i="24" a="1"/>
  <c r="AU190" i="24" a="1"/>
  <c r="AU196" i="24" a="1"/>
  <c r="AW189" i="24" a="1"/>
  <c r="CB102" i="13" l="1"/>
  <c r="CO102" i="13" s="1"/>
  <c r="BV102" i="13"/>
  <c r="CI102" i="13" s="1"/>
  <c r="BY102" i="13"/>
  <c r="CL102" i="13" s="1"/>
  <c r="BS102" i="13"/>
  <c r="CF102" i="13" s="1"/>
  <c r="BU102" i="13"/>
  <c r="CH102" i="13" s="1"/>
  <c r="CC102" i="13"/>
  <c r="CP102" i="13" s="1"/>
  <c r="CA102" i="13"/>
  <c r="CN102" i="13" s="1"/>
  <c r="BZ102" i="13"/>
  <c r="CM102" i="13" s="1"/>
  <c r="BW102" i="13"/>
  <c r="CJ102" i="13" s="1"/>
  <c r="BT102" i="13"/>
  <c r="CG102" i="13" s="1"/>
  <c r="BX102" i="13"/>
  <c r="CK102" i="13" s="1"/>
  <c r="CB149" i="13"/>
  <c r="CO149" i="13" s="1"/>
  <c r="CA149" i="13"/>
  <c r="CN149" i="13" s="1"/>
  <c r="BZ149" i="13"/>
  <c r="CM149" i="13" s="1"/>
  <c r="BX149" i="13"/>
  <c r="CK149" i="13" s="1"/>
  <c r="BW149" i="13"/>
  <c r="CJ149" i="13" s="1"/>
  <c r="CC149" i="13"/>
  <c r="CP149" i="13" s="1"/>
  <c r="BS149" i="13"/>
  <c r="CF149" i="13" s="1"/>
  <c r="BU149" i="13"/>
  <c r="CH149" i="13" s="1"/>
  <c r="BT149" i="13"/>
  <c r="CG149" i="13" s="1"/>
  <c r="BY149" i="13"/>
  <c r="CL149" i="13" s="1"/>
  <c r="BV149" i="13"/>
  <c r="CI149" i="13" s="1"/>
  <c r="CB330" i="13"/>
  <c r="CO330" i="13" s="1"/>
  <c r="BW330" i="13"/>
  <c r="CJ330" i="13" s="1"/>
  <c r="BT330" i="13"/>
  <c r="CG330" i="13" s="1"/>
  <c r="BY330" i="13"/>
  <c r="CL330" i="13" s="1"/>
  <c r="BS330" i="13"/>
  <c r="CF330" i="13" s="1"/>
  <c r="BU330" i="13"/>
  <c r="CH330" i="13" s="1"/>
  <c r="BV330" i="13"/>
  <c r="CI330" i="13" s="1"/>
  <c r="BZ330" i="13"/>
  <c r="CM330" i="13" s="1"/>
  <c r="CA330" i="13"/>
  <c r="CN330" i="13" s="1"/>
  <c r="BX330" i="13"/>
  <c r="CK330" i="13" s="1"/>
  <c r="CC330" i="13"/>
  <c r="CP330" i="13" s="1"/>
  <c r="CB57" i="13"/>
  <c r="CO57" i="13" s="1"/>
  <c r="BZ57" i="13"/>
  <c r="CM57" i="13" s="1"/>
  <c r="CC57" i="13"/>
  <c r="CP57" i="13" s="1"/>
  <c r="BS57" i="13"/>
  <c r="CF57" i="13" s="1"/>
  <c r="BV57" i="13"/>
  <c r="CI57" i="13" s="1"/>
  <c r="BW57" i="13"/>
  <c r="CJ57" i="13" s="1"/>
  <c r="CA57" i="13"/>
  <c r="CN57" i="13" s="1"/>
  <c r="BX57" i="13"/>
  <c r="CK57" i="13" s="1"/>
  <c r="BU57" i="13"/>
  <c r="CH57" i="13" s="1"/>
  <c r="BT57" i="13"/>
  <c r="CG57" i="13" s="1"/>
  <c r="BY57" i="13"/>
  <c r="CL57" i="13" s="1"/>
  <c r="BX56" i="13"/>
  <c r="CK56" i="13" s="1"/>
  <c r="BS56" i="13"/>
  <c r="CF56" i="13" s="1"/>
  <c r="CA56" i="13"/>
  <c r="CN56" i="13" s="1"/>
  <c r="CB56" i="13"/>
  <c r="CO56" i="13" s="1"/>
  <c r="BU56" i="13"/>
  <c r="CH56" i="13" s="1"/>
  <c r="BY56" i="13"/>
  <c r="CL56" i="13" s="1"/>
  <c r="BW56" i="13"/>
  <c r="CJ56" i="13" s="1"/>
  <c r="BZ56" i="13"/>
  <c r="CM56" i="13" s="1"/>
  <c r="CC56" i="13"/>
  <c r="CP56" i="13" s="1"/>
  <c r="BT56" i="13"/>
  <c r="CG56" i="13" s="1"/>
  <c r="BV56" i="13"/>
  <c r="CI56" i="13" s="1"/>
  <c r="CB101" i="13"/>
  <c r="CO101" i="13" s="1"/>
  <c r="BY101" i="13"/>
  <c r="CL101" i="13" s="1"/>
  <c r="CC101" i="13"/>
  <c r="CP101" i="13" s="1"/>
  <c r="BZ101" i="13"/>
  <c r="CM101" i="13" s="1"/>
  <c r="BS101" i="13"/>
  <c r="CF101" i="13" s="1"/>
  <c r="BU101" i="13"/>
  <c r="CH101" i="13" s="1"/>
  <c r="CA101" i="13"/>
  <c r="CN101" i="13" s="1"/>
  <c r="BX101" i="13"/>
  <c r="CK101" i="13" s="1"/>
  <c r="BT101" i="13"/>
  <c r="CG101" i="13" s="1"/>
  <c r="BV101" i="13"/>
  <c r="CI101" i="13" s="1"/>
  <c r="BW101" i="13"/>
  <c r="CJ101" i="13" s="1"/>
  <c r="BS199" i="13"/>
  <c r="CF199" i="13" s="1"/>
  <c r="BV199" i="13"/>
  <c r="CI199" i="13" s="1"/>
  <c r="CC199" i="13"/>
  <c r="CP199" i="13" s="1"/>
  <c r="BU199" i="13"/>
  <c r="CH199" i="13" s="1"/>
  <c r="BZ199" i="13"/>
  <c r="CM199" i="13" s="1"/>
  <c r="BY199" i="13"/>
  <c r="CL199" i="13" s="1"/>
  <c r="BX199" i="13"/>
  <c r="CK199" i="13" s="1"/>
  <c r="CA199" i="13"/>
  <c r="CN199" i="13" s="1"/>
  <c r="CB199" i="13"/>
  <c r="CO199" i="13" s="1"/>
  <c r="BW199" i="13"/>
  <c r="CJ199" i="13" s="1"/>
  <c r="BT199" i="13"/>
  <c r="CG199" i="13" s="1"/>
  <c r="CC283" i="13"/>
  <c r="CP283" i="13" s="1"/>
  <c r="BZ283" i="13"/>
  <c r="CM283" i="13" s="1"/>
  <c r="BW283" i="13"/>
  <c r="CJ283" i="13" s="1"/>
  <c r="BS283" i="13"/>
  <c r="CF283" i="13" s="1"/>
  <c r="CA283" i="13"/>
  <c r="CN283" i="13" s="1"/>
  <c r="BY283" i="13"/>
  <c r="CL283" i="13" s="1"/>
  <c r="CB283" i="13"/>
  <c r="CO283" i="13" s="1"/>
  <c r="BX283" i="13"/>
  <c r="CK283" i="13" s="1"/>
  <c r="BT283" i="13"/>
  <c r="CG283" i="13" s="1"/>
  <c r="BU283" i="13"/>
  <c r="CH283" i="13" s="1"/>
  <c r="BV283" i="13"/>
  <c r="CI283" i="13" s="1"/>
  <c r="BX488" i="13"/>
  <c r="CK488" i="13" s="1"/>
  <c r="CB488" i="13"/>
  <c r="CO488" i="13" s="1"/>
  <c r="BZ488" i="13"/>
  <c r="CM488" i="13" s="1"/>
  <c r="BT488" i="13"/>
  <c r="CG488" i="13" s="1"/>
  <c r="BV488" i="13"/>
  <c r="CI488" i="13" s="1"/>
  <c r="BS488" i="13"/>
  <c r="CF488" i="13" s="1"/>
  <c r="BW488" i="13"/>
  <c r="CJ488" i="13" s="1"/>
  <c r="BU488" i="13"/>
  <c r="CH488" i="13" s="1"/>
  <c r="BY488" i="13"/>
  <c r="CL488" i="13" s="1"/>
  <c r="CC488" i="13"/>
  <c r="CP488" i="13" s="1"/>
  <c r="CA488" i="13"/>
  <c r="CN488" i="13" s="1"/>
  <c r="CB534" i="13"/>
  <c r="CO534" i="13" s="1"/>
  <c r="BW534" i="13"/>
  <c r="CJ534" i="13" s="1"/>
  <c r="BZ534" i="13"/>
  <c r="CM534" i="13" s="1"/>
  <c r="CC534" i="13"/>
  <c r="CP534" i="13" s="1"/>
  <c r="BU534" i="13"/>
  <c r="CH534" i="13" s="1"/>
  <c r="BV534" i="13"/>
  <c r="CI534" i="13" s="1"/>
  <c r="CA534" i="13"/>
  <c r="CN534" i="13" s="1"/>
  <c r="BX534" i="13"/>
  <c r="CK534" i="13" s="1"/>
  <c r="BY534" i="13"/>
  <c r="CL534" i="13" s="1"/>
  <c r="BT534" i="13"/>
  <c r="CG534" i="13" s="1"/>
  <c r="BS534" i="13"/>
  <c r="CF534" i="13" s="1"/>
  <c r="BT377" i="13"/>
  <c r="CG377" i="13" s="1"/>
  <c r="BX377" i="13"/>
  <c r="CK377" i="13" s="1"/>
  <c r="BV377" i="13"/>
  <c r="CI377" i="13" s="1"/>
  <c r="BS377" i="13"/>
  <c r="CF377" i="13" s="1"/>
  <c r="CA377" i="13"/>
  <c r="CN377" i="13" s="1"/>
  <c r="BU377" i="13"/>
  <c r="CH377" i="13" s="1"/>
  <c r="BY377" i="13"/>
  <c r="CL377" i="13" s="1"/>
  <c r="BW377" i="13"/>
  <c r="CJ377" i="13" s="1"/>
  <c r="CB377" i="13"/>
  <c r="CO377" i="13" s="1"/>
  <c r="CC377" i="13"/>
  <c r="CP377" i="13" s="1"/>
  <c r="BZ377" i="13"/>
  <c r="CM377" i="13" s="1"/>
  <c r="BC148" i="13"/>
  <c r="BC329" i="13"/>
  <c r="BC55" i="13"/>
  <c r="BC100" i="13"/>
  <c r="BC198" i="13"/>
  <c r="BC282" i="13"/>
  <c r="BC487" i="13"/>
  <c r="BC533" i="13"/>
  <c r="BC376" i="13"/>
  <c r="AW193" i="24"/>
  <c r="AV189" i="24"/>
  <c r="AU187" i="24"/>
  <c r="AW199" i="24"/>
  <c r="AW198" i="24"/>
  <c r="AW188" i="24"/>
  <c r="AV194" i="24"/>
  <c r="AV191" i="24"/>
  <c r="AV190" i="24"/>
  <c r="AU197" i="24"/>
  <c r="AU193" i="24"/>
  <c r="AU189" i="24"/>
  <c r="AX187" i="24"/>
  <c r="AX188" i="24"/>
  <c r="AW191" i="24"/>
  <c r="AV199" i="24"/>
  <c r="AV192" i="24"/>
  <c r="AU198" i="24"/>
  <c r="AW194" i="24"/>
  <c r="AW196" i="24"/>
  <c r="AV198" i="24"/>
  <c r="AV187" i="24"/>
  <c r="AU199" i="24"/>
  <c r="AU190" i="24"/>
  <c r="AU188" i="24"/>
  <c r="AX196" i="24"/>
  <c r="AW195" i="24"/>
  <c r="AV193" i="24"/>
  <c r="AV195" i="24"/>
  <c r="AV188" i="24"/>
  <c r="AX198" i="24"/>
  <c r="AX191" i="24"/>
  <c r="AW197" i="24"/>
  <c r="AW192" i="24"/>
  <c r="AV197" i="24"/>
  <c r="AU196" i="24"/>
  <c r="AU191" i="24"/>
  <c r="AX194" i="24"/>
  <c r="AX189" i="24"/>
  <c r="AX195" i="24"/>
  <c r="AX190" i="24"/>
  <c r="AX192" i="24"/>
  <c r="AW189" i="24"/>
  <c r="AW187" i="24"/>
  <c r="AV196" i="24"/>
  <c r="AU194" i="24"/>
  <c r="AU195" i="24"/>
  <c r="AU192" i="24"/>
  <c r="AX197" i="24"/>
  <c r="AW190" i="24"/>
  <c r="AX199" i="24"/>
  <c r="AX193" i="24"/>
  <c r="BA187" i="24"/>
  <c r="AZ187" i="24"/>
  <c r="AY187" i="24"/>
  <c r="BA197" i="24"/>
  <c r="AZ197" i="24"/>
  <c r="AY197" i="24"/>
  <c r="AZ193" i="24"/>
  <c r="AY193" i="24"/>
  <c r="BA193" i="24"/>
  <c r="AY189" i="24"/>
  <c r="AZ189" i="24"/>
  <c r="BA189" i="24"/>
  <c r="BA198" i="24"/>
  <c r="AZ198" i="24"/>
  <c r="AY198" i="24"/>
  <c r="BA199" i="24"/>
  <c r="AZ199" i="24"/>
  <c r="AY199" i="24"/>
  <c r="AZ190" i="24"/>
  <c r="BA190" i="24"/>
  <c r="AY190" i="24"/>
  <c r="BA188" i="24"/>
  <c r="AY188" i="24"/>
  <c r="AZ188" i="24"/>
  <c r="BA196" i="24"/>
  <c r="AZ196" i="24"/>
  <c r="AY196" i="24"/>
  <c r="BA191" i="24"/>
  <c r="AY191" i="24"/>
  <c r="AZ191" i="24"/>
  <c r="BA194" i="24"/>
  <c r="AZ194" i="24"/>
  <c r="AY194" i="24"/>
  <c r="BA195" i="24"/>
  <c r="AZ195" i="24"/>
  <c r="AY195" i="24"/>
  <c r="BA192" i="24"/>
  <c r="AY192" i="24"/>
  <c r="AZ192" i="24"/>
  <c r="H292" i="14"/>
  <c r="G324" i="14"/>
  <c r="G65" i="14"/>
  <c r="G98" i="14"/>
  <c r="G129" i="14" s="1"/>
  <c r="H38" i="14"/>
  <c r="BY533" i="13" a="1"/>
  <c r="BT282" i="13" a="1"/>
  <c r="CB376" i="13" a="1"/>
  <c r="CA148" i="13" a="1"/>
  <c r="CB282" i="13" a="1"/>
  <c r="CA487" i="13" a="1"/>
  <c r="CC533" i="13" a="1"/>
  <c r="BW487" i="13" a="1"/>
  <c r="BV148" i="13" a="1"/>
  <c r="BS148" i="13" a="1"/>
  <c r="BS487" i="13" a="1"/>
  <c r="CA282" i="13" a="1"/>
  <c r="BX100" i="13" a="1"/>
  <c r="BW100" i="13" a="1"/>
  <c r="BY55" i="13" a="1"/>
  <c r="BV282" i="13" a="1"/>
  <c r="CC282" i="13" a="1"/>
  <c r="CA329" i="13" a="1"/>
  <c r="BX376" i="13" a="1"/>
  <c r="BT533" i="13" a="1"/>
  <c r="BV100" i="13" a="1"/>
  <c r="BS533" i="13" a="1"/>
  <c r="BY282" i="13" a="1"/>
  <c r="BX198" i="13" a="1"/>
  <c r="BT148" i="13" a="1"/>
  <c r="BT55" i="13" a="1"/>
  <c r="BY487" i="13" a="1"/>
  <c r="CB55" i="13" a="1"/>
  <c r="BS376" i="13" a="1"/>
  <c r="CB487" i="13" a="1"/>
  <c r="BT487" i="13" a="1"/>
  <c r="CB329" i="13" a="1"/>
  <c r="BZ148" i="13" a="1"/>
  <c r="CC329" i="13" a="1"/>
  <c r="BT376" i="13" a="1"/>
  <c r="BW148" i="13" a="1"/>
  <c r="BW198" i="13" a="1"/>
  <c r="CA376" i="13" a="1"/>
  <c r="BX329" i="13" a="1"/>
  <c r="CC487" i="13" a="1"/>
  <c r="BZ376" i="13" a="1"/>
  <c r="BS55" i="13" a="1"/>
  <c r="BT100" i="13" a="1"/>
  <c r="BW329" i="13" a="1"/>
  <c r="CC198" i="13" a="1"/>
  <c r="BV376" i="13" a="1"/>
  <c r="BX148" i="13" a="1"/>
  <c r="BV487" i="13" a="1"/>
  <c r="BX533" i="13" a="1"/>
  <c r="BZ282" i="13" a="1"/>
  <c r="BZ487" i="13" a="1"/>
  <c r="BU282" i="13" a="1"/>
  <c r="CB198" i="13" a="1"/>
  <c r="BX55" i="13" a="1"/>
  <c r="BY198" i="13" a="1"/>
  <c r="BT329" i="13" a="1"/>
  <c r="BV55" i="13" a="1"/>
  <c r="BU487" i="13" a="1"/>
  <c r="BZ533" i="13" a="1"/>
  <c r="BU100" i="13" a="1"/>
  <c r="BY376" i="13" a="1"/>
  <c r="BY148" i="13" a="1"/>
  <c r="CC376" i="13" a="1"/>
  <c r="BZ329" i="13" a="1"/>
  <c r="BS198" i="13" a="1"/>
  <c r="CB148" i="13" a="1"/>
  <c r="BU198" i="13" a="1"/>
  <c r="BW533" i="13" a="1"/>
  <c r="BW55" i="13" a="1"/>
  <c r="BU376" i="13" a="1"/>
  <c r="BW376" i="13" a="1"/>
  <c r="BU329" i="13" a="1"/>
  <c r="CA100" i="13" a="1"/>
  <c r="CC100" i="13" a="1"/>
  <c r="BZ55" i="13" a="1"/>
  <c r="CA55" i="13" a="1"/>
  <c r="BS329" i="13" a="1"/>
  <c r="CB100" i="13" a="1"/>
  <c r="BZ100" i="13" a="1"/>
  <c r="BU148" i="13" a="1"/>
  <c r="BU533" i="13" a="1"/>
  <c r="BV533" i="13" a="1"/>
  <c r="BU55" i="13" a="1"/>
  <c r="CB533" i="13" a="1"/>
  <c r="BX487" i="13" a="1"/>
  <c r="BX282" i="13" a="1"/>
  <c r="BS282" i="13" a="1"/>
  <c r="BW282" i="13" a="1"/>
  <c r="CC148" i="13" a="1"/>
  <c r="BY329" i="13" a="1"/>
  <c r="BT198" i="13" a="1"/>
  <c r="BS100" i="13" a="1"/>
  <c r="CA198" i="13" a="1"/>
  <c r="BZ198" i="13" a="1"/>
  <c r="BV329" i="13" a="1"/>
  <c r="BV198" i="13" a="1"/>
  <c r="CA533" i="13" a="1"/>
  <c r="BY100" i="13" a="1"/>
  <c r="CC55" i="13" a="1"/>
  <c r="BS487" i="13" l="1"/>
  <c r="CF487" i="13" s="1"/>
  <c r="CA487" i="13"/>
  <c r="CN487" i="13" s="1"/>
  <c r="BU487" i="13"/>
  <c r="CH487" i="13" s="1"/>
  <c r="BW487" i="13"/>
  <c r="CJ487" i="13" s="1"/>
  <c r="BY487" i="13"/>
  <c r="CL487" i="13" s="1"/>
  <c r="BV487" i="13"/>
  <c r="CI487" i="13" s="1"/>
  <c r="CC487" i="13"/>
  <c r="CP487" i="13" s="1"/>
  <c r="BX487" i="13"/>
  <c r="CK487" i="13" s="1"/>
  <c r="CB487" i="13"/>
  <c r="CO487" i="13" s="1"/>
  <c r="BZ487" i="13"/>
  <c r="CM487" i="13" s="1"/>
  <c r="BT487" i="13"/>
  <c r="CG487" i="13" s="1"/>
  <c r="BX282" i="13"/>
  <c r="CK282" i="13" s="1"/>
  <c r="BZ282" i="13"/>
  <c r="CM282" i="13" s="1"/>
  <c r="BT282" i="13"/>
  <c r="CG282" i="13" s="1"/>
  <c r="BY282" i="13"/>
  <c r="CL282" i="13" s="1"/>
  <c r="CC282" i="13"/>
  <c r="CP282" i="13" s="1"/>
  <c r="CA282" i="13"/>
  <c r="CN282" i="13" s="1"/>
  <c r="BS282" i="13"/>
  <c r="CF282" i="13" s="1"/>
  <c r="BW282" i="13"/>
  <c r="CJ282" i="13" s="1"/>
  <c r="BV282" i="13"/>
  <c r="CI282" i="13" s="1"/>
  <c r="CB282" i="13"/>
  <c r="CO282" i="13" s="1"/>
  <c r="BU282" i="13"/>
  <c r="CH282" i="13" s="1"/>
  <c r="CB533" i="13"/>
  <c r="CO533" i="13" s="1"/>
  <c r="BT533" i="13"/>
  <c r="CG533" i="13" s="1"/>
  <c r="BZ533" i="13"/>
  <c r="CM533" i="13" s="1"/>
  <c r="BS533" i="13"/>
  <c r="CF533" i="13" s="1"/>
  <c r="BX533" i="13"/>
  <c r="CK533" i="13" s="1"/>
  <c r="BU533" i="13"/>
  <c r="CH533" i="13" s="1"/>
  <c r="BV533" i="13"/>
  <c r="CI533" i="13" s="1"/>
  <c r="CA533" i="13"/>
  <c r="CN533" i="13" s="1"/>
  <c r="BY533" i="13"/>
  <c r="CL533" i="13" s="1"/>
  <c r="BW533" i="13"/>
  <c r="CJ533" i="13" s="1"/>
  <c r="CC533" i="13"/>
  <c r="CP533" i="13" s="1"/>
  <c r="CB198" i="13"/>
  <c r="CO198" i="13" s="1"/>
  <c r="BT198" i="13"/>
  <c r="CG198" i="13" s="1"/>
  <c r="BY198" i="13"/>
  <c r="CL198" i="13" s="1"/>
  <c r="BS198" i="13"/>
  <c r="CF198" i="13" s="1"/>
  <c r="BW198" i="13"/>
  <c r="CJ198" i="13" s="1"/>
  <c r="BV198" i="13"/>
  <c r="CI198" i="13" s="1"/>
  <c r="BU198" i="13"/>
  <c r="CH198" i="13" s="1"/>
  <c r="CA198" i="13"/>
  <c r="CN198" i="13" s="1"/>
  <c r="CC198" i="13"/>
  <c r="CP198" i="13" s="1"/>
  <c r="BZ198" i="13"/>
  <c r="CM198" i="13" s="1"/>
  <c r="BX198" i="13"/>
  <c r="CK198" i="13" s="1"/>
  <c r="CB100" i="13"/>
  <c r="CO100" i="13" s="1"/>
  <c r="BU100" i="13"/>
  <c r="CH100" i="13" s="1"/>
  <c r="CC100" i="13"/>
  <c r="CP100" i="13" s="1"/>
  <c r="BW100" i="13"/>
  <c r="CJ100" i="13" s="1"/>
  <c r="BT100" i="13"/>
  <c r="CG100" i="13" s="1"/>
  <c r="CA100" i="13"/>
  <c r="CN100" i="13" s="1"/>
  <c r="BS100" i="13"/>
  <c r="CF100" i="13" s="1"/>
  <c r="BV100" i="13"/>
  <c r="CI100" i="13" s="1"/>
  <c r="BX100" i="13"/>
  <c r="CK100" i="13" s="1"/>
  <c r="BY100" i="13"/>
  <c r="CL100" i="13" s="1"/>
  <c r="BZ100" i="13"/>
  <c r="CM100" i="13" s="1"/>
  <c r="CC55" i="13"/>
  <c r="CP55" i="13" s="1"/>
  <c r="CA55" i="13"/>
  <c r="CN55" i="13" s="1"/>
  <c r="BT55" i="13"/>
  <c r="CG55" i="13" s="1"/>
  <c r="BX55" i="13"/>
  <c r="CK55" i="13" s="1"/>
  <c r="BW55" i="13"/>
  <c r="CJ55" i="13" s="1"/>
  <c r="CB55" i="13"/>
  <c r="CO55" i="13" s="1"/>
  <c r="BU55" i="13"/>
  <c r="CH55" i="13" s="1"/>
  <c r="BZ55" i="13"/>
  <c r="CM55" i="13" s="1"/>
  <c r="BS55" i="13"/>
  <c r="CF55" i="13" s="1"/>
  <c r="BY55" i="13"/>
  <c r="CL55" i="13" s="1"/>
  <c r="BV55" i="13"/>
  <c r="CI55" i="13" s="1"/>
  <c r="CB329" i="13"/>
  <c r="CO329" i="13" s="1"/>
  <c r="BT329" i="13"/>
  <c r="CG329" i="13" s="1"/>
  <c r="CC329" i="13"/>
  <c r="CP329" i="13" s="1"/>
  <c r="BS329" i="13"/>
  <c r="CF329" i="13" s="1"/>
  <c r="BW329" i="13"/>
  <c r="CJ329" i="13" s="1"/>
  <c r="BV329" i="13"/>
  <c r="CI329" i="13" s="1"/>
  <c r="CA329" i="13"/>
  <c r="CN329" i="13" s="1"/>
  <c r="BY329" i="13"/>
  <c r="CL329" i="13" s="1"/>
  <c r="BU329" i="13"/>
  <c r="CH329" i="13" s="1"/>
  <c r="BX329" i="13"/>
  <c r="CK329" i="13" s="1"/>
  <c r="BZ329" i="13"/>
  <c r="CM329" i="13" s="1"/>
  <c r="BW376" i="13"/>
  <c r="CJ376" i="13" s="1"/>
  <c r="BT376" i="13"/>
  <c r="CG376" i="13" s="1"/>
  <c r="CA376" i="13"/>
  <c r="CN376" i="13" s="1"/>
  <c r="BY376" i="13"/>
  <c r="CL376" i="13" s="1"/>
  <c r="BZ376" i="13"/>
  <c r="CM376" i="13" s="1"/>
  <c r="CC376" i="13"/>
  <c r="CP376" i="13" s="1"/>
  <c r="CB376" i="13"/>
  <c r="CO376" i="13" s="1"/>
  <c r="BX376" i="13"/>
  <c r="CK376" i="13" s="1"/>
  <c r="BS376" i="13"/>
  <c r="CF376" i="13" s="1"/>
  <c r="BV376" i="13"/>
  <c r="CI376" i="13" s="1"/>
  <c r="BU376" i="13"/>
  <c r="CH376" i="13" s="1"/>
  <c r="CB148" i="13"/>
  <c r="CO148" i="13" s="1"/>
  <c r="BT148" i="13"/>
  <c r="CG148" i="13" s="1"/>
  <c r="CA148" i="13"/>
  <c r="CN148" i="13" s="1"/>
  <c r="BW148" i="13"/>
  <c r="CJ148" i="13" s="1"/>
  <c r="BX148" i="13"/>
  <c r="CK148" i="13" s="1"/>
  <c r="BY148" i="13"/>
  <c r="CL148" i="13" s="1"/>
  <c r="BV148" i="13"/>
  <c r="CI148" i="13" s="1"/>
  <c r="BZ148" i="13"/>
  <c r="CM148" i="13" s="1"/>
  <c r="BU148" i="13"/>
  <c r="CH148" i="13" s="1"/>
  <c r="BS148" i="13"/>
  <c r="CF148" i="13" s="1"/>
  <c r="CC148" i="13"/>
  <c r="CP148" i="13" s="1"/>
  <c r="BC486" i="13"/>
  <c r="BC281" i="13"/>
  <c r="BC532" i="13"/>
  <c r="BC197" i="13"/>
  <c r="BC99" i="13"/>
  <c r="BC54" i="13"/>
  <c r="BC328" i="13"/>
  <c r="BC375" i="13"/>
  <c r="BC147" i="13"/>
  <c r="I292" i="14"/>
  <c r="H324" i="14"/>
  <c r="I38" i="14"/>
  <c r="H65" i="14"/>
  <c r="H98" i="14"/>
  <c r="H129" i="14" s="1"/>
  <c r="BY532" i="13" a="1"/>
  <c r="BX328" i="13" a="1"/>
  <c r="BS54" i="13" a="1"/>
  <c r="CC197" i="13" a="1"/>
  <c r="BW147" i="13" a="1"/>
  <c r="BY375" i="13" a="1"/>
  <c r="BX532" i="13" a="1"/>
  <c r="BX375" i="13" a="1"/>
  <c r="BY99" i="13" a="1"/>
  <c r="BS197" i="13" a="1"/>
  <c r="BU328" i="13" a="1"/>
  <c r="BV375" i="13" a="1"/>
  <c r="BU197" i="13" a="1"/>
  <c r="BX197" i="13" a="1"/>
  <c r="BW375" i="13" a="1"/>
  <c r="BZ54" i="13" a="1"/>
  <c r="CB197" i="13" a="1"/>
  <c r="BZ328" i="13" a="1"/>
  <c r="BZ375" i="13" a="1"/>
  <c r="BY281" i="13" a="1"/>
  <c r="BV281" i="13" a="1"/>
  <c r="BT197" i="13" a="1"/>
  <c r="CA532" i="13" a="1"/>
  <c r="CC99" i="13" a="1"/>
  <c r="BW99" i="13" a="1"/>
  <c r="BS375" i="13" a="1"/>
  <c r="CA54" i="13" a="1"/>
  <c r="BU147" i="13" a="1"/>
  <c r="BY197" i="13" a="1"/>
  <c r="CB375" i="13" a="1"/>
  <c r="BS532" i="13" a="1"/>
  <c r="BW328" i="13" a="1"/>
  <c r="CA197" i="13" a="1"/>
  <c r="BX54" i="13" a="1"/>
  <c r="BT486" i="13" a="1"/>
  <c r="BX281" i="13" a="1"/>
  <c r="CB486" i="13" a="1"/>
  <c r="BU99" i="13" a="1"/>
  <c r="BW54" i="13" a="1"/>
  <c r="BZ281" i="13" a="1"/>
  <c r="BW281" i="13" a="1"/>
  <c r="BY147" i="13" a="1"/>
  <c r="CC532" i="13" a="1"/>
  <c r="BU532" i="13" a="1"/>
  <c r="BW486" i="13" a="1"/>
  <c r="CA486" i="13" a="1"/>
  <c r="CB54" i="13" a="1"/>
  <c r="CB147" i="13" a="1"/>
  <c r="BW532" i="13" a="1"/>
  <c r="BZ197" i="13" a="1"/>
  <c r="BV532" i="13" a="1"/>
  <c r="BS486" i="13" a="1"/>
  <c r="CA99" i="13" a="1"/>
  <c r="BU54" i="13" a="1"/>
  <c r="BY328" i="13" a="1"/>
  <c r="BZ532" i="13" a="1"/>
  <c r="BV99" i="13" a="1"/>
  <c r="CB328" i="13" a="1"/>
  <c r="CA375" i="13" a="1"/>
  <c r="BT99" i="13" a="1"/>
  <c r="CB99" i="13" a="1"/>
  <c r="CB281" i="13" a="1"/>
  <c r="BT328" i="13" a="1"/>
  <c r="BT147" i="13" a="1"/>
  <c r="CA281" i="13" a="1"/>
  <c r="BZ147" i="13" a="1"/>
  <c r="CA328" i="13" a="1"/>
  <c r="CC328" i="13" a="1"/>
  <c r="CC281" i="13" a="1"/>
  <c r="BW197" i="13" a="1"/>
  <c r="BV197" i="13" a="1"/>
  <c r="BU375" i="13" a="1"/>
  <c r="CC147" i="13" a="1"/>
  <c r="BT375" i="13" a="1"/>
  <c r="BS147" i="13" a="1"/>
  <c r="CB532" i="13" a="1"/>
  <c r="BS99" i="13" a="1"/>
  <c r="BV328" i="13" a="1"/>
  <c r="BU486" i="13" a="1"/>
  <c r="BY486" i="13" a="1"/>
  <c r="BY54" i="13" a="1"/>
  <c r="BZ99" i="13" a="1"/>
  <c r="BU281" i="13" a="1"/>
  <c r="BZ486" i="13" a="1"/>
  <c r="BT54" i="13" a="1"/>
  <c r="BV54" i="13" a="1"/>
  <c r="BV486" i="13" a="1"/>
  <c r="BT532" i="13" a="1"/>
  <c r="BS281" i="13" a="1"/>
  <c r="CC54" i="13" a="1"/>
  <c r="BT281" i="13" a="1"/>
  <c r="BX99" i="13" a="1"/>
  <c r="BV147" i="13" a="1"/>
  <c r="CA147" i="13" a="1"/>
  <c r="BS328" i="13" a="1"/>
  <c r="BX486" i="13" a="1"/>
  <c r="CC486" i="13" a="1"/>
  <c r="BX147" i="13" a="1"/>
  <c r="CC375" i="13" a="1"/>
  <c r="CB99" i="13" l="1"/>
  <c r="CO99" i="13" s="1"/>
  <c r="BY99" i="13"/>
  <c r="CL99" i="13" s="1"/>
  <c r="BU99" i="13"/>
  <c r="CH99" i="13" s="1"/>
  <c r="BS99" i="13"/>
  <c r="CF99" i="13" s="1"/>
  <c r="BT99" i="13"/>
  <c r="CG99" i="13" s="1"/>
  <c r="BZ99" i="13"/>
  <c r="CM99" i="13" s="1"/>
  <c r="BV99" i="13"/>
  <c r="CI99" i="13" s="1"/>
  <c r="CA99" i="13"/>
  <c r="CN99" i="13" s="1"/>
  <c r="CC99" i="13"/>
  <c r="CP99" i="13" s="1"/>
  <c r="BW99" i="13"/>
  <c r="CJ99" i="13" s="1"/>
  <c r="BX99" i="13"/>
  <c r="CK99" i="13" s="1"/>
  <c r="CB328" i="13"/>
  <c r="CO328" i="13" s="1"/>
  <c r="BV328" i="13"/>
  <c r="CI328" i="13" s="1"/>
  <c r="BY328" i="13"/>
  <c r="CL328" i="13" s="1"/>
  <c r="BU328" i="13"/>
  <c r="CH328" i="13" s="1"/>
  <c r="BZ328" i="13"/>
  <c r="CM328" i="13" s="1"/>
  <c r="BW328" i="13"/>
  <c r="CJ328" i="13" s="1"/>
  <c r="BX328" i="13"/>
  <c r="CK328" i="13" s="1"/>
  <c r="BT328" i="13"/>
  <c r="CG328" i="13" s="1"/>
  <c r="CC328" i="13"/>
  <c r="CP328" i="13" s="1"/>
  <c r="BS328" i="13"/>
  <c r="CF328" i="13" s="1"/>
  <c r="CA328" i="13"/>
  <c r="CN328" i="13" s="1"/>
  <c r="BZ197" i="13"/>
  <c r="CM197" i="13" s="1"/>
  <c r="BV197" i="13"/>
  <c r="CI197" i="13" s="1"/>
  <c r="BW197" i="13"/>
  <c r="CJ197" i="13" s="1"/>
  <c r="BX197" i="13"/>
  <c r="CK197" i="13" s="1"/>
  <c r="CC197" i="13"/>
  <c r="CP197" i="13" s="1"/>
  <c r="CB197" i="13"/>
  <c r="CO197" i="13" s="1"/>
  <c r="BY197" i="13"/>
  <c r="CL197" i="13" s="1"/>
  <c r="CA197" i="13"/>
  <c r="CN197" i="13" s="1"/>
  <c r="BT197" i="13"/>
  <c r="CG197" i="13" s="1"/>
  <c r="BS197" i="13"/>
  <c r="CF197" i="13" s="1"/>
  <c r="BU197" i="13"/>
  <c r="CH197" i="13" s="1"/>
  <c r="CB532" i="13"/>
  <c r="CO532" i="13" s="1"/>
  <c r="CA532" i="13"/>
  <c r="CN532" i="13" s="1"/>
  <c r="BS532" i="13"/>
  <c r="CF532" i="13" s="1"/>
  <c r="BT532" i="13"/>
  <c r="CG532" i="13" s="1"/>
  <c r="BX532" i="13"/>
  <c r="CK532" i="13" s="1"/>
  <c r="BZ532" i="13"/>
  <c r="CM532" i="13" s="1"/>
  <c r="CC532" i="13"/>
  <c r="CP532" i="13" s="1"/>
  <c r="BY532" i="13"/>
  <c r="CL532" i="13" s="1"/>
  <c r="BU532" i="13"/>
  <c r="CH532" i="13" s="1"/>
  <c r="BV532" i="13"/>
  <c r="CI532" i="13" s="1"/>
  <c r="BW532" i="13"/>
  <c r="CJ532" i="13" s="1"/>
  <c r="BZ281" i="13"/>
  <c r="CM281" i="13" s="1"/>
  <c r="CA281" i="13"/>
  <c r="CN281" i="13" s="1"/>
  <c r="BW281" i="13"/>
  <c r="CJ281" i="13" s="1"/>
  <c r="BV281" i="13"/>
  <c r="CI281" i="13" s="1"/>
  <c r="BY281" i="13"/>
  <c r="CL281" i="13" s="1"/>
  <c r="BX281" i="13"/>
  <c r="CK281" i="13" s="1"/>
  <c r="CC281" i="13"/>
  <c r="CP281" i="13" s="1"/>
  <c r="BT281" i="13"/>
  <c r="CG281" i="13" s="1"/>
  <c r="BS281" i="13"/>
  <c r="CF281" i="13" s="1"/>
  <c r="CB281" i="13"/>
  <c r="CO281" i="13" s="1"/>
  <c r="BU281" i="13"/>
  <c r="CH281" i="13" s="1"/>
  <c r="CB147" i="13"/>
  <c r="CO147" i="13" s="1"/>
  <c r="BZ147" i="13"/>
  <c r="CM147" i="13" s="1"/>
  <c r="BT147" i="13"/>
  <c r="CG147" i="13" s="1"/>
  <c r="CA147" i="13"/>
  <c r="CN147" i="13" s="1"/>
  <c r="BW147" i="13"/>
  <c r="CJ147" i="13" s="1"/>
  <c r="BV147" i="13"/>
  <c r="CI147" i="13" s="1"/>
  <c r="BU147" i="13"/>
  <c r="CH147" i="13" s="1"/>
  <c r="BX147" i="13"/>
  <c r="CK147" i="13" s="1"/>
  <c r="BY147" i="13"/>
  <c r="CL147" i="13" s="1"/>
  <c r="CC147" i="13"/>
  <c r="CP147" i="13" s="1"/>
  <c r="BS147" i="13"/>
  <c r="CF147" i="13" s="1"/>
  <c r="BS486" i="13"/>
  <c r="CF486" i="13" s="1"/>
  <c r="BW486" i="13"/>
  <c r="CJ486" i="13" s="1"/>
  <c r="BV486" i="13"/>
  <c r="CI486" i="13" s="1"/>
  <c r="CC486" i="13"/>
  <c r="CP486" i="13" s="1"/>
  <c r="BZ486" i="13"/>
  <c r="CM486" i="13" s="1"/>
  <c r="BU486" i="13"/>
  <c r="CH486" i="13" s="1"/>
  <c r="BX486" i="13"/>
  <c r="CK486" i="13" s="1"/>
  <c r="BT486" i="13"/>
  <c r="CG486" i="13" s="1"/>
  <c r="BY486" i="13"/>
  <c r="CL486" i="13" s="1"/>
  <c r="CA486" i="13"/>
  <c r="CN486" i="13" s="1"/>
  <c r="CB486" i="13"/>
  <c r="CO486" i="13" s="1"/>
  <c r="BW375" i="13"/>
  <c r="CJ375" i="13" s="1"/>
  <c r="BT375" i="13"/>
  <c r="CG375" i="13" s="1"/>
  <c r="BU375" i="13"/>
  <c r="CH375" i="13" s="1"/>
  <c r="CC375" i="13"/>
  <c r="CP375" i="13" s="1"/>
  <c r="BX375" i="13"/>
  <c r="CK375" i="13" s="1"/>
  <c r="BS375" i="13"/>
  <c r="CF375" i="13" s="1"/>
  <c r="CA375" i="13"/>
  <c r="CN375" i="13" s="1"/>
  <c r="CB375" i="13"/>
  <c r="CO375" i="13" s="1"/>
  <c r="BZ375" i="13"/>
  <c r="CM375" i="13" s="1"/>
  <c r="BY375" i="13"/>
  <c r="CL375" i="13" s="1"/>
  <c r="BV375" i="13"/>
  <c r="CI375" i="13" s="1"/>
  <c r="CB54" i="13"/>
  <c r="CO54" i="13" s="1"/>
  <c r="CC54" i="13"/>
  <c r="CP54" i="13" s="1"/>
  <c r="BY54" i="13"/>
  <c r="CL54" i="13" s="1"/>
  <c r="BW54" i="13"/>
  <c r="CJ54" i="13" s="1"/>
  <c r="BT54" i="13"/>
  <c r="CG54" i="13" s="1"/>
  <c r="BZ54" i="13"/>
  <c r="CM54" i="13" s="1"/>
  <c r="CA54" i="13"/>
  <c r="CN54" i="13" s="1"/>
  <c r="BS54" i="13"/>
  <c r="CF54" i="13" s="1"/>
  <c r="BV54" i="13"/>
  <c r="CI54" i="13" s="1"/>
  <c r="BU54" i="13"/>
  <c r="CH54" i="13" s="1"/>
  <c r="BX54" i="13"/>
  <c r="CK54" i="13" s="1"/>
  <c r="BC98" i="13"/>
  <c r="BC327" i="13"/>
  <c r="BC196" i="13"/>
  <c r="BC531" i="13"/>
  <c r="BC280" i="13"/>
  <c r="BC146" i="13"/>
  <c r="BC485" i="13"/>
  <c r="BC374" i="13"/>
  <c r="BC53" i="13"/>
  <c r="J292" i="14"/>
  <c r="I98" i="14"/>
  <c r="I129" i="14" s="1"/>
  <c r="I324" i="14"/>
  <c r="I65" i="14"/>
  <c r="J38" i="14"/>
  <c r="BZ485" i="13" a="1"/>
  <c r="BX280" i="13" a="1"/>
  <c r="BY485" i="13" a="1"/>
  <c r="BX374" i="13" a="1"/>
  <c r="BX98" i="13" a="1"/>
  <c r="CC374" i="13" a="1"/>
  <c r="BV146" i="13" a="1"/>
  <c r="BV531" i="13" a="1"/>
  <c r="BT280" i="13" a="1"/>
  <c r="BZ531" i="13" a="1"/>
  <c r="BV485" i="13" a="1"/>
  <c r="CA327" i="13" a="1"/>
  <c r="BZ146" i="13" a="1"/>
  <c r="BW196" i="13" a="1"/>
  <c r="BZ98" i="13" a="1"/>
  <c r="BU196" i="13" a="1"/>
  <c r="BY531" i="13" a="1"/>
  <c r="BU327" i="13" a="1"/>
  <c r="BS531" i="13" a="1"/>
  <c r="BS280" i="13" a="1"/>
  <c r="CC98" i="13" a="1"/>
  <c r="BS327" i="13" a="1"/>
  <c r="BS374" i="13" a="1"/>
  <c r="CB98" i="13" a="1"/>
  <c r="BZ280" i="13" a="1"/>
  <c r="BV374" i="13" a="1"/>
  <c r="BX53" i="13" a="1"/>
  <c r="BS98" i="13" a="1"/>
  <c r="BV53" i="13" a="1"/>
  <c r="BY327" i="13" a="1"/>
  <c r="BV327" i="13" a="1"/>
  <c r="BY53" i="13" a="1"/>
  <c r="CB485" i="13" a="1"/>
  <c r="BW327" i="13" a="1"/>
  <c r="CB280" i="13" a="1"/>
  <c r="BW53" i="13" a="1"/>
  <c r="CA98" i="13" a="1"/>
  <c r="BT53" i="13" a="1"/>
  <c r="BX485" i="13" a="1"/>
  <c r="BZ196" i="13" a="1"/>
  <c r="BU146" i="13" a="1"/>
  <c r="BY146" i="13" a="1"/>
  <c r="BT146" i="13" a="1"/>
  <c r="BU374" i="13" a="1"/>
  <c r="CB374" i="13" a="1"/>
  <c r="CB531" i="13" a="1"/>
  <c r="CA196" i="13" a="1"/>
  <c r="BT374" i="13" a="1"/>
  <c r="CC327" i="13" a="1"/>
  <c r="CC53" i="13" a="1"/>
  <c r="BY196" i="13" a="1"/>
  <c r="BW374" i="13" a="1"/>
  <c r="BU280" i="13" a="1"/>
  <c r="CA531" i="13" a="1"/>
  <c r="CB327" i="13" a="1"/>
  <c r="BW280" i="13" a="1"/>
  <c r="CA280" i="13" a="1"/>
  <c r="BZ53" i="13" a="1"/>
  <c r="BW531" i="13" a="1"/>
  <c r="BW98" i="13" a="1"/>
  <c r="BZ374" i="13" a="1"/>
  <c r="BT531" i="13" a="1"/>
  <c r="BS53" i="13" a="1"/>
  <c r="BU98" i="13" a="1"/>
  <c r="CA485" i="13" a="1"/>
  <c r="BT485" i="13" a="1"/>
  <c r="BW485" i="13" a="1"/>
  <c r="CC196" i="13" a="1"/>
  <c r="BZ327" i="13" a="1"/>
  <c r="BX531" i="13" a="1"/>
  <c r="BX327" i="13" a="1"/>
  <c r="BY98" i="13" a="1"/>
  <c r="CB146" i="13" a="1"/>
  <c r="BT98" i="13" a="1"/>
  <c r="CC280" i="13" a="1"/>
  <c r="BT196" i="13" a="1"/>
  <c r="BX196" i="13" a="1"/>
  <c r="CA53" i="13" a="1"/>
  <c r="BV196" i="13" a="1"/>
  <c r="BX146" i="13" a="1"/>
  <c r="BS196" i="13" a="1"/>
  <c r="BW146" i="13" a="1"/>
  <c r="BY280" i="13" a="1"/>
  <c r="CB53" i="13" a="1"/>
  <c r="CC146" i="13" a="1"/>
  <c r="BU485" i="13" a="1"/>
  <c r="BU53" i="13" a="1"/>
  <c r="BV280" i="13" a="1"/>
  <c r="BU531" i="13" a="1"/>
  <c r="CA374" i="13" a="1"/>
  <c r="CA146" i="13" a="1"/>
  <c r="CC531" i="13" a="1"/>
  <c r="BS146" i="13" a="1"/>
  <c r="BY374" i="13" a="1"/>
  <c r="BS485" i="13" a="1"/>
  <c r="BT327" i="13" a="1"/>
  <c r="BV98" i="13" a="1"/>
  <c r="CB196" i="13" a="1"/>
  <c r="CC485" i="13" a="1"/>
  <c r="BY280" i="13" l="1"/>
  <c r="CL280" i="13" s="1"/>
  <c r="CC280" i="13"/>
  <c r="CP280" i="13" s="1"/>
  <c r="BX280" i="13"/>
  <c r="CK280" i="13" s="1"/>
  <c r="BS280" i="13"/>
  <c r="CF280" i="13" s="1"/>
  <c r="BU280" i="13"/>
  <c r="CH280" i="13" s="1"/>
  <c r="CB280" i="13"/>
  <c r="CO280" i="13" s="1"/>
  <c r="BV280" i="13"/>
  <c r="CI280" i="13" s="1"/>
  <c r="BZ280" i="13"/>
  <c r="CM280" i="13" s="1"/>
  <c r="BW280" i="13"/>
  <c r="CJ280" i="13" s="1"/>
  <c r="BT280" i="13"/>
  <c r="CG280" i="13" s="1"/>
  <c r="CA280" i="13"/>
  <c r="CN280" i="13" s="1"/>
  <c r="CB531" i="13"/>
  <c r="CO531" i="13" s="1"/>
  <c r="BU531" i="13"/>
  <c r="CH531" i="13" s="1"/>
  <c r="BZ531" i="13"/>
  <c r="CM531" i="13" s="1"/>
  <c r="CC531" i="13"/>
  <c r="CP531" i="13" s="1"/>
  <c r="BW531" i="13"/>
  <c r="CJ531" i="13" s="1"/>
  <c r="BY531" i="13"/>
  <c r="CL531" i="13" s="1"/>
  <c r="BV531" i="13"/>
  <c r="CI531" i="13" s="1"/>
  <c r="CA531" i="13"/>
  <c r="CN531" i="13" s="1"/>
  <c r="BT531" i="13"/>
  <c r="CG531" i="13" s="1"/>
  <c r="BX531" i="13"/>
  <c r="CK531" i="13" s="1"/>
  <c r="BS531" i="13"/>
  <c r="CF531" i="13" s="1"/>
  <c r="BZ196" i="13"/>
  <c r="CM196" i="13" s="1"/>
  <c r="BY196" i="13"/>
  <c r="CL196" i="13" s="1"/>
  <c r="CB196" i="13"/>
  <c r="CO196" i="13" s="1"/>
  <c r="BT196" i="13"/>
  <c r="CG196" i="13" s="1"/>
  <c r="BS196" i="13"/>
  <c r="CF196" i="13" s="1"/>
  <c r="BW196" i="13"/>
  <c r="CJ196" i="13" s="1"/>
  <c r="CC196" i="13"/>
  <c r="CP196" i="13" s="1"/>
  <c r="CA196" i="13"/>
  <c r="CN196" i="13" s="1"/>
  <c r="BX196" i="13"/>
  <c r="CK196" i="13" s="1"/>
  <c r="BV196" i="13"/>
  <c r="CI196" i="13" s="1"/>
  <c r="BU196" i="13"/>
  <c r="CH196" i="13" s="1"/>
  <c r="CB327" i="13"/>
  <c r="CO327" i="13" s="1"/>
  <c r="BW327" i="13"/>
  <c r="CJ327" i="13" s="1"/>
  <c r="BX327" i="13"/>
  <c r="CK327" i="13" s="1"/>
  <c r="BY327" i="13"/>
  <c r="CL327" i="13" s="1"/>
  <c r="BS327" i="13"/>
  <c r="CF327" i="13" s="1"/>
  <c r="BU327" i="13"/>
  <c r="CH327" i="13" s="1"/>
  <c r="BZ327" i="13"/>
  <c r="CM327" i="13" s="1"/>
  <c r="BT327" i="13"/>
  <c r="CG327" i="13" s="1"/>
  <c r="CC327" i="13"/>
  <c r="CP327" i="13" s="1"/>
  <c r="BV327" i="13"/>
  <c r="CI327" i="13" s="1"/>
  <c r="CA327" i="13"/>
  <c r="CN327" i="13" s="1"/>
  <c r="BZ53" i="13"/>
  <c r="CM53" i="13" s="1"/>
  <c r="BS53" i="13"/>
  <c r="CF53" i="13" s="1"/>
  <c r="BT53" i="13"/>
  <c r="CG53" i="13" s="1"/>
  <c r="CB53" i="13"/>
  <c r="CO53" i="13" s="1"/>
  <c r="CC53" i="13"/>
  <c r="CP53" i="13" s="1"/>
  <c r="CA53" i="13"/>
  <c r="CN53" i="13" s="1"/>
  <c r="BV53" i="13"/>
  <c r="CI53" i="13" s="1"/>
  <c r="BY53" i="13"/>
  <c r="CL53" i="13" s="1"/>
  <c r="BW53" i="13"/>
  <c r="CJ53" i="13" s="1"/>
  <c r="BX53" i="13"/>
  <c r="CK53" i="13" s="1"/>
  <c r="BU53" i="13"/>
  <c r="CH53" i="13" s="1"/>
  <c r="CB98" i="13"/>
  <c r="CO98" i="13" s="1"/>
  <c r="CC98" i="13"/>
  <c r="CP98" i="13" s="1"/>
  <c r="BY98" i="13"/>
  <c r="CL98" i="13" s="1"/>
  <c r="BU98" i="13"/>
  <c r="CH98" i="13" s="1"/>
  <c r="BW98" i="13"/>
  <c r="CJ98" i="13" s="1"/>
  <c r="BX98" i="13"/>
  <c r="CK98" i="13" s="1"/>
  <c r="BS98" i="13"/>
  <c r="CF98" i="13" s="1"/>
  <c r="CA98" i="13"/>
  <c r="CN98" i="13" s="1"/>
  <c r="BT98" i="13"/>
  <c r="CG98" i="13" s="1"/>
  <c r="BZ98" i="13"/>
  <c r="CM98" i="13" s="1"/>
  <c r="BV98" i="13"/>
  <c r="CI98" i="13" s="1"/>
  <c r="BY374" i="13"/>
  <c r="CL374" i="13" s="1"/>
  <c r="BX374" i="13"/>
  <c r="CK374" i="13" s="1"/>
  <c r="BW374" i="13"/>
  <c r="CJ374" i="13" s="1"/>
  <c r="CA374" i="13"/>
  <c r="CN374" i="13" s="1"/>
  <c r="CB374" i="13"/>
  <c r="CO374" i="13" s="1"/>
  <c r="BT374" i="13"/>
  <c r="CG374" i="13" s="1"/>
  <c r="BU374" i="13"/>
  <c r="CH374" i="13" s="1"/>
  <c r="BV374" i="13"/>
  <c r="CI374" i="13" s="1"/>
  <c r="BZ374" i="13"/>
  <c r="CM374" i="13" s="1"/>
  <c r="BS374" i="13"/>
  <c r="CF374" i="13" s="1"/>
  <c r="CC374" i="13"/>
  <c r="CP374" i="13" s="1"/>
  <c r="BT485" i="13"/>
  <c r="CG485" i="13" s="1"/>
  <c r="BW485" i="13"/>
  <c r="CJ485" i="13" s="1"/>
  <c r="BZ485" i="13"/>
  <c r="CM485" i="13" s="1"/>
  <c r="BS485" i="13"/>
  <c r="CF485" i="13" s="1"/>
  <c r="CA485" i="13"/>
  <c r="CN485" i="13" s="1"/>
  <c r="BX485" i="13"/>
  <c r="CK485" i="13" s="1"/>
  <c r="BY485" i="13"/>
  <c r="CL485" i="13" s="1"/>
  <c r="BV485" i="13"/>
  <c r="CI485" i="13" s="1"/>
  <c r="CC485" i="13"/>
  <c r="CP485" i="13" s="1"/>
  <c r="BU485" i="13"/>
  <c r="CH485" i="13" s="1"/>
  <c r="CB485" i="13"/>
  <c r="CO485" i="13" s="1"/>
  <c r="CB146" i="13"/>
  <c r="CO146" i="13" s="1"/>
  <c r="BW146" i="13"/>
  <c r="CJ146" i="13" s="1"/>
  <c r="BX146" i="13"/>
  <c r="CK146" i="13" s="1"/>
  <c r="BY146" i="13"/>
  <c r="CL146" i="13" s="1"/>
  <c r="CC146" i="13"/>
  <c r="CP146" i="13" s="1"/>
  <c r="CA146" i="13"/>
  <c r="CN146" i="13" s="1"/>
  <c r="BT146" i="13"/>
  <c r="CG146" i="13" s="1"/>
  <c r="BZ146" i="13"/>
  <c r="CM146" i="13" s="1"/>
  <c r="BU146" i="13"/>
  <c r="CH146" i="13" s="1"/>
  <c r="BV146" i="13"/>
  <c r="CI146" i="13" s="1"/>
  <c r="BS146" i="13"/>
  <c r="CF146" i="13" s="1"/>
  <c r="BC279" i="13"/>
  <c r="BC530" i="13"/>
  <c r="BC195" i="13"/>
  <c r="BC326" i="13"/>
  <c r="BC52" i="13"/>
  <c r="BC97" i="13"/>
  <c r="BC373" i="13"/>
  <c r="BC484" i="13"/>
  <c r="BC145" i="13"/>
  <c r="K292" i="14"/>
  <c r="K38" i="14"/>
  <c r="J324" i="14"/>
  <c r="J98" i="14"/>
  <c r="J129" i="14" s="1"/>
  <c r="J65" i="14"/>
  <c r="BX145" i="13" a="1"/>
  <c r="CB195" i="13" a="1"/>
  <c r="BS326" i="13" a="1"/>
  <c r="BY373" i="13" a="1"/>
  <c r="CC373" i="13" a="1"/>
  <c r="BV530" i="13" a="1"/>
  <c r="BX326" i="13" a="1"/>
  <c r="BW484" i="13" a="1"/>
  <c r="BS97" i="13" a="1"/>
  <c r="CA145" i="13" a="1"/>
  <c r="BU279" i="13" a="1"/>
  <c r="BZ97" i="13" a="1"/>
  <c r="BY195" i="13" a="1"/>
  <c r="BW97" i="13" a="1"/>
  <c r="CA97" i="13" a="1"/>
  <c r="BX530" i="13" a="1"/>
  <c r="BS373" i="13" a="1"/>
  <c r="BY279" i="13" a="1"/>
  <c r="BY530" i="13" a="1"/>
  <c r="CA279" i="13" a="1"/>
  <c r="BV484" i="13" a="1"/>
  <c r="BU97" i="13" a="1"/>
  <c r="BT195" i="13" a="1"/>
  <c r="BT326" i="13" a="1"/>
  <c r="BW195" i="13" a="1"/>
  <c r="BX195" i="13" a="1"/>
  <c r="CC52" i="13" a="1"/>
  <c r="BZ145" i="13" a="1"/>
  <c r="CA52" i="13" a="1"/>
  <c r="BT373" i="13" a="1"/>
  <c r="BS195" i="13" a="1"/>
  <c r="BV326" i="13" a="1"/>
  <c r="BZ373" i="13" a="1"/>
  <c r="CA373" i="13" a="1"/>
  <c r="CA530" i="13" a="1"/>
  <c r="BZ279" i="13" a="1"/>
  <c r="BS530" i="13" a="1"/>
  <c r="BT484" i="13" a="1"/>
  <c r="CC530" i="13" a="1"/>
  <c r="BU52" i="13" a="1"/>
  <c r="BV52" i="13" a="1"/>
  <c r="BS52" i="13" a="1"/>
  <c r="CB145" i="13" a="1"/>
  <c r="BZ484" i="13" a="1"/>
  <c r="BX373" i="13" a="1"/>
  <c r="BY326" i="13" a="1"/>
  <c r="CB326" i="13" a="1"/>
  <c r="BU373" i="13" a="1"/>
  <c r="BW52" i="13" a="1"/>
  <c r="BU484" i="13" a="1"/>
  <c r="CA195" i="13" a="1"/>
  <c r="BY145" i="13" a="1"/>
  <c r="BU326" i="13" a="1"/>
  <c r="CC97" i="13" a="1"/>
  <c r="BW279" i="13" a="1"/>
  <c r="BX484" i="13" a="1"/>
  <c r="CB373" i="13" a="1"/>
  <c r="BU145" i="13" a="1"/>
  <c r="BY484" i="13" a="1"/>
  <c r="CC145" i="13" a="1"/>
  <c r="BT145" i="13" a="1"/>
  <c r="BT279" i="13" a="1"/>
  <c r="BS145" i="13" a="1"/>
  <c r="CB279" i="13" a="1"/>
  <c r="BU195" i="13" a="1"/>
  <c r="CC195" i="13" a="1"/>
  <c r="BW326" i="13" a="1"/>
  <c r="BW530" i="13" a="1"/>
  <c r="BT52" i="13" a="1"/>
  <c r="BV373" i="13" a="1"/>
  <c r="BT97" i="13" a="1"/>
  <c r="CB530" i="13" a="1"/>
  <c r="BZ530" i="13" a="1"/>
  <c r="BS484" i="13" a="1"/>
  <c r="BW145" i="13" a="1"/>
  <c r="CC326" i="13" a="1"/>
  <c r="CC279" i="13" a="1"/>
  <c r="BT530" i="13" a="1"/>
  <c r="BV97" i="13" a="1"/>
  <c r="CA484" i="13" a="1"/>
  <c r="CB52" i="13" a="1"/>
  <c r="BY52" i="13" a="1"/>
  <c r="BX52" i="13" a="1"/>
  <c r="BZ52" i="13" a="1"/>
  <c r="CB97" i="13" a="1"/>
  <c r="BV279" i="13" a="1"/>
  <c r="CA326" i="13" a="1"/>
  <c r="BX279" i="13" a="1"/>
  <c r="BV195" i="13" a="1"/>
  <c r="BW373" i="13" a="1"/>
  <c r="BV145" i="13" a="1"/>
  <c r="BS279" i="13" a="1"/>
  <c r="BZ195" i="13" a="1"/>
  <c r="CC484" i="13" a="1"/>
  <c r="CB484" i="13" a="1"/>
  <c r="BY97" i="13" a="1"/>
  <c r="BX97" i="13" a="1"/>
  <c r="BZ326" i="13" a="1"/>
  <c r="BU530" i="13" a="1"/>
  <c r="BU52" i="13" l="1"/>
  <c r="CH52" i="13" s="1"/>
  <c r="BZ52" i="13"/>
  <c r="CM52" i="13" s="1"/>
  <c r="BW52" i="13"/>
  <c r="CJ52" i="13" s="1"/>
  <c r="CB52" i="13"/>
  <c r="CO52" i="13" s="1"/>
  <c r="BY52" i="13"/>
  <c r="CL52" i="13" s="1"/>
  <c r="BS52" i="13"/>
  <c r="CF52" i="13" s="1"/>
  <c r="BX52" i="13"/>
  <c r="CK52" i="13" s="1"/>
  <c r="CC52" i="13"/>
  <c r="CP52" i="13" s="1"/>
  <c r="CA52" i="13"/>
  <c r="CN52" i="13" s="1"/>
  <c r="BT52" i="13"/>
  <c r="CG52" i="13" s="1"/>
  <c r="BV52" i="13"/>
  <c r="CI52" i="13" s="1"/>
  <c r="CB326" i="13"/>
  <c r="CO326" i="13" s="1"/>
  <c r="BY326" i="13"/>
  <c r="CL326" i="13" s="1"/>
  <c r="CC326" i="13"/>
  <c r="CP326" i="13" s="1"/>
  <c r="BT326" i="13"/>
  <c r="CG326" i="13" s="1"/>
  <c r="BZ326" i="13"/>
  <c r="CM326" i="13" s="1"/>
  <c r="BS326" i="13"/>
  <c r="CF326" i="13" s="1"/>
  <c r="CA326" i="13"/>
  <c r="CN326" i="13" s="1"/>
  <c r="BU326" i="13"/>
  <c r="CH326" i="13" s="1"/>
  <c r="BW326" i="13"/>
  <c r="CJ326" i="13" s="1"/>
  <c r="BX326" i="13"/>
  <c r="CK326" i="13" s="1"/>
  <c r="BV326" i="13"/>
  <c r="CI326" i="13" s="1"/>
  <c r="CC195" i="13"/>
  <c r="CP195" i="13" s="1"/>
  <c r="BS195" i="13"/>
  <c r="CF195" i="13" s="1"/>
  <c r="BV195" i="13"/>
  <c r="CI195" i="13" s="1"/>
  <c r="BW195" i="13"/>
  <c r="CJ195" i="13" s="1"/>
  <c r="CA195" i="13"/>
  <c r="CN195" i="13" s="1"/>
  <c r="BY195" i="13"/>
  <c r="CL195" i="13" s="1"/>
  <c r="CB195" i="13"/>
  <c r="CO195" i="13" s="1"/>
  <c r="BX195" i="13"/>
  <c r="CK195" i="13" s="1"/>
  <c r="BT195" i="13"/>
  <c r="CG195" i="13" s="1"/>
  <c r="BZ195" i="13"/>
  <c r="CM195" i="13" s="1"/>
  <c r="BU195" i="13"/>
  <c r="CH195" i="13" s="1"/>
  <c r="CB530" i="13"/>
  <c r="CO530" i="13" s="1"/>
  <c r="BS530" i="13"/>
  <c r="CF530" i="13" s="1"/>
  <c r="BV530" i="13"/>
  <c r="CI530" i="13" s="1"/>
  <c r="BU530" i="13"/>
  <c r="CH530" i="13" s="1"/>
  <c r="CA530" i="13"/>
  <c r="CN530" i="13" s="1"/>
  <c r="BZ530" i="13"/>
  <c r="CM530" i="13" s="1"/>
  <c r="BT530" i="13"/>
  <c r="CG530" i="13" s="1"/>
  <c r="BX530" i="13"/>
  <c r="CK530" i="13" s="1"/>
  <c r="CC530" i="13"/>
  <c r="CP530" i="13" s="1"/>
  <c r="BW530" i="13"/>
  <c r="CJ530" i="13" s="1"/>
  <c r="BY530" i="13"/>
  <c r="CL530" i="13" s="1"/>
  <c r="BT484" i="13"/>
  <c r="CG484" i="13" s="1"/>
  <c r="BS484" i="13"/>
  <c r="CF484" i="13" s="1"/>
  <c r="BZ484" i="13"/>
  <c r="CM484" i="13" s="1"/>
  <c r="CA484" i="13"/>
  <c r="CN484" i="13" s="1"/>
  <c r="BX484" i="13"/>
  <c r="CK484" i="13" s="1"/>
  <c r="CB484" i="13"/>
  <c r="CO484" i="13" s="1"/>
  <c r="CC484" i="13"/>
  <c r="CP484" i="13" s="1"/>
  <c r="BW484" i="13"/>
  <c r="CJ484" i="13" s="1"/>
  <c r="BV484" i="13"/>
  <c r="CI484" i="13" s="1"/>
  <c r="BU484" i="13"/>
  <c r="CH484" i="13" s="1"/>
  <c r="BY484" i="13"/>
  <c r="CL484" i="13" s="1"/>
  <c r="CB145" i="13"/>
  <c r="CO145" i="13" s="1"/>
  <c r="BX145" i="13"/>
  <c r="CK145" i="13" s="1"/>
  <c r="BU145" i="13"/>
  <c r="CH145" i="13" s="1"/>
  <c r="CA145" i="13"/>
  <c r="CN145" i="13" s="1"/>
  <c r="BW145" i="13"/>
  <c r="CJ145" i="13" s="1"/>
  <c r="BS145" i="13"/>
  <c r="CF145" i="13" s="1"/>
  <c r="BZ145" i="13"/>
  <c r="CM145" i="13" s="1"/>
  <c r="BY145" i="13"/>
  <c r="CL145" i="13" s="1"/>
  <c r="CC145" i="13"/>
  <c r="CP145" i="13" s="1"/>
  <c r="BT145" i="13"/>
  <c r="CG145" i="13" s="1"/>
  <c r="BV145" i="13"/>
  <c r="CI145" i="13" s="1"/>
  <c r="CC279" i="13"/>
  <c r="CP279" i="13" s="1"/>
  <c r="BU279" i="13"/>
  <c r="CH279" i="13" s="1"/>
  <c r="BW279" i="13"/>
  <c r="CJ279" i="13" s="1"/>
  <c r="BT279" i="13"/>
  <c r="CG279" i="13" s="1"/>
  <c r="BS279" i="13"/>
  <c r="CF279" i="13" s="1"/>
  <c r="CA279" i="13"/>
  <c r="CN279" i="13" s="1"/>
  <c r="BV279" i="13"/>
  <c r="CI279" i="13" s="1"/>
  <c r="BZ279" i="13"/>
  <c r="CM279" i="13" s="1"/>
  <c r="BY279" i="13"/>
  <c r="CL279" i="13" s="1"/>
  <c r="CB279" i="13"/>
  <c r="CO279" i="13" s="1"/>
  <c r="BX279" i="13"/>
  <c r="CK279" i="13" s="1"/>
  <c r="BW373" i="13"/>
  <c r="CJ373" i="13" s="1"/>
  <c r="BY373" i="13"/>
  <c r="CL373" i="13" s="1"/>
  <c r="BT373" i="13"/>
  <c r="CG373" i="13" s="1"/>
  <c r="CA373" i="13"/>
  <c r="CN373" i="13" s="1"/>
  <c r="CC373" i="13"/>
  <c r="CP373" i="13" s="1"/>
  <c r="BZ373" i="13"/>
  <c r="CM373" i="13" s="1"/>
  <c r="BX373" i="13"/>
  <c r="CK373" i="13" s="1"/>
  <c r="BU373" i="13"/>
  <c r="CH373" i="13" s="1"/>
  <c r="BV373" i="13"/>
  <c r="CI373" i="13" s="1"/>
  <c r="CB373" i="13"/>
  <c r="CO373" i="13" s="1"/>
  <c r="BS373" i="13"/>
  <c r="CF373" i="13" s="1"/>
  <c r="CB97" i="13"/>
  <c r="CO97" i="13" s="1"/>
  <c r="CA97" i="13"/>
  <c r="CN97" i="13" s="1"/>
  <c r="BX97" i="13"/>
  <c r="CK97" i="13" s="1"/>
  <c r="CC97" i="13"/>
  <c r="CP97" i="13" s="1"/>
  <c r="BZ97" i="13"/>
  <c r="CM97" i="13" s="1"/>
  <c r="BV97" i="13"/>
  <c r="CI97" i="13" s="1"/>
  <c r="BW97" i="13"/>
  <c r="CJ97" i="13" s="1"/>
  <c r="BT97" i="13"/>
  <c r="CG97" i="13" s="1"/>
  <c r="BU97" i="13"/>
  <c r="CH97" i="13" s="1"/>
  <c r="BY97" i="13"/>
  <c r="CL97" i="13" s="1"/>
  <c r="BS97" i="13"/>
  <c r="CF97" i="13" s="1"/>
  <c r="BC51" i="13"/>
  <c r="BC325" i="13"/>
  <c r="BC194" i="13"/>
  <c r="BC529" i="13"/>
  <c r="BC483" i="13"/>
  <c r="BC144" i="13"/>
  <c r="BC278" i="13"/>
  <c r="BC372" i="13"/>
  <c r="K98" i="14"/>
  <c r="K129" i="14" s="1"/>
  <c r="K65" i="14"/>
  <c r="K324" i="14"/>
  <c r="L38" i="14"/>
  <c r="L292" i="14"/>
  <c r="M292" i="14"/>
  <c r="M38" i="14"/>
  <c r="CB51" i="13" a="1"/>
  <c r="BW194" i="13" a="1"/>
  <c r="CB278" i="13" a="1"/>
  <c r="BS529" i="13" a="1"/>
  <c r="BV144" i="13" a="1"/>
  <c r="CB372" i="13" a="1"/>
  <c r="CA372" i="13" a="1"/>
  <c r="CC325" i="13" a="1"/>
  <c r="CB144" i="13" a="1"/>
  <c r="BS51" i="13" a="1"/>
  <c r="BW529" i="13" a="1"/>
  <c r="BU194" i="13" a="1"/>
  <c r="BU325" i="13" a="1"/>
  <c r="CB483" i="13" a="1"/>
  <c r="BW325" i="13" a="1"/>
  <c r="BX483" i="13" a="1"/>
  <c r="BY483" i="13" a="1"/>
  <c r="BX372" i="13" a="1"/>
  <c r="CA325" i="13" a="1"/>
  <c r="CB325" i="13" a="1"/>
  <c r="BV278" i="13" a="1"/>
  <c r="BX144" i="13" a="1"/>
  <c r="BT144" i="13" a="1"/>
  <c r="BS144" i="13" a="1"/>
  <c r="BT51" i="13" a="1"/>
  <c r="CC51" i="13" a="1"/>
  <c r="BZ325" i="13" a="1"/>
  <c r="BV483" i="13" a="1"/>
  <c r="BY194" i="13" a="1"/>
  <c r="BZ529" i="13" a="1"/>
  <c r="BY51" i="13" a="1"/>
  <c r="BZ278" i="13" a="1"/>
  <c r="CC483" i="13" a="1"/>
  <c r="BZ483" i="13" a="1"/>
  <c r="CA278" i="13" a="1"/>
  <c r="BZ194" i="13" a="1"/>
  <c r="CA194" i="13" a="1"/>
  <c r="BU144" i="13" a="1"/>
  <c r="BV372" i="13" a="1"/>
  <c r="CA144" i="13" a="1"/>
  <c r="BU51" i="13" a="1"/>
  <c r="BT372" i="13" a="1"/>
  <c r="CC144" i="13" a="1"/>
  <c r="BZ372" i="13" a="1"/>
  <c r="BU529" i="13" a="1"/>
  <c r="BT278" i="13" a="1"/>
  <c r="CC529" i="13" a="1"/>
  <c r="BT194" i="13" a="1"/>
  <c r="BS278" i="13" a="1"/>
  <c r="BY529" i="13" a="1"/>
  <c r="BX194" i="13" a="1"/>
  <c r="CB529" i="13" a="1"/>
  <c r="BS483" i="13" a="1"/>
  <c r="BW144" i="13" a="1"/>
  <c r="CC278" i="13" a="1"/>
  <c r="CA483" i="13" a="1"/>
  <c r="BZ144" i="13" a="1"/>
  <c r="BY372" i="13" a="1"/>
  <c r="CB194" i="13" a="1"/>
  <c r="BU372" i="13" a="1"/>
  <c r="BV51" i="13" a="1"/>
  <c r="BW51" i="13" a="1"/>
  <c r="BT529" i="13" a="1"/>
  <c r="BW372" i="13" a="1"/>
  <c r="BY144" i="13" a="1"/>
  <c r="CC372" i="13" a="1"/>
  <c r="BZ51" i="13" a="1"/>
  <c r="BV325" i="13" a="1"/>
  <c r="CA529" i="13" a="1"/>
  <c r="BS325" i="13" a="1"/>
  <c r="CA51" i="13" a="1"/>
  <c r="BT325" i="13" a="1"/>
  <c r="BV529" i="13" a="1"/>
  <c r="BV194" i="13" a="1"/>
  <c r="BX325" i="13" a="1"/>
  <c r="BY325" i="13" a="1"/>
  <c r="BX51" i="13" a="1"/>
  <c r="BU483" i="13" a="1"/>
  <c r="BW483" i="13" a="1"/>
  <c r="BU278" i="13" a="1"/>
  <c r="BX529" i="13" a="1"/>
  <c r="BX278" i="13" a="1"/>
  <c r="CC194" i="13" a="1"/>
  <c r="BW278" i="13" a="1"/>
  <c r="BS194" i="13" a="1"/>
  <c r="BY278" i="13" a="1"/>
  <c r="BT483" i="13" a="1"/>
  <c r="BW483" i="13" l="1"/>
  <c r="CJ483" i="13" s="1"/>
  <c r="CC483" i="13"/>
  <c r="CP483" i="13" s="1"/>
  <c r="BS483" i="13"/>
  <c r="CF483" i="13" s="1"/>
  <c r="CA483" i="13"/>
  <c r="CN483" i="13" s="1"/>
  <c r="BX483" i="13"/>
  <c r="CK483" i="13" s="1"/>
  <c r="BY483" i="13"/>
  <c r="CL483" i="13" s="1"/>
  <c r="CB483" i="13"/>
  <c r="CO483" i="13" s="1"/>
  <c r="BU483" i="13"/>
  <c r="CH483" i="13" s="1"/>
  <c r="BT483" i="13"/>
  <c r="CG483" i="13" s="1"/>
  <c r="BV483" i="13"/>
  <c r="CI483" i="13" s="1"/>
  <c r="BZ483" i="13"/>
  <c r="CM483" i="13" s="1"/>
  <c r="CB372" i="13"/>
  <c r="CO372" i="13" s="1"/>
  <c r="CA372" i="13"/>
  <c r="CN372" i="13" s="1"/>
  <c r="BU372" i="13"/>
  <c r="CH372" i="13" s="1"/>
  <c r="BX372" i="13"/>
  <c r="CK372" i="13" s="1"/>
  <c r="BV372" i="13"/>
  <c r="CI372" i="13" s="1"/>
  <c r="BW372" i="13"/>
  <c r="CJ372" i="13" s="1"/>
  <c r="BT372" i="13"/>
  <c r="CG372" i="13" s="1"/>
  <c r="BZ372" i="13"/>
  <c r="CM372" i="13" s="1"/>
  <c r="CF372" i="13"/>
  <c r="CC372" i="13"/>
  <c r="CP372" i="13" s="1"/>
  <c r="BY372" i="13"/>
  <c r="CL372" i="13" s="1"/>
  <c r="CB144" i="13"/>
  <c r="CO144" i="13" s="1"/>
  <c r="CA144" i="13"/>
  <c r="CN144" i="13" s="1"/>
  <c r="BZ144" i="13"/>
  <c r="CM144" i="13" s="1"/>
  <c r="BT144" i="13"/>
  <c r="CG144" i="13" s="1"/>
  <c r="BU144" i="13"/>
  <c r="CH144" i="13" s="1"/>
  <c r="BW144" i="13"/>
  <c r="CJ144" i="13" s="1"/>
  <c r="BS144" i="13"/>
  <c r="CF144" i="13" s="1"/>
  <c r="CC144" i="13"/>
  <c r="CP144" i="13" s="1"/>
  <c r="BV144" i="13"/>
  <c r="CI144" i="13" s="1"/>
  <c r="BX144" i="13"/>
  <c r="CK144" i="13" s="1"/>
  <c r="BY144" i="13"/>
  <c r="CL144" i="13" s="1"/>
  <c r="BY194" i="13"/>
  <c r="CL194" i="13" s="1"/>
  <c r="CC194" i="13"/>
  <c r="CP194" i="13" s="1"/>
  <c r="BS194" i="13"/>
  <c r="CF194" i="13" s="1"/>
  <c r="CB194" i="13"/>
  <c r="CO194" i="13" s="1"/>
  <c r="CA194" i="13"/>
  <c r="CN194" i="13" s="1"/>
  <c r="BT194" i="13"/>
  <c r="CG194" i="13" s="1"/>
  <c r="BX194" i="13"/>
  <c r="CK194" i="13" s="1"/>
  <c r="BZ194" i="13"/>
  <c r="CM194" i="13" s="1"/>
  <c r="BV194" i="13"/>
  <c r="CI194" i="13" s="1"/>
  <c r="BW194" i="13"/>
  <c r="CJ194" i="13" s="1"/>
  <c r="BU194" i="13"/>
  <c r="CH194" i="13" s="1"/>
  <c r="BT278" i="13"/>
  <c r="CG278" i="13" s="1"/>
  <c r="BY278" i="13"/>
  <c r="CL278" i="13" s="1"/>
  <c r="BV278" i="13"/>
  <c r="CI278" i="13" s="1"/>
  <c r="CC278" i="13"/>
  <c r="CP278" i="13" s="1"/>
  <c r="BZ278" i="13"/>
  <c r="CM278" i="13" s="1"/>
  <c r="CB278" i="13"/>
  <c r="CO278" i="13" s="1"/>
  <c r="CA278" i="13"/>
  <c r="CN278" i="13" s="1"/>
  <c r="BU278" i="13"/>
  <c r="CH278" i="13" s="1"/>
  <c r="BX278" i="13"/>
  <c r="CK278" i="13" s="1"/>
  <c r="BS278" i="13"/>
  <c r="CF278" i="13" s="1"/>
  <c r="BW278" i="13"/>
  <c r="CJ278" i="13" s="1"/>
  <c r="CB529" i="13"/>
  <c r="CO529" i="13" s="1"/>
  <c r="BV529" i="13"/>
  <c r="CI529" i="13" s="1"/>
  <c r="CC529" i="13"/>
  <c r="CP529" i="13" s="1"/>
  <c r="BT529" i="13"/>
  <c r="CG529" i="13" s="1"/>
  <c r="BW529" i="13"/>
  <c r="CJ529" i="13" s="1"/>
  <c r="BS529" i="13"/>
  <c r="CF529" i="13" s="1"/>
  <c r="BZ529" i="13"/>
  <c r="CM529" i="13" s="1"/>
  <c r="BU529" i="13"/>
  <c r="CH529" i="13" s="1"/>
  <c r="CA529" i="13"/>
  <c r="CN529" i="13" s="1"/>
  <c r="BX529" i="13"/>
  <c r="CK529" i="13" s="1"/>
  <c r="BY529" i="13"/>
  <c r="CL529" i="13" s="1"/>
  <c r="CB325" i="13"/>
  <c r="CO325" i="13" s="1"/>
  <c r="BU325" i="13"/>
  <c r="CH325" i="13" s="1"/>
  <c r="BS325" i="13"/>
  <c r="CF325" i="13" s="1"/>
  <c r="BV325" i="13"/>
  <c r="CI325" i="13" s="1"/>
  <c r="CA325" i="13"/>
  <c r="CN325" i="13" s="1"/>
  <c r="CC325" i="13"/>
  <c r="CP325" i="13" s="1"/>
  <c r="BT325" i="13"/>
  <c r="CG325" i="13" s="1"/>
  <c r="BY325" i="13"/>
  <c r="CL325" i="13" s="1"/>
  <c r="BX325" i="13"/>
  <c r="CK325" i="13" s="1"/>
  <c r="BZ325" i="13"/>
  <c r="CM325" i="13" s="1"/>
  <c r="BW325" i="13"/>
  <c r="CJ325" i="13" s="1"/>
  <c r="CA51" i="13"/>
  <c r="CN51" i="13" s="1"/>
  <c r="BW51" i="13"/>
  <c r="CJ51" i="13" s="1"/>
  <c r="BS51" i="13"/>
  <c r="CF51" i="13" s="1"/>
  <c r="BU51" i="13"/>
  <c r="CH51" i="13" s="1"/>
  <c r="BV51" i="13"/>
  <c r="CI51" i="13" s="1"/>
  <c r="BZ51" i="13"/>
  <c r="CM51" i="13" s="1"/>
  <c r="BX51" i="13"/>
  <c r="CK51" i="13" s="1"/>
  <c r="CC51" i="13"/>
  <c r="CP51" i="13" s="1"/>
  <c r="BT51" i="13"/>
  <c r="CG51" i="13" s="1"/>
  <c r="CB51" i="13"/>
  <c r="CO51" i="13" s="1"/>
  <c r="BY51" i="13"/>
  <c r="CL51" i="13" s="1"/>
  <c r="BC143" i="13"/>
  <c r="BC193" i="13"/>
  <c r="BC277" i="13"/>
  <c r="L98" i="14"/>
  <c r="L129" i="14" s="1"/>
  <c r="L324" i="14"/>
  <c r="L65" i="14"/>
  <c r="N292" i="14"/>
  <c r="M324" i="14"/>
  <c r="M65" i="14"/>
  <c r="M98" i="14"/>
  <c r="M129" i="14" s="1"/>
  <c r="N38" i="14"/>
  <c r="BY277" i="13" a="1"/>
  <c r="BZ277" i="13" a="1"/>
  <c r="CB143" i="13" a="1"/>
  <c r="BS143" i="13" a="1"/>
  <c r="BV277" i="13" a="1"/>
  <c r="CC277" i="13" a="1"/>
  <c r="CB193" i="13" a="1"/>
  <c r="CA193" i="13" a="1"/>
  <c r="CA277" i="13" a="1"/>
  <c r="BT143" i="13" a="1"/>
  <c r="BY193" i="13" a="1"/>
  <c r="BU193" i="13" a="1"/>
  <c r="BX277" i="13" a="1"/>
  <c r="BU277" i="13" a="1"/>
  <c r="BS193" i="13" a="1"/>
  <c r="BV143" i="13" a="1"/>
  <c r="BZ143" i="13" a="1"/>
  <c r="BZ193" i="13" a="1"/>
  <c r="CA143" i="13" a="1"/>
  <c r="BW277" i="13" a="1"/>
  <c r="BX143" i="13" a="1"/>
  <c r="BV193" i="13" a="1"/>
  <c r="BX193" i="13" a="1"/>
  <c r="CC143" i="13" a="1"/>
  <c r="BT193" i="13" a="1"/>
  <c r="BS277" i="13" a="1"/>
  <c r="BW193" i="13" a="1"/>
  <c r="BW143" i="13" a="1"/>
  <c r="CC193" i="13" a="1"/>
  <c r="CB277" i="13" a="1"/>
  <c r="BT277" i="13" a="1"/>
  <c r="BY143" i="13" a="1"/>
  <c r="BU143" i="13" a="1"/>
  <c r="BZ277" i="13" l="1"/>
  <c r="CM277" i="13" s="1"/>
  <c r="BU277" i="13"/>
  <c r="CH277" i="13" s="1"/>
  <c r="BV277" i="13"/>
  <c r="CI277" i="13" s="1"/>
  <c r="BY277" i="13"/>
  <c r="CL277" i="13" s="1"/>
  <c r="BX277" i="13"/>
  <c r="CK277" i="13" s="1"/>
  <c r="CC277" i="13"/>
  <c r="CP277" i="13" s="1"/>
  <c r="BW277" i="13"/>
  <c r="CJ277" i="13" s="1"/>
  <c r="CB277" i="13"/>
  <c r="CO277" i="13" s="1"/>
  <c r="BS277" i="13"/>
  <c r="CF277" i="13" s="1"/>
  <c r="CA277" i="13"/>
  <c r="CN277" i="13" s="1"/>
  <c r="BT277" i="13"/>
  <c r="CG277" i="13" s="1"/>
  <c r="BY193" i="13"/>
  <c r="CL193" i="13" s="1"/>
  <c r="CA193" i="13"/>
  <c r="CN193" i="13" s="1"/>
  <c r="BX193" i="13"/>
  <c r="CK193" i="13" s="1"/>
  <c r="BZ193" i="13"/>
  <c r="CM193" i="13" s="1"/>
  <c r="CB193" i="13"/>
  <c r="CO193" i="13" s="1"/>
  <c r="BU193" i="13"/>
  <c r="CH193" i="13" s="1"/>
  <c r="CC193" i="13"/>
  <c r="CP193" i="13" s="1"/>
  <c r="BS193" i="13"/>
  <c r="CF193" i="13" s="1"/>
  <c r="BW193" i="13"/>
  <c r="CJ193" i="13" s="1"/>
  <c r="BT193" i="13"/>
  <c r="CG193" i="13" s="1"/>
  <c r="BV193" i="13"/>
  <c r="CI193" i="13" s="1"/>
  <c r="CB143" i="13"/>
  <c r="CO143" i="13" s="1"/>
  <c r="BZ143" i="13"/>
  <c r="CM143" i="13" s="1"/>
  <c r="BV143" i="13"/>
  <c r="CI143" i="13" s="1"/>
  <c r="BU143" i="13"/>
  <c r="CH143" i="13" s="1"/>
  <c r="CC143" i="13"/>
  <c r="CP143" i="13" s="1"/>
  <c r="BX143" i="13"/>
  <c r="CK143" i="13" s="1"/>
  <c r="BW143" i="13"/>
  <c r="CJ143" i="13" s="1"/>
  <c r="CA143" i="13"/>
  <c r="CN143" i="13" s="1"/>
  <c r="BT143" i="13"/>
  <c r="CG143" i="13" s="1"/>
  <c r="BY143" i="13"/>
  <c r="CL143" i="13" s="1"/>
  <c r="BS143" i="13"/>
  <c r="CF143" i="13" s="1"/>
  <c r="BC276" i="13"/>
  <c r="BC192" i="13"/>
  <c r="O292" i="14"/>
  <c r="N324" i="14"/>
  <c r="N65" i="14"/>
  <c r="N98" i="14"/>
  <c r="N129" i="14" s="1"/>
  <c r="O38" i="14"/>
  <c r="BW276" i="13" a="1"/>
  <c r="BY276" i="13" a="1"/>
  <c r="BU276" i="13" a="1"/>
  <c r="BV276" i="13" a="1"/>
  <c r="BT276" i="13" a="1"/>
  <c r="BX276" i="13" a="1"/>
  <c r="BY192" i="13" a="1"/>
  <c r="CA276" i="13" a="1"/>
  <c r="BW192" i="13" a="1"/>
  <c r="CC276" i="13" a="1"/>
  <c r="BZ192" i="13" a="1"/>
  <c r="BZ276" i="13" a="1"/>
  <c r="BS192" i="13" a="1"/>
  <c r="BS276" i="13" a="1"/>
  <c r="CC192" i="13" a="1"/>
  <c r="BT192" i="13" a="1"/>
  <c r="BV192" i="13" a="1"/>
  <c r="CB192" i="13" a="1"/>
  <c r="CB276" i="13" a="1"/>
  <c r="BX192" i="13" a="1"/>
  <c r="BU192" i="13" a="1"/>
  <c r="CA192" i="13" a="1"/>
  <c r="BY192" i="13" l="1"/>
  <c r="CL192" i="13" s="1"/>
  <c r="BW192" i="13"/>
  <c r="CJ192" i="13" s="1"/>
  <c r="BT192" i="13"/>
  <c r="CG192" i="13" s="1"/>
  <c r="BZ192" i="13"/>
  <c r="CM192" i="13" s="1"/>
  <c r="BV192" i="13"/>
  <c r="CI192" i="13" s="1"/>
  <c r="BX192" i="13"/>
  <c r="CK192" i="13" s="1"/>
  <c r="CC192" i="13"/>
  <c r="CP192" i="13" s="1"/>
  <c r="BU192" i="13"/>
  <c r="CH192" i="13" s="1"/>
  <c r="BS192" i="13"/>
  <c r="CF192" i="13" s="1"/>
  <c r="CB192" i="13"/>
  <c r="CO192" i="13" s="1"/>
  <c r="CA192" i="13"/>
  <c r="CN192" i="13" s="1"/>
  <c r="CA276" i="13"/>
  <c r="CN276" i="13" s="1"/>
  <c r="BZ276" i="13"/>
  <c r="CM276" i="13" s="1"/>
  <c r="BT276" i="13"/>
  <c r="CG276" i="13" s="1"/>
  <c r="BU276" i="13"/>
  <c r="CH276" i="13" s="1"/>
  <c r="CC276" i="13"/>
  <c r="CP276" i="13" s="1"/>
  <c r="BW276" i="13"/>
  <c r="CJ276" i="13" s="1"/>
  <c r="BS276" i="13"/>
  <c r="CF276" i="13" s="1"/>
  <c r="BX276" i="13"/>
  <c r="CK276" i="13" s="1"/>
  <c r="CB276" i="13"/>
  <c r="CO276" i="13" s="1"/>
  <c r="BY276" i="13"/>
  <c r="CL276" i="13" s="1"/>
  <c r="BV276" i="13"/>
  <c r="CI276" i="13" s="1"/>
  <c r="BC191" i="13"/>
  <c r="BC275" i="13"/>
  <c r="P292" i="14"/>
  <c r="O324" i="14"/>
  <c r="P38" i="14"/>
  <c r="O65" i="14"/>
  <c r="O98" i="14"/>
  <c r="O129" i="14" s="1"/>
  <c r="CB275" i="13" a="1"/>
  <c r="BZ191" i="13" a="1"/>
  <c r="BT275" i="13" a="1"/>
  <c r="CB191" i="13" a="1"/>
  <c r="BV191" i="13" a="1"/>
  <c r="BT191" i="13" a="1"/>
  <c r="BW191" i="13" a="1"/>
  <c r="BS275" i="13" a="1"/>
  <c r="CA275" i="13" a="1"/>
  <c r="BS191" i="13" a="1"/>
  <c r="BU191" i="13" a="1"/>
  <c r="CC191" i="13" a="1"/>
  <c r="CC275" i="13" a="1"/>
  <c r="CA191" i="13" a="1"/>
  <c r="BV275" i="13" a="1"/>
  <c r="BX275" i="13" a="1"/>
  <c r="BX191" i="13" a="1"/>
  <c r="BW275" i="13" a="1"/>
  <c r="BZ275" i="13" a="1"/>
  <c r="BY275" i="13" a="1"/>
  <c r="BU275" i="13" a="1"/>
  <c r="BY191" i="13" a="1"/>
  <c r="BZ191" i="13" l="1"/>
  <c r="CM191" i="13" s="1"/>
  <c r="BY191" i="13"/>
  <c r="CL191" i="13" s="1"/>
  <c r="BS191" i="13"/>
  <c r="CF191" i="13" s="1"/>
  <c r="CB191" i="13"/>
  <c r="CO191" i="13" s="1"/>
  <c r="CA191" i="13"/>
  <c r="CN191" i="13" s="1"/>
  <c r="BV191" i="13"/>
  <c r="CI191" i="13" s="1"/>
  <c r="BT191" i="13"/>
  <c r="CG191" i="13" s="1"/>
  <c r="BU191" i="13"/>
  <c r="CH191" i="13" s="1"/>
  <c r="BW191" i="13"/>
  <c r="CJ191" i="13" s="1"/>
  <c r="BX191" i="13"/>
  <c r="CK191" i="13" s="1"/>
  <c r="CC191" i="13"/>
  <c r="CP191" i="13" s="1"/>
  <c r="BW275" i="13"/>
  <c r="CJ275" i="13" s="1"/>
  <c r="BT275" i="13"/>
  <c r="CG275" i="13" s="1"/>
  <c r="BS275" i="13"/>
  <c r="CF275" i="13" s="1"/>
  <c r="BX275" i="13"/>
  <c r="CK275" i="13" s="1"/>
  <c r="BY275" i="13"/>
  <c r="CL275" i="13" s="1"/>
  <c r="BZ275" i="13"/>
  <c r="CM275" i="13" s="1"/>
  <c r="CC275" i="13"/>
  <c r="CP275" i="13" s="1"/>
  <c r="CA275" i="13"/>
  <c r="CN275" i="13" s="1"/>
  <c r="BV275" i="13"/>
  <c r="CI275" i="13" s="1"/>
  <c r="BU275" i="13"/>
  <c r="CH275" i="13" s="1"/>
  <c r="CB275" i="13"/>
  <c r="CO275" i="13" s="1"/>
  <c r="BC274" i="13"/>
  <c r="Q292" i="14"/>
  <c r="P65" i="14"/>
  <c r="P324" i="14"/>
  <c r="P98" i="14"/>
  <c r="P129" i="14" s="1"/>
  <c r="Q38" i="14"/>
  <c r="BW274" i="13" a="1"/>
  <c r="CC274" i="13" a="1"/>
  <c r="BU274" i="13" a="1"/>
  <c r="BY274" i="13" a="1"/>
  <c r="BX274" i="13" a="1"/>
  <c r="BZ274" i="13" a="1"/>
  <c r="CA274" i="13" a="1"/>
  <c r="BS274" i="13" a="1"/>
  <c r="CB274" i="13" a="1"/>
  <c r="BT274" i="13" a="1"/>
  <c r="BV274" i="13" a="1"/>
  <c r="BY274" i="13" l="1"/>
  <c r="CL274" i="13" s="1"/>
  <c r="BT274" i="13"/>
  <c r="CG274" i="13" s="1"/>
  <c r="BS274" i="13"/>
  <c r="CF274" i="13" s="1"/>
  <c r="BU274" i="13"/>
  <c r="CH274" i="13" s="1"/>
  <c r="BX274" i="13"/>
  <c r="CK274" i="13" s="1"/>
  <c r="CC274" i="13"/>
  <c r="CP274" i="13" s="1"/>
  <c r="BW274" i="13"/>
  <c r="CJ274" i="13" s="1"/>
  <c r="BZ274" i="13"/>
  <c r="CM274" i="13" s="1"/>
  <c r="CA274" i="13"/>
  <c r="CN274" i="13" s="1"/>
  <c r="CB274" i="13"/>
  <c r="CO274" i="13" s="1"/>
  <c r="BV274" i="13"/>
  <c r="CI274" i="13" s="1"/>
  <c r="R292" i="14"/>
  <c r="Q324" i="14"/>
  <c r="Q65" i="14"/>
  <c r="Q98" i="14"/>
  <c r="Q129" i="14" s="1"/>
  <c r="R38" i="14"/>
  <c r="S292" i="14" l="1"/>
  <c r="R324" i="14"/>
  <c r="R65" i="14"/>
  <c r="R98" i="14"/>
  <c r="R129" i="14" s="1"/>
  <c r="S38" i="14"/>
  <c r="T292" i="14" l="1"/>
  <c r="S324" i="14"/>
  <c r="S65" i="14"/>
  <c r="S98" i="14"/>
  <c r="S129" i="14" s="1"/>
  <c r="T38" i="14"/>
  <c r="U292" i="14" l="1"/>
  <c r="T324" i="14"/>
  <c r="T65" i="14"/>
  <c r="T98" i="14"/>
  <c r="T129" i="14" s="1"/>
  <c r="U38" i="14"/>
  <c r="V292" i="14" l="1"/>
  <c r="U324" i="14"/>
  <c r="U65" i="14"/>
  <c r="U98" i="14"/>
  <c r="U129" i="14" s="1"/>
  <c r="V38" i="14"/>
  <c r="W292" i="14" l="1"/>
  <c r="V324" i="14"/>
  <c r="V65" i="14"/>
  <c r="V98" i="14"/>
  <c r="V129" i="14" s="1"/>
  <c r="W38" i="14"/>
  <c r="X292" i="14" l="1"/>
  <c r="W324" i="14"/>
  <c r="W65" i="14"/>
  <c r="W98" i="14"/>
  <c r="W129" i="14" s="1"/>
  <c r="X38" i="14"/>
  <c r="Y292" i="14" l="1"/>
  <c r="X324" i="14"/>
  <c r="X65" i="14"/>
  <c r="X98" i="14"/>
  <c r="X129" i="14" s="1"/>
  <c r="Y38" i="14"/>
  <c r="Z292" i="14" l="1"/>
  <c r="Y324" i="14"/>
  <c r="Y65" i="14"/>
  <c r="Y98" i="14"/>
  <c r="Y129" i="14" s="1"/>
  <c r="Z38" i="14"/>
  <c r="AA292" i="14" l="1"/>
  <c r="Z324" i="14"/>
  <c r="Z65" i="14"/>
  <c r="Z98" i="14"/>
  <c r="Z129" i="14" s="1"/>
  <c r="AA38" i="14"/>
  <c r="BF201" i="14" l="1" a="1"/>
  <c r="BF201" i="14" s="1"/>
  <c r="BF97" i="14" a="1"/>
  <c r="BF97" i="14" s="1"/>
  <c r="BF93" i="14" a="1"/>
  <c r="BF93" i="14" s="1"/>
  <c r="BF199" i="14" a="1"/>
  <c r="BF199" i="14" s="1"/>
  <c r="BF163" i="14" a="1"/>
  <c r="BF163" i="14" s="1"/>
  <c r="BF162" i="14" a="1"/>
  <c r="BF162" i="14" s="1"/>
  <c r="BF164" i="14" a="1"/>
  <c r="BF164" i="14" s="1"/>
  <c r="BF161" i="14" a="1"/>
  <c r="BF161" i="14" s="1"/>
  <c r="BF96" i="14" a="1"/>
  <c r="BF96" i="14" s="1"/>
  <c r="BF95" i="14" a="1"/>
  <c r="BF95" i="14" s="1"/>
  <c r="BF94" i="14" a="1"/>
  <c r="BF94" i="14" s="1"/>
  <c r="BF39" i="14" a="1"/>
  <c r="BF39" i="14" s="1"/>
  <c r="BF322" i="14" a="1"/>
  <c r="BF322" i="14" s="1"/>
  <c r="BF287" i="14" a="1"/>
  <c r="BF287" i="14" s="1"/>
  <c r="BF166" i="14" a="1"/>
  <c r="BF166" i="14" s="1"/>
  <c r="BF289" i="14" a="1"/>
  <c r="BF289" i="14" s="1"/>
  <c r="BF285" i="14" a="1"/>
  <c r="BF285" i="14" s="1"/>
  <c r="BF290" i="14" a="1"/>
  <c r="BF290" i="14" s="1"/>
  <c r="BF165" i="14" a="1"/>
  <c r="BF165" i="14" s="1"/>
  <c r="BF37" i="14" a="1"/>
  <c r="BF37" i="14" s="1"/>
  <c r="BF291" i="14" a="1"/>
  <c r="BF291" i="14" s="1"/>
  <c r="BF36" i="14" a="1"/>
  <c r="BF36" i="14" s="1"/>
  <c r="BF321" i="14" a="1"/>
  <c r="BF321" i="14" s="1"/>
  <c r="BF286" i="14" a="1"/>
  <c r="BF286" i="14" s="1"/>
  <c r="BF200" i="14" a="1"/>
  <c r="BF200" i="14" s="1"/>
  <c r="BF205" i="14" a="1"/>
  <c r="BF205" i="14" s="1"/>
  <c r="BF202" i="14" a="1"/>
  <c r="BF202" i="14" s="1"/>
  <c r="BF208" i="14" a="1"/>
  <c r="BF208" i="14" s="1"/>
  <c r="BF207" i="14" a="1"/>
  <c r="BF207" i="14" s="1"/>
  <c r="BF288" i="14" a="1"/>
  <c r="BF288" i="14" s="1"/>
  <c r="BF209" i="14" a="1"/>
  <c r="BF209" i="14" s="1"/>
  <c r="BF203" i="14" a="1"/>
  <c r="BF203" i="14" s="1"/>
  <c r="BF204" i="14" a="1"/>
  <c r="BF204" i="14" s="1"/>
  <c r="BF206" i="14" a="1"/>
  <c r="BF206" i="14" s="1"/>
  <c r="BF198" i="14" a="1"/>
  <c r="BF198" i="14" s="1"/>
  <c r="AB292" i="14"/>
  <c r="AA324" i="14"/>
  <c r="AA65" i="14"/>
  <c r="AA98" i="14"/>
  <c r="AA129" i="14" s="1"/>
  <c r="AB38" i="14"/>
  <c r="AT163" i="14" a="1"/>
  <c r="AT96" i="14" a="1"/>
  <c r="AT199" i="14" a="1"/>
  <c r="BS202" i="14" a="1"/>
  <c r="BS198" i="14" a="1"/>
  <c r="BS287" i="14" a="1"/>
  <c r="BS164" i="14" a="1"/>
  <c r="BS288" i="14" a="1"/>
  <c r="BS285" i="14" a="1"/>
  <c r="AT321" i="14" a="1"/>
  <c r="AT209" i="14" a="1"/>
  <c r="BS286" i="14" a="1"/>
  <c r="AT39" i="14" a="1"/>
  <c r="BS208" i="14" a="1"/>
  <c r="AT166" i="14" a="1"/>
  <c r="BS204" i="14" a="1"/>
  <c r="BS203" i="14" a="1"/>
  <c r="BS200" i="14" a="1"/>
  <c r="AT204" i="14" a="1"/>
  <c r="AT161" i="14" a="1"/>
  <c r="BS291" i="14" a="1"/>
  <c r="AT206" i="14" a="1"/>
  <c r="AT94" i="14" a="1"/>
  <c r="BS36" i="14" a="1"/>
  <c r="AT164" i="14" a="1"/>
  <c r="AT201" i="14" a="1"/>
  <c r="BS39" i="14" a="1"/>
  <c r="BS199" i="14" a="1"/>
  <c r="AT36" i="14" a="1"/>
  <c r="AT290" i="14" a="1"/>
  <c r="AT205" i="14" a="1"/>
  <c r="AT291" i="14" a="1"/>
  <c r="AT200" i="14" a="1"/>
  <c r="BS205" i="14" a="1"/>
  <c r="AT202" i="14" a="1"/>
  <c r="AT289" i="14" a="1"/>
  <c r="BS206" i="14" a="1"/>
  <c r="BS162" i="14" a="1"/>
  <c r="AT322" i="14" a="1"/>
  <c r="BS207" i="14" a="1"/>
  <c r="BS163" i="14" a="1"/>
  <c r="AT37" i="14" a="1"/>
  <c r="BS290" i="14" a="1"/>
  <c r="AT93" i="14" a="1"/>
  <c r="AT165" i="14" a="1"/>
  <c r="AT207" i="14" a="1"/>
  <c r="AT208" i="14" a="1"/>
  <c r="AT162" i="14" a="1"/>
  <c r="AT203" i="14" a="1"/>
  <c r="AT95" i="14" a="1"/>
  <c r="BS289" i="14" a="1"/>
  <c r="AT97" i="14" a="1"/>
  <c r="BS165" i="14" a="1"/>
  <c r="AT288" i="14" a="1"/>
  <c r="AT286" i="14" a="1"/>
  <c r="AT198" i="14" a="1"/>
  <c r="AT285" i="14" a="1"/>
  <c r="BS209" i="14" a="1"/>
  <c r="BS161" i="14" a="1"/>
  <c r="AT287" i="14" a="1"/>
  <c r="BS166" i="14" a="1"/>
  <c r="BS37" i="14" a="1"/>
  <c r="BS201" i="14" a="1"/>
  <c r="BS36" i="14" l="1"/>
  <c r="BS285" i="14"/>
  <c r="CF285" i="14" s="1"/>
  <c r="BS203" i="14"/>
  <c r="CF203" i="14" s="1"/>
  <c r="BS208" i="14"/>
  <c r="CF208" i="14" s="1"/>
  <c r="BS289" i="14"/>
  <c r="CF289" i="14" s="1"/>
  <c r="BS202" i="14"/>
  <c r="CF202" i="14" s="1"/>
  <c r="BS291" i="14"/>
  <c r="CF291" i="14" s="1"/>
  <c r="BS166" i="14"/>
  <c r="CF166" i="14" s="1"/>
  <c r="BS161" i="14"/>
  <c r="CF161" i="14" s="1"/>
  <c r="BS199" i="14"/>
  <c r="CF199" i="14" s="1"/>
  <c r="BS205" i="14"/>
  <c r="CF205" i="14" s="1"/>
  <c r="BS37" i="14"/>
  <c r="BS164" i="14"/>
  <c r="CF164" i="14" s="1"/>
  <c r="BS207" i="14"/>
  <c r="CF207" i="14" s="1"/>
  <c r="BS198" i="14"/>
  <c r="CF198" i="14" s="1"/>
  <c r="BS200" i="14"/>
  <c r="CF200" i="14" s="1"/>
  <c r="BS287" i="14"/>
  <c r="CF287" i="14" s="1"/>
  <c r="BS162" i="14"/>
  <c r="CF162" i="14" s="1"/>
  <c r="BS206" i="14"/>
  <c r="CF206" i="14" s="1"/>
  <c r="BS209" i="14"/>
  <c r="CF209" i="14" s="1"/>
  <c r="BS165" i="14"/>
  <c r="CF165" i="14" s="1"/>
  <c r="BS201" i="14"/>
  <c r="CF201" i="14" s="1"/>
  <c r="BS204" i="14"/>
  <c r="CF204" i="14" s="1"/>
  <c r="BS288" i="14"/>
  <c r="CF288" i="14" s="1"/>
  <c r="BS286" i="14"/>
  <c r="CF286" i="14" s="1"/>
  <c r="BS290" i="14"/>
  <c r="CF290" i="14" s="1"/>
  <c r="BS39" i="14"/>
  <c r="BS163" i="14"/>
  <c r="CF163" i="14" s="1"/>
  <c r="AT205" i="14"/>
  <c r="AT200" i="14"/>
  <c r="AT206" i="14"/>
  <c r="AT204" i="14"/>
  <c r="AT199" i="14"/>
  <c r="AT198" i="14"/>
  <c r="AT209" i="14"/>
  <c r="AT207" i="14"/>
  <c r="AT203" i="14"/>
  <c r="AT208" i="14"/>
  <c r="AT201" i="14"/>
  <c r="AT202" i="14"/>
  <c r="AT290" i="14"/>
  <c r="AT39" i="14"/>
  <c r="AT163" i="14"/>
  <c r="AT288" i="14"/>
  <c r="AT94" i="14"/>
  <c r="AT321" i="14"/>
  <c r="AT285" i="14"/>
  <c r="AT95" i="14"/>
  <c r="AT286" i="14"/>
  <c r="AT36" i="14"/>
  <c r="AT289" i="14"/>
  <c r="AT96" i="14"/>
  <c r="AT291" i="14"/>
  <c r="AT166" i="14"/>
  <c r="AT161" i="14"/>
  <c r="AT93" i="14"/>
  <c r="AT164" i="14"/>
  <c r="AT287" i="14"/>
  <c r="AT162" i="14"/>
  <c r="AT37" i="14"/>
  <c r="AT165" i="14"/>
  <c r="AT322" i="14"/>
  <c r="BG164" i="14" a="1"/>
  <c r="BG164" i="14" s="1"/>
  <c r="BG199" i="14" a="1"/>
  <c r="BG199" i="14" s="1"/>
  <c r="BG163" i="14" a="1"/>
  <c r="BG163" i="14" s="1"/>
  <c r="BG161" i="14" a="1"/>
  <c r="BG161" i="14" s="1"/>
  <c r="BG93" i="14" a="1"/>
  <c r="BG93" i="14" s="1"/>
  <c r="BG36" i="14" a="1"/>
  <c r="BG36" i="14" s="1"/>
  <c r="BG201" i="14" a="1"/>
  <c r="BG201" i="14" s="1"/>
  <c r="BG162" i="14" a="1"/>
  <c r="BG162" i="14" s="1"/>
  <c r="BG96" i="14" a="1"/>
  <c r="BG96" i="14" s="1"/>
  <c r="BG94" i="14" a="1"/>
  <c r="BG94" i="14" s="1"/>
  <c r="BG165" i="14" a="1"/>
  <c r="BG165" i="14" s="1"/>
  <c r="BG321" i="14" a="1"/>
  <c r="BG321" i="14" s="1"/>
  <c r="BG37" i="14" a="1"/>
  <c r="BG37" i="14" s="1"/>
  <c r="BG287" i="14" a="1"/>
  <c r="BG287" i="14" s="1"/>
  <c r="BG322" i="14" a="1"/>
  <c r="BG322" i="14" s="1"/>
  <c r="BG97" i="14" a="1"/>
  <c r="BG97" i="14" s="1"/>
  <c r="BG166" i="14" a="1"/>
  <c r="BG166" i="14" s="1"/>
  <c r="BG39" i="14" a="1"/>
  <c r="BG39" i="14" s="1"/>
  <c r="BG286" i="14" a="1"/>
  <c r="BG286" i="14" s="1"/>
  <c r="BG95" i="14" a="1"/>
  <c r="BG95" i="14" s="1"/>
  <c r="BG290" i="14" a="1"/>
  <c r="BG290" i="14" s="1"/>
  <c r="BG288" i="14" a="1"/>
  <c r="BG288" i="14" s="1"/>
  <c r="BG291" i="14" a="1"/>
  <c r="BG291" i="14" s="1"/>
  <c r="BG289" i="14" a="1"/>
  <c r="BG289" i="14" s="1"/>
  <c r="BG285" i="14" a="1"/>
  <c r="BG285" i="14" s="1"/>
  <c r="BG205" i="14" a="1"/>
  <c r="BG205" i="14" s="1"/>
  <c r="BG209" i="14" a="1"/>
  <c r="BG209" i="14" s="1"/>
  <c r="BG203" i="14" a="1"/>
  <c r="BG203" i="14" s="1"/>
  <c r="BG202" i="14" a="1"/>
  <c r="BG202" i="14" s="1"/>
  <c r="BG207" i="14" a="1"/>
  <c r="BG207" i="14" s="1"/>
  <c r="BG208" i="14" a="1"/>
  <c r="BG208" i="14" s="1"/>
  <c r="BG204" i="14" a="1"/>
  <c r="BG204" i="14" s="1"/>
  <c r="BG206" i="14" a="1"/>
  <c r="BG206" i="14" s="1"/>
  <c r="BG198" i="14" a="1"/>
  <c r="BG198" i="14" s="1"/>
  <c r="BG200" i="14" a="1"/>
  <c r="BG200" i="14" s="1"/>
  <c r="AC292" i="14"/>
  <c r="AB98" i="14"/>
  <c r="AC38" i="14"/>
  <c r="BF38" i="14" s="1" a="1"/>
  <c r="BF38" i="14" s="1"/>
  <c r="AT97" i="14"/>
  <c r="AB65" i="14"/>
  <c r="BT39" i="14" a="1"/>
  <c r="BT290" i="14" a="1"/>
  <c r="BT162" i="14" a="1"/>
  <c r="BT166" i="14" a="1"/>
  <c r="BT207" i="14" a="1"/>
  <c r="AX286" i="14" a="1"/>
  <c r="BT164" i="14" a="1"/>
  <c r="BT163" i="14" a="1"/>
  <c r="AX207" i="14" a="1"/>
  <c r="BT200" i="14" a="1"/>
  <c r="BT202" i="14" a="1"/>
  <c r="BT199" i="14" a="1"/>
  <c r="AX164" i="14" a="1"/>
  <c r="AX288" i="14" a="1"/>
  <c r="BT288" i="14" a="1"/>
  <c r="BT204" i="14" a="1"/>
  <c r="BT201" i="14" a="1"/>
  <c r="BT209" i="14" a="1"/>
  <c r="BT287" i="14" a="1"/>
  <c r="AT38" i="14" a="1"/>
  <c r="BT37" i="14" a="1"/>
  <c r="BT289" i="14" a="1"/>
  <c r="BT286" i="14" a="1"/>
  <c r="BT203" i="14" a="1"/>
  <c r="BT206" i="14" a="1"/>
  <c r="BS38" i="14" a="1"/>
  <c r="AX285" i="14" a="1"/>
  <c r="AX201" i="14" a="1"/>
  <c r="BT161" i="14" a="1"/>
  <c r="AX36" i="14" a="1"/>
  <c r="BT291" i="14" a="1"/>
  <c r="AX37" i="14" a="1"/>
  <c r="AX199" i="14" a="1"/>
  <c r="AX205" i="14" a="1"/>
  <c r="BT165" i="14" a="1"/>
  <c r="AX162" i="14" a="1"/>
  <c r="AX209" i="14" a="1"/>
  <c r="AX290" i="14" a="1"/>
  <c r="BT36" i="14" a="1"/>
  <c r="BT198" i="14" a="1"/>
  <c r="AX208" i="14" a="1"/>
  <c r="BT208" i="14" a="1"/>
  <c r="BT285" i="14" a="1"/>
  <c r="AX291" i="14" a="1"/>
  <c r="BT205" i="14" a="1"/>
  <c r="AX165" i="14" a="1"/>
  <c r="AX203" i="14" a="1"/>
  <c r="AX39" i="14" a="1"/>
  <c r="AX206" i="14" a="1"/>
  <c r="AX198" i="14" a="1"/>
  <c r="AX287" i="14" a="1"/>
  <c r="AX289" i="14" a="1"/>
  <c r="AX202" i="14" a="1"/>
  <c r="AX163" i="14" a="1"/>
  <c r="AX204" i="14" a="1"/>
  <c r="AX166" i="14" a="1"/>
  <c r="AX200" i="14" a="1"/>
  <c r="AX161" i="14" a="1"/>
  <c r="BT198" i="14" l="1"/>
  <c r="CG198" i="14" s="1"/>
  <c r="BT285" i="14"/>
  <c r="CG285" i="14" s="1"/>
  <c r="BT39" i="14"/>
  <c r="BT37" i="14"/>
  <c r="BT162" i="14"/>
  <c r="CG162" i="14" s="1"/>
  <c r="BT205" i="14"/>
  <c r="CG205" i="14" s="1"/>
  <c r="BT200" i="14"/>
  <c r="CG200" i="14" s="1"/>
  <c r="BT287" i="14"/>
  <c r="CG287" i="14" s="1"/>
  <c r="BT164" i="14"/>
  <c r="CG164" i="14" s="1"/>
  <c r="BT203" i="14"/>
  <c r="CG203" i="14" s="1"/>
  <c r="BT202" i="14"/>
  <c r="CG202" i="14" s="1"/>
  <c r="BT286" i="14"/>
  <c r="CG286" i="14" s="1"/>
  <c r="BT206" i="14"/>
  <c r="CG206" i="14" s="1"/>
  <c r="BT289" i="14"/>
  <c r="CG289" i="14" s="1"/>
  <c r="BT201" i="14"/>
  <c r="CG201" i="14" s="1"/>
  <c r="BT204" i="14"/>
  <c r="CG204" i="14" s="1"/>
  <c r="BT291" i="14"/>
  <c r="CG291" i="14" s="1"/>
  <c r="BT166" i="14"/>
  <c r="CG166" i="14" s="1"/>
  <c r="BT165" i="14"/>
  <c r="CG165" i="14" s="1"/>
  <c r="BT36" i="14"/>
  <c r="BS38" i="14"/>
  <c r="BT208" i="14"/>
  <c r="CG208" i="14" s="1"/>
  <c r="BT209" i="14"/>
  <c r="CG209" i="14" s="1"/>
  <c r="BT288" i="14"/>
  <c r="CG288" i="14" s="1"/>
  <c r="BT161" i="14"/>
  <c r="CG161" i="14" s="1"/>
  <c r="BT207" i="14"/>
  <c r="CG207" i="14" s="1"/>
  <c r="BT290" i="14"/>
  <c r="CG290" i="14" s="1"/>
  <c r="BT163" i="14"/>
  <c r="CG163" i="14" s="1"/>
  <c r="BT199" i="14"/>
  <c r="CG199" i="14" s="1"/>
  <c r="AX207" i="14"/>
  <c r="AX202" i="14"/>
  <c r="AX201" i="14"/>
  <c r="AX209" i="14"/>
  <c r="AX206" i="14"/>
  <c r="AX204" i="14"/>
  <c r="AX208" i="14"/>
  <c r="AX198" i="14"/>
  <c r="AX200" i="14"/>
  <c r="AX203" i="14"/>
  <c r="AX199" i="14"/>
  <c r="AX205" i="14"/>
  <c r="CF36" i="14"/>
  <c r="CF37" i="14"/>
  <c r="CF39" i="14"/>
  <c r="AX161" i="14"/>
  <c r="AX285" i="14"/>
  <c r="AX166" i="14"/>
  <c r="AX165" i="14"/>
  <c r="AX291" i="14"/>
  <c r="AX37" i="14"/>
  <c r="AX288" i="14"/>
  <c r="AX162" i="14"/>
  <c r="AX289" i="14"/>
  <c r="AX163" i="14"/>
  <c r="AX287" i="14"/>
  <c r="AX36" i="14"/>
  <c r="AX39" i="14"/>
  <c r="AX164" i="14"/>
  <c r="AX286" i="14"/>
  <c r="AX290" i="14"/>
  <c r="BH162" i="14" a="1"/>
  <c r="BH162" i="14" s="1"/>
  <c r="BH201" i="14" a="1"/>
  <c r="BH201" i="14" s="1"/>
  <c r="BH164" i="14" a="1"/>
  <c r="BH164" i="14" s="1"/>
  <c r="BH163" i="14" a="1"/>
  <c r="BH163" i="14" s="1"/>
  <c r="BH97" i="14" a="1"/>
  <c r="BH97" i="14" s="1"/>
  <c r="BH199" i="14" a="1"/>
  <c r="BH199" i="14" s="1"/>
  <c r="BH161" i="14" a="1"/>
  <c r="BH161" i="14" s="1"/>
  <c r="BH95" i="14" a="1"/>
  <c r="BH95" i="14" s="1"/>
  <c r="BH93" i="14" a="1"/>
  <c r="BH93" i="14" s="1"/>
  <c r="BH166" i="14" a="1"/>
  <c r="BH166" i="14" s="1"/>
  <c r="BH287" i="14" a="1"/>
  <c r="BH287" i="14" s="1"/>
  <c r="BH96" i="14" a="1"/>
  <c r="BH96" i="14" s="1"/>
  <c r="BH37" i="14" a="1"/>
  <c r="BH37" i="14" s="1"/>
  <c r="BH291" i="14" a="1"/>
  <c r="BH291" i="14" s="1"/>
  <c r="BH94" i="14" a="1"/>
  <c r="BH94" i="14" s="1"/>
  <c r="BH165" i="14" a="1"/>
  <c r="BH165" i="14" s="1"/>
  <c r="BH321" i="14" a="1"/>
  <c r="BH321" i="14" s="1"/>
  <c r="BH288" i="14" a="1"/>
  <c r="BH288" i="14" s="1"/>
  <c r="BH39" i="14" a="1"/>
  <c r="BH39" i="14" s="1"/>
  <c r="BH36" i="14" a="1"/>
  <c r="BH36" i="14" s="1"/>
  <c r="BH322" i="14" a="1"/>
  <c r="BH322" i="14" s="1"/>
  <c r="BH289" i="14" a="1"/>
  <c r="BH289" i="14" s="1"/>
  <c r="BH285" i="14" a="1"/>
  <c r="BH285" i="14" s="1"/>
  <c r="BH286" i="14" a="1"/>
  <c r="BH286" i="14" s="1"/>
  <c r="BH200" i="14" a="1"/>
  <c r="BH200" i="14" s="1"/>
  <c r="BH290" i="14" a="1"/>
  <c r="BH290" i="14" s="1"/>
  <c r="BH205" i="14" a="1"/>
  <c r="BH205" i="14" s="1"/>
  <c r="BH208" i="14" a="1"/>
  <c r="BH208" i="14" s="1"/>
  <c r="BH209" i="14" a="1"/>
  <c r="BH209" i="14" s="1"/>
  <c r="BH202" i="14" a="1"/>
  <c r="BH202" i="14" s="1"/>
  <c r="BH198" i="14" a="1"/>
  <c r="BH198" i="14" s="1"/>
  <c r="BH206" i="14" a="1"/>
  <c r="BH206" i="14" s="1"/>
  <c r="BH203" i="14" a="1"/>
  <c r="BH203" i="14" s="1"/>
  <c r="BH207" i="14" a="1"/>
  <c r="BH207" i="14" s="1"/>
  <c r="BH204" i="14" a="1"/>
  <c r="BH204" i="14" s="1"/>
  <c r="AT38" i="14"/>
  <c r="BF323" i="14" a="1"/>
  <c r="BF323" i="14" s="1"/>
  <c r="AD292" i="14"/>
  <c r="AB324" i="14"/>
  <c r="AB129" i="14"/>
  <c r="AC65" i="14"/>
  <c r="AC98" i="14"/>
  <c r="BF98" i="14" s="1" a="1"/>
  <c r="BF98" i="14" s="1"/>
  <c r="AD38" i="14"/>
  <c r="BG38" i="14" s="1" a="1"/>
  <c r="BG38" i="14" s="1"/>
  <c r="BS95" i="14" a="1"/>
  <c r="BU290" i="14" a="1"/>
  <c r="BU205" i="14" a="1"/>
  <c r="AT323" i="14" a="1"/>
  <c r="BU166" i="14" a="1"/>
  <c r="BU202" i="14" a="1"/>
  <c r="AT98" i="14" a="1"/>
  <c r="BU37" i="14" a="1"/>
  <c r="BU207" i="14" a="1"/>
  <c r="BS94" i="14" a="1"/>
  <c r="BU161" i="14" a="1"/>
  <c r="BU203" i="14" a="1"/>
  <c r="BS97" i="14" a="1"/>
  <c r="BU287" i="14" a="1"/>
  <c r="BU162" i="14" a="1"/>
  <c r="BU163" i="14" a="1"/>
  <c r="BU198" i="14" a="1"/>
  <c r="BU285" i="14" a="1"/>
  <c r="BU288" i="14" a="1"/>
  <c r="BU206" i="14" a="1"/>
  <c r="BU208" i="14" a="1"/>
  <c r="BU199" i="14" a="1"/>
  <c r="BU289" i="14" a="1"/>
  <c r="BU39" i="14" a="1"/>
  <c r="BS96" i="14" a="1"/>
  <c r="BU164" i="14" a="1"/>
  <c r="BU201" i="14" a="1"/>
  <c r="BU204" i="14" a="1"/>
  <c r="BU200" i="14" a="1"/>
  <c r="BS93" i="14" a="1"/>
  <c r="BU291" i="14" a="1"/>
  <c r="BU36" i="14" a="1"/>
  <c r="BU286" i="14" a="1"/>
  <c r="BU209" i="14" a="1"/>
  <c r="BT38" i="14" a="1"/>
  <c r="BU165" i="14" a="1"/>
  <c r="AX38" i="14" a="1"/>
  <c r="BU198" i="14" l="1"/>
  <c r="CH198" i="14" s="1"/>
  <c r="BU202" i="14"/>
  <c r="CH202" i="14" s="1"/>
  <c r="BU36" i="14"/>
  <c r="BU291" i="14"/>
  <c r="CH291" i="14" s="1"/>
  <c r="BU161" i="14"/>
  <c r="CH161" i="14" s="1"/>
  <c r="BU162" i="14"/>
  <c r="CH162" i="14" s="1"/>
  <c r="BS97" i="14"/>
  <c r="CF97" i="14" s="1"/>
  <c r="BS93" i="14"/>
  <c r="CF93" i="14" s="1"/>
  <c r="BS96" i="14"/>
  <c r="CF96" i="14" s="1"/>
  <c r="BS94" i="14"/>
  <c r="CF94" i="14" s="1"/>
  <c r="BS95" i="14"/>
  <c r="CF95" i="14" s="1"/>
  <c r="BU205" i="14"/>
  <c r="CH205" i="14" s="1"/>
  <c r="BU201" i="14"/>
  <c r="CH201" i="14" s="1"/>
  <c r="BU204" i="14"/>
  <c r="CH204" i="14" s="1"/>
  <c r="BU209" i="14"/>
  <c r="CH209" i="14" s="1"/>
  <c r="BU290" i="14"/>
  <c r="CH290" i="14" s="1"/>
  <c r="BU39" i="14"/>
  <c r="BU37" i="14"/>
  <c r="BU199" i="14"/>
  <c r="CH199" i="14" s="1"/>
  <c r="BU207" i="14"/>
  <c r="CH207" i="14" s="1"/>
  <c r="BU200" i="14"/>
  <c r="CH200" i="14" s="1"/>
  <c r="BU203" i="14"/>
  <c r="CH203" i="14" s="1"/>
  <c r="BU286" i="14"/>
  <c r="CH286" i="14" s="1"/>
  <c r="BU288" i="14"/>
  <c r="CH288" i="14" s="1"/>
  <c r="BT38" i="14"/>
  <c r="BU208" i="14"/>
  <c r="CH208" i="14" s="1"/>
  <c r="BU285" i="14"/>
  <c r="CH285" i="14" s="1"/>
  <c r="BU287" i="14"/>
  <c r="CH287" i="14" s="1"/>
  <c r="BU206" i="14"/>
  <c r="CH206" i="14" s="1"/>
  <c r="BU165" i="14"/>
  <c r="CH165" i="14" s="1"/>
  <c r="BU166" i="14"/>
  <c r="CH166" i="14" s="1"/>
  <c r="BU163" i="14"/>
  <c r="CH163" i="14" s="1"/>
  <c r="BU289" i="14"/>
  <c r="CH289" i="14" s="1"/>
  <c r="BU164" i="14"/>
  <c r="CH164" i="14" s="1"/>
  <c r="CG36" i="14"/>
  <c r="CF38" i="14"/>
  <c r="CG37" i="14"/>
  <c r="CG39" i="14"/>
  <c r="AC324" i="14"/>
  <c r="BF324" i="14" s="1" a="1"/>
  <c r="BF324" i="14" s="1"/>
  <c r="BI164" i="14" a="1"/>
  <c r="BI164" i="14" s="1"/>
  <c r="BI97" i="14" a="1"/>
  <c r="BI97" i="14" s="1"/>
  <c r="BI95" i="14" a="1"/>
  <c r="BI95" i="14" s="1"/>
  <c r="BI93" i="14" a="1"/>
  <c r="BI93" i="14" s="1"/>
  <c r="BI36" i="14" a="1"/>
  <c r="BI36" i="14" s="1"/>
  <c r="BI199" i="14" a="1"/>
  <c r="BI199" i="14" s="1"/>
  <c r="BI201" i="14" a="1"/>
  <c r="BI201" i="14" s="1"/>
  <c r="BI163" i="14" a="1"/>
  <c r="BI163" i="14" s="1"/>
  <c r="BI161" i="14" a="1"/>
  <c r="BI161" i="14" s="1"/>
  <c r="BI39" i="14" a="1"/>
  <c r="BI39" i="14" s="1"/>
  <c r="BI162" i="14" a="1"/>
  <c r="BI162" i="14" s="1"/>
  <c r="BI94" i="14" a="1"/>
  <c r="BI94" i="14" s="1"/>
  <c r="BI322" i="14" a="1"/>
  <c r="BI322" i="14" s="1"/>
  <c r="BI287" i="14" a="1"/>
  <c r="BI287" i="14" s="1"/>
  <c r="BI286" i="14" a="1"/>
  <c r="BI286" i="14" s="1"/>
  <c r="BI37" i="14" a="1"/>
  <c r="BI37" i="14" s="1"/>
  <c r="BI165" i="14" a="1"/>
  <c r="BI165" i="14" s="1"/>
  <c r="BI291" i="14" a="1"/>
  <c r="BI291" i="14" s="1"/>
  <c r="BI289" i="14" a="1"/>
  <c r="BI289" i="14" s="1"/>
  <c r="BI285" i="14" a="1"/>
  <c r="BI285" i="14" s="1"/>
  <c r="BI96" i="14" a="1"/>
  <c r="BI96" i="14" s="1"/>
  <c r="BI166" i="14" a="1"/>
  <c r="BI166" i="14" s="1"/>
  <c r="BI290" i="14" a="1"/>
  <c r="BI290" i="14" s="1"/>
  <c r="BI288" i="14" a="1"/>
  <c r="BI288" i="14" s="1"/>
  <c r="BI203" i="14" a="1"/>
  <c r="BI203" i="14" s="1"/>
  <c r="BI200" i="14" a="1"/>
  <c r="BI200" i="14" s="1"/>
  <c r="BI205" i="14" a="1"/>
  <c r="BI205" i="14" s="1"/>
  <c r="BI204" i="14" a="1"/>
  <c r="BI204" i="14" s="1"/>
  <c r="BI206" i="14" a="1"/>
  <c r="BI206" i="14" s="1"/>
  <c r="BI208" i="14" a="1"/>
  <c r="BI208" i="14" s="1"/>
  <c r="BI198" i="14" a="1"/>
  <c r="BI198" i="14" s="1"/>
  <c r="BI321" i="14" a="1"/>
  <c r="BI321" i="14" s="1"/>
  <c r="BI209" i="14" a="1"/>
  <c r="BI209" i="14" s="1"/>
  <c r="BI207" i="14" a="1"/>
  <c r="BI207" i="14" s="1"/>
  <c r="BI202" i="14" a="1"/>
  <c r="BI202" i="14" s="1"/>
  <c r="AT323" i="14"/>
  <c r="AT98" i="14"/>
  <c r="AX38" i="14"/>
  <c r="AC129" i="14"/>
  <c r="AE292" i="14"/>
  <c r="AD65" i="14"/>
  <c r="AD98" i="14"/>
  <c r="BG98" i="14" s="1" a="1"/>
  <c r="BG98" i="14" s="1"/>
  <c r="AE38" i="14"/>
  <c r="BH38" i="14" s="1" a="1"/>
  <c r="BH38" i="14" s="1"/>
  <c r="BS322" i="14" a="1"/>
  <c r="BV162" i="14" a="1"/>
  <c r="BV288" i="14" a="1"/>
  <c r="BV37" i="14" a="1"/>
  <c r="BV207" i="14" a="1"/>
  <c r="BV39" i="14" a="1"/>
  <c r="BV202" i="14" a="1"/>
  <c r="BS323" i="14" a="1"/>
  <c r="BT95" i="14" a="1"/>
  <c r="AX97" i="14" a="1"/>
  <c r="BS321" i="14" a="1"/>
  <c r="BV164" i="14" a="1"/>
  <c r="BV201" i="14" a="1"/>
  <c r="BV286" i="14" a="1"/>
  <c r="BV285" i="14" a="1"/>
  <c r="BV206" i="14" a="1"/>
  <c r="BT94" i="14" a="1"/>
  <c r="AT324" i="14" a="1"/>
  <c r="AX96" i="14" a="1"/>
  <c r="BV203" i="14" a="1"/>
  <c r="BV163" i="14" a="1"/>
  <c r="BV166" i="14" a="1"/>
  <c r="BU38" i="14" a="1"/>
  <c r="BV205" i="14" a="1"/>
  <c r="BV200" i="14" a="1"/>
  <c r="BT93" i="14" a="1"/>
  <c r="BT97" i="14" a="1"/>
  <c r="BV161" i="14" a="1"/>
  <c r="BV165" i="14" a="1"/>
  <c r="BV290" i="14" a="1"/>
  <c r="BV204" i="14" a="1"/>
  <c r="BV36" i="14" a="1"/>
  <c r="BT96" i="14" a="1"/>
  <c r="AX95" i="14" a="1"/>
  <c r="AX94" i="14" a="1"/>
  <c r="AX93" i="14" a="1"/>
  <c r="BV287" i="14" a="1"/>
  <c r="BV208" i="14" a="1"/>
  <c r="BV198" i="14" a="1"/>
  <c r="BV291" i="14" a="1"/>
  <c r="BS98" i="14" a="1"/>
  <c r="BV209" i="14" a="1"/>
  <c r="BV199" i="14" a="1"/>
  <c r="BV289" i="14" a="1"/>
  <c r="AX98" i="14" a="1"/>
  <c r="BV200" i="14" l="1"/>
  <c r="CI200" i="14" s="1"/>
  <c r="BV288" i="14"/>
  <c r="CI288" i="14" s="1"/>
  <c r="BV37" i="14"/>
  <c r="BV39" i="14"/>
  <c r="BV199" i="14"/>
  <c r="CI199" i="14" s="1"/>
  <c r="BV209" i="14"/>
  <c r="CI209" i="14" s="1"/>
  <c r="BV165" i="14"/>
  <c r="CI165" i="14" s="1"/>
  <c r="BV201" i="14"/>
  <c r="CI201" i="14" s="1"/>
  <c r="BV290" i="14"/>
  <c r="CI290" i="14" s="1"/>
  <c r="BV166" i="14"/>
  <c r="CI166" i="14" s="1"/>
  <c r="BV198" i="14"/>
  <c r="CI198" i="14" s="1"/>
  <c r="BV36" i="14"/>
  <c r="BT94" i="14"/>
  <c r="CG94" i="14" s="1"/>
  <c r="BT97" i="14"/>
  <c r="CG97" i="14" s="1"/>
  <c r="BT93" i="14"/>
  <c r="CG93" i="14" s="1"/>
  <c r="BT96" i="14"/>
  <c r="CG96" i="14" s="1"/>
  <c r="BT95" i="14"/>
  <c r="CG95" i="14" s="1"/>
  <c r="BV208" i="14"/>
  <c r="CI208" i="14" s="1"/>
  <c r="BV285" i="14"/>
  <c r="CI285" i="14" s="1"/>
  <c r="BS98" i="14"/>
  <c r="CF98" i="14" s="1"/>
  <c r="BV205" i="14"/>
  <c r="CI205" i="14" s="1"/>
  <c r="BV162" i="14"/>
  <c r="CI162" i="14" s="1"/>
  <c r="BV203" i="14"/>
  <c r="CI203" i="14" s="1"/>
  <c r="BV286" i="14"/>
  <c r="CI286" i="14" s="1"/>
  <c r="BV287" i="14"/>
  <c r="CI287" i="14" s="1"/>
  <c r="BU38" i="14"/>
  <c r="BV202" i="14"/>
  <c r="CI202" i="14" s="1"/>
  <c r="BV206" i="14"/>
  <c r="CI206" i="14" s="1"/>
  <c r="BV289" i="14"/>
  <c r="CI289" i="14" s="1"/>
  <c r="BV161" i="14"/>
  <c r="CI161" i="14" s="1"/>
  <c r="BV164" i="14"/>
  <c r="CI164" i="14" s="1"/>
  <c r="BV207" i="14"/>
  <c r="CI207" i="14" s="1"/>
  <c r="BV204" i="14"/>
  <c r="CI204" i="14" s="1"/>
  <c r="BV291" i="14"/>
  <c r="CI291" i="14" s="1"/>
  <c r="BV163" i="14"/>
  <c r="CI163" i="14" s="1"/>
  <c r="BS322" i="14"/>
  <c r="CF322" i="14" s="1"/>
  <c r="BS321" i="14"/>
  <c r="CF321" i="14" s="1"/>
  <c r="BS323" i="14"/>
  <c r="CF323" i="14" s="1"/>
  <c r="AD324" i="14"/>
  <c r="BG324" i="14" s="1" a="1"/>
  <c r="BG324" i="14" s="1"/>
  <c r="BG323" i="14" a="1"/>
  <c r="BG323" i="14" s="1"/>
  <c r="CG38" i="14"/>
  <c r="AT324" i="14"/>
  <c r="CH36" i="14"/>
  <c r="CH37" i="14"/>
  <c r="CH39" i="14"/>
  <c r="AD129" i="14"/>
  <c r="BJ162" i="14" a="1"/>
  <c r="BJ162" i="14" s="1"/>
  <c r="BJ95" i="14" a="1"/>
  <c r="BJ95" i="14" s="1"/>
  <c r="BJ94" i="14" a="1"/>
  <c r="BJ94" i="14" s="1"/>
  <c r="BJ37" i="14" a="1"/>
  <c r="BJ37" i="14" s="1"/>
  <c r="BJ163" i="14" a="1"/>
  <c r="BJ163" i="14" s="1"/>
  <c r="BJ201" i="14" a="1"/>
  <c r="BJ201" i="14" s="1"/>
  <c r="BJ96" i="14" a="1"/>
  <c r="BJ96" i="14" s="1"/>
  <c r="BJ93" i="14" a="1"/>
  <c r="BJ93" i="14" s="1"/>
  <c r="BJ199" i="14" a="1"/>
  <c r="BJ199" i="14" s="1"/>
  <c r="BJ164" i="14" a="1"/>
  <c r="BJ164" i="14" s="1"/>
  <c r="BJ161" i="14" a="1"/>
  <c r="BJ161" i="14" s="1"/>
  <c r="BJ97" i="14" a="1"/>
  <c r="BJ97" i="14" s="1"/>
  <c r="BJ39" i="14" a="1"/>
  <c r="BJ39" i="14" s="1"/>
  <c r="BJ321" i="14" a="1"/>
  <c r="BJ321" i="14" s="1"/>
  <c r="BJ166" i="14" a="1"/>
  <c r="BJ166" i="14" s="1"/>
  <c r="BJ286" i="14" a="1"/>
  <c r="BJ286" i="14" s="1"/>
  <c r="BJ36" i="14" a="1"/>
  <c r="BJ36" i="14" s="1"/>
  <c r="BJ322" i="14" a="1"/>
  <c r="BJ322" i="14" s="1"/>
  <c r="BJ165" i="14" a="1"/>
  <c r="BJ165" i="14" s="1"/>
  <c r="BJ290" i="14" a="1"/>
  <c r="BJ290" i="14" s="1"/>
  <c r="BJ291" i="14" a="1"/>
  <c r="BJ291" i="14" s="1"/>
  <c r="BJ289" i="14" a="1"/>
  <c r="BJ289" i="14" s="1"/>
  <c r="BJ200" i="14" a="1"/>
  <c r="BJ200" i="14" s="1"/>
  <c r="BJ205" i="14" a="1"/>
  <c r="BJ205" i="14" s="1"/>
  <c r="BJ203" i="14" a="1"/>
  <c r="BJ203" i="14" s="1"/>
  <c r="BJ209" i="14" a="1"/>
  <c r="BJ209" i="14" s="1"/>
  <c r="BJ207" i="14" a="1"/>
  <c r="BJ207" i="14" s="1"/>
  <c r="BJ202" i="14" a="1"/>
  <c r="BJ202" i="14" s="1"/>
  <c r="BJ206" i="14" a="1"/>
  <c r="BJ206" i="14" s="1"/>
  <c r="BJ288" i="14" a="1"/>
  <c r="BJ288" i="14" s="1"/>
  <c r="BJ198" i="14" a="1"/>
  <c r="BJ198" i="14" s="1"/>
  <c r="BJ287" i="14" a="1"/>
  <c r="BJ287" i="14" s="1"/>
  <c r="BJ285" i="14" a="1"/>
  <c r="BJ285" i="14" s="1"/>
  <c r="BJ204" i="14" a="1"/>
  <c r="BJ204" i="14" s="1"/>
  <c r="BJ208" i="14" a="1"/>
  <c r="BJ208" i="14" s="1"/>
  <c r="AX94" i="14"/>
  <c r="AX98" i="14"/>
  <c r="AX97" i="14"/>
  <c r="AX93" i="14"/>
  <c r="AX96" i="14"/>
  <c r="AX95" i="14"/>
  <c r="AF292" i="14"/>
  <c r="AE65" i="14"/>
  <c r="AE98" i="14"/>
  <c r="BH98" i="14" s="1" a="1"/>
  <c r="BH98" i="14" s="1"/>
  <c r="AF38" i="14"/>
  <c r="BI38" i="14" s="1" a="1"/>
  <c r="BI38" i="14" s="1"/>
  <c r="AX322" i="14" a="1"/>
  <c r="BW165" i="14" a="1"/>
  <c r="BW166" i="14" a="1"/>
  <c r="BW200" i="14" a="1"/>
  <c r="BW290" i="14" a="1"/>
  <c r="BW37" i="14" a="1"/>
  <c r="BW162" i="14" a="1"/>
  <c r="BS324" i="14" a="1"/>
  <c r="BW204" i="14" a="1"/>
  <c r="AX323" i="14" a="1"/>
  <c r="BU95" i="14" a="1"/>
  <c r="BW206" i="14" a="1"/>
  <c r="BW289" i="14" a="1"/>
  <c r="BW287" i="14" a="1"/>
  <c r="BW201" i="14" a="1"/>
  <c r="BT322" i="14" a="1"/>
  <c r="BW164" i="14" a="1"/>
  <c r="BW202" i="14" a="1"/>
  <c r="BW203" i="14" a="1"/>
  <c r="BT321" i="14" a="1"/>
  <c r="BW36" i="14" a="1"/>
  <c r="BW39" i="14" a="1"/>
  <c r="BT98" i="14" a="1"/>
  <c r="BU93" i="14" a="1"/>
  <c r="BU94" i="14" a="1"/>
  <c r="BW288" i="14" a="1"/>
  <c r="BT323" i="14" a="1"/>
  <c r="BV38" i="14" a="1"/>
  <c r="BW285" i="14" a="1"/>
  <c r="BW286" i="14" a="1"/>
  <c r="BW163" i="14" a="1"/>
  <c r="BU96" i="14" a="1"/>
  <c r="BW209" i="14" a="1"/>
  <c r="BW199" i="14" a="1"/>
  <c r="BW208" i="14" a="1"/>
  <c r="BW161" i="14" a="1"/>
  <c r="BW205" i="14" a="1"/>
  <c r="BU97" i="14" a="1"/>
  <c r="BW207" i="14" a="1"/>
  <c r="BW198" i="14" a="1"/>
  <c r="AX321" i="14" a="1"/>
  <c r="BW291" i="14" a="1"/>
  <c r="BW209" i="14" l="1"/>
  <c r="CJ209" i="14" s="1"/>
  <c r="BW291" i="14"/>
  <c r="CJ291" i="14" s="1"/>
  <c r="BW286" i="14"/>
  <c r="CJ286" i="14" s="1"/>
  <c r="BW163" i="14"/>
  <c r="CJ163" i="14" s="1"/>
  <c r="BT98" i="14"/>
  <c r="CG98" i="14" s="1"/>
  <c r="BW207" i="14"/>
  <c r="CJ207" i="14" s="1"/>
  <c r="BW166" i="14"/>
  <c r="CJ166" i="14" s="1"/>
  <c r="BW203" i="14"/>
  <c r="CJ203" i="14" s="1"/>
  <c r="BW164" i="14"/>
  <c r="CJ164" i="14" s="1"/>
  <c r="BW208" i="14"/>
  <c r="CJ208" i="14" s="1"/>
  <c r="BW205" i="14"/>
  <c r="CJ205" i="14" s="1"/>
  <c r="BW290" i="14"/>
  <c r="CJ290" i="14" s="1"/>
  <c r="BW199" i="14"/>
  <c r="CJ199" i="14" s="1"/>
  <c r="BW198" i="14"/>
  <c r="CJ198" i="14" s="1"/>
  <c r="BW201" i="14"/>
  <c r="CJ201" i="14" s="1"/>
  <c r="BT322" i="14"/>
  <c r="CG322" i="14" s="1"/>
  <c r="BT321" i="14"/>
  <c r="CG321" i="14" s="1"/>
  <c r="BU93" i="14"/>
  <c r="CH93" i="14" s="1"/>
  <c r="BU94" i="14"/>
  <c r="CH94" i="14" s="1"/>
  <c r="BU97" i="14"/>
  <c r="CH97" i="14" s="1"/>
  <c r="BU96" i="14"/>
  <c r="CH96" i="14" s="1"/>
  <c r="BU95" i="14"/>
  <c r="CH95" i="14" s="1"/>
  <c r="BW161" i="14"/>
  <c r="CJ161" i="14" s="1"/>
  <c r="BW204" i="14"/>
  <c r="CJ204" i="14" s="1"/>
  <c r="BW288" i="14"/>
  <c r="CJ288" i="14" s="1"/>
  <c r="BW165" i="14"/>
  <c r="CJ165" i="14" s="1"/>
  <c r="BW162" i="14"/>
  <c r="CJ162" i="14" s="1"/>
  <c r="BV38" i="14"/>
  <c r="BW37" i="14"/>
  <c r="BW200" i="14"/>
  <c r="CJ200" i="14" s="1"/>
  <c r="BW285" i="14"/>
  <c r="CJ285" i="14" s="1"/>
  <c r="BW206" i="14"/>
  <c r="CJ206" i="14" s="1"/>
  <c r="BW289" i="14"/>
  <c r="CJ289" i="14" s="1"/>
  <c r="BW39" i="14"/>
  <c r="BS324" i="14"/>
  <c r="CF324" i="14" s="1"/>
  <c r="BW287" i="14"/>
  <c r="CJ287" i="14" s="1"/>
  <c r="BW202" i="14"/>
  <c r="CJ202" i="14" s="1"/>
  <c r="BW36" i="14"/>
  <c r="BT323" i="14"/>
  <c r="CG323" i="14" s="1"/>
  <c r="AE324" i="14"/>
  <c r="BH324" i="14" s="1" a="1"/>
  <c r="BH324" i="14" s="1"/>
  <c r="BH323" i="14" a="1"/>
  <c r="BH323" i="14" s="1"/>
  <c r="CI37" i="14"/>
  <c r="CI36" i="14"/>
  <c r="CH38" i="14"/>
  <c r="CI39" i="14"/>
  <c r="AX322" i="14"/>
  <c r="AX321" i="14"/>
  <c r="AX323" i="14"/>
  <c r="AE129" i="14"/>
  <c r="BK39" i="14" a="1"/>
  <c r="BK39" i="14" s="1"/>
  <c r="BK201" i="14" a="1"/>
  <c r="BK201" i="14" s="1"/>
  <c r="BK164" i="14" a="1"/>
  <c r="BK164" i="14" s="1"/>
  <c r="BK163" i="14" a="1"/>
  <c r="BK163" i="14" s="1"/>
  <c r="BK162" i="14" a="1"/>
  <c r="BK162" i="14" s="1"/>
  <c r="BK161" i="14" a="1"/>
  <c r="BK161" i="14" s="1"/>
  <c r="BK199" i="14" a="1"/>
  <c r="BK199" i="14" s="1"/>
  <c r="BK94" i="14" a="1"/>
  <c r="BK94" i="14" s="1"/>
  <c r="BK97" i="14" a="1"/>
  <c r="BK97" i="14" s="1"/>
  <c r="BK95" i="14" a="1"/>
  <c r="BK95" i="14" s="1"/>
  <c r="BK96" i="14" a="1"/>
  <c r="BK96" i="14" s="1"/>
  <c r="BK37" i="14" a="1"/>
  <c r="BK37" i="14" s="1"/>
  <c r="BK322" i="14" a="1"/>
  <c r="BK322" i="14" s="1"/>
  <c r="BK321" i="14" a="1"/>
  <c r="BK321" i="14" s="1"/>
  <c r="BK36" i="14" a="1"/>
  <c r="BK36" i="14" s="1"/>
  <c r="BK165" i="14" a="1"/>
  <c r="BK165" i="14" s="1"/>
  <c r="BK166" i="14" a="1"/>
  <c r="BK166" i="14" s="1"/>
  <c r="BK290" i="14" a="1"/>
  <c r="BK290" i="14" s="1"/>
  <c r="BK289" i="14" a="1"/>
  <c r="BK289" i="14" s="1"/>
  <c r="BK93" i="14" a="1"/>
  <c r="BK93" i="14" s="1"/>
  <c r="BK291" i="14" a="1"/>
  <c r="BK291" i="14" s="1"/>
  <c r="BK287" i="14" a="1"/>
  <c r="BK287" i="14" s="1"/>
  <c r="BK203" i="14" a="1"/>
  <c r="BK203" i="14" s="1"/>
  <c r="BK285" i="14" a="1"/>
  <c r="BK285" i="14" s="1"/>
  <c r="BK209" i="14" a="1"/>
  <c r="BK209" i="14" s="1"/>
  <c r="BK207" i="14" a="1"/>
  <c r="BK207" i="14" s="1"/>
  <c r="BK208" i="14" a="1"/>
  <c r="BK208" i="14" s="1"/>
  <c r="BK205" i="14" a="1"/>
  <c r="BK205" i="14" s="1"/>
  <c r="BK206" i="14" a="1"/>
  <c r="BK206" i="14" s="1"/>
  <c r="BK286" i="14" a="1"/>
  <c r="BK286" i="14" s="1"/>
  <c r="BK204" i="14" a="1"/>
  <c r="BK204" i="14" s="1"/>
  <c r="BK288" i="14" a="1"/>
  <c r="BK288" i="14" s="1"/>
  <c r="BK202" i="14" a="1"/>
  <c r="BK202" i="14" s="1"/>
  <c r="BK200" i="14" a="1"/>
  <c r="BK200" i="14" s="1"/>
  <c r="BK198" i="14" a="1"/>
  <c r="BK198" i="14" s="1"/>
  <c r="AG292" i="14"/>
  <c r="AF65" i="14"/>
  <c r="AF98" i="14"/>
  <c r="BI98" i="14" s="1" a="1"/>
  <c r="BI98" i="14" s="1"/>
  <c r="AG38" i="14"/>
  <c r="BJ38" i="14" s="1" a="1"/>
  <c r="BJ38" i="14" s="1"/>
  <c r="AS161" i="14" a="1"/>
  <c r="AS285" i="14" a="1"/>
  <c r="AS203" i="14" a="1"/>
  <c r="AS207" i="14" a="1"/>
  <c r="BU323" i="14" a="1"/>
  <c r="AS198" i="14" a="1"/>
  <c r="AS93" i="14" a="1"/>
  <c r="BX166" i="14" a="1"/>
  <c r="AS208" i="14" a="1"/>
  <c r="AX324" i="14" a="1"/>
  <c r="BX37" i="14" a="1"/>
  <c r="BX287" i="14" a="1"/>
  <c r="BU321" i="14" a="1"/>
  <c r="BX208" i="14" a="1"/>
  <c r="BV93" i="14" a="1"/>
  <c r="BU98" i="14" a="1"/>
  <c r="BX207" i="14" a="1"/>
  <c r="BX161" i="14" a="1"/>
  <c r="BU322" i="14" a="1"/>
  <c r="AS36" i="14" a="1"/>
  <c r="BX286" i="14" a="1"/>
  <c r="BV97" i="14" a="1"/>
  <c r="AS166" i="14" a="1"/>
  <c r="BX203" i="14" a="1"/>
  <c r="BX162" i="14" a="1"/>
  <c r="AS202" i="14" a="1"/>
  <c r="BX209" i="14" a="1"/>
  <c r="AS287" i="14" a="1"/>
  <c r="BX36" i="14" a="1"/>
  <c r="BV94" i="14" a="1"/>
  <c r="AS94" i="14" a="1"/>
  <c r="AS321" i="14" a="1"/>
  <c r="BX288" i="14" a="1"/>
  <c r="BX202" i="14" a="1"/>
  <c r="AS201" i="14" a="1"/>
  <c r="AS290" i="14" a="1"/>
  <c r="BV96" i="14" a="1"/>
  <c r="BX289" i="14" a="1"/>
  <c r="BW38" i="14" a="1"/>
  <c r="AS164" i="14" a="1"/>
  <c r="AS200" i="14" a="1"/>
  <c r="AS95" i="14" a="1"/>
  <c r="BX290" i="14" a="1"/>
  <c r="BX205" i="14" a="1"/>
  <c r="AS205" i="14" a="1"/>
  <c r="AS162" i="14" a="1"/>
  <c r="BX200" i="14" a="1"/>
  <c r="AS37" i="14" a="1"/>
  <c r="BX198" i="14" a="1"/>
  <c r="AS288" i="14" a="1"/>
  <c r="BX285" i="14" a="1"/>
  <c r="AS322" i="14" a="1"/>
  <c r="AS199" i="14" a="1"/>
  <c r="BX199" i="14" a="1"/>
  <c r="BX164" i="14" a="1"/>
  <c r="AS206" i="14" a="1"/>
  <c r="BX201" i="14" a="1"/>
  <c r="AS204" i="14" a="1"/>
  <c r="AS39" i="14" a="1"/>
  <c r="BX204" i="14" a="1"/>
  <c r="BT324" i="14" a="1"/>
  <c r="AS96" i="14" a="1"/>
  <c r="AS163" i="14" a="1"/>
  <c r="BX291" i="14" a="1"/>
  <c r="BV95" i="14" a="1"/>
  <c r="AS209" i="14" a="1"/>
  <c r="BX163" i="14" a="1"/>
  <c r="AS289" i="14" a="1"/>
  <c r="AS165" i="14" a="1"/>
  <c r="BX39" i="14" a="1"/>
  <c r="AS286" i="14" a="1"/>
  <c r="AS291" i="14" a="1"/>
  <c r="BX165" i="14" a="1"/>
  <c r="BX206" i="14" a="1"/>
  <c r="BX198" i="14" l="1"/>
  <c r="CK198" i="14" s="1"/>
  <c r="BX289" i="14"/>
  <c r="CK289" i="14" s="1"/>
  <c r="BX36" i="14"/>
  <c r="BX39" i="14"/>
  <c r="BT324" i="14"/>
  <c r="CG324" i="14" s="1"/>
  <c r="BX200" i="14"/>
  <c r="CK200" i="14" s="1"/>
  <c r="BX203" i="14"/>
  <c r="CK203" i="14" s="1"/>
  <c r="BX285" i="14"/>
  <c r="CK285" i="14" s="1"/>
  <c r="BX202" i="14"/>
  <c r="CK202" i="14" s="1"/>
  <c r="BX206" i="14"/>
  <c r="CK206" i="14" s="1"/>
  <c r="BX37" i="14"/>
  <c r="BX161" i="14"/>
  <c r="CK161" i="14" s="1"/>
  <c r="BX205" i="14"/>
  <c r="CK205" i="14" s="1"/>
  <c r="BX287" i="14"/>
  <c r="CK287" i="14" s="1"/>
  <c r="BX162" i="14"/>
  <c r="CK162" i="14" s="1"/>
  <c r="BX166" i="14"/>
  <c r="CK166" i="14" s="1"/>
  <c r="BW38" i="14"/>
  <c r="BX208" i="14"/>
  <c r="CK208" i="14" s="1"/>
  <c r="BX163" i="14"/>
  <c r="CK163" i="14" s="1"/>
  <c r="BU323" i="14"/>
  <c r="CH323" i="14" s="1"/>
  <c r="BX209" i="14"/>
  <c r="CK209" i="14" s="1"/>
  <c r="BX290" i="14"/>
  <c r="CK290" i="14" s="1"/>
  <c r="BX286" i="14"/>
  <c r="CK286" i="14" s="1"/>
  <c r="BX199" i="14"/>
  <c r="CK199" i="14" s="1"/>
  <c r="BX288" i="14"/>
  <c r="CK288" i="14" s="1"/>
  <c r="BX291" i="14"/>
  <c r="CK291" i="14" s="1"/>
  <c r="BV93" i="14"/>
  <c r="CI93" i="14" s="1"/>
  <c r="BV97" i="14"/>
  <c r="CI97" i="14" s="1"/>
  <c r="BV94" i="14"/>
  <c r="CI94" i="14" s="1"/>
  <c r="BV95" i="14"/>
  <c r="CI95" i="14" s="1"/>
  <c r="BV96" i="14"/>
  <c r="CI96" i="14" s="1"/>
  <c r="BX204" i="14"/>
  <c r="CK204" i="14" s="1"/>
  <c r="BX207" i="14"/>
  <c r="CK207" i="14" s="1"/>
  <c r="BX164" i="14"/>
  <c r="CK164" i="14" s="1"/>
  <c r="BU321" i="14"/>
  <c r="CH321" i="14" s="1"/>
  <c r="BU322" i="14"/>
  <c r="CH322" i="14" s="1"/>
  <c r="BX165" i="14"/>
  <c r="CK165" i="14" s="1"/>
  <c r="BX201" i="14"/>
  <c r="CK201" i="14" s="1"/>
  <c r="BU98" i="14"/>
  <c r="CH98" i="14" s="1"/>
  <c r="AF324" i="14"/>
  <c r="BI324" i="14" s="1" a="1"/>
  <c r="BI324" i="14" s="1"/>
  <c r="BI323" i="14" a="1"/>
  <c r="BI323" i="14" s="1"/>
  <c r="AS198" i="14"/>
  <c r="AS200" i="14"/>
  <c r="AS199" i="14"/>
  <c r="AS203" i="14"/>
  <c r="AS206" i="14"/>
  <c r="AS208" i="14"/>
  <c r="AS202" i="14"/>
  <c r="AS205" i="14"/>
  <c r="AS204" i="14"/>
  <c r="AS207" i="14"/>
  <c r="AS209" i="14"/>
  <c r="AS201" i="14"/>
  <c r="AX324" i="14"/>
  <c r="CJ39" i="14"/>
  <c r="CI38" i="14"/>
  <c r="CJ36" i="14"/>
  <c r="CJ37" i="14"/>
  <c r="AF129" i="14"/>
  <c r="BL97" i="14" a="1"/>
  <c r="BL97" i="14" s="1"/>
  <c r="BL164" i="14" a="1"/>
  <c r="BL164" i="14" s="1"/>
  <c r="BL199" i="14" a="1"/>
  <c r="BL199" i="14" s="1"/>
  <c r="BL163" i="14" a="1"/>
  <c r="BL163" i="14" s="1"/>
  <c r="BL37" i="14" a="1"/>
  <c r="BL37" i="14" s="1"/>
  <c r="BL96" i="14" a="1"/>
  <c r="BL96" i="14" s="1"/>
  <c r="BL95" i="14" a="1"/>
  <c r="BL95" i="14" s="1"/>
  <c r="BL162" i="14" a="1"/>
  <c r="BL162" i="14" s="1"/>
  <c r="BL161" i="14" a="1"/>
  <c r="BL161" i="14" s="1"/>
  <c r="BL201" i="14" a="1"/>
  <c r="BL201" i="14" s="1"/>
  <c r="BL290" i="14" a="1"/>
  <c r="BL290" i="14" s="1"/>
  <c r="BL288" i="14" a="1"/>
  <c r="BL288" i="14" s="1"/>
  <c r="BL166" i="14" a="1"/>
  <c r="BL166" i="14" s="1"/>
  <c r="BL321" i="14" a="1"/>
  <c r="BL321" i="14" s="1"/>
  <c r="BL94" i="14" a="1"/>
  <c r="BL94" i="14" s="1"/>
  <c r="BL36" i="14" a="1"/>
  <c r="BL36" i="14" s="1"/>
  <c r="BL165" i="14" a="1"/>
  <c r="BL165" i="14" s="1"/>
  <c r="BL322" i="14" a="1"/>
  <c r="BL322" i="14" s="1"/>
  <c r="BL291" i="14" a="1"/>
  <c r="BL291" i="14" s="1"/>
  <c r="BL287" i="14" a="1"/>
  <c r="BL287" i="14" s="1"/>
  <c r="BL285" i="14" a="1"/>
  <c r="BL285" i="14" s="1"/>
  <c r="BL39" i="14" a="1"/>
  <c r="BL39" i="14" s="1"/>
  <c r="BL93" i="14" a="1"/>
  <c r="BL93" i="14" s="1"/>
  <c r="BL209" i="14" a="1"/>
  <c r="BL209" i="14" s="1"/>
  <c r="BL205" i="14" a="1"/>
  <c r="BL205" i="14" s="1"/>
  <c r="BL289" i="14" a="1"/>
  <c r="BL289" i="14" s="1"/>
  <c r="BL208" i="14" a="1"/>
  <c r="BL208" i="14" s="1"/>
  <c r="BL204" i="14" a="1"/>
  <c r="BL204" i="14" s="1"/>
  <c r="BL286" i="14" a="1"/>
  <c r="BL286" i="14" s="1"/>
  <c r="BL202" i="14" a="1"/>
  <c r="BL202" i="14" s="1"/>
  <c r="BL198" i="14" a="1"/>
  <c r="BL198" i="14" s="1"/>
  <c r="BL200" i="14" a="1"/>
  <c r="BL200" i="14" s="1"/>
  <c r="BL207" i="14" a="1"/>
  <c r="BL207" i="14" s="1"/>
  <c r="BL206" i="14" a="1"/>
  <c r="BL206" i="14" s="1"/>
  <c r="BL203" i="14" a="1"/>
  <c r="BL203" i="14" s="1"/>
  <c r="AH292" i="14"/>
  <c r="AS322" i="14"/>
  <c r="AS321" i="14"/>
  <c r="AS288" i="14"/>
  <c r="AS285" i="14"/>
  <c r="AS287" i="14"/>
  <c r="AS286" i="14"/>
  <c r="AS289" i="14"/>
  <c r="AS290" i="14"/>
  <c r="AS291" i="14"/>
  <c r="AS166" i="14"/>
  <c r="AS165" i="14"/>
  <c r="AS164" i="14"/>
  <c r="AS163" i="14"/>
  <c r="AS162" i="14"/>
  <c r="AS161" i="14"/>
  <c r="AS95" i="14"/>
  <c r="AS94" i="14"/>
  <c r="AS93" i="14"/>
  <c r="AS96" i="14"/>
  <c r="AG65" i="14"/>
  <c r="AG98" i="14"/>
  <c r="BJ98" i="14" s="1" a="1"/>
  <c r="BJ98" i="14" s="1"/>
  <c r="AH38" i="14"/>
  <c r="BK38" i="14" s="1" a="1"/>
  <c r="BK38" i="14" s="1"/>
  <c r="AS39" i="14"/>
  <c r="AS36" i="14"/>
  <c r="AS37" i="14"/>
  <c r="BY164" i="14" a="1"/>
  <c r="AW161" i="14" a="1"/>
  <c r="BY36" i="14" a="1"/>
  <c r="BY288" i="14" a="1"/>
  <c r="BY39" i="14" a="1"/>
  <c r="BY162" i="14" a="1"/>
  <c r="BY291" i="14" a="1"/>
  <c r="BY201" i="14" a="1"/>
  <c r="BY165" i="14" a="1"/>
  <c r="BY161" i="14" a="1"/>
  <c r="BY37" i="14" a="1"/>
  <c r="BY287" i="14" a="1"/>
  <c r="BW95" i="14" a="1"/>
  <c r="BY200" i="14" a="1"/>
  <c r="BY199" i="14" a="1"/>
  <c r="BV322" i="14" a="1"/>
  <c r="BW93" i="14" a="1"/>
  <c r="BY163" i="14" a="1"/>
  <c r="AS38" i="14" a="1"/>
  <c r="BW96" i="14" a="1"/>
  <c r="BV321" i="14" a="1"/>
  <c r="BY285" i="14" a="1"/>
  <c r="AW200" i="14" a="1"/>
  <c r="AW163" i="14" a="1"/>
  <c r="AW201" i="14" a="1"/>
  <c r="AW164" i="14" a="1"/>
  <c r="BY204" i="14" a="1"/>
  <c r="BV323" i="14" a="1"/>
  <c r="BY205" i="14" a="1"/>
  <c r="AW207" i="14" a="1"/>
  <c r="BX38" i="14" a="1"/>
  <c r="BY198" i="14" a="1"/>
  <c r="BY202" i="14" a="1"/>
  <c r="BU324" i="14" a="1"/>
  <c r="BY166" i="14" a="1"/>
  <c r="AS97" i="14" a="1"/>
  <c r="BY286" i="14" a="1"/>
  <c r="BY209" i="14" a="1"/>
  <c r="BW97" i="14" a="1"/>
  <c r="AW209" i="14" a="1"/>
  <c r="AW287" i="14" a="1"/>
  <c r="AW36" i="14" a="1"/>
  <c r="AW205" i="14" a="1"/>
  <c r="AW39" i="14" a="1"/>
  <c r="BW94" i="14" a="1"/>
  <c r="AW206" i="14" a="1"/>
  <c r="BY207" i="14" a="1"/>
  <c r="AW286" i="14" a="1"/>
  <c r="BY289" i="14" a="1"/>
  <c r="BY290" i="14" a="1"/>
  <c r="BY203" i="14" a="1"/>
  <c r="BV98" i="14" a="1"/>
  <c r="AW285" i="14" a="1"/>
  <c r="BY206" i="14" a="1"/>
  <c r="AW291" i="14" a="1"/>
  <c r="BY208" i="14" a="1"/>
  <c r="AW162" i="14" a="1"/>
  <c r="AW166" i="14" a="1"/>
  <c r="AW204" i="14" a="1"/>
  <c r="AW165" i="14" a="1"/>
  <c r="AW198" i="14" a="1"/>
  <c r="AW288" i="14" a="1"/>
  <c r="AW203" i="14" a="1"/>
  <c r="AW289" i="14" a="1"/>
  <c r="AW37" i="14" a="1"/>
  <c r="AW199" i="14" a="1"/>
  <c r="AW202" i="14" a="1"/>
  <c r="AW208" i="14" a="1"/>
  <c r="AW290" i="14" a="1"/>
  <c r="BY206" i="14" l="1"/>
  <c r="CL206" i="14" s="1"/>
  <c r="BY287" i="14"/>
  <c r="CL287" i="14" s="1"/>
  <c r="BY288" i="14"/>
  <c r="CL288" i="14" s="1"/>
  <c r="BY205" i="14"/>
  <c r="CL205" i="14" s="1"/>
  <c r="BY285" i="14"/>
  <c r="CL285" i="14" s="1"/>
  <c r="BV322" i="14"/>
  <c r="CI322" i="14" s="1"/>
  <c r="BV321" i="14"/>
  <c r="CI321" i="14" s="1"/>
  <c r="BY209" i="14"/>
  <c r="CL209" i="14" s="1"/>
  <c r="BW97" i="14"/>
  <c r="CJ97" i="14" s="1"/>
  <c r="BW96" i="14"/>
  <c r="CJ96" i="14" s="1"/>
  <c r="BW93" i="14"/>
  <c r="CJ93" i="14" s="1"/>
  <c r="BW95" i="14"/>
  <c r="CJ95" i="14" s="1"/>
  <c r="BW94" i="14"/>
  <c r="CJ94" i="14" s="1"/>
  <c r="BY207" i="14"/>
  <c r="CL207" i="14" s="1"/>
  <c r="BY286" i="14"/>
  <c r="CL286" i="14" s="1"/>
  <c r="BY291" i="14"/>
  <c r="CL291" i="14" s="1"/>
  <c r="BY290" i="14"/>
  <c r="CL290" i="14" s="1"/>
  <c r="BY37" i="14"/>
  <c r="BY200" i="14"/>
  <c r="CL200" i="14" s="1"/>
  <c r="BY201" i="14"/>
  <c r="CL201" i="14" s="1"/>
  <c r="BY203" i="14"/>
  <c r="CL203" i="14" s="1"/>
  <c r="BY166" i="14"/>
  <c r="CL166" i="14" s="1"/>
  <c r="BX38" i="14"/>
  <c r="BY165" i="14"/>
  <c r="CL165" i="14" s="1"/>
  <c r="BY204" i="14"/>
  <c r="CL204" i="14" s="1"/>
  <c r="BY36" i="14"/>
  <c r="BY163" i="14"/>
  <c r="CL163" i="14" s="1"/>
  <c r="BU324" i="14"/>
  <c r="CH324" i="14" s="1"/>
  <c r="BY198" i="14"/>
  <c r="CL198" i="14" s="1"/>
  <c r="BY208" i="14"/>
  <c r="CL208" i="14" s="1"/>
  <c r="BY39" i="14"/>
  <c r="BY161" i="14"/>
  <c r="CL161" i="14" s="1"/>
  <c r="BY199" i="14"/>
  <c r="CL199" i="14" s="1"/>
  <c r="BV98" i="14"/>
  <c r="CI98" i="14" s="1"/>
  <c r="BY202" i="14"/>
  <c r="CL202" i="14" s="1"/>
  <c r="BY289" i="14"/>
  <c r="CL289" i="14" s="1"/>
  <c r="BY162" i="14"/>
  <c r="CL162" i="14" s="1"/>
  <c r="BY164" i="14"/>
  <c r="CL164" i="14" s="1"/>
  <c r="BV323" i="14"/>
  <c r="CI323" i="14" s="1"/>
  <c r="AG324" i="14"/>
  <c r="BJ324" i="14" s="1" a="1"/>
  <c r="BJ324" i="14" s="1"/>
  <c r="BJ323" i="14" a="1"/>
  <c r="BJ323" i="14" s="1"/>
  <c r="AW201" i="14"/>
  <c r="AW205" i="14"/>
  <c r="AW203" i="14"/>
  <c r="AW209" i="14"/>
  <c r="AW202" i="14"/>
  <c r="AW199" i="14"/>
  <c r="AW207" i="14"/>
  <c r="AW208" i="14"/>
  <c r="AW200" i="14"/>
  <c r="AW204" i="14"/>
  <c r="AW206" i="14"/>
  <c r="AW198" i="14"/>
  <c r="CJ38" i="14"/>
  <c r="CK36" i="14"/>
  <c r="CK39" i="14"/>
  <c r="CK37" i="14"/>
  <c r="AG129" i="14"/>
  <c r="BK323" i="14" a="1"/>
  <c r="BK323" i="14" s="1"/>
  <c r="BM94" i="14" a="1"/>
  <c r="BM94" i="14" s="1"/>
  <c r="BM93" i="14" a="1"/>
  <c r="BM93" i="14" s="1"/>
  <c r="BM161" i="14" a="1"/>
  <c r="BM161" i="14" s="1"/>
  <c r="BM199" i="14" a="1"/>
  <c r="BM199" i="14" s="1"/>
  <c r="BM201" i="14" a="1"/>
  <c r="BM201" i="14" s="1"/>
  <c r="BM97" i="14" a="1"/>
  <c r="BM97" i="14" s="1"/>
  <c r="BM37" i="14" a="1"/>
  <c r="BM37" i="14" s="1"/>
  <c r="BM36" i="14" a="1"/>
  <c r="BM36" i="14" s="1"/>
  <c r="BM163" i="14" a="1"/>
  <c r="BM163" i="14" s="1"/>
  <c r="BM162" i="14" a="1"/>
  <c r="BM162" i="14" s="1"/>
  <c r="BM164" i="14" a="1"/>
  <c r="BM164" i="14" s="1"/>
  <c r="BM95" i="14" a="1"/>
  <c r="BM95" i="14" s="1"/>
  <c r="BM289" i="14" a="1"/>
  <c r="BM289" i="14" s="1"/>
  <c r="BM165" i="14" a="1"/>
  <c r="BM165" i="14" s="1"/>
  <c r="BM291" i="14" a="1"/>
  <c r="BM291" i="14" s="1"/>
  <c r="BM166" i="14" a="1"/>
  <c r="BM166" i="14" s="1"/>
  <c r="BM322" i="14" a="1"/>
  <c r="BM322" i="14" s="1"/>
  <c r="BM321" i="14" a="1"/>
  <c r="BM321" i="14" s="1"/>
  <c r="BM96" i="14" a="1"/>
  <c r="BM96" i="14" s="1"/>
  <c r="BM39" i="14" a="1"/>
  <c r="BM39" i="14" s="1"/>
  <c r="BM285" i="14" a="1"/>
  <c r="BM285" i="14" s="1"/>
  <c r="BM288" i="14" a="1"/>
  <c r="BM288" i="14" s="1"/>
  <c r="BM204" i="14" a="1"/>
  <c r="BM204" i="14" s="1"/>
  <c r="BM286" i="14" a="1"/>
  <c r="BM286" i="14" s="1"/>
  <c r="BM206" i="14" a="1"/>
  <c r="BM206" i="14" s="1"/>
  <c r="BM200" i="14" a="1"/>
  <c r="BM200" i="14" s="1"/>
  <c r="BM287" i="14" a="1"/>
  <c r="BM287" i="14" s="1"/>
  <c r="BM209" i="14" a="1"/>
  <c r="BM209" i="14" s="1"/>
  <c r="BM207" i="14" a="1"/>
  <c r="BM207" i="14" s="1"/>
  <c r="BM203" i="14" a="1"/>
  <c r="BM203" i="14" s="1"/>
  <c r="BM290" i="14" a="1"/>
  <c r="BM290" i="14" s="1"/>
  <c r="BM202" i="14" a="1"/>
  <c r="BM202" i="14" s="1"/>
  <c r="BM205" i="14" a="1"/>
  <c r="BM205" i="14" s="1"/>
  <c r="BM208" i="14" a="1"/>
  <c r="BM208" i="14" s="1"/>
  <c r="BM198" i="14" a="1"/>
  <c r="BM198" i="14" s="1"/>
  <c r="AI292" i="14"/>
  <c r="AH98" i="14"/>
  <c r="BK98" i="14" s="1" a="1"/>
  <c r="BK98" i="14" s="1"/>
  <c r="AW287" i="14"/>
  <c r="AW286" i="14"/>
  <c r="AW285" i="14"/>
  <c r="AW288" i="14"/>
  <c r="AW289" i="14"/>
  <c r="AW291" i="14"/>
  <c r="AW290" i="14"/>
  <c r="AW166" i="14"/>
  <c r="AW161" i="14"/>
  <c r="AW162" i="14"/>
  <c r="AW163" i="14"/>
  <c r="AW164" i="14"/>
  <c r="AW165" i="14"/>
  <c r="AI38" i="14"/>
  <c r="BL38" i="14" s="1" a="1"/>
  <c r="BL38" i="14" s="1"/>
  <c r="AS97" i="14"/>
  <c r="AS38" i="14"/>
  <c r="AH65" i="14"/>
  <c r="AW37" i="14"/>
  <c r="AW36" i="14"/>
  <c r="AW39" i="14"/>
  <c r="BX95" i="14" a="1"/>
  <c r="BZ162" i="14" a="1"/>
  <c r="BX96" i="14" a="1"/>
  <c r="BW98" i="14" a="1"/>
  <c r="BZ166" i="14" a="1"/>
  <c r="BW323" i="14" a="1"/>
  <c r="BY38" i="14" a="1"/>
  <c r="BW322" i="14" a="1"/>
  <c r="BZ36" i="14" a="1"/>
  <c r="BZ286" i="14" a="1"/>
  <c r="BZ200" i="14" a="1"/>
  <c r="BZ288" i="14" a="1"/>
  <c r="BZ164" i="14" a="1"/>
  <c r="BX94" i="14" a="1"/>
  <c r="BV324" i="14" a="1"/>
  <c r="BZ208" i="14" a="1"/>
  <c r="BX97" i="14" a="1"/>
  <c r="BZ202" i="14" a="1"/>
  <c r="BZ201" i="14" a="1"/>
  <c r="BZ209" i="14" a="1"/>
  <c r="BZ37" i="14" a="1"/>
  <c r="BZ290" i="14" a="1"/>
  <c r="BZ163" i="14" a="1"/>
  <c r="BZ289" i="14" a="1"/>
  <c r="BZ199" i="14" a="1"/>
  <c r="BZ161" i="14" a="1"/>
  <c r="BX93" i="14" a="1"/>
  <c r="BZ287" i="14" a="1"/>
  <c r="BZ206" i="14" a="1"/>
  <c r="BZ204" i="14" a="1"/>
  <c r="AS98" i="14" a="1"/>
  <c r="BZ205" i="14" a="1"/>
  <c r="BZ207" i="14" a="1"/>
  <c r="BZ291" i="14" a="1"/>
  <c r="BZ285" i="14" a="1"/>
  <c r="BW321" i="14" a="1"/>
  <c r="AS323" i="14" a="1"/>
  <c r="BZ39" i="14" a="1"/>
  <c r="BZ203" i="14" a="1"/>
  <c r="BZ198" i="14" a="1"/>
  <c r="BZ165" i="14" a="1"/>
  <c r="AW38" i="14" a="1"/>
  <c r="BX97" i="14" l="1"/>
  <c r="CK97" i="14" s="1"/>
  <c r="BX93" i="14"/>
  <c r="CK93" i="14" s="1"/>
  <c r="BX95" i="14"/>
  <c r="CK95" i="14" s="1"/>
  <c r="BX96" i="14"/>
  <c r="CK96" i="14" s="1"/>
  <c r="BX94" i="14"/>
  <c r="CK94" i="14" s="1"/>
  <c r="BZ198" i="14"/>
  <c r="CM198" i="14" s="1"/>
  <c r="BZ207" i="14"/>
  <c r="CM207" i="14" s="1"/>
  <c r="BZ206" i="14"/>
  <c r="CM206" i="14" s="1"/>
  <c r="BZ285" i="14"/>
  <c r="CM285" i="14" s="1"/>
  <c r="BZ165" i="14"/>
  <c r="CM165" i="14" s="1"/>
  <c r="BZ200" i="14"/>
  <c r="CM200" i="14" s="1"/>
  <c r="BZ208" i="14"/>
  <c r="CM208" i="14" s="1"/>
  <c r="BZ209" i="14"/>
  <c r="CM209" i="14" s="1"/>
  <c r="BZ286" i="14"/>
  <c r="CM286" i="14" s="1"/>
  <c r="BZ39" i="14"/>
  <c r="BZ289" i="14"/>
  <c r="CM289" i="14" s="1"/>
  <c r="BZ36" i="14"/>
  <c r="BZ204" i="14"/>
  <c r="CM204" i="14" s="1"/>
  <c r="BZ162" i="14"/>
  <c r="CM162" i="14" s="1"/>
  <c r="BV324" i="14"/>
  <c r="CI324" i="14" s="1"/>
  <c r="BZ202" i="14"/>
  <c r="CM202" i="14" s="1"/>
  <c r="BZ203" i="14"/>
  <c r="CM203" i="14" s="1"/>
  <c r="BZ291" i="14"/>
  <c r="CM291" i="14" s="1"/>
  <c r="BZ37" i="14"/>
  <c r="BW323" i="14"/>
  <c r="CJ323" i="14" s="1"/>
  <c r="BZ161" i="14"/>
  <c r="CM161" i="14" s="1"/>
  <c r="BZ163" i="14"/>
  <c r="CM163" i="14" s="1"/>
  <c r="BY38" i="14"/>
  <c r="BZ205" i="14"/>
  <c r="CM205" i="14" s="1"/>
  <c r="BZ164" i="14"/>
  <c r="CM164" i="14" s="1"/>
  <c r="BZ201" i="14"/>
  <c r="CM201" i="14" s="1"/>
  <c r="BZ290" i="14"/>
  <c r="CM290" i="14" s="1"/>
  <c r="BZ287" i="14"/>
  <c r="CM287" i="14" s="1"/>
  <c r="BZ288" i="14"/>
  <c r="CM288" i="14" s="1"/>
  <c r="BZ166" i="14"/>
  <c r="CM166" i="14" s="1"/>
  <c r="BZ199" i="14"/>
  <c r="CM199" i="14" s="1"/>
  <c r="BW322" i="14"/>
  <c r="CJ322" i="14" s="1"/>
  <c r="BW321" i="14"/>
  <c r="CJ321" i="14" s="1"/>
  <c r="BW98" i="14"/>
  <c r="CJ98" i="14" s="1"/>
  <c r="CL39" i="14"/>
  <c r="CL37" i="14"/>
  <c r="CL36" i="14"/>
  <c r="CK38" i="14"/>
  <c r="BN163" i="14" a="1"/>
  <c r="BN163" i="14" s="1"/>
  <c r="BN96" i="14" a="1"/>
  <c r="BN96" i="14" s="1"/>
  <c r="BN93" i="14" a="1"/>
  <c r="BN93" i="14" s="1"/>
  <c r="BN199" i="14" a="1"/>
  <c r="BN199" i="14" s="1"/>
  <c r="BN161" i="14" a="1"/>
  <c r="BN161" i="14" s="1"/>
  <c r="BN201" i="14" a="1"/>
  <c r="BN201" i="14" s="1"/>
  <c r="BN166" i="14" a="1"/>
  <c r="BN166" i="14" s="1"/>
  <c r="BN162" i="14" a="1"/>
  <c r="BN162" i="14" s="1"/>
  <c r="BN164" i="14" a="1"/>
  <c r="BN164" i="14" s="1"/>
  <c r="BN95" i="14" a="1"/>
  <c r="BN95" i="14" s="1"/>
  <c r="BN322" i="14" a="1"/>
  <c r="BN322" i="14" s="1"/>
  <c r="BN321" i="14" a="1"/>
  <c r="BN321" i="14" s="1"/>
  <c r="BN289" i="14" a="1"/>
  <c r="BN289" i="14" s="1"/>
  <c r="BN288" i="14" a="1"/>
  <c r="BN288" i="14" s="1"/>
  <c r="BN39" i="14" a="1"/>
  <c r="BN39" i="14" s="1"/>
  <c r="BN165" i="14" a="1"/>
  <c r="BN165" i="14" s="1"/>
  <c r="BN291" i="14" a="1"/>
  <c r="BN291" i="14" s="1"/>
  <c r="BN97" i="14" a="1"/>
  <c r="BN97" i="14" s="1"/>
  <c r="BN94" i="14" a="1"/>
  <c r="BN94" i="14" s="1"/>
  <c r="BN37" i="14" a="1"/>
  <c r="BN37" i="14" s="1"/>
  <c r="BN36" i="14" a="1"/>
  <c r="BN36" i="14" s="1"/>
  <c r="BN290" i="14" a="1"/>
  <c r="BN290" i="14" s="1"/>
  <c r="BN287" i="14" a="1"/>
  <c r="BN287" i="14" s="1"/>
  <c r="BN286" i="14" a="1"/>
  <c r="BN286" i="14" s="1"/>
  <c r="BN209" i="14" a="1"/>
  <c r="BN209" i="14" s="1"/>
  <c r="BN200" i="14" a="1"/>
  <c r="BN200" i="14" s="1"/>
  <c r="BN207" i="14" a="1"/>
  <c r="BN207" i="14" s="1"/>
  <c r="BN206" i="14" a="1"/>
  <c r="BN206" i="14" s="1"/>
  <c r="BN203" i="14" a="1"/>
  <c r="BN203" i="14" s="1"/>
  <c r="BN198" i="14" a="1"/>
  <c r="BN198" i="14" s="1"/>
  <c r="BN285" i="14" a="1"/>
  <c r="BN285" i="14" s="1"/>
  <c r="BN204" i="14" a="1"/>
  <c r="BN204" i="14" s="1"/>
  <c r="BN208" i="14" a="1"/>
  <c r="BN208" i="14" s="1"/>
  <c r="BN202" i="14" a="1"/>
  <c r="BN202" i="14" s="1"/>
  <c r="BN205" i="14" a="1"/>
  <c r="BN205" i="14" s="1"/>
  <c r="AJ292" i="14"/>
  <c r="AS323" i="14"/>
  <c r="AS98" i="14"/>
  <c r="AH324" i="14"/>
  <c r="BK324" i="14" s="1" a="1"/>
  <c r="BK324" i="14" s="1"/>
  <c r="AH129" i="14"/>
  <c r="AI65" i="14"/>
  <c r="AI98" i="14"/>
  <c r="BL98" i="14" s="1" a="1"/>
  <c r="BL98" i="14" s="1"/>
  <c r="AW38" i="14"/>
  <c r="AJ38" i="14"/>
  <c r="BM38" i="14" s="1" a="1"/>
  <c r="BM38" i="14" s="1"/>
  <c r="BX323" i="14" a="1"/>
  <c r="BX322" i="14" a="1"/>
  <c r="CA36" i="14" a="1"/>
  <c r="BX98" i="14" a="1"/>
  <c r="AW93" i="14" a="1"/>
  <c r="CA287" i="14" a="1"/>
  <c r="CA286" i="14" a="1"/>
  <c r="BZ38" i="14" a="1"/>
  <c r="CA163" i="14" a="1"/>
  <c r="CA285" i="14" a="1"/>
  <c r="CA204" i="14" a="1"/>
  <c r="CA164" i="14" a="1"/>
  <c r="AW96" i="14" a="1"/>
  <c r="AW94" i="14" a="1"/>
  <c r="AW97" i="14" a="1"/>
  <c r="CA208" i="14" a="1"/>
  <c r="BY93" i="14" a="1"/>
  <c r="AW98" i="14" a="1"/>
  <c r="CA206" i="14" a="1"/>
  <c r="CA207" i="14" a="1"/>
  <c r="CA37" i="14" a="1"/>
  <c r="AW95" i="14" a="1"/>
  <c r="BY94" i="14" a="1"/>
  <c r="CA200" i="14" a="1"/>
  <c r="CA162" i="14" a="1"/>
  <c r="BW324" i="14" a="1"/>
  <c r="CA291" i="14" a="1"/>
  <c r="BY97" i="14" a="1"/>
  <c r="BY95" i="14" a="1"/>
  <c r="CA209" i="14" a="1"/>
  <c r="CA165" i="14" a="1"/>
  <c r="CA201" i="14" a="1"/>
  <c r="CA288" i="14" a="1"/>
  <c r="CA39" i="14" a="1"/>
  <c r="CA290" i="14" a="1"/>
  <c r="AS324" i="14" a="1"/>
  <c r="CA202" i="14" a="1"/>
  <c r="CA198" i="14" a="1"/>
  <c r="CA199" i="14" a="1"/>
  <c r="CA203" i="14" a="1"/>
  <c r="BY96" i="14" a="1"/>
  <c r="CA161" i="14" a="1"/>
  <c r="CA289" i="14" a="1"/>
  <c r="CA166" i="14" a="1"/>
  <c r="CA205" i="14" a="1"/>
  <c r="BX321" i="14" a="1"/>
  <c r="BX98" i="14" l="1"/>
  <c r="CK98" i="14" s="1"/>
  <c r="CA208" i="14"/>
  <c r="CN208" i="14" s="1"/>
  <c r="CA207" i="14"/>
  <c r="CN207" i="14" s="1"/>
  <c r="CA286" i="14"/>
  <c r="CN286" i="14" s="1"/>
  <c r="CA291" i="14"/>
  <c r="CN291" i="14" s="1"/>
  <c r="CA201" i="14"/>
  <c r="CN201" i="14" s="1"/>
  <c r="CA202" i="14"/>
  <c r="CN202" i="14" s="1"/>
  <c r="CA204" i="14"/>
  <c r="CN204" i="14" s="1"/>
  <c r="CA165" i="14"/>
  <c r="CN165" i="14" s="1"/>
  <c r="CA287" i="14"/>
  <c r="CN287" i="14" s="1"/>
  <c r="CA161" i="14"/>
  <c r="CN161" i="14" s="1"/>
  <c r="BX321" i="14"/>
  <c r="CK321" i="14" s="1"/>
  <c r="BX322" i="14"/>
  <c r="CK322" i="14" s="1"/>
  <c r="CA285" i="14"/>
  <c r="CN285" i="14" s="1"/>
  <c r="CA198" i="14"/>
  <c r="CN198" i="14" s="1"/>
  <c r="CA209" i="14"/>
  <c r="CN209" i="14" s="1"/>
  <c r="CA290" i="14"/>
  <c r="CN290" i="14" s="1"/>
  <c r="CA288" i="14"/>
  <c r="CN288" i="14" s="1"/>
  <c r="CA164" i="14"/>
  <c r="CN164" i="14" s="1"/>
  <c r="CA206" i="14"/>
  <c r="CN206" i="14" s="1"/>
  <c r="CA200" i="14"/>
  <c r="CN200" i="14" s="1"/>
  <c r="CA39" i="14"/>
  <c r="CA199" i="14"/>
  <c r="CN199" i="14" s="1"/>
  <c r="CA205" i="14"/>
  <c r="CN205" i="14" s="1"/>
  <c r="CA203" i="14"/>
  <c r="CN203" i="14" s="1"/>
  <c r="CA36" i="14"/>
  <c r="CA289" i="14"/>
  <c r="CN289" i="14" s="1"/>
  <c r="CA162" i="14"/>
  <c r="CN162" i="14" s="1"/>
  <c r="BW324" i="14"/>
  <c r="CJ324" i="14" s="1"/>
  <c r="BZ38" i="14"/>
  <c r="BY94" i="14"/>
  <c r="CL94" i="14" s="1"/>
  <c r="BY93" i="14"/>
  <c r="CL93" i="14" s="1"/>
  <c r="BY97" i="14"/>
  <c r="CL97" i="14" s="1"/>
  <c r="BY95" i="14"/>
  <c r="CL95" i="14" s="1"/>
  <c r="BY96" i="14"/>
  <c r="CL96" i="14" s="1"/>
  <c r="CA37" i="14"/>
  <c r="CA166" i="14"/>
  <c r="CN166" i="14" s="1"/>
  <c r="CA163" i="14"/>
  <c r="CN163" i="14" s="1"/>
  <c r="BX323" i="14"/>
  <c r="CK323" i="14" s="1"/>
  <c r="AI324" i="14"/>
  <c r="BL324" i="14" s="1" a="1"/>
  <c r="BL324" i="14" s="1"/>
  <c r="BL323" i="14" a="1"/>
  <c r="BL323" i="14" s="1"/>
  <c r="CM37" i="14"/>
  <c r="CM39" i="14"/>
  <c r="CL38" i="14"/>
  <c r="CM36" i="14"/>
  <c r="AI129" i="14"/>
  <c r="BO199" i="14" a="1"/>
  <c r="BO199" i="14" s="1"/>
  <c r="BO161" i="14" a="1"/>
  <c r="BO161" i="14" s="1"/>
  <c r="BO94" i="14" a="1"/>
  <c r="BO94" i="14" s="1"/>
  <c r="BO36" i="14" a="1"/>
  <c r="BO36" i="14" s="1"/>
  <c r="BO201" i="14" a="1"/>
  <c r="BO201" i="14" s="1"/>
  <c r="BO163" i="14" a="1"/>
  <c r="BO163" i="14" s="1"/>
  <c r="BO96" i="14" a="1"/>
  <c r="BO96" i="14" s="1"/>
  <c r="BO166" i="14" a="1"/>
  <c r="BO166" i="14" s="1"/>
  <c r="BO162" i="14" a="1"/>
  <c r="BO162" i="14" s="1"/>
  <c r="BO164" i="14" a="1"/>
  <c r="BO164" i="14" s="1"/>
  <c r="BO97" i="14" a="1"/>
  <c r="BO97" i="14" s="1"/>
  <c r="BO95" i="14" a="1"/>
  <c r="BO95" i="14" s="1"/>
  <c r="BO93" i="14" a="1"/>
  <c r="BO93" i="14" s="1"/>
  <c r="BO291" i="14" a="1"/>
  <c r="BO291" i="14" s="1"/>
  <c r="BO39" i="14" a="1"/>
  <c r="BO39" i="14" s="1"/>
  <c r="BO165" i="14" a="1"/>
  <c r="BO165" i="14" s="1"/>
  <c r="BO286" i="14" a="1"/>
  <c r="BO286" i="14" s="1"/>
  <c r="BO321" i="14" a="1"/>
  <c r="BO321" i="14" s="1"/>
  <c r="BO322" i="14" a="1"/>
  <c r="BO322" i="14" s="1"/>
  <c r="BO288" i="14" a="1"/>
  <c r="BO288" i="14" s="1"/>
  <c r="BO37" i="14" a="1"/>
  <c r="BO37" i="14" s="1"/>
  <c r="BO290" i="14" a="1"/>
  <c r="BO290" i="14" s="1"/>
  <c r="BO289" i="14" a="1"/>
  <c r="BO289" i="14" s="1"/>
  <c r="BO208" i="14" a="1"/>
  <c r="BO208" i="14" s="1"/>
  <c r="BO198" i="14" a="1"/>
  <c r="BO198" i="14" s="1"/>
  <c r="BO285" i="14" a="1"/>
  <c r="BO285" i="14" s="1"/>
  <c r="BO203" i="14" a="1"/>
  <c r="BO203" i="14" s="1"/>
  <c r="BO204" i="14" a="1"/>
  <c r="BO204" i="14" s="1"/>
  <c r="BO287" i="14" a="1"/>
  <c r="BO287" i="14" s="1"/>
  <c r="BO209" i="14" a="1"/>
  <c r="BO209" i="14" s="1"/>
  <c r="BO207" i="14" a="1"/>
  <c r="BO207" i="14" s="1"/>
  <c r="BO200" i="14" a="1"/>
  <c r="BO200" i="14" s="1"/>
  <c r="BO205" i="14" a="1"/>
  <c r="BO205" i="14" s="1"/>
  <c r="BO206" i="14" a="1"/>
  <c r="BO206" i="14" s="1"/>
  <c r="BO202" i="14" a="1"/>
  <c r="BO202" i="14" s="1"/>
  <c r="AK292" i="14"/>
  <c r="AS324" i="14"/>
  <c r="AW98" i="14"/>
  <c r="AW94" i="14"/>
  <c r="AW95" i="14"/>
  <c r="AW96" i="14"/>
  <c r="AW93" i="14"/>
  <c r="AW97" i="14"/>
  <c r="AJ65" i="14"/>
  <c r="AJ98" i="14"/>
  <c r="BM98" i="14" s="1" a="1"/>
  <c r="BM98" i="14" s="1"/>
  <c r="AK38" i="14"/>
  <c r="BN38" i="14" s="1" a="1"/>
  <c r="BN38" i="14" s="1"/>
  <c r="AR286" i="14" a="1"/>
  <c r="AR39" i="14" a="1"/>
  <c r="AR322" i="14" a="1"/>
  <c r="AR166" i="14" a="1"/>
  <c r="AR285" i="14" a="1"/>
  <c r="AR93" i="14" a="1"/>
  <c r="CB206" i="14" a="1"/>
  <c r="BZ97" i="14" a="1"/>
  <c r="AR95" i="14" a="1"/>
  <c r="AR209" i="14" a="1"/>
  <c r="AR202" i="14" a="1"/>
  <c r="BZ96" i="14" a="1"/>
  <c r="AR97" i="14" a="1"/>
  <c r="CB205" i="14" a="1"/>
  <c r="BZ94" i="14" a="1"/>
  <c r="AR287" i="14" a="1"/>
  <c r="CB165" i="14" a="1"/>
  <c r="CB198" i="14" a="1"/>
  <c r="CB204" i="14" a="1"/>
  <c r="CB36" i="14" a="1"/>
  <c r="AR199" i="14" a="1"/>
  <c r="CB203" i="14" a="1"/>
  <c r="BY98" i="14" a="1"/>
  <c r="CB291" i="14" a="1"/>
  <c r="BY323" i="14" a="1"/>
  <c r="BZ93" i="14" a="1"/>
  <c r="AR206" i="14" a="1"/>
  <c r="AR288" i="14" a="1"/>
  <c r="CB166" i="14" a="1"/>
  <c r="CB290" i="14" a="1"/>
  <c r="AR204" i="14" a="1"/>
  <c r="AR165" i="14" a="1"/>
  <c r="AR198" i="14" a="1"/>
  <c r="CB207" i="14" a="1"/>
  <c r="AR321" i="14" a="1"/>
  <c r="AR161" i="14" a="1"/>
  <c r="AR162" i="14" a="1"/>
  <c r="CB37" i="14" a="1"/>
  <c r="AR200" i="14" a="1"/>
  <c r="AR290" i="14" a="1"/>
  <c r="BY322" i="14" a="1"/>
  <c r="AR201" i="14" a="1"/>
  <c r="CB209" i="14" a="1"/>
  <c r="CB202" i="14" a="1"/>
  <c r="AR207" i="14" a="1"/>
  <c r="AR205" i="14" a="1"/>
  <c r="AW322" i="14" a="1"/>
  <c r="CB208" i="14" a="1"/>
  <c r="AR289" i="14" a="1"/>
  <c r="CB287" i="14" a="1"/>
  <c r="CB199" i="14" a="1"/>
  <c r="CB288" i="14" a="1"/>
  <c r="CB163" i="14" a="1"/>
  <c r="CB201" i="14" a="1"/>
  <c r="AR36" i="14" a="1"/>
  <c r="CB162" i="14" a="1"/>
  <c r="CB164" i="14" a="1"/>
  <c r="CB161" i="14" a="1"/>
  <c r="CB289" i="14" a="1"/>
  <c r="BX324" i="14" a="1"/>
  <c r="CA38" i="14" a="1"/>
  <c r="AR203" i="14" a="1"/>
  <c r="AR291" i="14" a="1"/>
  <c r="BY321" i="14" a="1"/>
  <c r="CB285" i="14" a="1"/>
  <c r="AR37" i="14" a="1"/>
  <c r="BZ95" i="14" a="1"/>
  <c r="AR96" i="14" a="1"/>
  <c r="CB200" i="14" a="1"/>
  <c r="AR164" i="14" a="1"/>
  <c r="AR208" i="14" a="1"/>
  <c r="AR94" i="14" a="1"/>
  <c r="CB286" i="14" a="1"/>
  <c r="CB39" i="14" a="1"/>
  <c r="AW323" i="14" a="1"/>
  <c r="AR163" i="14" a="1"/>
  <c r="AW321" i="14" a="1"/>
  <c r="AW324" i="14" a="1"/>
  <c r="CB39" i="14" l="1"/>
  <c r="CB204" i="14"/>
  <c r="CO204" i="14" s="1"/>
  <c r="CB165" i="14"/>
  <c r="CO165" i="14" s="1"/>
  <c r="CB163" i="14"/>
  <c r="CO163" i="14" s="1"/>
  <c r="CB203" i="14"/>
  <c r="CO203" i="14" s="1"/>
  <c r="CB289" i="14"/>
  <c r="CO289" i="14" s="1"/>
  <c r="CB164" i="14"/>
  <c r="CO164" i="14" s="1"/>
  <c r="CB201" i="14"/>
  <c r="CO201" i="14" s="1"/>
  <c r="CB290" i="14"/>
  <c r="CO290" i="14" s="1"/>
  <c r="CB291" i="14"/>
  <c r="CO291" i="14" s="1"/>
  <c r="CB36" i="14"/>
  <c r="CB285" i="14"/>
  <c r="CO285" i="14" s="1"/>
  <c r="CB286" i="14"/>
  <c r="CO286" i="14" s="1"/>
  <c r="CB37" i="14"/>
  <c r="CB202" i="14"/>
  <c r="CO202" i="14" s="1"/>
  <c r="CB288" i="14"/>
  <c r="CO288" i="14" s="1"/>
  <c r="CB162" i="14"/>
  <c r="CO162" i="14" s="1"/>
  <c r="CB161" i="14"/>
  <c r="CO161" i="14" s="1"/>
  <c r="BY323" i="14"/>
  <c r="CL323" i="14" s="1"/>
  <c r="CB200" i="14"/>
  <c r="CO200" i="14" s="1"/>
  <c r="BX324" i="14"/>
  <c r="CK324" i="14" s="1"/>
  <c r="CA38" i="14"/>
  <c r="CB209" i="14"/>
  <c r="CO209" i="14" s="1"/>
  <c r="BZ95" i="14"/>
  <c r="CM95" i="14" s="1"/>
  <c r="BZ97" i="14"/>
  <c r="CM97" i="14" s="1"/>
  <c r="BZ96" i="14"/>
  <c r="CM96" i="14" s="1"/>
  <c r="BZ93" i="14"/>
  <c r="CM93" i="14" s="1"/>
  <c r="BZ94" i="14"/>
  <c r="CM94" i="14" s="1"/>
  <c r="CB206" i="14"/>
  <c r="CO206" i="14" s="1"/>
  <c r="CB198" i="14"/>
  <c r="CO198" i="14" s="1"/>
  <c r="CB166" i="14"/>
  <c r="CO166" i="14" s="1"/>
  <c r="CB199" i="14"/>
  <c r="CO199" i="14" s="1"/>
  <c r="BY321" i="14"/>
  <c r="CL321" i="14" s="1"/>
  <c r="BY322" i="14"/>
  <c r="CL322" i="14" s="1"/>
  <c r="CB287" i="14"/>
  <c r="CO287" i="14" s="1"/>
  <c r="CB207" i="14"/>
  <c r="CO207" i="14" s="1"/>
  <c r="CB205" i="14"/>
  <c r="CO205" i="14" s="1"/>
  <c r="CB208" i="14"/>
  <c r="CO208" i="14" s="1"/>
  <c r="BY98" i="14"/>
  <c r="CL98" i="14" s="1"/>
  <c r="AJ324" i="14"/>
  <c r="BM324" i="14" s="1" a="1"/>
  <c r="BM324" i="14" s="1"/>
  <c r="BM323" i="14" a="1"/>
  <c r="BM323" i="14" s="1"/>
  <c r="AR207" i="14"/>
  <c r="AR202" i="14"/>
  <c r="AR209" i="14"/>
  <c r="AR200" i="14"/>
  <c r="AR203" i="14"/>
  <c r="AR206" i="14"/>
  <c r="AR198" i="14"/>
  <c r="AR199" i="14"/>
  <c r="AR205" i="14"/>
  <c r="AR208" i="14"/>
  <c r="AR204" i="14"/>
  <c r="AR201" i="14"/>
  <c r="CN37" i="14"/>
  <c r="CM38" i="14"/>
  <c r="CN39" i="14"/>
  <c r="CN36" i="14"/>
  <c r="BN323" i="14" a="1"/>
  <c r="BN323" i="14" s="1"/>
  <c r="AJ129" i="14"/>
  <c r="AR165" i="14"/>
  <c r="AR163" i="14"/>
  <c r="AR286" i="14"/>
  <c r="AR289" i="14"/>
  <c r="AR39" i="14"/>
  <c r="AR164" i="14"/>
  <c r="AR321" i="14"/>
  <c r="AR36" i="14"/>
  <c r="AR285" i="14"/>
  <c r="AR37" i="14"/>
  <c r="AR93" i="14"/>
  <c r="AR94" i="14"/>
  <c r="AR287" i="14"/>
  <c r="AR290" i="14"/>
  <c r="AR291" i="14"/>
  <c r="AR288" i="14"/>
  <c r="AR162" i="14"/>
  <c r="AR161" i="14"/>
  <c r="AR322" i="14"/>
  <c r="AR166" i="14"/>
  <c r="AR95" i="14"/>
  <c r="AR96" i="14"/>
  <c r="AL38" i="14"/>
  <c r="BO38" i="14" s="1" a="1"/>
  <c r="BO38" i="14" s="1"/>
  <c r="AL292" i="14"/>
  <c r="BP163" i="14" a="1"/>
  <c r="BP163" i="14" s="1"/>
  <c r="BP162" i="14" a="1"/>
  <c r="BP162" i="14" s="1"/>
  <c r="BP161" i="14" a="1"/>
  <c r="BP161" i="14" s="1"/>
  <c r="BP94" i="14" a="1"/>
  <c r="BP94" i="14" s="1"/>
  <c r="BP199" i="14" a="1"/>
  <c r="BP199" i="14" s="1"/>
  <c r="BP96" i="14" a="1"/>
  <c r="BP96" i="14" s="1"/>
  <c r="BP95" i="14" a="1"/>
  <c r="BP95" i="14" s="1"/>
  <c r="BP93" i="14" a="1"/>
  <c r="BP93" i="14" s="1"/>
  <c r="BP201" i="14" a="1"/>
  <c r="BP201" i="14" s="1"/>
  <c r="BP97" i="14" a="1"/>
  <c r="BP97" i="14" s="1"/>
  <c r="BP165" i="14" a="1"/>
  <c r="BP165" i="14" s="1"/>
  <c r="BP321" i="14" a="1"/>
  <c r="BP321" i="14" s="1"/>
  <c r="BP290" i="14" a="1"/>
  <c r="BP290" i="14" s="1"/>
  <c r="BP289" i="14" a="1"/>
  <c r="BP289" i="14" s="1"/>
  <c r="BP288" i="14" a="1"/>
  <c r="BP288" i="14" s="1"/>
  <c r="BP39" i="14" a="1"/>
  <c r="BP39" i="14" s="1"/>
  <c r="BP166" i="14" a="1"/>
  <c r="BP166" i="14" s="1"/>
  <c r="BP164" i="14" a="1"/>
  <c r="BP164" i="14" s="1"/>
  <c r="BP36" i="14" a="1"/>
  <c r="BP36" i="14" s="1"/>
  <c r="BP286" i="14" a="1"/>
  <c r="BP286" i="14" s="1"/>
  <c r="BP37" i="14" a="1"/>
  <c r="BP37" i="14" s="1"/>
  <c r="BP291" i="14" a="1"/>
  <c r="BP291" i="14" s="1"/>
  <c r="BP322" i="14" a="1"/>
  <c r="BP322" i="14" s="1"/>
  <c r="BP203" i="14" a="1"/>
  <c r="BP203" i="14" s="1"/>
  <c r="BP198" i="14" a="1"/>
  <c r="BP198" i="14" s="1"/>
  <c r="BP285" i="14" a="1"/>
  <c r="BP285" i="14" s="1"/>
  <c r="BP205" i="14" a="1"/>
  <c r="BP205" i="14" s="1"/>
  <c r="BP202" i="14" a="1"/>
  <c r="BP202" i="14" s="1"/>
  <c r="BP287" i="14" a="1"/>
  <c r="BP287" i="14" s="1"/>
  <c r="BP207" i="14" a="1"/>
  <c r="BP207" i="14" s="1"/>
  <c r="BP200" i="14" a="1"/>
  <c r="BP200" i="14" s="1"/>
  <c r="BP208" i="14" a="1"/>
  <c r="BP208" i="14" s="1"/>
  <c r="BP206" i="14" a="1"/>
  <c r="BP206" i="14" s="1"/>
  <c r="BP209" i="14" a="1"/>
  <c r="BP209" i="14" s="1"/>
  <c r="BP204" i="14" a="1"/>
  <c r="BP204" i="14" s="1"/>
  <c r="AW324" i="14"/>
  <c r="AW322" i="14"/>
  <c r="AW321" i="14"/>
  <c r="AW323" i="14"/>
  <c r="AK65" i="14"/>
  <c r="AK98" i="14"/>
  <c r="BN98" i="14" s="1" a="1"/>
  <c r="BN98" i="14" s="1"/>
  <c r="AR97" i="14"/>
  <c r="AV199" i="14" a="1"/>
  <c r="AQ97" i="14" a="1"/>
  <c r="AQ207" i="14" a="1"/>
  <c r="AV164" i="14" a="1"/>
  <c r="AV39" i="14" a="1"/>
  <c r="AQ164" i="14" a="1"/>
  <c r="CC161" i="14" a="1"/>
  <c r="CC202" i="14" a="1"/>
  <c r="CC288" i="14" a="1"/>
  <c r="CB38" i="14" a="1"/>
  <c r="AQ166" i="14" a="1"/>
  <c r="CC199" i="14" a="1"/>
  <c r="CC201" i="14" a="1"/>
  <c r="AQ165" i="14" a="1"/>
  <c r="CA93" i="14" a="1"/>
  <c r="AQ96" i="14" a="1"/>
  <c r="CC164" i="14" a="1"/>
  <c r="CC163" i="14" a="1"/>
  <c r="CC166" i="14" a="1"/>
  <c r="CC204" i="14" a="1"/>
  <c r="CC203" i="14" a="1"/>
  <c r="AV36" i="14" a="1"/>
  <c r="AQ36" i="14" a="1"/>
  <c r="CC37" i="14" a="1"/>
  <c r="AQ198" i="14" a="1"/>
  <c r="AV287" i="14" a="1"/>
  <c r="AV206" i="14" a="1"/>
  <c r="CC200" i="14" a="1"/>
  <c r="AQ203" i="14" a="1"/>
  <c r="CC208" i="14" a="1"/>
  <c r="AR38" i="14" a="1"/>
  <c r="CA94" i="14" a="1"/>
  <c r="CC209" i="14" a="1"/>
  <c r="CC206" i="14" a="1"/>
  <c r="CC285" i="14" a="1"/>
  <c r="AQ208" i="14" a="1"/>
  <c r="BZ321" i="14" a="1"/>
  <c r="AQ161" i="14" a="1"/>
  <c r="AV163" i="14" a="1"/>
  <c r="BZ322" i="14" a="1"/>
  <c r="BZ323" i="14" a="1"/>
  <c r="BZ98" i="14" a="1"/>
  <c r="AV207" i="14" a="1"/>
  <c r="AV37" i="14" a="1"/>
  <c r="AV203" i="14" a="1"/>
  <c r="AQ93" i="14" a="1"/>
  <c r="CC207" i="14" a="1"/>
  <c r="AV204" i="14" a="1"/>
  <c r="AV208" i="14" a="1"/>
  <c r="AQ288" i="14" a="1"/>
  <c r="AQ204" i="14" a="1"/>
  <c r="AQ321" i="14" a="1"/>
  <c r="AQ163" i="14" a="1"/>
  <c r="CC36" i="14" a="1"/>
  <c r="AQ209" i="14" a="1"/>
  <c r="AQ291" i="14" a="1"/>
  <c r="AQ205" i="14" a="1"/>
  <c r="AQ199" i="14" a="1"/>
  <c r="CC205" i="14" a="1"/>
  <c r="CA96" i="14" a="1"/>
  <c r="AQ37" i="14" a="1"/>
  <c r="AQ206" i="14" a="1"/>
  <c r="CC290" i="14" a="1"/>
  <c r="AQ39" i="14" a="1"/>
  <c r="AQ285" i="14" a="1"/>
  <c r="AQ201" i="14" a="1"/>
  <c r="CC289" i="14" a="1"/>
  <c r="AQ286" i="14" a="1"/>
  <c r="AV202" i="14" a="1"/>
  <c r="CA97" i="14" a="1"/>
  <c r="AQ95" i="14" a="1"/>
  <c r="AQ200" i="14" a="1"/>
  <c r="CA95" i="14" a="1"/>
  <c r="AV288" i="14" a="1"/>
  <c r="AQ322" i="14" a="1"/>
  <c r="CC291" i="14" a="1"/>
  <c r="CC162" i="14" a="1"/>
  <c r="AV289" i="14" a="1"/>
  <c r="AV166" i="14" a="1"/>
  <c r="AQ94" i="14" a="1"/>
  <c r="AV201" i="14" a="1"/>
  <c r="AQ202" i="14" a="1"/>
  <c r="AQ289" i="14" a="1"/>
  <c r="AV200" i="14" a="1"/>
  <c r="CC287" i="14" a="1"/>
  <c r="CC198" i="14" a="1"/>
  <c r="AV198" i="14" a="1"/>
  <c r="AQ162" i="14" a="1"/>
  <c r="AQ287" i="14" a="1"/>
  <c r="AQ290" i="14" a="1"/>
  <c r="CC165" i="14" a="1"/>
  <c r="BY324" i="14" a="1"/>
  <c r="CC39" i="14" a="1"/>
  <c r="AV290" i="14" a="1"/>
  <c r="AV162" i="14" a="1"/>
  <c r="AV205" i="14" a="1"/>
  <c r="AV209" i="14" a="1"/>
  <c r="AV285" i="14" a="1"/>
  <c r="AV165" i="14" a="1"/>
  <c r="AV161" i="14" a="1"/>
  <c r="AV286" i="14" a="1"/>
  <c r="AV291" i="14" a="1"/>
  <c r="CC198" i="14" l="1"/>
  <c r="CP198" i="14" s="1"/>
  <c r="CC37" i="14"/>
  <c r="CC289" i="14"/>
  <c r="CP289" i="14" s="1"/>
  <c r="CC161" i="14"/>
  <c r="CP161" i="14" s="1"/>
  <c r="BZ322" i="14"/>
  <c r="CM322" i="14" s="1"/>
  <c r="BZ321" i="14"/>
  <c r="CM321" i="14" s="1"/>
  <c r="CA94" i="14"/>
  <c r="CN94" i="14" s="1"/>
  <c r="CA96" i="14"/>
  <c r="CN96" i="14" s="1"/>
  <c r="CA93" i="14"/>
  <c r="CN93" i="14" s="1"/>
  <c r="CA97" i="14"/>
  <c r="CN97" i="14" s="1"/>
  <c r="CA95" i="14"/>
  <c r="CN95" i="14" s="1"/>
  <c r="CC204" i="14"/>
  <c r="CP204" i="14" s="1"/>
  <c r="CC207" i="14"/>
  <c r="CP207" i="14" s="1"/>
  <c r="CC203" i="14"/>
  <c r="CP203" i="14" s="1"/>
  <c r="CC290" i="14"/>
  <c r="CP290" i="14" s="1"/>
  <c r="CC162" i="14"/>
  <c r="CP162" i="14" s="1"/>
  <c r="CC209" i="14"/>
  <c r="CP209" i="14" s="1"/>
  <c r="CC287" i="14"/>
  <c r="CP287" i="14" s="1"/>
  <c r="CC163" i="14"/>
  <c r="CP163" i="14" s="1"/>
  <c r="CC202" i="14"/>
  <c r="CP202" i="14" s="1"/>
  <c r="CC36" i="14"/>
  <c r="CC165" i="14"/>
  <c r="CP165" i="14" s="1"/>
  <c r="CC164" i="14"/>
  <c r="CP164" i="14" s="1"/>
  <c r="CC199" i="14"/>
  <c r="CP199" i="14" s="1"/>
  <c r="CB38" i="14"/>
  <c r="CC206" i="14"/>
  <c r="CP206" i="14" s="1"/>
  <c r="CC166" i="14"/>
  <c r="CP166" i="14" s="1"/>
  <c r="BY324" i="14"/>
  <c r="CL324" i="14" s="1"/>
  <c r="CC208" i="14"/>
  <c r="CP208" i="14" s="1"/>
  <c r="CC205" i="14"/>
  <c r="CP205" i="14" s="1"/>
  <c r="CC39" i="14"/>
  <c r="BZ98" i="14"/>
  <c r="CM98" i="14" s="1"/>
  <c r="CC200" i="14"/>
  <c r="CP200" i="14" s="1"/>
  <c r="CC285" i="14"/>
  <c r="CP285" i="14" s="1"/>
  <c r="CC291" i="14"/>
  <c r="CP291" i="14" s="1"/>
  <c r="CC288" i="14"/>
  <c r="CP288" i="14" s="1"/>
  <c r="CC201" i="14"/>
  <c r="CP201" i="14" s="1"/>
  <c r="BZ323" i="14"/>
  <c r="CM323" i="14" s="1"/>
  <c r="AV199" i="14"/>
  <c r="AV201" i="14"/>
  <c r="AV200" i="14"/>
  <c r="AQ198" i="14"/>
  <c r="AQ207" i="14"/>
  <c r="AV204" i="14"/>
  <c r="AV198" i="14"/>
  <c r="AV209" i="14"/>
  <c r="AQ203" i="14"/>
  <c r="AQ209" i="14"/>
  <c r="AQ202" i="14"/>
  <c r="AV208" i="14"/>
  <c r="AV206" i="14"/>
  <c r="AV202" i="14"/>
  <c r="AQ199" i="14"/>
  <c r="AQ200" i="14"/>
  <c r="AQ201" i="14"/>
  <c r="AQ204" i="14"/>
  <c r="AQ206" i="14"/>
  <c r="AV205" i="14"/>
  <c r="AV203" i="14"/>
  <c r="AV207" i="14"/>
  <c r="AQ208" i="14"/>
  <c r="AQ205" i="14"/>
  <c r="P133" i="14" a="1"/>
  <c r="P133" i="14" s="1"/>
  <c r="P139" i="14" s="1"/>
  <c r="Y133" i="14" a="1"/>
  <c r="Y133" i="14" s="1"/>
  <c r="Y139" i="14" s="1"/>
  <c r="H133" i="14" a="1"/>
  <c r="H133" i="14" s="1"/>
  <c r="H139" i="14" s="1"/>
  <c r="X133" i="14" a="1"/>
  <c r="X133" i="14" s="1"/>
  <c r="X139" i="14" s="1"/>
  <c r="V249" i="14" a="1"/>
  <c r="V249" i="14" s="1"/>
  <c r="V257" i="14" s="1"/>
  <c r="V258" i="14" s="1"/>
  <c r="I133" i="14" a="1"/>
  <c r="I133" i="14" s="1"/>
  <c r="I139" i="14" s="1"/>
  <c r="AF133" i="14" a="1"/>
  <c r="Z133" i="14" a="1"/>
  <c r="Z133" i="14" s="1"/>
  <c r="Z139" i="14" s="1"/>
  <c r="CN38" i="14"/>
  <c r="CO37" i="14"/>
  <c r="CO36" i="14"/>
  <c r="CO39" i="14"/>
  <c r="Q133" i="14" a="1"/>
  <c r="Q133" i="14" s="1"/>
  <c r="Q139" i="14" s="1"/>
  <c r="K133" i="14" a="1"/>
  <c r="K133" i="14" s="1"/>
  <c r="K139" i="14" s="1"/>
  <c r="AK129" i="14"/>
  <c r="F249" i="14" a="1"/>
  <c r="F249" i="14" s="1"/>
  <c r="F257" i="14" s="1"/>
  <c r="F258" i="14" s="1"/>
  <c r="AC133" i="14" a="1"/>
  <c r="M133" i="14" a="1"/>
  <c r="M133" i="14" s="1"/>
  <c r="M139" i="14" s="1"/>
  <c r="N249" i="14" a="1"/>
  <c r="N249" i="14" s="1"/>
  <c r="N257" i="14" s="1"/>
  <c r="N258" i="14" s="1"/>
  <c r="AL133" i="14" a="1"/>
  <c r="J133" i="14" a="1"/>
  <c r="J133" i="14" s="1"/>
  <c r="J139" i="14" s="1"/>
  <c r="AM249" i="14" a="1"/>
  <c r="AK133" i="14" a="1"/>
  <c r="U133" i="14" a="1"/>
  <c r="U133" i="14" s="1"/>
  <c r="U139" i="14" s="1"/>
  <c r="F133" i="14" a="1"/>
  <c r="F133" i="14" s="1"/>
  <c r="F139" i="14" s="1"/>
  <c r="AH133" i="14" a="1"/>
  <c r="R133" i="14" a="1"/>
  <c r="R133" i="14" s="1"/>
  <c r="R139" i="14" s="1"/>
  <c r="AG133" i="14" a="1"/>
  <c r="AD249" i="14" a="1"/>
  <c r="AQ289" i="14"/>
  <c r="BA289" i="14" s="1"/>
  <c r="AQ161" i="14"/>
  <c r="AY161" i="14" s="1"/>
  <c r="AV288" i="14"/>
  <c r="AQ290" i="14"/>
  <c r="AY290" i="14" s="1"/>
  <c r="AQ93" i="14"/>
  <c r="AY93" i="14" s="1"/>
  <c r="AQ162" i="14"/>
  <c r="BA162" i="14" s="1"/>
  <c r="AV291" i="14"/>
  <c r="AQ37" i="14"/>
  <c r="AY37" i="14" s="1"/>
  <c r="AR38" i="14"/>
  <c r="AV36" i="14"/>
  <c r="AQ287" i="14"/>
  <c r="BA287" i="14" s="1"/>
  <c r="AQ286" i="14"/>
  <c r="BA286" i="14" s="1"/>
  <c r="AQ321" i="14"/>
  <c r="AZ321" i="14" s="1"/>
  <c r="AQ95" i="14"/>
  <c r="BA95" i="14" s="1"/>
  <c r="AQ163" i="14"/>
  <c r="AZ163" i="14" s="1"/>
  <c r="AV290" i="14"/>
  <c r="AV164" i="14"/>
  <c r="AQ322" i="14"/>
  <c r="AY322" i="14" s="1"/>
  <c r="AQ36" i="14"/>
  <c r="BA36" i="14" s="1"/>
  <c r="AQ165" i="14"/>
  <c r="BA165" i="14" s="1"/>
  <c r="AQ96" i="14"/>
  <c r="BA96" i="14" s="1"/>
  <c r="AV287" i="14"/>
  <c r="AV39" i="14"/>
  <c r="AQ164" i="14"/>
  <c r="BA164" i="14" s="1"/>
  <c r="AV166" i="14"/>
  <c r="AV289" i="14"/>
  <c r="AQ166" i="14"/>
  <c r="AZ166" i="14" s="1"/>
  <c r="AQ94" i="14"/>
  <c r="AZ94" i="14" s="1"/>
  <c r="AV286" i="14"/>
  <c r="AQ39" i="14"/>
  <c r="BA39" i="14" s="1"/>
  <c r="AV161" i="14"/>
  <c r="AV37" i="14"/>
  <c r="AV163" i="14"/>
  <c r="AQ285" i="14"/>
  <c r="AY285" i="14" s="1"/>
  <c r="AQ291" i="14"/>
  <c r="AY291" i="14" s="1"/>
  <c r="AQ288" i="14"/>
  <c r="AY288" i="14" s="1"/>
  <c r="AV162" i="14"/>
  <c r="AV285" i="14"/>
  <c r="AV165" i="14"/>
  <c r="AE133" i="14" a="1"/>
  <c r="W133" i="14" a="1"/>
  <c r="W133" i="14" s="1"/>
  <c r="W139" i="14" s="1"/>
  <c r="O133" i="14" a="1"/>
  <c r="O133" i="14" s="1"/>
  <c r="O139" i="14" s="1"/>
  <c r="G133" i="14" a="1"/>
  <c r="G133" i="14" s="1"/>
  <c r="G139" i="14" s="1"/>
  <c r="AC249" i="14" a="1"/>
  <c r="U249" i="14" a="1"/>
  <c r="U249" i="14" s="1"/>
  <c r="U257" i="14" s="1"/>
  <c r="U258" i="14" s="1"/>
  <c r="M249" i="14" a="1"/>
  <c r="M249" i="14" s="1"/>
  <c r="M257" i="14" s="1"/>
  <c r="M258" i="14" s="1"/>
  <c r="C249" i="14" a="1"/>
  <c r="AP253" i="14" s="1"/>
  <c r="BE253" i="14" s="1"/>
  <c r="BR253" i="14" s="1"/>
  <c r="CE253" i="14" s="1"/>
  <c r="BO323" i="14" a="1"/>
  <c r="BO323" i="14" s="1"/>
  <c r="AL65" i="14"/>
  <c r="AL98" i="14"/>
  <c r="BO98" i="14" s="1" a="1"/>
  <c r="BO98" i="14" s="1"/>
  <c r="AD133" i="14" a="1"/>
  <c r="V133" i="14" a="1"/>
  <c r="V133" i="14" s="1"/>
  <c r="V139" i="14" s="1"/>
  <c r="N133" i="14" a="1"/>
  <c r="N133" i="14" s="1"/>
  <c r="N139" i="14" s="1"/>
  <c r="C133" i="14" a="1"/>
  <c r="AP135" i="14" s="1"/>
  <c r="BE135" i="14" s="1"/>
  <c r="BR135" i="14" s="1"/>
  <c r="CE135" i="14" s="1"/>
  <c r="AJ249" i="14" a="1"/>
  <c r="AB249" i="14" a="1"/>
  <c r="AB249" i="14" s="1"/>
  <c r="T249" i="14" a="1"/>
  <c r="T249" i="14" s="1"/>
  <c r="T257" i="14" s="1"/>
  <c r="T258" i="14" s="1"/>
  <c r="L249" i="14" a="1"/>
  <c r="L249" i="14" s="1"/>
  <c r="L257" i="14" s="1"/>
  <c r="L258" i="14" s="1"/>
  <c r="AK249" i="14" a="1"/>
  <c r="AK249" i="14" s="1"/>
  <c r="BN249" i="14" s="1" a="1"/>
  <c r="BN249" i="14" s="1"/>
  <c r="AI249" i="14" a="1"/>
  <c r="S249" i="14" a="1"/>
  <c r="S249" i="14" s="1"/>
  <c r="S257" i="14" s="1"/>
  <c r="S258" i="14" s="1"/>
  <c r="K249" i="14" a="1"/>
  <c r="K249" i="14" s="1"/>
  <c r="K257" i="14" s="1"/>
  <c r="K258" i="14" s="1"/>
  <c r="AJ133" i="14" a="1"/>
  <c r="T133" i="14" a="1"/>
  <c r="T133" i="14" s="1"/>
  <c r="T139" i="14" s="1"/>
  <c r="L133" i="14" a="1"/>
  <c r="L133" i="14" s="1"/>
  <c r="L139" i="14" s="1"/>
  <c r="Z249" i="14" a="1"/>
  <c r="Z249" i="14" s="1"/>
  <c r="Z257" i="14" s="1"/>
  <c r="Z258" i="14" s="1"/>
  <c r="R249" i="14" a="1"/>
  <c r="R249" i="14" s="1"/>
  <c r="R257" i="14" s="1"/>
  <c r="R258" i="14" s="1"/>
  <c r="J249" i="14" a="1"/>
  <c r="J249" i="14" s="1"/>
  <c r="J257" i="14" s="1"/>
  <c r="J258" i="14" s="1"/>
  <c r="AL249" i="14" a="1"/>
  <c r="AA249" i="14" a="1"/>
  <c r="AA249" i="14" s="1"/>
  <c r="AA257" i="14" s="1"/>
  <c r="AA258" i="14" s="1"/>
  <c r="AB133" i="14" a="1"/>
  <c r="AB133" i="14" s="1"/>
  <c r="AH249" i="14" a="1"/>
  <c r="AI133" i="14" a="1"/>
  <c r="AA133" i="14" a="1"/>
  <c r="AA133" i="14" s="1"/>
  <c r="AA139" i="14" s="1"/>
  <c r="S133" i="14" a="1"/>
  <c r="S133" i="14" s="1"/>
  <c r="S139" i="14" s="1"/>
  <c r="AG249" i="14" a="1"/>
  <c r="Y249" i="14" a="1"/>
  <c r="Y249" i="14" s="1"/>
  <c r="Y257" i="14" s="1"/>
  <c r="Y258" i="14" s="1"/>
  <c r="Q249" i="14" a="1"/>
  <c r="Q249" i="14" s="1"/>
  <c r="Q257" i="14" s="1"/>
  <c r="Q258" i="14" s="1"/>
  <c r="I249" i="14" a="1"/>
  <c r="I249" i="14" s="1"/>
  <c r="I257" i="14" s="1"/>
  <c r="I258" i="14" s="1"/>
  <c r="AF249" i="14" a="1"/>
  <c r="X249" i="14" a="1"/>
  <c r="X249" i="14" s="1"/>
  <c r="X257" i="14" s="1"/>
  <c r="X258" i="14" s="1"/>
  <c r="P249" i="14" a="1"/>
  <c r="P249" i="14" s="1"/>
  <c r="P257" i="14" s="1"/>
  <c r="P258" i="14" s="1"/>
  <c r="H249" i="14" a="1"/>
  <c r="H249" i="14" s="1"/>
  <c r="H257" i="14" s="1"/>
  <c r="H258" i="14" s="1"/>
  <c r="AM38" i="14"/>
  <c r="BP38" i="14" s="1" a="1"/>
  <c r="BP38" i="14" s="1"/>
  <c r="AM133" i="14" a="1"/>
  <c r="AE249" i="14" a="1"/>
  <c r="W249" i="14" a="1"/>
  <c r="W249" i="14" s="1"/>
  <c r="W257" i="14" s="1"/>
  <c r="W258" i="14" s="1"/>
  <c r="O249" i="14" a="1"/>
  <c r="O249" i="14" s="1"/>
  <c r="O257" i="14" s="1"/>
  <c r="O258" i="14" s="1"/>
  <c r="G249" i="14" a="1"/>
  <c r="G249" i="14" s="1"/>
  <c r="G257" i="14" s="1"/>
  <c r="G258" i="14" s="1"/>
  <c r="AM292" i="14"/>
  <c r="AK324" i="14"/>
  <c r="BN324" i="14" s="1" a="1"/>
  <c r="BN324" i="14" s="1"/>
  <c r="C51" i="13" a="1"/>
  <c r="C51" i="13" s="1"/>
  <c r="F51" i="13" a="1"/>
  <c r="F51" i="13" s="1"/>
  <c r="F58" i="13" s="1"/>
  <c r="F59" i="13" s="1"/>
  <c r="AQ97" i="14"/>
  <c r="F529" i="13" a="1"/>
  <c r="F529" i="13" s="1"/>
  <c r="F536" i="13" s="1"/>
  <c r="C529" i="13" a="1"/>
  <c r="C483" i="13" a="1"/>
  <c r="F483" i="13" a="1"/>
  <c r="F483" i="13" s="1"/>
  <c r="F490" i="13" s="1"/>
  <c r="C325" i="13" a="1"/>
  <c r="F325" i="13" a="1"/>
  <c r="F325" i="13" s="1"/>
  <c r="F332" i="13" s="1"/>
  <c r="C372" i="13" a="1"/>
  <c r="F372" i="13" a="1"/>
  <c r="F372" i="13" s="1"/>
  <c r="F379" i="13" s="1"/>
  <c r="F285" i="13"/>
  <c r="C191" i="13" a="1"/>
  <c r="F200" i="13"/>
  <c r="C143" i="13" a="1"/>
  <c r="C143" i="13" s="1"/>
  <c r="F143" i="13" a="1"/>
  <c r="F143" i="13" s="1"/>
  <c r="F150" i="13" s="1"/>
  <c r="C97" i="13" a="1"/>
  <c r="C97" i="13" s="1"/>
  <c r="F97" i="13" a="1"/>
  <c r="F97" i="13" s="1"/>
  <c r="F103" i="13" s="1"/>
  <c r="AS137" i="14" a="1"/>
  <c r="AR100" i="13" a="1"/>
  <c r="AU202" i="14" a="1"/>
  <c r="AS330" i="13" a="1"/>
  <c r="AQ533" i="13" a="1"/>
  <c r="AS331" i="13" a="1"/>
  <c r="AT485" i="13" a="1"/>
  <c r="AR279" i="13" a="1"/>
  <c r="AQ148" i="13" a="1"/>
  <c r="AT251" i="14" a="1"/>
  <c r="AS278" i="13" a="1"/>
  <c r="AR148" i="13" a="1"/>
  <c r="AS57" i="13" a="1"/>
  <c r="AR194" i="13" a="1"/>
  <c r="AR54" i="13" a="1"/>
  <c r="AT532" i="13" a="1"/>
  <c r="AQ488" i="13" a="1"/>
  <c r="AS486" i="13" a="1"/>
  <c r="AQ250" i="14" a="1"/>
  <c r="AR199" i="13" a="1"/>
  <c r="AS101" i="13" a="1"/>
  <c r="AQ100" i="13" a="1"/>
  <c r="AQ489" i="13" a="1"/>
  <c r="AR196" i="13" a="1"/>
  <c r="AR136" i="14" a="1"/>
  <c r="AV38" i="14" a="1"/>
  <c r="AT137" i="14" a="1"/>
  <c r="AS148" i="13" a="1"/>
  <c r="AS327" i="13" a="1"/>
  <c r="AS136" i="14" a="1"/>
  <c r="AQ136" i="14" a="1"/>
  <c r="AS253" i="14" a="1"/>
  <c r="AT278" i="13" a="1"/>
  <c r="AR534" i="13" a="1"/>
  <c r="AT198" i="13" a="1"/>
  <c r="AR330" i="13" a="1"/>
  <c r="AT327" i="13" a="1"/>
  <c r="AT138" i="14" a="1"/>
  <c r="AR375" i="13" a="1"/>
  <c r="AR374" i="13" a="1"/>
  <c r="AR532" i="13" a="1"/>
  <c r="AS535" i="13" a="1"/>
  <c r="AR283" i="13" a="1"/>
  <c r="AQ53" i="13" a="1"/>
  <c r="AQ55" i="13" a="1"/>
  <c r="AQ198" i="13" a="1"/>
  <c r="AT55" i="13" a="1"/>
  <c r="AR252" i="14" a="1"/>
  <c r="AT373" i="13" a="1"/>
  <c r="AR487" i="13" a="1"/>
  <c r="AS282" i="13" a="1"/>
  <c r="AS198" i="13" a="1"/>
  <c r="AR134" i="14" a="1"/>
  <c r="AR326" i="13" a="1"/>
  <c r="AS54" i="13" a="1"/>
  <c r="CA98" i="14" a="1"/>
  <c r="AS281" i="13" a="1"/>
  <c r="AS530" i="13" a="1"/>
  <c r="AS373" i="13" a="1"/>
  <c r="CA321" i="14" a="1"/>
  <c r="AR256" i="14" a="1"/>
  <c r="AT192" i="13" a="1"/>
  <c r="AS100" i="13" a="1"/>
  <c r="AT486" i="13" a="1"/>
  <c r="AR323" i="14" a="1"/>
  <c r="AQ535" i="13" a="1"/>
  <c r="AQ101" i="13" a="1"/>
  <c r="AT282" i="13" a="1"/>
  <c r="AS102" i="13" a="1"/>
  <c r="AT281" i="13" a="1"/>
  <c r="AT330" i="13" a="1"/>
  <c r="AT488" i="13" a="1"/>
  <c r="AR55" i="13" a="1"/>
  <c r="AQ192" i="13" a="1"/>
  <c r="AR373" i="13" a="1"/>
  <c r="AS377" i="13" a="1"/>
  <c r="AT284" i="13" a="1"/>
  <c r="AS197" i="13" a="1"/>
  <c r="AQ56" i="13" a="1"/>
  <c r="AR251" i="14" a="1"/>
  <c r="AR484" i="13" a="1"/>
  <c r="AR52" i="13" a="1"/>
  <c r="AQ275" i="13" a="1"/>
  <c r="AR137" i="14" a="1"/>
  <c r="AQ196" i="13" a="1"/>
  <c r="AS531" i="13" a="1"/>
  <c r="AQ255" i="14" a="1"/>
  <c r="AQ277" i="13" a="1"/>
  <c r="AQ281" i="13" a="1"/>
  <c r="AQ251" i="14" a="1"/>
  <c r="AT328" i="13" a="1"/>
  <c r="AQ99" i="13" a="1"/>
  <c r="AS251" i="14" a="1"/>
  <c r="AU207" i="14" a="1"/>
  <c r="AT378" i="13" a="1"/>
  <c r="AT56" i="13" a="1"/>
  <c r="CA322" i="14" a="1"/>
  <c r="AQ378" i="13" a="1"/>
  <c r="AQ530" i="13" a="1"/>
  <c r="AS277" i="13" a="1"/>
  <c r="AS199" i="13" a="1"/>
  <c r="AT489" i="13" a="1"/>
  <c r="AS149" i="13" a="1"/>
  <c r="AR328" i="13" a="1"/>
  <c r="AQ284" i="13" a="1"/>
  <c r="AT196" i="13" a="1"/>
  <c r="AT199" i="13" a="1"/>
  <c r="AR198" i="13" a="1"/>
  <c r="AT326" i="13" a="1"/>
  <c r="AQ282" i="13" a="1"/>
  <c r="AQ145" i="13" a="1"/>
  <c r="AQ252" i="14" a="1"/>
  <c r="AR277" i="13" a="1"/>
  <c r="AT101" i="13" a="1"/>
  <c r="AQ98" i="13" a="1"/>
  <c r="AS534" i="13" a="1"/>
  <c r="AR250" i="14" a="1"/>
  <c r="AT277" i="13" a="1"/>
  <c r="AS328" i="13" a="1"/>
  <c r="CC286" i="14" a="1"/>
  <c r="AT484" i="13" a="1"/>
  <c r="AR149" i="13" a="1"/>
  <c r="AT147" i="13" a="1"/>
  <c r="CB95" i="14" a="1"/>
  <c r="AT148" i="13" a="1"/>
  <c r="AT197" i="13" a="1"/>
  <c r="AR282" i="13" a="1"/>
  <c r="AT98" i="13" a="1"/>
  <c r="AQ38" i="14" a="1"/>
  <c r="AT329" i="13" a="1"/>
  <c r="CB96" i="14" a="1"/>
  <c r="AT253" i="14" a="1"/>
  <c r="AT136" i="14" a="1"/>
  <c r="AQ146" i="13" a="1"/>
  <c r="AR530" i="13" a="1"/>
  <c r="AQ256" i="14" a="1"/>
  <c r="AQ194" i="13" a="1"/>
  <c r="AS138" i="14" a="1"/>
  <c r="AQ134" i="14" a="1"/>
  <c r="AS485" i="13" a="1"/>
  <c r="AS135" i="14" a="1"/>
  <c r="AT195" i="13" a="1"/>
  <c r="AR533" i="13" a="1"/>
  <c r="AQ147" i="13" a="1"/>
  <c r="AS484" i="13" a="1"/>
  <c r="AR56" i="13" a="1"/>
  <c r="AT283" i="13" a="1"/>
  <c r="AR255" i="14" a="1"/>
  <c r="AS255" i="14" a="1"/>
  <c r="AT254" i="14" a="1"/>
  <c r="AS375" i="13" a="1"/>
  <c r="AS532" i="13" a="1"/>
  <c r="AT144" i="13" a="1"/>
  <c r="AQ135" i="14" a="1"/>
  <c r="AQ331" i="13" a="1"/>
  <c r="AQ485" i="13" a="1"/>
  <c r="AQ253" i="14" a="1"/>
  <c r="AS284" i="13" a="1"/>
  <c r="AT275" i="13" a="1"/>
  <c r="AQ279" i="13" a="1"/>
  <c r="AR281" i="13" a="1"/>
  <c r="AT149" i="13" a="1"/>
  <c r="AR98" i="13" a="1"/>
  <c r="AT146" i="13" a="1"/>
  <c r="AS146" i="13" a="1"/>
  <c r="AT54" i="13" a="1"/>
  <c r="AR280" i="13" a="1"/>
  <c r="AQ375" i="13" a="1"/>
  <c r="AT252" i="14" a="1"/>
  <c r="AS376" i="13" a="1"/>
  <c r="AR197" i="13" a="1"/>
  <c r="AU201" i="14" a="1"/>
  <c r="AS256" i="14" a="1"/>
  <c r="AT374" i="13" a="1"/>
  <c r="AS53" i="13" a="1"/>
  <c r="AR192" i="13" a="1"/>
  <c r="AS196" i="13" a="1"/>
  <c r="AT52" i="13" a="1"/>
  <c r="AR531" i="13" a="1"/>
  <c r="AS275" i="13" a="1"/>
  <c r="CB97" i="14" a="1"/>
  <c r="AQ374" i="13" a="1"/>
  <c r="AR377" i="13" a="1"/>
  <c r="AR135" i="14" a="1"/>
  <c r="AT534" i="13" a="1"/>
  <c r="AT102" i="13" a="1"/>
  <c r="AR99" i="13" a="1"/>
  <c r="AQ280" i="13" a="1"/>
  <c r="AS487" i="13" a="1"/>
  <c r="AT487" i="13" a="1"/>
  <c r="AQ102" i="13" a="1"/>
  <c r="AS56" i="13" a="1"/>
  <c r="AT99" i="13" a="1"/>
  <c r="AQ376" i="13" a="1"/>
  <c r="AR275" i="13" a="1"/>
  <c r="AQ373" i="13" a="1"/>
  <c r="AS329" i="13" a="1"/>
  <c r="AR144" i="13" a="1"/>
  <c r="AR378" i="13" a="1"/>
  <c r="AR276" i="13" a="1"/>
  <c r="AQ377" i="13" a="1"/>
  <c r="AT100" i="13" a="1"/>
  <c r="AQ254" i="14" a="1"/>
  <c r="AS276" i="13" a="1"/>
  <c r="AS192" i="13" a="1"/>
  <c r="AR329" i="13" a="1"/>
  <c r="AR278" i="13" a="1"/>
  <c r="AT531" i="13" a="1"/>
  <c r="AS99" i="13" a="1"/>
  <c r="AQ534" i="13" a="1"/>
  <c r="AT279" i="13" a="1"/>
  <c r="AQ193" i="13" a="1"/>
  <c r="AT535" i="13" a="1"/>
  <c r="AQ328" i="13" a="1"/>
  <c r="AS145" i="13" a="1"/>
  <c r="AQ57" i="13" a="1"/>
  <c r="AT193" i="13" a="1"/>
  <c r="AS194" i="13" a="1"/>
  <c r="AT194" i="13" a="1"/>
  <c r="CA323" i="14" a="1"/>
  <c r="AT255" i="14" a="1"/>
  <c r="AT280" i="13" a="1"/>
  <c r="AR138" i="14" a="1"/>
  <c r="AQ326" i="13" a="1"/>
  <c r="AT53" i="13" a="1"/>
  <c r="AT276" i="13" a="1"/>
  <c r="CC38" i="14" a="1"/>
  <c r="AS147" i="13" a="1"/>
  <c r="AS195" i="13" a="1"/>
  <c r="AQ54" i="13" a="1"/>
  <c r="AR253" i="14" a="1"/>
  <c r="AT134" i="14" a="1"/>
  <c r="AR284" i="13" a="1"/>
  <c r="AS279" i="13" a="1"/>
  <c r="AR98" i="14" a="1"/>
  <c r="AU208" i="14" a="1"/>
  <c r="AS488" i="13" a="1"/>
  <c r="AR485" i="13" a="1"/>
  <c r="AT331" i="13" a="1"/>
  <c r="CB93" i="14" a="1"/>
  <c r="AS134" i="14" a="1"/>
  <c r="AR488" i="13" a="1"/>
  <c r="AQ276" i="13" a="1"/>
  <c r="AQ329" i="13" a="1"/>
  <c r="AS98" i="13" a="1"/>
  <c r="AR146" i="13" a="1"/>
  <c r="AU198" i="14" a="1"/>
  <c r="AT57" i="13" a="1"/>
  <c r="AR376" i="13" a="1"/>
  <c r="AR147" i="13" a="1"/>
  <c r="AQ486" i="13" a="1"/>
  <c r="AQ487" i="13" a="1"/>
  <c r="AQ197" i="13" a="1"/>
  <c r="AR254" i="14" a="1"/>
  <c r="AS55" i="13" a="1"/>
  <c r="AS283" i="13" a="1"/>
  <c r="AQ52" i="13" a="1"/>
  <c r="AS52" i="13" a="1"/>
  <c r="AQ195" i="13" a="1"/>
  <c r="AQ199" i="13" a="1"/>
  <c r="AQ144" i="13" a="1"/>
  <c r="AT250" i="14" a="1"/>
  <c r="AQ137" i="14" a="1"/>
  <c r="AQ278" i="13" a="1"/>
  <c r="AS280" i="13" a="1"/>
  <c r="AQ138" i="14" a="1"/>
  <c r="AR486" i="13" a="1"/>
  <c r="AQ532" i="13" a="1"/>
  <c r="AS193" i="13" a="1"/>
  <c r="AR195" i="13" a="1"/>
  <c r="AQ484" i="13" a="1"/>
  <c r="AR102" i="13" a="1"/>
  <c r="AR489" i="13" a="1"/>
  <c r="AR145" i="13" a="1"/>
  <c r="AT145" i="13" a="1"/>
  <c r="AS252" i="14" a="1"/>
  <c r="AS250" i="14" a="1"/>
  <c r="AS489" i="13" a="1"/>
  <c r="BZ324" i="14" a="1"/>
  <c r="AT375" i="13" a="1"/>
  <c r="AR53" i="13" a="1"/>
  <c r="AR101" i="13" a="1"/>
  <c r="AQ531" i="13" a="1"/>
  <c r="AU199" i="14" a="1"/>
  <c r="AT135" i="14" a="1"/>
  <c r="AR57" i="13" a="1"/>
  <c r="AS374" i="13" a="1"/>
  <c r="AQ330" i="13" a="1"/>
  <c r="AQ327" i="13" a="1"/>
  <c r="AT376" i="13" a="1"/>
  <c r="AT377" i="13" a="1"/>
  <c r="AT533" i="13" a="1"/>
  <c r="AR331" i="13" a="1"/>
  <c r="AS533" i="13" a="1"/>
  <c r="AR193" i="13" a="1"/>
  <c r="AQ283" i="13" a="1"/>
  <c r="AT256" i="14" a="1"/>
  <c r="AT530" i="13" a="1"/>
  <c r="AR535" i="13" a="1"/>
  <c r="AQ149" i="13" a="1"/>
  <c r="AR327" i="13" a="1"/>
  <c r="AS254" i="14" a="1"/>
  <c r="AS326" i="13" a="1"/>
  <c r="AS378" i="13" a="1"/>
  <c r="CB94" i="14" a="1"/>
  <c r="AU204" i="14" a="1"/>
  <c r="AS144" i="13" a="1"/>
  <c r="AU203" i="14" a="1"/>
  <c r="AU206" i="14" a="1"/>
  <c r="AU209" i="14" a="1"/>
  <c r="AU200" i="14" a="1"/>
  <c r="AU205" i="14" a="1"/>
  <c r="AP256" i="14" l="1"/>
  <c r="BE256" i="14" s="1"/>
  <c r="BR256" i="14" s="1"/>
  <c r="CE256" i="14" s="1"/>
  <c r="AP136" i="14"/>
  <c r="BE136" i="14" s="1"/>
  <c r="BR136" i="14" s="1"/>
  <c r="CE136" i="14" s="1"/>
  <c r="C249" i="14"/>
  <c r="AP249" i="14" s="1"/>
  <c r="BE249" i="14" s="1"/>
  <c r="BR249" i="14" s="1"/>
  <c r="CE249" i="14" s="1"/>
  <c r="AP250" i="14"/>
  <c r="BE250" i="14" s="1"/>
  <c r="BR250" i="14" s="1"/>
  <c r="CE250" i="14" s="1"/>
  <c r="AP255" i="14"/>
  <c r="BE255" i="14" s="1"/>
  <c r="BR255" i="14" s="1"/>
  <c r="CE255" i="14" s="1"/>
  <c r="AP252" i="14"/>
  <c r="BE252" i="14" s="1"/>
  <c r="BR252" i="14" s="1"/>
  <c r="CE252" i="14" s="1"/>
  <c r="AP254" i="14"/>
  <c r="BE254" i="14" s="1"/>
  <c r="BR254" i="14" s="1"/>
  <c r="CE254" i="14" s="1"/>
  <c r="AP251" i="14"/>
  <c r="BE251" i="14" s="1"/>
  <c r="BR251" i="14" s="1"/>
  <c r="CE251" i="14" s="1"/>
  <c r="CA98" i="14"/>
  <c r="CN98" i="14" s="1"/>
  <c r="CA322" i="14"/>
  <c r="CN322" i="14" s="1"/>
  <c r="CA321" i="14"/>
  <c r="CN321" i="14" s="1"/>
  <c r="CA323" i="14"/>
  <c r="CN323" i="14" s="1"/>
  <c r="BZ324" i="14"/>
  <c r="CM324" i="14" s="1"/>
  <c r="CC38" i="14"/>
  <c r="CB96" i="14"/>
  <c r="CO96" i="14" s="1"/>
  <c r="CB95" i="14"/>
  <c r="CO95" i="14" s="1"/>
  <c r="CB93" i="14"/>
  <c r="CO93" i="14" s="1"/>
  <c r="CB97" i="14"/>
  <c r="CO97" i="14" s="1"/>
  <c r="CB94" i="14"/>
  <c r="CO94" i="14" s="1"/>
  <c r="CC286" i="14"/>
  <c r="CP286" i="14" s="1"/>
  <c r="BL135" i="14" a="1"/>
  <c r="BL135" i="14" s="1"/>
  <c r="BL134" i="14" a="1"/>
  <c r="BL134" i="14" s="1"/>
  <c r="BL138" i="14" a="1"/>
  <c r="BL138" i="14" s="1"/>
  <c r="BL136" i="14" a="1"/>
  <c r="BL136" i="14" s="1"/>
  <c r="BL137" i="14" a="1"/>
  <c r="BL137" i="14" s="1"/>
  <c r="BP251" i="14" a="1"/>
  <c r="BP251" i="14" s="1"/>
  <c r="BP255" i="14" a="1"/>
  <c r="BP255" i="14" s="1"/>
  <c r="BP253" i="14" a="1"/>
  <c r="BP253" i="14" s="1"/>
  <c r="BP252" i="14" a="1"/>
  <c r="BP252" i="14" s="1"/>
  <c r="BP250" i="14" a="1"/>
  <c r="BP250" i="14" s="1"/>
  <c r="BP256" i="14" a="1"/>
  <c r="BP256" i="14" s="1"/>
  <c r="BP254" i="14" a="1"/>
  <c r="BP254" i="14" s="1"/>
  <c r="BI256" i="14" a="1"/>
  <c r="BI256" i="14" s="1"/>
  <c r="BI254" i="14" a="1"/>
  <c r="BI254" i="14" s="1"/>
  <c r="BI251" i="14" a="1"/>
  <c r="BI251" i="14" s="1"/>
  <c r="BI255" i="14" a="1"/>
  <c r="BI255" i="14" s="1"/>
  <c r="BI250" i="14" a="1"/>
  <c r="BI250" i="14" s="1"/>
  <c r="BI253" i="14" a="1"/>
  <c r="BI253" i="14" s="1"/>
  <c r="BI252" i="14" a="1"/>
  <c r="BI252" i="14" s="1"/>
  <c r="AH249" i="14"/>
  <c r="AH257" i="14" s="1"/>
  <c r="BK257" i="14" s="1" a="1"/>
  <c r="BK257" i="14" s="1"/>
  <c r="BK253" i="14" a="1"/>
  <c r="BK253" i="14" s="1"/>
  <c r="BK250" i="14" a="1"/>
  <c r="BK250" i="14" s="1"/>
  <c r="BK254" i="14" a="1"/>
  <c r="BK254" i="14" s="1"/>
  <c r="BK252" i="14" a="1"/>
  <c r="BK252" i="14" s="1"/>
  <c r="BK256" i="14" a="1"/>
  <c r="BK256" i="14" s="1"/>
  <c r="BK251" i="14" a="1"/>
  <c r="BK251" i="14" s="1"/>
  <c r="BK255" i="14" a="1"/>
  <c r="BK255" i="14" s="1"/>
  <c r="BH137" i="14" a="1"/>
  <c r="BH137" i="14" s="1"/>
  <c r="BH135" i="14" a="1"/>
  <c r="BH135" i="14" s="1"/>
  <c r="BH134" i="14" a="1"/>
  <c r="BH134" i="14" s="1"/>
  <c r="BH138" i="14" a="1"/>
  <c r="BH138" i="14" s="1"/>
  <c r="BH136" i="14" a="1"/>
  <c r="BH136" i="14" s="1"/>
  <c r="BG253" i="14" a="1"/>
  <c r="BG253" i="14" s="1"/>
  <c r="BG250" i="14" a="1"/>
  <c r="BG250" i="14" s="1"/>
  <c r="BG254" i="14" a="1"/>
  <c r="BG254" i="14" s="1"/>
  <c r="BG252" i="14" a="1"/>
  <c r="BG252" i="14" s="1"/>
  <c r="BG256" i="14" a="1"/>
  <c r="BG256" i="14" s="1"/>
  <c r="BG251" i="14" a="1"/>
  <c r="BG251" i="14" s="1"/>
  <c r="BG255" i="14" a="1"/>
  <c r="BG255" i="14" s="1"/>
  <c r="BM138" i="14" a="1"/>
  <c r="BM138" i="14" s="1"/>
  <c r="BM136" i="14" a="1"/>
  <c r="BM136" i="14" s="1"/>
  <c r="BM137" i="14" a="1"/>
  <c r="BM137" i="14" s="1"/>
  <c r="BM134" i="14" a="1"/>
  <c r="BM134" i="14" s="1"/>
  <c r="BM135" i="14" a="1"/>
  <c r="BM135" i="14" s="1"/>
  <c r="BM253" i="14" a="1"/>
  <c r="BM253" i="14" s="1"/>
  <c r="BM252" i="14" a="1"/>
  <c r="BM252" i="14" s="1"/>
  <c r="BM250" i="14" a="1"/>
  <c r="BM250" i="14" s="1"/>
  <c r="BM256" i="14" a="1"/>
  <c r="BM256" i="14" s="1"/>
  <c r="BM254" i="14" a="1"/>
  <c r="BM254" i="14" s="1"/>
  <c r="BM251" i="14" a="1"/>
  <c r="BM251" i="14" s="1"/>
  <c r="BM255" i="14" a="1"/>
  <c r="BM255" i="14" s="1"/>
  <c r="BJ136" i="14" a="1"/>
  <c r="BJ136" i="14" s="1"/>
  <c r="BJ135" i="14" a="1"/>
  <c r="BJ135" i="14" s="1"/>
  <c r="BJ134" i="14" a="1"/>
  <c r="BJ134" i="14" s="1"/>
  <c r="BJ138" i="14" a="1"/>
  <c r="BJ138" i="14" s="1"/>
  <c r="BJ137" i="14" a="1"/>
  <c r="BJ137" i="14" s="1"/>
  <c r="BO135" i="14" a="1"/>
  <c r="BO135" i="14" s="1"/>
  <c r="BO136" i="14" a="1"/>
  <c r="BO136" i="14" s="1"/>
  <c r="BO134" i="14" a="1"/>
  <c r="BO134" i="14" s="1"/>
  <c r="BO138" i="14" a="1"/>
  <c r="BO138" i="14" s="1"/>
  <c r="BO137" i="14" a="1"/>
  <c r="BO137" i="14" s="1"/>
  <c r="BH253" i="14" a="1"/>
  <c r="BH253" i="14" s="1"/>
  <c r="BH252" i="14" a="1"/>
  <c r="BH252" i="14" s="1"/>
  <c r="BH250" i="14" a="1"/>
  <c r="BH250" i="14" s="1"/>
  <c r="BH256" i="14" a="1"/>
  <c r="BH256" i="14" s="1"/>
  <c r="BH254" i="14" a="1"/>
  <c r="BH254" i="14" s="1"/>
  <c r="BH251" i="14" a="1"/>
  <c r="BH251" i="14" s="1"/>
  <c r="BH255" i="14" a="1"/>
  <c r="BH255" i="14" s="1"/>
  <c r="BP135" i="14" a="1"/>
  <c r="BP135" i="14" s="1"/>
  <c r="BP134" i="14" a="1"/>
  <c r="BP134" i="14" s="1"/>
  <c r="BP138" i="14" a="1"/>
  <c r="BP138" i="14" s="1"/>
  <c r="BP136" i="14" a="1"/>
  <c r="BP136" i="14" s="1"/>
  <c r="BP137" i="14" a="1"/>
  <c r="BP137" i="14" s="1"/>
  <c r="BO254" i="14" a="1"/>
  <c r="BO254" i="14" s="1"/>
  <c r="BO252" i="14" a="1"/>
  <c r="BO252" i="14" s="1"/>
  <c r="BO256" i="14" a="1"/>
  <c r="BO256" i="14" s="1"/>
  <c r="BO251" i="14" a="1"/>
  <c r="BO251" i="14" s="1"/>
  <c r="BO255" i="14" a="1"/>
  <c r="BO255" i="14" s="1"/>
  <c r="BO253" i="14" a="1"/>
  <c r="BO253" i="14" s="1"/>
  <c r="BO250" i="14" a="1"/>
  <c r="BO250" i="14" s="1"/>
  <c r="AH133" i="14"/>
  <c r="AH139" i="14" s="1"/>
  <c r="BK139" i="14" s="1" a="1"/>
  <c r="BK139" i="14" s="1"/>
  <c r="BK135" i="14" a="1"/>
  <c r="BK135" i="14" s="1"/>
  <c r="BK136" i="14" a="1"/>
  <c r="BK136" i="14" s="1"/>
  <c r="BK134" i="14" a="1"/>
  <c r="BK134" i="14" s="1"/>
  <c r="BK138" i="14" a="1"/>
  <c r="BK138" i="14" s="1"/>
  <c r="BK137" i="14" a="1"/>
  <c r="BK137" i="14" s="1"/>
  <c r="BJ255" i="14" a="1"/>
  <c r="BJ255" i="14" s="1"/>
  <c r="BJ250" i="14" a="1"/>
  <c r="BJ250" i="14" s="1"/>
  <c r="BJ254" i="14" a="1"/>
  <c r="BJ254" i="14" s="1"/>
  <c r="BJ253" i="14" a="1"/>
  <c r="BJ253" i="14" s="1"/>
  <c r="BJ252" i="14" a="1"/>
  <c r="BJ252" i="14" s="1"/>
  <c r="BJ256" i="14" a="1"/>
  <c r="BJ256" i="14" s="1"/>
  <c r="BJ251" i="14" a="1"/>
  <c r="BJ251" i="14" s="1"/>
  <c r="BL253" i="14" a="1"/>
  <c r="BL253" i="14" s="1"/>
  <c r="BL252" i="14" a="1"/>
  <c r="BL252" i="14" s="1"/>
  <c r="BL250" i="14" a="1"/>
  <c r="BL250" i="14" s="1"/>
  <c r="BL256" i="14" a="1"/>
  <c r="BL256" i="14" s="1"/>
  <c r="BL254" i="14" a="1"/>
  <c r="BL254" i="14" s="1"/>
  <c r="BL251" i="14" a="1"/>
  <c r="BL251" i="14" s="1"/>
  <c r="BL255" i="14" a="1"/>
  <c r="BL255" i="14" s="1"/>
  <c r="BF250" i="14" a="1"/>
  <c r="BF250" i="14" s="1"/>
  <c r="BF254" i="14" a="1"/>
  <c r="BF254" i="14" s="1"/>
  <c r="BF253" i="14" a="1"/>
  <c r="BF253" i="14" s="1"/>
  <c r="BF252" i="14" a="1"/>
  <c r="BF252" i="14" s="1"/>
  <c r="BF256" i="14" a="1"/>
  <c r="BF256" i="14" s="1"/>
  <c r="BF251" i="14" a="1"/>
  <c r="BF251" i="14" s="1"/>
  <c r="BF255" i="14" a="1"/>
  <c r="BF255" i="14" s="1"/>
  <c r="BF136" i="14" a="1"/>
  <c r="BF136" i="14" s="1"/>
  <c r="BF135" i="14" a="1"/>
  <c r="BF135" i="14" s="1"/>
  <c r="BF134" i="14" a="1"/>
  <c r="BF134" i="14" s="1"/>
  <c r="BF138" i="14" a="1"/>
  <c r="BF138" i="14" s="1"/>
  <c r="BF137" i="14" a="1"/>
  <c r="BF137" i="14" s="1"/>
  <c r="BN250" i="14" a="1"/>
  <c r="BN250" i="14" s="1"/>
  <c r="BN254" i="14" a="1"/>
  <c r="BN254" i="14" s="1"/>
  <c r="BN253" i="14" a="1"/>
  <c r="BN253" i="14" s="1"/>
  <c r="BN252" i="14" a="1"/>
  <c r="BN252" i="14" s="1"/>
  <c r="BN256" i="14" a="1"/>
  <c r="BN256" i="14" s="1"/>
  <c r="BN251" i="14" a="1"/>
  <c r="BN251" i="14" s="1"/>
  <c r="BN255" i="14" a="1"/>
  <c r="BN255" i="14" s="1"/>
  <c r="BG138" i="14" a="1"/>
  <c r="BG138" i="14" s="1"/>
  <c r="BG137" i="14" a="1"/>
  <c r="BG137" i="14" s="1"/>
  <c r="BG135" i="14" a="1"/>
  <c r="BG135" i="14" s="1"/>
  <c r="BG134" i="14" a="1"/>
  <c r="BG134" i="14" s="1"/>
  <c r="BG136" i="14" a="1"/>
  <c r="BG136" i="14" s="1"/>
  <c r="AK133" i="14"/>
  <c r="BN133" i="14" s="1" a="1"/>
  <c r="BN133" i="14" s="1"/>
  <c r="BN137" i="14" a="1"/>
  <c r="BN137" i="14" s="1"/>
  <c r="BN136" i="14" a="1"/>
  <c r="BN136" i="14" s="1"/>
  <c r="BN135" i="14" a="1"/>
  <c r="BN135" i="14" s="1"/>
  <c r="BN134" i="14" a="1"/>
  <c r="BN134" i="14" s="1"/>
  <c r="BN138" i="14" a="1"/>
  <c r="BN138" i="14" s="1"/>
  <c r="AF133" i="14"/>
  <c r="BI133" i="14" s="1" a="1"/>
  <c r="BI133" i="14" s="1"/>
  <c r="BI135" i="14" a="1"/>
  <c r="BI135" i="14" s="1"/>
  <c r="BI134" i="14" a="1"/>
  <c r="BI134" i="14" s="1"/>
  <c r="BI138" i="14" a="1"/>
  <c r="BI138" i="14" s="1"/>
  <c r="BI136" i="14" a="1"/>
  <c r="BI136" i="14" s="1"/>
  <c r="BI137" i="14" a="1"/>
  <c r="BI137" i="14" s="1"/>
  <c r="AZ289" i="14"/>
  <c r="BA163" i="14"/>
  <c r="AZ164" i="14"/>
  <c r="AY164" i="14"/>
  <c r="AY163" i="14"/>
  <c r="AY162" i="14"/>
  <c r="AU202" i="14"/>
  <c r="AU200" i="14"/>
  <c r="AU207" i="14"/>
  <c r="AU209" i="14"/>
  <c r="AU206" i="14"/>
  <c r="AU199" i="14"/>
  <c r="AU198" i="14"/>
  <c r="AU205" i="14"/>
  <c r="AU203" i="14"/>
  <c r="AU204" i="14"/>
  <c r="AU208" i="14"/>
  <c r="AU201" i="14"/>
  <c r="AZ202" i="14"/>
  <c r="BA202" i="14"/>
  <c r="AY202" i="14"/>
  <c r="AZ200" i="14"/>
  <c r="AY200" i="14"/>
  <c r="BA200" i="14"/>
  <c r="AZ207" i="14"/>
  <c r="AY207" i="14"/>
  <c r="BA207" i="14"/>
  <c r="AZ209" i="14"/>
  <c r="AY209" i="14"/>
  <c r="BA209" i="14"/>
  <c r="AZ206" i="14"/>
  <c r="AY206" i="14"/>
  <c r="BA206" i="14"/>
  <c r="AZ199" i="14"/>
  <c r="BA199" i="14"/>
  <c r="AY199" i="14"/>
  <c r="AY198" i="14"/>
  <c r="AZ198" i="14"/>
  <c r="BA198" i="14"/>
  <c r="AZ205" i="14"/>
  <c r="BA205" i="14"/>
  <c r="AY205" i="14"/>
  <c r="AZ203" i="14"/>
  <c r="AY203" i="14"/>
  <c r="BA203" i="14"/>
  <c r="AZ204" i="14"/>
  <c r="AY204" i="14"/>
  <c r="BA204" i="14"/>
  <c r="BA208" i="14"/>
  <c r="AZ208" i="14"/>
  <c r="AY208" i="14"/>
  <c r="AY201" i="14"/>
  <c r="AZ201" i="14"/>
  <c r="BA201" i="14"/>
  <c r="C133" i="14"/>
  <c r="AP133" i="14" s="1"/>
  <c r="BE133" i="14" s="1"/>
  <c r="BR133" i="14" s="1"/>
  <c r="CE133" i="14" s="1"/>
  <c r="AP134" i="14"/>
  <c r="BE134" i="14" s="1"/>
  <c r="BR134" i="14" s="1"/>
  <c r="CE134" i="14" s="1"/>
  <c r="AP137" i="14"/>
  <c r="BE137" i="14" s="1"/>
  <c r="BR137" i="14" s="1"/>
  <c r="CE137" i="14" s="1"/>
  <c r="AP138" i="14"/>
  <c r="BE138" i="14" s="1"/>
  <c r="BR138" i="14" s="1"/>
  <c r="CE138" i="14" s="1"/>
  <c r="AZ96" i="14"/>
  <c r="AY287" i="14"/>
  <c r="AZ36" i="14"/>
  <c r="BA166" i="14"/>
  <c r="AZ291" i="14"/>
  <c r="BA291" i="14"/>
  <c r="AY36" i="14"/>
  <c r="AZ287" i="14"/>
  <c r="AY166" i="14"/>
  <c r="AY96" i="14"/>
  <c r="BA321" i="14"/>
  <c r="AY321" i="14"/>
  <c r="BA93" i="14"/>
  <c r="AZ93" i="14"/>
  <c r="AY94" i="14"/>
  <c r="AZ39" i="14"/>
  <c r="AZ95" i="14"/>
  <c r="AZ162" i="14"/>
  <c r="AY95" i="14"/>
  <c r="AY289" i="14"/>
  <c r="BA285" i="14"/>
  <c r="AZ161" i="14"/>
  <c r="AZ285" i="14"/>
  <c r="BA161" i="14"/>
  <c r="AZ322" i="14"/>
  <c r="BA322" i="14"/>
  <c r="AY39" i="14"/>
  <c r="CP36" i="14"/>
  <c r="CP39" i="14"/>
  <c r="CP37" i="14"/>
  <c r="CO38" i="14"/>
  <c r="AZ290" i="14"/>
  <c r="AY165" i="14"/>
  <c r="BA290" i="14"/>
  <c r="AZ288" i="14"/>
  <c r="AE249" i="14"/>
  <c r="BH249" i="14" s="1" a="1"/>
  <c r="BH249" i="14" s="1"/>
  <c r="AD133" i="14"/>
  <c r="BG133" i="14" s="1" a="1"/>
  <c r="BG133" i="14" s="1"/>
  <c r="AE133" i="14"/>
  <c r="BH133" i="14" s="1" a="1"/>
  <c r="BH133" i="14" s="1"/>
  <c r="AD249" i="14"/>
  <c r="BG249" i="14" s="1" a="1"/>
  <c r="BG249" i="14" s="1"/>
  <c r="AJ249" i="14"/>
  <c r="BM249" i="14" s="1" a="1"/>
  <c r="BM249" i="14" s="1"/>
  <c r="AZ165" i="14"/>
  <c r="BA288" i="14"/>
  <c r="AZ286" i="14"/>
  <c r="AG249" i="14"/>
  <c r="BJ249" i="14" s="1" a="1"/>
  <c r="BJ249" i="14" s="1"/>
  <c r="AG133" i="14"/>
  <c r="BJ133" i="14" s="1" a="1"/>
  <c r="BJ133" i="14" s="1"/>
  <c r="BA94" i="14"/>
  <c r="AY286" i="14"/>
  <c r="AF249" i="14"/>
  <c r="BI249" i="14" s="1" a="1"/>
  <c r="BI249" i="14" s="1"/>
  <c r="AK257" i="14"/>
  <c r="AI133" i="14"/>
  <c r="BL133" i="14" s="1" a="1"/>
  <c r="BL133" i="14" s="1"/>
  <c r="AJ133" i="14"/>
  <c r="BM133" i="14" s="1" a="1"/>
  <c r="BM133" i="14" s="1"/>
  <c r="AI249" i="14"/>
  <c r="BL249" i="14" s="1" a="1"/>
  <c r="BL249" i="14" s="1"/>
  <c r="AZ37" i="14"/>
  <c r="BA37" i="14"/>
  <c r="AQ254" i="14"/>
  <c r="AQ250" i="14"/>
  <c r="AQ255" i="14"/>
  <c r="AQ256" i="14"/>
  <c r="AQ251" i="14"/>
  <c r="AQ253" i="14"/>
  <c r="AQ252" i="14"/>
  <c r="AS134" i="14"/>
  <c r="AS135" i="14"/>
  <c r="AS136" i="14"/>
  <c r="AS137" i="14"/>
  <c r="AS138" i="14"/>
  <c r="AR134" i="14"/>
  <c r="AR136" i="14"/>
  <c r="AR135" i="14"/>
  <c r="AR137" i="14"/>
  <c r="AR138" i="14"/>
  <c r="AT135" i="14"/>
  <c r="AT134" i="14"/>
  <c r="AT137" i="14"/>
  <c r="AT136" i="14"/>
  <c r="AT138" i="14"/>
  <c r="AM249" i="14"/>
  <c r="BP249" i="14" s="1" a="1"/>
  <c r="BP249" i="14" s="1"/>
  <c r="AL133" i="14"/>
  <c r="BO133" i="14" s="1" a="1"/>
  <c r="BO133" i="14" s="1"/>
  <c r="AC133" i="14"/>
  <c r="BF133" i="14" s="1" a="1"/>
  <c r="BF133" i="14" s="1"/>
  <c r="AQ138" i="14"/>
  <c r="AQ135" i="14"/>
  <c r="AQ134" i="14"/>
  <c r="AQ136" i="14"/>
  <c r="AQ137" i="14"/>
  <c r="AQ38" i="14"/>
  <c r="BA38" i="14" s="1"/>
  <c r="AR98" i="14"/>
  <c r="AR323" i="14"/>
  <c r="AT254" i="14"/>
  <c r="AT252" i="14"/>
  <c r="AT255" i="14"/>
  <c r="AT250" i="14"/>
  <c r="AT253" i="14"/>
  <c r="AT251" i="14"/>
  <c r="AT256" i="14"/>
  <c r="AS250" i="14"/>
  <c r="AS251" i="14"/>
  <c r="AS252" i="14"/>
  <c r="AS254" i="14"/>
  <c r="AS256" i="14"/>
  <c r="AS255" i="14"/>
  <c r="AS253" i="14"/>
  <c r="AR255" i="14"/>
  <c r="AR252" i="14"/>
  <c r="AR251" i="14"/>
  <c r="AR256" i="14"/>
  <c r="AR254" i="14"/>
  <c r="AR253" i="14"/>
  <c r="AR250" i="14"/>
  <c r="AV38" i="14"/>
  <c r="AM133" i="14"/>
  <c r="BP133" i="14" s="1" a="1"/>
  <c r="BP133" i="14" s="1"/>
  <c r="BP323" i="14" a="1"/>
  <c r="BP323" i="14" s="1"/>
  <c r="AM65" i="14"/>
  <c r="AM98" i="14"/>
  <c r="BP98" i="14" s="1" a="1"/>
  <c r="BP98" i="14" s="1"/>
  <c r="AL129" i="14"/>
  <c r="AL324" i="14"/>
  <c r="BO324" i="14" s="1" a="1"/>
  <c r="BO324" i="14" s="1"/>
  <c r="AC249" i="14"/>
  <c r="BF249" i="14" s="1" a="1"/>
  <c r="BF249" i="14" s="1"/>
  <c r="AL249" i="14"/>
  <c r="BO249" i="14" s="1" a="1"/>
  <c r="BO249" i="14" s="1"/>
  <c r="AB257" i="14"/>
  <c r="AB139" i="14"/>
  <c r="BA97" i="14"/>
  <c r="AZ97" i="14"/>
  <c r="AY97" i="14"/>
  <c r="AR484" i="13"/>
  <c r="AR487" i="13"/>
  <c r="AR485" i="13"/>
  <c r="AR488" i="13"/>
  <c r="AR489" i="13"/>
  <c r="AR486" i="13"/>
  <c r="AR374" i="13"/>
  <c r="AR377" i="13"/>
  <c r="AR376" i="13"/>
  <c r="AR373" i="13"/>
  <c r="AR378" i="13"/>
  <c r="AR375" i="13"/>
  <c r="AT533" i="13"/>
  <c r="AT535" i="13"/>
  <c r="AT531" i="13"/>
  <c r="AT530" i="13"/>
  <c r="AT532" i="13"/>
  <c r="AT534" i="13"/>
  <c r="AS484" i="13"/>
  <c r="AS487" i="13"/>
  <c r="AS489" i="13"/>
  <c r="AS486" i="13"/>
  <c r="AS488" i="13"/>
  <c r="AS485" i="13"/>
  <c r="AS535" i="13"/>
  <c r="AS533" i="13"/>
  <c r="AS530" i="13"/>
  <c r="AS532" i="13"/>
  <c r="AS534" i="13"/>
  <c r="AS531" i="13"/>
  <c r="AR531" i="13"/>
  <c r="AR535" i="13"/>
  <c r="AR532" i="13"/>
  <c r="AR534" i="13"/>
  <c r="AR533" i="13"/>
  <c r="AR530" i="13"/>
  <c r="AT485" i="13"/>
  <c r="AT487" i="13"/>
  <c r="AT484" i="13"/>
  <c r="AT489" i="13"/>
  <c r="AT486" i="13"/>
  <c r="AT488" i="13"/>
  <c r="AQ488" i="13"/>
  <c r="AQ485" i="13"/>
  <c r="AQ487" i="13"/>
  <c r="AQ484" i="13"/>
  <c r="AQ489" i="13"/>
  <c r="AQ486" i="13"/>
  <c r="AQ533" i="13"/>
  <c r="AQ531" i="13"/>
  <c r="AQ534" i="13"/>
  <c r="AQ530" i="13"/>
  <c r="AQ535" i="13"/>
  <c r="AQ532" i="13"/>
  <c r="C483" i="13"/>
  <c r="AP483" i="13" s="1"/>
  <c r="BE483" i="13" s="1"/>
  <c r="BR483" i="13" s="1"/>
  <c r="CE483" i="13" s="1"/>
  <c r="AP487" i="13"/>
  <c r="BE487" i="13" s="1"/>
  <c r="BR487" i="13" s="1"/>
  <c r="CE487" i="13" s="1"/>
  <c r="AP488" i="13"/>
  <c r="BE488" i="13" s="1"/>
  <c r="BR488" i="13" s="1"/>
  <c r="CE488" i="13" s="1"/>
  <c r="AP485" i="13"/>
  <c r="BE485" i="13" s="1"/>
  <c r="BR485" i="13" s="1"/>
  <c r="CE485" i="13" s="1"/>
  <c r="AP486" i="13"/>
  <c r="BE486" i="13" s="1"/>
  <c r="BR486" i="13" s="1"/>
  <c r="CE486" i="13" s="1"/>
  <c r="AP484" i="13"/>
  <c r="BE484" i="13" s="1"/>
  <c r="BR484" i="13" s="1"/>
  <c r="CE484" i="13" s="1"/>
  <c r="AP489" i="13"/>
  <c r="BE489" i="13" s="1"/>
  <c r="BR489" i="13" s="1"/>
  <c r="CE489" i="13" s="1"/>
  <c r="AP534" i="13"/>
  <c r="BE534" i="13" s="1"/>
  <c r="BR534" i="13" s="1"/>
  <c r="CE534" i="13" s="1"/>
  <c r="C529" i="13"/>
  <c r="AP529" i="13" s="1"/>
  <c r="BE529" i="13" s="1"/>
  <c r="BR529" i="13" s="1"/>
  <c r="CE529" i="13" s="1"/>
  <c r="AP530" i="13"/>
  <c r="BE530" i="13" s="1"/>
  <c r="BR530" i="13" s="1"/>
  <c r="CE530" i="13" s="1"/>
  <c r="AP532" i="13"/>
  <c r="BE532" i="13" s="1"/>
  <c r="BR532" i="13" s="1"/>
  <c r="CE532" i="13" s="1"/>
  <c r="AP533" i="13"/>
  <c r="BE533" i="13" s="1"/>
  <c r="BR533" i="13" s="1"/>
  <c r="CE533" i="13" s="1"/>
  <c r="AP535" i="13"/>
  <c r="BE535" i="13" s="1"/>
  <c r="BR535" i="13" s="1"/>
  <c r="CE535" i="13" s="1"/>
  <c r="AP531" i="13"/>
  <c r="BE531" i="13" s="1"/>
  <c r="BR531" i="13" s="1"/>
  <c r="CE531" i="13" s="1"/>
  <c r="AT376" i="13"/>
  <c r="AT374" i="13"/>
  <c r="AT377" i="13"/>
  <c r="AT375" i="13"/>
  <c r="AT378" i="13"/>
  <c r="AT373" i="13"/>
  <c r="AQ375" i="13"/>
  <c r="AQ378" i="13"/>
  <c r="AQ373" i="13"/>
  <c r="AQ376" i="13"/>
  <c r="AQ374" i="13"/>
  <c r="AQ377" i="13"/>
  <c r="AR328" i="13"/>
  <c r="AR331" i="13"/>
  <c r="AR330" i="13"/>
  <c r="AR327" i="13"/>
  <c r="AR329" i="13"/>
  <c r="AR326" i="13"/>
  <c r="AS373" i="13"/>
  <c r="AS376" i="13"/>
  <c r="AS374" i="13"/>
  <c r="AS377" i="13"/>
  <c r="AS378" i="13"/>
  <c r="AS375" i="13"/>
  <c r="AT327" i="13"/>
  <c r="AT329" i="13"/>
  <c r="AT326" i="13"/>
  <c r="AT331" i="13"/>
  <c r="AT328" i="13"/>
  <c r="AT330" i="13"/>
  <c r="AQ330" i="13"/>
  <c r="AQ327" i="13"/>
  <c r="AQ329" i="13"/>
  <c r="AQ326" i="13"/>
  <c r="AQ331" i="13"/>
  <c r="AQ328" i="13"/>
  <c r="AS326" i="13"/>
  <c r="AS329" i="13"/>
  <c r="AS331" i="13"/>
  <c r="AS328" i="13"/>
  <c r="AS330" i="13"/>
  <c r="AS327" i="13"/>
  <c r="AP375" i="13"/>
  <c r="BE375" i="13" s="1"/>
  <c r="BR375" i="13" s="1"/>
  <c r="CE375" i="13" s="1"/>
  <c r="AP378" i="13"/>
  <c r="BE378" i="13" s="1"/>
  <c r="BR378" i="13" s="1"/>
  <c r="CE378" i="13" s="1"/>
  <c r="AP373" i="13"/>
  <c r="BE373" i="13" s="1"/>
  <c r="BR373" i="13" s="1"/>
  <c r="CE373" i="13" s="1"/>
  <c r="C372" i="13"/>
  <c r="AP372" i="13" s="1"/>
  <c r="BE372" i="13" s="1"/>
  <c r="BR372" i="13" s="1"/>
  <c r="CE372" i="13" s="1"/>
  <c r="AP376" i="13"/>
  <c r="BE376" i="13" s="1"/>
  <c r="BR376" i="13" s="1"/>
  <c r="CE376" i="13" s="1"/>
  <c r="AP374" i="13"/>
  <c r="BE374" i="13" s="1"/>
  <c r="BR374" i="13" s="1"/>
  <c r="CE374" i="13" s="1"/>
  <c r="AP377" i="13"/>
  <c r="BE377" i="13" s="1"/>
  <c r="BR377" i="13" s="1"/>
  <c r="CE377" i="13" s="1"/>
  <c r="AP326" i="13"/>
  <c r="BE326" i="13" s="1"/>
  <c r="BR326" i="13" s="1"/>
  <c r="CE326" i="13" s="1"/>
  <c r="C325" i="13"/>
  <c r="AP325" i="13" s="1"/>
  <c r="BE325" i="13" s="1"/>
  <c r="BR325" i="13" s="1"/>
  <c r="CE325" i="13" s="1"/>
  <c r="AP329" i="13"/>
  <c r="BE329" i="13" s="1"/>
  <c r="BR329" i="13" s="1"/>
  <c r="CE329" i="13" s="1"/>
  <c r="AP330" i="13"/>
  <c r="BE330" i="13" s="1"/>
  <c r="BR330" i="13" s="1"/>
  <c r="CE330" i="13" s="1"/>
  <c r="AP327" i="13"/>
  <c r="BE327" i="13" s="1"/>
  <c r="BR327" i="13" s="1"/>
  <c r="CE327" i="13" s="1"/>
  <c r="AP331" i="13"/>
  <c r="BE331" i="13" s="1"/>
  <c r="BR331" i="13" s="1"/>
  <c r="CE331" i="13" s="1"/>
  <c r="AP328" i="13"/>
  <c r="BE328" i="13" s="1"/>
  <c r="BR328" i="13" s="1"/>
  <c r="CE328" i="13" s="1"/>
  <c r="AR275" i="13"/>
  <c r="AR278" i="13"/>
  <c r="AR276" i="13"/>
  <c r="AR279" i="13"/>
  <c r="AR277" i="13"/>
  <c r="AR283" i="13"/>
  <c r="AR280" i="13"/>
  <c r="AR282" i="13"/>
  <c r="AR281" i="13"/>
  <c r="AR284" i="13"/>
  <c r="AQ280" i="13"/>
  <c r="AQ283" i="13"/>
  <c r="AQ281" i="13"/>
  <c r="AQ284" i="13"/>
  <c r="AQ282" i="13"/>
  <c r="AQ276" i="13"/>
  <c r="AQ279" i="13"/>
  <c r="AQ278" i="13"/>
  <c r="AQ275" i="13"/>
  <c r="AQ277" i="13"/>
  <c r="AT282" i="13"/>
  <c r="AT280" i="13"/>
  <c r="AT283" i="13"/>
  <c r="AT281" i="13"/>
  <c r="AT284" i="13"/>
  <c r="AT276" i="13"/>
  <c r="AT278" i="13"/>
  <c r="AT275" i="13"/>
  <c r="AT277" i="13"/>
  <c r="AT279" i="13"/>
  <c r="AS284" i="13"/>
  <c r="AS282" i="13"/>
  <c r="AS280" i="13"/>
  <c r="AS283" i="13"/>
  <c r="AS281" i="13"/>
  <c r="AS278" i="13"/>
  <c r="AS275" i="13"/>
  <c r="AS277" i="13"/>
  <c r="AS279" i="13"/>
  <c r="AS276" i="13"/>
  <c r="AP281" i="13"/>
  <c r="BE281" i="13" s="1"/>
  <c r="BR281" i="13" s="1"/>
  <c r="CE281" i="13" s="1"/>
  <c r="AP282" i="13"/>
  <c r="BE282" i="13" s="1"/>
  <c r="BR282" i="13" s="1"/>
  <c r="CE282" i="13" s="1"/>
  <c r="AP275" i="13"/>
  <c r="BE275" i="13" s="1"/>
  <c r="BR275" i="13" s="1"/>
  <c r="CE275" i="13" s="1"/>
  <c r="AP274" i="13"/>
  <c r="BE274" i="13" s="1"/>
  <c r="BR274" i="13" s="1"/>
  <c r="CE274" i="13" s="1"/>
  <c r="AP278" i="13"/>
  <c r="BE278" i="13" s="1"/>
  <c r="BR278" i="13" s="1"/>
  <c r="CE278" i="13" s="1"/>
  <c r="AP283" i="13"/>
  <c r="BE283" i="13" s="1"/>
  <c r="BR283" i="13" s="1"/>
  <c r="CE283" i="13" s="1"/>
  <c r="AP276" i="13"/>
  <c r="BE276" i="13" s="1"/>
  <c r="BR276" i="13" s="1"/>
  <c r="CE276" i="13" s="1"/>
  <c r="AP277" i="13"/>
  <c r="BE277" i="13" s="1"/>
  <c r="BR277" i="13" s="1"/>
  <c r="CE277" i="13" s="1"/>
  <c r="AP284" i="13"/>
  <c r="BE284" i="13" s="1"/>
  <c r="BR284" i="13" s="1"/>
  <c r="CE284" i="13" s="1"/>
  <c r="AP279" i="13"/>
  <c r="BE279" i="13" s="1"/>
  <c r="BR279" i="13" s="1"/>
  <c r="CE279" i="13" s="1"/>
  <c r="AP280" i="13"/>
  <c r="BE280" i="13" s="1"/>
  <c r="BR280" i="13" s="1"/>
  <c r="CE280" i="13" s="1"/>
  <c r="AQ196" i="13"/>
  <c r="AQ197" i="13"/>
  <c r="AQ193" i="13"/>
  <c r="AQ198" i="13"/>
  <c r="AQ195" i="13"/>
  <c r="AQ194" i="13"/>
  <c r="AQ199" i="13"/>
  <c r="AT198" i="13"/>
  <c r="AT195" i="13"/>
  <c r="AT197" i="13"/>
  <c r="AT194" i="13"/>
  <c r="AT196" i="13"/>
  <c r="AT199" i="13"/>
  <c r="AT193" i="13"/>
  <c r="AR194" i="13"/>
  <c r="AR199" i="13"/>
  <c r="AR195" i="13"/>
  <c r="AR196" i="13"/>
  <c r="AR193" i="13"/>
  <c r="AR198" i="13"/>
  <c r="AR197" i="13"/>
  <c r="AS197" i="13"/>
  <c r="AS194" i="13"/>
  <c r="AS199" i="13"/>
  <c r="AS196" i="13"/>
  <c r="AS193" i="13"/>
  <c r="AS198" i="13"/>
  <c r="AS195" i="13"/>
  <c r="C191" i="13"/>
  <c r="AP191" i="13" s="1"/>
  <c r="BE191" i="13" s="1"/>
  <c r="BR191" i="13" s="1"/>
  <c r="CE191" i="13" s="1"/>
  <c r="AP194" i="13"/>
  <c r="BE194" i="13" s="1"/>
  <c r="BR194" i="13" s="1"/>
  <c r="CE194" i="13" s="1"/>
  <c r="AP195" i="13"/>
  <c r="BE195" i="13" s="1"/>
  <c r="BR195" i="13" s="1"/>
  <c r="CE195" i="13" s="1"/>
  <c r="AP196" i="13"/>
  <c r="BE196" i="13" s="1"/>
  <c r="BR196" i="13" s="1"/>
  <c r="CE196" i="13" s="1"/>
  <c r="AP197" i="13"/>
  <c r="BE197" i="13" s="1"/>
  <c r="BR197" i="13" s="1"/>
  <c r="CE197" i="13" s="1"/>
  <c r="AP198" i="13"/>
  <c r="BE198" i="13" s="1"/>
  <c r="BR198" i="13" s="1"/>
  <c r="CE198" i="13" s="1"/>
  <c r="AP193" i="13"/>
  <c r="BE193" i="13" s="1"/>
  <c r="BR193" i="13" s="1"/>
  <c r="CE193" i="13" s="1"/>
  <c r="AP199" i="13"/>
  <c r="BE199" i="13" s="1"/>
  <c r="BR199" i="13" s="1"/>
  <c r="CE199" i="13" s="1"/>
  <c r="AR192" i="13"/>
  <c r="AR149" i="13"/>
  <c r="AR146" i="13"/>
  <c r="AR148" i="13"/>
  <c r="AR145" i="13"/>
  <c r="AR144" i="13"/>
  <c r="AR147" i="13"/>
  <c r="AS192" i="13"/>
  <c r="AT192" i="13"/>
  <c r="AQ192" i="13"/>
  <c r="AR100" i="13"/>
  <c r="AR102" i="13"/>
  <c r="AR99" i="13"/>
  <c r="AR101" i="13"/>
  <c r="AR98" i="13"/>
  <c r="AP192" i="13"/>
  <c r="BE192" i="13" s="1"/>
  <c r="BR192" i="13" s="1"/>
  <c r="CE192" i="13" s="1"/>
  <c r="AS145" i="13"/>
  <c r="AS148" i="13"/>
  <c r="AS146" i="13"/>
  <c r="AS149" i="13"/>
  <c r="AS144" i="13"/>
  <c r="AS147" i="13"/>
  <c r="AT146" i="13"/>
  <c r="AT149" i="13"/>
  <c r="AT144" i="13"/>
  <c r="AT147" i="13"/>
  <c r="AT148" i="13"/>
  <c r="AT145" i="13"/>
  <c r="AQ149" i="13"/>
  <c r="AQ144" i="13"/>
  <c r="AQ147" i="13"/>
  <c r="AQ145" i="13"/>
  <c r="AQ148" i="13"/>
  <c r="AQ146" i="13"/>
  <c r="AP146" i="13"/>
  <c r="BE146" i="13" s="1"/>
  <c r="BR146" i="13" s="1"/>
  <c r="CE146" i="13" s="1"/>
  <c r="AP147" i="13"/>
  <c r="BE147" i="13" s="1"/>
  <c r="BR147" i="13" s="1"/>
  <c r="CE147" i="13" s="1"/>
  <c r="AP143" i="13"/>
  <c r="BE143" i="13" s="1"/>
  <c r="BR143" i="13" s="1"/>
  <c r="CE143" i="13" s="1"/>
  <c r="AP144" i="13"/>
  <c r="BE144" i="13" s="1"/>
  <c r="BR144" i="13" s="1"/>
  <c r="CE144" i="13" s="1"/>
  <c r="AP145" i="13"/>
  <c r="BE145" i="13" s="1"/>
  <c r="BR145" i="13" s="1"/>
  <c r="CE145" i="13" s="1"/>
  <c r="AP149" i="13"/>
  <c r="BE149" i="13" s="1"/>
  <c r="BR149" i="13" s="1"/>
  <c r="CE149" i="13" s="1"/>
  <c r="AP148" i="13"/>
  <c r="BE148" i="13" s="1"/>
  <c r="BR148" i="13" s="1"/>
  <c r="CE148" i="13" s="1"/>
  <c r="AS99" i="13"/>
  <c r="AS100" i="13"/>
  <c r="AS98" i="13"/>
  <c r="AS101" i="13"/>
  <c r="AS102" i="13"/>
  <c r="AQ100" i="13"/>
  <c r="AQ101" i="13"/>
  <c r="AQ99" i="13"/>
  <c r="AQ102" i="13"/>
  <c r="AQ98" i="13"/>
  <c r="AT102" i="13"/>
  <c r="AT98" i="13"/>
  <c r="AT101" i="13"/>
  <c r="AT99" i="13"/>
  <c r="AT100" i="13"/>
  <c r="AP100" i="13"/>
  <c r="BE100" i="13" s="1"/>
  <c r="BR100" i="13" s="1"/>
  <c r="CE100" i="13" s="1"/>
  <c r="AP102" i="13"/>
  <c r="BE102" i="13" s="1"/>
  <c r="BR102" i="13" s="1"/>
  <c r="CE102" i="13" s="1"/>
  <c r="AP99" i="13"/>
  <c r="BE99" i="13" s="1"/>
  <c r="BR99" i="13" s="1"/>
  <c r="CE99" i="13" s="1"/>
  <c r="AP101" i="13"/>
  <c r="BE101" i="13" s="1"/>
  <c r="BR101" i="13" s="1"/>
  <c r="CE101" i="13" s="1"/>
  <c r="AP97" i="13"/>
  <c r="BE97" i="13" s="1"/>
  <c r="BR97" i="13" s="1"/>
  <c r="CE97" i="13" s="1"/>
  <c r="AP98" i="13"/>
  <c r="BE98" i="13" s="1"/>
  <c r="BR98" i="13" s="1"/>
  <c r="CE98" i="13" s="1"/>
  <c r="AT53" i="13"/>
  <c r="AT56" i="13"/>
  <c r="AT55" i="13"/>
  <c r="AT52" i="13"/>
  <c r="AT57" i="13"/>
  <c r="AT54" i="13"/>
  <c r="AQ56" i="13"/>
  <c r="AQ57" i="13"/>
  <c r="AQ53" i="13"/>
  <c r="AQ55" i="13"/>
  <c r="AQ54" i="13"/>
  <c r="AQ52" i="13"/>
  <c r="AS55" i="13"/>
  <c r="AS54" i="13"/>
  <c r="AS56" i="13"/>
  <c r="AS53" i="13"/>
  <c r="AS52" i="13"/>
  <c r="AS57" i="13"/>
  <c r="AR52" i="13"/>
  <c r="AR53" i="13"/>
  <c r="AR55" i="13"/>
  <c r="AR54" i="13"/>
  <c r="AR57" i="13"/>
  <c r="AR56" i="13"/>
  <c r="AP56" i="13"/>
  <c r="BE56" i="13" s="1"/>
  <c r="BR56" i="13" s="1"/>
  <c r="CE56" i="13" s="1"/>
  <c r="AP52" i="13"/>
  <c r="BE52" i="13" s="1"/>
  <c r="BR52" i="13" s="1"/>
  <c r="CE52" i="13" s="1"/>
  <c r="AP57" i="13"/>
  <c r="BE57" i="13" s="1"/>
  <c r="BR57" i="13" s="1"/>
  <c r="CE57" i="13" s="1"/>
  <c r="AP53" i="13"/>
  <c r="BE53" i="13" s="1"/>
  <c r="BR53" i="13" s="1"/>
  <c r="CE53" i="13" s="1"/>
  <c r="AP51" i="13"/>
  <c r="BE51" i="13" s="1"/>
  <c r="BR51" i="13" s="1"/>
  <c r="CE51" i="13" s="1"/>
  <c r="AP54" i="13"/>
  <c r="BE54" i="13" s="1"/>
  <c r="BR54" i="13" s="1"/>
  <c r="CE54" i="13" s="1"/>
  <c r="AP55" i="13"/>
  <c r="BE55" i="13" s="1"/>
  <c r="BR55" i="13" s="1"/>
  <c r="CE55" i="13" s="1"/>
  <c r="AU289" i="14" a="1"/>
  <c r="AR483" i="13" a="1"/>
  <c r="AT143" i="13" a="1"/>
  <c r="AU162" i="14" a="1"/>
  <c r="AR133" i="14" a="1"/>
  <c r="AS97" i="13" a="1"/>
  <c r="AR529" i="13" a="1"/>
  <c r="AT529" i="13" a="1"/>
  <c r="AT191" i="13" a="1"/>
  <c r="BX137" i="14" a="1"/>
  <c r="AR97" i="13" a="1"/>
  <c r="AU286" i="14" a="1"/>
  <c r="AQ98" i="14" a="1"/>
  <c r="AV93" i="14" a="1"/>
  <c r="BX256" i="14" a="1"/>
  <c r="AV94" i="14" a="1"/>
  <c r="AU163" i="14" a="1"/>
  <c r="BX138" i="14" a="1"/>
  <c r="AQ249" i="14" a="1"/>
  <c r="CB321" i="14" a="1"/>
  <c r="AU291" i="14" a="1"/>
  <c r="AR274" i="13" a="1"/>
  <c r="AU37" i="14" a="1"/>
  <c r="CA324" i="14" a="1"/>
  <c r="AR324" i="14" a="1"/>
  <c r="BX257" i="14" a="1"/>
  <c r="AS529" i="13" a="1"/>
  <c r="CC97" i="14" a="1"/>
  <c r="AS274" i="13" a="1"/>
  <c r="BX134" i="14" a="1"/>
  <c r="AS483" i="13" a="1"/>
  <c r="AQ529" i="13" a="1"/>
  <c r="AV96" i="14" a="1"/>
  <c r="BX253" i="14" a="1"/>
  <c r="AS191" i="13" a="1"/>
  <c r="AT274" i="13" a="1"/>
  <c r="AQ325" i="13" a="1"/>
  <c r="AS51" i="13" a="1"/>
  <c r="CC96" i="14" a="1"/>
  <c r="AQ51" i="13" a="1"/>
  <c r="AU39" i="14" a="1"/>
  <c r="AU287" i="14" a="1"/>
  <c r="AT372" i="13" a="1"/>
  <c r="AQ483" i="13" a="1"/>
  <c r="AU36" i="14" a="1"/>
  <c r="AU288" i="14" a="1"/>
  <c r="AT133" i="14" a="1"/>
  <c r="AQ133" i="14" a="1"/>
  <c r="BX136" i="14" a="1"/>
  <c r="BX251" i="14" a="1"/>
  <c r="BX139" i="14" a="1"/>
  <c r="CB322" i="14" a="1"/>
  <c r="AR325" i="13" a="1"/>
  <c r="BX135" i="14" a="1"/>
  <c r="AQ143" i="13" a="1"/>
  <c r="AT97" i="13" a="1"/>
  <c r="AS325" i="13" a="1"/>
  <c r="AU285" i="14" a="1"/>
  <c r="AR191" i="13" a="1"/>
  <c r="AQ274" i="13" a="1"/>
  <c r="AT483" i="13" a="1"/>
  <c r="BX252" i="14" a="1"/>
  <c r="AR143" i="13" a="1"/>
  <c r="CB98" i="14" a="1"/>
  <c r="BX255" i="14" a="1"/>
  <c r="CC95" i="14" a="1"/>
  <c r="AV97" i="14" a="1"/>
  <c r="AQ97" i="13" a="1"/>
  <c r="CB323" i="14" a="1"/>
  <c r="AQ323" i="14" a="1"/>
  <c r="AU166" i="14" a="1"/>
  <c r="CC94" i="14" a="1"/>
  <c r="AS249" i="14" a="1"/>
  <c r="AR51" i="13" a="1"/>
  <c r="AQ191" i="13" a="1"/>
  <c r="AV95" i="14" a="1"/>
  <c r="AS133" i="14" a="1"/>
  <c r="AU290" i="14" a="1"/>
  <c r="AU164" i="14" a="1"/>
  <c r="CC93" i="14" a="1"/>
  <c r="AS372" i="13" a="1"/>
  <c r="AS139" i="14" a="1"/>
  <c r="AR372" i="13" a="1"/>
  <c r="AS143" i="13" a="1"/>
  <c r="BX250" i="14" a="1"/>
  <c r="BX254" i="14" a="1"/>
  <c r="AU161" i="14" a="1"/>
  <c r="AT249" i="14" a="1"/>
  <c r="AQ372" i="13" a="1"/>
  <c r="AT51" i="13" a="1"/>
  <c r="AS257" i="14" a="1"/>
  <c r="AT325" i="13" a="1"/>
  <c r="AU165" i="14" a="1"/>
  <c r="AR249" i="14" a="1"/>
  <c r="AV98" i="14" a="1"/>
  <c r="AU289" i="14" l="1"/>
  <c r="AU162" i="14"/>
  <c r="AU163" i="14"/>
  <c r="AF139" i="14"/>
  <c r="BI139" i="14" s="1" a="1"/>
  <c r="BI139" i="14" s="1"/>
  <c r="AU285" i="14"/>
  <c r="AU161" i="14"/>
  <c r="AU36" i="14"/>
  <c r="AK139" i="14"/>
  <c r="BN139" i="14" s="1" a="1"/>
  <c r="BN139" i="14" s="1"/>
  <c r="AU166" i="14"/>
  <c r="AU39" i="14"/>
  <c r="AU287" i="14"/>
  <c r="AU291" i="14"/>
  <c r="BX138" i="14"/>
  <c r="CK138" i="14" s="1"/>
  <c r="CC97" i="14"/>
  <c r="CP97" i="14" s="1"/>
  <c r="CC94" i="14"/>
  <c r="CP94" i="14" s="1"/>
  <c r="CC96" i="14"/>
  <c r="CP96" i="14" s="1"/>
  <c r="CC95" i="14"/>
  <c r="CP95" i="14" s="1"/>
  <c r="CC93" i="14"/>
  <c r="CP93" i="14" s="1"/>
  <c r="BX136" i="14"/>
  <c r="CK136" i="14" s="1"/>
  <c r="BX255" i="14"/>
  <c r="CK255" i="14" s="1"/>
  <c r="CB321" i="14"/>
  <c r="CO321" i="14" s="1"/>
  <c r="CB322" i="14"/>
  <c r="CO322" i="14" s="1"/>
  <c r="CB323" i="14"/>
  <c r="CO323" i="14" s="1"/>
  <c r="CB98" i="14"/>
  <c r="CO98" i="14" s="1"/>
  <c r="BX257" i="14"/>
  <c r="CK257" i="14" s="1"/>
  <c r="BX135" i="14"/>
  <c r="CK135" i="14" s="1"/>
  <c r="BX251" i="14"/>
  <c r="CK251" i="14" s="1"/>
  <c r="BX253" i="14"/>
  <c r="CK253" i="14" s="1"/>
  <c r="BX139" i="14"/>
  <c r="CK139" i="14" s="1"/>
  <c r="AS133" i="14"/>
  <c r="BX256" i="14"/>
  <c r="CK256" i="14" s="1"/>
  <c r="BX252" i="14"/>
  <c r="CK252" i="14" s="1"/>
  <c r="BX254" i="14"/>
  <c r="CK254" i="14" s="1"/>
  <c r="BX137" i="14"/>
  <c r="CK137" i="14" s="1"/>
  <c r="BX250" i="14"/>
  <c r="CK250" i="14" s="1"/>
  <c r="BX134" i="14"/>
  <c r="CK134" i="14" s="1"/>
  <c r="AS249" i="14"/>
  <c r="CA324" i="14"/>
  <c r="CN324" i="14" s="1"/>
  <c r="BK133" i="14" a="1"/>
  <c r="BK133" i="14" s="1"/>
  <c r="AK258" i="14"/>
  <c r="BN257" i="14" a="1"/>
  <c r="BN257" i="14" s="1"/>
  <c r="BK249" i="14" a="1"/>
  <c r="BK249" i="14" s="1"/>
  <c r="BA136" i="14"/>
  <c r="AU37" i="14"/>
  <c r="AU164" i="14"/>
  <c r="AY135" i="14"/>
  <c r="BA135" i="14"/>
  <c r="AZ38" i="14"/>
  <c r="AZ250" i="14"/>
  <c r="AY38" i="14"/>
  <c r="BA250" i="14"/>
  <c r="CP38" i="14"/>
  <c r="AU290" i="14"/>
  <c r="AU288" i="14"/>
  <c r="AU165" i="14"/>
  <c r="AU286" i="14"/>
  <c r="AE257" i="14"/>
  <c r="BH257" i="14" s="1" a="1"/>
  <c r="BH257" i="14" s="1"/>
  <c r="AI139" i="14"/>
  <c r="BL139" i="14" s="1" a="1"/>
  <c r="BL139" i="14" s="1"/>
  <c r="AD139" i="14"/>
  <c r="BG139" i="14" s="1" a="1"/>
  <c r="BG139" i="14" s="1"/>
  <c r="AJ139" i="14"/>
  <c r="BM139" i="14" s="1" a="1"/>
  <c r="BM139" i="14" s="1"/>
  <c r="AF257" i="14"/>
  <c r="BI257" i="14" s="1" a="1"/>
  <c r="BI257" i="14" s="1"/>
  <c r="AD257" i="14"/>
  <c r="BG257" i="14" s="1" a="1"/>
  <c r="BG257" i="14" s="1"/>
  <c r="AG257" i="14"/>
  <c r="BJ257" i="14" s="1" a="1"/>
  <c r="BJ257" i="14" s="1"/>
  <c r="AJ257" i="14"/>
  <c r="BM257" i="14" s="1" a="1"/>
  <c r="BM257" i="14" s="1"/>
  <c r="AE139" i="14"/>
  <c r="BH139" i="14" s="1" a="1"/>
  <c r="BH139" i="14" s="1"/>
  <c r="AI257" i="14"/>
  <c r="BL257" i="14" s="1" a="1"/>
  <c r="BL257" i="14" s="1"/>
  <c r="AG139" i="14"/>
  <c r="BJ139" i="14" s="1" a="1"/>
  <c r="BJ139" i="14" s="1"/>
  <c r="AZ135" i="14"/>
  <c r="AZ138" i="14"/>
  <c r="AZ254" i="14"/>
  <c r="AY138" i="14"/>
  <c r="BA255" i="14"/>
  <c r="AZ256" i="14"/>
  <c r="AZ252" i="14"/>
  <c r="BA252" i="14"/>
  <c r="AZ134" i="14"/>
  <c r="AY252" i="14"/>
  <c r="BA254" i="14"/>
  <c r="AY256" i="14"/>
  <c r="AZ251" i="14"/>
  <c r="AY251" i="14"/>
  <c r="AY253" i="14"/>
  <c r="AZ136" i="14"/>
  <c r="BA251" i="14"/>
  <c r="BA256" i="14"/>
  <c r="AY137" i="14"/>
  <c r="BA138" i="14"/>
  <c r="AY255" i="14"/>
  <c r="AY136" i="14"/>
  <c r="AZ253" i="14"/>
  <c r="BA137" i="14"/>
  <c r="AZ137" i="14"/>
  <c r="AY254" i="14"/>
  <c r="AY250" i="14"/>
  <c r="AZ255" i="14"/>
  <c r="BA253" i="14"/>
  <c r="AY134" i="14"/>
  <c r="AR133" i="14"/>
  <c r="AQ249" i="14"/>
  <c r="AT133" i="14"/>
  <c r="AL139" i="14"/>
  <c r="BO139" i="14" s="1" a="1"/>
  <c r="BO139" i="14" s="1"/>
  <c r="AM257" i="14"/>
  <c r="BP257" i="14" s="1" a="1"/>
  <c r="BP257" i="14" s="1"/>
  <c r="AC139" i="14"/>
  <c r="BF139" i="14" s="1" a="1"/>
  <c r="BF139" i="14" s="1"/>
  <c r="AT249" i="14"/>
  <c r="AQ133" i="14"/>
  <c r="AR324" i="14"/>
  <c r="AQ98" i="14"/>
  <c r="AZ98" i="14" s="1"/>
  <c r="AQ323" i="14"/>
  <c r="BA323" i="14" s="1"/>
  <c r="AV95" i="14"/>
  <c r="AV94" i="14"/>
  <c r="AV96" i="14"/>
  <c r="AV93" i="14"/>
  <c r="AV97" i="14"/>
  <c r="AV98" i="14"/>
  <c r="AR249" i="14"/>
  <c r="AC257" i="14"/>
  <c r="BF257" i="14" s="1" a="1"/>
  <c r="BF257" i="14" s="1"/>
  <c r="AM139" i="14"/>
  <c r="BP139" i="14" s="1" a="1"/>
  <c r="BP139" i="14" s="1"/>
  <c r="BA134" i="14"/>
  <c r="AM129" i="14"/>
  <c r="AM324" i="14"/>
  <c r="BP324" i="14" s="1" a="1"/>
  <c r="BP324" i="14" s="1"/>
  <c r="AL257" i="14"/>
  <c r="BO257" i="14" s="1" a="1"/>
  <c r="BO257" i="14" s="1"/>
  <c r="AR372" i="13"/>
  <c r="AR483" i="13"/>
  <c r="AR274" i="13"/>
  <c r="AS257" i="14"/>
  <c r="AH258" i="14"/>
  <c r="AB258" i="14"/>
  <c r="AS139" i="14"/>
  <c r="AS529" i="13"/>
  <c r="AS483" i="13"/>
  <c r="AT529" i="13"/>
  <c r="AQ529" i="13"/>
  <c r="AQ483" i="13"/>
  <c r="AT483" i="13"/>
  <c r="AR529" i="13"/>
  <c r="AY534" i="13"/>
  <c r="AZ534" i="13"/>
  <c r="BA534" i="13"/>
  <c r="AY488" i="13"/>
  <c r="BA488" i="13"/>
  <c r="AZ488" i="13"/>
  <c r="BA533" i="13"/>
  <c r="AZ533" i="13"/>
  <c r="AY533" i="13"/>
  <c r="AY486" i="13"/>
  <c r="AZ486" i="13"/>
  <c r="BA486" i="13"/>
  <c r="AZ531" i="13"/>
  <c r="BA531" i="13"/>
  <c r="AY531" i="13"/>
  <c r="AY489" i="13"/>
  <c r="BA489" i="13"/>
  <c r="AZ489" i="13"/>
  <c r="AY532" i="13"/>
  <c r="BA532" i="13"/>
  <c r="AZ532" i="13"/>
  <c r="BA484" i="13"/>
  <c r="AZ484" i="13"/>
  <c r="AY484" i="13"/>
  <c r="BA535" i="13"/>
  <c r="AZ535" i="13"/>
  <c r="AY535" i="13"/>
  <c r="AY487" i="13"/>
  <c r="BA487" i="13"/>
  <c r="AZ487" i="13"/>
  <c r="AY530" i="13"/>
  <c r="BA530" i="13"/>
  <c r="AZ530" i="13"/>
  <c r="BA485" i="13"/>
  <c r="AZ485" i="13"/>
  <c r="AY485" i="13"/>
  <c r="AT372" i="13"/>
  <c r="AS325" i="13"/>
  <c r="AQ372" i="13"/>
  <c r="AQ325" i="13"/>
  <c r="AT325" i="13"/>
  <c r="AS372" i="13"/>
  <c r="AR325" i="13"/>
  <c r="BA330" i="13"/>
  <c r="AZ330" i="13"/>
  <c r="AY330" i="13"/>
  <c r="AY375" i="13"/>
  <c r="BA375" i="13"/>
  <c r="AZ375" i="13"/>
  <c r="AZ328" i="13"/>
  <c r="BA328" i="13"/>
  <c r="AY328" i="13"/>
  <c r="BA377" i="13"/>
  <c r="AZ377" i="13"/>
  <c r="AY377" i="13"/>
  <c r="AZ331" i="13"/>
  <c r="AY331" i="13"/>
  <c r="BA331" i="13"/>
  <c r="BA374" i="13"/>
  <c r="AZ374" i="13"/>
  <c r="AY374" i="13"/>
  <c r="BA326" i="13"/>
  <c r="AZ326" i="13"/>
  <c r="AY326" i="13"/>
  <c r="BA376" i="13"/>
  <c r="AZ376" i="13"/>
  <c r="AY376" i="13"/>
  <c r="AY329" i="13"/>
  <c r="BA329" i="13"/>
  <c r="AZ329" i="13"/>
  <c r="BA373" i="13"/>
  <c r="AZ373" i="13"/>
  <c r="AY373" i="13"/>
  <c r="BA327" i="13"/>
  <c r="AZ327" i="13"/>
  <c r="AY327" i="13"/>
  <c r="AZ378" i="13"/>
  <c r="AY378" i="13"/>
  <c r="BA378" i="13"/>
  <c r="AT274" i="13"/>
  <c r="AS274" i="13"/>
  <c r="AQ274" i="13"/>
  <c r="AY282" i="13"/>
  <c r="BA282" i="13"/>
  <c r="AZ282" i="13"/>
  <c r="AY284" i="13"/>
  <c r="AZ284" i="13"/>
  <c r="BA284" i="13"/>
  <c r="AY277" i="13"/>
  <c r="BA277" i="13"/>
  <c r="AZ277" i="13"/>
  <c r="BA283" i="13"/>
  <c r="AZ283" i="13"/>
  <c r="AY283" i="13"/>
  <c r="BA275" i="13"/>
  <c r="AZ275" i="13"/>
  <c r="AY275" i="13"/>
  <c r="BA280" i="13"/>
  <c r="AZ280" i="13"/>
  <c r="AY280" i="13"/>
  <c r="AY281" i="13"/>
  <c r="BA281" i="13"/>
  <c r="AZ281" i="13"/>
  <c r="BA278" i="13"/>
  <c r="AZ278" i="13"/>
  <c r="AY278" i="13"/>
  <c r="AY279" i="13"/>
  <c r="BA279" i="13"/>
  <c r="AZ279" i="13"/>
  <c r="BA276" i="13"/>
  <c r="AZ276" i="13"/>
  <c r="AY276" i="13"/>
  <c r="AZ199" i="13"/>
  <c r="BA199" i="13"/>
  <c r="AY199" i="13"/>
  <c r="BA194" i="13"/>
  <c r="AY194" i="13"/>
  <c r="AZ194" i="13"/>
  <c r="BA195" i="13"/>
  <c r="AY195" i="13"/>
  <c r="AZ195" i="13"/>
  <c r="BA198" i="13"/>
  <c r="AY198" i="13"/>
  <c r="AZ198" i="13"/>
  <c r="BA193" i="13"/>
  <c r="AY193" i="13"/>
  <c r="AZ193" i="13"/>
  <c r="AY197" i="13"/>
  <c r="AZ197" i="13"/>
  <c r="BA197" i="13"/>
  <c r="AZ196" i="13"/>
  <c r="BA196" i="13"/>
  <c r="AY196" i="13"/>
  <c r="AR191" i="13"/>
  <c r="AR143" i="13"/>
  <c r="AR97" i="13"/>
  <c r="AQ191" i="13"/>
  <c r="AT191" i="13"/>
  <c r="AS191" i="13"/>
  <c r="AY192" i="13"/>
  <c r="AZ192" i="13"/>
  <c r="BA192" i="13"/>
  <c r="AQ143" i="13"/>
  <c r="AT143" i="13"/>
  <c r="AS143" i="13"/>
  <c r="BA148" i="13"/>
  <c r="AZ148" i="13"/>
  <c r="AY148" i="13"/>
  <c r="AY147" i="13"/>
  <c r="BA147" i="13"/>
  <c r="AZ147" i="13"/>
  <c r="AY149" i="13"/>
  <c r="BA149" i="13"/>
  <c r="AZ149" i="13"/>
  <c r="AY144" i="13"/>
  <c r="BA144" i="13"/>
  <c r="AZ144" i="13"/>
  <c r="BA146" i="13"/>
  <c r="AZ146" i="13"/>
  <c r="AY146" i="13"/>
  <c r="AY145" i="13"/>
  <c r="AZ145" i="13"/>
  <c r="BA145" i="13"/>
  <c r="AT97" i="13"/>
  <c r="AQ97" i="13"/>
  <c r="AS97" i="13"/>
  <c r="BA98" i="13"/>
  <c r="AZ98" i="13"/>
  <c r="AY98" i="13"/>
  <c r="AZ100" i="13"/>
  <c r="AY100" i="13"/>
  <c r="BA100" i="13"/>
  <c r="AY102" i="13"/>
  <c r="AZ102" i="13"/>
  <c r="BA102" i="13"/>
  <c r="AZ99" i="13"/>
  <c r="AY99" i="13"/>
  <c r="BA99" i="13"/>
  <c r="AZ101" i="13"/>
  <c r="BA101" i="13"/>
  <c r="AY101" i="13"/>
  <c r="AQ51" i="13"/>
  <c r="AT51" i="13"/>
  <c r="AS51" i="13"/>
  <c r="AR51" i="13"/>
  <c r="AZ56" i="13"/>
  <c r="AY56" i="13"/>
  <c r="BA56" i="13"/>
  <c r="BA55" i="13"/>
  <c r="AZ55" i="13"/>
  <c r="AY55" i="13"/>
  <c r="AZ53" i="13"/>
  <c r="AY53" i="13"/>
  <c r="BA53" i="13"/>
  <c r="AZ52" i="13"/>
  <c r="BA52" i="13"/>
  <c r="AY52" i="13"/>
  <c r="BA54" i="13"/>
  <c r="AZ54" i="13"/>
  <c r="AY54" i="13"/>
  <c r="AZ57" i="13"/>
  <c r="AY57" i="13"/>
  <c r="BA57" i="13"/>
  <c r="CB137" i="14" a="1"/>
  <c r="BV138" i="14" a="1"/>
  <c r="BU136" i="14" a="1"/>
  <c r="CB138" i="14" a="1"/>
  <c r="BV255" i="14" a="1"/>
  <c r="BW138" i="14" a="1"/>
  <c r="CC134" i="14" a="1"/>
  <c r="BU137" i="14" a="1"/>
  <c r="BS256" i="14" a="1"/>
  <c r="AV323" i="14" a="1"/>
  <c r="BS136" i="14" a="1"/>
  <c r="BS250" i="14" a="1"/>
  <c r="AR332" i="13" a="1"/>
  <c r="BW136" i="14" a="1"/>
  <c r="BW254" i="14" a="1"/>
  <c r="BS255" i="14" a="1"/>
  <c r="BY255" i="14" a="1"/>
  <c r="CB256" i="14" a="1"/>
  <c r="AU96" i="14" a="1"/>
  <c r="CC256" i="14" a="1"/>
  <c r="AS150" i="13" a="1"/>
  <c r="BS137" i="14" a="1"/>
  <c r="BU254" i="14" a="1"/>
  <c r="AT285" i="13" a="1"/>
  <c r="AQ58" i="13" a="1"/>
  <c r="AS285" i="13" a="1"/>
  <c r="BY253" i="14" a="1"/>
  <c r="CA133" i="14" a="1"/>
  <c r="AU97" i="14" a="1"/>
  <c r="BT255" i="14" a="1"/>
  <c r="CA255" i="14" a="1"/>
  <c r="AW255" i="14" a="1"/>
  <c r="AW251" i="14" a="1"/>
  <c r="BS251" i="14" a="1"/>
  <c r="AW256" i="14" a="1"/>
  <c r="BY133" i="14" a="1"/>
  <c r="AQ103" i="13" a="1"/>
  <c r="AW136" i="14" a="1"/>
  <c r="BW133" i="14" a="1"/>
  <c r="CB135" i="14" a="1"/>
  <c r="CC138" i="14" a="1"/>
  <c r="BU249" i="14" a="1"/>
  <c r="BY137" i="14" a="1"/>
  <c r="AS332" i="13" a="1"/>
  <c r="BZ135" i="14" a="1"/>
  <c r="AW250" i="14" a="1"/>
  <c r="CB251" i="14" a="1"/>
  <c r="BV251" i="14" a="1"/>
  <c r="BV135" i="14" a="1"/>
  <c r="AS200" i="13" a="1"/>
  <c r="BW252" i="14" a="1"/>
  <c r="AR200" i="13" a="1"/>
  <c r="BT138" i="14" a="1"/>
  <c r="BW251" i="14" a="1"/>
  <c r="AR150" i="13" a="1"/>
  <c r="BZ254" i="14" a="1"/>
  <c r="BZ133" i="14" a="1"/>
  <c r="AT490" i="13" a="1"/>
  <c r="AR257" i="14" a="1"/>
  <c r="CB134" i="14" a="1"/>
  <c r="AQ285" i="13" a="1"/>
  <c r="BY251" i="14" a="1"/>
  <c r="AQ150" i="13" a="1"/>
  <c r="BU251" i="14" a="1"/>
  <c r="AW253" i="14" a="1"/>
  <c r="BZ253" i="14" a="1"/>
  <c r="CB252" i="14" a="1"/>
  <c r="CA251" i="14" a="1"/>
  <c r="AR490" i="13" a="1"/>
  <c r="AV324" i="14" a="1"/>
  <c r="AU94" i="14" a="1"/>
  <c r="BT253" i="14" a="1"/>
  <c r="AU93" i="14" a="1"/>
  <c r="CC249" i="14" a="1"/>
  <c r="CC251" i="14" a="1"/>
  <c r="BY134" i="14" a="1"/>
  <c r="BZ251" i="14" a="1"/>
  <c r="CB255" i="14" a="1"/>
  <c r="CA253" i="14" a="1"/>
  <c r="BT136" i="14" a="1"/>
  <c r="BU135" i="14" a="1"/>
  <c r="CA252" i="14" a="1"/>
  <c r="BT137" i="14" a="1"/>
  <c r="CC135" i="14" a="1"/>
  <c r="BV137" i="14" a="1"/>
  <c r="BX249" i="14" a="1"/>
  <c r="CB253" i="14" a="1"/>
  <c r="CA254" i="14" a="1"/>
  <c r="CA250" i="14" a="1"/>
  <c r="AV321" i="14" a="1"/>
  <c r="BZ136" i="14" a="1"/>
  <c r="AW252" i="14" a="1"/>
  <c r="AT379" i="13" a="1"/>
  <c r="AW139" i="14" a="1"/>
  <c r="CC137" i="14" a="1"/>
  <c r="AT103" i="13" a="1"/>
  <c r="BT249" i="14" a="1"/>
  <c r="AW138" i="14" a="1"/>
  <c r="BY252" i="14" a="1"/>
  <c r="BU256" i="14" a="1"/>
  <c r="BZ249" i="14" a="1"/>
  <c r="AT150" i="13" a="1"/>
  <c r="BS134" i="14" a="1"/>
  <c r="CC250" i="14" a="1"/>
  <c r="BV254" i="14" a="1"/>
  <c r="BW256" i="14" a="1"/>
  <c r="AU95" i="14" a="1"/>
  <c r="BZ255" i="14" a="1"/>
  <c r="AW135" i="14" a="1"/>
  <c r="AQ379" i="13" a="1"/>
  <c r="BY256" i="14" a="1"/>
  <c r="AW134" i="14" a="1"/>
  <c r="AQ324" i="14" a="1"/>
  <c r="BY249" i="14" a="1"/>
  <c r="BT135" i="14" a="1"/>
  <c r="CC254" i="14" a="1"/>
  <c r="AQ332" i="13" a="1"/>
  <c r="CC322" i="14" a="1"/>
  <c r="AT536" i="13" a="1"/>
  <c r="BV136" i="14" a="1"/>
  <c r="AT58" i="13" a="1"/>
  <c r="AQ490" i="13" a="1"/>
  <c r="CC252" i="14" a="1"/>
  <c r="BS254" i="14" a="1"/>
  <c r="CB136" i="14" a="1"/>
  <c r="BU253" i="14" a="1"/>
  <c r="BT251" i="14" a="1"/>
  <c r="AR58" i="13" a="1"/>
  <c r="BT254" i="14" a="1"/>
  <c r="CA256" i="14" a="1"/>
  <c r="BT250" i="14" a="1"/>
  <c r="CB254" i="14" a="1"/>
  <c r="BU138" i="14" a="1"/>
  <c r="AS379" i="13" a="1"/>
  <c r="BU252" i="14" a="1"/>
  <c r="BT134" i="14" a="1"/>
  <c r="AS490" i="13" a="1"/>
  <c r="AU38" i="14" a="1"/>
  <c r="BV134" i="14" a="1"/>
  <c r="BY136" i="14" a="1"/>
  <c r="BV139" i="14" a="1"/>
  <c r="CC253" i="14" a="1"/>
  <c r="AQ139" i="14" a="1"/>
  <c r="BZ256" i="14" a="1"/>
  <c r="AS58" i="13" a="1"/>
  <c r="AW254" i="14" a="1"/>
  <c r="BY138" i="14" a="1"/>
  <c r="CC133" i="14" a="1"/>
  <c r="AT257" i="14" a="1"/>
  <c r="CB249" i="14" a="1"/>
  <c r="BV253" i="14" a="1"/>
  <c r="BS249" i="14" a="1"/>
  <c r="BY250" i="14" a="1"/>
  <c r="BU255" i="14" a="1"/>
  <c r="BY135" i="14" a="1"/>
  <c r="AQ536" i="13" a="1"/>
  <c r="BS133" i="14" a="1"/>
  <c r="CA139" i="14" a="1"/>
  <c r="AQ257" i="14" a="1"/>
  <c r="BW249" i="14" a="1"/>
  <c r="BS253" i="14" a="1"/>
  <c r="BT256" i="14" a="1"/>
  <c r="CC255" i="14" a="1"/>
  <c r="BW134" i="14" a="1"/>
  <c r="BZ137" i="14" a="1"/>
  <c r="BU133" i="14" a="1"/>
  <c r="CB133" i="14" a="1"/>
  <c r="BS252" i="14" a="1"/>
  <c r="AT200" i="13" a="1"/>
  <c r="BX133" i="14" a="1"/>
  <c r="BU134" i="14" a="1"/>
  <c r="CA249" i="14" a="1"/>
  <c r="CA137" i="14" a="1"/>
  <c r="BW253" i="14" a="1"/>
  <c r="BV133" i="14" a="1"/>
  <c r="AR285" i="13" a="1"/>
  <c r="BW137" i="14" a="1"/>
  <c r="BV256" i="14" a="1"/>
  <c r="AR536" i="13" a="1"/>
  <c r="AT332" i="13" a="1"/>
  <c r="BZ134" i="14" a="1"/>
  <c r="CA138" i="14" a="1"/>
  <c r="BV249" i="14" a="1"/>
  <c r="BW255" i="14" a="1"/>
  <c r="BS135" i="14" a="1"/>
  <c r="BS138" i="14" a="1"/>
  <c r="BZ250" i="14" a="1"/>
  <c r="AW137" i="14" a="1"/>
  <c r="BW135" i="14" a="1"/>
  <c r="AR379" i="13" a="1"/>
  <c r="AS536" i="13" a="1"/>
  <c r="CC321" i="14" a="1"/>
  <c r="CA135" i="14" a="1"/>
  <c r="BV252" i="14" a="1"/>
  <c r="AT139" i="14" a="1"/>
  <c r="CC323" i="14" a="1"/>
  <c r="AS103" i="13" a="1"/>
  <c r="CA134" i="14" a="1"/>
  <c r="CC136" i="14" a="1"/>
  <c r="AR139" i="14" a="1"/>
  <c r="AV322" i="14" a="1"/>
  <c r="CA136" i="14" a="1"/>
  <c r="AR103" i="13" a="1"/>
  <c r="BV250" i="14" a="1"/>
  <c r="BZ252" i="14" a="1"/>
  <c r="CB324" i="14" a="1"/>
  <c r="AQ200" i="13" a="1"/>
  <c r="BT252" i="14" a="1"/>
  <c r="BT133" i="14" a="1"/>
  <c r="BW250" i="14" a="1"/>
  <c r="BZ138" i="14" a="1"/>
  <c r="CC98" i="14" a="1"/>
  <c r="BU250" i="14" a="1"/>
  <c r="CB250" i="14" a="1"/>
  <c r="BY254" i="14" a="1"/>
  <c r="AW133" i="14" a="1"/>
  <c r="AW249" i="14" a="1"/>
  <c r="BV134" i="14" l="1"/>
  <c r="CI134" i="14" s="1"/>
  <c r="BV138" i="14"/>
  <c r="CI138" i="14" s="1"/>
  <c r="BV135" i="14"/>
  <c r="CI135" i="14" s="1"/>
  <c r="BV133" i="14"/>
  <c r="CI133" i="14" s="1"/>
  <c r="BV136" i="14"/>
  <c r="CI136" i="14" s="1"/>
  <c r="BV137" i="14"/>
  <c r="CI137" i="14" s="1"/>
  <c r="BV139" i="14"/>
  <c r="CI139" i="14" s="1"/>
  <c r="CA138" i="14"/>
  <c r="CN138" i="14" s="1"/>
  <c r="CA133" i="14"/>
  <c r="CN133" i="14" s="1"/>
  <c r="CA139" i="14"/>
  <c r="CN139" i="14" s="1"/>
  <c r="CA137" i="14"/>
  <c r="CN137" i="14" s="1"/>
  <c r="CA135" i="14"/>
  <c r="CN135" i="14" s="1"/>
  <c r="CA136" i="14"/>
  <c r="CN136" i="14" s="1"/>
  <c r="CA134" i="14"/>
  <c r="CN134" i="14" s="1"/>
  <c r="AZ249" i="14"/>
  <c r="BS136" i="14"/>
  <c r="CF136" i="14" s="1"/>
  <c r="BS134" i="14"/>
  <c r="CF134" i="14" s="1"/>
  <c r="BS138" i="14"/>
  <c r="CF138" i="14" s="1"/>
  <c r="BS137" i="14"/>
  <c r="CF137" i="14" s="1"/>
  <c r="BS135" i="14"/>
  <c r="CF135" i="14" s="1"/>
  <c r="BS133" i="14"/>
  <c r="CF133" i="14" s="1"/>
  <c r="BU137" i="14"/>
  <c r="CH137" i="14" s="1"/>
  <c r="BU134" i="14"/>
  <c r="CH134" i="14" s="1"/>
  <c r="BU138" i="14"/>
  <c r="CH138" i="14" s="1"/>
  <c r="BU136" i="14"/>
  <c r="CH136" i="14" s="1"/>
  <c r="BU133" i="14"/>
  <c r="CH133" i="14" s="1"/>
  <c r="BU135" i="14"/>
  <c r="CH135" i="14" s="1"/>
  <c r="BU255" i="14"/>
  <c r="CH255" i="14" s="1"/>
  <c r="BU253" i="14"/>
  <c r="CH253" i="14" s="1"/>
  <c r="BU250" i="14"/>
  <c r="CH250" i="14" s="1"/>
  <c r="BU249" i="14"/>
  <c r="CH249" i="14" s="1"/>
  <c r="BU256" i="14"/>
  <c r="CH256" i="14" s="1"/>
  <c r="BU252" i="14"/>
  <c r="CH252" i="14" s="1"/>
  <c r="BU254" i="14"/>
  <c r="CH254" i="14" s="1"/>
  <c r="BU251" i="14"/>
  <c r="CH251" i="14" s="1"/>
  <c r="BX249" i="14"/>
  <c r="CK249" i="14" s="1"/>
  <c r="BX133" i="14"/>
  <c r="CK133" i="14" s="1"/>
  <c r="CC134" i="14"/>
  <c r="CP134" i="14" s="1"/>
  <c r="CC136" i="14"/>
  <c r="CP136" i="14" s="1"/>
  <c r="CC133" i="14"/>
  <c r="CP133" i="14" s="1"/>
  <c r="CC135" i="14"/>
  <c r="CP135" i="14" s="1"/>
  <c r="CC137" i="14"/>
  <c r="CP137" i="14" s="1"/>
  <c r="CC138" i="14"/>
  <c r="CP138" i="14" s="1"/>
  <c r="CC255" i="14"/>
  <c r="CP255" i="14" s="1"/>
  <c r="CC253" i="14"/>
  <c r="CP253" i="14" s="1"/>
  <c r="CC252" i="14"/>
  <c r="CP252" i="14" s="1"/>
  <c r="CC250" i="14"/>
  <c r="CP250" i="14" s="1"/>
  <c r="CC249" i="14"/>
  <c r="CP249" i="14" s="1"/>
  <c r="CC256" i="14"/>
  <c r="CP256" i="14" s="1"/>
  <c r="CC251" i="14"/>
  <c r="CP251" i="14" s="1"/>
  <c r="CC254" i="14"/>
  <c r="CP254" i="14" s="1"/>
  <c r="BZ252" i="14"/>
  <c r="CM252" i="14" s="1"/>
  <c r="BZ250" i="14"/>
  <c r="CM250" i="14" s="1"/>
  <c r="BZ256" i="14"/>
  <c r="CM256" i="14" s="1"/>
  <c r="BZ253" i="14"/>
  <c r="CM253" i="14" s="1"/>
  <c r="BZ254" i="14"/>
  <c r="CM254" i="14" s="1"/>
  <c r="BZ251" i="14"/>
  <c r="CM251" i="14" s="1"/>
  <c r="BZ255" i="14"/>
  <c r="CM255" i="14" s="1"/>
  <c r="BZ249" i="14"/>
  <c r="CM249" i="14" s="1"/>
  <c r="CA249" i="14"/>
  <c r="CN249" i="14" s="1"/>
  <c r="CA252" i="14"/>
  <c r="CN252" i="14" s="1"/>
  <c r="CA251" i="14"/>
  <c r="CN251" i="14" s="1"/>
  <c r="CA255" i="14"/>
  <c r="CN255" i="14" s="1"/>
  <c r="CA250" i="14"/>
  <c r="CN250" i="14" s="1"/>
  <c r="CA254" i="14"/>
  <c r="CN254" i="14" s="1"/>
  <c r="CA253" i="14"/>
  <c r="CN253" i="14" s="1"/>
  <c r="CA256" i="14"/>
  <c r="CN256" i="14" s="1"/>
  <c r="CC322" i="14"/>
  <c r="CP322" i="14" s="1"/>
  <c r="CC321" i="14"/>
  <c r="CP321" i="14" s="1"/>
  <c r="CC323" i="14"/>
  <c r="CP323" i="14" s="1"/>
  <c r="BS254" i="14"/>
  <c r="CF254" i="14" s="1"/>
  <c r="BS249" i="14"/>
  <c r="CF249" i="14" s="1"/>
  <c r="BS253" i="14"/>
  <c r="CF253" i="14" s="1"/>
  <c r="BS252" i="14"/>
  <c r="CF252" i="14" s="1"/>
  <c r="BS250" i="14"/>
  <c r="CF250" i="14" s="1"/>
  <c r="BS256" i="14"/>
  <c r="CF256" i="14" s="1"/>
  <c r="BS251" i="14"/>
  <c r="CF251" i="14" s="1"/>
  <c r="BS255" i="14"/>
  <c r="CF255" i="14" s="1"/>
  <c r="CB138" i="14"/>
  <c r="CO138" i="14" s="1"/>
  <c r="CB135" i="14"/>
  <c r="CO135" i="14" s="1"/>
  <c r="CB136" i="14"/>
  <c r="CO136" i="14" s="1"/>
  <c r="CB133" i="14"/>
  <c r="CO133" i="14" s="1"/>
  <c r="CB137" i="14"/>
  <c r="CO137" i="14" s="1"/>
  <c r="CB134" i="14"/>
  <c r="CO134" i="14" s="1"/>
  <c r="BW256" i="14"/>
  <c r="CJ256" i="14" s="1"/>
  <c r="BW255" i="14"/>
  <c r="CJ255" i="14" s="1"/>
  <c r="BW250" i="14"/>
  <c r="CJ250" i="14" s="1"/>
  <c r="BW254" i="14"/>
  <c r="CJ254" i="14" s="1"/>
  <c r="BW249" i="14"/>
  <c r="CJ249" i="14" s="1"/>
  <c r="BW253" i="14"/>
  <c r="CJ253" i="14" s="1"/>
  <c r="BW251" i="14"/>
  <c r="CJ251" i="14" s="1"/>
  <c r="BW252" i="14"/>
  <c r="CJ252" i="14" s="1"/>
  <c r="BZ135" i="14"/>
  <c r="CM135" i="14" s="1"/>
  <c r="BZ133" i="14"/>
  <c r="CM133" i="14" s="1"/>
  <c r="BZ138" i="14"/>
  <c r="CM138" i="14" s="1"/>
  <c r="BZ136" i="14"/>
  <c r="CM136" i="14" s="1"/>
  <c r="BZ137" i="14"/>
  <c r="CM137" i="14" s="1"/>
  <c r="BZ134" i="14"/>
  <c r="CM134" i="14" s="1"/>
  <c r="BT252" i="14"/>
  <c r="CG252" i="14" s="1"/>
  <c r="BT251" i="14"/>
  <c r="CG251" i="14" s="1"/>
  <c r="BT255" i="14"/>
  <c r="CG255" i="14" s="1"/>
  <c r="BT253" i="14"/>
  <c r="CG253" i="14" s="1"/>
  <c r="BT250" i="14"/>
  <c r="CG250" i="14" s="1"/>
  <c r="BT249" i="14"/>
  <c r="CG249" i="14" s="1"/>
  <c r="BT256" i="14"/>
  <c r="CG256" i="14" s="1"/>
  <c r="BT254" i="14"/>
  <c r="CG254" i="14" s="1"/>
  <c r="CB256" i="14"/>
  <c r="CO256" i="14" s="1"/>
  <c r="CB255" i="14"/>
  <c r="CO255" i="14" s="1"/>
  <c r="CB250" i="14"/>
  <c r="CO250" i="14" s="1"/>
  <c r="CB253" i="14"/>
  <c r="CO253" i="14" s="1"/>
  <c r="CB251" i="14"/>
  <c r="CO251" i="14" s="1"/>
  <c r="CB254" i="14"/>
  <c r="CO254" i="14" s="1"/>
  <c r="CB252" i="14"/>
  <c r="CO252" i="14" s="1"/>
  <c r="CB249" i="14"/>
  <c r="CO249" i="14" s="1"/>
  <c r="BV249" i="14"/>
  <c r="CI249" i="14" s="1"/>
  <c r="BV254" i="14"/>
  <c r="CI254" i="14" s="1"/>
  <c r="BV251" i="14"/>
  <c r="CI251" i="14" s="1"/>
  <c r="BV255" i="14"/>
  <c r="CI255" i="14" s="1"/>
  <c r="BV256" i="14"/>
  <c r="CI256" i="14" s="1"/>
  <c r="BV253" i="14"/>
  <c r="CI253" i="14" s="1"/>
  <c r="BV252" i="14"/>
  <c r="CI252" i="14" s="1"/>
  <c r="BV250" i="14"/>
  <c r="CI250" i="14" s="1"/>
  <c r="BW136" i="14"/>
  <c r="CJ136" i="14" s="1"/>
  <c r="BW134" i="14"/>
  <c r="CJ134" i="14" s="1"/>
  <c r="BW137" i="14"/>
  <c r="CJ137" i="14" s="1"/>
  <c r="BW133" i="14"/>
  <c r="CJ133" i="14" s="1"/>
  <c r="BW135" i="14"/>
  <c r="CJ135" i="14" s="1"/>
  <c r="BW138" i="14"/>
  <c r="CJ138" i="14" s="1"/>
  <c r="BT136" i="14"/>
  <c r="CG136" i="14" s="1"/>
  <c r="BT138" i="14"/>
  <c r="CG138" i="14" s="1"/>
  <c r="BT133" i="14"/>
  <c r="CG133" i="14" s="1"/>
  <c r="BT137" i="14"/>
  <c r="CG137" i="14" s="1"/>
  <c r="BT135" i="14"/>
  <c r="CG135" i="14" s="1"/>
  <c r="BT134" i="14"/>
  <c r="CG134" i="14" s="1"/>
  <c r="CB324" i="14"/>
  <c r="CO324" i="14" s="1"/>
  <c r="BY255" i="14"/>
  <c r="CL255" i="14" s="1"/>
  <c r="BY253" i="14"/>
  <c r="CL253" i="14" s="1"/>
  <c r="BY252" i="14"/>
  <c r="CL252" i="14" s="1"/>
  <c r="BY250" i="14"/>
  <c r="CL250" i="14" s="1"/>
  <c r="BY249" i="14"/>
  <c r="CL249" i="14" s="1"/>
  <c r="BY256" i="14"/>
  <c r="CL256" i="14" s="1"/>
  <c r="BY254" i="14"/>
  <c r="CL254" i="14" s="1"/>
  <c r="BY251" i="14"/>
  <c r="CL251" i="14" s="1"/>
  <c r="BY137" i="14"/>
  <c r="CL137" i="14" s="1"/>
  <c r="BY133" i="14"/>
  <c r="CL133" i="14" s="1"/>
  <c r="BY135" i="14"/>
  <c r="CL135" i="14" s="1"/>
  <c r="BY134" i="14"/>
  <c r="CL134" i="14" s="1"/>
  <c r="BY138" i="14"/>
  <c r="CL138" i="14" s="1"/>
  <c r="BY136" i="14"/>
  <c r="CL136" i="14" s="1"/>
  <c r="CC98" i="14"/>
  <c r="CP98" i="14" s="1"/>
  <c r="AY98" i="14"/>
  <c r="AU38" i="14"/>
  <c r="AY133" i="14"/>
  <c r="AI258" i="14"/>
  <c r="AF258" i="14"/>
  <c r="AE258" i="14"/>
  <c r="AJ258" i="14"/>
  <c r="AD258" i="14"/>
  <c r="AG258" i="14"/>
  <c r="AZ323" i="14"/>
  <c r="AY323" i="14"/>
  <c r="BA249" i="14"/>
  <c r="AY249" i="14"/>
  <c r="BA133" i="14"/>
  <c r="AT139" i="14"/>
  <c r="AQ257" i="14"/>
  <c r="AZ257" i="14" s="1"/>
  <c r="AR139" i="14"/>
  <c r="AM258" i="14"/>
  <c r="AU96" i="14"/>
  <c r="AU97" i="14"/>
  <c r="AU93" i="14"/>
  <c r="AU95" i="14"/>
  <c r="AU94" i="14"/>
  <c r="AQ139" i="14"/>
  <c r="AV323" i="14"/>
  <c r="AV324" i="14"/>
  <c r="AV321" i="14"/>
  <c r="AV322" i="14"/>
  <c r="AR257" i="14"/>
  <c r="AT257" i="14"/>
  <c r="AQ324" i="14"/>
  <c r="BA324" i="14" s="1"/>
  <c r="AZ133" i="14"/>
  <c r="BA98" i="14"/>
  <c r="AL258" i="14"/>
  <c r="AC258" i="14"/>
  <c r="AR490" i="13"/>
  <c r="AR103" i="13"/>
  <c r="AR379" i="13"/>
  <c r="AR200" i="13"/>
  <c r="AR150" i="13"/>
  <c r="AR285" i="13"/>
  <c r="AW252" i="14"/>
  <c r="AW255" i="14"/>
  <c r="AW256" i="14"/>
  <c r="AW250" i="14"/>
  <c r="AW253" i="14"/>
  <c r="AW251" i="14"/>
  <c r="AW254" i="14"/>
  <c r="AW249" i="14"/>
  <c r="AW139" i="14"/>
  <c r="AW135" i="14"/>
  <c r="AW138" i="14"/>
  <c r="AW136" i="14"/>
  <c r="AW134" i="14"/>
  <c r="AW137" i="14"/>
  <c r="AW133" i="14"/>
  <c r="AT490" i="13"/>
  <c r="AQ490" i="13"/>
  <c r="AS536" i="13"/>
  <c r="AQ536" i="13"/>
  <c r="AT536" i="13"/>
  <c r="AS490" i="13"/>
  <c r="AR536" i="13"/>
  <c r="AZ483" i="13"/>
  <c r="BA483" i="13"/>
  <c r="AY483" i="13"/>
  <c r="BA529" i="13"/>
  <c r="AY529" i="13"/>
  <c r="AZ529" i="13"/>
  <c r="AT379" i="13"/>
  <c r="AQ379" i="13"/>
  <c r="AR332" i="13"/>
  <c r="AS379" i="13"/>
  <c r="AT332" i="13"/>
  <c r="AQ332" i="13"/>
  <c r="AS332" i="13"/>
  <c r="BA325" i="13"/>
  <c r="AY325" i="13"/>
  <c r="AZ325" i="13"/>
  <c r="BA372" i="13"/>
  <c r="AZ372" i="13"/>
  <c r="AY372" i="13"/>
  <c r="AT285" i="13"/>
  <c r="AS285" i="13"/>
  <c r="AQ285" i="13"/>
  <c r="AY274" i="13"/>
  <c r="BA274" i="13"/>
  <c r="AZ274" i="13"/>
  <c r="AQ200" i="13"/>
  <c r="AS200" i="13"/>
  <c r="AT200" i="13"/>
  <c r="AY191" i="13"/>
  <c r="BA191" i="13"/>
  <c r="AZ191" i="13"/>
  <c r="AS150" i="13"/>
  <c r="AT150" i="13"/>
  <c r="AQ150" i="13"/>
  <c r="BA143" i="13"/>
  <c r="AZ143" i="13"/>
  <c r="AY143" i="13"/>
  <c r="AQ103" i="13"/>
  <c r="AT103" i="13"/>
  <c r="AS103" i="13"/>
  <c r="BA97" i="13"/>
  <c r="AZ97" i="13"/>
  <c r="AY97" i="13"/>
  <c r="AT58" i="13"/>
  <c r="AQ58" i="13"/>
  <c r="AS58" i="13"/>
  <c r="AR58" i="13"/>
  <c r="BA51" i="13"/>
  <c r="AZ51" i="13"/>
  <c r="AY51" i="13"/>
  <c r="AV99" i="13" a="1"/>
  <c r="AU56" i="13" a="1"/>
  <c r="AW325" i="13" a="1"/>
  <c r="AU195" i="13" a="1"/>
  <c r="AW529" i="13" a="1"/>
  <c r="AX144" i="13" a="1"/>
  <c r="AV56" i="13" a="1"/>
  <c r="AX376" i="13" a="1"/>
  <c r="AW280" i="13" a="1"/>
  <c r="AX199" i="13" a="1"/>
  <c r="AW274" i="13" a="1"/>
  <c r="AU372" i="13" a="1"/>
  <c r="AV145" i="13" a="1"/>
  <c r="AX483" i="13" a="1"/>
  <c r="AW326" i="13" a="1"/>
  <c r="AX274" i="13" a="1"/>
  <c r="AW327" i="13" a="1"/>
  <c r="AX374" i="13" a="1"/>
  <c r="AW488" i="13" a="1"/>
  <c r="AX99" i="13" a="1"/>
  <c r="AV191" i="13" a="1"/>
  <c r="AU102" i="13" a="1"/>
  <c r="AV134" i="14" a="1"/>
  <c r="AV330" i="13" a="1"/>
  <c r="AU147" i="13" a="1"/>
  <c r="AU103" i="13" a="1"/>
  <c r="AU326" i="13" a="1"/>
  <c r="AW533" i="13" a="1"/>
  <c r="AW484" i="13" a="1"/>
  <c r="AU373" i="13" a="1"/>
  <c r="AW196" i="13" a="1"/>
  <c r="AV329" i="13" a="1"/>
  <c r="AU143" i="13" a="1"/>
  <c r="AV193" i="13" a="1"/>
  <c r="AU198" i="13" a="1"/>
  <c r="AX275" i="13" a="1"/>
  <c r="AV533" i="13" a="1"/>
  <c r="AU280" i="13" a="1"/>
  <c r="AU150" i="13" a="1"/>
  <c r="AV274" i="13" a="1"/>
  <c r="AU377" i="13" a="1"/>
  <c r="AV196" i="13" a="1"/>
  <c r="AV535" i="13" a="1"/>
  <c r="AV483" i="13" a="1"/>
  <c r="AX147" i="13" a="1"/>
  <c r="AW377" i="13" a="1"/>
  <c r="AU58" i="13" a="1"/>
  <c r="AX486" i="13" a="1"/>
  <c r="AW195" i="13" a="1"/>
  <c r="AU486" i="13" a="1"/>
  <c r="AX489" i="13" a="1"/>
  <c r="AW483" i="13" a="1"/>
  <c r="AU52" i="13" a="1"/>
  <c r="AX98" i="13" a="1"/>
  <c r="AU484" i="13" a="1"/>
  <c r="AU199" i="13" a="1"/>
  <c r="AV135" i="14" a="1"/>
  <c r="AU276" i="13" a="1"/>
  <c r="AX102" i="13" a="1"/>
  <c r="AW532" i="13" a="1"/>
  <c r="AX194" i="13" a="1"/>
  <c r="AU485" i="13" a="1"/>
  <c r="AX54" i="13" a="1"/>
  <c r="AW490" i="13" a="1"/>
  <c r="AX252" i="14" a="1"/>
  <c r="AX280" i="13" a="1"/>
  <c r="AV280" i="13" a="1"/>
  <c r="AX134" i="14" a="1"/>
  <c r="AX255" i="14" a="1"/>
  <c r="AW56" i="13" a="1"/>
  <c r="BW257" i="14" a="1"/>
  <c r="AX375" i="13" a="1"/>
  <c r="AW485" i="13" a="1"/>
  <c r="BY257" i="14" a="1"/>
  <c r="AU145" i="13" a="1"/>
  <c r="AW97" i="13" a="1"/>
  <c r="AW373" i="13" a="1"/>
  <c r="AX282" i="13" a="1"/>
  <c r="AU191" i="13" a="1"/>
  <c r="AU529" i="13" a="1"/>
  <c r="AV55" i="13" a="1"/>
  <c r="AU279" i="13" a="1"/>
  <c r="AW330" i="13" a="1"/>
  <c r="AX330" i="13" a="1"/>
  <c r="AX57" i="13" a="1"/>
  <c r="AV487" i="13" a="1"/>
  <c r="AX283" i="13" a="1"/>
  <c r="AW200" i="13" a="1"/>
  <c r="AX97" i="13" a="1"/>
  <c r="AV489" i="13" a="1"/>
  <c r="AX257" i="14" a="1"/>
  <c r="AV252" i="14" a="1"/>
  <c r="AV150" i="13" a="1"/>
  <c r="AX536" i="13" a="1"/>
  <c r="AU97" i="13" a="1"/>
  <c r="AX254" i="14" a="1"/>
  <c r="AU532" i="13" a="1"/>
  <c r="AV51" i="13" a="1"/>
  <c r="AX530" i="13" a="1"/>
  <c r="AX196" i="13" a="1"/>
  <c r="AX377" i="13" a="1"/>
  <c r="AV253" i="14" a="1"/>
  <c r="AX148" i="13" a="1"/>
  <c r="AU148" i="13" a="1"/>
  <c r="AU192" i="13" a="1"/>
  <c r="AX251" i="14" a="1"/>
  <c r="AW192" i="13" a="1"/>
  <c r="AU327" i="13" a="1"/>
  <c r="AW277" i="13" a="1"/>
  <c r="AU250" i="14" a="1"/>
  <c r="AX137" i="14" a="1"/>
  <c r="AX533" i="13" a="1"/>
  <c r="AW282" i="13" a="1"/>
  <c r="AW331" i="13" a="1"/>
  <c r="AV379" i="13" a="1"/>
  <c r="AV327" i="13" a="1"/>
  <c r="AW53" i="13" a="1"/>
  <c r="AW51" i="13" a="1"/>
  <c r="AV284" i="13" a="1"/>
  <c r="AW530" i="13" a="1"/>
  <c r="AX136" i="14" a="1"/>
  <c r="AU487" i="13" a="1"/>
  <c r="AW57" i="13" a="1"/>
  <c r="AW99" i="13" a="1"/>
  <c r="AX250" i="14" a="1"/>
  <c r="CB257" i="14" a="1"/>
  <c r="AV195" i="13" a="1"/>
  <c r="AV486" i="13" a="1"/>
  <c r="AX101" i="13" a="1"/>
  <c r="BW139" i="14" a="1"/>
  <c r="AW535" i="13" a="1"/>
  <c r="AX529" i="13" a="1"/>
  <c r="AV143" i="13" a="1"/>
  <c r="AV375" i="13" a="1"/>
  <c r="AU98" i="14" a="1"/>
  <c r="AW534" i="13" a="1"/>
  <c r="AX51" i="13" a="1"/>
  <c r="AV197" i="13" a="1"/>
  <c r="AU530" i="13" a="1"/>
  <c r="AW257" i="14" a="1"/>
  <c r="AU283" i="13" a="1"/>
  <c r="CC324" i="14" a="1"/>
  <c r="AX276" i="13" a="1"/>
  <c r="AX332" i="13" a="1"/>
  <c r="AW55" i="13" a="1"/>
  <c r="AU249" i="14" a="1"/>
  <c r="AU323" i="14" a="1"/>
  <c r="AX378" i="13" a="1"/>
  <c r="AW281" i="13" a="1"/>
  <c r="AX198" i="13" a="1"/>
  <c r="AW143" i="13" a="1"/>
  <c r="AV254" i="14" a="1"/>
  <c r="AX103" i="13" a="1"/>
  <c r="AV488" i="13" a="1"/>
  <c r="AX279" i="13" a="1"/>
  <c r="AX150" i="13" a="1"/>
  <c r="AU100" i="13" a="1"/>
  <c r="AU325" i="13" a="1"/>
  <c r="AW194" i="13" a="1"/>
  <c r="AW199" i="13" a="1"/>
  <c r="AX149" i="13" a="1"/>
  <c r="AW487" i="13" a="1"/>
  <c r="AX197" i="13" a="1"/>
  <c r="AU134" i="14" a="1"/>
  <c r="AV531" i="13" a="1"/>
  <c r="AU376" i="13" a="1"/>
  <c r="AV147" i="13" a="1"/>
  <c r="CC257" i="14" a="1"/>
  <c r="AV146" i="13" a="1"/>
  <c r="AW100" i="13" a="1"/>
  <c r="AX56" i="13" a="1"/>
  <c r="AV136" i="14" a="1"/>
  <c r="AU54" i="13" a="1"/>
  <c r="AX490" i="13" a="1"/>
  <c r="AW101" i="13" a="1"/>
  <c r="AU253" i="14" a="1"/>
  <c r="AW146" i="13" a="1"/>
  <c r="AW283" i="13" a="1"/>
  <c r="AU374" i="13" a="1"/>
  <c r="AX253" i="14" a="1"/>
  <c r="AX281" i="13" a="1"/>
  <c r="AU101" i="13" a="1"/>
  <c r="AU252" i="14" a="1"/>
  <c r="AX327" i="13" a="1"/>
  <c r="AV484" i="13" a="1"/>
  <c r="AX249" i="14" a="1"/>
  <c r="AW150" i="13" a="1"/>
  <c r="AU99" i="13" a="1"/>
  <c r="AV372" i="13" a="1"/>
  <c r="AV148" i="13" a="1"/>
  <c r="AW147" i="13" a="1"/>
  <c r="AU332" i="13" a="1"/>
  <c r="AX531" i="13" a="1"/>
  <c r="AV281" i="13" a="1"/>
  <c r="AX195" i="13" a="1"/>
  <c r="AV278" i="13" a="1"/>
  <c r="AU196" i="13" a="1"/>
  <c r="AV257" i="14" a="1"/>
  <c r="AV378" i="13" a="1"/>
  <c r="AX100" i="13" a="1"/>
  <c r="AX485" i="13" a="1"/>
  <c r="AU278" i="13" a="1"/>
  <c r="AU531" i="13" a="1"/>
  <c r="AV277" i="13" a="1"/>
  <c r="AW374" i="13" a="1"/>
  <c r="BS139" i="14" a="1"/>
  <c r="AX52" i="13" a="1"/>
  <c r="AV373" i="13" a="1"/>
  <c r="AW145" i="13" a="1"/>
  <c r="AX488" i="13" a="1"/>
  <c r="AW191" i="13" a="1"/>
  <c r="AW375" i="13" a="1"/>
  <c r="AX193" i="13" a="1"/>
  <c r="AV534" i="13" a="1"/>
  <c r="AW531" i="13" a="1"/>
  <c r="AW332" i="13" a="1"/>
  <c r="AX139" i="14" a="1"/>
  <c r="AW328" i="13" a="1"/>
  <c r="AW149" i="13" a="1"/>
  <c r="AW54" i="13" a="1"/>
  <c r="AW197" i="13" a="1"/>
  <c r="AX191" i="13" a="1"/>
  <c r="AX328" i="13" a="1"/>
  <c r="AU375" i="13" a="1"/>
  <c r="AW372" i="13" a="1"/>
  <c r="AU488" i="13" a="1"/>
  <c r="AW329" i="13" a="1"/>
  <c r="AU254" i="14" a="1"/>
  <c r="AU328" i="13" a="1"/>
  <c r="AV285" i="13" a="1"/>
  <c r="BZ139" i="14" a="1"/>
  <c r="AU284" i="13" a="1"/>
  <c r="AU200" i="13" a="1"/>
  <c r="AX329" i="13" a="1"/>
  <c r="AW193" i="13" a="1"/>
  <c r="AU281" i="13" a="1"/>
  <c r="AV374" i="13" a="1"/>
  <c r="AX192" i="13" a="1"/>
  <c r="AU256" i="14" a="1"/>
  <c r="AU136" i="14" a="1"/>
  <c r="AX278" i="13" a="1"/>
  <c r="AW376" i="13" a="1"/>
  <c r="AU274" i="13" a="1"/>
  <c r="AV332" i="13" a="1"/>
  <c r="AV331" i="13" a="1"/>
  <c r="AU330" i="13" a="1"/>
  <c r="AW276" i="13" a="1"/>
  <c r="AU194" i="13" a="1"/>
  <c r="AW144" i="13" a="1"/>
  <c r="AV275" i="13" a="1"/>
  <c r="AV529" i="13" a="1"/>
  <c r="AU378" i="13" a="1"/>
  <c r="AW284" i="13" a="1"/>
  <c r="AX145" i="13" a="1"/>
  <c r="AX284" i="13" a="1"/>
  <c r="AV377" i="13" a="1"/>
  <c r="AX138" i="14" a="1"/>
  <c r="AV283" i="13" a="1"/>
  <c r="AV138" i="14" a="1"/>
  <c r="AX256" i="14" a="1"/>
  <c r="AX277" i="13" a="1"/>
  <c r="AX373" i="13" a="1"/>
  <c r="AV139" i="14" a="1"/>
  <c r="CC139" i="14" a="1"/>
  <c r="AW486" i="13" a="1"/>
  <c r="AW279" i="13" a="1"/>
  <c r="AU322" i="14" a="1"/>
  <c r="AU146" i="13" a="1"/>
  <c r="AV250" i="14" a="1"/>
  <c r="AV279" i="13" a="1"/>
  <c r="AU135" i="14" a="1"/>
  <c r="AU321" i="14" a="1"/>
  <c r="AW275" i="13" a="1"/>
  <c r="AU483" i="13" a="1"/>
  <c r="AW52" i="13" a="1"/>
  <c r="AX53" i="13" a="1"/>
  <c r="AV276" i="13" a="1"/>
  <c r="BV257" i="14" a="1"/>
  <c r="AV58" i="13" a="1"/>
  <c r="AW102" i="13" a="1"/>
  <c r="AV199" i="13" a="1"/>
  <c r="BY139" i="14" a="1"/>
  <c r="AV255" i="14" a="1"/>
  <c r="AX58" i="13" a="1"/>
  <c r="AU285" i="13" a="1"/>
  <c r="AV532" i="13" a="1"/>
  <c r="AV536" i="13" a="1"/>
  <c r="AX372" i="13" a="1"/>
  <c r="AV137" i="14" a="1"/>
  <c r="AV200" i="13" a="1"/>
  <c r="AX325" i="13" a="1"/>
  <c r="AU53" i="13" a="1"/>
  <c r="AV53" i="13" a="1"/>
  <c r="AX331" i="13" a="1"/>
  <c r="BT257" i="14" a="1"/>
  <c r="AX487" i="13" a="1"/>
  <c r="AX143" i="13" a="1"/>
  <c r="AV198" i="13" a="1"/>
  <c r="AV192" i="13" a="1"/>
  <c r="AV149" i="13" a="1"/>
  <c r="AV103" i="13" a="1"/>
  <c r="AX55" i="13" a="1"/>
  <c r="AU251" i="14" a="1"/>
  <c r="AV144" i="13" a="1"/>
  <c r="AX484" i="13" a="1"/>
  <c r="AU57" i="13" a="1"/>
  <c r="AW98" i="13" a="1"/>
  <c r="AV101" i="13" a="1"/>
  <c r="AU138" i="14" a="1"/>
  <c r="AV282" i="13" a="1"/>
  <c r="CA257" i="14" a="1"/>
  <c r="AU277" i="13" a="1"/>
  <c r="AU98" i="13" a="1"/>
  <c r="AU329" i="13" a="1"/>
  <c r="AU144" i="13" a="1"/>
  <c r="BS257" i="14" a="1"/>
  <c r="AU533" i="13" a="1"/>
  <c r="AX135" i="14" a="1"/>
  <c r="AV249" i="14" a="1"/>
  <c r="AV256" i="14" a="1"/>
  <c r="AX534" i="13" a="1"/>
  <c r="AU193" i="13" a="1"/>
  <c r="AU197" i="13" a="1"/>
  <c r="AU55" i="13" a="1"/>
  <c r="AU275" i="13" a="1"/>
  <c r="BT139" i="14" a="1"/>
  <c r="AV251" i="14" a="1"/>
  <c r="AX146" i="13" a="1"/>
  <c r="AW278" i="13" a="1"/>
  <c r="AU51" i="13" a="1"/>
  <c r="AV326" i="13" a="1"/>
  <c r="AX133" i="14" a="1"/>
  <c r="AU534" i="13" a="1"/>
  <c r="AU133" i="14" a="1"/>
  <c r="BU139" i="14" a="1"/>
  <c r="AV97" i="13" a="1"/>
  <c r="BU257" i="14" a="1"/>
  <c r="AX326" i="13" a="1"/>
  <c r="AW378" i="13" a="1"/>
  <c r="AV57" i="13" a="1"/>
  <c r="AV102" i="13" a="1"/>
  <c r="AV325" i="13" a="1"/>
  <c r="CB139" i="14" a="1"/>
  <c r="AV194" i="13" a="1"/>
  <c r="AW148" i="13" a="1"/>
  <c r="AU255" i="14" a="1"/>
  <c r="AV133" i="14" a="1"/>
  <c r="AU137" i="14" a="1"/>
  <c r="AV376" i="13" a="1"/>
  <c r="AV530" i="13" a="1"/>
  <c r="AV52" i="13" a="1"/>
  <c r="AV328" i="13" a="1"/>
  <c r="AV100" i="13" a="1"/>
  <c r="BZ257" i="14" a="1"/>
  <c r="AW489" i="13" a="1"/>
  <c r="AU331" i="13" a="1"/>
  <c r="AU535" i="13" a="1"/>
  <c r="AU149" i="13" a="1"/>
  <c r="AV98" i="13" a="1"/>
  <c r="AU536" i="13" a="1"/>
  <c r="AW536" i="13" a="1"/>
  <c r="AV485" i="13" a="1"/>
  <c r="AV54" i="13" a="1"/>
  <c r="AU489" i="13" a="1"/>
  <c r="AW58" i="13" a="1"/>
  <c r="AU282" i="13" a="1"/>
  <c r="AX535" i="13" a="1"/>
  <c r="AW198" i="13" a="1"/>
  <c r="AX200" i="13" a="1"/>
  <c r="AX532" i="13" a="1"/>
  <c r="AV490" i="13" a="1"/>
  <c r="AX285" i="13" a="1"/>
  <c r="AW285" i="13" a="1"/>
  <c r="AW103" i="13" a="1"/>
  <c r="AU490" i="13" a="1"/>
  <c r="AU139" i="14" a="1"/>
  <c r="BY257" i="14" l="1"/>
  <c r="CL257" i="14" s="1"/>
  <c r="CB139" i="14"/>
  <c r="CO139" i="14" s="1"/>
  <c r="BU139" i="14"/>
  <c r="CH139" i="14" s="1"/>
  <c r="BT139" i="14"/>
  <c r="CG139" i="14" s="1"/>
  <c r="BS257" i="14"/>
  <c r="CF257" i="14" s="1"/>
  <c r="BS139" i="14"/>
  <c r="CF139" i="14" s="1"/>
  <c r="BW139" i="14"/>
  <c r="CJ139" i="14" s="1"/>
  <c r="CC324" i="14"/>
  <c r="CP324" i="14" s="1"/>
  <c r="CC257" i="14"/>
  <c r="CP257" i="14" s="1"/>
  <c r="BZ139" i="14"/>
  <c r="CM139" i="14" s="1"/>
  <c r="BV257" i="14"/>
  <c r="CI257" i="14" s="1"/>
  <c r="CA257" i="14"/>
  <c r="CN257" i="14" s="1"/>
  <c r="CC139" i="14"/>
  <c r="CP139" i="14" s="1"/>
  <c r="CB257" i="14"/>
  <c r="CO257" i="14" s="1"/>
  <c r="BZ257" i="14"/>
  <c r="CM257" i="14" s="1"/>
  <c r="BT257" i="14"/>
  <c r="CG257" i="14" s="1"/>
  <c r="BY139" i="14"/>
  <c r="CL139" i="14" s="1"/>
  <c r="BW257" i="14"/>
  <c r="CJ257" i="14" s="1"/>
  <c r="BU257" i="14"/>
  <c r="CH257" i="14" s="1"/>
  <c r="AU98" i="14"/>
  <c r="AY139" i="14"/>
  <c r="AY324" i="14"/>
  <c r="AY257" i="14"/>
  <c r="BA257" i="14"/>
  <c r="AZ324" i="14"/>
  <c r="BA139" i="14"/>
  <c r="AX138" i="14"/>
  <c r="AX135" i="14"/>
  <c r="AX134" i="14"/>
  <c r="AX133" i="14"/>
  <c r="AX136" i="14"/>
  <c r="AX137" i="14"/>
  <c r="AX139" i="14"/>
  <c r="AV138" i="14"/>
  <c r="AV134" i="14"/>
  <c r="AV137" i="14"/>
  <c r="AV133" i="14"/>
  <c r="AV135" i="14"/>
  <c r="AV136" i="14"/>
  <c r="AV139" i="14"/>
  <c r="AU250" i="14"/>
  <c r="AU251" i="14"/>
  <c r="AU254" i="14"/>
  <c r="AU252" i="14"/>
  <c r="AU253" i="14"/>
  <c r="AU256" i="14"/>
  <c r="AU249" i="14"/>
  <c r="AU255" i="14"/>
  <c r="AZ139" i="14"/>
  <c r="AU323" i="14"/>
  <c r="AU322" i="14"/>
  <c r="AU321" i="14"/>
  <c r="AX253" i="14"/>
  <c r="AX255" i="14"/>
  <c r="AX249" i="14"/>
  <c r="AX254" i="14"/>
  <c r="AX251" i="14"/>
  <c r="AX250" i="14"/>
  <c r="AX252" i="14"/>
  <c r="AX256" i="14"/>
  <c r="AV256" i="14"/>
  <c r="AV251" i="14"/>
  <c r="AV254" i="14"/>
  <c r="AV252" i="14"/>
  <c r="AV255" i="14"/>
  <c r="AV250" i="14"/>
  <c r="AV253" i="14"/>
  <c r="AV249" i="14"/>
  <c r="AV257" i="14"/>
  <c r="AU137" i="14"/>
  <c r="AU138" i="14"/>
  <c r="AU139" i="14"/>
  <c r="AU135" i="14"/>
  <c r="AU134" i="14"/>
  <c r="AU136" i="14"/>
  <c r="AU133" i="14"/>
  <c r="AV282" i="13"/>
  <c r="AV276" i="13"/>
  <c r="AV278" i="13"/>
  <c r="AV281" i="13"/>
  <c r="AV284" i="13"/>
  <c r="AV277" i="13"/>
  <c r="AV280" i="13"/>
  <c r="AV274" i="13"/>
  <c r="AV279" i="13"/>
  <c r="AV275" i="13"/>
  <c r="AV283" i="13"/>
  <c r="AV285" i="13"/>
  <c r="AV148" i="13"/>
  <c r="AV146" i="13"/>
  <c r="AV149" i="13"/>
  <c r="AV145" i="13"/>
  <c r="AV150" i="13"/>
  <c r="AV147" i="13"/>
  <c r="AV143" i="13"/>
  <c r="AV144" i="13"/>
  <c r="AV199" i="13"/>
  <c r="AV197" i="13"/>
  <c r="AV198" i="13"/>
  <c r="AV193" i="13"/>
  <c r="AV196" i="13"/>
  <c r="AV200" i="13"/>
  <c r="AV195" i="13"/>
  <c r="AV192" i="13"/>
  <c r="AV194" i="13"/>
  <c r="AV191" i="13"/>
  <c r="AV373" i="13"/>
  <c r="AV378" i="13"/>
  <c r="AV376" i="13"/>
  <c r="AV375" i="13"/>
  <c r="AV377" i="13"/>
  <c r="AV374" i="13"/>
  <c r="AV372" i="13"/>
  <c r="AV103" i="13"/>
  <c r="AV100" i="13"/>
  <c r="AV97" i="13"/>
  <c r="AV99" i="13"/>
  <c r="AV101" i="13"/>
  <c r="AV98" i="13"/>
  <c r="AV102" i="13"/>
  <c r="AV486" i="13"/>
  <c r="AV483" i="13"/>
  <c r="AV489" i="13"/>
  <c r="AV485" i="13"/>
  <c r="AV484" i="13"/>
  <c r="AV488" i="13"/>
  <c r="AV487" i="13"/>
  <c r="AV490" i="13"/>
  <c r="AW257" i="14"/>
  <c r="AX257" i="14"/>
  <c r="AX490" i="13"/>
  <c r="AX485" i="13"/>
  <c r="AX487" i="13"/>
  <c r="AX484" i="13"/>
  <c r="AX488" i="13"/>
  <c r="AX489" i="13"/>
  <c r="AX486" i="13"/>
  <c r="AX483" i="13"/>
  <c r="AV536" i="13"/>
  <c r="AV535" i="13"/>
  <c r="AV532" i="13"/>
  <c r="AV534" i="13"/>
  <c r="AV533" i="13"/>
  <c r="AV530" i="13"/>
  <c r="AV531" i="13"/>
  <c r="AV529" i="13"/>
  <c r="AW490" i="13"/>
  <c r="AW488" i="13"/>
  <c r="AW485" i="13"/>
  <c r="AW484" i="13"/>
  <c r="AW489" i="13"/>
  <c r="AW487" i="13"/>
  <c r="AW486" i="13"/>
  <c r="AW483" i="13"/>
  <c r="AU490" i="13"/>
  <c r="AU485" i="13"/>
  <c r="AU487" i="13"/>
  <c r="AU484" i="13"/>
  <c r="AU489" i="13"/>
  <c r="AU486" i="13"/>
  <c r="AU488" i="13"/>
  <c r="AU483" i="13"/>
  <c r="AX536" i="13"/>
  <c r="AX531" i="13"/>
  <c r="AX530" i="13"/>
  <c r="AX532" i="13"/>
  <c r="AX534" i="13"/>
  <c r="AX535" i="13"/>
  <c r="AX533" i="13"/>
  <c r="AX529" i="13"/>
  <c r="AU536" i="13"/>
  <c r="AU530" i="13"/>
  <c r="AU535" i="13"/>
  <c r="AU532" i="13"/>
  <c r="AU531" i="13"/>
  <c r="AU533" i="13"/>
  <c r="AU534" i="13"/>
  <c r="AU529" i="13"/>
  <c r="AW536" i="13"/>
  <c r="AW531" i="13"/>
  <c r="AW532" i="13"/>
  <c r="AW535" i="13"/>
  <c r="AW533" i="13"/>
  <c r="AW530" i="13"/>
  <c r="AW534" i="13"/>
  <c r="AW529" i="13"/>
  <c r="BA490" i="13"/>
  <c r="AZ490" i="13"/>
  <c r="AY490" i="13"/>
  <c r="BA536" i="13"/>
  <c r="AZ536" i="13"/>
  <c r="AY536" i="13"/>
  <c r="AV379" i="13"/>
  <c r="AW332" i="13"/>
  <c r="AW331" i="13"/>
  <c r="AW328" i="13"/>
  <c r="AW330" i="13"/>
  <c r="AW327" i="13"/>
  <c r="AW326" i="13"/>
  <c r="AW329" i="13"/>
  <c r="AW325" i="13"/>
  <c r="AU332" i="13"/>
  <c r="AU327" i="13"/>
  <c r="AU329" i="13"/>
  <c r="AU326" i="13"/>
  <c r="AU331" i="13"/>
  <c r="AU328" i="13"/>
  <c r="AU330" i="13"/>
  <c r="AU325" i="13"/>
  <c r="AX332" i="13"/>
  <c r="AX327" i="13"/>
  <c r="AX329" i="13"/>
  <c r="AX326" i="13"/>
  <c r="AX331" i="13"/>
  <c r="AX328" i="13"/>
  <c r="AX330" i="13"/>
  <c r="AX325" i="13"/>
  <c r="AW375" i="13"/>
  <c r="AW373" i="13"/>
  <c r="AW376" i="13"/>
  <c r="AW374" i="13"/>
  <c r="AW378" i="13"/>
  <c r="AW377" i="13"/>
  <c r="AW372" i="13"/>
  <c r="AU372" i="13"/>
  <c r="AV332" i="13"/>
  <c r="AV327" i="13"/>
  <c r="AV329" i="13"/>
  <c r="AV326" i="13"/>
  <c r="AV328" i="13"/>
  <c r="AV330" i="13"/>
  <c r="AV331" i="13"/>
  <c r="AV325" i="13"/>
  <c r="AU375" i="13"/>
  <c r="AU377" i="13"/>
  <c r="AU374" i="13"/>
  <c r="AU376" i="13"/>
  <c r="AU378" i="13"/>
  <c r="AU373" i="13"/>
  <c r="AX376" i="13"/>
  <c r="AX374" i="13"/>
  <c r="AX377" i="13"/>
  <c r="AX375" i="13"/>
  <c r="AX378" i="13"/>
  <c r="AX373" i="13"/>
  <c r="AX372" i="13"/>
  <c r="BA332" i="13"/>
  <c r="AZ332" i="13"/>
  <c r="AY332" i="13"/>
  <c r="BA379" i="13"/>
  <c r="AZ379" i="13"/>
  <c r="AY379" i="13"/>
  <c r="AU285" i="13"/>
  <c r="AU276" i="13"/>
  <c r="AU279" i="13"/>
  <c r="AU278" i="13"/>
  <c r="AU281" i="13"/>
  <c r="AU280" i="13"/>
  <c r="AU275" i="13"/>
  <c r="AU283" i="13"/>
  <c r="AU277" i="13"/>
  <c r="AU284" i="13"/>
  <c r="AU282" i="13"/>
  <c r="AU274" i="13"/>
  <c r="AX285" i="13"/>
  <c r="AX281" i="13"/>
  <c r="AX284" i="13"/>
  <c r="AX276" i="13"/>
  <c r="AX278" i="13"/>
  <c r="AX277" i="13"/>
  <c r="AX275" i="13"/>
  <c r="AX282" i="13"/>
  <c r="AX280" i="13"/>
  <c r="AX279" i="13"/>
  <c r="AX283" i="13"/>
  <c r="AX274" i="13"/>
  <c r="AW285" i="13"/>
  <c r="AW281" i="13"/>
  <c r="AW278" i="13"/>
  <c r="AW275" i="13"/>
  <c r="AW277" i="13"/>
  <c r="AW282" i="13"/>
  <c r="AW276" i="13"/>
  <c r="AW283" i="13"/>
  <c r="AW284" i="13"/>
  <c r="AW279" i="13"/>
  <c r="AW280" i="13"/>
  <c r="AW274" i="13"/>
  <c r="AZ285" i="13"/>
  <c r="AY285" i="13"/>
  <c r="BA285" i="13"/>
  <c r="AX200" i="13"/>
  <c r="AX195" i="13"/>
  <c r="AX197" i="13"/>
  <c r="AX194" i="13"/>
  <c r="AX196" i="13"/>
  <c r="AX199" i="13"/>
  <c r="AX193" i="13"/>
  <c r="AX198" i="13"/>
  <c r="AW200" i="13"/>
  <c r="AW196" i="13"/>
  <c r="AW193" i="13"/>
  <c r="AW198" i="13"/>
  <c r="AW199" i="13"/>
  <c r="AW195" i="13"/>
  <c r="AW197" i="13"/>
  <c r="AW194" i="13"/>
  <c r="AU200" i="13"/>
  <c r="AU196" i="13"/>
  <c r="AU197" i="13"/>
  <c r="AU193" i="13"/>
  <c r="AU198" i="13"/>
  <c r="AU195" i="13"/>
  <c r="AU194" i="13"/>
  <c r="AU199" i="13"/>
  <c r="AY200" i="13"/>
  <c r="BA200" i="13"/>
  <c r="AZ200" i="13"/>
  <c r="AU192" i="13"/>
  <c r="AU191" i="13"/>
  <c r="AX192" i="13"/>
  <c r="AX191" i="13"/>
  <c r="AW192" i="13"/>
  <c r="AW191" i="13"/>
  <c r="AX150" i="13"/>
  <c r="AX149" i="13"/>
  <c r="AX147" i="13"/>
  <c r="AX148" i="13"/>
  <c r="AX145" i="13"/>
  <c r="AX146" i="13"/>
  <c r="AX144" i="13"/>
  <c r="AX143" i="13"/>
  <c r="AW150" i="13"/>
  <c r="AW145" i="13"/>
  <c r="AW146" i="13"/>
  <c r="AW149" i="13"/>
  <c r="AW144" i="13"/>
  <c r="AW147" i="13"/>
  <c r="AW148" i="13"/>
  <c r="AW143" i="13"/>
  <c r="AU150" i="13"/>
  <c r="AU145" i="13"/>
  <c r="AU146" i="13"/>
  <c r="AU144" i="13"/>
  <c r="AU149" i="13"/>
  <c r="AU147" i="13"/>
  <c r="AU148" i="13"/>
  <c r="AU143" i="13"/>
  <c r="BA150" i="13"/>
  <c r="AZ150" i="13"/>
  <c r="AY150" i="13"/>
  <c r="AX103" i="13"/>
  <c r="AX101" i="13"/>
  <c r="AX99" i="13"/>
  <c r="AX100" i="13"/>
  <c r="AX98" i="13"/>
  <c r="AX102" i="13"/>
  <c r="AX97" i="13"/>
  <c r="AW103" i="13"/>
  <c r="AW99" i="13"/>
  <c r="AW100" i="13"/>
  <c r="AW98" i="13"/>
  <c r="AW101" i="13"/>
  <c r="AW102" i="13"/>
  <c r="AW97" i="13"/>
  <c r="AU103" i="13"/>
  <c r="AU101" i="13"/>
  <c r="AU99" i="13"/>
  <c r="AU102" i="13"/>
  <c r="AU100" i="13"/>
  <c r="AU98" i="13"/>
  <c r="AU97" i="13"/>
  <c r="BA103" i="13"/>
  <c r="AY103" i="13"/>
  <c r="AZ103" i="13"/>
  <c r="AW58" i="13"/>
  <c r="AW54" i="13"/>
  <c r="AW57" i="13"/>
  <c r="AW55" i="13"/>
  <c r="AW52" i="13"/>
  <c r="AW53" i="13"/>
  <c r="AW56" i="13"/>
  <c r="AW51" i="13"/>
  <c r="AU58" i="13"/>
  <c r="AU51" i="13"/>
  <c r="AV58" i="13"/>
  <c r="AV51" i="13"/>
  <c r="AV55" i="13"/>
  <c r="AV56" i="13"/>
  <c r="AV57" i="13"/>
  <c r="AV53" i="13"/>
  <c r="AV54" i="13"/>
  <c r="AV52" i="13"/>
  <c r="AX58" i="13"/>
  <c r="AX55" i="13"/>
  <c r="AX56" i="13"/>
  <c r="AX54" i="13"/>
  <c r="AX57" i="13"/>
  <c r="AX53" i="13"/>
  <c r="AX52" i="13"/>
  <c r="AX51" i="13"/>
  <c r="BA58" i="13"/>
  <c r="AZ58" i="13"/>
  <c r="AY58" i="13"/>
  <c r="AU52" i="13"/>
  <c r="AU54" i="13"/>
  <c r="AU57" i="13"/>
  <c r="AU55" i="13"/>
  <c r="AU53" i="13"/>
  <c r="AU56" i="13"/>
  <c r="AW379" i="13" a="1"/>
  <c r="AU324" i="14" a="1"/>
  <c r="AU257" i="14" a="1"/>
  <c r="AU379" i="13" a="1"/>
  <c r="AX379" i="13" a="1"/>
  <c r="AU257" i="14" l="1"/>
  <c r="AU324" i="14"/>
  <c r="AX379" i="13"/>
  <c r="AU379" i="13"/>
  <c r="AW379" i="13"/>
  <c r="AS468" i="12" l="1"/>
  <c r="AW468" i="12" s="1"/>
  <c r="AZ468" i="12" s="1"/>
  <c r="AQ468" i="12"/>
  <c r="AR468" i="12" s="1"/>
  <c r="AV468" i="12" s="1"/>
  <c r="AY468" i="12" s="1"/>
  <c r="BC439" i="12"/>
  <c r="BC438" i="12" s="1"/>
  <c r="BC437" i="12" s="1"/>
  <c r="BC436" i="12" s="1"/>
  <c r="BC435" i="12" s="1"/>
  <c r="BC434" i="12" s="1"/>
  <c r="BC433" i="12" s="1"/>
  <c r="BC432" i="12" s="1"/>
  <c r="AP439" i="12"/>
  <c r="BE439" i="12" s="1"/>
  <c r="BR439" i="12" s="1"/>
  <c r="CE439" i="12" s="1"/>
  <c r="AP438" i="12"/>
  <c r="BE438" i="12" s="1"/>
  <c r="BR438" i="12" s="1"/>
  <c r="CE438" i="12" s="1"/>
  <c r="AP437" i="12"/>
  <c r="BE437" i="12" s="1"/>
  <c r="BR437" i="12" s="1"/>
  <c r="CE437" i="12" s="1"/>
  <c r="AP436" i="12"/>
  <c r="BE436" i="12" s="1"/>
  <c r="BR436" i="12" s="1"/>
  <c r="CE436" i="12" s="1"/>
  <c r="AP435" i="12"/>
  <c r="BE435" i="12" s="1"/>
  <c r="BR435" i="12" s="1"/>
  <c r="CE435" i="12" s="1"/>
  <c r="AP434" i="12"/>
  <c r="BE434" i="12" s="1"/>
  <c r="BR434" i="12" s="1"/>
  <c r="CE434" i="12" s="1"/>
  <c r="AP433" i="12"/>
  <c r="BE433" i="12" s="1"/>
  <c r="BR433" i="12" s="1"/>
  <c r="CE433" i="12" s="1"/>
  <c r="AP432" i="12"/>
  <c r="BE432" i="12" s="1"/>
  <c r="BR432" i="12" s="1"/>
  <c r="CE432" i="12" s="1"/>
  <c r="AS431" i="12"/>
  <c r="AW431" i="12" s="1"/>
  <c r="AZ431" i="12" s="1"/>
  <c r="AQ431" i="12"/>
  <c r="AU431" i="12" s="1"/>
  <c r="AY430" i="12"/>
  <c r="F471" i="12" l="1"/>
  <c r="AT468" i="12"/>
  <c r="AX468" i="12" s="1"/>
  <c r="BA468" i="12" s="1"/>
  <c r="AU468" i="12"/>
  <c r="AR431" i="12"/>
  <c r="AV431" i="12" s="1"/>
  <c r="AY431" i="12" s="1"/>
  <c r="AT431" i="12"/>
  <c r="AX431" i="12" s="1"/>
  <c r="BA431" i="12" s="1"/>
  <c r="F344" i="12" l="1"/>
  <c r="AS238" i="12"/>
  <c r="AW238" i="12" s="1"/>
  <c r="AZ238" i="12" s="1"/>
  <c r="AQ238" i="12"/>
  <c r="AR238" i="12" s="1"/>
  <c r="AV238" i="12" s="1"/>
  <c r="AY238" i="12" s="1"/>
  <c r="AP108" i="12"/>
  <c r="BE108" i="12" s="1"/>
  <c r="BR108" i="12" s="1"/>
  <c r="CE108" i="12" s="1"/>
  <c r="AP192" i="12"/>
  <c r="BE192" i="12" s="1"/>
  <c r="BR192" i="12" s="1"/>
  <c r="CE192" i="12" s="1"/>
  <c r="BC192" i="12"/>
  <c r="BC191" i="12" s="1"/>
  <c r="BC190" i="12" s="1"/>
  <c r="AP191" i="12"/>
  <c r="BE191" i="12" s="1"/>
  <c r="BR191" i="12" s="1"/>
  <c r="CE191" i="12" s="1"/>
  <c r="AP190" i="12"/>
  <c r="BE190" i="12" s="1"/>
  <c r="BR190" i="12" s="1"/>
  <c r="CE190" i="12" s="1"/>
  <c r="AS189" i="12"/>
  <c r="AW189" i="12" s="1"/>
  <c r="AZ189" i="12" s="1"/>
  <c r="AQ189" i="12"/>
  <c r="AU189" i="12" s="1"/>
  <c r="AY188" i="12"/>
  <c r="BC185" i="12"/>
  <c r="BC184" i="12" s="1"/>
  <c r="BC183" i="12" s="1"/>
  <c r="BC182" i="12" s="1"/>
  <c r="BC181" i="12" s="1"/>
  <c r="BC180" i="12" s="1"/>
  <c r="BC179" i="12" s="1"/>
  <c r="BC178" i="12" s="1"/>
  <c r="BC177" i="12" s="1"/>
  <c r="BC176" i="12" s="1"/>
  <c r="BC175" i="12" s="1"/>
  <c r="BC174" i="12" s="1"/>
  <c r="BC173" i="12" s="1"/>
  <c r="AS172" i="12"/>
  <c r="AW172" i="12" s="1"/>
  <c r="AZ172" i="12" s="1"/>
  <c r="AQ172" i="12"/>
  <c r="AT172" i="12" s="1"/>
  <c r="AX172" i="12" s="1"/>
  <c r="BA172" i="12" s="1"/>
  <c r="AY171" i="12"/>
  <c r="BC101" i="12"/>
  <c r="BC100" i="12" s="1"/>
  <c r="BC99" i="12" s="1"/>
  <c r="BC98" i="12" s="1"/>
  <c r="BC97" i="12" s="1"/>
  <c r="BC96" i="12" s="1"/>
  <c r="F241" i="12" l="1"/>
  <c r="AT238" i="12"/>
  <c r="AX238" i="12" s="1"/>
  <c r="BA238" i="12" s="1"/>
  <c r="AU238" i="12"/>
  <c r="BC95" i="12"/>
  <c r="BC94" i="12" s="1"/>
  <c r="BC93" i="12" s="1"/>
  <c r="BC92" i="12" s="1"/>
  <c r="BC91" i="12" s="1"/>
  <c r="BC90" i="12" s="1"/>
  <c r="BC89" i="12" s="1"/>
  <c r="F191" i="12"/>
  <c r="F193" i="12" s="1"/>
  <c r="AT189" i="12"/>
  <c r="AX189" i="12" s="1"/>
  <c r="BA189" i="12" s="1"/>
  <c r="AR189" i="12"/>
  <c r="AV189" i="12" s="1"/>
  <c r="AY189" i="12" s="1"/>
  <c r="AU172" i="12"/>
  <c r="AR172" i="12"/>
  <c r="AV172" i="12" s="1"/>
  <c r="AY172" i="12" s="1"/>
  <c r="AP107" i="12" l="1"/>
  <c r="BE107" i="12" s="1"/>
  <c r="BR107" i="12" s="1"/>
  <c r="CE107" i="12" s="1"/>
  <c r="BC108" i="12"/>
  <c r="BC107" i="12" s="1"/>
  <c r="BC106" i="12" s="1"/>
  <c r="AP106" i="12"/>
  <c r="BE106" i="12" s="1"/>
  <c r="BR106" i="12" s="1"/>
  <c r="CE106" i="12" s="1"/>
  <c r="AS105" i="12"/>
  <c r="AW105" i="12" s="1"/>
  <c r="AZ105" i="12" s="1"/>
  <c r="AQ105" i="12"/>
  <c r="AT105" i="12" s="1"/>
  <c r="AX105" i="12" s="1"/>
  <c r="BA105" i="12" s="1"/>
  <c r="AY104" i="12"/>
  <c r="AS88" i="12"/>
  <c r="AW88" i="12" s="1"/>
  <c r="AZ88" i="12" s="1"/>
  <c r="AQ88" i="12"/>
  <c r="AT88" i="12" s="1"/>
  <c r="AX88" i="12" s="1"/>
  <c r="BA88" i="12" s="1"/>
  <c r="AY87" i="12"/>
  <c r="F107" i="12"/>
  <c r="F109" i="12" s="1"/>
  <c r="AU105" i="12" l="1"/>
  <c r="AR105" i="12"/>
  <c r="AV105" i="12" s="1"/>
  <c r="AY105" i="12" s="1"/>
  <c r="AU88" i="12"/>
  <c r="AR88" i="12"/>
  <c r="AV88" i="12" s="1"/>
  <c r="AY88" i="12" s="1"/>
  <c r="BC41" i="12" l="1"/>
  <c r="AP41" i="12"/>
  <c r="BE41" i="12" s="1"/>
  <c r="BR41" i="12" s="1"/>
  <c r="CE41" i="12" s="1"/>
  <c r="AP40" i="12"/>
  <c r="BE40" i="12" s="1"/>
  <c r="BR40" i="12" s="1"/>
  <c r="CE40" i="12" s="1"/>
  <c r="AP39" i="12"/>
  <c r="BE39" i="12" s="1"/>
  <c r="BR39" i="12" s="1"/>
  <c r="CE39" i="12" s="1"/>
  <c r="AP38" i="12"/>
  <c r="BE38" i="12" s="1"/>
  <c r="BR38" i="12" s="1"/>
  <c r="CE38" i="12" s="1"/>
  <c r="AP37" i="12"/>
  <c r="BE37" i="12" s="1"/>
  <c r="BR37" i="12" s="1"/>
  <c r="CE37" i="12" s="1"/>
  <c r="AS36" i="12"/>
  <c r="AQ36" i="12"/>
  <c r="AY35" i="12"/>
  <c r="G10" i="12"/>
  <c r="H10" i="12" s="1"/>
  <c r="I10" i="12" s="1"/>
  <c r="J10" i="12" s="1"/>
  <c r="K10" i="12" s="1"/>
  <c r="L10" i="12" s="1"/>
  <c r="M10" i="12" s="1"/>
  <c r="N10" i="12" s="1"/>
  <c r="O10" i="12" s="1"/>
  <c r="P10" i="12" s="1"/>
  <c r="Q10" i="12" s="1"/>
  <c r="R10" i="12" s="1"/>
  <c r="S10" i="12" s="1"/>
  <c r="T10" i="12" s="1"/>
  <c r="U10" i="12" s="1"/>
  <c r="V10" i="12" s="1"/>
  <c r="W10" i="12" s="1"/>
  <c r="X10" i="12" s="1"/>
  <c r="Y10" i="12" s="1"/>
  <c r="Z10" i="12" s="1"/>
  <c r="AA10" i="12" s="1"/>
  <c r="AB10" i="12" s="1"/>
  <c r="AC10" i="12" s="1"/>
  <c r="AD10" i="12" s="1"/>
  <c r="AE10" i="12" s="1"/>
  <c r="AF10" i="12" s="1"/>
  <c r="AG10" i="12" s="1"/>
  <c r="AH10" i="12" s="1"/>
  <c r="AI10" i="12" s="1"/>
  <c r="AJ10" i="12" s="1"/>
  <c r="AK10" i="12" s="1"/>
  <c r="AL10" i="12" s="1"/>
  <c r="AM10" i="12" s="1"/>
  <c r="G9" i="12"/>
  <c r="F132" i="8"/>
  <c r="F131" i="8"/>
  <c r="F130" i="8"/>
  <c r="F129" i="8"/>
  <c r="F128" i="8"/>
  <c r="F127" i="8"/>
  <c r="F126" i="8"/>
  <c r="F125" i="8"/>
  <c r="BC120" i="8"/>
  <c r="BC119" i="8" s="1"/>
  <c r="BC118" i="8" s="1"/>
  <c r="BC117" i="8" s="1"/>
  <c r="BC116" i="8" s="1"/>
  <c r="BC115" i="8" s="1"/>
  <c r="BC114" i="8" s="1"/>
  <c r="AP120" i="8"/>
  <c r="BE120" i="8" s="1"/>
  <c r="BR120" i="8" s="1"/>
  <c r="CE120" i="8" s="1"/>
  <c r="AP119" i="8"/>
  <c r="BE119" i="8" s="1"/>
  <c r="BR119" i="8" s="1"/>
  <c r="CE119" i="8" s="1"/>
  <c r="AP118" i="8"/>
  <c r="BE118" i="8" s="1"/>
  <c r="BR118" i="8" s="1"/>
  <c r="CE118" i="8" s="1"/>
  <c r="AP117" i="8"/>
  <c r="BE117" i="8" s="1"/>
  <c r="BR117" i="8" s="1"/>
  <c r="CE117" i="8" s="1"/>
  <c r="AP116" i="8"/>
  <c r="BE116" i="8" s="1"/>
  <c r="BR116" i="8" s="1"/>
  <c r="CE116" i="8" s="1"/>
  <c r="AP115" i="8"/>
  <c r="BE115" i="8" s="1"/>
  <c r="BR115" i="8" s="1"/>
  <c r="CE115" i="8" s="1"/>
  <c r="AP114" i="8"/>
  <c r="BE114" i="8" s="1"/>
  <c r="BR114" i="8" s="1"/>
  <c r="CE114" i="8" s="1"/>
  <c r="AS113" i="8"/>
  <c r="AW113" i="8" s="1"/>
  <c r="AZ113" i="8" s="1"/>
  <c r="AQ113" i="8"/>
  <c r="AU113" i="8" s="1"/>
  <c r="AY112" i="8"/>
  <c r="H9" i="12" l="1"/>
  <c r="AW36" i="12"/>
  <c r="AZ36" i="12" s="1"/>
  <c r="AU36" i="12"/>
  <c r="AR113" i="8"/>
  <c r="AV113" i="8" s="1"/>
  <c r="AY113" i="8" s="1"/>
  <c r="BC40" i="12"/>
  <c r="BC39" i="12" s="1"/>
  <c r="BC38" i="12" s="1"/>
  <c r="BC37" i="12" s="1"/>
  <c r="AT36" i="12"/>
  <c r="AR36" i="12"/>
  <c r="AT113" i="8"/>
  <c r="AX113" i="8" s="1"/>
  <c r="BA113" i="8" s="1"/>
  <c r="G471" i="12" l="1"/>
  <c r="G191" i="12"/>
  <c r="G193" i="12" s="1"/>
  <c r="G107" i="12"/>
  <c r="G109" i="12" s="1"/>
  <c r="I9" i="12"/>
  <c r="G241" i="12"/>
  <c r="AX36" i="12"/>
  <c r="BA36" i="12" s="1"/>
  <c r="AV36" i="12"/>
  <c r="AY36" i="12" s="1"/>
  <c r="H241" i="12" l="1"/>
  <c r="H107" i="12"/>
  <c r="H109" i="12" s="1"/>
  <c r="H191" i="12"/>
  <c r="H193" i="12" s="1"/>
  <c r="H471" i="12"/>
  <c r="J9" i="12"/>
  <c r="I241" i="12" l="1"/>
  <c r="I191" i="12"/>
  <c r="I193" i="12" s="1"/>
  <c r="K9" i="12"/>
  <c r="I471" i="12"/>
  <c r="I107" i="12"/>
  <c r="I109" i="12" s="1"/>
  <c r="J471" i="12" l="1"/>
  <c r="J241" i="12"/>
  <c r="J191" i="12"/>
  <c r="J193" i="12" s="1"/>
  <c r="J107" i="12"/>
  <c r="J109" i="12" s="1"/>
  <c r="L9" i="12"/>
  <c r="K241" i="12" l="1"/>
  <c r="K471" i="12"/>
  <c r="K191" i="12"/>
  <c r="K193" i="12" s="1"/>
  <c r="M9" i="12"/>
  <c r="K107" i="12"/>
  <c r="K109" i="12" s="1"/>
  <c r="L107" i="12" l="1"/>
  <c r="L109" i="12" s="1"/>
  <c r="L241" i="12"/>
  <c r="L191" i="12"/>
  <c r="L193" i="12" s="1"/>
  <c r="N9" i="12"/>
  <c r="L471" i="12"/>
  <c r="M471" i="12" l="1"/>
  <c r="M191" i="12"/>
  <c r="M193" i="12" s="1"/>
  <c r="M107" i="12"/>
  <c r="M109" i="12" s="1"/>
  <c r="O9" i="12"/>
  <c r="N471" i="12"/>
  <c r="M241" i="12"/>
  <c r="N241" i="12" l="1"/>
  <c r="N191" i="12"/>
  <c r="N193" i="12" s="1"/>
  <c r="N107" i="12"/>
  <c r="N109" i="12" s="1"/>
  <c r="P9" i="12"/>
  <c r="O241" i="12" l="1"/>
  <c r="O107" i="12"/>
  <c r="O109" i="12" s="1"/>
  <c r="O191" i="12"/>
  <c r="O193" i="12" s="1"/>
  <c r="Q9" i="12"/>
  <c r="O471" i="12"/>
  <c r="P241" i="12" l="1"/>
  <c r="P471" i="12"/>
  <c r="P191" i="12"/>
  <c r="P193" i="12" s="1"/>
  <c r="P107" i="12"/>
  <c r="P109" i="12" s="1"/>
  <c r="R9" i="12"/>
  <c r="S9" i="12" l="1"/>
  <c r="Q241" i="12"/>
  <c r="Q471" i="12"/>
  <c r="Q191" i="12"/>
  <c r="Q193" i="12" s="1"/>
  <c r="Q107" i="12"/>
  <c r="Q109" i="12" s="1"/>
  <c r="R241" i="12" l="1"/>
  <c r="R107" i="12"/>
  <c r="R109" i="12" s="1"/>
  <c r="R471" i="12"/>
  <c r="R191" i="12"/>
  <c r="R193" i="12" s="1"/>
  <c r="T9" i="12"/>
  <c r="S107" i="12" l="1"/>
  <c r="S109" i="12" s="1"/>
  <c r="U9" i="12"/>
  <c r="S241" i="12"/>
  <c r="S471" i="12"/>
  <c r="S191" i="12"/>
  <c r="S193" i="12" s="1"/>
  <c r="BC173" i="8"/>
  <c r="BC172" i="8" s="1"/>
  <c r="BC171" i="8" s="1"/>
  <c r="BC170" i="8" s="1"/>
  <c r="BC169" i="8" s="1"/>
  <c r="BC168" i="8" s="1"/>
  <c r="BC167" i="8" s="1"/>
  <c r="AP173" i="8"/>
  <c r="BE173" i="8" s="1"/>
  <c r="BR173" i="8" s="1"/>
  <c r="CE173" i="8" s="1"/>
  <c r="AP172" i="8"/>
  <c r="BE172" i="8" s="1"/>
  <c r="BR172" i="8" s="1"/>
  <c r="CE172" i="8" s="1"/>
  <c r="AP171" i="8"/>
  <c r="BE171" i="8" s="1"/>
  <c r="BR171" i="8" s="1"/>
  <c r="CE171" i="8" s="1"/>
  <c r="AP170" i="8"/>
  <c r="BE170" i="8" s="1"/>
  <c r="BR170" i="8" s="1"/>
  <c r="CE170" i="8" s="1"/>
  <c r="AP169" i="8"/>
  <c r="BE169" i="8" s="1"/>
  <c r="BR169" i="8" s="1"/>
  <c r="CE169" i="8" s="1"/>
  <c r="AP168" i="8"/>
  <c r="BE168" i="8" s="1"/>
  <c r="BR168" i="8" s="1"/>
  <c r="CE168" i="8" s="1"/>
  <c r="AP167" i="8"/>
  <c r="BE167" i="8" s="1"/>
  <c r="BR167" i="8" s="1"/>
  <c r="CE167" i="8" s="1"/>
  <c r="AS166" i="8"/>
  <c r="AQ166" i="8"/>
  <c r="T107" i="12" l="1"/>
  <c r="T109" i="12" s="1"/>
  <c r="T241" i="12"/>
  <c r="V9" i="12"/>
  <c r="U471" i="12"/>
  <c r="T471" i="12"/>
  <c r="T191" i="12"/>
  <c r="T193" i="12" s="1"/>
  <c r="AT166" i="8"/>
  <c r="AX166" i="8" s="1"/>
  <c r="BA166" i="8" s="1"/>
  <c r="AR166" i="8"/>
  <c r="AW166" i="8"/>
  <c r="AZ166" i="8" s="1"/>
  <c r="AU166" i="8"/>
  <c r="BC142" i="8"/>
  <c r="BC141" i="8" s="1"/>
  <c r="BC140" i="8" s="1"/>
  <c r="BC139" i="8" s="1"/>
  <c r="BC138" i="8" s="1"/>
  <c r="BC137" i="8" s="1"/>
  <c r="BC136" i="8" s="1"/>
  <c r="AP142" i="8"/>
  <c r="BE142" i="8" s="1"/>
  <c r="BR142" i="8" s="1"/>
  <c r="CE142" i="8" s="1"/>
  <c r="AP141" i="8"/>
  <c r="BE141" i="8" s="1"/>
  <c r="BR141" i="8" s="1"/>
  <c r="CE141" i="8" s="1"/>
  <c r="AP140" i="8"/>
  <c r="BE140" i="8" s="1"/>
  <c r="BR140" i="8" s="1"/>
  <c r="CE140" i="8" s="1"/>
  <c r="AP139" i="8"/>
  <c r="BE139" i="8" s="1"/>
  <c r="BR139" i="8" s="1"/>
  <c r="CE139" i="8" s="1"/>
  <c r="AP138" i="8"/>
  <c r="BE138" i="8" s="1"/>
  <c r="BR138" i="8" s="1"/>
  <c r="CE138" i="8" s="1"/>
  <c r="AP137" i="8"/>
  <c r="BE137" i="8" s="1"/>
  <c r="BR137" i="8" s="1"/>
  <c r="CE137" i="8" s="1"/>
  <c r="AP136" i="8"/>
  <c r="BE136" i="8" s="1"/>
  <c r="BR136" i="8" s="1"/>
  <c r="CE136" i="8" s="1"/>
  <c r="AS135" i="8"/>
  <c r="AW135" i="8" s="1"/>
  <c r="AZ135" i="8" s="1"/>
  <c r="AQ135" i="8"/>
  <c r="AU135" i="8" s="1"/>
  <c r="AY134" i="8"/>
  <c r="BC109" i="8"/>
  <c r="BC108" i="8" s="1"/>
  <c r="BC107" i="8" s="1"/>
  <c r="BC106" i="8" s="1"/>
  <c r="BC105" i="8" s="1"/>
  <c r="BC104" i="8" s="1"/>
  <c r="BC103" i="8" s="1"/>
  <c r="AP104" i="8"/>
  <c r="BE104" i="8" s="1"/>
  <c r="BR104" i="8" s="1"/>
  <c r="CE104" i="8" s="1"/>
  <c r="AP105" i="8"/>
  <c r="BE105" i="8" s="1"/>
  <c r="BR105" i="8" s="1"/>
  <c r="CE105" i="8" s="1"/>
  <c r="AP106" i="8"/>
  <c r="BE106" i="8" s="1"/>
  <c r="BR106" i="8" s="1"/>
  <c r="CE106" i="8" s="1"/>
  <c r="AP107" i="8"/>
  <c r="BE107" i="8" s="1"/>
  <c r="BR107" i="8" s="1"/>
  <c r="CE107" i="8" s="1"/>
  <c r="AP108" i="8"/>
  <c r="BE108" i="8" s="1"/>
  <c r="BR108" i="8" s="1"/>
  <c r="CE108" i="8" s="1"/>
  <c r="AP109" i="8"/>
  <c r="BE109" i="8" s="1"/>
  <c r="BR109" i="8" s="1"/>
  <c r="CE109" i="8" s="1"/>
  <c r="AP103" i="8"/>
  <c r="BE103" i="8" s="1"/>
  <c r="BR103" i="8" s="1"/>
  <c r="CE103" i="8" s="1"/>
  <c r="AS102" i="8"/>
  <c r="AW102" i="8" s="1"/>
  <c r="AZ102" i="8" s="1"/>
  <c r="AQ102" i="8"/>
  <c r="AR102" i="8" s="1"/>
  <c r="AV102" i="8" s="1"/>
  <c r="AY102" i="8" s="1"/>
  <c r="BC78" i="8"/>
  <c r="BC77" i="8" s="1"/>
  <c r="BC76" i="8" s="1"/>
  <c r="BC75" i="8" s="1"/>
  <c r="BC74" i="8" s="1"/>
  <c r="BC73" i="8" s="1"/>
  <c r="BC72" i="8" s="1"/>
  <c r="BC71" i="8" s="1"/>
  <c r="BC70" i="8" s="1"/>
  <c r="BC69" i="8" s="1"/>
  <c r="BC68" i="8" s="1"/>
  <c r="BC67" i="8" s="1"/>
  <c r="BC66" i="8" s="1"/>
  <c r="BC65" i="8" s="1"/>
  <c r="BC64" i="8" s="1"/>
  <c r="BC63" i="8" s="1"/>
  <c r="BC62" i="8" s="1"/>
  <c r="BC61" i="8" s="1"/>
  <c r="AR9" i="8"/>
  <c r="AS9" i="8"/>
  <c r="AT9" i="8"/>
  <c r="U241" i="12" l="1"/>
  <c r="U191" i="12"/>
  <c r="U193" i="12" s="1"/>
  <c r="W9" i="12"/>
  <c r="U107" i="12"/>
  <c r="U109" i="12" s="1"/>
  <c r="AR135" i="8"/>
  <c r="AV135" i="8" s="1"/>
  <c r="AY135" i="8" s="1"/>
  <c r="AT135" i="8"/>
  <c r="AX135" i="8" s="1"/>
  <c r="BA135" i="8" s="1"/>
  <c r="AV166" i="8"/>
  <c r="AY166" i="8" s="1"/>
  <c r="AT102" i="8"/>
  <c r="AX102" i="8" s="1"/>
  <c r="BA102" i="8" s="1"/>
  <c r="AU102" i="8"/>
  <c r="F142" i="8"/>
  <c r="F139" i="8"/>
  <c r="F137" i="8"/>
  <c r="F136" i="8"/>
  <c r="V241" i="12" l="1"/>
  <c r="V471" i="12"/>
  <c r="V191" i="12"/>
  <c r="V193" i="12" s="1"/>
  <c r="X9" i="12"/>
  <c r="V107" i="12"/>
  <c r="V109" i="12" s="1"/>
  <c r="F140" i="8"/>
  <c r="F141" i="8"/>
  <c r="F138" i="8"/>
  <c r="F143" i="8"/>
  <c r="AP78" i="8"/>
  <c r="BE78" i="8" s="1"/>
  <c r="BR78" i="8" s="1"/>
  <c r="CE78" i="8" s="1"/>
  <c r="AS60" i="8"/>
  <c r="AW60" i="8" s="1"/>
  <c r="AZ60" i="8" s="1"/>
  <c r="AQ60" i="8"/>
  <c r="AR60" i="8" s="1"/>
  <c r="AV60" i="8" s="1"/>
  <c r="AY60" i="8" s="1"/>
  <c r="AY59" i="8"/>
  <c r="W241" i="12" l="1"/>
  <c r="W191" i="12"/>
  <c r="W193" i="12" s="1"/>
  <c r="W107" i="12"/>
  <c r="W109" i="12" s="1"/>
  <c r="Y9" i="12"/>
  <c r="W471" i="12"/>
  <c r="AT60" i="8"/>
  <c r="AX60" i="8" s="1"/>
  <c r="BA60" i="8" s="1"/>
  <c r="AU60" i="8"/>
  <c r="X471" i="12" l="1"/>
  <c r="X107" i="12"/>
  <c r="X109" i="12" s="1"/>
  <c r="X241" i="12"/>
  <c r="X191" i="12"/>
  <c r="X193" i="12" s="1"/>
  <c r="Z9" i="12"/>
  <c r="F58" i="8"/>
  <c r="Y191" i="12" l="1"/>
  <c r="Y193" i="12" s="1"/>
  <c r="Y107" i="12"/>
  <c r="Y109" i="12" s="1"/>
  <c r="Y241" i="12"/>
  <c r="AA9" i="12"/>
  <c r="Y471" i="12"/>
  <c r="C9" i="9"/>
  <c r="AQ9" i="8"/>
  <c r="G9" i="8"/>
  <c r="G10" i="8"/>
  <c r="H10" i="8" s="1"/>
  <c r="I10" i="8" s="1"/>
  <c r="J10" i="8" s="1"/>
  <c r="K10" i="8" s="1"/>
  <c r="L10" i="8" s="1"/>
  <c r="M10" i="8" s="1"/>
  <c r="N10" i="8" s="1"/>
  <c r="O10" i="8" s="1"/>
  <c r="P10" i="8" s="1"/>
  <c r="Q10" i="8" s="1"/>
  <c r="R10" i="8" s="1"/>
  <c r="S10" i="8" s="1"/>
  <c r="T10" i="8" s="1"/>
  <c r="U10" i="8" s="1"/>
  <c r="V10" i="8" s="1"/>
  <c r="W10" i="8" s="1"/>
  <c r="X10" i="8" s="1"/>
  <c r="Y10" i="8" s="1"/>
  <c r="Z10" i="8" s="1"/>
  <c r="AA10" i="8" s="1"/>
  <c r="AB10" i="8" s="1"/>
  <c r="AC10" i="8" s="1"/>
  <c r="AD10" i="8" s="1"/>
  <c r="AE10" i="8" s="1"/>
  <c r="AF10" i="8" s="1"/>
  <c r="AG10" i="8" s="1"/>
  <c r="AH10" i="8" s="1"/>
  <c r="AI10" i="8" s="1"/>
  <c r="AJ10" i="8" s="1"/>
  <c r="AK10" i="8" s="1"/>
  <c r="AL10" i="8" s="1"/>
  <c r="AM10" i="8" s="1"/>
  <c r="G131" i="8" l="1"/>
  <c r="G132" i="8"/>
  <c r="G127" i="8"/>
  <c r="G130" i="8"/>
  <c r="G126" i="8"/>
  <c r="G129" i="8"/>
  <c r="G140" i="8" s="1"/>
  <c r="G125" i="8"/>
  <c r="G128" i="8"/>
  <c r="Z107" i="12"/>
  <c r="Z109" i="12" s="1"/>
  <c r="Z471" i="12"/>
  <c r="AB9" i="12"/>
  <c r="Z191" i="12"/>
  <c r="Z193" i="12" s="1"/>
  <c r="Z241" i="12"/>
  <c r="H9" i="8"/>
  <c r="G58" i="8" l="1"/>
  <c r="G138" i="8"/>
  <c r="G143" i="8"/>
  <c r="G141" i="8"/>
  <c r="G137" i="8"/>
  <c r="H132" i="8"/>
  <c r="H127" i="8"/>
  <c r="H130" i="8"/>
  <c r="H129" i="8"/>
  <c r="H131" i="8"/>
  <c r="H126" i="8"/>
  <c r="H125" i="8"/>
  <c r="H128" i="8"/>
  <c r="G139" i="8"/>
  <c r="G142" i="8"/>
  <c r="G136" i="8"/>
  <c r="AC9" i="12"/>
  <c r="AA241" i="12"/>
  <c r="AA191" i="12"/>
  <c r="AA193" i="12" s="1"/>
  <c r="AA107" i="12"/>
  <c r="AA109" i="12" s="1"/>
  <c r="I9" i="8"/>
  <c r="H141" i="8" l="1"/>
  <c r="H136" i="8"/>
  <c r="H140" i="8"/>
  <c r="H142" i="8"/>
  <c r="I132" i="8"/>
  <c r="I130" i="8"/>
  <c r="I126" i="8"/>
  <c r="I129" i="8"/>
  <c r="I131" i="8"/>
  <c r="I127" i="8"/>
  <c r="I125" i="8"/>
  <c r="I128" i="8"/>
  <c r="H139" i="8"/>
  <c r="H143" i="8"/>
  <c r="H58" i="8"/>
  <c r="H138" i="8"/>
  <c r="H137" i="8"/>
  <c r="AB107" i="12"/>
  <c r="AB109" i="12" s="1"/>
  <c r="AB241" i="12"/>
  <c r="AB471" i="12"/>
  <c r="AB191" i="12"/>
  <c r="AB193" i="12" s="1"/>
  <c r="AD9" i="12"/>
  <c r="J9" i="8"/>
  <c r="AT192" i="12" a="1"/>
  <c r="AT435" i="12" a="1"/>
  <c r="AT570" i="12" a="1"/>
  <c r="AT42" i="12" a="1"/>
  <c r="AT41" i="12" a="1"/>
  <c r="AT439" i="12" a="1"/>
  <c r="BS39" i="12" a="1"/>
  <c r="BS434" i="12" a="1"/>
  <c r="AT440" i="12" a="1"/>
  <c r="BS438" i="12" a="1"/>
  <c r="BS433" i="12" a="1"/>
  <c r="AT433" i="12" a="1"/>
  <c r="AT108" i="12" a="1"/>
  <c r="AT37" i="12" a="1"/>
  <c r="AT39" i="12" a="1"/>
  <c r="BS42" i="12" a="1"/>
  <c r="BS437" i="12" a="1"/>
  <c r="AT239" i="12" a="1"/>
  <c r="BS440" i="12" a="1"/>
  <c r="BS432" i="12" a="1"/>
  <c r="BS38" i="12" a="1"/>
  <c r="AT434" i="12" a="1"/>
  <c r="BS40" i="12" a="1"/>
  <c r="AT38" i="12" a="1"/>
  <c r="AT436" i="12" a="1"/>
  <c r="AT190" i="12" a="1"/>
  <c r="AT40" i="12" a="1"/>
  <c r="AT438" i="12" a="1"/>
  <c r="BS41" i="12" a="1"/>
  <c r="BS436" i="12" a="1"/>
  <c r="AT106" i="12" a="1"/>
  <c r="BS439" i="12" a="1"/>
  <c r="BS37" i="12" a="1"/>
  <c r="BS435" i="12" a="1"/>
  <c r="AT240" i="12" a="1"/>
  <c r="AT437" i="12" a="1"/>
  <c r="AT432" i="12" a="1"/>
  <c r="I140" i="8" l="1"/>
  <c r="I137" i="8"/>
  <c r="I142" i="8"/>
  <c r="I58" i="8"/>
  <c r="I136" i="8"/>
  <c r="I139" i="8"/>
  <c r="I143" i="8"/>
  <c r="I138" i="8"/>
  <c r="J129" i="8"/>
  <c r="J128" i="8"/>
  <c r="J131" i="8"/>
  <c r="J132" i="8"/>
  <c r="J126" i="8"/>
  <c r="J125" i="8"/>
  <c r="J127" i="8"/>
  <c r="J130" i="8"/>
  <c r="J140" i="8"/>
  <c r="I141" i="8"/>
  <c r="AT570" i="12"/>
  <c r="BF570" i="12"/>
  <c r="BS436" i="12"/>
  <c r="BS435" i="12"/>
  <c r="BS439" i="12"/>
  <c r="BS440" i="12"/>
  <c r="BS432" i="12"/>
  <c r="BS438" i="12"/>
  <c r="BS437" i="12"/>
  <c r="BS434" i="12"/>
  <c r="BS433" i="12"/>
  <c r="BF436" i="12"/>
  <c r="BF435" i="12"/>
  <c r="BF439" i="12"/>
  <c r="BF440" i="12"/>
  <c r="BF432" i="12"/>
  <c r="BF438" i="12"/>
  <c r="BF437" i="12"/>
  <c r="BF434" i="12"/>
  <c r="BF433" i="12"/>
  <c r="BS37" i="12"/>
  <c r="AT37" i="12"/>
  <c r="BS39" i="12"/>
  <c r="AT39" i="12"/>
  <c r="AT240" i="12"/>
  <c r="AT438" i="12"/>
  <c r="AT435" i="12"/>
  <c r="AT440" i="12"/>
  <c r="BS41" i="12"/>
  <c r="AT41" i="12"/>
  <c r="AT439" i="12"/>
  <c r="AT192" i="12"/>
  <c r="AT190" i="12"/>
  <c r="AT106" i="12"/>
  <c r="AT436" i="12"/>
  <c r="AT108" i="12"/>
  <c r="AT434" i="12"/>
  <c r="AT433" i="12"/>
  <c r="AT437" i="12"/>
  <c r="BS42" i="12"/>
  <c r="AT42" i="12"/>
  <c r="BS38" i="12"/>
  <c r="AT38" i="12"/>
  <c r="BS40" i="12"/>
  <c r="AT40" i="12"/>
  <c r="AT239" i="12"/>
  <c r="AT432" i="12"/>
  <c r="BF37" i="12"/>
  <c r="BF39" i="12"/>
  <c r="BF240" i="12"/>
  <c r="AC471" i="12"/>
  <c r="BF41" i="12"/>
  <c r="BF192" i="12"/>
  <c r="AE9" i="12"/>
  <c r="BG240" i="12"/>
  <c r="BF190" i="12"/>
  <c r="BF106" i="12"/>
  <c r="BF108" i="12"/>
  <c r="AC191" i="12"/>
  <c r="AC107" i="12"/>
  <c r="BF42" i="12"/>
  <c r="BF38" i="12"/>
  <c r="BF40" i="12"/>
  <c r="BF239" i="12"/>
  <c r="AC241" i="12"/>
  <c r="K9" i="8"/>
  <c r="AX437" i="12" a="1"/>
  <c r="BT432" i="12" a="1"/>
  <c r="AX40" i="12" a="1"/>
  <c r="BT434" i="12" a="1"/>
  <c r="BT42" i="12" a="1"/>
  <c r="AX436" i="12" a="1"/>
  <c r="BT37" i="12" a="1"/>
  <c r="AT241" i="12" a="1"/>
  <c r="AX42" i="12" a="1"/>
  <c r="BT437" i="12" a="1"/>
  <c r="AX432" i="12" a="1"/>
  <c r="BT433" i="12" a="1"/>
  <c r="AX439" i="12" a="1"/>
  <c r="AT107" i="12" a="1"/>
  <c r="BT439" i="12" a="1"/>
  <c r="BT41" i="12" a="1"/>
  <c r="BT39" i="12" a="1"/>
  <c r="BT440" i="12" a="1"/>
  <c r="AX433" i="12" a="1"/>
  <c r="BT38" i="12" a="1"/>
  <c r="AT471" i="12" a="1"/>
  <c r="BT436" i="12" a="1"/>
  <c r="AX41" i="12" a="1"/>
  <c r="AX434" i="12" a="1"/>
  <c r="AX39" i="12" a="1"/>
  <c r="AX435" i="12" a="1"/>
  <c r="AX438" i="12" a="1"/>
  <c r="AT191" i="12" a="1"/>
  <c r="BT435" i="12" a="1"/>
  <c r="BT438" i="12" a="1"/>
  <c r="BT40" i="12" a="1"/>
  <c r="AX38" i="12" a="1"/>
  <c r="AX440" i="12" a="1"/>
  <c r="AX37" i="12" a="1"/>
  <c r="J58" i="8" l="1"/>
  <c r="J142" i="8"/>
  <c r="J143" i="8"/>
  <c r="J139" i="8"/>
  <c r="K128" i="8"/>
  <c r="K130" i="8"/>
  <c r="K129" i="8"/>
  <c r="K131" i="8"/>
  <c r="K132" i="8"/>
  <c r="K126" i="8"/>
  <c r="K125" i="8"/>
  <c r="K127" i="8"/>
  <c r="J136" i="8"/>
  <c r="J141" i="8"/>
  <c r="J138" i="8"/>
  <c r="J137" i="8"/>
  <c r="CF40" i="12"/>
  <c r="CF39" i="12"/>
  <c r="BG570" i="12"/>
  <c r="CF440" i="12"/>
  <c r="CF437" i="12"/>
  <c r="CF434" i="12"/>
  <c r="CF432" i="12"/>
  <c r="CF42" i="12"/>
  <c r="AT471" i="12"/>
  <c r="BF471" i="12"/>
  <c r="BT432" i="12"/>
  <c r="BT439" i="12"/>
  <c r="BT433" i="12"/>
  <c r="BT438" i="12"/>
  <c r="BT440" i="12"/>
  <c r="BT436" i="12"/>
  <c r="BT435" i="12"/>
  <c r="BT434" i="12"/>
  <c r="BT437" i="12"/>
  <c r="CF438" i="12"/>
  <c r="BG432" i="12"/>
  <c r="BG439" i="12"/>
  <c r="BG433" i="12"/>
  <c r="BG438" i="12"/>
  <c r="BG440" i="12"/>
  <c r="BG436" i="12"/>
  <c r="BG435" i="12"/>
  <c r="BG434" i="12"/>
  <c r="CF439" i="12"/>
  <c r="CF435" i="12"/>
  <c r="BG437" i="12"/>
  <c r="CF433" i="12"/>
  <c r="CF436" i="12"/>
  <c r="CF38" i="12"/>
  <c r="AD191" i="12"/>
  <c r="BG191" i="12" s="1"/>
  <c r="AT191" i="12"/>
  <c r="BT37" i="12"/>
  <c r="AX440" i="12"/>
  <c r="AT107" i="12"/>
  <c r="AX38" i="12"/>
  <c r="AX436" i="12"/>
  <c r="AX435" i="12"/>
  <c r="AX42" i="12"/>
  <c r="AX438" i="12"/>
  <c r="AX39" i="12"/>
  <c r="BT39" i="12"/>
  <c r="AT241" i="12"/>
  <c r="BT38" i="12"/>
  <c r="AX432" i="12"/>
  <c r="AX437" i="12"/>
  <c r="AX439" i="12"/>
  <c r="BT40" i="12"/>
  <c r="BT41" i="12"/>
  <c r="AX433" i="12"/>
  <c r="AX41" i="12"/>
  <c r="AX37" i="12"/>
  <c r="BT42" i="12"/>
  <c r="AX40" i="12"/>
  <c r="AX434" i="12"/>
  <c r="BF191" i="12"/>
  <c r="BG37" i="12"/>
  <c r="BG106" i="12"/>
  <c r="BF107" i="12"/>
  <c r="BG192" i="12"/>
  <c r="AD107" i="12"/>
  <c r="AD109" i="12" s="1"/>
  <c r="AD471" i="12"/>
  <c r="BG471" i="12" s="1"/>
  <c r="BG108" i="12"/>
  <c r="BG39" i="12"/>
  <c r="BF241" i="12"/>
  <c r="BG38" i="12"/>
  <c r="AF9" i="12"/>
  <c r="AE471" i="12"/>
  <c r="BH471" i="12" s="1"/>
  <c r="BH240" i="12"/>
  <c r="BG190" i="12"/>
  <c r="BG40" i="12"/>
  <c r="BG41" i="12"/>
  <c r="BG239" i="12"/>
  <c r="AD241" i="12"/>
  <c r="BG241" i="12" s="1"/>
  <c r="BG42" i="12"/>
  <c r="AC109" i="12"/>
  <c r="AC193" i="12"/>
  <c r="CF41" i="12"/>
  <c r="CF37" i="12"/>
  <c r="L9" i="8"/>
  <c r="BS108" i="12" a="1"/>
  <c r="BS193" i="12" a="1"/>
  <c r="BU38" i="12" a="1"/>
  <c r="BU37" i="12" a="1"/>
  <c r="BU433" i="12" a="1"/>
  <c r="BT108" i="12" a="1"/>
  <c r="BS191" i="12" a="1"/>
  <c r="AT109" i="12" a="1"/>
  <c r="BU436" i="12" a="1"/>
  <c r="BU39" i="12" a="1"/>
  <c r="BS109" i="12" a="1"/>
  <c r="BU435" i="12" a="1"/>
  <c r="BS106" i="12" a="1"/>
  <c r="BU42" i="12" a="1"/>
  <c r="BT109" i="12" a="1"/>
  <c r="BS107" i="12" a="1"/>
  <c r="BU432" i="12" a="1"/>
  <c r="BU440" i="12" a="1"/>
  <c r="AT193" i="12" a="1"/>
  <c r="BU434" i="12" a="1"/>
  <c r="BS192" i="12" a="1"/>
  <c r="BS190" i="12" a="1"/>
  <c r="BU439" i="12" a="1"/>
  <c r="BU437" i="12" a="1"/>
  <c r="BU40" i="12" a="1"/>
  <c r="BU41" i="12" a="1"/>
  <c r="BT106" i="12" a="1"/>
  <c r="BU438" i="12" a="1"/>
  <c r="K141" i="8" l="1"/>
  <c r="K58" i="8"/>
  <c r="K139" i="8"/>
  <c r="L130" i="8"/>
  <c r="L131" i="8"/>
  <c r="L132" i="8"/>
  <c r="L129" i="8"/>
  <c r="L127" i="8"/>
  <c r="L128" i="8"/>
  <c r="L125" i="8"/>
  <c r="L126" i="8"/>
  <c r="K138" i="8"/>
  <c r="K136" i="8"/>
  <c r="K142" i="8"/>
  <c r="K137" i="8"/>
  <c r="K140" i="8"/>
  <c r="K143" i="8"/>
  <c r="AD193" i="12"/>
  <c r="BG193" i="12" s="1"/>
  <c r="BH570" i="12"/>
  <c r="CG435" i="12"/>
  <c r="CG39" i="12"/>
  <c r="CG434" i="12"/>
  <c r="BU435" i="12"/>
  <c r="BU432" i="12"/>
  <c r="BU437" i="12"/>
  <c r="BU440" i="12"/>
  <c r="BU438" i="12"/>
  <c r="BU436" i="12"/>
  <c r="BU434" i="12"/>
  <c r="BU439" i="12"/>
  <c r="BU433" i="12"/>
  <c r="BH435" i="12"/>
  <c r="BH432" i="12"/>
  <c r="CG436" i="12"/>
  <c r="BH437" i="12"/>
  <c r="BH440" i="12"/>
  <c r="BH438" i="12"/>
  <c r="BH436" i="12"/>
  <c r="CG41" i="12"/>
  <c r="BH434" i="12"/>
  <c r="AE107" i="12"/>
  <c r="AE191" i="12"/>
  <c r="BH191" i="12" s="1"/>
  <c r="CG38" i="12"/>
  <c r="CG440" i="12"/>
  <c r="CG438" i="12"/>
  <c r="CG433" i="12"/>
  <c r="BH439" i="12"/>
  <c r="BH433" i="12"/>
  <c r="CG439" i="12"/>
  <c r="CG437" i="12"/>
  <c r="CG432" i="12"/>
  <c r="CG42" i="12"/>
  <c r="BU37" i="12"/>
  <c r="BS193" i="12"/>
  <c r="AT193" i="12"/>
  <c r="BS190" i="12"/>
  <c r="CF190" i="12" s="1"/>
  <c r="BS192" i="12"/>
  <c r="CF192" i="12" s="1"/>
  <c r="BS191" i="12"/>
  <c r="CF191" i="12" s="1"/>
  <c r="BU41" i="12"/>
  <c r="BT109" i="12"/>
  <c r="BT108" i="12"/>
  <c r="CG108" i="12" s="1"/>
  <c r="BT106" i="12"/>
  <c r="CG106" i="12" s="1"/>
  <c r="BU42" i="12"/>
  <c r="BS109" i="12"/>
  <c r="AT109" i="12"/>
  <c r="BS108" i="12"/>
  <c r="CF108" i="12" s="1"/>
  <c r="BS106" i="12"/>
  <c r="CF106" i="12" s="1"/>
  <c r="BS107" i="12"/>
  <c r="CF107" i="12" s="1"/>
  <c r="BU38" i="12"/>
  <c r="BU40" i="12"/>
  <c r="BU39" i="12"/>
  <c r="BH190" i="12"/>
  <c r="BH37" i="12"/>
  <c r="AG9" i="12"/>
  <c r="BI240" i="12"/>
  <c r="BH239" i="12"/>
  <c r="AE241" i="12"/>
  <c r="BH241" i="12" s="1"/>
  <c r="BF193" i="12"/>
  <c r="BH192" i="12"/>
  <c r="BH106" i="12"/>
  <c r="AE109" i="12"/>
  <c r="BH108" i="12"/>
  <c r="BH41" i="12"/>
  <c r="BG109" i="12"/>
  <c r="BH107" i="12"/>
  <c r="BH42" i="12"/>
  <c r="BF109" i="12"/>
  <c r="BH38" i="12"/>
  <c r="CG37" i="12"/>
  <c r="BH40" i="12"/>
  <c r="BH39" i="12"/>
  <c r="BG107" i="12"/>
  <c r="CG40" i="12"/>
  <c r="M9" i="8"/>
  <c r="BV37" i="12" a="1"/>
  <c r="AX107" i="12" a="1"/>
  <c r="BT193" i="12" a="1"/>
  <c r="BV434" i="12" a="1"/>
  <c r="BT191" i="12" a="1"/>
  <c r="AX109" i="12" a="1"/>
  <c r="AX108" i="12" a="1"/>
  <c r="BV439" i="12" a="1"/>
  <c r="AX192" i="12" a="1"/>
  <c r="BV436" i="12" a="1"/>
  <c r="BV433" i="12" a="1"/>
  <c r="BT107" i="12" a="1"/>
  <c r="BU107" i="12" a="1"/>
  <c r="BU108" i="12" a="1"/>
  <c r="BV435" i="12" a="1"/>
  <c r="BV40" i="12" a="1"/>
  <c r="AX106" i="12" a="1"/>
  <c r="BV432" i="12" a="1"/>
  <c r="BV41" i="12" a="1"/>
  <c r="BV438" i="12" a="1"/>
  <c r="BV437" i="12" a="1"/>
  <c r="BV42" i="12" a="1"/>
  <c r="BT190" i="12" a="1"/>
  <c r="BV39" i="12" a="1"/>
  <c r="BU106" i="12" a="1"/>
  <c r="AX193" i="12" a="1"/>
  <c r="BV38" i="12" a="1"/>
  <c r="AX190" i="12" a="1"/>
  <c r="BV440" i="12" a="1"/>
  <c r="BT192" i="12" a="1"/>
  <c r="BU109" i="12" a="1"/>
  <c r="AX191" i="12" a="1"/>
  <c r="AE193" i="12" l="1"/>
  <c r="L137" i="8"/>
  <c r="L142" i="8"/>
  <c r="L58" i="8"/>
  <c r="L143" i="8"/>
  <c r="L139" i="8"/>
  <c r="L136" i="8"/>
  <c r="L138" i="8"/>
  <c r="M129" i="8"/>
  <c r="M128" i="8"/>
  <c r="M139" i="8" s="1"/>
  <c r="M131" i="8"/>
  <c r="M127" i="8"/>
  <c r="M132" i="8"/>
  <c r="M130" i="8"/>
  <c r="M125" i="8"/>
  <c r="M126" i="8"/>
  <c r="L140" i="8"/>
  <c r="L141" i="8"/>
  <c r="BT191" i="12"/>
  <c r="CG191" i="12" s="1"/>
  <c r="BT193" i="12"/>
  <c r="CG193" i="12" s="1"/>
  <c r="BT190" i="12"/>
  <c r="CG190" i="12" s="1"/>
  <c r="BT192" i="12"/>
  <c r="CG192" i="12" s="1"/>
  <c r="CF193" i="12"/>
  <c r="BT107" i="12"/>
  <c r="CG107" i="12" s="1"/>
  <c r="BI570" i="12"/>
  <c r="BV437" i="12"/>
  <c r="BV434" i="12"/>
  <c r="BV435" i="12"/>
  <c r="BV433" i="12"/>
  <c r="BV436" i="12"/>
  <c r="BV432" i="12"/>
  <c r="BV438" i="12"/>
  <c r="BV440" i="12"/>
  <c r="BV439" i="12"/>
  <c r="CH434" i="12"/>
  <c r="BI437" i="12"/>
  <c r="BI434" i="12"/>
  <c r="BI435" i="12"/>
  <c r="BI433" i="12"/>
  <c r="CH436" i="12"/>
  <c r="BI436" i="12"/>
  <c r="BI432" i="12"/>
  <c r="CH438" i="12"/>
  <c r="CH440" i="12"/>
  <c r="BI438" i="12"/>
  <c r="BI440" i="12"/>
  <c r="CH437" i="12"/>
  <c r="BI439" i="12"/>
  <c r="CH432" i="12"/>
  <c r="CH439" i="12"/>
  <c r="CH433" i="12"/>
  <c r="CH435" i="12"/>
  <c r="CH40" i="12"/>
  <c r="CG109" i="12"/>
  <c r="CH38" i="12"/>
  <c r="AF191" i="12"/>
  <c r="AF193" i="12" s="1"/>
  <c r="AX193" i="12"/>
  <c r="AX192" i="12"/>
  <c r="AX190" i="12"/>
  <c r="AX191" i="12"/>
  <c r="BV37" i="12"/>
  <c r="BV41" i="12"/>
  <c r="BV38" i="12"/>
  <c r="BV39" i="12"/>
  <c r="BU109" i="12"/>
  <c r="BU107" i="12"/>
  <c r="CH107" i="12" s="1"/>
  <c r="BU108" i="12"/>
  <c r="CH108" i="12" s="1"/>
  <c r="BU106" i="12"/>
  <c r="CH106" i="12" s="1"/>
  <c r="BV42" i="12"/>
  <c r="BV40" i="12"/>
  <c r="AX109" i="12"/>
  <c r="AX106" i="12"/>
  <c r="AX108" i="12"/>
  <c r="AX107" i="12"/>
  <c r="CF109" i="12"/>
  <c r="CH39" i="12"/>
  <c r="CH42" i="12"/>
  <c r="BI192" i="12"/>
  <c r="AF471" i="12"/>
  <c r="BI471" i="12" s="1"/>
  <c r="AH9" i="12"/>
  <c r="BJ240" i="12"/>
  <c r="BI37" i="12"/>
  <c r="AF107" i="12"/>
  <c r="AF109" i="12" s="1"/>
  <c r="CH37" i="12"/>
  <c r="BI108" i="12"/>
  <c r="BI41" i="12"/>
  <c r="BI38" i="12"/>
  <c r="BI239" i="12"/>
  <c r="AF241" i="12"/>
  <c r="BI241" i="12" s="1"/>
  <c r="BH193" i="12"/>
  <c r="CH41" i="12"/>
  <c r="BI39" i="12"/>
  <c r="BH109" i="12"/>
  <c r="BI190" i="12"/>
  <c r="BI106" i="12"/>
  <c r="BI42" i="12"/>
  <c r="BI40" i="12"/>
  <c r="N9" i="8"/>
  <c r="BW438" i="12" a="1"/>
  <c r="BW439" i="12" a="1"/>
  <c r="BV192" i="12" a="1"/>
  <c r="BW437" i="12" a="1"/>
  <c r="BU192" i="12" a="1"/>
  <c r="BV193" i="12" a="1"/>
  <c r="BW39" i="12" a="1"/>
  <c r="BW435" i="12" a="1"/>
  <c r="BU193" i="12" a="1"/>
  <c r="BW42" i="12" a="1"/>
  <c r="BW40" i="12" a="1"/>
  <c r="BU191" i="12" a="1"/>
  <c r="BW41" i="12" a="1"/>
  <c r="BW38" i="12" a="1"/>
  <c r="BV108" i="12" a="1"/>
  <c r="BU190" i="12" a="1"/>
  <c r="BW37" i="12" a="1"/>
  <c r="BV106" i="12" a="1"/>
  <c r="BW433" i="12" a="1"/>
  <c r="BW436" i="12" a="1"/>
  <c r="BV109" i="12" a="1"/>
  <c r="BV190" i="12" a="1"/>
  <c r="BW432" i="12" a="1"/>
  <c r="BW440" i="12" a="1"/>
  <c r="BW434" i="12" a="1"/>
  <c r="BU190" i="12" l="1"/>
  <c r="CH190" i="12" s="1"/>
  <c r="BU192" i="12"/>
  <c r="CH192" i="12" s="1"/>
  <c r="BU193" i="12"/>
  <c r="BU191" i="12"/>
  <c r="CH191" i="12" s="1"/>
  <c r="M142" i="8"/>
  <c r="M140" i="8"/>
  <c r="M58" i="8"/>
  <c r="N128" i="8"/>
  <c r="N131" i="8"/>
  <c r="N132" i="8"/>
  <c r="N130" i="8"/>
  <c r="N127" i="8"/>
  <c r="N129" i="8"/>
  <c r="N140" i="8" s="1"/>
  <c r="N126" i="8"/>
  <c r="N125" i="8"/>
  <c r="M143" i="8"/>
  <c r="M137" i="8"/>
  <c r="M141" i="8"/>
  <c r="M136" i="8"/>
  <c r="M138" i="8"/>
  <c r="BI191" i="12"/>
  <c r="CI39" i="12"/>
  <c r="BJ570" i="12"/>
  <c r="CI440" i="12"/>
  <c r="CI432" i="12"/>
  <c r="CI435" i="12"/>
  <c r="BW437" i="12"/>
  <c r="BW435" i="12"/>
  <c r="BW438" i="12"/>
  <c r="BW432" i="12"/>
  <c r="BW436" i="12"/>
  <c r="BW434" i="12"/>
  <c r="BW433" i="12"/>
  <c r="BW440" i="12"/>
  <c r="BW439" i="12"/>
  <c r="CI438" i="12"/>
  <c r="BJ437" i="12"/>
  <c r="BJ435" i="12"/>
  <c r="BJ438" i="12"/>
  <c r="CI436" i="12"/>
  <c r="BJ432" i="12"/>
  <c r="BJ436" i="12"/>
  <c r="BJ434" i="12"/>
  <c r="CI433" i="12"/>
  <c r="BJ433" i="12"/>
  <c r="BJ440" i="12"/>
  <c r="BJ439" i="12"/>
  <c r="CI434" i="12"/>
  <c r="CI439" i="12"/>
  <c r="CI437" i="12"/>
  <c r="CI38" i="12"/>
  <c r="CI41" i="12"/>
  <c r="CH109" i="12"/>
  <c r="CI37" i="12"/>
  <c r="AG471" i="12"/>
  <c r="BJ471" i="12" s="1"/>
  <c r="BW37" i="12"/>
  <c r="BW38" i="12"/>
  <c r="BW39" i="12"/>
  <c r="BW40" i="12"/>
  <c r="BV109" i="12"/>
  <c r="BV106" i="12"/>
  <c r="CI106" i="12" s="1"/>
  <c r="BV108" i="12"/>
  <c r="CI108" i="12" s="1"/>
  <c r="BV193" i="12"/>
  <c r="BV190" i="12"/>
  <c r="CI190" i="12" s="1"/>
  <c r="BV192" i="12"/>
  <c r="CI192" i="12" s="1"/>
  <c r="BW42" i="12"/>
  <c r="BW41" i="12"/>
  <c r="AG191" i="12"/>
  <c r="AG193" i="12" s="1"/>
  <c r="BJ106" i="12"/>
  <c r="BJ37" i="12"/>
  <c r="AI9" i="12"/>
  <c r="BJ239" i="12"/>
  <c r="AG241" i="12"/>
  <c r="BJ241" i="12" s="1"/>
  <c r="BJ192" i="12"/>
  <c r="CI42" i="12"/>
  <c r="CH193" i="12"/>
  <c r="BI107" i="12"/>
  <c r="AG107" i="12"/>
  <c r="BJ38" i="12"/>
  <c r="BJ190" i="12"/>
  <c r="BJ108" i="12"/>
  <c r="BJ39" i="12"/>
  <c r="BJ40" i="12"/>
  <c r="CI40" i="12"/>
  <c r="BI109" i="12"/>
  <c r="BI193" i="12"/>
  <c r="BJ42" i="12"/>
  <c r="BJ41" i="12"/>
  <c r="O9" i="8"/>
  <c r="AS192" i="12" a="1"/>
  <c r="AS190" i="12" a="1"/>
  <c r="BX438" i="12" a="1"/>
  <c r="AS240" i="12" a="1"/>
  <c r="AS108" i="12" a="1"/>
  <c r="AS432" i="12" a="1"/>
  <c r="AS41" i="12" a="1"/>
  <c r="AS38" i="12" a="1"/>
  <c r="BX439" i="12" a="1"/>
  <c r="BX434" i="12" a="1"/>
  <c r="AS42" i="12" a="1"/>
  <c r="BX37" i="12" a="1"/>
  <c r="AS40" i="12" a="1"/>
  <c r="AS434" i="12" a="1"/>
  <c r="BX40" i="12" a="1"/>
  <c r="BW190" i="12" a="1"/>
  <c r="AS437" i="12" a="1"/>
  <c r="BX435" i="12" a="1"/>
  <c r="AS436" i="12" a="1"/>
  <c r="AS239" i="12" a="1"/>
  <c r="BX42" i="12" a="1"/>
  <c r="BX41" i="12" a="1"/>
  <c r="BX38" i="12" a="1"/>
  <c r="BX437" i="12" a="1"/>
  <c r="AS438" i="12" a="1"/>
  <c r="AS570" i="12" a="1"/>
  <c r="BV107" i="12" a="1"/>
  <c r="AS435" i="12" a="1"/>
  <c r="AS433" i="12" a="1"/>
  <c r="AS439" i="12" a="1"/>
  <c r="BX432" i="12" a="1"/>
  <c r="AS106" i="12" a="1"/>
  <c r="BW193" i="12" a="1"/>
  <c r="BX433" i="12" a="1"/>
  <c r="BW192" i="12" a="1"/>
  <c r="BX440" i="12" a="1"/>
  <c r="BV191" i="12" a="1"/>
  <c r="AS39" i="12" a="1"/>
  <c r="BX436" i="12" a="1"/>
  <c r="BX39" i="12" a="1"/>
  <c r="AS37" i="12" a="1"/>
  <c r="AS440" i="12" a="1"/>
  <c r="CJ440" i="12" l="1"/>
  <c r="N143" i="8"/>
  <c r="N58" i="8"/>
  <c r="N141" i="8"/>
  <c r="N142" i="8"/>
  <c r="N139" i="8"/>
  <c r="N138" i="8"/>
  <c r="N136" i="8"/>
  <c r="O132" i="8"/>
  <c r="O130" i="8"/>
  <c r="O131" i="8"/>
  <c r="O127" i="8"/>
  <c r="O128" i="8"/>
  <c r="O125" i="8"/>
  <c r="O126" i="8"/>
  <c r="O129" i="8"/>
  <c r="N137" i="8"/>
  <c r="BV191" i="12"/>
  <c r="CI191" i="12" s="1"/>
  <c r="CJ41" i="12"/>
  <c r="AS570" i="12"/>
  <c r="BV107" i="12"/>
  <c r="CI107" i="12" s="1"/>
  <c r="BK570" i="12"/>
  <c r="CJ434" i="12"/>
  <c r="CJ439" i="12"/>
  <c r="CI193" i="12"/>
  <c r="CJ433" i="12"/>
  <c r="BX434" i="12"/>
  <c r="BX438" i="12"/>
  <c r="BX440" i="12"/>
  <c r="BX432" i="12"/>
  <c r="BX433" i="12"/>
  <c r="BX435" i="12"/>
  <c r="BX437" i="12"/>
  <c r="BX436" i="12"/>
  <c r="BX439" i="12"/>
  <c r="BK434" i="12"/>
  <c r="BK438" i="12"/>
  <c r="BK440" i="12"/>
  <c r="CJ436" i="12"/>
  <c r="BK432" i="12"/>
  <c r="BK433" i="12"/>
  <c r="BK435" i="12"/>
  <c r="CJ432" i="12"/>
  <c r="BK437" i="12"/>
  <c r="CJ438" i="12"/>
  <c r="CJ435" i="12"/>
  <c r="BK436" i="12"/>
  <c r="BK439" i="12"/>
  <c r="CJ437" i="12"/>
  <c r="CJ42" i="12"/>
  <c r="CI109" i="12"/>
  <c r="AS436" i="12"/>
  <c r="AS106" i="12"/>
  <c r="BX39" i="12"/>
  <c r="AS39" i="12"/>
  <c r="AS192" i="12"/>
  <c r="AS432" i="12"/>
  <c r="AS439" i="12"/>
  <c r="BX42" i="12"/>
  <c r="AS42" i="12"/>
  <c r="AS240" i="12"/>
  <c r="AS239" i="12"/>
  <c r="AS434" i="12"/>
  <c r="AS190" i="12"/>
  <c r="BX41" i="12"/>
  <c r="AS41" i="12"/>
  <c r="BW193" i="12"/>
  <c r="BW190" i="12"/>
  <c r="CJ190" i="12" s="1"/>
  <c r="BW192" i="12"/>
  <c r="CJ192" i="12" s="1"/>
  <c r="AS440" i="12"/>
  <c r="AS438" i="12"/>
  <c r="BX37" i="12"/>
  <c r="AS37" i="12"/>
  <c r="AS435" i="12"/>
  <c r="AS433" i="12"/>
  <c r="BX40" i="12"/>
  <c r="AS40" i="12"/>
  <c r="AS437" i="12"/>
  <c r="AS108" i="12"/>
  <c r="BX38" i="12"/>
  <c r="AS38" i="12"/>
  <c r="BK106" i="12"/>
  <c r="AH107" i="12"/>
  <c r="BK39" i="12"/>
  <c r="BJ191" i="12"/>
  <c r="BK192" i="12"/>
  <c r="BK42" i="12"/>
  <c r="BK240" i="12"/>
  <c r="BK239" i="12"/>
  <c r="AH241" i="12"/>
  <c r="AH191" i="12"/>
  <c r="AH193" i="12" s="1"/>
  <c r="CJ40" i="12"/>
  <c r="BK190" i="12"/>
  <c r="BK41" i="12"/>
  <c r="CJ39" i="12"/>
  <c r="BJ193" i="12"/>
  <c r="AJ9" i="12"/>
  <c r="BL240" i="12"/>
  <c r="CJ38" i="12"/>
  <c r="BJ107" i="12"/>
  <c r="BK37" i="12"/>
  <c r="BK40" i="12"/>
  <c r="AH471" i="12"/>
  <c r="BK108" i="12"/>
  <c r="BK38" i="12"/>
  <c r="AG109" i="12"/>
  <c r="CJ37" i="12"/>
  <c r="P9" i="8"/>
  <c r="BY435" i="12" a="1"/>
  <c r="BW106" i="12" a="1"/>
  <c r="AS471" i="12" a="1"/>
  <c r="BY432" i="12" a="1"/>
  <c r="BX192" i="12" a="1"/>
  <c r="AS107" i="12" a="1"/>
  <c r="AS191" i="12" a="1"/>
  <c r="BY440" i="12" a="1"/>
  <c r="AW440" i="12" a="1"/>
  <c r="AW40" i="12" a="1"/>
  <c r="AW439" i="12" a="1"/>
  <c r="AW432" i="12" a="1"/>
  <c r="AW436" i="12" a="1"/>
  <c r="BY41" i="12" a="1"/>
  <c r="AS241" i="12" a="1"/>
  <c r="BX190" i="12" a="1"/>
  <c r="BY40" i="12" a="1"/>
  <c r="AW37" i="12" a="1"/>
  <c r="AW435" i="12" a="1"/>
  <c r="BY436" i="12" a="1"/>
  <c r="AW433" i="12" a="1"/>
  <c r="BY38" i="12" a="1"/>
  <c r="BW108" i="12" a="1"/>
  <c r="AW434" i="12" a="1"/>
  <c r="BY37" i="12" a="1"/>
  <c r="AS193" i="12" a="1"/>
  <c r="BY439" i="12" a="1"/>
  <c r="AW438" i="12" a="1"/>
  <c r="BY434" i="12" a="1"/>
  <c r="BY42" i="12" a="1"/>
  <c r="BW107" i="12" a="1"/>
  <c r="BY437" i="12" a="1"/>
  <c r="BY433" i="12" a="1"/>
  <c r="BW109" i="12" a="1"/>
  <c r="AW38" i="12" a="1"/>
  <c r="BX193" i="12" a="1"/>
  <c r="BY438" i="12" a="1"/>
  <c r="AW41" i="12" a="1"/>
  <c r="AW42" i="12" a="1"/>
  <c r="BW191" i="12" a="1"/>
  <c r="BY39" i="12" a="1"/>
  <c r="AW437" i="12" a="1"/>
  <c r="AW39" i="12" a="1"/>
  <c r="O141" i="8" l="1"/>
  <c r="O58" i="8"/>
  <c r="O143" i="8"/>
  <c r="O140" i="8"/>
  <c r="O138" i="8"/>
  <c r="O136" i="8"/>
  <c r="O139" i="8"/>
  <c r="O137" i="8"/>
  <c r="P130" i="8"/>
  <c r="P131" i="8"/>
  <c r="P132" i="8"/>
  <c r="P128" i="8"/>
  <c r="P127" i="8"/>
  <c r="P129" i="8"/>
  <c r="P126" i="8"/>
  <c r="P125" i="8"/>
  <c r="Q9" i="8"/>
  <c r="O142" i="8"/>
  <c r="CK437" i="12"/>
  <c r="BW191" i="12"/>
  <c r="CJ191" i="12" s="1"/>
  <c r="BL570" i="12"/>
  <c r="AS471" i="12"/>
  <c r="BK471" i="12"/>
  <c r="CK436" i="12"/>
  <c r="CK433" i="12"/>
  <c r="BY439" i="12"/>
  <c r="BY435" i="12"/>
  <c r="BY433" i="12"/>
  <c r="BY436" i="12"/>
  <c r="BY438" i="12"/>
  <c r="BY432" i="12"/>
  <c r="BY434" i="12"/>
  <c r="BY440" i="12"/>
  <c r="CL440" i="12" s="1"/>
  <c r="BY437" i="12"/>
  <c r="BL439" i="12"/>
  <c r="BL435" i="12"/>
  <c r="CK37" i="12"/>
  <c r="BL433" i="12"/>
  <c r="BL436" i="12"/>
  <c r="CK435" i="12"/>
  <c r="BL438" i="12"/>
  <c r="BL432" i="12"/>
  <c r="CK432" i="12"/>
  <c r="CK440" i="12"/>
  <c r="BL434" i="12"/>
  <c r="BL440" i="12"/>
  <c r="CK438" i="12"/>
  <c r="BL437" i="12"/>
  <c r="CK439" i="12"/>
  <c r="CK434" i="12"/>
  <c r="CJ193" i="12"/>
  <c r="CK40" i="12"/>
  <c r="CK39" i="12"/>
  <c r="AI471" i="12"/>
  <c r="BL471" i="12" s="1"/>
  <c r="AI107" i="12"/>
  <c r="AI109" i="12" s="1"/>
  <c r="BX193" i="12"/>
  <c r="AS193" i="12"/>
  <c r="BX190" i="12"/>
  <c r="CK190" i="12" s="1"/>
  <c r="BX192" i="12"/>
  <c r="CK192" i="12" s="1"/>
  <c r="BW109" i="12"/>
  <c r="BW108" i="12"/>
  <c r="CJ108" i="12" s="1"/>
  <c r="BW106" i="12"/>
  <c r="CJ106" i="12" s="1"/>
  <c r="BW107" i="12"/>
  <c r="CJ107" i="12" s="1"/>
  <c r="BY37" i="12"/>
  <c r="AW38" i="12"/>
  <c r="AW37" i="12"/>
  <c r="AW432" i="12"/>
  <c r="BY41" i="12"/>
  <c r="AW435" i="12"/>
  <c r="AW41" i="12"/>
  <c r="AW439" i="12"/>
  <c r="BY42" i="12"/>
  <c r="BY38" i="12"/>
  <c r="BY39" i="12"/>
  <c r="AW438" i="12"/>
  <c r="AW434" i="12"/>
  <c r="BY40" i="12"/>
  <c r="AW437" i="12"/>
  <c r="AW440" i="12"/>
  <c r="AW39" i="12"/>
  <c r="AS191" i="12"/>
  <c r="AW40" i="12"/>
  <c r="AS241" i="12"/>
  <c r="AS107" i="12"/>
  <c r="AW42" i="12"/>
  <c r="AW433" i="12"/>
  <c r="AW436" i="12"/>
  <c r="BK193" i="12"/>
  <c r="BL190" i="12"/>
  <c r="AI191" i="12"/>
  <c r="AI193" i="12" s="1"/>
  <c r="BJ109" i="12"/>
  <c r="BL37" i="12"/>
  <c r="CK41" i="12"/>
  <c r="BL41" i="12"/>
  <c r="BL42" i="12"/>
  <c r="BL38" i="12"/>
  <c r="BL39" i="12"/>
  <c r="CK38" i="12"/>
  <c r="BL239" i="12"/>
  <c r="AI241" i="12"/>
  <c r="BL241" i="12" s="1"/>
  <c r="BL40" i="12"/>
  <c r="BL106" i="12"/>
  <c r="AK9" i="12"/>
  <c r="AJ471" i="12"/>
  <c r="BM471" i="12" s="1"/>
  <c r="BM240" i="12"/>
  <c r="BK191" i="12"/>
  <c r="BL192" i="12"/>
  <c r="BL108" i="12"/>
  <c r="BK241" i="12"/>
  <c r="BK107" i="12"/>
  <c r="AH109" i="12"/>
  <c r="CK42" i="12"/>
  <c r="BX191" i="12" a="1"/>
  <c r="BY190" i="12" a="1"/>
  <c r="BZ440" i="12" a="1"/>
  <c r="BZ432" i="12" a="1"/>
  <c r="BZ439" i="12" a="1"/>
  <c r="BY107" i="12" a="1"/>
  <c r="BZ41" i="12" a="1"/>
  <c r="BY106" i="12" a="1"/>
  <c r="BZ39" i="12" a="1"/>
  <c r="AW193" i="12" a="1"/>
  <c r="BX107" i="12" a="1"/>
  <c r="BZ40" i="12" a="1"/>
  <c r="BZ42" i="12" a="1"/>
  <c r="BZ433" i="12" a="1"/>
  <c r="BZ434" i="12" a="1"/>
  <c r="AS109" i="12" a="1"/>
  <c r="BY193" i="12" a="1"/>
  <c r="BY192" i="12" a="1"/>
  <c r="BY108" i="12" a="1"/>
  <c r="BZ436" i="12" a="1"/>
  <c r="BX109" i="12" a="1"/>
  <c r="BZ435" i="12" a="1"/>
  <c r="BZ37" i="12" a="1"/>
  <c r="BZ437" i="12" a="1"/>
  <c r="AW190" i="12" a="1"/>
  <c r="BX106" i="12" a="1"/>
  <c r="BX108" i="12" a="1"/>
  <c r="BY109" i="12" a="1"/>
  <c r="BZ438" i="12" a="1"/>
  <c r="AW192" i="12" a="1"/>
  <c r="BZ38" i="12" a="1"/>
  <c r="AW191" i="12" a="1"/>
  <c r="CJ109" i="12" l="1"/>
  <c r="P139" i="8"/>
  <c r="P138" i="8"/>
  <c r="P142" i="8"/>
  <c r="P141" i="8"/>
  <c r="BX191" i="12"/>
  <c r="CK191" i="12" s="1"/>
  <c r="P58" i="8"/>
  <c r="P137" i="8"/>
  <c r="P140" i="8"/>
  <c r="R9" i="8"/>
  <c r="Q131" i="8"/>
  <c r="Q132" i="8"/>
  <c r="Q128" i="8"/>
  <c r="Q127" i="8"/>
  <c r="Q129" i="8"/>
  <c r="Q130" i="8"/>
  <c r="Q126" i="8"/>
  <c r="Q125" i="8"/>
  <c r="P143" i="8"/>
  <c r="P136" i="8"/>
  <c r="CL39" i="12"/>
  <c r="CL437" i="12"/>
  <c r="BM570" i="12"/>
  <c r="CL432" i="12"/>
  <c r="CL434" i="12"/>
  <c r="CL37" i="12"/>
  <c r="BZ435" i="12"/>
  <c r="BZ440" i="12"/>
  <c r="BZ437" i="12"/>
  <c r="BZ433" i="12"/>
  <c r="BZ439" i="12"/>
  <c r="BZ432" i="12"/>
  <c r="BZ436" i="12"/>
  <c r="BZ438" i="12"/>
  <c r="BZ434" i="12"/>
  <c r="BM435" i="12"/>
  <c r="BM440" i="12"/>
  <c r="BM437" i="12"/>
  <c r="BM433" i="12"/>
  <c r="BM439" i="12"/>
  <c r="BM432" i="12"/>
  <c r="BM436" i="12"/>
  <c r="BM438" i="12"/>
  <c r="BM434" i="12"/>
  <c r="CL438" i="12"/>
  <c r="CL436" i="12"/>
  <c r="AJ107" i="12"/>
  <c r="CL433" i="12"/>
  <c r="CL435" i="12"/>
  <c r="CL439" i="12"/>
  <c r="CL42" i="12"/>
  <c r="CL41" i="12"/>
  <c r="BL107" i="12"/>
  <c r="CL40" i="12"/>
  <c r="BZ39" i="12"/>
  <c r="BZ37" i="12"/>
  <c r="BZ42" i="12"/>
  <c r="BY109" i="12"/>
  <c r="BY108" i="12"/>
  <c r="CL108" i="12" s="1"/>
  <c r="BY107" i="12"/>
  <c r="BY106" i="12"/>
  <c r="CL106" i="12" s="1"/>
  <c r="BZ40" i="12"/>
  <c r="BY193" i="12"/>
  <c r="BY192" i="12"/>
  <c r="CL192" i="12" s="1"/>
  <c r="BY190" i="12"/>
  <c r="CL190" i="12" s="1"/>
  <c r="AW191" i="12"/>
  <c r="BZ41" i="12"/>
  <c r="BZ38" i="12"/>
  <c r="AW193" i="12"/>
  <c r="AW192" i="12"/>
  <c r="AW190" i="12"/>
  <c r="BX109" i="12"/>
  <c r="AS109" i="12"/>
  <c r="BX108" i="12"/>
  <c r="CK108" i="12" s="1"/>
  <c r="BX106" i="12"/>
  <c r="CK106" i="12" s="1"/>
  <c r="BX107" i="12"/>
  <c r="CK107" i="12" s="1"/>
  <c r="BM192" i="12"/>
  <c r="BM39" i="12"/>
  <c r="BM37" i="12"/>
  <c r="BM108" i="12"/>
  <c r="BM190" i="12"/>
  <c r="AJ191" i="12"/>
  <c r="BM42" i="12"/>
  <c r="AL9" i="12"/>
  <c r="AK471" i="12"/>
  <c r="BN471" i="12" s="1"/>
  <c r="BN240" i="12"/>
  <c r="BM106" i="12"/>
  <c r="AJ109" i="12"/>
  <c r="BL109" i="12"/>
  <c r="BL191" i="12"/>
  <c r="BM40" i="12"/>
  <c r="BL193" i="12"/>
  <c r="BM239" i="12"/>
  <c r="AJ241" i="12"/>
  <c r="BM241" i="12" s="1"/>
  <c r="BM41" i="12"/>
  <c r="BM38" i="12"/>
  <c r="CK193" i="12"/>
  <c r="CL38" i="12"/>
  <c r="BK109" i="12"/>
  <c r="BM107" i="12"/>
  <c r="CA435" i="12" a="1"/>
  <c r="CA432" i="12" a="1"/>
  <c r="CA433" i="12" a="1"/>
  <c r="AW109" i="12" a="1"/>
  <c r="BZ109" i="12" a="1"/>
  <c r="CA436" i="12" a="1"/>
  <c r="CA40" i="12" a="1"/>
  <c r="CA438" i="12" a="1"/>
  <c r="CA440" i="12" a="1"/>
  <c r="BY191" i="12" a="1"/>
  <c r="AW107" i="12" a="1"/>
  <c r="BZ106" i="12" a="1"/>
  <c r="CA41" i="12" a="1"/>
  <c r="CA434" i="12" a="1"/>
  <c r="BZ108" i="12" a="1"/>
  <c r="CA437" i="12" a="1"/>
  <c r="CA38" i="12" a="1"/>
  <c r="AW106" i="12" a="1"/>
  <c r="CA42" i="12" a="1"/>
  <c r="AW108" i="12" a="1"/>
  <c r="BZ107" i="12" a="1"/>
  <c r="CA39" i="12" a="1"/>
  <c r="CA439" i="12" a="1"/>
  <c r="CA37" i="12" a="1"/>
  <c r="Q140" i="8" l="1"/>
  <c r="Q137" i="8"/>
  <c r="Q143" i="8"/>
  <c r="Q142" i="8"/>
  <c r="Q58" i="8"/>
  <c r="Q141" i="8"/>
  <c r="Q139" i="8"/>
  <c r="Q136" i="8"/>
  <c r="S9" i="8"/>
  <c r="R127" i="8"/>
  <c r="R132" i="8"/>
  <c r="R130" i="8"/>
  <c r="R129" i="8"/>
  <c r="R143" i="8"/>
  <c r="R131" i="8"/>
  <c r="R128" i="8"/>
  <c r="R126" i="8"/>
  <c r="R125" i="8"/>
  <c r="Q138" i="8"/>
  <c r="CM39" i="12"/>
  <c r="CM438" i="12"/>
  <c r="CM37" i="12"/>
  <c r="BY191" i="12"/>
  <c r="BN570" i="12"/>
  <c r="CM38" i="12"/>
  <c r="CM433" i="12"/>
  <c r="CM42" i="12"/>
  <c r="CM40" i="12"/>
  <c r="CM432" i="12"/>
  <c r="CK109" i="12"/>
  <c r="CL193" i="12"/>
  <c r="CA437" i="12"/>
  <c r="CA436" i="12"/>
  <c r="CA433" i="12"/>
  <c r="CA435" i="12"/>
  <c r="CA438" i="12"/>
  <c r="CA439" i="12"/>
  <c r="CA432" i="12"/>
  <c r="CA440" i="12"/>
  <c r="CA434" i="12"/>
  <c r="BN437" i="12"/>
  <c r="BN436" i="12"/>
  <c r="CM436" i="12"/>
  <c r="BN433" i="12"/>
  <c r="BN435" i="12"/>
  <c r="BN438" i="12"/>
  <c r="BN439" i="12"/>
  <c r="CM439" i="12"/>
  <c r="BN432" i="12"/>
  <c r="BN440" i="12"/>
  <c r="CM437" i="12"/>
  <c r="CL107" i="12"/>
  <c r="CM440" i="12"/>
  <c r="CL109" i="12"/>
  <c r="BN434" i="12"/>
  <c r="CM434" i="12"/>
  <c r="CM435" i="12"/>
  <c r="CM41" i="12"/>
  <c r="CA40" i="12"/>
  <c r="CA37" i="12"/>
  <c r="BZ109" i="12"/>
  <c r="BZ107" i="12"/>
  <c r="CM107" i="12" s="1"/>
  <c r="BZ106" i="12"/>
  <c r="CM106" i="12" s="1"/>
  <c r="BZ108" i="12"/>
  <c r="CM108" i="12" s="1"/>
  <c r="CA42" i="12"/>
  <c r="CA38" i="12"/>
  <c r="AW109" i="12"/>
  <c r="AW106" i="12"/>
  <c r="AW108" i="12"/>
  <c r="AW107" i="12"/>
  <c r="CA39" i="12"/>
  <c r="CA41" i="12"/>
  <c r="BN40" i="12"/>
  <c r="AM9" i="12"/>
  <c r="AL471" i="12"/>
  <c r="CL191" i="12"/>
  <c r="BN37" i="12"/>
  <c r="BM109" i="12"/>
  <c r="BN106" i="12"/>
  <c r="BM191" i="12"/>
  <c r="BN190" i="12"/>
  <c r="BN42" i="12"/>
  <c r="AJ193" i="12"/>
  <c r="BN239" i="12"/>
  <c r="AK241" i="12"/>
  <c r="BN241" i="12" s="1"/>
  <c r="BN38" i="12"/>
  <c r="BN39" i="12"/>
  <c r="AK107" i="12"/>
  <c r="BN108" i="12"/>
  <c r="BN41" i="12"/>
  <c r="BN192" i="12"/>
  <c r="AK191" i="12"/>
  <c r="AK193" i="12" s="1"/>
  <c r="CB37" i="12" a="1"/>
  <c r="BZ193" i="12" a="1"/>
  <c r="AR239" i="12" a="1"/>
  <c r="AR570" i="12" a="1"/>
  <c r="AR434" i="12" a="1"/>
  <c r="AR437" i="12" a="1"/>
  <c r="AR192" i="12" a="1"/>
  <c r="CB435" i="12" a="1"/>
  <c r="AR39" i="12" a="1"/>
  <c r="CB41" i="12" a="1"/>
  <c r="CB433" i="12" a="1"/>
  <c r="AR190" i="12" a="1"/>
  <c r="CB434" i="12" a="1"/>
  <c r="CB40" i="12" a="1"/>
  <c r="AR432" i="12" a="1"/>
  <c r="AR436" i="12" a="1"/>
  <c r="BZ191" i="12" a="1"/>
  <c r="CB39" i="12" a="1"/>
  <c r="AR438" i="12" a="1"/>
  <c r="CA193" i="12" a="1"/>
  <c r="CB436" i="12" a="1"/>
  <c r="CB439" i="12" a="1"/>
  <c r="AR240" i="12" a="1"/>
  <c r="AR439" i="12" a="1"/>
  <c r="AR41" i="12" a="1"/>
  <c r="BZ190" i="12" a="1"/>
  <c r="CB437" i="12" a="1"/>
  <c r="AR108" i="12" a="1"/>
  <c r="AR40" i="12" a="1"/>
  <c r="AR38" i="12" a="1"/>
  <c r="AR471" i="12" a="1"/>
  <c r="CB440" i="12" a="1"/>
  <c r="BZ192" i="12" a="1"/>
  <c r="CB432" i="12" a="1"/>
  <c r="AR106" i="12" a="1"/>
  <c r="CB38" i="12" a="1"/>
  <c r="AR37" i="12" a="1"/>
  <c r="CA192" i="12" a="1"/>
  <c r="CA190" i="12" a="1"/>
  <c r="AR440" i="12" a="1"/>
  <c r="CB42" i="12" a="1"/>
  <c r="CB438" i="12" a="1"/>
  <c r="AR433" i="12" a="1"/>
  <c r="AR435" i="12" a="1"/>
  <c r="AR42" i="12" a="1"/>
  <c r="R140" i="8" l="1"/>
  <c r="R136" i="8"/>
  <c r="R141" i="8"/>
  <c r="R137" i="8"/>
  <c r="T9" i="8"/>
  <c r="S131" i="8"/>
  <c r="S130" i="8"/>
  <c r="S132" i="8"/>
  <c r="S128" i="8"/>
  <c r="S127" i="8"/>
  <c r="S129" i="8"/>
  <c r="S126" i="8"/>
  <c r="S125" i="8"/>
  <c r="R142" i="8"/>
  <c r="R58" i="8"/>
  <c r="R138" i="8"/>
  <c r="R139" i="8"/>
  <c r="AR570" i="12"/>
  <c r="BO570" i="12"/>
  <c r="CM109" i="12"/>
  <c r="CN436" i="12"/>
  <c r="CN434" i="12"/>
  <c r="CN437" i="12"/>
  <c r="AR471" i="12"/>
  <c r="BO471" i="12"/>
  <c r="CN41" i="12"/>
  <c r="CN440" i="12"/>
  <c r="CB439" i="12"/>
  <c r="CB434" i="12"/>
  <c r="CB440" i="12"/>
  <c r="CB432" i="12"/>
  <c r="CB435" i="12"/>
  <c r="CB433" i="12"/>
  <c r="CB436" i="12"/>
  <c r="CB437" i="12"/>
  <c r="CB438" i="12"/>
  <c r="CN432" i="12"/>
  <c r="BO439" i="12"/>
  <c r="BO434" i="12"/>
  <c r="BO440" i="12"/>
  <c r="BO432" i="12"/>
  <c r="CN439" i="12"/>
  <c r="BO435" i="12"/>
  <c r="CN438" i="12"/>
  <c r="BO433" i="12"/>
  <c r="BO436" i="12"/>
  <c r="CN435" i="12"/>
  <c r="BO437" i="12"/>
  <c r="CN433" i="12"/>
  <c r="BO438" i="12"/>
  <c r="CN38" i="12"/>
  <c r="CN39" i="12"/>
  <c r="AL107" i="12"/>
  <c r="AL109" i="12" s="1"/>
  <c r="AR240" i="12"/>
  <c r="AR108" i="12"/>
  <c r="CB37" i="12"/>
  <c r="AR37" i="12"/>
  <c r="CB41" i="12"/>
  <c r="AR41" i="12"/>
  <c r="BZ193" i="12"/>
  <c r="BZ190" i="12"/>
  <c r="CM190" i="12" s="1"/>
  <c r="BZ192" i="12"/>
  <c r="CM192" i="12" s="1"/>
  <c r="BZ191" i="12"/>
  <c r="CM191" i="12" s="1"/>
  <c r="AR438" i="12"/>
  <c r="CA193" i="12"/>
  <c r="CA192" i="12"/>
  <c r="CN192" i="12" s="1"/>
  <c r="CA190" i="12"/>
  <c r="CN190" i="12" s="1"/>
  <c r="AR439" i="12"/>
  <c r="AR434" i="12"/>
  <c r="AR192" i="12"/>
  <c r="AR435" i="12"/>
  <c r="AR239" i="12"/>
  <c r="CB42" i="12"/>
  <c r="AR42" i="12"/>
  <c r="AR440" i="12"/>
  <c r="CB39" i="12"/>
  <c r="AR39" i="12"/>
  <c r="AR190" i="12"/>
  <c r="AR432" i="12"/>
  <c r="CB40" i="12"/>
  <c r="AR40" i="12"/>
  <c r="AR433" i="12"/>
  <c r="AR436" i="12"/>
  <c r="AR106" i="12"/>
  <c r="CB38" i="12"/>
  <c r="AR38" i="12"/>
  <c r="AR437" i="12"/>
  <c r="BO240" i="12"/>
  <c r="BO108" i="12"/>
  <c r="BO37" i="12"/>
  <c r="BO41" i="12"/>
  <c r="BM193" i="12"/>
  <c r="BN193" i="12"/>
  <c r="BN191" i="12"/>
  <c r="CN40" i="12"/>
  <c r="CN42" i="12"/>
  <c r="BO192" i="12"/>
  <c r="BO239" i="12"/>
  <c r="AL241" i="12"/>
  <c r="BO42" i="12"/>
  <c r="BN107" i="12"/>
  <c r="BO39" i="12"/>
  <c r="BO190" i="12"/>
  <c r="BO40" i="12"/>
  <c r="BO106" i="12"/>
  <c r="AL191" i="12"/>
  <c r="BO38" i="12"/>
  <c r="CN37" i="12"/>
  <c r="AK109" i="12"/>
  <c r="AQ190" i="12" a="1"/>
  <c r="AQ438" i="12" a="1"/>
  <c r="CC432" i="12" a="1"/>
  <c r="AQ432" i="12" a="1"/>
  <c r="CA106" i="12" a="1"/>
  <c r="AR109" i="12" a="1"/>
  <c r="CC438" i="12" a="1"/>
  <c r="CC39" i="12" a="1"/>
  <c r="CC436" i="12" a="1"/>
  <c r="CB109" i="12" a="1"/>
  <c r="CC42" i="12" a="1"/>
  <c r="CA109" i="12" a="1"/>
  <c r="AR241" i="12" a="1"/>
  <c r="AV439" i="12" a="1"/>
  <c r="AV41" i="12" a="1"/>
  <c r="AQ436" i="12" a="1"/>
  <c r="AQ38" i="12" a="1"/>
  <c r="CC434" i="12" a="1"/>
  <c r="AV434" i="12" a="1"/>
  <c r="CA191" i="12" a="1"/>
  <c r="AQ239" i="12" a="1"/>
  <c r="AV40" i="12" a="1"/>
  <c r="AQ40" i="12" a="1"/>
  <c r="AV436" i="12" a="1"/>
  <c r="AQ434" i="12" a="1"/>
  <c r="AQ437" i="12" a="1"/>
  <c r="AQ39" i="12" a="1"/>
  <c r="AQ439" i="12" a="1"/>
  <c r="CC440" i="12" a="1"/>
  <c r="AV42" i="12" a="1"/>
  <c r="AQ440" i="12" a="1"/>
  <c r="AQ41" i="12" a="1"/>
  <c r="CB108" i="12" a="1"/>
  <c r="AQ42" i="12" a="1"/>
  <c r="CC41" i="12" a="1"/>
  <c r="AQ433" i="12" a="1"/>
  <c r="AV37" i="12" a="1"/>
  <c r="CC437" i="12" a="1"/>
  <c r="CC38" i="12" a="1"/>
  <c r="CC435" i="12" a="1"/>
  <c r="CB106" i="12" a="1"/>
  <c r="AR191" i="12" a="1"/>
  <c r="AV433" i="12" a="1"/>
  <c r="AV440" i="12" a="1"/>
  <c r="AQ240" i="12" a="1"/>
  <c r="AQ435" i="12" a="1"/>
  <c r="CC439" i="12" a="1"/>
  <c r="AQ192" i="12" a="1"/>
  <c r="AQ570" i="12" a="1"/>
  <c r="CC433" i="12" a="1"/>
  <c r="CC37" i="12" a="1"/>
  <c r="CA108" i="12" a="1"/>
  <c r="CC40" i="12" a="1"/>
  <c r="AQ37" i="12" a="1"/>
  <c r="CA107" i="12" a="1"/>
  <c r="AQ108" i="12" a="1"/>
  <c r="AR107" i="12" a="1"/>
  <c r="AQ106" i="12" a="1"/>
  <c r="AV435" i="12" a="1"/>
  <c r="AV438" i="12" a="1"/>
  <c r="AV432" i="12" a="1"/>
  <c r="AV437" i="12" a="1"/>
  <c r="AV39" i="12" a="1"/>
  <c r="AV38" i="12" a="1"/>
  <c r="S143" i="8" l="1"/>
  <c r="S142" i="8"/>
  <c r="S58" i="8"/>
  <c r="S136" i="8"/>
  <c r="S139" i="8"/>
  <c r="S137" i="8"/>
  <c r="U9" i="8"/>
  <c r="T130" i="8"/>
  <c r="T127" i="8"/>
  <c r="T132" i="8"/>
  <c r="T131" i="8"/>
  <c r="T129" i="8"/>
  <c r="T128" i="8"/>
  <c r="T139" i="8"/>
  <c r="T125" i="8"/>
  <c r="T126" i="8"/>
  <c r="S140" i="8"/>
  <c r="S141" i="8"/>
  <c r="S138" i="8"/>
  <c r="AM89" i="12" a="1"/>
  <c r="AM89" i="12" s="1"/>
  <c r="F89" i="12" a="1"/>
  <c r="F89" i="12" s="1"/>
  <c r="G89" i="12" a="1"/>
  <c r="G89" i="12" s="1"/>
  <c r="G102" i="12" s="1"/>
  <c r="H89" i="12" a="1"/>
  <c r="H89" i="12" s="1"/>
  <c r="I89" i="12" a="1"/>
  <c r="I89" i="12" s="1"/>
  <c r="J89" i="12" a="1"/>
  <c r="J89" i="12" s="1"/>
  <c r="J102" i="12" s="1"/>
  <c r="K89" i="12" a="1"/>
  <c r="K89" i="12" s="1"/>
  <c r="K102" i="12" s="1"/>
  <c r="L89" i="12" a="1"/>
  <c r="L89" i="12" s="1"/>
  <c r="L102" i="12" s="1"/>
  <c r="M89" i="12" a="1"/>
  <c r="M89" i="12" s="1"/>
  <c r="M102" i="12" s="1"/>
  <c r="N89" i="12" a="1"/>
  <c r="N89" i="12" s="1"/>
  <c r="O89" i="12" a="1"/>
  <c r="O89" i="12" s="1"/>
  <c r="O102" i="12" s="1"/>
  <c r="P89" i="12" a="1"/>
  <c r="P89" i="12" s="1"/>
  <c r="Q89" i="12" a="1"/>
  <c r="Q89" i="12" s="1"/>
  <c r="R89" i="12" a="1"/>
  <c r="R89" i="12" s="1"/>
  <c r="R102" i="12" s="1"/>
  <c r="S89" i="12" a="1"/>
  <c r="S89" i="12" s="1"/>
  <c r="S102" i="12" s="1"/>
  <c r="T89" i="12" a="1"/>
  <c r="T89" i="12" s="1"/>
  <c r="T102" i="12" s="1"/>
  <c r="U89" i="12" a="1"/>
  <c r="U89" i="12" s="1"/>
  <c r="V89" i="12" a="1"/>
  <c r="V89" i="12" s="1"/>
  <c r="W89" i="12" a="1"/>
  <c r="W89" i="12" s="1"/>
  <c r="W102" i="12" s="1"/>
  <c r="X89" i="12" a="1"/>
  <c r="X89" i="12" s="1"/>
  <c r="Y89" i="12" a="1"/>
  <c r="Y89" i="12" s="1"/>
  <c r="Z89" i="12" a="1"/>
  <c r="Z89" i="12" s="1"/>
  <c r="Z102" i="12" s="1"/>
  <c r="AA89" i="12" a="1"/>
  <c r="AA89" i="12" s="1"/>
  <c r="AA102" i="12" s="1"/>
  <c r="AB89" i="12" a="1"/>
  <c r="AB89" i="12" s="1"/>
  <c r="AB102" i="12" s="1"/>
  <c r="AC89" i="12" a="1"/>
  <c r="AC89" i="12" s="1"/>
  <c r="AD89" i="12" a="1"/>
  <c r="AD89" i="12" s="1"/>
  <c r="AE89" i="12" a="1"/>
  <c r="AE89" i="12" s="1"/>
  <c r="AF89" i="12" a="1"/>
  <c r="AF89" i="12" s="1"/>
  <c r="AG89" i="12" a="1"/>
  <c r="AG89" i="12" s="1"/>
  <c r="AH89" i="12" a="1"/>
  <c r="AH89" i="12" s="1"/>
  <c r="AI89" i="12" a="1"/>
  <c r="AI89" i="12" s="1"/>
  <c r="AJ89" i="12" a="1"/>
  <c r="AJ89" i="12" s="1"/>
  <c r="AK89" i="12" a="1"/>
  <c r="AK89" i="12" s="1"/>
  <c r="BO107" i="12"/>
  <c r="AL89" i="12" a="1"/>
  <c r="AL89" i="12" s="1"/>
  <c r="CA191" i="12"/>
  <c r="CN191" i="12" s="1"/>
  <c r="AQ570" i="12"/>
  <c r="AL193" i="12"/>
  <c r="BO193" i="12" s="1"/>
  <c r="CO437" i="12"/>
  <c r="CO436" i="12"/>
  <c r="BP570" i="12"/>
  <c r="CO438" i="12"/>
  <c r="CO41" i="12"/>
  <c r="CO432" i="12"/>
  <c r="CO440" i="12"/>
  <c r="CM193" i="12"/>
  <c r="CC439" i="12"/>
  <c r="CC436" i="12"/>
  <c r="CC434" i="12"/>
  <c r="CC440" i="12"/>
  <c r="CC432" i="12"/>
  <c r="CC433" i="12"/>
  <c r="CC437" i="12"/>
  <c r="CC435" i="12"/>
  <c r="CC438" i="12"/>
  <c r="CO433" i="12"/>
  <c r="BP439" i="12"/>
  <c r="BP436" i="12"/>
  <c r="CN193" i="12"/>
  <c r="BP434" i="12"/>
  <c r="CO435" i="12"/>
  <c r="BP440" i="12"/>
  <c r="BP432" i="12"/>
  <c r="BP433" i="12"/>
  <c r="BP437" i="12"/>
  <c r="BP435" i="12"/>
  <c r="BP438" i="12"/>
  <c r="CO434" i="12"/>
  <c r="CO439" i="12"/>
  <c r="CO42" i="12"/>
  <c r="CO39" i="12"/>
  <c r="AR107" i="12"/>
  <c r="CO38" i="12"/>
  <c r="AL173" i="12" a="1"/>
  <c r="BO178" i="12" s="1"/>
  <c r="CO37" i="12"/>
  <c r="AQ436" i="12"/>
  <c r="AQ108" i="12"/>
  <c r="CC40" i="12"/>
  <c r="AQ40" i="12"/>
  <c r="AQ434" i="12"/>
  <c r="AQ106" i="12"/>
  <c r="CC39" i="12"/>
  <c r="AQ39" i="12"/>
  <c r="AQ439" i="12"/>
  <c r="AV434" i="12"/>
  <c r="AR191" i="12"/>
  <c r="AQ190" i="12"/>
  <c r="AQ240" i="12"/>
  <c r="CC42" i="12"/>
  <c r="AQ42" i="12"/>
  <c r="AV436" i="12"/>
  <c r="AV440" i="12"/>
  <c r="AV439" i="12"/>
  <c r="AQ440" i="12"/>
  <c r="CC38" i="12"/>
  <c r="AQ38" i="12"/>
  <c r="AQ432" i="12"/>
  <c r="CC41" i="12"/>
  <c r="AQ41" i="12"/>
  <c r="AV39" i="12"/>
  <c r="AR241" i="12"/>
  <c r="AV433" i="12"/>
  <c r="AV41" i="12"/>
  <c r="AV437" i="12"/>
  <c r="AV432" i="12"/>
  <c r="AV435" i="12"/>
  <c r="AV438" i="12"/>
  <c r="CA109" i="12"/>
  <c r="CA108" i="12"/>
  <c r="CN108" i="12" s="1"/>
  <c r="CA106" i="12"/>
  <c r="CN106" i="12" s="1"/>
  <c r="CA107" i="12"/>
  <c r="CN107" i="12" s="1"/>
  <c r="CB109" i="12"/>
  <c r="AR109" i="12"/>
  <c r="CB106" i="12"/>
  <c r="CO106" i="12" s="1"/>
  <c r="CB108" i="12"/>
  <c r="CO108" i="12" s="1"/>
  <c r="AQ433" i="12"/>
  <c r="AQ239" i="12"/>
  <c r="AV42" i="12"/>
  <c r="AQ435" i="12"/>
  <c r="AQ437" i="12"/>
  <c r="AV40" i="12"/>
  <c r="AQ438" i="12"/>
  <c r="CC37" i="12"/>
  <c r="AQ37" i="12"/>
  <c r="AV37" i="12"/>
  <c r="AV38" i="12"/>
  <c r="AQ192" i="12"/>
  <c r="AM471" i="12"/>
  <c r="BP108" i="12"/>
  <c r="BP40" i="12"/>
  <c r="BP106" i="12"/>
  <c r="AM191" i="12"/>
  <c r="AM193" i="12" s="1"/>
  <c r="H102" i="12"/>
  <c r="I102" i="12"/>
  <c r="N102" i="12"/>
  <c r="C89" i="12" a="1"/>
  <c r="P102" i="12"/>
  <c r="F102" i="12"/>
  <c r="Q102" i="12"/>
  <c r="U102" i="12"/>
  <c r="V102" i="12"/>
  <c r="X102" i="12"/>
  <c r="Y102" i="12"/>
  <c r="BP39" i="12"/>
  <c r="BO191" i="12"/>
  <c r="BP190" i="12"/>
  <c r="BP240" i="12"/>
  <c r="BP42" i="12"/>
  <c r="BP38" i="12"/>
  <c r="BP41" i="12"/>
  <c r="BO241" i="12"/>
  <c r="BN109" i="12"/>
  <c r="BO109" i="12"/>
  <c r="BP239" i="12"/>
  <c r="AM241" i="12"/>
  <c r="AM173" i="12" a="1"/>
  <c r="G173" i="12" a="1"/>
  <c r="G173" i="12" s="1"/>
  <c r="G186" i="12" s="1"/>
  <c r="H173" i="12" a="1"/>
  <c r="H173" i="12" s="1"/>
  <c r="H186" i="12" s="1"/>
  <c r="I173" i="12" a="1"/>
  <c r="I173" i="12" s="1"/>
  <c r="I186" i="12" s="1"/>
  <c r="J173" i="12" a="1"/>
  <c r="J173" i="12" s="1"/>
  <c r="J186" i="12" s="1"/>
  <c r="K173" i="12" a="1"/>
  <c r="K173" i="12" s="1"/>
  <c r="K186" i="12" s="1"/>
  <c r="L173" i="12" a="1"/>
  <c r="L173" i="12" s="1"/>
  <c r="L186" i="12" s="1"/>
  <c r="M173" i="12" a="1"/>
  <c r="M173" i="12" s="1"/>
  <c r="M186" i="12" s="1"/>
  <c r="N173" i="12" a="1"/>
  <c r="N173" i="12" s="1"/>
  <c r="N186" i="12" s="1"/>
  <c r="O173" i="12" a="1"/>
  <c r="O173" i="12" s="1"/>
  <c r="O186" i="12" s="1"/>
  <c r="C173" i="12" a="1"/>
  <c r="P173" i="12" a="1"/>
  <c r="P173" i="12" s="1"/>
  <c r="P186" i="12" s="1"/>
  <c r="F173" i="12" a="1"/>
  <c r="F173" i="12" s="1"/>
  <c r="F186" i="12" s="1"/>
  <c r="Q173" i="12" a="1"/>
  <c r="Q173" i="12" s="1"/>
  <c r="Q186" i="12" s="1"/>
  <c r="R173" i="12" a="1"/>
  <c r="R173" i="12" s="1"/>
  <c r="R186" i="12" s="1"/>
  <c r="S173" i="12" a="1"/>
  <c r="S173" i="12" s="1"/>
  <c r="S186" i="12" s="1"/>
  <c r="T173" i="12" a="1"/>
  <c r="T173" i="12" s="1"/>
  <c r="T186" i="12" s="1"/>
  <c r="U173" i="12" a="1"/>
  <c r="U173" i="12" s="1"/>
  <c r="U186" i="12" s="1"/>
  <c r="V173" i="12" a="1"/>
  <c r="V173" i="12" s="1"/>
  <c r="V186" i="12" s="1"/>
  <c r="W173" i="12" a="1"/>
  <c r="W173" i="12" s="1"/>
  <c r="W186" i="12" s="1"/>
  <c r="X173" i="12" a="1"/>
  <c r="X173" i="12" s="1"/>
  <c r="X186" i="12" s="1"/>
  <c r="Y173" i="12" a="1"/>
  <c r="Y173" i="12" s="1"/>
  <c r="Y186" i="12" s="1"/>
  <c r="Z173" i="12" a="1"/>
  <c r="Z173" i="12" s="1"/>
  <c r="Z186" i="12" s="1"/>
  <c r="AA173" i="12" a="1"/>
  <c r="AA173" i="12" s="1"/>
  <c r="AA186" i="12" s="1"/>
  <c r="AB173" i="12" a="1"/>
  <c r="AB173" i="12" s="1"/>
  <c r="AB186" i="12" s="1"/>
  <c r="AC173" i="12" a="1"/>
  <c r="AD173" i="12" a="1"/>
  <c r="AE173" i="12" a="1"/>
  <c r="AF173" i="12" a="1"/>
  <c r="AG173" i="12" a="1"/>
  <c r="AH173" i="12" a="1"/>
  <c r="AI173" i="12" a="1"/>
  <c r="AJ173" i="12" a="1"/>
  <c r="AK173" i="12" a="1"/>
  <c r="AM107" i="12"/>
  <c r="AM109" i="12" s="1"/>
  <c r="BP37" i="12"/>
  <c r="CO40" i="12"/>
  <c r="BP192" i="12"/>
  <c r="AS94" i="12" a="1"/>
  <c r="AS301" i="12" a="1"/>
  <c r="AQ471" i="12" a="1"/>
  <c r="AS185" i="12" a="1"/>
  <c r="AT95" i="12" a="1"/>
  <c r="AQ99" i="12" a="1"/>
  <c r="AT100" i="12" a="1"/>
  <c r="AS298" i="12" a="1"/>
  <c r="AT301" i="12" a="1"/>
  <c r="AQ191" i="12" a="1"/>
  <c r="AQ181" i="12" a="1"/>
  <c r="CB107" i="12" a="1"/>
  <c r="AS100" i="12" a="1"/>
  <c r="AQ97" i="12" a="1"/>
  <c r="AS101" i="12" a="1"/>
  <c r="AT176" i="12" a="1"/>
  <c r="AQ301" i="12" a="1"/>
  <c r="AQ92" i="12" a="1"/>
  <c r="AS176" i="12" a="1"/>
  <c r="AQ298" i="12" a="1"/>
  <c r="AR301" i="12" a="1"/>
  <c r="CB191" i="12" a="1"/>
  <c r="AQ241" i="12" a="1"/>
  <c r="AS181" i="12" a="1"/>
  <c r="AQ177" i="12" a="1"/>
  <c r="AR96" i="12" a="1"/>
  <c r="AV108" i="12" a="1"/>
  <c r="AR92" i="12" a="1"/>
  <c r="AS177" i="12" a="1"/>
  <c r="AR174" i="12" a="1"/>
  <c r="AQ175" i="12" a="1"/>
  <c r="AT99" i="12" a="1"/>
  <c r="AT177" i="12" a="1"/>
  <c r="AQ182" i="12" a="1"/>
  <c r="AT298" i="12" a="1"/>
  <c r="CB192" i="12" a="1"/>
  <c r="AQ93" i="12" a="1"/>
  <c r="AQ178" i="12" a="1"/>
  <c r="AR180" i="12" a="1"/>
  <c r="AT174" i="12" a="1"/>
  <c r="AR95" i="12" a="1"/>
  <c r="AR179" i="12" a="1"/>
  <c r="AR185" i="12" a="1"/>
  <c r="AS175" i="12" a="1"/>
  <c r="AR300" i="12" a="1"/>
  <c r="AS183" i="12" a="1"/>
  <c r="AQ94" i="12" a="1"/>
  <c r="AR193" i="12" a="1"/>
  <c r="AS182" i="12" a="1"/>
  <c r="AT93" i="12" a="1"/>
  <c r="AQ174" i="12" a="1"/>
  <c r="AT101" i="12" a="1"/>
  <c r="AQ299" i="12" a="1"/>
  <c r="AQ300" i="12" a="1"/>
  <c r="AT178" i="12" a="1"/>
  <c r="AR184" i="12" a="1"/>
  <c r="AU38" i="12" a="1"/>
  <c r="AR90" i="12" a="1"/>
  <c r="AR298" i="12" a="1"/>
  <c r="AQ179" i="12" a="1"/>
  <c r="AV109" i="12" a="1"/>
  <c r="AQ176" i="12" a="1"/>
  <c r="CC108" i="12" a="1"/>
  <c r="AT91" i="12" a="1"/>
  <c r="AS184" i="12" a="1"/>
  <c r="AQ109" i="12" a="1"/>
  <c r="AR177" i="12" a="1"/>
  <c r="AT96" i="12" a="1"/>
  <c r="AU435" i="12" a="1"/>
  <c r="AQ98" i="12" a="1"/>
  <c r="CC190" i="12" a="1"/>
  <c r="AU438" i="12" a="1"/>
  <c r="AS99" i="12" a="1"/>
  <c r="AU41" i="12" a="1"/>
  <c r="AS97" i="12" a="1"/>
  <c r="AQ95" i="12" a="1"/>
  <c r="AQ91" i="12" a="1"/>
  <c r="AS90" i="12" a="1"/>
  <c r="AT180" i="12" a="1"/>
  <c r="AT98" i="12" a="1"/>
  <c r="AR183" i="12" a="1"/>
  <c r="AU42" i="12" a="1"/>
  <c r="AS180" i="12" a="1"/>
  <c r="CB190" i="12" a="1"/>
  <c r="AV106" i="12" a="1"/>
  <c r="AS174" i="12" a="1"/>
  <c r="CC192" i="12" a="1"/>
  <c r="AR98" i="12" a="1"/>
  <c r="AQ180" i="12" a="1"/>
  <c r="AQ193" i="12" a="1"/>
  <c r="AS95" i="12" a="1"/>
  <c r="AV107" i="12" a="1"/>
  <c r="AU39" i="12" a="1"/>
  <c r="AT90" i="12" a="1"/>
  <c r="AT92" i="12" a="1"/>
  <c r="AQ184" i="12" a="1"/>
  <c r="AS179" i="12" a="1"/>
  <c r="AQ185" i="12" a="1"/>
  <c r="AR176" i="12" a="1"/>
  <c r="AT94" i="12" a="1"/>
  <c r="AU434" i="12" a="1"/>
  <c r="AT185" i="12" a="1"/>
  <c r="AQ90" i="12" a="1"/>
  <c r="AS300" i="12" a="1"/>
  <c r="AT184" i="12" a="1"/>
  <c r="AR101" i="12" a="1"/>
  <c r="AR97" i="12" a="1"/>
  <c r="AU440" i="12" a="1"/>
  <c r="AT175" i="12" a="1"/>
  <c r="AR178" i="12" a="1"/>
  <c r="AQ107" i="12" a="1"/>
  <c r="AR181" i="12" a="1"/>
  <c r="AU437" i="12" a="1"/>
  <c r="AT179" i="12" a="1"/>
  <c r="AT182" i="12" a="1"/>
  <c r="AS91" i="12" a="1"/>
  <c r="AR182" i="12" a="1"/>
  <c r="AT300" i="12" a="1"/>
  <c r="AR299" i="12" a="1"/>
  <c r="AR93" i="12" a="1"/>
  <c r="AR99" i="12" a="1"/>
  <c r="AS178" i="12" a="1"/>
  <c r="AR175" i="12" a="1"/>
  <c r="AQ96" i="12" a="1"/>
  <c r="AR91" i="12" a="1"/>
  <c r="AT97" i="12" a="1"/>
  <c r="AS98" i="12" a="1"/>
  <c r="AR100" i="12" a="1"/>
  <c r="CC109" i="12" a="1"/>
  <c r="CC106" i="12" a="1"/>
  <c r="AR94" i="12" a="1"/>
  <c r="AQ183" i="12" a="1"/>
  <c r="CC193" i="12" a="1"/>
  <c r="AT181" i="12" a="1"/>
  <c r="AS299" i="12" a="1"/>
  <c r="AS92" i="12" a="1"/>
  <c r="AQ101" i="12" a="1"/>
  <c r="AT183" i="12" a="1"/>
  <c r="AS96" i="12" a="1"/>
  <c r="AT299" i="12" a="1"/>
  <c r="AU432" i="12" a="1"/>
  <c r="AQ100" i="12" a="1"/>
  <c r="AS93" i="12" a="1"/>
  <c r="AU439" i="12" a="1"/>
  <c r="AU37" i="12" a="1"/>
  <c r="AU40" i="12" a="1"/>
  <c r="AU433" i="12" a="1"/>
  <c r="AU436" i="12" a="1"/>
  <c r="T141" i="8" l="1"/>
  <c r="T138" i="8"/>
  <c r="T58" i="8"/>
  <c r="T142" i="8"/>
  <c r="T136" i="8"/>
  <c r="V9" i="8"/>
  <c r="U128" i="8"/>
  <c r="U129" i="8"/>
  <c r="U131" i="8"/>
  <c r="U127" i="8"/>
  <c r="U132" i="8"/>
  <c r="U130" i="8"/>
  <c r="U126" i="8"/>
  <c r="U125" i="8"/>
  <c r="T143" i="8"/>
  <c r="T137" i="8"/>
  <c r="T140" i="8"/>
  <c r="BO96" i="12"/>
  <c r="AS300" i="12"/>
  <c r="AS299" i="12"/>
  <c r="AS298" i="12"/>
  <c r="AS301" i="12"/>
  <c r="AR300" i="12"/>
  <c r="AR299" i="12"/>
  <c r="AR298" i="12"/>
  <c r="AR301" i="12"/>
  <c r="AT298" i="12"/>
  <c r="AT301" i="12"/>
  <c r="AT299" i="12"/>
  <c r="AT300" i="12"/>
  <c r="AQ300" i="12"/>
  <c r="AQ298" i="12"/>
  <c r="AQ301" i="12"/>
  <c r="AQ299" i="12"/>
  <c r="AP298" i="12"/>
  <c r="BE298" i="12" s="1"/>
  <c r="BR298" i="12" s="1"/>
  <c r="CE298" i="12" s="1"/>
  <c r="AP301" i="12"/>
  <c r="BE301" i="12" s="1"/>
  <c r="BR301" i="12" s="1"/>
  <c r="CE301" i="12" s="1"/>
  <c r="AP300" i="12"/>
  <c r="BE300" i="12" s="1"/>
  <c r="BR300" i="12" s="1"/>
  <c r="CE300" i="12" s="1"/>
  <c r="AP297" i="12"/>
  <c r="BE297" i="12" s="1"/>
  <c r="BR297" i="12" s="1"/>
  <c r="CE297" i="12" s="1"/>
  <c r="AP299" i="12"/>
  <c r="BE299" i="12" s="1"/>
  <c r="BR299" i="12" s="1"/>
  <c r="CE299" i="12" s="1"/>
  <c r="AN300" i="12"/>
  <c r="AN298" i="12"/>
  <c r="AN301" i="12"/>
  <c r="AN299" i="12"/>
  <c r="CP432" i="12"/>
  <c r="BO176" i="12"/>
  <c r="CB107" i="12"/>
  <c r="CO107" i="12" s="1"/>
  <c r="AN174" i="12"/>
  <c r="AN182" i="12"/>
  <c r="AN175" i="12"/>
  <c r="AN183" i="12"/>
  <c r="AN176" i="12"/>
  <c r="AN184" i="12"/>
  <c r="AN177" i="12"/>
  <c r="AN185" i="12"/>
  <c r="AN181" i="12"/>
  <c r="AN178" i="12"/>
  <c r="AN179" i="12"/>
  <c r="AN180" i="12"/>
  <c r="BO185" i="12"/>
  <c r="AR193" i="12"/>
  <c r="CB192" i="12"/>
  <c r="CO192" i="12" s="1"/>
  <c r="CB190" i="12"/>
  <c r="CO190" i="12" s="1"/>
  <c r="CB191" i="12"/>
  <c r="CP436" i="12"/>
  <c r="AQ471" i="12"/>
  <c r="AL173" i="12"/>
  <c r="AL186" i="12" s="1"/>
  <c r="BP471" i="12"/>
  <c r="BO174" i="12"/>
  <c r="BO184" i="12"/>
  <c r="BO95" i="12"/>
  <c r="BO181" i="12"/>
  <c r="BO182" i="12"/>
  <c r="CP435" i="12"/>
  <c r="BO175" i="12"/>
  <c r="CN109" i="12"/>
  <c r="CP437" i="12"/>
  <c r="CP433" i="12"/>
  <c r="CO109" i="12"/>
  <c r="CP440" i="12"/>
  <c r="CP434" i="12"/>
  <c r="CP438" i="12"/>
  <c r="CP439" i="12"/>
  <c r="CP41" i="12"/>
  <c r="BO93" i="12"/>
  <c r="BO100" i="12"/>
  <c r="BO91" i="12"/>
  <c r="BO98" i="12"/>
  <c r="BO99" i="12"/>
  <c r="BO97" i="12"/>
  <c r="BO179" i="12"/>
  <c r="BO94" i="12"/>
  <c r="BO180" i="12"/>
  <c r="BO101" i="12"/>
  <c r="BO177" i="12"/>
  <c r="CP39" i="12"/>
  <c r="CP38" i="12"/>
  <c r="BO90" i="12"/>
  <c r="BO183" i="12"/>
  <c r="AR99" i="12"/>
  <c r="AR97" i="12"/>
  <c r="AR101" i="12"/>
  <c r="AR90" i="12"/>
  <c r="AR96" i="12"/>
  <c r="AR95" i="12"/>
  <c r="AR94" i="12"/>
  <c r="AR91" i="12"/>
  <c r="AR92" i="12"/>
  <c r="AR98" i="12"/>
  <c r="AR93" i="12"/>
  <c r="AR100" i="12"/>
  <c r="AR183" i="12"/>
  <c r="AR185" i="12"/>
  <c r="AR180" i="12"/>
  <c r="AR175" i="12"/>
  <c r="AR178" i="12"/>
  <c r="AR182" i="12"/>
  <c r="AR176" i="12"/>
  <c r="AR177" i="12"/>
  <c r="AR174" i="12"/>
  <c r="AR184" i="12"/>
  <c r="AR181" i="12"/>
  <c r="AR179" i="12"/>
  <c r="BO92" i="12"/>
  <c r="CC109" i="12"/>
  <c r="AQ109" i="12"/>
  <c r="CC106" i="12"/>
  <c r="CP106" i="12" s="1"/>
  <c r="CC108" i="12"/>
  <c r="CP108" i="12" s="1"/>
  <c r="AU440" i="12"/>
  <c r="AU40" i="12"/>
  <c r="AU37" i="12"/>
  <c r="AU433" i="12"/>
  <c r="AT97" i="12"/>
  <c r="AT90" i="12"/>
  <c r="AT96" i="12"/>
  <c r="AT100" i="12"/>
  <c r="AT98" i="12"/>
  <c r="AT92" i="12"/>
  <c r="AT101" i="12"/>
  <c r="AT95" i="12"/>
  <c r="AT94" i="12"/>
  <c r="AT93" i="12"/>
  <c r="AT91" i="12"/>
  <c r="AT99" i="12"/>
  <c r="AU438" i="12"/>
  <c r="AU41" i="12"/>
  <c r="AU439" i="12"/>
  <c r="AU436" i="12"/>
  <c r="AQ100" i="12"/>
  <c r="AQ95" i="12"/>
  <c r="AQ93" i="12"/>
  <c r="AQ92" i="12"/>
  <c r="AQ97" i="12"/>
  <c r="AQ94" i="12"/>
  <c r="AQ90" i="12"/>
  <c r="AQ101" i="12"/>
  <c r="AQ99" i="12"/>
  <c r="AQ96" i="12"/>
  <c r="AQ98" i="12"/>
  <c r="AQ91" i="12"/>
  <c r="AU42" i="12"/>
  <c r="AU39" i="12"/>
  <c r="AQ176" i="12"/>
  <c r="AQ177" i="12"/>
  <c r="AQ182" i="12"/>
  <c r="AQ178" i="12"/>
  <c r="AQ181" i="12"/>
  <c r="AQ183" i="12"/>
  <c r="AQ184" i="12"/>
  <c r="AQ175" i="12"/>
  <c r="AQ180" i="12"/>
  <c r="AQ185" i="12"/>
  <c r="AQ174" i="12"/>
  <c r="AQ179" i="12"/>
  <c r="AQ191" i="12"/>
  <c r="AU437" i="12"/>
  <c r="AV109" i="12"/>
  <c r="AV108" i="12"/>
  <c r="AV107" i="12"/>
  <c r="AV106" i="12"/>
  <c r="AU432" i="12"/>
  <c r="AT178" i="12"/>
  <c r="AT175" i="12"/>
  <c r="AT180" i="12"/>
  <c r="AT182" i="12"/>
  <c r="AT183" i="12"/>
  <c r="AT181" i="12"/>
  <c r="AT185" i="12"/>
  <c r="AT184" i="12"/>
  <c r="AT177" i="12"/>
  <c r="AT174" i="12"/>
  <c r="AT176" i="12"/>
  <c r="AT179" i="12"/>
  <c r="AQ241" i="12"/>
  <c r="AS181" i="12"/>
  <c r="AS175" i="12"/>
  <c r="AS174" i="12"/>
  <c r="AS180" i="12"/>
  <c r="AS177" i="12"/>
  <c r="AS178" i="12"/>
  <c r="AS183" i="12"/>
  <c r="AS182" i="12"/>
  <c r="AS184" i="12"/>
  <c r="AS179" i="12"/>
  <c r="AS176" i="12"/>
  <c r="AS185" i="12"/>
  <c r="AS94" i="12"/>
  <c r="AS91" i="12"/>
  <c r="AS98" i="12"/>
  <c r="AS90" i="12"/>
  <c r="AS99" i="12"/>
  <c r="AS101" i="12"/>
  <c r="AS95" i="12"/>
  <c r="AS100" i="12"/>
  <c r="AS92" i="12"/>
  <c r="AS93" i="12"/>
  <c r="AS96" i="12"/>
  <c r="AS97" i="12"/>
  <c r="AU435" i="12"/>
  <c r="AU38" i="12"/>
  <c r="AQ107" i="12"/>
  <c r="CC193" i="12"/>
  <c r="AQ193" i="12"/>
  <c r="CC192" i="12"/>
  <c r="CP192" i="12" s="1"/>
  <c r="CC190" i="12"/>
  <c r="CP190" i="12" s="1"/>
  <c r="AU434" i="12"/>
  <c r="BP109" i="12"/>
  <c r="AY239" i="12"/>
  <c r="BA239" i="12"/>
  <c r="AZ239" i="12"/>
  <c r="AZ440" i="12"/>
  <c r="AY440" i="12"/>
  <c r="BA440" i="12"/>
  <c r="BA40" i="12"/>
  <c r="AZ40" i="12"/>
  <c r="AY40" i="12"/>
  <c r="BI98" i="12"/>
  <c r="BI90" i="12"/>
  <c r="BI91" i="12"/>
  <c r="BI100" i="12"/>
  <c r="BI94" i="12"/>
  <c r="BI92" i="12"/>
  <c r="BI101" i="12"/>
  <c r="BI95" i="12"/>
  <c r="BI93" i="12"/>
  <c r="BI97" i="12"/>
  <c r="BI96" i="12"/>
  <c r="BI99" i="12"/>
  <c r="BH175" i="12"/>
  <c r="BH178" i="12"/>
  <c r="BH179" i="12"/>
  <c r="BH177" i="12"/>
  <c r="BH180" i="12"/>
  <c r="BH184" i="12"/>
  <c r="BH181" i="12"/>
  <c r="BH183" i="12"/>
  <c r="AE173" i="12"/>
  <c r="BH185" i="12"/>
  <c r="BH174" i="12"/>
  <c r="BH176" i="12"/>
  <c r="BH182" i="12"/>
  <c r="BH98" i="12"/>
  <c r="BH94" i="12"/>
  <c r="BH101" i="12"/>
  <c r="BH92" i="12"/>
  <c r="BH93" i="12"/>
  <c r="BH90" i="12"/>
  <c r="BH100" i="12"/>
  <c r="BH91" i="12"/>
  <c r="BH95" i="12"/>
  <c r="BH97" i="12"/>
  <c r="BH96" i="12"/>
  <c r="BH99" i="12"/>
  <c r="AY37" i="12"/>
  <c r="BA37" i="12"/>
  <c r="AZ37" i="12"/>
  <c r="AZ433" i="12"/>
  <c r="BA433" i="12"/>
  <c r="AY433" i="12"/>
  <c r="CO191" i="12"/>
  <c r="CP40" i="12"/>
  <c r="BG99" i="12"/>
  <c r="BG91" i="12"/>
  <c r="BG100" i="12"/>
  <c r="BG98" i="12"/>
  <c r="BG96" i="12"/>
  <c r="BG101" i="12"/>
  <c r="BG90" i="12"/>
  <c r="BG94" i="12"/>
  <c r="BG93" i="12"/>
  <c r="BG92" i="12"/>
  <c r="BG95" i="12"/>
  <c r="BG97" i="12"/>
  <c r="AP97" i="12"/>
  <c r="BE97" i="12" s="1"/>
  <c r="BR97" i="12" s="1"/>
  <c r="CE97" i="12" s="1"/>
  <c r="AP93" i="12"/>
  <c r="BE93" i="12" s="1"/>
  <c r="BR93" i="12" s="1"/>
  <c r="CE93" i="12" s="1"/>
  <c r="AP99" i="12"/>
  <c r="BE99" i="12" s="1"/>
  <c r="BR99" i="12" s="1"/>
  <c r="CE99" i="12" s="1"/>
  <c r="AP92" i="12"/>
  <c r="BE92" i="12" s="1"/>
  <c r="BR92" i="12" s="1"/>
  <c r="CE92" i="12" s="1"/>
  <c r="AP98" i="12"/>
  <c r="BE98" i="12" s="1"/>
  <c r="BR98" i="12" s="1"/>
  <c r="CE98" i="12" s="1"/>
  <c r="AP91" i="12"/>
  <c r="BE91" i="12" s="1"/>
  <c r="BR91" i="12" s="1"/>
  <c r="CE91" i="12" s="1"/>
  <c r="AP96" i="12"/>
  <c r="BE96" i="12" s="1"/>
  <c r="BR96" i="12" s="1"/>
  <c r="CE96" i="12" s="1"/>
  <c r="AP90" i="12"/>
  <c r="BE90" i="12" s="1"/>
  <c r="BR90" i="12" s="1"/>
  <c r="CE90" i="12" s="1"/>
  <c r="AP101" i="12"/>
  <c r="BE101" i="12" s="1"/>
  <c r="BR101" i="12" s="1"/>
  <c r="CE101" i="12" s="1"/>
  <c r="AP94" i="12"/>
  <c r="BE94" i="12" s="1"/>
  <c r="BR94" i="12" s="1"/>
  <c r="CE94" i="12" s="1"/>
  <c r="C89" i="12"/>
  <c r="AP89" i="12" s="1"/>
  <c r="BE89" i="12" s="1"/>
  <c r="BR89" i="12" s="1"/>
  <c r="CE89" i="12" s="1"/>
  <c r="AP95" i="12"/>
  <c r="BE95" i="12" s="1"/>
  <c r="BR95" i="12" s="1"/>
  <c r="CE95" i="12" s="1"/>
  <c r="AP100" i="12"/>
  <c r="BE100" i="12" s="1"/>
  <c r="BR100" i="12" s="1"/>
  <c r="CE100" i="12" s="1"/>
  <c r="CP37" i="12"/>
  <c r="AY108" i="12"/>
  <c r="BA108" i="12"/>
  <c r="AZ108" i="12"/>
  <c r="BG177" i="12"/>
  <c r="BG180" i="12"/>
  <c r="BG179" i="12"/>
  <c r="BG182" i="12"/>
  <c r="BG181" i="12"/>
  <c r="BG184" i="12"/>
  <c r="BG174" i="12"/>
  <c r="BG183" i="12"/>
  <c r="BG185" i="12"/>
  <c r="AD173" i="12"/>
  <c r="BG176" i="12"/>
  <c r="BG175" i="12"/>
  <c r="BG178" i="12"/>
  <c r="BN181" i="12"/>
  <c r="BN178" i="12"/>
  <c r="BN177" i="12"/>
  <c r="BN180" i="12"/>
  <c r="BN183" i="12"/>
  <c r="BN182" i="12"/>
  <c r="BN185" i="12"/>
  <c r="BN184" i="12"/>
  <c r="BN175" i="12"/>
  <c r="BN174" i="12"/>
  <c r="BN179" i="12"/>
  <c r="AK173" i="12"/>
  <c r="BN176" i="12"/>
  <c r="BN100" i="12"/>
  <c r="BN101" i="12"/>
  <c r="BN90" i="12"/>
  <c r="BN96" i="12"/>
  <c r="BN98" i="12"/>
  <c r="BN92" i="12"/>
  <c r="BN95" i="12"/>
  <c r="BN94" i="12"/>
  <c r="BN97" i="12"/>
  <c r="BN99" i="12"/>
  <c r="BN93" i="12"/>
  <c r="BN91" i="12"/>
  <c r="BF97" i="12"/>
  <c r="BF99" i="12"/>
  <c r="BF93" i="12"/>
  <c r="BF91" i="12"/>
  <c r="BF100" i="12"/>
  <c r="BF101" i="12"/>
  <c r="BF90" i="12"/>
  <c r="BF92" i="12"/>
  <c r="BF94" i="12"/>
  <c r="BF96" i="12"/>
  <c r="BF95" i="12"/>
  <c r="BF98" i="12"/>
  <c r="AY438" i="12"/>
  <c r="BA438" i="12"/>
  <c r="AZ438" i="12"/>
  <c r="BA41" i="12"/>
  <c r="AZ41" i="12"/>
  <c r="AY41" i="12"/>
  <c r="AY439" i="12"/>
  <c r="BA439" i="12"/>
  <c r="AZ439" i="12"/>
  <c r="AZ436" i="12"/>
  <c r="BA436" i="12"/>
  <c r="AY436" i="12"/>
  <c r="BP101" i="12"/>
  <c r="BP95" i="12"/>
  <c r="BP97" i="12"/>
  <c r="BP96" i="12"/>
  <c r="BP99" i="12"/>
  <c r="BP98" i="12"/>
  <c r="BP94" i="12"/>
  <c r="BP93" i="12"/>
  <c r="BP92" i="12"/>
  <c r="BP100" i="12"/>
  <c r="BP90" i="12"/>
  <c r="BP91" i="12"/>
  <c r="AN90" i="12"/>
  <c r="AN101" i="12"/>
  <c r="AN92" i="12"/>
  <c r="AN98" i="12"/>
  <c r="AN94" i="12"/>
  <c r="AN97" i="12"/>
  <c r="AN95" i="12"/>
  <c r="AN93" i="12"/>
  <c r="AN91" i="12"/>
  <c r="AN96" i="12"/>
  <c r="AN99" i="12"/>
  <c r="AN100" i="12"/>
  <c r="BA42" i="12"/>
  <c r="AY42" i="12"/>
  <c r="AZ42" i="12"/>
  <c r="BA39" i="12"/>
  <c r="AY39" i="12"/>
  <c r="AZ39" i="12"/>
  <c r="AP185" i="12"/>
  <c r="BE185" i="12" s="1"/>
  <c r="BR185" i="12" s="1"/>
  <c r="CE185" i="12" s="1"/>
  <c r="AP175" i="12"/>
  <c r="BE175" i="12" s="1"/>
  <c r="BR175" i="12" s="1"/>
  <c r="CE175" i="12" s="1"/>
  <c r="AP178" i="12"/>
  <c r="BE178" i="12" s="1"/>
  <c r="BR178" i="12" s="1"/>
  <c r="CE178" i="12" s="1"/>
  <c r="AP182" i="12"/>
  <c r="BE182" i="12" s="1"/>
  <c r="BR182" i="12" s="1"/>
  <c r="CE182" i="12" s="1"/>
  <c r="AP176" i="12"/>
  <c r="BE176" i="12" s="1"/>
  <c r="BR176" i="12" s="1"/>
  <c r="CE176" i="12" s="1"/>
  <c r="AP174" i="12"/>
  <c r="BE174" i="12" s="1"/>
  <c r="BR174" i="12" s="1"/>
  <c r="CE174" i="12" s="1"/>
  <c r="AP179" i="12"/>
  <c r="BE179" i="12" s="1"/>
  <c r="BR179" i="12" s="1"/>
  <c r="CE179" i="12" s="1"/>
  <c r="AP181" i="12"/>
  <c r="BE181" i="12" s="1"/>
  <c r="BR181" i="12" s="1"/>
  <c r="CE181" i="12" s="1"/>
  <c r="AP183" i="12"/>
  <c r="BE183" i="12" s="1"/>
  <c r="BR183" i="12" s="1"/>
  <c r="CE183" i="12" s="1"/>
  <c r="AP184" i="12"/>
  <c r="BE184" i="12" s="1"/>
  <c r="BR184" i="12" s="1"/>
  <c r="CE184" i="12" s="1"/>
  <c r="AP180" i="12"/>
  <c r="BE180" i="12" s="1"/>
  <c r="BR180" i="12" s="1"/>
  <c r="CE180" i="12" s="1"/>
  <c r="C173" i="12"/>
  <c r="AP173" i="12" s="1"/>
  <c r="BE173" i="12" s="1"/>
  <c r="BR173" i="12" s="1"/>
  <c r="CE173" i="12" s="1"/>
  <c r="AP177" i="12"/>
  <c r="BE177" i="12" s="1"/>
  <c r="BR177" i="12" s="1"/>
  <c r="CE177" i="12" s="1"/>
  <c r="BM176" i="12"/>
  <c r="BM177" i="12"/>
  <c r="BM178" i="12"/>
  <c r="BM179" i="12"/>
  <c r="BM180" i="12"/>
  <c r="BM182" i="12"/>
  <c r="BM174" i="12"/>
  <c r="AJ173" i="12"/>
  <c r="BM181" i="12"/>
  <c r="BM183" i="12"/>
  <c r="BM184" i="12"/>
  <c r="BM185" i="12"/>
  <c r="BM175" i="12"/>
  <c r="BP181" i="12"/>
  <c r="BP183" i="12"/>
  <c r="BP185" i="12"/>
  <c r="AM173" i="12"/>
  <c r="BP176" i="12"/>
  <c r="BP174" i="12"/>
  <c r="BP178" i="12"/>
  <c r="BP175" i="12"/>
  <c r="BP180" i="12"/>
  <c r="BP177" i="12"/>
  <c r="BP182" i="12"/>
  <c r="BP179" i="12"/>
  <c r="BP184" i="12"/>
  <c r="BL184" i="12"/>
  <c r="BL174" i="12"/>
  <c r="AI173" i="12"/>
  <c r="BL175" i="12"/>
  <c r="BL185" i="12"/>
  <c r="BL177" i="12"/>
  <c r="BL176" i="12"/>
  <c r="BL179" i="12"/>
  <c r="BL178" i="12"/>
  <c r="BL183" i="12"/>
  <c r="BL180" i="12"/>
  <c r="BL181" i="12"/>
  <c r="BL182" i="12"/>
  <c r="BL99" i="12"/>
  <c r="BL100" i="12"/>
  <c r="BL94" i="12"/>
  <c r="BL91" i="12"/>
  <c r="BL92" i="12"/>
  <c r="BL90" i="12"/>
  <c r="BL101" i="12"/>
  <c r="BL96" i="12"/>
  <c r="BL95" i="12"/>
  <c r="BL98" i="12"/>
  <c r="BL97" i="12"/>
  <c r="BL93" i="12"/>
  <c r="BP191" i="12"/>
  <c r="AZ437" i="12"/>
  <c r="BA437" i="12"/>
  <c r="AY437" i="12"/>
  <c r="BA432" i="12"/>
  <c r="AZ432" i="12"/>
  <c r="AY432" i="12"/>
  <c r="CP42" i="12"/>
  <c r="BF176" i="12"/>
  <c r="BF178" i="12"/>
  <c r="AC173" i="12"/>
  <c r="BF180" i="12"/>
  <c r="BF181" i="12"/>
  <c r="BF177" i="12"/>
  <c r="BF183" i="12"/>
  <c r="BF182" i="12"/>
  <c r="BF185" i="12"/>
  <c r="BF184" i="12"/>
  <c r="BF179" i="12"/>
  <c r="BF175" i="12"/>
  <c r="BF174" i="12"/>
  <c r="BM94" i="12"/>
  <c r="BM96" i="12"/>
  <c r="BM92" i="12"/>
  <c r="BM98" i="12"/>
  <c r="BM95" i="12"/>
  <c r="BM91" i="12"/>
  <c r="BM97" i="12"/>
  <c r="BM100" i="12"/>
  <c r="BM99" i="12"/>
  <c r="BM90" i="12"/>
  <c r="BM101" i="12"/>
  <c r="BM93" i="12"/>
  <c r="BP241" i="12"/>
  <c r="AH173" i="12"/>
  <c r="BK179" i="12"/>
  <c r="BK176" i="12"/>
  <c r="BK181" i="12"/>
  <c r="BK178" i="12"/>
  <c r="BK174" i="12"/>
  <c r="BK180" i="12"/>
  <c r="BK183" i="12"/>
  <c r="BK182" i="12"/>
  <c r="BK185" i="12"/>
  <c r="BK184" i="12"/>
  <c r="BK175" i="12"/>
  <c r="BK177" i="12"/>
  <c r="BK96" i="12"/>
  <c r="BK98" i="12"/>
  <c r="BK90" i="12"/>
  <c r="BK91" i="12"/>
  <c r="BK97" i="12"/>
  <c r="BK100" i="12"/>
  <c r="BK101" i="12"/>
  <c r="BK95" i="12"/>
  <c r="BK94" i="12"/>
  <c r="BK93" i="12"/>
  <c r="BK92" i="12"/>
  <c r="BK99" i="12"/>
  <c r="AZ192" i="12"/>
  <c r="BA192" i="12"/>
  <c r="AY192" i="12"/>
  <c r="BA435" i="12"/>
  <c r="AY435" i="12"/>
  <c r="AZ435" i="12"/>
  <c r="BA38" i="12"/>
  <c r="AY38" i="12"/>
  <c r="AZ38" i="12"/>
  <c r="AZ240" i="12"/>
  <c r="AY240" i="12"/>
  <c r="BA240" i="12"/>
  <c r="AY106" i="12"/>
  <c r="AZ106" i="12"/>
  <c r="BA106" i="12"/>
  <c r="AF173" i="12"/>
  <c r="BI182" i="12"/>
  <c r="BI176" i="12"/>
  <c r="BI184" i="12"/>
  <c r="BI174" i="12"/>
  <c r="BI177" i="12"/>
  <c r="BI178" i="12"/>
  <c r="BI179" i="12"/>
  <c r="BI180" i="12"/>
  <c r="BI181" i="12"/>
  <c r="BI183" i="12"/>
  <c r="BI185" i="12"/>
  <c r="BI175" i="12"/>
  <c r="BP107" i="12"/>
  <c r="BJ175" i="12"/>
  <c r="BJ174" i="12"/>
  <c r="BJ177" i="12"/>
  <c r="BJ180" i="12"/>
  <c r="BJ179" i="12"/>
  <c r="BJ181" i="12"/>
  <c r="BJ176" i="12"/>
  <c r="AG173" i="12"/>
  <c r="BJ183" i="12"/>
  <c r="BJ182" i="12"/>
  <c r="BJ185" i="12"/>
  <c r="BJ184" i="12"/>
  <c r="BJ178" i="12"/>
  <c r="BP193" i="12"/>
  <c r="BJ98" i="12"/>
  <c r="BJ99" i="12"/>
  <c r="BJ93" i="12"/>
  <c r="BJ94" i="12"/>
  <c r="BJ92" i="12"/>
  <c r="BJ100" i="12"/>
  <c r="BJ91" i="12"/>
  <c r="BJ90" i="12"/>
  <c r="BJ101" i="12"/>
  <c r="BJ95" i="12"/>
  <c r="BJ96" i="12"/>
  <c r="BJ97" i="12"/>
  <c r="BO89" i="12"/>
  <c r="AL102" i="12"/>
  <c r="AY190" i="12"/>
  <c r="BA190" i="12"/>
  <c r="AZ190" i="12"/>
  <c r="AZ434" i="12"/>
  <c r="AY434" i="12"/>
  <c r="BA434" i="12"/>
  <c r="CB175" i="12" a="1"/>
  <c r="AV191" i="12" a="1"/>
  <c r="CB185" i="12" a="1"/>
  <c r="AS297" i="12" a="1"/>
  <c r="CB181" i="12" a="1"/>
  <c r="CB193" i="12" a="1"/>
  <c r="CC107" i="12" a="1"/>
  <c r="AR297" i="12" a="1"/>
  <c r="AU190" i="12" a="1"/>
  <c r="CB99" i="12" a="1"/>
  <c r="AQ89" i="12" a="1"/>
  <c r="CB90" i="12" a="1"/>
  <c r="AU191" i="12" a="1"/>
  <c r="CB102" i="12" a="1"/>
  <c r="CB92" i="12" a="1"/>
  <c r="CB184" i="12" a="1"/>
  <c r="CB180" i="12" a="1"/>
  <c r="AU193" i="12" a="1"/>
  <c r="AR186" i="12" a="1"/>
  <c r="CB182" i="12" a="1"/>
  <c r="CB93" i="12" a="1"/>
  <c r="CB96" i="12" a="1"/>
  <c r="AT89" i="12" a="1"/>
  <c r="AQ173" i="12" a="1"/>
  <c r="CB97" i="12" a="1"/>
  <c r="AT173" i="12" a="1"/>
  <c r="AT297" i="12" a="1"/>
  <c r="CB177" i="12" a="1"/>
  <c r="AV192" i="12" a="1"/>
  <c r="AU106" i="12" a="1"/>
  <c r="CB179" i="12" a="1"/>
  <c r="CB174" i="12" a="1"/>
  <c r="AS173" i="12" a="1"/>
  <c r="CB94" i="12" a="1"/>
  <c r="CB176" i="12" a="1"/>
  <c r="CB101" i="12" a="1"/>
  <c r="AV190" i="12" a="1"/>
  <c r="AU192" i="12" a="1"/>
  <c r="AU108" i="12" a="1"/>
  <c r="AU109" i="12" a="1"/>
  <c r="AS89" i="12" a="1"/>
  <c r="CB183" i="12" a="1"/>
  <c r="AR102" i="12" a="1"/>
  <c r="CC191" i="12" a="1"/>
  <c r="CB95" i="12" a="1"/>
  <c r="CB98" i="12" a="1"/>
  <c r="CB89" i="12" a="1"/>
  <c r="CB178" i="12" a="1"/>
  <c r="CB186" i="12" a="1"/>
  <c r="AR173" i="12" a="1"/>
  <c r="CB91" i="12" a="1"/>
  <c r="CB100" i="12" a="1"/>
  <c r="AR89" i="12" a="1"/>
  <c r="AQ297" i="12" a="1"/>
  <c r="AU107" i="12" a="1"/>
  <c r="U141" i="8" l="1"/>
  <c r="U138" i="8"/>
  <c r="U142" i="8"/>
  <c r="U58" i="8"/>
  <c r="U139" i="8"/>
  <c r="U136" i="8"/>
  <c r="U137" i="8"/>
  <c r="U140" i="8"/>
  <c r="U143" i="8"/>
  <c r="W9" i="8"/>
  <c r="V129" i="8"/>
  <c r="V132" i="8"/>
  <c r="V128" i="8"/>
  <c r="V131" i="8"/>
  <c r="V130" i="8"/>
  <c r="V126" i="8"/>
  <c r="V125" i="8"/>
  <c r="V127" i="8"/>
  <c r="AR297" i="12"/>
  <c r="AS297" i="12"/>
  <c r="AQ297" i="12"/>
  <c r="AT297" i="12"/>
  <c r="BG302" i="12"/>
  <c r="BI302" i="12"/>
  <c r="BA299" i="12"/>
  <c r="AZ299" i="12"/>
  <c r="AY299" i="12"/>
  <c r="AY300" i="12"/>
  <c r="AZ300" i="12"/>
  <c r="BA300" i="12"/>
  <c r="BO302" i="12"/>
  <c r="BL302" i="12"/>
  <c r="AZ301" i="12"/>
  <c r="AY301" i="12"/>
  <c r="BA301" i="12"/>
  <c r="BN302" i="12"/>
  <c r="BK302" i="12"/>
  <c r="AY298" i="12"/>
  <c r="BA298" i="12"/>
  <c r="AZ298" i="12"/>
  <c r="BP302" i="12"/>
  <c r="AN297" i="12"/>
  <c r="BM302" i="12"/>
  <c r="BJ302" i="12"/>
  <c r="BF302" i="12"/>
  <c r="BH302" i="12"/>
  <c r="CC191" i="12"/>
  <c r="CP191" i="12" s="1"/>
  <c r="CC107" i="12"/>
  <c r="CP107" i="12" s="1"/>
  <c r="BO173" i="12"/>
  <c r="CB193" i="12"/>
  <c r="CO193" i="12" s="1"/>
  <c r="AV190" i="12"/>
  <c r="AV192" i="12"/>
  <c r="AV191" i="12"/>
  <c r="AR173" i="12"/>
  <c r="CP109" i="12"/>
  <c r="CP193" i="12"/>
  <c r="AR89" i="12"/>
  <c r="CB186" i="12"/>
  <c r="AR186" i="12"/>
  <c r="CB174" i="12"/>
  <c r="CO174" i="12" s="1"/>
  <c r="CB175" i="12"/>
  <c r="CO175" i="12" s="1"/>
  <c r="CB184" i="12"/>
  <c r="CO184" i="12" s="1"/>
  <c r="CB176" i="12"/>
  <c r="CO176" i="12" s="1"/>
  <c r="CB178" i="12"/>
  <c r="CO178" i="12" s="1"/>
  <c r="CB183" i="12"/>
  <c r="CO183" i="12" s="1"/>
  <c r="CB179" i="12"/>
  <c r="CO179" i="12" s="1"/>
  <c r="CB185" i="12"/>
  <c r="CO185" i="12" s="1"/>
  <c r="CB180" i="12"/>
  <c r="CO180" i="12" s="1"/>
  <c r="CB177" i="12"/>
  <c r="CO177" i="12" s="1"/>
  <c r="CB181" i="12"/>
  <c r="CO181" i="12" s="1"/>
  <c r="CB182" i="12"/>
  <c r="CO182" i="12" s="1"/>
  <c r="AU107" i="12"/>
  <c r="AQ173" i="12"/>
  <c r="AS89" i="12"/>
  <c r="AS173" i="12"/>
  <c r="AT173" i="12"/>
  <c r="AU191" i="12"/>
  <c r="CB102" i="12"/>
  <c r="AR102" i="12"/>
  <c r="CB94" i="12"/>
  <c r="CO94" i="12" s="1"/>
  <c r="CB93" i="12"/>
  <c r="CO93" i="12" s="1"/>
  <c r="CB91" i="12"/>
  <c r="CO91" i="12" s="1"/>
  <c r="CB90" i="12"/>
  <c r="CO90" i="12" s="1"/>
  <c r="CB92" i="12"/>
  <c r="CO92" i="12" s="1"/>
  <c r="CB95" i="12"/>
  <c r="CO95" i="12" s="1"/>
  <c r="CB96" i="12"/>
  <c r="CO96" i="12" s="1"/>
  <c r="CB98" i="12"/>
  <c r="CO98" i="12" s="1"/>
  <c r="CB99" i="12"/>
  <c r="CO99" i="12" s="1"/>
  <c r="CB100" i="12"/>
  <c r="CO100" i="12" s="1"/>
  <c r="CB101" i="12"/>
  <c r="CO101" i="12" s="1"/>
  <c r="CB97" i="12"/>
  <c r="CO97" i="12" s="1"/>
  <c r="CB89" i="12"/>
  <c r="CO89" i="12" s="1"/>
  <c r="AQ89" i="12"/>
  <c r="AT89" i="12"/>
  <c r="AU193" i="12"/>
  <c r="AU190" i="12"/>
  <c r="AU192" i="12"/>
  <c r="AU109" i="12"/>
  <c r="AU106" i="12"/>
  <c r="AU108" i="12"/>
  <c r="BH89" i="12"/>
  <c r="AE102" i="12"/>
  <c r="BO186" i="12"/>
  <c r="AY107" i="12"/>
  <c r="AZ107" i="12"/>
  <c r="BA107" i="12"/>
  <c r="AY175" i="12"/>
  <c r="AZ175" i="12"/>
  <c r="BA175" i="12"/>
  <c r="AZ94" i="12"/>
  <c r="BA94" i="12"/>
  <c r="AY94" i="12"/>
  <c r="AF186" i="12"/>
  <c r="BI173" i="12"/>
  <c r="AJ102" i="12"/>
  <c r="BM89" i="12"/>
  <c r="AI186" i="12"/>
  <c r="BL173" i="12"/>
  <c r="BP173" i="12"/>
  <c r="AM186" i="12"/>
  <c r="AN173" i="12"/>
  <c r="AG102" i="12"/>
  <c r="BJ89" i="12"/>
  <c r="AD186" i="12"/>
  <c r="BG173" i="12"/>
  <c r="AK186" i="12"/>
  <c r="BN173" i="12"/>
  <c r="AH102" i="12"/>
  <c r="BK89" i="12"/>
  <c r="BK173" i="12"/>
  <c r="AH186" i="12"/>
  <c r="AZ184" i="12"/>
  <c r="AY184" i="12"/>
  <c r="BA184" i="12"/>
  <c r="AC186" i="12"/>
  <c r="BF173" i="12"/>
  <c r="BL89" i="12"/>
  <c r="AI102" i="12"/>
  <c r="AE186" i="12"/>
  <c r="BH173" i="12"/>
  <c r="AF102" i="12"/>
  <c r="BI89" i="12"/>
  <c r="BA191" i="12"/>
  <c r="AY191" i="12"/>
  <c r="AZ191" i="12"/>
  <c r="AY183" i="12"/>
  <c r="BA183" i="12"/>
  <c r="AZ183" i="12"/>
  <c r="BA91" i="12"/>
  <c r="AY91" i="12"/>
  <c r="AZ91" i="12"/>
  <c r="BA92" i="12"/>
  <c r="AY92" i="12"/>
  <c r="AZ92" i="12"/>
  <c r="AZ97" i="12"/>
  <c r="AY97" i="12"/>
  <c r="BA97" i="12"/>
  <c r="AG186" i="12"/>
  <c r="BJ173" i="12"/>
  <c r="AK102" i="12"/>
  <c r="BN89" i="12"/>
  <c r="AZ181" i="12"/>
  <c r="BA181" i="12"/>
  <c r="AY181" i="12"/>
  <c r="AY98" i="12"/>
  <c r="BA98" i="12"/>
  <c r="AZ98" i="12"/>
  <c r="BA93" i="12"/>
  <c r="AZ93" i="12"/>
  <c r="AY93" i="12"/>
  <c r="AZ179" i="12"/>
  <c r="AY179" i="12"/>
  <c r="BA179" i="12"/>
  <c r="AY178" i="12"/>
  <c r="BA178" i="12"/>
  <c r="AZ178" i="12"/>
  <c r="AY96" i="12"/>
  <c r="BA96" i="12"/>
  <c r="AZ96" i="12"/>
  <c r="BA95" i="12"/>
  <c r="AZ95" i="12"/>
  <c r="AY95" i="12"/>
  <c r="AJ186" i="12"/>
  <c r="BM173" i="12"/>
  <c r="BG89" i="12"/>
  <c r="AD102" i="12"/>
  <c r="BA174" i="12"/>
  <c r="AZ174" i="12"/>
  <c r="AY174" i="12"/>
  <c r="AY182" i="12"/>
  <c r="AZ182" i="12"/>
  <c r="BA182" i="12"/>
  <c r="AZ99" i="12"/>
  <c r="BA99" i="12"/>
  <c r="AY99" i="12"/>
  <c r="AZ100" i="12"/>
  <c r="BA100" i="12"/>
  <c r="AY100" i="12"/>
  <c r="BO102" i="12"/>
  <c r="AM102" i="12"/>
  <c r="BP89" i="12"/>
  <c r="AN89" i="12"/>
  <c r="BF89" i="12"/>
  <c r="AC102" i="12"/>
  <c r="AY193" i="12"/>
  <c r="AZ193" i="12"/>
  <c r="BA193" i="12"/>
  <c r="AZ185" i="12"/>
  <c r="BA185" i="12"/>
  <c r="AY185" i="12"/>
  <c r="AZ177" i="12"/>
  <c r="AY177" i="12"/>
  <c r="BA177" i="12"/>
  <c r="AZ101" i="12"/>
  <c r="BA101" i="12"/>
  <c r="AY101" i="12"/>
  <c r="BA109" i="12"/>
  <c r="AZ109" i="12"/>
  <c r="AY109" i="12"/>
  <c r="AZ241" i="12"/>
  <c r="AY241" i="12"/>
  <c r="BA241" i="12"/>
  <c r="AY180" i="12"/>
  <c r="AZ180" i="12"/>
  <c r="BA180" i="12"/>
  <c r="AZ176" i="12"/>
  <c r="AY176" i="12"/>
  <c r="BA176" i="12"/>
  <c r="BA90" i="12"/>
  <c r="AY90" i="12"/>
  <c r="AZ90" i="12"/>
  <c r="BX297" i="12" a="1"/>
  <c r="BU301" i="12" a="1"/>
  <c r="BX174" i="12" a="1"/>
  <c r="BU175" i="12" a="1"/>
  <c r="BU97" i="12" a="1"/>
  <c r="BW95" i="12" a="1"/>
  <c r="BU98" i="12" a="1"/>
  <c r="CC92" i="12" a="1"/>
  <c r="BW178" i="12" a="1"/>
  <c r="BY93" i="12" a="1"/>
  <c r="BT297" i="12" a="1"/>
  <c r="BY91" i="12" a="1"/>
  <c r="BT176" i="12" a="1"/>
  <c r="BV93" i="12" a="1"/>
  <c r="BS96" i="12" a="1"/>
  <c r="BY181" i="12" a="1"/>
  <c r="BX101" i="12" a="1"/>
  <c r="BZ176" i="12" a="1"/>
  <c r="CC179" i="12" a="1"/>
  <c r="BW175" i="12" a="1"/>
  <c r="BX177" i="12" a="1"/>
  <c r="CA174" i="12" a="1"/>
  <c r="AV100" i="12" a="1"/>
  <c r="BX97" i="12" a="1"/>
  <c r="BU89" i="12" a="1"/>
  <c r="CA180" i="12" a="1"/>
  <c r="BY184" i="12" a="1"/>
  <c r="BW181" i="12" a="1"/>
  <c r="BV96" i="12" a="1"/>
  <c r="AQ302" i="12" a="1"/>
  <c r="BS175" i="12" a="1"/>
  <c r="BV183" i="12" a="1"/>
  <c r="AV90" i="12" a="1"/>
  <c r="BX91" i="12" a="1"/>
  <c r="BU183" i="12" a="1"/>
  <c r="BW99" i="12" a="1"/>
  <c r="BX98" i="12" a="1"/>
  <c r="BZ102" i="12" a="1"/>
  <c r="BY176" i="12" a="1"/>
  <c r="BV182" i="12" a="1"/>
  <c r="CA298" i="12" a="1"/>
  <c r="BW89" i="12" a="1"/>
  <c r="CA185" i="12" a="1"/>
  <c r="BU186" i="12" a="1"/>
  <c r="BV102" i="12" a="1"/>
  <c r="BU300" i="12" a="1"/>
  <c r="AV174" i="12" a="1"/>
  <c r="BZ179" i="12" a="1"/>
  <c r="BU297" i="12" a="1"/>
  <c r="BX99" i="12" a="1"/>
  <c r="AV89" i="12" a="1"/>
  <c r="BY96" i="12" a="1"/>
  <c r="BS179" i="12" a="1"/>
  <c r="BU185" i="12" a="1"/>
  <c r="BU184" i="12" a="1"/>
  <c r="AT186" i="12" a="1"/>
  <c r="AV177" i="12" a="1"/>
  <c r="BT184" i="12" a="1"/>
  <c r="BU174" i="12" a="1"/>
  <c r="BS173" i="12" a="1"/>
  <c r="BW176" i="12" a="1"/>
  <c r="CC184" i="12" a="1"/>
  <c r="BV173" i="12" a="1"/>
  <c r="BS99" i="12" a="1"/>
  <c r="BX175" i="12" a="1"/>
  <c r="BZ297" i="12" a="1"/>
  <c r="CC299" i="12" a="1"/>
  <c r="BV94" i="12" a="1"/>
  <c r="CC173" i="12" a="1"/>
  <c r="BY99" i="12" a="1"/>
  <c r="BY98" i="12" a="1"/>
  <c r="BT299" i="12" a="1"/>
  <c r="AV179" i="12" a="1"/>
  <c r="CC99" i="12" a="1"/>
  <c r="BY175" i="12" a="1"/>
  <c r="BU179" i="12" a="1"/>
  <c r="CC97" i="12" a="1"/>
  <c r="BY299" i="12" a="1"/>
  <c r="BT173" i="12" a="1"/>
  <c r="BT101" i="12" a="1"/>
  <c r="AV185" i="12" a="1"/>
  <c r="AV92" i="12" a="1"/>
  <c r="BX300" i="12" a="1"/>
  <c r="BX184" i="12" a="1"/>
  <c r="BW94" i="12" a="1"/>
  <c r="BT99" i="12" a="1"/>
  <c r="BW173" i="12" a="1"/>
  <c r="CA97" i="12" a="1"/>
  <c r="BV89" i="12" a="1"/>
  <c r="CC298" i="12" a="1"/>
  <c r="BT175" i="12" a="1"/>
  <c r="BT177" i="12" a="1"/>
  <c r="BY298" i="12" a="1"/>
  <c r="BT185" i="12" a="1"/>
  <c r="CC93" i="12" a="1"/>
  <c r="BV95" i="12" a="1"/>
  <c r="BS300" i="12" a="1"/>
  <c r="CA182" i="12" a="1"/>
  <c r="BZ184" i="12" a="1"/>
  <c r="CA301" i="12" a="1"/>
  <c r="AV173" i="12" a="1"/>
  <c r="AV101" i="12" a="1"/>
  <c r="BX183" i="12" a="1"/>
  <c r="AS302" i="12" a="1"/>
  <c r="BX298" i="12" a="1"/>
  <c r="AV181" i="12" a="1"/>
  <c r="BU180" i="12" a="1"/>
  <c r="BY97" i="12" a="1"/>
  <c r="CA94" i="12" a="1"/>
  <c r="AV178" i="12" a="1"/>
  <c r="BU102" i="12" a="1"/>
  <c r="AV99" i="12" a="1"/>
  <c r="BX178" i="12" a="1"/>
  <c r="BY90" i="12" a="1"/>
  <c r="BZ183" i="12" a="1"/>
  <c r="BY301" i="12" a="1"/>
  <c r="AQ102" i="12" a="1"/>
  <c r="BS98" i="12" a="1"/>
  <c r="CA92" i="12" a="1"/>
  <c r="BX93" i="12" a="1"/>
  <c r="BT98" i="12" a="1"/>
  <c r="AV182" i="12" a="1"/>
  <c r="AV98" i="12" a="1"/>
  <c r="BW297" i="12" a="1"/>
  <c r="BZ186" i="12" a="1"/>
  <c r="BT91" i="12" a="1"/>
  <c r="BY186" i="12" a="1"/>
  <c r="BV178" i="12" a="1"/>
  <c r="AV180" i="12" a="1"/>
  <c r="BZ93" i="12" a="1"/>
  <c r="CA183" i="12" a="1"/>
  <c r="BV181" i="12" a="1"/>
  <c r="BT93" i="12" a="1"/>
  <c r="BW300" i="12" a="1"/>
  <c r="BZ177" i="12" a="1"/>
  <c r="BS177" i="12" a="1"/>
  <c r="AV183" i="12" a="1"/>
  <c r="BV179" i="12" a="1"/>
  <c r="AV193" i="12" a="1"/>
  <c r="CA101" i="12" a="1"/>
  <c r="CC182" i="12" a="1"/>
  <c r="BY89" i="12" a="1"/>
  <c r="AV97" i="12" a="1"/>
  <c r="BV300" i="12" a="1"/>
  <c r="CA91" i="12" a="1"/>
  <c r="BW90" i="12" a="1"/>
  <c r="BS176" i="12" a="1"/>
  <c r="BV99" i="12" a="1"/>
  <c r="AV94" i="12" a="1"/>
  <c r="CA177" i="12" a="1"/>
  <c r="BS97" i="12" a="1"/>
  <c r="BS299" i="12" a="1"/>
  <c r="BX95" i="12" a="1"/>
  <c r="AQ186" i="12" a="1"/>
  <c r="BT174" i="12" a="1"/>
  <c r="BX299" i="12" a="1"/>
  <c r="BW301" i="12" a="1"/>
  <c r="BS301" i="12" a="1"/>
  <c r="CA96" i="12" a="1"/>
  <c r="CC177" i="12" a="1"/>
  <c r="BY178" i="12" a="1"/>
  <c r="CC101" i="12" a="1"/>
  <c r="BW96" i="12" a="1"/>
  <c r="BV184" i="12" a="1"/>
  <c r="BT182" i="12" a="1"/>
  <c r="CC96" i="12" a="1"/>
  <c r="CB297" i="12" a="1"/>
  <c r="CA300" i="12" a="1"/>
  <c r="BU182" i="12" a="1"/>
  <c r="BZ97" i="12" a="1"/>
  <c r="BY297" i="12" a="1"/>
  <c r="BU96" i="12" a="1"/>
  <c r="BW177" i="12" a="1"/>
  <c r="BS89" i="12" a="1"/>
  <c r="AV175" i="12" a="1"/>
  <c r="BV101" i="12" a="1"/>
  <c r="BZ185" i="12" a="1"/>
  <c r="CC181" i="12" a="1"/>
  <c r="BU101" i="12" a="1"/>
  <c r="BW186" i="12" a="1"/>
  <c r="BS182" i="12" a="1"/>
  <c r="BZ181" i="12" a="1"/>
  <c r="CC297" i="12" a="1"/>
  <c r="CA299" i="12" a="1"/>
  <c r="BV90" i="12" a="1"/>
  <c r="BV174" i="12" a="1"/>
  <c r="BY95" i="12" a="1"/>
  <c r="BW98" i="12" a="1"/>
  <c r="BU94" i="12" a="1"/>
  <c r="BW101" i="12" a="1"/>
  <c r="BV92" i="12" a="1"/>
  <c r="BW102" i="12" a="1"/>
  <c r="BZ298" i="12" a="1"/>
  <c r="BT102" i="12" a="1"/>
  <c r="CC300" i="12" a="1"/>
  <c r="BT183" i="12" a="1"/>
  <c r="BU176" i="12" a="1"/>
  <c r="BU299" i="12" a="1"/>
  <c r="BY92" i="12" a="1"/>
  <c r="BV186" i="12" a="1"/>
  <c r="AT302" i="12" a="1"/>
  <c r="BX92" i="12" a="1"/>
  <c r="BS91" i="12" a="1"/>
  <c r="CC100" i="12" a="1"/>
  <c r="AR302" i="12" a="1"/>
  <c r="BU90" i="12" a="1"/>
  <c r="CA99" i="12" a="1"/>
  <c r="BV299" i="12" a="1"/>
  <c r="AV184" i="12" a="1"/>
  <c r="CA179" i="12" a="1"/>
  <c r="BS92" i="12" a="1"/>
  <c r="BU298" i="12" a="1"/>
  <c r="BS183" i="12" a="1"/>
  <c r="BY185" i="12" a="1"/>
  <c r="BS93" i="12" a="1"/>
  <c r="BW185" i="12" a="1"/>
  <c r="CB173" i="12" a="1"/>
  <c r="BX173" i="12" a="1"/>
  <c r="BW174" i="12" a="1"/>
  <c r="CC175" i="12" a="1"/>
  <c r="CC176" i="12" a="1"/>
  <c r="BX176" i="12" a="1"/>
  <c r="BX96" i="12" a="1"/>
  <c r="CA98" i="12" a="1"/>
  <c r="CC89" i="12" a="1"/>
  <c r="CB300" i="12" a="1"/>
  <c r="BT89" i="12" a="1"/>
  <c r="BU92" i="12" a="1"/>
  <c r="BV176" i="12" a="1"/>
  <c r="BY300" i="12" a="1"/>
  <c r="BW298" i="12" a="1"/>
  <c r="BT180" i="12" a="1"/>
  <c r="BZ91" i="12" a="1"/>
  <c r="BY101" i="12" a="1"/>
  <c r="AV91" i="12" a="1"/>
  <c r="BX185" i="12" a="1"/>
  <c r="BY102" i="12" a="1"/>
  <c r="BV297" i="12" a="1"/>
  <c r="BT95" i="12" a="1"/>
  <c r="BU99" i="12" a="1"/>
  <c r="BX180" i="12" a="1"/>
  <c r="BZ173" i="12" a="1"/>
  <c r="BZ174" i="12" a="1"/>
  <c r="BY100" i="12" a="1"/>
  <c r="BS94" i="12" a="1"/>
  <c r="BS101" i="12" a="1"/>
  <c r="BV98" i="12" a="1"/>
  <c r="CA181" i="12" a="1"/>
  <c r="AV93" i="12" a="1"/>
  <c r="BV91" i="12" a="1"/>
  <c r="BU93" i="12" a="1"/>
  <c r="CA175" i="12" a="1"/>
  <c r="AV186" i="12" a="1"/>
  <c r="CA297" i="12" a="1"/>
  <c r="BS178" i="12" a="1"/>
  <c r="BT298" i="12" a="1"/>
  <c r="CA186" i="12" a="1"/>
  <c r="BU95" i="12" a="1"/>
  <c r="CB299" i="12" a="1"/>
  <c r="BT181" i="12" a="1"/>
  <c r="BS186" i="12" a="1"/>
  <c r="BW97" i="12" a="1"/>
  <c r="BZ90" i="12" a="1"/>
  <c r="BS102" i="12" a="1"/>
  <c r="BY179" i="12" a="1"/>
  <c r="BV298" i="12" a="1"/>
  <c r="BX100" i="12" a="1"/>
  <c r="BZ182" i="12" a="1"/>
  <c r="BX301" i="12" a="1"/>
  <c r="BU178" i="12" a="1"/>
  <c r="BZ99" i="12" a="1"/>
  <c r="AS186" i="12" a="1"/>
  <c r="BY177" i="12" a="1"/>
  <c r="CC178" i="12" a="1"/>
  <c r="BX179" i="12" a="1"/>
  <c r="BW91" i="12" a="1"/>
  <c r="BV177" i="12" a="1"/>
  <c r="BT301" i="12" a="1"/>
  <c r="BT300" i="12" a="1"/>
  <c r="BS297" i="12" a="1"/>
  <c r="CC94" i="12" a="1"/>
  <c r="BZ180" i="12" a="1"/>
  <c r="BV301" i="12" a="1"/>
  <c r="BW299" i="12" a="1"/>
  <c r="CB301" i="12" a="1"/>
  <c r="CA95" i="12" a="1"/>
  <c r="BU100" i="12" a="1"/>
  <c r="CA89" i="12" a="1"/>
  <c r="BZ178" i="12" a="1"/>
  <c r="CB298" i="12" a="1"/>
  <c r="BS185" i="12" a="1"/>
  <c r="BV97" i="12" a="1"/>
  <c r="CA93" i="12" a="1"/>
  <c r="BX186" i="12" a="1"/>
  <c r="BZ299" i="12" a="1"/>
  <c r="CC180" i="12" a="1"/>
  <c r="BS174" i="12" a="1"/>
  <c r="BZ94" i="12" a="1"/>
  <c r="CA184" i="12" a="1"/>
  <c r="BZ92" i="12" a="1"/>
  <c r="BS90" i="12" a="1"/>
  <c r="BU181" i="12" a="1"/>
  <c r="BT97" i="12" a="1"/>
  <c r="BZ95" i="12" a="1"/>
  <c r="BW183" i="12" a="1"/>
  <c r="AV176" i="12" a="1"/>
  <c r="BY174" i="12" a="1"/>
  <c r="BZ300" i="12" a="1"/>
  <c r="BX94" i="12" a="1"/>
  <c r="BW180" i="12" a="1"/>
  <c r="BW93" i="12" a="1"/>
  <c r="BW184" i="12" a="1"/>
  <c r="BX89" i="12" a="1"/>
  <c r="AV96" i="12" a="1"/>
  <c r="BS95" i="12" a="1"/>
  <c r="BZ175" i="12" a="1"/>
  <c r="CC98" i="12" a="1"/>
  <c r="BX182" i="12" a="1"/>
  <c r="BZ101" i="12" a="1"/>
  <c r="BT179" i="12" a="1"/>
  <c r="BV100" i="12" a="1"/>
  <c r="CA100" i="12" a="1"/>
  <c r="CA102" i="12" a="1"/>
  <c r="BS180" i="12" a="1"/>
  <c r="BY183" i="12" a="1"/>
  <c r="BT178" i="12" a="1"/>
  <c r="BU173" i="12" a="1"/>
  <c r="BT92" i="12" a="1"/>
  <c r="BS100" i="12" a="1"/>
  <c r="CC102" i="12" a="1"/>
  <c r="CC174" i="12" a="1"/>
  <c r="BT90" i="12" a="1"/>
  <c r="BV175" i="12" a="1"/>
  <c r="BY180" i="12" a="1"/>
  <c r="BY94" i="12" a="1"/>
  <c r="BX181" i="12" a="1"/>
  <c r="BU177" i="12" a="1"/>
  <c r="AS102" i="12" a="1"/>
  <c r="CA176" i="12" a="1"/>
  <c r="CC95" i="12" a="1"/>
  <c r="BW100" i="12" a="1"/>
  <c r="BZ301" i="12" a="1"/>
  <c r="CA178" i="12" a="1"/>
  <c r="BW182" i="12" a="1"/>
  <c r="BX102" i="12" a="1"/>
  <c r="CC91" i="12" a="1"/>
  <c r="CC301" i="12" a="1"/>
  <c r="BW179" i="12" a="1"/>
  <c r="BS184" i="12" a="1"/>
  <c r="CC186" i="12" a="1"/>
  <c r="CC185" i="12" a="1"/>
  <c r="AT102" i="12" a="1"/>
  <c r="BV180" i="12" a="1"/>
  <c r="BX90" i="12" a="1"/>
  <c r="BZ96" i="12" a="1"/>
  <c r="CC183" i="12" a="1"/>
  <c r="BZ100" i="12" a="1"/>
  <c r="BY182" i="12" a="1"/>
  <c r="BZ89" i="12" a="1"/>
  <c r="BU91" i="12" a="1"/>
  <c r="BT100" i="12" a="1"/>
  <c r="AV95" i="12" a="1"/>
  <c r="BW92" i="12" a="1"/>
  <c r="BT186" i="12" a="1"/>
  <c r="CA173" i="12" a="1"/>
  <c r="BS181" i="12" a="1"/>
  <c r="CA90" i="12" a="1"/>
  <c r="CC90" i="12" a="1"/>
  <c r="BY173" i="12" a="1"/>
  <c r="BV185" i="12" a="1"/>
  <c r="BZ98" i="12" a="1"/>
  <c r="BS298" i="12" a="1"/>
  <c r="BT96" i="12" a="1"/>
  <c r="BT94" i="12" a="1"/>
  <c r="AV102" i="12" a="1"/>
  <c r="V142" i="8" l="1"/>
  <c r="V141" i="8"/>
  <c r="V58" i="8"/>
  <c r="V140" i="8"/>
  <c r="V139" i="8"/>
  <c r="V138" i="8"/>
  <c r="V136" i="8"/>
  <c r="X9" i="8"/>
  <c r="W132" i="8"/>
  <c r="W130" i="8"/>
  <c r="W127" i="8"/>
  <c r="W128" i="8"/>
  <c r="W131" i="8"/>
  <c r="W126" i="8"/>
  <c r="W129" i="8"/>
  <c r="W125" i="8"/>
  <c r="V137" i="8"/>
  <c r="V143" i="8"/>
  <c r="AS302" i="12"/>
  <c r="BX298" i="12"/>
  <c r="CK298" i="12" s="1"/>
  <c r="BX300" i="12"/>
  <c r="CK300" i="12" s="1"/>
  <c r="BX301" i="12"/>
  <c r="CK301" i="12" s="1"/>
  <c r="BX299" i="12"/>
  <c r="CK299" i="12" s="1"/>
  <c r="BW297" i="12"/>
  <c r="CJ297" i="12" s="1"/>
  <c r="BU297" i="12"/>
  <c r="CH297" i="12" s="1"/>
  <c r="BZ297" i="12"/>
  <c r="CM297" i="12" s="1"/>
  <c r="BV300" i="12"/>
  <c r="CI300" i="12" s="1"/>
  <c r="BV299" i="12"/>
  <c r="CI299" i="12" s="1"/>
  <c r="BV298" i="12"/>
  <c r="CI298" i="12" s="1"/>
  <c r="BV301" i="12"/>
  <c r="CI301" i="12" s="1"/>
  <c r="BT300" i="12"/>
  <c r="CG300" i="12" s="1"/>
  <c r="BT301" i="12"/>
  <c r="CG301" i="12" s="1"/>
  <c r="BT299" i="12"/>
  <c r="CG299" i="12" s="1"/>
  <c r="BT298" i="12"/>
  <c r="CG298" i="12" s="1"/>
  <c r="BU298" i="12"/>
  <c r="CH298" i="12" s="1"/>
  <c r="BU301" i="12"/>
  <c r="CH301" i="12" s="1"/>
  <c r="BU299" i="12"/>
  <c r="CH299" i="12" s="1"/>
  <c r="BU300" i="12"/>
  <c r="CH300" i="12" s="1"/>
  <c r="BS297" i="12"/>
  <c r="CF297" i="12" s="1"/>
  <c r="BW300" i="12"/>
  <c r="CJ300" i="12" s="1"/>
  <c r="BW299" i="12"/>
  <c r="CJ299" i="12" s="1"/>
  <c r="BW298" i="12"/>
  <c r="CJ298" i="12" s="1"/>
  <c r="BW301" i="12"/>
  <c r="CJ301" i="12" s="1"/>
  <c r="BV297" i="12"/>
  <c r="CI297" i="12" s="1"/>
  <c r="BT297" i="12"/>
  <c r="CG297" i="12" s="1"/>
  <c r="BZ301" i="12"/>
  <c r="CM301" i="12" s="1"/>
  <c r="BZ300" i="12"/>
  <c r="CM300" i="12" s="1"/>
  <c r="BZ298" i="12"/>
  <c r="CM298" i="12" s="1"/>
  <c r="BZ299" i="12"/>
  <c r="CM299" i="12" s="1"/>
  <c r="CB297" i="12"/>
  <c r="CO297" i="12" s="1"/>
  <c r="AT302" i="12"/>
  <c r="BS299" i="12"/>
  <c r="CF299" i="12" s="1"/>
  <c r="BS301" i="12"/>
  <c r="CF301" i="12" s="1"/>
  <c r="BS298" i="12"/>
  <c r="CF298" i="12" s="1"/>
  <c r="BS300" i="12"/>
  <c r="CF300" i="12" s="1"/>
  <c r="CA297" i="12"/>
  <c r="CN297" i="12" s="1"/>
  <c r="AR302" i="12"/>
  <c r="CB300" i="12"/>
  <c r="CO300" i="12" s="1"/>
  <c r="CB299" i="12"/>
  <c r="CO299" i="12" s="1"/>
  <c r="CB298" i="12"/>
  <c r="CO298" i="12" s="1"/>
  <c r="CB301" i="12"/>
  <c r="CO301" i="12" s="1"/>
  <c r="CC297" i="12"/>
  <c r="CP297" i="12" s="1"/>
  <c r="BY297" i="12"/>
  <c r="CL297" i="12" s="1"/>
  <c r="AQ302" i="12"/>
  <c r="CC301" i="12"/>
  <c r="CP301" i="12" s="1"/>
  <c r="CC300" i="12"/>
  <c r="CP300" i="12" s="1"/>
  <c r="CC298" i="12"/>
  <c r="CP298" i="12" s="1"/>
  <c r="CC299" i="12"/>
  <c r="CP299" i="12" s="1"/>
  <c r="BX297" i="12"/>
  <c r="CK297" i="12" s="1"/>
  <c r="CA298" i="12"/>
  <c r="CN298" i="12" s="1"/>
  <c r="CA300" i="12"/>
  <c r="CN300" i="12" s="1"/>
  <c r="CA301" i="12"/>
  <c r="CN301" i="12" s="1"/>
  <c r="CA299" i="12"/>
  <c r="CN299" i="12" s="1"/>
  <c r="BY298" i="12"/>
  <c r="CL298" i="12" s="1"/>
  <c r="BY299" i="12"/>
  <c r="CL299" i="12" s="1"/>
  <c r="BY301" i="12"/>
  <c r="CL301" i="12" s="1"/>
  <c r="BY300" i="12"/>
  <c r="CL300" i="12" s="1"/>
  <c r="BA297" i="12"/>
  <c r="AZ297" i="12"/>
  <c r="AY297" i="12"/>
  <c r="AN302" i="12"/>
  <c r="CB173" i="12"/>
  <c r="CO173" i="12" s="1"/>
  <c r="AV193" i="12"/>
  <c r="CO186" i="12"/>
  <c r="CO102" i="12"/>
  <c r="BZ186" i="12"/>
  <c r="BZ174" i="12"/>
  <c r="CM174" i="12" s="1"/>
  <c r="BZ179" i="12"/>
  <c r="CM179" i="12" s="1"/>
  <c r="BZ180" i="12"/>
  <c r="CM180" i="12" s="1"/>
  <c r="BZ182" i="12"/>
  <c r="CM182" i="12" s="1"/>
  <c r="BZ183" i="12"/>
  <c r="CM183" i="12" s="1"/>
  <c r="BZ175" i="12"/>
  <c r="CM175" i="12" s="1"/>
  <c r="BZ181" i="12"/>
  <c r="CM181" i="12" s="1"/>
  <c r="BZ184" i="12"/>
  <c r="CM184" i="12" s="1"/>
  <c r="BZ176" i="12"/>
  <c r="CM176" i="12" s="1"/>
  <c r="BZ185" i="12"/>
  <c r="CM185" i="12" s="1"/>
  <c r="BZ177" i="12"/>
  <c r="CM177" i="12" s="1"/>
  <c r="BZ178" i="12"/>
  <c r="CM178" i="12" s="1"/>
  <c r="BZ173" i="12"/>
  <c r="CM173" i="12" s="1"/>
  <c r="CC186" i="12"/>
  <c r="AQ186" i="12"/>
  <c r="CC174" i="12"/>
  <c r="CP174" i="12" s="1"/>
  <c r="CC177" i="12"/>
  <c r="CP177" i="12" s="1"/>
  <c r="CC178" i="12"/>
  <c r="CP178" i="12" s="1"/>
  <c r="CC180" i="12"/>
  <c r="CP180" i="12" s="1"/>
  <c r="CC181" i="12"/>
  <c r="CP181" i="12" s="1"/>
  <c r="CC185" i="12"/>
  <c r="CP185" i="12" s="1"/>
  <c r="CC179" i="12"/>
  <c r="CP179" i="12" s="1"/>
  <c r="CC182" i="12"/>
  <c r="CP182" i="12" s="1"/>
  <c r="CC183" i="12"/>
  <c r="CP183" i="12" s="1"/>
  <c r="CC175" i="12"/>
  <c r="CP175" i="12" s="1"/>
  <c r="CC184" i="12"/>
  <c r="CP184" i="12" s="1"/>
  <c r="CC176" i="12"/>
  <c r="CP176" i="12" s="1"/>
  <c r="CC173" i="12"/>
  <c r="CP173" i="12" s="1"/>
  <c r="CA102" i="12"/>
  <c r="CA92" i="12"/>
  <c r="CN92" i="12" s="1"/>
  <c r="CA91" i="12"/>
  <c r="CN91" i="12" s="1"/>
  <c r="CA90" i="12"/>
  <c r="CN90" i="12" s="1"/>
  <c r="CA94" i="12"/>
  <c r="CN94" i="12" s="1"/>
  <c r="CA93" i="12"/>
  <c r="CN93" i="12" s="1"/>
  <c r="CA96" i="12"/>
  <c r="CN96" i="12" s="1"/>
  <c r="CA97" i="12"/>
  <c r="CN97" i="12" s="1"/>
  <c r="CA98" i="12"/>
  <c r="CN98" i="12" s="1"/>
  <c r="CA101" i="12"/>
  <c r="CN101" i="12" s="1"/>
  <c r="CA95" i="12"/>
  <c r="CN95" i="12" s="1"/>
  <c r="CA99" i="12"/>
  <c r="CN99" i="12" s="1"/>
  <c r="CA100" i="12"/>
  <c r="CN100" i="12" s="1"/>
  <c r="CA89" i="12"/>
  <c r="CN89" i="12" s="1"/>
  <c r="AV102" i="12"/>
  <c r="AV91" i="12"/>
  <c r="AV94" i="12"/>
  <c r="AV95" i="12"/>
  <c r="AV96" i="12"/>
  <c r="AV100" i="12"/>
  <c r="AV90" i="12"/>
  <c r="AV93" i="12"/>
  <c r="AV101" i="12"/>
  <c r="AV98" i="12"/>
  <c r="AV97" i="12"/>
  <c r="AV92" i="12"/>
  <c r="AV99" i="12"/>
  <c r="AV89" i="12"/>
  <c r="BX102" i="12"/>
  <c r="AS102" i="12"/>
  <c r="BX94" i="12"/>
  <c r="CK94" i="12" s="1"/>
  <c r="BX93" i="12"/>
  <c r="CK93" i="12" s="1"/>
  <c r="BX92" i="12"/>
  <c r="CK92" i="12" s="1"/>
  <c r="BX91" i="12"/>
  <c r="CK91" i="12" s="1"/>
  <c r="BX90" i="12"/>
  <c r="CK90" i="12" s="1"/>
  <c r="BX95" i="12"/>
  <c r="CK95" i="12" s="1"/>
  <c r="BX96" i="12"/>
  <c r="CK96" i="12" s="1"/>
  <c r="BX98" i="12"/>
  <c r="CK98" i="12" s="1"/>
  <c r="BX99" i="12"/>
  <c r="CK99" i="12" s="1"/>
  <c r="BX97" i="12"/>
  <c r="CK97" i="12" s="1"/>
  <c r="BX100" i="12"/>
  <c r="CK100" i="12" s="1"/>
  <c r="BX101" i="12"/>
  <c r="CK101" i="12" s="1"/>
  <c r="BX89" i="12"/>
  <c r="CK89" i="12" s="1"/>
  <c r="BS186" i="12"/>
  <c r="AT186" i="12"/>
  <c r="BS174" i="12"/>
  <c r="CF174" i="12" s="1"/>
  <c r="BS181" i="12"/>
  <c r="CF181" i="12" s="1"/>
  <c r="BS182" i="12"/>
  <c r="CF182" i="12" s="1"/>
  <c r="BS183" i="12"/>
  <c r="CF183" i="12" s="1"/>
  <c r="BS184" i="12"/>
  <c r="CF184" i="12" s="1"/>
  <c r="BS176" i="12"/>
  <c r="CF176" i="12" s="1"/>
  <c r="BS175" i="12"/>
  <c r="CF175" i="12" s="1"/>
  <c r="BS185" i="12"/>
  <c r="CF185" i="12" s="1"/>
  <c r="BS177" i="12"/>
  <c r="CF177" i="12" s="1"/>
  <c r="BS178" i="12"/>
  <c r="CF178" i="12" s="1"/>
  <c r="BS179" i="12"/>
  <c r="CF179" i="12" s="1"/>
  <c r="BS180" i="12"/>
  <c r="CF180" i="12" s="1"/>
  <c r="BS173" i="12"/>
  <c r="CF173" i="12" s="1"/>
  <c r="BW186" i="12"/>
  <c r="BW174" i="12"/>
  <c r="CJ174" i="12" s="1"/>
  <c r="BW181" i="12"/>
  <c r="CJ181" i="12" s="1"/>
  <c r="BW182" i="12"/>
  <c r="CJ182" i="12" s="1"/>
  <c r="BW184" i="12"/>
  <c r="CJ184" i="12" s="1"/>
  <c r="BW176" i="12"/>
  <c r="CJ176" i="12" s="1"/>
  <c r="BW185" i="12"/>
  <c r="CJ185" i="12" s="1"/>
  <c r="BW177" i="12"/>
  <c r="CJ177" i="12" s="1"/>
  <c r="BW175" i="12"/>
  <c r="CJ175" i="12" s="1"/>
  <c r="BW178" i="12"/>
  <c r="CJ178" i="12" s="1"/>
  <c r="BW183" i="12"/>
  <c r="CJ183" i="12" s="1"/>
  <c r="BW179" i="12"/>
  <c r="CJ179" i="12" s="1"/>
  <c r="BW180" i="12"/>
  <c r="CJ180" i="12" s="1"/>
  <c r="BW173" i="12"/>
  <c r="CJ173" i="12" s="1"/>
  <c r="CA186" i="12"/>
  <c r="CA174" i="12"/>
  <c r="CN174" i="12" s="1"/>
  <c r="CA182" i="12"/>
  <c r="CN182" i="12" s="1"/>
  <c r="CA184" i="12"/>
  <c r="CN184" i="12" s="1"/>
  <c r="CA176" i="12"/>
  <c r="CN176" i="12" s="1"/>
  <c r="CA181" i="12"/>
  <c r="CN181" i="12" s="1"/>
  <c r="CA185" i="12"/>
  <c r="CN185" i="12" s="1"/>
  <c r="CA177" i="12"/>
  <c r="CN177" i="12" s="1"/>
  <c r="CA178" i="12"/>
  <c r="CN178" i="12" s="1"/>
  <c r="CA179" i="12"/>
  <c r="CN179" i="12" s="1"/>
  <c r="CA183" i="12"/>
  <c r="CN183" i="12" s="1"/>
  <c r="CA175" i="12"/>
  <c r="CN175" i="12" s="1"/>
  <c r="CA180" i="12"/>
  <c r="CN180" i="12" s="1"/>
  <c r="CA173" i="12"/>
  <c r="CN173" i="12" s="1"/>
  <c r="BU102" i="12"/>
  <c r="BU93" i="12"/>
  <c r="CH93" i="12" s="1"/>
  <c r="BU92" i="12"/>
  <c r="CH92" i="12" s="1"/>
  <c r="BU91" i="12"/>
  <c r="CH91" i="12" s="1"/>
  <c r="BU94" i="12"/>
  <c r="CH94" i="12" s="1"/>
  <c r="BU90" i="12"/>
  <c r="CH90" i="12" s="1"/>
  <c r="BU97" i="12"/>
  <c r="CH97" i="12" s="1"/>
  <c r="BU98" i="12"/>
  <c r="CH98" i="12" s="1"/>
  <c r="BU100" i="12"/>
  <c r="CH100" i="12" s="1"/>
  <c r="BU99" i="12"/>
  <c r="CH99" i="12" s="1"/>
  <c r="BU101" i="12"/>
  <c r="CH101" i="12" s="1"/>
  <c r="BU95" i="12"/>
  <c r="CH95" i="12" s="1"/>
  <c r="BU96" i="12"/>
  <c r="CH96" i="12" s="1"/>
  <c r="BU89" i="12"/>
  <c r="CH89" i="12" s="1"/>
  <c r="BS102" i="12"/>
  <c r="AT102" i="12"/>
  <c r="BS91" i="12"/>
  <c r="CF91" i="12" s="1"/>
  <c r="BS92" i="12"/>
  <c r="CF92" i="12" s="1"/>
  <c r="BS90" i="12"/>
  <c r="CF90" i="12" s="1"/>
  <c r="BS94" i="12"/>
  <c r="CF94" i="12" s="1"/>
  <c r="BS93" i="12"/>
  <c r="CF93" i="12" s="1"/>
  <c r="BS101" i="12"/>
  <c r="CF101" i="12" s="1"/>
  <c r="BS95" i="12"/>
  <c r="CF95" i="12" s="1"/>
  <c r="BS96" i="12"/>
  <c r="CF96" i="12" s="1"/>
  <c r="BS97" i="12"/>
  <c r="CF97" i="12" s="1"/>
  <c r="BS98" i="12"/>
  <c r="CF98" i="12" s="1"/>
  <c r="BS99" i="12"/>
  <c r="CF99" i="12" s="1"/>
  <c r="BS100" i="12"/>
  <c r="CF100" i="12" s="1"/>
  <c r="BS89" i="12"/>
  <c r="CF89" i="12" s="1"/>
  <c r="BV102" i="12"/>
  <c r="BV90" i="12"/>
  <c r="CI90" i="12" s="1"/>
  <c r="BV94" i="12"/>
  <c r="CI94" i="12" s="1"/>
  <c r="BV93" i="12"/>
  <c r="CI93" i="12" s="1"/>
  <c r="BV92" i="12"/>
  <c r="CI92" i="12" s="1"/>
  <c r="BV91" i="12"/>
  <c r="CI91" i="12" s="1"/>
  <c r="BV99" i="12"/>
  <c r="CI99" i="12" s="1"/>
  <c r="BV100" i="12"/>
  <c r="CI100" i="12" s="1"/>
  <c r="BV95" i="12"/>
  <c r="CI95" i="12" s="1"/>
  <c r="BV96" i="12"/>
  <c r="CI96" i="12" s="1"/>
  <c r="BV97" i="12"/>
  <c r="CI97" i="12" s="1"/>
  <c r="BV101" i="12"/>
  <c r="CI101" i="12" s="1"/>
  <c r="BV98" i="12"/>
  <c r="CI98" i="12" s="1"/>
  <c r="BV89" i="12"/>
  <c r="CI89" i="12" s="1"/>
  <c r="BY186" i="12"/>
  <c r="BY174" i="12"/>
  <c r="CL174" i="12" s="1"/>
  <c r="BY177" i="12"/>
  <c r="CL177" i="12" s="1"/>
  <c r="BY178" i="12"/>
  <c r="CL178" i="12" s="1"/>
  <c r="BY185" i="12"/>
  <c r="CL185" i="12" s="1"/>
  <c r="BY180" i="12"/>
  <c r="CL180" i="12" s="1"/>
  <c r="BY181" i="12"/>
  <c r="CL181" i="12" s="1"/>
  <c r="BY182" i="12"/>
  <c r="CL182" i="12" s="1"/>
  <c r="BY183" i="12"/>
  <c r="CL183" i="12" s="1"/>
  <c r="BY175" i="12"/>
  <c r="CL175" i="12" s="1"/>
  <c r="BY179" i="12"/>
  <c r="CL179" i="12" s="1"/>
  <c r="BY184" i="12"/>
  <c r="CL184" i="12" s="1"/>
  <c r="BY176" i="12"/>
  <c r="CL176" i="12" s="1"/>
  <c r="BY173" i="12"/>
  <c r="CL173" i="12" s="1"/>
  <c r="BY102" i="12"/>
  <c r="BY93" i="12"/>
  <c r="CL93" i="12" s="1"/>
  <c r="BY92" i="12"/>
  <c r="CL92" i="12" s="1"/>
  <c r="BY94" i="12"/>
  <c r="CL94" i="12" s="1"/>
  <c r="BY91" i="12"/>
  <c r="CL91" i="12" s="1"/>
  <c r="BY90" i="12"/>
  <c r="CL90" i="12" s="1"/>
  <c r="BY97" i="12"/>
  <c r="CL97" i="12" s="1"/>
  <c r="BY98" i="12"/>
  <c r="CL98" i="12" s="1"/>
  <c r="BY100" i="12"/>
  <c r="CL100" i="12" s="1"/>
  <c r="BY101" i="12"/>
  <c r="CL101" i="12" s="1"/>
  <c r="BY95" i="12"/>
  <c r="CL95" i="12" s="1"/>
  <c r="BY99" i="12"/>
  <c r="CL99" i="12" s="1"/>
  <c r="BY96" i="12"/>
  <c r="CL96" i="12" s="1"/>
  <c r="BY89" i="12"/>
  <c r="CL89" i="12" s="1"/>
  <c r="BW102" i="12"/>
  <c r="BW92" i="12"/>
  <c r="CJ92" i="12" s="1"/>
  <c r="BW91" i="12"/>
  <c r="CJ91" i="12" s="1"/>
  <c r="BW94" i="12"/>
  <c r="CJ94" i="12" s="1"/>
  <c r="BW90" i="12"/>
  <c r="CJ90" i="12" s="1"/>
  <c r="BW93" i="12"/>
  <c r="CJ93" i="12" s="1"/>
  <c r="BW96" i="12"/>
  <c r="CJ96" i="12" s="1"/>
  <c r="BW101" i="12"/>
  <c r="CJ101" i="12" s="1"/>
  <c r="BW97" i="12"/>
  <c r="CJ97" i="12" s="1"/>
  <c r="BW95" i="12"/>
  <c r="CJ95" i="12" s="1"/>
  <c r="BW98" i="12"/>
  <c r="CJ98" i="12" s="1"/>
  <c r="BW99" i="12"/>
  <c r="CJ99" i="12" s="1"/>
  <c r="BW100" i="12"/>
  <c r="CJ100" i="12" s="1"/>
  <c r="BW89" i="12"/>
  <c r="CJ89" i="12" s="1"/>
  <c r="AV186" i="12"/>
  <c r="AV179" i="12"/>
  <c r="AV175" i="12"/>
  <c r="AV181" i="12"/>
  <c r="AV180" i="12"/>
  <c r="AV184" i="12"/>
  <c r="AV185" i="12"/>
  <c r="AV174" i="12"/>
  <c r="AV183" i="12"/>
  <c r="AV177" i="12"/>
  <c r="AV176" i="12"/>
  <c r="AV182" i="12"/>
  <c r="AV178" i="12"/>
  <c r="AV173" i="12"/>
  <c r="BT186" i="12"/>
  <c r="BT174" i="12"/>
  <c r="CG174" i="12" s="1"/>
  <c r="BT175" i="12"/>
  <c r="CG175" i="12" s="1"/>
  <c r="BT184" i="12"/>
  <c r="CG184" i="12" s="1"/>
  <c r="BT176" i="12"/>
  <c r="CG176" i="12" s="1"/>
  <c r="BT178" i="12"/>
  <c r="CG178" i="12" s="1"/>
  <c r="BT179" i="12"/>
  <c r="CG179" i="12" s="1"/>
  <c r="BT183" i="12"/>
  <c r="CG183" i="12" s="1"/>
  <c r="BT180" i="12"/>
  <c r="CG180" i="12" s="1"/>
  <c r="BT181" i="12"/>
  <c r="CG181" i="12" s="1"/>
  <c r="BT185" i="12"/>
  <c r="CG185" i="12" s="1"/>
  <c r="BT177" i="12"/>
  <c r="CG177" i="12" s="1"/>
  <c r="BT182" i="12"/>
  <c r="CG182" i="12" s="1"/>
  <c r="BT173" i="12"/>
  <c r="CG173" i="12" s="1"/>
  <c r="BT102" i="12"/>
  <c r="BT94" i="12"/>
  <c r="CG94" i="12" s="1"/>
  <c r="BT93" i="12"/>
  <c r="CG93" i="12" s="1"/>
  <c r="BT91" i="12"/>
  <c r="CG91" i="12" s="1"/>
  <c r="BT90" i="12"/>
  <c r="CG90" i="12" s="1"/>
  <c r="BT92" i="12"/>
  <c r="CG92" i="12" s="1"/>
  <c r="BT95" i="12"/>
  <c r="CG95" i="12" s="1"/>
  <c r="BT96" i="12"/>
  <c r="CG96" i="12" s="1"/>
  <c r="BT97" i="12"/>
  <c r="CG97" i="12" s="1"/>
  <c r="BT98" i="12"/>
  <c r="CG98" i="12" s="1"/>
  <c r="BT99" i="12"/>
  <c r="CG99" i="12" s="1"/>
  <c r="BT100" i="12"/>
  <c r="CG100" i="12" s="1"/>
  <c r="BT101" i="12"/>
  <c r="CG101" i="12" s="1"/>
  <c r="BT89" i="12"/>
  <c r="CG89" i="12" s="1"/>
  <c r="BU186" i="12"/>
  <c r="BU174" i="12"/>
  <c r="CH174" i="12" s="1"/>
  <c r="BU185" i="12"/>
  <c r="CH185" i="12" s="1"/>
  <c r="BU177" i="12"/>
  <c r="CH177" i="12" s="1"/>
  <c r="BU178" i="12"/>
  <c r="CH178" i="12" s="1"/>
  <c r="BU180" i="12"/>
  <c r="CH180" i="12" s="1"/>
  <c r="BU179" i="12"/>
  <c r="CH179" i="12" s="1"/>
  <c r="BU181" i="12"/>
  <c r="CH181" i="12" s="1"/>
  <c r="BU182" i="12"/>
  <c r="CH182" i="12" s="1"/>
  <c r="BU183" i="12"/>
  <c r="CH183" i="12" s="1"/>
  <c r="BU175" i="12"/>
  <c r="CH175" i="12" s="1"/>
  <c r="BU184" i="12"/>
  <c r="CH184" i="12" s="1"/>
  <c r="BU176" i="12"/>
  <c r="CH176" i="12" s="1"/>
  <c r="BU173" i="12"/>
  <c r="CH173" i="12" s="1"/>
  <c r="BX186" i="12"/>
  <c r="AS186" i="12"/>
  <c r="BX174" i="12"/>
  <c r="CK174" i="12" s="1"/>
  <c r="BX175" i="12"/>
  <c r="CK175" i="12" s="1"/>
  <c r="BX184" i="12"/>
  <c r="CK184" i="12" s="1"/>
  <c r="BX176" i="12"/>
  <c r="CK176" i="12" s="1"/>
  <c r="BX183" i="12"/>
  <c r="CK183" i="12" s="1"/>
  <c r="BX185" i="12"/>
  <c r="CK185" i="12" s="1"/>
  <c r="BX178" i="12"/>
  <c r="CK178" i="12" s="1"/>
  <c r="BX177" i="12"/>
  <c r="CK177" i="12" s="1"/>
  <c r="BX179" i="12"/>
  <c r="CK179" i="12" s="1"/>
  <c r="BX180" i="12"/>
  <c r="CK180" i="12" s="1"/>
  <c r="BX181" i="12"/>
  <c r="CK181" i="12" s="1"/>
  <c r="BX182" i="12"/>
  <c r="CK182" i="12" s="1"/>
  <c r="BX173" i="12"/>
  <c r="CK173" i="12" s="1"/>
  <c r="BZ102" i="12"/>
  <c r="BZ94" i="12"/>
  <c r="CM94" i="12" s="1"/>
  <c r="BZ93" i="12"/>
  <c r="CM93" i="12" s="1"/>
  <c r="BZ90" i="12"/>
  <c r="CM90" i="12" s="1"/>
  <c r="BZ92" i="12"/>
  <c r="CM92" i="12" s="1"/>
  <c r="BZ91" i="12"/>
  <c r="CM91" i="12" s="1"/>
  <c r="BZ100" i="12"/>
  <c r="CM100" i="12" s="1"/>
  <c r="BZ95" i="12"/>
  <c r="CM95" i="12" s="1"/>
  <c r="BZ101" i="12"/>
  <c r="CM101" i="12" s="1"/>
  <c r="BZ96" i="12"/>
  <c r="CM96" i="12" s="1"/>
  <c r="BZ99" i="12"/>
  <c r="CM99" i="12" s="1"/>
  <c r="BZ97" i="12"/>
  <c r="CM97" i="12" s="1"/>
  <c r="BZ98" i="12"/>
  <c r="CM98" i="12" s="1"/>
  <c r="BZ89" i="12"/>
  <c r="CM89" i="12" s="1"/>
  <c r="CC102" i="12"/>
  <c r="AQ102" i="12"/>
  <c r="CC94" i="12"/>
  <c r="CP94" i="12" s="1"/>
  <c r="CC93" i="12"/>
  <c r="CP93" i="12" s="1"/>
  <c r="CC92" i="12"/>
  <c r="CP92" i="12" s="1"/>
  <c r="CC91" i="12"/>
  <c r="CP91" i="12" s="1"/>
  <c r="CC90" i="12"/>
  <c r="CP90" i="12" s="1"/>
  <c r="CC97" i="12"/>
  <c r="CP97" i="12" s="1"/>
  <c r="CC98" i="12"/>
  <c r="CP98" i="12" s="1"/>
  <c r="CC100" i="12"/>
  <c r="CP100" i="12" s="1"/>
  <c r="CC101" i="12"/>
  <c r="CP101" i="12" s="1"/>
  <c r="CC99" i="12"/>
  <c r="CP99" i="12" s="1"/>
  <c r="CC95" i="12"/>
  <c r="CP95" i="12" s="1"/>
  <c r="CC96" i="12"/>
  <c r="CP96" i="12" s="1"/>
  <c r="CC89" i="12"/>
  <c r="CP89" i="12" s="1"/>
  <c r="BV186" i="12"/>
  <c r="BV174" i="12"/>
  <c r="CI174" i="12" s="1"/>
  <c r="BV179" i="12"/>
  <c r="CI179" i="12" s="1"/>
  <c r="BV180" i="12"/>
  <c r="CI180" i="12" s="1"/>
  <c r="BV182" i="12"/>
  <c r="CI182" i="12" s="1"/>
  <c r="BV183" i="12"/>
  <c r="CI183" i="12" s="1"/>
  <c r="BV175" i="12"/>
  <c r="CI175" i="12" s="1"/>
  <c r="BV184" i="12"/>
  <c r="CI184" i="12" s="1"/>
  <c r="BV176" i="12"/>
  <c r="CI176" i="12" s="1"/>
  <c r="BV185" i="12"/>
  <c r="CI185" i="12" s="1"/>
  <c r="BV177" i="12"/>
  <c r="CI177" i="12" s="1"/>
  <c r="BV181" i="12"/>
  <c r="CI181" i="12" s="1"/>
  <c r="BV178" i="12"/>
  <c r="CI178" i="12" s="1"/>
  <c r="BV173" i="12"/>
  <c r="CI173" i="12" s="1"/>
  <c r="BM186" i="12"/>
  <c r="BP186" i="12"/>
  <c r="AN186" i="12"/>
  <c r="BN102" i="12"/>
  <c r="CN102" i="12" s="1"/>
  <c r="BK102" i="12"/>
  <c r="BF186" i="12"/>
  <c r="BJ186" i="12"/>
  <c r="BN186" i="12"/>
  <c r="BH102" i="12"/>
  <c r="BF102" i="12"/>
  <c r="BI102" i="12"/>
  <c r="BL186" i="12"/>
  <c r="AZ89" i="12"/>
  <c r="BA89" i="12"/>
  <c r="AY89" i="12"/>
  <c r="BL102" i="12"/>
  <c r="BJ102" i="12"/>
  <c r="CJ102" i="12" s="1"/>
  <c r="BG186" i="12"/>
  <c r="BG102" i="12"/>
  <c r="BH186" i="12"/>
  <c r="BK186" i="12"/>
  <c r="BM102" i="12"/>
  <c r="CM102" i="12" s="1"/>
  <c r="BP102" i="12"/>
  <c r="AN102" i="12"/>
  <c r="BI186" i="12"/>
  <c r="BA173" i="12"/>
  <c r="AZ173" i="12"/>
  <c r="AY173" i="12"/>
  <c r="AW95" i="12" a="1"/>
  <c r="AX98" i="12" a="1"/>
  <c r="BT302" i="12" a="1"/>
  <c r="AX101" i="12" a="1"/>
  <c r="AX176" i="12" a="1"/>
  <c r="AV299" i="12" a="1"/>
  <c r="AU181" i="12" a="1"/>
  <c r="AX178" i="12" a="1"/>
  <c r="AU178" i="12" a="1"/>
  <c r="BU302" i="12" a="1"/>
  <c r="AW178" i="12" a="1"/>
  <c r="AX177" i="12" a="1"/>
  <c r="AX300" i="12" a="1"/>
  <c r="AV298" i="12" a="1"/>
  <c r="AW179" i="12" a="1"/>
  <c r="AW97" i="12" a="1"/>
  <c r="AU102" i="12" a="1"/>
  <c r="AX180" i="12" a="1"/>
  <c r="AX96" i="12" a="1"/>
  <c r="AW182" i="12" a="1"/>
  <c r="AU175" i="12" a="1"/>
  <c r="AV300" i="12" a="1"/>
  <c r="AU176" i="12" a="1"/>
  <c r="AX91" i="12" a="1"/>
  <c r="AW173" i="12" a="1"/>
  <c r="CA302" i="12" a="1"/>
  <c r="AW299" i="12" a="1"/>
  <c r="AW99" i="12" a="1"/>
  <c r="AU173" i="12" a="1"/>
  <c r="AU92" i="12" a="1"/>
  <c r="AW90" i="12" a="1"/>
  <c r="AW301" i="12" a="1"/>
  <c r="AX90" i="12" a="1"/>
  <c r="BZ302" i="12" a="1"/>
  <c r="AU297" i="12" a="1"/>
  <c r="AX186" i="12" a="1"/>
  <c r="AU179" i="12" a="1"/>
  <c r="AX102" i="12" a="1"/>
  <c r="AU90" i="12" a="1"/>
  <c r="AW101" i="12" a="1"/>
  <c r="AU174" i="12" a="1"/>
  <c r="AV301" i="12" a="1"/>
  <c r="AU182" i="12" a="1"/>
  <c r="AX182" i="12" a="1"/>
  <c r="AU180" i="12" a="1"/>
  <c r="AU89" i="12" a="1"/>
  <c r="AX99" i="12" a="1"/>
  <c r="AV297" i="12" a="1"/>
  <c r="AW96" i="12" a="1"/>
  <c r="AU91" i="12" a="1"/>
  <c r="AU98" i="12" a="1"/>
  <c r="AW176" i="12" a="1"/>
  <c r="AX183" i="12" a="1"/>
  <c r="AX97" i="12" a="1"/>
  <c r="AU300" i="12" a="1"/>
  <c r="AW175" i="12" a="1"/>
  <c r="AU99" i="12" a="1"/>
  <c r="AW180" i="12" a="1"/>
  <c r="AU101" i="12" a="1"/>
  <c r="BS302" i="12" a="1"/>
  <c r="AW102" i="12" a="1"/>
  <c r="AX179" i="12" a="1"/>
  <c r="AU185" i="12" a="1"/>
  <c r="AX299" i="12" a="1"/>
  <c r="AW94" i="12" a="1"/>
  <c r="AU184" i="12" a="1"/>
  <c r="AW93" i="12" a="1"/>
  <c r="AW181" i="12" a="1"/>
  <c r="AU97" i="12" a="1"/>
  <c r="BX302" i="12" a="1"/>
  <c r="AU93" i="12" a="1"/>
  <c r="CB302" i="12" a="1"/>
  <c r="AW186" i="12" a="1"/>
  <c r="AW92" i="12" a="1"/>
  <c r="AW89" i="12" a="1"/>
  <c r="AW184" i="12" a="1"/>
  <c r="AU299" i="12" a="1"/>
  <c r="AX173" i="12" a="1"/>
  <c r="AU301" i="12" a="1"/>
  <c r="AW183" i="12" a="1"/>
  <c r="AU186" i="12" a="1"/>
  <c r="BY302" i="12" a="1"/>
  <c r="AU298" i="12" a="1"/>
  <c r="AX93" i="12" a="1"/>
  <c r="AX184" i="12" a="1"/>
  <c r="AX297" i="12" a="1"/>
  <c r="AW185" i="12" a="1"/>
  <c r="AW91" i="12" a="1"/>
  <c r="AW298" i="12" a="1"/>
  <c r="AU177" i="12" a="1"/>
  <c r="AW300" i="12" a="1"/>
  <c r="AW100" i="12" a="1"/>
  <c r="AX89" i="12" a="1"/>
  <c r="AU100" i="12" a="1"/>
  <c r="AX94" i="12" a="1"/>
  <c r="AX185" i="12" a="1"/>
  <c r="AX181" i="12" a="1"/>
  <c r="CC302" i="12" a="1"/>
  <c r="AW174" i="12" a="1"/>
  <c r="AX175" i="12" a="1"/>
  <c r="AW98" i="12" a="1"/>
  <c r="AX92" i="12" a="1"/>
  <c r="AU94" i="12" a="1"/>
  <c r="AX100" i="12" a="1"/>
  <c r="AX301" i="12" a="1"/>
  <c r="BW302" i="12" a="1"/>
  <c r="AX174" i="12" a="1"/>
  <c r="AU96" i="12" a="1"/>
  <c r="AX95" i="12" a="1"/>
  <c r="AX298" i="12" a="1"/>
  <c r="BV302" i="12" a="1"/>
  <c r="AW297" i="12" a="1"/>
  <c r="AU183" i="12" a="1"/>
  <c r="AW177" i="12" a="1"/>
  <c r="AU95" i="12" a="1"/>
  <c r="W137" i="8" l="1"/>
  <c r="W143" i="8"/>
  <c r="W142" i="8"/>
  <c r="W58" i="8"/>
  <c r="W140" i="8"/>
  <c r="W139" i="8"/>
  <c r="W136" i="8"/>
  <c r="W138" i="8"/>
  <c r="Y9" i="8"/>
  <c r="X132" i="8"/>
  <c r="X128" i="8"/>
  <c r="X131" i="8"/>
  <c r="X130" i="8"/>
  <c r="X129" i="8"/>
  <c r="X126" i="8"/>
  <c r="X125" i="8"/>
  <c r="X127" i="8"/>
  <c r="W141" i="8"/>
  <c r="CG102" i="12"/>
  <c r="BW302" i="12"/>
  <c r="CJ302" i="12" s="1"/>
  <c r="BS302" i="12"/>
  <c r="CF302" i="12" s="1"/>
  <c r="BU302" i="12"/>
  <c r="CH302" i="12" s="1"/>
  <c r="AV299" i="12"/>
  <c r="AV298" i="12"/>
  <c r="AV300" i="12"/>
  <c r="AV301" i="12"/>
  <c r="AV297" i="12"/>
  <c r="CA302" i="12"/>
  <c r="CN302" i="12" s="1"/>
  <c r="AU297" i="12"/>
  <c r="AU299" i="12"/>
  <c r="AU300" i="12"/>
  <c r="AU298" i="12"/>
  <c r="AU301" i="12"/>
  <c r="BZ302" i="12"/>
  <c r="CM302" i="12" s="1"/>
  <c r="CC302" i="12"/>
  <c r="CP302" i="12" s="1"/>
  <c r="BT302" i="12"/>
  <c r="CG302" i="12" s="1"/>
  <c r="BX302" i="12"/>
  <c r="CK302" i="12" s="1"/>
  <c r="CB302" i="12"/>
  <c r="CO302" i="12" s="1"/>
  <c r="BV302" i="12"/>
  <c r="CI302" i="12" s="1"/>
  <c r="BY302" i="12"/>
  <c r="CL302" i="12" s="1"/>
  <c r="AX299" i="12"/>
  <c r="AX298" i="12"/>
  <c r="AX300" i="12"/>
  <c r="AX301" i="12"/>
  <c r="AX297" i="12"/>
  <c r="AW298" i="12"/>
  <c r="AW300" i="12"/>
  <c r="AW301" i="12"/>
  <c r="AW299" i="12"/>
  <c r="AW297" i="12"/>
  <c r="BA302" i="12"/>
  <c r="AZ302" i="12"/>
  <c r="AY302" i="12"/>
  <c r="CI102" i="12"/>
  <c r="CM186" i="12"/>
  <c r="CF186" i="12"/>
  <c r="CF102" i="12"/>
  <c r="CK102" i="12"/>
  <c r="CH186" i="12"/>
  <c r="CN186" i="12"/>
  <c r="CH102" i="12"/>
  <c r="CL102" i="12"/>
  <c r="CP186" i="12"/>
  <c r="CL186" i="12"/>
  <c r="CG186" i="12"/>
  <c r="CI186" i="12"/>
  <c r="CP102" i="12"/>
  <c r="CJ186" i="12"/>
  <c r="AU186" i="12"/>
  <c r="AU176" i="12"/>
  <c r="AU180" i="12"/>
  <c r="AU177" i="12"/>
  <c r="AU185" i="12"/>
  <c r="AU182" i="12"/>
  <c r="AU174" i="12"/>
  <c r="AU178" i="12"/>
  <c r="AU179" i="12"/>
  <c r="AU181" i="12"/>
  <c r="AU183" i="12"/>
  <c r="AU184" i="12"/>
  <c r="AU175" i="12"/>
  <c r="AU173" i="12"/>
  <c r="AU102" i="12"/>
  <c r="AU90" i="12"/>
  <c r="AU101" i="12"/>
  <c r="AU100" i="12"/>
  <c r="AU99" i="12"/>
  <c r="AU95" i="12"/>
  <c r="AU96" i="12"/>
  <c r="AU93" i="12"/>
  <c r="AU98" i="12"/>
  <c r="AU97" i="12"/>
  <c r="AU92" i="12"/>
  <c r="AU91" i="12"/>
  <c r="AU94" i="12"/>
  <c r="AU89" i="12"/>
  <c r="AX102" i="12"/>
  <c r="AX101" i="12"/>
  <c r="AX95" i="12"/>
  <c r="AX97" i="12"/>
  <c r="AX94" i="12"/>
  <c r="AX90" i="12"/>
  <c r="AX93" i="12"/>
  <c r="AX96" i="12"/>
  <c r="AX91" i="12"/>
  <c r="AX98" i="12"/>
  <c r="AX100" i="12"/>
  <c r="AX99" i="12"/>
  <c r="AX92" i="12"/>
  <c r="AX89" i="12"/>
  <c r="AW102" i="12"/>
  <c r="AW90" i="12"/>
  <c r="AW97" i="12"/>
  <c r="AW99" i="12"/>
  <c r="AW101" i="12"/>
  <c r="AW95" i="12"/>
  <c r="AW100" i="12"/>
  <c r="AW91" i="12"/>
  <c r="AW93" i="12"/>
  <c r="AW94" i="12"/>
  <c r="AW92" i="12"/>
  <c r="AW98" i="12"/>
  <c r="AW96" i="12"/>
  <c r="AW89" i="12"/>
  <c r="AW186" i="12"/>
  <c r="AW182" i="12"/>
  <c r="AW181" i="12"/>
  <c r="AW184" i="12"/>
  <c r="AW175" i="12"/>
  <c r="AW179" i="12"/>
  <c r="AW174" i="12"/>
  <c r="AW176" i="12"/>
  <c r="AW180" i="12"/>
  <c r="AW185" i="12"/>
  <c r="AW178" i="12"/>
  <c r="AW177" i="12"/>
  <c r="AW183" i="12"/>
  <c r="AW173" i="12"/>
  <c r="AX186" i="12"/>
  <c r="AX183" i="12"/>
  <c r="AX181" i="12"/>
  <c r="AX185" i="12"/>
  <c r="AX184" i="12"/>
  <c r="AX178" i="12"/>
  <c r="AX177" i="12"/>
  <c r="AX180" i="12"/>
  <c r="AX176" i="12"/>
  <c r="AX175" i="12"/>
  <c r="AX174" i="12"/>
  <c r="AX182" i="12"/>
  <c r="AX179" i="12"/>
  <c r="AX173" i="12"/>
  <c r="BA186" i="12"/>
  <c r="AY186" i="12"/>
  <c r="AZ186" i="12"/>
  <c r="AZ102" i="12"/>
  <c r="AY102" i="12"/>
  <c r="BA102" i="12"/>
  <c r="CK186" i="12"/>
  <c r="AU302" i="12" a="1"/>
  <c r="AW302" i="12" a="1"/>
  <c r="AX302" i="12" a="1"/>
  <c r="AV302" i="12" a="1"/>
  <c r="X139" i="8" l="1"/>
  <c r="X141" i="8"/>
  <c r="X142" i="8"/>
  <c r="X58" i="8"/>
  <c r="X140" i="8"/>
  <c r="X136" i="8"/>
  <c r="X138" i="8"/>
  <c r="X137" i="8"/>
  <c r="X143" i="8"/>
  <c r="Z9" i="8"/>
  <c r="Y131" i="8"/>
  <c r="Y128" i="8"/>
  <c r="Y130" i="8"/>
  <c r="Y129" i="8"/>
  <c r="Y127" i="8"/>
  <c r="Y132" i="8"/>
  <c r="Y125" i="8"/>
  <c r="Y126" i="8"/>
  <c r="Y137" i="8" s="1"/>
  <c r="AX302" i="12"/>
  <c r="AV302" i="12"/>
  <c r="AW302" i="12"/>
  <c r="AU302" i="12"/>
  <c r="Y136" i="8" l="1"/>
  <c r="Y140" i="8"/>
  <c r="Y143" i="8"/>
  <c r="Y138" i="8"/>
  <c r="AA9" i="8"/>
  <c r="Z131" i="8"/>
  <c r="Z129" i="8"/>
  <c r="Z130" i="8"/>
  <c r="Z127" i="8"/>
  <c r="Z132" i="8"/>
  <c r="Z126" i="8"/>
  <c r="Z125" i="8"/>
  <c r="Z128" i="8"/>
  <c r="Y58" i="8"/>
  <c r="Y141" i="8"/>
  <c r="Y139" i="8"/>
  <c r="Y142" i="8"/>
  <c r="Z142" i="8" l="1"/>
  <c r="Z137" i="8"/>
  <c r="Z143" i="8"/>
  <c r="Z136" i="8"/>
  <c r="AB9" i="8"/>
  <c r="AA131" i="8"/>
  <c r="AA129" i="8"/>
  <c r="AA128" i="8"/>
  <c r="AA127" i="8"/>
  <c r="AA142" i="8"/>
  <c r="AA130" i="8"/>
  <c r="AA126" i="8"/>
  <c r="AA132" i="8"/>
  <c r="AA125" i="8"/>
  <c r="Z140" i="8"/>
  <c r="Z58" i="8"/>
  <c r="Z139" i="8"/>
  <c r="Z138" i="8"/>
  <c r="Z141" i="8"/>
  <c r="AA140" i="8" l="1"/>
  <c r="AA143" i="8"/>
  <c r="AA136" i="8"/>
  <c r="AA138" i="8"/>
  <c r="AC9" i="8"/>
  <c r="AB129" i="8"/>
  <c r="AB128" i="8"/>
  <c r="AB127" i="8"/>
  <c r="AB132" i="8"/>
  <c r="AB130" i="8"/>
  <c r="AB125" i="8"/>
  <c r="AB131" i="8"/>
  <c r="AB126" i="8"/>
  <c r="AA139" i="8"/>
  <c r="AA141" i="8"/>
  <c r="AA58" i="8"/>
  <c r="AA137" i="8"/>
  <c r="AB137" i="8" l="1"/>
  <c r="AB136" i="8"/>
  <c r="AB140" i="8"/>
  <c r="AB141" i="8"/>
  <c r="AB143" i="8"/>
  <c r="AD9" i="8"/>
  <c r="AB142" i="8"/>
  <c r="AB138" i="8"/>
  <c r="AB139" i="8"/>
  <c r="AB58" i="8"/>
  <c r="AT173" i="8" a="1"/>
  <c r="AT116" i="8" a="1"/>
  <c r="AT121" i="8" a="1"/>
  <c r="BS171" i="8" a="1"/>
  <c r="BS103" i="8" a="1"/>
  <c r="AT172" i="8" a="1"/>
  <c r="AT120" i="8" a="1"/>
  <c r="BS119" i="8" a="1"/>
  <c r="AT167" i="8" a="1"/>
  <c r="BS114" i="8" a="1"/>
  <c r="AT108" i="8" a="1"/>
  <c r="BS168" i="8" a="1"/>
  <c r="BS169" i="8" a="1"/>
  <c r="BS120" i="8" a="1"/>
  <c r="BS121" i="8" a="1"/>
  <c r="AT168" i="8" a="1"/>
  <c r="BS109" i="8" a="1"/>
  <c r="BS173" i="8" a="1"/>
  <c r="BS115" i="8" a="1"/>
  <c r="BS170" i="8" a="1"/>
  <c r="AT106" i="8" a="1"/>
  <c r="BS118" i="8" a="1"/>
  <c r="AT174" i="8" a="1"/>
  <c r="BS116" i="8" a="1"/>
  <c r="AT115" i="8" a="1"/>
  <c r="AT114" i="8" a="1"/>
  <c r="AT171" i="8" a="1"/>
  <c r="BS110" i="8" a="1"/>
  <c r="BS174" i="8" a="1"/>
  <c r="AT170" i="8" a="1"/>
  <c r="AT169" i="8" a="1"/>
  <c r="AT110" i="8" a="1"/>
  <c r="AT105" i="8" a="1"/>
  <c r="AT107" i="8" a="1"/>
  <c r="AT103" i="8" a="1"/>
  <c r="AT109" i="8" a="1"/>
  <c r="AT119" i="8" a="1"/>
  <c r="BS108" i="8" a="1"/>
  <c r="BS107" i="8" a="1"/>
  <c r="BS172" i="8" a="1"/>
  <c r="BS105" i="8" a="1"/>
  <c r="AT117" i="8" a="1"/>
  <c r="BS106" i="8" a="1"/>
  <c r="BS167" i="8" a="1"/>
  <c r="BS117" i="8" a="1"/>
  <c r="AT118" i="8" a="1"/>
  <c r="AT104" i="8" a="1"/>
  <c r="BS104" i="8" a="1"/>
  <c r="BS172" i="8" l="1"/>
  <c r="AT172" i="8"/>
  <c r="BS103" i="8"/>
  <c r="AT103" i="8"/>
  <c r="BS104" i="8"/>
  <c r="AT104" i="8"/>
  <c r="BS119" i="8"/>
  <c r="AT119" i="8"/>
  <c r="BS110" i="8"/>
  <c r="AT110" i="8"/>
  <c r="BS114" i="8"/>
  <c r="AT114" i="8"/>
  <c r="BS106" i="8"/>
  <c r="AT106" i="8"/>
  <c r="BS107" i="8"/>
  <c r="AT107" i="8"/>
  <c r="BS167" i="8"/>
  <c r="AT167" i="8"/>
  <c r="BS168" i="8"/>
  <c r="AT168" i="8"/>
  <c r="BS108" i="8"/>
  <c r="AT108" i="8"/>
  <c r="BS174" i="8"/>
  <c r="AT174" i="8"/>
  <c r="BS120" i="8"/>
  <c r="AT120" i="8"/>
  <c r="BS118" i="8"/>
  <c r="AT118" i="8"/>
  <c r="BS169" i="8"/>
  <c r="AT169" i="8"/>
  <c r="BS173" i="8"/>
  <c r="AT173" i="8"/>
  <c r="BS121" i="8"/>
  <c r="AT121" i="8"/>
  <c r="BS105" i="8"/>
  <c r="AT105" i="8"/>
  <c r="BS115" i="8"/>
  <c r="AT115" i="8"/>
  <c r="BS117" i="8"/>
  <c r="AT117" i="8"/>
  <c r="BS170" i="8"/>
  <c r="AT170" i="8"/>
  <c r="BS116" i="8"/>
  <c r="AT116" i="8"/>
  <c r="BS109" i="8"/>
  <c r="AT109" i="8"/>
  <c r="BS171" i="8"/>
  <c r="AT171" i="8"/>
  <c r="BF172" i="8"/>
  <c r="BF103" i="8"/>
  <c r="AE9" i="8"/>
  <c r="BF104" i="8"/>
  <c r="BF119" i="8"/>
  <c r="AC130" i="8"/>
  <c r="AC141" i="8" s="1"/>
  <c r="BF110" i="8"/>
  <c r="AC125" i="8"/>
  <c r="AC136" i="8" s="1"/>
  <c r="BF114" i="8"/>
  <c r="BF106" i="8"/>
  <c r="BF107" i="8"/>
  <c r="BF167" i="8"/>
  <c r="BF168" i="8"/>
  <c r="BF108" i="8"/>
  <c r="BF174" i="8"/>
  <c r="BF120" i="8"/>
  <c r="AC131" i="8"/>
  <c r="AC142" i="8" s="1"/>
  <c r="AC129" i="8"/>
  <c r="AC140" i="8" s="1"/>
  <c r="BF118" i="8"/>
  <c r="BF169" i="8"/>
  <c r="BF173" i="8"/>
  <c r="AC132" i="8"/>
  <c r="AC143" i="8" s="1"/>
  <c r="BF121" i="8"/>
  <c r="BF105" i="8"/>
  <c r="AC58" i="8"/>
  <c r="AC126" i="8"/>
  <c r="AC137" i="8" s="1"/>
  <c r="BF115" i="8"/>
  <c r="AC128" i="8"/>
  <c r="AC139" i="8" s="1"/>
  <c r="BF117" i="8"/>
  <c r="BF170" i="8"/>
  <c r="AC127" i="8"/>
  <c r="AC138" i="8" s="1"/>
  <c r="BF116" i="8"/>
  <c r="BF109" i="8"/>
  <c r="BF171" i="8"/>
  <c r="AX110" i="8" a="1"/>
  <c r="AX116" i="8" a="1"/>
  <c r="AT141" i="8" a="1"/>
  <c r="AX105" i="8" a="1"/>
  <c r="BT106" i="8" a="1"/>
  <c r="BS140" i="8" a="1"/>
  <c r="BT118" i="8" a="1"/>
  <c r="AX107" i="8" a="1"/>
  <c r="AX119" i="8" a="1"/>
  <c r="AX117" i="8" a="1"/>
  <c r="BT107" i="8" a="1"/>
  <c r="BT114" i="8" a="1"/>
  <c r="BT110" i="8" a="1"/>
  <c r="BT173" i="8" a="1"/>
  <c r="BT171" i="8" a="1"/>
  <c r="BT103" i="8" a="1"/>
  <c r="AX104" i="8" a="1"/>
  <c r="BT120" i="8" a="1"/>
  <c r="BT121" i="8" a="1"/>
  <c r="BT105" i="8" a="1"/>
  <c r="BT170" i="8" a="1"/>
  <c r="BS143" i="8" a="1"/>
  <c r="BT115" i="8" a="1"/>
  <c r="AX103" i="8" a="1"/>
  <c r="AT138" i="8" a="1"/>
  <c r="AX115" i="8" a="1"/>
  <c r="AX171" i="8" a="1"/>
  <c r="AT137" i="8" a="1"/>
  <c r="BT116" i="8" a="1"/>
  <c r="BS137" i="8" a="1"/>
  <c r="AT142" i="8" a="1"/>
  <c r="BS136" i="8" a="1"/>
  <c r="AX167" i="8" a="1"/>
  <c r="BS138" i="8" a="1"/>
  <c r="AX173" i="8" a="1"/>
  <c r="AX172" i="8" a="1"/>
  <c r="BT174" i="8" a="1"/>
  <c r="BT169" i="8" a="1"/>
  <c r="AX170" i="8" a="1"/>
  <c r="BS141" i="8" a="1"/>
  <c r="AT136" i="8" a="1"/>
  <c r="BS142" i="8" a="1"/>
  <c r="AT143" i="8" a="1"/>
  <c r="BT117" i="8" a="1"/>
  <c r="AX106" i="8" a="1"/>
  <c r="BT109" i="8" a="1"/>
  <c r="AX168" i="8" a="1"/>
  <c r="AT140" i="8" a="1"/>
  <c r="BS139" i="8" a="1"/>
  <c r="AT139" i="8" a="1"/>
  <c r="BT119" i="8" a="1"/>
  <c r="AX114" i="8" a="1"/>
  <c r="BT168" i="8" a="1"/>
  <c r="BT104" i="8" a="1"/>
  <c r="BT172" i="8" a="1"/>
  <c r="AX121" i="8" a="1"/>
  <c r="BT108" i="8" a="1"/>
  <c r="AX120" i="8" a="1"/>
  <c r="AX174" i="8" a="1"/>
  <c r="BT167" i="8" a="1"/>
  <c r="AX109" i="8" a="1"/>
  <c r="AX118" i="8" a="1"/>
  <c r="AX169" i="8" a="1"/>
  <c r="AX108" i="8" a="1"/>
  <c r="CF117" i="8" l="1"/>
  <c r="CF109" i="8"/>
  <c r="CF108" i="8"/>
  <c r="CF120" i="8"/>
  <c r="CF169" i="8"/>
  <c r="CF119" i="8"/>
  <c r="CF121" i="8"/>
  <c r="CF118" i="8"/>
  <c r="BS137" i="8"/>
  <c r="AT137" i="8"/>
  <c r="BS140" i="8"/>
  <c r="AT140" i="8"/>
  <c r="BS136" i="8"/>
  <c r="AT136" i="8"/>
  <c r="BS139" i="8"/>
  <c r="AT139" i="8"/>
  <c r="BT114" i="8"/>
  <c r="BT116" i="8"/>
  <c r="BT105" i="8"/>
  <c r="BT106" i="8"/>
  <c r="AX171" i="8"/>
  <c r="AX117" i="8"/>
  <c r="AX173" i="8"/>
  <c r="AX174" i="8"/>
  <c r="AX107" i="8"/>
  <c r="AX119" i="8"/>
  <c r="BT117" i="8"/>
  <c r="BT108" i="8"/>
  <c r="BT109" i="8"/>
  <c r="BT115" i="8"/>
  <c r="BT121" i="8"/>
  <c r="BT171" i="8"/>
  <c r="BT170" i="8"/>
  <c r="BT174" i="8"/>
  <c r="BT119" i="8"/>
  <c r="BS143" i="8"/>
  <c r="AT143" i="8"/>
  <c r="BT173" i="8"/>
  <c r="BT168" i="8"/>
  <c r="BT118" i="8"/>
  <c r="BT167" i="8"/>
  <c r="AX109" i="8"/>
  <c r="AX115" i="8"/>
  <c r="AX169" i="8"/>
  <c r="AX108" i="8"/>
  <c r="AX106" i="8"/>
  <c r="AX104" i="8"/>
  <c r="BS141" i="8"/>
  <c r="AT141" i="8"/>
  <c r="BT172" i="8"/>
  <c r="BT103" i="8"/>
  <c r="AX116" i="8"/>
  <c r="AX105" i="8"/>
  <c r="AX118" i="8"/>
  <c r="AX168" i="8"/>
  <c r="AX114" i="8"/>
  <c r="AX103" i="8"/>
  <c r="BT120" i="8"/>
  <c r="BT104" i="8"/>
  <c r="BS138" i="8"/>
  <c r="AT138" i="8"/>
  <c r="BS142" i="8"/>
  <c r="AT142" i="8"/>
  <c r="BT107" i="8"/>
  <c r="BT169" i="8"/>
  <c r="AX170" i="8"/>
  <c r="AX121" i="8"/>
  <c r="AX120" i="8"/>
  <c r="AX167" i="8"/>
  <c r="AX110" i="8"/>
  <c r="AX172" i="8"/>
  <c r="BT110" i="8"/>
  <c r="BF137" i="8"/>
  <c r="CF137" i="8" s="1"/>
  <c r="BF140" i="8"/>
  <c r="BF136" i="8"/>
  <c r="BF139" i="8"/>
  <c r="AD125" i="8"/>
  <c r="BG114" i="8"/>
  <c r="AD127" i="8"/>
  <c r="AD138" i="8" s="1"/>
  <c r="BG116" i="8"/>
  <c r="BG105" i="8"/>
  <c r="BG106" i="8"/>
  <c r="CF167" i="8"/>
  <c r="CF110" i="8"/>
  <c r="CF172" i="8"/>
  <c r="AD58" i="8"/>
  <c r="AD128" i="8"/>
  <c r="AD139" i="8" s="1"/>
  <c r="BG117" i="8"/>
  <c r="BG108" i="8"/>
  <c r="BG109" i="8"/>
  <c r="CF171" i="8"/>
  <c r="CF173" i="8"/>
  <c r="CF174" i="8"/>
  <c r="CF107" i="8"/>
  <c r="AD126" i="8"/>
  <c r="BG115" i="8"/>
  <c r="AD132" i="8"/>
  <c r="AD143" i="8" s="1"/>
  <c r="BG121" i="8"/>
  <c r="BG171" i="8"/>
  <c r="BG170" i="8"/>
  <c r="BG174" i="8"/>
  <c r="AD130" i="8"/>
  <c r="AD141" i="8" s="1"/>
  <c r="BG119" i="8"/>
  <c r="CF115" i="8"/>
  <c r="BF143" i="8"/>
  <c r="BG173" i="8"/>
  <c r="BG168" i="8"/>
  <c r="AD129" i="8"/>
  <c r="AD140" i="8" s="1"/>
  <c r="BG118" i="8"/>
  <c r="BG167" i="8"/>
  <c r="CF106" i="8"/>
  <c r="CF104" i="8"/>
  <c r="BF141" i="8"/>
  <c r="BG172" i="8"/>
  <c r="BG103" i="8"/>
  <c r="CG103" i="8" s="1"/>
  <c r="AD136" i="8"/>
  <c r="AF9" i="8"/>
  <c r="AD131" i="8"/>
  <c r="AD142" i="8" s="1"/>
  <c r="BG120" i="8"/>
  <c r="BG104" i="8"/>
  <c r="AD137" i="8"/>
  <c r="CF116" i="8"/>
  <c r="CF105" i="8"/>
  <c r="CF168" i="8"/>
  <c r="CF114" i="8"/>
  <c r="CF103" i="8"/>
  <c r="BF138" i="8"/>
  <c r="BF142" i="8"/>
  <c r="BG107" i="8"/>
  <c r="BG169" i="8"/>
  <c r="BG110" i="8"/>
  <c r="CF170" i="8"/>
  <c r="BU108" i="8" a="1"/>
  <c r="AX142" i="8" a="1"/>
  <c r="BT139" i="8" a="1"/>
  <c r="BU173" i="8" a="1"/>
  <c r="BU116" i="8" a="1"/>
  <c r="BU172" i="8" a="1"/>
  <c r="BU117" i="8" a="1"/>
  <c r="BT136" i="8" a="1"/>
  <c r="BU115" i="8" a="1"/>
  <c r="BT138" i="8" a="1"/>
  <c r="AX141" i="8" a="1"/>
  <c r="BU169" i="8" a="1"/>
  <c r="BU109" i="8" a="1"/>
  <c r="BT143" i="8" a="1"/>
  <c r="AX140" i="8" a="1"/>
  <c r="BU107" i="8" a="1"/>
  <c r="BU171" i="8" a="1"/>
  <c r="BU168" i="8" a="1"/>
  <c r="AX139" i="8" a="1"/>
  <c r="BT142" i="8" a="1"/>
  <c r="BU121" i="8" a="1"/>
  <c r="BU174" i="8" a="1"/>
  <c r="BU103" i="8" a="1"/>
  <c r="BU110" i="8" a="1"/>
  <c r="AX138" i="8" a="1"/>
  <c r="BU120" i="8" a="1"/>
  <c r="AX143" i="8" a="1"/>
  <c r="BT140" i="8" a="1"/>
  <c r="BU104" i="8" a="1"/>
  <c r="AX137" i="8" a="1"/>
  <c r="BU170" i="8" a="1"/>
  <c r="BU106" i="8" a="1"/>
  <c r="BU167" i="8" a="1"/>
  <c r="BT141" i="8" a="1"/>
  <c r="BU105" i="8" a="1"/>
  <c r="BT137" i="8" a="1"/>
  <c r="BU119" i="8" a="1"/>
  <c r="BU114" i="8" a="1"/>
  <c r="BU118" i="8" a="1"/>
  <c r="AX136" i="8" a="1"/>
  <c r="CG120" i="8" l="1"/>
  <c r="CF138" i="8"/>
  <c r="CF143" i="8"/>
  <c r="CG115" i="8"/>
  <c r="CG117" i="8"/>
  <c r="CG116" i="8"/>
  <c r="CF136" i="8"/>
  <c r="CG121" i="8"/>
  <c r="CF141" i="8"/>
  <c r="CG118" i="8"/>
  <c r="CG106" i="8"/>
  <c r="CF142" i="8"/>
  <c r="CF139" i="8"/>
  <c r="CG119" i="8"/>
  <c r="BT139" i="8"/>
  <c r="BT138" i="8"/>
  <c r="BT142" i="8"/>
  <c r="BU110" i="8"/>
  <c r="BT137" i="8"/>
  <c r="BU168" i="8"/>
  <c r="BU169" i="8"/>
  <c r="AX139" i="8"/>
  <c r="BU174" i="8"/>
  <c r="BU118" i="8"/>
  <c r="BU167" i="8"/>
  <c r="BU172" i="8"/>
  <c r="BU170" i="8"/>
  <c r="BT136" i="8"/>
  <c r="BT140" i="8"/>
  <c r="AX142" i="8"/>
  <c r="BU120" i="8"/>
  <c r="AX136" i="8"/>
  <c r="BU117" i="8"/>
  <c r="BU109" i="8"/>
  <c r="BU106" i="8"/>
  <c r="BU173" i="8"/>
  <c r="BU107" i="8"/>
  <c r="BU105" i="8"/>
  <c r="AX138" i="8"/>
  <c r="AX143" i="8"/>
  <c r="BU114" i="8"/>
  <c r="BU115" i="8"/>
  <c r="BU119" i="8"/>
  <c r="BT143" i="8"/>
  <c r="AX140" i="8"/>
  <c r="AX137" i="8"/>
  <c r="BU103" i="8"/>
  <c r="BU121" i="8"/>
  <c r="BU171" i="8"/>
  <c r="BU116" i="8"/>
  <c r="BU108" i="8"/>
  <c r="BU104" i="8"/>
  <c r="BT141" i="8"/>
  <c r="AX141" i="8"/>
  <c r="BG139" i="8"/>
  <c r="CG139" i="8" s="1"/>
  <c r="BG138" i="8"/>
  <c r="BG142" i="8"/>
  <c r="BH110" i="8"/>
  <c r="BG137" i="8"/>
  <c r="BH168" i="8"/>
  <c r="BH169" i="8"/>
  <c r="AG9" i="8"/>
  <c r="CG110" i="8"/>
  <c r="CG107" i="8"/>
  <c r="CG171" i="8"/>
  <c r="BH174" i="8"/>
  <c r="BH118" i="8"/>
  <c r="AE129" i="8"/>
  <c r="AE140" i="8" s="1"/>
  <c r="BH167" i="8"/>
  <c r="AE58" i="8"/>
  <c r="BH172" i="8"/>
  <c r="BH170" i="8"/>
  <c r="BG136" i="8"/>
  <c r="BG140" i="8"/>
  <c r="CG168" i="8"/>
  <c r="AE131" i="8"/>
  <c r="AE142" i="8" s="1"/>
  <c r="BH120" i="8"/>
  <c r="CG114" i="8"/>
  <c r="CG173" i="8"/>
  <c r="AE128" i="8"/>
  <c r="AE139" i="8" s="1"/>
  <c r="BH117" i="8"/>
  <c r="BH109" i="8"/>
  <c r="BH106" i="8"/>
  <c r="BH173" i="8"/>
  <c r="BH107" i="8"/>
  <c r="BH105" i="8"/>
  <c r="CG109" i="8"/>
  <c r="BH114" i="8"/>
  <c r="AE125" i="8"/>
  <c r="AE136" i="8" s="1"/>
  <c r="AE126" i="8"/>
  <c r="AE137" i="8" s="1"/>
  <c r="BH115" i="8"/>
  <c r="AE130" i="8"/>
  <c r="BH119" i="8"/>
  <c r="BG143" i="8"/>
  <c r="CG108" i="8"/>
  <c r="CG104" i="8"/>
  <c r="CG105" i="8"/>
  <c r="CF140" i="8"/>
  <c r="CG172" i="8"/>
  <c r="CG174" i="8"/>
  <c r="BH103" i="8"/>
  <c r="AE132" i="8"/>
  <c r="AE143" i="8" s="1"/>
  <c r="BH121" i="8"/>
  <c r="BH171" i="8"/>
  <c r="AE127" i="8"/>
  <c r="AE138" i="8" s="1"/>
  <c r="BH116" i="8"/>
  <c r="CH116" i="8" s="1"/>
  <c r="BH108" i="8"/>
  <c r="AE141" i="8"/>
  <c r="BH104" i="8"/>
  <c r="BG141" i="8"/>
  <c r="CG169" i="8"/>
  <c r="CG167" i="8"/>
  <c r="CG170" i="8"/>
  <c r="BU139" i="8" a="1"/>
  <c r="BV174" i="8" a="1"/>
  <c r="BV170" i="8" a="1"/>
  <c r="BU136" i="8" a="1"/>
  <c r="BV108" i="8" a="1"/>
  <c r="BU142" i="8" a="1"/>
  <c r="BU140" i="8" a="1"/>
  <c r="BU143" i="8" a="1"/>
  <c r="BV105" i="8" a="1"/>
  <c r="BV114" i="8" a="1"/>
  <c r="BV169" i="8" a="1"/>
  <c r="BU138" i="8" a="1"/>
  <c r="BV120" i="8" a="1"/>
  <c r="BU137" i="8" a="1"/>
  <c r="BV116" i="8" a="1"/>
  <c r="BV119" i="8" a="1"/>
  <c r="BV115" i="8" a="1"/>
  <c r="BV106" i="8" a="1"/>
  <c r="BV104" i="8" a="1"/>
  <c r="BV167" i="8" a="1"/>
  <c r="BV173" i="8" a="1"/>
  <c r="BV172" i="8" a="1"/>
  <c r="BV121" i="8" a="1"/>
  <c r="BV171" i="8" a="1"/>
  <c r="BV109" i="8" a="1"/>
  <c r="BV107" i="8" a="1"/>
  <c r="BV118" i="8" a="1"/>
  <c r="BV117" i="8" a="1"/>
  <c r="BV168" i="8" a="1"/>
  <c r="BU141" i="8" a="1"/>
  <c r="BV110" i="8" a="1"/>
  <c r="BV103" i="8" a="1"/>
  <c r="AF58" i="8" l="1"/>
  <c r="CH109" i="8"/>
  <c r="CH115" i="8"/>
  <c r="CG143" i="8"/>
  <c r="BU136" i="8"/>
  <c r="BU143" i="8"/>
  <c r="BU139" i="8"/>
  <c r="BV115" i="8"/>
  <c r="BV116" i="8"/>
  <c r="BV168" i="8"/>
  <c r="BU137" i="8"/>
  <c r="BU138" i="8"/>
  <c r="BV171" i="8"/>
  <c r="BV117" i="8"/>
  <c r="BV119" i="8"/>
  <c r="BV120" i="8"/>
  <c r="BU141" i="8"/>
  <c r="BV174" i="8"/>
  <c r="BV107" i="8"/>
  <c r="BV105" i="8"/>
  <c r="BV110" i="8"/>
  <c r="BV108" i="8"/>
  <c r="BV121" i="8"/>
  <c r="BV104" i="8"/>
  <c r="BV172" i="8"/>
  <c r="BU142" i="8"/>
  <c r="BU140" i="8"/>
  <c r="BV173" i="8"/>
  <c r="BV109" i="8"/>
  <c r="BV103" i="8"/>
  <c r="BV106" i="8"/>
  <c r="BV169" i="8"/>
  <c r="BV167" i="8"/>
  <c r="BV114" i="8"/>
  <c r="BV170" i="8"/>
  <c r="BV118" i="8"/>
  <c r="BH136" i="8"/>
  <c r="BH143" i="8"/>
  <c r="CH143" i="8" s="1"/>
  <c r="BH139" i="8"/>
  <c r="BI115" i="8"/>
  <c r="AF126" i="8"/>
  <c r="AF127" i="8"/>
  <c r="AF138" i="8" s="1"/>
  <c r="BI116" i="8"/>
  <c r="BI168" i="8"/>
  <c r="CH105" i="8"/>
  <c r="BH137" i="8"/>
  <c r="BH138" i="8"/>
  <c r="BI171" i="8"/>
  <c r="AF128" i="8"/>
  <c r="AF139" i="8" s="1"/>
  <c r="BI117" i="8"/>
  <c r="AF130" i="8"/>
  <c r="AF141" i="8" s="1"/>
  <c r="BI119" i="8"/>
  <c r="BI120" i="8"/>
  <c r="AF131" i="8"/>
  <c r="AF142" i="8" s="1"/>
  <c r="CG141" i="8"/>
  <c r="CH107" i="8"/>
  <c r="CG140" i="8"/>
  <c r="CH169" i="8"/>
  <c r="BH141" i="8"/>
  <c r="BI174" i="8"/>
  <c r="BI107" i="8"/>
  <c r="BI105" i="8"/>
  <c r="CH104" i="8"/>
  <c r="CH173" i="8"/>
  <c r="CG136" i="8"/>
  <c r="CH168" i="8"/>
  <c r="BI110" i="8"/>
  <c r="BI108" i="8"/>
  <c r="CH108" i="8"/>
  <c r="CH119" i="8"/>
  <c r="CH106" i="8"/>
  <c r="CH170" i="8"/>
  <c r="CG137" i="8"/>
  <c r="AF132" i="8"/>
  <c r="AF143" i="8" s="1"/>
  <c r="BI121" i="8"/>
  <c r="BI104" i="8"/>
  <c r="AF137" i="8"/>
  <c r="BI172" i="8"/>
  <c r="CH172" i="8"/>
  <c r="CH110" i="8"/>
  <c r="BH142" i="8"/>
  <c r="CH142" i="8" s="1"/>
  <c r="BH140" i="8"/>
  <c r="BI173" i="8"/>
  <c r="BI109" i="8"/>
  <c r="BI103" i="8"/>
  <c r="CH171" i="8"/>
  <c r="CH114" i="8"/>
  <c r="CH117" i="8"/>
  <c r="CH167" i="8"/>
  <c r="CG142" i="8"/>
  <c r="BI106" i="8"/>
  <c r="BI169" i="8"/>
  <c r="BI167" i="8"/>
  <c r="CH121" i="8"/>
  <c r="CH118" i="8"/>
  <c r="CG138" i="8"/>
  <c r="BI114" i="8"/>
  <c r="AF125" i="8"/>
  <c r="AF136" i="8" s="1"/>
  <c r="BI170" i="8"/>
  <c r="BI118" i="8"/>
  <c r="AF129" i="8"/>
  <c r="AF140" i="8" s="1"/>
  <c r="AH9" i="8"/>
  <c r="CH103" i="8"/>
  <c r="CH120" i="8"/>
  <c r="CH174" i="8"/>
  <c r="BW110" i="8" a="1"/>
  <c r="BW119" i="8" a="1"/>
  <c r="BV136" i="8" a="1"/>
  <c r="BW167" i="8" a="1"/>
  <c r="BW172" i="8" a="1"/>
  <c r="BW105" i="8" a="1"/>
  <c r="BW106" i="8" a="1"/>
  <c r="BW104" i="8" a="1"/>
  <c r="BW120" i="8" a="1"/>
  <c r="BW114" i="8" a="1"/>
  <c r="BW116" i="8" a="1"/>
  <c r="BW121" i="8" a="1"/>
  <c r="BV140" i="8" a="1"/>
  <c r="BW168" i="8" a="1"/>
  <c r="BW170" i="8" a="1"/>
  <c r="BV143" i="8" a="1"/>
  <c r="BW118" i="8" a="1"/>
  <c r="BW169" i="8" a="1"/>
  <c r="BV139" i="8" a="1"/>
  <c r="BW109" i="8" a="1"/>
  <c r="BW173" i="8" a="1"/>
  <c r="BV142" i="8" a="1"/>
  <c r="BW174" i="8" a="1"/>
  <c r="BW103" i="8" a="1"/>
  <c r="BV141" i="8" a="1"/>
  <c r="BW117" i="8" a="1"/>
  <c r="BW171" i="8" a="1"/>
  <c r="BV137" i="8" a="1"/>
  <c r="BW107" i="8" a="1"/>
  <c r="BW115" i="8" a="1"/>
  <c r="BV138" i="8" a="1"/>
  <c r="BW108" i="8" a="1"/>
  <c r="CI121" i="8" l="1"/>
  <c r="AG58" i="8"/>
  <c r="CI120" i="8"/>
  <c r="CI110" i="8"/>
  <c r="CI171" i="8"/>
  <c r="CH141" i="8"/>
  <c r="CH138" i="8"/>
  <c r="CI109" i="8"/>
  <c r="CI108" i="8"/>
  <c r="CI119" i="8"/>
  <c r="CI117" i="8"/>
  <c r="BV143" i="8"/>
  <c r="BV140" i="8"/>
  <c r="BW117" i="8"/>
  <c r="BW171" i="8"/>
  <c r="BW108" i="8"/>
  <c r="BW170" i="8"/>
  <c r="BW115" i="8"/>
  <c r="BW120" i="8"/>
  <c r="CJ120" i="8" s="1"/>
  <c r="BW116" i="8"/>
  <c r="BV141" i="8"/>
  <c r="BV138" i="8"/>
  <c r="BW169" i="8"/>
  <c r="BV137" i="8"/>
  <c r="BW114" i="8"/>
  <c r="BW109" i="8"/>
  <c r="BW174" i="8"/>
  <c r="BW106" i="8"/>
  <c r="BW104" i="8"/>
  <c r="BW173" i="8"/>
  <c r="BW110" i="8"/>
  <c r="BW107" i="8"/>
  <c r="BW105" i="8"/>
  <c r="BW118" i="8"/>
  <c r="BW119" i="8"/>
  <c r="BW103" i="8"/>
  <c r="BW121" i="8"/>
  <c r="BV139" i="8"/>
  <c r="BW168" i="8"/>
  <c r="BW172" i="8"/>
  <c r="BW167" i="8"/>
  <c r="BV136" i="8"/>
  <c r="BV142" i="8"/>
  <c r="BI143" i="8"/>
  <c r="CI143" i="8" s="1"/>
  <c r="BI140" i="8"/>
  <c r="BJ117" i="8"/>
  <c r="AG128" i="8"/>
  <c r="AG139" i="8" s="1"/>
  <c r="BJ171" i="8"/>
  <c r="BJ108" i="8"/>
  <c r="BJ170" i="8"/>
  <c r="AG126" i="8"/>
  <c r="AG137" i="8" s="1"/>
  <c r="BJ115" i="8"/>
  <c r="BJ120" i="8"/>
  <c r="AG131" i="8"/>
  <c r="AG142" i="8" s="1"/>
  <c r="CI118" i="8"/>
  <c r="CI173" i="8"/>
  <c r="CI105" i="8"/>
  <c r="BJ116" i="8"/>
  <c r="AG127" i="8"/>
  <c r="AG138" i="8" s="1"/>
  <c r="BI141" i="8"/>
  <c r="CI116" i="8"/>
  <c r="CI170" i="8"/>
  <c r="CH140" i="8"/>
  <c r="CI107" i="8"/>
  <c r="CH137" i="8"/>
  <c r="BI138" i="8"/>
  <c r="CI114" i="8"/>
  <c r="CI174" i="8"/>
  <c r="CI168" i="8"/>
  <c r="CI167" i="8"/>
  <c r="CI172" i="8"/>
  <c r="BJ169" i="8"/>
  <c r="BI137" i="8"/>
  <c r="CI169" i="8"/>
  <c r="CI104" i="8"/>
  <c r="CI115" i="8"/>
  <c r="AG125" i="8"/>
  <c r="BJ114" i="8"/>
  <c r="CJ114" i="8" s="1"/>
  <c r="BJ109" i="8"/>
  <c r="BJ174" i="8"/>
  <c r="BJ106" i="8"/>
  <c r="BJ104" i="8"/>
  <c r="AI9" i="8"/>
  <c r="BJ173" i="8"/>
  <c r="BJ110" i="8"/>
  <c r="CI106" i="8"/>
  <c r="CH139" i="8"/>
  <c r="BJ107" i="8"/>
  <c r="BJ105" i="8"/>
  <c r="AG129" i="8"/>
  <c r="AG140" i="8" s="1"/>
  <c r="BJ118" i="8"/>
  <c r="CJ118" i="8" s="1"/>
  <c r="AG130" i="8"/>
  <c r="AG141" i="8" s="1"/>
  <c r="BJ119" i="8"/>
  <c r="BJ103" i="8"/>
  <c r="AG136" i="8"/>
  <c r="AG132" i="8"/>
  <c r="AG143" i="8" s="1"/>
  <c r="BJ121" i="8"/>
  <c r="CJ121" i="8" s="1"/>
  <c r="BI139" i="8"/>
  <c r="BJ168" i="8"/>
  <c r="BJ172" i="8"/>
  <c r="BJ167" i="8"/>
  <c r="BI136" i="8"/>
  <c r="CI136" i="8" s="1"/>
  <c r="BI142" i="8"/>
  <c r="CI142" i="8" s="1"/>
  <c r="CI103" i="8"/>
  <c r="CH136" i="8"/>
  <c r="AS107" i="8" a="1"/>
  <c r="BX116" i="8" a="1"/>
  <c r="BX115" i="8" a="1"/>
  <c r="BX174" i="8" a="1"/>
  <c r="AS116" i="8" a="1"/>
  <c r="AS171" i="8" a="1"/>
  <c r="BX118" i="8" a="1"/>
  <c r="BX168" i="8" a="1"/>
  <c r="AS103" i="8" a="1"/>
  <c r="BX105" i="8" a="1"/>
  <c r="AS121" i="8" a="1"/>
  <c r="AS118" i="8" a="1"/>
  <c r="AS119" i="8" a="1"/>
  <c r="BW136" i="8" a="1"/>
  <c r="BX107" i="8" a="1"/>
  <c r="BX173" i="8" a="1"/>
  <c r="AS167" i="8" a="1"/>
  <c r="AS104" i="8" a="1"/>
  <c r="AS174" i="8" a="1"/>
  <c r="BX119" i="8" a="1"/>
  <c r="AS114" i="8" a="1"/>
  <c r="BX121" i="8" a="1"/>
  <c r="BX108" i="8" a="1"/>
  <c r="AS172" i="8" a="1"/>
  <c r="AS117" i="8" a="1"/>
  <c r="BX109" i="8" a="1"/>
  <c r="BX104" i="8" a="1"/>
  <c r="BX172" i="8" a="1"/>
  <c r="AS105" i="8" a="1"/>
  <c r="BX120" i="8" a="1"/>
  <c r="BX110" i="8" a="1"/>
  <c r="AS110" i="8" a="1"/>
  <c r="BW139" i="8" a="1"/>
  <c r="BX167" i="8" a="1"/>
  <c r="AS109" i="8" a="1"/>
  <c r="BX169" i="8" a="1"/>
  <c r="BX103" i="8" a="1"/>
  <c r="AS173" i="8" a="1"/>
  <c r="BW143" i="8" a="1"/>
  <c r="BW141" i="8" a="1"/>
  <c r="BW142" i="8" a="1"/>
  <c r="AS106" i="8" a="1"/>
  <c r="AS169" i="8" a="1"/>
  <c r="AS120" i="8" a="1"/>
  <c r="AS168" i="8" a="1"/>
  <c r="BW138" i="8" a="1"/>
  <c r="AS108" i="8" a="1"/>
  <c r="AS115" i="8" a="1"/>
  <c r="BW140" i="8" a="1"/>
  <c r="BX171" i="8" a="1"/>
  <c r="BX117" i="8" a="1"/>
  <c r="BX170" i="8" a="1"/>
  <c r="BX106" i="8" a="1"/>
  <c r="AS170" i="8" a="1"/>
  <c r="BW137" i="8" a="1"/>
  <c r="BX114" i="8" a="1"/>
  <c r="CJ171" i="8" l="1"/>
  <c r="CJ174" i="8"/>
  <c r="CI138" i="8"/>
  <c r="CI137" i="8"/>
  <c r="CJ119" i="8"/>
  <c r="CJ173" i="8"/>
  <c r="AH58" i="8"/>
  <c r="CI141" i="8"/>
  <c r="CJ115" i="8"/>
  <c r="BW142" i="8"/>
  <c r="BW143" i="8"/>
  <c r="BX171" i="8"/>
  <c r="AS171" i="8"/>
  <c r="BX107" i="8"/>
  <c r="AS107" i="8"/>
  <c r="BX110" i="8"/>
  <c r="AS110" i="8"/>
  <c r="BW141" i="8"/>
  <c r="BX108" i="8"/>
  <c r="AS108" i="8"/>
  <c r="BX170" i="8"/>
  <c r="AS170" i="8"/>
  <c r="BW138" i="8"/>
  <c r="BW137" i="8"/>
  <c r="BX114" i="8"/>
  <c r="AS114" i="8"/>
  <c r="BX103" i="8"/>
  <c r="AS103" i="8"/>
  <c r="BX104" i="8"/>
  <c r="AS104" i="8"/>
  <c r="BX173" i="8"/>
  <c r="AS173" i="8"/>
  <c r="BX119" i="8"/>
  <c r="AS119" i="8"/>
  <c r="BX106" i="8"/>
  <c r="AS106" i="8"/>
  <c r="BX105" i="8"/>
  <c r="AS105" i="8"/>
  <c r="BX167" i="8"/>
  <c r="AS167" i="8"/>
  <c r="BW140" i="8"/>
  <c r="BX121" i="8"/>
  <c r="AS121" i="8"/>
  <c r="BX169" i="8"/>
  <c r="AS169" i="8"/>
  <c r="BX120" i="8"/>
  <c r="AS120" i="8"/>
  <c r="BX172" i="8"/>
  <c r="AS172" i="8"/>
  <c r="BX115" i="8"/>
  <c r="AS115" i="8"/>
  <c r="BW139" i="8"/>
  <c r="BX174" i="8"/>
  <c r="AS174" i="8"/>
  <c r="BX116" i="8"/>
  <c r="AS116" i="8"/>
  <c r="BX109" i="8"/>
  <c r="AS109" i="8"/>
  <c r="BW136" i="8"/>
  <c r="BX118" i="8"/>
  <c r="AS118" i="8"/>
  <c r="BX117" i="8"/>
  <c r="AS117" i="8"/>
  <c r="BX168" i="8"/>
  <c r="AS168" i="8"/>
  <c r="BJ142" i="8"/>
  <c r="BJ143" i="8"/>
  <c r="CJ143" i="8" s="1"/>
  <c r="BK171" i="8"/>
  <c r="BK107" i="8"/>
  <c r="BK110" i="8"/>
  <c r="BJ141" i="8"/>
  <c r="BK108" i="8"/>
  <c r="BK170" i="8"/>
  <c r="BJ138" i="8"/>
  <c r="BJ137" i="8"/>
  <c r="AH125" i="8"/>
  <c r="AH136" i="8" s="1"/>
  <c r="BK114" i="8"/>
  <c r="BK103" i="8"/>
  <c r="BK104" i="8"/>
  <c r="CJ109" i="8"/>
  <c r="BK173" i="8"/>
  <c r="BK119" i="8"/>
  <c r="AH130" i="8"/>
  <c r="AH141" i="8" s="1"/>
  <c r="BK106" i="8"/>
  <c r="AJ9" i="8"/>
  <c r="BK105" i="8"/>
  <c r="BK167" i="8"/>
  <c r="CI139" i="8"/>
  <c r="BJ140" i="8"/>
  <c r="BK121" i="8"/>
  <c r="AH132" i="8"/>
  <c r="AH143" i="8" s="1"/>
  <c r="BK169" i="8"/>
  <c r="CJ167" i="8"/>
  <c r="CJ105" i="8"/>
  <c r="CJ170" i="8"/>
  <c r="BK120" i="8"/>
  <c r="AH131" i="8"/>
  <c r="AH142" i="8" s="1"/>
  <c r="BK172" i="8"/>
  <c r="AH126" i="8"/>
  <c r="AH137" i="8" s="1"/>
  <c r="BK115" i="8"/>
  <c r="CJ172" i="8"/>
  <c r="CJ107" i="8"/>
  <c r="CJ108" i="8"/>
  <c r="BJ139" i="8"/>
  <c r="CJ139" i="8" s="1"/>
  <c r="CJ168" i="8"/>
  <c r="CJ110" i="8"/>
  <c r="CJ169" i="8"/>
  <c r="BK174" i="8"/>
  <c r="AH127" i="8"/>
  <c r="AH138" i="8" s="1"/>
  <c r="BK116" i="8"/>
  <c r="BK109" i="8"/>
  <c r="CJ117" i="8"/>
  <c r="CJ104" i="8"/>
  <c r="CI140" i="8"/>
  <c r="BJ136" i="8"/>
  <c r="BK118" i="8"/>
  <c r="AH129" i="8"/>
  <c r="AH140" i="8" s="1"/>
  <c r="AH128" i="8"/>
  <c r="AH139" i="8" s="1"/>
  <c r="BK117" i="8"/>
  <c r="BK168" i="8"/>
  <c r="CJ103" i="8"/>
  <c r="CJ106" i="8"/>
  <c r="CJ116" i="8"/>
  <c r="BY104" i="8" a="1"/>
  <c r="BY114" i="8" a="1"/>
  <c r="AW108" i="8" a="1"/>
  <c r="BY172" i="8" a="1"/>
  <c r="AS140" i="8" a="1"/>
  <c r="AW174" i="8" a="1"/>
  <c r="BY105" i="8" a="1"/>
  <c r="AW120" i="8" a="1"/>
  <c r="BY117" i="8" a="1"/>
  <c r="BY168" i="8" a="1"/>
  <c r="AW104" i="8" a="1"/>
  <c r="BY118" i="8" a="1"/>
  <c r="BY170" i="8" a="1"/>
  <c r="AW106" i="8" a="1"/>
  <c r="BX140" i="8" a="1"/>
  <c r="BY169" i="8" a="1"/>
  <c r="BX137" i="8" a="1"/>
  <c r="AW169" i="8" a="1"/>
  <c r="BX142" i="8" a="1"/>
  <c r="AW107" i="8" a="1"/>
  <c r="BY115" i="8" a="1"/>
  <c r="AW117" i="8" a="1"/>
  <c r="AW171" i="8" a="1"/>
  <c r="AW167" i="8" a="1"/>
  <c r="BY119" i="8" a="1"/>
  <c r="AS143" i="8" a="1"/>
  <c r="BY107" i="8" a="1"/>
  <c r="AS138" i="8" a="1"/>
  <c r="AW103" i="8" a="1"/>
  <c r="BY121" i="8" a="1"/>
  <c r="BY106" i="8" a="1"/>
  <c r="BY116" i="8" a="1"/>
  <c r="AW172" i="8" a="1"/>
  <c r="AW115" i="8" a="1"/>
  <c r="BY167" i="8" a="1"/>
  <c r="AW105" i="8" a="1"/>
  <c r="AS141" i="8" a="1"/>
  <c r="BY108" i="8" a="1"/>
  <c r="AW110" i="8" a="1"/>
  <c r="BX143" i="8" a="1"/>
  <c r="AS136" i="8" a="1"/>
  <c r="BX141" i="8" a="1"/>
  <c r="BY171" i="8" a="1"/>
  <c r="BX139" i="8" a="1"/>
  <c r="BY174" i="8" a="1"/>
  <c r="AW121" i="8" a="1"/>
  <c r="AW119" i="8" a="1"/>
  <c r="AW114" i="8" a="1"/>
  <c r="BY173" i="8" a="1"/>
  <c r="AW109" i="8" a="1"/>
  <c r="BY110" i="8" a="1"/>
  <c r="BX138" i="8" a="1"/>
  <c r="AS142" i="8" a="1"/>
  <c r="AS137" i="8" a="1"/>
  <c r="BY103" i="8" a="1"/>
  <c r="AW116" i="8" a="1"/>
  <c r="BY109" i="8" a="1"/>
  <c r="AS139" i="8" a="1"/>
  <c r="AW170" i="8" a="1"/>
  <c r="BY120" i="8" a="1"/>
  <c r="AW173" i="8" a="1"/>
  <c r="BX136" i="8" a="1"/>
  <c r="AW118" i="8" a="1"/>
  <c r="AW168" i="8" a="1"/>
  <c r="CK105" i="8" l="1"/>
  <c r="CJ140" i="8"/>
  <c r="CK114" i="8"/>
  <c r="CK104" i="8"/>
  <c r="CK117" i="8"/>
  <c r="CK174" i="8"/>
  <c r="CK115" i="8"/>
  <c r="CK170" i="8"/>
  <c r="CJ136" i="8"/>
  <c r="CK121" i="8"/>
  <c r="CK116" i="8"/>
  <c r="CJ138" i="8"/>
  <c r="CJ141" i="8"/>
  <c r="BX138" i="8"/>
  <c r="AS138" i="8"/>
  <c r="BX137" i="8"/>
  <c r="AS137" i="8"/>
  <c r="BX139" i="8"/>
  <c r="AS139" i="8"/>
  <c r="BX142" i="8"/>
  <c r="AS142" i="8"/>
  <c r="BY118" i="8"/>
  <c r="BY170" i="8"/>
  <c r="BY108" i="8"/>
  <c r="AW168" i="8"/>
  <c r="AW172" i="8"/>
  <c r="AW110" i="8"/>
  <c r="BY174" i="8"/>
  <c r="BY105" i="8"/>
  <c r="BY107" i="8"/>
  <c r="BY169" i="8"/>
  <c r="AW116" i="8"/>
  <c r="AW167" i="8"/>
  <c r="AW173" i="8"/>
  <c r="BY121" i="8"/>
  <c r="BY172" i="8"/>
  <c r="AW117" i="8"/>
  <c r="AW120" i="8"/>
  <c r="AW107" i="8"/>
  <c r="BY115" i="8"/>
  <c r="BY119" i="8"/>
  <c r="BY116" i="8"/>
  <c r="AW174" i="8"/>
  <c r="AW105" i="8"/>
  <c r="AW104" i="8"/>
  <c r="AW170" i="8"/>
  <c r="AW118" i="8"/>
  <c r="AW169" i="8"/>
  <c r="AW171" i="8"/>
  <c r="BY173" i="8"/>
  <c r="BY109" i="8"/>
  <c r="BY106" i="8"/>
  <c r="BY120" i="8"/>
  <c r="BY110" i="8"/>
  <c r="BX141" i="8"/>
  <c r="AS141" i="8"/>
  <c r="BX136" i="8"/>
  <c r="AS136" i="8"/>
  <c r="AW106" i="8"/>
  <c r="AW103" i="8"/>
  <c r="AW108" i="8"/>
  <c r="BX140" i="8"/>
  <c r="AS140" i="8"/>
  <c r="BX143" i="8"/>
  <c r="AS143" i="8"/>
  <c r="BY171" i="8"/>
  <c r="BY103" i="8"/>
  <c r="BY167" i="8"/>
  <c r="AW115" i="8"/>
  <c r="AW121" i="8"/>
  <c r="BY117" i="8"/>
  <c r="BY114" i="8"/>
  <c r="BY104" i="8"/>
  <c r="BY168" i="8"/>
  <c r="AW109" i="8"/>
  <c r="AW119" i="8"/>
  <c r="AW114" i="8"/>
  <c r="BK138" i="8"/>
  <c r="BK137" i="8"/>
  <c r="BK139" i="8"/>
  <c r="BK142" i="8"/>
  <c r="AI129" i="8"/>
  <c r="AI140" i="8" s="1"/>
  <c r="BL118" i="8"/>
  <c r="BL170" i="8"/>
  <c r="BL108" i="8"/>
  <c r="CK109" i="8"/>
  <c r="CK119" i="8"/>
  <c r="BL174" i="8"/>
  <c r="BL105" i="8"/>
  <c r="BL107" i="8"/>
  <c r="BL169" i="8"/>
  <c r="CK168" i="8"/>
  <c r="CK172" i="8"/>
  <c r="CJ137" i="8"/>
  <c r="CK110" i="8"/>
  <c r="AI132" i="8"/>
  <c r="AI143" i="8" s="1"/>
  <c r="BL121" i="8"/>
  <c r="BL172" i="8"/>
  <c r="AK9" i="8"/>
  <c r="CK167" i="8"/>
  <c r="CK173" i="8"/>
  <c r="AI126" i="8"/>
  <c r="BL115" i="8"/>
  <c r="AI130" i="8"/>
  <c r="AI141" i="8" s="1"/>
  <c r="BL119" i="8"/>
  <c r="AI127" i="8"/>
  <c r="AI138" i="8" s="1"/>
  <c r="BL116" i="8"/>
  <c r="CK120" i="8"/>
  <c r="CK107" i="8"/>
  <c r="BL173" i="8"/>
  <c r="BL109" i="8"/>
  <c r="BL106" i="8"/>
  <c r="AI131" i="8"/>
  <c r="AI142" i="8" s="1"/>
  <c r="BL120" i="8"/>
  <c r="BL110" i="8"/>
  <c r="BK141" i="8"/>
  <c r="BK136" i="8"/>
  <c r="CK118" i="8"/>
  <c r="CK169" i="8"/>
  <c r="CK171" i="8"/>
  <c r="BK140" i="8"/>
  <c r="BK143" i="8"/>
  <c r="BL171" i="8"/>
  <c r="BL103" i="8"/>
  <c r="BL167" i="8"/>
  <c r="CK106" i="8"/>
  <c r="CK103" i="8"/>
  <c r="CK108" i="8"/>
  <c r="AI58" i="8"/>
  <c r="AI128" i="8"/>
  <c r="AI139" i="8" s="1"/>
  <c r="BL117" i="8"/>
  <c r="CL117" i="8" s="1"/>
  <c r="AI125" i="8"/>
  <c r="AI136" i="8" s="1"/>
  <c r="BL114" i="8"/>
  <c r="BL104" i="8"/>
  <c r="AI137" i="8"/>
  <c r="BL168" i="8"/>
  <c r="CJ142" i="8"/>
  <c r="BZ107" i="8" a="1"/>
  <c r="AW141" i="8" a="1"/>
  <c r="BY141" i="8" a="1"/>
  <c r="BZ173" i="8" a="1"/>
  <c r="AW139" i="8" a="1"/>
  <c r="AW140" i="8" a="1"/>
  <c r="BZ110" i="8" a="1"/>
  <c r="BZ172" i="8" a="1"/>
  <c r="BZ120" i="8" a="1"/>
  <c r="BZ118" i="8" a="1"/>
  <c r="AW136" i="8" a="1"/>
  <c r="BZ121" i="8" a="1"/>
  <c r="BZ104" i="8" a="1"/>
  <c r="BZ114" i="8" a="1"/>
  <c r="BZ106" i="8" a="1"/>
  <c r="BY139" i="8" a="1"/>
  <c r="BZ108" i="8" a="1"/>
  <c r="BZ174" i="8" a="1"/>
  <c r="AW143" i="8" a="1"/>
  <c r="BY142" i="8" a="1"/>
  <c r="BZ167" i="8" a="1"/>
  <c r="AW138" i="8" a="1"/>
  <c r="BZ119" i="8" a="1"/>
  <c r="BZ103" i="8" a="1"/>
  <c r="BZ117" i="8" a="1"/>
  <c r="AW137" i="8" a="1"/>
  <c r="BY138" i="8" a="1"/>
  <c r="BZ170" i="8" a="1"/>
  <c r="BY140" i="8" a="1"/>
  <c r="BZ109" i="8" a="1"/>
  <c r="BZ171" i="8" a="1"/>
  <c r="AW142" i="8" a="1"/>
  <c r="BY137" i="8" a="1"/>
  <c r="BY136" i="8" a="1"/>
  <c r="BZ115" i="8" a="1"/>
  <c r="BY143" i="8" a="1"/>
  <c r="BZ105" i="8" a="1"/>
  <c r="BZ116" i="8" a="1"/>
  <c r="BZ168" i="8" a="1"/>
  <c r="BZ169" i="8" a="1"/>
  <c r="CK142" i="8" l="1"/>
  <c r="CL120" i="8"/>
  <c r="CK143" i="8"/>
  <c r="CL118" i="8"/>
  <c r="CL174" i="8"/>
  <c r="CL115" i="8"/>
  <c r="CL114" i="8"/>
  <c r="CL121" i="8"/>
  <c r="CL119" i="8"/>
  <c r="CL105" i="8"/>
  <c r="BY136" i="8"/>
  <c r="BY141" i="8"/>
  <c r="BY138" i="8"/>
  <c r="BY140" i="8"/>
  <c r="BY139" i="8"/>
  <c r="BZ103" i="8"/>
  <c r="BZ167" i="8"/>
  <c r="AW142" i="8"/>
  <c r="BZ173" i="8"/>
  <c r="BZ104" i="8"/>
  <c r="BZ169" i="8"/>
  <c r="BY143" i="8"/>
  <c r="BZ116" i="8"/>
  <c r="BZ110" i="8"/>
  <c r="BZ106" i="8"/>
  <c r="AW139" i="8"/>
  <c r="BY137" i="8"/>
  <c r="BZ174" i="8"/>
  <c r="BZ107" i="8"/>
  <c r="BZ117" i="8"/>
  <c r="BZ108" i="8"/>
  <c r="AW136" i="8"/>
  <c r="BZ114" i="8"/>
  <c r="BZ109" i="8"/>
  <c r="BZ105" i="8"/>
  <c r="BZ121" i="8"/>
  <c r="AW143" i="8"/>
  <c r="AW137" i="8"/>
  <c r="BY142" i="8"/>
  <c r="BZ120" i="8"/>
  <c r="BZ168" i="8"/>
  <c r="BZ171" i="8"/>
  <c r="BZ170" i="8"/>
  <c r="AW141" i="8"/>
  <c r="BZ115" i="8"/>
  <c r="BZ172" i="8"/>
  <c r="AW140" i="8"/>
  <c r="AW138" i="8"/>
  <c r="BZ119" i="8"/>
  <c r="BZ118" i="8"/>
  <c r="BL136" i="8"/>
  <c r="CL136" i="8" s="1"/>
  <c r="BL141" i="8"/>
  <c r="CL141" i="8" s="1"/>
  <c r="BL138" i="8"/>
  <c r="CL138" i="8" s="1"/>
  <c r="BL140" i="8"/>
  <c r="CL140" i="8" s="1"/>
  <c r="BL139" i="8"/>
  <c r="CL139" i="8" s="1"/>
  <c r="AJ58" i="8"/>
  <c r="BM103" i="8"/>
  <c r="BM167" i="8"/>
  <c r="BM173" i="8"/>
  <c r="BM104" i="8"/>
  <c r="CM104" i="8" s="1"/>
  <c r="BM169" i="8"/>
  <c r="BL143" i="8"/>
  <c r="CL107" i="8"/>
  <c r="CL167" i="8"/>
  <c r="CL106" i="8"/>
  <c r="CL172" i="8"/>
  <c r="CK140" i="8"/>
  <c r="AJ127" i="8"/>
  <c r="AJ138" i="8" s="1"/>
  <c r="BM116" i="8"/>
  <c r="BM110" i="8"/>
  <c r="BM106" i="8"/>
  <c r="CL103" i="8"/>
  <c r="CL109" i="8"/>
  <c r="BL137" i="8"/>
  <c r="CL137" i="8" s="1"/>
  <c r="BM174" i="8"/>
  <c r="BM107" i="8"/>
  <c r="AJ128" i="8"/>
  <c r="AJ139" i="8" s="1"/>
  <c r="BM117" i="8"/>
  <c r="BM108" i="8"/>
  <c r="CL168" i="8"/>
  <c r="CL171" i="8"/>
  <c r="CL173" i="8"/>
  <c r="CL116" i="8"/>
  <c r="BM114" i="8"/>
  <c r="AJ125" i="8"/>
  <c r="AJ136" i="8" s="1"/>
  <c r="BM109" i="8"/>
  <c r="BM105" i="8"/>
  <c r="AJ132" i="8"/>
  <c r="AJ143" i="8" s="1"/>
  <c r="BM121" i="8"/>
  <c r="CM121" i="8" s="1"/>
  <c r="CL104" i="8"/>
  <c r="CK136" i="8"/>
  <c r="BL142" i="8"/>
  <c r="BM120" i="8"/>
  <c r="AJ131" i="8"/>
  <c r="AJ142" i="8" s="1"/>
  <c r="BM168" i="8"/>
  <c r="BM171" i="8"/>
  <c r="BM170" i="8"/>
  <c r="CK139" i="8"/>
  <c r="CL108" i="8"/>
  <c r="CK137" i="8"/>
  <c r="AJ126" i="8"/>
  <c r="AJ137" i="8" s="1"/>
  <c r="BM115" i="8"/>
  <c r="BM172" i="8"/>
  <c r="AL9" i="8"/>
  <c r="CK141" i="8"/>
  <c r="CL169" i="8"/>
  <c r="CL170" i="8"/>
  <c r="AJ130" i="8"/>
  <c r="AJ141" i="8" s="1"/>
  <c r="BM119" i="8"/>
  <c r="AJ129" i="8"/>
  <c r="AJ140" i="8" s="1"/>
  <c r="BM118" i="8"/>
  <c r="CL110" i="8"/>
  <c r="CK138" i="8"/>
  <c r="CA168" i="8" a="1"/>
  <c r="CA117" i="8" a="1"/>
  <c r="CA120" i="8" a="1"/>
  <c r="CA118" i="8" a="1"/>
  <c r="CA108" i="8" a="1"/>
  <c r="CA174" i="8" a="1"/>
  <c r="BZ139" i="8" a="1"/>
  <c r="CA110" i="8" a="1"/>
  <c r="CA109" i="8" a="1"/>
  <c r="CA103" i="8" a="1"/>
  <c r="BZ138" i="8" a="1"/>
  <c r="BZ136" i="8" a="1"/>
  <c r="CA119" i="8" a="1"/>
  <c r="BZ140" i="8" a="1"/>
  <c r="CA167" i="8" a="1"/>
  <c r="CA116" i="8" a="1"/>
  <c r="BZ142" i="8" a="1"/>
  <c r="CA106" i="8" a="1"/>
  <c r="CA114" i="8" a="1"/>
  <c r="CA172" i="8" a="1"/>
  <c r="CA169" i="8" a="1"/>
  <c r="BZ137" i="8" a="1"/>
  <c r="CA107" i="8" a="1"/>
  <c r="BZ143" i="8" a="1"/>
  <c r="CA173" i="8" a="1"/>
  <c r="CA105" i="8" a="1"/>
  <c r="CA121" i="8" a="1"/>
  <c r="CA170" i="8" a="1"/>
  <c r="BZ141" i="8" a="1"/>
  <c r="CA171" i="8" a="1"/>
  <c r="CA115" i="8" a="1"/>
  <c r="CA104" i="8" a="1"/>
  <c r="CM118" i="8" l="1"/>
  <c r="CM119" i="8"/>
  <c r="CM120" i="8"/>
  <c r="CM171" i="8"/>
  <c r="AK58" i="8"/>
  <c r="CM103" i="8"/>
  <c r="CM116" i="8"/>
  <c r="BZ137" i="8"/>
  <c r="BZ136" i="8"/>
  <c r="BZ140" i="8"/>
  <c r="CA174" i="8"/>
  <c r="CA118" i="8"/>
  <c r="CA105" i="8"/>
  <c r="CA107" i="8"/>
  <c r="CA103" i="8"/>
  <c r="CA110" i="8"/>
  <c r="CA109" i="8"/>
  <c r="BZ138" i="8"/>
  <c r="CA114" i="8"/>
  <c r="CA121" i="8"/>
  <c r="CA167" i="8"/>
  <c r="CA171" i="8"/>
  <c r="CA169" i="8"/>
  <c r="BZ139" i="8"/>
  <c r="CA115" i="8"/>
  <c r="CA117" i="8"/>
  <c r="CA119" i="8"/>
  <c r="CA172" i="8"/>
  <c r="CA173" i="8"/>
  <c r="CA116" i="8"/>
  <c r="CA168" i="8"/>
  <c r="CA108" i="8"/>
  <c r="BZ143" i="8"/>
  <c r="CA170" i="8"/>
  <c r="CA106" i="8"/>
  <c r="CA120" i="8"/>
  <c r="BZ142" i="8"/>
  <c r="BZ141" i="8"/>
  <c r="CA104" i="8"/>
  <c r="BM137" i="8"/>
  <c r="CM137" i="8" s="1"/>
  <c r="BM136" i="8"/>
  <c r="CM136" i="8" s="1"/>
  <c r="BM140" i="8"/>
  <c r="CM140" i="8" s="1"/>
  <c r="BN174" i="8"/>
  <c r="AK129" i="8"/>
  <c r="AK140" i="8" s="1"/>
  <c r="BN118" i="8"/>
  <c r="BN105" i="8"/>
  <c r="CM109" i="8"/>
  <c r="BN107" i="8"/>
  <c r="BN103" i="8"/>
  <c r="BN110" i="8"/>
  <c r="CM168" i="8"/>
  <c r="CM114" i="8"/>
  <c r="CM106" i="8"/>
  <c r="CM167" i="8"/>
  <c r="BN109" i="8"/>
  <c r="BM138" i="8"/>
  <c r="CM110" i="8"/>
  <c r="AK125" i="8"/>
  <c r="AK136" i="8" s="1"/>
  <c r="BN114" i="8"/>
  <c r="AK132" i="8"/>
  <c r="AK143" i="8" s="1"/>
  <c r="BN121" i="8"/>
  <c r="BN167" i="8"/>
  <c r="BN171" i="8"/>
  <c r="BN169" i="8"/>
  <c r="CL142" i="8"/>
  <c r="CM108" i="8"/>
  <c r="BM139" i="8"/>
  <c r="BN115" i="8"/>
  <c r="AK126" i="8"/>
  <c r="AK137" i="8" s="1"/>
  <c r="BN117" i="8"/>
  <c r="AK128" i="8"/>
  <c r="AK139" i="8" s="1"/>
  <c r="BN119" i="8"/>
  <c r="AK130" i="8"/>
  <c r="AK141" i="8" s="1"/>
  <c r="BN172" i="8"/>
  <c r="BN173" i="8"/>
  <c r="BN116" i="8"/>
  <c r="AK127" i="8"/>
  <c r="AK138" i="8" s="1"/>
  <c r="BN168" i="8"/>
  <c r="BN108" i="8"/>
  <c r="AM9" i="8"/>
  <c r="BM143" i="8"/>
  <c r="CM172" i="8"/>
  <c r="CM117" i="8"/>
  <c r="CL143" i="8"/>
  <c r="BN170" i="8"/>
  <c r="CM115" i="8"/>
  <c r="CM107" i="8"/>
  <c r="CM169" i="8"/>
  <c r="BN106" i="8"/>
  <c r="BN120" i="8"/>
  <c r="AK131" i="8"/>
  <c r="AK142" i="8" s="1"/>
  <c r="BM142" i="8"/>
  <c r="CM142" i="8" s="1"/>
  <c r="BM141" i="8"/>
  <c r="CM174" i="8"/>
  <c r="BN104" i="8"/>
  <c r="CM170" i="8"/>
  <c r="CM105" i="8"/>
  <c r="CM173" i="8"/>
  <c r="CB171" i="8" a="1"/>
  <c r="CA140" i="8" a="1"/>
  <c r="CB169" i="8" a="1"/>
  <c r="CB104" i="8" a="1"/>
  <c r="AR104" i="8" a="1"/>
  <c r="AR170" i="8" a="1"/>
  <c r="AR120" i="8" a="1"/>
  <c r="CB103" i="8" a="1"/>
  <c r="CB118" i="8" a="1"/>
  <c r="CB105" i="8" a="1"/>
  <c r="AR171" i="8" a="1"/>
  <c r="CA142" i="8" a="1"/>
  <c r="AR167" i="8" a="1"/>
  <c r="AR109" i="8" a="1"/>
  <c r="CA139" i="8" a="1"/>
  <c r="AR118" i="8" a="1"/>
  <c r="AR107" i="8" a="1"/>
  <c r="CB114" i="8" a="1"/>
  <c r="AR105" i="8" a="1"/>
  <c r="CA141" i="8" a="1"/>
  <c r="CB120" i="8" a="1"/>
  <c r="CB172" i="8" a="1"/>
  <c r="CB116" i="8" a="1"/>
  <c r="CB107" i="8" a="1"/>
  <c r="CB121" i="8" a="1"/>
  <c r="AR106" i="8" a="1"/>
  <c r="AR108" i="8" a="1"/>
  <c r="CA137" i="8" a="1"/>
  <c r="AR172" i="8" a="1"/>
  <c r="AR174" i="8" a="1"/>
  <c r="AR103" i="8" a="1"/>
  <c r="CB168" i="8" a="1"/>
  <c r="CB174" i="8" a="1"/>
  <c r="AR168" i="8" a="1"/>
  <c r="CB173" i="8" a="1"/>
  <c r="CA136" i="8" a="1"/>
  <c r="CB108" i="8" a="1"/>
  <c r="AR114" i="8" a="1"/>
  <c r="AR173" i="8" a="1"/>
  <c r="CB167" i="8" a="1"/>
  <c r="AR117" i="8" a="1"/>
  <c r="AR121" i="8" a="1"/>
  <c r="AR119" i="8" a="1"/>
  <c r="CB119" i="8" a="1"/>
  <c r="CB110" i="8" a="1"/>
  <c r="AR110" i="8" a="1"/>
  <c r="AR169" i="8" a="1"/>
  <c r="CB106" i="8" a="1"/>
  <c r="AR116" i="8" a="1"/>
  <c r="CB117" i="8" a="1"/>
  <c r="CA138" i="8" a="1"/>
  <c r="CB115" i="8" a="1"/>
  <c r="CA143" i="8" a="1"/>
  <c r="CB170" i="8" a="1"/>
  <c r="CB109" i="8" a="1"/>
  <c r="AR115" i="8" a="1"/>
  <c r="CM141" i="8" l="1"/>
  <c r="CM139" i="8"/>
  <c r="CM138" i="8"/>
  <c r="AL58" i="8"/>
  <c r="CN119" i="8"/>
  <c r="CN114" i="8"/>
  <c r="CN110" i="8"/>
  <c r="CA138" i="8"/>
  <c r="CA143" i="8"/>
  <c r="CB116" i="8"/>
  <c r="AR116" i="8"/>
  <c r="CB109" i="8"/>
  <c r="AR109" i="8"/>
  <c r="CB103" i="8"/>
  <c r="AR103" i="8"/>
  <c r="CB104" i="8"/>
  <c r="AR104" i="8"/>
  <c r="CB117" i="8"/>
  <c r="AR117" i="8"/>
  <c r="CB120" i="8"/>
  <c r="AR120" i="8"/>
  <c r="CB168" i="8"/>
  <c r="AR168" i="8"/>
  <c r="CB172" i="8"/>
  <c r="AR172" i="8"/>
  <c r="CB108" i="8"/>
  <c r="AR108" i="8"/>
  <c r="CB118" i="8"/>
  <c r="AR118" i="8"/>
  <c r="CB171" i="8"/>
  <c r="AR171" i="8"/>
  <c r="CB110" i="8"/>
  <c r="AR110" i="8"/>
  <c r="CA141" i="8"/>
  <c r="CA142" i="8"/>
  <c r="CA136" i="8"/>
  <c r="CB114" i="8"/>
  <c r="AR114" i="8"/>
  <c r="CB106" i="8"/>
  <c r="AR106" i="8"/>
  <c r="CB105" i="8"/>
  <c r="AR105" i="8"/>
  <c r="CB169" i="8"/>
  <c r="AR169" i="8"/>
  <c r="CB107" i="8"/>
  <c r="AR107" i="8"/>
  <c r="CB170" i="8"/>
  <c r="AR170" i="8"/>
  <c r="CA139" i="8"/>
  <c r="CB173" i="8"/>
  <c r="AR173" i="8"/>
  <c r="CB167" i="8"/>
  <c r="AR167" i="8"/>
  <c r="CB119" i="8"/>
  <c r="AR119" i="8"/>
  <c r="CA140" i="8"/>
  <c r="CB174" i="8"/>
  <c r="AR174" i="8"/>
  <c r="CB115" i="8"/>
  <c r="AR115" i="8"/>
  <c r="CB121" i="8"/>
  <c r="AR121" i="8"/>
  <c r="CA137" i="8"/>
  <c r="BN138" i="8"/>
  <c r="CN138" i="8" s="1"/>
  <c r="BN143" i="8"/>
  <c r="CN143" i="8" s="1"/>
  <c r="CN104" i="8"/>
  <c r="CN168" i="8"/>
  <c r="CN169" i="8"/>
  <c r="CN103" i="8"/>
  <c r="AL127" i="8"/>
  <c r="AL138" i="8" s="1"/>
  <c r="BO116" i="8"/>
  <c r="BO109" i="8"/>
  <c r="BO103" i="8"/>
  <c r="BO104" i="8"/>
  <c r="AL128" i="8"/>
  <c r="AL139" i="8" s="1"/>
  <c r="BO117" i="8"/>
  <c r="BO120" i="8"/>
  <c r="AL131" i="8"/>
  <c r="AL142" i="8" s="1"/>
  <c r="BO168" i="8"/>
  <c r="BO172" i="8"/>
  <c r="CN116" i="8"/>
  <c r="CN171" i="8"/>
  <c r="CN107" i="8"/>
  <c r="BO108" i="8"/>
  <c r="AL129" i="8"/>
  <c r="AL140" i="8" s="1"/>
  <c r="BO118" i="8"/>
  <c r="BO171" i="8"/>
  <c r="BO110" i="8"/>
  <c r="BN141" i="8"/>
  <c r="CN118" i="8"/>
  <c r="CN173" i="8"/>
  <c r="CN167" i="8"/>
  <c r="CN105" i="8"/>
  <c r="BN142" i="8"/>
  <c r="BN136" i="8"/>
  <c r="CN120" i="8"/>
  <c r="CN172" i="8"/>
  <c r="CN121" i="8"/>
  <c r="AL125" i="8"/>
  <c r="AL136" i="8" s="1"/>
  <c r="BO114" i="8"/>
  <c r="CO114" i="8" s="1"/>
  <c r="BO106" i="8"/>
  <c r="BO105" i="8"/>
  <c r="BO169" i="8"/>
  <c r="BO107" i="8"/>
  <c r="BO170" i="8"/>
  <c r="BN139" i="8"/>
  <c r="CN139" i="8" s="1"/>
  <c r="CN106" i="8"/>
  <c r="CN174" i="8"/>
  <c r="BO173" i="8"/>
  <c r="BO167" i="8"/>
  <c r="AL130" i="8"/>
  <c r="AL141" i="8" s="1"/>
  <c r="BO119" i="8"/>
  <c r="BN140" i="8"/>
  <c r="CN170" i="8"/>
  <c r="CN117" i="8"/>
  <c r="BO174" i="8"/>
  <c r="AL126" i="8"/>
  <c r="AL137" i="8" s="1"/>
  <c r="BO115" i="8"/>
  <c r="AL132" i="8"/>
  <c r="AL143" i="8" s="1"/>
  <c r="BO121" i="8"/>
  <c r="CO121" i="8" s="1"/>
  <c r="BN137" i="8"/>
  <c r="CN137" i="8" s="1"/>
  <c r="CM143" i="8"/>
  <c r="CN115" i="8"/>
  <c r="CN109" i="8"/>
  <c r="CN108" i="8"/>
  <c r="AQ172" i="8" a="1"/>
  <c r="AV173" i="8" a="1"/>
  <c r="CB142" i="8" a="1"/>
  <c r="AV105" i="8" a="1"/>
  <c r="AV106" i="8" a="1"/>
  <c r="AQ169" i="8" a="1"/>
  <c r="CC121" i="8" a="1"/>
  <c r="CC118" i="8" a="1"/>
  <c r="AQ107" i="8" a="1"/>
  <c r="AV109" i="8" a="1"/>
  <c r="AR137" i="8" a="1"/>
  <c r="CC169" i="8" a="1"/>
  <c r="AV107" i="8" a="1"/>
  <c r="AQ119" i="8" a="1"/>
  <c r="CC103" i="8" a="1"/>
  <c r="CC104" i="8" a="1"/>
  <c r="AV167" i="8" a="1"/>
  <c r="AV115" i="8" a="1"/>
  <c r="CB143" i="8" a="1"/>
  <c r="CC168" i="8" a="1"/>
  <c r="AQ170" i="8" a="1"/>
  <c r="AV174" i="8" a="1"/>
  <c r="AV119" i="8" a="1"/>
  <c r="AV103" i="8" a="1"/>
  <c r="AQ167" i="8" a="1"/>
  <c r="AQ117" i="8" a="1"/>
  <c r="CC120" i="8" a="1"/>
  <c r="AV117" i="8" a="1"/>
  <c r="AV121" i="8" a="1"/>
  <c r="CB140" i="8" a="1"/>
  <c r="AQ114" i="8" a="1"/>
  <c r="CC106" i="8" a="1"/>
  <c r="AQ115" i="8" a="1"/>
  <c r="AQ121" i="8" a="1"/>
  <c r="AQ173" i="8" a="1"/>
  <c r="CC170" i="8" a="1"/>
  <c r="AV169" i="8" a="1"/>
  <c r="CB141" i="8" a="1"/>
  <c r="CC107" i="8" a="1"/>
  <c r="CC110" i="8" a="1"/>
  <c r="CC109" i="8" a="1"/>
  <c r="AR143" i="8" a="1"/>
  <c r="AV108" i="8" a="1"/>
  <c r="CC114" i="8" a="1"/>
  <c r="AQ118" i="8" a="1"/>
  <c r="AV172" i="8" a="1"/>
  <c r="AQ105" i="8" a="1"/>
  <c r="CC167" i="8" a="1"/>
  <c r="CC171" i="8" a="1"/>
  <c r="CC108" i="8" a="1"/>
  <c r="AR140" i="8" a="1"/>
  <c r="AQ120" i="8" a="1"/>
  <c r="CC172" i="8" a="1"/>
  <c r="CB138" i="8" a="1"/>
  <c r="CC115" i="8" a="1"/>
  <c r="AV168" i="8" a="1"/>
  <c r="AQ171" i="8" a="1"/>
  <c r="AQ168" i="8" a="1"/>
  <c r="CC117" i="8" a="1"/>
  <c r="AQ116" i="8" a="1"/>
  <c r="AQ109" i="8" a="1"/>
  <c r="CB136" i="8" a="1"/>
  <c r="CB139" i="8" a="1"/>
  <c r="CC116" i="8" a="1"/>
  <c r="AV104" i="8" a="1"/>
  <c r="AR141" i="8" a="1"/>
  <c r="AR138" i="8" a="1"/>
  <c r="CC173" i="8" a="1"/>
  <c r="AQ110" i="8" a="1"/>
  <c r="AV120" i="8" a="1"/>
  <c r="AV170" i="8" a="1"/>
  <c r="AR139" i="8" a="1"/>
  <c r="CC105" i="8" a="1"/>
  <c r="CB137" i="8" a="1"/>
  <c r="AR136" i="8" a="1"/>
  <c r="AV116" i="8" a="1"/>
  <c r="AQ174" i="8" a="1"/>
  <c r="CC119" i="8" a="1"/>
  <c r="CC174" i="8" a="1"/>
  <c r="AQ103" i="8" a="1"/>
  <c r="AV171" i="8" a="1"/>
  <c r="AQ104" i="8" a="1"/>
  <c r="AR142" i="8" a="1"/>
  <c r="AQ106" i="8" a="1"/>
  <c r="AQ108" i="8" a="1"/>
  <c r="AV114" i="8" a="1"/>
  <c r="AV110" i="8" a="1"/>
  <c r="AV118" i="8" a="1"/>
  <c r="CO119" i="8" l="1"/>
  <c r="CN142" i="8"/>
  <c r="CO115" i="8"/>
  <c r="CN136" i="8"/>
  <c r="CO103" i="8"/>
  <c r="CO108" i="8"/>
  <c r="CN141" i="8"/>
  <c r="CB136" i="8"/>
  <c r="AR136" i="8"/>
  <c r="CB137" i="8"/>
  <c r="AR137" i="8"/>
  <c r="CB138" i="8"/>
  <c r="AR138" i="8"/>
  <c r="CC170" i="8"/>
  <c r="AQ170" i="8"/>
  <c r="CC116" i="8"/>
  <c r="AQ116" i="8"/>
  <c r="CC109" i="8"/>
  <c r="AQ109" i="8"/>
  <c r="AV119" i="8"/>
  <c r="AV171" i="8"/>
  <c r="AV168" i="8"/>
  <c r="AV103" i="8"/>
  <c r="CC114" i="8"/>
  <c r="AQ114" i="8"/>
  <c r="CC117" i="8"/>
  <c r="AQ117" i="8"/>
  <c r="CC119" i="8"/>
  <c r="AQ119" i="8"/>
  <c r="CC110" i="8"/>
  <c r="AQ110" i="8"/>
  <c r="AV121" i="8"/>
  <c r="AV107" i="8"/>
  <c r="AV114" i="8"/>
  <c r="CB139" i="8"/>
  <c r="AR139" i="8"/>
  <c r="CC172" i="8"/>
  <c r="AQ172" i="8"/>
  <c r="CC106" i="8"/>
  <c r="AQ106" i="8"/>
  <c r="CC120" i="8"/>
  <c r="AQ120" i="8"/>
  <c r="CC107" i="8"/>
  <c r="AQ107" i="8"/>
  <c r="AV167" i="8"/>
  <c r="AV118" i="8"/>
  <c r="AV120" i="8"/>
  <c r="AV109" i="8"/>
  <c r="CC174" i="8"/>
  <c r="AQ174" i="8"/>
  <c r="CC108" i="8"/>
  <c r="AQ108" i="8"/>
  <c r="CC121" i="8"/>
  <c r="AQ121" i="8"/>
  <c r="CC169" i="8"/>
  <c r="AQ169" i="8"/>
  <c r="AV115" i="8"/>
  <c r="AV169" i="8"/>
  <c r="CC173" i="8"/>
  <c r="AQ173" i="8"/>
  <c r="CC168" i="8"/>
  <c r="AQ168" i="8"/>
  <c r="CC115" i="8"/>
  <c r="AQ115" i="8"/>
  <c r="AV173" i="8"/>
  <c r="AV108" i="8"/>
  <c r="AV117" i="8"/>
  <c r="AV116" i="8"/>
  <c r="CC118" i="8"/>
  <c r="AQ118" i="8"/>
  <c r="AV174" i="8"/>
  <c r="AV105" i="8"/>
  <c r="CC103" i="8"/>
  <c r="AQ103" i="8"/>
  <c r="CC167" i="8"/>
  <c r="AQ167" i="8"/>
  <c r="CC104" i="8"/>
  <c r="AQ104" i="8"/>
  <c r="CB142" i="8"/>
  <c r="AR142" i="8"/>
  <c r="AV110" i="8"/>
  <c r="AV172" i="8"/>
  <c r="AV104" i="8"/>
  <c r="CB143" i="8"/>
  <c r="AR143" i="8"/>
  <c r="CB141" i="8"/>
  <c r="AR141" i="8"/>
  <c r="CC171" i="8"/>
  <c r="AQ171" i="8"/>
  <c r="CC105" i="8"/>
  <c r="AQ105" i="8"/>
  <c r="CB140" i="8"/>
  <c r="AR140" i="8"/>
  <c r="AV170" i="8"/>
  <c r="AV106" i="8"/>
  <c r="BO136" i="8"/>
  <c r="BO137" i="8"/>
  <c r="BO138" i="8"/>
  <c r="BP170" i="8"/>
  <c r="AM127" i="8"/>
  <c r="BP116" i="8"/>
  <c r="BP109" i="8"/>
  <c r="CO117" i="8"/>
  <c r="CO116" i="8"/>
  <c r="CO170" i="8"/>
  <c r="CO106" i="8"/>
  <c r="AM125" i="8"/>
  <c r="BP114" i="8"/>
  <c r="AM128" i="8"/>
  <c r="AM139" i="8" s="1"/>
  <c r="BP117" i="8"/>
  <c r="BP119" i="8"/>
  <c r="AM130" i="8"/>
  <c r="AM141" i="8" s="1"/>
  <c r="BP110" i="8"/>
  <c r="CO171" i="8"/>
  <c r="CO168" i="8"/>
  <c r="BO139" i="8"/>
  <c r="BP172" i="8"/>
  <c r="BP106" i="8"/>
  <c r="AM131" i="8"/>
  <c r="AM142" i="8" s="1"/>
  <c r="BP120" i="8"/>
  <c r="BP107" i="8"/>
  <c r="CO107" i="8"/>
  <c r="AM58" i="8"/>
  <c r="BP174" i="8"/>
  <c r="BP108" i="8"/>
  <c r="AM132" i="8"/>
  <c r="AM143" i="8" s="1"/>
  <c r="BP121" i="8"/>
  <c r="CP121" i="8" s="1"/>
  <c r="BP169" i="8"/>
  <c r="CO167" i="8"/>
  <c r="CO118" i="8"/>
  <c r="CO120" i="8"/>
  <c r="CO109" i="8"/>
  <c r="AM61" i="8" a="1"/>
  <c r="G61" i="8" a="1"/>
  <c r="G61" i="8" s="1"/>
  <c r="G78" i="8" s="1"/>
  <c r="H61" i="8" a="1"/>
  <c r="H61" i="8" s="1"/>
  <c r="H78" i="8" s="1"/>
  <c r="I61" i="8" a="1"/>
  <c r="I61" i="8" s="1"/>
  <c r="I78" i="8" s="1"/>
  <c r="J61" i="8" a="1"/>
  <c r="J61" i="8" s="1"/>
  <c r="J78" i="8" s="1"/>
  <c r="K61" i="8" a="1"/>
  <c r="K61" i="8" s="1"/>
  <c r="K78" i="8" s="1"/>
  <c r="L61" i="8" a="1"/>
  <c r="L61" i="8" s="1"/>
  <c r="L78" i="8" s="1"/>
  <c r="M61" i="8" a="1"/>
  <c r="M61" i="8" s="1"/>
  <c r="M78" i="8" s="1"/>
  <c r="N61" i="8" a="1"/>
  <c r="N61" i="8" s="1"/>
  <c r="N78" i="8" s="1"/>
  <c r="O61" i="8" a="1"/>
  <c r="O61" i="8" s="1"/>
  <c r="O78" i="8" s="1"/>
  <c r="P61" i="8" a="1"/>
  <c r="P61" i="8" s="1"/>
  <c r="P78" i="8" s="1"/>
  <c r="Q61" i="8" a="1"/>
  <c r="Q61" i="8" s="1"/>
  <c r="R61" i="8" a="1"/>
  <c r="R61" i="8" s="1"/>
  <c r="R78" i="8" s="1"/>
  <c r="S61" i="8" a="1"/>
  <c r="S61" i="8" s="1"/>
  <c r="S78" i="8" s="1"/>
  <c r="T61" i="8" a="1"/>
  <c r="T61" i="8" s="1"/>
  <c r="T78" i="8" s="1"/>
  <c r="U61" i="8" a="1"/>
  <c r="U61" i="8" s="1"/>
  <c r="U78" i="8" s="1"/>
  <c r="V61" i="8" a="1"/>
  <c r="V61" i="8" s="1"/>
  <c r="V78" i="8" s="1"/>
  <c r="F61" i="8" a="1"/>
  <c r="F61" i="8" s="1"/>
  <c r="F78" i="8" s="1"/>
  <c r="C61" i="8" a="1"/>
  <c r="W61" i="8" a="1"/>
  <c r="W61" i="8" s="1"/>
  <c r="W78" i="8" s="1"/>
  <c r="X61" i="8" a="1"/>
  <c r="X61" i="8" s="1"/>
  <c r="X78" i="8" s="1"/>
  <c r="Y61" i="8" a="1"/>
  <c r="Y61" i="8" s="1"/>
  <c r="Y78" i="8" s="1"/>
  <c r="Z61" i="8" a="1"/>
  <c r="Z61" i="8" s="1"/>
  <c r="Z78" i="8" s="1"/>
  <c r="AA61" i="8" a="1"/>
  <c r="AA61" i="8" s="1"/>
  <c r="AA78" i="8" s="1"/>
  <c r="AB61" i="8" a="1"/>
  <c r="AB61" i="8" s="1"/>
  <c r="AB78" i="8" s="1"/>
  <c r="AC61" i="8" a="1"/>
  <c r="AD61" i="8" a="1"/>
  <c r="AE61" i="8" a="1"/>
  <c r="AF61" i="8" a="1"/>
  <c r="AG61" i="8" a="1"/>
  <c r="AH61" i="8" a="1"/>
  <c r="AI61" i="8" a="1"/>
  <c r="AJ61" i="8" a="1"/>
  <c r="AK61" i="8" a="1"/>
  <c r="BP173" i="8"/>
  <c r="BP168" i="8"/>
  <c r="BP115" i="8"/>
  <c r="AM126" i="8"/>
  <c r="AM137" i="8" s="1"/>
  <c r="CO169" i="8"/>
  <c r="AM129" i="8"/>
  <c r="AM140" i="8" s="1"/>
  <c r="BP118" i="8"/>
  <c r="CP118" i="8" s="1"/>
  <c r="CO173" i="8"/>
  <c r="BP103" i="8"/>
  <c r="AM136" i="8"/>
  <c r="BP167" i="8"/>
  <c r="BP104" i="8"/>
  <c r="BO142" i="8"/>
  <c r="CO174" i="8"/>
  <c r="CO105" i="8"/>
  <c r="BO143" i="8"/>
  <c r="BO141" i="8"/>
  <c r="BP171" i="8"/>
  <c r="BP105" i="8"/>
  <c r="AM138" i="8"/>
  <c r="BO140" i="8"/>
  <c r="AL61" i="8" a="1"/>
  <c r="CN140" i="8"/>
  <c r="CO110" i="8"/>
  <c r="CO172" i="8"/>
  <c r="CO104" i="8"/>
  <c r="AU169" i="8" a="1"/>
  <c r="AT65" i="8" a="1"/>
  <c r="AS66" i="8" a="1"/>
  <c r="CC143" i="8" a="1"/>
  <c r="AT68" i="8" a="1"/>
  <c r="AR66" i="8" a="1"/>
  <c r="AQ64" i="8" a="1"/>
  <c r="AT62" i="8" a="1"/>
  <c r="AT63" i="8" a="1"/>
  <c r="AT64" i="8" a="1"/>
  <c r="CC138" i="8" a="1"/>
  <c r="AT76" i="8" a="1"/>
  <c r="AU116" i="8" a="1"/>
  <c r="AT73" i="8" a="1"/>
  <c r="AR65" i="8" a="1"/>
  <c r="AS72" i="8" a="1"/>
  <c r="AU173" i="8" a="1"/>
  <c r="AQ73" i="8" a="1"/>
  <c r="AS70" i="8" a="1"/>
  <c r="AS71" i="8" a="1"/>
  <c r="AQ70" i="8" a="1"/>
  <c r="AS68" i="8" a="1"/>
  <c r="AU120" i="8" a="1"/>
  <c r="AQ67" i="8" a="1"/>
  <c r="AV142" i="8" a="1"/>
  <c r="AR76" i="8" a="1"/>
  <c r="AV141" i="8" a="1"/>
  <c r="AQ62" i="8" a="1"/>
  <c r="AU103" i="8" a="1"/>
  <c r="AU167" i="8" a="1"/>
  <c r="AV138" i="8" a="1"/>
  <c r="CC140" i="8" a="1"/>
  <c r="AR75" i="8" a="1"/>
  <c r="AR67" i="8" a="1"/>
  <c r="AT70" i="8" a="1"/>
  <c r="AT67" i="8" a="1"/>
  <c r="AS76" i="8" a="1"/>
  <c r="AQ76" i="8" a="1"/>
  <c r="AR62" i="8" a="1"/>
  <c r="AQ72" i="8" a="1"/>
  <c r="AQ141" i="8" a="1"/>
  <c r="AV136" i="8" a="1"/>
  <c r="AQ137" i="8" a="1"/>
  <c r="AR69" i="8" a="1"/>
  <c r="AU109" i="8" a="1"/>
  <c r="CC137" i="8" a="1"/>
  <c r="AQ75" i="8" a="1"/>
  <c r="AS64" i="8" a="1"/>
  <c r="AT74" i="8" a="1"/>
  <c r="AR63" i="8" a="1"/>
  <c r="CC142" i="8" a="1"/>
  <c r="AS69" i="8" a="1"/>
  <c r="AT66" i="8" a="1"/>
  <c r="AQ71" i="8" a="1"/>
  <c r="AU115" i="8" a="1"/>
  <c r="AS77" i="8" a="1"/>
  <c r="AQ142" i="8" a="1"/>
  <c r="AQ69" i="8" a="1"/>
  <c r="AU110" i="8" a="1"/>
  <c r="AT75" i="8" a="1"/>
  <c r="CC141" i="8" a="1"/>
  <c r="AU118" i="8" a="1"/>
  <c r="AQ74" i="8" a="1"/>
  <c r="AU168" i="8" a="1"/>
  <c r="AU106" i="8" a="1"/>
  <c r="AV143" i="8" a="1"/>
  <c r="AT71" i="8" a="1"/>
  <c r="AV139" i="8" a="1"/>
  <c r="AT69" i="8" a="1"/>
  <c r="AR77" i="8" a="1"/>
  <c r="AS62" i="8" a="1"/>
  <c r="AU170" i="8" a="1"/>
  <c r="AU107" i="8" a="1"/>
  <c r="AU119" i="8" a="1"/>
  <c r="AR71" i="8" a="1"/>
  <c r="AQ77" i="8" a="1"/>
  <c r="AU117" i="8" a="1"/>
  <c r="AQ138" i="8" a="1"/>
  <c r="AT77" i="8" a="1"/>
  <c r="AU105" i="8" a="1"/>
  <c r="AU171" i="8" a="1"/>
  <c r="AV140" i="8" a="1"/>
  <c r="CC136" i="8" a="1"/>
  <c r="AR70" i="8" a="1"/>
  <c r="AS73" i="8" a="1"/>
  <c r="AQ63" i="8" a="1"/>
  <c r="AQ65" i="8" a="1"/>
  <c r="AS74" i="8" a="1"/>
  <c r="AR68" i="8" a="1"/>
  <c r="AR72" i="8" a="1"/>
  <c r="AQ68" i="8" a="1"/>
  <c r="AV137" i="8" a="1"/>
  <c r="AU114" i="8" a="1"/>
  <c r="AR73" i="8" a="1"/>
  <c r="AT72" i="8" a="1"/>
  <c r="AS75" i="8" a="1"/>
  <c r="AQ143" i="8" a="1"/>
  <c r="CC139" i="8" a="1"/>
  <c r="AU108" i="8" a="1"/>
  <c r="AU174" i="8" a="1"/>
  <c r="AQ140" i="8" a="1"/>
  <c r="AQ139" i="8" a="1"/>
  <c r="AS65" i="8" a="1"/>
  <c r="AQ66" i="8" a="1"/>
  <c r="AS67" i="8" a="1"/>
  <c r="AR74" i="8" a="1"/>
  <c r="AQ136" i="8" a="1"/>
  <c r="AR64" i="8" a="1"/>
  <c r="AS63" i="8" a="1"/>
  <c r="AU121" i="8" a="1"/>
  <c r="AU104" i="8" a="1"/>
  <c r="AU172" i="8" a="1"/>
  <c r="CO139" i="8" l="1"/>
  <c r="CP119" i="8"/>
  <c r="CO138" i="8"/>
  <c r="CO143" i="8"/>
  <c r="CP117" i="8"/>
  <c r="CP109" i="8"/>
  <c r="CC143" i="8"/>
  <c r="AQ143" i="8"/>
  <c r="AT77" i="8"/>
  <c r="AT70" i="8"/>
  <c r="AT71" i="8"/>
  <c r="AT72" i="8"/>
  <c r="AT75" i="8"/>
  <c r="AT68" i="8"/>
  <c r="AT65" i="8"/>
  <c r="AT62" i="8"/>
  <c r="AT76" i="8"/>
  <c r="AT64" i="8"/>
  <c r="AT66" i="8"/>
  <c r="AT69" i="8"/>
  <c r="AT63" i="8"/>
  <c r="AT73" i="8"/>
  <c r="AT74" i="8"/>
  <c r="AT67" i="8"/>
  <c r="AV141" i="8"/>
  <c r="AU110" i="8"/>
  <c r="AU170" i="8"/>
  <c r="AQ62" i="8"/>
  <c r="AQ66" i="8"/>
  <c r="AQ75" i="8"/>
  <c r="AQ70" i="8"/>
  <c r="AQ68" i="8"/>
  <c r="AQ64" i="8"/>
  <c r="AQ69" i="8"/>
  <c r="AQ73" i="8"/>
  <c r="AQ71" i="8"/>
  <c r="AQ65" i="8"/>
  <c r="AQ72" i="8"/>
  <c r="AQ76" i="8"/>
  <c r="AQ67" i="8"/>
  <c r="AQ74" i="8"/>
  <c r="AQ63" i="8"/>
  <c r="AQ77" i="8"/>
  <c r="AU104" i="8"/>
  <c r="AU118" i="8"/>
  <c r="AU168" i="8"/>
  <c r="AU121" i="8"/>
  <c r="AU172" i="8"/>
  <c r="AR62" i="8"/>
  <c r="AR75" i="8"/>
  <c r="AR66" i="8"/>
  <c r="AR77" i="8"/>
  <c r="AR67" i="8"/>
  <c r="AR63" i="8"/>
  <c r="AR64" i="8"/>
  <c r="AR65" i="8"/>
  <c r="AR69" i="8"/>
  <c r="AR73" i="8"/>
  <c r="AR72" i="8"/>
  <c r="AR76" i="8"/>
  <c r="AR70" i="8"/>
  <c r="AR71" i="8"/>
  <c r="AR68" i="8"/>
  <c r="AR74" i="8"/>
  <c r="CC140" i="8"/>
  <c r="AQ140" i="8"/>
  <c r="CC139" i="8"/>
  <c r="AQ139" i="8"/>
  <c r="AV140" i="8"/>
  <c r="AV143" i="8"/>
  <c r="AU119" i="8"/>
  <c r="AV138" i="8"/>
  <c r="AU167" i="8"/>
  <c r="AU173" i="8"/>
  <c r="AU108" i="8"/>
  <c r="AU107" i="8"/>
  <c r="AV139" i="8"/>
  <c r="AU105" i="8"/>
  <c r="AU117" i="8"/>
  <c r="AU109" i="8"/>
  <c r="AV137" i="8"/>
  <c r="AS68" i="8"/>
  <c r="AS71" i="8"/>
  <c r="AS65" i="8"/>
  <c r="AS69" i="8"/>
  <c r="AS67" i="8"/>
  <c r="AS76" i="8"/>
  <c r="AS70" i="8"/>
  <c r="AS64" i="8"/>
  <c r="AS66" i="8"/>
  <c r="AS72" i="8"/>
  <c r="AS62" i="8"/>
  <c r="AS74" i="8"/>
  <c r="AS73" i="8"/>
  <c r="AS63" i="8"/>
  <c r="AS75" i="8"/>
  <c r="AS77" i="8"/>
  <c r="CC138" i="8"/>
  <c r="AQ138" i="8"/>
  <c r="CC137" i="8"/>
  <c r="AQ137" i="8"/>
  <c r="AU103" i="8"/>
  <c r="AU174" i="8"/>
  <c r="AU120" i="8"/>
  <c r="CC136" i="8"/>
  <c r="AQ136" i="8"/>
  <c r="AU171" i="8"/>
  <c r="AU114" i="8"/>
  <c r="AU116" i="8"/>
  <c r="AV136" i="8"/>
  <c r="CC142" i="8"/>
  <c r="AQ142" i="8"/>
  <c r="CC141" i="8"/>
  <c r="AQ141" i="8"/>
  <c r="AV142" i="8"/>
  <c r="AU115" i="8"/>
  <c r="AU169" i="8"/>
  <c r="AU106" i="8"/>
  <c r="BP143" i="8"/>
  <c r="CP143" i="8" s="1"/>
  <c r="BN75" i="8"/>
  <c r="BN74" i="8"/>
  <c r="BN67" i="8"/>
  <c r="BN71" i="8"/>
  <c r="BN76" i="8"/>
  <c r="BN72" i="8"/>
  <c r="BN68" i="8"/>
  <c r="BN64" i="8"/>
  <c r="BN73" i="8"/>
  <c r="BN77" i="8"/>
  <c r="BN63" i="8"/>
  <c r="AK61" i="8"/>
  <c r="BN62" i="8"/>
  <c r="BN69" i="8"/>
  <c r="BN66" i="8"/>
  <c r="BN65" i="8"/>
  <c r="BN70" i="8"/>
  <c r="BF75" i="8"/>
  <c r="BF74" i="8"/>
  <c r="BF67" i="8"/>
  <c r="BF71" i="8"/>
  <c r="BF76" i="8"/>
  <c r="BF72" i="8"/>
  <c r="BF68" i="8"/>
  <c r="BF64" i="8"/>
  <c r="BF73" i="8"/>
  <c r="BF77" i="8"/>
  <c r="BF69" i="8"/>
  <c r="BF66" i="8"/>
  <c r="AC61" i="8"/>
  <c r="BF63" i="8"/>
  <c r="BF65" i="8"/>
  <c r="BF70" i="8"/>
  <c r="BF62" i="8"/>
  <c r="CO142" i="8"/>
  <c r="CP115" i="8"/>
  <c r="CP169" i="8"/>
  <c r="CP106" i="8"/>
  <c r="BA110" i="8"/>
  <c r="AY110" i="8"/>
  <c r="AZ110" i="8"/>
  <c r="AY170" i="8"/>
  <c r="BA170" i="8"/>
  <c r="AZ170" i="8"/>
  <c r="BM70" i="8"/>
  <c r="BM77" i="8"/>
  <c r="BM62" i="8"/>
  <c r="BM74" i="8"/>
  <c r="BM71" i="8"/>
  <c r="BM75" i="8"/>
  <c r="BM63" i="8"/>
  <c r="BM67" i="8"/>
  <c r="BM76" i="8"/>
  <c r="BM72" i="8"/>
  <c r="BM73" i="8"/>
  <c r="BM65" i="8"/>
  <c r="BM64" i="8"/>
  <c r="AJ61" i="8"/>
  <c r="BM68" i="8"/>
  <c r="BM69" i="8"/>
  <c r="BM66" i="8"/>
  <c r="BP77" i="8"/>
  <c r="BP76" i="8"/>
  <c r="BP69" i="8"/>
  <c r="BP73" i="8"/>
  <c r="BP70" i="8"/>
  <c r="BP74" i="8"/>
  <c r="AM61" i="8"/>
  <c r="BP75" i="8"/>
  <c r="BP71" i="8"/>
  <c r="BP65" i="8"/>
  <c r="BP62" i="8"/>
  <c r="BP67" i="8"/>
  <c r="BP66" i="8"/>
  <c r="BP63" i="8"/>
  <c r="BP68" i="8"/>
  <c r="BP72" i="8"/>
  <c r="BP64" i="8"/>
  <c r="CO141" i="8"/>
  <c r="AY104" i="8"/>
  <c r="AZ104" i="8"/>
  <c r="BA104" i="8"/>
  <c r="AZ118" i="8"/>
  <c r="BA118" i="8"/>
  <c r="AY118" i="8"/>
  <c r="AY168" i="8"/>
  <c r="BA168" i="8"/>
  <c r="AZ168" i="8"/>
  <c r="AZ121" i="8"/>
  <c r="BA121" i="8"/>
  <c r="AY121" i="8"/>
  <c r="AZ172" i="8"/>
  <c r="AY172" i="8"/>
  <c r="BA172" i="8"/>
  <c r="CP110" i="8"/>
  <c r="CP170" i="8"/>
  <c r="BO72" i="8"/>
  <c r="BO68" i="8"/>
  <c r="BO64" i="8"/>
  <c r="BO76" i="8"/>
  <c r="BO73" i="8"/>
  <c r="BO77" i="8"/>
  <c r="BO65" i="8"/>
  <c r="BO69" i="8"/>
  <c r="BO70" i="8"/>
  <c r="BO74" i="8"/>
  <c r="BO71" i="8"/>
  <c r="BO67" i="8"/>
  <c r="BO66" i="8"/>
  <c r="BO63" i="8"/>
  <c r="BO62" i="8"/>
  <c r="BO75" i="8"/>
  <c r="AL61" i="8"/>
  <c r="BP140" i="8"/>
  <c r="BL73" i="8"/>
  <c r="BL77" i="8"/>
  <c r="BL65" i="8"/>
  <c r="BL64" i="8"/>
  <c r="AI61" i="8"/>
  <c r="BL74" i="8"/>
  <c r="BL70" i="8"/>
  <c r="BL66" i="8"/>
  <c r="BL62" i="8"/>
  <c r="BL71" i="8"/>
  <c r="BL75" i="8"/>
  <c r="BL67" i="8"/>
  <c r="BL72" i="8"/>
  <c r="BL69" i="8"/>
  <c r="BL63" i="8"/>
  <c r="BL76" i="8"/>
  <c r="BL68" i="8"/>
  <c r="BP139" i="8"/>
  <c r="CP116" i="8"/>
  <c r="CP104" i="8"/>
  <c r="CP168" i="8"/>
  <c r="CP172" i="8"/>
  <c r="BA119" i="8"/>
  <c r="AY119" i="8"/>
  <c r="AZ119" i="8"/>
  <c r="CO140" i="8"/>
  <c r="AY167" i="8"/>
  <c r="AZ167" i="8"/>
  <c r="BA167" i="8"/>
  <c r="AY173" i="8"/>
  <c r="BA173" i="8"/>
  <c r="AZ173" i="8"/>
  <c r="BA108" i="8"/>
  <c r="AZ108" i="8"/>
  <c r="AY108" i="8"/>
  <c r="BA107" i="8"/>
  <c r="AZ107" i="8"/>
  <c r="AY107" i="8"/>
  <c r="BA105" i="8"/>
  <c r="AZ105" i="8"/>
  <c r="AY105" i="8"/>
  <c r="CP167" i="8"/>
  <c r="CP173" i="8"/>
  <c r="CP108" i="8"/>
  <c r="CP107" i="8"/>
  <c r="AZ117" i="8"/>
  <c r="AY117" i="8"/>
  <c r="BA117" i="8"/>
  <c r="AZ109" i="8"/>
  <c r="BA109" i="8"/>
  <c r="AY109" i="8"/>
  <c r="BK76" i="8"/>
  <c r="BK67" i="8"/>
  <c r="BK68" i="8"/>
  <c r="BK64" i="8"/>
  <c r="BK77" i="8"/>
  <c r="BK73" i="8"/>
  <c r="BK74" i="8"/>
  <c r="BK70" i="8"/>
  <c r="AH61" i="8"/>
  <c r="BK72" i="8"/>
  <c r="BK69" i="8"/>
  <c r="BK66" i="8"/>
  <c r="BK65" i="8"/>
  <c r="BK62" i="8"/>
  <c r="BK75" i="8"/>
  <c r="BK71" i="8"/>
  <c r="BK63" i="8"/>
  <c r="BP138" i="8"/>
  <c r="CP138" i="8" s="1"/>
  <c r="BP137" i="8"/>
  <c r="BI74" i="8"/>
  <c r="BI73" i="8"/>
  <c r="BI66" i="8"/>
  <c r="BI70" i="8"/>
  <c r="BI75" i="8"/>
  <c r="BI71" i="8"/>
  <c r="BI67" i="8"/>
  <c r="BI63" i="8"/>
  <c r="BI72" i="8"/>
  <c r="BI76" i="8"/>
  <c r="BI64" i="8"/>
  <c r="BI77" i="8"/>
  <c r="BI65" i="8"/>
  <c r="BI62" i="8"/>
  <c r="AF61" i="8"/>
  <c r="BI69" i="8"/>
  <c r="BI68" i="8"/>
  <c r="CP105" i="8"/>
  <c r="AY103" i="8"/>
  <c r="BA103" i="8"/>
  <c r="AZ103" i="8"/>
  <c r="AZ174" i="8"/>
  <c r="AY174" i="8"/>
  <c r="BA174" i="8"/>
  <c r="BA120" i="8"/>
  <c r="AZ120" i="8"/>
  <c r="AY120" i="8"/>
  <c r="CO137" i="8"/>
  <c r="BJ71" i="8"/>
  <c r="BJ70" i="8"/>
  <c r="BJ63" i="8"/>
  <c r="BJ67" i="8"/>
  <c r="BJ72" i="8"/>
  <c r="BJ76" i="8"/>
  <c r="BJ64" i="8"/>
  <c r="BJ68" i="8"/>
  <c r="BJ77" i="8"/>
  <c r="BJ73" i="8"/>
  <c r="BJ69" i="8"/>
  <c r="BJ74" i="8"/>
  <c r="BJ75" i="8"/>
  <c r="AG61" i="8"/>
  <c r="BJ62" i="8"/>
  <c r="BJ66" i="8"/>
  <c r="BJ65" i="8"/>
  <c r="BP136" i="8"/>
  <c r="BH77" i="8"/>
  <c r="BH76" i="8"/>
  <c r="AE61" i="8"/>
  <c r="BH69" i="8"/>
  <c r="BH73" i="8"/>
  <c r="BH70" i="8"/>
  <c r="BH74" i="8"/>
  <c r="BH62" i="8"/>
  <c r="BH66" i="8"/>
  <c r="BH75" i="8"/>
  <c r="BH71" i="8"/>
  <c r="BH72" i="8"/>
  <c r="BH64" i="8"/>
  <c r="BH63" i="8"/>
  <c r="BH67" i="8"/>
  <c r="BH68" i="8"/>
  <c r="BH65" i="8"/>
  <c r="AY171" i="8"/>
  <c r="AZ171" i="8"/>
  <c r="BA171" i="8"/>
  <c r="CP103" i="8"/>
  <c r="CP174" i="8"/>
  <c r="CP120" i="8"/>
  <c r="AZ114" i="8"/>
  <c r="AY114" i="8"/>
  <c r="BA114" i="8"/>
  <c r="BA116" i="8"/>
  <c r="AZ116" i="8"/>
  <c r="AY116" i="8"/>
  <c r="BG72" i="8"/>
  <c r="BG68" i="8"/>
  <c r="BG64" i="8"/>
  <c r="BG76" i="8"/>
  <c r="BG73" i="8"/>
  <c r="BG77" i="8"/>
  <c r="BG70" i="8"/>
  <c r="BG74" i="8"/>
  <c r="BG71" i="8"/>
  <c r="AD61" i="8"/>
  <c r="BG65" i="8"/>
  <c r="BG62" i="8"/>
  <c r="BG69" i="8"/>
  <c r="BG66" i="8"/>
  <c r="BG63" i="8"/>
  <c r="BG75" i="8"/>
  <c r="BG67" i="8"/>
  <c r="AP76" i="8"/>
  <c r="BE76" i="8" s="1"/>
  <c r="BR76" i="8" s="1"/>
  <c r="CE76" i="8" s="1"/>
  <c r="AP68" i="8"/>
  <c r="BE68" i="8" s="1"/>
  <c r="BR68" i="8" s="1"/>
  <c r="CE68" i="8" s="1"/>
  <c r="C61" i="8"/>
  <c r="AP61" i="8" s="1"/>
  <c r="BE61" i="8" s="1"/>
  <c r="BR61" i="8" s="1"/>
  <c r="CE61" i="8" s="1"/>
  <c r="AP74" i="8"/>
  <c r="BE74" i="8" s="1"/>
  <c r="BR74" i="8" s="1"/>
  <c r="CE74" i="8" s="1"/>
  <c r="AP72" i="8"/>
  <c r="BE72" i="8" s="1"/>
  <c r="BR72" i="8" s="1"/>
  <c r="CE72" i="8" s="1"/>
  <c r="AP77" i="8"/>
  <c r="BE77" i="8" s="1"/>
  <c r="BR77" i="8" s="1"/>
  <c r="CE77" i="8" s="1"/>
  <c r="AP63" i="8"/>
  <c r="BE63" i="8" s="1"/>
  <c r="BR63" i="8" s="1"/>
  <c r="CE63" i="8" s="1"/>
  <c r="AP65" i="8"/>
  <c r="BE65" i="8" s="1"/>
  <c r="BR65" i="8" s="1"/>
  <c r="CE65" i="8" s="1"/>
  <c r="AP71" i="8"/>
  <c r="BE71" i="8" s="1"/>
  <c r="BR71" i="8" s="1"/>
  <c r="CE71" i="8" s="1"/>
  <c r="AP66" i="8"/>
  <c r="BE66" i="8" s="1"/>
  <c r="BR66" i="8" s="1"/>
  <c r="CE66" i="8" s="1"/>
  <c r="AP67" i="8"/>
  <c r="BE67" i="8" s="1"/>
  <c r="BR67" i="8" s="1"/>
  <c r="CE67" i="8" s="1"/>
  <c r="AP62" i="8"/>
  <c r="BE62" i="8" s="1"/>
  <c r="BR62" i="8" s="1"/>
  <c r="CE62" i="8" s="1"/>
  <c r="AP69" i="8"/>
  <c r="BE69" i="8" s="1"/>
  <c r="BR69" i="8" s="1"/>
  <c r="CE69" i="8" s="1"/>
  <c r="AP75" i="8"/>
  <c r="BE75" i="8" s="1"/>
  <c r="BR75" i="8" s="1"/>
  <c r="CE75" i="8" s="1"/>
  <c r="AP73" i="8"/>
  <c r="BE73" i="8" s="1"/>
  <c r="BR73" i="8" s="1"/>
  <c r="CE73" i="8" s="1"/>
  <c r="AP70" i="8"/>
  <c r="BE70" i="8" s="1"/>
  <c r="BR70" i="8" s="1"/>
  <c r="CE70" i="8" s="1"/>
  <c r="AP64" i="8"/>
  <c r="BE64" i="8" s="1"/>
  <c r="BR64" i="8" s="1"/>
  <c r="CE64" i="8" s="1"/>
  <c r="BP142" i="8"/>
  <c r="BP141" i="8"/>
  <c r="CP171" i="8"/>
  <c r="AZ115" i="8"/>
  <c r="BA115" i="8"/>
  <c r="AY115" i="8"/>
  <c r="BA169" i="8"/>
  <c r="AZ169" i="8"/>
  <c r="AY169" i="8"/>
  <c r="BA106" i="8"/>
  <c r="AY106" i="8"/>
  <c r="AZ106" i="8"/>
  <c r="CP114" i="8"/>
  <c r="CO136" i="8"/>
  <c r="AU140" i="8" a="1"/>
  <c r="AQ61" i="8" a="1"/>
  <c r="AU136" i="8" a="1"/>
  <c r="AU143" i="8" a="1"/>
  <c r="AU137" i="8" a="1"/>
  <c r="AU139" i="8" a="1"/>
  <c r="AT61" i="8" a="1"/>
  <c r="AU138" i="8" a="1"/>
  <c r="AU141" i="8" a="1"/>
  <c r="AR61" i="8" a="1"/>
  <c r="AS61" i="8" a="1"/>
  <c r="AU142" i="8" a="1"/>
  <c r="CP142" i="8" l="1"/>
  <c r="AT61" i="8"/>
  <c r="AU137" i="8"/>
  <c r="AU139" i="8"/>
  <c r="AQ61" i="8"/>
  <c r="AU138" i="8"/>
  <c r="AU141" i="8"/>
  <c r="AU136" i="8"/>
  <c r="AU140" i="8"/>
  <c r="AS61" i="8"/>
  <c r="AR61" i="8"/>
  <c r="AU142" i="8"/>
  <c r="AU143" i="8"/>
  <c r="BL61" i="8"/>
  <c r="AI78" i="8"/>
  <c r="BA72" i="8"/>
  <c r="AZ72" i="8"/>
  <c r="AY72" i="8"/>
  <c r="BA75" i="8"/>
  <c r="AZ75" i="8"/>
  <c r="AY75" i="8"/>
  <c r="BF61" i="8"/>
  <c r="AC78" i="8"/>
  <c r="AZ137" i="8"/>
  <c r="AY137" i="8"/>
  <c r="BA137" i="8"/>
  <c r="AZ65" i="8"/>
  <c r="AY65" i="8"/>
  <c r="BA65" i="8"/>
  <c r="AY66" i="8"/>
  <c r="AZ66" i="8"/>
  <c r="BA66" i="8"/>
  <c r="CP137" i="8"/>
  <c r="AY139" i="8"/>
  <c r="BA139" i="8"/>
  <c r="AZ139" i="8"/>
  <c r="AZ71" i="8"/>
  <c r="BA71" i="8"/>
  <c r="AY71" i="8"/>
  <c r="AZ62" i="8"/>
  <c r="BA62" i="8"/>
  <c r="AY62" i="8"/>
  <c r="BI61" i="8"/>
  <c r="AF78" i="8"/>
  <c r="BP61" i="8"/>
  <c r="AM78" i="8"/>
  <c r="BN61" i="8"/>
  <c r="AK78" i="8"/>
  <c r="AZ138" i="8"/>
  <c r="BA138" i="8"/>
  <c r="AY138" i="8"/>
  <c r="CP139" i="8"/>
  <c r="AZ77" i="8"/>
  <c r="BA77" i="8"/>
  <c r="AY77" i="8"/>
  <c r="AZ73" i="8"/>
  <c r="BA73" i="8"/>
  <c r="AY73" i="8"/>
  <c r="AY141" i="8"/>
  <c r="BA141" i="8"/>
  <c r="AZ141" i="8"/>
  <c r="BA136" i="8"/>
  <c r="AZ136" i="8"/>
  <c r="AY136" i="8"/>
  <c r="BA140" i="8"/>
  <c r="AZ140" i="8"/>
  <c r="AY140" i="8"/>
  <c r="AZ63" i="8"/>
  <c r="BA63" i="8"/>
  <c r="AY63" i="8"/>
  <c r="BA69" i="8"/>
  <c r="AY69" i="8"/>
  <c r="AZ69" i="8"/>
  <c r="BK61" i="8"/>
  <c r="AH78" i="8"/>
  <c r="BG61" i="8"/>
  <c r="AD78" i="8"/>
  <c r="BM61" i="8"/>
  <c r="AJ78" i="8"/>
  <c r="CP141" i="8"/>
  <c r="CP136" i="8"/>
  <c r="CP140" i="8"/>
  <c r="AY74" i="8"/>
  <c r="AZ74" i="8"/>
  <c r="BA74" i="8"/>
  <c r="BA64" i="8"/>
  <c r="AZ64" i="8"/>
  <c r="AY64" i="8"/>
  <c r="BJ61" i="8"/>
  <c r="AG78" i="8"/>
  <c r="BH61" i="8"/>
  <c r="AE78" i="8"/>
  <c r="BO61" i="8"/>
  <c r="AL78" i="8"/>
  <c r="AZ142" i="8"/>
  <c r="BA142" i="8"/>
  <c r="AY142" i="8"/>
  <c r="AY67" i="8"/>
  <c r="AZ67" i="8"/>
  <c r="BA67" i="8"/>
  <c r="AY68" i="8"/>
  <c r="AZ68" i="8"/>
  <c r="BA68" i="8"/>
  <c r="AY143" i="8"/>
  <c r="BA143" i="8"/>
  <c r="AZ143" i="8"/>
  <c r="AY76" i="8"/>
  <c r="BA76" i="8"/>
  <c r="AZ76" i="8"/>
  <c r="AZ70" i="8"/>
  <c r="BA70" i="8"/>
  <c r="AY70" i="8"/>
  <c r="CB74" i="8" a="1"/>
  <c r="BZ76" i="8" a="1"/>
  <c r="AT78" i="8" a="1"/>
  <c r="BX62" i="8" a="1"/>
  <c r="BS72" i="8" a="1"/>
  <c r="BZ66" i="8" a="1"/>
  <c r="CA65" i="8" a="1"/>
  <c r="BU74" i="8" a="1"/>
  <c r="BY61" i="8" a="1"/>
  <c r="CB68" i="8" a="1"/>
  <c r="BW69" i="8" a="1"/>
  <c r="BZ75" i="8" a="1"/>
  <c r="BT65" i="8" a="1"/>
  <c r="CC68" i="8" a="1"/>
  <c r="BS68" i="8" a="1"/>
  <c r="CB72" i="8" a="1"/>
  <c r="BU65" i="8" a="1"/>
  <c r="BV63" i="8" a="1"/>
  <c r="BY71" i="8" a="1"/>
  <c r="BT77" i="8" a="1"/>
  <c r="BV70" i="8" a="1"/>
  <c r="CA68" i="8" a="1"/>
  <c r="BV68" i="8" a="1"/>
  <c r="CC71" i="8" a="1"/>
  <c r="BZ64" i="8" a="1"/>
  <c r="BT66" i="8" a="1"/>
  <c r="BX71" i="8" a="1"/>
  <c r="CA71" i="8" a="1"/>
  <c r="BW75" i="8" a="1"/>
  <c r="CC67" i="8" a="1"/>
  <c r="BY69" i="8" a="1"/>
  <c r="CB61" i="8" a="1"/>
  <c r="BU71" i="8" a="1"/>
  <c r="BU61" i="8" a="1"/>
  <c r="BW64" i="8" a="1"/>
  <c r="BS77" i="8" a="1"/>
  <c r="BU78" i="8" a="1"/>
  <c r="BX72" i="8" a="1"/>
  <c r="BW78" i="8" a="1"/>
  <c r="BX61" i="8" a="1"/>
  <c r="BW63" i="8" a="1"/>
  <c r="BY64" i="8" a="1"/>
  <c r="BV73" i="8" a="1"/>
  <c r="CB76" i="8" a="1"/>
  <c r="BY68" i="8" a="1"/>
  <c r="BT69" i="8" a="1"/>
  <c r="BX67" i="8" a="1"/>
  <c r="BU76" i="8" a="1"/>
  <c r="AS78" i="8" a="1"/>
  <c r="BU72" i="8" a="1"/>
  <c r="CA62" i="8" a="1"/>
  <c r="BW73" i="8" a="1"/>
  <c r="BY74" i="8" a="1"/>
  <c r="BY76" i="8" a="1"/>
  <c r="BX78" i="8" a="1"/>
  <c r="BW77" i="8" a="1"/>
  <c r="CC65" i="8" a="1"/>
  <c r="BY75" i="8" a="1"/>
  <c r="BT70" i="8" a="1"/>
  <c r="BT63" i="8" a="1"/>
  <c r="BV71" i="8" a="1"/>
  <c r="BW62" i="8" a="1"/>
  <c r="BW67" i="8" a="1"/>
  <c r="CC69" i="8" a="1"/>
  <c r="BW70" i="8" a="1"/>
  <c r="BU64" i="8" a="1"/>
  <c r="CB69" i="8" a="1"/>
  <c r="BW66" i="8" a="1"/>
  <c r="BY62" i="8" a="1"/>
  <c r="CA64" i="8" a="1"/>
  <c r="BX74" i="8" a="1"/>
  <c r="CA74" i="8" a="1"/>
  <c r="CB64" i="8" a="1"/>
  <c r="BX75" i="8" a="1"/>
  <c r="BS76" i="8" a="1"/>
  <c r="BS65" i="8" a="1"/>
  <c r="BV74" i="8" a="1"/>
  <c r="BS62" i="8" a="1"/>
  <c r="BX63" i="8" a="1"/>
  <c r="BU73" i="8" a="1"/>
  <c r="CB71" i="8" a="1"/>
  <c r="BU70" i="8" a="1"/>
  <c r="BS73" i="8" a="1"/>
  <c r="BV66" i="8" a="1"/>
  <c r="BU75" i="8" a="1"/>
  <c r="BX77" i="8" a="1"/>
  <c r="CC77" i="8" a="1"/>
  <c r="BZ70" i="8" a="1"/>
  <c r="BV65" i="8" a="1"/>
  <c r="BW65" i="8" a="1"/>
  <c r="BV72" i="8" a="1"/>
  <c r="BY78" i="8" a="1"/>
  <c r="BZ71" i="8" a="1"/>
  <c r="CC78" i="8" a="1"/>
  <c r="CC66" i="8" a="1"/>
  <c r="CB77" i="8" a="1"/>
  <c r="CB73" i="8" a="1"/>
  <c r="BT74" i="8" a="1"/>
  <c r="BY63" i="8" a="1"/>
  <c r="BV69" i="8" a="1"/>
  <c r="CC61" i="8" a="1"/>
  <c r="CA73" i="8" a="1"/>
  <c r="CA72" i="8" a="1"/>
  <c r="BT73" i="8" a="1"/>
  <c r="CC75" i="8" a="1"/>
  <c r="BS64" i="8" a="1"/>
  <c r="CB78" i="8" a="1"/>
  <c r="CA66" i="8" a="1"/>
  <c r="BU62" i="8" a="1"/>
  <c r="CA77" i="8" a="1"/>
  <c r="CB70" i="8" a="1"/>
  <c r="BS74" i="8" a="1"/>
  <c r="BU68" i="8" a="1"/>
  <c r="BS70" i="8" a="1"/>
  <c r="BW74" i="8" a="1"/>
  <c r="BT78" i="8" a="1"/>
  <c r="BZ65" i="8" a="1"/>
  <c r="BS69" i="8" a="1"/>
  <c r="BZ61" i="8" a="1"/>
  <c r="BX70" i="8" a="1"/>
  <c r="BU67" i="8" a="1"/>
  <c r="BX69" i="8" a="1"/>
  <c r="CB66" i="8" a="1"/>
  <c r="BY77" i="8" a="1"/>
  <c r="BZ63" i="8" a="1"/>
  <c r="BU63" i="8" a="1"/>
  <c r="BU77" i="8" a="1"/>
  <c r="BZ69" i="8" a="1"/>
  <c r="CA67" i="8" a="1"/>
  <c r="CC63" i="8" a="1"/>
  <c r="BZ62" i="8" a="1"/>
  <c r="BW72" i="8" a="1"/>
  <c r="BS78" i="8" a="1"/>
  <c r="BX73" i="8" a="1"/>
  <c r="BT61" i="8" a="1"/>
  <c r="BV76" i="8" a="1"/>
  <c r="BS66" i="8" a="1"/>
  <c r="BS61" i="8" a="1"/>
  <c r="CA76" i="8" a="1"/>
  <c r="CB62" i="8" a="1"/>
  <c r="CC76" i="8" a="1"/>
  <c r="BT72" i="8" a="1"/>
  <c r="BY67" i="8" a="1"/>
  <c r="BU69" i="8" a="1"/>
  <c r="BZ67" i="8" a="1"/>
  <c r="CB65" i="8" a="1"/>
  <c r="BV78" i="8" a="1"/>
  <c r="BT67" i="8" a="1"/>
  <c r="CB63" i="8" a="1"/>
  <c r="BT71" i="8" a="1"/>
  <c r="CC72" i="8" a="1"/>
  <c r="BX64" i="8" a="1"/>
  <c r="CC74" i="8" a="1"/>
  <c r="BZ73" i="8" a="1"/>
  <c r="CA78" i="8" a="1"/>
  <c r="BT62" i="8" a="1"/>
  <c r="BS75" i="8" a="1"/>
  <c r="CA63" i="8" a="1"/>
  <c r="BY73" i="8" a="1"/>
  <c r="BX68" i="8" a="1"/>
  <c r="CC64" i="8" a="1"/>
  <c r="CB67" i="8" a="1"/>
  <c r="CC70" i="8" a="1"/>
  <c r="BT64" i="8" a="1"/>
  <c r="CA61" i="8" a="1"/>
  <c r="CA70" i="8" a="1"/>
  <c r="AR78" i="8" a="1"/>
  <c r="BY72" i="8" a="1"/>
  <c r="CA69" i="8" a="1"/>
  <c r="BS67" i="8" a="1"/>
  <c r="BT75" i="8" a="1"/>
  <c r="BV61" i="8" a="1"/>
  <c r="CC73" i="8" a="1"/>
  <c r="BY65" i="8" a="1"/>
  <c r="BW71" i="8" a="1"/>
  <c r="BV77" i="8" a="1"/>
  <c r="BW68" i="8" a="1"/>
  <c r="CC62" i="8" a="1"/>
  <c r="BV67" i="8" a="1"/>
  <c r="BY66" i="8" a="1"/>
  <c r="BX66" i="8" a="1"/>
  <c r="BZ74" i="8" a="1"/>
  <c r="BY70" i="8" a="1"/>
  <c r="BZ72" i="8" a="1"/>
  <c r="BT76" i="8" a="1"/>
  <c r="BT68" i="8" a="1"/>
  <c r="BV64" i="8" a="1"/>
  <c r="BV62" i="8" a="1"/>
  <c r="BS71" i="8" a="1"/>
  <c r="CB75" i="8" a="1"/>
  <c r="BZ77" i="8" a="1"/>
  <c r="BS63" i="8" a="1"/>
  <c r="BW61" i="8" a="1"/>
  <c r="BZ68" i="8" a="1"/>
  <c r="AQ78" i="8" a="1"/>
  <c r="BX65" i="8" a="1"/>
  <c r="BX76" i="8" a="1"/>
  <c r="CA75" i="8" a="1"/>
  <c r="BV75" i="8" a="1"/>
  <c r="BZ78" i="8" a="1"/>
  <c r="BW76" i="8" a="1"/>
  <c r="BU66" i="8" a="1"/>
  <c r="BS78" i="8" l="1"/>
  <c r="AT78" i="8"/>
  <c r="BS71" i="8"/>
  <c r="CF71" i="8" s="1"/>
  <c r="BS77" i="8"/>
  <c r="CF77" i="8" s="1"/>
  <c r="BS66" i="8"/>
  <c r="CF66" i="8" s="1"/>
  <c r="BS76" i="8"/>
  <c r="CF76" i="8" s="1"/>
  <c r="BS64" i="8"/>
  <c r="CF64" i="8" s="1"/>
  <c r="BS72" i="8"/>
  <c r="CF72" i="8" s="1"/>
  <c r="BS73" i="8"/>
  <c r="CF73" i="8" s="1"/>
  <c r="BS63" i="8"/>
  <c r="CF63" i="8" s="1"/>
  <c r="BS75" i="8"/>
  <c r="CF75" i="8" s="1"/>
  <c r="BS68" i="8"/>
  <c r="CF68" i="8" s="1"/>
  <c r="BS74" i="8"/>
  <c r="CF74" i="8" s="1"/>
  <c r="BS67" i="8"/>
  <c r="CF67" i="8" s="1"/>
  <c r="BS69" i="8"/>
  <c r="CF69" i="8" s="1"/>
  <c r="BS65" i="8"/>
  <c r="CF65" i="8" s="1"/>
  <c r="BS70" i="8"/>
  <c r="CF70" i="8" s="1"/>
  <c r="BS62" i="8"/>
  <c r="CF62" i="8" s="1"/>
  <c r="BS61" i="8"/>
  <c r="CF61" i="8" s="1"/>
  <c r="BY78" i="8"/>
  <c r="BY63" i="8"/>
  <c r="CL63" i="8" s="1"/>
  <c r="BY64" i="8"/>
  <c r="CL64" i="8" s="1"/>
  <c r="BY77" i="8"/>
  <c r="CL77" i="8" s="1"/>
  <c r="BY65" i="8"/>
  <c r="CL65" i="8" s="1"/>
  <c r="BY72" i="8"/>
  <c r="CL72" i="8" s="1"/>
  <c r="BY74" i="8"/>
  <c r="CL74" i="8" s="1"/>
  <c r="BY75" i="8"/>
  <c r="CL75" i="8" s="1"/>
  <c r="BY68" i="8"/>
  <c r="CL68" i="8" s="1"/>
  <c r="BY70" i="8"/>
  <c r="CL70" i="8" s="1"/>
  <c r="BY69" i="8"/>
  <c r="CL69" i="8" s="1"/>
  <c r="BY73" i="8"/>
  <c r="CL73" i="8" s="1"/>
  <c r="BY62" i="8"/>
  <c r="CL62" i="8" s="1"/>
  <c r="BY66" i="8"/>
  <c r="CL66" i="8" s="1"/>
  <c r="BY71" i="8"/>
  <c r="CL71" i="8" s="1"/>
  <c r="BY76" i="8"/>
  <c r="CL76" i="8" s="1"/>
  <c r="BY67" i="8"/>
  <c r="CL67" i="8" s="1"/>
  <c r="BY61" i="8"/>
  <c r="CL61" i="8" s="1"/>
  <c r="BZ78" i="8"/>
  <c r="BZ74" i="8"/>
  <c r="CM74" i="8" s="1"/>
  <c r="BZ76" i="8"/>
  <c r="CM76" i="8" s="1"/>
  <c r="BZ77" i="8"/>
  <c r="CM77" i="8" s="1"/>
  <c r="BZ73" i="8"/>
  <c r="CM73" i="8" s="1"/>
  <c r="BZ63" i="8"/>
  <c r="CM63" i="8" s="1"/>
  <c r="BZ71" i="8"/>
  <c r="CM71" i="8" s="1"/>
  <c r="BZ65" i="8"/>
  <c r="CM65" i="8" s="1"/>
  <c r="BZ72" i="8"/>
  <c r="CM72" i="8" s="1"/>
  <c r="BZ62" i="8"/>
  <c r="CM62" i="8" s="1"/>
  <c r="BZ64" i="8"/>
  <c r="CM64" i="8" s="1"/>
  <c r="BZ70" i="8"/>
  <c r="CM70" i="8" s="1"/>
  <c r="BZ75" i="8"/>
  <c r="CM75" i="8" s="1"/>
  <c r="BZ66" i="8"/>
  <c r="CM66" i="8" s="1"/>
  <c r="BZ67" i="8"/>
  <c r="CM67" i="8" s="1"/>
  <c r="BZ68" i="8"/>
  <c r="CM68" i="8" s="1"/>
  <c r="BZ69" i="8"/>
  <c r="CM69" i="8" s="1"/>
  <c r="BZ61" i="8"/>
  <c r="CM61" i="8" s="1"/>
  <c r="AQ78" i="8"/>
  <c r="CC78" i="8"/>
  <c r="CC77" i="8"/>
  <c r="CP77" i="8" s="1"/>
  <c r="CC75" i="8"/>
  <c r="CP75" i="8" s="1"/>
  <c r="CC72" i="8"/>
  <c r="CP72" i="8" s="1"/>
  <c r="CC66" i="8"/>
  <c r="CP66" i="8" s="1"/>
  <c r="CC64" i="8"/>
  <c r="CP64" i="8" s="1"/>
  <c r="CC62" i="8"/>
  <c r="CP62" i="8" s="1"/>
  <c r="CC74" i="8"/>
  <c r="CP74" i="8" s="1"/>
  <c r="CC63" i="8"/>
  <c r="CP63" i="8" s="1"/>
  <c r="CC68" i="8"/>
  <c r="CP68" i="8" s="1"/>
  <c r="CC65" i="8"/>
  <c r="CP65" i="8" s="1"/>
  <c r="CC73" i="8"/>
  <c r="CP73" i="8" s="1"/>
  <c r="CC69" i="8"/>
  <c r="CP69" i="8" s="1"/>
  <c r="CC71" i="8"/>
  <c r="CP71" i="8" s="1"/>
  <c r="CC67" i="8"/>
  <c r="CP67" i="8" s="1"/>
  <c r="CC76" i="8"/>
  <c r="CP76" i="8" s="1"/>
  <c r="CC70" i="8"/>
  <c r="CP70" i="8" s="1"/>
  <c r="CC61" i="8"/>
  <c r="CP61" i="8" s="1"/>
  <c r="BW78" i="8"/>
  <c r="BW65" i="8"/>
  <c r="CJ65" i="8" s="1"/>
  <c r="BW63" i="8"/>
  <c r="CJ63" i="8" s="1"/>
  <c r="BW73" i="8"/>
  <c r="CJ73" i="8" s="1"/>
  <c r="BW67" i="8"/>
  <c r="CJ67" i="8" s="1"/>
  <c r="BW72" i="8"/>
  <c r="CJ72" i="8" s="1"/>
  <c r="BW70" i="8"/>
  <c r="CJ70" i="8" s="1"/>
  <c r="BW76" i="8"/>
  <c r="CJ76" i="8" s="1"/>
  <c r="BW71" i="8"/>
  <c r="CJ71" i="8" s="1"/>
  <c r="BW62" i="8"/>
  <c r="CJ62" i="8" s="1"/>
  <c r="BW74" i="8"/>
  <c r="CJ74" i="8" s="1"/>
  <c r="BW64" i="8"/>
  <c r="CJ64" i="8" s="1"/>
  <c r="BW66" i="8"/>
  <c r="CJ66" i="8" s="1"/>
  <c r="BW68" i="8"/>
  <c r="CJ68" i="8" s="1"/>
  <c r="BW75" i="8"/>
  <c r="CJ75" i="8" s="1"/>
  <c r="BW69" i="8"/>
  <c r="CJ69" i="8" s="1"/>
  <c r="BW77" i="8"/>
  <c r="CJ77" i="8" s="1"/>
  <c r="BW61" i="8"/>
  <c r="CJ61" i="8" s="1"/>
  <c r="CA78" i="8"/>
  <c r="CA66" i="8"/>
  <c r="CN66" i="8" s="1"/>
  <c r="CA64" i="8"/>
  <c r="CN64" i="8" s="1"/>
  <c r="CA70" i="8"/>
  <c r="CN70" i="8" s="1"/>
  <c r="CA74" i="8"/>
  <c r="CN74" i="8" s="1"/>
  <c r="CA62" i="8"/>
  <c r="CN62" i="8" s="1"/>
  <c r="CA72" i="8"/>
  <c r="CN72" i="8" s="1"/>
  <c r="CA75" i="8"/>
  <c r="CN75" i="8" s="1"/>
  <c r="CA65" i="8"/>
  <c r="CN65" i="8" s="1"/>
  <c r="CA67" i="8"/>
  <c r="CN67" i="8" s="1"/>
  <c r="CA63" i="8"/>
  <c r="CN63" i="8" s="1"/>
  <c r="CA71" i="8"/>
  <c r="CN71" i="8" s="1"/>
  <c r="CA77" i="8"/>
  <c r="CN77" i="8" s="1"/>
  <c r="CA69" i="8"/>
  <c r="CN69" i="8" s="1"/>
  <c r="CA73" i="8"/>
  <c r="CN73" i="8" s="1"/>
  <c r="CA76" i="8"/>
  <c r="CN76" i="8" s="1"/>
  <c r="CA68" i="8"/>
  <c r="CN68" i="8" s="1"/>
  <c r="CA61" i="8"/>
  <c r="CN61" i="8" s="1"/>
  <c r="AR78" i="8"/>
  <c r="CB78" i="8"/>
  <c r="CB62" i="8"/>
  <c r="CO62" i="8" s="1"/>
  <c r="CB70" i="8"/>
  <c r="CO70" i="8" s="1"/>
  <c r="CB63" i="8"/>
  <c r="CO63" i="8" s="1"/>
  <c r="CB69" i="8"/>
  <c r="CO69" i="8" s="1"/>
  <c r="CB65" i="8"/>
  <c r="CO65" i="8" s="1"/>
  <c r="CB73" i="8"/>
  <c r="CO73" i="8" s="1"/>
  <c r="CB72" i="8"/>
  <c r="CO72" i="8" s="1"/>
  <c r="CB66" i="8"/>
  <c r="CO66" i="8" s="1"/>
  <c r="CB74" i="8"/>
  <c r="CO74" i="8" s="1"/>
  <c r="CB68" i="8"/>
  <c r="CO68" i="8" s="1"/>
  <c r="CB76" i="8"/>
  <c r="CO76" i="8" s="1"/>
  <c r="CB64" i="8"/>
  <c r="CO64" i="8" s="1"/>
  <c r="CB67" i="8"/>
  <c r="CO67" i="8" s="1"/>
  <c r="CB75" i="8"/>
  <c r="CO75" i="8" s="1"/>
  <c r="CB77" i="8"/>
  <c r="CO77" i="8" s="1"/>
  <c r="CB71" i="8"/>
  <c r="CO71" i="8" s="1"/>
  <c r="CB61" i="8"/>
  <c r="CO61" i="8" s="1"/>
  <c r="BT78" i="8"/>
  <c r="BT65" i="8"/>
  <c r="CG65" i="8" s="1"/>
  <c r="BT73" i="8"/>
  <c r="CG73" i="8" s="1"/>
  <c r="BT74" i="8"/>
  <c r="CG74" i="8" s="1"/>
  <c r="BT66" i="8"/>
  <c r="CG66" i="8" s="1"/>
  <c r="BT69" i="8"/>
  <c r="CG69" i="8" s="1"/>
  <c r="BT67" i="8"/>
  <c r="CG67" i="8" s="1"/>
  <c r="BT75" i="8"/>
  <c r="CG75" i="8" s="1"/>
  <c r="BT76" i="8"/>
  <c r="CG76" i="8" s="1"/>
  <c r="BT72" i="8"/>
  <c r="CG72" i="8" s="1"/>
  <c r="BT68" i="8"/>
  <c r="CG68" i="8" s="1"/>
  <c r="BT64" i="8"/>
  <c r="CG64" i="8" s="1"/>
  <c r="BT62" i="8"/>
  <c r="CG62" i="8" s="1"/>
  <c r="BT63" i="8"/>
  <c r="CG63" i="8" s="1"/>
  <c r="BT70" i="8"/>
  <c r="CG70" i="8" s="1"/>
  <c r="BT71" i="8"/>
  <c r="CG71" i="8" s="1"/>
  <c r="BT77" i="8"/>
  <c r="CG77" i="8" s="1"/>
  <c r="BT61" i="8"/>
  <c r="CG61" i="8" s="1"/>
  <c r="BV78" i="8"/>
  <c r="BV66" i="8"/>
  <c r="CI66" i="8" s="1"/>
  <c r="BV65" i="8"/>
  <c r="CI65" i="8" s="1"/>
  <c r="BV62" i="8"/>
  <c r="CI62" i="8" s="1"/>
  <c r="BV76" i="8"/>
  <c r="CI76" i="8" s="1"/>
  <c r="BV72" i="8"/>
  <c r="CI72" i="8" s="1"/>
  <c r="BV69" i="8"/>
  <c r="CI69" i="8" s="1"/>
  <c r="BV63" i="8"/>
  <c r="CI63" i="8" s="1"/>
  <c r="BV75" i="8"/>
  <c r="CI75" i="8" s="1"/>
  <c r="BV74" i="8"/>
  <c r="CI74" i="8" s="1"/>
  <c r="BV67" i="8"/>
  <c r="CI67" i="8" s="1"/>
  <c r="BV73" i="8"/>
  <c r="CI73" i="8" s="1"/>
  <c r="BV77" i="8"/>
  <c r="CI77" i="8" s="1"/>
  <c r="BV68" i="8"/>
  <c r="CI68" i="8" s="1"/>
  <c r="BV70" i="8"/>
  <c r="CI70" i="8" s="1"/>
  <c r="BV71" i="8"/>
  <c r="CI71" i="8" s="1"/>
  <c r="BV64" i="8"/>
  <c r="CI64" i="8" s="1"/>
  <c r="BV61" i="8"/>
  <c r="CI61" i="8" s="1"/>
  <c r="BU78" i="8"/>
  <c r="BU76" i="8"/>
  <c r="CH76" i="8" s="1"/>
  <c r="BU72" i="8"/>
  <c r="CH72" i="8" s="1"/>
  <c r="BU71" i="8"/>
  <c r="CH71" i="8" s="1"/>
  <c r="BU64" i="8"/>
  <c r="CH64" i="8" s="1"/>
  <c r="BU68" i="8"/>
  <c r="CH68" i="8" s="1"/>
  <c r="BU73" i="8"/>
  <c r="CH73" i="8" s="1"/>
  <c r="BU67" i="8"/>
  <c r="CH67" i="8" s="1"/>
  <c r="BU74" i="8"/>
  <c r="CH74" i="8" s="1"/>
  <c r="BU63" i="8"/>
  <c r="CH63" i="8" s="1"/>
  <c r="BU77" i="8"/>
  <c r="CH77" i="8" s="1"/>
  <c r="BU70" i="8"/>
  <c r="CH70" i="8" s="1"/>
  <c r="BU66" i="8"/>
  <c r="CH66" i="8" s="1"/>
  <c r="BU75" i="8"/>
  <c r="CH75" i="8" s="1"/>
  <c r="BU62" i="8"/>
  <c r="CH62" i="8" s="1"/>
  <c r="BU65" i="8"/>
  <c r="CH65" i="8" s="1"/>
  <c r="BU69" i="8"/>
  <c r="CH69" i="8" s="1"/>
  <c r="BU61" i="8"/>
  <c r="CH61" i="8" s="1"/>
  <c r="BX78" i="8"/>
  <c r="AS78" i="8"/>
  <c r="BX72" i="8"/>
  <c r="CK72" i="8" s="1"/>
  <c r="BX65" i="8"/>
  <c r="CK65" i="8" s="1"/>
  <c r="BX74" i="8"/>
  <c r="CK74" i="8" s="1"/>
  <c r="BX66" i="8"/>
  <c r="CK66" i="8" s="1"/>
  <c r="BX75" i="8"/>
  <c r="CK75" i="8" s="1"/>
  <c r="BX69" i="8"/>
  <c r="CK69" i="8" s="1"/>
  <c r="BX70" i="8"/>
  <c r="CK70" i="8" s="1"/>
  <c r="BX73" i="8"/>
  <c r="CK73" i="8" s="1"/>
  <c r="BX68" i="8"/>
  <c r="CK68" i="8" s="1"/>
  <c r="BX63" i="8"/>
  <c r="CK63" i="8" s="1"/>
  <c r="BX64" i="8"/>
  <c r="CK64" i="8" s="1"/>
  <c r="BX77" i="8"/>
  <c r="CK77" i="8" s="1"/>
  <c r="BX62" i="8"/>
  <c r="CK62" i="8" s="1"/>
  <c r="BX67" i="8"/>
  <c r="CK67" i="8" s="1"/>
  <c r="BX71" i="8"/>
  <c r="CK71" i="8" s="1"/>
  <c r="BX76" i="8"/>
  <c r="CK76" i="8" s="1"/>
  <c r="BX61" i="8"/>
  <c r="CK61" i="8" s="1"/>
  <c r="BF78" i="8"/>
  <c r="CF78" i="8" s="1"/>
  <c r="BL78" i="8"/>
  <c r="CL78" i="8" s="1"/>
  <c r="BM78" i="8"/>
  <c r="BP78" i="8"/>
  <c r="CP78" i="8" s="1"/>
  <c r="BJ78" i="8"/>
  <c r="CJ78" i="8" s="1"/>
  <c r="BN78" i="8"/>
  <c r="CN78" i="8" s="1"/>
  <c r="BO78" i="8"/>
  <c r="BG78" i="8"/>
  <c r="CG78" i="8" s="1"/>
  <c r="AZ61" i="8"/>
  <c r="BA61" i="8"/>
  <c r="AY61" i="8"/>
  <c r="BI78" i="8"/>
  <c r="BH78" i="8"/>
  <c r="BK78" i="8"/>
  <c r="CK78" i="8" s="1"/>
  <c r="AW76" i="8" a="1"/>
  <c r="AW61" i="8" a="1"/>
  <c r="AU75" i="8" a="1"/>
  <c r="AV73" i="8" a="1"/>
  <c r="AV78" i="8" a="1"/>
  <c r="AV68" i="8" a="1"/>
  <c r="AU74" i="8" a="1"/>
  <c r="AU70" i="8" a="1"/>
  <c r="AU71" i="8" a="1"/>
  <c r="AW72" i="8" a="1"/>
  <c r="AX68" i="8" a="1"/>
  <c r="AU69" i="8" a="1"/>
  <c r="AV61" i="8" a="1"/>
  <c r="AV69" i="8" a="1"/>
  <c r="AW71" i="8" a="1"/>
  <c r="AW63" i="8" a="1"/>
  <c r="AV71" i="8" a="1"/>
  <c r="AX65" i="8" a="1"/>
  <c r="AX70" i="8" a="1"/>
  <c r="AX61" i="8" a="1"/>
  <c r="AW77" i="8" a="1"/>
  <c r="AU73" i="8" a="1"/>
  <c r="AW62" i="8" a="1"/>
  <c r="AX73" i="8" a="1"/>
  <c r="AX66" i="8" a="1"/>
  <c r="AW67" i="8" a="1"/>
  <c r="AV64" i="8" a="1"/>
  <c r="AW64" i="8" a="1"/>
  <c r="AV65" i="8" a="1"/>
  <c r="AX64" i="8" a="1"/>
  <c r="AW70" i="8" a="1"/>
  <c r="AX72" i="8" a="1"/>
  <c r="AX69" i="8" a="1"/>
  <c r="AV77" i="8" a="1"/>
  <c r="AX74" i="8" a="1"/>
  <c r="AW65" i="8" a="1"/>
  <c r="AV75" i="8" a="1"/>
  <c r="AX77" i="8" a="1"/>
  <c r="AX63" i="8" a="1"/>
  <c r="AU63" i="8" a="1"/>
  <c r="AV62" i="8" a="1"/>
  <c r="AW69" i="8" a="1"/>
  <c r="AU77" i="8" a="1"/>
  <c r="AU65" i="8" a="1"/>
  <c r="AX76" i="8" a="1"/>
  <c r="AU76" i="8" a="1"/>
  <c r="AX62" i="8" a="1"/>
  <c r="AW75" i="8" a="1"/>
  <c r="AV72" i="8" a="1"/>
  <c r="AV70" i="8" a="1"/>
  <c r="AV66" i="8" a="1"/>
  <c r="AU66" i="8" a="1"/>
  <c r="AU62" i="8" a="1"/>
  <c r="AX67" i="8" a="1"/>
  <c r="AX71" i="8" a="1"/>
  <c r="AW68" i="8" a="1"/>
  <c r="AU78" i="8" a="1"/>
  <c r="AW66" i="8" a="1"/>
  <c r="AU72" i="8" a="1"/>
  <c r="AX78" i="8" a="1"/>
  <c r="AV74" i="8" a="1"/>
  <c r="AU61" i="8" a="1"/>
  <c r="AW78" i="8" a="1"/>
  <c r="AU64" i="8" a="1"/>
  <c r="AV63" i="8" a="1"/>
  <c r="AV76" i="8" a="1"/>
  <c r="AU68" i="8" a="1"/>
  <c r="AW74" i="8" a="1"/>
  <c r="AX75" i="8" a="1"/>
  <c r="AV67" i="8" a="1"/>
  <c r="AU67" i="8" a="1"/>
  <c r="AW73" i="8" a="1"/>
  <c r="CI78" i="8" l="1"/>
  <c r="CH78" i="8"/>
  <c r="CM78" i="8"/>
  <c r="CO78" i="8"/>
  <c r="AU78" i="8"/>
  <c r="AU70" i="8"/>
  <c r="AU76" i="8"/>
  <c r="AU68" i="8"/>
  <c r="AU67" i="8"/>
  <c r="AU64" i="8"/>
  <c r="AU74" i="8"/>
  <c r="AU69" i="8"/>
  <c r="AU63" i="8"/>
  <c r="AU73" i="8"/>
  <c r="AU77" i="8"/>
  <c r="AU62" i="8"/>
  <c r="AU71" i="8"/>
  <c r="AU66" i="8"/>
  <c r="AU65" i="8"/>
  <c r="AU75" i="8"/>
  <c r="AU72" i="8"/>
  <c r="AU61" i="8"/>
  <c r="AV78" i="8"/>
  <c r="AV64" i="8"/>
  <c r="AV68" i="8"/>
  <c r="AV65" i="8"/>
  <c r="AV74" i="8"/>
  <c r="AV62" i="8"/>
  <c r="AV69" i="8"/>
  <c r="AV75" i="8"/>
  <c r="AV73" i="8"/>
  <c r="AV66" i="8"/>
  <c r="AV72" i="8"/>
  <c r="AV77" i="8"/>
  <c r="AV76" i="8"/>
  <c r="AV67" i="8"/>
  <c r="AV70" i="8"/>
  <c r="AV63" i="8"/>
  <c r="AV71" i="8"/>
  <c r="AV61" i="8"/>
  <c r="AX78" i="8"/>
  <c r="AX65" i="8"/>
  <c r="AX74" i="8"/>
  <c r="AX62" i="8"/>
  <c r="AX67" i="8"/>
  <c r="AX77" i="8"/>
  <c r="AX76" i="8"/>
  <c r="AX70" i="8"/>
  <c r="AX64" i="8"/>
  <c r="AX71" i="8"/>
  <c r="AX66" i="8"/>
  <c r="AX72" i="8"/>
  <c r="AX69" i="8"/>
  <c r="AX75" i="8"/>
  <c r="AX63" i="8"/>
  <c r="AX68" i="8"/>
  <c r="AX73" i="8"/>
  <c r="AX61" i="8"/>
  <c r="AW78" i="8"/>
  <c r="AW76" i="8"/>
  <c r="AW63" i="8"/>
  <c r="AW70" i="8"/>
  <c r="AW75" i="8"/>
  <c r="AW64" i="8"/>
  <c r="AW77" i="8"/>
  <c r="AW68" i="8"/>
  <c r="AW66" i="8"/>
  <c r="AW71" i="8"/>
  <c r="AW72" i="8"/>
  <c r="AW65" i="8"/>
  <c r="AW62" i="8"/>
  <c r="AW69" i="8"/>
  <c r="AW74" i="8"/>
  <c r="AW67" i="8"/>
  <c r="AW73" i="8"/>
  <c r="AW61" i="8"/>
  <c r="BA78" i="8"/>
  <c r="AZ78" i="8"/>
  <c r="AY78" i="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<sst xmlns="http://schemas.openxmlformats.org/spreadsheetml/2006/main" count="54124" uniqueCount="1041">
  <si>
    <t>File Name:</t>
  </si>
  <si>
    <r>
      <rPr>
        <sz val="10"/>
        <color rgb="FF231F20"/>
        <rFont val="Myriad Pro"/>
        <family val="2"/>
      </rPr>
      <t>Description of file:</t>
    </r>
  </si>
  <si>
    <t>Versions</t>
  </si>
  <si>
    <t>Value</t>
  </si>
  <si>
    <t>Unit</t>
  </si>
  <si>
    <t>Note</t>
  </si>
  <si>
    <t>High-Level Details</t>
  </si>
  <si>
    <t>Quality Assurance and Quality Control</t>
  </si>
  <si>
    <t>Workbook Information</t>
  </si>
  <si>
    <t>Status:
(Draft/ Ongoing /Final)</t>
  </si>
  <si>
    <t>Date</t>
  </si>
  <si>
    <t>eleprotot</t>
  </si>
  <si>
    <t>GWh</t>
  </si>
  <si>
    <t>Electricity</t>
  </si>
  <si>
    <t>nrwprotot</t>
  </si>
  <si>
    <t>Non-renewable waste</t>
  </si>
  <si>
    <t>geoprotot</t>
  </si>
  <si>
    <t>Ambient</t>
  </si>
  <si>
    <t>solprotot</t>
  </si>
  <si>
    <t>Solar thermal</t>
  </si>
  <si>
    <t>spvprotot</t>
  </si>
  <si>
    <t>Solar PV</t>
  </si>
  <si>
    <t>bgsprotot</t>
  </si>
  <si>
    <t>Bioethanol</t>
  </si>
  <si>
    <t>bidprotot</t>
  </si>
  <si>
    <t>Biodiesel</t>
  </si>
  <si>
    <t>bgmprotot</t>
  </si>
  <si>
    <t>Biogas</t>
  </si>
  <si>
    <t>lfgprotot</t>
  </si>
  <si>
    <t>Landfill gas</t>
  </si>
  <si>
    <t>rwsprotot</t>
  </si>
  <si>
    <t>Renewable waste</t>
  </si>
  <si>
    <t>bomprotot</t>
  </si>
  <si>
    <t>Biomass</t>
  </si>
  <si>
    <t>winprotot</t>
  </si>
  <si>
    <t>Wind</t>
  </si>
  <si>
    <t>hydprotot</t>
  </si>
  <si>
    <t>Hydro</t>
  </si>
  <si>
    <t>gasprotot</t>
  </si>
  <si>
    <t>Natural gas</t>
  </si>
  <si>
    <t>oilprotot</t>
  </si>
  <si>
    <t>Oil</t>
  </si>
  <si>
    <t>peaprotot</t>
  </si>
  <si>
    <t>Peat</t>
  </si>
  <si>
    <t>colprotot</t>
  </si>
  <si>
    <t>Coal</t>
  </si>
  <si>
    <t>totprotot</t>
  </si>
  <si>
    <t>Total</t>
  </si>
  <si>
    <t>Renewables</t>
  </si>
  <si>
    <t xml:space="preserve">unit </t>
  </si>
  <si>
    <t>Primary energy production by fuel type</t>
  </si>
  <si>
    <t>BasicTimeSeries Index Number</t>
  </si>
  <si>
    <t>Timeseries Index number</t>
  </si>
  <si>
    <t>Timeseries</t>
  </si>
  <si>
    <t>TJ</t>
  </si>
  <si>
    <t>cnv_kt_gwh</t>
  </si>
  <si>
    <t>ktoe</t>
  </si>
  <si>
    <t>totpnetot</t>
  </si>
  <si>
    <t>Total primary energy supply</t>
  </si>
  <si>
    <t>Total production</t>
  </si>
  <si>
    <t>Primary energy production</t>
  </si>
  <si>
    <t>Primary energy supply and requirement</t>
  </si>
  <si>
    <t>note/code</t>
  </si>
  <si>
    <t>Primary energy requirement</t>
  </si>
  <si>
    <t>Electricity (net imports)</t>
  </si>
  <si>
    <t>Quantity (TWh)</t>
  </si>
  <si>
    <t>Production/supply (%)</t>
  </si>
  <si>
    <t>Dark blue</t>
  </si>
  <si>
    <t>Aqua green</t>
  </si>
  <si>
    <t>Light blue</t>
  </si>
  <si>
    <t>Dark Green</t>
  </si>
  <si>
    <t>Lime Green</t>
  </si>
  <si>
    <t>Yellow</t>
  </si>
  <si>
    <t>Orange</t>
  </si>
  <si>
    <t>Magenta</t>
  </si>
  <si>
    <t>Purple</t>
  </si>
  <si>
    <t>Colour</t>
  </si>
  <si>
    <t>R</t>
  </si>
  <si>
    <t>G</t>
  </si>
  <si>
    <t>B</t>
  </si>
  <si>
    <t>year_latest</t>
  </si>
  <si>
    <t>year_cb_baseline</t>
  </si>
  <si>
    <t>Latest year</t>
  </si>
  <si>
    <t>Baseline year for carbon budgets</t>
  </si>
  <si>
    <t>Share (%)</t>
  </si>
  <si>
    <t>Primary energy imports and exports</t>
  </si>
  <si>
    <t>Net imports</t>
  </si>
  <si>
    <t>Imports</t>
  </si>
  <si>
    <t>Exports</t>
  </si>
  <si>
    <t>Total net imports</t>
  </si>
  <si>
    <t>Total exports</t>
  </si>
  <si>
    <t>Total imports</t>
  </si>
  <si>
    <t>gasimptot</t>
  </si>
  <si>
    <t>oilimptot</t>
  </si>
  <si>
    <t>renimptot</t>
  </si>
  <si>
    <t>peaimptot</t>
  </si>
  <si>
    <t>eleimptot</t>
  </si>
  <si>
    <t>colimptot</t>
  </si>
  <si>
    <t>totimptot</t>
  </si>
  <si>
    <t>nrwimptot</t>
  </si>
  <si>
    <t>oilexptot</t>
  </si>
  <si>
    <t>gasexptot</t>
  </si>
  <si>
    <t>renexptot</t>
  </si>
  <si>
    <t>colexptot</t>
  </si>
  <si>
    <t>peaexptot</t>
  </si>
  <si>
    <t>nrwexptot</t>
  </si>
  <si>
    <t>eleexptot</t>
  </si>
  <si>
    <t>totexptot</t>
  </si>
  <si>
    <t>Exports (negative)</t>
  </si>
  <si>
    <t>oilprmtot</t>
  </si>
  <si>
    <t>gasprmtot</t>
  </si>
  <si>
    <t>renprmtot</t>
  </si>
  <si>
    <t>colprmtot</t>
  </si>
  <si>
    <t>peaprmtot</t>
  </si>
  <si>
    <t>nrwprmtot</t>
  </si>
  <si>
    <t>eleprmtot</t>
  </si>
  <si>
    <t>totprmtot</t>
  </si>
  <si>
    <t>Total exports (negative)</t>
  </si>
  <si>
    <t>Import dependency</t>
  </si>
  <si>
    <t>Ireland</t>
  </si>
  <si>
    <t>%</t>
  </si>
  <si>
    <t>Overview of transformation</t>
  </si>
  <si>
    <t>Public thermal power plants</t>
  </si>
  <si>
    <t>CHP</t>
  </si>
  <si>
    <t>Pumped hydro</t>
  </si>
  <si>
    <t>Oil refining</t>
  </si>
  <si>
    <t>Briquetting</t>
  </si>
  <si>
    <t>4.</t>
  </si>
  <si>
    <t>Electricity generation</t>
  </si>
  <si>
    <t>3.</t>
  </si>
  <si>
    <t>Primary Energy</t>
  </si>
  <si>
    <t>Renewable Waste</t>
  </si>
  <si>
    <t>Energy input to electricity generation</t>
  </si>
  <si>
    <t>Renewable and non-renewable input to electricity generation</t>
  </si>
  <si>
    <t>Renewable</t>
  </si>
  <si>
    <t>Non-renewable</t>
  </si>
  <si>
    <t>4.2.2</t>
  </si>
  <si>
    <t>Electricity imports, exports and net imports</t>
  </si>
  <si>
    <t>4.2.1</t>
  </si>
  <si>
    <t>4.2.3</t>
  </si>
  <si>
    <t>4.2.4</t>
  </si>
  <si>
    <t>Combined heat and power generation</t>
  </si>
  <si>
    <t>Other transformation processes</t>
  </si>
  <si>
    <t>4.4.1</t>
  </si>
  <si>
    <t>Pumped hydroelectric storage</t>
  </si>
  <si>
    <t>4.4.2</t>
  </si>
  <si>
    <t>Peat briquetting</t>
  </si>
  <si>
    <t>Efficiency of electricity supply</t>
  </si>
  <si>
    <t>CHP fuel input and thermal/electricity output</t>
  </si>
  <si>
    <t>Heat</t>
  </si>
  <si>
    <t>Fuel input</t>
  </si>
  <si>
    <t>Useful heat</t>
  </si>
  <si>
    <t>CHP electricity as percentage of total electricity generation</t>
  </si>
  <si>
    <t>Gross electricity</t>
  </si>
  <si>
    <t>CHP electricity output</t>
  </si>
  <si>
    <t>CHP elec as % of gross electricity generated</t>
  </si>
  <si>
    <t>Oil refinery outputs by fuel</t>
  </si>
  <si>
    <t>Fuel oil</t>
  </si>
  <si>
    <t>Gasoil / diesel</t>
  </si>
  <si>
    <t>Gasoline</t>
  </si>
  <si>
    <t>Kerosene</t>
  </si>
  <si>
    <t>Jet kerosene</t>
  </si>
  <si>
    <t>Refinery gas</t>
  </si>
  <si>
    <t>LPG</t>
  </si>
  <si>
    <t>Pump hydro storage</t>
  </si>
  <si>
    <t>Consumption</t>
  </si>
  <si>
    <t>Generation</t>
  </si>
  <si>
    <t>Efficiency (%)</t>
  </si>
  <si>
    <t>Briquette production</t>
  </si>
  <si>
    <t>Energy transformation</t>
  </si>
  <si>
    <t>Final energy</t>
  </si>
  <si>
    <t>5.</t>
  </si>
  <si>
    <t>5.1</t>
  </si>
  <si>
    <t>Final energy consumption by energy type</t>
  </si>
  <si>
    <t>Final energy consumption by sector</t>
  </si>
  <si>
    <t>5.2.1</t>
  </si>
  <si>
    <t>5.2.2</t>
  </si>
  <si>
    <t>5.2</t>
  </si>
  <si>
    <t>Industry</t>
  </si>
  <si>
    <t>Transport</t>
  </si>
  <si>
    <t>Residential</t>
  </si>
  <si>
    <t>Services</t>
  </si>
  <si>
    <t>Agriculture</t>
  </si>
  <si>
    <t>Fisheries</t>
  </si>
  <si>
    <t>Diesel / gasoil</t>
  </si>
  <si>
    <t>Road freight</t>
  </si>
  <si>
    <t>Road light goods vehicle</t>
  </si>
  <si>
    <t>Road private car</t>
  </si>
  <si>
    <t>Rail</t>
  </si>
  <si>
    <t>International aviation</t>
  </si>
  <si>
    <t>Domestic aviation</t>
  </si>
  <si>
    <t>Navigation</t>
  </si>
  <si>
    <t>Pipeline</t>
  </si>
  <si>
    <t>Final energy in transport by sub-sector</t>
  </si>
  <si>
    <t>Total (incl. int. aviation)</t>
  </si>
  <si>
    <t>Total (ex. int. aviation)</t>
  </si>
  <si>
    <t>-</t>
  </si>
  <si>
    <t>5.2.3</t>
  </si>
  <si>
    <t>5.2.4</t>
  </si>
  <si>
    <t>5.2.5</t>
  </si>
  <si>
    <t>Final energy in agriculture</t>
  </si>
  <si>
    <t>5.2.6</t>
  </si>
  <si>
    <t>Final energy in fisheries</t>
  </si>
  <si>
    <t>Wholesale, retail, and vehicle repair</t>
  </si>
  <si>
    <t>Transportation and storage</t>
  </si>
  <si>
    <t>Accommodation and food services</t>
  </si>
  <si>
    <t>Information and communication</t>
  </si>
  <si>
    <t>Financial, insurance and real estate</t>
  </si>
  <si>
    <t>Final energy consumption in commercial by sub-sector</t>
  </si>
  <si>
    <t>Other services sectors</t>
  </si>
  <si>
    <t>Commercial total</t>
  </si>
  <si>
    <t>Final energy consumption in public services by sub-sector</t>
  </si>
  <si>
    <t>Water supply, sewerage, and waste management</t>
  </si>
  <si>
    <t>Public administration</t>
  </si>
  <si>
    <t>Education</t>
  </si>
  <si>
    <t>Health, residential care and social work</t>
  </si>
  <si>
    <t>Public services total</t>
  </si>
  <si>
    <t>6.</t>
  </si>
  <si>
    <t>Energy modes</t>
  </si>
  <si>
    <t>Final energy consumption by mode</t>
  </si>
  <si>
    <t>6.1</t>
  </si>
  <si>
    <t>Heat mode</t>
  </si>
  <si>
    <t>6.2</t>
  </si>
  <si>
    <t>Heat final energy</t>
  </si>
  <si>
    <t>Heat final energy (weather corrected)</t>
  </si>
  <si>
    <t>Heat mode (actual and weather corrected)</t>
  </si>
  <si>
    <t>Heat mode by sector</t>
  </si>
  <si>
    <t>Final energy in heat mode by sector</t>
  </si>
  <si>
    <t>6.2.1</t>
  </si>
  <si>
    <t>6.2.2</t>
  </si>
  <si>
    <t>Final energy in heat mode by fuel</t>
  </si>
  <si>
    <t>Heat mode by energy type</t>
  </si>
  <si>
    <t>Final consumption of oil for heat by sector</t>
  </si>
  <si>
    <t>6.3</t>
  </si>
  <si>
    <t>Transport mode</t>
  </si>
  <si>
    <t>6.3.1</t>
  </si>
  <si>
    <t>Final energy in transport mode by sub-sector</t>
  </si>
  <si>
    <t>6.3.2</t>
  </si>
  <si>
    <t>Final energy in transport mode by energy type</t>
  </si>
  <si>
    <t>Electricity mode</t>
  </si>
  <si>
    <t>6.5</t>
  </si>
  <si>
    <t>Primary energy requirement by mode</t>
  </si>
  <si>
    <t>Transport mode by sub-sector</t>
  </si>
  <si>
    <t>Transport mode by energy type</t>
  </si>
  <si>
    <t>Final consumption of electricity by sector</t>
  </si>
  <si>
    <t>Primary energy consumption by mode</t>
  </si>
  <si>
    <t>7.</t>
  </si>
  <si>
    <t>7.1</t>
  </si>
  <si>
    <t>7.2</t>
  </si>
  <si>
    <t>Transport emissions</t>
  </si>
  <si>
    <t>7.2.1</t>
  </si>
  <si>
    <t>7.2.2</t>
  </si>
  <si>
    <t>7.2.3</t>
  </si>
  <si>
    <t>7.2.4</t>
  </si>
  <si>
    <t>7.3</t>
  </si>
  <si>
    <t>Gas</t>
  </si>
  <si>
    <t>Transport (ex. int. aviation)</t>
  </si>
  <si>
    <t>Other</t>
  </si>
  <si>
    <t>Transport (excl. int. aviation)</t>
  </si>
  <si>
    <t>Total (excl. int. aviation)</t>
  </si>
  <si>
    <t>8.</t>
  </si>
  <si>
    <t>8.1</t>
  </si>
  <si>
    <t>Greenhouse gas emissions</t>
  </si>
  <si>
    <t>Other non-energy</t>
  </si>
  <si>
    <t>Energy related</t>
  </si>
  <si>
    <t>8.1.1</t>
  </si>
  <si>
    <t>Non-ETS</t>
  </si>
  <si>
    <t>ETS</t>
  </si>
  <si>
    <t>Total GHG emissions</t>
  </si>
  <si>
    <t>Energy-related GHG emissions</t>
  </si>
  <si>
    <t>2005 Total</t>
  </si>
  <si>
    <t>2005 Energy-related</t>
  </si>
  <si>
    <t>Index of non-ETS greenhouse gas emissions relative to 2005</t>
  </si>
  <si>
    <t>unit</t>
  </si>
  <si>
    <t>note</t>
  </si>
  <si>
    <t>Annual emission allocation pursuant to Regulation 2018/842</t>
  </si>
  <si>
    <t>Average for 2016-2018</t>
  </si>
  <si>
    <t>Energy targets and policy</t>
  </si>
  <si>
    <t>Energy-related non-ETS GHG emissions</t>
  </si>
  <si>
    <t>other energy related</t>
  </si>
  <si>
    <t>Non-energy related</t>
  </si>
  <si>
    <t>Energy-related and non-energy related emissions</t>
  </si>
  <si>
    <t>Energy-related ETS</t>
  </si>
  <si>
    <t>Non-energy related ETS</t>
  </si>
  <si>
    <t>Total ETS</t>
  </si>
  <si>
    <t>Energy-related non-ETS</t>
  </si>
  <si>
    <t>Non-energy related non-ETS</t>
  </si>
  <si>
    <t>Total non-ETS</t>
  </si>
  <si>
    <t>Budget 2</t>
  </si>
  <si>
    <t>Electricity CAP sector</t>
  </si>
  <si>
    <t>Budget 1 remaining</t>
  </si>
  <si>
    <t>8.1.2</t>
  </si>
  <si>
    <t>Carbon budgets and sectoral emission ceilings</t>
  </si>
  <si>
    <t>Transport CAP sector</t>
  </si>
  <si>
    <t>8.2</t>
  </si>
  <si>
    <t>Renewable energy targets</t>
  </si>
  <si>
    <t>Renewables in electricity (normalised)</t>
  </si>
  <si>
    <t>Renewables in heat</t>
  </si>
  <si>
    <t>Renewables in transport</t>
  </si>
  <si>
    <t>Final consumption of renewable energy - share of modes</t>
  </si>
  <si>
    <t>Gross final consumption of energy (adjusted)</t>
  </si>
  <si>
    <t>As per RED II</t>
  </si>
  <si>
    <t>Renewables in electricity (total, normalised)</t>
  </si>
  <si>
    <t>Renewables in heat (total)</t>
  </si>
  <si>
    <t>Renewable in electricity (excl. from RES)</t>
  </si>
  <si>
    <t>Renewables in heat (excl. from RES)</t>
  </si>
  <si>
    <t>excl. renewable elec in transport</t>
  </si>
  <si>
    <t>Total (including biomass fuel excl. from RES)</t>
  </si>
  <si>
    <t>Overall RES</t>
  </si>
  <si>
    <t>RED</t>
  </si>
  <si>
    <t>RED II</t>
  </si>
  <si>
    <t>Overall RES (Renewable energy shsre of GFC)</t>
  </si>
  <si>
    <t>Renewable share of modes (as per RED II)</t>
  </si>
  <si>
    <t>Excl. elec in transport</t>
  </si>
  <si>
    <t>Non-renewables in electricity (normalised)</t>
  </si>
  <si>
    <t>Non-renewables in heat</t>
  </si>
  <si>
    <t>Non-renewables in transport</t>
  </si>
  <si>
    <t>Wind (normalised)</t>
  </si>
  <si>
    <t>Hydro (normalised)</t>
  </si>
  <si>
    <t>Biogas &amp; landfill gas</t>
  </si>
  <si>
    <t>Renewable electricity generated</t>
  </si>
  <si>
    <t>Biomass (total)</t>
  </si>
  <si>
    <t>Landfill gas (total)</t>
  </si>
  <si>
    <t>Biogas (total)</t>
  </si>
  <si>
    <t>Biomass (excluded)</t>
  </si>
  <si>
    <t>Landfill gas (excluded)</t>
  </si>
  <si>
    <t>Biogas (excluded)</t>
  </si>
  <si>
    <t>Biomass (incl. in RES)</t>
  </si>
  <si>
    <t>Landfill gas (incl. in RES)</t>
  </si>
  <si>
    <t>Biogas (incl. in RES)</t>
  </si>
  <si>
    <t>Renewable electricity</t>
  </si>
  <si>
    <t>Renewable electricity included in RES</t>
  </si>
  <si>
    <t>Renewable heat</t>
  </si>
  <si>
    <t>Renewable heat consumption</t>
  </si>
  <si>
    <t>Solar Thermal</t>
  </si>
  <si>
    <t>Ambient heat</t>
  </si>
  <si>
    <t>Renewable heat excluded (verification outstanding)</t>
  </si>
  <si>
    <t>Renewable heat included in RES</t>
  </si>
  <si>
    <t>Renewable electricity excluded (verification outstanding)</t>
  </si>
  <si>
    <t>Renewable energy in transport</t>
  </si>
  <si>
    <t>Renewable energy share of GFC by source</t>
  </si>
  <si>
    <t>Biomass &amp; renewable wastes</t>
  </si>
  <si>
    <t>Biogas &amp; landfill gas (excluded)</t>
  </si>
  <si>
    <t>Biomass &amp; ren. waste (excluded)</t>
  </si>
  <si>
    <t>8.2.3</t>
  </si>
  <si>
    <t>8.2.4</t>
  </si>
  <si>
    <t>RES-T (RED II)</t>
  </si>
  <si>
    <t>RES-T (RED I)</t>
  </si>
  <si>
    <t>Renewable energy in transport by source (without multipliers or limits)</t>
  </si>
  <si>
    <t>Biogasoline</t>
  </si>
  <si>
    <t>Biomethane</t>
  </si>
  <si>
    <t>Biojet</t>
  </si>
  <si>
    <t>Biofuel road</t>
  </si>
  <si>
    <t>RES-E</t>
  </si>
  <si>
    <t>Electricity generated from renewable sources</t>
  </si>
  <si>
    <t>Share of electricity generated from renewable sources</t>
  </si>
  <si>
    <t>Installed wind generating capacity</t>
  </si>
  <si>
    <t>Total installed wind capacity</t>
  </si>
  <si>
    <t>Added wind capacity</t>
  </si>
  <si>
    <t>Capacity factor for wind and hydro</t>
  </si>
  <si>
    <t>Hydro (annual capacity)</t>
  </si>
  <si>
    <t>Heat from renewable sources</t>
  </si>
  <si>
    <t>RES-H</t>
  </si>
  <si>
    <t>8.2.6</t>
  </si>
  <si>
    <t>8.2.5</t>
  </si>
  <si>
    <t>9.</t>
  </si>
  <si>
    <t>Index of modified domestic demand, final energy demand and energy price</t>
  </si>
  <si>
    <t>Economy (GDP)</t>
  </si>
  <si>
    <t>index relative to 2005</t>
  </si>
  <si>
    <t>Economy (MDD)</t>
  </si>
  <si>
    <t>Primary energy</t>
  </si>
  <si>
    <t>Energy price</t>
  </si>
  <si>
    <t>Degree days</t>
  </si>
  <si>
    <t>index relative to 2006</t>
  </si>
  <si>
    <t>GDP, MDD, final energy, primary energy and energy-related CO2 growth rates</t>
  </si>
  <si>
    <t>Million€2020</t>
  </si>
  <si>
    <t>Index of final energy, primary energy and energy-related CO2</t>
  </si>
  <si>
    <t>GDP</t>
  </si>
  <si>
    <t>Modified Domestic Demand</t>
  </si>
  <si>
    <t>Heating Degree Day Adjustment</t>
  </si>
  <si>
    <t>% Difference in Heating Degree Day from long term average</t>
  </si>
  <si>
    <t>% adjustments to residential energy use</t>
  </si>
  <si>
    <t>Primary Intensity</t>
  </si>
  <si>
    <t>kgoe/€2021</t>
  </si>
  <si>
    <t>Final Intensity</t>
  </si>
  <si>
    <t>Electricity Intensity</t>
  </si>
  <si>
    <t>10.</t>
  </si>
  <si>
    <t>Total Primary Energy Requirement by sector</t>
  </si>
  <si>
    <t>INDPRMTOT</t>
  </si>
  <si>
    <t>TRAPRMTOT</t>
  </si>
  <si>
    <t>RESPRMTOT</t>
  </si>
  <si>
    <t>SERPRMTOT</t>
  </si>
  <si>
    <t>Agriculture &amp; Fisheries</t>
  </si>
  <si>
    <t>AGRPRMTOT</t>
  </si>
  <si>
    <t>Industry energy intensity</t>
  </si>
  <si>
    <t>Specific CO2 emissions of new cars, excluding battery electric vehicles</t>
  </si>
  <si>
    <t>Road freight activity</t>
  </si>
  <si>
    <t>Mega tonne-kilometres</t>
  </si>
  <si>
    <t>Mtkm</t>
  </si>
  <si>
    <t xml:space="preserve">Residential final energy use by fuel </t>
  </si>
  <si>
    <t>Residential Final Energy Demand</t>
  </si>
  <si>
    <t>RESFNLTOT</t>
  </si>
  <si>
    <t>Weather Corrected Residential Final Energy Demand</t>
  </si>
  <si>
    <t>Total energy</t>
  </si>
  <si>
    <t>kWh/dw</t>
  </si>
  <si>
    <t>Non-electric</t>
  </si>
  <si>
    <t>Total energy (Weather corrected)</t>
  </si>
  <si>
    <t>Non-electric (Weather corrected)</t>
  </si>
  <si>
    <t>Electricity (Weather corrected)</t>
  </si>
  <si>
    <t>Quantity (MWh)</t>
  </si>
  <si>
    <t>Quantity (tCO2)</t>
  </si>
  <si>
    <t>Energy intensity of the commercial and public services sector</t>
  </si>
  <si>
    <t>Total Intensity</t>
  </si>
  <si>
    <t>kWh/€2021</t>
  </si>
  <si>
    <t>Fuel Intensity</t>
  </si>
  <si>
    <t>All energy use</t>
  </si>
  <si>
    <t>kWh/emp</t>
  </si>
  <si>
    <t>Non-electricity</t>
  </si>
  <si>
    <t>All energy use, weather corrected</t>
  </si>
  <si>
    <t>Drivers of energy demand</t>
  </si>
  <si>
    <t>Further sectoral analysis</t>
  </si>
  <si>
    <t>10.3.1</t>
  </si>
  <si>
    <t>Private car activity</t>
  </si>
  <si>
    <t>10.3.2</t>
  </si>
  <si>
    <t>10.3</t>
  </si>
  <si>
    <t>10.2</t>
  </si>
  <si>
    <t>10.1</t>
  </si>
  <si>
    <t>10.3.3</t>
  </si>
  <si>
    <t>Penetration of zero emissions vehicles</t>
  </si>
  <si>
    <t>10.3.4</t>
  </si>
  <si>
    <t>Heavy goods vehicle activity</t>
  </si>
  <si>
    <t>10.4</t>
  </si>
  <si>
    <t>Energy security and import dependency</t>
  </si>
  <si>
    <t>2.</t>
  </si>
  <si>
    <t>Overview of energy data</t>
  </si>
  <si>
    <t>2.1</t>
  </si>
  <si>
    <t>The National Energy Balance</t>
  </si>
  <si>
    <t>The complete and latest version of the National Energy Balance is available from the SEAI website:</t>
  </si>
  <si>
    <t>€million2021</t>
  </si>
  <si>
    <t>Industry value added</t>
  </si>
  <si>
    <t>Private car total annual vehicle-kilometres</t>
  </si>
  <si>
    <t>billion km</t>
  </si>
  <si>
    <t>HEV petrol</t>
  </si>
  <si>
    <t>HEV diesel</t>
  </si>
  <si>
    <t>PHEV petrol</t>
  </si>
  <si>
    <t>PHEV diesel</t>
  </si>
  <si>
    <t>Electric (BEV)</t>
  </si>
  <si>
    <t>Petrol</t>
  </si>
  <si>
    <t>Diesel</t>
  </si>
  <si>
    <t>gCO2/km</t>
  </si>
  <si>
    <t>gCO₂/km new cars (NEDC)</t>
  </si>
  <si>
    <t>gCO₂/km new cars (WLTP)</t>
  </si>
  <si>
    <t>Cars licenced for the first time</t>
  </si>
  <si>
    <t>Total cars licenced for the first time</t>
  </si>
  <si>
    <t>Battery electric private cars</t>
  </si>
  <si>
    <t>Pre-owned imports</t>
  </si>
  <si>
    <t>New imports</t>
  </si>
  <si>
    <t>Total electric cars licensed for the first time</t>
  </si>
  <si>
    <t>Quantity (cars)</t>
  </si>
  <si>
    <t>Modified domestic demand</t>
  </si>
  <si>
    <t>€ million (2021)</t>
  </si>
  <si>
    <t>Indexed road freight activity</t>
  </si>
  <si>
    <t>Indexed to 2000</t>
  </si>
  <si>
    <t>Economic activity (MDD)</t>
  </si>
  <si>
    <t>Freight activity (tonne-kilometres)</t>
  </si>
  <si>
    <t>Quantity</t>
  </si>
  <si>
    <t>Road freight activity by main type of work</t>
  </si>
  <si>
    <t>Delivery of construction materials</t>
  </si>
  <si>
    <t>Import &amp; export</t>
  </si>
  <si>
    <t>Delivery of goods to wholesalers, retail &amp; households</t>
  </si>
  <si>
    <t>Delivery of materials to factories</t>
  </si>
  <si>
    <t>Carriage of Agri-products</t>
  </si>
  <si>
    <t>Weather correction</t>
  </si>
  <si>
    <t>10.4.1</t>
  </si>
  <si>
    <t>10.4.2</t>
  </si>
  <si>
    <t>Energy consumption per dwelling</t>
  </si>
  <si>
    <t>10.5</t>
  </si>
  <si>
    <t>Commercial and public services</t>
  </si>
  <si>
    <t>10.5.1</t>
  </si>
  <si>
    <t>Residential final energy &amp; weather correction</t>
  </si>
  <si>
    <t>Energy per employee in services sector</t>
  </si>
  <si>
    <t>Growth rates and quantities of energy per employee in services</t>
  </si>
  <si>
    <t>1.</t>
  </si>
  <si>
    <t>1.1</t>
  </si>
  <si>
    <t xml:space="preserve"> Renewables</t>
  </si>
  <si>
    <t>TWh</t>
  </si>
  <si>
    <t>Fossil</t>
  </si>
  <si>
    <t>11.</t>
  </si>
  <si>
    <t>Provisional energy data from monthly surveys</t>
  </si>
  <si>
    <t>The latest monthly energy data is available from the SEAI website:</t>
  </si>
  <si>
    <t>https://www.seai.ie/data-and-insights/seai-statistics/monthly-energy-data/</t>
  </si>
  <si>
    <t>1.2</t>
  </si>
  <si>
    <t>1.3</t>
  </si>
  <si>
    <t>1.4</t>
  </si>
  <si>
    <t>Change</t>
  </si>
  <si>
    <t>Primary, fiinal and electricity intensities (GDP)</t>
  </si>
  <si>
    <t>Energy, economy and emissions</t>
  </si>
  <si>
    <t>Energy and the weather</t>
  </si>
  <si>
    <t>Economic energy intensities</t>
  </si>
  <si>
    <t>NRW</t>
  </si>
  <si>
    <t>Agricultural</t>
  </si>
  <si>
    <t>Comm. Serv.</t>
  </si>
  <si>
    <t>Agri. &amp; Fish.</t>
  </si>
  <si>
    <t>Target (RED III)</t>
  </si>
  <si>
    <t>Target (CAP 24)</t>
  </si>
  <si>
    <t>https://www.seai.ie/data-and-insights/seai-statistics/key-publications/national-energy-balance</t>
  </si>
  <si>
    <t>Product/sector</t>
  </si>
  <si>
    <t>Ren. Waste</t>
  </si>
  <si>
    <t>Non-ren. waste</t>
  </si>
  <si>
    <t>H</t>
  </si>
  <si>
    <t>ktCO2eq</t>
  </si>
  <si>
    <t>Year</t>
  </si>
  <si>
    <t>Row Categories (highest)</t>
  </si>
  <si>
    <t>Row Categories</t>
  </si>
  <si>
    <t>Rows</t>
  </si>
  <si>
    <t>Energy (Sub-Type)</t>
  </si>
  <si>
    <t>Energy (TJ)</t>
  </si>
  <si>
    <t>IPCC Assessment Report</t>
  </si>
  <si>
    <t>GHG (kt CO2eq)</t>
  </si>
  <si>
    <t>EB CO2eq EF (t/TJ)</t>
  </si>
  <si>
    <t>CO2 Emissions (kt)</t>
  </si>
  <si>
    <t>CH4 Emissions (kt)</t>
  </si>
  <si>
    <t>N2O emissions (kt)</t>
  </si>
  <si>
    <t>EB CO2 EF (t/TJ)</t>
  </si>
  <si>
    <t>EB CH4 EF (t/TJ)</t>
  </si>
  <si>
    <t>EB N2O EF (t/TJ)</t>
  </si>
  <si>
    <t>CO2 GWP</t>
  </si>
  <si>
    <t>CH4 GWP</t>
  </si>
  <si>
    <t>N2O GWP</t>
  </si>
  <si>
    <t>Timestamp</t>
  </si>
  <si>
    <t>Own Use and Distribution Losses</t>
  </si>
  <si>
    <t>Fuel Oil</t>
  </si>
  <si>
    <t>AR5</t>
  </si>
  <si>
    <t>Diesel / Gas Oil</t>
  </si>
  <si>
    <t>Milled Peat</t>
  </si>
  <si>
    <t>Natural Gas</t>
  </si>
  <si>
    <t>Refinery Gas</t>
  </si>
  <si>
    <t>Demand Rows</t>
  </si>
  <si>
    <t>Industry Rows</t>
  </si>
  <si>
    <t>Non-Energy Mining</t>
  </si>
  <si>
    <t>Bituminous Coal</t>
  </si>
  <si>
    <t>Petroleum Coke</t>
  </si>
  <si>
    <t>Food &amp; beverages</t>
  </si>
  <si>
    <t>Textiles and textile products</t>
  </si>
  <si>
    <t>Wood and wood products</t>
  </si>
  <si>
    <t>Pulp, paper, publishing and printing</t>
  </si>
  <si>
    <t>Chemicals &amp; man-made fibres</t>
  </si>
  <si>
    <t>Rubber and plastic products</t>
  </si>
  <si>
    <t>Other non-metallic mineral products</t>
  </si>
  <si>
    <t>Non-Renewable Waste</t>
  </si>
  <si>
    <t>Basic metals and fabricated metal products</t>
  </si>
  <si>
    <t>Machinery and equipment n.e.c.</t>
  </si>
  <si>
    <t>Electrical and optical equipment</t>
  </si>
  <si>
    <t>Transport Rows</t>
  </si>
  <si>
    <t>Road Freight</t>
  </si>
  <si>
    <t>Road Light Goods Vehicle</t>
  </si>
  <si>
    <t>Commercial Service Rows</t>
  </si>
  <si>
    <t>Commercial Services (No DisAggr.)</t>
  </si>
  <si>
    <t>Fuel Tourism</t>
  </si>
  <si>
    <t>Public Passenger Services</t>
  </si>
  <si>
    <t>Road Private Car</t>
  </si>
  <si>
    <t>Unspecified (other road and pipeline)</t>
  </si>
  <si>
    <t>Public Service Rows</t>
  </si>
  <si>
    <t>Public Services (No DisAggr.)</t>
  </si>
  <si>
    <t>Residential Row</t>
  </si>
  <si>
    <t>Agricultural Row</t>
  </si>
  <si>
    <t>Construction</t>
  </si>
  <si>
    <t>Transport equipment manufacture</t>
  </si>
  <si>
    <t>Other manufacturing</t>
  </si>
  <si>
    <t>Briquettes</t>
  </si>
  <si>
    <t>Sod Peat</t>
  </si>
  <si>
    <t>Domestic Aviation</t>
  </si>
  <si>
    <t>Jet Kerosene</t>
  </si>
  <si>
    <t>International Aviation</t>
  </si>
  <si>
    <t>Anthracite &amp; Manufactured Ovoids</t>
  </si>
  <si>
    <t>Lignite Brown Coal Briquettes</t>
  </si>
  <si>
    <t>Wholesale, Retail, and Vehicle Repair</t>
  </si>
  <si>
    <t>Transportation and Storage</t>
  </si>
  <si>
    <t>Accommodation and Food Services</t>
  </si>
  <si>
    <t>Information and Communication</t>
  </si>
  <si>
    <t>Financial, Insurance and Real Estate Activities</t>
  </si>
  <si>
    <t>Other Services Sectors</t>
  </si>
  <si>
    <t>Water Supply, Sewerage, and Waste Management</t>
  </si>
  <si>
    <t>Public Administration</t>
  </si>
  <si>
    <t>Health, Residential Care and Social Work Activities</t>
  </si>
  <si>
    <t>Fisheries Row</t>
  </si>
  <si>
    <t>Supply Rows</t>
  </si>
  <si>
    <t>Mar. Bunkers</t>
  </si>
  <si>
    <t>Transformation Rows</t>
  </si>
  <si>
    <t>Public Thermal Power Plants (Input)</t>
  </si>
  <si>
    <t>Landfill Gas</t>
  </si>
  <si>
    <t>Combined Heat and Power Plants (Input)</t>
  </si>
  <si>
    <t>Oil Refineries &amp; other energy sector (Input)</t>
  </si>
  <si>
    <t>Naphtha</t>
  </si>
  <si>
    <t>Energy (Type)</t>
  </si>
  <si>
    <t>Units</t>
  </si>
  <si>
    <t>Indigenous Production</t>
  </si>
  <si>
    <t>Stock Draw</t>
  </si>
  <si>
    <t>Primary Energy Supply (incl non-energy)</t>
  </si>
  <si>
    <t>Primary Energy Requirement (excl. non-energy)</t>
  </si>
  <si>
    <t>Pumped &amp; Battery Storage (Input)</t>
  </si>
  <si>
    <t>Briquetting Plants (Input)</t>
  </si>
  <si>
    <t>Public Thermal Power Plants (Output)</t>
  </si>
  <si>
    <t>Combined Heat and Power Plants (Output)</t>
  </si>
  <si>
    <t>Pumped &amp; Battery Storage (Output)</t>
  </si>
  <si>
    <t>Briquetting Plants (Output)</t>
  </si>
  <si>
    <t>Oil Refineries &amp; other energy sector (Output)</t>
  </si>
  <si>
    <t>Exchange &amp; Transfer Rows</t>
  </si>
  <si>
    <t>Electricity Exchange &amp; Transfers</t>
  </si>
  <si>
    <t>Heat Exchange &amp; Transfers</t>
  </si>
  <si>
    <t>Other Exchange &amp; Transfers</t>
  </si>
  <si>
    <t>Available Final Energy Consumption</t>
  </si>
  <si>
    <t>Electricity generation kt CO2eq (PTPP+CHP)</t>
  </si>
  <si>
    <t>Eurostat dataset nrg_ind_id, downloaded 19/11/2024</t>
  </si>
  <si>
    <t>Energy type</t>
  </si>
  <si>
    <t>Energy types</t>
  </si>
  <si>
    <t>EU-27</t>
  </si>
  <si>
    <t>Oil prices to industry</t>
  </si>
  <si>
    <t>Natural gas prices to industry</t>
  </si>
  <si>
    <t>Real energy price changes to industry since 2015 (index)</t>
  </si>
  <si>
    <t>US$/MWh (ex-taxes)</t>
  </si>
  <si>
    <t>2023Q4</t>
  </si>
  <si>
    <t>OECD Europe</t>
  </si>
  <si>
    <t>Austria</t>
  </si>
  <si>
    <t>Belgium</t>
  </si>
  <si>
    <t>Denmark</t>
  </si>
  <si>
    <t>Finland</t>
  </si>
  <si>
    <t>France</t>
  </si>
  <si>
    <t>Germany</t>
  </si>
  <si>
    <t>Greece</t>
  </si>
  <si>
    <t>Italy</t>
  </si>
  <si>
    <t>Luxembourg</t>
  </si>
  <si>
    <t>Netherlands</t>
  </si>
  <si>
    <t>Portugal</t>
  </si>
  <si>
    <t>Spain</t>
  </si>
  <si>
    <t>Sweden</t>
  </si>
  <si>
    <t>UK</t>
  </si>
  <si>
    <t>USA</t>
  </si>
  <si>
    <t>Industrial electricity price index (real)</t>
  </si>
  <si>
    <t>index relative to 2015</t>
  </si>
  <si>
    <t>Industrial oil price index (real)</t>
  </si>
  <si>
    <t>Industrial gas price index (real)</t>
  </si>
  <si>
    <t>Last Updated : 20th November 2024</t>
  </si>
  <si>
    <t>Imports (positive)</t>
  </si>
  <si>
    <t>peatoppbq</t>
  </si>
  <si>
    <r>
      <t>Quantity (gCO</t>
    </r>
    <r>
      <rPr>
        <b/>
        <vertAlign val="subscript"/>
        <sz val="11"/>
        <color theme="3"/>
        <rFont val="Calibri"/>
        <family val="2"/>
        <scheme val="minor"/>
      </rPr>
      <t>2</t>
    </r>
    <r>
      <rPr>
        <b/>
        <sz val="11"/>
        <color theme="3"/>
        <rFont val="Calibri"/>
        <family val="2"/>
        <scheme val="minor"/>
      </rPr>
      <t>eq/kWh)</t>
    </r>
  </si>
  <si>
    <t>This is not the gCO₂eq/kWh of electricity generated by each fuel fuel, which would be much higher. This is the gCO₂eq that are emitted from this fuel for each kWh of total electricity generated by all fuels/energy types, including zero carbon sources.</t>
  </si>
  <si>
    <r>
      <t>Quantity (MtCO</t>
    </r>
    <r>
      <rPr>
        <b/>
        <vertAlign val="subscript"/>
        <sz val="11"/>
        <color theme="3"/>
        <rFont val="Calibri"/>
        <family val="2"/>
        <scheme val="minor"/>
      </rPr>
      <t>2</t>
    </r>
    <r>
      <rPr>
        <b/>
        <sz val="11"/>
        <color theme="3"/>
        <rFont val="Calibri"/>
        <family val="2"/>
        <scheme val="minor"/>
      </rPr>
      <t>eq)</t>
    </r>
  </si>
  <si>
    <r>
      <t>ktCO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eq</t>
    </r>
  </si>
  <si>
    <r>
      <t>ktCO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eq</t>
    </r>
  </si>
  <si>
    <t>Expanded EB timeseries index</t>
  </si>
  <si>
    <t>pubinppum</t>
  </si>
  <si>
    <t>puboutpum</t>
  </si>
  <si>
    <t>Battery storage</t>
  </si>
  <si>
    <t>pubinpbat</t>
  </si>
  <si>
    <t>puboutbat</t>
  </si>
  <si>
    <t>4.4.3</t>
  </si>
  <si>
    <t>Ren. waste</t>
  </si>
  <si>
    <t>Energy input to elctricity generation</t>
  </si>
  <si>
    <t>Energy input to transformation processes</t>
  </si>
  <si>
    <t>Gross electricity production by energy type</t>
  </si>
  <si>
    <t>Gross electricity production by renewable sources, non-renewable sources and net imports</t>
  </si>
  <si>
    <t>Energy (TWh)</t>
  </si>
  <si>
    <t>Battery storage capacity</t>
  </si>
  <si>
    <t>&lt; 1 MWh</t>
  </si>
  <si>
    <t>1 - 10 MWh</t>
  </si>
  <si>
    <t>10 - 100 MWh</t>
  </si>
  <si>
    <t>&gt; 100 MWh</t>
  </si>
  <si>
    <t>MWh</t>
  </si>
  <si>
    <t>STCAP1</t>
  </si>
  <si>
    <t>STCAP110</t>
  </si>
  <si>
    <t>STCAP10100</t>
  </si>
  <si>
    <t>STCAP100</t>
  </si>
  <si>
    <t>QST index</t>
  </si>
  <si>
    <t>PWCAP1</t>
  </si>
  <si>
    <t>PWCAP110</t>
  </si>
  <si>
    <t>PWCAP10100</t>
  </si>
  <si>
    <t>PWCAP100</t>
  </si>
  <si>
    <t>MW</t>
  </si>
  <si>
    <t>Battery power capacity</t>
  </si>
  <si>
    <t>Energy (GWh)</t>
  </si>
  <si>
    <t>Road unspecified</t>
  </si>
  <si>
    <t>Road fuel tourism</t>
  </si>
  <si>
    <t>Road</t>
  </si>
  <si>
    <t>Road public passenger</t>
  </si>
  <si>
    <t>Source: EPA GHG Provisional Emissions 1990-2023 Web.xlsx</t>
  </si>
  <si>
    <t>National total</t>
  </si>
  <si>
    <t>Greenhouse Gas Emissions (ex LULUCF)</t>
  </si>
  <si>
    <t>Greenhouse gas emissions reduction targets</t>
  </si>
  <si>
    <t>Agriculture (ex. Energy)</t>
  </si>
  <si>
    <t>Agriculture (ex. energy)</t>
  </si>
  <si>
    <t>2030 target</t>
  </si>
  <si>
    <t>Energy-related ETS GHG emissions</t>
  </si>
  <si>
    <t>Industry (energy-related)</t>
  </si>
  <si>
    <t>Quantity (MtCO2eq)</t>
  </si>
  <si>
    <t>years_index</t>
  </si>
  <si>
    <t>GHG [MtCO2eq]</t>
  </si>
  <si>
    <t>Budget 1 annual average</t>
  </si>
  <si>
    <t>Budget 2 annual average</t>
  </si>
  <si>
    <t>Renewable in transport (excl. from RES)</t>
  </si>
  <si>
    <t>Renewables in transport (excl. from RES)</t>
  </si>
  <si>
    <t>Renewables in elec (excl. from RES)</t>
  </si>
  <si>
    <t>Statistical transfer</t>
  </si>
  <si>
    <r>
      <t>gCO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eq/kWh</t>
    </r>
  </si>
  <si>
    <r>
      <t>gCO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eq/kWh</t>
    </r>
  </si>
  <si>
    <t>Lookup index</t>
  </si>
  <si>
    <t>tCO₂eq/dwelling</t>
  </si>
  <si>
    <t>Total energy-related CO₂eq per dwelling</t>
  </si>
  <si>
    <t>Non-electrical energy-related CO₂eq per dwelling</t>
  </si>
  <si>
    <t>Electricity energy-related CO₂eq per dwelling</t>
  </si>
  <si>
    <t>CO₂eq emissions per dwelling</t>
  </si>
  <si>
    <t>Energy related CO₂eq</t>
  </si>
  <si>
    <t>This graph is not included in the report, but is included in this appendix for additional clarity.</t>
  </si>
  <si>
    <t>Road public passenger services</t>
  </si>
  <si>
    <r>
      <t>Electricity TFEC kt CO</t>
    </r>
    <r>
      <rPr>
        <b/>
        <vertAlign val="subscript"/>
        <sz val="11"/>
        <rFont val="Calibri"/>
        <family val="2"/>
        <scheme val="minor"/>
      </rPr>
      <t>2eq</t>
    </r>
    <r>
      <rPr>
        <b/>
        <sz val="11"/>
        <rFont val="Calibri"/>
        <family val="2"/>
        <scheme val="minor"/>
      </rPr>
      <t>/TJ</t>
    </r>
  </si>
  <si>
    <r>
      <t>Electricity TFEC kt CO</t>
    </r>
    <r>
      <rPr>
        <vertAlign val="subscript"/>
        <sz val="11"/>
        <rFont val="Calibri"/>
        <family val="2"/>
        <scheme val="minor"/>
      </rPr>
      <t>2eq</t>
    </r>
    <r>
      <rPr>
        <sz val="11"/>
        <rFont val="Calibri"/>
        <family val="2"/>
        <scheme val="minor"/>
      </rPr>
      <t>/ktoe</t>
    </r>
  </si>
  <si>
    <t>Electricity TFEC (ktoe)</t>
  </si>
  <si>
    <t>Electricity TFEC (TJ)</t>
  </si>
  <si>
    <t>Min trajectory (updated NECP)</t>
  </si>
  <si>
    <t>Aviation adjustment</t>
  </si>
  <si>
    <t>Energy [TWh]</t>
  </si>
  <si>
    <t>Wind (average in-year installed capacity)</t>
  </si>
  <si>
    <t>Solid Fuels</t>
  </si>
  <si>
    <t>Oil Fuels</t>
  </si>
  <si>
    <t>Number of operational CHP units</t>
  </si>
  <si>
    <t>Installed capacity by fuel</t>
  </si>
  <si>
    <t>MWe</t>
  </si>
  <si>
    <t>Quantity (MWe)</t>
  </si>
  <si>
    <t>No. of CHP units exporting to grid</t>
  </si>
  <si>
    <t>Electricity exported to grid (GWh)</t>
  </si>
  <si>
    <t>Electricity exported to the grid from CHP</t>
  </si>
  <si>
    <t>Renewable energy in transport (no multipliers, limits, adjustments)</t>
  </si>
  <si>
    <t>incl. some bioliquid</t>
  </si>
  <si>
    <t>Biofuels &amp; biogas in transport</t>
  </si>
  <si>
    <t>Renewable energy not contributing to overall RES</t>
  </si>
  <si>
    <t>Renewable energy contributing to overall RES</t>
  </si>
  <si>
    <t>Biomass &amp; ren. waste (not verified)</t>
  </si>
  <si>
    <t>Biogas &amp; landfill gas (not verified)</t>
  </si>
  <si>
    <t>Renewables in elec</t>
  </si>
  <si>
    <t>Renewable in transport</t>
  </si>
  <si>
    <t>Avoided GHG emissions</t>
  </si>
  <si>
    <t>8.3</t>
  </si>
  <si>
    <t>7.4</t>
  </si>
  <si>
    <t>Transport (incl. int. aviation)</t>
  </si>
  <si>
    <t>Capacity [MW]</t>
  </si>
  <si>
    <t>Generation capacity [MW]</t>
  </si>
  <si>
    <t>Storage capacity (MWh)</t>
  </si>
  <si>
    <t>4.2.5</t>
  </si>
  <si>
    <t>Solar, wind and hydro capacity</t>
  </si>
  <si>
    <t>Grid-scale</t>
  </si>
  <si>
    <t>Rooftop</t>
  </si>
  <si>
    <t>Installed solar PV capacity (AC) at year end</t>
  </si>
  <si>
    <t>Indicators</t>
  </si>
  <si>
    <t>GHG intensity of electricity consumed; with contribution by fuel</t>
  </si>
  <si>
    <t>Energy-related GHG emissions by sector</t>
  </si>
  <si>
    <t>Industry energy-related GHG emissions by fuel</t>
  </si>
  <si>
    <t>Transport energy-related GHG emissions by energy type</t>
  </si>
  <si>
    <t>Transport energy-related GHG emissions by sub-sector</t>
  </si>
  <si>
    <t>Residential energy-related GHG emissions by energy type</t>
  </si>
  <si>
    <t>Services energy-related GHG emissions by energy type</t>
  </si>
  <si>
    <t>Agriculture and fisheries GHG emissions</t>
  </si>
  <si>
    <t>Agriculture and fisheries energy-related GHG emissions by energy type</t>
  </si>
  <si>
    <t>Energy-related GHG emissions by mode</t>
  </si>
  <si>
    <t>GHG emissions by mode</t>
  </si>
  <si>
    <t>Electricity generated and net imports</t>
  </si>
  <si>
    <t>Final energy consumption in industry</t>
  </si>
  <si>
    <t>Final energy consumption in transport</t>
  </si>
  <si>
    <t>Final energy consumption in transport by sub-sector</t>
  </si>
  <si>
    <t>Final energy consumption in residential</t>
  </si>
  <si>
    <t>Final energy consumption in services</t>
  </si>
  <si>
    <t>Energy-related greenhouse gas (GHG) emissions</t>
  </si>
  <si>
    <t>GHG intensity of electricity consumption</t>
  </si>
  <si>
    <t>Industry emissions</t>
  </si>
  <si>
    <t>Residential emissions</t>
  </si>
  <si>
    <t>Commercial and public services emissions</t>
  </si>
  <si>
    <t>Avoided emissions from renewable energy</t>
  </si>
  <si>
    <t>6.4</t>
  </si>
  <si>
    <t>6.4.1</t>
  </si>
  <si>
    <t>Final energy use in electricity mode by sector</t>
  </si>
  <si>
    <t>Energy prices to industry</t>
  </si>
  <si>
    <t>kgoe/€2022</t>
  </si>
  <si>
    <t>kWh/€2022</t>
  </si>
  <si>
    <t>Primary energy requirement by sector</t>
  </si>
  <si>
    <r>
      <t>CO</t>
    </r>
    <r>
      <rPr>
        <b/>
        <vertAlign val="subscript"/>
        <sz val="13"/>
        <color theme="3"/>
        <rFont val="Calibri"/>
        <family val="2"/>
        <scheme val="minor"/>
      </rPr>
      <t>2</t>
    </r>
    <r>
      <rPr>
        <b/>
        <sz val="13"/>
        <color theme="3"/>
        <rFont val="Calibri"/>
        <family val="2"/>
        <scheme val="minor"/>
      </rPr>
      <t xml:space="preserve"> intensity of new private cars</t>
    </r>
  </si>
  <si>
    <t>ktCO2e</t>
  </si>
  <si>
    <t>Overall renewable energy share</t>
  </si>
  <si>
    <t>Renewable share of modes</t>
  </si>
  <si>
    <t>GFC (aviation adjusted)</t>
  </si>
  <si>
    <t>Electricity from renewable energy sources</t>
  </si>
  <si>
    <t>Numerator RES-E</t>
  </si>
  <si>
    <t>Biomass excluded</t>
  </si>
  <si>
    <t>Landfill gas excluded</t>
  </si>
  <si>
    <t>Biogas excluded</t>
  </si>
  <si>
    <t>Ren. energy excluded from numerator</t>
  </si>
  <si>
    <t>Denominator RES-E (GFC of elec)</t>
  </si>
  <si>
    <t>Capacity factor [%]</t>
  </si>
  <si>
    <t>Heat from renewable energy sources</t>
  </si>
  <si>
    <t>RES-H numerator</t>
  </si>
  <si>
    <t>RES-H denominator (GFC heat)</t>
  </si>
  <si>
    <t>RED III annual average increase</t>
  </si>
  <si>
    <t>Transport energy from renewable sources</t>
  </si>
  <si>
    <t>Electricity prices to industry</t>
  </si>
  <si>
    <t>Timeseries index</t>
  </si>
  <si>
    <t>BasicTimeSeries index</t>
  </si>
  <si>
    <t>V1.0</t>
  </si>
  <si>
    <t>Published on the SEAI website.</t>
  </si>
  <si>
    <t>ID:</t>
  </si>
  <si>
    <t>EII-2024-XLSX-1.0</t>
  </si>
  <si>
    <t>Key Trends in Ireland's Energy in 2023 and 2024</t>
  </si>
  <si>
    <t>Energy-Related Emimssions in 2023 and 2024</t>
  </si>
  <si>
    <t>Ireland's European Energy Targets to 2030</t>
  </si>
  <si>
    <t>Transport in 2023 and 2024</t>
  </si>
  <si>
    <t>Electricity in 2023 and 2024</t>
  </si>
  <si>
    <t>1.5</t>
  </si>
  <si>
    <t>Heat and Residential Demand in 2023 and 2024</t>
  </si>
  <si>
    <t>National energy-related emissions</t>
  </si>
  <si>
    <t>MtCO2eq</t>
  </si>
  <si>
    <t>excludes international aviation and international maritime bunkers</t>
  </si>
  <si>
    <t>National energy-related emissions breakdown</t>
  </si>
  <si>
    <t>Delta</t>
  </si>
  <si>
    <t>Net Reduction</t>
  </si>
  <si>
    <t>excludes international aviation</t>
  </si>
  <si>
    <t>Delta (%)</t>
  </si>
  <si>
    <t>Label</t>
  </si>
  <si>
    <t>2022 to 2023 Changes in Emissions</t>
  </si>
  <si>
    <t>Net Imports</t>
  </si>
  <si>
    <t>Nat. Gas</t>
  </si>
  <si>
    <t>Wastes Non-Renewable</t>
  </si>
  <si>
    <t>Net Increase</t>
  </si>
  <si>
    <t>2022 to 2023 Change</t>
  </si>
  <si>
    <t>Changes in gross electricity supply and associated emissions</t>
  </si>
  <si>
    <t>1.1.1</t>
  </si>
  <si>
    <t>Electricity emissions in 2023 and 2024</t>
  </si>
  <si>
    <t>Electricity SEC</t>
  </si>
  <si>
    <t>units</t>
  </si>
  <si>
    <t>- 2025 figure refers to the estimated GHG remaining under the 2021-2025 Electricity SEC</t>
  </si>
  <si>
    <t>- 2024 figure estimated by SEAI based on monthly data for first 9 months of 2024</t>
  </si>
  <si>
    <t>- 2021 to 2023 figures from EPA's Provisional GHG Inventory</t>
  </si>
  <si>
    <t>- 2025 figure refers to the estimated GHG remaining under the 2021-2025 Transport SEC</t>
  </si>
  <si>
    <t>Transport emissions in 2023 and 2024</t>
  </si>
  <si>
    <t>Transport SEC</t>
  </si>
  <si>
    <t>1.1.2</t>
  </si>
  <si>
    <t>TPER (TWh)</t>
  </si>
  <si>
    <t xml:space="preserve"> Hydro</t>
  </si>
  <si>
    <t xml:space="preserve"> Wind</t>
  </si>
  <si>
    <t xml:space="preserve"> Biomass</t>
  </si>
  <si>
    <t xml:space="preserve"> Ren Waste</t>
  </si>
  <si>
    <t xml:space="preserve"> LF Gas</t>
  </si>
  <si>
    <t xml:space="preserve"> Biogas</t>
  </si>
  <si>
    <t xml:space="preserve"> Biodiesel</t>
  </si>
  <si>
    <t xml:space="preserve"> Bioethanol</t>
  </si>
  <si>
    <t xml:space="preserve"> Solar PV</t>
  </si>
  <si>
    <t xml:space="preserve"> Solar Th.</t>
  </si>
  <si>
    <t>AmbH</t>
  </si>
  <si>
    <t xml:space="preserve"> BioDie.</t>
  </si>
  <si>
    <t xml:space="preserve"> Solar-PV</t>
  </si>
  <si>
    <t xml:space="preserve"> BioEth</t>
  </si>
  <si>
    <t xml:space="preserve"> RenWaste</t>
  </si>
  <si>
    <t xml:space="preserve"> SolarTH</t>
  </si>
  <si>
    <t xml:space="preserve"> BioMass</t>
  </si>
  <si>
    <t>1.2.1</t>
  </si>
  <si>
    <t>Ireland's Renewable Energy and EU Targets</t>
  </si>
  <si>
    <t>2022 to 2023 change</t>
  </si>
  <si>
    <t>Renewable Energy Supply by Year</t>
  </si>
  <si>
    <t>Renewable Energy Supply - 2022 to 2023 change</t>
  </si>
  <si>
    <t>Solar</t>
  </si>
  <si>
    <t>RenWaste</t>
  </si>
  <si>
    <t>LF Gas</t>
  </si>
  <si>
    <t>Pre-2024 Data</t>
  </si>
  <si>
    <t>2024 Data</t>
  </si>
  <si>
    <t>12-Month Average</t>
  </si>
  <si>
    <t>Installed Capacity</t>
  </si>
  <si>
    <t>2025 CAP Target</t>
  </si>
  <si>
    <t>2030 CAP Target - Onshore</t>
  </si>
  <si>
    <t>2030 CAP Target - Offshore</t>
  </si>
  <si>
    <t>SEAI's WAM Projection</t>
  </si>
  <si>
    <t>SEAI's WAM Projection - Onshore</t>
  </si>
  <si>
    <t>SEAI's WAM Projection - Offshore</t>
  </si>
  <si>
    <t>Rooftop PV</t>
  </si>
  <si>
    <t>RED-I Results</t>
  </si>
  <si>
    <t>StatTrans</t>
  </si>
  <si>
    <t>RED-II Results</t>
  </si>
  <si>
    <t>RED-II Target</t>
  </si>
  <si>
    <t>RED-III Targets</t>
  </si>
  <si>
    <t>Ireland's Energy Demand and EU Targets</t>
  </si>
  <si>
    <t>Publ. Serv.</t>
  </si>
  <si>
    <t>Comm. Services</t>
  </si>
  <si>
    <t>Publ. Services</t>
  </si>
  <si>
    <t>1.2.2</t>
  </si>
  <si>
    <t>Energy demand by product - 2022 to 2023 change</t>
  </si>
  <si>
    <t>Ireland's overall renewable energy share (RES overall)</t>
  </si>
  <si>
    <t>Energy demand by product</t>
  </si>
  <si>
    <t>Energy demand by sector - 2022 to 2023 change</t>
  </si>
  <si>
    <t>2023 (%)</t>
  </si>
  <si>
    <t>TFEC Countable under EED</t>
  </si>
  <si>
    <t>Ambient Heat</t>
  </si>
  <si>
    <t>2030 EED Target</t>
  </si>
  <si>
    <t>Total final energy consumption under the EED</t>
  </si>
  <si>
    <t>Transport Energy Demand</t>
  </si>
  <si>
    <t>1.3.1</t>
  </si>
  <si>
    <t>1.3.2</t>
  </si>
  <si>
    <t>Renewable Energy in Transport</t>
  </si>
  <si>
    <t>Electricity Demand</t>
  </si>
  <si>
    <t>Electricity Supply</t>
  </si>
  <si>
    <t>Renewable Energy in Electricity</t>
  </si>
  <si>
    <t>Heat Demand</t>
  </si>
  <si>
    <t>Renewables in Heat</t>
  </si>
  <si>
    <t>Residential Energy Demand</t>
  </si>
  <si>
    <t>1.5.1</t>
  </si>
  <si>
    <t>1.5.2</t>
  </si>
  <si>
    <t>1.5.3</t>
  </si>
  <si>
    <t>1.4.1</t>
  </si>
  <si>
    <t>1.4.2</t>
  </si>
  <si>
    <t>1.4.3</t>
  </si>
  <si>
    <t>Liquid Biofuels</t>
  </si>
  <si>
    <t>Private Car</t>
  </si>
  <si>
    <t>Aviation</t>
  </si>
  <si>
    <t>Air</t>
  </si>
  <si>
    <t>HGVs</t>
  </si>
  <si>
    <t>Sea</t>
  </si>
  <si>
    <t>Other Road</t>
  </si>
  <si>
    <t>LGVs</t>
  </si>
  <si>
    <t>Fuel Tour.</t>
  </si>
  <si>
    <t>Pub. Pass.</t>
  </si>
  <si>
    <t>Int. Aviation</t>
  </si>
  <si>
    <t>Other Changes</t>
  </si>
  <si>
    <t>Transport energy demand - 2022 to 2023 change</t>
  </si>
  <si>
    <t>ex. International navigation (bunkers)</t>
  </si>
  <si>
    <t>2023 Transport energy demand by sub-sector</t>
  </si>
  <si>
    <t>Energy content of road diesel</t>
  </si>
  <si>
    <t>2024 values are extrapolated</t>
  </si>
  <si>
    <t>Comm. Serv</t>
  </si>
  <si>
    <t>Publ. Serv</t>
  </si>
  <si>
    <t>All Other Electricity Demand</t>
  </si>
  <si>
    <t>Data Centre Electricity Demand</t>
  </si>
  <si>
    <t>Electricity demand - 2022 to 2023 change</t>
  </si>
  <si>
    <t>Electricity demand by sector</t>
  </si>
  <si>
    <t>Total electricity demand - role of data centres</t>
  </si>
  <si>
    <t>2023 Electricity generated by source</t>
  </si>
  <si>
    <t>Electricity generated by fuel</t>
  </si>
  <si>
    <t>Monthly net imports of electricity</t>
  </si>
  <si>
    <t>Installed wind capacity</t>
  </si>
  <si>
    <t>Year-to-year changes in installed capacity</t>
  </si>
  <si>
    <t>GW</t>
  </si>
  <si>
    <t>Monthly utility-scale solar-farm generation</t>
  </si>
  <si>
    <t>Estimated</t>
  </si>
  <si>
    <t>Utility-scale PV</t>
  </si>
  <si>
    <t>Annual solar PV generation - rooftop &amp; utility-scale</t>
  </si>
  <si>
    <t>Renew. Waste</t>
  </si>
  <si>
    <t>Amb. Heat</t>
  </si>
  <si>
    <t>Net Decrease</t>
  </si>
  <si>
    <t>Heat demand by sector - 2022 to 2023 change</t>
  </si>
  <si>
    <t>Heat demand by sector</t>
  </si>
  <si>
    <t>Heat demand by eneergy product - 2022 to 2023 change</t>
  </si>
  <si>
    <t>Heat demand by energy product</t>
  </si>
  <si>
    <t>Heat demand by fossil fuels, renewable energy and other sources</t>
  </si>
  <si>
    <t>Total renewable</t>
  </si>
  <si>
    <t>Renewable heat demand by sub-product</t>
  </si>
  <si>
    <t>Residential energy demand - 2022 to 2023 change</t>
  </si>
  <si>
    <t>Residential energy demand by energy product</t>
  </si>
  <si>
    <t>Difference in Heating Degree Day from long term average</t>
  </si>
  <si>
    <t>Difference in annual heating degree day from long term average</t>
  </si>
  <si>
    <t>Annual average residential energy prices</t>
  </si>
  <si>
    <t>c/kWh</t>
  </si>
  <si>
    <t>Effective unit price</t>
  </si>
  <si>
    <t>Unit price</t>
  </si>
  <si>
    <t>Final</t>
  </si>
  <si>
    <t>Appendix 10: Energy in Ireland 2024 data and charts</t>
  </si>
  <si>
    <t xml:space="preserve"> (E)</t>
  </si>
  <si>
    <t>Avoided GHG by energy type (E)</t>
  </si>
  <si>
    <t>Wind (E)</t>
  </si>
  <si>
    <t>Solar PV (E)</t>
  </si>
  <si>
    <t>Hydro (E)</t>
  </si>
  <si>
    <t>Biomass (E)</t>
  </si>
  <si>
    <t>Biomass (H)</t>
  </si>
  <si>
    <t>Biogas (H)</t>
  </si>
  <si>
    <t>Renewable waste (H)</t>
  </si>
  <si>
    <t>Solar thermal (H)</t>
  </si>
  <si>
    <t>Ambient (H)</t>
  </si>
  <si>
    <t>Biodiesel (T)</t>
  </si>
  <si>
    <t>Bioethanol (T)</t>
  </si>
  <si>
    <t>Biogas (T)</t>
  </si>
  <si>
    <t/>
  </si>
  <si>
    <t>United States</t>
  </si>
  <si>
    <t>1Q2010</t>
  </si>
  <si>
    <t>2Q2010</t>
  </si>
  <si>
    <t>3Q2010</t>
  </si>
  <si>
    <t>4Q2010</t>
  </si>
  <si>
    <t>1Q2011</t>
  </si>
  <si>
    <t>2Q2011</t>
  </si>
  <si>
    <t>3Q2011</t>
  </si>
  <si>
    <t>4Q2011</t>
  </si>
  <si>
    <t>1Q2012</t>
  </si>
  <si>
    <t>2Q2012</t>
  </si>
  <si>
    <t>3Q2012</t>
  </si>
  <si>
    <t>4Q2012</t>
  </si>
  <si>
    <t>1Q2013</t>
  </si>
  <si>
    <t>2Q2013</t>
  </si>
  <si>
    <t>3Q2013</t>
  </si>
  <si>
    <t>4Q2013</t>
  </si>
  <si>
    <t>1Q2014</t>
  </si>
  <si>
    <t>2Q2014</t>
  </si>
  <si>
    <t>3Q2014</t>
  </si>
  <si>
    <t>4Q2014</t>
  </si>
  <si>
    <t>1Q2015</t>
  </si>
  <si>
    <t>2Q2015</t>
  </si>
  <si>
    <t>3Q2015</t>
  </si>
  <si>
    <t>4Q2015</t>
  </si>
  <si>
    <t>1Q2016</t>
  </si>
  <si>
    <t>2Q2016</t>
  </si>
  <si>
    <t>3Q2016</t>
  </si>
  <si>
    <t>4Q2016</t>
  </si>
  <si>
    <t>1Q2017</t>
  </si>
  <si>
    <t>2Q2017</t>
  </si>
  <si>
    <t>3Q2017</t>
  </si>
  <si>
    <t>4Q2017</t>
  </si>
  <si>
    <t>1Q2018</t>
  </si>
  <si>
    <t>2Q2018</t>
  </si>
  <si>
    <t>3Q2018</t>
  </si>
  <si>
    <t>4Q2018</t>
  </si>
  <si>
    <t>1Q2019</t>
  </si>
  <si>
    <t>2Q2019</t>
  </si>
  <si>
    <t>3Q2019</t>
  </si>
  <si>
    <t>4Q2019</t>
  </si>
  <si>
    <t>1Q2020</t>
  </si>
  <si>
    <t>2Q2020</t>
  </si>
  <si>
    <t>3Q2020</t>
  </si>
  <si>
    <t>4Q2020</t>
  </si>
  <si>
    <t>1Q2021</t>
  </si>
  <si>
    <t>2Q2021</t>
  </si>
  <si>
    <t>3Q2021</t>
  </si>
  <si>
    <t>4Q2021</t>
  </si>
  <si>
    <t>1Q2022</t>
  </si>
  <si>
    <t>2Q2022</t>
  </si>
  <si>
    <t>3Q2022</t>
  </si>
  <si>
    <t>4Q2022</t>
  </si>
  <si>
    <t>1Q2023</t>
  </si>
  <si>
    <t>2Q2023</t>
  </si>
  <si>
    <t>3Q2023</t>
  </si>
  <si>
    <t>4Q2023</t>
  </si>
  <si>
    <t>Data and charts used in SEAI's Energy in Ireland 2024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</si>
</sst>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3" formatCode="_-* #,##0.00_-;\-* #,##0.00_-;_-* &quot;-&quot;??_-;_-@_-"/>
    <numFmt numFmtId="164" formatCode="0.0"/>
    <numFmt numFmtId="165" formatCode="\+#0.0%;\-#0.0%;0%"/>
    <numFmt numFmtId="166" formatCode="\+#0%;\-#0%;0%"/>
    <numFmt numFmtId="167" formatCode="\+#,##0.0%;\-#,##0.0%;0%"/>
    <numFmt numFmtId="168" formatCode="#,##0.00;\-#,##0.00;0"/>
    <numFmt numFmtId="169" formatCode="#,##0.0%;\-#,##0.0%;0%"/>
    <numFmt numFmtId="170" formatCode="\+#,##0%;\-#,##0%;0%"/>
    <numFmt numFmtId="171" formatCode="0.0%"/>
    <numFmt numFmtId="172" formatCode="#,##0.000;\-#,##0.000;0.0"/>
    <numFmt numFmtId="173" formatCode="_-* #,##0_-;\-* #,##0_-;_-* &quot;-&quot;??_-;_-@_-"/>
    <numFmt numFmtId="174" formatCode="#,##0;\-#,##0;0"/>
    <numFmt numFmtId="175" formatCode="#,##0.0"/>
    <numFmt numFmtId="176" formatCode="#,##0.0000"/>
    <numFmt numFmtId="177" formatCode="0.000"/>
    <numFmt numFmtId="178" formatCode="\+#,##0.0%;\-#,##0.0%;0.0%"/>
    <numFmt numFmtId="179" formatCode="#,##0.00000"/>
    <numFmt numFmtId="180" formatCode="0.0000%"/>
    <numFmt numFmtId="181" formatCode="0.0000"/>
    <numFmt numFmtId="182" formatCode="0.00000"/>
    <numFmt numFmtId="183" formatCode="_-* #,##0.0_-;\-* #,##0.0_-;_-* &quot;-&quot;??_-;_-@_-"/>
    <numFmt numFmtId="184" formatCode="#,##0.0;\-#,##0.0;0.0"/>
    <numFmt numFmtId="185" formatCode="#,##0.0;\-#,##0.0;0"/>
    <numFmt numFmtId="186" formatCode="#,##0.000"/>
    <numFmt numFmtId="187" formatCode="#,##0.00;\-#,##0.00;0.00"/>
    <numFmt numFmtId="188" formatCode="mmm\-yyyy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Myriad Pro"/>
      <family val="2"/>
    </font>
    <font>
      <b/>
      <sz val="12"/>
      <name val="Myriad Pro"/>
      <family val="2"/>
    </font>
    <font>
      <b/>
      <sz val="12"/>
      <color rgb="FF231F20"/>
      <name val="Myriad Pro"/>
      <family val="2"/>
    </font>
    <font>
      <sz val="10"/>
      <color rgb="FF231F20"/>
      <name val="Myriad Pro"/>
      <family val="2"/>
    </font>
    <font>
      <sz val="10"/>
      <name val="Myriad Pro"/>
      <family val="2"/>
    </font>
    <font>
      <b/>
      <sz val="10"/>
      <name val="Myriad Pro"/>
      <family val="2"/>
    </font>
    <font>
      <sz val="10"/>
      <color rgb="FF000000"/>
      <name val="Times New Roman"/>
      <family val="1"/>
    </font>
    <font>
      <i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0"/>
      <name val="Arial"/>
      <family val="2"/>
    </font>
    <font>
      <b/>
      <sz val="16"/>
      <color theme="3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MS Sans Serif"/>
      <family val="2"/>
    </font>
    <font>
      <u/>
      <sz val="10"/>
      <color theme="10"/>
      <name val="Arial"/>
      <family val="2"/>
    </font>
    <font>
      <vertAlign val="subscript"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b/>
      <vertAlign val="subscript"/>
      <sz val="11"/>
      <color theme="3"/>
      <name val="Calibri"/>
      <family val="2"/>
      <scheme val="minor"/>
    </font>
    <font>
      <vertAlign val="subscript"/>
      <sz val="10"/>
      <name val="Arial"/>
      <family val="2"/>
    </font>
    <font>
      <b/>
      <vertAlign val="subscript"/>
      <sz val="10"/>
      <name val="Arial"/>
      <family val="2"/>
    </font>
    <font>
      <sz val="11"/>
      <color theme="0" tint="-0.34998626667073579"/>
      <name val="Calibri"/>
      <family val="2"/>
      <scheme val="minor"/>
    </font>
    <font>
      <b/>
      <vertAlign val="subscript"/>
      <sz val="13"/>
      <color theme="3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rgb="FF00B495"/>
        <bgColor indexed="64"/>
      </patternFill>
    </fill>
    <fill>
      <patternFill patternType="solid">
        <fgColor rgb="FF10357F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rgb="FF007A45"/>
        <bgColor indexed="64"/>
      </patternFill>
    </fill>
    <fill>
      <patternFill patternType="solid">
        <fgColor rgb="FFB2BB1E"/>
        <bgColor indexed="64"/>
      </patternFill>
    </fill>
    <fill>
      <patternFill patternType="solid">
        <fgColor rgb="FFFDBB30"/>
        <bgColor indexed="64"/>
      </patternFill>
    </fill>
    <fill>
      <patternFill patternType="solid">
        <fgColor rgb="FFF37121"/>
        <bgColor indexed="64"/>
      </patternFill>
    </fill>
    <fill>
      <patternFill patternType="solid">
        <fgColor rgb="FFB70062"/>
        <bgColor indexed="64"/>
      </patternFill>
    </fill>
    <fill>
      <patternFill patternType="solid">
        <fgColor rgb="FF6D2C9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B70797"/>
        <bgColor indexed="64"/>
      </patternFill>
    </fill>
    <fill>
      <patternFill patternType="solid">
        <fgColor rgb="FFEB5557"/>
        <bgColor indexed="64"/>
      </patternFill>
    </fill>
    <fill>
      <patternFill patternType="solid">
        <fgColor theme="5"/>
      </patternFill>
    </fill>
    <fill>
      <patternFill patternType="solid">
        <fgColor rgb="FF00206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1454817346722"/>
      </bottom>
      <diagonal/>
    </border>
    <border>
      <left/>
      <right style="thin">
        <color theme="4" tint="0.39997558519241921"/>
      </right>
      <top/>
      <bottom/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/>
      </right>
      <top style="medium">
        <color theme="4" tint="0.39997558519241921"/>
      </top>
      <bottom/>
      <diagonal/>
    </border>
    <border>
      <left/>
      <right style="thin">
        <color theme="4"/>
      </right>
      <top/>
      <bottom/>
      <diagonal/>
    </border>
    <border>
      <left/>
      <right style="thin">
        <color theme="4"/>
      </right>
      <top/>
      <bottom style="medium">
        <color theme="4" tint="0.39997558519241921"/>
      </bottom>
      <diagonal/>
    </border>
    <border>
      <left/>
      <right/>
      <top/>
      <bottom style="medium">
        <color theme="3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theme="4"/>
      </left>
      <right/>
      <top/>
      <bottom/>
      <diagonal/>
    </border>
  </borders>
  <cellStyleXfs count="43">
    <xf numFmtId="0" fontId="0" fillId="0" borderId="0"/>
    <xf numFmtId="164" fontId="1" fillId="9" borderId="0" applyBorder="0" applyAlignment="0" applyProtection="0"/>
    <xf numFmtId="0" fontId="1" fillId="4" borderId="0" applyNumberFormat="0" applyBorder="0" applyAlignment="0" applyProtection="0"/>
    <xf numFmtId="0" fontId="1" fillId="0" borderId="0"/>
    <xf numFmtId="164" fontId="1" fillId="4" borderId="0" applyBorder="0" applyAlignment="0" applyProtection="0"/>
    <xf numFmtId="164" fontId="1" fillId="5" borderId="0" applyBorder="0" applyAlignment="0" applyProtection="0"/>
    <xf numFmtId="164" fontId="1" fillId="7" borderId="0" applyBorder="0" applyAlignment="0" applyProtection="0"/>
    <xf numFmtId="164" fontId="1" fillId="8" borderId="0" applyBorder="0" applyAlignment="0" applyProtection="0"/>
    <xf numFmtId="164" fontId="6" fillId="6" borderId="0" applyBorder="0" applyAlignment="0" applyProtection="0"/>
    <xf numFmtId="164" fontId="3" fillId="2" borderId="0" applyBorder="0" applyAlignment="0" applyProtection="0"/>
    <xf numFmtId="0" fontId="2" fillId="0" borderId="1" applyFill="0" applyAlignment="0" applyProtection="0"/>
    <xf numFmtId="0" fontId="4" fillId="0" borderId="0" applyFill="0" applyBorder="0" applyAlignment="0" applyProtection="0"/>
    <xf numFmtId="0" fontId="15" fillId="3" borderId="2" applyAlignment="0" applyProtection="0"/>
    <xf numFmtId="0" fontId="15" fillId="0" borderId="2" applyFill="0" applyAlignment="0" applyProtection="0"/>
    <xf numFmtId="0" fontId="16" fillId="0" borderId="3" applyNumberFormat="0" applyFill="0" applyAlignment="0" applyProtection="0"/>
    <xf numFmtId="0" fontId="2" fillId="0" borderId="10" applyNumberFormat="0" applyFill="0" applyAlignment="0" applyProtection="0"/>
    <xf numFmtId="0" fontId="17" fillId="0" borderId="0"/>
    <xf numFmtId="0" fontId="1" fillId="4" borderId="0" applyNumberFormat="0" applyBorder="0" applyAlignment="0" applyProtection="0"/>
    <xf numFmtId="0" fontId="17" fillId="0" borderId="0"/>
    <xf numFmtId="0" fontId="18" fillId="0" borderId="2" applyNumberFormat="0" applyFill="0" applyAlignment="0" applyProtection="0"/>
    <xf numFmtId="0" fontId="1" fillId="7" borderId="0" applyNumberFormat="0" applyBorder="0" applyAlignment="0" applyProtection="0"/>
    <xf numFmtId="9" fontId="17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6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9" fontId="17" fillId="0" borderId="0" applyFont="0" applyFill="0" applyBorder="0" applyAlignment="0" applyProtection="0"/>
    <xf numFmtId="0" fontId="6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5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24" fillId="0" borderId="0"/>
    <xf numFmtId="0" fontId="25" fillId="0" borderId="0" applyNumberFormat="0" applyFill="0" applyBorder="0" applyAlignment="0" applyProtection="0"/>
    <xf numFmtId="0" fontId="1" fillId="5" borderId="0" applyNumberFormat="0" applyBorder="0" applyAlignment="0" applyProtection="0"/>
    <xf numFmtId="0" fontId="6" fillId="47" borderId="0" applyNumberFormat="0" applyBorder="0" applyAlignment="0" applyProtection="0"/>
    <xf numFmtId="0" fontId="1" fillId="8" borderId="0" applyNumberFormat="0" applyBorder="0" applyAlignment="0" applyProtection="0"/>
    <xf numFmtId="43" fontId="1" fillId="0" borderId="0" applyFont="0" applyFill="0" applyBorder="0" applyAlignment="0" applyProtection="0"/>
  </cellStyleXfs>
  <cellXfs count="311">
    <xf numFmtId="0" fontId="0" fillId="0" borderId="0" xfId="0"/>
    <xf numFmtId="0" fontId="7" fillId="0" borderId="0" xfId="0" applyFont="1" applyFill="1" applyBorder="1" applyAlignment="1">
      <alignment horizontal="left" vertical="top"/>
    </xf>
    <xf numFmtId="0" fontId="0" fillId="0" borderId="0" xfId="0" applyFill="1" applyBorder="1" applyAlignment="1">
      <alignment vertical="top"/>
    </xf>
    <xf numFmtId="0" fontId="0" fillId="0" borderId="0" xfId="0" applyFill="1" applyBorder="1" applyAlignment="1">
      <alignment vertical="top" wrapText="1"/>
    </xf>
    <xf numFmtId="0" fontId="12" fillId="0" borderId="0" xfId="0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 vertical="top" wrapText="1"/>
    </xf>
    <xf numFmtId="0" fontId="0" fillId="0" borderId="0" xfId="0"/>
    <xf numFmtId="0" fontId="1" fillId="0" borderId="0" xfId="0" applyFont="1"/>
    <xf numFmtId="0" fontId="6" fillId="0" borderId="0" xfId="0" applyFont="1"/>
    <xf numFmtId="0" fontId="1" fillId="0" borderId="0" xfId="3"/>
    <xf numFmtId="0" fontId="1" fillId="4" borderId="0" xfId="2"/>
    <xf numFmtId="0" fontId="15" fillId="3" borderId="2" xfId="12"/>
    <xf numFmtId="0" fontId="14" fillId="4" borderId="0" xfId="2" applyFont="1"/>
    <xf numFmtId="0" fontId="15" fillId="0" borderId="2" xfId="13"/>
    <xf numFmtId="0" fontId="7" fillId="3" borderId="0" xfId="0" applyFont="1" applyFill="1" applyBorder="1" applyAlignment="1">
      <alignment horizontal="left" vertical="top"/>
    </xf>
    <xf numFmtId="0" fontId="10" fillId="3" borderId="0" xfId="0" applyFont="1" applyFill="1" applyBorder="1" applyAlignment="1">
      <alignment horizontal="left" vertical="top"/>
    </xf>
    <xf numFmtId="0" fontId="11" fillId="3" borderId="0" xfId="0" applyFont="1" applyFill="1" applyBorder="1" applyAlignment="1">
      <alignment horizontal="left" vertical="top"/>
    </xf>
    <xf numFmtId="0" fontId="0" fillId="3" borderId="0" xfId="0" applyFill="1" applyBorder="1" applyAlignment="1">
      <alignment horizontal="left" vertical="top"/>
    </xf>
    <xf numFmtId="0" fontId="9" fillId="3" borderId="0" xfId="0" applyFont="1" applyFill="1" applyBorder="1" applyAlignment="1">
      <alignment horizontal="left" vertical="top" wrapText="1"/>
    </xf>
    <xf numFmtId="0" fontId="7" fillId="3" borderId="0" xfId="0" applyFont="1" applyFill="1" applyBorder="1" applyAlignment="1">
      <alignment horizontal="left" vertical="top" wrapText="1"/>
    </xf>
    <xf numFmtId="14" fontId="11" fillId="3" borderId="0" xfId="0" applyNumberFormat="1" applyFont="1" applyFill="1" applyBorder="1" applyAlignment="1">
      <alignment horizontal="left" vertical="top" wrapText="1"/>
    </xf>
    <xf numFmtId="0" fontId="11" fillId="3" borderId="0" xfId="0" applyFont="1" applyFill="1" applyBorder="1" applyAlignment="1">
      <alignment horizontal="left" vertical="top" wrapText="1"/>
    </xf>
    <xf numFmtId="0" fontId="10" fillId="3" borderId="0" xfId="0" applyFont="1" applyFill="1" applyBorder="1" applyAlignment="1">
      <alignment horizontal="left" vertical="top" wrapText="1"/>
    </xf>
    <xf numFmtId="0" fontId="9" fillId="3" borderId="0" xfId="0" applyFont="1" applyFill="1" applyBorder="1" applyAlignment="1">
      <alignment horizontal="left" vertical="top"/>
    </xf>
    <xf numFmtId="0" fontId="8" fillId="3" borderId="0" xfId="0" applyFont="1" applyFill="1" applyBorder="1" applyAlignment="1">
      <alignment horizontal="left" vertical="top" wrapText="1"/>
    </xf>
    <xf numFmtId="14" fontId="12" fillId="3" borderId="0" xfId="0" applyNumberFormat="1" applyFont="1" applyFill="1" applyBorder="1" applyAlignment="1">
      <alignment horizontal="left" vertical="top" wrapText="1"/>
    </xf>
    <xf numFmtId="0" fontId="17" fillId="0" borderId="0" xfId="16"/>
    <xf numFmtId="0" fontId="2" fillId="0" borderId="10" xfId="15"/>
    <xf numFmtId="0" fontId="16" fillId="0" borderId="3" xfId="14" applyFill="1"/>
    <xf numFmtId="0" fontId="1" fillId="4" borderId="0" xfId="17"/>
    <xf numFmtId="0" fontId="1" fillId="3" borderId="4" xfId="18" applyFont="1" applyFill="1" applyBorder="1"/>
    <xf numFmtId="0" fontId="18" fillId="4" borderId="2" xfId="19" applyFill="1"/>
    <xf numFmtId="3" fontId="17" fillId="0" borderId="0" xfId="16" applyNumberFormat="1"/>
    <xf numFmtId="3" fontId="1" fillId="0" borderId="0" xfId="26" applyNumberFormat="1"/>
    <xf numFmtId="9" fontId="0" fillId="0" borderId="0" xfId="33" applyFont="1"/>
    <xf numFmtId="164" fontId="1" fillId="4" borderId="0" xfId="4"/>
    <xf numFmtId="3" fontId="0" fillId="0" borderId="0" xfId="0" applyNumberFormat="1"/>
    <xf numFmtId="165" fontId="0" fillId="0" borderId="0" xfId="33" applyNumberFormat="1" applyFont="1"/>
    <xf numFmtId="166" fontId="0" fillId="0" borderId="0" xfId="33" applyNumberFormat="1" applyFont="1"/>
    <xf numFmtId="0" fontId="0" fillId="13" borderId="0" xfId="0" applyFill="1"/>
    <xf numFmtId="0" fontId="0" fillId="12" borderId="0" xfId="0" applyFill="1"/>
    <xf numFmtId="0" fontId="0" fillId="14" borderId="0" xfId="0" applyFill="1"/>
    <xf numFmtId="0" fontId="0" fillId="15" borderId="0" xfId="0" applyFill="1"/>
    <xf numFmtId="0" fontId="0" fillId="16" borderId="0" xfId="0" applyFill="1"/>
    <xf numFmtId="0" fontId="0" fillId="17" borderId="0" xfId="0" applyFill="1"/>
    <xf numFmtId="0" fontId="0" fillId="18" borderId="0" xfId="0" applyFill="1"/>
    <xf numFmtId="0" fontId="0" fillId="19" borderId="0" xfId="0" applyFill="1"/>
    <xf numFmtId="0" fontId="0" fillId="20" borderId="0" xfId="0" applyFill="1"/>
    <xf numFmtId="3" fontId="0" fillId="0" borderId="5" xfId="0" applyNumberFormat="1" applyBorder="1"/>
    <xf numFmtId="0" fontId="0" fillId="0" borderId="0" xfId="0" applyBorder="1"/>
    <xf numFmtId="2" fontId="0" fillId="0" borderId="0" xfId="0" applyNumberFormat="1"/>
    <xf numFmtId="3" fontId="5" fillId="0" borderId="5" xfId="0" applyNumberFormat="1" applyFont="1" applyBorder="1"/>
    <xf numFmtId="167" fontId="0" fillId="0" borderId="0" xfId="33" applyNumberFormat="1" applyFont="1"/>
    <xf numFmtId="167" fontId="5" fillId="0" borderId="0" xfId="33" applyNumberFormat="1" applyFont="1"/>
    <xf numFmtId="3" fontId="5" fillId="0" borderId="0" xfId="26" applyNumberFormat="1" applyFont="1"/>
    <xf numFmtId="3" fontId="20" fillId="0" borderId="0" xfId="16" applyNumberFormat="1" applyFont="1"/>
    <xf numFmtId="0" fontId="20" fillId="0" borderId="0" xfId="16" applyFont="1"/>
    <xf numFmtId="0" fontId="5" fillId="0" borderId="0" xfId="0" applyFont="1"/>
    <xf numFmtId="0" fontId="2" fillId="0" borderId="9" xfId="15" applyBorder="1"/>
    <xf numFmtId="0" fontId="2" fillId="0" borderId="8" xfId="34" applyBorder="1"/>
    <xf numFmtId="0" fontId="1" fillId="4" borderId="0" xfId="4" applyNumberFormat="1"/>
    <xf numFmtId="164" fontId="1" fillId="22" borderId="0" xfId="5" applyFill="1"/>
    <xf numFmtId="3" fontId="1" fillId="4" borderId="0" xfId="4" applyNumberFormat="1"/>
    <xf numFmtId="3" fontId="19" fillId="0" borderId="0" xfId="0" applyNumberFormat="1" applyFont="1"/>
    <xf numFmtId="3" fontId="1" fillId="7" borderId="0" xfId="6" applyNumberFormat="1"/>
    <xf numFmtId="3" fontId="5" fillId="7" borderId="0" xfId="6" applyNumberFormat="1" applyFont="1"/>
    <xf numFmtId="3" fontId="1" fillId="3" borderId="0" xfId="6" applyNumberFormat="1" applyFill="1"/>
    <xf numFmtId="3" fontId="5" fillId="3" borderId="0" xfId="6" applyNumberFormat="1" applyFont="1" applyFill="1"/>
    <xf numFmtId="3" fontId="0" fillId="23" borderId="0" xfId="0" applyNumberFormat="1" applyFill="1"/>
    <xf numFmtId="168" fontId="0" fillId="21" borderId="0" xfId="0" applyNumberFormat="1" applyFill="1"/>
    <xf numFmtId="168" fontId="0" fillId="0" borderId="0" xfId="0" applyNumberFormat="1"/>
    <xf numFmtId="168" fontId="0" fillId="0" borderId="7" xfId="0" applyNumberFormat="1" applyBorder="1"/>
    <xf numFmtId="168" fontId="0" fillId="0" borderId="8" xfId="0" applyNumberFormat="1" applyBorder="1"/>
    <xf numFmtId="168" fontId="5" fillId="0" borderId="0" xfId="0" applyNumberFormat="1" applyFont="1"/>
    <xf numFmtId="168" fontId="5" fillId="21" borderId="0" xfId="0" applyNumberFormat="1" applyFont="1" applyFill="1"/>
    <xf numFmtId="168" fontId="5" fillId="0" borderId="8" xfId="0" applyNumberFormat="1" applyFont="1" applyBorder="1"/>
    <xf numFmtId="169" fontId="0" fillId="21" borderId="0" xfId="33" applyNumberFormat="1" applyFont="1" applyFill="1"/>
    <xf numFmtId="169" fontId="0" fillId="0" borderId="0" xfId="33" applyNumberFormat="1" applyFont="1"/>
    <xf numFmtId="169" fontId="0" fillId="0" borderId="7" xfId="33" applyNumberFormat="1" applyFont="1" applyBorder="1"/>
    <xf numFmtId="169" fontId="0" fillId="0" borderId="8" xfId="33" applyNumberFormat="1" applyFont="1" applyBorder="1"/>
    <xf numFmtId="169" fontId="5" fillId="21" borderId="0" xfId="33" applyNumberFormat="1" applyFont="1" applyFill="1"/>
    <xf numFmtId="169" fontId="5" fillId="0" borderId="0" xfId="33" applyNumberFormat="1" applyFont="1"/>
    <xf numFmtId="169" fontId="5" fillId="0" borderId="8" xfId="33" applyNumberFormat="1" applyFont="1" applyBorder="1"/>
    <xf numFmtId="9" fontId="1" fillId="7" borderId="0" xfId="33" applyFill="1"/>
    <xf numFmtId="0" fontId="18" fillId="4" borderId="2" xfId="19" quotePrefix="1" applyFill="1"/>
    <xf numFmtId="3" fontId="17" fillId="0" borderId="0" xfId="16" applyNumberFormat="1" applyFill="1"/>
    <xf numFmtId="3" fontId="20" fillId="0" borderId="0" xfId="16" applyNumberFormat="1" applyFont="1" applyFill="1"/>
    <xf numFmtId="3" fontId="5" fillId="0" borderId="0" xfId="0" applyNumberFormat="1" applyFont="1"/>
    <xf numFmtId="0" fontId="0" fillId="24" borderId="0" xfId="0" applyFill="1"/>
    <xf numFmtId="0" fontId="5" fillId="24" borderId="0" xfId="0" applyFont="1" applyFill="1"/>
    <xf numFmtId="3" fontId="1" fillId="24" borderId="0" xfId="26" applyNumberFormat="1" applyFill="1"/>
    <xf numFmtId="170" fontId="0" fillId="0" borderId="0" xfId="33" applyNumberFormat="1" applyFont="1"/>
    <xf numFmtId="3" fontId="0" fillId="24" borderId="0" xfId="0" applyNumberFormat="1" applyFill="1"/>
    <xf numFmtId="3" fontId="0" fillId="0" borderId="0" xfId="33" applyNumberFormat="1" applyFont="1"/>
    <xf numFmtId="0" fontId="15" fillId="0" borderId="3" xfId="35"/>
    <xf numFmtId="171" fontId="1" fillId="4" borderId="0" xfId="33" applyNumberFormat="1" applyFill="1"/>
    <xf numFmtId="171" fontId="1" fillId="7" borderId="0" xfId="33" applyNumberFormat="1" applyFill="1"/>
    <xf numFmtId="0" fontId="15" fillId="0" borderId="3" xfId="35" quotePrefix="1"/>
    <xf numFmtId="3" fontId="5" fillId="22" borderId="0" xfId="0" applyNumberFormat="1" applyFont="1" applyFill="1"/>
    <xf numFmtId="164" fontId="1" fillId="4" borderId="0" xfId="4" applyNumberFormat="1"/>
    <xf numFmtId="172" fontId="0" fillId="21" borderId="0" xfId="0" applyNumberFormat="1" applyFill="1"/>
    <xf numFmtId="172" fontId="0" fillId="0" borderId="0" xfId="0" applyNumberFormat="1"/>
    <xf numFmtId="172" fontId="0" fillId="0" borderId="8" xfId="0" applyNumberFormat="1" applyBorder="1"/>
    <xf numFmtId="3" fontId="1" fillId="25" borderId="0" xfId="6" applyNumberFormat="1" applyFill="1"/>
    <xf numFmtId="164" fontId="5" fillId="22" borderId="0" xfId="5" applyFont="1" applyFill="1"/>
    <xf numFmtId="3" fontId="1" fillId="24" borderId="0" xfId="6" applyNumberFormat="1" applyFill="1"/>
    <xf numFmtId="0" fontId="0" fillId="0" borderId="0" xfId="0" applyFont="1"/>
    <xf numFmtId="3" fontId="1" fillId="0" borderId="0" xfId="26" applyNumberFormat="1" applyFont="1"/>
    <xf numFmtId="3" fontId="5" fillId="0" borderId="0" xfId="33" applyNumberFormat="1" applyFont="1"/>
    <xf numFmtId="172" fontId="0" fillId="0" borderId="7" xfId="0" applyNumberFormat="1" applyBorder="1"/>
    <xf numFmtId="172" fontId="5" fillId="21" borderId="0" xfId="0" applyNumberFormat="1" applyFont="1" applyFill="1"/>
    <xf numFmtId="172" fontId="5" fillId="0" borderId="0" xfId="0" applyNumberFormat="1" applyFont="1"/>
    <xf numFmtId="172" fontId="5" fillId="0" borderId="8" xfId="0" applyNumberFormat="1" applyFont="1" applyBorder="1"/>
    <xf numFmtId="3" fontId="1" fillId="0" borderId="0" xfId="26" applyNumberFormat="1" applyFill="1"/>
    <xf numFmtId="3" fontId="0" fillId="0" borderId="0" xfId="0" applyNumberFormat="1" applyFont="1" applyFill="1" applyBorder="1"/>
    <xf numFmtId="0" fontId="16" fillId="0" borderId="3" xfId="14" quotePrefix="1" applyFill="1"/>
    <xf numFmtId="0" fontId="15" fillId="0" borderId="3" xfId="35" quotePrefix="1" applyFill="1"/>
    <xf numFmtId="0" fontId="15" fillId="0" borderId="3" xfId="35" applyFill="1"/>
    <xf numFmtId="9" fontId="1" fillId="4" borderId="0" xfId="21" applyFont="1" applyFill="1"/>
    <xf numFmtId="0" fontId="17" fillId="0" borderId="0" xfId="0" applyFont="1"/>
    <xf numFmtId="3" fontId="1" fillId="8" borderId="0" xfId="22" applyNumberFormat="1"/>
    <xf numFmtId="0" fontId="1" fillId="0" borderId="0" xfId="31"/>
    <xf numFmtId="0" fontId="0" fillId="0" borderId="0" xfId="0" applyNumberFormat="1"/>
    <xf numFmtId="1" fontId="0" fillId="0" borderId="0" xfId="0" applyNumberFormat="1"/>
    <xf numFmtId="3" fontId="1" fillId="0" borderId="0" xfId="33" applyNumberFormat="1" applyFont="1"/>
    <xf numFmtId="171" fontId="0" fillId="0" borderId="0" xfId="33" applyNumberFormat="1" applyFont="1"/>
    <xf numFmtId="171" fontId="0" fillId="0" borderId="0" xfId="0" applyNumberFormat="1"/>
    <xf numFmtId="171" fontId="0" fillId="0" borderId="0" xfId="33" applyNumberFormat="1" applyFont="1" applyBorder="1"/>
    <xf numFmtId="38" fontId="0" fillId="0" borderId="0" xfId="0" applyNumberFormat="1"/>
    <xf numFmtId="3" fontId="0" fillId="22" borderId="0" xfId="0" applyNumberFormat="1" applyFill="1"/>
    <xf numFmtId="3" fontId="5" fillId="24" borderId="0" xfId="0" applyNumberFormat="1" applyFont="1" applyFill="1"/>
    <xf numFmtId="3" fontId="1" fillId="22" borderId="0" xfId="6" applyNumberFormat="1" applyFill="1"/>
    <xf numFmtId="171" fontId="5" fillId="0" borderId="0" xfId="33" applyNumberFormat="1" applyFont="1"/>
    <xf numFmtId="3" fontId="5" fillId="24" borderId="0" xfId="6" applyNumberFormat="1" applyFont="1" applyFill="1"/>
    <xf numFmtId="0" fontId="5" fillId="4" borderId="0" xfId="4" applyNumberFormat="1" applyFont="1"/>
    <xf numFmtId="174" fontId="0" fillId="21" borderId="0" xfId="0" applyNumberFormat="1" applyFill="1"/>
    <xf numFmtId="174" fontId="0" fillId="0" borderId="0" xfId="0" applyNumberFormat="1"/>
    <xf numFmtId="174" fontId="0" fillId="0" borderId="7" xfId="0" applyNumberFormat="1" applyBorder="1"/>
    <xf numFmtId="174" fontId="0" fillId="0" borderId="8" xfId="0" applyNumberFormat="1" applyBorder="1"/>
    <xf numFmtId="175" fontId="0" fillId="23" borderId="0" xfId="0" applyNumberFormat="1" applyFill="1"/>
    <xf numFmtId="176" fontId="0" fillId="23" borderId="0" xfId="0" applyNumberFormat="1" applyFill="1"/>
    <xf numFmtId="0" fontId="15" fillId="3" borderId="2" xfId="12" quotePrefix="1"/>
    <xf numFmtId="0" fontId="21" fillId="0" borderId="0" xfId="36"/>
    <xf numFmtId="0" fontId="0" fillId="0" borderId="0" xfId="0" applyAlignment="1"/>
    <xf numFmtId="177" fontId="0" fillId="0" borderId="0" xfId="0" applyNumberFormat="1"/>
    <xf numFmtId="177" fontId="0" fillId="26" borderId="0" xfId="0" applyNumberFormat="1" applyFill="1"/>
    <xf numFmtId="174" fontId="5" fillId="21" borderId="0" xfId="0" applyNumberFormat="1" applyFont="1" applyFill="1"/>
    <xf numFmtId="174" fontId="5" fillId="0" borderId="0" xfId="0" applyNumberFormat="1" applyFont="1"/>
    <xf numFmtId="174" fontId="5" fillId="0" borderId="8" xfId="0" applyNumberFormat="1" applyFont="1" applyBorder="1"/>
    <xf numFmtId="170" fontId="5" fillId="0" borderId="0" xfId="33" applyNumberFormat="1" applyFont="1"/>
    <xf numFmtId="178" fontId="0" fillId="0" borderId="0" xfId="33" applyNumberFormat="1" applyFont="1"/>
    <xf numFmtId="0" fontId="0" fillId="0" borderId="0" xfId="0" quotePrefix="1"/>
    <xf numFmtId="179" fontId="0" fillId="23" borderId="0" xfId="0" applyNumberFormat="1" applyFill="1"/>
    <xf numFmtId="0" fontId="16" fillId="0" borderId="3" xfId="14"/>
    <xf numFmtId="0" fontId="16" fillId="0" borderId="3" xfId="14" quotePrefix="1"/>
    <xf numFmtId="164" fontId="0" fillId="0" borderId="0" xfId="0" applyNumberFormat="1"/>
    <xf numFmtId="177" fontId="1" fillId="4" borderId="0" xfId="4" applyNumberFormat="1"/>
    <xf numFmtId="9" fontId="0" fillId="0" borderId="0" xfId="0" applyNumberFormat="1"/>
    <xf numFmtId="3" fontId="1" fillId="28" borderId="0" xfId="26" applyNumberFormat="1" applyFill="1"/>
    <xf numFmtId="3" fontId="1" fillId="29" borderId="0" xfId="26" applyNumberFormat="1" applyFill="1"/>
    <xf numFmtId="3" fontId="1" fillId="30" borderId="0" xfId="26" applyNumberFormat="1" applyFill="1"/>
    <xf numFmtId="3" fontId="1" fillId="31" borderId="0" xfId="26" applyNumberFormat="1" applyFill="1"/>
    <xf numFmtId="3" fontId="1" fillId="32" borderId="0" xfId="26" applyNumberFormat="1" applyFill="1"/>
    <xf numFmtId="3" fontId="1" fillId="33" borderId="0" xfId="26" applyNumberFormat="1" applyFill="1"/>
    <xf numFmtId="3" fontId="1" fillId="34" borderId="0" xfId="26" applyNumberFormat="1" applyFill="1"/>
    <xf numFmtId="0" fontId="0" fillId="35" borderId="0" xfId="0" applyFill="1"/>
    <xf numFmtId="0" fontId="0" fillId="36" borderId="0" xfId="0" applyFill="1"/>
    <xf numFmtId="0" fontId="0" fillId="30" borderId="0" xfId="0" applyFill="1"/>
    <xf numFmtId="0" fontId="0" fillId="37" borderId="0" xfId="0" applyFill="1"/>
    <xf numFmtId="0" fontId="0" fillId="38" borderId="0" xfId="0" applyFill="1"/>
    <xf numFmtId="0" fontId="0" fillId="39" borderId="0" xfId="0" applyFill="1"/>
    <xf numFmtId="0" fontId="0" fillId="40" borderId="0" xfId="0" applyFill="1"/>
    <xf numFmtId="0" fontId="0" fillId="41" borderId="0" xfId="0" applyFill="1"/>
    <xf numFmtId="0" fontId="0" fillId="42" borderId="0" xfId="0" applyFill="1"/>
    <xf numFmtId="0" fontId="0" fillId="43" borderId="0" xfId="0" applyFill="1"/>
    <xf numFmtId="0" fontId="0" fillId="44" borderId="0" xfId="0" applyFill="1"/>
    <xf numFmtId="3" fontId="0" fillId="0" borderId="5" xfId="0" applyNumberFormat="1" applyFill="1" applyBorder="1"/>
    <xf numFmtId="168" fontId="0" fillId="0" borderId="0" xfId="0" applyNumberFormat="1" applyFill="1"/>
    <xf numFmtId="0" fontId="0" fillId="0" borderId="0" xfId="0" applyFill="1"/>
    <xf numFmtId="3" fontId="5" fillId="0" borderId="5" xfId="0" applyNumberFormat="1" applyFont="1" applyFill="1" applyBorder="1"/>
    <xf numFmtId="168" fontId="5" fillId="0" borderId="0" xfId="0" applyNumberFormat="1" applyFont="1" applyFill="1"/>
    <xf numFmtId="0" fontId="23" fillId="30" borderId="9" xfId="15" applyFont="1" applyFill="1" applyBorder="1"/>
    <xf numFmtId="0" fontId="23" fillId="30" borderId="10" xfId="15" applyFont="1" applyFill="1"/>
    <xf numFmtId="168" fontId="0" fillId="0" borderId="0" xfId="0" applyNumberFormat="1" applyAlignment="1">
      <alignment wrapText="1"/>
    </xf>
    <xf numFmtId="168" fontId="0" fillId="0" borderId="0" xfId="0" applyNumberFormat="1" applyFill="1" applyAlignment="1"/>
    <xf numFmtId="168" fontId="5" fillId="0" borderId="0" xfId="0" applyNumberFormat="1" applyFont="1" applyFill="1" applyAlignment="1"/>
    <xf numFmtId="9" fontId="5" fillId="0" borderId="0" xfId="33" applyNumberFormat="1" applyFont="1"/>
    <xf numFmtId="0" fontId="23" fillId="30" borderId="10" xfId="15" applyFont="1" applyFill="1" applyAlignment="1">
      <alignment horizontal="center"/>
    </xf>
    <xf numFmtId="22" fontId="0" fillId="0" borderId="0" xfId="0" applyNumberFormat="1"/>
    <xf numFmtId="3" fontId="1" fillId="0" borderId="0" xfId="6" applyNumberFormat="1" applyFill="1"/>
    <xf numFmtId="3" fontId="19" fillId="7" borderId="0" xfId="6" applyNumberFormat="1" applyFont="1"/>
    <xf numFmtId="38" fontId="19" fillId="0" borderId="11" xfId="37" applyNumberFormat="1" applyFont="1" applyBorder="1" applyAlignment="1">
      <alignment horizontal="left"/>
    </xf>
    <xf numFmtId="38" fontId="27" fillId="0" borderId="11" xfId="37" applyNumberFormat="1" applyFont="1" applyBorder="1" applyAlignment="1">
      <alignment horizontal="left"/>
    </xf>
    <xf numFmtId="171" fontId="0" fillId="0" borderId="0" xfId="33" applyNumberFormat="1" applyFont="1" applyAlignment="1">
      <alignment horizontal="center"/>
    </xf>
    <xf numFmtId="9" fontId="5" fillId="0" borderId="0" xfId="33" applyNumberFormat="1" applyFont="1" applyAlignment="1">
      <alignment horizontal="center"/>
    </xf>
    <xf numFmtId="171" fontId="5" fillId="0" borderId="0" xfId="33" applyNumberFormat="1" applyFont="1" applyAlignment="1">
      <alignment horizontal="center"/>
    </xf>
    <xf numFmtId="0" fontId="2" fillId="0" borderId="10" xfId="15" applyFont="1"/>
    <xf numFmtId="3" fontId="0" fillId="7" borderId="0" xfId="23" applyNumberFormat="1" applyFont="1"/>
    <xf numFmtId="0" fontId="19" fillId="0" borderId="0" xfId="16" applyFont="1"/>
    <xf numFmtId="9" fontId="17" fillId="0" borderId="0" xfId="21" applyFont="1"/>
    <xf numFmtId="3" fontId="0" fillId="0" borderId="0" xfId="0" applyNumberFormat="1" applyFill="1"/>
    <xf numFmtId="0" fontId="0" fillId="45" borderId="0" xfId="0" applyFill="1"/>
    <xf numFmtId="0" fontId="0" fillId="46" borderId="0" xfId="0" applyFill="1"/>
    <xf numFmtId="3" fontId="0" fillId="0" borderId="5" xfId="0" applyNumberFormat="1" applyFont="1" applyFill="1" applyBorder="1"/>
    <xf numFmtId="168" fontId="0" fillId="0" borderId="0" xfId="0" applyNumberFormat="1" applyFont="1" applyFill="1" applyAlignment="1"/>
    <xf numFmtId="0" fontId="0" fillId="0" borderId="0" xfId="0" applyFont="1" applyFill="1"/>
    <xf numFmtId="168" fontId="0" fillId="0" borderId="0" xfId="0" applyNumberFormat="1" applyFont="1" applyFill="1"/>
    <xf numFmtId="171" fontId="1" fillId="0" borderId="0" xfId="33" applyNumberFormat="1" applyFont="1"/>
    <xf numFmtId="171" fontId="1" fillId="0" borderId="0" xfId="33" applyNumberFormat="1" applyFont="1" applyAlignment="1">
      <alignment horizontal="center"/>
    </xf>
    <xf numFmtId="10" fontId="0" fillId="21" borderId="0" xfId="33" applyNumberFormat="1" applyFont="1" applyFill="1"/>
    <xf numFmtId="9" fontId="0" fillId="0" borderId="0" xfId="33" applyFont="1" applyFill="1" applyAlignment="1"/>
    <xf numFmtId="11" fontId="0" fillId="0" borderId="0" xfId="0" applyNumberFormat="1"/>
    <xf numFmtId="0" fontId="6" fillId="47" borderId="9" xfId="40" applyBorder="1"/>
    <xf numFmtId="0" fontId="6" fillId="47" borderId="10" xfId="40" applyBorder="1"/>
    <xf numFmtId="3" fontId="1" fillId="8" borderId="5" xfId="41" applyNumberFormat="1" applyBorder="1"/>
    <xf numFmtId="168" fontId="1" fillId="8" borderId="0" xfId="41" applyNumberFormat="1" applyAlignment="1"/>
    <xf numFmtId="3" fontId="5" fillId="5" borderId="0" xfId="39" applyNumberFormat="1" applyFont="1"/>
    <xf numFmtId="3" fontId="1" fillId="4" borderId="0" xfId="2" applyNumberFormat="1"/>
    <xf numFmtId="3" fontId="1" fillId="8" borderId="0" xfId="41" applyNumberFormat="1"/>
    <xf numFmtId="173" fontId="1" fillId="26" borderId="0" xfId="32" applyNumberFormat="1" applyFont="1" applyFill="1"/>
    <xf numFmtId="173" fontId="1" fillId="5" borderId="0" xfId="39" applyNumberFormat="1"/>
    <xf numFmtId="0" fontId="1" fillId="0" borderId="0" xfId="3" applyFill="1"/>
    <xf numFmtId="10" fontId="0" fillId="0" borderId="0" xfId="0" applyNumberFormat="1"/>
    <xf numFmtId="180" fontId="0" fillId="0" borderId="0" xfId="33" applyNumberFormat="1" applyFont="1" applyAlignment="1">
      <alignment horizontal="center"/>
    </xf>
    <xf numFmtId="181" fontId="0" fillId="24" borderId="0" xfId="0" applyNumberFormat="1" applyFill="1"/>
    <xf numFmtId="182" fontId="0" fillId="24" borderId="0" xfId="0" applyNumberFormat="1" applyFill="1"/>
    <xf numFmtId="9" fontId="0" fillId="0" borderId="0" xfId="33" applyNumberFormat="1" applyFont="1" applyAlignment="1">
      <alignment horizontal="center"/>
    </xf>
    <xf numFmtId="164" fontId="5" fillId="3" borderId="0" xfId="0" applyNumberFormat="1" applyFont="1" applyFill="1"/>
    <xf numFmtId="0" fontId="0" fillId="0" borderId="0" xfId="0" applyFill="1" applyBorder="1"/>
    <xf numFmtId="0" fontId="17" fillId="0" borderId="0" xfId="16" applyFill="1" applyBorder="1"/>
    <xf numFmtId="0" fontId="2" fillId="0" borderId="0" xfId="15" applyFill="1" applyBorder="1"/>
    <xf numFmtId="168" fontId="0" fillId="0" borderId="0" xfId="0" applyNumberFormat="1" applyFont="1" applyFill="1" applyBorder="1"/>
    <xf numFmtId="0" fontId="0" fillId="0" borderId="0" xfId="0" applyFont="1" applyFill="1" applyBorder="1"/>
    <xf numFmtId="167" fontId="1" fillId="0" borderId="0" xfId="33" applyNumberFormat="1" applyFont="1" applyFill="1" applyBorder="1"/>
    <xf numFmtId="0" fontId="2" fillId="0" borderId="0" xfId="34" applyFill="1" applyBorder="1"/>
    <xf numFmtId="0" fontId="14" fillId="0" borderId="0" xfId="0" applyFont="1"/>
    <xf numFmtId="38" fontId="23" fillId="48" borderId="11" xfId="37" applyNumberFormat="1" applyFont="1" applyFill="1" applyBorder="1" applyAlignment="1">
      <alignment horizontal="left"/>
    </xf>
    <xf numFmtId="0" fontId="23" fillId="48" borderId="0" xfId="0" applyFont="1" applyFill="1"/>
    <xf numFmtId="38" fontId="19" fillId="0" borderId="11" xfId="37" applyNumberFormat="1" applyFont="1" applyFill="1" applyBorder="1" applyAlignment="1">
      <alignment horizontal="left"/>
    </xf>
    <xf numFmtId="0" fontId="19" fillId="0" borderId="0" xfId="0" applyFont="1" applyFill="1"/>
    <xf numFmtId="0" fontId="32" fillId="0" borderId="0" xfId="0" applyFont="1"/>
    <xf numFmtId="174" fontId="0" fillId="0" borderId="0" xfId="0" applyNumberFormat="1" applyFill="1" applyAlignment="1"/>
    <xf numFmtId="183" fontId="0" fillId="24" borderId="0" xfId="42" applyNumberFormat="1" applyFont="1" applyFill="1"/>
    <xf numFmtId="183" fontId="1" fillId="24" borderId="0" xfId="42" applyNumberFormat="1" applyFill="1"/>
    <xf numFmtId="183" fontId="0" fillId="24" borderId="0" xfId="0" applyNumberFormat="1" applyFill="1"/>
    <xf numFmtId="183" fontId="1" fillId="24" borderId="0" xfId="26" applyNumberFormat="1" applyFill="1"/>
    <xf numFmtId="184" fontId="0" fillId="0" borderId="0" xfId="0" applyNumberFormat="1" applyFill="1" applyAlignment="1"/>
    <xf numFmtId="3" fontId="1" fillId="26" borderId="0" xfId="6" applyNumberFormat="1" applyFill="1"/>
    <xf numFmtId="3" fontId="1" fillId="49" borderId="0" xfId="6" applyNumberFormat="1" applyFill="1"/>
    <xf numFmtId="10" fontId="0" fillId="26" borderId="0" xfId="0" applyNumberFormat="1" applyFill="1"/>
    <xf numFmtId="3" fontId="0" fillId="26" borderId="0" xfId="0" applyNumberFormat="1" applyFill="1"/>
    <xf numFmtId="3" fontId="0" fillId="49" borderId="0" xfId="0" applyNumberFormat="1" applyFill="1"/>
    <xf numFmtId="3" fontId="1" fillId="50" borderId="0" xfId="6" applyNumberFormat="1" applyFill="1"/>
    <xf numFmtId="185" fontId="0" fillId="0" borderId="0" xfId="0" applyNumberFormat="1" applyFill="1" applyAlignment="1"/>
    <xf numFmtId="9" fontId="1" fillId="7" borderId="0" xfId="33" applyNumberFormat="1" applyFill="1"/>
    <xf numFmtId="171" fontId="1" fillId="0" borderId="0" xfId="33" applyNumberFormat="1" applyFill="1"/>
    <xf numFmtId="0" fontId="2" fillId="0" borderId="6" xfId="34" applyBorder="1" applyAlignment="1">
      <alignment horizontal="center"/>
    </xf>
    <xf numFmtId="0" fontId="2" fillId="0" borderId="0" xfId="34" applyBorder="1" applyAlignment="1">
      <alignment horizontal="center"/>
    </xf>
    <xf numFmtId="0" fontId="2" fillId="0" borderId="8" xfId="34" applyBorder="1" applyAlignment="1">
      <alignment horizontal="center"/>
    </xf>
    <xf numFmtId="0" fontId="2" fillId="0" borderId="0" xfId="34" applyAlignment="1">
      <alignment horizontal="center"/>
    </xf>
    <xf numFmtId="0" fontId="0" fillId="27" borderId="0" xfId="0" applyFill="1"/>
    <xf numFmtId="3" fontId="5" fillId="49" borderId="0" xfId="0" applyNumberFormat="1" applyFont="1" applyFill="1"/>
    <xf numFmtId="3" fontId="5" fillId="23" borderId="0" xfId="0" applyNumberFormat="1" applyFont="1" applyFill="1"/>
    <xf numFmtId="3" fontId="5" fillId="26" borderId="0" xfId="0" applyNumberFormat="1" applyFont="1" applyFill="1"/>
    <xf numFmtId="171" fontId="0" fillId="0" borderId="0" xfId="33" applyNumberFormat="1" applyFont="1" applyFill="1" applyAlignment="1"/>
    <xf numFmtId="171" fontId="0" fillId="49" borderId="0" xfId="0" applyNumberFormat="1" applyFill="1"/>
    <xf numFmtId="0" fontId="2" fillId="0" borderId="10" xfId="15" applyAlignment="1">
      <alignment wrapText="1"/>
    </xf>
    <xf numFmtId="1" fontId="1" fillId="7" borderId="0" xfId="23" applyNumberFormat="1"/>
    <xf numFmtId="1" fontId="1" fillId="8" borderId="0" xfId="22" applyNumberFormat="1"/>
    <xf numFmtId="3" fontId="19" fillId="25" borderId="0" xfId="0" applyNumberFormat="1" applyFont="1" applyFill="1"/>
    <xf numFmtId="3" fontId="27" fillId="0" borderId="0" xfId="0" applyNumberFormat="1" applyFont="1"/>
    <xf numFmtId="0" fontId="27" fillId="0" borderId="0" xfId="0" applyFont="1"/>
    <xf numFmtId="3" fontId="27" fillId="25" borderId="0" xfId="0" applyNumberFormat="1" applyFont="1" applyFill="1"/>
    <xf numFmtId="0" fontId="19" fillId="0" borderId="0" xfId="0" applyFont="1"/>
    <xf numFmtId="171" fontId="19" fillId="0" borderId="0" xfId="33" applyNumberFormat="1" applyFont="1"/>
    <xf numFmtId="10" fontId="19" fillId="0" borderId="0" xfId="0" applyNumberFormat="1" applyFont="1"/>
    <xf numFmtId="0" fontId="2" fillId="0" borderId="10" xfId="15" applyFill="1"/>
    <xf numFmtId="2" fontId="5" fillId="0" borderId="0" xfId="0" applyNumberFormat="1" applyFont="1"/>
    <xf numFmtId="164" fontId="5" fillId="0" borderId="0" xfId="0" applyNumberFormat="1" applyFont="1"/>
    <xf numFmtId="2" fontId="0" fillId="0" borderId="0" xfId="33" applyNumberFormat="1" applyFont="1"/>
    <xf numFmtId="171" fontId="2" fillId="0" borderId="10" xfId="15" applyNumberFormat="1"/>
    <xf numFmtId="0" fontId="2" fillId="0" borderId="10" xfId="15" quotePrefix="1"/>
    <xf numFmtId="186" fontId="0" fillId="23" borderId="0" xfId="0" applyNumberFormat="1" applyFill="1"/>
    <xf numFmtId="164" fontId="1" fillId="0" borderId="0" xfId="0" applyNumberFormat="1" applyFont="1"/>
    <xf numFmtId="3" fontId="1" fillId="23" borderId="0" xfId="0" applyNumberFormat="1" applyFont="1" applyFill="1"/>
    <xf numFmtId="187" fontId="0" fillId="0" borderId="0" xfId="0" applyNumberFormat="1"/>
    <xf numFmtId="3" fontId="1" fillId="0" borderId="5" xfId="0" applyNumberFormat="1" applyFont="1" applyBorder="1"/>
    <xf numFmtId="168" fontId="1" fillId="0" borderId="0" xfId="0" applyNumberFormat="1" applyFont="1"/>
    <xf numFmtId="174" fontId="1" fillId="0" borderId="0" xfId="0" applyNumberFormat="1" applyFont="1"/>
    <xf numFmtId="184" fontId="1" fillId="0" borderId="0" xfId="0" applyNumberFormat="1" applyFont="1"/>
    <xf numFmtId="184" fontId="5" fillId="0" borderId="0" xfId="0" applyNumberFormat="1" applyFont="1"/>
    <xf numFmtId="171" fontId="0" fillId="0" borderId="0" xfId="33" applyNumberFormat="1" applyFont="1" applyFill="1"/>
    <xf numFmtId="188" fontId="0" fillId="0" borderId="0" xfId="0" applyNumberFormat="1"/>
    <xf numFmtId="0" fontId="2" fillId="0" borderId="10" xfId="15" applyNumberFormat="1"/>
    <xf numFmtId="171" fontId="5" fillId="0" borderId="0" xfId="0" applyNumberFormat="1" applyFont="1"/>
    <xf numFmtId="171" fontId="5" fillId="0" borderId="0" xfId="33" applyNumberFormat="1" applyFont="1" applyFill="1"/>
    <xf numFmtId="0" fontId="1" fillId="8" borderId="0" xfId="41"/>
    <xf numFmtId="0" fontId="1" fillId="0" borderId="0" xfId="26"/>
    <xf numFmtId="0" fontId="5" fillId="0" borderId="0" xfId="26" applyFont="1"/>
    <xf numFmtId="0" fontId="7" fillId="3" borderId="0" xfId="0" applyFont="1" applyFill="1" applyBorder="1" applyAlignment="1">
      <alignment horizontal="left" vertical="top"/>
    </xf>
    <xf numFmtId="0" fontId="7" fillId="3" borderId="0" xfId="0" applyFont="1" applyFill="1" applyBorder="1" applyAlignment="1">
      <alignment horizontal="left" vertical="top" wrapText="1"/>
    </xf>
    <xf numFmtId="0" fontId="12" fillId="3" borderId="0" xfId="0" applyFont="1" applyFill="1" applyBorder="1" applyAlignment="1">
      <alignment horizontal="left" vertical="top"/>
    </xf>
    <xf numFmtId="0" fontId="13" fillId="3" borderId="0" xfId="0" applyFont="1" applyFill="1" applyBorder="1" applyAlignment="1">
      <alignment horizontal="left" vertical="top"/>
    </xf>
    <xf numFmtId="0" fontId="2" fillId="0" borderId="10" xfId="15" applyAlignment="1">
      <alignment horizontal="center"/>
    </xf>
    <xf numFmtId="0" fontId="2" fillId="0" borderId="0" xfId="34" applyBorder="1" applyAlignment="1">
      <alignment horizontal="center"/>
    </xf>
    <xf numFmtId="0" fontId="2" fillId="0" borderId="8" xfId="34" applyBorder="1" applyAlignment="1">
      <alignment horizontal="center"/>
    </xf>
    <xf numFmtId="0" fontId="2" fillId="0" borderId="6" xfId="34" applyBorder="1" applyAlignment="1">
      <alignment horizontal="center"/>
    </xf>
    <xf numFmtId="0" fontId="2" fillId="0" borderId="0" xfId="34" applyAlignment="1">
      <alignment horizontal="center"/>
    </xf>
    <xf numFmtId="0" fontId="2" fillId="0" borderId="12" xfId="34" applyBorder="1" applyAlignment="1">
      <alignment horizontal="center"/>
    </xf>
    <xf numFmtId="0" fontId="2" fillId="0" borderId="0" xfId="34" applyFill="1" applyBorder="1" applyAlignment="1">
      <alignment horizontal="center"/>
    </xf>
  </cellXfs>
  <cellStyles count="43">
    <cellStyle name="20% - Accent1" xfId="2" builtinId="30"/>
    <cellStyle name="20% - Accent1 3 2" xfId="17" xr:uid="{3BF17772-BBD2-485F-8941-AD80F47101EC}"/>
    <cellStyle name="20% - Accent1 4" xfId="29" xr:uid="{F9F1551B-8A5D-4548-9BD7-2F12884B4AF0}"/>
    <cellStyle name="20% - Accent4 2 2" xfId="23" xr:uid="{46567122-B7B5-43B4-B076-42F6BBCD95B8}"/>
    <cellStyle name="20% - Accent4 4" xfId="20" xr:uid="{442284C8-4997-44D0-BD38-D67587CCA1E1}"/>
    <cellStyle name="40% - Accent1" xfId="39" builtinId="31"/>
    <cellStyle name="40% - Accent1 2 2" xfId="30" xr:uid="{86FCEA2F-A508-49F0-8046-315489FCB2FB}"/>
    <cellStyle name="40% - Accent1 3" xfId="25" xr:uid="{A4AEA5AA-1441-4504-AF77-685DB037A93E}"/>
    <cellStyle name="40% - Accent4" xfId="41" builtinId="43"/>
    <cellStyle name="40% - Accent4 2 2" xfId="22" xr:uid="{801BDD59-74F2-445B-8945-DDBCDE128FAA}"/>
    <cellStyle name="60% - Accent1 2" xfId="24" xr:uid="{BBAF1355-4A2C-4528-A03D-804C7F41FC4B}"/>
    <cellStyle name="60% - Accent4 2" xfId="28" xr:uid="{A016EB19-B3B9-4989-AFEF-36C7488E9DEC}"/>
    <cellStyle name="Accent2" xfId="40" builtinId="33"/>
    <cellStyle name="Calculation 1" xfId="4" xr:uid="{00000000-0005-0000-0000-000001000000}"/>
    <cellStyle name="Calculation 2" xfId="5" xr:uid="{00000000-0005-0000-0000-000002000000}"/>
    <cellStyle name="Comma" xfId="42" builtinId="3"/>
    <cellStyle name="Comma 2" xfId="32" xr:uid="{1079B49E-BFE0-4C87-A516-338FE3E5B523}"/>
    <cellStyle name="Constant" xfId="1" xr:uid="{00000000-0005-0000-0000-000003000000}"/>
    <cellStyle name="Data" xfId="3" xr:uid="{00000000-0005-0000-0000-000004000000}"/>
    <cellStyle name="Heading" xfId="10" xr:uid="{00000000-0005-0000-0000-000005000000}"/>
    <cellStyle name="Heading 1" xfId="14" builtinId="16"/>
    <cellStyle name="Heading 2" xfId="35" builtinId="17" customBuiltin="1"/>
    <cellStyle name="Heading 2 2" xfId="19" xr:uid="{3E07FE28-44F1-4F80-8126-4114BD710430}"/>
    <cellStyle name="Heading 3" xfId="15" builtinId="18" customBuiltin="1"/>
    <cellStyle name="Heading 4" xfId="34" builtinId="19"/>
    <cellStyle name="Hyperlink" xfId="36" builtinId="8"/>
    <cellStyle name="Hyperlink 2" xfId="38" xr:uid="{42420B36-8A1F-4C54-8504-91C31095620F}"/>
    <cellStyle name="Input Assumption" xfId="9" xr:uid="{00000000-0005-0000-0000-000006000000}"/>
    <cellStyle name="Linked (External)" xfId="8" xr:uid="{00000000-0005-0000-0000-000007000000}"/>
    <cellStyle name="Linked Cell 1" xfId="6" xr:uid="{00000000-0005-0000-0000-000008000000}"/>
    <cellStyle name="Linked Cell 2" xfId="7" xr:uid="{00000000-0005-0000-0000-000009000000}"/>
    <cellStyle name="Normal" xfId="0" builtinId="0"/>
    <cellStyle name="Normal 2 2" xfId="18" xr:uid="{A71D0D87-16A0-4EF7-87B8-1446C9CFBD4C}"/>
    <cellStyle name="Normal 2 3" xfId="16" xr:uid="{7FBE1B87-224A-4F42-AD92-77A0B14F6EE5}"/>
    <cellStyle name="Normal 3 2 2" xfId="26" xr:uid="{67FB46AB-4560-4726-A3EB-16174BC051CC}"/>
    <cellStyle name="Normal 5 2" xfId="31" xr:uid="{AFE964B0-DFFA-49E8-BD0F-40DA016C2D76}"/>
    <cellStyle name="Normal_2000balx" xfId="37" xr:uid="{8097ABE0-5E6E-4122-BA88-F3DB161E6C68}"/>
    <cellStyle name="Percent" xfId="33" builtinId="5"/>
    <cellStyle name="Percent 2" xfId="21" xr:uid="{F5824CB5-EB81-404B-A086-D5DA1B779DCA}"/>
    <cellStyle name="Percent 2 2" xfId="27" xr:uid="{59A43D13-B1E4-4530-8BD8-B3185110E26E}"/>
    <cellStyle name="Section title" xfId="13" xr:uid="{00000000-0005-0000-0000-00000B000000}"/>
    <cellStyle name="Warning" xfId="11" xr:uid="{00000000-0005-0000-0000-00000C000000}"/>
    <cellStyle name="Worksheet Title" xfId="12" xr:uid="{00000000-0005-0000-0000-00000D000000}"/>
  </cellStyles>
  <dxfs count="1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dd/mm/yyyy\ h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FF9900"/>
      <color rgb="FFFFCC66"/>
      <color rgb="FFD6EDBD"/>
      <color rgb="FF5F9127"/>
      <color rgb="FFBEE395"/>
      <color rgb="FF15FF9C"/>
      <color rgb="FF005A9E"/>
      <color rgb="FF00518E"/>
      <color rgb="FF0062AC"/>
      <color rgb="FF00B4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10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Ex1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Ex9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b="1"/>
              <a:t>Ireland's</a:t>
            </a:r>
            <a:r>
              <a:rPr lang="en-IE" b="1" baseline="0"/>
              <a:t> </a:t>
            </a:r>
            <a:r>
              <a:rPr lang="en-IE" b="1"/>
              <a:t>Energy-Related</a:t>
            </a:r>
            <a:r>
              <a:rPr lang="en-IE" b="1" baseline="0"/>
              <a:t> Emissions </a:t>
            </a:r>
            <a:r>
              <a:rPr lang="en-IE" baseline="0"/>
              <a:t>(MtCO</a:t>
            </a:r>
            <a:r>
              <a:rPr lang="en-IE" baseline="-25000"/>
              <a:t>2</a:t>
            </a:r>
            <a:r>
              <a:rPr lang="en-IE" baseline="0"/>
              <a:t>eq)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51302615255448E-2"/>
          <c:y val="0.11945937500000001"/>
          <c:w val="0.91787457102010384"/>
          <c:h val="0.75066006944444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'Section 1'!$C$23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dkUpDiag">
                <a:fgClr>
                  <a:schemeClr val="tx1">
                    <a:lumMod val="65000"/>
                    <a:lumOff val="35000"/>
                  </a:schemeClr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18-4841-A965-88AE089DBD43}"/>
              </c:ext>
            </c:extLst>
          </c:dPt>
          <c:cat>
            <c:numRef>
              <c:f>'Section 1'!$F$22:$AM$22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'Section 1'!$F$23:$AM$23</c:f>
              <c:numCache>
                <c:formatCode>General</c:formatCode>
                <c:ptCount val="34"/>
                <c:pt idx="0">
                  <c:v>31.0675075924309</c:v>
                </c:pt>
                <c:pt idx="1">
                  <c:v>31.916505768338268</c:v>
                </c:pt>
                <c:pt idx="2">
                  <c:v>31.797562405379466</c:v>
                </c:pt>
                <c:pt idx="3">
                  <c:v>31.973411279384941</c:v>
                </c:pt>
                <c:pt idx="4">
                  <c:v>32.932460094780112</c:v>
                </c:pt>
                <c:pt idx="5">
                  <c:v>33.835420209924052</c:v>
                </c:pt>
                <c:pt idx="6">
                  <c:v>35.441286066846253</c:v>
                </c:pt>
                <c:pt idx="7">
                  <c:v>36.540209647347574</c:v>
                </c:pt>
                <c:pt idx="8">
                  <c:v>38.74440422668647</c:v>
                </c:pt>
                <c:pt idx="9">
                  <c:v>40.177930937139259</c:v>
                </c:pt>
                <c:pt idx="10">
                  <c:v>42.483523043159749</c:v>
                </c:pt>
                <c:pt idx="11">
                  <c:v>44.590240887478181</c:v>
                </c:pt>
                <c:pt idx="12">
                  <c:v>43.365867238782073</c:v>
                </c:pt>
                <c:pt idx="13">
                  <c:v>44.079133498766218</c:v>
                </c:pt>
                <c:pt idx="14">
                  <c:v>43.799676528517224</c:v>
                </c:pt>
                <c:pt idx="15">
                  <c:v>45.702287929508103</c:v>
                </c:pt>
                <c:pt idx="16">
                  <c:v>45.217844012855487</c:v>
                </c:pt>
                <c:pt idx="17">
                  <c:v>45.151850361159759</c:v>
                </c:pt>
                <c:pt idx="18">
                  <c:v>45.256279438701739</c:v>
                </c:pt>
                <c:pt idx="19">
                  <c:v>40.789084378380252</c:v>
                </c:pt>
                <c:pt idx="20">
                  <c:v>40.460232542854655</c:v>
                </c:pt>
                <c:pt idx="21">
                  <c:v>36.914429473455371</c:v>
                </c:pt>
                <c:pt idx="22">
                  <c:v>37.002220562716886</c:v>
                </c:pt>
                <c:pt idx="23">
                  <c:v>35.854065379556211</c:v>
                </c:pt>
                <c:pt idx="24">
                  <c:v>35.194089850849593</c:v>
                </c:pt>
                <c:pt idx="25">
                  <c:v>36.860097902027924</c:v>
                </c:pt>
                <c:pt idx="26">
                  <c:v>38.370501690498322</c:v>
                </c:pt>
                <c:pt idx="27">
                  <c:v>37.025724581587859</c:v>
                </c:pt>
                <c:pt idx="28">
                  <c:v>36.750017567917766</c:v>
                </c:pt>
                <c:pt idx="29">
                  <c:v>35.133952472748064</c:v>
                </c:pt>
                <c:pt idx="30">
                  <c:v>33.055038688059803</c:v>
                </c:pt>
                <c:pt idx="31">
                  <c:v>34.887418581851307</c:v>
                </c:pt>
                <c:pt idx="32">
                  <c:v>34.226753974177193</c:v>
                </c:pt>
                <c:pt idx="33">
                  <c:v>31.385060076846575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18-4841-A965-88AE089DB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06889215"/>
        <c:axId val="1806912735"/>
      </c:barChart>
      <c:catAx>
        <c:axId val="1806889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6912735"/>
        <c:crosses val="autoZero"/>
        <c:auto val="1"/>
        <c:lblAlgn val="ctr"/>
        <c:lblOffset val="100"/>
        <c:noMultiLvlLbl val="0"/>
      </c:catAx>
      <c:valAx>
        <c:axId val="1806912735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68892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b="1"/>
              <a:t>2023 Transport Energy</a:t>
            </a:r>
            <a:r>
              <a:rPr lang="en-IE" b="1" baseline="0"/>
              <a:t> Demand by Sub-Sector</a:t>
            </a:r>
            <a:r>
              <a:rPr lang="en-IE" baseline="0"/>
              <a:t> (TWh)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ED-4948-ABC4-E9BA8E6709A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2ED-4948-ABC4-E9BA8E6709A2}"/>
              </c:ext>
            </c:extLst>
          </c:dPt>
          <c:dPt>
            <c:idx val="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2ED-4948-ABC4-E9BA8E6709A2}"/>
              </c:ext>
            </c:extLst>
          </c:dPt>
          <c:dPt>
            <c:idx val="3"/>
            <c:invertIfNegative val="0"/>
            <c:bubble3D val="0"/>
            <c:spPr>
              <a:pattFill prst="dkUpDiag">
                <a:fgClr>
                  <a:srgbClr val="0070C0"/>
                </a:fgClr>
                <a:bgClr>
                  <a:schemeClr val="bg1"/>
                </a:bgClr>
              </a:pattFill>
              <a:ln>
                <a:solidFill>
                  <a:srgbClr val="0070C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2ED-4948-ABC4-E9BA8E6709A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ED-4948-ABC4-E9BA8E6709A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2ED-4948-ABC4-E9BA8E6709A2}"/>
              </c:ext>
            </c:extLst>
          </c:dPt>
          <c:dPt>
            <c:idx val="6"/>
            <c:invertIfNegative val="0"/>
            <c:bubble3D val="0"/>
            <c:spPr>
              <a:solidFill>
                <a:srgbClr val="00CC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2ED-4948-ABC4-E9BA8E6709A2}"/>
              </c:ext>
            </c:extLst>
          </c:dPt>
          <c:dPt>
            <c:idx val="7"/>
            <c:invertIfNegative val="0"/>
            <c:bubble3D val="0"/>
            <c:spPr>
              <a:solidFill>
                <a:srgbClr val="CC006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2ED-4948-ABC4-E9BA8E6709A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2ED-4948-ABC4-E9BA8E6709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'Section 1'!$C$379:$C$387</c:f>
              <c:strCache>
                <c:ptCount val="9"/>
                <c:pt idx="0">
                  <c:v>Private Car</c:v>
                </c:pt>
                <c:pt idx="1">
                  <c:v>Aviation</c:v>
                </c:pt>
                <c:pt idx="2">
                  <c:v>HGVs</c:v>
                </c:pt>
                <c:pt idx="3">
                  <c:v>Other Road</c:v>
                </c:pt>
                <c:pt idx="4">
                  <c:v>LGVs</c:v>
                </c:pt>
                <c:pt idx="5">
                  <c:v>Fuel Tour.</c:v>
                </c:pt>
                <c:pt idx="6">
                  <c:v>Pub. Pass.</c:v>
                </c:pt>
                <c:pt idx="7">
                  <c:v>Navigation</c:v>
                </c:pt>
                <c:pt idx="8">
                  <c:v>Rail</c:v>
                </c:pt>
              </c:strCache>
            </c:strRef>
          </c:cat>
          <c:val>
            <c:numRef>
              <c:f>'Section 1'!$G$379:$G$387</c:f>
              <c:numCache>
                <c:formatCode>0.0%</c:formatCode>
                <c:ptCount val="9"/>
                <c:pt idx="0">
                  <c:v>0.3990834538759323</c:v>
                </c:pt>
                <c:pt idx="1">
                  <c:v>0.2186168027298736</c:v>
                </c:pt>
                <c:pt idx="2">
                  <c:v>0.15247512800432533</c:v>
                </c:pt>
                <c:pt idx="3">
                  <c:v>8.8447554678490109E-2</c:v>
                </c:pt>
                <c:pt idx="4">
                  <c:v>5.7017264525394906E-2</c:v>
                </c:pt>
                <c:pt idx="5">
                  <c:v>3.3455212703894045E-2</c:v>
                </c:pt>
                <c:pt idx="6">
                  <c:v>2.4814428309906281E-2</c:v>
                </c:pt>
                <c:pt idx="7">
                  <c:v>1.7593207314058199E-2</c:v>
                </c:pt>
                <c:pt idx="8">
                  <c:v>8.4969478581252145E-3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2ED-4948-ABC4-E9BA8E670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-27"/>
        <c:axId val="2022814463"/>
        <c:axId val="2022802943"/>
      </c:barChart>
      <c:catAx>
        <c:axId val="2022814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802943"/>
        <c:crosses val="autoZero"/>
        <c:auto val="1"/>
        <c:lblAlgn val="ctr"/>
        <c:lblOffset val="100"/>
        <c:noMultiLvlLbl val="0"/>
      </c:catAx>
      <c:valAx>
        <c:axId val="2022802943"/>
        <c:scaling>
          <c:orientation val="minMax"/>
          <c:max val="0.4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81446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6'!$C$321</c:f>
              <c:strCache>
                <c:ptCount val="1"/>
                <c:pt idx="0">
                  <c:v>Electricity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'Section 6'!$S$320:$AM$320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6'!$S$321:$AM$321</c:f>
              <c:numCache>
                <c:formatCode>#,##0</c:formatCode>
                <c:ptCount val="21"/>
                <c:pt idx="0">
                  <c:v>58268.747774008407</c:v>
                </c:pt>
                <c:pt idx="1">
                  <c:v>58059.329553240401</c:v>
                </c:pt>
                <c:pt idx="2">
                  <c:v>59447.748198928159</c:v>
                </c:pt>
                <c:pt idx="3">
                  <c:v>60048.854574827245</c:v>
                </c:pt>
                <c:pt idx="4">
                  <c:v>59869.33113805834</c:v>
                </c:pt>
                <c:pt idx="5">
                  <c:v>59489.721817892045</c:v>
                </c:pt>
                <c:pt idx="6">
                  <c:v>55517.694750325856</c:v>
                </c:pt>
                <c:pt idx="7">
                  <c:v>57327.664915791793</c:v>
                </c:pt>
                <c:pt idx="8">
                  <c:v>52419.622715717247</c:v>
                </c:pt>
                <c:pt idx="9">
                  <c:v>53806.523506208039</c:v>
                </c:pt>
                <c:pt idx="10">
                  <c:v>51159.803454544446</c:v>
                </c:pt>
                <c:pt idx="11">
                  <c:v>50786.828853171712</c:v>
                </c:pt>
                <c:pt idx="12">
                  <c:v>52337.834132317024</c:v>
                </c:pt>
                <c:pt idx="13">
                  <c:v>55253.291173848083</c:v>
                </c:pt>
                <c:pt idx="14">
                  <c:v>54668.666542435916</c:v>
                </c:pt>
                <c:pt idx="15">
                  <c:v>53158.788607283881</c:v>
                </c:pt>
                <c:pt idx="16">
                  <c:v>52166.432580572771</c:v>
                </c:pt>
                <c:pt idx="17">
                  <c:v>52140.470829798745</c:v>
                </c:pt>
                <c:pt idx="18">
                  <c:v>56130.506675661622</c:v>
                </c:pt>
                <c:pt idx="19">
                  <c:v>56556.782960363387</c:v>
                </c:pt>
                <c:pt idx="20">
                  <c:v>52957.678284425412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0D-449C-A94E-2CA131B850D6}"/>
            </c:ext>
          </c:extLst>
        </c:ser>
        <c:ser>
          <c:idx val="1"/>
          <c:order val="1"/>
          <c:tx>
            <c:strRef>
              <c:f>'Section 6'!$C$322</c:f>
              <c:strCache>
                <c:ptCount val="1"/>
                <c:pt idx="0">
                  <c:v>Transport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'Section 6'!$S$320:$AM$320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6'!$S$322:$AM$322</c:f>
              <c:numCache>
                <c:formatCode>#,##0</c:formatCode>
                <c:ptCount val="21"/>
                <c:pt idx="0">
                  <c:v>52874.81311266288</c:v>
                </c:pt>
                <c:pt idx="1">
                  <c:v>55123.853617633387</c:v>
                </c:pt>
                <c:pt idx="2">
                  <c:v>59073.064365967053</c:v>
                </c:pt>
                <c:pt idx="3">
                  <c:v>63183.594597608113</c:v>
                </c:pt>
                <c:pt idx="4">
                  <c:v>66425.640415588365</c:v>
                </c:pt>
                <c:pt idx="5">
                  <c:v>63275.38853370463</c:v>
                </c:pt>
                <c:pt idx="6">
                  <c:v>56530.707326302756</c:v>
                </c:pt>
                <c:pt idx="7">
                  <c:v>53444.805639788756</c:v>
                </c:pt>
                <c:pt idx="8">
                  <c:v>51429.080075885839</c:v>
                </c:pt>
                <c:pt idx="9">
                  <c:v>48526.83936569019</c:v>
                </c:pt>
                <c:pt idx="10">
                  <c:v>50524.146524919772</c:v>
                </c:pt>
                <c:pt idx="11">
                  <c:v>52540.021079902639</c:v>
                </c:pt>
                <c:pt idx="12">
                  <c:v>55622.520871725486</c:v>
                </c:pt>
                <c:pt idx="13">
                  <c:v>57740.862153851296</c:v>
                </c:pt>
                <c:pt idx="14">
                  <c:v>59327.311438754623</c:v>
                </c:pt>
                <c:pt idx="15">
                  <c:v>60799.513400048949</c:v>
                </c:pt>
                <c:pt idx="16">
                  <c:v>61277.559548491939</c:v>
                </c:pt>
                <c:pt idx="17">
                  <c:v>45433.882350551714</c:v>
                </c:pt>
                <c:pt idx="18">
                  <c:v>48596.422482628026</c:v>
                </c:pt>
                <c:pt idx="19">
                  <c:v>58307.542742071681</c:v>
                </c:pt>
                <c:pt idx="20">
                  <c:v>60810.23036823664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0D-449C-A94E-2CA131B850D6}"/>
            </c:ext>
          </c:extLst>
        </c:ser>
        <c:ser>
          <c:idx val="2"/>
          <c:order val="2"/>
          <c:tx>
            <c:strRef>
              <c:f>'Section 6'!$C$323</c:f>
              <c:strCache>
                <c:ptCount val="1"/>
                <c:pt idx="0">
                  <c:v>Heat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'Section 6'!$S$320:$AM$320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6'!$S$323:$AM$323</c:f>
              <c:numCache>
                <c:formatCode>#,##0</c:formatCode>
                <c:ptCount val="21"/>
                <c:pt idx="0">
                  <c:v>61650.696438916289</c:v>
                </c:pt>
                <c:pt idx="1">
                  <c:v>62660.954821753243</c:v>
                </c:pt>
                <c:pt idx="2">
                  <c:v>66093.443923873012</c:v>
                </c:pt>
                <c:pt idx="3">
                  <c:v>64282.585860379921</c:v>
                </c:pt>
                <c:pt idx="4">
                  <c:v>63028.914183354114</c:v>
                </c:pt>
                <c:pt idx="5">
                  <c:v>66232.711490526824</c:v>
                </c:pt>
                <c:pt idx="6">
                  <c:v>60019.807762734767</c:v>
                </c:pt>
                <c:pt idx="7">
                  <c:v>61639.61155133068</c:v>
                </c:pt>
                <c:pt idx="8">
                  <c:v>54552.171121816791</c:v>
                </c:pt>
                <c:pt idx="9">
                  <c:v>53354.049126638907</c:v>
                </c:pt>
                <c:pt idx="10">
                  <c:v>53352.95293183461</c:v>
                </c:pt>
                <c:pt idx="11">
                  <c:v>50879.979615114476</c:v>
                </c:pt>
                <c:pt idx="12">
                  <c:v>53447.585202679533</c:v>
                </c:pt>
                <c:pt idx="13">
                  <c:v>54767.579016530755</c:v>
                </c:pt>
                <c:pt idx="14">
                  <c:v>54118.076719654156</c:v>
                </c:pt>
                <c:pt idx="15">
                  <c:v>57880.209511548448</c:v>
                </c:pt>
                <c:pt idx="16">
                  <c:v>56662.992769046701</c:v>
                </c:pt>
                <c:pt idx="17">
                  <c:v>58594.422859250662</c:v>
                </c:pt>
                <c:pt idx="18">
                  <c:v>57135.661910977426</c:v>
                </c:pt>
                <c:pt idx="19">
                  <c:v>53117.186275514629</c:v>
                </c:pt>
                <c:pt idx="20">
                  <c:v>50298.899596174932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B0D-449C-A94E-2CA131B85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'Section 6'!$AM$35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BBC-40AA-9F4C-267CC51A0E5A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BBBC-40AA-9F4C-267CC51A0E5A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BBC-40AA-9F4C-267CC51A0E5A}"/>
              </c:ext>
            </c:extLst>
          </c:dPt>
          <c:dLbls>
            <c:dLbl>
              <c:idx val="0"/>
              <c:layout>
                <c:manualLayout>
                  <c:x val="0.1411111111111111"/>
                  <c:y val="-1.475671750181554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0AA-9F4C-267CC51A0E5A}"/>
                </c:ext>
              </c:extLst>
            </c:dLbl>
            <c:dLbl>
              <c:idx val="1"/>
              <c:layout>
                <c:manualLayout>
                  <c:x val="0.1080913989898182"/>
                  <c:y val="8.485127893037298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0AA-9F4C-267CC51A0E5A}"/>
                </c:ext>
              </c:extLst>
            </c:dLbl>
            <c:dLbl>
              <c:idx val="2"/>
              <c:layout>
                <c:manualLayout>
                  <c:x val="-9.7532679738562125E-2"/>
                  <c:y val="-7.747276688453162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0AA-9F4C-267CC51A0E5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6'!$C$36:$C$38</c:f>
              <c:strCache>
                <c:ptCount val="3"/>
                <c:pt idx="0">
                  <c:v>Electricity</c:v>
                </c:pt>
                <c:pt idx="1">
                  <c:v>Transport</c:v>
                </c:pt>
                <c:pt idx="2">
                  <c:v>Heat</c:v>
                </c:pt>
              </c:strCache>
            </c:strRef>
          </c:cat>
          <c:val>
            <c:numRef>
              <c:f>'Section 6'!$AM$36:$AM$38</c:f>
              <c:numCache>
                <c:formatCode>#,##0</c:formatCode>
                <c:ptCount val="3"/>
                <c:pt idx="0">
                  <c:v>31571.384658877858</c:v>
                </c:pt>
                <c:pt idx="1">
                  <c:v>60810.23036823664</c:v>
                </c:pt>
                <c:pt idx="2">
                  <c:v>48383.713592467037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C-40AA-9F4C-267CC51A0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7'!$C$38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7'!$S$37:$AM$37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7'!$S$38:$AM$38</c:f>
              <c:numCache>
                <c:formatCode>#,##0</c:formatCode>
                <c:ptCount val="21"/>
                <c:pt idx="0">
                  <c:v>245.69420244423503</c:v>
                </c:pt>
                <c:pt idx="1">
                  <c:v>234.27882188172254</c:v>
                </c:pt>
                <c:pt idx="2">
                  <c:v>200.83373999269003</c:v>
                </c:pt>
                <c:pt idx="3">
                  <c:v>224.77175089212065</c:v>
                </c:pt>
                <c:pt idx="4">
                  <c:v>254.06364530150535</c:v>
                </c:pt>
                <c:pt idx="5">
                  <c:v>254.52091017211509</c:v>
                </c:pt>
                <c:pt idx="6">
                  <c:v>265.77263214271738</c:v>
                </c:pt>
                <c:pt idx="7">
                  <c:v>288.60559677141862</c:v>
                </c:pt>
                <c:pt idx="8">
                  <c:v>243.30743123423963</c:v>
                </c:pt>
                <c:pt idx="9">
                  <c:v>220.84097818251198</c:v>
                </c:pt>
                <c:pt idx="10">
                  <c:v>203.27727704850676</c:v>
                </c:pt>
                <c:pt idx="11">
                  <c:v>191.67617402620954</c:v>
                </c:pt>
                <c:pt idx="12">
                  <c:v>178.1656873961962</c:v>
                </c:pt>
                <c:pt idx="13">
                  <c:v>211.2278416534553</c:v>
                </c:pt>
                <c:pt idx="14">
                  <c:v>216.13409984942319</c:v>
                </c:pt>
                <c:pt idx="15">
                  <c:v>209.96968166022992</c:v>
                </c:pt>
                <c:pt idx="16">
                  <c:v>211.44596088919261</c:v>
                </c:pt>
                <c:pt idx="17">
                  <c:v>214.95911881476661</c:v>
                </c:pt>
                <c:pt idx="18">
                  <c:v>188.90432182843296</c:v>
                </c:pt>
                <c:pt idx="19">
                  <c:v>206.52524507587154</c:v>
                </c:pt>
                <c:pt idx="20">
                  <c:v>185.12434039577923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3E-491C-8962-A558710E0630}"/>
            </c:ext>
          </c:extLst>
        </c:ser>
        <c:ser>
          <c:idx val="1"/>
          <c:order val="1"/>
          <c:tx>
            <c:strRef>
              <c:f>'Section 7'!$C$39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7'!$S$37:$AM$37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7'!$S$39:$AM$39</c:f>
              <c:numCache>
                <c:formatCode>#,##0</c:formatCode>
                <c:ptCount val="21"/>
                <c:pt idx="0">
                  <c:v>230.75285984963335</c:v>
                </c:pt>
                <c:pt idx="1">
                  <c:v>230.47199092590924</c:v>
                </c:pt>
                <c:pt idx="2">
                  <c:v>228.1117850039582</c:v>
                </c:pt>
                <c:pt idx="3">
                  <c:v>185.56395410069902</c:v>
                </c:pt>
                <c:pt idx="4">
                  <c:v>177.31088470542051</c:v>
                </c:pt>
                <c:pt idx="5">
                  <c:v>145.4368551101953</c:v>
                </c:pt>
                <c:pt idx="6">
                  <c:v>120.68179629111745</c:v>
                </c:pt>
                <c:pt idx="7">
                  <c:v>133.15491496481178</c:v>
                </c:pt>
                <c:pt idx="8">
                  <c:v>144.17865201709296</c:v>
                </c:pt>
                <c:pt idx="9">
                  <c:v>183.70450872134498</c:v>
                </c:pt>
                <c:pt idx="10">
                  <c:v>153.84910443014238</c:v>
                </c:pt>
                <c:pt idx="11">
                  <c:v>147.84199116589434</c:v>
                </c:pt>
                <c:pt idx="12">
                  <c:v>169.8449391548366</c:v>
                </c:pt>
                <c:pt idx="13">
                  <c:v>163.2778868565492</c:v>
                </c:pt>
                <c:pt idx="14">
                  <c:v>128.0092610441877</c:v>
                </c:pt>
                <c:pt idx="15">
                  <c:v>69.042176372737558</c:v>
                </c:pt>
                <c:pt idx="16">
                  <c:v>20.038591370496349</c:v>
                </c:pt>
                <c:pt idx="17">
                  <c:v>26.550055998122801</c:v>
                </c:pt>
                <c:pt idx="18">
                  <c:v>87.623666162000347</c:v>
                </c:pt>
                <c:pt idx="19">
                  <c:v>72.538303316391378</c:v>
                </c:pt>
                <c:pt idx="20">
                  <c:v>39.045855808472261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3E-491C-8962-A558710E0630}"/>
            </c:ext>
          </c:extLst>
        </c:ser>
        <c:ser>
          <c:idx val="2"/>
          <c:order val="2"/>
          <c:tx>
            <c:strRef>
              <c:f>'Section 7'!$C$40</c:f>
              <c:strCache>
                <c:ptCount val="1"/>
                <c:pt idx="0">
                  <c:v>Peat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7'!$S$37:$AM$37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7'!$S$40:$AM$40</c:f>
              <c:numCache>
                <c:formatCode>#,##0</c:formatCode>
                <c:ptCount val="21"/>
                <c:pt idx="0">
                  <c:v>102.61825654409412</c:v>
                </c:pt>
                <c:pt idx="1">
                  <c:v>75.74912949328035</c:v>
                </c:pt>
                <c:pt idx="2">
                  <c:v>100.94050856218929</c:v>
                </c:pt>
                <c:pt idx="3">
                  <c:v>86.938579934075491</c:v>
                </c:pt>
                <c:pt idx="4">
                  <c:v>84.965852508542042</c:v>
                </c:pt>
                <c:pt idx="5">
                  <c:v>106.51285409200007</c:v>
                </c:pt>
                <c:pt idx="6">
                  <c:v>111.32200103204666</c:v>
                </c:pt>
                <c:pt idx="7">
                  <c:v>94.340055526271257</c:v>
                </c:pt>
                <c:pt idx="8">
                  <c:v>94.378782871026345</c:v>
                </c:pt>
                <c:pt idx="9">
                  <c:v>110.84595190405386</c:v>
                </c:pt>
                <c:pt idx="10">
                  <c:v>102.2620735814599</c:v>
                </c:pt>
                <c:pt idx="11">
                  <c:v>110.44275019082701</c:v>
                </c:pt>
                <c:pt idx="12">
                  <c:v>105.13057418922475</c:v>
                </c:pt>
                <c:pt idx="13">
                  <c:v>98.102635399585836</c:v>
                </c:pt>
                <c:pt idx="14">
                  <c:v>91.132517034677335</c:v>
                </c:pt>
                <c:pt idx="15">
                  <c:v>81.55609437601963</c:v>
                </c:pt>
                <c:pt idx="16">
                  <c:v>73.748943859769298</c:v>
                </c:pt>
                <c:pt idx="17">
                  <c:v>36.900862030844998</c:v>
                </c:pt>
                <c:pt idx="18">
                  <c:v>12.106932969808245</c:v>
                </c:pt>
                <c:pt idx="19">
                  <c:v>9.950864472091336</c:v>
                </c:pt>
                <c:pt idx="20">
                  <c:v>6.5052871343561005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3E-491C-8962-A558710E0630}"/>
            </c:ext>
          </c:extLst>
        </c:ser>
        <c:ser>
          <c:idx val="3"/>
          <c:order val="3"/>
          <c:tx>
            <c:strRef>
              <c:f>'Section 7'!$C$41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7'!$S$37:$AM$37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7'!$S$41:$AM$41</c:f>
              <c:numCache>
                <c:formatCode>#,##0</c:formatCode>
                <c:ptCount val="21"/>
                <c:pt idx="0">
                  <c:v>87.439550557241418</c:v>
                </c:pt>
                <c:pt idx="1">
                  <c:v>111.12283625081542</c:v>
                </c:pt>
                <c:pt idx="2">
                  <c:v>106.16427442178868</c:v>
                </c:pt>
                <c:pt idx="3">
                  <c:v>86.63209139981808</c:v>
                </c:pt>
                <c:pt idx="4">
                  <c:v>50.480551161411022</c:v>
                </c:pt>
                <c:pt idx="5">
                  <c:v>43.41971805793289</c:v>
                </c:pt>
                <c:pt idx="6">
                  <c:v>27.507174601761765</c:v>
                </c:pt>
                <c:pt idx="7">
                  <c:v>17.44700476884368</c:v>
                </c:pt>
                <c:pt idx="8">
                  <c:v>7.0039056961862771</c:v>
                </c:pt>
                <c:pt idx="9">
                  <c:v>7.0554093691298849</c:v>
                </c:pt>
                <c:pt idx="10">
                  <c:v>5.5592338944602808</c:v>
                </c:pt>
                <c:pt idx="11">
                  <c:v>7.8864543074321816</c:v>
                </c:pt>
                <c:pt idx="12">
                  <c:v>10.556495945874595</c:v>
                </c:pt>
                <c:pt idx="13">
                  <c:v>8.2944980060183884</c:v>
                </c:pt>
                <c:pt idx="14">
                  <c:v>4.0557592390402357</c:v>
                </c:pt>
                <c:pt idx="15">
                  <c:v>3.9712210234200338</c:v>
                </c:pt>
                <c:pt idx="16">
                  <c:v>8.9644300757793296</c:v>
                </c:pt>
                <c:pt idx="17">
                  <c:v>12.030875193236888</c:v>
                </c:pt>
                <c:pt idx="18">
                  <c:v>39.527858999219674</c:v>
                </c:pt>
                <c:pt idx="19">
                  <c:v>27.560355381178539</c:v>
                </c:pt>
                <c:pt idx="20">
                  <c:v>5.8069266912291422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3E-491C-8962-A558710E0630}"/>
            </c:ext>
          </c:extLst>
        </c:ser>
        <c:ser>
          <c:idx val="4"/>
          <c:order val="4"/>
          <c:tx>
            <c:strRef>
              <c:f>'Section 7'!$C$42</c:f>
              <c:strCache>
                <c:ptCount val="1"/>
                <c:pt idx="0">
                  <c:v>Non-ren. waste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7'!$S$37:$AM$37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7'!$S$42:$AM$42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3.6630820048960486</c:v>
                </c:pt>
                <c:pt idx="10">
                  <c:v>5.4341959074905208</c:v>
                </c:pt>
                <c:pt idx="11">
                  <c:v>6.2722413242413992</c:v>
                </c:pt>
                <c:pt idx="12">
                  <c:v>6.2558579628663686</c:v>
                </c:pt>
                <c:pt idx="13">
                  <c:v>6.1069843652229503</c:v>
                </c:pt>
                <c:pt idx="14">
                  <c:v>12.479369485611196</c:v>
                </c:pt>
                <c:pt idx="15">
                  <c:v>18.815483158266225</c:v>
                </c:pt>
                <c:pt idx="16">
                  <c:v>18.04159399296773</c:v>
                </c:pt>
                <c:pt idx="17">
                  <c:v>18.562113586508008</c:v>
                </c:pt>
                <c:pt idx="18">
                  <c:v>17.304970330863984</c:v>
                </c:pt>
                <c:pt idx="19">
                  <c:v>17.333825401308633</c:v>
                </c:pt>
                <c:pt idx="20">
                  <c:v>17.335734361877808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3E-491C-8962-A558710E0630}"/>
            </c:ext>
          </c:extLst>
        </c:ser>
        <c:ser>
          <c:idx val="6"/>
          <c:order val="6"/>
          <c:tx>
            <c:strRef>
              <c:f>'Section 7'!$C$43</c:f>
              <c:strCache>
                <c:ptCount val="1"/>
                <c:pt idx="0">
                  <c:v>Renewables</c:v>
                </c:pt>
              </c:strCache>
            </c:strRef>
          </c:tx>
          <c:spPr>
            <a:solidFill>
              <a:srgbClr val="00B495"/>
            </a:solidFill>
            <a:ln>
              <a:noFill/>
            </a:ln>
            <a:effectLst/>
          </c:spPr>
          <c:invertIfNegative val="0"/>
          <c:val>
            <c:numRef>
              <c:f>'Section 7'!$S$43:$AM$43</c:f>
              <c:numCache>
                <c:formatCode>#,##0</c:formatCode>
                <c:ptCount val="21"/>
                <c:pt idx="0">
                  <c:v>2.2124167509009886E-3</c:v>
                </c:pt>
                <c:pt idx="1">
                  <c:v>1.1047973414926082E-2</c:v>
                </c:pt>
                <c:pt idx="2">
                  <c:v>1.095279405149073E-2</c:v>
                </c:pt>
                <c:pt idx="3">
                  <c:v>1.1455809865881975E-2</c:v>
                </c:pt>
                <c:pt idx="4">
                  <c:v>1.1260391015638499E-2</c:v>
                </c:pt>
                <c:pt idx="5">
                  <c:v>2.3985687286428175E-2</c:v>
                </c:pt>
                <c:pt idx="6">
                  <c:v>5.1553776841571038E-2</c:v>
                </c:pt>
                <c:pt idx="7">
                  <c:v>9.0562728594193412E-2</c:v>
                </c:pt>
                <c:pt idx="8">
                  <c:v>0.11453705102655401</c:v>
                </c:pt>
                <c:pt idx="9">
                  <c:v>0.2297320467452233</c:v>
                </c:pt>
                <c:pt idx="10">
                  <c:v>0.27116503924382185</c:v>
                </c:pt>
                <c:pt idx="11">
                  <c:v>0.29712473806268985</c:v>
                </c:pt>
                <c:pt idx="12">
                  <c:v>0.2338668925230071</c:v>
                </c:pt>
                <c:pt idx="13">
                  <c:v>0.38330110083466012</c:v>
                </c:pt>
                <c:pt idx="14">
                  <c:v>0.45220904657788324</c:v>
                </c:pt>
                <c:pt idx="15">
                  <c:v>0.53333977520900366</c:v>
                </c:pt>
                <c:pt idx="16">
                  <c:v>0.51855150471695732</c:v>
                </c:pt>
                <c:pt idx="17">
                  <c:v>0.59543891795889681</c:v>
                </c:pt>
                <c:pt idx="18">
                  <c:v>0.56802064682974862</c:v>
                </c:pt>
                <c:pt idx="19">
                  <c:v>0.58306787484906131</c:v>
                </c:pt>
                <c:pt idx="20">
                  <c:v>0.47218086655907088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42-4148-AEF6-D837D9112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lineChart>
        <c:grouping val="standard"/>
        <c:varyColors val="0"/>
        <c:ser>
          <c:idx val="5"/>
          <c:order val="5"/>
          <c:tx>
            <c:strRef>
              <c:f>'Section 7'!$C$44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-6.609073477285083E-3"/>
                  <c:y val="-4.9568951281917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3E-491C-8962-A558710E0630}"/>
                </c:ext>
              </c:extLst>
            </c:dLbl>
            <c:dLbl>
              <c:idx val="19"/>
              <c:layout>
                <c:manualLayout>
                  <c:x val="-4.1868600914732469E-2"/>
                  <c:y val="-9.9681595520268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3E-491C-8962-A558710E0630}"/>
                </c:ext>
              </c:extLst>
            </c:dLbl>
            <c:dLbl>
              <c:idx val="20"/>
              <c:layout>
                <c:manualLayout>
                  <c:x val="-1.3240451810532922E-2"/>
                  <c:y val="-0.1311820923837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3E-491C-8962-A558710E06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7'!$S$37:$AM$37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7'!$S$44:$AM$44</c:f>
              <c:numCache>
                <c:formatCode>#,##0</c:formatCode>
                <c:ptCount val="21"/>
                <c:pt idx="0">
                  <c:v>666.50708181195489</c:v>
                </c:pt>
                <c:pt idx="1">
                  <c:v>651.63382652514258</c:v>
                </c:pt>
                <c:pt idx="2">
                  <c:v>636.06126077467775</c:v>
                </c:pt>
                <c:pt idx="3">
                  <c:v>583.91783213657914</c:v>
                </c:pt>
                <c:pt idx="4">
                  <c:v>566.83219406789453</c:v>
                </c:pt>
                <c:pt idx="5">
                  <c:v>549.91432311952974</c:v>
                </c:pt>
                <c:pt idx="6">
                  <c:v>525.33515784448491</c:v>
                </c:pt>
                <c:pt idx="7">
                  <c:v>533.63813475993959</c:v>
                </c:pt>
                <c:pt idx="8">
                  <c:v>488.98330886957183</c:v>
                </c:pt>
                <c:pt idx="9">
                  <c:v>526.33966222868196</c:v>
                </c:pt>
                <c:pt idx="10">
                  <c:v>470.65304990130369</c:v>
                </c:pt>
                <c:pt idx="11">
                  <c:v>464.41673575266719</c:v>
                </c:pt>
                <c:pt idx="12">
                  <c:v>470.18742154152147</c:v>
                </c:pt>
                <c:pt idx="13">
                  <c:v>487.39314738166632</c:v>
                </c:pt>
                <c:pt idx="14">
                  <c:v>452.2632156995175</c:v>
                </c:pt>
                <c:pt idx="15">
                  <c:v>383.88799636588237</c:v>
                </c:pt>
                <c:pt idx="16">
                  <c:v>332.75807169292221</c:v>
                </c:pt>
                <c:pt idx="17">
                  <c:v>309.59846454143826</c:v>
                </c:pt>
                <c:pt idx="18">
                  <c:v>346.03577093715495</c:v>
                </c:pt>
                <c:pt idx="19">
                  <c:v>334.4916615216905</c:v>
                </c:pt>
                <c:pt idx="20">
                  <c:v>254.29032525827358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3E-491C-8962-A558710E0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gCO</a:t>
                </a:r>
                <a:r>
                  <a:rPr lang="en-IE" baseline="-25000"/>
                  <a:t>2</a:t>
                </a:r>
                <a:r>
                  <a:rPr lang="en-IE"/>
                  <a:t>eq/kWh</a:t>
                </a:r>
              </a:p>
            </c:rich>
          </c:tx>
          <c:layout>
            <c:manualLayout>
              <c:xMode val="edge"/>
              <c:yMode val="edge"/>
              <c:x val="1.984375E-2"/>
              <c:y val="0.323555000291476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7'!$C$74</c:f>
              <c:strCache>
                <c:ptCount val="1"/>
                <c:pt idx="0">
                  <c:v>Electricity generation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7'!$S$73:$AM$73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7'!$S$74:$AM$74</c:f>
              <c:numCache>
                <c:formatCode>#,##0</c:formatCode>
                <c:ptCount val="21"/>
                <c:pt idx="0">
                  <c:v>15354.982587035001</c:v>
                </c:pt>
                <c:pt idx="1">
                  <c:v>15028.452055883003</c:v>
                </c:pt>
                <c:pt idx="2">
                  <c:v>15493.392823762</c:v>
                </c:pt>
                <c:pt idx="3">
                  <c:v>15114.237808915999</c:v>
                </c:pt>
                <c:pt idx="4">
                  <c:v>14663.440009157001</c:v>
                </c:pt>
                <c:pt idx="5">
                  <c:v>14672.688876975</c:v>
                </c:pt>
                <c:pt idx="6">
                  <c:v>13278.527546371999</c:v>
                </c:pt>
                <c:pt idx="7">
                  <c:v>13557.697096565002</c:v>
                </c:pt>
                <c:pt idx="8">
                  <c:v>12166.518545846</c:v>
                </c:pt>
                <c:pt idx="9">
                  <c:v>13072.606656622002</c:v>
                </c:pt>
                <c:pt idx="10">
                  <c:v>11704.238743593</c:v>
                </c:pt>
                <c:pt idx="11">
                  <c:v>11527.254193691</c:v>
                </c:pt>
                <c:pt idx="12">
                  <c:v>12128.730048575999</c:v>
                </c:pt>
                <c:pt idx="13">
                  <c:v>12859.497592166999</c:v>
                </c:pt>
                <c:pt idx="14">
                  <c:v>12046.923813520001</c:v>
                </c:pt>
                <c:pt idx="15">
                  <c:v>10700.966757894999</c:v>
                </c:pt>
                <c:pt idx="16">
                  <c:v>9454.100523092</c:v>
                </c:pt>
                <c:pt idx="17">
                  <c:v>8863.353583655</c:v>
                </c:pt>
                <c:pt idx="18">
                  <c:v>10355.897606453</c:v>
                </c:pt>
                <c:pt idx="19">
                  <c:v>10144.823956765998</c:v>
                </c:pt>
                <c:pt idx="20">
                  <c:v>8028.9399375740004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90-4CF3-8F55-8D300D3CE7FF}"/>
            </c:ext>
          </c:extLst>
        </c:ser>
        <c:ser>
          <c:idx val="1"/>
          <c:order val="1"/>
          <c:tx>
            <c:strRef>
              <c:f>'Section 7'!$C$75</c:f>
              <c:strCache>
                <c:ptCount val="1"/>
                <c:pt idx="0">
                  <c:v>Transport (excl. int. aviation)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7'!$S$73:$AM$73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7'!$S$75:$AM$75</c:f>
              <c:numCache>
                <c:formatCode>#,##0</c:formatCode>
                <c:ptCount val="21"/>
                <c:pt idx="0">
                  <c:v>11585.138424096998</c:v>
                </c:pt>
                <c:pt idx="1">
                  <c:v>12293.041216248001</c:v>
                </c:pt>
                <c:pt idx="2">
                  <c:v>12974.871620986734</c:v>
                </c:pt>
                <c:pt idx="3">
                  <c:v>13653.057430899999</c:v>
                </c:pt>
                <c:pt idx="4">
                  <c:v>14260.343277104999</c:v>
                </c:pt>
                <c:pt idx="5">
                  <c:v>13519.409637881003</c:v>
                </c:pt>
                <c:pt idx="6">
                  <c:v>12295.709834989</c:v>
                </c:pt>
                <c:pt idx="7">
                  <c:v>11369.770078734</c:v>
                </c:pt>
                <c:pt idx="8">
                  <c:v>11075.681203157003</c:v>
                </c:pt>
                <c:pt idx="9">
                  <c:v>10700.862231317002</c:v>
                </c:pt>
                <c:pt idx="10">
                  <c:v>10917.065352917003</c:v>
                </c:pt>
                <c:pt idx="11">
                  <c:v>11197.124629010999</c:v>
                </c:pt>
                <c:pt idx="12">
                  <c:v>11686.399717160999</c:v>
                </c:pt>
                <c:pt idx="13">
                  <c:v>12210.115625947003</c:v>
                </c:pt>
                <c:pt idx="14">
                  <c:v>12052.902822118998</c:v>
                </c:pt>
                <c:pt idx="15">
                  <c:v>12220.861958329</c:v>
                </c:pt>
                <c:pt idx="16">
                  <c:v>12220.089918494999</c:v>
                </c:pt>
                <c:pt idx="17">
                  <c:v>10289.233907686003</c:v>
                </c:pt>
                <c:pt idx="18">
                  <c:v>10972.194623700001</c:v>
                </c:pt>
                <c:pt idx="19">
                  <c:v>11644.419506593998</c:v>
                </c:pt>
                <c:pt idx="20">
                  <c:v>11681.145322397002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90-4CF3-8F55-8D300D3CE7FF}"/>
            </c:ext>
          </c:extLst>
        </c:ser>
        <c:ser>
          <c:idx val="2"/>
          <c:order val="2"/>
          <c:tx>
            <c:strRef>
              <c:f>'Section 7'!$C$76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7'!$S$73:$AM$73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7'!$S$76:$AM$76</c:f>
              <c:numCache>
                <c:formatCode>#,##0</c:formatCode>
                <c:ptCount val="21"/>
                <c:pt idx="0">
                  <c:v>4998.6746778050019</c:v>
                </c:pt>
                <c:pt idx="1">
                  <c:v>5067.2528406820011</c:v>
                </c:pt>
                <c:pt idx="2">
                  <c:v>5251.0441686239983</c:v>
                </c:pt>
                <c:pt idx="3">
                  <c:v>4832.1304835749979</c:v>
                </c:pt>
                <c:pt idx="4">
                  <c:v>4807.976899284</c:v>
                </c:pt>
                <c:pt idx="5">
                  <c:v>4623.9118797809997</c:v>
                </c:pt>
                <c:pt idx="6">
                  <c:v>3585.8840700290002</c:v>
                </c:pt>
                <c:pt idx="7">
                  <c:v>3570.7392540159999</c:v>
                </c:pt>
                <c:pt idx="8">
                  <c:v>3174.5952573229633</c:v>
                </c:pt>
                <c:pt idx="9">
                  <c:v>3189.8617825579995</c:v>
                </c:pt>
                <c:pt idx="10">
                  <c:v>3391.0392218069996</c:v>
                </c:pt>
                <c:pt idx="11">
                  <c:v>3609.0923422939995</c:v>
                </c:pt>
                <c:pt idx="12">
                  <c:v>3594.030011541</c:v>
                </c:pt>
                <c:pt idx="13">
                  <c:v>3705.5564216769994</c:v>
                </c:pt>
                <c:pt idx="14">
                  <c:v>3830.8304903179992</c:v>
                </c:pt>
                <c:pt idx="15">
                  <c:v>4045.9121051550001</c:v>
                </c:pt>
                <c:pt idx="16">
                  <c:v>3969.0052955390011</c:v>
                </c:pt>
                <c:pt idx="17">
                  <c:v>4021.8247565740007</c:v>
                </c:pt>
                <c:pt idx="18">
                  <c:v>4041.844382289999</c:v>
                </c:pt>
                <c:pt idx="19">
                  <c:v>3806.6949918530008</c:v>
                </c:pt>
                <c:pt idx="20">
                  <c:v>3617.439215214999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90-4CF3-8F55-8D300D3CE7FF}"/>
            </c:ext>
          </c:extLst>
        </c:ser>
        <c:ser>
          <c:idx val="3"/>
          <c:order val="3"/>
          <c:tx>
            <c:strRef>
              <c:f>'Section 7'!$C$77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'Section 7'!$S$73:$AM$73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7'!$S$77:$AM$77</c:f>
              <c:numCache>
                <c:formatCode>#,##0</c:formatCode>
                <c:ptCount val="21"/>
                <c:pt idx="0">
                  <c:v>7773.6327967679999</c:v>
                </c:pt>
                <c:pt idx="1">
                  <c:v>7925.9752980490011</c:v>
                </c:pt>
                <c:pt idx="2">
                  <c:v>8381.1653789289994</c:v>
                </c:pt>
                <c:pt idx="3">
                  <c:v>8243.5894577359995</c:v>
                </c:pt>
                <c:pt idx="4">
                  <c:v>8073.1226101620005</c:v>
                </c:pt>
                <c:pt idx="5">
                  <c:v>8874.7327848329987</c:v>
                </c:pt>
                <c:pt idx="6">
                  <c:v>8714.9964667060012</c:v>
                </c:pt>
                <c:pt idx="7">
                  <c:v>8976.6715785819997</c:v>
                </c:pt>
                <c:pt idx="8">
                  <c:v>7734.8924001089999</c:v>
                </c:pt>
                <c:pt idx="9">
                  <c:v>7249.0965943519996</c:v>
                </c:pt>
                <c:pt idx="10">
                  <c:v>7065.7869905629996</c:v>
                </c:pt>
                <c:pt idx="11">
                  <c:v>6271.5668118999993</c:v>
                </c:pt>
                <c:pt idx="12">
                  <c:v>6712.4605755909988</c:v>
                </c:pt>
                <c:pt idx="13">
                  <c:v>6997.5592379690006</c:v>
                </c:pt>
                <c:pt idx="14">
                  <c:v>6508.7916637669996</c:v>
                </c:pt>
                <c:pt idx="15">
                  <c:v>6998.8851464719992</c:v>
                </c:pt>
                <c:pt idx="16">
                  <c:v>6728.7391594890005</c:v>
                </c:pt>
                <c:pt idx="17">
                  <c:v>7342.9094449549993</c:v>
                </c:pt>
                <c:pt idx="18">
                  <c:v>6867.1615013509991</c:v>
                </c:pt>
                <c:pt idx="19">
                  <c:v>5752.5331082649991</c:v>
                </c:pt>
                <c:pt idx="20">
                  <c:v>5346.228666817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90-4CF3-8F55-8D300D3CE7FF}"/>
            </c:ext>
          </c:extLst>
        </c:ser>
        <c:ser>
          <c:idx val="4"/>
          <c:order val="4"/>
          <c:tx>
            <c:strRef>
              <c:f>'Section 7'!$C$78</c:f>
              <c:strCache>
                <c:ptCount val="1"/>
                <c:pt idx="0">
                  <c:v>Services</c:v>
                </c:pt>
              </c:strCache>
            </c:strRef>
          </c:tx>
          <c:spPr>
            <a:pattFill prst="dkUpDiag">
              <a:fgClr>
                <a:schemeClr val="accent3"/>
              </a:fgClr>
              <a:bgClr>
                <a:schemeClr val="accent4"/>
              </a:bgClr>
            </a:pattFill>
            <a:ln>
              <a:noFill/>
            </a:ln>
            <a:effectLst/>
          </c:spPr>
          <c:invertIfNegative val="0"/>
          <c:cat>
            <c:numRef>
              <c:f>'Section 7'!$S$73:$AM$73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7'!$S$78:$AM$78</c:f>
              <c:numCache>
                <c:formatCode>#,##0</c:formatCode>
                <c:ptCount val="21"/>
                <c:pt idx="0">
                  <c:v>1781.7768382509998</c:v>
                </c:pt>
                <c:pt idx="1">
                  <c:v>1696.8476680509998</c:v>
                </c:pt>
                <c:pt idx="2">
                  <c:v>1730.668844068</c:v>
                </c:pt>
                <c:pt idx="3">
                  <c:v>1707.676069138</c:v>
                </c:pt>
                <c:pt idx="4">
                  <c:v>1665.346719997</c:v>
                </c:pt>
                <c:pt idx="5">
                  <c:v>1717.2769582149999</c:v>
                </c:pt>
                <c:pt idx="6">
                  <c:v>1380.6430386820002</c:v>
                </c:pt>
                <c:pt idx="7">
                  <c:v>1488.6348399250001</c:v>
                </c:pt>
                <c:pt idx="8">
                  <c:v>1360.5633243769998</c:v>
                </c:pt>
                <c:pt idx="9">
                  <c:v>1420.2688067000001</c:v>
                </c:pt>
                <c:pt idx="10">
                  <c:v>1502.4647606020001</c:v>
                </c:pt>
                <c:pt idx="11">
                  <c:v>1408.4743408880004</c:v>
                </c:pt>
                <c:pt idx="12">
                  <c:v>1539.2985488649999</c:v>
                </c:pt>
                <c:pt idx="13">
                  <c:v>1448.8838089469996</c:v>
                </c:pt>
                <c:pt idx="14">
                  <c:v>1385.3722808060002</c:v>
                </c:pt>
                <c:pt idx="15">
                  <c:v>1512.859188422</c:v>
                </c:pt>
                <c:pt idx="16">
                  <c:v>1501.1023177709999</c:v>
                </c:pt>
                <c:pt idx="17">
                  <c:v>1310.7500170799999</c:v>
                </c:pt>
                <c:pt idx="18">
                  <c:v>1413.7029357629999</c:v>
                </c:pt>
                <c:pt idx="19">
                  <c:v>1388.5307411330002</c:v>
                </c:pt>
                <c:pt idx="20">
                  <c:v>1352.5522873569998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90-4CF3-8F55-8D300D3CE7FF}"/>
            </c:ext>
          </c:extLst>
        </c:ser>
        <c:ser>
          <c:idx val="5"/>
          <c:order val="5"/>
          <c:tx>
            <c:strRef>
              <c:f>'Section 7'!$C$79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7'!$S$73:$AM$73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7'!$S$79:$AM$79</c:f>
              <c:numCache>
                <c:formatCode>#,##0</c:formatCode>
                <c:ptCount val="21"/>
                <c:pt idx="0">
                  <c:v>917.70332902300004</c:v>
                </c:pt>
                <c:pt idx="1">
                  <c:v>879.46569031399997</c:v>
                </c:pt>
                <c:pt idx="2">
                  <c:v>943.73330506900004</c:v>
                </c:pt>
                <c:pt idx="3">
                  <c:v>904.70923997900002</c:v>
                </c:pt>
                <c:pt idx="4">
                  <c:v>859.01356000600003</c:v>
                </c:pt>
                <c:pt idx="5">
                  <c:v>929.44690153900001</c:v>
                </c:pt>
                <c:pt idx="6">
                  <c:v>788.36673417500003</c:v>
                </c:pt>
                <c:pt idx="7">
                  <c:v>745.67679373299995</c:v>
                </c:pt>
                <c:pt idx="8">
                  <c:v>714.43610819800006</c:v>
                </c:pt>
                <c:pt idx="9">
                  <c:v>680.778589797</c:v>
                </c:pt>
                <c:pt idx="10">
                  <c:v>590.362981031</c:v>
                </c:pt>
                <c:pt idx="11">
                  <c:v>528.97379760900003</c:v>
                </c:pt>
                <c:pt idx="12">
                  <c:v>509.59884062399999</c:v>
                </c:pt>
                <c:pt idx="13">
                  <c:v>535.09352777200002</c:v>
                </c:pt>
                <c:pt idx="14">
                  <c:v>554.52895704599996</c:v>
                </c:pt>
                <c:pt idx="15">
                  <c:v>589.65988831599998</c:v>
                </c:pt>
                <c:pt idx="16">
                  <c:v>610.05175070099995</c:v>
                </c:pt>
                <c:pt idx="17">
                  <c:v>622.319947996</c:v>
                </c:pt>
                <c:pt idx="18">
                  <c:v>619.24339645700002</c:v>
                </c:pt>
                <c:pt idx="19">
                  <c:v>852.89491949700005</c:v>
                </c:pt>
                <c:pt idx="20">
                  <c:v>764.13872298700005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90-4CF3-8F55-8D300D3CE7FF}"/>
            </c:ext>
          </c:extLst>
        </c:ser>
        <c:ser>
          <c:idx val="6"/>
          <c:order val="6"/>
          <c:tx>
            <c:strRef>
              <c:f>'Section 7'!$C$80</c:f>
              <c:strCache>
                <c:ptCount val="1"/>
                <c:pt idx="0">
                  <c:v>Fisheries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7'!$S$73:$AM$73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7'!$S$80:$AM$80</c:f>
              <c:numCache>
                <c:formatCode>#,##0</c:formatCode>
                <c:ptCount val="21"/>
                <c:pt idx="0">
                  <c:v>142.11228251399999</c:v>
                </c:pt>
                <c:pt idx="1">
                  <c:v>161.59887106100001</c:v>
                </c:pt>
                <c:pt idx="2">
                  <c:v>144.84956065599999</c:v>
                </c:pt>
                <c:pt idx="3">
                  <c:v>129.38637908600001</c:v>
                </c:pt>
                <c:pt idx="4">
                  <c:v>120.661798062</c:v>
                </c:pt>
                <c:pt idx="5">
                  <c:v>103.584236289</c:v>
                </c:pt>
                <c:pt idx="6">
                  <c:v>96.855135247999996</c:v>
                </c:pt>
                <c:pt idx="7">
                  <c:v>76.130599502999999</c:v>
                </c:pt>
                <c:pt idx="8">
                  <c:v>63.059494774000001</c:v>
                </c:pt>
                <c:pt idx="9">
                  <c:v>69.807649111000003</c:v>
                </c:pt>
                <c:pt idx="10">
                  <c:v>77.676932798999999</c:v>
                </c:pt>
                <c:pt idx="11">
                  <c:v>74.010733896000005</c:v>
                </c:pt>
                <c:pt idx="12">
                  <c:v>65.068566402000002</c:v>
                </c:pt>
                <c:pt idx="13">
                  <c:v>59.749480237999997</c:v>
                </c:pt>
                <c:pt idx="14">
                  <c:v>70.752773407999996</c:v>
                </c:pt>
                <c:pt idx="15">
                  <c:v>84.452266352999999</c:v>
                </c:pt>
                <c:pt idx="16">
                  <c:v>72.917251168999996</c:v>
                </c:pt>
                <c:pt idx="17">
                  <c:v>59.437187678999997</c:v>
                </c:pt>
                <c:pt idx="18">
                  <c:v>58.15264844</c:v>
                </c:pt>
                <c:pt idx="19">
                  <c:v>53.575247791999999</c:v>
                </c:pt>
                <c:pt idx="20">
                  <c:v>60.895159497000002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90-4CF3-8F55-8D300D3CE7FF}"/>
            </c:ext>
          </c:extLst>
        </c:ser>
        <c:ser>
          <c:idx val="7"/>
          <c:order val="7"/>
          <c:tx>
            <c:strRef>
              <c:f>'Section 7'!$C$81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'Section 7'!$S$73:$AM$73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7'!$S$81:$AM$81</c:f>
              <c:numCache>
                <c:formatCode>#,##0</c:formatCode>
                <c:ptCount val="21"/>
                <c:pt idx="0">
                  <c:v>604.87570122800003</c:v>
                </c:pt>
                <c:pt idx="1">
                  <c:v>615.84825401500007</c:v>
                </c:pt>
                <c:pt idx="2">
                  <c:v>718.82094362299995</c:v>
                </c:pt>
                <c:pt idx="3">
                  <c:v>691.96582060599997</c:v>
                </c:pt>
                <c:pt idx="4">
                  <c:v>647.01745880600004</c:v>
                </c:pt>
                <c:pt idx="5">
                  <c:v>691.43063253600008</c:v>
                </c:pt>
                <c:pt idx="6">
                  <c:v>636.11967913199999</c:v>
                </c:pt>
                <c:pt idx="7">
                  <c:v>557.69601557500005</c:v>
                </c:pt>
                <c:pt idx="8">
                  <c:v>486.31563525000001</c:v>
                </c:pt>
                <c:pt idx="9">
                  <c:v>500.03832574900002</c:v>
                </c:pt>
                <c:pt idx="10">
                  <c:v>475.51843702013286</c:v>
                </c:pt>
                <c:pt idx="11">
                  <c:v>440.61541573800002</c:v>
                </c:pt>
                <c:pt idx="12">
                  <c:v>529.795719287</c:v>
                </c:pt>
                <c:pt idx="13">
                  <c:v>423.01281248399999</c:v>
                </c:pt>
                <c:pt idx="14">
                  <c:v>466.85069088600005</c:v>
                </c:pt>
                <c:pt idx="15">
                  <c:v>516.78747788100009</c:v>
                </c:pt>
                <c:pt idx="16">
                  <c:v>460.149963969</c:v>
                </c:pt>
                <c:pt idx="17">
                  <c:v>478.71308533999996</c:v>
                </c:pt>
                <c:pt idx="18">
                  <c:v>465.893747007</c:v>
                </c:pt>
                <c:pt idx="19">
                  <c:v>465.39145223900005</c:v>
                </c:pt>
                <c:pt idx="20">
                  <c:v>422.940521047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90-4CF3-8F55-8D300D3CE7FF}"/>
            </c:ext>
          </c:extLst>
        </c:ser>
        <c:ser>
          <c:idx val="9"/>
          <c:order val="9"/>
          <c:tx>
            <c:strRef>
              <c:f>'Section 7'!$C$83</c:f>
              <c:strCache>
                <c:ptCount val="1"/>
                <c:pt idx="0">
                  <c:v>International aviation</c:v>
                </c:pt>
              </c:strCache>
            </c:strRef>
          </c:tx>
          <c:spPr>
            <a:pattFill prst="dkUpDiag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'Section 7'!$S$73:$AM$73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7'!$S$83:$AM$83</c:f>
              <c:numCache>
                <c:formatCode>#,##0</c:formatCode>
                <c:ptCount val="21"/>
                <c:pt idx="0">
                  <c:v>2293.2602583309999</c:v>
                </c:pt>
                <c:pt idx="1">
                  <c:v>2173.0082311860001</c:v>
                </c:pt>
                <c:pt idx="2">
                  <c:v>2505.152750101</c:v>
                </c:pt>
                <c:pt idx="3">
                  <c:v>2887.4490435020002</c:v>
                </c:pt>
                <c:pt idx="4">
                  <c:v>3061.2809831630002</c:v>
                </c:pt>
                <c:pt idx="5">
                  <c:v>2845.6333785420002</c:v>
                </c:pt>
                <c:pt idx="6">
                  <c:v>2246.339753751</c:v>
                </c:pt>
                <c:pt idx="7">
                  <c:v>2323.2427174519999</c:v>
                </c:pt>
                <c:pt idx="8">
                  <c:v>2083.8798051059998</c:v>
                </c:pt>
                <c:pt idx="9">
                  <c:v>1750.799259245</c:v>
                </c:pt>
                <c:pt idx="10">
                  <c:v>2020.042954022</c:v>
                </c:pt>
                <c:pt idx="11">
                  <c:v>2239.9956723370001</c:v>
                </c:pt>
                <c:pt idx="12">
                  <c:v>2535.476334512</c:v>
                </c:pt>
                <c:pt idx="13">
                  <c:v>2600.348037791</c:v>
                </c:pt>
                <c:pt idx="14">
                  <c:v>3059.5350597830002</c:v>
                </c:pt>
                <c:pt idx="15">
                  <c:v>3305.9426866909998</c:v>
                </c:pt>
                <c:pt idx="16">
                  <c:v>3343.553442807</c:v>
                </c:pt>
                <c:pt idx="17">
                  <c:v>1186.355917142</c:v>
                </c:pt>
                <c:pt idx="18">
                  <c:v>1324.803750222</c:v>
                </c:pt>
                <c:pt idx="19">
                  <c:v>3044.8301902160001</c:v>
                </c:pt>
                <c:pt idx="20">
                  <c:v>3437.5717372549998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90-4CF3-8F55-8D300D3CE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  <c:extLst>
          <c:ext xmlns:c15="http://schemas.microsoft.com/office/drawing/2012/chart" uri="{02D57815-91ED-43cb-92C2-25804820EDAC}">
            <c15:filteredBarSeries>
              <c15:ser>
                <c:idx val="8"/>
                <c:order val="8"/>
                <c:tx>
                  <c:strRef>
                    <c:extLst>
                      <c:ext uri="{02D57815-91ED-43cb-92C2-25804820EDAC}">
                        <c15:formulaRef>
                          <c15:sqref>'Section 7'!$C$82</c15:sqref>
                        </c15:formulaRef>
                      </c:ext>
                    </c:extLst>
                    <c:strCache>
                      <c:ptCount val="1"/>
                      <c:pt idx="0">
                        <c:v>Total (excl. int. aviation)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'Section 7'!$S$73:$AM$73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2003</c:v>
                      </c:pt>
                      <c:pt idx="1">
                        <c:v>2004</c:v>
                      </c:pt>
                      <c:pt idx="2">
                        <c:v>2005</c:v>
                      </c:pt>
                      <c:pt idx="3">
                        <c:v>2006</c:v>
                      </c:pt>
                      <c:pt idx="4">
                        <c:v>2007</c:v>
                      </c:pt>
                      <c:pt idx="5">
                        <c:v>2008</c:v>
                      </c:pt>
                      <c:pt idx="6">
                        <c:v>2009</c:v>
                      </c:pt>
                      <c:pt idx="7">
                        <c:v>2010</c:v>
                      </c:pt>
                      <c:pt idx="8">
                        <c:v>2011</c:v>
                      </c:pt>
                      <c:pt idx="9">
                        <c:v>2012</c:v>
                      </c:pt>
                      <c:pt idx="10">
                        <c:v>2013</c:v>
                      </c:pt>
                      <c:pt idx="11">
                        <c:v>2014</c:v>
                      </c:pt>
                      <c:pt idx="12">
                        <c:v>2015</c:v>
                      </c:pt>
                      <c:pt idx="13">
                        <c:v>2016</c:v>
                      </c:pt>
                      <c:pt idx="14">
                        <c:v>2017</c:v>
                      </c:pt>
                      <c:pt idx="15">
                        <c:v>2018</c:v>
                      </c:pt>
                      <c:pt idx="16">
                        <c:v>2019</c:v>
                      </c:pt>
                      <c:pt idx="17">
                        <c:v>2020</c:v>
                      </c:pt>
                      <c:pt idx="18">
                        <c:v>2021</c:v>
                      </c:pt>
                      <c:pt idx="19">
                        <c:v>2022</c:v>
                      </c:pt>
                      <c:pt idx="20">
                        <c:v>2023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'Section 7'!$S$82:$AM$82</c15:sqref>
                        </c15:formulaRef>
                      </c:ext>
                    </c:extLst>
                    <c:numCache>
                      <c:formatCode>#,##0</c:formatCode>
                      <c:ptCount val="21"/>
                      <c:pt idx="0">
                        <c:v>43158.896636720994</c:v>
                      </c:pt>
                      <c:pt idx="1">
                        <c:v>43668.481894303011</c:v>
                      </c:pt>
                      <c:pt idx="2">
                        <c:v>45638.546645717739</c:v>
                      </c:pt>
                      <c:pt idx="3">
                        <c:v>45276.752689935987</c:v>
                      </c:pt>
                      <c:pt idx="4">
                        <c:v>45096.922332579001</c:v>
                      </c:pt>
                      <c:pt idx="5">
                        <c:v>45132.481908048998</c:v>
                      </c:pt>
                      <c:pt idx="6">
                        <c:v>40777.102505333001</c:v>
                      </c:pt>
                      <c:pt idx="7">
                        <c:v>40343.016256632996</c:v>
                      </c:pt>
                      <c:pt idx="8">
                        <c:v>36776.061969033974</c:v>
                      </c:pt>
                      <c:pt idx="9">
                        <c:v>36883.320636206001</c:v>
                      </c:pt>
                      <c:pt idx="10">
                        <c:v>35724.153420332135</c:v>
                      </c:pt>
                      <c:pt idx="11">
                        <c:v>35057.112265026997</c:v>
                      </c:pt>
                      <c:pt idx="12">
                        <c:v>36765.382028046995</c:v>
                      </c:pt>
                      <c:pt idx="13">
                        <c:v>38239.468507201003</c:v>
                      </c:pt>
                      <c:pt idx="14">
                        <c:v>36916.953491870001</c:v>
                      </c:pt>
                      <c:pt idx="15">
                        <c:v>36670.384788822994</c:v>
                      </c:pt>
                      <c:pt idx="16">
                        <c:v>35016.156180225</c:v>
                      </c:pt>
                      <c:pt idx="17">
                        <c:v>32988.541930965002</c:v>
                      </c:pt>
                      <c:pt idx="18">
                        <c:v>34794.090841461002</c:v>
                      </c:pt>
                      <c:pt idx="19">
                        <c:v>34108.863924138997</c:v>
                      </c:pt>
                      <c:pt idx="20">
                        <c:v>31274.279832890999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7190-4CF3-8F55-8D300D3CE7FF}"/>
                  </c:ext>
                </c:extLst>
              </c15:ser>
            </c15:filteredBarSeries>
          </c:ext>
        </c:extLst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MtCO</a:t>
                </a:r>
                <a:r>
                  <a:rPr lang="en-IE" baseline="-25000"/>
                  <a:t>2</a:t>
                </a:r>
                <a:r>
                  <a:rPr lang="en-IE"/>
                  <a:t>eq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616126637021173"/>
          <c:y val="0.18263470370785259"/>
          <c:w val="0.52767730417514092"/>
          <c:h val="0.80544863896045704"/>
        </c:manualLayout>
      </c:layout>
      <c:doughnutChart>
        <c:varyColors val="1"/>
        <c:ser>
          <c:idx val="0"/>
          <c:order val="0"/>
          <c:tx>
            <c:strRef>
              <c:f>'Section 7'!$AM$73</c:f>
              <c:strCache>
                <c:ptCount val="1"/>
                <c:pt idx="0">
                  <c:v>2023</c:v>
                </c:pt>
              </c:strCache>
            </c:strRef>
          </c:tx>
          <c:spPr>
            <a:ln w="9525"/>
          </c:spPr>
          <c:dPt>
            <c:idx val="0"/>
            <c:bubble3D val="0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AE-4486-AAF1-0DAD8C565BC5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AE-4486-AAF1-0DAD8C565BC5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4AE-4486-AAF1-0DAD8C565BC5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4AE-4486-AAF1-0DAD8C565BC5}"/>
              </c:ext>
            </c:extLst>
          </c:dPt>
          <c:dPt>
            <c:idx val="4"/>
            <c:bubble3D val="0"/>
            <c:spPr>
              <a:pattFill prst="dkUpDiag">
                <a:fgClr>
                  <a:schemeClr val="accent3"/>
                </a:fgClr>
                <a:bgClr>
                  <a:schemeClr val="accent4"/>
                </a:bgClr>
              </a:patt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4AE-4486-AAF1-0DAD8C565BC5}"/>
              </c:ext>
            </c:extLst>
          </c:dPt>
          <c:dPt>
            <c:idx val="5"/>
            <c:bubble3D val="0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4AE-4486-AAF1-0DAD8C565BC5}"/>
              </c:ext>
            </c:extLst>
          </c:dPt>
          <c:dPt>
            <c:idx val="6"/>
            <c:bubble3D val="0"/>
            <c:spPr>
              <a:solidFill>
                <a:schemeClr val="accent2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4AE-4486-AAF1-0DAD8C565BC5}"/>
              </c:ext>
            </c:extLst>
          </c:dPt>
          <c:dPt>
            <c:idx val="7"/>
            <c:bubble3D val="0"/>
            <c:spPr>
              <a:solidFill>
                <a:schemeClr val="bg2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4AE-4486-AAF1-0DAD8C565BC5}"/>
              </c:ext>
            </c:extLst>
          </c:dPt>
          <c:dPt>
            <c:idx val="8"/>
            <c:bubble3D val="0"/>
            <c:spPr>
              <a:pattFill prst="dkUpDiag">
                <a:fgClr>
                  <a:schemeClr val="bg1">
                    <a:lumMod val="50000"/>
                  </a:schemeClr>
                </a:fgClr>
                <a:bgClr>
                  <a:schemeClr val="bg1"/>
                </a:bgClr>
              </a:patt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4AE-4486-AAF1-0DAD8C565BC5}"/>
              </c:ext>
            </c:extLst>
          </c:dPt>
          <c:dLbls>
            <c:dLbl>
              <c:idx val="0"/>
              <c:layout>
                <c:manualLayout>
                  <c:x val="0.18550564608089576"/>
                  <c:y val="-6.68793755033765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AE-4486-AAF1-0DAD8C565BC5}"/>
                </c:ext>
              </c:extLst>
            </c:dLbl>
            <c:dLbl>
              <c:idx val="1"/>
              <c:layout>
                <c:manualLayout>
                  <c:x val="0.1938429784890259"/>
                  <c:y val="-1.18022427358901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AE-4486-AAF1-0DAD8C565BC5}"/>
                </c:ext>
              </c:extLst>
            </c:dLbl>
            <c:dLbl>
              <c:idx val="2"/>
              <c:layout>
                <c:manualLayout>
                  <c:x val="-9.3794989591464151E-2"/>
                  <c:y val="3.14726472957064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AE-4486-AAF1-0DAD8C565BC5}"/>
                </c:ext>
              </c:extLst>
            </c:dLbl>
            <c:dLbl>
              <c:idx val="3"/>
              <c:layout>
                <c:manualLayout>
                  <c:x val="-0.13131298542804984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AE-4486-AAF1-0DAD8C565BC5}"/>
                </c:ext>
              </c:extLst>
            </c:dLbl>
            <c:dLbl>
              <c:idx val="4"/>
              <c:layout>
                <c:manualLayout>
                  <c:x val="-0.15604861111111112"/>
                  <c:y val="1.40769822497012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AE-4486-AAF1-0DAD8C565BC5}"/>
                </c:ext>
              </c:extLst>
            </c:dLbl>
            <c:dLbl>
              <c:idx val="5"/>
              <c:layout>
                <c:manualLayout>
                  <c:x val="-0.19801164469309099"/>
                  <c:y val="-3.934080911963323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AE-4486-AAF1-0DAD8C565BC5}"/>
                </c:ext>
              </c:extLst>
            </c:dLbl>
            <c:dLbl>
              <c:idx val="6"/>
              <c:layout>
                <c:manualLayout>
                  <c:x val="-0.1542406495504077"/>
                  <c:y val="-0.1180224273588997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AE-4486-AAF1-0DAD8C565BC5}"/>
                </c:ext>
              </c:extLst>
            </c:dLbl>
            <c:dLbl>
              <c:idx val="7"/>
              <c:layout>
                <c:manualLayout>
                  <c:x val="-9.5879322693496721E-2"/>
                  <c:y val="-0.169165479214422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AE-4486-AAF1-0DAD8C565BC5}"/>
                </c:ext>
              </c:extLst>
            </c:dLbl>
            <c:dLbl>
              <c:idx val="8"/>
              <c:layout>
                <c:manualLayout>
                  <c:x val="-2.08433310203246E-3"/>
                  <c:y val="-0.1494950746546062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AE-4486-AAF1-0DAD8C565BC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('Section 7'!$C$74:$C$81,'Section 7'!$C$83)</c:f>
              <c:strCache>
                <c:ptCount val="9"/>
                <c:pt idx="0">
                  <c:v>Electricity generation</c:v>
                </c:pt>
                <c:pt idx="1">
                  <c:v>Transport (excl. int. aviation)</c:v>
                </c:pt>
                <c:pt idx="2">
                  <c:v>Industry</c:v>
                </c:pt>
                <c:pt idx="3">
                  <c:v>Residential</c:v>
                </c:pt>
                <c:pt idx="4">
                  <c:v>Services</c:v>
                </c:pt>
                <c:pt idx="5">
                  <c:v>Agriculture</c:v>
                </c:pt>
                <c:pt idx="6">
                  <c:v>Fisheries</c:v>
                </c:pt>
                <c:pt idx="7">
                  <c:v>Other</c:v>
                </c:pt>
                <c:pt idx="8">
                  <c:v>International aviation</c:v>
                </c:pt>
              </c:strCache>
            </c:strRef>
          </c:cat>
          <c:val>
            <c:numRef>
              <c:f>('Section 7'!$AM$74:$AM$81,'Section 7'!$AM$83)</c:f>
              <c:numCache>
                <c:formatCode>#,##0</c:formatCode>
                <c:ptCount val="9"/>
                <c:pt idx="0">
                  <c:v>8028.9399375740004</c:v>
                </c:pt>
                <c:pt idx="1">
                  <c:v>11681.145322397002</c:v>
                </c:pt>
                <c:pt idx="2">
                  <c:v>3617.439215214999</c:v>
                </c:pt>
                <c:pt idx="3">
                  <c:v>5346.228666817</c:v>
                </c:pt>
                <c:pt idx="4">
                  <c:v>1352.5522873569998</c:v>
                </c:pt>
                <c:pt idx="5">
                  <c:v>764.13872298700005</c:v>
                </c:pt>
                <c:pt idx="6">
                  <c:v>60.895159497000002</c:v>
                </c:pt>
                <c:pt idx="7">
                  <c:v>422.940521047</c:v>
                </c:pt>
                <c:pt idx="8">
                  <c:v>3437.5717372549998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4AE-4486-AAF1-0DAD8C565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7'!$C$123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FDBB30"/>
            </a:solidFill>
            <a:ln>
              <a:noFill/>
            </a:ln>
            <a:effectLst/>
          </c:spPr>
          <c:invertIfNegative val="0"/>
          <c:cat>
            <c:numRef>
              <c:f>'Section 7'!$S$122:$AM$122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7'!$S$123:$AM$123</c:f>
              <c:numCache>
                <c:formatCode>General</c:formatCode>
                <c:ptCount val="21"/>
                <c:pt idx="0">
                  <c:v>1099.5030921269999</c:v>
                </c:pt>
                <c:pt idx="1">
                  <c:v>1118.2176996939997</c:v>
                </c:pt>
                <c:pt idx="2">
                  <c:v>1134.4752190620002</c:v>
                </c:pt>
                <c:pt idx="3">
                  <c:v>1252.3306639170003</c:v>
                </c:pt>
                <c:pt idx="4">
                  <c:v>1293.624026084</c:v>
                </c:pt>
                <c:pt idx="5">
                  <c:v>1340.7057638600002</c:v>
                </c:pt>
                <c:pt idx="6">
                  <c:v>1269.5564419129998</c:v>
                </c:pt>
                <c:pt idx="7">
                  <c:v>1292.6674293230001</c:v>
                </c:pt>
                <c:pt idx="8">
                  <c:v>1489.0985904599997</c:v>
                </c:pt>
                <c:pt idx="9">
                  <c:v>1598.2953708979999</c:v>
                </c:pt>
                <c:pt idx="10">
                  <c:v>1612.1305663580001</c:v>
                </c:pt>
                <c:pt idx="11">
                  <c:v>1814.9701187689998</c:v>
                </c:pt>
                <c:pt idx="12">
                  <c:v>1909.9632385899999</c:v>
                </c:pt>
                <c:pt idx="13">
                  <c:v>2028.6444112959998</c:v>
                </c:pt>
                <c:pt idx="14">
                  <c:v>2135.6157471789998</c:v>
                </c:pt>
                <c:pt idx="15">
                  <c:v>2278.5485504520002</c:v>
                </c:pt>
                <c:pt idx="16">
                  <c:v>2322.2875067010004</c:v>
                </c:pt>
                <c:pt idx="17">
                  <c:v>2421.0094240540002</c:v>
                </c:pt>
                <c:pt idx="18">
                  <c:v>2328.5846052779998</c:v>
                </c:pt>
                <c:pt idx="19">
                  <c:v>2141.9252805460001</c:v>
                </c:pt>
                <c:pt idx="20">
                  <c:v>2024.1177943610001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E-4971-A215-3447F06CAA60}"/>
            </c:ext>
          </c:extLst>
        </c:ser>
        <c:ser>
          <c:idx val="2"/>
          <c:order val="1"/>
          <c:tx>
            <c:strRef>
              <c:f>'Section 7'!$C$125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7'!$S$122:$AM$122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7'!$S$125:$AM$125</c:f>
              <c:numCache>
                <c:formatCode>General</c:formatCode>
                <c:ptCount val="21"/>
                <c:pt idx="0">
                  <c:v>3191.2134008530002</c:v>
                </c:pt>
                <c:pt idx="1">
                  <c:v>3164.8030179070006</c:v>
                </c:pt>
                <c:pt idx="2">
                  <c:v>3257.8713998050002</c:v>
                </c:pt>
                <c:pt idx="3">
                  <c:v>2836.9980694940004</c:v>
                </c:pt>
                <c:pt idx="4">
                  <c:v>2758.2570103580001</c:v>
                </c:pt>
                <c:pt idx="5">
                  <c:v>2611.6299435760002</c:v>
                </c:pt>
                <c:pt idx="6">
                  <c:v>1823.016157629</c:v>
                </c:pt>
                <c:pt idx="7">
                  <c:v>1752.9753156249999</c:v>
                </c:pt>
                <c:pt idx="8">
                  <c:v>1207.932626214</c:v>
                </c:pt>
                <c:pt idx="9">
                  <c:v>1131.0609491270002</c:v>
                </c:pt>
                <c:pt idx="10">
                  <c:v>1256.074649936</c:v>
                </c:pt>
                <c:pt idx="11">
                  <c:v>1193.7826820650002</c:v>
                </c:pt>
                <c:pt idx="12">
                  <c:v>1071.580435824</c:v>
                </c:pt>
                <c:pt idx="13">
                  <c:v>1075.228995639</c:v>
                </c:pt>
                <c:pt idx="14">
                  <c:v>1072.3805316290002</c:v>
                </c:pt>
                <c:pt idx="15">
                  <c:v>1137.143672641</c:v>
                </c:pt>
                <c:pt idx="16">
                  <c:v>1119.8475436410001</c:v>
                </c:pt>
                <c:pt idx="17">
                  <c:v>1100.8584748160001</c:v>
                </c:pt>
                <c:pt idx="18">
                  <c:v>1149.2716438129999</c:v>
                </c:pt>
                <c:pt idx="19">
                  <c:v>1153.672439874</c:v>
                </c:pt>
                <c:pt idx="20">
                  <c:v>1100.238081534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2E-4971-A215-3447F06CAA60}"/>
            </c:ext>
          </c:extLst>
        </c:ser>
        <c:ser>
          <c:idx val="3"/>
          <c:order val="2"/>
          <c:tx>
            <c:strRef>
              <c:f>'Section 7'!$C$126</c:f>
              <c:strCache>
                <c:ptCount val="1"/>
                <c:pt idx="0">
                  <c:v>Non-ren. waste</c:v>
                </c:pt>
              </c:strCache>
            </c:strRef>
          </c:tx>
          <c:spPr>
            <a:solidFill>
              <a:srgbClr val="F8AA7A"/>
            </a:solidFill>
            <a:ln>
              <a:noFill/>
            </a:ln>
            <a:effectLst/>
          </c:spPr>
          <c:invertIfNegative val="0"/>
          <c:cat>
            <c:numRef>
              <c:f>'Section 7'!$S$122:$AM$122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7'!$S$126:$AM$126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29.432445986000001</c:v>
                </c:pt>
                <c:pt idx="7">
                  <c:v>16.790850624000001</c:v>
                </c:pt>
                <c:pt idx="8">
                  <c:v>30.026260234999999</c:v>
                </c:pt>
                <c:pt idx="9">
                  <c:v>61.422779724999998</c:v>
                </c:pt>
                <c:pt idx="10">
                  <c:v>183.27364267199999</c:v>
                </c:pt>
                <c:pt idx="11">
                  <c:v>159.12821579800001</c:v>
                </c:pt>
                <c:pt idx="12">
                  <c:v>175.012358323</c:v>
                </c:pt>
                <c:pt idx="13">
                  <c:v>162.387392369</c:v>
                </c:pt>
                <c:pt idx="14">
                  <c:v>199.58895810999999</c:v>
                </c:pt>
                <c:pt idx="15">
                  <c:v>193.514780884</c:v>
                </c:pt>
                <c:pt idx="16">
                  <c:v>199.030316769</c:v>
                </c:pt>
                <c:pt idx="17">
                  <c:v>184.88055724399999</c:v>
                </c:pt>
                <c:pt idx="18">
                  <c:v>196.87556769</c:v>
                </c:pt>
                <c:pt idx="19">
                  <c:v>218.16167478700001</c:v>
                </c:pt>
                <c:pt idx="20">
                  <c:v>275.16621825200002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2E-4971-A215-3447F06CAA60}"/>
            </c:ext>
          </c:extLst>
        </c:ser>
        <c:ser>
          <c:idx val="4"/>
          <c:order val="3"/>
          <c:tx>
            <c:strRef>
              <c:f>'Section 7'!$C$127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7'!$S$122:$AM$122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7'!$S$127:$AM$127</c:f>
              <c:numCache>
                <c:formatCode>General</c:formatCode>
                <c:ptCount val="21"/>
                <c:pt idx="0">
                  <c:v>699.70368881299999</c:v>
                </c:pt>
                <c:pt idx="1">
                  <c:v>774.37666326999999</c:v>
                </c:pt>
                <c:pt idx="2">
                  <c:v>844.45939574700003</c:v>
                </c:pt>
                <c:pt idx="3">
                  <c:v>728.50182162099998</c:v>
                </c:pt>
                <c:pt idx="4">
                  <c:v>741.04926450500011</c:v>
                </c:pt>
                <c:pt idx="5">
                  <c:v>658.04776179700002</c:v>
                </c:pt>
                <c:pt idx="6">
                  <c:v>448.551396157</c:v>
                </c:pt>
                <c:pt idx="7">
                  <c:v>495.12520849500009</c:v>
                </c:pt>
                <c:pt idx="8">
                  <c:v>435.53634604699999</c:v>
                </c:pt>
                <c:pt idx="9">
                  <c:v>387.00237620399997</c:v>
                </c:pt>
                <c:pt idx="10">
                  <c:v>327.979071831</c:v>
                </c:pt>
                <c:pt idx="11">
                  <c:v>426.80333020199998</c:v>
                </c:pt>
                <c:pt idx="12">
                  <c:v>422.33783370000003</c:v>
                </c:pt>
                <c:pt idx="13">
                  <c:v>424.76151356700001</c:v>
                </c:pt>
                <c:pt idx="14">
                  <c:v>407.95411076700003</c:v>
                </c:pt>
                <c:pt idx="15">
                  <c:v>420.54869896299999</c:v>
                </c:pt>
                <c:pt idx="16">
                  <c:v>315.74024175800002</c:v>
                </c:pt>
                <c:pt idx="17">
                  <c:v>303.54083338800001</c:v>
                </c:pt>
                <c:pt idx="18">
                  <c:v>356.52951399800003</c:v>
                </c:pt>
                <c:pt idx="19">
                  <c:v>282.53992659599999</c:v>
                </c:pt>
                <c:pt idx="20">
                  <c:v>208.777761255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2E-4971-A215-3447F06CAA60}"/>
            </c:ext>
          </c:extLst>
        </c:ser>
        <c:ser>
          <c:idx val="5"/>
          <c:order val="4"/>
          <c:tx>
            <c:strRef>
              <c:f>'Section 7'!$C$128</c:f>
              <c:strCache>
                <c:ptCount val="1"/>
                <c:pt idx="0">
                  <c:v>Renewables</c:v>
                </c:pt>
              </c:strCache>
            </c:strRef>
          </c:tx>
          <c:spPr>
            <a:solidFill>
              <a:srgbClr val="00B495"/>
            </a:solidFill>
            <a:ln>
              <a:noFill/>
            </a:ln>
            <a:effectLst/>
          </c:spPr>
          <c:invertIfNegative val="0"/>
          <c:cat>
            <c:numRef>
              <c:f>'Section 7'!$S$122:$AM$122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7'!$S$128:$AM$128</c:f>
              <c:numCache>
                <c:formatCode>General</c:formatCode>
                <c:ptCount val="21"/>
                <c:pt idx="0">
                  <c:v>8.2544960120000006</c:v>
                </c:pt>
                <c:pt idx="1">
                  <c:v>9.8554598109999993</c:v>
                </c:pt>
                <c:pt idx="2">
                  <c:v>12.691565635</c:v>
                </c:pt>
                <c:pt idx="3">
                  <c:v>12.921722049999998</c:v>
                </c:pt>
                <c:pt idx="4">
                  <c:v>12.024713831000001</c:v>
                </c:pt>
                <c:pt idx="5">
                  <c:v>10.965280299</c:v>
                </c:pt>
                <c:pt idx="6">
                  <c:v>10.412457797</c:v>
                </c:pt>
                <c:pt idx="7">
                  <c:v>11.270463957</c:v>
                </c:pt>
                <c:pt idx="8">
                  <c:v>10.0595956549636</c:v>
                </c:pt>
                <c:pt idx="9">
                  <c:v>8.7916231380000003</c:v>
                </c:pt>
                <c:pt idx="10">
                  <c:v>9.1773146350000001</c:v>
                </c:pt>
                <c:pt idx="11">
                  <c:v>11.316659937999999</c:v>
                </c:pt>
                <c:pt idx="12">
                  <c:v>11.469517052</c:v>
                </c:pt>
                <c:pt idx="13">
                  <c:v>10.655297289</c:v>
                </c:pt>
                <c:pt idx="14">
                  <c:v>11.85900816</c:v>
                </c:pt>
                <c:pt idx="15">
                  <c:v>12.292606133999998</c:v>
                </c:pt>
                <c:pt idx="16">
                  <c:v>11.688709942000001</c:v>
                </c:pt>
                <c:pt idx="17">
                  <c:v>11.094357389999999</c:v>
                </c:pt>
                <c:pt idx="18">
                  <c:v>10.108511290999999</c:v>
                </c:pt>
                <c:pt idx="19">
                  <c:v>9.8471483919999994</c:v>
                </c:pt>
                <c:pt idx="20">
                  <c:v>8.5435897580000013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2E-4971-A215-3447F06CAA60}"/>
            </c:ext>
          </c:extLst>
        </c:ser>
        <c:ser>
          <c:idx val="6"/>
          <c:order val="5"/>
          <c:tx>
            <c:strRef>
              <c:f>'Section 7'!$C$129</c:f>
              <c:strCache>
                <c:ptCount val="1"/>
                <c:pt idx="0">
                  <c:v>Peat</c:v>
                </c:pt>
              </c:strCache>
            </c:strRef>
          </c:tx>
          <c:spPr>
            <a:solidFill>
              <a:srgbClr val="833607"/>
            </a:solidFill>
            <a:ln>
              <a:noFill/>
            </a:ln>
            <a:effectLst/>
          </c:spPr>
          <c:invertIfNegative val="0"/>
          <c:cat>
            <c:numRef>
              <c:f>'Section 7'!$S$122:$AM$122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7'!$S$129:$AM$129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1.546588375</c:v>
                </c:pt>
                <c:pt idx="3">
                  <c:v>1.378206493</c:v>
                </c:pt>
                <c:pt idx="4">
                  <c:v>3.0218845060000001</c:v>
                </c:pt>
                <c:pt idx="5">
                  <c:v>2.5631302489999999</c:v>
                </c:pt>
                <c:pt idx="6">
                  <c:v>4.8632339259999995</c:v>
                </c:pt>
                <c:pt idx="7">
                  <c:v>1.845226856</c:v>
                </c:pt>
                <c:pt idx="8">
                  <c:v>1.8336596519999999</c:v>
                </c:pt>
                <c:pt idx="9">
                  <c:v>3.0876697819999999</c:v>
                </c:pt>
                <c:pt idx="10">
                  <c:v>2.172395378</c:v>
                </c:pt>
                <c:pt idx="11">
                  <c:v>2.8258973310000002</c:v>
                </c:pt>
                <c:pt idx="12">
                  <c:v>3.3499211290000002</c:v>
                </c:pt>
                <c:pt idx="13">
                  <c:v>3.4927429399999999</c:v>
                </c:pt>
                <c:pt idx="14">
                  <c:v>3.0189664860000001</c:v>
                </c:pt>
                <c:pt idx="15">
                  <c:v>3.4497895660000002</c:v>
                </c:pt>
                <c:pt idx="16" formatCode="0.00000">
                  <c:v>0</c:v>
                </c:pt>
                <c:pt idx="17" formatCode="0.00000">
                  <c:v>0</c:v>
                </c:pt>
                <c:pt idx="18" formatCode="0.00000">
                  <c:v>0</c:v>
                </c:pt>
                <c:pt idx="19" formatCode="0.00000">
                  <c:v>0</c:v>
                </c:pt>
                <c:pt idx="20" formatCode="0.00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A-4202-8395-4C772E730F9A}"/>
            </c:ext>
          </c:extLst>
        </c:ser>
        <c:ser>
          <c:idx val="1"/>
          <c:order val="6"/>
          <c:tx>
            <c:strRef>
              <c:f>'Section 7'!$C$124</c:f>
              <c:strCache>
                <c:ptCount val="1"/>
                <c:pt idx="0">
                  <c:v>Electricity</c:v>
                </c:pt>
              </c:strCache>
            </c:strRef>
          </c:tx>
          <c:spPr>
            <a:pattFill prst="dkUpDiag">
              <a:fgClr>
                <a:srgbClr val="005A9E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'Section 7'!$S$122:$AM$122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7'!$S$124:$AM$124</c:f>
              <c:numCache>
                <c:formatCode>General</c:formatCode>
                <c:ptCount val="21"/>
                <c:pt idx="0">
                  <c:v>5304.8797830390213</c:v>
                </c:pt>
                <c:pt idx="1">
                  <c:v>4844.9486663365396</c:v>
                </c:pt>
                <c:pt idx="2">
                  <c:v>4848.5410289796828</c:v>
                </c:pt>
                <c:pt idx="3">
                  <c:v>4507.1156643298336</c:v>
                </c:pt>
                <c:pt idx="4">
                  <c:v>4180.7649277965656</c:v>
                </c:pt>
                <c:pt idx="5">
                  <c:v>3929.2934876430627</c:v>
                </c:pt>
                <c:pt idx="6">
                  <c:v>3353.9348696740799</c:v>
                </c:pt>
                <c:pt idx="7">
                  <c:v>3419.7770193477504</c:v>
                </c:pt>
                <c:pt idx="8">
                  <c:v>2918.6589380739961</c:v>
                </c:pt>
                <c:pt idx="9">
                  <c:v>3229.9033477919979</c:v>
                </c:pt>
                <c:pt idx="10">
                  <c:v>2959.8668534558547</c:v>
                </c:pt>
                <c:pt idx="11">
                  <c:v>3105.6131435570032</c:v>
                </c:pt>
                <c:pt idx="12">
                  <c:v>3066.7401665778912</c:v>
                </c:pt>
                <c:pt idx="13">
                  <c:v>3282.755063210499</c:v>
                </c:pt>
                <c:pt idx="14">
                  <c:v>3040.2666312880374</c:v>
                </c:pt>
                <c:pt idx="15">
                  <c:v>2471.6913534652545</c:v>
                </c:pt>
                <c:pt idx="16">
                  <c:v>2119.0414519624746</c:v>
                </c:pt>
                <c:pt idx="17">
                  <c:v>2095.7592735515645</c:v>
                </c:pt>
                <c:pt idx="18">
                  <c:v>2350.8784262217018</c:v>
                </c:pt>
                <c:pt idx="19">
                  <c:v>2212.5201343703588</c:v>
                </c:pt>
                <c:pt idx="20">
                  <c:v>1705.63933460404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E-4971-A215-3447F06CA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MtCO</a:t>
                </a:r>
                <a:r>
                  <a:rPr lang="en-IE" baseline="-25000"/>
                  <a:t>2</a:t>
                </a:r>
                <a:r>
                  <a:rPr lang="en-IE"/>
                  <a:t>eq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7'!$C$173</c:f>
              <c:strCache>
                <c:ptCount val="1"/>
                <c:pt idx="0">
                  <c:v>Diesel / gasoil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7'!$S$172:$AM$172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7'!$S$173:$AM$173</c:f>
              <c:numCache>
                <c:formatCode>General</c:formatCode>
                <c:ptCount val="21"/>
                <c:pt idx="0">
                  <c:v>6378.5818853310002</c:v>
                </c:pt>
                <c:pt idx="1">
                  <c:v>6963.1119549210007</c:v>
                </c:pt>
                <c:pt idx="2">
                  <c:v>7364.9017154240009</c:v>
                </c:pt>
                <c:pt idx="3">
                  <c:v>8020.6887008199992</c:v>
                </c:pt>
                <c:pt idx="4">
                  <c:v>8542.8735522579991</c:v>
                </c:pt>
                <c:pt idx="5">
                  <c:v>8101.6825530549995</c:v>
                </c:pt>
                <c:pt idx="6">
                  <c:v>7369.3276853029993</c:v>
                </c:pt>
                <c:pt idx="7">
                  <c:v>6929.4581096649999</c:v>
                </c:pt>
                <c:pt idx="8">
                  <c:v>6888.1804215049997</c:v>
                </c:pt>
                <c:pt idx="9">
                  <c:v>6900.0398465389999</c:v>
                </c:pt>
                <c:pt idx="10">
                  <c:v>7337.1963101729998</c:v>
                </c:pt>
                <c:pt idx="11">
                  <c:v>7803.4307905749993</c:v>
                </c:pt>
                <c:pt idx="12">
                  <c:v>8462.3288408999997</c:v>
                </c:pt>
                <c:pt idx="13">
                  <c:v>9160.3687734440009</c:v>
                </c:pt>
                <c:pt idx="14">
                  <c:v>9289.465376498998</c:v>
                </c:pt>
                <c:pt idx="15">
                  <c:v>9691.62782788</c:v>
                </c:pt>
                <c:pt idx="16">
                  <c:v>9824.2854870190004</c:v>
                </c:pt>
                <c:pt idx="17">
                  <c:v>8501.0870968239997</c:v>
                </c:pt>
                <c:pt idx="18">
                  <c:v>9074.4102349379991</c:v>
                </c:pt>
                <c:pt idx="19">
                  <c:v>9483.693700759999</c:v>
                </c:pt>
                <c:pt idx="20">
                  <c:v>9376.3325314959984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8C-4BC7-B4EC-6F39785D8700}"/>
            </c:ext>
          </c:extLst>
        </c:ser>
        <c:ser>
          <c:idx val="1"/>
          <c:order val="1"/>
          <c:tx>
            <c:strRef>
              <c:f>'Section 7'!$C$174</c:f>
              <c:strCache>
                <c:ptCount val="1"/>
                <c:pt idx="0">
                  <c:v>Jet kerosene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7'!$S$172:$AM$172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7'!$S$174:$AM$174</c:f>
              <c:numCache>
                <c:formatCode>General</c:formatCode>
                <c:ptCount val="21"/>
                <c:pt idx="0">
                  <c:v>2359.6769459679999</c:v>
                </c:pt>
                <c:pt idx="1">
                  <c:v>2236.0096753550001</c:v>
                </c:pt>
                <c:pt idx="2">
                  <c:v>2580.6243381590002</c:v>
                </c:pt>
                <c:pt idx="3">
                  <c:v>2974.5504247370004</c:v>
                </c:pt>
                <c:pt idx="4">
                  <c:v>3141.5214207560002</c:v>
                </c:pt>
                <c:pt idx="5">
                  <c:v>2921.1586995390003</c:v>
                </c:pt>
                <c:pt idx="6">
                  <c:v>2309.3060808800001</c:v>
                </c:pt>
                <c:pt idx="7">
                  <c:v>2369.8960695119999</c:v>
                </c:pt>
                <c:pt idx="8">
                  <c:v>2105.991144607</c:v>
                </c:pt>
                <c:pt idx="9">
                  <c:v>1763.593744583</c:v>
                </c:pt>
                <c:pt idx="10">
                  <c:v>2032.7177132740001</c:v>
                </c:pt>
                <c:pt idx="11">
                  <c:v>2252.400996158</c:v>
                </c:pt>
                <c:pt idx="12">
                  <c:v>2548.8734176779999</c:v>
                </c:pt>
                <c:pt idx="13">
                  <c:v>2614.747552544</c:v>
                </c:pt>
                <c:pt idx="14">
                  <c:v>3074.8059164180004</c:v>
                </c:pt>
                <c:pt idx="15">
                  <c:v>3320.7821320819999</c:v>
                </c:pt>
                <c:pt idx="16">
                  <c:v>3359.3564932969998</c:v>
                </c:pt>
                <c:pt idx="17">
                  <c:v>1198.063319155</c:v>
                </c:pt>
                <c:pt idx="18">
                  <c:v>1342.2080097200001</c:v>
                </c:pt>
                <c:pt idx="19">
                  <c:v>3064.4717612220002</c:v>
                </c:pt>
                <c:pt idx="20">
                  <c:v>3458.6395332359998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8C-4BC7-B4EC-6F39785D8700}"/>
            </c:ext>
          </c:extLst>
        </c:ser>
        <c:ser>
          <c:idx val="2"/>
          <c:order val="2"/>
          <c:tx>
            <c:strRef>
              <c:f>'Section 7'!$C$175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7'!$S$172:$AM$172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7'!$S$175:$AM$175</c:f>
              <c:numCache>
                <c:formatCode>General</c:formatCode>
                <c:ptCount val="21"/>
                <c:pt idx="0">
                  <c:v>5083.0911925040009</c:v>
                </c:pt>
                <c:pt idx="1">
                  <c:v>5207.066551853999</c:v>
                </c:pt>
                <c:pt idx="2">
                  <c:v>5469.3662708400007</c:v>
                </c:pt>
                <c:pt idx="3">
                  <c:v>5538.2778530610003</c:v>
                </c:pt>
                <c:pt idx="4">
                  <c:v>5627.4408013379989</c:v>
                </c:pt>
                <c:pt idx="5">
                  <c:v>5329.2909319909995</c:v>
                </c:pt>
                <c:pt idx="6">
                  <c:v>4847.6623925969998</c:v>
                </c:pt>
                <c:pt idx="7">
                  <c:v>4374.6099285439996</c:v>
                </c:pt>
                <c:pt idx="8">
                  <c:v>4140.9481655010004</c:v>
                </c:pt>
                <c:pt idx="9">
                  <c:v>3763.6401990320001</c:v>
                </c:pt>
                <c:pt idx="10">
                  <c:v>3540.2912614679999</c:v>
                </c:pt>
                <c:pt idx="11">
                  <c:v>3350.394525701</c:v>
                </c:pt>
                <c:pt idx="12">
                  <c:v>3174.9420422959997</c:v>
                </c:pt>
                <c:pt idx="13">
                  <c:v>2961.3137879599994</c:v>
                </c:pt>
                <c:pt idx="14">
                  <c:v>2668.044826289</c:v>
                </c:pt>
                <c:pt idx="15">
                  <c:v>2430.6533968700005</c:v>
                </c:pt>
                <c:pt idx="16">
                  <c:v>2301.6525160720003</c:v>
                </c:pt>
                <c:pt idx="17">
                  <c:v>1704.4978851409999</c:v>
                </c:pt>
                <c:pt idx="18">
                  <c:v>1805.266730283</c:v>
                </c:pt>
                <c:pt idx="19">
                  <c:v>2056.1903860689999</c:v>
                </c:pt>
                <c:pt idx="20">
                  <c:v>2190.6814435270003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8C-4BC7-B4EC-6F39785D8700}"/>
            </c:ext>
          </c:extLst>
        </c:ser>
        <c:ser>
          <c:idx val="4"/>
          <c:order val="3"/>
          <c:tx>
            <c:strRef>
              <c:f>'Section 7'!$C$177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rgbClr val="868B16"/>
            </a:solidFill>
            <a:ln>
              <a:noFill/>
            </a:ln>
            <a:effectLst/>
          </c:spPr>
          <c:invertIfNegative val="0"/>
          <c:cat>
            <c:numRef>
              <c:f>'Section 7'!$S$172:$AM$172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7'!$S$177:$AM$177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0.15479657299999999</c:v>
                </c:pt>
                <c:pt idx="3">
                  <c:v>0.16667422900000001</c:v>
                </c:pt>
                <c:pt idx="4">
                  <c:v>3.2145149149999996</c:v>
                </c:pt>
                <c:pt idx="5">
                  <c:v>6.8378118420000007</c:v>
                </c:pt>
                <c:pt idx="6">
                  <c:v>10.357080611999999</c:v>
                </c:pt>
                <c:pt idx="7">
                  <c:v>11.738380493000001</c:v>
                </c:pt>
                <c:pt idx="8">
                  <c:v>13.463241233</c:v>
                </c:pt>
                <c:pt idx="9">
                  <c:v>11.057156818999999</c:v>
                </c:pt>
                <c:pt idx="10">
                  <c:v>14.547603023000001</c:v>
                </c:pt>
                <c:pt idx="11">
                  <c:v>17.759471527999999</c:v>
                </c:pt>
                <c:pt idx="12">
                  <c:v>18.832915151999998</c:v>
                </c:pt>
                <c:pt idx="13">
                  <c:v>16.628823535000002</c:v>
                </c:pt>
                <c:pt idx="14">
                  <c:v>26.228391031000001</c:v>
                </c:pt>
                <c:pt idx="15">
                  <c:v>25.517757025000002</c:v>
                </c:pt>
                <c:pt idx="16">
                  <c:v>32.587524112000004</c:v>
                </c:pt>
                <c:pt idx="17">
                  <c:v>31.360408307</c:v>
                </c:pt>
                <c:pt idx="18">
                  <c:v>32.091440667999997</c:v>
                </c:pt>
                <c:pt idx="19">
                  <c:v>40.775152320000004</c:v>
                </c:pt>
                <c:pt idx="20">
                  <c:v>51.911017809000001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8C-4BC7-B4EC-6F39785D8700}"/>
            </c:ext>
          </c:extLst>
        </c:ser>
        <c:ser>
          <c:idx val="5"/>
          <c:order val="4"/>
          <c:tx>
            <c:strRef>
              <c:f>'Section 7'!$C$178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FDBB30"/>
            </a:solidFill>
            <a:ln>
              <a:noFill/>
            </a:ln>
            <a:effectLst/>
          </c:spPr>
          <c:invertIfNegative val="0"/>
          <c:cat>
            <c:numRef>
              <c:f>'Section 7'!$S$172:$AM$172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7'!$S$178:$AM$178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5.2440525139999998</c:v>
                </c:pt>
                <c:pt idx="3">
                  <c:v>4.4022059179999999</c:v>
                </c:pt>
                <c:pt idx="4">
                  <c:v>3.2012913059999999</c:v>
                </c:pt>
                <c:pt idx="5">
                  <c:v>3.0241128719999999</c:v>
                </c:pt>
                <c:pt idx="6">
                  <c:v>3.0848067490000002</c:v>
                </c:pt>
                <c:pt idx="7">
                  <c:v>5.0330959919999998</c:v>
                </c:pt>
                <c:pt idx="8">
                  <c:v>8.6828142970000002</c:v>
                </c:pt>
                <c:pt idx="9">
                  <c:v>9.8618797499999999</c:v>
                </c:pt>
                <c:pt idx="10">
                  <c:v>8.0937533290000001</c:v>
                </c:pt>
                <c:pt idx="11">
                  <c:v>6.7699581430000002</c:v>
                </c:pt>
                <c:pt idx="12">
                  <c:v>9.3622279440000007</c:v>
                </c:pt>
                <c:pt idx="13">
                  <c:v>49.823231483000001</c:v>
                </c:pt>
                <c:pt idx="14">
                  <c:v>47.255520165999997</c:v>
                </c:pt>
                <c:pt idx="15">
                  <c:v>52.756124962999998</c:v>
                </c:pt>
                <c:pt idx="16">
                  <c:v>40.957491964999996</c:v>
                </c:pt>
                <c:pt idx="17">
                  <c:v>37.186710003999998</c:v>
                </c:pt>
                <c:pt idx="18">
                  <c:v>39.584656008000003</c:v>
                </c:pt>
                <c:pt idx="19">
                  <c:v>39.410102275999996</c:v>
                </c:pt>
                <c:pt idx="20">
                  <c:v>36.451647885999996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8C-4BC7-B4EC-6F39785D8700}"/>
            </c:ext>
          </c:extLst>
        </c:ser>
        <c:ser>
          <c:idx val="6"/>
          <c:order val="5"/>
          <c:tx>
            <c:strRef>
              <c:f>'Section 7'!$C$179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rgbClr val="EB5557"/>
            </a:solidFill>
            <a:ln>
              <a:noFill/>
            </a:ln>
            <a:effectLst/>
          </c:spPr>
          <c:invertIfNegative val="0"/>
          <c:cat>
            <c:numRef>
              <c:f>'Section 7'!$S$172:$AM$172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7'!$S$179:$AM$179</c:f>
              <c:numCache>
                <c:formatCode>General</c:formatCode>
                <c:ptCount val="21"/>
                <c:pt idx="0">
                  <c:v>3.2630816509999998</c:v>
                </c:pt>
                <c:pt idx="1">
                  <c:v>2.9118308609999999</c:v>
                </c:pt>
                <c:pt idx="2">
                  <c:v>2.7831874189999999</c:v>
                </c:pt>
                <c:pt idx="3">
                  <c:v>2.3805228450000002</c:v>
                </c:pt>
                <c:pt idx="4">
                  <c:v>3.1905718689999998</c:v>
                </c:pt>
                <c:pt idx="5">
                  <c:v>2.457329557</c:v>
                </c:pt>
                <c:pt idx="6">
                  <c:v>1.601557696</c:v>
                </c:pt>
                <c:pt idx="7">
                  <c:v>1.404255684</c:v>
                </c:pt>
                <c:pt idx="8">
                  <c:v>1.4993694639999999</c:v>
                </c:pt>
                <c:pt idx="9">
                  <c:v>2.72496121</c:v>
                </c:pt>
                <c:pt idx="10">
                  <c:v>3.5504191550000002</c:v>
                </c:pt>
                <c:pt idx="11">
                  <c:v>5.7280774040000004</c:v>
                </c:pt>
                <c:pt idx="12">
                  <c:v>6.8562973749999996</c:v>
                </c:pt>
                <c:pt idx="13">
                  <c:v>6.891754326</c:v>
                </c:pt>
                <c:pt idx="14">
                  <c:v>6.0844249709999998</c:v>
                </c:pt>
                <c:pt idx="15">
                  <c:v>4.9933593390000004</c:v>
                </c:pt>
                <c:pt idx="16">
                  <c:v>4.3874513259999999</c:v>
                </c:pt>
                <c:pt idx="17">
                  <c:v>3.0936219509999998</c:v>
                </c:pt>
                <c:pt idx="18">
                  <c:v>3.1322155820000002</c:v>
                </c:pt>
                <c:pt idx="19">
                  <c:v>4.3591713070000004</c:v>
                </c:pt>
                <c:pt idx="20">
                  <c:v>4.2089640990000001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8C-4BC7-B4EC-6F39785D8700}"/>
            </c:ext>
          </c:extLst>
        </c:ser>
        <c:ser>
          <c:idx val="7"/>
          <c:order val="6"/>
          <c:tx>
            <c:strRef>
              <c:f>'Section 7'!$C$180</c:f>
              <c:strCache>
                <c:ptCount val="1"/>
                <c:pt idx="0">
                  <c:v>Bioethanol</c:v>
                </c:pt>
              </c:strCache>
            </c:strRef>
          </c:tx>
          <c:spPr>
            <a:solidFill>
              <a:srgbClr val="EBEF98"/>
            </a:solidFill>
            <a:ln>
              <a:noFill/>
            </a:ln>
            <a:effectLst/>
          </c:spPr>
          <c:invertIfNegative val="0"/>
          <c:cat>
            <c:numRef>
              <c:f>'Section 7'!$S$172:$AM$172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7'!$S$180:$AM$180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5.7571573512000011E-4</c:v>
                </c:pt>
                <c:pt idx="3">
                  <c:v>4.0092792000000002E-2</c:v>
                </c:pt>
                <c:pt idx="4">
                  <c:v>0.182107826</c:v>
                </c:pt>
                <c:pt idx="5">
                  <c:v>0.59157756699999997</c:v>
                </c:pt>
                <c:pt idx="6">
                  <c:v>0.70998490300000006</c:v>
                </c:pt>
                <c:pt idx="7">
                  <c:v>0.87295629600000002</c:v>
                </c:pt>
                <c:pt idx="8">
                  <c:v>0.79585165600000007</c:v>
                </c:pt>
                <c:pt idx="9">
                  <c:v>0.74370262899999995</c:v>
                </c:pt>
                <c:pt idx="10">
                  <c:v>0.71124651699999997</c:v>
                </c:pt>
                <c:pt idx="11">
                  <c:v>0.63648183899999999</c:v>
                </c:pt>
                <c:pt idx="12">
                  <c:v>0.68031032799999991</c:v>
                </c:pt>
                <c:pt idx="13">
                  <c:v>0.68974044599999995</c:v>
                </c:pt>
                <c:pt idx="14">
                  <c:v>0.55342652800000003</c:v>
                </c:pt>
                <c:pt idx="15">
                  <c:v>0.47404686100000004</c:v>
                </c:pt>
                <c:pt idx="16">
                  <c:v>0.416397511</c:v>
                </c:pt>
                <c:pt idx="17">
                  <c:v>0.30078344600000007</c:v>
                </c:pt>
                <c:pt idx="18">
                  <c:v>0.305086723</c:v>
                </c:pt>
                <c:pt idx="19">
                  <c:v>0.34942285600000006</c:v>
                </c:pt>
                <c:pt idx="20">
                  <c:v>0.49192159900000004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9-47D7-90D4-FC5864C5F5E8}"/>
            </c:ext>
          </c:extLst>
        </c:ser>
        <c:ser>
          <c:idx val="8"/>
          <c:order val="7"/>
          <c:tx>
            <c:strRef>
              <c:f>'Section 7'!$C$181</c:f>
              <c:strCache>
                <c:ptCount val="1"/>
                <c:pt idx="0">
                  <c:v>Fuel oil</c:v>
                </c:pt>
              </c:strCache>
            </c:strRef>
          </c:tx>
          <c:spPr>
            <a:solidFill>
              <a:srgbClr val="B70797"/>
            </a:solidFill>
            <a:ln>
              <a:noFill/>
            </a:ln>
            <a:effectLst/>
          </c:spPr>
          <c:invertIfNegative val="0"/>
          <c:cat>
            <c:numRef>
              <c:f>'Section 7'!$S$172:$AM$172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7'!$S$181:$AM$181</c:f>
              <c:numCache>
                <c:formatCode>General</c:formatCode>
                <c:ptCount val="21"/>
                <c:pt idx="0">
                  <c:v>53.785576974000001</c:v>
                </c:pt>
                <c:pt idx="1">
                  <c:v>56.949434443000001</c:v>
                </c:pt>
                <c:pt idx="2">
                  <c:v>56.949434443000001</c:v>
                </c:pt>
                <c:pt idx="3" formatCode="0.0000">
                  <c:v>0</c:v>
                </c:pt>
                <c:pt idx="4" formatCode="0.0000">
                  <c:v>0</c:v>
                </c:pt>
                <c:pt idx="5" formatCode="0.0000">
                  <c:v>0</c:v>
                </c:pt>
                <c:pt idx="6" formatCode="0.0000">
                  <c:v>0</c:v>
                </c:pt>
                <c:pt idx="7" formatCode="0.0000">
                  <c:v>0</c:v>
                </c:pt>
                <c:pt idx="8" formatCode="0.0000">
                  <c:v>0</c:v>
                </c:pt>
                <c:pt idx="9" formatCode="0.0000">
                  <c:v>0</c:v>
                </c:pt>
                <c:pt idx="10" formatCode="0.0000">
                  <c:v>0</c:v>
                </c:pt>
                <c:pt idx="11" formatCode="0.0000">
                  <c:v>0</c:v>
                </c:pt>
                <c:pt idx="12" formatCode="0.0000">
                  <c:v>0</c:v>
                </c:pt>
                <c:pt idx="13" formatCode="0.0000">
                  <c:v>0</c:v>
                </c:pt>
                <c:pt idx="14" formatCode="0.0000">
                  <c:v>0</c:v>
                </c:pt>
                <c:pt idx="15" formatCode="0.0000">
                  <c:v>0</c:v>
                </c:pt>
                <c:pt idx="16" formatCode="0.0000">
                  <c:v>0</c:v>
                </c:pt>
                <c:pt idx="17" formatCode="0.0000">
                  <c:v>0</c:v>
                </c:pt>
                <c:pt idx="18" formatCode="0.0000">
                  <c:v>0</c:v>
                </c:pt>
                <c:pt idx="19" formatCode="0.0000">
                  <c:v>0</c:v>
                </c:pt>
                <c:pt idx="20" formatCode="0.0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9-47D7-90D4-FC5864C5F5E8}"/>
            </c:ext>
          </c:extLst>
        </c:ser>
        <c:ser>
          <c:idx val="3"/>
          <c:order val="8"/>
          <c:tx>
            <c:strRef>
              <c:f>'Section 7'!$C$176</c:f>
              <c:strCache>
                <c:ptCount val="1"/>
                <c:pt idx="0">
                  <c:v>Electricity</c:v>
                </c:pt>
              </c:strCache>
            </c:strRef>
          </c:tx>
          <c:spPr>
            <a:pattFill prst="dkUpDiag">
              <a:fgClr>
                <a:srgbClr val="005A9E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'Section 7'!$S$172:$AM$172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7'!$S$176:$AM$176</c:f>
              <c:numCache>
                <c:formatCode>General</c:formatCode>
                <c:ptCount val="21"/>
                <c:pt idx="0">
                  <c:v>15.333648814771342</c:v>
                </c:pt>
                <c:pt idx="1">
                  <c:v>32.916064665530094</c:v>
                </c:pt>
                <c:pt idx="2">
                  <c:v>37.473749441257738</c:v>
                </c:pt>
                <c:pt idx="3">
                  <c:v>33.063699796504537</c:v>
                </c:pt>
                <c:pt idx="4">
                  <c:v>28.909040790838077</c:v>
                </c:pt>
                <c:pt idx="5">
                  <c:v>29.75138915485449</c:v>
                </c:pt>
                <c:pt idx="6">
                  <c:v>23.547376067740679</c:v>
                </c:pt>
                <c:pt idx="7">
                  <c:v>24.319750961471971</c:v>
                </c:pt>
                <c:pt idx="8">
                  <c:v>22.295502581618226</c:v>
                </c:pt>
                <c:pt idx="9">
                  <c:v>23.938326182861115</c:v>
                </c:pt>
                <c:pt idx="10">
                  <c:v>19.989603837411337</c:v>
                </c:pt>
                <c:pt idx="11">
                  <c:v>18.741914100852686</c:v>
                </c:pt>
                <c:pt idx="12">
                  <c:v>20.716937634119354</c:v>
                </c:pt>
                <c:pt idx="13">
                  <c:v>24.212047066277414</c:v>
                </c:pt>
                <c:pt idx="14">
                  <c:v>24.461961117572056</c:v>
                </c:pt>
                <c:pt idx="15">
                  <c:v>25.439166564385012</c:v>
                </c:pt>
                <c:pt idx="16">
                  <c:v>28.74543221633617</c:v>
                </c:pt>
                <c:pt idx="17">
                  <c:v>29.695333492425661</c:v>
                </c:pt>
                <c:pt idx="18">
                  <c:v>51.183638132324901</c:v>
                </c:pt>
                <c:pt idx="19">
                  <c:v>74.155409576832454</c:v>
                </c:pt>
                <c:pt idx="20">
                  <c:v>83.605325057899975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8C-4BC7-B4EC-6F39785D8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MtCO</a:t>
                </a:r>
                <a:r>
                  <a:rPr lang="en-IE" baseline="-25000"/>
                  <a:t>2</a:t>
                </a:r>
                <a:r>
                  <a:rPr lang="en-IE"/>
                  <a:t>eq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7'!$C$240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7'!$S$239:$AM$239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7'!$S$240:$AM$240</c:f>
              <c:numCache>
                <c:formatCode>General</c:formatCode>
                <c:ptCount val="21"/>
                <c:pt idx="0">
                  <c:v>4178.8802586180009</c:v>
                </c:pt>
                <c:pt idx="1">
                  <c:v>4235.6823786340001</c:v>
                </c:pt>
                <c:pt idx="2">
                  <c:v>4577.8275380140003</c:v>
                </c:pt>
                <c:pt idx="3">
                  <c:v>4451.949428725</c:v>
                </c:pt>
                <c:pt idx="4">
                  <c:v>4471.0088736960006</c:v>
                </c:pt>
                <c:pt idx="5">
                  <c:v>4965.5013748920001</c:v>
                </c:pt>
                <c:pt idx="6">
                  <c:v>4780.3607495510005</c:v>
                </c:pt>
                <c:pt idx="7">
                  <c:v>4976.0718565540001</c:v>
                </c:pt>
                <c:pt idx="8">
                  <c:v>4285.4949992850006</c:v>
                </c:pt>
                <c:pt idx="9">
                  <c:v>3752.6409756999997</c:v>
                </c:pt>
                <c:pt idx="10">
                  <c:v>3441.6657036320003</c:v>
                </c:pt>
                <c:pt idx="11">
                  <c:v>3016.6128984869997</c:v>
                </c:pt>
                <c:pt idx="12">
                  <c:v>3354.6679283670001</c:v>
                </c:pt>
                <c:pt idx="13">
                  <c:v>3617.8228313089999</c:v>
                </c:pt>
                <c:pt idx="14">
                  <c:v>3456.7416626619997</c:v>
                </c:pt>
                <c:pt idx="15">
                  <c:v>3702.974627475</c:v>
                </c:pt>
                <c:pt idx="16">
                  <c:v>3650.8128924869998</c:v>
                </c:pt>
                <c:pt idx="17">
                  <c:v>4198.6839580610003</c:v>
                </c:pt>
                <c:pt idx="18">
                  <c:v>3786.6050588210001</c:v>
                </c:pt>
                <c:pt idx="19">
                  <c:v>3155.366738232</c:v>
                </c:pt>
                <c:pt idx="20">
                  <c:v>3140.0046141209996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2-44EF-89B9-6CE0EFE5EB1D}"/>
            </c:ext>
          </c:extLst>
        </c:ser>
        <c:ser>
          <c:idx val="2"/>
          <c:order val="1"/>
          <c:tx>
            <c:strRef>
              <c:f>'Section 7'!$C$242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7'!$S$239:$AM$239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7'!$S$242:$AM$242</c:f>
              <c:numCache>
                <c:formatCode>General</c:formatCode>
                <c:ptCount val="21"/>
                <c:pt idx="0">
                  <c:v>1286.715152769</c:v>
                </c:pt>
                <c:pt idx="1">
                  <c:v>1433.0483830620001</c:v>
                </c:pt>
                <c:pt idx="2">
                  <c:v>1447.000589969</c:v>
                </c:pt>
                <c:pt idx="3">
                  <c:v>1508.137543388</c:v>
                </c:pt>
                <c:pt idx="4">
                  <c:v>1418.3614197950001</c:v>
                </c:pt>
                <c:pt idx="5">
                  <c:v>1597.194178014</c:v>
                </c:pt>
                <c:pt idx="6">
                  <c:v>1496.1672583110001</c:v>
                </c:pt>
                <c:pt idx="7">
                  <c:v>1702.1990771789999</c:v>
                </c:pt>
                <c:pt idx="8">
                  <c:v>1363.6075727489999</c:v>
                </c:pt>
                <c:pt idx="9">
                  <c:v>1433.9272292779999</c:v>
                </c:pt>
                <c:pt idx="10">
                  <c:v>1426.3229599490001</c:v>
                </c:pt>
                <c:pt idx="11">
                  <c:v>1275.6998854589999</c:v>
                </c:pt>
                <c:pt idx="12">
                  <c:v>1326.5581812319999</c:v>
                </c:pt>
                <c:pt idx="13">
                  <c:v>1320.3632152150001</c:v>
                </c:pt>
                <c:pt idx="14">
                  <c:v>1300.2099421979999</c:v>
                </c:pt>
                <c:pt idx="15">
                  <c:v>1415.343941351</c:v>
                </c:pt>
                <c:pt idx="16">
                  <c:v>1391.5201018749999</c:v>
                </c:pt>
                <c:pt idx="17">
                  <c:v>1391.2862556780001</c:v>
                </c:pt>
                <c:pt idx="18">
                  <c:v>1408.0608077429999</c:v>
                </c:pt>
                <c:pt idx="19">
                  <c:v>1282.9790277540001</c:v>
                </c:pt>
                <c:pt idx="20">
                  <c:v>1105.1302971350001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C2-44EF-89B9-6CE0EFE5EB1D}"/>
            </c:ext>
          </c:extLst>
        </c:ser>
        <c:ser>
          <c:idx val="3"/>
          <c:order val="2"/>
          <c:tx>
            <c:strRef>
              <c:f>'Section 7'!$C$243</c:f>
              <c:strCache>
                <c:ptCount val="1"/>
                <c:pt idx="0">
                  <c:v>Peat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7'!$S$239:$AM$239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7'!$S$243:$AM$243</c:f>
              <c:numCache>
                <c:formatCode>General</c:formatCode>
                <c:ptCount val="21"/>
                <c:pt idx="0">
                  <c:v>1256.1898856819998</c:v>
                </c:pt>
                <c:pt idx="1">
                  <c:v>1238.223288681</c:v>
                </c:pt>
                <c:pt idx="2">
                  <c:v>1269.953238517</c:v>
                </c:pt>
                <c:pt idx="3">
                  <c:v>1319.68382967</c:v>
                </c:pt>
                <c:pt idx="4">
                  <c:v>1262.746547059</c:v>
                </c:pt>
                <c:pt idx="5">
                  <c:v>1297.7994441860001</c:v>
                </c:pt>
                <c:pt idx="6">
                  <c:v>1260.634187249</c:v>
                </c:pt>
                <c:pt idx="7">
                  <c:v>1178.126419078</c:v>
                </c:pt>
                <c:pt idx="8">
                  <c:v>1122.231007395</c:v>
                </c:pt>
                <c:pt idx="9">
                  <c:v>994.22651120699993</c:v>
                </c:pt>
                <c:pt idx="10">
                  <c:v>1009.420263404</c:v>
                </c:pt>
                <c:pt idx="11">
                  <c:v>928.60070089499993</c:v>
                </c:pt>
                <c:pt idx="12">
                  <c:v>931.45321757499994</c:v>
                </c:pt>
                <c:pt idx="13">
                  <c:v>914.70896801999993</c:v>
                </c:pt>
                <c:pt idx="14">
                  <c:v>876.15131334299997</c:v>
                </c:pt>
                <c:pt idx="15">
                  <c:v>913.14387779200001</c:v>
                </c:pt>
                <c:pt idx="16">
                  <c:v>854.35655355599999</c:v>
                </c:pt>
                <c:pt idx="17">
                  <c:v>880.7299808109999</c:v>
                </c:pt>
                <c:pt idx="18">
                  <c:v>840.28194068599998</c:v>
                </c:pt>
                <c:pt idx="19">
                  <c:v>751.04841052799998</c:v>
                </c:pt>
                <c:pt idx="20">
                  <c:v>657.33252017799998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C2-44EF-89B9-6CE0EFE5EB1D}"/>
            </c:ext>
          </c:extLst>
        </c:ser>
        <c:ser>
          <c:idx val="4"/>
          <c:order val="3"/>
          <c:tx>
            <c:strRef>
              <c:f>'Section 7'!$C$244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7'!$S$239:$AM$239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7'!$S$244:$AM$244</c:f>
              <c:numCache>
                <c:formatCode>General</c:formatCode>
                <c:ptCount val="21"/>
                <c:pt idx="0">
                  <c:v>1045.773287189</c:v>
                </c:pt>
                <c:pt idx="1">
                  <c:v>1013.07235112</c:v>
                </c:pt>
                <c:pt idx="2">
                  <c:v>1080.0671022640001</c:v>
                </c:pt>
                <c:pt idx="3">
                  <c:v>957.17386370199995</c:v>
                </c:pt>
                <c:pt idx="4">
                  <c:v>911.81662716000005</c:v>
                </c:pt>
                <c:pt idx="5">
                  <c:v>1006.147331693</c:v>
                </c:pt>
                <c:pt idx="6">
                  <c:v>1167.260187717</c:v>
                </c:pt>
                <c:pt idx="7">
                  <c:v>1109.6861731219999</c:v>
                </c:pt>
                <c:pt idx="8">
                  <c:v>954.73336289999997</c:v>
                </c:pt>
                <c:pt idx="9">
                  <c:v>1057.38114157</c:v>
                </c:pt>
                <c:pt idx="10">
                  <c:v>1177.1902946250002</c:v>
                </c:pt>
                <c:pt idx="11">
                  <c:v>1040.2881749869998</c:v>
                </c:pt>
                <c:pt idx="12">
                  <c:v>1086.429182054</c:v>
                </c:pt>
                <c:pt idx="13">
                  <c:v>1131.034772217</c:v>
                </c:pt>
                <c:pt idx="14">
                  <c:v>864.45583684899998</c:v>
                </c:pt>
                <c:pt idx="15">
                  <c:v>955.39183145100003</c:v>
                </c:pt>
                <c:pt idx="16">
                  <c:v>821.52620340500005</c:v>
                </c:pt>
                <c:pt idx="17">
                  <c:v>861.28508141999998</c:v>
                </c:pt>
                <c:pt idx="18">
                  <c:v>821.07403961600005</c:v>
                </c:pt>
                <c:pt idx="19">
                  <c:v>553.19260323499998</c:v>
                </c:pt>
                <c:pt idx="20">
                  <c:v>433.79330435500003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C2-44EF-89B9-6CE0EFE5EB1D}"/>
            </c:ext>
          </c:extLst>
        </c:ser>
        <c:ser>
          <c:idx val="5"/>
          <c:order val="4"/>
          <c:tx>
            <c:strRef>
              <c:f>'Section 7'!$C$245</c:f>
              <c:strCache>
                <c:ptCount val="1"/>
                <c:pt idx="0">
                  <c:v>Renewables</c:v>
                </c:pt>
              </c:strCache>
            </c:strRef>
          </c:tx>
          <c:spPr>
            <a:solidFill>
              <a:srgbClr val="00B495"/>
            </a:solidFill>
            <a:ln>
              <a:noFill/>
            </a:ln>
            <a:effectLst/>
          </c:spPr>
          <c:invertIfNegative val="0"/>
          <c:cat>
            <c:numRef>
              <c:f>'Section 7'!$S$239:$AM$239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7'!$S$245:$AM$245</c:f>
              <c:numCache>
                <c:formatCode>General</c:formatCode>
                <c:ptCount val="21"/>
                <c:pt idx="0">
                  <c:v>6.0742125099999997</c:v>
                </c:pt>
                <c:pt idx="1">
                  <c:v>5.9488965519999999</c:v>
                </c:pt>
                <c:pt idx="2">
                  <c:v>6.3169101650000004</c:v>
                </c:pt>
                <c:pt idx="3">
                  <c:v>6.6447922510000001</c:v>
                </c:pt>
                <c:pt idx="4">
                  <c:v>9.1891424520000005</c:v>
                </c:pt>
                <c:pt idx="5">
                  <c:v>8.0904560480000001</c:v>
                </c:pt>
                <c:pt idx="6">
                  <c:v>10.574083878</c:v>
                </c:pt>
                <c:pt idx="7">
                  <c:v>10.588052649</c:v>
                </c:pt>
                <c:pt idx="8">
                  <c:v>8.8254577800000007</c:v>
                </c:pt>
                <c:pt idx="9">
                  <c:v>10.920736596999999</c:v>
                </c:pt>
                <c:pt idx="10">
                  <c:v>11.187768953000001</c:v>
                </c:pt>
                <c:pt idx="11">
                  <c:v>10.365152072000001</c:v>
                </c:pt>
                <c:pt idx="12">
                  <c:v>13.352066363</c:v>
                </c:pt>
                <c:pt idx="13">
                  <c:v>13.629451208000001</c:v>
                </c:pt>
                <c:pt idx="14">
                  <c:v>11.232908715000001</c:v>
                </c:pt>
                <c:pt idx="15">
                  <c:v>12.030868402999999</c:v>
                </c:pt>
                <c:pt idx="16">
                  <c:v>10.523408165999999</c:v>
                </c:pt>
                <c:pt idx="17">
                  <c:v>10.924168985</c:v>
                </c:pt>
                <c:pt idx="18">
                  <c:v>11.139654484999999</c:v>
                </c:pt>
                <c:pt idx="19">
                  <c:v>9.9463285159999995</c:v>
                </c:pt>
                <c:pt idx="20">
                  <c:v>9.9679310280000006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48-41B0-A4E5-523F9F5A717F}"/>
            </c:ext>
          </c:extLst>
        </c:ser>
        <c:ser>
          <c:idx val="1"/>
          <c:order val="5"/>
          <c:tx>
            <c:strRef>
              <c:f>'Section 7'!$C$241</c:f>
              <c:strCache>
                <c:ptCount val="1"/>
                <c:pt idx="0">
                  <c:v>Electricity</c:v>
                </c:pt>
              </c:strCache>
            </c:strRef>
          </c:tx>
          <c:spPr>
            <a:pattFill prst="dkUpDiag">
              <a:fgClr>
                <a:srgbClr val="005A9E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'Section 7'!$S$239:$AM$239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7'!$S$241:$AM$241</c:f>
              <c:numCache>
                <c:formatCode>General</c:formatCode>
                <c:ptCount val="21"/>
                <c:pt idx="0">
                  <c:v>4644.0955497259638</c:v>
                </c:pt>
                <c:pt idx="1">
                  <c:v>4788.1467531283961</c:v>
                </c:pt>
                <c:pt idx="2">
                  <c:v>4779.0786097339915</c:v>
                </c:pt>
                <c:pt idx="3">
                  <c:v>4720.8750200762479</c:v>
                </c:pt>
                <c:pt idx="4">
                  <c:v>4571.5223234830182</c:v>
                </c:pt>
                <c:pt idx="5">
                  <c:v>4689.5980798526589</c:v>
                </c:pt>
                <c:pt idx="6">
                  <c:v>4268.4978516367819</c:v>
                </c:pt>
                <c:pt idx="7">
                  <c:v>4561.6406675736807</c:v>
                </c:pt>
                <c:pt idx="8">
                  <c:v>4051.4137744605687</c:v>
                </c:pt>
                <c:pt idx="9">
                  <c:v>4275.2351916696016</c:v>
                </c:pt>
                <c:pt idx="10">
                  <c:v>3741.6021003123246</c:v>
                </c:pt>
                <c:pt idx="11">
                  <c:v>3578.7036395858363</c:v>
                </c:pt>
                <c:pt idx="12">
                  <c:v>3706.3980502310415</c:v>
                </c:pt>
                <c:pt idx="13">
                  <c:v>3838.1195037735642</c:v>
                </c:pt>
                <c:pt idx="14">
                  <c:v>3597.7175967971343</c:v>
                </c:pt>
                <c:pt idx="15">
                  <c:v>3134.6991688638018</c:v>
                </c:pt>
                <c:pt idx="16">
                  <c:v>2698.0398536843463</c:v>
                </c:pt>
                <c:pt idx="17">
                  <c:v>2691.0731564421681</c:v>
                </c:pt>
                <c:pt idx="18">
                  <c:v>3028.1656770461777</c:v>
                </c:pt>
                <c:pt idx="19">
                  <c:v>2748.3614444970963</c:v>
                </c:pt>
                <c:pt idx="20">
                  <c:v>2055.847677532689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C2-44EF-89B9-6CE0EFE5E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MtCO</a:t>
                </a:r>
                <a:r>
                  <a:rPr lang="en-IE" baseline="-25000"/>
                  <a:t>2</a:t>
                </a:r>
                <a:r>
                  <a:rPr lang="en-IE"/>
                  <a:t>eq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'Section 7'!$C$289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7'!$S$239:$AM$239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7'!$S$289:$AM$289</c:f>
              <c:numCache>
                <c:formatCode>General</c:formatCode>
                <c:ptCount val="21"/>
                <c:pt idx="0">
                  <c:v>667.26433598899996</c:v>
                </c:pt>
                <c:pt idx="1">
                  <c:v>672.36773822999999</c:v>
                </c:pt>
                <c:pt idx="2">
                  <c:v>675.83969627700003</c:v>
                </c:pt>
                <c:pt idx="3">
                  <c:v>739.13901879900004</c:v>
                </c:pt>
                <c:pt idx="4">
                  <c:v>756.41849525700002</c:v>
                </c:pt>
                <c:pt idx="5">
                  <c:v>776.65511302000004</c:v>
                </c:pt>
                <c:pt idx="6">
                  <c:v>728.57335351900008</c:v>
                </c:pt>
                <c:pt idx="7">
                  <c:v>809.92082436999999</c:v>
                </c:pt>
                <c:pt idx="8">
                  <c:v>736.215238881</c:v>
                </c:pt>
                <c:pt idx="9">
                  <c:v>825.705035318</c:v>
                </c:pt>
                <c:pt idx="10">
                  <c:v>781.13517114700005</c:v>
                </c:pt>
                <c:pt idx="11">
                  <c:v>747.08815446700009</c:v>
                </c:pt>
                <c:pt idx="12">
                  <c:v>843.38597812299986</c:v>
                </c:pt>
                <c:pt idx="13">
                  <c:v>792.20484561300009</c:v>
                </c:pt>
                <c:pt idx="14">
                  <c:v>763.64408599199987</c:v>
                </c:pt>
                <c:pt idx="15">
                  <c:v>833.27993472000003</c:v>
                </c:pt>
                <c:pt idx="16">
                  <c:v>872.37098445499998</c:v>
                </c:pt>
                <c:pt idx="17">
                  <c:v>759.86627088299997</c:v>
                </c:pt>
                <c:pt idx="18">
                  <c:v>827.77120484199997</c:v>
                </c:pt>
                <c:pt idx="19">
                  <c:v>821.56970614800002</c:v>
                </c:pt>
                <c:pt idx="20">
                  <c:v>776.17392268100002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46-4910-91E4-64231D068A50}"/>
            </c:ext>
          </c:extLst>
        </c:ser>
        <c:ser>
          <c:idx val="2"/>
          <c:order val="1"/>
          <c:tx>
            <c:strRef>
              <c:f>'Section 7'!$C$290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7'!$S$239:$AM$239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7'!$S$290:$AM$290</c:f>
              <c:numCache>
                <c:formatCode>General</c:formatCode>
                <c:ptCount val="21"/>
                <c:pt idx="0">
                  <c:v>1002.3991419069999</c:v>
                </c:pt>
                <c:pt idx="1">
                  <c:v>916.54310749699994</c:v>
                </c:pt>
                <c:pt idx="2">
                  <c:v>945.77844835099995</c:v>
                </c:pt>
                <c:pt idx="3">
                  <c:v>859.27627802300003</c:v>
                </c:pt>
                <c:pt idx="4">
                  <c:v>799.54040116700003</c:v>
                </c:pt>
                <c:pt idx="5">
                  <c:v>829.07679498000005</c:v>
                </c:pt>
                <c:pt idx="6">
                  <c:v>643.73589617699997</c:v>
                </c:pt>
                <c:pt idx="7">
                  <c:v>669.99176290599985</c:v>
                </c:pt>
                <c:pt idx="8">
                  <c:v>613.07582395300005</c:v>
                </c:pt>
                <c:pt idx="9">
                  <c:v>584.79252143500003</c:v>
                </c:pt>
                <c:pt idx="10">
                  <c:v>709.47695360499995</c:v>
                </c:pt>
                <c:pt idx="11">
                  <c:v>649.21687324300001</c:v>
                </c:pt>
                <c:pt idx="12">
                  <c:v>688.1550333109999</c:v>
                </c:pt>
                <c:pt idx="13">
                  <c:v>644.42314064600009</c:v>
                </c:pt>
                <c:pt idx="14">
                  <c:v>611.21487441500005</c:v>
                </c:pt>
                <c:pt idx="15">
                  <c:v>669.88874124000006</c:v>
                </c:pt>
                <c:pt idx="16">
                  <c:v>620.74207068599992</c:v>
                </c:pt>
                <c:pt idx="17">
                  <c:v>543.29179443099997</c:v>
                </c:pt>
                <c:pt idx="18">
                  <c:v>577.23080809199996</c:v>
                </c:pt>
                <c:pt idx="19">
                  <c:v>557.70498918600003</c:v>
                </c:pt>
                <c:pt idx="20">
                  <c:v>567.98859391099995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46-4910-91E4-64231D068A50}"/>
            </c:ext>
          </c:extLst>
        </c:ser>
        <c:ser>
          <c:idx val="3"/>
          <c:order val="2"/>
          <c:tx>
            <c:strRef>
              <c:f>'Section 7'!$C$291</c:f>
              <c:strCache>
                <c:ptCount val="1"/>
                <c:pt idx="0">
                  <c:v>Renewables</c:v>
                </c:pt>
              </c:strCache>
            </c:strRef>
          </c:tx>
          <c:spPr>
            <a:solidFill>
              <a:srgbClr val="00B495"/>
            </a:solidFill>
            <a:ln>
              <a:noFill/>
            </a:ln>
            <a:effectLst/>
          </c:spPr>
          <c:invertIfNegative val="0"/>
          <c:cat>
            <c:numRef>
              <c:f>'Section 7'!$S$239:$AM$239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7'!$S$291:$AM$291</c:f>
              <c:numCache>
                <c:formatCode>General</c:formatCode>
                <c:ptCount val="21"/>
                <c:pt idx="0">
                  <c:v>1.6979737000000002E-2</c:v>
                </c:pt>
                <c:pt idx="1">
                  <c:v>1.6813268999999999E-2</c:v>
                </c:pt>
                <c:pt idx="2">
                  <c:v>8.8930109999999993E-2</c:v>
                </c:pt>
                <c:pt idx="3">
                  <c:v>0.57954675</c:v>
                </c:pt>
                <c:pt idx="4">
                  <c:v>2.328953066</c:v>
                </c:pt>
                <c:pt idx="5">
                  <c:v>4.4861797079999999</c:v>
                </c:pt>
                <c:pt idx="6">
                  <c:v>5.7691973049999996</c:v>
                </c:pt>
                <c:pt idx="7">
                  <c:v>4.7816358809999997</c:v>
                </c:pt>
                <c:pt idx="8">
                  <c:v>6.270709493</c:v>
                </c:pt>
                <c:pt idx="9">
                  <c:v>7.5975291580000013</c:v>
                </c:pt>
                <c:pt idx="10">
                  <c:v>9.9660855149999996</c:v>
                </c:pt>
                <c:pt idx="11">
                  <c:v>11.052539195</c:v>
                </c:pt>
                <c:pt idx="12">
                  <c:v>6.6447519259999988</c:v>
                </c:pt>
                <c:pt idx="13">
                  <c:v>9.8308277540000013</c:v>
                </c:pt>
                <c:pt idx="14">
                  <c:v>8.3794843960000005</c:v>
                </c:pt>
                <c:pt idx="15">
                  <c:v>7.4609529749999997</c:v>
                </c:pt>
                <c:pt idx="16">
                  <c:v>6.1784933859999995</c:v>
                </c:pt>
                <c:pt idx="17">
                  <c:v>6.8700371549999995</c:v>
                </c:pt>
                <c:pt idx="18">
                  <c:v>7.9151925609999996</c:v>
                </c:pt>
                <c:pt idx="19">
                  <c:v>8.4104883539999999</c:v>
                </c:pt>
                <c:pt idx="20">
                  <c:v>7.5442133200000008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46-4910-91E4-64231D068A50}"/>
            </c:ext>
          </c:extLst>
        </c:ser>
        <c:ser>
          <c:idx val="4"/>
          <c:order val="3"/>
          <c:tx>
            <c:strRef>
              <c:f>'Section 7'!$C$292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7'!$S$239:$AM$239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7'!$S$292:$AM$292</c:f>
              <c:numCache>
                <c:formatCode>General</c:formatCode>
                <c:ptCount val="21"/>
                <c:pt idx="0">
                  <c:v>108.40501529599999</c:v>
                </c:pt>
                <c:pt idx="1">
                  <c:v>106.07432639399998</c:v>
                </c:pt>
                <c:pt idx="2">
                  <c:v>107.05887050699999</c:v>
                </c:pt>
                <c:pt idx="3">
                  <c:v>107.05887050699999</c:v>
                </c:pt>
                <c:pt idx="4">
                  <c:v>107.05887050699999</c:v>
                </c:pt>
                <c:pt idx="5">
                  <c:v>107.05887050699999</c:v>
                </c:pt>
                <c:pt idx="6">
                  <c:v>2.564591681</c:v>
                </c:pt>
                <c:pt idx="7">
                  <c:v>3.9406167679999999</c:v>
                </c:pt>
                <c:pt idx="8">
                  <c:v>5.0015520500000008</c:v>
                </c:pt>
                <c:pt idx="9">
                  <c:v>2.1737207889999999</c:v>
                </c:pt>
                <c:pt idx="10">
                  <c:v>1.8865503350000001</c:v>
                </c:pt>
                <c:pt idx="11">
                  <c:v>1.1167739829999999</c:v>
                </c:pt>
                <c:pt idx="12">
                  <c:v>1.1127855049999997</c:v>
                </c:pt>
                <c:pt idx="13">
                  <c:v>2.4249949339999999</c:v>
                </c:pt>
                <c:pt idx="14">
                  <c:v>2.1338360029999999</c:v>
                </c:pt>
                <c:pt idx="15">
                  <c:v>2.229559487</c:v>
                </c:pt>
                <c:pt idx="16">
                  <c:v>1.8107692440000001</c:v>
                </c:pt>
                <c:pt idx="17">
                  <c:v>0.72191461100000009</c:v>
                </c:pt>
                <c:pt idx="18">
                  <c:v>0.78573026800000001</c:v>
                </c:pt>
                <c:pt idx="19">
                  <c:v>0.84555744500000007</c:v>
                </c:pt>
                <c:pt idx="20">
                  <c:v>0.84555744500000007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46-4910-91E4-64231D068A50}"/>
            </c:ext>
          </c:extLst>
        </c:ser>
        <c:ser>
          <c:idx val="5"/>
          <c:order val="4"/>
          <c:tx>
            <c:strRef>
              <c:f>'Section 7'!$C$293</c:f>
              <c:strCache>
                <c:ptCount val="1"/>
                <c:pt idx="0">
                  <c:v>Peat</c:v>
                </c:pt>
              </c:strCache>
            </c:strRef>
          </c:tx>
          <c:spPr>
            <a:solidFill>
              <a:srgbClr val="833607"/>
            </a:solidFill>
            <a:ln>
              <a:noFill/>
            </a:ln>
            <a:effectLst/>
          </c:spPr>
          <c:invertIfNegative val="0"/>
          <c:cat>
            <c:numRef>
              <c:f>'Section 7'!$S$239:$AM$239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7'!$S$293:$AM$293</c:f>
              <c:numCache>
                <c:formatCode>General</c:formatCode>
                <c:ptCount val="21"/>
                <c:pt idx="0">
                  <c:v>3.6913653219999998</c:v>
                </c:pt>
                <c:pt idx="1">
                  <c:v>1.8456826609999999</c:v>
                </c:pt>
                <c:pt idx="2">
                  <c:v>1.9028988229999999</c:v>
                </c:pt>
                <c:pt idx="3">
                  <c:v>1.622355059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25-4499-86D1-29BDC7580161}"/>
            </c:ext>
          </c:extLst>
        </c:ser>
        <c:ser>
          <c:idx val="0"/>
          <c:order val="5"/>
          <c:tx>
            <c:strRef>
              <c:f>'Section 7'!$C$288</c:f>
              <c:strCache>
                <c:ptCount val="1"/>
                <c:pt idx="0">
                  <c:v>Electricity</c:v>
                </c:pt>
              </c:strCache>
            </c:strRef>
          </c:tx>
          <c:spPr>
            <a:pattFill prst="dkUpDiag">
              <a:fgClr>
                <a:srgbClr val="005A9E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'Section 7'!$S$239:$AM$239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7'!$S$288:$AM$288</c:f>
              <c:numCache>
                <c:formatCode>General</c:formatCode>
                <c:ptCount val="21"/>
                <c:pt idx="0">
                  <c:v>4987.3319735884334</c:v>
                </c:pt>
                <c:pt idx="1">
                  <c:v>4966.1441892447665</c:v>
                </c:pt>
                <c:pt idx="2">
                  <c:v>5418.9953805250452</c:v>
                </c:pt>
                <c:pt idx="3">
                  <c:v>5494.9735027374918</c:v>
                </c:pt>
                <c:pt idx="4">
                  <c:v>5564.2815694072879</c:v>
                </c:pt>
                <c:pt idx="5">
                  <c:v>5715.2437471852636</c:v>
                </c:pt>
                <c:pt idx="6">
                  <c:v>5339.3342110703043</c:v>
                </c:pt>
                <c:pt idx="7">
                  <c:v>5254.1121549775735</c:v>
                </c:pt>
                <c:pt idx="8">
                  <c:v>4901.2266987530666</c:v>
                </c:pt>
                <c:pt idx="9">
                  <c:v>5249.7558938664961</c:v>
                </c:pt>
                <c:pt idx="10">
                  <c:v>4720.0874980162098</c:v>
                </c:pt>
                <c:pt idx="11">
                  <c:v>4564.9835765856142</c:v>
                </c:pt>
                <c:pt idx="12">
                  <c:v>5072.4420943436089</c:v>
                </c:pt>
                <c:pt idx="13">
                  <c:v>5442.3748869635674</c:v>
                </c:pt>
                <c:pt idx="14">
                  <c:v>5132.049131975572</c:v>
                </c:pt>
                <c:pt idx="15">
                  <c:v>4854.8718694742638</c:v>
                </c:pt>
                <c:pt idx="16">
                  <c:v>4425.4321807204742</c:v>
                </c:pt>
                <c:pt idx="17">
                  <c:v>3871.5555347288482</c:v>
                </c:pt>
                <c:pt idx="18">
                  <c:v>4733.9462830286611</c:v>
                </c:pt>
                <c:pt idx="19">
                  <c:v>4930.9786135205295</c:v>
                </c:pt>
                <c:pt idx="20">
                  <c:v>4052.7799243388158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46-4910-91E4-64231D068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MtCO</a:t>
                </a:r>
                <a:r>
                  <a:rPr lang="en-IE" baseline="-25000"/>
                  <a:t>2</a:t>
                </a:r>
                <a:r>
                  <a:rPr lang="en-IE"/>
                  <a:t>eq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7'!$C$336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7'!$S$239:$AM$239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7'!$S$336:$AM$336</c:f>
              <c:numCache>
                <c:formatCode>General</c:formatCode>
                <c:ptCount val="21"/>
                <c:pt idx="0">
                  <c:v>1059.815611537</c:v>
                </c:pt>
                <c:pt idx="1">
                  <c:v>1041.064561375</c:v>
                </c:pt>
                <c:pt idx="2">
                  <c:v>1088.5828657249999</c:v>
                </c:pt>
                <c:pt idx="3">
                  <c:v>1034.0956190649999</c:v>
                </c:pt>
                <c:pt idx="4">
                  <c:v>979.67535806800004</c:v>
                </c:pt>
                <c:pt idx="5">
                  <c:v>1033.0311378280001</c:v>
                </c:pt>
                <c:pt idx="6">
                  <c:v>885.22186942300004</c:v>
                </c:pt>
                <c:pt idx="7">
                  <c:v>821.80739323599994</c:v>
                </c:pt>
                <c:pt idx="8">
                  <c:v>777.49560297200003</c:v>
                </c:pt>
                <c:pt idx="9">
                  <c:v>750.58623890800004</c:v>
                </c:pt>
                <c:pt idx="10">
                  <c:v>668.03991383000005</c:v>
                </c:pt>
                <c:pt idx="11">
                  <c:v>602.98453150500006</c:v>
                </c:pt>
                <c:pt idx="12">
                  <c:v>574.66740702599998</c:v>
                </c:pt>
                <c:pt idx="13">
                  <c:v>594.84300801000006</c:v>
                </c:pt>
                <c:pt idx="14">
                  <c:v>625.2817304539999</c:v>
                </c:pt>
                <c:pt idx="15">
                  <c:v>674.11215466900001</c:v>
                </c:pt>
                <c:pt idx="16">
                  <c:v>682.96900186999994</c:v>
                </c:pt>
                <c:pt idx="17">
                  <c:v>681.75713567499997</c:v>
                </c:pt>
                <c:pt idx="18">
                  <c:v>677.39604489700002</c:v>
                </c:pt>
                <c:pt idx="19">
                  <c:v>906.47016728900007</c:v>
                </c:pt>
                <c:pt idx="20">
                  <c:v>825.03388248400006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A-42A4-B49B-BBA56D079BFD}"/>
            </c:ext>
          </c:extLst>
        </c:ser>
        <c:ser>
          <c:idx val="1"/>
          <c:order val="1"/>
          <c:tx>
            <c:strRef>
              <c:f>'Section 7'!$C$337</c:f>
              <c:strCache>
                <c:ptCount val="1"/>
                <c:pt idx="0">
                  <c:v>Electricity</c:v>
                </c:pt>
              </c:strCache>
            </c:strRef>
          </c:tx>
          <c:spPr>
            <a:pattFill prst="dkUpDiag">
              <a:fgClr>
                <a:srgbClr val="005A9E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'Section 7'!$S$239:$AM$239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7'!$S$337:$AM$337</c:f>
              <c:numCache>
                <c:formatCode>General</c:formatCode>
                <c:ptCount val="21"/>
                <c:pt idx="0">
                  <c:v>403.34163186681144</c:v>
                </c:pt>
                <c:pt idx="1">
                  <c:v>396.29638250776821</c:v>
                </c:pt>
                <c:pt idx="2">
                  <c:v>409.30405508202506</c:v>
                </c:pt>
                <c:pt idx="3">
                  <c:v>358.20992197592284</c:v>
                </c:pt>
                <c:pt idx="4">
                  <c:v>317.96214767929268</c:v>
                </c:pt>
                <c:pt idx="5">
                  <c:v>308.80217313915921</c:v>
                </c:pt>
                <c:pt idx="6">
                  <c:v>293.21323792309568</c:v>
                </c:pt>
                <c:pt idx="7">
                  <c:v>297.84750370452639</c:v>
                </c:pt>
                <c:pt idx="8">
                  <c:v>272.92363197675053</c:v>
                </c:pt>
                <c:pt idx="9">
                  <c:v>293.77389711104513</c:v>
                </c:pt>
                <c:pt idx="10">
                  <c:v>262.6926879711985</c:v>
                </c:pt>
                <c:pt idx="11">
                  <c:v>259.21191986169265</c:v>
                </c:pt>
                <c:pt idx="12">
                  <c:v>262.43279978933617</c:v>
                </c:pt>
                <c:pt idx="13">
                  <c:v>272.03609115309337</c:v>
                </c:pt>
                <c:pt idx="14">
                  <c:v>252.42849234168986</c:v>
                </c:pt>
                <c:pt idx="15">
                  <c:v>214.26519952729191</c:v>
                </c:pt>
                <c:pt idx="16">
                  <c:v>182.84160450836779</c:v>
                </c:pt>
                <c:pt idx="17">
                  <c:v>175.27028543999384</c:v>
                </c:pt>
                <c:pt idx="18">
                  <c:v>191.72358202413508</c:v>
                </c:pt>
                <c:pt idx="19">
                  <c:v>178.80835480118336</c:v>
                </c:pt>
                <c:pt idx="20">
                  <c:v>131.06767604055653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A-42A4-B49B-BBA56D079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MtCO</a:t>
                </a:r>
                <a:r>
                  <a:rPr lang="en-IE" baseline="-25000"/>
                  <a:t>2</a:t>
                </a:r>
                <a:r>
                  <a:rPr lang="en-IE"/>
                  <a:t>eq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explosion val="1"/>
          <c:dPt>
            <c:idx val="0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169-48EC-86A9-A49FD876A1C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169-48EC-86A9-A49FD876A1C0}"/>
              </c:ext>
            </c:extLst>
          </c:dPt>
          <c:dPt>
            <c:idx val="2"/>
            <c:bubble3D val="0"/>
            <c:spPr>
              <a:solidFill>
                <a:srgbClr val="CC00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169-48EC-86A9-A49FD876A1C0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169-48EC-86A9-A49FD876A1C0}"/>
              </c:ext>
            </c:extLst>
          </c:dPt>
          <c:dLbls>
            <c:dLbl>
              <c:idx val="0"/>
              <c:layout>
                <c:manualLayout>
                  <c:x val="0.13999326466682341"/>
                  <c:y val="-0.20885159935020661"/>
                </c:manualLayout>
              </c:layout>
              <c:tx>
                <c:rich>
                  <a:bodyPr/>
                  <a:lstStyle/>
                  <a:p>
                    <a:fld id="{C8F0B86C-40AB-46C8-AB9E-B29006806A20}" type="CATEGORYNAME">
                      <a:rPr lang="en-US"/>
                      <a:pPr/>
                      <a:t>[CATEGORY NAME]</a:t>
                    </a:fld>
                    <a:endParaRPr lang="en-US" baseline="0"/>
                  </a:p>
                  <a:p>
                    <a:fld id="{7361478A-4351-4577-A070-15B22DD9A6FF}" type="VALUE">
                      <a:rPr lang="en-US"/>
                      <a:pPr/>
                      <a:t>[VALUE]</a:t>
                    </a:fld>
                    <a:r>
                      <a:rPr lang="en-US"/>
                      <a:t> TWh</a:t>
                    </a:r>
                    <a:endParaRPr lang="en-US" baseline="0"/>
                  </a:p>
                  <a:p>
                    <a:fld id="{797016AD-A881-4DC4-AEDC-BBAA565DF83D}" type="PERCENTAGE">
                      <a:rPr lang="en-US"/>
                      <a:pPr/>
                      <a:t>[PERCENTAGE]</a:t>
                    </a:fld>
                    <a:endParaRPr lang="en-IE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169-48EC-86A9-A49FD876A1C0}"/>
                </c:ext>
              </c:extLst>
            </c:dLbl>
            <c:dLbl>
              <c:idx val="1"/>
              <c:layout>
                <c:manualLayout>
                  <c:x val="-0.1453347420153665"/>
                  <c:y val="0.12024065261260891"/>
                </c:manualLayout>
              </c:layout>
              <c:tx>
                <c:rich>
                  <a:bodyPr/>
                  <a:lstStyle/>
                  <a:p>
                    <a:fld id="{B07EE64D-C271-4F75-A06C-7BCF92A1C14A}" type="CATEGORYNAME">
                      <a:rPr lang="en-US"/>
                      <a:pPr/>
                      <a:t>[CATEGORY NAME]</a:t>
                    </a:fld>
                    <a:endParaRPr lang="en-US" baseline="0"/>
                  </a:p>
                  <a:p>
                    <a:fld id="{DDC8ACD3-DA1C-4491-8044-A3F7D860C8AB}" type="VALUE">
                      <a:rPr lang="en-US"/>
                      <a:pPr/>
                      <a:t>[VALUE]</a:t>
                    </a:fld>
                    <a:r>
                      <a:rPr lang="en-US"/>
                      <a:t> TWh</a:t>
                    </a:r>
                    <a:endParaRPr lang="en-US" baseline="0"/>
                  </a:p>
                  <a:p>
                    <a:fld id="{F08FB47B-43CF-422B-9D33-0AF47D9ADB00}" type="PERCENTAGE">
                      <a:rPr lang="en-US"/>
                      <a:pPr/>
                      <a:t>[PERCENTAGE]</a:t>
                    </a:fld>
                    <a:endParaRPr lang="en-IE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169-48EC-86A9-A49FD876A1C0}"/>
                </c:ext>
              </c:extLst>
            </c:dLbl>
            <c:dLbl>
              <c:idx val="2"/>
              <c:layout>
                <c:manualLayout>
                  <c:x val="-0.21734302081425905"/>
                  <c:y val="8.543784454197545E-2"/>
                </c:manualLayout>
              </c:layout>
              <c:tx>
                <c:rich>
                  <a:bodyPr/>
                  <a:lstStyle/>
                  <a:p>
                    <a:fld id="{78A2F362-35BA-4950-BAC2-87E868857923}" type="CATEGORYNAME">
                      <a:rPr lang="en-US"/>
                      <a:pPr/>
                      <a:t>[CATEGORY NAME]</a:t>
                    </a:fld>
                    <a:endParaRPr lang="en-US" baseline="0"/>
                  </a:p>
                  <a:p>
                    <a:fld id="{21E2A6AE-B5EA-4877-BD5E-AAC23DD0BBF8}" type="VALUE">
                      <a:rPr lang="en-US"/>
                      <a:pPr/>
                      <a:t>[VALUE]</a:t>
                    </a:fld>
                    <a:r>
                      <a:rPr lang="en-US"/>
                      <a:t> TWh</a:t>
                    </a:r>
                    <a:endParaRPr lang="en-US" baseline="0"/>
                  </a:p>
                  <a:p>
                    <a:fld id="{0DB66BDA-88D6-42FB-AD56-460FF0BA29AD}" type="PERCENTAGE">
                      <a:rPr lang="en-US"/>
                      <a:pPr/>
                      <a:t>[PERCENTAGE]</a:t>
                    </a:fld>
                    <a:endParaRPr lang="en-IE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5169-48EC-86A9-A49FD876A1C0}"/>
                </c:ext>
              </c:extLst>
            </c:dLbl>
            <c:dLbl>
              <c:idx val="3"/>
              <c:layout>
                <c:manualLayout>
                  <c:x val="-0.18835393887020851"/>
                  <c:y val="-0.16958060526324806"/>
                </c:manualLayout>
              </c:layout>
              <c:tx>
                <c:rich>
                  <a:bodyPr/>
                  <a:lstStyle/>
                  <a:p>
                    <a:fld id="{002CAF29-A2DB-4A3D-B312-1AC0AC700841}" type="CATEGORYNAME">
                      <a:rPr lang="en-US"/>
                      <a:pPr/>
                      <a:t>[CATEGORY NAME]</a:t>
                    </a:fld>
                    <a:endParaRPr lang="en-US" baseline="0"/>
                  </a:p>
                  <a:p>
                    <a:fld id="{8CE61583-4973-40B9-A044-5FCA1C994933}" type="VALUE">
                      <a:rPr lang="en-US"/>
                      <a:pPr/>
                      <a:t>[VALUE]</a:t>
                    </a:fld>
                    <a:r>
                      <a:rPr lang="en-US"/>
                      <a:t> TWh</a:t>
                    </a:r>
                    <a:endParaRPr lang="en-US" baseline="0"/>
                  </a:p>
                  <a:p>
                    <a:fld id="{34CC0988-82C4-43C6-A380-8416C89453FA}" type="PERCENTAGE">
                      <a:rPr lang="en-US"/>
                      <a:pPr/>
                      <a:t>[PERCENTAGE]</a:t>
                    </a:fld>
                    <a:endParaRPr lang="en-IE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5169-48EC-86A9-A49FD876A1C0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1'!$C$390:$C$393</c:f>
              <c:strCache>
                <c:ptCount val="4"/>
                <c:pt idx="0">
                  <c:v>Road</c:v>
                </c:pt>
                <c:pt idx="1">
                  <c:v>Air</c:v>
                </c:pt>
                <c:pt idx="2">
                  <c:v>Sea</c:v>
                </c:pt>
                <c:pt idx="3">
                  <c:v>Rail</c:v>
                </c:pt>
              </c:strCache>
            </c:strRef>
          </c:cat>
          <c:val>
            <c:numRef>
              <c:f>'Section 1'!$F$390:$F$393</c:f>
              <c:numCache>
                <c:formatCode>0.00</c:formatCode>
                <c:ptCount val="4"/>
                <c:pt idx="0">
                  <c:v>46.177848530662857</c:v>
                </c:pt>
                <c:pt idx="1">
                  <c:v>13.366009005824786</c:v>
                </c:pt>
                <c:pt idx="2">
                  <c:v>1.0756308045159761</c:v>
                </c:pt>
                <c:pt idx="3">
                  <c:v>0.51949475143525214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9-48EC-86A9-A49FD876A1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302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7'!$C$371</c:f>
              <c:strCache>
                <c:ptCount val="1"/>
                <c:pt idx="0">
                  <c:v>Electricity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'Section 7'!$S$370:$AM$370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7'!$S$371:$AM$371</c:f>
              <c:numCache>
                <c:formatCode>#,##0</c:formatCode>
                <c:ptCount val="21"/>
                <c:pt idx="0">
                  <c:v>15354.982587035001</c:v>
                </c:pt>
                <c:pt idx="1">
                  <c:v>15028.452055883003</c:v>
                </c:pt>
                <c:pt idx="2">
                  <c:v>15493.392823762</c:v>
                </c:pt>
                <c:pt idx="3">
                  <c:v>15114.237808915999</c:v>
                </c:pt>
                <c:pt idx="4">
                  <c:v>14663.440009157001</c:v>
                </c:pt>
                <c:pt idx="5">
                  <c:v>14672.688876975</c:v>
                </c:pt>
                <c:pt idx="6">
                  <c:v>13278.527546371999</c:v>
                </c:pt>
                <c:pt idx="7">
                  <c:v>13557.697096565002</c:v>
                </c:pt>
                <c:pt idx="8">
                  <c:v>12166.518545846</c:v>
                </c:pt>
                <c:pt idx="9">
                  <c:v>13072.606656622002</c:v>
                </c:pt>
                <c:pt idx="10">
                  <c:v>11704.238743593</c:v>
                </c:pt>
                <c:pt idx="11">
                  <c:v>11527.254193691</c:v>
                </c:pt>
                <c:pt idx="12">
                  <c:v>12128.730048575999</c:v>
                </c:pt>
                <c:pt idx="13">
                  <c:v>12859.497592166999</c:v>
                </c:pt>
                <c:pt idx="14">
                  <c:v>12046.923813520001</c:v>
                </c:pt>
                <c:pt idx="15">
                  <c:v>10700.966757894999</c:v>
                </c:pt>
                <c:pt idx="16">
                  <c:v>9454.100523092</c:v>
                </c:pt>
                <c:pt idx="17">
                  <c:v>8863.353583655</c:v>
                </c:pt>
                <c:pt idx="18">
                  <c:v>10355.897606453</c:v>
                </c:pt>
                <c:pt idx="19">
                  <c:v>10144.823956765998</c:v>
                </c:pt>
                <c:pt idx="20">
                  <c:v>8028.9399375740004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4-4351-B077-A5F4BA4F2838}"/>
            </c:ext>
          </c:extLst>
        </c:ser>
        <c:ser>
          <c:idx val="1"/>
          <c:order val="1"/>
          <c:tx>
            <c:strRef>
              <c:f>'Section 7'!$C$372</c:f>
              <c:strCache>
                <c:ptCount val="1"/>
                <c:pt idx="0">
                  <c:v>Transport (ex. int. aviation)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'Section 7'!$S$370:$AM$370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7'!$S$372:$AM$372</c:f>
              <c:numCache>
                <c:formatCode>#,##0</c:formatCode>
                <c:ptCount val="21"/>
                <c:pt idx="0">
                  <c:v>11585.138424096998</c:v>
                </c:pt>
                <c:pt idx="1">
                  <c:v>12293.041216248001</c:v>
                </c:pt>
                <c:pt idx="2">
                  <c:v>12974.871620986734</c:v>
                </c:pt>
                <c:pt idx="3">
                  <c:v>13653.057430899999</c:v>
                </c:pt>
                <c:pt idx="4">
                  <c:v>14260.343277104999</c:v>
                </c:pt>
                <c:pt idx="5">
                  <c:v>13519.409637881003</c:v>
                </c:pt>
                <c:pt idx="6">
                  <c:v>12295.709834989</c:v>
                </c:pt>
                <c:pt idx="7">
                  <c:v>11369.770078734</c:v>
                </c:pt>
                <c:pt idx="8">
                  <c:v>11075.681203157003</c:v>
                </c:pt>
                <c:pt idx="9">
                  <c:v>10700.862231317002</c:v>
                </c:pt>
                <c:pt idx="10">
                  <c:v>10917.065352917003</c:v>
                </c:pt>
                <c:pt idx="11">
                  <c:v>11197.124629010999</c:v>
                </c:pt>
                <c:pt idx="12">
                  <c:v>11686.399717160999</c:v>
                </c:pt>
                <c:pt idx="13">
                  <c:v>12210.115625947003</c:v>
                </c:pt>
                <c:pt idx="14">
                  <c:v>12052.902822118998</c:v>
                </c:pt>
                <c:pt idx="15">
                  <c:v>12220.861958329</c:v>
                </c:pt>
                <c:pt idx="16">
                  <c:v>12220.089918494999</c:v>
                </c:pt>
                <c:pt idx="17">
                  <c:v>10289.233907686003</c:v>
                </c:pt>
                <c:pt idx="18">
                  <c:v>10972.194623700001</c:v>
                </c:pt>
                <c:pt idx="19">
                  <c:v>11644.419506593998</c:v>
                </c:pt>
                <c:pt idx="20">
                  <c:v>11681.145322397002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4-4351-B077-A5F4BA4F2838}"/>
            </c:ext>
          </c:extLst>
        </c:ser>
        <c:ser>
          <c:idx val="2"/>
          <c:order val="2"/>
          <c:tx>
            <c:strRef>
              <c:f>'Section 7'!$C$373</c:f>
              <c:strCache>
                <c:ptCount val="1"/>
                <c:pt idx="0">
                  <c:v>Heat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'Section 7'!$S$370:$AM$370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7'!$S$373:$AM$373</c:f>
              <c:numCache>
                <c:formatCode>#,##0</c:formatCode>
                <c:ptCount val="21"/>
                <c:pt idx="0">
                  <c:v>16218.775625588993</c:v>
                </c:pt>
                <c:pt idx="1">
                  <c:v>16346.988622172006</c:v>
                </c:pt>
                <c:pt idx="2">
                  <c:v>17170.282200969006</c:v>
                </c:pt>
                <c:pt idx="3">
                  <c:v>16509.45745011999</c:v>
                </c:pt>
                <c:pt idx="4">
                  <c:v>16173.139046317003</c:v>
                </c:pt>
                <c:pt idx="5">
                  <c:v>16940.383393192995</c:v>
                </c:pt>
                <c:pt idx="6">
                  <c:v>15202.865123972002</c:v>
                </c:pt>
                <c:pt idx="7">
                  <c:v>15415.549081333993</c:v>
                </c:pt>
                <c:pt idx="8">
                  <c:v>13533.862220030971</c:v>
                </c:pt>
                <c:pt idx="9">
                  <c:v>13109.851748266996</c:v>
                </c:pt>
                <c:pt idx="10">
                  <c:v>13102.849323822133</c:v>
                </c:pt>
                <c:pt idx="11">
                  <c:v>12332.733442324999</c:v>
                </c:pt>
                <c:pt idx="12">
                  <c:v>12950.252262309998</c:v>
                </c:pt>
                <c:pt idx="13">
                  <c:v>13169.855289087003</c:v>
                </c:pt>
                <c:pt idx="14">
                  <c:v>12817.126856231003</c:v>
                </c:pt>
                <c:pt idx="15">
                  <c:v>13748.556072598994</c:v>
                </c:pt>
                <c:pt idx="16">
                  <c:v>13341.965738638002</c:v>
                </c:pt>
                <c:pt idx="17">
                  <c:v>13835.954439624</c:v>
                </c:pt>
                <c:pt idx="18">
                  <c:v>13465.998611308001</c:v>
                </c:pt>
                <c:pt idx="19">
                  <c:v>12319.620460779</c:v>
                </c:pt>
                <c:pt idx="20">
                  <c:v>11564.194572919998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4-4351-B077-A5F4BA4F2838}"/>
            </c:ext>
          </c:extLst>
        </c:ser>
        <c:ser>
          <c:idx val="4"/>
          <c:order val="3"/>
          <c:tx>
            <c:strRef>
              <c:f>'Section 7'!$C$375</c:f>
              <c:strCache>
                <c:ptCount val="1"/>
                <c:pt idx="0">
                  <c:v>Transport (incl. int. aviation)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'Section 7'!$S$370:$AM$370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7'!$S$375:$AM$375</c:f>
              <c:numCache>
                <c:formatCode>#,##0</c:formatCode>
                <c:ptCount val="21"/>
                <c:pt idx="0">
                  <c:v>13878.398682427998</c:v>
                </c:pt>
                <c:pt idx="1">
                  <c:v>14466.049447434001</c:v>
                </c:pt>
                <c:pt idx="2">
                  <c:v>15480.024371087735</c:v>
                </c:pt>
                <c:pt idx="3">
                  <c:v>16540.506474401998</c:v>
                </c:pt>
                <c:pt idx="4">
                  <c:v>17321.624260267999</c:v>
                </c:pt>
                <c:pt idx="5">
                  <c:v>16365.043016423002</c:v>
                </c:pt>
                <c:pt idx="6">
                  <c:v>14542.049588739999</c:v>
                </c:pt>
                <c:pt idx="7">
                  <c:v>13693.012796186</c:v>
                </c:pt>
                <c:pt idx="8">
                  <c:v>13159.561008263003</c:v>
                </c:pt>
                <c:pt idx="9">
                  <c:v>12451.661490562001</c:v>
                </c:pt>
                <c:pt idx="10">
                  <c:v>12937.108306939002</c:v>
                </c:pt>
                <c:pt idx="11">
                  <c:v>13437.120301347999</c:v>
                </c:pt>
                <c:pt idx="12">
                  <c:v>14221.876051673</c:v>
                </c:pt>
                <c:pt idx="13">
                  <c:v>14810.463663738003</c:v>
                </c:pt>
                <c:pt idx="14">
                  <c:v>15112.437881901998</c:v>
                </c:pt>
                <c:pt idx="15">
                  <c:v>15526.80464502</c:v>
                </c:pt>
                <c:pt idx="16">
                  <c:v>15563.643361302</c:v>
                </c:pt>
                <c:pt idx="17">
                  <c:v>11475.589824828003</c:v>
                </c:pt>
                <c:pt idx="18">
                  <c:v>12296.998373922001</c:v>
                </c:pt>
                <c:pt idx="19">
                  <c:v>14689.249696809999</c:v>
                </c:pt>
                <c:pt idx="20">
                  <c:v>15118.717059652001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B4-4351-B077-A5F4BA4F2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MtCO</a:t>
                </a:r>
                <a:r>
                  <a:rPr lang="en-IE" baseline="-25000"/>
                  <a:t>2</a:t>
                </a:r>
                <a:r>
                  <a:rPr lang="en-IE"/>
                  <a:t>eq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'Section 7'!$C$401</c:f>
              <c:strCache>
                <c:ptCount val="1"/>
                <c:pt idx="0">
                  <c:v>Renewables in elec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cat>
            <c:numRef>
              <c:f>'Section 7'!$S$400:$AM$400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7'!$S$401:$AM$401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39.407589070879062</c:v>
                </c:pt>
                <c:pt idx="10">
                  <c:v>43.165826113343805</c:v>
                </c:pt>
                <c:pt idx="11">
                  <c:v>42.671804584223494</c:v>
                </c:pt>
                <c:pt idx="12">
                  <c:v>45.922659230504728</c:v>
                </c:pt>
                <c:pt idx="13">
                  <c:v>42.231082215105857</c:v>
                </c:pt>
                <c:pt idx="14">
                  <c:v>80.771228099082279</c:v>
                </c:pt>
                <c:pt idx="15">
                  <c:v>163.16967932592368</c:v>
                </c:pt>
                <c:pt idx="16">
                  <c:v>152.14616176488062</c:v>
                </c:pt>
                <c:pt idx="17">
                  <c:v>145.44410982066745</c:v>
                </c:pt>
                <c:pt idx="18">
                  <c:v>174.99585774244056</c:v>
                </c:pt>
                <c:pt idx="19">
                  <c:v>163.30633246445325</c:v>
                </c:pt>
                <c:pt idx="20">
                  <c:v>144.56592119716947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4E-49FD-8A4F-A37CCE930824}"/>
            </c:ext>
          </c:extLst>
        </c:ser>
        <c:ser>
          <c:idx val="4"/>
          <c:order val="1"/>
          <c:tx>
            <c:strRef>
              <c:f>'Section 7'!$C$402</c:f>
              <c:strCache>
                <c:ptCount val="1"/>
                <c:pt idx="0">
                  <c:v>Renewables in heat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cat>
            <c:numRef>
              <c:f>'Section 7'!$S$400:$AM$400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7'!$S$402:$AM$402</c:f>
              <c:numCache>
                <c:formatCode>General</c:formatCode>
                <c:ptCount val="21"/>
                <c:pt idx="0">
                  <c:v>191.06457733360017</c:v>
                </c:pt>
                <c:pt idx="1">
                  <c:v>192.06236735395046</c:v>
                </c:pt>
                <c:pt idx="2">
                  <c:v>226.33451754328377</c:v>
                </c:pt>
                <c:pt idx="3">
                  <c:v>248.9036762673972</c:v>
                </c:pt>
                <c:pt idx="4">
                  <c:v>287.98978492454239</c:v>
                </c:pt>
                <c:pt idx="5">
                  <c:v>279.1002569533207</c:v>
                </c:pt>
                <c:pt idx="6">
                  <c:v>325.87807045217386</c:v>
                </c:pt>
                <c:pt idx="7">
                  <c:v>317.52601177764996</c:v>
                </c:pt>
                <c:pt idx="8">
                  <c:v>315.61199304609744</c:v>
                </c:pt>
                <c:pt idx="9">
                  <c:v>322.01239747821899</c:v>
                </c:pt>
                <c:pt idx="10">
                  <c:v>363.07508651197281</c:v>
                </c:pt>
                <c:pt idx="11">
                  <c:v>442.3939742089895</c:v>
                </c:pt>
                <c:pt idx="12">
                  <c:v>460.36456735305796</c:v>
                </c:pt>
                <c:pt idx="13">
                  <c:v>489.47872367270315</c:v>
                </c:pt>
                <c:pt idx="14">
                  <c:v>488.6237292446138</c:v>
                </c:pt>
                <c:pt idx="15">
                  <c:v>520.07862121104961</c:v>
                </c:pt>
                <c:pt idx="16">
                  <c:v>524.44565244262947</c:v>
                </c:pt>
                <c:pt idx="17">
                  <c:v>599.38101355986737</c:v>
                </c:pt>
                <c:pt idx="18">
                  <c:v>553.66532778549504</c:v>
                </c:pt>
                <c:pt idx="19">
                  <c:v>621.03884787364541</c:v>
                </c:pt>
                <c:pt idx="20">
                  <c:v>702.54907115997526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4E-49FD-8A4F-A37CCE930824}"/>
            </c:ext>
          </c:extLst>
        </c:ser>
        <c:ser>
          <c:idx val="5"/>
          <c:order val="2"/>
          <c:tx>
            <c:strRef>
              <c:f>'Section 7'!$C$403</c:f>
              <c:strCache>
                <c:ptCount val="1"/>
                <c:pt idx="0">
                  <c:v>Renewable in transport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numRef>
              <c:f>'Section 7'!$S$400:$AM$400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7'!$S$403:$AM$403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3.2388705153249022</c:v>
                </c:pt>
                <c:pt idx="3">
                  <c:v>7.9610838988932651</c:v>
                </c:pt>
                <c:pt idx="4">
                  <c:v>62.834124596391916</c:v>
                </c:pt>
                <c:pt idx="5">
                  <c:v>162.13329258380975</c:v>
                </c:pt>
                <c:pt idx="6">
                  <c:v>225.43005435647356</c:v>
                </c:pt>
                <c:pt idx="7">
                  <c:v>269.86605298943647</c:v>
                </c:pt>
                <c:pt idx="8">
                  <c:v>283.35919275457093</c:v>
                </c:pt>
                <c:pt idx="9">
                  <c:v>247.03890266366361</c:v>
                </c:pt>
                <c:pt idx="10">
                  <c:v>297.44514655830704</c:v>
                </c:pt>
                <c:pt idx="11">
                  <c:v>337.8100480497892</c:v>
                </c:pt>
                <c:pt idx="12">
                  <c:v>373.28640518988891</c:v>
                </c:pt>
                <c:pt idx="13">
                  <c:v>345.1790522109801</c:v>
                </c:pt>
                <c:pt idx="14">
                  <c:v>466.83731375909264</c:v>
                </c:pt>
                <c:pt idx="15">
                  <c:v>449.11496088762317</c:v>
                </c:pt>
                <c:pt idx="16">
                  <c:v>550.01444574252173</c:v>
                </c:pt>
                <c:pt idx="17">
                  <c:v>511.72038188342572</c:v>
                </c:pt>
                <c:pt idx="18">
                  <c:v>526.43461033529593</c:v>
                </c:pt>
                <c:pt idx="19">
                  <c:v>662.17740756135549</c:v>
                </c:pt>
                <c:pt idx="20">
                  <c:v>883.71644609325278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4E-49FD-8A4F-A37CCE930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MtCO</a:t>
                </a:r>
                <a:r>
                  <a:rPr lang="en-IE" baseline="-25000"/>
                  <a:t>2</a:t>
                </a:r>
                <a:r>
                  <a:rPr lang="en-IE" baseline="0"/>
                  <a:t>eq</a:t>
                </a:r>
                <a:endParaRPr lang="en-IE" baseline="-250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'Section 7'!$C$406</c:f>
              <c:strCache>
                <c:ptCount val="1"/>
                <c:pt idx="0">
                  <c:v> (E)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numRef>
              <c:f>'Section 7'!$S$400:$AM$400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7'!$S$406:$AM$406</c:f>
              <c:numCache>
                <c:formatCode>General</c:formatCode>
                <c:ptCount val="21"/>
                <c:pt idx="0">
                  <c:v>601.93851428777566</c:v>
                </c:pt>
                <c:pt idx="1">
                  <c:v>735.96822374177179</c:v>
                </c:pt>
                <c:pt idx="2">
                  <c:v>1006.3900712493388</c:v>
                </c:pt>
                <c:pt idx="3">
                  <c:v>1329.3859768985162</c:v>
                </c:pt>
                <c:pt idx="4">
                  <c:v>1346.3224622823068</c:v>
                </c:pt>
                <c:pt idx="5">
                  <c:v>1700.3845906177123</c:v>
                </c:pt>
                <c:pt idx="6">
                  <c:v>1935.1423449721633</c:v>
                </c:pt>
                <c:pt idx="7">
                  <c:v>1678.0110687759752</c:v>
                </c:pt>
                <c:pt idx="8">
                  <c:v>2078.4311436113012</c:v>
                </c:pt>
                <c:pt idx="9">
                  <c:v>2051.2221625897687</c:v>
                </c:pt>
                <c:pt idx="10">
                  <c:v>2214.4246716389976</c:v>
                </c:pt>
                <c:pt idx="11">
                  <c:v>2530.0706928825489</c:v>
                </c:pt>
                <c:pt idx="12">
                  <c:v>3086.0422548492229</c:v>
                </c:pt>
                <c:pt idx="13">
                  <c:v>2827.9958774130569</c:v>
                </c:pt>
                <c:pt idx="14">
                  <c:v>3348.25568823496</c:v>
                </c:pt>
                <c:pt idx="15">
                  <c:v>3831.2024749985771</c:v>
                </c:pt>
                <c:pt idx="16">
                  <c:v>4643.8694737235928</c:v>
                </c:pt>
                <c:pt idx="17">
                  <c:v>5343.2669561097491</c:v>
                </c:pt>
                <c:pt idx="18">
                  <c:v>4908.1909113841511</c:v>
                </c:pt>
                <c:pt idx="19">
                  <c:v>5395.1899968555272</c:v>
                </c:pt>
                <c:pt idx="20">
                  <c:v>5566.273532800913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42-4B3F-A9FF-9A11B23DF172}"/>
            </c:ext>
          </c:extLst>
        </c:ser>
        <c:ser>
          <c:idx val="2"/>
          <c:order val="1"/>
          <c:tx>
            <c:strRef>
              <c:f>'Section 7'!$C$407</c:f>
              <c:strCache>
                <c:ptCount val="1"/>
                <c:pt idx="0">
                  <c:v> (E)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/>
              </a:solidFill>
            </a:ln>
            <a:effectLst/>
          </c:spPr>
          <c:invertIfNegative val="0"/>
          <c:cat>
            <c:numRef>
              <c:f>'Section 7'!$S$400:$AM$400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7'!$S$407:$AM$407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42-4B3F-A9FF-9A11B23DF172}"/>
            </c:ext>
          </c:extLst>
        </c:ser>
        <c:ser>
          <c:idx val="3"/>
          <c:order val="2"/>
          <c:tx>
            <c:strRef>
              <c:f>'Section 7'!$C$408</c:f>
              <c:strCache>
                <c:ptCount val="1"/>
                <c:pt idx="0">
                  <c:v>Avoided GHG by energy type (E)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f>'Section 7'!$S$400:$AM$400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7'!$S$408:$AM$408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42-4B3F-A9FF-9A11B23DF172}"/>
            </c:ext>
          </c:extLst>
        </c:ser>
        <c:ser>
          <c:idx val="4"/>
          <c:order val="3"/>
          <c:tx>
            <c:strRef>
              <c:f>'Section 7'!$C$409</c:f>
              <c:strCache>
                <c:ptCount val="1"/>
                <c:pt idx="0">
                  <c:v>Wind (E)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cat>
            <c:numRef>
              <c:f>'Section 7'!$S$400:$AM$400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7'!$S$409:$AM$409</c:f>
              <c:numCache>
                <c:formatCode>General</c:formatCode>
                <c:ptCount val="21"/>
                <c:pt idx="0">
                  <c:v>237.82721587882668</c:v>
                </c:pt>
                <c:pt idx="1">
                  <c:v>342.56630352095152</c:v>
                </c:pt>
                <c:pt idx="2">
                  <c:v>590.1945579012247</c:v>
                </c:pt>
                <c:pt idx="3">
                  <c:v>866.85496238666462</c:v>
                </c:pt>
                <c:pt idx="4">
                  <c:v>929.90484123570661</c:v>
                </c:pt>
                <c:pt idx="5">
                  <c:v>1128.6451491418272</c:v>
                </c:pt>
                <c:pt idx="6">
                  <c:v>1373.5662790192762</c:v>
                </c:pt>
                <c:pt idx="7">
                  <c:v>1239.8493430077579</c:v>
                </c:pt>
                <c:pt idx="8">
                  <c:v>1589.0032651671538</c:v>
                </c:pt>
                <c:pt idx="9">
                  <c:v>1448.9104677050084</c:v>
                </c:pt>
                <c:pt idx="10">
                  <c:v>1679.0173628332843</c:v>
                </c:pt>
                <c:pt idx="11">
                  <c:v>1914.400114009738</c:v>
                </c:pt>
                <c:pt idx="12">
                  <c:v>2469.8503108383593</c:v>
                </c:pt>
                <c:pt idx="13">
                  <c:v>2174.8092822613116</c:v>
                </c:pt>
                <c:pt idx="14">
                  <c:v>2673.7938543836181</c:v>
                </c:pt>
                <c:pt idx="15">
                  <c:v>3130.9538614520643</c:v>
                </c:pt>
                <c:pt idx="16">
                  <c:v>3857.6534260622416</c:v>
                </c:pt>
                <c:pt idx="17">
                  <c:v>4519.7952608174273</c:v>
                </c:pt>
                <c:pt idx="18">
                  <c:v>4041.7811623951625</c:v>
                </c:pt>
                <c:pt idx="19">
                  <c:v>4548.2269383759522</c:v>
                </c:pt>
                <c:pt idx="20">
                  <c:v>4552.1447483681568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42-4B3F-A9FF-9A11B23DF172}"/>
            </c:ext>
          </c:extLst>
        </c:ser>
        <c:ser>
          <c:idx val="5"/>
          <c:order val="4"/>
          <c:tx>
            <c:strRef>
              <c:f>'Section 7'!$C$410</c:f>
              <c:strCache>
                <c:ptCount val="1"/>
                <c:pt idx="0">
                  <c:v>Solar PV (E)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cat>
            <c:numRef>
              <c:f>'Section 7'!$S$400:$AM$400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7'!$S$410:$AM$410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0.19714667124201635</c:v>
                </c:pt>
                <c:pt idx="7">
                  <c:v>0.20968584049346181</c:v>
                </c:pt>
                <c:pt idx="8">
                  <c:v>0.22972718804081091</c:v>
                </c:pt>
                <c:pt idx="9">
                  <c:v>0.27145979950648086</c:v>
                </c:pt>
                <c:pt idx="10">
                  <c:v>0.29185456145965483</c:v>
                </c:pt>
                <c:pt idx="11">
                  <c:v>0.80357038035070139</c:v>
                </c:pt>
                <c:pt idx="12">
                  <c:v>1.2754050140891324</c:v>
                </c:pt>
                <c:pt idx="13">
                  <c:v>1.9698152732771039</c:v>
                </c:pt>
                <c:pt idx="14">
                  <c:v>3.872946461683862</c:v>
                </c:pt>
                <c:pt idx="15">
                  <c:v>7.2549027405912536</c:v>
                </c:pt>
                <c:pt idx="16">
                  <c:v>14.104170396392727</c:v>
                </c:pt>
                <c:pt idx="17">
                  <c:v>23.059125161780749</c:v>
                </c:pt>
                <c:pt idx="18">
                  <c:v>37.72918929664791</c:v>
                </c:pt>
                <c:pt idx="19">
                  <c:v>64.439587025868633</c:v>
                </c:pt>
                <c:pt idx="20">
                  <c:v>266.56253003289891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42-4B3F-A9FF-9A11B23DF172}"/>
            </c:ext>
          </c:extLst>
        </c:ser>
        <c:ser>
          <c:idx val="6"/>
          <c:order val="5"/>
          <c:tx>
            <c:strRef>
              <c:f>'Section 7'!$C$411</c:f>
              <c:strCache>
                <c:ptCount val="1"/>
                <c:pt idx="0">
                  <c:v>Hydro (E)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numRef>
              <c:f>'Section 7'!$S$400:$AM$400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7'!$S$411:$AM$411</c:f>
              <c:numCache>
                <c:formatCode>General</c:formatCode>
                <c:ptCount val="21"/>
                <c:pt idx="0">
                  <c:v>308.02291395759931</c:v>
                </c:pt>
                <c:pt idx="1">
                  <c:v>324.26123386716023</c:v>
                </c:pt>
                <c:pt idx="2">
                  <c:v>330.47731713437361</c:v>
                </c:pt>
                <c:pt idx="3">
                  <c:v>381.0252823727256</c:v>
                </c:pt>
                <c:pt idx="4">
                  <c:v>311.50175623162733</c:v>
                </c:pt>
                <c:pt idx="5">
                  <c:v>447.15614271764372</c:v>
                </c:pt>
                <c:pt idx="6">
                  <c:v>413.04957791828502</c:v>
                </c:pt>
                <c:pt idx="7">
                  <c:v>260.40731633370979</c:v>
                </c:pt>
                <c:pt idx="8">
                  <c:v>296.4266450197714</c:v>
                </c:pt>
                <c:pt idx="9">
                  <c:v>332.82859878706881</c:v>
                </c:pt>
                <c:pt idx="10">
                  <c:v>246.09378822037317</c:v>
                </c:pt>
                <c:pt idx="11">
                  <c:v>288.04985771500105</c:v>
                </c:pt>
                <c:pt idx="12">
                  <c:v>322.81482405173841</c:v>
                </c:pt>
                <c:pt idx="13">
                  <c:v>264.01841566573427</c:v>
                </c:pt>
                <c:pt idx="14">
                  <c:v>267.74186384818609</c:v>
                </c:pt>
                <c:pt idx="15">
                  <c:v>268.06050769131502</c:v>
                </c:pt>
                <c:pt idx="16">
                  <c:v>360.27490338613586</c:v>
                </c:pt>
                <c:pt idx="17">
                  <c:v>382.14572362360684</c:v>
                </c:pt>
                <c:pt idx="18">
                  <c:v>327.65725459409151</c:v>
                </c:pt>
                <c:pt idx="19">
                  <c:v>299.6251084922115</c:v>
                </c:pt>
                <c:pt idx="20">
                  <c:v>383.36468067254685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42-4B3F-A9FF-9A11B23DF172}"/>
            </c:ext>
          </c:extLst>
        </c:ser>
        <c:ser>
          <c:idx val="7"/>
          <c:order val="6"/>
          <c:tx>
            <c:strRef>
              <c:f>'Section 7'!$C$412</c:f>
              <c:strCache>
                <c:ptCount val="1"/>
                <c:pt idx="0">
                  <c:v>Biomass (E)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numRef>
              <c:f>'Section 7'!$S$400:$AM$400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7'!$S$412:$AM$412</c:f>
              <c:numCache>
                <c:formatCode>General</c:formatCode>
                <c:ptCount val="21"/>
                <c:pt idx="0">
                  <c:v>0</c:v>
                </c:pt>
                <c:pt idx="1">
                  <c:v>4.922610245956422</c:v>
                </c:pt>
                <c:pt idx="2">
                  <c:v>5.1149215268103676</c:v>
                </c:pt>
                <c:pt idx="3">
                  <c:v>4.9702626153615368</c:v>
                </c:pt>
                <c:pt idx="4">
                  <c:v>8.2326570327184321</c:v>
                </c:pt>
                <c:pt idx="5">
                  <c:v>18.745309807623322</c:v>
                </c:pt>
                <c:pt idx="6">
                  <c:v>36.476118692806679</c:v>
                </c:pt>
                <c:pt idx="7">
                  <c:v>60.624917988006167</c:v>
                </c:pt>
                <c:pt idx="8">
                  <c:v>76.616548050855641</c:v>
                </c:pt>
                <c:pt idx="9">
                  <c:v>107.53012210166932</c:v>
                </c:pt>
                <c:pt idx="10">
                  <c:v>133.53804808884087</c:v>
                </c:pt>
                <c:pt idx="11">
                  <c:v>158.35685680224285</c:v>
                </c:pt>
                <c:pt idx="12">
                  <c:v>118.65916160110551</c:v>
                </c:pt>
                <c:pt idx="13">
                  <c:v>223.34543612779214</c:v>
                </c:pt>
                <c:pt idx="14">
                  <c:v>207.49636267288318</c:v>
                </c:pt>
                <c:pt idx="15">
                  <c:v>166.3151412082762</c:v>
                </c:pt>
                <c:pt idx="16">
                  <c:v>165.84275973783804</c:v>
                </c:pt>
                <c:pt idx="17">
                  <c:v>193.66461475670337</c:v>
                </c:pt>
                <c:pt idx="18">
                  <c:v>235.81840961643269</c:v>
                </c:pt>
                <c:pt idx="19">
                  <c:v>240.88067956205819</c:v>
                </c:pt>
                <c:pt idx="20">
                  <c:v>151.32478602709853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42-4B3F-A9FF-9A11B23DF172}"/>
            </c:ext>
          </c:extLst>
        </c:ser>
        <c:ser>
          <c:idx val="8"/>
          <c:order val="7"/>
          <c:tx>
            <c:strRef>
              <c:f>'Section 7'!$C$413</c:f>
              <c:strCache>
                <c:ptCount val="1"/>
                <c:pt idx="0">
                  <c:v>Biodiesel (T)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50000"/>
                </a:schemeClr>
              </a:solidFill>
            </a:ln>
            <a:effectLst/>
          </c:spPr>
          <c:invertIfNegative val="0"/>
          <c:cat>
            <c:numRef>
              <c:f>'Section 7'!$S$400:$AM$400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7'!$S$413:$AM$413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3.2145464943601438</c:v>
                </c:pt>
                <c:pt idx="3">
                  <c:v>6.0701155262207367</c:v>
                </c:pt>
                <c:pt idx="4">
                  <c:v>52.541011334520157</c:v>
                </c:pt>
                <c:pt idx="5">
                  <c:v>109.73935184371604</c:v>
                </c:pt>
                <c:pt idx="6">
                  <c:v>158.57660874358066</c:v>
                </c:pt>
                <c:pt idx="7">
                  <c:v>181.46220638299297</c:v>
                </c:pt>
                <c:pt idx="8">
                  <c:v>198.12375019142169</c:v>
                </c:pt>
                <c:pt idx="9">
                  <c:v>163.21285523728818</c:v>
                </c:pt>
                <c:pt idx="10">
                  <c:v>213.74094409218725</c:v>
                </c:pt>
                <c:pt idx="11">
                  <c:v>259.78307319399062</c:v>
                </c:pt>
                <c:pt idx="12">
                  <c:v>285.75045843862404</c:v>
                </c:pt>
                <c:pt idx="13">
                  <c:v>249.1433827458003</c:v>
                </c:pt>
                <c:pt idx="14">
                  <c:v>380.04822068645103</c:v>
                </c:pt>
                <c:pt idx="15">
                  <c:v>369.1683132643858</c:v>
                </c:pt>
                <c:pt idx="16">
                  <c:v>473.24404433765631</c:v>
                </c:pt>
                <c:pt idx="17">
                  <c:v>454.75038329376065</c:v>
                </c:pt>
                <c:pt idx="18">
                  <c:v>465.98511194491783</c:v>
                </c:pt>
                <c:pt idx="19">
                  <c:v>591.80190435056727</c:v>
                </c:pt>
                <c:pt idx="20">
                  <c:v>783.06135111896344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42-4B3F-A9FF-9A11B23DF172}"/>
            </c:ext>
          </c:extLst>
        </c:ser>
        <c:ser>
          <c:idx val="9"/>
          <c:order val="8"/>
          <c:tx>
            <c:strRef>
              <c:f>'Section 7'!$C$414</c:f>
              <c:strCache>
                <c:ptCount val="1"/>
                <c:pt idx="0">
                  <c:v>Bioethanol (T)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numRef>
              <c:f>'Section 7'!$S$400:$AM$400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7'!$S$414:$AM$414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2.4324020964758553E-2</c:v>
                </c:pt>
                <c:pt idx="3">
                  <c:v>1.8909683726725286</c:v>
                </c:pt>
                <c:pt idx="4">
                  <c:v>10.29311326187176</c:v>
                </c:pt>
                <c:pt idx="5">
                  <c:v>52.393940740093711</c:v>
                </c:pt>
                <c:pt idx="6">
                  <c:v>66.853445612892898</c:v>
                </c:pt>
                <c:pt idx="7">
                  <c:v>88.403846606443494</c:v>
                </c:pt>
                <c:pt idx="8">
                  <c:v>85.235442563149235</c:v>
                </c:pt>
                <c:pt idx="9">
                  <c:v>83.826047426375425</c:v>
                </c:pt>
                <c:pt idx="10">
                  <c:v>83.704202466119781</c:v>
                </c:pt>
                <c:pt idx="11">
                  <c:v>78.026974855798599</c:v>
                </c:pt>
                <c:pt idx="12">
                  <c:v>87.535946751264859</c:v>
                </c:pt>
                <c:pt idx="13">
                  <c:v>96.035669465179794</c:v>
                </c:pt>
                <c:pt idx="14">
                  <c:v>86.789093072641592</c:v>
                </c:pt>
                <c:pt idx="15">
                  <c:v>79.946647623237396</c:v>
                </c:pt>
                <c:pt idx="16">
                  <c:v>76.770401404865439</c:v>
                </c:pt>
                <c:pt idx="17">
                  <c:v>56.969998589665096</c:v>
                </c:pt>
                <c:pt idx="18">
                  <c:v>59.570808952943118</c:v>
                </c:pt>
                <c:pt idx="19">
                  <c:v>68.247949892485238</c:v>
                </c:pt>
                <c:pt idx="20">
                  <c:v>96.080264965674999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A42-4B3F-A9FF-9A11B23DF172}"/>
            </c:ext>
          </c:extLst>
        </c:ser>
        <c:ser>
          <c:idx val="10"/>
          <c:order val="9"/>
          <c:tx>
            <c:strRef>
              <c:f>'Section 7'!$C$415</c:f>
              <c:strCache>
                <c:ptCount val="1"/>
                <c:pt idx="0">
                  <c:v>Biogas (T)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numRef>
              <c:f>'Section 7'!$S$400:$AM$400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7'!$S$415:$AM$415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0.87868943743499495</c:v>
                </c:pt>
                <c:pt idx="19">
                  <c:v>2.1275533183029132</c:v>
                </c:pt>
                <c:pt idx="20">
                  <c:v>4.5748300086142688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42-4B3F-A9FF-9A11B23DF172}"/>
            </c:ext>
          </c:extLst>
        </c:ser>
        <c:ser>
          <c:idx val="11"/>
          <c:order val="10"/>
          <c:tx>
            <c:strRef>
              <c:f>'Section 7'!$C$416</c:f>
              <c:strCache>
                <c:ptCount val="1"/>
                <c:pt idx="0">
                  <c:v>Biomass (H)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cat>
            <c:numRef>
              <c:f>'Section 7'!$S$400:$AM$400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7'!$S$416:$AM$416</c:f>
              <c:numCache>
                <c:formatCode>General</c:formatCode>
                <c:ptCount val="21"/>
                <c:pt idx="0">
                  <c:v>169.50786782219822</c:v>
                </c:pt>
                <c:pt idx="1">
                  <c:v>167.6007959529812</c:v>
                </c:pt>
                <c:pt idx="2">
                  <c:v>201.46475771569672</c:v>
                </c:pt>
                <c:pt idx="3">
                  <c:v>222.99831344581816</c:v>
                </c:pt>
                <c:pt idx="4">
                  <c:v>258.3304310715568</c:v>
                </c:pt>
                <c:pt idx="5">
                  <c:v>239.62722839859484</c:v>
                </c:pt>
                <c:pt idx="6">
                  <c:v>250.59077698281112</c:v>
                </c:pt>
                <c:pt idx="7">
                  <c:v>229.67515411481426</c:v>
                </c:pt>
                <c:pt idx="8">
                  <c:v>199.77550927579844</c:v>
                </c:pt>
                <c:pt idx="9">
                  <c:v>175.08956099184562</c:v>
                </c:pt>
                <c:pt idx="10">
                  <c:v>198.3445775372125</c:v>
                </c:pt>
                <c:pt idx="11">
                  <c:v>255.62263300734881</c:v>
                </c:pt>
                <c:pt idx="12">
                  <c:v>243.54669870820968</c:v>
                </c:pt>
                <c:pt idx="13">
                  <c:v>241.72687002719368</c:v>
                </c:pt>
                <c:pt idx="14">
                  <c:v>214.45456463029183</c:v>
                </c:pt>
                <c:pt idx="15">
                  <c:v>222.43047086421552</c:v>
                </c:pt>
                <c:pt idx="16">
                  <c:v>200.07685240782507</c:v>
                </c:pt>
                <c:pt idx="17">
                  <c:v>229.32558414632308</c:v>
                </c:pt>
                <c:pt idx="18">
                  <c:v>158.7290664169881</c:v>
                </c:pt>
                <c:pt idx="19">
                  <c:v>153.51395916825467</c:v>
                </c:pt>
                <c:pt idx="20">
                  <c:v>138.99542249342102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A42-4B3F-A9FF-9A11B23DF172}"/>
            </c:ext>
          </c:extLst>
        </c:ser>
        <c:ser>
          <c:idx val="12"/>
          <c:order val="11"/>
          <c:tx>
            <c:strRef>
              <c:f>'Section 7'!$C$417</c:f>
              <c:strCache>
                <c:ptCount val="1"/>
                <c:pt idx="0">
                  <c:v>Biogas (H)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numRef>
              <c:f>'Section 7'!$S$400:$AM$400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7'!$S$417:$AM$417</c:f>
              <c:numCache>
                <c:formatCode>General</c:formatCode>
                <c:ptCount val="21"/>
                <c:pt idx="0">
                  <c:v>19.898929539494763</c:v>
                </c:pt>
                <c:pt idx="1">
                  <c:v>21.697658722059522</c:v>
                </c:pt>
                <c:pt idx="2">
                  <c:v>19.874952926256398</c:v>
                </c:pt>
                <c:pt idx="3">
                  <c:v>16.734843359390801</c:v>
                </c:pt>
                <c:pt idx="4">
                  <c:v>14.251569008399557</c:v>
                </c:pt>
                <c:pt idx="5">
                  <c:v>14.009503933857715</c:v>
                </c:pt>
                <c:pt idx="6">
                  <c:v>21.414724743127358</c:v>
                </c:pt>
                <c:pt idx="7">
                  <c:v>22.652704349273527</c:v>
                </c:pt>
                <c:pt idx="8">
                  <c:v>24.959387379519939</c:v>
                </c:pt>
                <c:pt idx="9">
                  <c:v>22.931424031759988</c:v>
                </c:pt>
                <c:pt idx="10">
                  <c:v>18.562704190516101</c:v>
                </c:pt>
                <c:pt idx="11">
                  <c:v>21.29058286159313</c:v>
                </c:pt>
                <c:pt idx="12">
                  <c:v>23.093269950406828</c:v>
                </c:pt>
                <c:pt idx="13">
                  <c:v>23.862114387971836</c:v>
                </c:pt>
                <c:pt idx="14">
                  <c:v>24.838289945408732</c:v>
                </c:pt>
                <c:pt idx="15">
                  <c:v>24.965224771314055</c:v>
                </c:pt>
                <c:pt idx="16">
                  <c:v>25.852985472297721</c:v>
                </c:pt>
                <c:pt idx="17">
                  <c:v>30.672222341754328</c:v>
                </c:pt>
                <c:pt idx="18">
                  <c:v>31.616895956630295</c:v>
                </c:pt>
                <c:pt idx="19">
                  <c:v>34.177303497057835</c:v>
                </c:pt>
                <c:pt idx="20">
                  <c:v>30.952208751087063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A42-4B3F-A9FF-9A11B23DF172}"/>
            </c:ext>
          </c:extLst>
        </c:ser>
        <c:ser>
          <c:idx val="13"/>
          <c:order val="12"/>
          <c:tx>
            <c:strRef>
              <c:f>'Section 7'!$C$418</c:f>
              <c:strCache>
                <c:ptCount val="1"/>
                <c:pt idx="0">
                  <c:v>Renewable waste (H)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cat>
            <c:numRef>
              <c:f>'Section 7'!$S$400:$AM$400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7'!$S$418:$AM$418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18.7760024607133</c:v>
                </c:pt>
                <c:pt idx="7">
                  <c:v>23.602445540347411</c:v>
                </c:pt>
                <c:pt idx="8">
                  <c:v>38.754738390130157</c:v>
                </c:pt>
                <c:pt idx="9">
                  <c:v>72.59744493614734</c:v>
                </c:pt>
                <c:pt idx="10">
                  <c:v>83.510343317097394</c:v>
                </c:pt>
                <c:pt idx="11">
                  <c:v>95.823078107171966</c:v>
                </c:pt>
                <c:pt idx="12">
                  <c:v>116.35596100491084</c:v>
                </c:pt>
                <c:pt idx="13">
                  <c:v>141.41119211697753</c:v>
                </c:pt>
                <c:pt idx="14">
                  <c:v>151.11894322481439</c:v>
                </c:pt>
                <c:pt idx="15">
                  <c:v>149.96524940004429</c:v>
                </c:pt>
                <c:pt idx="16">
                  <c:v>147.33344113344396</c:v>
                </c:pt>
                <c:pt idx="17">
                  <c:v>159.60956165210979</c:v>
                </c:pt>
                <c:pt idx="18">
                  <c:v>173.73788257099343</c:v>
                </c:pt>
                <c:pt idx="19">
                  <c:v>200.62857626919174</c:v>
                </c:pt>
                <c:pt idx="20">
                  <c:v>214.27496262245654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A42-4B3F-A9FF-9A11B23DF172}"/>
            </c:ext>
          </c:extLst>
        </c:ser>
        <c:ser>
          <c:idx val="14"/>
          <c:order val="13"/>
          <c:tx>
            <c:strRef>
              <c:f>'Section 7'!$C$419</c:f>
              <c:strCache>
                <c:ptCount val="1"/>
                <c:pt idx="0">
                  <c:v>Solar thermal (H)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numRef>
              <c:f>'Section 7'!$S$400:$AM$400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7'!$S$419:$AM$419</c:f>
              <c:numCache>
                <c:formatCode>General</c:formatCode>
                <c:ptCount val="21"/>
                <c:pt idx="0">
                  <c:v>0.68980592862437295</c:v>
                </c:pt>
                <c:pt idx="1">
                  <c:v>0.90926683177402046</c:v>
                </c:pt>
                <c:pt idx="2">
                  <c:v>1.4661983624455373</c:v>
                </c:pt>
                <c:pt idx="3">
                  <c:v>2.0433042788864118</c:v>
                </c:pt>
                <c:pt idx="4">
                  <c:v>4.4890309668568662</c:v>
                </c:pt>
                <c:pt idx="5">
                  <c:v>10.163373860261066</c:v>
                </c:pt>
                <c:pt idx="6">
                  <c:v>17.023395468038814</c:v>
                </c:pt>
                <c:pt idx="7">
                  <c:v>23.348395050128836</c:v>
                </c:pt>
                <c:pt idx="8">
                  <c:v>27.216931090288597</c:v>
                </c:pt>
                <c:pt idx="9">
                  <c:v>29.332929167465011</c:v>
                </c:pt>
                <c:pt idx="10">
                  <c:v>31.702880470158412</c:v>
                </c:pt>
                <c:pt idx="11">
                  <c:v>33.857983543932036</c:v>
                </c:pt>
                <c:pt idx="12">
                  <c:v>35.896222739807449</c:v>
                </c:pt>
                <c:pt idx="13">
                  <c:v>37.776309339245934</c:v>
                </c:pt>
                <c:pt idx="14">
                  <c:v>39.0818617750435</c:v>
                </c:pt>
                <c:pt idx="15">
                  <c:v>41.820083512037677</c:v>
                </c:pt>
                <c:pt idx="16">
                  <c:v>42.049429163033551</c:v>
                </c:pt>
                <c:pt idx="17">
                  <c:v>43.273818644367616</c:v>
                </c:pt>
                <c:pt idx="18">
                  <c:v>43.041916660167409</c:v>
                </c:pt>
                <c:pt idx="19">
                  <c:v>42.83687261790211</c:v>
                </c:pt>
                <c:pt idx="20">
                  <c:v>42.815441052498066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27-4005-9829-2CBBA15B220D}"/>
            </c:ext>
          </c:extLst>
        </c:ser>
        <c:ser>
          <c:idx val="15"/>
          <c:order val="14"/>
          <c:tx>
            <c:strRef>
              <c:f>'Section 7'!$C$420</c:f>
              <c:strCache>
                <c:ptCount val="1"/>
                <c:pt idx="0">
                  <c:v>Ambient (H)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7'!$S$400:$AM$400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7'!$S$420:$AM$420</c:f>
              <c:numCache>
                <c:formatCode>General</c:formatCode>
                <c:ptCount val="21"/>
                <c:pt idx="0">
                  <c:v>0.967974043282819</c:v>
                </c:pt>
                <c:pt idx="1">
                  <c:v>1.8546458471357117</c:v>
                </c:pt>
                <c:pt idx="2">
                  <c:v>3.5286085388851198</c:v>
                </c:pt>
                <c:pt idx="3">
                  <c:v>7.1272151833018533</c:v>
                </c:pt>
                <c:pt idx="4">
                  <c:v>10.918753877729136</c:v>
                </c:pt>
                <c:pt idx="5">
                  <c:v>15.300150760607096</c:v>
                </c:pt>
                <c:pt idx="6">
                  <c:v>18.073170797483275</c:v>
                </c:pt>
                <c:pt idx="7">
                  <c:v>18.247312723085969</c:v>
                </c:pt>
                <c:pt idx="8">
                  <c:v>24.90542691036028</c:v>
                </c:pt>
                <c:pt idx="9">
                  <c:v>22.061038351001038</c:v>
                </c:pt>
                <c:pt idx="10">
                  <c:v>30.954580996988408</c:v>
                </c:pt>
                <c:pt idx="11">
                  <c:v>35.799696688943527</c:v>
                </c:pt>
                <c:pt idx="12">
                  <c:v>41.472414949723124</c:v>
                </c:pt>
                <c:pt idx="13">
                  <c:v>44.702237801314197</c:v>
                </c:pt>
                <c:pt idx="14">
                  <c:v>59.130069669055402</c:v>
                </c:pt>
                <c:pt idx="15">
                  <c:v>80.897592663438061</c:v>
                </c:pt>
                <c:pt idx="16">
                  <c:v>109.13294426602918</c:v>
                </c:pt>
                <c:pt idx="17">
                  <c:v>136.49982677531258</c:v>
                </c:pt>
                <c:pt idx="18">
                  <c:v>146.53956618071584</c:v>
                </c:pt>
                <c:pt idx="19">
                  <c:v>189.88213632123907</c:v>
                </c:pt>
                <c:pt idx="20">
                  <c:v>275.51103624051262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27-4005-9829-2CBBA15B2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MtCO</a:t>
                </a:r>
                <a:r>
                  <a:rPr lang="en-IE" baseline="-25000"/>
                  <a:t>2</a:t>
                </a:r>
                <a:r>
                  <a:rPr lang="en-IE" baseline="0"/>
                  <a:t>eq</a:t>
                </a:r>
                <a:endParaRPr lang="en-IE" baseline="-250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101715016992136E-2"/>
          <c:y val="4.3117146535350287E-2"/>
          <c:w val="0.88885800106195123"/>
          <c:h val="0.7351620370370368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'Section 8'!$C$39</c:f>
              <c:strCache>
                <c:ptCount val="1"/>
                <c:pt idx="0">
                  <c:v>Agriculture (ex. energy)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'Section 8'!$U$38:$AM$38</c15:sqref>
                  </c15:fullRef>
                </c:ext>
              </c:extLst>
              <c:f>('Section 8'!$U$38,'Section 8'!$AM$38)</c:f>
              <c:numCache>
                <c:formatCode>General</c:formatCode>
                <c:ptCount val="2"/>
                <c:pt idx="0">
                  <c:v>2005</c:v>
                </c:pt>
                <c:pt idx="1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'Section 8'!$U$39:$AM$39</c15:sqref>
                  </c15:fullRef>
                </c:ext>
              </c:extLst>
              <c:f>('Section 8'!$U$39,'Section 8'!$AM$39)</c:f>
              <c:numCache>
                <c:formatCode>_-* #,##0_-;\-* #,##0_-;_-* "-"??_-;_-@_-</c:formatCode>
                <c:ptCount val="2"/>
                <c:pt idx="0">
                  <c:v>19072.084922175629</c:v>
                </c:pt>
                <c:pt idx="1">
                  <c:v>19922.22934789009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6-4488-9DD3-F59DC62D73C8}"/>
            </c:ext>
          </c:extLst>
        </c:ser>
        <c:ser>
          <c:idx val="1"/>
          <c:order val="1"/>
          <c:tx>
            <c:strRef>
              <c:f>'Section 8'!$C$40</c:f>
              <c:strCache>
                <c:ptCount val="1"/>
                <c:pt idx="0">
                  <c:v>Other non-energy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'Section 8'!$U$38:$AM$38</c15:sqref>
                  </c15:fullRef>
                </c:ext>
              </c:extLst>
              <c:f>('Section 8'!$U$38,'Section 8'!$AM$38)</c:f>
              <c:numCache>
                <c:formatCode>General</c:formatCode>
                <c:ptCount val="2"/>
                <c:pt idx="0">
                  <c:v>2005</c:v>
                </c:pt>
                <c:pt idx="1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'Section 8'!$U$40:$AM$40</c15:sqref>
                  </c15:fullRef>
                </c:ext>
              </c:extLst>
              <c:f>('Section 8'!$U$40,'Section 8'!$AM$40)</c:f>
              <c:numCache>
                <c:formatCode>_-* #,##0_-;\-* #,##0_-;_-* "-"??_-;_-@_-</c:formatCode>
                <c:ptCount val="2"/>
                <c:pt idx="0">
                  <c:v>5354.7814358930455</c:v>
                </c:pt>
                <c:pt idx="1">
                  <c:v>3699.286686401932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B6-4488-9DD3-F59DC62D73C8}"/>
            </c:ext>
          </c:extLst>
        </c:ser>
        <c:ser>
          <c:idx val="2"/>
          <c:order val="2"/>
          <c:tx>
            <c:strRef>
              <c:f>'Section 8'!$C$41</c:f>
              <c:strCache>
                <c:ptCount val="1"/>
                <c:pt idx="0">
                  <c:v>Energy related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'Section 8'!$U$38:$AM$38</c15:sqref>
                  </c15:fullRef>
                </c:ext>
              </c:extLst>
              <c:f>('Section 8'!$U$38,'Section 8'!$AM$38)</c:f>
              <c:numCache>
                <c:formatCode>General</c:formatCode>
                <c:ptCount val="2"/>
                <c:pt idx="0">
                  <c:v>2005</c:v>
                </c:pt>
                <c:pt idx="1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'Section 8'!$U$41:$AM$41</c15:sqref>
                  </c15:fullRef>
                </c:ext>
              </c:extLst>
              <c:f>('Section 8'!$U$41,'Section 8'!$AM$41)</c:f>
              <c:numCache>
                <c:formatCode>_-* #,##0_-;\-* #,##0_-;_-* "-"??_-;_-@_-</c:formatCode>
                <c:ptCount val="2"/>
                <c:pt idx="0">
                  <c:v>45702.287929508107</c:v>
                </c:pt>
                <c:pt idx="1">
                  <c:v>31385.060076846567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B6-4488-9DD3-F59DC62D7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0738303"/>
        <c:axId val="190733727"/>
      </c:barChart>
      <c:catAx>
        <c:axId val="1907383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yriad Pro" panose="020B0503030403020204" pitchFamily="34" charset="0"/>
                <a:ea typeface="+mn-ea"/>
                <a:cs typeface="+mn-cs"/>
              </a:defRPr>
            </a:pPr>
            <a:endParaRPr lang="en-US"/>
          </a:p>
        </c:txPr>
        <c:crossAx val="190733727"/>
        <c:crosses val="autoZero"/>
        <c:auto val="1"/>
        <c:lblAlgn val="ctr"/>
        <c:lblOffset val="100"/>
        <c:noMultiLvlLbl val="0"/>
      </c:catAx>
      <c:valAx>
        <c:axId val="1907337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Myriad Pro" panose="020B0503030403020204" pitchFamily="34" charset="0"/>
                    <a:ea typeface="+mn-ea"/>
                    <a:cs typeface="+mn-cs"/>
                  </a:defRPr>
                </a:pPr>
                <a:r>
                  <a:rPr lang="en-US"/>
                  <a:t>ktCO₂eq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Myriad Pro" panose="020B05030304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yriad Pro" panose="020B0503030403020204" pitchFamily="34" charset="0"/>
                <a:ea typeface="+mn-ea"/>
                <a:cs typeface="+mn-cs"/>
              </a:defRPr>
            </a:pPr>
            <a:endParaRPr lang="en-US"/>
          </a:p>
        </c:txPr>
        <c:crossAx val="190738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Myriad Pro" panose="020B05030304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Myriad Pro" panose="020B0503030403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'Section 8'!$Y$59</c:f>
              <c:strCache>
                <c:ptCount val="1"/>
                <c:pt idx="0">
                  <c:v>ETS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469FE27-8674-4791-825A-5202E02002BC}" type="CELLRANGE">
                      <a:rPr lang="en-US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A000-4B43-A7DA-40246ED5CF4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346F369-33D1-4E8B-9664-1BDF9FCE2E98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A000-4B43-A7DA-40246ED5CF4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F847111-FF54-4DE1-92A8-FC426D9F8EBC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A000-4B43-A7DA-40246ED5CF4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3047917-1551-4079-9C6E-4B8EADDC586E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000-4B43-A7DA-40246ED5CF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yriad pro" panose="020B0503030403020204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'Section 8'!$Z$58:$AC$58</c:f>
              <c:strCache>
                <c:ptCount val="4"/>
                <c:pt idx="0">
                  <c:v>2005 Total</c:v>
                </c:pt>
                <c:pt idx="1">
                  <c:v>2005 Energy-related</c:v>
                </c:pt>
                <c:pt idx="2">
                  <c:v>2023 Total</c:v>
                </c:pt>
                <c:pt idx="3">
                  <c:v>2023 Energy-related</c:v>
                </c:pt>
              </c:strCache>
            </c:strRef>
          </c:cat>
          <c:val>
            <c:numRef>
              <c:f>'Section 8'!$Z$59:$AC$59</c:f>
              <c:numCache>
                <c:formatCode>#,##0</c:formatCode>
                <c:ptCount val="4"/>
                <c:pt idx="0">
                  <c:v>22333.171998155252</c:v>
                </c:pt>
                <c:pt idx="1">
                  <c:v>19778.488208045252</c:v>
                </c:pt>
                <c:pt idx="2">
                  <c:v>12197.756681243727</c:v>
                </c:pt>
                <c:pt idx="3">
                  <c:v>10263.869059729373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'Section 8'!$Z$61:$AC$61</c15:f>
                <c15:dlblRangeCache>
                  <c:ptCount val="4"/>
                  <c:pt idx="0">
                    <c:v>32%</c:v>
                  </c:pt>
                  <c:pt idx="1">
                    <c:v>43%</c:v>
                  </c:pt>
                  <c:pt idx="2">
                    <c:v>22%</c:v>
                  </c:pt>
                  <c:pt idx="3">
                    <c:v>33%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A000-4B43-A7DA-40246ED5CF40}"/>
            </c:ext>
          </c:extLst>
        </c:ser>
        <c:ser>
          <c:idx val="2"/>
          <c:order val="1"/>
          <c:tx>
            <c:strRef>
              <c:f>'Section 8'!$Y$60</c:f>
              <c:strCache>
                <c:ptCount val="1"/>
                <c:pt idx="0">
                  <c:v>Non-ETS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0FC9914-02A4-47C5-8706-EF6D84175DFA}" type="CELLRANGE">
                      <a:rPr lang="en-US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A000-4B43-A7DA-40246ED5CF4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DA43211-3C3B-4D0A-AB7A-F1C93909A384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000-4B43-A7DA-40246ED5CF4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64250B7-0F55-4774-814D-463E11E9BD54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000-4B43-A7DA-40246ED5CF4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C6940BD-7801-47F8-89C2-57E8D8768A58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000-4B43-A7DA-40246ED5CF40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Myriad pro" panose="020B0503030403020204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'Section 8'!$Z$58:$AC$58</c:f>
              <c:strCache>
                <c:ptCount val="4"/>
                <c:pt idx="0">
                  <c:v>2005 Total</c:v>
                </c:pt>
                <c:pt idx="1">
                  <c:v>2005 Energy-related</c:v>
                </c:pt>
                <c:pt idx="2">
                  <c:v>2023 Total</c:v>
                </c:pt>
                <c:pt idx="3">
                  <c:v>2023 Energy-related</c:v>
                </c:pt>
              </c:strCache>
            </c:strRef>
          </c:cat>
          <c:val>
            <c:numRef>
              <c:f>'Section 8'!$Z$60:$AC$60</c:f>
              <c:numCache>
                <c:formatCode>#,##0</c:formatCode>
                <c:ptCount val="4"/>
                <c:pt idx="0">
                  <c:v>47795.982289421525</c:v>
                </c:pt>
                <c:pt idx="1">
                  <c:v>25923.799721462856</c:v>
                </c:pt>
                <c:pt idx="2">
                  <c:v>42808.819429894858</c:v>
                </c:pt>
                <c:pt idx="3">
                  <c:v>21121.191017117198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'Section 8'!$Z$62:$AC$62</c15:f>
                <c15:dlblRangeCache>
                  <c:ptCount val="4"/>
                  <c:pt idx="0">
                    <c:v>68%</c:v>
                  </c:pt>
                  <c:pt idx="1">
                    <c:v>57%</c:v>
                  </c:pt>
                  <c:pt idx="2">
                    <c:v>78%</c:v>
                  </c:pt>
                  <c:pt idx="3">
                    <c:v>67%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A000-4B43-A7DA-40246ED5C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441146511"/>
        <c:axId val="1441145263"/>
      </c:barChart>
      <c:catAx>
        <c:axId val="1441146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yriad pro" panose="020B0503030403020204"/>
                <a:ea typeface="+mn-ea"/>
                <a:cs typeface="+mn-cs"/>
              </a:defRPr>
            </a:pPr>
            <a:endParaRPr lang="en-US"/>
          </a:p>
        </c:txPr>
        <c:crossAx val="1441145263"/>
        <c:crosses val="autoZero"/>
        <c:auto val="1"/>
        <c:lblAlgn val="ctr"/>
        <c:lblOffset val="100"/>
        <c:tickMarkSkip val="2"/>
        <c:noMultiLvlLbl val="0"/>
      </c:catAx>
      <c:valAx>
        <c:axId val="1441145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Myriad pro" panose="020B0503030403020204"/>
                    <a:ea typeface="+mn-ea"/>
                    <a:cs typeface="+mn-cs"/>
                  </a:defRPr>
                </a:pPr>
                <a:r>
                  <a:rPr lang="en-IE"/>
                  <a:t>GHG emissions (MtCO</a:t>
                </a:r>
                <a:r>
                  <a:rPr lang="en-IE" baseline="-25000"/>
                  <a:t>2</a:t>
                </a:r>
                <a:r>
                  <a:rPr lang="en-IE"/>
                  <a:t>eq)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Myriad pro" panose="020B0503030403020204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yriad pro" panose="020B0503030403020204"/>
                <a:ea typeface="+mn-ea"/>
                <a:cs typeface="+mn-cs"/>
              </a:defRPr>
            </a:pPr>
            <a:endParaRPr lang="en-US"/>
          </a:p>
        </c:txPr>
        <c:crossAx val="1441146511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Myriad pro" panose="020B0503030403020204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Myriad pro" panose="020B050303040302020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187654320987648E-2"/>
          <c:y val="4.3117283950617286E-2"/>
          <c:w val="0.88237962962962968"/>
          <c:h val="0.74890679012345684"/>
        </c:manualLayout>
      </c:layout>
      <c:lineChart>
        <c:grouping val="standard"/>
        <c:varyColors val="0"/>
        <c:ser>
          <c:idx val="0"/>
          <c:order val="0"/>
          <c:tx>
            <c:strRef>
              <c:f>'Section 8'!$C$105</c:f>
              <c:strCache>
                <c:ptCount val="1"/>
                <c:pt idx="0">
                  <c:v>Energy related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61-49EF-8667-3EB614E7258B}"/>
                </c:ext>
              </c:extLst>
            </c:dLbl>
            <c:dLbl>
              <c:idx val="1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61-49EF-8667-3EB614E7258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Myriad Pro" panose="020B0503030403020204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8'!$U$99:$AT$99</c:f>
              <c:numCache>
                <c:formatCode>General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'Section 8'!$U$105:$AT$105</c:f>
              <c:numCache>
                <c:formatCode>General</c:formatCode>
                <c:ptCount val="26"/>
                <c:pt idx="0">
                  <c:v>100</c:v>
                </c:pt>
                <c:pt idx="1">
                  <c:v>100.7465770649037</c:v>
                </c:pt>
                <c:pt idx="2">
                  <c:v>102.44419435545274</c:v>
                </c:pt>
                <c:pt idx="3">
                  <c:v>104.9517665042693</c:v>
                </c:pt>
                <c:pt idx="4">
                  <c:v>96.786185408866174</c:v>
                </c:pt>
                <c:pt idx="5">
                  <c:v>94.265229218276303</c:v>
                </c:pt>
                <c:pt idx="6">
                  <c:v>86.224033784577458</c:v>
                </c:pt>
                <c:pt idx="7">
                  <c:v>83.215100554739976</c:v>
                </c:pt>
                <c:pt idx="8">
                  <c:v>82.84390792881598</c:v>
                </c:pt>
                <c:pt idx="9">
                  <c:v>80.595167045179267</c:v>
                </c:pt>
                <c:pt idx="10">
                  <c:v>84.384405029230464</c:v>
                </c:pt>
                <c:pt idx="11">
                  <c:v>87.23535054119202</c:v>
                </c:pt>
                <c:pt idx="12">
                  <c:v>85.578925538964228</c:v>
                </c:pt>
                <c:pt idx="13">
                  <c:v>90.10781248813457</c:v>
                </c:pt>
                <c:pt idx="14">
                  <c:v>88.949909896972841</c:v>
                </c:pt>
                <c:pt idx="15">
                  <c:v>83.721972963355867</c:v>
                </c:pt>
                <c:pt idx="16">
                  <c:v>84.32775211957258</c:v>
                </c:pt>
                <c:pt idx="17">
                  <c:v>83.466474347502114</c:v>
                </c:pt>
                <c:pt idx="18">
                  <c:v>81.474132820238239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1-49EF-8667-3EB614E7258B}"/>
            </c:ext>
          </c:extLst>
        </c:ser>
        <c:ser>
          <c:idx val="1"/>
          <c:order val="1"/>
          <c:tx>
            <c:strRef>
              <c:f>'Section 8'!$C$106</c:f>
              <c:strCache>
                <c:ptCount val="1"/>
                <c:pt idx="0">
                  <c:v>Agriculture (ex. Energy)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61-49EF-8667-3EB614E7258B}"/>
                </c:ext>
              </c:extLst>
            </c:dLbl>
            <c:dLbl>
              <c:idx val="1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61-49EF-8667-3EB614E7258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Myriad Pro" panose="020B0503030403020204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8'!$U$99:$AT$99</c:f>
              <c:numCache>
                <c:formatCode>General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'Section 8'!$U$106:$AT$106</c:f>
              <c:numCache>
                <c:formatCode>General</c:formatCode>
                <c:ptCount val="26"/>
                <c:pt idx="0">
                  <c:v>100</c:v>
                </c:pt>
                <c:pt idx="1">
                  <c:v>98.129948954277609</c:v>
                </c:pt>
                <c:pt idx="2">
                  <c:v>97.683946445973234</c:v>
                </c:pt>
                <c:pt idx="3">
                  <c:v>95.456663219155018</c:v>
                </c:pt>
                <c:pt idx="4">
                  <c:v>94.081405930127545</c:v>
                </c:pt>
                <c:pt idx="5">
                  <c:v>95.150785271659046</c:v>
                </c:pt>
                <c:pt idx="6">
                  <c:v>93.132880321584736</c:v>
                </c:pt>
                <c:pt idx="7">
                  <c:v>94.91291289293649</c:v>
                </c:pt>
                <c:pt idx="8">
                  <c:v>98.457291905563721</c:v>
                </c:pt>
                <c:pt idx="9">
                  <c:v>99.157683827619081</c:v>
                </c:pt>
                <c:pt idx="10">
                  <c:v>101.34668309664694</c:v>
                </c:pt>
                <c:pt idx="11">
                  <c:v>104.32699778430721</c:v>
                </c:pt>
                <c:pt idx="12">
                  <c:v>107.3676125654131</c:v>
                </c:pt>
                <c:pt idx="13">
                  <c:v>108.63255344210417</c:v>
                </c:pt>
                <c:pt idx="14">
                  <c:v>107.8902605014425</c:v>
                </c:pt>
                <c:pt idx="15">
                  <c:v>109.39012540409425</c:v>
                </c:pt>
                <c:pt idx="16">
                  <c:v>111.48350689935356</c:v>
                </c:pt>
                <c:pt idx="17">
                  <c:v>109.40149810205541</c:v>
                </c:pt>
                <c:pt idx="18">
                  <c:v>104.45753271959258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61-49EF-8667-3EB614E7258B}"/>
            </c:ext>
          </c:extLst>
        </c:ser>
        <c:ser>
          <c:idx val="2"/>
          <c:order val="2"/>
          <c:tx>
            <c:strRef>
              <c:f>'Section 8'!$C$107</c:f>
              <c:strCache>
                <c:ptCount val="1"/>
                <c:pt idx="0">
                  <c:v>Other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61-49EF-8667-3EB614E7258B}"/>
                </c:ext>
              </c:extLst>
            </c:dLbl>
            <c:dLbl>
              <c:idx val="1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61-49EF-8667-3EB614E7258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Myriad Pro" panose="020B0503030403020204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8'!$U$99:$AT$99</c:f>
              <c:numCache>
                <c:formatCode>General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'Section 8'!$U$107:$AT$107</c:f>
              <c:numCache>
                <c:formatCode>General</c:formatCode>
                <c:ptCount val="26"/>
                <c:pt idx="0">
                  <c:v>100</c:v>
                </c:pt>
                <c:pt idx="1">
                  <c:v>99.373705581011251</c:v>
                </c:pt>
                <c:pt idx="2">
                  <c:v>81.27026550659734</c:v>
                </c:pt>
                <c:pt idx="3">
                  <c:v>76.916165996729717</c:v>
                </c:pt>
                <c:pt idx="4">
                  <c:v>68.906032544947067</c:v>
                </c:pt>
                <c:pt idx="5">
                  <c:v>66.879266864193085</c:v>
                </c:pt>
                <c:pt idx="6">
                  <c:v>70.549321663763749</c:v>
                </c:pt>
                <c:pt idx="7">
                  <c:v>66.311115379803837</c:v>
                </c:pt>
                <c:pt idx="8">
                  <c:v>73.615511520489008</c:v>
                </c:pt>
                <c:pt idx="9">
                  <c:v>82.712841621434222</c:v>
                </c:pt>
                <c:pt idx="10">
                  <c:v>85.406574291175616</c:v>
                </c:pt>
                <c:pt idx="11">
                  <c:v>88.128687821399481</c:v>
                </c:pt>
                <c:pt idx="12">
                  <c:v>84.895894404974769</c:v>
                </c:pt>
                <c:pt idx="13">
                  <c:v>72.108370969607293</c:v>
                </c:pt>
                <c:pt idx="14">
                  <c:v>70.630987042995784</c:v>
                </c:pt>
                <c:pt idx="15">
                  <c:v>63.738470739822553</c:v>
                </c:pt>
                <c:pt idx="16">
                  <c:v>63.7334667802251</c:v>
                </c:pt>
                <c:pt idx="17">
                  <c:v>65.802226224568784</c:v>
                </c:pt>
                <c:pt idx="18">
                  <c:v>63.047767907175498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61-49EF-8667-3EB614E7258B}"/>
            </c:ext>
          </c:extLst>
        </c:ser>
        <c:ser>
          <c:idx val="3"/>
          <c:order val="3"/>
          <c:tx>
            <c:strRef>
              <c:f>'Section 8'!$C$108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61-49EF-8667-3EB614E7258B}"/>
                </c:ext>
              </c:extLst>
            </c:dLbl>
            <c:dLbl>
              <c:idx val="1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61-49EF-8667-3EB614E7258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Myriad Pro" panose="020B0503030403020204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8'!$U$99:$AT$99</c:f>
              <c:numCache>
                <c:formatCode>General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'Section 8'!$U$108:$AT$108</c:f>
              <c:numCache>
                <c:formatCode>General</c:formatCode>
                <c:ptCount val="26"/>
                <c:pt idx="0">
                  <c:v>100</c:v>
                </c:pt>
                <c:pt idx="1">
                  <c:v>99.622032172821449</c:v>
                </c:pt>
                <c:pt idx="2">
                  <c:v>99.304245901352743</c:v>
                </c:pt>
                <c:pt idx="3">
                  <c:v>99.52047661873307</c:v>
                </c:pt>
                <c:pt idx="4">
                  <c:v>94.073552921735811</c:v>
                </c:pt>
                <c:pt idx="5">
                  <c:v>93.014204224174577</c:v>
                </c:pt>
                <c:pt idx="6">
                  <c:v>88.062585460911819</c:v>
                </c:pt>
                <c:pt idx="7">
                  <c:v>86.892582485349223</c:v>
                </c:pt>
                <c:pt idx="8">
                  <c:v>88.533494397048202</c:v>
                </c:pt>
                <c:pt idx="9">
                  <c:v>88.126251768155569</c:v>
                </c:pt>
                <c:pt idx="10">
                  <c:v>91.212765194380196</c:v>
                </c:pt>
                <c:pt idx="11">
                  <c:v>94.107785494128635</c:v>
                </c:pt>
                <c:pt idx="12">
                  <c:v>94.233275039223557</c:v>
                </c:pt>
                <c:pt idx="13">
                  <c:v>96.445274850133472</c:v>
                </c:pt>
                <c:pt idx="14">
                  <c:v>95.434496834651895</c:v>
                </c:pt>
                <c:pt idx="15">
                  <c:v>92.793643945844721</c:v>
                </c:pt>
                <c:pt idx="16">
                  <c:v>93.957240401735859</c:v>
                </c:pt>
                <c:pt idx="17">
                  <c:v>92.780507339360057</c:v>
                </c:pt>
                <c:pt idx="18">
                  <c:v>89.565727869494054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661-49EF-8667-3EB614E7258B}"/>
            </c:ext>
          </c:extLst>
        </c:ser>
        <c:ser>
          <c:idx val="4"/>
          <c:order val="4"/>
          <c:tx>
            <c:strRef>
              <c:f>'Section 8'!$C$109</c:f>
              <c:strCache>
                <c:ptCount val="1"/>
                <c:pt idx="0">
                  <c:v>2030 target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5"/>
              <c:layout>
                <c:manualLayout>
                  <c:x val="-5.1335151846280186E-3"/>
                  <c:y val="-0.10973478327454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61-49EF-8667-3EB614E725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Myriad Pro" panose="020B0503030403020204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8'!$U$99:$AT$99</c:f>
              <c:numCache>
                <c:formatCode>General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'Section 8'!$U$109:$AT$109</c:f>
              <c:numCache>
                <c:formatCode>General</c:formatCode>
                <c:ptCount val="26"/>
                <c:pt idx="25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61-49EF-8667-3EB614E72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50591"/>
        <c:axId val="60155167"/>
      </c:lineChart>
      <c:catAx>
        <c:axId val="601505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yriad Pro" panose="020B0503030403020204"/>
                <a:ea typeface="+mn-ea"/>
                <a:cs typeface="+mn-cs"/>
              </a:defRPr>
            </a:pPr>
            <a:endParaRPr lang="en-US"/>
          </a:p>
        </c:txPr>
        <c:crossAx val="60155167"/>
        <c:crosses val="autoZero"/>
        <c:auto val="1"/>
        <c:lblAlgn val="ctr"/>
        <c:lblOffset val="0"/>
        <c:noMultiLvlLbl val="0"/>
      </c:catAx>
      <c:valAx>
        <c:axId val="60155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Myriad Pro" panose="020B0503030403020204"/>
                    <a:ea typeface="+mn-ea"/>
                    <a:cs typeface="+mn-cs"/>
                  </a:defRPr>
                </a:pPr>
                <a:r>
                  <a:rPr lang="en-US"/>
                  <a:t>GHG Emissions (2005 = 100)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Myriad Pro" panose="020B0503030403020204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yriad Pro" panose="020B0503030403020204"/>
                <a:ea typeface="+mn-ea"/>
                <a:cs typeface="+mn-cs"/>
              </a:defRPr>
            </a:pPr>
            <a:endParaRPr lang="en-US"/>
          </a:p>
        </c:txPr>
        <c:crossAx val="601505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Myriad Pro" panose="020B0503030403020204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Myriad Pro" panose="020B050303040302020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8'!$C$139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8'!$U$138:$AM$138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'Section 8'!$U$139:$AM$139</c:f>
              <c:numCache>
                <c:formatCode>#,##0</c:formatCode>
                <c:ptCount val="19"/>
                <c:pt idx="0">
                  <c:v>13117.12080599713</c:v>
                </c:pt>
                <c:pt idx="1">
                  <c:v>13795.684616443241</c:v>
                </c:pt>
                <c:pt idx="2">
                  <c:v>14383.235964144622</c:v>
                </c:pt>
                <c:pt idx="3">
                  <c:v>13656.930152782437</c:v>
                </c:pt>
                <c:pt idx="4">
                  <c:v>12437.849906634476</c:v>
                </c:pt>
                <c:pt idx="5">
                  <c:v>11521.210687087767</c:v>
                </c:pt>
                <c:pt idx="6">
                  <c:v>11209.052062376317</c:v>
                </c:pt>
                <c:pt idx="7">
                  <c:v>10820.098259038095</c:v>
                </c:pt>
                <c:pt idx="8">
                  <c:v>11030.871581986634</c:v>
                </c:pt>
                <c:pt idx="9">
                  <c:v>11315.225430610075</c:v>
                </c:pt>
                <c:pt idx="10">
                  <c:v>11789.788463291476</c:v>
                </c:pt>
                <c:pt idx="11">
                  <c:v>12267.740963530492</c:v>
                </c:pt>
                <c:pt idx="12">
                  <c:v>12102.739352737733</c:v>
                </c:pt>
                <c:pt idx="13">
                  <c:v>12276.888001290725</c:v>
                </c:pt>
                <c:pt idx="14">
                  <c:v>12301.310604191465</c:v>
                </c:pt>
                <c:pt idx="15">
                  <c:v>10387.628149384922</c:v>
                </c:pt>
                <c:pt idx="16">
                  <c:v>11069.031384216338</c:v>
                </c:pt>
                <c:pt idx="17">
                  <c:v>11738.378064996505</c:v>
                </c:pt>
                <c:pt idx="18">
                  <c:v>11759.94653403094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F-4FCB-B171-44A99B5CC095}"/>
            </c:ext>
          </c:extLst>
        </c:ser>
        <c:ser>
          <c:idx val="1"/>
          <c:order val="1"/>
          <c:tx>
            <c:strRef>
              <c:f>'Section 8'!$C$140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'Section 8'!$U$138:$AM$138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'Section 8'!$U$140:$AM$140</c:f>
              <c:numCache>
                <c:formatCode>#,##0</c:formatCode>
                <c:ptCount val="19"/>
                <c:pt idx="0">
                  <c:v>8369.4999085334603</c:v>
                </c:pt>
                <c:pt idx="1">
                  <c:v>8231.1410539184508</c:v>
                </c:pt>
                <c:pt idx="2">
                  <c:v>8063.3459663666263</c:v>
                </c:pt>
                <c:pt idx="3">
                  <c:v>8867.1197278731961</c:v>
                </c:pt>
                <c:pt idx="4">
                  <c:v>8708.7765092599875</c:v>
                </c:pt>
                <c:pt idx="5">
                  <c:v>8973.6981674821036</c:v>
                </c:pt>
                <c:pt idx="6">
                  <c:v>7735.4714711985398</c:v>
                </c:pt>
                <c:pt idx="7">
                  <c:v>7249.5980124260213</c:v>
                </c:pt>
                <c:pt idx="8">
                  <c:v>7066.3120272115584</c:v>
                </c:pt>
                <c:pt idx="9">
                  <c:v>6271.9968562449394</c:v>
                </c:pt>
                <c:pt idx="10">
                  <c:v>6712.9299458308778</c:v>
                </c:pt>
                <c:pt idx="11">
                  <c:v>6998.1170995645898</c:v>
                </c:pt>
                <c:pt idx="12">
                  <c:v>6509.3465166105207</c:v>
                </c:pt>
                <c:pt idx="13">
                  <c:v>6999.5795736711334</c:v>
                </c:pt>
                <c:pt idx="14">
                  <c:v>6729.6488275738038</c:v>
                </c:pt>
                <c:pt idx="15">
                  <c:v>7344.1541906584271</c:v>
                </c:pt>
                <c:pt idx="16">
                  <c:v>6868.3650518130644</c:v>
                </c:pt>
                <c:pt idx="17">
                  <c:v>5753.3256579483013</c:v>
                </c:pt>
                <c:pt idx="18">
                  <c:v>5346.1439235511452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8F-4FCB-B171-44A99B5CC095}"/>
            </c:ext>
          </c:extLst>
        </c:ser>
        <c:ser>
          <c:idx val="2"/>
          <c:order val="2"/>
          <c:tx>
            <c:strRef>
              <c:f>'Section 8'!$C$141</c:f>
              <c:strCache>
                <c:ptCount val="1"/>
                <c:pt idx="0">
                  <c:v>Services</c:v>
                </c:pt>
              </c:strCache>
            </c:strRef>
          </c:tx>
          <c:spPr>
            <a:pattFill prst="dkUpDiag">
              <a:fgClr>
                <a:schemeClr val="accent3"/>
              </a:fgClr>
              <a:bgClr>
                <a:schemeClr val="accent4"/>
              </a:bgClr>
            </a:pattFill>
            <a:ln>
              <a:noFill/>
            </a:ln>
            <a:effectLst/>
          </c:spPr>
          <c:invertIfNegative val="0"/>
          <c:cat>
            <c:numRef>
              <c:f>'Section 8'!$U$138:$AM$138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'Section 8'!$U$141:$AM$141</c:f>
              <c:numCache>
                <c:formatCode>#,##0</c:formatCode>
                <c:ptCount val="19"/>
                <c:pt idx="0">
                  <c:v>1761.7153283625994</c:v>
                </c:pt>
                <c:pt idx="1">
                  <c:v>1734.9226183356438</c:v>
                </c:pt>
                <c:pt idx="2">
                  <c:v>1699.2167255984473</c:v>
                </c:pt>
                <c:pt idx="3">
                  <c:v>1750.9636447551291</c:v>
                </c:pt>
                <c:pt idx="4">
                  <c:v>1419.6959201515313</c:v>
                </c:pt>
                <c:pt idx="5">
                  <c:v>1532.3077226728158</c:v>
                </c:pt>
                <c:pt idx="6">
                  <c:v>1394.3653628631905</c:v>
                </c:pt>
                <c:pt idx="7">
                  <c:v>1462.1428644857976</c:v>
                </c:pt>
                <c:pt idx="8">
                  <c:v>1538.4693476869329</c:v>
                </c:pt>
                <c:pt idx="9">
                  <c:v>1441.9759068140338</c:v>
                </c:pt>
                <c:pt idx="10">
                  <c:v>1572.4855511572284</c:v>
                </c:pt>
                <c:pt idx="11">
                  <c:v>1494.5875677521653</c:v>
                </c:pt>
                <c:pt idx="12">
                  <c:v>1432.3649701618272</c:v>
                </c:pt>
                <c:pt idx="13">
                  <c:v>1546.6692913353631</c:v>
                </c:pt>
                <c:pt idx="14">
                  <c:v>1535.6256323036514</c:v>
                </c:pt>
                <c:pt idx="15">
                  <c:v>1342.6884992733958</c:v>
                </c:pt>
                <c:pt idx="16">
                  <c:v>1444.280615806126</c:v>
                </c:pt>
                <c:pt idx="17">
                  <c:v>1447.0231199142074</c:v>
                </c:pt>
                <c:pt idx="18">
                  <c:v>1409.4595729007337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8F-4FCB-B171-44A99B5CC095}"/>
            </c:ext>
          </c:extLst>
        </c:ser>
        <c:ser>
          <c:idx val="3"/>
          <c:order val="3"/>
          <c:tx>
            <c:strRef>
              <c:f>'Section 8'!$C$142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8'!$U$138:$AM$138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'Section 8'!$U$142:$AM$142</c:f>
              <c:numCache>
                <c:formatCode>#,##0</c:formatCode>
                <c:ptCount val="19"/>
                <c:pt idx="0">
                  <c:v>1404.8083096416194</c:v>
                </c:pt>
                <c:pt idx="1">
                  <c:v>1119.1993688662651</c:v>
                </c:pt>
                <c:pt idx="2">
                  <c:v>1214.1828009760802</c:v>
                </c:pt>
                <c:pt idx="3">
                  <c:v>1663.8140175862463</c:v>
                </c:pt>
                <c:pt idx="4">
                  <c:v>1414.085354256189</c:v>
                </c:pt>
                <c:pt idx="5">
                  <c:v>1354.8344526940159</c:v>
                </c:pt>
                <c:pt idx="6">
                  <c:v>1003.3738000431399</c:v>
                </c:pt>
                <c:pt idx="7">
                  <c:v>985.91605807603946</c:v>
                </c:pt>
                <c:pt idx="8">
                  <c:v>836.23367814479343</c:v>
                </c:pt>
                <c:pt idx="9">
                  <c:v>891.04270414053099</c:v>
                </c:pt>
                <c:pt idx="10">
                  <c:v>851.43322978790502</c:v>
                </c:pt>
                <c:pt idx="11">
                  <c:v>908.06658424850002</c:v>
                </c:pt>
                <c:pt idx="12">
                  <c:v>991.00247206327958</c:v>
                </c:pt>
                <c:pt idx="13">
                  <c:v>1137.2770063822727</c:v>
                </c:pt>
                <c:pt idx="14">
                  <c:v>1103.1744219754914</c:v>
                </c:pt>
                <c:pt idx="15">
                  <c:v>1234.8646977245498</c:v>
                </c:pt>
                <c:pt idx="16">
                  <c:v>1128.8331906360027</c:v>
                </c:pt>
                <c:pt idx="17">
                  <c:v>1083.4759323007879</c:v>
                </c:pt>
                <c:pt idx="18">
                  <c:v>1063.5587565206879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8F-4FCB-B171-44A99B5CC095}"/>
            </c:ext>
          </c:extLst>
        </c:ser>
        <c:ser>
          <c:idx val="4"/>
          <c:order val="4"/>
          <c:tx>
            <c:strRef>
              <c:f>'Section 8'!$C$143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'Section 8'!$U$138:$AM$138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'Section 8'!$U$143:$AM$143</c:f>
              <c:numCache>
                <c:formatCode>#,##0</c:formatCode>
                <c:ptCount val="19"/>
                <c:pt idx="0">
                  <c:v>1270.6553689280472</c:v>
                </c:pt>
                <c:pt idx="1">
                  <c:v>1236.3932069712755</c:v>
                </c:pt>
                <c:pt idx="2">
                  <c:v>1197.4463138879469</c:v>
                </c:pt>
                <c:pt idx="3">
                  <c:v>1268.6582097071027</c:v>
                </c:pt>
                <c:pt idx="4">
                  <c:v>1110.2491731359896</c:v>
                </c:pt>
                <c:pt idx="5">
                  <c:v>1055.0781995871309</c:v>
                </c:pt>
                <c:pt idx="6">
                  <c:v>1010.283133599145</c:v>
                </c:pt>
                <c:pt idx="7">
                  <c:v>1054.7608117987645</c:v>
                </c:pt>
                <c:pt idx="8">
                  <c:v>1004.4021378694208</c:v>
                </c:pt>
                <c:pt idx="9">
                  <c:v>973.08879216112837</c:v>
                </c:pt>
                <c:pt idx="10">
                  <c:v>949.00696585824949</c:v>
                </c:pt>
                <c:pt idx="11">
                  <c:v>946.20534551893002</c:v>
                </c:pt>
                <c:pt idx="12">
                  <c:v>1149.8559489275551</c:v>
                </c:pt>
                <c:pt idx="13">
                  <c:v>1398.954970135806</c:v>
                </c:pt>
                <c:pt idx="14">
                  <c:v>1389.4370080684967</c:v>
                </c:pt>
                <c:pt idx="15">
                  <c:v>1394.5810568363631</c:v>
                </c:pt>
                <c:pt idx="16">
                  <c:v>1350.4473266181128</c:v>
                </c:pt>
                <c:pt idx="17">
                  <c:v>1615.4788692528191</c:v>
                </c:pt>
                <c:pt idx="18">
                  <c:v>1542.082230113695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8F-4FCB-B171-44A99B5CC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  <c:extLst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MtCO</a:t>
                </a:r>
                <a:r>
                  <a:rPr lang="en-IE" baseline="-25000"/>
                  <a:t>2</a:t>
                </a:r>
                <a:r>
                  <a:rPr lang="en-IE"/>
                  <a:t>eq</a:t>
                </a:r>
              </a:p>
            </c:rich>
          </c:tx>
          <c:layout>
            <c:manualLayout>
              <c:xMode val="edge"/>
              <c:yMode val="edge"/>
              <c:x val="1.984375E-2"/>
              <c:y val="0.343761621742735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8'!$C$167</c:f>
              <c:strCache>
                <c:ptCount val="1"/>
                <c:pt idx="0">
                  <c:v>Electricity generation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8'!$U$138:$AM$138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'Section 8'!$U$167:$AM$167</c:f>
              <c:numCache>
                <c:formatCode>#,##0</c:formatCode>
                <c:ptCount val="19"/>
                <c:pt idx="0">
                  <c:v>15136.448</c:v>
                </c:pt>
                <c:pt idx="1">
                  <c:v>14410.774854998934</c:v>
                </c:pt>
                <c:pt idx="2">
                  <c:v>13932.81325075683</c:v>
                </c:pt>
                <c:pt idx="3">
                  <c:v>14005.000329140021</c:v>
                </c:pt>
                <c:pt idx="4">
                  <c:v>12466.315540699123</c:v>
                </c:pt>
                <c:pt idx="5">
                  <c:v>12745.138537904344</c:v>
                </c:pt>
                <c:pt idx="6">
                  <c:v>11403.863656698652</c:v>
                </c:pt>
                <c:pt idx="7">
                  <c:v>12135.638113628964</c:v>
                </c:pt>
                <c:pt idx="8">
                  <c:v>10743.315690100872</c:v>
                </c:pt>
                <c:pt idx="9">
                  <c:v>10560.104049718642</c:v>
                </c:pt>
                <c:pt idx="10">
                  <c:v>11105.548008128471</c:v>
                </c:pt>
                <c:pt idx="11">
                  <c:v>11845.208992248423</c:v>
                </c:pt>
                <c:pt idx="12">
                  <c:v>10864.892933695703</c:v>
                </c:pt>
                <c:pt idx="13">
                  <c:v>9356.3751430859265</c:v>
                </c:pt>
                <c:pt idx="14">
                  <c:v>8185.1529590908694</c:v>
                </c:pt>
                <c:pt idx="15">
                  <c:v>7524.3313054680948</c:v>
                </c:pt>
                <c:pt idx="16">
                  <c:v>9103.4853817840885</c:v>
                </c:pt>
                <c:pt idx="17">
                  <c:v>8905.3940884996446</c:v>
                </c:pt>
                <c:pt idx="18">
                  <c:v>6807.8948992561354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A-4AC3-9066-525355D3909B}"/>
            </c:ext>
          </c:extLst>
        </c:ser>
        <c:ser>
          <c:idx val="1"/>
          <c:order val="1"/>
          <c:tx>
            <c:strRef>
              <c:f>'Section 8'!$C$168</c:f>
              <c:strCache>
                <c:ptCount val="1"/>
                <c:pt idx="0">
                  <c:v>Industry (energy-related)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8'!$U$138:$AM$138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'Section 8'!$U$168:$AM$168</c:f>
              <c:numCache>
                <c:formatCode>#,##0</c:formatCode>
                <c:ptCount val="19"/>
                <c:pt idx="0">
                  <c:v>4042.0727961973371</c:v>
                </c:pt>
                <c:pt idx="1">
                  <c:v>4123.9908570655425</c:v>
                </c:pt>
                <c:pt idx="2">
                  <c:v>4122.0106194276887</c:v>
                </c:pt>
                <c:pt idx="3">
                  <c:v>3482.4003175765129</c:v>
                </c:pt>
                <c:pt idx="4">
                  <c:v>2716.5159229903684</c:v>
                </c:pt>
                <c:pt idx="5">
                  <c:v>2786.5860440435677</c:v>
                </c:pt>
                <c:pt idx="6">
                  <c:v>2728.9974418322449</c:v>
                </c:pt>
                <c:pt idx="7">
                  <c:v>2826.1718034744608</c:v>
                </c:pt>
                <c:pt idx="8">
                  <c:v>3156.2521151593978</c:v>
                </c:pt>
                <c:pt idx="9">
                  <c:v>3307.1907811662277</c:v>
                </c:pt>
                <c:pt idx="10">
                  <c:v>3381.3059166632515</c:v>
                </c:pt>
                <c:pt idx="11">
                  <c:v>3403.4662263405648</c:v>
                </c:pt>
                <c:pt idx="12">
                  <c:v>3461.9832526558444</c:v>
                </c:pt>
                <c:pt idx="13">
                  <c:v>3524.7969468818064</c:v>
                </c:pt>
                <c:pt idx="14">
                  <c:v>3450.6214636607015</c:v>
                </c:pt>
                <c:pt idx="15">
                  <c:v>3384.9195476706655</c:v>
                </c:pt>
                <c:pt idx="16">
                  <c:v>3492.9703545712846</c:v>
                </c:pt>
                <c:pt idx="17">
                  <c:v>3250.3566895737172</c:v>
                </c:pt>
                <c:pt idx="18">
                  <c:v>3069.7662707089557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3A-4AC3-9066-525355D3909B}"/>
            </c:ext>
          </c:extLst>
        </c:ser>
        <c:ser>
          <c:idx val="2"/>
          <c:order val="2"/>
          <c:tx>
            <c:strRef>
              <c:f>'Section 8'!$C$169</c:f>
              <c:strCache>
                <c:ptCount val="1"/>
                <c:pt idx="0">
                  <c:v>other energy related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'Section 8'!$U$138:$AM$138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'Section 8'!$U$169:$AM$169</c:f>
              <c:numCache>
                <c:formatCode>#,##0</c:formatCode>
                <c:ptCount val="19"/>
                <c:pt idx="0">
                  <c:v>599.96741184791301</c:v>
                </c:pt>
                <c:pt idx="1">
                  <c:v>565.73743625613758</c:v>
                </c:pt>
                <c:pt idx="2">
                  <c:v>539.59872000151847</c:v>
                </c:pt>
                <c:pt idx="3">
                  <c:v>561.39303928108836</c:v>
                </c:pt>
                <c:pt idx="4">
                  <c:v>515.59605125258963</c:v>
                </c:pt>
                <c:pt idx="5">
                  <c:v>491.37873138290598</c:v>
                </c:pt>
                <c:pt idx="6">
                  <c:v>429.02254484413999</c:v>
                </c:pt>
                <c:pt idx="7">
                  <c:v>467.89463978874875</c:v>
                </c:pt>
                <c:pt idx="8">
                  <c:v>478.20880139660176</c:v>
                </c:pt>
                <c:pt idx="9">
                  <c:v>433.46532999401586</c:v>
                </c:pt>
                <c:pt idx="10">
                  <c:v>497.59982131046422</c:v>
                </c:pt>
                <c:pt idx="11">
                  <c:v>507.10891129465404</c:v>
                </c:pt>
                <c:pt idx="12">
                  <c:v>513.53913473539797</c:v>
                </c:pt>
                <c:pt idx="13">
                  <c:v>509.47663513473435</c:v>
                </c:pt>
                <c:pt idx="14">
                  <c:v>438.9815558835794</c:v>
                </c:pt>
                <c:pt idx="15">
                  <c:v>441.87124104338545</c:v>
                </c:pt>
                <c:pt idx="16">
                  <c:v>430.00527640628769</c:v>
                </c:pt>
                <c:pt idx="17">
                  <c:v>433.32155169121091</c:v>
                </c:pt>
                <c:pt idx="18">
                  <c:v>386.20788976428241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3A-4AC3-9066-525355D3909B}"/>
            </c:ext>
          </c:extLst>
        </c:ser>
        <c:ser>
          <c:idx val="3"/>
          <c:order val="3"/>
          <c:tx>
            <c:strRef>
              <c:f>'Section 8'!$C$170</c:f>
              <c:strCache>
                <c:ptCount val="1"/>
                <c:pt idx="0">
                  <c:v>Non-energy related</c:v>
                </c:pt>
              </c:strCache>
            </c:strRef>
          </c:tx>
          <c:spPr>
            <a:pattFill prst="dkUpDiag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'Section 8'!$U$138:$AM$138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'Section 8'!$U$170:$AM$170</c:f>
              <c:numCache>
                <c:formatCode>#,##0</c:formatCode>
                <c:ptCount val="19"/>
                <c:pt idx="0">
                  <c:v>2554.6837901100002</c:v>
                </c:pt>
                <c:pt idx="1">
                  <c:v>2538.7627910778574</c:v>
                </c:pt>
                <c:pt idx="2">
                  <c:v>2580.4341213620519</c:v>
                </c:pt>
                <c:pt idx="3">
                  <c:v>2302.2359797601521</c:v>
                </c:pt>
                <c:pt idx="4">
                  <c:v>1485.3521500814029</c:v>
                </c:pt>
                <c:pt idx="5">
                  <c:v>1299.0484147465625</c:v>
                </c:pt>
                <c:pt idx="6">
                  <c:v>1167.2705389694759</c:v>
                </c:pt>
                <c:pt idx="7">
                  <c:v>1391.9677990924167</c:v>
                </c:pt>
                <c:pt idx="8">
                  <c:v>1301.6950015306572</c:v>
                </c:pt>
                <c:pt idx="9">
                  <c:v>1650.4531530457709</c:v>
                </c:pt>
                <c:pt idx="10">
                  <c:v>1830.3635214124333</c:v>
                </c:pt>
                <c:pt idx="11">
                  <c:v>1968.401352033223</c:v>
                </c:pt>
                <c:pt idx="12">
                  <c:v>2039.8562560230889</c:v>
                </c:pt>
                <c:pt idx="13">
                  <c:v>2094.5489797619252</c:v>
                </c:pt>
                <c:pt idx="14">
                  <c:v>2057.6690466445225</c:v>
                </c:pt>
                <c:pt idx="15">
                  <c:v>1907.1635602316842</c:v>
                </c:pt>
                <c:pt idx="16">
                  <c:v>2256.9405207619097</c:v>
                </c:pt>
                <c:pt idx="17">
                  <c:v>2068.3747685666494</c:v>
                </c:pt>
                <c:pt idx="18">
                  <c:v>1933.8876215143532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3A-4AC3-9066-525355D39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  <c:extLst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MtCO</a:t>
                </a:r>
                <a:r>
                  <a:rPr lang="en-IE" baseline="-25000"/>
                  <a:t>2</a:t>
                </a:r>
                <a:r>
                  <a:rPr lang="en-IE"/>
                  <a:t>eq</a:t>
                </a:r>
              </a:p>
            </c:rich>
          </c:tx>
          <c:layout>
            <c:manualLayout>
              <c:xMode val="edge"/>
              <c:yMode val="edge"/>
              <c:x val="1.984375E-2"/>
              <c:y val="0.340556581306991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8'!$C$207</c:f>
              <c:strCache>
                <c:ptCount val="1"/>
                <c:pt idx="0">
                  <c:v>Electricity CAP sector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1B-4198-8154-FACAAC8FD76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alpha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21B-4198-8154-FACAAC8FD76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alpha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21B-4198-8154-FACAAC8FD761}"/>
              </c:ext>
            </c:extLst>
          </c:dPt>
          <c:cat>
            <c:numRef>
              <c:f>'Section 8'!$AH$206:$AT$206</c:f>
              <c:numCache>
                <c:formatCode>General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'Section 8'!$AH$207:$AT$207</c:f>
              <c:numCache>
                <c:formatCode>0.00</c:formatCode>
                <c:ptCount val="13"/>
                <c:pt idx="0">
                  <c:v>10236.875063468478</c:v>
                </c:pt>
                <c:pt idx="1">
                  <c:v>9034.9075408360295</c:v>
                </c:pt>
                <c:pt idx="2">
                  <c:v>8364.0971674720331</c:v>
                </c:pt>
                <c:pt idx="3">
                  <c:v>9892.5867350754925</c:v>
                </c:pt>
                <c:pt idx="4">
                  <c:v>9694.4241202559861</c:v>
                </c:pt>
                <c:pt idx="5">
                  <c:v>7558.1695484183256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1B-4198-8154-FACAAC8FD761}"/>
            </c:ext>
          </c:extLst>
        </c:ser>
        <c:ser>
          <c:idx val="1"/>
          <c:order val="1"/>
          <c:tx>
            <c:strRef>
              <c:f>'Section 8'!$C$208</c:f>
              <c:strCache>
                <c:ptCount val="1"/>
                <c:pt idx="0">
                  <c:v>Budget 1 annual average</c:v>
                </c:pt>
              </c:strCache>
            </c:strRef>
          </c:tx>
          <c:spPr>
            <a:noFill/>
            <a:ln>
              <a:solidFill>
                <a:schemeClr val="tx1"/>
              </a:solidFill>
              <a:prstDash val="dash"/>
            </a:ln>
            <a:effectLst/>
          </c:spPr>
          <c:invertIfNegative val="0"/>
          <c:dLbls>
            <c:dLbl>
              <c:idx val="7"/>
              <c:layout>
                <c:manualLayout>
                  <c:x val="-8.5989583333333328E-2"/>
                  <c:y val="-8.169590643274854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1B-4198-8154-FACAAC8FD761}"/>
                </c:ext>
              </c:extLst>
            </c:dLbl>
            <c:dLbl>
              <c:idx val="8"/>
              <c:layout>
                <c:manualLayout>
                  <c:x val="-7.0493815873679255E-2"/>
                  <c:y val="-0.1008379060261479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Budget 1 annual</a:t>
                    </a:r>
                    <a:r>
                      <a:rPr lang="en-US" baseline="0"/>
                      <a:t> average</a:t>
                    </a: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873548656732014"/>
                      <c:h val="0.10963040309531555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8-821B-4198-8154-FACAAC8FD7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8'!$AH$206:$AT$206</c:f>
              <c:numCache>
                <c:formatCode>General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'Section 8'!$AH$208:$AT$208</c:f>
              <c:numCache>
                <c:formatCode>General</c:formatCode>
                <c:ptCount val="13"/>
                <c:pt idx="3">
                  <c:v>8000</c:v>
                </c:pt>
                <c:pt idx="4">
                  <c:v>8000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1B-4198-8154-FACAAC8FD761}"/>
            </c:ext>
          </c:extLst>
        </c:ser>
        <c:ser>
          <c:idx val="2"/>
          <c:order val="2"/>
          <c:tx>
            <c:strRef>
              <c:f>'Section 8'!$C$209</c:f>
              <c:strCache>
                <c:ptCount val="1"/>
                <c:pt idx="0">
                  <c:v>Budget 1 remaining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0.13008680555555546"/>
                  <c:y val="-0.1485380116959064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1B-4198-8154-FACAAC8FD7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8'!$AH$206:$AT$206</c:f>
              <c:numCache>
                <c:formatCode>General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'Section 8'!$AH$209:$AT$209</c:f>
              <c:numCache>
                <c:formatCode>General</c:formatCode>
                <c:ptCount val="13"/>
                <c:pt idx="6">
                  <c:v>6427.409798125098</c:v>
                </c:pt>
                <c:pt idx="7">
                  <c:v>6427.409798125098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21B-4198-8154-FACAAC8FD761}"/>
            </c:ext>
          </c:extLst>
        </c:ser>
        <c:ser>
          <c:idx val="3"/>
          <c:order val="3"/>
          <c:tx>
            <c:strRef>
              <c:f>'Section 8'!$C$210</c:f>
              <c:strCache>
                <c:ptCount val="1"/>
                <c:pt idx="0">
                  <c:v>Budget 2 annual average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  <a:prstDash val="sysDash"/>
            </a:ln>
            <a:effectLst/>
          </c:spPr>
          <c:invertIfNegative val="0"/>
          <c:dLbls>
            <c:dLbl>
              <c:idx val="12"/>
              <c:layout>
                <c:manualLayout>
                  <c:x val="-6.6145833333333334E-3"/>
                  <c:y val="-0.1968128654970760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1B-4198-8154-FACAAC8FD7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8'!$AH$206:$AT$206</c:f>
              <c:numCache>
                <c:formatCode>General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'Section 8'!$AH$210:$AT$210</c:f>
              <c:numCache>
                <c:formatCode>General</c:formatCode>
                <c:ptCount val="13"/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21B-4198-8154-FACAAC8FD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MtCO</a:t>
                </a:r>
                <a:r>
                  <a:rPr lang="en-IE" baseline="-25000"/>
                  <a:t>2</a:t>
                </a:r>
                <a:r>
                  <a:rPr lang="en-IE"/>
                  <a:t>eq</a:t>
                </a:r>
              </a:p>
            </c:rich>
          </c:tx>
          <c:layout>
            <c:manualLayout>
              <c:xMode val="edge"/>
              <c:yMode val="edge"/>
              <c:x val="1.5434027777777777E-2"/>
              <c:y val="0.346963369472316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8'!$C$235</c:f>
              <c:strCache>
                <c:ptCount val="1"/>
                <c:pt idx="0">
                  <c:v>Transport CAP sector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>
                  <a:alpha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69-4438-AF39-71BDBDEE4075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alpha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B69-4438-AF39-71BDBDEE4075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alpha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B69-4438-AF39-71BDBDEE4075}"/>
              </c:ext>
            </c:extLst>
          </c:dPt>
          <c:cat>
            <c:numRef>
              <c:f>'Section 8'!$AH$234:$AT$234</c:f>
              <c:numCache>
                <c:formatCode>General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'Section 8'!$AH$235:$AT$235</c:f>
              <c:numCache>
                <c:formatCode>0.00</c:formatCode>
                <c:ptCount val="13"/>
                <c:pt idx="0">
                  <c:v>12308.48196150434</c:v>
                </c:pt>
                <c:pt idx="1">
                  <c:v>12322.427454564036</c:v>
                </c:pt>
                <c:pt idx="2">
                  <c:v>10401.485376462169</c:v>
                </c:pt>
                <c:pt idx="3">
                  <c:v>11088.584776654923</c:v>
                </c:pt>
                <c:pt idx="4">
                  <c:v>11759.753590092736</c:v>
                </c:pt>
                <c:pt idx="5">
                  <c:v>11790.817382973599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69-4438-AF39-71BDBDEE4075}"/>
            </c:ext>
          </c:extLst>
        </c:ser>
        <c:ser>
          <c:idx val="1"/>
          <c:order val="1"/>
          <c:tx>
            <c:strRef>
              <c:f>'Section 8'!$C$236</c:f>
              <c:strCache>
                <c:ptCount val="1"/>
                <c:pt idx="0">
                  <c:v>Budget 1 annual average</c:v>
                </c:pt>
              </c:strCache>
            </c:strRef>
          </c:tx>
          <c:spPr>
            <a:noFill/>
            <a:ln>
              <a:solidFill>
                <a:schemeClr val="tx1"/>
              </a:solidFill>
              <a:prstDash val="dash"/>
            </a:ln>
            <a:effectLst/>
          </c:spPr>
          <c:invertIfNegative val="0"/>
          <c:dLbls>
            <c:dLbl>
              <c:idx val="7"/>
              <c:layout>
                <c:manualLayout>
                  <c:x val="-0.12481822916666667"/>
                  <c:y val="-6.049941520467837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69-4438-AF39-71BDBDEE4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8'!$AH$234:$AT$234</c:f>
              <c:numCache>
                <c:formatCode>General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'Section 8'!$AH$236:$AT$236</c:f>
              <c:numCache>
                <c:formatCode>General</c:formatCode>
                <c:ptCount val="13"/>
                <c:pt idx="3">
                  <c:v>10800</c:v>
                </c:pt>
                <c:pt idx="4">
                  <c:v>10800</c:v>
                </c:pt>
                <c:pt idx="5">
                  <c:v>10800</c:v>
                </c:pt>
                <c:pt idx="6">
                  <c:v>10800</c:v>
                </c:pt>
                <c:pt idx="7">
                  <c:v>10800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69-4438-AF39-71BDBDEE4075}"/>
            </c:ext>
          </c:extLst>
        </c:ser>
        <c:ser>
          <c:idx val="2"/>
          <c:order val="2"/>
          <c:tx>
            <c:strRef>
              <c:f>'Section 8'!$C$237</c:f>
              <c:strCache>
                <c:ptCount val="1"/>
                <c:pt idx="0">
                  <c:v>Budget 1 remaining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  <a:prstDash val="dash"/>
            </a:ln>
            <a:effectLst/>
          </c:spPr>
          <c:invertIfNegative val="0"/>
          <c:dLbls>
            <c:dLbl>
              <c:idx val="7"/>
              <c:layout>
                <c:manualLayout>
                  <c:x val="0.12594809027777779"/>
                  <c:y val="-9.49722222222222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69-4438-AF39-71BDBDEE4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8'!$AH$234:$AT$234</c:f>
              <c:numCache>
                <c:formatCode>General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'Section 8'!$AH$237:$AT$237</c:f>
              <c:numCache>
                <c:formatCode>General</c:formatCode>
                <c:ptCount val="13"/>
                <c:pt idx="6">
                  <c:v>9680.4221251393719</c:v>
                </c:pt>
                <c:pt idx="7">
                  <c:v>9680.4221251393719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B69-4438-AF39-71BDBDEE4075}"/>
            </c:ext>
          </c:extLst>
        </c:ser>
        <c:ser>
          <c:idx val="3"/>
          <c:order val="3"/>
          <c:tx>
            <c:strRef>
              <c:f>'Section 8'!$C$238</c:f>
              <c:strCache>
                <c:ptCount val="1"/>
                <c:pt idx="0">
                  <c:v>Budget 2 annual average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  <a:prstDash val="dash"/>
            </a:ln>
            <a:effectLst/>
          </c:spPr>
          <c:invertIfNegative val="0"/>
          <c:dLbls>
            <c:dLbl>
              <c:idx val="12"/>
              <c:layout>
                <c:manualLayout>
                  <c:x val="-2.2048611111111272E-2"/>
                  <c:y val="-6.312865497076022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69-4438-AF39-71BDBDEE4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8'!$AH$234:$AT$234</c:f>
              <c:numCache>
                <c:formatCode>General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'Section 8'!$AH$238:$AT$238</c:f>
              <c:numCache>
                <c:formatCode>General</c:formatCode>
                <c:ptCount val="13"/>
                <c:pt idx="8">
                  <c:v>7400</c:v>
                </c:pt>
                <c:pt idx="9">
                  <c:v>7400</c:v>
                </c:pt>
                <c:pt idx="10">
                  <c:v>7400</c:v>
                </c:pt>
                <c:pt idx="11">
                  <c:v>7400</c:v>
                </c:pt>
                <c:pt idx="12">
                  <c:v>7400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B69-4438-AF39-71BDBDEE4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MtCO</a:t>
                </a:r>
                <a:r>
                  <a:rPr lang="en-IE" baseline="-25000"/>
                  <a:t>2</a:t>
                </a:r>
                <a:r>
                  <a:rPr lang="en-IE"/>
                  <a:t>eq</a:t>
                </a:r>
              </a:p>
            </c:rich>
          </c:tx>
          <c:layout>
            <c:manualLayout>
              <c:xMode val="edge"/>
              <c:yMode val="edge"/>
              <c:x val="1.7638888888888888E-2"/>
              <c:y val="0.34582309844836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b="1"/>
              <a:t>Biofuel Blending</a:t>
            </a:r>
            <a:r>
              <a:rPr lang="en-IE" b="1" baseline="0"/>
              <a:t> </a:t>
            </a:r>
            <a:r>
              <a:rPr lang="en-IE" b="1"/>
              <a:t>in Road</a:t>
            </a:r>
            <a:r>
              <a:rPr lang="en-IE" b="1" baseline="0"/>
              <a:t> Diesel</a:t>
            </a:r>
            <a:endParaRPr lang="en-IE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948302469135802"/>
          <c:y val="0.14605000000000001"/>
          <c:w val="0.8073996913580247"/>
          <c:h val="0.7035753968253968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'Section 1'!$C$452</c:f>
              <c:strCache>
                <c:ptCount val="1"/>
                <c:pt idx="0">
                  <c:v>Fossil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pattFill prst="dkUpDiag">
                <a:fgClr>
                  <a:schemeClr val="tx1">
                    <a:lumMod val="65000"/>
                    <a:lumOff val="35000"/>
                  </a:schemeClr>
                </a:fgClr>
                <a:bgClr>
                  <a:schemeClr val="bg1"/>
                </a:bgClr>
              </a:patt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C6-4E74-9174-BA620F40A081}"/>
              </c:ext>
            </c:extLst>
          </c:dPt>
          <c:cat>
            <c:numRef>
              <c:f>'Section 1'!$F$451:$P$451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'Section 1'!$F$452:$P$452</c:f>
              <c:numCache>
                <c:formatCode>General</c:formatCode>
                <c:ptCount val="11"/>
                <c:pt idx="0">
                  <c:v>27.997091288654367</c:v>
                </c:pt>
                <c:pt idx="1">
                  <c:v>30.467600318154393</c:v>
                </c:pt>
                <c:pt idx="2">
                  <c:v>32.900468045557993</c:v>
                </c:pt>
                <c:pt idx="3">
                  <c:v>33.484314215017726</c:v>
                </c:pt>
                <c:pt idx="4">
                  <c:v>34.887808107069517</c:v>
                </c:pt>
                <c:pt idx="5">
                  <c:v>35.295029979719963</c:v>
                </c:pt>
                <c:pt idx="6">
                  <c:v>30.19436641805617</c:v>
                </c:pt>
                <c:pt idx="7">
                  <c:v>32.217057969827756</c:v>
                </c:pt>
                <c:pt idx="8">
                  <c:v>33.909490629462553</c:v>
                </c:pt>
                <c:pt idx="9">
                  <c:v>33.554496028006113</c:v>
                </c:pt>
                <c:pt idx="10">
                  <c:v>32.912222222222219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C6-4E74-9174-BA620F40A081}"/>
            </c:ext>
          </c:extLst>
        </c:ser>
        <c:ser>
          <c:idx val="1"/>
          <c:order val="1"/>
          <c:tx>
            <c:strRef>
              <c:f>'Section 1'!$C$453</c:f>
              <c:strCache>
                <c:ptCount val="1"/>
                <c:pt idx="0">
                  <c:v>Renewable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pattFill prst="dkUpDiag">
                <a:fgClr>
                  <a:srgbClr val="00B050"/>
                </a:fgClr>
                <a:bgClr>
                  <a:schemeClr val="bg1"/>
                </a:bgClr>
              </a:pattFill>
              <a:ln>
                <a:solidFill>
                  <a:srgbClr val="00B05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25C6-4E74-9174-BA620F40A081}"/>
              </c:ext>
            </c:extLst>
          </c:dPt>
          <c:cat>
            <c:numRef>
              <c:f>'Section 1'!$F$451:$P$451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'Section 1'!$F$453:$P$453</c:f>
              <c:numCache>
                <c:formatCode>General</c:formatCode>
                <c:ptCount val="11"/>
                <c:pt idx="0">
                  <c:v>1.0416625945334541</c:v>
                </c:pt>
                <c:pt idx="1">
                  <c:v>1.1429474767786607</c:v>
                </c:pt>
                <c:pt idx="2">
                  <c:v>0.99699378951853734</c:v>
                </c:pt>
                <c:pt idx="3">
                  <c:v>1.5239630329797225</c:v>
                </c:pt>
                <c:pt idx="4">
                  <c:v>1.4802114762524716</c:v>
                </c:pt>
                <c:pt idx="5">
                  <c:v>1.8968107976082942</c:v>
                </c:pt>
                <c:pt idx="6">
                  <c:v>1.8222459574750836</c:v>
                </c:pt>
                <c:pt idx="7">
                  <c:v>1.8667779778469087</c:v>
                </c:pt>
                <c:pt idx="8">
                  <c:v>2.3707162062971339</c:v>
                </c:pt>
                <c:pt idx="9">
                  <c:v>3.1292354124351673</c:v>
                </c:pt>
                <c:pt idx="10">
                  <c:v>3.3758333333333335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5C6-4E74-9174-BA620F40A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6465343"/>
        <c:axId val="166451903"/>
      </c:barChart>
      <c:catAx>
        <c:axId val="166465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451903"/>
        <c:crosses val="autoZero"/>
        <c:auto val="1"/>
        <c:lblAlgn val="ctr"/>
        <c:lblOffset val="100"/>
        <c:noMultiLvlLbl val="0"/>
      </c:catAx>
      <c:valAx>
        <c:axId val="166451903"/>
        <c:scaling>
          <c:orientation val="minMax"/>
          <c:max val="1.09000000000000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465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51018518518519"/>
          <c:y val="0.11332936507936509"/>
          <c:w val="0.42008302421375032"/>
          <c:h val="9.306335519709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616126637021173"/>
          <c:y val="0.18263470370785259"/>
          <c:w val="0.52767730417514092"/>
          <c:h val="0.80544863896045704"/>
        </c:manualLayout>
      </c:layout>
      <c:doughnutChart>
        <c:varyColors val="1"/>
        <c:ser>
          <c:idx val="0"/>
          <c:order val="0"/>
          <c:tx>
            <c:strRef>
              <c:f>'Section 8'!$AM$266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F27-4C6F-8553-CAD98822DE40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F27-4C6F-8553-CAD98822DE40}"/>
              </c:ext>
            </c:extLst>
          </c:dPt>
          <c:dPt>
            <c:idx val="2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F27-4C6F-8553-CAD98822DE40}"/>
              </c:ext>
            </c:extLst>
          </c:dPt>
          <c:dLbls>
            <c:dLbl>
              <c:idx val="0"/>
              <c:layout>
                <c:manualLayout>
                  <c:x val="0.16466231506057039"/>
                  <c:y val="-0.1062201846230098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27-4C6F-8553-CAD98822DE40}"/>
                </c:ext>
              </c:extLst>
            </c:dLbl>
            <c:dLbl>
              <c:idx val="1"/>
              <c:layout>
                <c:manualLayout>
                  <c:x val="-0.2000959777951235"/>
                  <c:y val="-2.753856638374333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27-4C6F-8553-CAD98822DE40}"/>
                </c:ext>
              </c:extLst>
            </c:dLbl>
            <c:dLbl>
              <c:idx val="2"/>
              <c:layout>
                <c:manualLayout>
                  <c:x val="-0.14681770833333338"/>
                  <c:y val="-0.1497941919191919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27-4C6F-8553-CAD98822DE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8'!$C$267:$C$269</c:f>
              <c:strCache>
                <c:ptCount val="3"/>
                <c:pt idx="0">
                  <c:v>Renewables in electricity (total, normalised)</c:v>
                </c:pt>
                <c:pt idx="1">
                  <c:v>Renewables in heat (total)</c:v>
                </c:pt>
                <c:pt idx="2">
                  <c:v>Renewables in transport</c:v>
                </c:pt>
              </c:strCache>
            </c:strRef>
          </c:cat>
          <c:val>
            <c:numRef>
              <c:f>'Section 8'!$AM$267:$AM$269</c:f>
              <c:numCache>
                <c:formatCode>#,##0</c:formatCode>
                <c:ptCount val="3"/>
                <c:pt idx="0">
                  <c:v>14131.380477925319</c:v>
                </c:pt>
                <c:pt idx="1">
                  <c:v>4111.6185127125982</c:v>
                </c:pt>
                <c:pt idx="2">
                  <c:v>3307.313797868781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27-4C6F-8553-CAD98822D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'Section 8'!$C$289</c:f>
              <c:strCache>
                <c:ptCount val="1"/>
                <c:pt idx="0">
                  <c:v>Renewables in electricity (normalised)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8'!$Z$266:$AM$266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'Section 8'!$Z$289:$AM$289</c:f>
              <c:numCache>
                <c:formatCode>0.0%</c:formatCode>
                <c:ptCount val="14"/>
                <c:pt idx="0">
                  <c:v>3.1853297508884243E-2</c:v>
                </c:pt>
                <c:pt idx="1">
                  <c:v>3.8648389965705313E-2</c:v>
                </c:pt>
                <c:pt idx="2">
                  <c:v>4.2965425285962422E-2</c:v>
                </c:pt>
                <c:pt idx="3">
                  <c:v>4.527758273182271E-2</c:v>
                </c:pt>
                <c:pt idx="4">
                  <c:v>5.0726623672395131E-2</c:v>
                </c:pt>
                <c:pt idx="5">
                  <c:v>5.5771895595681187E-2</c:v>
                </c:pt>
                <c:pt idx="6">
                  <c:v>5.7904792342428457E-2</c:v>
                </c:pt>
                <c:pt idx="7">
                  <c:v>6.6184754695783596E-2</c:v>
                </c:pt>
                <c:pt idx="8">
                  <c:v>7.1792544708097789E-2</c:v>
                </c:pt>
                <c:pt idx="9">
                  <c:v>7.995395111257908E-2</c:v>
                </c:pt>
                <c:pt idx="10">
                  <c:v>9.3307628351873007E-2</c:v>
                </c:pt>
                <c:pt idx="11">
                  <c:v>9.2009584504865863E-2</c:v>
                </c:pt>
                <c:pt idx="12">
                  <c:v>9.1305199331847886E-2</c:v>
                </c:pt>
                <c:pt idx="13">
                  <c:v>0.101337286321557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D4-44B4-83AB-985D72505CBE}"/>
            </c:ext>
          </c:extLst>
        </c:ser>
        <c:ser>
          <c:idx val="4"/>
          <c:order val="1"/>
          <c:tx>
            <c:strRef>
              <c:f>'Section 8'!$C$290</c:f>
              <c:strCache>
                <c:ptCount val="1"/>
                <c:pt idx="0">
                  <c:v>Renewables in heat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'Section 8'!$Z$266:$AM$266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'Section 8'!$Z$290:$AM$290</c:f>
              <c:numCache>
                <c:formatCode>0.0%</c:formatCode>
                <c:ptCount val="14"/>
                <c:pt idx="0">
                  <c:v>1.8044853110112721E-2</c:v>
                </c:pt>
                <c:pt idx="1">
                  <c:v>1.8735681785846014E-2</c:v>
                </c:pt>
                <c:pt idx="2">
                  <c:v>1.9573752473687926E-2</c:v>
                </c:pt>
                <c:pt idx="3">
                  <c:v>2.0725425371796655E-2</c:v>
                </c:pt>
                <c:pt idx="4">
                  <c:v>2.3919275523517143E-2</c:v>
                </c:pt>
                <c:pt idx="5">
                  <c:v>2.390977692599951E-2</c:v>
                </c:pt>
                <c:pt idx="6">
                  <c:v>2.3995738425158945E-2</c:v>
                </c:pt>
                <c:pt idx="7">
                  <c:v>2.5420688443644712E-2</c:v>
                </c:pt>
                <c:pt idx="8">
                  <c:v>2.5105637601854781E-2</c:v>
                </c:pt>
                <c:pt idx="9">
                  <c:v>2.4536640013444133E-2</c:v>
                </c:pt>
                <c:pt idx="10">
                  <c:v>2.681333434773675E-2</c:v>
                </c:pt>
                <c:pt idx="11">
                  <c:v>2.2417964292371934E-2</c:v>
                </c:pt>
                <c:pt idx="12">
                  <c:v>2.0145761617518337E-2</c:v>
                </c:pt>
                <c:pt idx="13">
                  <c:v>2.7442309848901728E-2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D4-44B4-83AB-985D72505CBE}"/>
            </c:ext>
          </c:extLst>
        </c:ser>
        <c:ser>
          <c:idx val="5"/>
          <c:order val="2"/>
          <c:tx>
            <c:strRef>
              <c:f>'Section 8'!$C$291</c:f>
              <c:strCache>
                <c:ptCount val="1"/>
                <c:pt idx="0">
                  <c:v>Renewables in transport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'Section 8'!$Z$266:$AM$266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'Section 8'!$Z$291:$AM$291</c:f>
              <c:numCache>
                <c:formatCode>0.0%</c:formatCode>
                <c:ptCount val="14"/>
                <c:pt idx="0">
                  <c:v>7.6550829227894062E-3</c:v>
                </c:pt>
                <c:pt idx="1">
                  <c:v>8.6615734479525298E-3</c:v>
                </c:pt>
                <c:pt idx="2">
                  <c:v>7.7497998775292272E-3</c:v>
                </c:pt>
                <c:pt idx="3">
                  <c:v>9.2020137291613079E-3</c:v>
                </c:pt>
                <c:pt idx="4">
                  <c:v>1.0513308670466627E-2</c:v>
                </c:pt>
                <c:pt idx="5">
                  <c:v>1.1149596232813216E-2</c:v>
                </c:pt>
                <c:pt idx="6">
                  <c:v>9.9889243378281523E-3</c:v>
                </c:pt>
                <c:pt idx="7">
                  <c:v>1.3597632019761123E-2</c:v>
                </c:pt>
                <c:pt idx="8">
                  <c:v>1.2520011485609637E-2</c:v>
                </c:pt>
                <c:pt idx="9">
                  <c:v>1.5296449317031134E-2</c:v>
                </c:pt>
                <c:pt idx="10">
                  <c:v>1.5224254441489045E-2</c:v>
                </c:pt>
                <c:pt idx="11">
                  <c:v>1.5529561037313382E-2</c:v>
                </c:pt>
                <c:pt idx="12">
                  <c:v>1.9233312988433903E-2</c:v>
                </c:pt>
                <c:pt idx="13">
                  <c:v>2.3748867299071882E-2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D4-44B4-83AB-985D72505CBE}"/>
            </c:ext>
          </c:extLst>
        </c:ser>
        <c:ser>
          <c:idx val="0"/>
          <c:order val="3"/>
          <c:tx>
            <c:strRef>
              <c:f>'Section 8'!$C$285</c:f>
              <c:strCache>
                <c:ptCount val="1"/>
                <c:pt idx="0">
                  <c:v>Renewable in electricity (excl. from RES)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'Section 8'!$Z$266:$AM$266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'Section 8'!$Z$285:$AM$285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1.9136798814475646E-3</c:v>
                </c:pt>
                <c:pt idx="12">
                  <c:v>3.82186408985913E-3</c:v>
                </c:pt>
                <c:pt idx="13">
                  <c:v>3.5276564459782515E-4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D4-44B4-83AB-985D72505CBE}"/>
            </c:ext>
          </c:extLst>
        </c:ser>
        <c:ser>
          <c:idx val="1"/>
          <c:order val="4"/>
          <c:tx>
            <c:strRef>
              <c:f>'Section 8'!$C$286</c:f>
              <c:strCache>
                <c:ptCount val="1"/>
                <c:pt idx="0">
                  <c:v>Renewables in heat (excl. from RES)</c:v>
                </c:pt>
              </c:strCache>
            </c:strRef>
          </c:tx>
          <c:spPr>
            <a:pattFill prst="dkUpDiag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'Section 8'!$Z$266:$AM$266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'Section 8'!$Z$286:$AM$286</c:f>
              <c:numCache>
                <c:formatCode>0.0%</c:formatCode>
                <c:ptCount val="14"/>
                <c:pt idx="0">
                  <c:v>0</c:v>
                </c:pt>
                <c:pt idx="1">
                  <c:v>2.9808621212729891E-5</c:v>
                </c:pt>
                <c:pt idx="2">
                  <c:v>2.8562710076401522E-5</c:v>
                </c:pt>
                <c:pt idx="3">
                  <c:v>1.9456790983184731E-5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3.7736382256308124E-3</c:v>
                </c:pt>
                <c:pt idx="12">
                  <c:v>7.0372451394667629E-3</c:v>
                </c:pt>
                <c:pt idx="13">
                  <c:v>2.1450826125694353E-3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D4-44B4-83AB-985D72505CBE}"/>
            </c:ext>
          </c:extLst>
        </c:ser>
        <c:ser>
          <c:idx val="2"/>
          <c:order val="6"/>
          <c:tx>
            <c:strRef>
              <c:f>'Section 8'!$C$292</c:f>
              <c:strCache>
                <c:ptCount val="1"/>
                <c:pt idx="0">
                  <c:v>Statistical transfer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'Section 8'!$Z$292:$AM$292</c:f>
              <c:numCache>
                <c:formatCode>0.0%</c:formatCode>
                <c:ptCount val="14"/>
                <c:pt idx="10">
                  <c:v>2.6257173725611812E-2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D4-44B4-83AB-985D72505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lineChart>
        <c:grouping val="standard"/>
        <c:varyColors val="0"/>
        <c:ser>
          <c:idx val="6"/>
          <c:order val="5"/>
          <c:tx>
            <c:strRef>
              <c:f>'Section 8'!$C$293</c:f>
              <c:strCache>
                <c:ptCount val="1"/>
                <c:pt idx="0">
                  <c:v>Overall RES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layout>
                <c:manualLayout>
                  <c:x val="-0.19402777777777777"/>
                  <c:y val="-8.6234567901234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D4-44B4-83AB-985D72505C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8'!$Z$266:$AM$266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'Section 8'!$Z$293:$AM$293</c:f>
              <c:numCache>
                <c:formatCode>0.00%</c:formatCode>
                <c:ptCount val="14"/>
                <c:pt idx="0">
                  <c:v>5.7553233541786375E-2</c:v>
                </c:pt>
                <c:pt idx="1">
                  <c:v>6.6045645199503858E-2</c:v>
                </c:pt>
                <c:pt idx="2">
                  <c:v>7.0288977637179575E-2</c:v>
                </c:pt>
                <c:pt idx="3">
                  <c:v>7.5205021832780675E-2</c:v>
                </c:pt>
                <c:pt idx="4">
                  <c:v>8.51592078663789E-2</c:v>
                </c:pt>
                <c:pt idx="5">
                  <c:v>9.0831268754493905E-2</c:v>
                </c:pt>
                <c:pt idx="6">
                  <c:v>9.188945510541556E-2</c:v>
                </c:pt>
                <c:pt idx="7">
                  <c:v>0.10520307515918943</c:v>
                </c:pt>
                <c:pt idx="8">
                  <c:v>0.1094181937955622</c:v>
                </c:pt>
                <c:pt idx="9">
                  <c:v>0.11978704044305435</c:v>
                </c:pt>
                <c:pt idx="10">
                  <c:v>0.1616023908667106</c:v>
                </c:pt>
                <c:pt idx="11">
                  <c:v>0.12995710983455117</c:v>
                </c:pt>
                <c:pt idx="12">
                  <c:v>0.13068427393780013</c:v>
                </c:pt>
                <c:pt idx="13">
                  <c:v>0.15252846346953061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D4-44B4-83AB-985D72505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Share</a:t>
                </a:r>
                <a:r>
                  <a:rPr lang="en-IE" baseline="0"/>
                  <a:t> of Gross Final Consumption (%)</a:t>
                </a:r>
                <a:endParaRPr lang="en-IE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Non-renewable energy</c:v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04DEAB3-80F5-463F-9F92-44EF64A4F24D}" type="CELLRANGE">
                      <a:rPr lang="en-US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A6E-4111-B522-7355621C1D0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2BFD9CE-4E39-4AA8-A07B-FEBC5EC5929C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A6E-4111-B522-7355621C1D0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ADE1368-BCA1-4C00-9837-855773F9CDC6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A6E-4111-B522-7355621C1D0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'Section 8'!$C$341:$C$343</c:f>
              <c:strCache>
                <c:ptCount val="3"/>
                <c:pt idx="0">
                  <c:v>Electricity</c:v>
                </c:pt>
                <c:pt idx="1">
                  <c:v>Heat</c:v>
                </c:pt>
                <c:pt idx="2">
                  <c:v>Transport</c:v>
                </c:pt>
              </c:strCache>
            </c:strRef>
          </c:cat>
          <c:val>
            <c:numRef>
              <c:f>'Section 8'!$AM$350:$AM$352</c:f>
              <c:numCache>
                <c:formatCode>General</c:formatCode>
                <c:ptCount val="3"/>
                <c:pt idx="0">
                  <c:v>20836.401677604819</c:v>
                </c:pt>
                <c:pt idx="1">
                  <c:v>44689.745013643878</c:v>
                </c:pt>
                <c:pt idx="2">
                  <c:v>56742.787608755796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'Section 8'!$AN$350:$AN$352</c15:f>
                <c15:dlblRangeCache>
                  <c:ptCount val="3"/>
                  <c:pt idx="0">
                    <c:v>59.7%</c:v>
                  </c:pt>
                  <c:pt idx="1">
                    <c:v>92.1%</c:v>
                  </c:pt>
                  <c:pt idx="2">
                    <c:v>94.5%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5A6E-4111-B522-7355621C1D0B}"/>
            </c:ext>
          </c:extLst>
        </c:ser>
        <c:ser>
          <c:idx val="1"/>
          <c:order val="1"/>
          <c:tx>
            <c:v>Renewable energy</c:v>
          </c:tx>
          <c:spPr>
            <a:solidFill>
              <a:schemeClr val="bg2"/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57CDE36-0846-42DF-900D-1D8286BC0C71}" type="CELLRANGE">
                      <a:rPr lang="en-US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5A6E-4111-B522-7355621C1D0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8540902-942D-4D03-BFD9-C190B30067E9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A6E-4111-B522-7355621C1D0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2A9D005-31B7-44DB-8B3C-79C10E52CDCF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A6E-4111-B522-7355621C1D0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'Section 8'!$C$341:$C$343</c:f>
              <c:strCache>
                <c:ptCount val="3"/>
                <c:pt idx="0">
                  <c:v>Electricity</c:v>
                </c:pt>
                <c:pt idx="1">
                  <c:v>Heat</c:v>
                </c:pt>
                <c:pt idx="2">
                  <c:v>Transport</c:v>
                </c:pt>
              </c:strCache>
            </c:strRef>
          </c:cat>
          <c:val>
            <c:numRef>
              <c:f>'Section 8'!$AM$346:$AM$348</c:f>
              <c:numCache>
                <c:formatCode>General</c:formatCode>
                <c:ptCount val="3"/>
                <c:pt idx="0">
                  <c:v>14082.358322395183</c:v>
                </c:pt>
                <c:pt idx="1">
                  <c:v>3813.526634808064</c:v>
                </c:pt>
                <c:pt idx="2">
                  <c:v>3300.2665770555554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'Section 8'!$AN$346:$AN$348</c15:f>
                <c15:dlblRangeCache>
                  <c:ptCount val="3"/>
                  <c:pt idx="0">
                    <c:v>40.3%</c:v>
                  </c:pt>
                  <c:pt idx="1">
                    <c:v>7.9%</c:v>
                  </c:pt>
                  <c:pt idx="2">
                    <c:v>5.5%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5A6E-4111-B522-7355621C1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'Section 8'!$C$445</c:f>
              <c:strCache>
                <c:ptCount val="1"/>
                <c:pt idx="0">
                  <c:v>Hydro (normalised)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8'!$S$429:$AM$429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8'!$S$445:$AM$445</c:f>
              <c:numCache>
                <c:formatCode>0.0%</c:formatCode>
                <c:ptCount val="21"/>
                <c:pt idx="0">
                  <c:v>5.7655353791943465E-3</c:v>
                </c:pt>
                <c:pt idx="1">
                  <c:v>5.5890673986342017E-3</c:v>
                </c:pt>
                <c:pt idx="2">
                  <c:v>5.1312642004353124E-3</c:v>
                </c:pt>
                <c:pt idx="3">
                  <c:v>4.90391105548853E-3</c:v>
                </c:pt>
                <c:pt idx="4">
                  <c:v>4.8546980520829102E-3</c:v>
                </c:pt>
                <c:pt idx="5">
                  <c:v>4.8930078223261026E-3</c:v>
                </c:pt>
                <c:pt idx="6">
                  <c:v>5.398429391483394E-3</c:v>
                </c:pt>
                <c:pt idx="7">
                  <c:v>5.3590589051886531E-3</c:v>
                </c:pt>
                <c:pt idx="8">
                  <c:v>5.7567607074532519E-3</c:v>
                </c:pt>
                <c:pt idx="9">
                  <c:v>5.968090400506585E-3</c:v>
                </c:pt>
                <c:pt idx="10">
                  <c:v>5.7245693170098928E-3</c:v>
                </c:pt>
                <c:pt idx="11">
                  <c:v>5.6622711623514942E-3</c:v>
                </c:pt>
                <c:pt idx="12">
                  <c:v>5.4605165902409832E-3</c:v>
                </c:pt>
                <c:pt idx="13">
                  <c:v>5.2963591133262508E-3</c:v>
                </c:pt>
                <c:pt idx="14">
                  <c:v>5.2162012156674493E-3</c:v>
                </c:pt>
                <c:pt idx="15">
                  <c:v>5.0503367228093557E-3</c:v>
                </c:pt>
                <c:pt idx="16">
                  <c:v>5.183246027511434E-3</c:v>
                </c:pt>
                <c:pt idx="17">
                  <c:v>5.7073480488409982E-3</c:v>
                </c:pt>
                <c:pt idx="18">
                  <c:v>5.5837860891829729E-3</c:v>
                </c:pt>
                <c:pt idx="19">
                  <c:v>5.4765435259726729E-3</c:v>
                </c:pt>
                <c:pt idx="20">
                  <c:v>5.4764459118270877E-3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A-422C-80B3-536B42E9634B}"/>
            </c:ext>
          </c:extLst>
        </c:ser>
        <c:ser>
          <c:idx val="4"/>
          <c:order val="1"/>
          <c:tx>
            <c:strRef>
              <c:f>'Section 8'!$C$446</c:f>
              <c:strCache>
                <c:ptCount val="1"/>
                <c:pt idx="0">
                  <c:v>Wind (normalised)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'Section 8'!$S$429:$AM$429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8'!$S$446:$AM$446</c:f>
              <c:numCache>
                <c:formatCode>0.0%</c:formatCode>
                <c:ptCount val="21"/>
                <c:pt idx="0">
                  <c:v>3.5211345331561598E-3</c:v>
                </c:pt>
                <c:pt idx="1">
                  <c:v>5.1146899170107507E-3</c:v>
                </c:pt>
                <c:pt idx="2">
                  <c:v>7.426652213901863E-3</c:v>
                </c:pt>
                <c:pt idx="3">
                  <c:v>1.01790155900189E-2</c:v>
                </c:pt>
                <c:pt idx="4">
                  <c:v>1.2429440698107643E-2</c:v>
                </c:pt>
                <c:pt idx="5">
                  <c:v>1.4944621396674091E-2</c:v>
                </c:pt>
                <c:pt idx="6">
                  <c:v>2.166252543001208E-2</c:v>
                </c:pt>
                <c:pt idx="7">
                  <c:v>2.425577503812942E-2</c:v>
                </c:pt>
                <c:pt idx="8">
                  <c:v>3.0314304382900902E-2</c:v>
                </c:pt>
                <c:pt idx="9">
                  <c:v>3.3512032593569732E-2</c:v>
                </c:pt>
                <c:pt idx="10">
                  <c:v>3.5774495949941969E-2</c:v>
                </c:pt>
                <c:pt idx="11">
                  <c:v>4.0839154693674488E-2</c:v>
                </c:pt>
                <c:pt idx="12">
                  <c:v>4.6678602739894264E-2</c:v>
                </c:pt>
                <c:pt idx="13">
                  <c:v>4.764158174072828E-2</c:v>
                </c:pt>
                <c:pt idx="14">
                  <c:v>5.5533134560053009E-2</c:v>
                </c:pt>
                <c:pt idx="15">
                  <c:v>6.0669682661543295E-2</c:v>
                </c:pt>
                <c:pt idx="16">
                  <c:v>6.8530356013732766E-2</c:v>
                </c:pt>
                <c:pt idx="17">
                  <c:v>8.0087490136588918E-2</c:v>
                </c:pt>
                <c:pt idx="18">
                  <c:v>8.0416826702205735E-2</c:v>
                </c:pt>
                <c:pt idx="19">
                  <c:v>8.1298232324655786E-2</c:v>
                </c:pt>
                <c:pt idx="20">
                  <c:v>8.5502709540904678E-2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AA-422C-80B3-536B42E9634B}"/>
            </c:ext>
          </c:extLst>
        </c:ser>
        <c:ser>
          <c:idx val="5"/>
          <c:order val="2"/>
          <c:tx>
            <c:strRef>
              <c:f>'Section 8'!$C$447</c:f>
              <c:strCache>
                <c:ptCount val="1"/>
                <c:pt idx="0">
                  <c:v>Biomass &amp; renewable wastes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'Section 8'!$S$429:$AM$429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8'!$S$447:$AM$447</c:f>
              <c:numCache>
                <c:formatCode>0.0%</c:formatCode>
                <c:ptCount val="21"/>
                <c:pt idx="0">
                  <c:v>1.0037755813754493E-2</c:v>
                </c:pt>
                <c:pt idx="1">
                  <c:v>1.1523680261065867E-2</c:v>
                </c:pt>
                <c:pt idx="2">
                  <c:v>1.383301642669894E-2</c:v>
                </c:pt>
                <c:pt idx="3">
                  <c:v>1.3652883873963654E-2</c:v>
                </c:pt>
                <c:pt idx="4">
                  <c:v>1.373967327416863E-2</c:v>
                </c:pt>
                <c:pt idx="5">
                  <c:v>1.2957315286831615E-2</c:v>
                </c:pt>
                <c:pt idx="6">
                  <c:v>1.5216852976455621E-2</c:v>
                </c:pt>
                <c:pt idx="7">
                  <c:v>1.6214141952537058E-2</c:v>
                </c:pt>
                <c:pt idx="8">
                  <c:v>1.6628977725336013E-2</c:v>
                </c:pt>
                <c:pt idx="9">
                  <c:v>1.8132017469232632E-2</c:v>
                </c:pt>
                <c:pt idx="10">
                  <c:v>1.9673100167378454E-2</c:v>
                </c:pt>
                <c:pt idx="11">
                  <c:v>2.276676095027249E-2</c:v>
                </c:pt>
                <c:pt idx="12">
                  <c:v>2.1830087294764381E-2</c:v>
                </c:pt>
                <c:pt idx="13">
                  <c:v>2.2884499018880181E-2</c:v>
                </c:pt>
                <c:pt idx="14">
                  <c:v>2.4103318594746254E-2</c:v>
                </c:pt>
                <c:pt idx="15">
                  <c:v>2.4315349140065813E-2</c:v>
                </c:pt>
                <c:pt idx="16">
                  <c:v>2.302270806777422E-2</c:v>
                </c:pt>
                <c:pt idx="17">
                  <c:v>2.5151159884769812E-2</c:v>
                </c:pt>
                <c:pt idx="18">
                  <c:v>1.9391686159200582E-2</c:v>
                </c:pt>
                <c:pt idx="19">
                  <c:v>1.4713823804883982E-2</c:v>
                </c:pt>
                <c:pt idx="20">
                  <c:v>2.2488710960020586E-2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AA-422C-80B3-536B42E9634B}"/>
            </c:ext>
          </c:extLst>
        </c:ser>
        <c:ser>
          <c:idx val="0"/>
          <c:order val="3"/>
          <c:tx>
            <c:strRef>
              <c:f>'Section 8'!$C$448</c:f>
              <c:strCache>
                <c:ptCount val="1"/>
                <c:pt idx="0">
                  <c:v>Biofuels &amp; biogas in transport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8'!$S$429:$AM$429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8'!$S$448:$AM$448</c:f>
              <c:numCache>
                <c:formatCode>0.0%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3.2888311032415606E-3</c:v>
                </c:pt>
                <c:pt idx="10">
                  <c:v>7.9099978466907941E-3</c:v>
                </c:pt>
                <c:pt idx="11">
                  <c:v>9.7044714181907764E-3</c:v>
                </c:pt>
                <c:pt idx="12">
                  <c:v>1.0799916849708067E-2</c:v>
                </c:pt>
                <c:pt idx="13">
                  <c:v>9.6676735846823424E-3</c:v>
                </c:pt>
                <c:pt idx="14">
                  <c:v>1.3633588841139277E-2</c:v>
                </c:pt>
                <c:pt idx="15">
                  <c:v>1.2589618674742087E-2</c:v>
                </c:pt>
                <c:pt idx="16">
                  <c:v>1.5454696377937517E-2</c:v>
                </c:pt>
                <c:pt idx="17">
                  <c:v>1.5428071411507791E-2</c:v>
                </c:pt>
                <c:pt idx="18">
                  <c:v>1.5529561037313382E-2</c:v>
                </c:pt>
                <c:pt idx="19">
                  <c:v>1.92333129884339E-2</c:v>
                </c:pt>
                <c:pt idx="20">
                  <c:v>2.3748867299071885E-2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AA-422C-80B3-536B42E9634B}"/>
            </c:ext>
          </c:extLst>
        </c:ser>
        <c:ser>
          <c:idx val="1"/>
          <c:order val="4"/>
          <c:tx>
            <c:strRef>
              <c:f>'Section 8'!$C$449</c:f>
              <c:strCache>
                <c:ptCount val="1"/>
                <c:pt idx="0">
                  <c:v>Biogas &amp; landfill 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8'!$S$429:$AM$429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8'!$S$449:$AM$449</c:f>
              <c:numCache>
                <c:formatCode>0.0%</c:formatCode>
                <c:ptCount val="21"/>
                <c:pt idx="0">
                  <c:v>1.2019798037569238E-3</c:v>
                </c:pt>
                <c:pt idx="1">
                  <c:v>1.3351424345345851E-3</c:v>
                </c:pt>
                <c:pt idx="2">
                  <c:v>1.3689409586609552E-3</c:v>
                </c:pt>
                <c:pt idx="3">
                  <c:v>1.2409428562313125E-3</c:v>
                </c:pt>
                <c:pt idx="4">
                  <c:v>1.4565427007516927E-3</c:v>
                </c:pt>
                <c:pt idx="5">
                  <c:v>1.5724255407977776E-3</c:v>
                </c:pt>
                <c:pt idx="6">
                  <c:v>2.0513094838366646E-3</c:v>
                </c:pt>
                <c:pt idx="7">
                  <c:v>2.1476882090065885E-3</c:v>
                </c:pt>
                <c:pt idx="8">
                  <c:v>2.3715942626761619E-3</c:v>
                </c:pt>
                <c:pt idx="9">
                  <c:v>2.3513257372869602E-3</c:v>
                </c:pt>
                <c:pt idx="10">
                  <c:v>2.0735969445519345E-3</c:v>
                </c:pt>
                <c:pt idx="11">
                  <c:v>2.3219372379252295E-3</c:v>
                </c:pt>
                <c:pt idx="12">
                  <c:v>2.3175766613176075E-3</c:v>
                </c:pt>
                <c:pt idx="13">
                  <c:v>2.2922121372939905E-3</c:v>
                </c:pt>
                <c:pt idx="14">
                  <c:v>2.3027388243611825E-3</c:v>
                </c:pt>
                <c:pt idx="15">
                  <c:v>2.0786638917639258E-3</c:v>
                </c:pt>
                <c:pt idx="16">
                  <c:v>2.125816336969481E-3</c:v>
                </c:pt>
                <c:pt idx="17">
                  <c:v>2.4783962896169445E-3</c:v>
                </c:pt>
                <c:pt idx="18">
                  <c:v>1.6913856058390854E-3</c:v>
                </c:pt>
                <c:pt idx="19">
                  <c:v>1.003599944991184E-3</c:v>
                </c:pt>
                <c:pt idx="20">
                  <c:v>1.4534655534617254E-3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AA-422C-80B3-536B42E9634B}"/>
            </c:ext>
          </c:extLst>
        </c:ser>
        <c:ser>
          <c:idx val="6"/>
          <c:order val="5"/>
          <c:tx>
            <c:strRef>
              <c:f>'Section 8'!$C$450</c:f>
              <c:strCache>
                <c:ptCount val="1"/>
                <c:pt idx="0">
                  <c:v>Ambient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8'!$S$429:$AM$429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8'!$S$450:$AM$450</c:f>
              <c:numCache>
                <c:formatCode>0.0%</c:formatCode>
                <c:ptCount val="21"/>
                <c:pt idx="0">
                  <c:v>1.0601787646769425E-4</c:v>
                </c:pt>
                <c:pt idx="1">
                  <c:v>1.8969696022709889E-4</c:v>
                </c:pt>
                <c:pt idx="2">
                  <c:v>3.3259640164791761E-4</c:v>
                </c:pt>
                <c:pt idx="3">
                  <c:v>5.0873022219371361E-4</c:v>
                </c:pt>
                <c:pt idx="4">
                  <c:v>7.4553065493880555E-4</c:v>
                </c:pt>
                <c:pt idx="5">
                  <c:v>1.0028585742791181E-3</c:v>
                </c:pt>
                <c:pt idx="6">
                  <c:v>1.2051502401435093E-3</c:v>
                </c:pt>
                <c:pt idx="7">
                  <c:v>1.2980627987163882E-3</c:v>
                </c:pt>
                <c:pt idx="8">
                  <c:v>1.5367702571138771E-3</c:v>
                </c:pt>
                <c:pt idx="9">
                  <c:v>1.7141236652196254E-3</c:v>
                </c:pt>
                <c:pt idx="10">
                  <c:v>1.8394279029733014E-3</c:v>
                </c:pt>
                <c:pt idx="11">
                  <c:v>2.0674327708695268E-3</c:v>
                </c:pt>
                <c:pt idx="12">
                  <c:v>2.366301742073178E-3</c:v>
                </c:pt>
                <c:pt idx="13">
                  <c:v>2.7233011772659268E-3</c:v>
                </c:pt>
                <c:pt idx="14">
                  <c:v>3.2955444153727445E-3</c:v>
                </c:pt>
                <c:pt idx="15">
                  <c:v>3.5329063508567739E-3</c:v>
                </c:pt>
                <c:pt idx="16">
                  <c:v>4.234561682343433E-3</c:v>
                </c:pt>
                <c:pt idx="17">
                  <c:v>4.9825074765877872E-3</c:v>
                </c:pt>
                <c:pt idx="18">
                  <c:v>5.5288691627331009E-3</c:v>
                </c:pt>
                <c:pt idx="19">
                  <c:v>6.7198640186681867E-3</c:v>
                </c:pt>
                <c:pt idx="20">
                  <c:v>8.025837227096079E-3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AA-422C-80B3-536B42E9634B}"/>
            </c:ext>
          </c:extLst>
        </c:ser>
        <c:ser>
          <c:idx val="2"/>
          <c:order val="6"/>
          <c:tx>
            <c:strRef>
              <c:f>'Section 8'!$C$451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'Section 8'!$S$429:$AM$429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8'!$S$451:$AM$451</c:f>
              <c:numCache>
                <c:formatCode>0.0%</c:formatCode>
                <c:ptCount val="21"/>
                <c:pt idx="0">
                  <c:v>1.813244759271256E-5</c:v>
                </c:pt>
                <c:pt idx="1">
                  <c:v>2.3679735758816169E-5</c:v>
                </c:pt>
                <c:pt idx="2">
                  <c:v>3.617294147803581E-5</c:v>
                </c:pt>
                <c:pt idx="3">
                  <c:v>4.8993420368643435E-5</c:v>
                </c:pt>
                <c:pt idx="4">
                  <c:v>1.079763879362049E-4</c:v>
                </c:pt>
                <c:pt idx="5">
                  <c:v>2.439433759204786E-4</c:v>
                </c:pt>
                <c:pt idx="6">
                  <c:v>4.4932826373134913E-4</c:v>
                </c:pt>
                <c:pt idx="7">
                  <c:v>6.2003998811803603E-4</c:v>
                </c:pt>
                <c:pt idx="8">
                  <c:v>7.7151425777134165E-4</c:v>
                </c:pt>
                <c:pt idx="9">
                  <c:v>8.5651055501585163E-4</c:v>
                </c:pt>
                <c:pt idx="10">
                  <c:v>9.1238976531277918E-4</c:v>
                </c:pt>
                <c:pt idx="11">
                  <c:v>9.7237612882938114E-4</c:v>
                </c:pt>
                <c:pt idx="12">
                  <c:v>1.001495158216909E-3</c:v>
                </c:pt>
                <c:pt idx="13">
                  <c:v>1.0194740528249562E-3</c:v>
                </c:pt>
                <c:pt idx="14">
                  <c:v>1.0703980724549365E-3</c:v>
                </c:pt>
                <c:pt idx="15">
                  <c:v>1.0997797376596577E-3</c:v>
                </c:pt>
                <c:pt idx="16">
                  <c:v>1.1136286427549512E-3</c:v>
                </c:pt>
                <c:pt idx="17">
                  <c:v>1.2306403900765994E-3</c:v>
                </c:pt>
                <c:pt idx="18">
                  <c:v>1.1945795014859457E-3</c:v>
                </c:pt>
                <c:pt idx="19">
                  <c:v>1.1726263392753827E-3</c:v>
                </c:pt>
                <c:pt idx="20">
                  <c:v>1.1803133157920185E-3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AA-422C-80B3-536B42E9634B}"/>
            </c:ext>
          </c:extLst>
        </c:ser>
        <c:ser>
          <c:idx val="8"/>
          <c:order val="8"/>
          <c:tx>
            <c:strRef>
              <c:f>'Section 8'!$C$454</c:f>
              <c:strCache>
                <c:ptCount val="1"/>
                <c:pt idx="0">
                  <c:v>Biomass &amp; ren. waste (excluded)</c:v>
                </c:pt>
              </c:strCache>
            </c:strRef>
          </c:tx>
          <c:spPr>
            <a:pattFill prst="dk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'Section 8'!$S$429:$AM$429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8'!$S$454:$AM$454</c:f>
              <c:numCache>
                <c:formatCode>0.0%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5.0300157917638278E-3</c:v>
                </c:pt>
                <c:pt idx="19">
                  <c:v>9.5577310083408296E-3</c:v>
                </c:pt>
                <c:pt idx="20">
                  <c:v>1.6748459662707397E-3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AA-422C-80B3-536B42E9634B}"/>
            </c:ext>
          </c:extLst>
        </c:ser>
        <c:ser>
          <c:idx val="9"/>
          <c:order val="9"/>
          <c:tx>
            <c:strRef>
              <c:f>'Section 8'!$C$455</c:f>
              <c:strCache>
                <c:ptCount val="1"/>
                <c:pt idx="0">
                  <c:v>Biogas &amp; landfill gas (excluded)</c:v>
                </c:pt>
              </c:strCache>
            </c:strRef>
          </c:tx>
          <c:spPr>
            <a:pattFill prst="dkUpDiag">
              <a:fgClr>
                <a:schemeClr val="accent2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'Section 8'!$S$429:$AM$429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8'!$S$455:$AM$455</c:f>
              <c:numCache>
                <c:formatCode>0.0%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6.5730231531455259E-4</c:v>
                </c:pt>
                <c:pt idx="19">
                  <c:v>1.3013782209850622E-3</c:v>
                </c:pt>
                <c:pt idx="20">
                  <c:v>8.2300229089652885E-4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AA-422C-80B3-536B42E96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  <c:extLst>
          <c:ext xmlns:c15="http://schemas.microsoft.com/office/drawing/2012/chart" uri="{02D57815-91ED-43cb-92C2-25804820EDAC}">
            <c15:filteredBarSeries>
              <c15:ser>
                <c:idx val="7"/>
                <c:order val="7"/>
                <c:tx>
                  <c:strRef>
                    <c:extLst>
                      <c:ext uri="{02D57815-91ED-43cb-92C2-25804820EDAC}">
                        <c15:formulaRef>
                          <c15:sqref>'Section 8'!$C$453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'Section 8'!$S$429:$AM$429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2003</c:v>
                      </c:pt>
                      <c:pt idx="1">
                        <c:v>2004</c:v>
                      </c:pt>
                      <c:pt idx="2">
                        <c:v>2005</c:v>
                      </c:pt>
                      <c:pt idx="3">
                        <c:v>2006</c:v>
                      </c:pt>
                      <c:pt idx="4">
                        <c:v>2007</c:v>
                      </c:pt>
                      <c:pt idx="5">
                        <c:v>2008</c:v>
                      </c:pt>
                      <c:pt idx="6">
                        <c:v>2009</c:v>
                      </c:pt>
                      <c:pt idx="7">
                        <c:v>2010</c:v>
                      </c:pt>
                      <c:pt idx="8">
                        <c:v>2011</c:v>
                      </c:pt>
                      <c:pt idx="9">
                        <c:v>2012</c:v>
                      </c:pt>
                      <c:pt idx="10">
                        <c:v>2013</c:v>
                      </c:pt>
                      <c:pt idx="11">
                        <c:v>2014</c:v>
                      </c:pt>
                      <c:pt idx="12">
                        <c:v>2015</c:v>
                      </c:pt>
                      <c:pt idx="13">
                        <c:v>2016</c:v>
                      </c:pt>
                      <c:pt idx="14">
                        <c:v>2017</c:v>
                      </c:pt>
                      <c:pt idx="15">
                        <c:v>2018</c:v>
                      </c:pt>
                      <c:pt idx="16">
                        <c:v>2019</c:v>
                      </c:pt>
                      <c:pt idx="17">
                        <c:v>2020</c:v>
                      </c:pt>
                      <c:pt idx="18">
                        <c:v>2021</c:v>
                      </c:pt>
                      <c:pt idx="19">
                        <c:v>2022</c:v>
                      </c:pt>
                      <c:pt idx="20">
                        <c:v>2023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'Section 8'!$S$453:$AM$453</c15:sqref>
                        </c15:formulaRef>
                      </c:ext>
                    </c:extLst>
                    <c:numCache>
                      <c:formatCode>0.0%</c:formatCode>
                      <c:ptCount val="21"/>
                      <c:pt idx="0">
                        <c:v>2.0650555853922333E-2</c:v>
                      </c:pt>
                      <c:pt idx="1">
                        <c:v>2.3775956707231323E-2</c:v>
                      </c:pt>
                      <c:pt idx="2">
                        <c:v>2.8128643142823023E-2</c:v>
                      </c:pt>
                      <c:pt idx="3">
                        <c:v>3.0534477018264755E-2</c:v>
                      </c:pt>
                      <c:pt idx="4">
                        <c:v>3.333386176798589E-2</c:v>
                      </c:pt>
                      <c:pt idx="5">
                        <c:v>3.5614171996829189E-2</c:v>
                      </c:pt>
                      <c:pt idx="6">
                        <c:v>4.598663195141113E-2</c:v>
                      </c:pt>
                      <c:pt idx="7">
                        <c:v>4.9898150618996967E-2</c:v>
                      </c:pt>
                      <c:pt idx="8">
                        <c:v>5.7384071751551337E-2</c:v>
                      </c:pt>
                      <c:pt idx="9">
                        <c:v>6.5828008862891918E-2</c:v>
                      </c:pt>
                      <c:pt idx="10">
                        <c:v>7.3913005950310168E-2</c:v>
                      </c:pt>
                      <c:pt idx="11">
                        <c:v>8.4350370614103054E-2</c:v>
                      </c:pt>
                      <c:pt idx="12">
                        <c:v>9.0481589371388754E-2</c:v>
                      </c:pt>
                      <c:pt idx="13">
                        <c:v>9.1568204352269755E-2</c:v>
                      </c:pt>
                      <c:pt idx="14">
                        <c:v>0.10523903198056758</c:v>
                      </c:pt>
                      <c:pt idx="15">
                        <c:v>0.10948780098469467</c:v>
                      </c:pt>
                      <c:pt idx="16">
                        <c:v>0.11994528750396073</c:v>
                      </c:pt>
                      <c:pt idx="17">
                        <c:v>0.13554409436376583</c:v>
                      </c:pt>
                      <c:pt idx="18">
                        <c:v>0.12995710983455119</c:v>
                      </c:pt>
                      <c:pt idx="19">
                        <c:v>0.13068427393780013</c:v>
                      </c:pt>
                      <c:pt idx="20">
                        <c:v>0.15252846346953064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8CAA-422C-80B3-536B42E9634B}"/>
                  </c:ext>
                </c:extLst>
              </c15:ser>
            </c15:filteredBarSeries>
          </c:ext>
        </c:extLst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Share</a:t>
                </a:r>
                <a:r>
                  <a:rPr lang="en-IE" baseline="0"/>
                  <a:t> of GFC (%)</a:t>
                </a:r>
                <a:endParaRPr lang="en-IE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'Section 8'!$C$604</c:f>
              <c:strCache>
                <c:ptCount val="1"/>
                <c:pt idx="0">
                  <c:v>RES-T (RED II)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'Section 8'!$U$603:$AM$603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'Section 8'!$U$604:$AM$604</c:f>
              <c:numCache>
                <c:formatCode>General</c:formatCode>
                <c:ptCount val="19"/>
                <c:pt idx="16" formatCode="0.0%">
                  <c:v>4.6450888118025641E-2</c:v>
                </c:pt>
                <c:pt idx="17" formatCode="0.0%">
                  <c:v>5.823029938659792E-2</c:v>
                </c:pt>
                <c:pt idx="18" formatCode="0.0%">
                  <c:v>7.5783919868770283E-2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E-43F5-83FC-F74B755AB201}"/>
            </c:ext>
          </c:extLst>
        </c:ser>
        <c:ser>
          <c:idx val="4"/>
          <c:order val="1"/>
          <c:tx>
            <c:strRef>
              <c:f>'Section 8'!$C$605</c:f>
              <c:strCache>
                <c:ptCount val="1"/>
                <c:pt idx="0">
                  <c:v>RES-T (RED I)</c:v>
                </c:pt>
              </c:strCache>
            </c:strRef>
          </c:tx>
          <c:spPr>
            <a:solidFill>
              <a:schemeClr val="bg2"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8'!$U$603:$AM$603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'Section 8'!$U$605:$AM$605</c:f>
              <c:numCache>
                <c:formatCode>0.00%</c:formatCode>
                <c:ptCount val="19"/>
                <c:pt idx="0">
                  <c:v>4.5097291875043104E-4</c:v>
                </c:pt>
                <c:pt idx="1">
                  <c:v>7.5324362904939234E-4</c:v>
                </c:pt>
                <c:pt idx="2">
                  <c:v>4.816182361407316E-3</c:v>
                </c:pt>
                <c:pt idx="3">
                  <c:v>1.282661568877631E-2</c:v>
                </c:pt>
                <c:pt idx="4">
                  <c:v>1.9423319640237371E-2</c:v>
                </c:pt>
                <c:pt idx="5">
                  <c:v>2.4713573732779735E-2</c:v>
                </c:pt>
                <c:pt idx="6">
                  <c:v>3.8259054966667982E-2</c:v>
                </c:pt>
                <c:pt idx="7">
                  <c:v>4.0280481431659639E-2</c:v>
                </c:pt>
                <c:pt idx="8">
                  <c:v>4.8851944012384331E-2</c:v>
                </c:pt>
                <c:pt idx="9">
                  <c:v>5.1914302125410219E-2</c:v>
                </c:pt>
                <c:pt idx="10">
                  <c:v>5.9266841701444209E-2</c:v>
                </c:pt>
                <c:pt idx="11">
                  <c:v>5.144043619535342E-2</c:v>
                </c:pt>
                <c:pt idx="12">
                  <c:v>7.4298942637524845E-2</c:v>
                </c:pt>
                <c:pt idx="13">
                  <c:v>7.1735682880668381E-2</c:v>
                </c:pt>
                <c:pt idx="14">
                  <c:v>8.9129247173790449E-2</c:v>
                </c:pt>
                <c:pt idx="15">
                  <c:v>0.10186506826087015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7E-43F5-83FC-F74B755AB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lineChart>
        <c:grouping val="standard"/>
        <c:varyColors val="0"/>
        <c:ser>
          <c:idx val="0"/>
          <c:order val="2"/>
          <c:tx>
            <c:strRef>
              <c:f>'Section 8'!$C$606</c:f>
              <c:strCache>
                <c:ptCount val="1"/>
                <c:pt idx="0">
                  <c:v>Renewable energy in transport (no multipliers, limits, adjustments)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'Section 8'!$U$603:$AM$603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'Section 8'!$U$606:$AM$606</c:f>
              <c:numCache>
                <c:formatCode>0.0%</c:formatCode>
                <c:ptCount val="19"/>
                <c:pt idx="0">
                  <c:v>2.8065548582809096E-4</c:v>
                </c:pt>
                <c:pt idx="1">
                  <c:v>5.4558691277237594E-4</c:v>
                </c:pt>
                <c:pt idx="2">
                  <c:v>3.8314577179843663E-3</c:v>
                </c:pt>
                <c:pt idx="3">
                  <c:v>1.03538003533923E-2</c:v>
                </c:pt>
                <c:pt idx="4">
                  <c:v>1.6722272609655597E-2</c:v>
                </c:pt>
                <c:pt idx="5">
                  <c:v>2.0335607853624912E-2</c:v>
                </c:pt>
                <c:pt idx="6">
                  <c:v>2.2553187364319542E-2</c:v>
                </c:pt>
                <c:pt idx="7">
                  <c:v>2.0618973321663514E-2</c:v>
                </c:pt>
                <c:pt idx="8">
                  <c:v>2.4037075413470051E-2</c:v>
                </c:pt>
                <c:pt idx="9">
                  <c:v>2.5869110492483267E-2</c:v>
                </c:pt>
                <c:pt idx="10">
                  <c:v>2.741222184010109E-2</c:v>
                </c:pt>
                <c:pt idx="11">
                  <c:v>2.4335590303378566E-2</c:v>
                </c:pt>
                <c:pt idx="12">
                  <c:v>3.2295663238327027E-2</c:v>
                </c:pt>
                <c:pt idx="13">
                  <c:v>3.0302083006056149E-2</c:v>
                </c:pt>
                <c:pt idx="14">
                  <c:v>3.6725700329634736E-2</c:v>
                </c:pt>
                <c:pt idx="15">
                  <c:v>4.6254347160277452E-2</c:v>
                </c:pt>
                <c:pt idx="16">
                  <c:v>4.5182432558752282E-2</c:v>
                </c:pt>
                <c:pt idx="17">
                  <c:v>4.7866630633369163E-2</c:v>
                </c:pt>
                <c:pt idx="18">
                  <c:v>5.7020473879601741E-2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7E-43F5-83FC-F74B755AB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Share of transport GFC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'Section 8'!$C$628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8'!$V$627:$AM$627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'Section 8'!$V$628:$AM$628</c:f>
              <c:numCache>
                <c:formatCode>#,##0</c:formatCode>
                <c:ptCount val="18"/>
                <c:pt idx="0">
                  <c:v>23.460307556406235</c:v>
                </c:pt>
                <c:pt idx="1">
                  <c:v>209.71130102010906</c:v>
                </c:pt>
                <c:pt idx="2">
                  <c:v>438.37623179960633</c:v>
                </c:pt>
                <c:pt idx="3">
                  <c:v>635.11017366611543</c:v>
                </c:pt>
                <c:pt idx="4">
                  <c:v>726.16496476568204</c:v>
                </c:pt>
                <c:pt idx="5">
                  <c:v>799.21290379408958</c:v>
                </c:pt>
                <c:pt idx="6">
                  <c:v>654.47500913302792</c:v>
                </c:pt>
                <c:pt idx="7">
                  <c:v>857.06700912762301</c:v>
                </c:pt>
                <c:pt idx="8">
                  <c:v>1041.6625945334542</c:v>
                </c:pt>
                <c:pt idx="9">
                  <c:v>1142.9474767786608</c:v>
                </c:pt>
                <c:pt idx="10">
                  <c:v>996.99378951853748</c:v>
                </c:pt>
                <c:pt idx="11">
                  <c:v>1523.9630329797226</c:v>
                </c:pt>
                <c:pt idx="12">
                  <c:v>1480.2114762524718</c:v>
                </c:pt>
                <c:pt idx="13">
                  <c:v>1896.8107976082943</c:v>
                </c:pt>
                <c:pt idx="14">
                  <c:v>1822.2459574750837</c:v>
                </c:pt>
                <c:pt idx="15">
                  <c:v>1866.7779778469089</c:v>
                </c:pt>
                <c:pt idx="16">
                  <c:v>2370.7162062971338</c:v>
                </c:pt>
                <c:pt idx="17">
                  <c:v>3129.2354124351677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5-42BE-B6BD-275C7CACBEBF}"/>
            </c:ext>
          </c:extLst>
        </c:ser>
        <c:ser>
          <c:idx val="4"/>
          <c:order val="1"/>
          <c:tx>
            <c:strRef>
              <c:f>'Section 8'!$C$629</c:f>
              <c:strCache>
                <c:ptCount val="1"/>
                <c:pt idx="0">
                  <c:v>Biogasoline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'Section 8'!$V$627:$AM$627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'Section 8'!$V$629:$AM$629</c:f>
              <c:numCache>
                <c:formatCode>#,##0</c:formatCode>
                <c:ptCount val="18"/>
                <c:pt idx="0">
                  <c:v>7.4994542945553597</c:v>
                </c:pt>
                <c:pt idx="1">
                  <c:v>40.822046794491833</c:v>
                </c:pt>
                <c:pt idx="2">
                  <c:v>207.8813719490856</c:v>
                </c:pt>
                <c:pt idx="3">
                  <c:v>265.23326221614406</c:v>
                </c:pt>
                <c:pt idx="4">
                  <c:v>350.70061786144367</c:v>
                </c:pt>
                <c:pt idx="5">
                  <c:v>338.12577548535359</c:v>
                </c:pt>
                <c:pt idx="6">
                  <c:v>332.52781950643254</c:v>
                </c:pt>
                <c:pt idx="7">
                  <c:v>332.03705138611537</c:v>
                </c:pt>
                <c:pt idx="8">
                  <c:v>309.51922357688153</c:v>
                </c:pt>
                <c:pt idx="9">
                  <c:v>347.23299377260128</c:v>
                </c:pt>
                <c:pt idx="10">
                  <c:v>380.94782866253126</c:v>
                </c:pt>
                <c:pt idx="11">
                  <c:v>344.29267722575565</c:v>
                </c:pt>
                <c:pt idx="12">
                  <c:v>317.16467070095183</c:v>
                </c:pt>
                <c:pt idx="13">
                  <c:v>304.5774816978456</c:v>
                </c:pt>
                <c:pt idx="14">
                  <c:v>226.03288017377238</c:v>
                </c:pt>
                <c:pt idx="15">
                  <c:v>236.36152548427057</c:v>
                </c:pt>
                <c:pt idx="16">
                  <c:v>270.75818033049649</c:v>
                </c:pt>
                <c:pt idx="17">
                  <c:v>381.17654448183021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15-42BE-B6BD-275C7CACBEBF}"/>
            </c:ext>
          </c:extLst>
        </c:ser>
        <c:ser>
          <c:idx val="5"/>
          <c:order val="2"/>
          <c:tx>
            <c:strRef>
              <c:f>'Section 8'!$C$630</c:f>
              <c:strCache>
                <c:ptCount val="1"/>
                <c:pt idx="0">
                  <c:v>Renewable electricity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8'!$V$627:$AM$627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'Section 8'!$V$630:$AM$630</c:f>
              <c:numCache>
                <c:formatCode>#,##0</c:formatCode>
                <c:ptCount val="18"/>
                <c:pt idx="0">
                  <c:v>3.4381590417901471</c:v>
                </c:pt>
                <c:pt idx="1">
                  <c:v>3.7004161058661409</c:v>
                </c:pt>
                <c:pt idx="2">
                  <c:v>4.6446084586814562</c:v>
                </c:pt>
                <c:pt idx="3">
                  <c:v>4.3154041345921037</c:v>
                </c:pt>
                <c:pt idx="4">
                  <c:v>4.9815430608305986</c:v>
                </c:pt>
                <c:pt idx="5">
                  <c:v>6.4772857461037496</c:v>
                </c:pt>
                <c:pt idx="6">
                  <c:v>7.189650990707884</c:v>
                </c:pt>
                <c:pt idx="7">
                  <c:v>7.8302253457280164</c:v>
                </c:pt>
                <c:pt idx="8">
                  <c:v>8.0875892130779494</c:v>
                </c:pt>
                <c:pt idx="9">
                  <c:v>9.3285379670178443</c:v>
                </c:pt>
                <c:pt idx="10">
                  <c:v>11.700236214742137</c:v>
                </c:pt>
                <c:pt idx="11">
                  <c:v>14.049543272403501</c:v>
                </c:pt>
                <c:pt idx="12">
                  <c:v>18.113172374739392</c:v>
                </c:pt>
                <c:pt idx="13">
                  <c:v>26.434581874703422</c:v>
                </c:pt>
                <c:pt idx="14">
                  <c:v>32.238076444059381</c:v>
                </c:pt>
                <c:pt idx="15">
                  <c:v>54.382337350114859</c:v>
                </c:pt>
                <c:pt idx="16">
                  <c:v>87.167659058832484</c:v>
                </c:pt>
                <c:pt idx="17">
                  <c:v>123.80371124115474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15-42BE-B6BD-275C7CACBEBF}"/>
            </c:ext>
          </c:extLst>
        </c:ser>
        <c:ser>
          <c:idx val="0"/>
          <c:order val="3"/>
          <c:tx>
            <c:strRef>
              <c:f>'Section 8'!$C$631</c:f>
              <c:strCache>
                <c:ptCount val="1"/>
                <c:pt idx="0">
                  <c:v>Biojet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8'!$V$627:$AM$627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'Section 8'!$V$631:$AM$631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9.2990944444444459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15-42BE-B6BD-275C7CACBEBF}"/>
            </c:ext>
          </c:extLst>
        </c:ser>
        <c:ser>
          <c:idx val="1"/>
          <c:order val="4"/>
          <c:tx>
            <c:strRef>
              <c:f>'Section 8'!$C$632</c:f>
              <c:strCache>
                <c:ptCount val="1"/>
                <c:pt idx="0">
                  <c:v>Biomethane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8'!$V$627:$AM$627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'Section 8'!$V$632:$AM$632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4.5465005555555553</c:v>
                </c:pt>
                <c:pt idx="16">
                  <c:v>10.990122666666666</c:v>
                </c:pt>
                <c:pt idx="17">
                  <c:v>23.636432888888887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15-42BE-B6BD-275C7CACB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  <c:extLst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'Section 8'!$C$497</c:f>
              <c:strCache>
                <c:ptCount val="1"/>
                <c:pt idx="0">
                  <c:v>Hydro (normalised)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8'!$S$481:$AM$481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8'!$S$497:$AM$497</c:f>
              <c:numCache>
                <c:formatCode>0.0%</c:formatCode>
                <c:ptCount val="21"/>
                <c:pt idx="0">
                  <c:v>3.0533274163215041E-2</c:v>
                </c:pt>
                <c:pt idx="1">
                  <c:v>2.9368701018643199E-2</c:v>
                </c:pt>
                <c:pt idx="2">
                  <c:v>2.7480970002875364E-2</c:v>
                </c:pt>
                <c:pt idx="3">
                  <c:v>2.6206663070522825E-2</c:v>
                </c:pt>
                <c:pt idx="4">
                  <c:v>2.5102769212979374E-2</c:v>
                </c:pt>
                <c:pt idx="5">
                  <c:v>2.4929192478830624E-2</c:v>
                </c:pt>
                <c:pt idx="6">
                  <c:v>2.6239855056986849E-2</c:v>
                </c:pt>
                <c:pt idx="7">
                  <c:v>2.6316324010144099E-2</c:v>
                </c:pt>
                <c:pt idx="8">
                  <c:v>2.7186475678847927E-2</c:v>
                </c:pt>
                <c:pt idx="9">
                  <c:v>2.755522478848791E-2</c:v>
                </c:pt>
                <c:pt idx="10">
                  <c:v>2.6500353773771426E-2</c:v>
                </c:pt>
                <c:pt idx="11">
                  <c:v>2.6030344230496716E-2</c:v>
                </c:pt>
                <c:pt idx="12">
                  <c:v>2.5186936192425315E-2</c:v>
                </c:pt>
                <c:pt idx="13">
                  <c:v>2.4759068682293731E-2</c:v>
                </c:pt>
                <c:pt idx="14">
                  <c:v>2.3894297666177566E-2</c:v>
                </c:pt>
                <c:pt idx="15">
                  <c:v>2.3437154761010704E-2</c:v>
                </c:pt>
                <c:pt idx="16">
                  <c:v>2.3636464463516124E-2</c:v>
                </c:pt>
                <c:pt idx="17">
                  <c:v>2.3888707174574805E-2</c:v>
                </c:pt>
                <c:pt idx="18">
                  <c:v>2.2857549004971597E-2</c:v>
                </c:pt>
                <c:pt idx="19">
                  <c:v>2.2424830325547828E-2</c:v>
                </c:pt>
                <c:pt idx="20">
                  <c:v>2.1848204461990754E-2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2-4965-92A3-77B8BDB63CF8}"/>
            </c:ext>
          </c:extLst>
        </c:ser>
        <c:ser>
          <c:idx val="4"/>
          <c:order val="1"/>
          <c:tx>
            <c:strRef>
              <c:f>'Section 8'!$C$498</c:f>
              <c:strCache>
                <c:ptCount val="1"/>
                <c:pt idx="0">
                  <c:v>Wind (normalised)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'Section 8'!$S$481:$AM$481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8'!$S$498:$AM$498</c:f>
              <c:numCache>
                <c:formatCode>0.0%</c:formatCode>
                <c:ptCount val="21"/>
                <c:pt idx="0">
                  <c:v>1.8647317030503506E-2</c:v>
                </c:pt>
                <c:pt idx="1">
                  <c:v>2.6876004217173143E-2</c:v>
                </c:pt>
                <c:pt idx="2">
                  <c:v>3.9774137276874351E-2</c:v>
                </c:pt>
                <c:pt idx="3">
                  <c:v>5.4396996384888513E-2</c:v>
                </c:pt>
                <c:pt idx="4">
                  <c:v>6.4270399094571898E-2</c:v>
                </c:pt>
                <c:pt idx="5">
                  <c:v>7.6140761848164748E-2</c:v>
                </c:pt>
                <c:pt idx="6">
                  <c:v>0.10529387090781535</c:v>
                </c:pt>
                <c:pt idx="7">
                  <c:v>0.11911099435808656</c:v>
                </c:pt>
                <c:pt idx="8">
                  <c:v>0.1431602146950314</c:v>
                </c:pt>
                <c:pt idx="9">
                  <c:v>0.15472815075933913</c:v>
                </c:pt>
                <c:pt idx="10">
                  <c:v>0.16560840584720216</c:v>
                </c:pt>
                <c:pt idx="11">
                  <c:v>0.18774396779637337</c:v>
                </c:pt>
                <c:pt idx="12">
                  <c:v>0.21530764888847281</c:v>
                </c:pt>
                <c:pt idx="13">
                  <c:v>0.2227117099148149</c:v>
                </c:pt>
                <c:pt idx="14">
                  <c:v>0.25438536449250265</c:v>
                </c:pt>
                <c:pt idx="15">
                  <c:v>0.28155048264762483</c:v>
                </c:pt>
                <c:pt idx="16">
                  <c:v>0.31250982800992072</c:v>
                </c:pt>
                <c:pt idx="17">
                  <c:v>0.33521463626318271</c:v>
                </c:pt>
                <c:pt idx="18">
                  <c:v>0.32919089804153545</c:v>
                </c:pt>
                <c:pt idx="19">
                  <c:v>0.33289228087045625</c:v>
                </c:pt>
                <c:pt idx="20">
                  <c:v>0.34111186528283483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F2-4965-92A3-77B8BDB63CF8}"/>
            </c:ext>
          </c:extLst>
        </c:ser>
        <c:ser>
          <c:idx val="5"/>
          <c:order val="2"/>
          <c:tx>
            <c:strRef>
              <c:f>'Section 8'!$C$499</c:f>
              <c:strCache>
                <c:ptCount val="1"/>
                <c:pt idx="0">
                  <c:v>Solar PV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8'!$S$481:$AM$481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8'!$S$499:$AM$499</c:f>
              <c:numCache>
                <c:formatCode>0.0%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1.4757727367067247E-5</c:v>
                </c:pt>
                <c:pt idx="7">
                  <c:v>1.6616212955619354E-5</c:v>
                </c:pt>
                <c:pt idx="8">
                  <c:v>1.9599247461219437E-5</c:v>
                </c:pt>
                <c:pt idx="9">
                  <c:v>2.344254243735235E-5</c:v>
                </c:pt>
                <c:pt idx="10">
                  <c:v>2.5127727221158077E-5</c:v>
                </c:pt>
                <c:pt idx="11">
                  <c:v>7.3399352211370115E-5</c:v>
                </c:pt>
                <c:pt idx="12">
                  <c:v>1.2496490140422186E-4</c:v>
                </c:pt>
                <c:pt idx="13">
                  <c:v>2.0149751352542739E-4</c:v>
                </c:pt>
                <c:pt idx="14">
                  <c:v>3.8527819863171559E-4</c:v>
                </c:pt>
                <c:pt idx="15">
                  <c:v>7.028997944614891E-4</c:v>
                </c:pt>
                <c:pt idx="16">
                  <c:v>1.2780977008112957E-3</c:v>
                </c:pt>
                <c:pt idx="17">
                  <c:v>2.0027315399287933E-3</c:v>
                </c:pt>
                <c:pt idx="18">
                  <c:v>2.5397067901354957E-3</c:v>
                </c:pt>
                <c:pt idx="19">
                  <c:v>4.3660651903914558E-3</c:v>
                </c:pt>
                <c:pt idx="20">
                  <c:v>1.8559542464252791E-2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F2-4965-92A3-77B8BDB63CF8}"/>
            </c:ext>
          </c:extLst>
        </c:ser>
        <c:ser>
          <c:idx val="0"/>
          <c:order val="3"/>
          <c:tx>
            <c:strRef>
              <c:f>'Section 8'!$C$500</c:f>
              <c:strCache>
                <c:ptCount val="1"/>
                <c:pt idx="0">
                  <c:v>Renewable waste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'Section 8'!$S$481:$AM$481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8'!$S$500:$AM$500</c:f>
              <c:numCache>
                <c:formatCode>0.0%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2.4199163195585778E-3</c:v>
                </c:pt>
                <c:pt idx="10">
                  <c:v>2.6738561923275524E-3</c:v>
                </c:pt>
                <c:pt idx="11">
                  <c:v>2.590939901597652E-3</c:v>
                </c:pt>
                <c:pt idx="12">
                  <c:v>2.6787526306571293E-3</c:v>
                </c:pt>
                <c:pt idx="13">
                  <c:v>2.5677547249997792E-3</c:v>
                </c:pt>
                <c:pt idx="14">
                  <c:v>5.0258534140479377E-3</c:v>
                </c:pt>
                <c:pt idx="15">
                  <c:v>1.0693819848865371E-2</c:v>
                </c:pt>
                <c:pt idx="16">
                  <c:v>1.0219137312751753E-2</c:v>
                </c:pt>
                <c:pt idx="17">
                  <c:v>1.0240966787407286E-2</c:v>
                </c:pt>
                <c:pt idx="18">
                  <c:v>1.0543292089113535E-2</c:v>
                </c:pt>
                <c:pt idx="19">
                  <c:v>1.0184519227691188E-2</c:v>
                </c:pt>
                <c:pt idx="20">
                  <c:v>9.5830767628833705E-3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F2-4965-92A3-77B8BDB63CF8}"/>
            </c:ext>
          </c:extLst>
        </c:ser>
        <c:ser>
          <c:idx val="1"/>
          <c:order val="4"/>
          <c:tx>
            <c:strRef>
              <c:f>'Section 8'!$C$501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8'!$S$481:$AM$481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8'!$S$501:$AM$501</c:f>
              <c:numCache>
                <c:formatCode>0.0%</c:formatCode>
                <c:ptCount val="21"/>
                <c:pt idx="0">
                  <c:v>0</c:v>
                </c:pt>
                <c:pt idx="1">
                  <c:v>2.9863003471574154E-4</c:v>
                </c:pt>
                <c:pt idx="2">
                  <c:v>2.8521264930387078E-4</c:v>
                </c:pt>
                <c:pt idx="3">
                  <c:v>2.7313983620954452E-4</c:v>
                </c:pt>
                <c:pt idx="4">
                  <c:v>4.6567749692737062E-4</c:v>
                </c:pt>
                <c:pt idx="5">
                  <c:v>1.0890485384356086E-3</c:v>
                </c:pt>
                <c:pt idx="6">
                  <c:v>2.270149179392045E-3</c:v>
                </c:pt>
                <c:pt idx="7">
                  <c:v>3.8300021782598499E-3</c:v>
                </c:pt>
                <c:pt idx="8">
                  <c:v>4.9280897463282415E-3</c:v>
                </c:pt>
                <c:pt idx="9">
                  <c:v>6.4960881799580204E-3</c:v>
                </c:pt>
                <c:pt idx="10">
                  <c:v>8.1580275934798174E-3</c:v>
                </c:pt>
                <c:pt idx="11">
                  <c:v>9.4758134468900957E-3</c:v>
                </c:pt>
                <c:pt idx="12">
                  <c:v>6.8359554185281664E-3</c:v>
                </c:pt>
                <c:pt idx="13">
                  <c:v>1.3401889027328534E-2</c:v>
                </c:pt>
                <c:pt idx="14">
                  <c:v>1.2716214300962618E-2</c:v>
                </c:pt>
                <c:pt idx="15">
                  <c:v>1.0821340077923703E-2</c:v>
                </c:pt>
                <c:pt idx="16">
                  <c:v>1.1043746305897443E-2</c:v>
                </c:pt>
                <c:pt idx="17">
                  <c:v>1.3584379196398476E-2</c:v>
                </c:pt>
                <c:pt idx="18">
                  <c:v>7.0193344557919618E-3</c:v>
                </c:pt>
                <c:pt idx="19">
                  <c:v>7.5165689626259633E-4</c:v>
                </c:pt>
                <c:pt idx="20">
                  <c:v>9.8581517114578344E-3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F2-4965-92A3-77B8BDB63CF8}"/>
            </c:ext>
          </c:extLst>
        </c:ser>
        <c:ser>
          <c:idx val="2"/>
          <c:order val="5"/>
          <c:tx>
            <c:strRef>
              <c:f>'Section 8'!$C$502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8'!$S$481:$AM$481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8'!$S$502:$AM$502</c:f>
              <c:numCache>
                <c:formatCode>0.0%</c:formatCode>
                <c:ptCount val="21"/>
                <c:pt idx="0">
                  <c:v>2.688736223299697E-3</c:v>
                </c:pt>
                <c:pt idx="1">
                  <c:v>3.1729441188547538E-3</c:v>
                </c:pt>
                <c:pt idx="2">
                  <c:v>3.8441547778069862E-3</c:v>
                </c:pt>
                <c:pt idx="3">
                  <c:v>3.7515541923175098E-3</c:v>
                </c:pt>
                <c:pt idx="4">
                  <c:v>4.930164040068569E-3</c:v>
                </c:pt>
                <c:pt idx="5">
                  <c:v>5.5049981595306019E-3</c:v>
                </c:pt>
                <c:pt idx="6">
                  <c:v>6.1803398580891379E-3</c:v>
                </c:pt>
                <c:pt idx="7">
                  <c:v>6.362950542468008E-3</c:v>
                </c:pt>
                <c:pt idx="8">
                  <c:v>6.4499632358633778E-3</c:v>
                </c:pt>
                <c:pt idx="9">
                  <c:v>6.2636056972076373E-3</c:v>
                </c:pt>
                <c:pt idx="10">
                  <c:v>5.6020354290954024E-3</c:v>
                </c:pt>
                <c:pt idx="11">
                  <c:v>5.9887585369970998E-3</c:v>
                </c:pt>
                <c:pt idx="12">
                  <c:v>6.087643550646506E-3</c:v>
                </c:pt>
                <c:pt idx="13">
                  <c:v>5.5505913980655897E-3</c:v>
                </c:pt>
                <c:pt idx="14">
                  <c:v>5.2715627774894787E-3</c:v>
                </c:pt>
                <c:pt idx="15">
                  <c:v>4.5071996132449886E-3</c:v>
                </c:pt>
                <c:pt idx="16">
                  <c:v>4.2276937327848981E-3</c:v>
                </c:pt>
                <c:pt idx="17">
                  <c:v>3.674535844535799E-3</c:v>
                </c:pt>
                <c:pt idx="18">
                  <c:v>3.5652703803816395E-3</c:v>
                </c:pt>
                <c:pt idx="19">
                  <c:v>2.9508612575343883E-3</c:v>
                </c:pt>
                <c:pt idx="20">
                  <c:v>2.7478895435112632E-3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F2-4965-92A3-77B8BDB63CF8}"/>
            </c:ext>
          </c:extLst>
        </c:ser>
        <c:ser>
          <c:idx val="6"/>
          <c:order val="6"/>
          <c:tx>
            <c:strRef>
              <c:f>'Section 8'!$C$503</c:f>
              <c:strCache>
                <c:ptCount val="1"/>
                <c:pt idx="0">
                  <c:v>Biogas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8'!$S$481:$AM$481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8'!$S$503:$AM$503</c:f>
              <c:numCache>
                <c:formatCode>0.0%</c:formatCode>
                <c:ptCount val="21"/>
                <c:pt idx="0">
                  <c:v>6.1456827961135936E-4</c:v>
                </c:pt>
                <c:pt idx="1">
                  <c:v>5.9726006943148309E-4</c:v>
                </c:pt>
                <c:pt idx="2">
                  <c:v>5.7823142281575421E-4</c:v>
                </c:pt>
                <c:pt idx="3">
                  <c:v>4.2033493547452013E-4</c:v>
                </c:pt>
                <c:pt idx="4">
                  <c:v>5.6998403358615084E-4</c:v>
                </c:pt>
                <c:pt idx="5">
                  <c:v>5.5247620419435314E-4</c:v>
                </c:pt>
                <c:pt idx="6">
                  <c:v>6.068224923309408E-4</c:v>
                </c:pt>
                <c:pt idx="7">
                  <c:v>7.8268428064612186E-4</c:v>
                </c:pt>
                <c:pt idx="8">
                  <c:v>7.7384205349618758E-4</c:v>
                </c:pt>
                <c:pt idx="9">
                  <c:v>8.8890995976163129E-4</c:v>
                </c:pt>
                <c:pt idx="10">
                  <c:v>1.032583259980643E-3</c:v>
                </c:pt>
                <c:pt idx="11">
                  <c:v>1.2949825407071315E-3</c:v>
                </c:pt>
                <c:pt idx="12">
                  <c:v>1.0290658830220132E-3</c:v>
                </c:pt>
                <c:pt idx="13">
                  <c:v>1.4969756041783668E-3</c:v>
                </c:pt>
                <c:pt idx="14">
                  <c:v>1.4995782050919531E-3</c:v>
                </c:pt>
                <c:pt idx="15">
                  <c:v>1.4555776302923801E-3</c:v>
                </c:pt>
                <c:pt idx="16">
                  <c:v>1.6883552105762096E-3</c:v>
                </c:pt>
                <c:pt idx="17">
                  <c:v>1.9343056908226353E-3</c:v>
                </c:pt>
                <c:pt idx="18">
                  <c:v>9.304670588805011E-4</c:v>
                </c:pt>
                <c:pt idx="19">
                  <c:v>2.9764524696102251E-4</c:v>
                </c:pt>
                <c:pt idx="20">
                  <c:v>5.7495792110285866E-4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F2-4965-92A3-77B8BDB63CF8}"/>
            </c:ext>
          </c:extLst>
        </c:ser>
        <c:ser>
          <c:idx val="8"/>
          <c:order val="8"/>
          <c:tx>
            <c:strRef>
              <c:f>'Section 8'!$C$505</c:f>
              <c:strCache>
                <c:ptCount val="1"/>
                <c:pt idx="0">
                  <c:v>Biomass (excluded)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'Section 8'!$S$481:$AM$481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8'!$S$505:$AM$505</c:f>
              <c:numCache>
                <c:formatCode>0.0%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7.1033459206368303E-3</c:v>
                </c:pt>
                <c:pt idx="19">
                  <c:v>1.4161158363365053E-2</c:v>
                </c:pt>
                <c:pt idx="20">
                  <c:v>1.1625090942348634E-4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F2-4965-92A3-77B8BDB63CF8}"/>
            </c:ext>
          </c:extLst>
        </c:ser>
        <c:ser>
          <c:idx val="9"/>
          <c:order val="9"/>
          <c:tx>
            <c:strRef>
              <c:f>'Section 8'!$C$506</c:f>
              <c:strCache>
                <c:ptCount val="1"/>
                <c:pt idx="0">
                  <c:v>Landfill gas (excluded)</c:v>
                </c:pt>
              </c:strCache>
            </c:strRef>
          </c:tx>
          <c:spPr>
            <a:pattFill prst="dkUpDiag">
              <a:fgClr>
                <a:schemeClr val="bg2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'Section 8'!$S$481:$AM$481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8'!$S$506:$AM$506</c:f>
              <c:numCache>
                <c:formatCode>0.0%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F2-4965-92A3-77B8BDB63CF8}"/>
            </c:ext>
          </c:extLst>
        </c:ser>
        <c:ser>
          <c:idx val="10"/>
          <c:order val="10"/>
          <c:tx>
            <c:strRef>
              <c:f>'Section 8'!$C$507</c:f>
              <c:strCache>
                <c:ptCount val="1"/>
                <c:pt idx="0">
                  <c:v>Biogas (excluded)</c:v>
                </c:pt>
              </c:strCache>
            </c:strRef>
          </c:tx>
          <c:spPr>
            <a:pattFill prst="dkUpDiag">
              <a:fgClr>
                <a:schemeClr val="accent2">
                  <a:lumMod val="5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'Section 8'!$S$481:$AM$481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8'!$S$507:$AM$507</c:f>
              <c:numCache>
                <c:formatCode>0.0%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7.3041256713082456E-4</c:v>
                </c:pt>
                <c:pt idx="19">
                  <c:v>1.4882477512651586E-3</c:v>
                </c:pt>
                <c:pt idx="20">
                  <c:v>1.2911027017378329E-3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F2-4965-92A3-77B8BDB63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lineChart>
        <c:grouping val="standard"/>
        <c:varyColors val="0"/>
        <c:ser>
          <c:idx val="7"/>
          <c:order val="7"/>
          <c:tx>
            <c:strRef>
              <c:f>'Section 8'!$C$504</c:f>
              <c:strCache>
                <c:ptCount val="1"/>
                <c:pt idx="0">
                  <c:v>RES-E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0"/>
              <c:layout>
                <c:manualLayout>
                  <c:x val="-6.835069444444461E-2"/>
                  <c:y val="-9.7993857405511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F2-4965-92A3-77B8BDB63C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8'!$S$481:$AM$481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8'!$S$504:$AM$504</c:f>
              <c:numCache>
                <c:formatCode>0.0%</c:formatCode>
                <c:ptCount val="21"/>
                <c:pt idx="0">
                  <c:v>5.2483895696629604E-2</c:v>
                </c:pt>
                <c:pt idx="1">
                  <c:v>6.0313539458818323E-2</c:v>
                </c:pt>
                <c:pt idx="2">
                  <c:v>7.1962706129676327E-2</c:v>
                </c:pt>
                <c:pt idx="3">
                  <c:v>8.5048688419412904E-2</c:v>
                </c:pt>
                <c:pt idx="4">
                  <c:v>9.5338993878133355E-2</c:v>
                </c:pt>
                <c:pt idx="5">
                  <c:v>0.10821647722915595</c:v>
                </c:pt>
                <c:pt idx="6">
                  <c:v>0.14060579522198138</c:v>
                </c:pt>
                <c:pt idx="7">
                  <c:v>0.15641957158256023</c:v>
                </c:pt>
                <c:pt idx="8">
                  <c:v>0.1825181846570284</c:v>
                </c:pt>
                <c:pt idx="9">
                  <c:v>0.19837533824675027</c:v>
                </c:pt>
                <c:pt idx="10">
                  <c:v>0.20960038982307816</c:v>
                </c:pt>
                <c:pt idx="11">
                  <c:v>0.23319820580527345</c:v>
                </c:pt>
                <c:pt idx="12">
                  <c:v>0.25725096746515613</c:v>
                </c:pt>
                <c:pt idx="13">
                  <c:v>0.27068948686520633</c:v>
                </c:pt>
                <c:pt idx="14">
                  <c:v>0.30317814905490398</c:v>
                </c:pt>
                <c:pt idx="15">
                  <c:v>0.3331684743734234</c:v>
                </c:pt>
                <c:pt idx="16">
                  <c:v>0.3646033227362584</c:v>
                </c:pt>
                <c:pt idx="17">
                  <c:v>0.39054026249685059</c:v>
                </c:pt>
                <c:pt idx="18">
                  <c:v>0.37664651782081021</c:v>
                </c:pt>
                <c:pt idx="19">
                  <c:v>0.37386785901484476</c:v>
                </c:pt>
                <c:pt idx="20">
                  <c:v>0.40428368814803367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5F2-4965-92A3-77B8BDB63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Share of electricity GFC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'Section 8'!$C$528</c:f>
              <c:strCache>
                <c:ptCount val="1"/>
                <c:pt idx="0">
                  <c:v>Added wind capacity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'Section 8'!$P$481:$AM$481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'Section 8'!$P$528:$AM$528</c:f>
              <c:numCache>
                <c:formatCode>General</c:formatCode>
                <c:ptCount val="24"/>
                <c:pt idx="0">
                  <c:v>46.3</c:v>
                </c:pt>
                <c:pt idx="1">
                  <c:v>6.4000000000000057</c:v>
                </c:pt>
                <c:pt idx="2">
                  <c:v>11.900000000000006</c:v>
                </c:pt>
                <c:pt idx="3">
                  <c:v>75.5</c:v>
                </c:pt>
                <c:pt idx="4">
                  <c:v>126.09999999999997</c:v>
                </c:pt>
                <c:pt idx="5">
                  <c:v>156.90000000000003</c:v>
                </c:pt>
                <c:pt idx="6">
                  <c:v>183.2</c:v>
                </c:pt>
                <c:pt idx="7">
                  <c:v>64</c:v>
                </c:pt>
                <c:pt idx="8">
                  <c:v>201.79999999999995</c:v>
                </c:pt>
                <c:pt idx="9">
                  <c:v>309</c:v>
                </c:pt>
                <c:pt idx="10">
                  <c:v>139.10000000000014</c:v>
                </c:pt>
                <c:pt idx="11">
                  <c:v>194.19999999999982</c:v>
                </c:pt>
                <c:pt idx="12">
                  <c:v>119.75</c:v>
                </c:pt>
                <c:pt idx="13">
                  <c:v>218.95000000000005</c:v>
                </c:pt>
                <c:pt idx="14">
                  <c:v>359.95000000000005</c:v>
                </c:pt>
                <c:pt idx="15">
                  <c:v>167.90000000000009</c:v>
                </c:pt>
                <c:pt idx="16">
                  <c:v>350.5</c:v>
                </c:pt>
                <c:pt idx="17">
                  <c:v>517.5</c:v>
                </c:pt>
                <c:pt idx="18">
                  <c:v>354.69999999999982</c:v>
                </c:pt>
                <c:pt idx="19">
                  <c:v>452.60000000000082</c:v>
                </c:pt>
                <c:pt idx="20">
                  <c:v>180.25</c:v>
                </c:pt>
                <c:pt idx="21">
                  <c:v>32.341000000000349</c:v>
                </c:pt>
                <c:pt idx="22">
                  <c:v>197.08999999999924</c:v>
                </c:pt>
                <c:pt idx="23">
                  <c:v>203.11999999999989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D3-4DAD-97AC-BB34BB08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919021664"/>
        <c:axId val="1057008544"/>
      </c:barChart>
      <c:lineChart>
        <c:grouping val="standard"/>
        <c:varyColors val="0"/>
        <c:ser>
          <c:idx val="4"/>
          <c:order val="1"/>
          <c:tx>
            <c:strRef>
              <c:f>'Section 8'!$C$529</c:f>
              <c:strCache>
                <c:ptCount val="1"/>
                <c:pt idx="0">
                  <c:v>Total installed wind capacity</c:v>
                </c:pt>
              </c:strCache>
            </c:strRef>
          </c:tx>
          <c:spPr>
            <a:ln w="2857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/>
              </a:solidFill>
              <a:ln w="9525">
                <a:solidFill>
                  <a:schemeClr val="bg2">
                    <a:lumMod val="50000"/>
                  </a:schemeClr>
                </a:solidFill>
              </a:ln>
              <a:effectLst/>
            </c:spPr>
          </c:marker>
          <c:cat>
            <c:numRef>
              <c:f>'Section 8'!$P$481:$AM$481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'Section 8'!$P$529:$AM$529</c:f>
              <c:numCache>
                <c:formatCode>General</c:formatCode>
                <c:ptCount val="24"/>
                <c:pt idx="0">
                  <c:v>116.5</c:v>
                </c:pt>
                <c:pt idx="1">
                  <c:v>122.9</c:v>
                </c:pt>
                <c:pt idx="2">
                  <c:v>134.80000000000001</c:v>
                </c:pt>
                <c:pt idx="3">
                  <c:v>210.3</c:v>
                </c:pt>
                <c:pt idx="4">
                  <c:v>336.4</c:v>
                </c:pt>
                <c:pt idx="5">
                  <c:v>493.3</c:v>
                </c:pt>
                <c:pt idx="6">
                  <c:v>676.5</c:v>
                </c:pt>
                <c:pt idx="7">
                  <c:v>740.5</c:v>
                </c:pt>
                <c:pt idx="8">
                  <c:v>942.3</c:v>
                </c:pt>
                <c:pt idx="9">
                  <c:v>1251.3</c:v>
                </c:pt>
                <c:pt idx="10">
                  <c:v>1390.4</c:v>
                </c:pt>
                <c:pt idx="11">
                  <c:v>1584.6</c:v>
                </c:pt>
                <c:pt idx="12">
                  <c:v>1704.35</c:v>
                </c:pt>
                <c:pt idx="13">
                  <c:v>1923.3</c:v>
                </c:pt>
                <c:pt idx="14">
                  <c:v>2283.25</c:v>
                </c:pt>
                <c:pt idx="15">
                  <c:v>2451.15</c:v>
                </c:pt>
                <c:pt idx="16">
                  <c:v>2801.65</c:v>
                </c:pt>
                <c:pt idx="17">
                  <c:v>3319.15</c:v>
                </c:pt>
                <c:pt idx="18">
                  <c:v>3673.85</c:v>
                </c:pt>
                <c:pt idx="19">
                  <c:v>4126.4500000000007</c:v>
                </c:pt>
                <c:pt idx="20">
                  <c:v>4306.7000000000007</c:v>
                </c:pt>
                <c:pt idx="21">
                  <c:v>4339.0410000000011</c:v>
                </c:pt>
                <c:pt idx="22">
                  <c:v>4536.1310000000003</c:v>
                </c:pt>
                <c:pt idx="23">
                  <c:v>4739.2510000000002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D3-4DAD-97AC-BB34BB08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2748000"/>
        <c:axId val="1718844192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Added capacity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valAx>
        <c:axId val="171884419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Total installed capacity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2748000"/>
        <c:crosses val="max"/>
        <c:crossBetween val="between"/>
      </c:valAx>
      <c:catAx>
        <c:axId val="1942748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88441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'Section 8'!$C$572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8'!$S$560:$AM$560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8'!$S$572:$AM$572</c:f>
              <c:numCache>
                <c:formatCode>0.0%</c:formatCode>
                <c:ptCount val="21"/>
                <c:pt idx="0">
                  <c:v>2.331692952243921E-2</c:v>
                </c:pt>
                <c:pt idx="1">
                  <c:v>2.6786347063933555E-2</c:v>
                </c:pt>
                <c:pt idx="2">
                  <c:v>3.2280238713982126E-2</c:v>
                </c:pt>
                <c:pt idx="3">
                  <c:v>3.3416131268141129E-2</c:v>
                </c:pt>
                <c:pt idx="4">
                  <c:v>3.4691121680630127E-2</c:v>
                </c:pt>
                <c:pt idx="5">
                  <c:v>3.1143833575328059E-2</c:v>
                </c:pt>
                <c:pt idx="6">
                  <c:v>3.5106290270464094E-2</c:v>
                </c:pt>
                <c:pt idx="7">
                  <c:v>3.5364109178776373E-2</c:v>
                </c:pt>
                <c:pt idx="8">
                  <c:v>3.6387548852705613E-2</c:v>
                </c:pt>
                <c:pt idx="9">
                  <c:v>3.5661396367556601E-2</c:v>
                </c:pt>
                <c:pt idx="10">
                  <c:v>3.822165004267862E-2</c:v>
                </c:pt>
                <c:pt idx="11">
                  <c:v>4.6544021748232023E-2</c:v>
                </c:pt>
                <c:pt idx="12">
                  <c:v>4.4070062905622584E-2</c:v>
                </c:pt>
                <c:pt idx="13">
                  <c:v>4.2324915042879899E-2</c:v>
                </c:pt>
                <c:pt idx="14">
                  <c:v>4.3756020088237577E-2</c:v>
                </c:pt>
                <c:pt idx="15">
                  <c:v>4.1618739163742029E-2</c:v>
                </c:pt>
                <c:pt idx="16">
                  <c:v>3.8972975243778317E-2</c:v>
                </c:pt>
                <c:pt idx="17">
                  <c:v>3.6621273392989928E-2</c:v>
                </c:pt>
                <c:pt idx="18">
                  <c:v>2.7612347794599632E-2</c:v>
                </c:pt>
                <c:pt idx="19">
                  <c:v>2.068361266087727E-2</c:v>
                </c:pt>
                <c:pt idx="20">
                  <c:v>3.6426168772204184E-2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C-4B2D-8C55-7480E4363B57}"/>
            </c:ext>
          </c:extLst>
        </c:ser>
        <c:ser>
          <c:idx val="4"/>
          <c:order val="1"/>
          <c:tx>
            <c:strRef>
              <c:f>'Section 8'!$C$573</c:f>
              <c:strCache>
                <c:ptCount val="1"/>
                <c:pt idx="0">
                  <c:v>Renewable waste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'Section 8'!$S$560:$AM$560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8'!$S$573:$AM$573</c:f>
              <c:numCache>
                <c:formatCode>0.0%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1.0421029463294567E-3</c:v>
                </c:pt>
                <c:pt idx="7">
                  <c:v>1.2485672670267572E-3</c:v>
                </c:pt>
                <c:pt idx="8">
                  <c:v>2.3541994028397815E-3</c:v>
                </c:pt>
                <c:pt idx="9">
                  <c:v>4.4751091281489755E-3</c:v>
                </c:pt>
                <c:pt idx="10">
                  <c:v>5.1441406939505387E-3</c:v>
                </c:pt>
                <c:pt idx="11">
                  <c:v>6.1813316537068248E-3</c:v>
                </c:pt>
                <c:pt idx="12">
                  <c:v>7.0559115846499203E-3</c:v>
                </c:pt>
                <c:pt idx="13">
                  <c:v>8.3248318928381311E-3</c:v>
                </c:pt>
                <c:pt idx="14">
                  <c:v>8.9590935381218192E-3</c:v>
                </c:pt>
                <c:pt idx="15">
                  <c:v>8.39669111120229E-3</c:v>
                </c:pt>
                <c:pt idx="16">
                  <c:v>8.4953087242068386E-3</c:v>
                </c:pt>
                <c:pt idx="17">
                  <c:v>8.8392705431418975E-3</c:v>
                </c:pt>
                <c:pt idx="18">
                  <c:v>9.8703694638254437E-3</c:v>
                </c:pt>
                <c:pt idx="19">
                  <c:v>1.2331004430505383E-2</c:v>
                </c:pt>
                <c:pt idx="20">
                  <c:v>1.4043726196527759E-2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C-4B2D-8C55-7480E4363B57}"/>
            </c:ext>
          </c:extLst>
        </c:ser>
        <c:ser>
          <c:idx val="5"/>
          <c:order val="2"/>
          <c:tx>
            <c:strRef>
              <c:f>'Section 8'!$C$574</c:f>
              <c:strCache>
                <c:ptCount val="1"/>
                <c:pt idx="0">
                  <c:v>Biogas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8'!$S$560:$AM$560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8'!$S$574:$AM$574</c:f>
              <c:numCache>
                <c:formatCode>0.0%</c:formatCode>
                <c:ptCount val="21"/>
                <c:pt idx="0">
                  <c:v>1.3431686656566217E-3</c:v>
                </c:pt>
                <c:pt idx="1">
                  <c:v>1.4428106695840008E-3</c:v>
                </c:pt>
                <c:pt idx="2">
                  <c:v>1.2724682742757711E-3</c:v>
                </c:pt>
                <c:pt idx="3">
                  <c:v>1.130791637386332E-3</c:v>
                </c:pt>
                <c:pt idx="4">
                  <c:v>9.9845381798966391E-4</c:v>
                </c:pt>
                <c:pt idx="5">
                  <c:v>9.372000261524422E-4</c:v>
                </c:pt>
                <c:pt idx="6">
                  <c:v>1.6051559865168756E-3</c:v>
                </c:pt>
                <c:pt idx="7">
                  <c:v>1.6428531463541264E-3</c:v>
                </c:pt>
                <c:pt idx="8">
                  <c:v>2.0928813498842375E-3</c:v>
                </c:pt>
                <c:pt idx="9">
                  <c:v>1.9873544155931257E-3</c:v>
                </c:pt>
                <c:pt idx="10">
                  <c:v>1.6022001650261319E-3</c:v>
                </c:pt>
                <c:pt idx="11">
                  <c:v>1.9306406798702816E-3</c:v>
                </c:pt>
                <c:pt idx="12">
                  <c:v>2.0036181900667644E-3</c:v>
                </c:pt>
                <c:pt idx="13">
                  <c:v>2.0413182574080752E-3</c:v>
                </c:pt>
                <c:pt idx="14">
                  <c:v>2.1486563645123258E-3</c:v>
                </c:pt>
                <c:pt idx="15">
                  <c:v>2.0174236214453305E-3</c:v>
                </c:pt>
                <c:pt idx="16">
                  <c:v>2.1419833059599697E-3</c:v>
                </c:pt>
                <c:pt idx="17">
                  <c:v>2.6594806511952983E-3</c:v>
                </c:pt>
                <c:pt idx="18">
                  <c:v>1.4722130293175423E-3</c:v>
                </c:pt>
                <c:pt idx="19">
                  <c:v>5.7639596756345834E-4</c:v>
                </c:pt>
                <c:pt idx="20">
                  <c:v>1.7779598665949832E-3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C-4B2D-8C55-7480E4363B57}"/>
            </c:ext>
          </c:extLst>
        </c:ser>
        <c:ser>
          <c:idx val="0"/>
          <c:order val="3"/>
          <c:tx>
            <c:strRef>
              <c:f>'Section 8'!$C$575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8'!$S$560:$AM$560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8'!$S$575:$AM$575</c:f>
              <c:numCache>
                <c:formatCode>0.0%</c:formatCode>
                <c:ptCount val="21"/>
                <c:pt idx="0">
                  <c:v>4.2120271745329598E-5</c:v>
                </c:pt>
                <c:pt idx="1">
                  <c:v>5.5315425031974468E-5</c:v>
                </c:pt>
                <c:pt idx="2">
                  <c:v>8.4738128414474828E-5</c:v>
                </c:pt>
                <c:pt idx="3">
                  <c:v>1.2036449976775752E-4</c:v>
                </c:pt>
                <c:pt idx="4">
                  <c:v>2.7442694456661365E-4</c:v>
                </c:pt>
                <c:pt idx="5">
                  <c:v>5.961702487673711E-4</c:v>
                </c:pt>
                <c:pt idx="6">
                  <c:v>1.1012005550824833E-3</c:v>
                </c:pt>
                <c:pt idx="7">
                  <c:v>1.4708454982112281E-3</c:v>
                </c:pt>
                <c:pt idx="8">
                  <c:v>1.9178022197766018E-3</c:v>
                </c:pt>
                <c:pt idx="9">
                  <c:v>2.12193611161356E-3</c:v>
                </c:pt>
                <c:pt idx="10">
                  <c:v>2.2826989073170254E-3</c:v>
                </c:pt>
                <c:pt idx="11">
                  <c:v>2.5453803442452242E-3</c:v>
                </c:pt>
                <c:pt idx="12">
                  <c:v>2.5902580842159456E-3</c:v>
                </c:pt>
                <c:pt idx="13">
                  <c:v>2.652311825322494E-3</c:v>
                </c:pt>
                <c:pt idx="14">
                  <c:v>2.7892083698884611E-3</c:v>
                </c:pt>
                <c:pt idx="15">
                  <c:v>2.7951357365630551E-3</c:v>
                </c:pt>
                <c:pt idx="16">
                  <c:v>2.8792015774233609E-3</c:v>
                </c:pt>
                <c:pt idx="17">
                  <c:v>2.8750565853279879E-3</c:v>
                </c:pt>
                <c:pt idx="18">
                  <c:v>2.9650332833513573E-3</c:v>
                </c:pt>
                <c:pt idx="19">
                  <c:v>3.2146278199043578E-3</c:v>
                </c:pt>
                <c:pt idx="20">
                  <c:v>3.3816790996867743E-3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C-4B2D-8C55-7480E4363B57}"/>
            </c:ext>
          </c:extLst>
        </c:ser>
        <c:ser>
          <c:idx val="1"/>
          <c:order val="4"/>
          <c:tx>
            <c:strRef>
              <c:f>'Section 8'!$C$576</c:f>
              <c:strCache>
                <c:ptCount val="1"/>
                <c:pt idx="0">
                  <c:v>Ambient heat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8'!$S$560:$AM$560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8'!$S$576:$AM$576</c:f>
              <c:numCache>
                <c:formatCode>0.0%</c:formatCode>
                <c:ptCount val="21"/>
                <c:pt idx="0">
                  <c:v>2.4627131797015384E-4</c:v>
                </c:pt>
                <c:pt idx="1">
                  <c:v>4.4312859269676752E-4</c:v>
                </c:pt>
                <c:pt idx="2">
                  <c:v>7.7913477426618883E-4</c:v>
                </c:pt>
                <c:pt idx="3">
                  <c:v>1.2498220832582779E-3</c:v>
                </c:pt>
                <c:pt idx="4">
                  <c:v>1.8948003690999714E-3</c:v>
                </c:pt>
                <c:pt idx="5">
                  <c:v>2.4508738696039441E-3</c:v>
                </c:pt>
                <c:pt idx="6">
                  <c:v>2.953546928882474E-3</c:v>
                </c:pt>
                <c:pt idx="7">
                  <c:v>3.0792365984046925E-3</c:v>
                </c:pt>
                <c:pt idx="8">
                  <c:v>3.8200478872460943E-3</c:v>
                </c:pt>
                <c:pt idx="9">
                  <c:v>4.2466037151563177E-3</c:v>
                </c:pt>
                <c:pt idx="10">
                  <c:v>4.602046432169455E-3</c:v>
                </c:pt>
                <c:pt idx="11">
                  <c:v>5.4119003768171546E-3</c:v>
                </c:pt>
                <c:pt idx="12">
                  <c:v>6.1201815773250122E-3</c:v>
                </c:pt>
                <c:pt idx="13">
                  <c:v>7.085068910152325E-3</c:v>
                </c:pt>
                <c:pt idx="14">
                  <c:v>8.5874221032697269E-3</c:v>
                </c:pt>
                <c:pt idx="15">
                  <c:v>8.9790277607990337E-3</c:v>
                </c:pt>
                <c:pt idx="16">
                  <c:v>1.0948134959368642E-2</c:v>
                </c:pt>
                <c:pt idx="17">
                  <c:v>1.16402736717572E-2</c:v>
                </c:pt>
                <c:pt idx="18">
                  <c:v>1.372305574171236E-2</c:v>
                </c:pt>
                <c:pt idx="19">
                  <c:v>1.8421777762329464E-2</c:v>
                </c:pt>
                <c:pt idx="20">
                  <c:v>2.2994577494999058E-2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5C-4B2D-8C55-7480E4363B57}"/>
            </c:ext>
          </c:extLst>
        </c:ser>
        <c:ser>
          <c:idx val="6"/>
          <c:order val="6"/>
          <c:tx>
            <c:strRef>
              <c:f>'Section 8'!$C$578</c:f>
              <c:strCache>
                <c:ptCount val="1"/>
                <c:pt idx="0">
                  <c:v>Biomass (excluded)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'Section 8'!$S$560:$AM$560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8'!$S$578:$AM$578</c:f>
              <c:numCache>
                <c:formatCode>0.0%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8.1778482992031134E-3</c:v>
                </c:pt>
                <c:pt idx="19">
                  <c:v>1.6720633463508456E-2</c:v>
                </c:pt>
                <c:pt idx="20">
                  <c:v>4.7150631074002912E-3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5C-4B2D-8C55-7480E4363B57}"/>
            </c:ext>
          </c:extLst>
        </c:ser>
        <c:ser>
          <c:idx val="7"/>
          <c:order val="7"/>
          <c:tx>
            <c:strRef>
              <c:f>'Section 8'!$C$579</c:f>
              <c:strCache>
                <c:ptCount val="1"/>
                <c:pt idx="0">
                  <c:v>Biogas (excluded)</c:v>
                </c:pt>
              </c:strCache>
            </c:strRef>
          </c:tx>
          <c:spPr>
            <a:pattFill prst="dkUpDiag">
              <a:fgClr>
                <a:schemeClr val="accent2">
                  <a:lumMod val="5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'Section 8'!$S$560:$AM$560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8'!$S$579:$AM$579</c:f>
              <c:numCache>
                <c:formatCode>0.0%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1.1885964827509389E-3</c:v>
                </c:pt>
                <c:pt idx="19">
                  <c:v>2.571210189599132E-3</c:v>
                </c:pt>
                <c:pt idx="20">
                  <c:v>1.4307466034390345E-3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5C-4B2D-8C55-7480E4363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lineChart>
        <c:grouping val="standard"/>
        <c:varyColors val="0"/>
        <c:ser>
          <c:idx val="2"/>
          <c:order val="5"/>
          <c:tx>
            <c:strRef>
              <c:f>'Section 8'!$C$577</c:f>
              <c:strCache>
                <c:ptCount val="1"/>
                <c:pt idx="0">
                  <c:v>RES-H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'Section 8'!$S$560:$AM$560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8'!$S$577:$AM$577</c:f>
              <c:numCache>
                <c:formatCode>0.0%</c:formatCode>
                <c:ptCount val="21"/>
                <c:pt idx="0">
                  <c:v>2.4948489777811316E-2</c:v>
                </c:pt>
                <c:pt idx="1">
                  <c:v>2.8727601751246293E-2</c:v>
                </c:pt>
                <c:pt idx="2">
                  <c:v>3.4416579890938562E-2</c:v>
                </c:pt>
                <c:pt idx="3">
                  <c:v>3.5917109488553499E-2</c:v>
                </c:pt>
                <c:pt idx="4">
                  <c:v>3.7858802812286374E-2</c:v>
                </c:pt>
                <c:pt idx="5">
                  <c:v>3.5128077719851818E-2</c:v>
                </c:pt>
                <c:pt idx="6">
                  <c:v>4.1808296687275384E-2</c:v>
                </c:pt>
                <c:pt idx="7">
                  <c:v>4.2805611688773178E-2</c:v>
                </c:pt>
                <c:pt idx="8">
                  <c:v>4.6572479712452333E-2</c:v>
                </c:pt>
                <c:pt idx="9">
                  <c:v>4.8492399738068584E-2</c:v>
                </c:pt>
                <c:pt idx="10">
                  <c:v>5.1852736241141763E-2</c:v>
                </c:pt>
                <c:pt idx="11">
                  <c:v>6.2613274802871502E-2</c:v>
                </c:pt>
                <c:pt idx="12">
                  <c:v>6.1840032341880229E-2</c:v>
                </c:pt>
                <c:pt idx="13">
                  <c:v>6.2428445928600924E-2</c:v>
                </c:pt>
                <c:pt idx="14">
                  <c:v>6.6240400464029917E-2</c:v>
                </c:pt>
                <c:pt idx="15">
                  <c:v>6.3807017393751733E-2</c:v>
                </c:pt>
                <c:pt idx="16">
                  <c:v>6.3437603810737139E-2</c:v>
                </c:pt>
                <c:pt idx="17">
                  <c:v>6.2635354844412308E-2</c:v>
                </c:pt>
                <c:pt idx="18">
                  <c:v>5.5643019312806331E-2</c:v>
                </c:pt>
                <c:pt idx="19">
                  <c:v>5.5227418641179936E-2</c:v>
                </c:pt>
                <c:pt idx="20">
                  <c:v>7.8624111430012758E-2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5C-4B2D-8C55-7480E4363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Share of heat GFC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'Section 8'!$C$289</c:f>
              <c:strCache>
                <c:ptCount val="1"/>
                <c:pt idx="0">
                  <c:v>Renewables in electricity (normalised)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8'!$Z$313:$AU$313</c:f>
              <c:numCache>
                <c:formatCode>General</c:formatCode>
                <c:ptCount val="2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'Section 8'!$Z$289:$AM$289</c:f>
              <c:numCache>
                <c:formatCode>0.0%</c:formatCode>
                <c:ptCount val="14"/>
                <c:pt idx="0">
                  <c:v>3.1853297508884243E-2</c:v>
                </c:pt>
                <c:pt idx="1">
                  <c:v>3.8648389965705313E-2</c:v>
                </c:pt>
                <c:pt idx="2">
                  <c:v>4.2965425285962422E-2</c:v>
                </c:pt>
                <c:pt idx="3">
                  <c:v>4.527758273182271E-2</c:v>
                </c:pt>
                <c:pt idx="4">
                  <c:v>5.0726623672395131E-2</c:v>
                </c:pt>
                <c:pt idx="5">
                  <c:v>5.5771895595681187E-2</c:v>
                </c:pt>
                <c:pt idx="6">
                  <c:v>5.7904792342428457E-2</c:v>
                </c:pt>
                <c:pt idx="7">
                  <c:v>6.6184754695783596E-2</c:v>
                </c:pt>
                <c:pt idx="8">
                  <c:v>7.1792544708097789E-2</c:v>
                </c:pt>
                <c:pt idx="9">
                  <c:v>7.995395111257908E-2</c:v>
                </c:pt>
                <c:pt idx="10">
                  <c:v>9.3307628351873007E-2</c:v>
                </c:pt>
                <c:pt idx="11">
                  <c:v>9.2009584504865863E-2</c:v>
                </c:pt>
                <c:pt idx="12">
                  <c:v>9.1305199331847886E-2</c:v>
                </c:pt>
                <c:pt idx="13">
                  <c:v>0.101337286321557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6-414C-BF0B-29533E20F776}"/>
            </c:ext>
          </c:extLst>
        </c:ser>
        <c:ser>
          <c:idx val="4"/>
          <c:order val="1"/>
          <c:tx>
            <c:strRef>
              <c:f>'Section 8'!$C$290</c:f>
              <c:strCache>
                <c:ptCount val="1"/>
                <c:pt idx="0">
                  <c:v>Renewables in heat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'Section 8'!$Z$313:$AU$313</c:f>
              <c:numCache>
                <c:formatCode>General</c:formatCode>
                <c:ptCount val="2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'Section 8'!$Z$290:$AM$290</c:f>
              <c:numCache>
                <c:formatCode>0.0%</c:formatCode>
                <c:ptCount val="14"/>
                <c:pt idx="0">
                  <c:v>1.8044853110112721E-2</c:v>
                </c:pt>
                <c:pt idx="1">
                  <c:v>1.8735681785846014E-2</c:v>
                </c:pt>
                <c:pt idx="2">
                  <c:v>1.9573752473687926E-2</c:v>
                </c:pt>
                <c:pt idx="3">
                  <c:v>2.0725425371796655E-2</c:v>
                </c:pt>
                <c:pt idx="4">
                  <c:v>2.3919275523517143E-2</c:v>
                </c:pt>
                <c:pt idx="5">
                  <c:v>2.390977692599951E-2</c:v>
                </c:pt>
                <c:pt idx="6">
                  <c:v>2.3995738425158945E-2</c:v>
                </c:pt>
                <c:pt idx="7">
                  <c:v>2.5420688443644712E-2</c:v>
                </c:pt>
                <c:pt idx="8">
                  <c:v>2.5105637601854781E-2</c:v>
                </c:pt>
                <c:pt idx="9">
                  <c:v>2.4536640013444133E-2</c:v>
                </c:pt>
                <c:pt idx="10">
                  <c:v>2.681333434773675E-2</c:v>
                </c:pt>
                <c:pt idx="11">
                  <c:v>2.2417964292371934E-2</c:v>
                </c:pt>
                <c:pt idx="12">
                  <c:v>2.0145761617518337E-2</c:v>
                </c:pt>
                <c:pt idx="13">
                  <c:v>2.7442309848901728E-2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6-414C-BF0B-29533E20F776}"/>
            </c:ext>
          </c:extLst>
        </c:ser>
        <c:ser>
          <c:idx val="5"/>
          <c:order val="2"/>
          <c:tx>
            <c:strRef>
              <c:f>'Section 8'!$C$291</c:f>
              <c:strCache>
                <c:ptCount val="1"/>
                <c:pt idx="0">
                  <c:v>Renewables in transport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'Section 8'!$Z$313:$AU$313</c:f>
              <c:numCache>
                <c:formatCode>General</c:formatCode>
                <c:ptCount val="2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'Section 8'!$Z$291:$AM$291</c:f>
              <c:numCache>
                <c:formatCode>0.0%</c:formatCode>
                <c:ptCount val="14"/>
                <c:pt idx="0">
                  <c:v>7.6550829227894062E-3</c:v>
                </c:pt>
                <c:pt idx="1">
                  <c:v>8.6615734479525298E-3</c:v>
                </c:pt>
                <c:pt idx="2">
                  <c:v>7.7497998775292272E-3</c:v>
                </c:pt>
                <c:pt idx="3">
                  <c:v>9.2020137291613079E-3</c:v>
                </c:pt>
                <c:pt idx="4">
                  <c:v>1.0513308670466627E-2</c:v>
                </c:pt>
                <c:pt idx="5">
                  <c:v>1.1149596232813216E-2</c:v>
                </c:pt>
                <c:pt idx="6">
                  <c:v>9.9889243378281523E-3</c:v>
                </c:pt>
                <c:pt idx="7">
                  <c:v>1.3597632019761123E-2</c:v>
                </c:pt>
                <c:pt idx="8">
                  <c:v>1.2520011485609637E-2</c:v>
                </c:pt>
                <c:pt idx="9">
                  <c:v>1.5296449317031134E-2</c:v>
                </c:pt>
                <c:pt idx="10">
                  <c:v>1.5224254441489045E-2</c:v>
                </c:pt>
                <c:pt idx="11">
                  <c:v>1.5529561037313382E-2</c:v>
                </c:pt>
                <c:pt idx="12">
                  <c:v>1.9233312988433903E-2</c:v>
                </c:pt>
                <c:pt idx="13">
                  <c:v>2.3748867299071882E-2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96-414C-BF0B-29533E20F776}"/>
            </c:ext>
          </c:extLst>
        </c:ser>
        <c:ser>
          <c:idx val="8"/>
          <c:order val="7"/>
          <c:tx>
            <c:strRef>
              <c:f>'Section 8'!$C$292</c:f>
              <c:strCache>
                <c:ptCount val="1"/>
                <c:pt idx="0">
                  <c:v>Statistical transfer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'Section 8'!$Z$292:$AM$292</c:f>
              <c:numCache>
                <c:formatCode>0.0%</c:formatCode>
                <c:ptCount val="14"/>
                <c:pt idx="10">
                  <c:v>2.6257173725611812E-2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96-414C-BF0B-29533E20F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  <c:extLst>
          <c:ext xmlns:c15="http://schemas.microsoft.com/office/drawing/2012/chart" uri="{02D57815-91ED-43cb-92C2-25804820EDAC}">
            <c15:filteredBarSeries>
              <c15:ser>
                <c:idx val="0"/>
                <c:order val="3"/>
                <c:tx>
                  <c:strRef>
                    <c:extLst>
                      <c:ext uri="{02D57815-91ED-43cb-92C2-25804820EDAC}">
                        <c15:formulaRef>
                          <c15:sqref>'Section 8'!$C$285</c15:sqref>
                        </c15:formulaRef>
                      </c:ext>
                    </c:extLst>
                    <c:strCache>
                      <c:ptCount val="1"/>
                      <c:pt idx="0">
                        <c:v>Renewable in electricity (excl. from RES)</c:v>
                      </c:pt>
                    </c:strCache>
                  </c:strRef>
                </c:tx>
                <c:spPr>
                  <a:pattFill prst="dkUpDiag">
                    <a:fgClr>
                      <a:schemeClr val="accent2"/>
                    </a:fgClr>
                    <a:bgClr>
                      <a:schemeClr val="bg1"/>
                    </a:bgClr>
                  </a:patt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'Section 8'!$Z$313:$AU$313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>
                        <c:v>2021</c:v>
                      </c:pt>
                      <c:pt idx="12">
                        <c:v>2022</c:v>
                      </c:pt>
                      <c:pt idx="13">
                        <c:v>2023</c:v>
                      </c:pt>
                      <c:pt idx="14">
                        <c:v>2024</c:v>
                      </c:pt>
                      <c:pt idx="15">
                        <c:v>2025</c:v>
                      </c:pt>
                      <c:pt idx="16">
                        <c:v>2026</c:v>
                      </c:pt>
                      <c:pt idx="17">
                        <c:v>2027</c:v>
                      </c:pt>
                      <c:pt idx="18">
                        <c:v>2028</c:v>
                      </c:pt>
                      <c:pt idx="19">
                        <c:v>2029</c:v>
                      </c:pt>
                      <c:pt idx="20">
                        <c:v>2030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'Section 8'!$Z$285:$AM$285</c15:sqref>
                        </c15:formulaRef>
                      </c:ext>
                    </c:extLst>
                    <c:numCache>
                      <c:formatCode>0.0%</c:formatCode>
                      <c:ptCount val="1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1.9136798814475646E-3</c:v>
                      </c:pt>
                      <c:pt idx="12">
                        <c:v>3.82186408985913E-3</c:v>
                      </c:pt>
                      <c:pt idx="13">
                        <c:v>3.5276564459782515E-4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0396-414C-BF0B-29533E20F776}"/>
                  </c:ext>
                </c:extLst>
              </c15:ser>
            </c15:filteredBarSeries>
            <c15:filteredBarSeries>
              <c15:ser>
                <c:idx val="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'Section 8'!$C$286</c15:sqref>
                        </c15:formulaRef>
                      </c:ext>
                    </c:extLst>
                    <c:strCache>
                      <c:ptCount val="1"/>
                      <c:pt idx="0">
                        <c:v>Renewables in heat (excl. from RES)</c:v>
                      </c:pt>
                    </c:strCache>
                  </c:strRef>
                </c:tx>
                <c:spPr>
                  <a:pattFill prst="dkUpDiag">
                    <a:fgClr>
                      <a:schemeClr val="accent3"/>
                    </a:fgClr>
                    <a:bgClr>
                      <a:schemeClr val="bg1"/>
                    </a:bgClr>
                  </a:patt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'Section 8'!$Z$313:$AU$313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>
                        <c:v>2021</c:v>
                      </c:pt>
                      <c:pt idx="12">
                        <c:v>2022</c:v>
                      </c:pt>
                      <c:pt idx="13">
                        <c:v>2023</c:v>
                      </c:pt>
                      <c:pt idx="14">
                        <c:v>2024</c:v>
                      </c:pt>
                      <c:pt idx="15">
                        <c:v>2025</c:v>
                      </c:pt>
                      <c:pt idx="16">
                        <c:v>2026</c:v>
                      </c:pt>
                      <c:pt idx="17">
                        <c:v>2027</c:v>
                      </c:pt>
                      <c:pt idx="18">
                        <c:v>2028</c:v>
                      </c:pt>
                      <c:pt idx="19">
                        <c:v>2029</c:v>
                      </c:pt>
                      <c:pt idx="20">
                        <c:v>2030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'Section 8'!$Z$286:$AM$286</c15:sqref>
                        </c15:formulaRef>
                      </c:ext>
                    </c:extLst>
                    <c:numCache>
                      <c:formatCode>0.0%</c:formatCode>
                      <c:ptCount val="14"/>
                      <c:pt idx="0">
                        <c:v>0</c:v>
                      </c:pt>
                      <c:pt idx="1">
                        <c:v>2.9808621212729891E-5</c:v>
                      </c:pt>
                      <c:pt idx="2">
                        <c:v>2.8562710076401522E-5</c:v>
                      </c:pt>
                      <c:pt idx="3">
                        <c:v>1.9456790983184731E-5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3.7736382256308124E-3</c:v>
                      </c:pt>
                      <c:pt idx="12">
                        <c:v>7.0372451394667629E-3</c:v>
                      </c:pt>
                      <c:pt idx="13">
                        <c:v>2.1450826125694353E-3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396-414C-BF0B-29533E20F776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5"/>
          <c:tx>
            <c:strRef>
              <c:f>'Section 8'!$C$293</c:f>
              <c:strCache>
                <c:ptCount val="1"/>
                <c:pt idx="0">
                  <c:v>Overall RES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layout>
                <c:manualLayout>
                  <c:x val="4.8506944444444443E-2"/>
                  <c:y val="2.7438271604938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96-414C-BF0B-29533E20F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8'!$Z$313:$AU$313</c:f>
              <c:numCache>
                <c:formatCode>General</c:formatCode>
                <c:ptCount val="2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'Section 8'!$Z$293:$AM$293</c:f>
              <c:numCache>
                <c:formatCode>0.00%</c:formatCode>
                <c:ptCount val="14"/>
                <c:pt idx="0">
                  <c:v>5.7553233541786375E-2</c:v>
                </c:pt>
                <c:pt idx="1">
                  <c:v>6.6045645199503858E-2</c:v>
                </c:pt>
                <c:pt idx="2">
                  <c:v>7.0288977637179575E-2</c:v>
                </c:pt>
                <c:pt idx="3">
                  <c:v>7.5205021832780675E-2</c:v>
                </c:pt>
                <c:pt idx="4">
                  <c:v>8.51592078663789E-2</c:v>
                </c:pt>
                <c:pt idx="5">
                  <c:v>9.0831268754493905E-2</c:v>
                </c:pt>
                <c:pt idx="6">
                  <c:v>9.188945510541556E-2</c:v>
                </c:pt>
                <c:pt idx="7">
                  <c:v>0.10520307515918943</c:v>
                </c:pt>
                <c:pt idx="8">
                  <c:v>0.1094181937955622</c:v>
                </c:pt>
                <c:pt idx="9">
                  <c:v>0.11978704044305435</c:v>
                </c:pt>
                <c:pt idx="10">
                  <c:v>0.1616023908667106</c:v>
                </c:pt>
                <c:pt idx="11">
                  <c:v>0.12995710983455117</c:v>
                </c:pt>
                <c:pt idx="12">
                  <c:v>0.13068427393780013</c:v>
                </c:pt>
                <c:pt idx="13">
                  <c:v>0.15252846346953061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96-414C-BF0B-29533E20F776}"/>
            </c:ext>
          </c:extLst>
        </c:ser>
        <c:ser>
          <c:idx val="7"/>
          <c:order val="6"/>
          <c:tx>
            <c:strRef>
              <c:f>'Section 8'!$C$316</c:f>
              <c:strCache>
                <c:ptCount val="1"/>
                <c:pt idx="0">
                  <c:v>Min trajectory (updated NECP)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dLbls>
            <c:dLbl>
              <c:idx val="20"/>
              <c:layout>
                <c:manualLayout>
                  <c:x val="-0.17197916666666682"/>
                  <c:y val="-1.1759259259259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6-414C-BF0B-29533E20F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'Section 8'!$Z$316:$AT$316</c:f>
              <c:numCache>
                <c:formatCode>General</c:formatCode>
                <c:ptCount val="21"/>
                <c:pt idx="10" formatCode="0%">
                  <c:v>0.16</c:v>
                </c:pt>
                <c:pt idx="12" formatCode="0.0%">
                  <c:v>0.20899999999999999</c:v>
                </c:pt>
                <c:pt idx="15" formatCode="0.0%">
                  <c:v>0.27600000000000002</c:v>
                </c:pt>
                <c:pt idx="17" formatCode="0.0%">
                  <c:v>0.33600000000000002</c:v>
                </c:pt>
                <c:pt idx="20" formatCode="0.0%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96-414C-BF0B-29533E20F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Share</a:t>
                </a:r>
                <a:r>
                  <a:rPr lang="en-IE" baseline="0"/>
                  <a:t> of Gross Final Consumption (%)</a:t>
                </a:r>
                <a:endParaRPr lang="en-IE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b="1"/>
              <a:t>Blending in</a:t>
            </a:r>
            <a:r>
              <a:rPr lang="en-IE" b="1" baseline="0"/>
              <a:t> </a:t>
            </a:r>
            <a:r>
              <a:rPr lang="en-IE" b="1"/>
              <a:t>Road</a:t>
            </a:r>
            <a:r>
              <a:rPr lang="en-IE" b="1" baseline="0"/>
              <a:t> Diesel </a:t>
            </a:r>
            <a:r>
              <a:rPr lang="en-IE" b="0" baseline="0"/>
              <a:t>(Zoom)</a:t>
            </a:r>
            <a:endParaRPr lang="en-IE" b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948302469135802"/>
          <c:y val="0.14605000000000001"/>
          <c:w val="0.8073996913580247"/>
          <c:h val="0.7035753968253968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'Section 1'!$C$452</c:f>
              <c:strCache>
                <c:ptCount val="1"/>
                <c:pt idx="0">
                  <c:v>Fossil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pattFill prst="dkUpDiag">
                <a:fgClr>
                  <a:schemeClr val="tx1">
                    <a:lumMod val="65000"/>
                    <a:lumOff val="35000"/>
                  </a:schemeClr>
                </a:fgClr>
                <a:bgClr>
                  <a:schemeClr val="bg1"/>
                </a:bgClr>
              </a:patt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9D-4C6E-B78B-52C175509D40}"/>
              </c:ext>
            </c:extLst>
          </c:dPt>
          <c:cat>
            <c:numRef>
              <c:f>'Section 1'!$F$451:$P$451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'Section 1'!$F$452:$P$452</c:f>
              <c:numCache>
                <c:formatCode>General</c:formatCode>
                <c:ptCount val="11"/>
                <c:pt idx="0">
                  <c:v>27.997091288654367</c:v>
                </c:pt>
                <c:pt idx="1">
                  <c:v>30.467600318154393</c:v>
                </c:pt>
                <c:pt idx="2">
                  <c:v>32.900468045557993</c:v>
                </c:pt>
                <c:pt idx="3">
                  <c:v>33.484314215017726</c:v>
                </c:pt>
                <c:pt idx="4">
                  <c:v>34.887808107069517</c:v>
                </c:pt>
                <c:pt idx="5">
                  <c:v>35.295029979719963</c:v>
                </c:pt>
                <c:pt idx="6">
                  <c:v>30.19436641805617</c:v>
                </c:pt>
                <c:pt idx="7">
                  <c:v>32.217057969827756</c:v>
                </c:pt>
                <c:pt idx="8">
                  <c:v>33.909490629462553</c:v>
                </c:pt>
                <c:pt idx="9">
                  <c:v>33.554496028006113</c:v>
                </c:pt>
                <c:pt idx="10">
                  <c:v>32.912222222222219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9D-4C6E-B78B-52C175509D40}"/>
            </c:ext>
          </c:extLst>
        </c:ser>
        <c:ser>
          <c:idx val="1"/>
          <c:order val="1"/>
          <c:tx>
            <c:strRef>
              <c:f>'Section 1'!$C$453</c:f>
              <c:strCache>
                <c:ptCount val="1"/>
                <c:pt idx="0">
                  <c:v>Renewable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pattFill prst="dkUpDiag">
                <a:fgClr>
                  <a:srgbClr val="00B050"/>
                </a:fgClr>
                <a:bgClr>
                  <a:schemeClr val="bg1"/>
                </a:bgClr>
              </a:pattFill>
              <a:ln>
                <a:solidFill>
                  <a:srgbClr val="00B05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BD9D-4C6E-B78B-52C175509D40}"/>
              </c:ext>
            </c:extLst>
          </c:dPt>
          <c:cat>
            <c:numRef>
              <c:f>'Section 1'!$F$451:$P$451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'Section 1'!$F$453:$P$453</c:f>
              <c:numCache>
                <c:formatCode>General</c:formatCode>
                <c:ptCount val="11"/>
                <c:pt idx="0">
                  <c:v>1.0416625945334541</c:v>
                </c:pt>
                <c:pt idx="1">
                  <c:v>1.1429474767786607</c:v>
                </c:pt>
                <c:pt idx="2">
                  <c:v>0.99699378951853734</c:v>
                </c:pt>
                <c:pt idx="3">
                  <c:v>1.5239630329797225</c:v>
                </c:pt>
                <c:pt idx="4">
                  <c:v>1.4802114762524716</c:v>
                </c:pt>
                <c:pt idx="5">
                  <c:v>1.8968107976082942</c:v>
                </c:pt>
                <c:pt idx="6">
                  <c:v>1.8222459574750836</c:v>
                </c:pt>
                <c:pt idx="7">
                  <c:v>1.8667779778469087</c:v>
                </c:pt>
                <c:pt idx="8">
                  <c:v>2.3707162062971339</c:v>
                </c:pt>
                <c:pt idx="9">
                  <c:v>3.1292354124351673</c:v>
                </c:pt>
                <c:pt idx="10">
                  <c:v>3.3758333333333335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9D-4C6E-B78B-52C175509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6465343"/>
        <c:axId val="166451903"/>
      </c:barChart>
      <c:catAx>
        <c:axId val="166465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451903"/>
        <c:crosses val="autoZero"/>
        <c:auto val="1"/>
        <c:lblAlgn val="ctr"/>
        <c:lblOffset val="100"/>
        <c:noMultiLvlLbl val="0"/>
      </c:catAx>
      <c:valAx>
        <c:axId val="166451903"/>
        <c:scaling>
          <c:orientation val="minMax"/>
          <c:max val="1.0089999999999999"/>
          <c:min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465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51018518518519"/>
          <c:y val="0.11332936507936509"/>
          <c:w val="0.42008302421375032"/>
          <c:h val="9.306335519709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'Section 8'!$C$604</c:f>
              <c:strCache>
                <c:ptCount val="1"/>
                <c:pt idx="0">
                  <c:v>RES-T (RED II)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17"/>
              <c:layout>
                <c:manualLayout>
                  <c:x val="-1.4111111111111111E-2"/>
                  <c:y val="-0.2363611111111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BC-4F7D-B543-93156226AF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8'!$V$603:$AM$603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'Section 8'!$V$604:$AM$604</c:f>
              <c:numCache>
                <c:formatCode>General</c:formatCode>
                <c:ptCount val="18"/>
                <c:pt idx="15" formatCode="0.0%">
                  <c:v>4.6450888118025641E-2</c:v>
                </c:pt>
                <c:pt idx="16" formatCode="0.0%">
                  <c:v>5.823029938659792E-2</c:v>
                </c:pt>
                <c:pt idx="17" formatCode="0.0%">
                  <c:v>7.5783919868770283E-2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C-4F7D-B543-93156226AF5D}"/>
            </c:ext>
          </c:extLst>
        </c:ser>
        <c:ser>
          <c:idx val="4"/>
          <c:order val="1"/>
          <c:tx>
            <c:strRef>
              <c:f>'Section 8'!$C$605</c:f>
              <c:strCache>
                <c:ptCount val="1"/>
                <c:pt idx="0">
                  <c:v>RES-T (RED I)</c:v>
                </c:pt>
              </c:strCache>
            </c:strRef>
          </c:tx>
          <c:spPr>
            <a:solidFill>
              <a:schemeClr val="bg2"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8'!$V$603:$AM$603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'Section 8'!$V$605:$AM$605</c:f>
              <c:numCache>
                <c:formatCode>0.00%</c:formatCode>
                <c:ptCount val="18"/>
                <c:pt idx="0">
                  <c:v>7.5324362904939234E-4</c:v>
                </c:pt>
                <c:pt idx="1">
                  <c:v>4.816182361407316E-3</c:v>
                </c:pt>
                <c:pt idx="2">
                  <c:v>1.282661568877631E-2</c:v>
                </c:pt>
                <c:pt idx="3">
                  <c:v>1.9423319640237371E-2</c:v>
                </c:pt>
                <c:pt idx="4">
                  <c:v>2.4713573732779735E-2</c:v>
                </c:pt>
                <c:pt idx="5">
                  <c:v>3.8259054966667982E-2</c:v>
                </c:pt>
                <c:pt idx="6">
                  <c:v>4.0280481431659639E-2</c:v>
                </c:pt>
                <c:pt idx="7">
                  <c:v>4.8851944012384331E-2</c:v>
                </c:pt>
                <c:pt idx="8">
                  <c:v>5.1914302125410219E-2</c:v>
                </c:pt>
                <c:pt idx="9">
                  <c:v>5.9266841701444209E-2</c:v>
                </c:pt>
                <c:pt idx="10">
                  <c:v>5.144043619535342E-2</c:v>
                </c:pt>
                <c:pt idx="11">
                  <c:v>7.4298942637524845E-2</c:v>
                </c:pt>
                <c:pt idx="12">
                  <c:v>7.1735682880668381E-2</c:v>
                </c:pt>
                <c:pt idx="13">
                  <c:v>8.9129247173790449E-2</c:v>
                </c:pt>
                <c:pt idx="14">
                  <c:v>0.10186506826087015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BC-4F7D-B543-93156226A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lineChart>
        <c:grouping val="standard"/>
        <c:varyColors val="0"/>
        <c:ser>
          <c:idx val="0"/>
          <c:order val="2"/>
          <c:tx>
            <c:strRef>
              <c:f>'Section 8'!$C$606</c:f>
              <c:strCache>
                <c:ptCount val="1"/>
                <c:pt idx="0">
                  <c:v>Renewable energy in transport (no multipliers, limits, adjustments)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'Section 8'!$V$603:$AM$603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'Section 8'!$V$606:$AM$606</c:f>
              <c:numCache>
                <c:formatCode>0.0%</c:formatCode>
                <c:ptCount val="18"/>
                <c:pt idx="0">
                  <c:v>5.4558691277237594E-4</c:v>
                </c:pt>
                <c:pt idx="1">
                  <c:v>3.8314577179843663E-3</c:v>
                </c:pt>
                <c:pt idx="2">
                  <c:v>1.03538003533923E-2</c:v>
                </c:pt>
                <c:pt idx="3">
                  <c:v>1.6722272609655597E-2</c:v>
                </c:pt>
                <c:pt idx="4">
                  <c:v>2.0335607853624912E-2</c:v>
                </c:pt>
                <c:pt idx="5">
                  <c:v>2.2553187364319542E-2</c:v>
                </c:pt>
                <c:pt idx="6">
                  <c:v>2.0618973321663514E-2</c:v>
                </c:pt>
                <c:pt idx="7">
                  <c:v>2.4037075413470051E-2</c:v>
                </c:pt>
                <c:pt idx="8">
                  <c:v>2.5869110492483267E-2</c:v>
                </c:pt>
                <c:pt idx="9">
                  <c:v>2.741222184010109E-2</c:v>
                </c:pt>
                <c:pt idx="10">
                  <c:v>2.4335590303378566E-2</c:v>
                </c:pt>
                <c:pt idx="11">
                  <c:v>3.2295663238327027E-2</c:v>
                </c:pt>
                <c:pt idx="12">
                  <c:v>3.0302083006056149E-2</c:v>
                </c:pt>
                <c:pt idx="13">
                  <c:v>3.6725700329634736E-2</c:v>
                </c:pt>
                <c:pt idx="14">
                  <c:v>4.6254347160277452E-2</c:v>
                </c:pt>
                <c:pt idx="15">
                  <c:v>4.5182432558752282E-2</c:v>
                </c:pt>
                <c:pt idx="16">
                  <c:v>4.7866630633369163E-2</c:v>
                </c:pt>
                <c:pt idx="17">
                  <c:v>5.7020473879601741E-2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BC-4F7D-B543-93156226A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Share of transport GFC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'Section 8'!$C$604</c:f>
              <c:strCache>
                <c:ptCount val="1"/>
                <c:pt idx="0">
                  <c:v>RES-T (RED II)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-1.4111111111111111E-2"/>
                  <c:y val="-0.2363611111111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32-470E-A8EF-FB5B3A35A1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8'!$AA$603:$AT$603</c:f>
              <c:numCache>
                <c:formatCode>General</c:formatCode>
                <c:ptCount val="2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</c:numCache>
            </c:numRef>
          </c:cat>
          <c:val>
            <c:numRef>
              <c:f>'Section 8'!$AA$604:$AT$604</c:f>
              <c:numCache>
                <c:formatCode>General</c:formatCode>
                <c:ptCount val="20"/>
                <c:pt idx="10" formatCode="0.0%">
                  <c:v>4.6450888118025641E-2</c:v>
                </c:pt>
                <c:pt idx="11" formatCode="0.0%">
                  <c:v>5.823029938659792E-2</c:v>
                </c:pt>
                <c:pt idx="12" formatCode="0.0%">
                  <c:v>7.5783919868770283E-2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32-470E-A8EF-FB5B3A35A111}"/>
            </c:ext>
          </c:extLst>
        </c:ser>
        <c:ser>
          <c:idx val="4"/>
          <c:order val="1"/>
          <c:tx>
            <c:strRef>
              <c:f>'Section 8'!$C$605</c:f>
              <c:strCache>
                <c:ptCount val="1"/>
                <c:pt idx="0">
                  <c:v>RES-T (RED I)</c:v>
                </c:pt>
              </c:strCache>
            </c:strRef>
          </c:tx>
          <c:spPr>
            <a:solidFill>
              <a:schemeClr val="bg2"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8'!$AA$603:$AT$603</c:f>
              <c:numCache>
                <c:formatCode>General</c:formatCode>
                <c:ptCount val="2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</c:numCache>
            </c:numRef>
          </c:cat>
          <c:val>
            <c:numRef>
              <c:f>'Section 8'!$AA$605:$AT$605</c:f>
              <c:numCache>
                <c:formatCode>0.00%</c:formatCode>
                <c:ptCount val="20"/>
                <c:pt idx="0">
                  <c:v>3.8259054966667982E-2</c:v>
                </c:pt>
                <c:pt idx="1">
                  <c:v>4.0280481431659639E-2</c:v>
                </c:pt>
                <c:pt idx="2">
                  <c:v>4.8851944012384331E-2</c:v>
                </c:pt>
                <c:pt idx="3">
                  <c:v>5.1914302125410219E-2</c:v>
                </c:pt>
                <c:pt idx="4">
                  <c:v>5.9266841701444209E-2</c:v>
                </c:pt>
                <c:pt idx="5">
                  <c:v>5.144043619535342E-2</c:v>
                </c:pt>
                <c:pt idx="6">
                  <c:v>7.4298942637524845E-2</c:v>
                </c:pt>
                <c:pt idx="7">
                  <c:v>7.1735682880668381E-2</c:v>
                </c:pt>
                <c:pt idx="8">
                  <c:v>8.9129247173790449E-2</c:v>
                </c:pt>
                <c:pt idx="9">
                  <c:v>0.10186506826087015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32-470E-A8EF-FB5B3A35A111}"/>
            </c:ext>
          </c:extLst>
        </c:ser>
        <c:ser>
          <c:idx val="0"/>
          <c:order val="3"/>
          <c:tx>
            <c:strRef>
              <c:f>'Section 8'!$C$607</c:f>
              <c:strCache>
                <c:ptCount val="1"/>
                <c:pt idx="0">
                  <c:v>Target (RED III)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32-470E-A8EF-FB5B3A35A111}"/>
              </c:ext>
            </c:extLst>
          </c:dPt>
          <c:dLbls>
            <c:dLbl>
              <c:idx val="19"/>
              <c:layout>
                <c:manualLayout>
                  <c:x val="-6.3559612765844098E-2"/>
                  <c:y val="-0.35975525311913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2-470E-A8EF-FB5B3A35A1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8'!$AA$603:$AT$603</c:f>
              <c:numCache>
                <c:formatCode>General</c:formatCode>
                <c:ptCount val="2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</c:numCache>
            </c:numRef>
          </c:cat>
          <c:val>
            <c:numRef>
              <c:f>'Section 8'!$AA$607:$AT$607</c:f>
              <c:numCache>
                <c:formatCode>General</c:formatCode>
                <c:ptCount val="20"/>
                <c:pt idx="19" formatCode="0%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32-470E-A8EF-FB5B3A35A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lineChart>
        <c:grouping val="standard"/>
        <c:varyColors val="0"/>
        <c:ser>
          <c:idx val="1"/>
          <c:order val="2"/>
          <c:tx>
            <c:strRef>
              <c:f>'Section 8'!$C$606</c:f>
              <c:strCache>
                <c:ptCount val="1"/>
                <c:pt idx="0">
                  <c:v>Renewable energy in transport (no multipliers, limits, adjustments)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'Section 8'!$AA$603:$AT$603</c:f>
              <c:numCache>
                <c:formatCode>General</c:formatCode>
                <c:ptCount val="2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</c:numCache>
            </c:numRef>
          </c:cat>
          <c:val>
            <c:numRef>
              <c:f>'Section 8'!$AA$606:$AT$606</c:f>
              <c:numCache>
                <c:formatCode>0.0%</c:formatCode>
                <c:ptCount val="20"/>
                <c:pt idx="0">
                  <c:v>2.2553187364319542E-2</c:v>
                </c:pt>
                <c:pt idx="1">
                  <c:v>2.0618973321663514E-2</c:v>
                </c:pt>
                <c:pt idx="2">
                  <c:v>2.4037075413470051E-2</c:v>
                </c:pt>
                <c:pt idx="3">
                  <c:v>2.5869110492483267E-2</c:v>
                </c:pt>
                <c:pt idx="4">
                  <c:v>2.741222184010109E-2</c:v>
                </c:pt>
                <c:pt idx="5">
                  <c:v>2.4335590303378566E-2</c:v>
                </c:pt>
                <c:pt idx="6">
                  <c:v>3.2295663238327027E-2</c:v>
                </c:pt>
                <c:pt idx="7">
                  <c:v>3.0302083006056149E-2</c:v>
                </c:pt>
                <c:pt idx="8">
                  <c:v>3.6725700329634736E-2</c:v>
                </c:pt>
                <c:pt idx="9">
                  <c:v>4.6254347160277452E-2</c:v>
                </c:pt>
                <c:pt idx="10">
                  <c:v>4.5182432558752282E-2</c:v>
                </c:pt>
                <c:pt idx="11">
                  <c:v>4.7866630633369163E-2</c:v>
                </c:pt>
                <c:pt idx="12">
                  <c:v>5.7020473879601741E-2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32-470E-A8EF-FB5B3A35A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Share of transport GFC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7"/>
          <c:order val="0"/>
          <c:tx>
            <c:strRef>
              <c:f>'Section 8'!$C$504</c:f>
              <c:strCache>
                <c:ptCount val="1"/>
                <c:pt idx="0">
                  <c:v>RES-E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3.4641914146196322E-2"/>
                  <c:y val="-0.29559417315173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3C-439F-99CD-18C4454B9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8'!$AA$496:$AV$496</c:f>
              <c:numCache>
                <c:formatCode>General</c:formatCode>
                <c:ptCount val="2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</c:numCache>
            </c:numRef>
          </c:cat>
          <c:val>
            <c:numRef>
              <c:f>'Section 8'!$AA$504:$AV$504</c:f>
              <c:numCache>
                <c:formatCode>0.0%</c:formatCode>
                <c:ptCount val="22"/>
                <c:pt idx="0">
                  <c:v>0.1825181846570284</c:v>
                </c:pt>
                <c:pt idx="1">
                  <c:v>0.19837533824675027</c:v>
                </c:pt>
                <c:pt idx="2">
                  <c:v>0.20960038982307816</c:v>
                </c:pt>
                <c:pt idx="3">
                  <c:v>0.23319820580527345</c:v>
                </c:pt>
                <c:pt idx="4">
                  <c:v>0.25725096746515613</c:v>
                </c:pt>
                <c:pt idx="5">
                  <c:v>0.27068948686520633</c:v>
                </c:pt>
                <c:pt idx="6">
                  <c:v>0.30317814905490398</c:v>
                </c:pt>
                <c:pt idx="7">
                  <c:v>0.3331684743734234</c:v>
                </c:pt>
                <c:pt idx="8">
                  <c:v>0.3646033227362584</c:v>
                </c:pt>
                <c:pt idx="9">
                  <c:v>0.39054026249685059</c:v>
                </c:pt>
                <c:pt idx="10">
                  <c:v>0.37664651782081021</c:v>
                </c:pt>
                <c:pt idx="11">
                  <c:v>0.37386785901484476</c:v>
                </c:pt>
                <c:pt idx="12">
                  <c:v>0.40428368814803367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3C-439F-99CD-18C4454B97AF}"/>
            </c:ext>
          </c:extLst>
        </c:ser>
        <c:ser>
          <c:idx val="11"/>
          <c:order val="1"/>
          <c:tx>
            <c:strRef>
              <c:f>'Section 8'!$C$508</c:f>
              <c:strCache>
                <c:ptCount val="1"/>
                <c:pt idx="0">
                  <c:v>Target (CAP 24)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0"/>
              <c:layout>
                <c:manualLayout>
                  <c:x val="-7.8132296938522694E-2"/>
                  <c:y val="-0.36293963961332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3C-439F-99CD-18C4454B9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8'!$AA$496:$AV$496</c:f>
              <c:numCache>
                <c:formatCode>General</c:formatCode>
                <c:ptCount val="2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</c:numCache>
            </c:numRef>
          </c:cat>
          <c:val>
            <c:numRef>
              <c:f>'Section 8'!$AA$508:$AV$508</c:f>
              <c:numCache>
                <c:formatCode>General</c:formatCode>
                <c:ptCount val="22"/>
                <c:pt idx="19" formatCode="0%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3C-439F-99CD-18C4454B9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  <c:extLst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Share of electricity GFC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'Section 8'!$C$577</c:f>
              <c:strCache>
                <c:ptCount val="1"/>
                <c:pt idx="0">
                  <c:v>RES-H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layout>
                <c:manualLayout>
                  <c:x val="-8.819444444444445E-2"/>
                  <c:y val="-0.121512383182834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78-4BE0-B161-E518766ED5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8'!$AA$560:$AT$560</c:f>
              <c:numCache>
                <c:formatCode>General</c:formatCode>
                <c:ptCount val="2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</c:numCache>
            </c:numRef>
          </c:cat>
          <c:val>
            <c:numRef>
              <c:f>'Section 8'!$AA$577:$AT$577</c:f>
              <c:numCache>
                <c:formatCode>0.0%</c:formatCode>
                <c:ptCount val="20"/>
                <c:pt idx="0">
                  <c:v>4.6572479712452333E-2</c:v>
                </c:pt>
                <c:pt idx="1">
                  <c:v>4.8492399738068584E-2</c:v>
                </c:pt>
                <c:pt idx="2">
                  <c:v>5.1852736241141763E-2</c:v>
                </c:pt>
                <c:pt idx="3">
                  <c:v>6.2613274802871502E-2</c:v>
                </c:pt>
                <c:pt idx="4">
                  <c:v>6.1840032341880229E-2</c:v>
                </c:pt>
                <c:pt idx="5">
                  <c:v>6.2428445928600924E-2</c:v>
                </c:pt>
                <c:pt idx="6">
                  <c:v>6.6240400464029917E-2</c:v>
                </c:pt>
                <c:pt idx="7">
                  <c:v>6.3807017393751733E-2</c:v>
                </c:pt>
                <c:pt idx="8">
                  <c:v>6.3437603810737139E-2</c:v>
                </c:pt>
                <c:pt idx="9">
                  <c:v>6.2635354844412308E-2</c:v>
                </c:pt>
                <c:pt idx="10">
                  <c:v>5.5643019312806331E-2</c:v>
                </c:pt>
                <c:pt idx="11">
                  <c:v>5.5227418641179936E-2</c:v>
                </c:pt>
                <c:pt idx="12">
                  <c:v>7.8624111430012758E-2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78-4BE0-B161-E518766ED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Share of heat GFC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'Section 8'!$C$577</c:f>
              <c:strCache>
                <c:ptCount val="1"/>
                <c:pt idx="0">
                  <c:v>RES-H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-4.9075853231951579E-2"/>
                  <c:y val="-0.36334934470791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F2-4965-978F-9CF2CF1B2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8'!$AA$560:$AV$560</c:f>
              <c:numCache>
                <c:formatCode>General</c:formatCode>
                <c:ptCount val="2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</c:numCache>
            </c:numRef>
          </c:cat>
          <c:val>
            <c:numRef>
              <c:f>'Section 8'!$AA$577:$AV$577</c:f>
              <c:numCache>
                <c:formatCode>0.0%</c:formatCode>
                <c:ptCount val="22"/>
                <c:pt idx="0">
                  <c:v>4.6572479712452333E-2</c:v>
                </c:pt>
                <c:pt idx="1">
                  <c:v>4.8492399738068584E-2</c:v>
                </c:pt>
                <c:pt idx="2">
                  <c:v>5.1852736241141763E-2</c:v>
                </c:pt>
                <c:pt idx="3">
                  <c:v>6.2613274802871502E-2</c:v>
                </c:pt>
                <c:pt idx="4">
                  <c:v>6.1840032341880229E-2</c:v>
                </c:pt>
                <c:pt idx="5">
                  <c:v>6.2428445928600924E-2</c:v>
                </c:pt>
                <c:pt idx="6">
                  <c:v>6.6240400464029917E-2</c:v>
                </c:pt>
                <c:pt idx="7">
                  <c:v>6.3807017393751733E-2</c:v>
                </c:pt>
                <c:pt idx="8">
                  <c:v>6.3437603810737139E-2</c:v>
                </c:pt>
                <c:pt idx="9">
                  <c:v>6.2635354844412308E-2</c:v>
                </c:pt>
                <c:pt idx="10">
                  <c:v>5.5643019312806331E-2</c:v>
                </c:pt>
                <c:pt idx="11">
                  <c:v>5.5227418641179936E-2</c:v>
                </c:pt>
                <c:pt idx="12">
                  <c:v>7.8624111430012758E-2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2-4965-978F-9CF2CF1B2B6F}"/>
            </c:ext>
          </c:extLst>
        </c:ser>
        <c:ser>
          <c:idx val="0"/>
          <c:order val="1"/>
          <c:tx>
            <c:strRef>
              <c:f>'Section 8'!$C$580</c:f>
              <c:strCache>
                <c:ptCount val="1"/>
                <c:pt idx="0">
                  <c:v>RED III annual average increase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4"/>
              <c:layout>
                <c:manualLayout>
                  <c:x val="-7.0944627718066049E-3"/>
                  <c:y val="-0.31407833520012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F2-4965-978F-9CF2CF1B2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'Section 8'!$AA$580:$AV$580</c:f>
              <c:numCache>
                <c:formatCode>General</c:formatCode>
                <c:ptCount val="22"/>
                <c:pt idx="14" formatCode="0.0%">
                  <c:v>0.1026353548444123</c:v>
                </c:pt>
                <c:pt idx="19" formatCode="0.0%">
                  <c:v>0.1576353548444123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F2-4965-978F-9CF2CF1B2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Share of heat GFC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37392146903789E-2"/>
          <c:y val="4.3117244027243186E-2"/>
          <c:w val="0.89472205595239307"/>
          <c:h val="0.75619096648984585"/>
        </c:manualLayout>
      </c:layout>
      <c:lineChart>
        <c:grouping val="standard"/>
        <c:varyColors val="0"/>
        <c:ser>
          <c:idx val="0"/>
          <c:order val="0"/>
          <c:tx>
            <c:strRef>
              <c:f>'Section 8'!$E$665</c:f>
              <c:strCache>
                <c:ptCount val="1"/>
                <c:pt idx="0">
                  <c:v>Ireland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'Section 8'!$B$668:$B$723</c:f>
              <c:strCache>
                <c:ptCount val="56"/>
                <c:pt idx="0">
                  <c:v>1Q2010</c:v>
                </c:pt>
                <c:pt idx="1">
                  <c:v>2Q2010</c:v>
                </c:pt>
                <c:pt idx="2">
                  <c:v>3Q2010</c:v>
                </c:pt>
                <c:pt idx="3">
                  <c:v>4Q2010</c:v>
                </c:pt>
                <c:pt idx="4">
                  <c:v>1Q2011</c:v>
                </c:pt>
                <c:pt idx="5">
                  <c:v>2Q2011</c:v>
                </c:pt>
                <c:pt idx="6">
                  <c:v>3Q2011</c:v>
                </c:pt>
                <c:pt idx="7">
                  <c:v>4Q2011</c:v>
                </c:pt>
                <c:pt idx="8">
                  <c:v>1Q2012</c:v>
                </c:pt>
                <c:pt idx="9">
                  <c:v>2Q2012</c:v>
                </c:pt>
                <c:pt idx="10">
                  <c:v>3Q2012</c:v>
                </c:pt>
                <c:pt idx="11">
                  <c:v>4Q2012</c:v>
                </c:pt>
                <c:pt idx="12">
                  <c:v>1Q2013</c:v>
                </c:pt>
                <c:pt idx="13">
                  <c:v>2Q2013</c:v>
                </c:pt>
                <c:pt idx="14">
                  <c:v>3Q2013</c:v>
                </c:pt>
                <c:pt idx="15">
                  <c:v>4Q2013</c:v>
                </c:pt>
                <c:pt idx="16">
                  <c:v>1Q2014</c:v>
                </c:pt>
                <c:pt idx="17">
                  <c:v>2Q2014</c:v>
                </c:pt>
                <c:pt idx="18">
                  <c:v>3Q2014</c:v>
                </c:pt>
                <c:pt idx="19">
                  <c:v>4Q2014</c:v>
                </c:pt>
                <c:pt idx="20">
                  <c:v>1Q2015</c:v>
                </c:pt>
                <c:pt idx="21">
                  <c:v>2Q2015</c:v>
                </c:pt>
                <c:pt idx="22">
                  <c:v>3Q2015</c:v>
                </c:pt>
                <c:pt idx="23">
                  <c:v>4Q2015</c:v>
                </c:pt>
                <c:pt idx="24">
                  <c:v>1Q2016</c:v>
                </c:pt>
                <c:pt idx="25">
                  <c:v>2Q2016</c:v>
                </c:pt>
                <c:pt idx="26">
                  <c:v>3Q2016</c:v>
                </c:pt>
                <c:pt idx="27">
                  <c:v>4Q2016</c:v>
                </c:pt>
                <c:pt idx="28">
                  <c:v>1Q2017</c:v>
                </c:pt>
                <c:pt idx="29">
                  <c:v>2Q2017</c:v>
                </c:pt>
                <c:pt idx="30">
                  <c:v>3Q2017</c:v>
                </c:pt>
                <c:pt idx="31">
                  <c:v>4Q2017</c:v>
                </c:pt>
                <c:pt idx="32">
                  <c:v>1Q2018</c:v>
                </c:pt>
                <c:pt idx="33">
                  <c:v>2Q2018</c:v>
                </c:pt>
                <c:pt idx="34">
                  <c:v>3Q2018</c:v>
                </c:pt>
                <c:pt idx="35">
                  <c:v>4Q2018</c:v>
                </c:pt>
                <c:pt idx="36">
                  <c:v>1Q2019</c:v>
                </c:pt>
                <c:pt idx="37">
                  <c:v>2Q2019</c:v>
                </c:pt>
                <c:pt idx="38">
                  <c:v>3Q2019</c:v>
                </c:pt>
                <c:pt idx="39">
                  <c:v>4Q2019</c:v>
                </c:pt>
                <c:pt idx="40">
                  <c:v>1Q2020</c:v>
                </c:pt>
                <c:pt idx="41">
                  <c:v>2Q2020</c:v>
                </c:pt>
                <c:pt idx="42">
                  <c:v>3Q2020</c:v>
                </c:pt>
                <c:pt idx="43">
                  <c:v>4Q2020</c:v>
                </c:pt>
                <c:pt idx="44">
                  <c:v>1Q2021</c:v>
                </c:pt>
                <c:pt idx="45">
                  <c:v>2Q2021</c:v>
                </c:pt>
                <c:pt idx="46">
                  <c:v>3Q2021</c:v>
                </c:pt>
                <c:pt idx="47">
                  <c:v>4Q2021</c:v>
                </c:pt>
                <c:pt idx="48">
                  <c:v>1Q2022</c:v>
                </c:pt>
                <c:pt idx="49">
                  <c:v>2Q2022</c:v>
                </c:pt>
                <c:pt idx="50">
                  <c:v>3Q2022</c:v>
                </c:pt>
                <c:pt idx="51">
                  <c:v>4Q2022</c:v>
                </c:pt>
                <c:pt idx="52">
                  <c:v>1Q2023</c:v>
                </c:pt>
                <c:pt idx="53">
                  <c:v>2Q2023</c:v>
                </c:pt>
                <c:pt idx="54">
                  <c:v>3Q2023</c:v>
                </c:pt>
                <c:pt idx="55">
                  <c:v>4Q2023</c:v>
                </c:pt>
              </c:strCache>
            </c:strRef>
          </c:cat>
          <c:val>
            <c:numRef>
              <c:f>'Section 8'!$E$668:$E$723</c:f>
              <c:numCache>
                <c:formatCode>#,##0</c:formatCode>
                <c:ptCount val="56"/>
                <c:pt idx="0">
                  <c:v>149.17111800000001</c:v>
                </c:pt>
                <c:pt idx="1">
                  <c:v>121.985311</c:v>
                </c:pt>
                <c:pt idx="2">
                  <c:v>129.10479599999999</c:v>
                </c:pt>
                <c:pt idx="3">
                  <c:v>150.39022700000001</c:v>
                </c:pt>
                <c:pt idx="4">
                  <c:v>147.11597900000001</c:v>
                </c:pt>
                <c:pt idx="5">
                  <c:v>149.01862499999999</c:v>
                </c:pt>
                <c:pt idx="6">
                  <c:v>150.75799000000001</c:v>
                </c:pt>
                <c:pt idx="7">
                  <c:v>161.93745699999999</c:v>
                </c:pt>
                <c:pt idx="8">
                  <c:v>157.592298</c:v>
                </c:pt>
                <c:pt idx="9">
                  <c:v>139.91115400000001</c:v>
                </c:pt>
                <c:pt idx="10">
                  <c:v>144.68774099999999</c:v>
                </c:pt>
                <c:pt idx="11">
                  <c:v>179.182714</c:v>
                </c:pt>
                <c:pt idx="12">
                  <c:v>188.11618200000001</c:v>
                </c:pt>
                <c:pt idx="13">
                  <c:v>157.86672300000001</c:v>
                </c:pt>
                <c:pt idx="14">
                  <c:v>164.791111</c:v>
                </c:pt>
                <c:pt idx="15">
                  <c:v>182.935868</c:v>
                </c:pt>
                <c:pt idx="16">
                  <c:v>182.96174500000001</c:v>
                </c:pt>
                <c:pt idx="17">
                  <c:v>167.58066400000001</c:v>
                </c:pt>
                <c:pt idx="18">
                  <c:v>155.083989</c:v>
                </c:pt>
                <c:pt idx="19">
                  <c:v>160.827225</c:v>
                </c:pt>
                <c:pt idx="20">
                  <c:v>140.876316</c:v>
                </c:pt>
                <c:pt idx="21">
                  <c:v>135.18144799999999</c:v>
                </c:pt>
                <c:pt idx="22">
                  <c:v>124.48504</c:v>
                </c:pt>
                <c:pt idx="23">
                  <c:v>129.117875</c:v>
                </c:pt>
                <c:pt idx="24">
                  <c:v>123.071001</c:v>
                </c:pt>
                <c:pt idx="25">
                  <c:v>117.49170599999999</c:v>
                </c:pt>
                <c:pt idx="26">
                  <c:v>114.26531</c:v>
                </c:pt>
                <c:pt idx="27">
                  <c:v>118.28849099999999</c:v>
                </c:pt>
                <c:pt idx="28">
                  <c:v>117.803338</c:v>
                </c:pt>
                <c:pt idx="29">
                  <c:v>122.107258</c:v>
                </c:pt>
                <c:pt idx="30">
                  <c:v>126.343841</c:v>
                </c:pt>
                <c:pt idx="31">
                  <c:v>130.25460000000001</c:v>
                </c:pt>
                <c:pt idx="32">
                  <c:v>133.98138499999999</c:v>
                </c:pt>
                <c:pt idx="33">
                  <c:v>124.288635</c:v>
                </c:pt>
                <c:pt idx="34">
                  <c:v>124.380228</c:v>
                </c:pt>
                <c:pt idx="35">
                  <c:v>131.58079599999999</c:v>
                </c:pt>
                <c:pt idx="36">
                  <c:v>138.08857800000001</c:v>
                </c:pt>
                <c:pt idx="37">
                  <c:v>126.784995</c:v>
                </c:pt>
                <c:pt idx="38">
                  <c:v>121.634466</c:v>
                </c:pt>
                <c:pt idx="39">
                  <c:v>128.93975399999999</c:v>
                </c:pt>
                <c:pt idx="40">
                  <c:v>127.058576</c:v>
                </c:pt>
                <c:pt idx="41">
                  <c:v>118.78707</c:v>
                </c:pt>
                <c:pt idx="42">
                  <c:v>123.39153</c:v>
                </c:pt>
                <c:pt idx="43">
                  <c:v>137.925027</c:v>
                </c:pt>
                <c:pt idx="44">
                  <c:v>149.246126</c:v>
                </c:pt>
                <c:pt idx="45">
                  <c:v>156.17112900000001</c:v>
                </c:pt>
                <c:pt idx="46">
                  <c:v>164.31560999999999</c:v>
                </c:pt>
                <c:pt idx="47">
                  <c:v>221.47950399999999</c:v>
                </c:pt>
                <c:pt idx="48">
                  <c:v>257.66216900000001</c:v>
                </c:pt>
                <c:pt idx="49">
                  <c:v>222.041225</c:v>
                </c:pt>
                <c:pt idx="50">
                  <c:v>261.85753799999998</c:v>
                </c:pt>
                <c:pt idx="51">
                  <c:v>288.00161600000001</c:v>
                </c:pt>
                <c:pt idx="52">
                  <c:v>315.99807299999998</c:v>
                </c:pt>
                <c:pt idx="53">
                  <c:v>273.86010099999999</c:v>
                </c:pt>
                <c:pt idx="54">
                  <c:v>258.83295500000003</c:v>
                </c:pt>
                <c:pt idx="55">
                  <c:v>275.85375699999997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90-41AA-992D-D68A7E8D12DF}"/>
            </c:ext>
          </c:extLst>
        </c:ser>
        <c:ser>
          <c:idx val="1"/>
          <c:order val="1"/>
          <c:tx>
            <c:strRef>
              <c:f>'Section 8'!$F$665</c:f>
              <c:strCache>
                <c:ptCount val="1"/>
                <c:pt idx="0">
                  <c:v>United States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'Section 8'!$B$668:$B$723</c:f>
              <c:strCache>
                <c:ptCount val="56"/>
                <c:pt idx="0">
                  <c:v>1Q2010</c:v>
                </c:pt>
                <c:pt idx="1">
                  <c:v>2Q2010</c:v>
                </c:pt>
                <c:pt idx="2">
                  <c:v>3Q2010</c:v>
                </c:pt>
                <c:pt idx="3">
                  <c:v>4Q2010</c:v>
                </c:pt>
                <c:pt idx="4">
                  <c:v>1Q2011</c:v>
                </c:pt>
                <c:pt idx="5">
                  <c:v>2Q2011</c:v>
                </c:pt>
                <c:pt idx="6">
                  <c:v>3Q2011</c:v>
                </c:pt>
                <c:pt idx="7">
                  <c:v>4Q2011</c:v>
                </c:pt>
                <c:pt idx="8">
                  <c:v>1Q2012</c:v>
                </c:pt>
                <c:pt idx="9">
                  <c:v>2Q2012</c:v>
                </c:pt>
                <c:pt idx="10">
                  <c:v>3Q2012</c:v>
                </c:pt>
                <c:pt idx="11">
                  <c:v>4Q2012</c:v>
                </c:pt>
                <c:pt idx="12">
                  <c:v>1Q2013</c:v>
                </c:pt>
                <c:pt idx="13">
                  <c:v>2Q2013</c:v>
                </c:pt>
                <c:pt idx="14">
                  <c:v>3Q2013</c:v>
                </c:pt>
                <c:pt idx="15">
                  <c:v>4Q2013</c:v>
                </c:pt>
                <c:pt idx="16">
                  <c:v>1Q2014</c:v>
                </c:pt>
                <c:pt idx="17">
                  <c:v>2Q2014</c:v>
                </c:pt>
                <c:pt idx="18">
                  <c:v>3Q2014</c:v>
                </c:pt>
                <c:pt idx="19">
                  <c:v>4Q2014</c:v>
                </c:pt>
                <c:pt idx="20">
                  <c:v>1Q2015</c:v>
                </c:pt>
                <c:pt idx="21">
                  <c:v>2Q2015</c:v>
                </c:pt>
                <c:pt idx="22">
                  <c:v>3Q2015</c:v>
                </c:pt>
                <c:pt idx="23">
                  <c:v>4Q2015</c:v>
                </c:pt>
                <c:pt idx="24">
                  <c:v>1Q2016</c:v>
                </c:pt>
                <c:pt idx="25">
                  <c:v>2Q2016</c:v>
                </c:pt>
                <c:pt idx="26">
                  <c:v>3Q2016</c:v>
                </c:pt>
                <c:pt idx="27">
                  <c:v>4Q2016</c:v>
                </c:pt>
                <c:pt idx="28">
                  <c:v>1Q2017</c:v>
                </c:pt>
                <c:pt idx="29">
                  <c:v>2Q2017</c:v>
                </c:pt>
                <c:pt idx="30">
                  <c:v>3Q2017</c:v>
                </c:pt>
                <c:pt idx="31">
                  <c:v>4Q2017</c:v>
                </c:pt>
                <c:pt idx="32">
                  <c:v>1Q2018</c:v>
                </c:pt>
                <c:pt idx="33">
                  <c:v>2Q2018</c:v>
                </c:pt>
                <c:pt idx="34">
                  <c:v>3Q2018</c:v>
                </c:pt>
                <c:pt idx="35">
                  <c:v>4Q2018</c:v>
                </c:pt>
                <c:pt idx="36">
                  <c:v>1Q2019</c:v>
                </c:pt>
                <c:pt idx="37">
                  <c:v>2Q2019</c:v>
                </c:pt>
                <c:pt idx="38">
                  <c:v>3Q2019</c:v>
                </c:pt>
                <c:pt idx="39">
                  <c:v>4Q2019</c:v>
                </c:pt>
                <c:pt idx="40">
                  <c:v>1Q2020</c:v>
                </c:pt>
                <c:pt idx="41">
                  <c:v>2Q2020</c:v>
                </c:pt>
                <c:pt idx="42">
                  <c:v>3Q2020</c:v>
                </c:pt>
                <c:pt idx="43">
                  <c:v>4Q2020</c:v>
                </c:pt>
                <c:pt idx="44">
                  <c:v>1Q2021</c:v>
                </c:pt>
                <c:pt idx="45">
                  <c:v>2Q2021</c:v>
                </c:pt>
                <c:pt idx="46">
                  <c:v>3Q2021</c:v>
                </c:pt>
                <c:pt idx="47">
                  <c:v>4Q2021</c:v>
                </c:pt>
                <c:pt idx="48">
                  <c:v>1Q2022</c:v>
                </c:pt>
                <c:pt idx="49">
                  <c:v>2Q2022</c:v>
                </c:pt>
                <c:pt idx="50">
                  <c:v>3Q2022</c:v>
                </c:pt>
                <c:pt idx="51">
                  <c:v>4Q2022</c:v>
                </c:pt>
                <c:pt idx="52">
                  <c:v>1Q2023</c:v>
                </c:pt>
                <c:pt idx="53">
                  <c:v>2Q2023</c:v>
                </c:pt>
                <c:pt idx="54">
                  <c:v>3Q2023</c:v>
                </c:pt>
                <c:pt idx="55">
                  <c:v>4Q2023</c:v>
                </c:pt>
              </c:strCache>
            </c:strRef>
          </c:cat>
          <c:val>
            <c:numRef>
              <c:f>'Section 8'!$F$668:$F$723</c:f>
              <c:numCache>
                <c:formatCode>#,##0</c:formatCode>
                <c:ptCount val="56"/>
                <c:pt idx="0">
                  <c:v>65.296355000000005</c:v>
                </c:pt>
                <c:pt idx="1">
                  <c:v>67.530286000000004</c:v>
                </c:pt>
                <c:pt idx="2">
                  <c:v>71.678376999999998</c:v>
                </c:pt>
                <c:pt idx="3">
                  <c:v>66.680257999999995</c:v>
                </c:pt>
                <c:pt idx="4">
                  <c:v>66.785396000000006</c:v>
                </c:pt>
                <c:pt idx="5">
                  <c:v>68.580381000000003</c:v>
                </c:pt>
                <c:pt idx="6">
                  <c:v>73.619601000000003</c:v>
                </c:pt>
                <c:pt idx="7">
                  <c:v>66.756162000000003</c:v>
                </c:pt>
                <c:pt idx="8">
                  <c:v>64.733660999999998</c:v>
                </c:pt>
                <c:pt idx="9">
                  <c:v>66.253550000000004</c:v>
                </c:pt>
                <c:pt idx="10">
                  <c:v>70.916937000000004</c:v>
                </c:pt>
                <c:pt idx="11">
                  <c:v>65.746908000000005</c:v>
                </c:pt>
                <c:pt idx="12">
                  <c:v>65.425596999999996</c:v>
                </c:pt>
                <c:pt idx="13">
                  <c:v>67.904456999999994</c:v>
                </c:pt>
                <c:pt idx="14">
                  <c:v>72.380436000000003</c:v>
                </c:pt>
                <c:pt idx="15">
                  <c:v>66.719087999999999</c:v>
                </c:pt>
                <c:pt idx="16">
                  <c:v>70.213724999999997</c:v>
                </c:pt>
                <c:pt idx="17">
                  <c:v>69.403266000000002</c:v>
                </c:pt>
                <c:pt idx="18">
                  <c:v>73.648466999999997</c:v>
                </c:pt>
                <c:pt idx="19">
                  <c:v>67.598647</c:v>
                </c:pt>
                <c:pt idx="20">
                  <c:v>67.618555000000001</c:v>
                </c:pt>
                <c:pt idx="21">
                  <c:v>68.092414000000005</c:v>
                </c:pt>
                <c:pt idx="22">
                  <c:v>73.183402999999998</c:v>
                </c:pt>
                <c:pt idx="23">
                  <c:v>66.318034999999995</c:v>
                </c:pt>
                <c:pt idx="24">
                  <c:v>64.203390999999996</c:v>
                </c:pt>
                <c:pt idx="25">
                  <c:v>66.690871999999999</c:v>
                </c:pt>
                <c:pt idx="26">
                  <c:v>72.042997</c:v>
                </c:pt>
                <c:pt idx="27">
                  <c:v>66.706249999999997</c:v>
                </c:pt>
                <c:pt idx="28">
                  <c:v>66.475447000000003</c:v>
                </c:pt>
                <c:pt idx="29">
                  <c:v>68.843003999999993</c:v>
                </c:pt>
                <c:pt idx="30">
                  <c:v>72.740257999999997</c:v>
                </c:pt>
                <c:pt idx="31">
                  <c:v>67.918915999999996</c:v>
                </c:pt>
                <c:pt idx="32">
                  <c:v>68.061154999999999</c:v>
                </c:pt>
                <c:pt idx="33">
                  <c:v>68.674009999999996</c:v>
                </c:pt>
                <c:pt idx="34">
                  <c:v>72.151285999999999</c:v>
                </c:pt>
                <c:pt idx="35">
                  <c:v>68.155220999999997</c:v>
                </c:pt>
                <c:pt idx="36">
                  <c:v>66.626174000000006</c:v>
                </c:pt>
                <c:pt idx="37">
                  <c:v>67.167541999999997</c:v>
                </c:pt>
                <c:pt idx="38">
                  <c:v>72.493724999999998</c:v>
                </c:pt>
                <c:pt idx="39">
                  <c:v>66.563978000000006</c:v>
                </c:pt>
                <c:pt idx="40">
                  <c:v>63.997028</c:v>
                </c:pt>
                <c:pt idx="41">
                  <c:v>66.307247000000004</c:v>
                </c:pt>
                <c:pt idx="42">
                  <c:v>70.777741000000006</c:v>
                </c:pt>
                <c:pt idx="43">
                  <c:v>65.422179</c:v>
                </c:pt>
                <c:pt idx="44">
                  <c:v>70.935739999999996</c:v>
                </c:pt>
                <c:pt idx="45">
                  <c:v>69.230559999999997</c:v>
                </c:pt>
                <c:pt idx="46">
                  <c:v>76.154695000000004</c:v>
                </c:pt>
                <c:pt idx="47">
                  <c:v>73.847401000000005</c:v>
                </c:pt>
                <c:pt idx="48">
                  <c:v>74.218007999999998</c:v>
                </c:pt>
                <c:pt idx="49">
                  <c:v>84.054150000000007</c:v>
                </c:pt>
                <c:pt idx="50">
                  <c:v>93.836061999999998</c:v>
                </c:pt>
                <c:pt idx="51">
                  <c:v>85.180344000000005</c:v>
                </c:pt>
                <c:pt idx="52">
                  <c:v>80.632501000000005</c:v>
                </c:pt>
                <c:pt idx="53">
                  <c:v>77.397852999999998</c:v>
                </c:pt>
                <c:pt idx="54">
                  <c:v>85.468316000000002</c:v>
                </c:pt>
                <c:pt idx="55">
                  <c:v>78.307385999999994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90-41AA-992D-D68A7E8D12DF}"/>
            </c:ext>
          </c:extLst>
        </c:ser>
        <c:ser>
          <c:idx val="2"/>
          <c:order val="2"/>
          <c:tx>
            <c:strRef>
              <c:f>'Section 8'!$G$665</c:f>
              <c:strCache>
                <c:ptCount val="1"/>
                <c:pt idx="0">
                  <c:v>OECD Europe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'Section 8'!$B$668:$B$723</c:f>
              <c:strCache>
                <c:ptCount val="56"/>
                <c:pt idx="0">
                  <c:v>1Q2010</c:v>
                </c:pt>
                <c:pt idx="1">
                  <c:v>2Q2010</c:v>
                </c:pt>
                <c:pt idx="2">
                  <c:v>3Q2010</c:v>
                </c:pt>
                <c:pt idx="3">
                  <c:v>4Q2010</c:v>
                </c:pt>
                <c:pt idx="4">
                  <c:v>1Q2011</c:v>
                </c:pt>
                <c:pt idx="5">
                  <c:v>2Q2011</c:v>
                </c:pt>
                <c:pt idx="6">
                  <c:v>3Q2011</c:v>
                </c:pt>
                <c:pt idx="7">
                  <c:v>4Q2011</c:v>
                </c:pt>
                <c:pt idx="8">
                  <c:v>1Q2012</c:v>
                </c:pt>
                <c:pt idx="9">
                  <c:v>2Q2012</c:v>
                </c:pt>
                <c:pt idx="10">
                  <c:v>3Q2012</c:v>
                </c:pt>
                <c:pt idx="11">
                  <c:v>4Q2012</c:v>
                </c:pt>
                <c:pt idx="12">
                  <c:v>1Q2013</c:v>
                </c:pt>
                <c:pt idx="13">
                  <c:v>2Q2013</c:v>
                </c:pt>
                <c:pt idx="14">
                  <c:v>3Q2013</c:v>
                </c:pt>
                <c:pt idx="15">
                  <c:v>4Q2013</c:v>
                </c:pt>
                <c:pt idx="16">
                  <c:v>1Q2014</c:v>
                </c:pt>
                <c:pt idx="17">
                  <c:v>2Q2014</c:v>
                </c:pt>
                <c:pt idx="18">
                  <c:v>3Q2014</c:v>
                </c:pt>
                <c:pt idx="19">
                  <c:v>4Q2014</c:v>
                </c:pt>
                <c:pt idx="20">
                  <c:v>1Q2015</c:v>
                </c:pt>
                <c:pt idx="21">
                  <c:v>2Q2015</c:v>
                </c:pt>
                <c:pt idx="22">
                  <c:v>3Q2015</c:v>
                </c:pt>
                <c:pt idx="23">
                  <c:v>4Q2015</c:v>
                </c:pt>
                <c:pt idx="24">
                  <c:v>1Q2016</c:v>
                </c:pt>
                <c:pt idx="25">
                  <c:v>2Q2016</c:v>
                </c:pt>
                <c:pt idx="26">
                  <c:v>3Q2016</c:v>
                </c:pt>
                <c:pt idx="27">
                  <c:v>4Q2016</c:v>
                </c:pt>
                <c:pt idx="28">
                  <c:v>1Q2017</c:v>
                </c:pt>
                <c:pt idx="29">
                  <c:v>2Q2017</c:v>
                </c:pt>
                <c:pt idx="30">
                  <c:v>3Q2017</c:v>
                </c:pt>
                <c:pt idx="31">
                  <c:v>4Q2017</c:v>
                </c:pt>
                <c:pt idx="32">
                  <c:v>1Q2018</c:v>
                </c:pt>
                <c:pt idx="33">
                  <c:v>2Q2018</c:v>
                </c:pt>
                <c:pt idx="34">
                  <c:v>3Q2018</c:v>
                </c:pt>
                <c:pt idx="35">
                  <c:v>4Q2018</c:v>
                </c:pt>
                <c:pt idx="36">
                  <c:v>1Q2019</c:v>
                </c:pt>
                <c:pt idx="37">
                  <c:v>2Q2019</c:v>
                </c:pt>
                <c:pt idx="38">
                  <c:v>3Q2019</c:v>
                </c:pt>
                <c:pt idx="39">
                  <c:v>4Q2019</c:v>
                </c:pt>
                <c:pt idx="40">
                  <c:v>1Q2020</c:v>
                </c:pt>
                <c:pt idx="41">
                  <c:v>2Q2020</c:v>
                </c:pt>
                <c:pt idx="42">
                  <c:v>3Q2020</c:v>
                </c:pt>
                <c:pt idx="43">
                  <c:v>4Q2020</c:v>
                </c:pt>
                <c:pt idx="44">
                  <c:v>1Q2021</c:v>
                </c:pt>
                <c:pt idx="45">
                  <c:v>2Q2021</c:v>
                </c:pt>
                <c:pt idx="46">
                  <c:v>3Q2021</c:v>
                </c:pt>
                <c:pt idx="47">
                  <c:v>4Q2021</c:v>
                </c:pt>
                <c:pt idx="48">
                  <c:v>1Q2022</c:v>
                </c:pt>
                <c:pt idx="49">
                  <c:v>2Q2022</c:v>
                </c:pt>
                <c:pt idx="50">
                  <c:v>3Q2022</c:v>
                </c:pt>
                <c:pt idx="51">
                  <c:v>4Q2022</c:v>
                </c:pt>
                <c:pt idx="52">
                  <c:v>1Q2023</c:v>
                </c:pt>
                <c:pt idx="53">
                  <c:v>2Q2023</c:v>
                </c:pt>
                <c:pt idx="54">
                  <c:v>3Q2023</c:v>
                </c:pt>
                <c:pt idx="55">
                  <c:v>4Q2023</c:v>
                </c:pt>
              </c:strCache>
            </c:strRef>
          </c:cat>
          <c:val>
            <c:numRef>
              <c:f>'Section 8'!$G$668:$G$723</c:f>
              <c:numCache>
                <c:formatCode>#,##0</c:formatCode>
                <c:ptCount val="56"/>
                <c:pt idx="0">
                  <c:v>136.58052599999999</c:v>
                </c:pt>
                <c:pt idx="1">
                  <c:v>124.519092</c:v>
                </c:pt>
                <c:pt idx="2">
                  <c:v>129.69543300000001</c:v>
                </c:pt>
                <c:pt idx="3">
                  <c:v>136.80882800000001</c:v>
                </c:pt>
                <c:pt idx="4">
                  <c:v>141.01226800000001</c:v>
                </c:pt>
                <c:pt idx="5">
                  <c:v>146.771422</c:v>
                </c:pt>
                <c:pt idx="6">
                  <c:v>145.66393500000001</c:v>
                </c:pt>
                <c:pt idx="7">
                  <c:v>140.53321500000001</c:v>
                </c:pt>
                <c:pt idx="8">
                  <c:v>140.54192399999999</c:v>
                </c:pt>
                <c:pt idx="9">
                  <c:v>138.01439300000001</c:v>
                </c:pt>
                <c:pt idx="10">
                  <c:v>137.18331499999999</c:v>
                </c:pt>
                <c:pt idx="11">
                  <c:v>143.81498099999999</c:v>
                </c:pt>
                <c:pt idx="12">
                  <c:v>148.36364499999999</c:v>
                </c:pt>
                <c:pt idx="13">
                  <c:v>145.93806000000001</c:v>
                </c:pt>
                <c:pt idx="14">
                  <c:v>146.19015099999999</c:v>
                </c:pt>
                <c:pt idx="15">
                  <c:v>150.36425500000001</c:v>
                </c:pt>
                <c:pt idx="16">
                  <c:v>151.601282</c:v>
                </c:pt>
                <c:pt idx="17">
                  <c:v>151.75707299999999</c:v>
                </c:pt>
                <c:pt idx="18">
                  <c:v>146.76566600000001</c:v>
                </c:pt>
                <c:pt idx="19">
                  <c:v>139.65243799999999</c:v>
                </c:pt>
                <c:pt idx="20">
                  <c:v>125.45280700000001</c:v>
                </c:pt>
                <c:pt idx="21">
                  <c:v>122.34894</c:v>
                </c:pt>
                <c:pt idx="22">
                  <c:v>120.861908</c:v>
                </c:pt>
                <c:pt idx="23">
                  <c:v>119.424267</c:v>
                </c:pt>
                <c:pt idx="24">
                  <c:v>117.042866</c:v>
                </c:pt>
                <c:pt idx="25">
                  <c:v>119.06371300000001</c:v>
                </c:pt>
                <c:pt idx="26">
                  <c:v>116.631379</c:v>
                </c:pt>
                <c:pt idx="27">
                  <c:v>112.874685</c:v>
                </c:pt>
                <c:pt idx="28">
                  <c:v>108.91353700000001</c:v>
                </c:pt>
                <c:pt idx="29">
                  <c:v>112.043297</c:v>
                </c:pt>
                <c:pt idx="30">
                  <c:v>117.962293</c:v>
                </c:pt>
                <c:pt idx="31">
                  <c:v>118.322231</c:v>
                </c:pt>
                <c:pt idx="32">
                  <c:v>123.25218700000001</c:v>
                </c:pt>
                <c:pt idx="33">
                  <c:v>118.284257</c:v>
                </c:pt>
                <c:pt idx="34">
                  <c:v>116.631398</c:v>
                </c:pt>
                <c:pt idx="35">
                  <c:v>118.47008599999999</c:v>
                </c:pt>
                <c:pt idx="36">
                  <c:v>125.552774</c:v>
                </c:pt>
                <c:pt idx="37">
                  <c:v>122.581666</c:v>
                </c:pt>
                <c:pt idx="38">
                  <c:v>121.17835599999999</c:v>
                </c:pt>
                <c:pt idx="39">
                  <c:v>124.871855</c:v>
                </c:pt>
                <c:pt idx="40">
                  <c:v>125.032832</c:v>
                </c:pt>
                <c:pt idx="41">
                  <c:v>121.60539199999999</c:v>
                </c:pt>
                <c:pt idx="42">
                  <c:v>127.629687</c:v>
                </c:pt>
                <c:pt idx="43">
                  <c:v>131.10600500000001</c:v>
                </c:pt>
                <c:pt idx="44">
                  <c:v>139.402154</c:v>
                </c:pt>
                <c:pt idx="45">
                  <c:v>137.77622099999999</c:v>
                </c:pt>
                <c:pt idx="46">
                  <c:v>154.69599500000001</c:v>
                </c:pt>
                <c:pt idx="47">
                  <c:v>153.414906</c:v>
                </c:pt>
                <c:pt idx="48">
                  <c:v>193.51156</c:v>
                </c:pt>
                <c:pt idx="49">
                  <c:v>190.65986799999999</c:v>
                </c:pt>
                <c:pt idx="50">
                  <c:v>210.699015</c:v>
                </c:pt>
                <c:pt idx="51">
                  <c:v>218.305599</c:v>
                </c:pt>
                <c:pt idx="52">
                  <c:v>222.112966</c:v>
                </c:pt>
                <c:pt idx="53">
                  <c:v>216.281847</c:v>
                </c:pt>
                <c:pt idx="54">
                  <c:v>201.073206</c:v>
                </c:pt>
                <c:pt idx="55">
                  <c:v>202.03777700000001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90-41AA-992D-D68A7E8D1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8402256"/>
        <c:axId val="1548388528"/>
      </c:lineChart>
      <c:catAx>
        <c:axId val="154840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yriad Pro" panose="020B0503030403020204" pitchFamily="34" charset="0"/>
                <a:ea typeface="+mn-ea"/>
                <a:cs typeface="+mn-cs"/>
              </a:defRPr>
            </a:pPr>
            <a:endParaRPr lang="en-US"/>
          </a:p>
        </c:txPr>
        <c:crossAx val="1548388528"/>
        <c:crosses val="autoZero"/>
        <c:auto val="1"/>
        <c:lblAlgn val="ctr"/>
        <c:lblOffset val="100"/>
        <c:tickLblSkip val="2"/>
        <c:noMultiLvlLbl val="0"/>
      </c:catAx>
      <c:valAx>
        <c:axId val="15483885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Myriad Pro" panose="020B0503030403020204" pitchFamily="34" charset="0"/>
                    <a:ea typeface="+mn-ea"/>
                    <a:cs typeface="+mn-cs"/>
                  </a:defRPr>
                </a:pPr>
                <a:r>
                  <a:rPr lang="en-US" b="1"/>
                  <a:t>US$/Mwh (excl taxes)</a:t>
                </a:r>
              </a:p>
            </c:rich>
          </c:tx>
          <c:layout>
            <c:manualLayout>
              <c:xMode val="edge"/>
              <c:yMode val="edge"/>
              <c:x val="7.8329279638920529E-3"/>
              <c:y val="0.225921087110104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Myriad Pro" panose="020B05030304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yriad Pro" panose="020B0503030403020204" pitchFamily="34" charset="0"/>
                <a:ea typeface="+mn-ea"/>
                <a:cs typeface="+mn-cs"/>
              </a:defRPr>
            </a:pPr>
            <a:endParaRPr lang="en-US"/>
          </a:p>
        </c:txPr>
        <c:crossAx val="1548402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6311878203521055E-2"/>
          <c:y val="0.93449419645599097"/>
          <c:w val="0.91871365538115324"/>
          <c:h val="6.4960178647454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Myriad Pro" panose="020B05030304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Myriad Pro" panose="020B0503030403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37392146903789E-2"/>
          <c:y val="4.3117244027243186E-2"/>
          <c:w val="0.89472205595239307"/>
          <c:h val="0.75619096648984585"/>
        </c:manualLayout>
      </c:layout>
      <c:lineChart>
        <c:grouping val="standard"/>
        <c:varyColors val="0"/>
        <c:ser>
          <c:idx val="0"/>
          <c:order val="0"/>
          <c:tx>
            <c:strRef>
              <c:f>'Section 8'!$E$750</c:f>
              <c:strCache>
                <c:ptCount val="1"/>
                <c:pt idx="0">
                  <c:v>Ireland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'Section 8'!$B$753:$B$808</c:f>
              <c:strCache>
                <c:ptCount val="56"/>
                <c:pt idx="0">
                  <c:v>1Q2010</c:v>
                </c:pt>
                <c:pt idx="1">
                  <c:v>2Q2010</c:v>
                </c:pt>
                <c:pt idx="2">
                  <c:v>3Q2010</c:v>
                </c:pt>
                <c:pt idx="3">
                  <c:v>4Q2010</c:v>
                </c:pt>
                <c:pt idx="4">
                  <c:v>1Q2011</c:v>
                </c:pt>
                <c:pt idx="5">
                  <c:v>2Q2011</c:v>
                </c:pt>
                <c:pt idx="6">
                  <c:v>3Q2011</c:v>
                </c:pt>
                <c:pt idx="7">
                  <c:v>4Q2011</c:v>
                </c:pt>
                <c:pt idx="8">
                  <c:v>1Q2012</c:v>
                </c:pt>
                <c:pt idx="9">
                  <c:v>2Q2012</c:v>
                </c:pt>
                <c:pt idx="10">
                  <c:v>3Q2012</c:v>
                </c:pt>
                <c:pt idx="11">
                  <c:v>4Q2012</c:v>
                </c:pt>
                <c:pt idx="12">
                  <c:v>1Q2013</c:v>
                </c:pt>
                <c:pt idx="13">
                  <c:v>2Q2013</c:v>
                </c:pt>
                <c:pt idx="14">
                  <c:v>3Q2013</c:v>
                </c:pt>
                <c:pt idx="15">
                  <c:v>4Q2013</c:v>
                </c:pt>
                <c:pt idx="16">
                  <c:v>1Q2014</c:v>
                </c:pt>
                <c:pt idx="17">
                  <c:v>2Q2014</c:v>
                </c:pt>
                <c:pt idx="18">
                  <c:v>3Q2014</c:v>
                </c:pt>
                <c:pt idx="19">
                  <c:v>4Q2014</c:v>
                </c:pt>
                <c:pt idx="20">
                  <c:v>1Q2015</c:v>
                </c:pt>
                <c:pt idx="21">
                  <c:v>2Q2015</c:v>
                </c:pt>
                <c:pt idx="22">
                  <c:v>3Q2015</c:v>
                </c:pt>
                <c:pt idx="23">
                  <c:v>4Q2015</c:v>
                </c:pt>
                <c:pt idx="24">
                  <c:v>1Q2016</c:v>
                </c:pt>
                <c:pt idx="25">
                  <c:v>2Q2016</c:v>
                </c:pt>
                <c:pt idx="26">
                  <c:v>3Q2016</c:v>
                </c:pt>
                <c:pt idx="27">
                  <c:v>4Q2016</c:v>
                </c:pt>
                <c:pt idx="28">
                  <c:v>1Q2017</c:v>
                </c:pt>
                <c:pt idx="29">
                  <c:v>2Q2017</c:v>
                </c:pt>
                <c:pt idx="30">
                  <c:v>3Q2017</c:v>
                </c:pt>
                <c:pt idx="31">
                  <c:v>4Q2017</c:v>
                </c:pt>
                <c:pt idx="32">
                  <c:v>1Q2018</c:v>
                </c:pt>
                <c:pt idx="33">
                  <c:v>2Q2018</c:v>
                </c:pt>
                <c:pt idx="34">
                  <c:v>3Q2018</c:v>
                </c:pt>
                <c:pt idx="35">
                  <c:v>4Q2018</c:v>
                </c:pt>
                <c:pt idx="36">
                  <c:v>1Q2019</c:v>
                </c:pt>
                <c:pt idx="37">
                  <c:v>2Q2019</c:v>
                </c:pt>
                <c:pt idx="38">
                  <c:v>3Q2019</c:v>
                </c:pt>
                <c:pt idx="39">
                  <c:v>4Q2019</c:v>
                </c:pt>
                <c:pt idx="40">
                  <c:v>1Q2020</c:v>
                </c:pt>
                <c:pt idx="41">
                  <c:v>2Q2020</c:v>
                </c:pt>
                <c:pt idx="42">
                  <c:v>3Q2020</c:v>
                </c:pt>
                <c:pt idx="43">
                  <c:v>4Q2020</c:v>
                </c:pt>
                <c:pt idx="44">
                  <c:v>1Q2021</c:v>
                </c:pt>
                <c:pt idx="45">
                  <c:v>2Q2021</c:v>
                </c:pt>
                <c:pt idx="46">
                  <c:v>3Q2021</c:v>
                </c:pt>
                <c:pt idx="47">
                  <c:v>4Q2021</c:v>
                </c:pt>
                <c:pt idx="48">
                  <c:v>1Q2022</c:v>
                </c:pt>
                <c:pt idx="49">
                  <c:v>2Q2022</c:v>
                </c:pt>
                <c:pt idx="50">
                  <c:v>3Q2022</c:v>
                </c:pt>
                <c:pt idx="51">
                  <c:v>4Q2022</c:v>
                </c:pt>
                <c:pt idx="52">
                  <c:v>1Q2023</c:v>
                </c:pt>
                <c:pt idx="53">
                  <c:v>2Q2023</c:v>
                </c:pt>
                <c:pt idx="54">
                  <c:v>3Q2023</c:v>
                </c:pt>
                <c:pt idx="55">
                  <c:v>4Q2023</c:v>
                </c:pt>
              </c:strCache>
            </c:strRef>
          </c:cat>
          <c:val>
            <c:numRef>
              <c:f>'Section 8'!$E$753:$E$808</c:f>
              <c:numCache>
                <c:formatCode>#,##0</c:formatCode>
                <c:ptCount val="56"/>
                <c:pt idx="0">
                  <c:v>815.81933400000003</c:v>
                </c:pt>
                <c:pt idx="1">
                  <c:v>867.56969700000002</c:v>
                </c:pt>
                <c:pt idx="2">
                  <c:v>875.76732700000002</c:v>
                </c:pt>
                <c:pt idx="3">
                  <c:v>964.61486300000001</c:v>
                </c:pt>
                <c:pt idx="4">
                  <c:v>1088.2131770000001</c:v>
                </c:pt>
                <c:pt idx="5">
                  <c:v>1179.6539909999999</c:v>
                </c:pt>
                <c:pt idx="6">
                  <c:v>1155.655649</c:v>
                </c:pt>
                <c:pt idx="7">
                  <c:v>1141.3346630000001</c:v>
                </c:pt>
                <c:pt idx="8">
                  <c:v>1173.1974720000001</c:v>
                </c:pt>
                <c:pt idx="9">
                  <c:v>1125.3750869999999</c:v>
                </c:pt>
                <c:pt idx="10">
                  <c:v>1144.2926150000001</c:v>
                </c:pt>
                <c:pt idx="11">
                  <c:v>1174.2047680000001</c:v>
                </c:pt>
                <c:pt idx="12">
                  <c:v>1178.7918770000001</c:v>
                </c:pt>
                <c:pt idx="13">
                  <c:v>1103.0312530000001</c:v>
                </c:pt>
                <c:pt idx="14">
                  <c:v>1158.8881240000001</c:v>
                </c:pt>
                <c:pt idx="15">
                  <c:v>1162.5842190000001</c:v>
                </c:pt>
                <c:pt idx="16">
                  <c:v>1157.144423</c:v>
                </c:pt>
                <c:pt idx="17">
                  <c:v>1152.38598</c:v>
                </c:pt>
                <c:pt idx="18">
                  <c:v>1108.453092</c:v>
                </c:pt>
                <c:pt idx="19">
                  <c:v>765.788455</c:v>
                </c:pt>
                <c:pt idx="20">
                  <c:v>609.97624699999994</c:v>
                </c:pt>
                <c:pt idx="21">
                  <c:v>630.94500700000003</c:v>
                </c:pt>
                <c:pt idx="22">
                  <c:v>572.63515400000006</c:v>
                </c:pt>
                <c:pt idx="23">
                  <c:v>499.17382500000002</c:v>
                </c:pt>
                <c:pt idx="24">
                  <c:v>497.42100399999998</c:v>
                </c:pt>
                <c:pt idx="25">
                  <c:v>565.07447200000001</c:v>
                </c:pt>
                <c:pt idx="26">
                  <c:v>582.53883199999996</c:v>
                </c:pt>
                <c:pt idx="27">
                  <c:v>594.793496</c:v>
                </c:pt>
                <c:pt idx="28">
                  <c:v>628.64419099999998</c:v>
                </c:pt>
                <c:pt idx="29">
                  <c:v>596.77986999999996</c:v>
                </c:pt>
                <c:pt idx="30">
                  <c:v>610.88991499999997</c:v>
                </c:pt>
                <c:pt idx="31">
                  <c:v>670.29343900000003</c:v>
                </c:pt>
                <c:pt idx="32">
                  <c:v>728.97081400000002</c:v>
                </c:pt>
                <c:pt idx="33">
                  <c:v>747.87963999999999</c:v>
                </c:pt>
                <c:pt idx="34">
                  <c:v>767.18591900000001</c:v>
                </c:pt>
                <c:pt idx="35">
                  <c:v>774.40701000000001</c:v>
                </c:pt>
                <c:pt idx="36">
                  <c:v>701.47711700000002</c:v>
                </c:pt>
                <c:pt idx="37">
                  <c:v>716.52711399999998</c:v>
                </c:pt>
                <c:pt idx="38">
                  <c:v>687.95224900000005</c:v>
                </c:pt>
                <c:pt idx="39">
                  <c:v>712.08246099999997</c:v>
                </c:pt>
                <c:pt idx="40">
                  <c:v>664.77522999999997</c:v>
                </c:pt>
                <c:pt idx="41">
                  <c:v>476.60937799999999</c:v>
                </c:pt>
                <c:pt idx="42">
                  <c:v>529.08973500000002</c:v>
                </c:pt>
                <c:pt idx="43">
                  <c:v>530.48427300000003</c:v>
                </c:pt>
                <c:pt idx="44">
                  <c:v>647.75083199999995</c:v>
                </c:pt>
                <c:pt idx="45">
                  <c:v>685.17223899999999</c:v>
                </c:pt>
                <c:pt idx="46">
                  <c:v>747.50403700000004</c:v>
                </c:pt>
                <c:pt idx="47">
                  <c:v>796.69079399999998</c:v>
                </c:pt>
                <c:pt idx="48">
                  <c:v>1100.3547610000001</c:v>
                </c:pt>
                <c:pt idx="49">
                  <c:v>1215.9192539999999</c:v>
                </c:pt>
                <c:pt idx="50">
                  <c:v>1157.2514470000001</c:v>
                </c:pt>
                <c:pt idx="51">
                  <c:v>1061.0451619999999</c:v>
                </c:pt>
                <c:pt idx="52">
                  <c:v>1019.40279</c:v>
                </c:pt>
                <c:pt idx="53">
                  <c:v>862.08736099999999</c:v>
                </c:pt>
                <c:pt idx="54">
                  <c:v>1001.516312</c:v>
                </c:pt>
                <c:pt idx="55">
                  <c:v>1026.5964939999999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36-4343-8D57-5F2D18495AB5}"/>
            </c:ext>
          </c:extLst>
        </c:ser>
        <c:ser>
          <c:idx val="1"/>
          <c:order val="1"/>
          <c:tx>
            <c:strRef>
              <c:f>'Section 8'!$F$750</c:f>
              <c:strCache>
                <c:ptCount val="1"/>
                <c:pt idx="0">
                  <c:v>United States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'Section 8'!$B$753:$B$808</c:f>
              <c:strCache>
                <c:ptCount val="56"/>
                <c:pt idx="0">
                  <c:v>1Q2010</c:v>
                </c:pt>
                <c:pt idx="1">
                  <c:v>2Q2010</c:v>
                </c:pt>
                <c:pt idx="2">
                  <c:v>3Q2010</c:v>
                </c:pt>
                <c:pt idx="3">
                  <c:v>4Q2010</c:v>
                </c:pt>
                <c:pt idx="4">
                  <c:v>1Q2011</c:v>
                </c:pt>
                <c:pt idx="5">
                  <c:v>2Q2011</c:v>
                </c:pt>
                <c:pt idx="6">
                  <c:v>3Q2011</c:v>
                </c:pt>
                <c:pt idx="7">
                  <c:v>4Q2011</c:v>
                </c:pt>
                <c:pt idx="8">
                  <c:v>1Q2012</c:v>
                </c:pt>
                <c:pt idx="9">
                  <c:v>2Q2012</c:v>
                </c:pt>
                <c:pt idx="10">
                  <c:v>3Q2012</c:v>
                </c:pt>
                <c:pt idx="11">
                  <c:v>4Q2012</c:v>
                </c:pt>
                <c:pt idx="12">
                  <c:v>1Q2013</c:v>
                </c:pt>
                <c:pt idx="13">
                  <c:v>2Q2013</c:v>
                </c:pt>
                <c:pt idx="14">
                  <c:v>3Q2013</c:v>
                </c:pt>
                <c:pt idx="15">
                  <c:v>4Q2013</c:v>
                </c:pt>
                <c:pt idx="16">
                  <c:v>1Q2014</c:v>
                </c:pt>
                <c:pt idx="17">
                  <c:v>2Q2014</c:v>
                </c:pt>
                <c:pt idx="18">
                  <c:v>3Q2014</c:v>
                </c:pt>
                <c:pt idx="19">
                  <c:v>4Q2014</c:v>
                </c:pt>
                <c:pt idx="20">
                  <c:v>1Q2015</c:v>
                </c:pt>
                <c:pt idx="21">
                  <c:v>2Q2015</c:v>
                </c:pt>
                <c:pt idx="22">
                  <c:v>3Q2015</c:v>
                </c:pt>
                <c:pt idx="23">
                  <c:v>4Q2015</c:v>
                </c:pt>
                <c:pt idx="24">
                  <c:v>1Q2016</c:v>
                </c:pt>
                <c:pt idx="25">
                  <c:v>2Q2016</c:v>
                </c:pt>
                <c:pt idx="26">
                  <c:v>3Q2016</c:v>
                </c:pt>
                <c:pt idx="27">
                  <c:v>4Q2016</c:v>
                </c:pt>
                <c:pt idx="28">
                  <c:v>1Q2017</c:v>
                </c:pt>
                <c:pt idx="29">
                  <c:v>2Q2017</c:v>
                </c:pt>
                <c:pt idx="30">
                  <c:v>3Q2017</c:v>
                </c:pt>
                <c:pt idx="31">
                  <c:v>4Q2017</c:v>
                </c:pt>
                <c:pt idx="32">
                  <c:v>1Q2018</c:v>
                </c:pt>
                <c:pt idx="33">
                  <c:v>2Q2018</c:v>
                </c:pt>
                <c:pt idx="34">
                  <c:v>3Q2018</c:v>
                </c:pt>
                <c:pt idx="35">
                  <c:v>4Q2018</c:v>
                </c:pt>
                <c:pt idx="36">
                  <c:v>1Q2019</c:v>
                </c:pt>
                <c:pt idx="37">
                  <c:v>2Q2019</c:v>
                </c:pt>
                <c:pt idx="38">
                  <c:v>3Q2019</c:v>
                </c:pt>
                <c:pt idx="39">
                  <c:v>4Q2019</c:v>
                </c:pt>
                <c:pt idx="40">
                  <c:v>1Q2020</c:v>
                </c:pt>
                <c:pt idx="41">
                  <c:v>2Q2020</c:v>
                </c:pt>
                <c:pt idx="42">
                  <c:v>3Q2020</c:v>
                </c:pt>
                <c:pt idx="43">
                  <c:v>4Q2020</c:v>
                </c:pt>
                <c:pt idx="44">
                  <c:v>1Q2021</c:v>
                </c:pt>
                <c:pt idx="45">
                  <c:v>2Q2021</c:v>
                </c:pt>
                <c:pt idx="46">
                  <c:v>3Q2021</c:v>
                </c:pt>
                <c:pt idx="47">
                  <c:v>4Q2021</c:v>
                </c:pt>
                <c:pt idx="48">
                  <c:v>1Q2022</c:v>
                </c:pt>
                <c:pt idx="49">
                  <c:v>2Q2022</c:v>
                </c:pt>
                <c:pt idx="50">
                  <c:v>3Q2022</c:v>
                </c:pt>
                <c:pt idx="51">
                  <c:v>4Q2022</c:v>
                </c:pt>
                <c:pt idx="52">
                  <c:v>1Q2023</c:v>
                </c:pt>
                <c:pt idx="53">
                  <c:v>2Q2023</c:v>
                </c:pt>
                <c:pt idx="54">
                  <c:v>3Q2023</c:v>
                </c:pt>
                <c:pt idx="55">
                  <c:v>4Q2023</c:v>
                </c:pt>
              </c:strCache>
            </c:strRef>
          </c:cat>
          <c:val>
            <c:numRef>
              <c:f>'Section 8'!$F$753:$F$808</c:f>
              <c:numCache>
                <c:formatCode>#,##0</c:formatCode>
                <c:ptCount val="56"/>
                <c:pt idx="0">
                  <c:v>541.06794600000001</c:v>
                </c:pt>
                <c:pt idx="1">
                  <c:v>559.99602200000004</c:v>
                </c:pt>
                <c:pt idx="2">
                  <c:v>539.40072099999998</c:v>
                </c:pt>
                <c:pt idx="3">
                  <c:v>619.51561600000002</c:v>
                </c:pt>
                <c:pt idx="4">
                  <c:v>726.839833</c:v>
                </c:pt>
                <c:pt idx="5">
                  <c:v>807.01129100000003</c:v>
                </c:pt>
                <c:pt idx="6">
                  <c:v>779.94687599999997</c:v>
                </c:pt>
                <c:pt idx="7">
                  <c:v>782.53306499999997</c:v>
                </c:pt>
                <c:pt idx="8">
                  <c:v>824.93029000000001</c:v>
                </c:pt>
                <c:pt idx="9">
                  <c:v>771.09057499999994</c:v>
                </c:pt>
                <c:pt idx="10">
                  <c:v>783.15574300000003</c:v>
                </c:pt>
                <c:pt idx="11">
                  <c:v>808.40487599999994</c:v>
                </c:pt>
                <c:pt idx="12">
                  <c:v>812.57559500000002</c:v>
                </c:pt>
                <c:pt idx="13">
                  <c:v>727.97247900000002</c:v>
                </c:pt>
                <c:pt idx="14">
                  <c:v>778.11462300000005</c:v>
                </c:pt>
                <c:pt idx="15">
                  <c:v>782.94993099999999</c:v>
                </c:pt>
                <c:pt idx="16">
                  <c:v>800.663499</c:v>
                </c:pt>
                <c:pt idx="17">
                  <c:v>763.35543199999995</c:v>
                </c:pt>
                <c:pt idx="18">
                  <c:v>729.50483299999996</c:v>
                </c:pt>
                <c:pt idx="19">
                  <c:v>602.423001</c:v>
                </c:pt>
                <c:pt idx="20">
                  <c:v>469.785346</c:v>
                </c:pt>
                <c:pt idx="21">
                  <c:v>475.53782799999999</c:v>
                </c:pt>
                <c:pt idx="22">
                  <c:v>398.85605900000002</c:v>
                </c:pt>
                <c:pt idx="23">
                  <c:v>340.79202800000002</c:v>
                </c:pt>
                <c:pt idx="24">
                  <c:v>261.58740699999998</c:v>
                </c:pt>
                <c:pt idx="25">
                  <c:v>329.75165600000003</c:v>
                </c:pt>
                <c:pt idx="26">
                  <c:v>348.73279200000002</c:v>
                </c:pt>
                <c:pt idx="27">
                  <c:v>384.78342700000002</c:v>
                </c:pt>
                <c:pt idx="28">
                  <c:v>406.690157</c:v>
                </c:pt>
                <c:pt idx="29">
                  <c:v>381.28783399999998</c:v>
                </c:pt>
                <c:pt idx="30">
                  <c:v>406.23033400000003</c:v>
                </c:pt>
                <c:pt idx="31">
                  <c:v>472.84810199999998</c:v>
                </c:pt>
                <c:pt idx="32">
                  <c:v>508.60173600000002</c:v>
                </c:pt>
                <c:pt idx="33">
                  <c:v>542.48209699999995</c:v>
                </c:pt>
                <c:pt idx="34">
                  <c:v>565.74793899999997</c:v>
                </c:pt>
                <c:pt idx="35">
                  <c:v>531.42019400000004</c:v>
                </c:pt>
                <c:pt idx="36">
                  <c:v>498.045119</c:v>
                </c:pt>
                <c:pt idx="37">
                  <c:v>514.20496300000002</c:v>
                </c:pt>
                <c:pt idx="38">
                  <c:v>485.32979499999999</c:v>
                </c:pt>
                <c:pt idx="39">
                  <c:v>503.90118200000001</c:v>
                </c:pt>
                <c:pt idx="40">
                  <c:v>423.38303100000002</c:v>
                </c:pt>
                <c:pt idx="41">
                  <c:v>230.81767099999999</c:v>
                </c:pt>
                <c:pt idx="42">
                  <c:v>299.09195199999999</c:v>
                </c:pt>
                <c:pt idx="43">
                  <c:v>320.67153100000002</c:v>
                </c:pt>
                <c:pt idx="44">
                  <c:v>428.20632599999999</c:v>
                </c:pt>
                <c:pt idx="45">
                  <c:v>475.45043900000002</c:v>
                </c:pt>
                <c:pt idx="46">
                  <c:v>519.78433199999995</c:v>
                </c:pt>
                <c:pt idx="47">
                  <c:v>587.76133100000004</c:v>
                </c:pt>
                <c:pt idx="48">
                  <c:v>750.651748</c:v>
                </c:pt>
                <c:pt idx="49">
                  <c:v>1107.395221</c:v>
                </c:pt>
                <c:pt idx="50">
                  <c:v>908.050116</c:v>
                </c:pt>
                <c:pt idx="51">
                  <c:v>947.61950200000001</c:v>
                </c:pt>
                <c:pt idx="52">
                  <c:v>733.54905099999996</c:v>
                </c:pt>
                <c:pt idx="53">
                  <c:v>610.83322099999998</c:v>
                </c:pt>
                <c:pt idx="54">
                  <c:v>771.96452499999998</c:v>
                </c:pt>
                <c:pt idx="55">
                  <c:v>738.54047800000001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36-4343-8D57-5F2D18495AB5}"/>
            </c:ext>
          </c:extLst>
        </c:ser>
        <c:ser>
          <c:idx val="2"/>
          <c:order val="2"/>
          <c:tx>
            <c:strRef>
              <c:f>'Section 8'!$G$750</c:f>
              <c:strCache>
                <c:ptCount val="1"/>
                <c:pt idx="0">
                  <c:v>OECD Europe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'Section 8'!$B$753:$B$808</c:f>
              <c:strCache>
                <c:ptCount val="56"/>
                <c:pt idx="0">
                  <c:v>1Q2010</c:v>
                </c:pt>
                <c:pt idx="1">
                  <c:v>2Q2010</c:v>
                </c:pt>
                <c:pt idx="2">
                  <c:v>3Q2010</c:v>
                </c:pt>
                <c:pt idx="3">
                  <c:v>4Q2010</c:v>
                </c:pt>
                <c:pt idx="4">
                  <c:v>1Q2011</c:v>
                </c:pt>
                <c:pt idx="5">
                  <c:v>2Q2011</c:v>
                </c:pt>
                <c:pt idx="6">
                  <c:v>3Q2011</c:v>
                </c:pt>
                <c:pt idx="7">
                  <c:v>4Q2011</c:v>
                </c:pt>
                <c:pt idx="8">
                  <c:v>1Q2012</c:v>
                </c:pt>
                <c:pt idx="9">
                  <c:v>2Q2012</c:v>
                </c:pt>
                <c:pt idx="10">
                  <c:v>3Q2012</c:v>
                </c:pt>
                <c:pt idx="11">
                  <c:v>4Q2012</c:v>
                </c:pt>
                <c:pt idx="12">
                  <c:v>1Q2013</c:v>
                </c:pt>
                <c:pt idx="13">
                  <c:v>2Q2013</c:v>
                </c:pt>
                <c:pt idx="14">
                  <c:v>3Q2013</c:v>
                </c:pt>
                <c:pt idx="15">
                  <c:v>4Q2013</c:v>
                </c:pt>
                <c:pt idx="16">
                  <c:v>1Q2014</c:v>
                </c:pt>
                <c:pt idx="17">
                  <c:v>2Q2014</c:v>
                </c:pt>
                <c:pt idx="18">
                  <c:v>3Q2014</c:v>
                </c:pt>
                <c:pt idx="19">
                  <c:v>4Q2014</c:v>
                </c:pt>
                <c:pt idx="20">
                  <c:v>1Q2015</c:v>
                </c:pt>
                <c:pt idx="21">
                  <c:v>2Q2015</c:v>
                </c:pt>
                <c:pt idx="22">
                  <c:v>3Q2015</c:v>
                </c:pt>
                <c:pt idx="23">
                  <c:v>4Q2015</c:v>
                </c:pt>
                <c:pt idx="24">
                  <c:v>1Q2016</c:v>
                </c:pt>
                <c:pt idx="25">
                  <c:v>2Q2016</c:v>
                </c:pt>
                <c:pt idx="26">
                  <c:v>3Q2016</c:v>
                </c:pt>
                <c:pt idx="27">
                  <c:v>4Q2016</c:v>
                </c:pt>
                <c:pt idx="28">
                  <c:v>1Q2017</c:v>
                </c:pt>
                <c:pt idx="29">
                  <c:v>2Q2017</c:v>
                </c:pt>
                <c:pt idx="30">
                  <c:v>3Q2017</c:v>
                </c:pt>
                <c:pt idx="31">
                  <c:v>4Q2017</c:v>
                </c:pt>
                <c:pt idx="32">
                  <c:v>1Q2018</c:v>
                </c:pt>
                <c:pt idx="33">
                  <c:v>2Q2018</c:v>
                </c:pt>
                <c:pt idx="34">
                  <c:v>3Q2018</c:v>
                </c:pt>
                <c:pt idx="35">
                  <c:v>4Q2018</c:v>
                </c:pt>
                <c:pt idx="36">
                  <c:v>1Q2019</c:v>
                </c:pt>
                <c:pt idx="37">
                  <c:v>2Q2019</c:v>
                </c:pt>
                <c:pt idx="38">
                  <c:v>3Q2019</c:v>
                </c:pt>
                <c:pt idx="39">
                  <c:v>4Q2019</c:v>
                </c:pt>
                <c:pt idx="40">
                  <c:v>1Q2020</c:v>
                </c:pt>
                <c:pt idx="41">
                  <c:v>2Q2020</c:v>
                </c:pt>
                <c:pt idx="42">
                  <c:v>3Q2020</c:v>
                </c:pt>
                <c:pt idx="43">
                  <c:v>4Q2020</c:v>
                </c:pt>
                <c:pt idx="44">
                  <c:v>1Q2021</c:v>
                </c:pt>
                <c:pt idx="45">
                  <c:v>2Q2021</c:v>
                </c:pt>
                <c:pt idx="46">
                  <c:v>3Q2021</c:v>
                </c:pt>
                <c:pt idx="47">
                  <c:v>4Q2021</c:v>
                </c:pt>
                <c:pt idx="48">
                  <c:v>1Q2022</c:v>
                </c:pt>
                <c:pt idx="49">
                  <c:v>2Q2022</c:v>
                </c:pt>
                <c:pt idx="50">
                  <c:v>3Q2022</c:v>
                </c:pt>
                <c:pt idx="51">
                  <c:v>4Q2022</c:v>
                </c:pt>
                <c:pt idx="52">
                  <c:v>1Q2023</c:v>
                </c:pt>
                <c:pt idx="53">
                  <c:v>2Q2023</c:v>
                </c:pt>
                <c:pt idx="54">
                  <c:v>3Q2023</c:v>
                </c:pt>
                <c:pt idx="55">
                  <c:v>4Q2023</c:v>
                </c:pt>
              </c:strCache>
            </c:strRef>
          </c:cat>
          <c:val>
            <c:numRef>
              <c:f>'Section 8'!$G$753:$G$808</c:f>
              <c:numCache>
                <c:formatCode>#,##0</c:formatCode>
                <c:ptCount val="56"/>
                <c:pt idx="0">
                  <c:v>815.73069499999997</c:v>
                </c:pt>
                <c:pt idx="1">
                  <c:v>826.40986499999997</c:v>
                </c:pt>
                <c:pt idx="2">
                  <c:v>828.29033000000004</c:v>
                </c:pt>
                <c:pt idx="3">
                  <c:v>907.879501</c:v>
                </c:pt>
                <c:pt idx="4">
                  <c:v>1016.444657</c:v>
                </c:pt>
                <c:pt idx="5">
                  <c:v>1107.4980210000001</c:v>
                </c:pt>
                <c:pt idx="6">
                  <c:v>1090.5664300000001</c:v>
                </c:pt>
                <c:pt idx="7">
                  <c:v>1086.446733</c:v>
                </c:pt>
                <c:pt idx="8">
                  <c:v>1111.4495429999999</c:v>
                </c:pt>
                <c:pt idx="9">
                  <c:v>1049.758094</c:v>
                </c:pt>
                <c:pt idx="10">
                  <c:v>1049.7104409999999</c:v>
                </c:pt>
                <c:pt idx="11">
                  <c:v>1081.431096</c:v>
                </c:pt>
                <c:pt idx="12">
                  <c:v>1077.345294</c:v>
                </c:pt>
                <c:pt idx="13">
                  <c:v>1012.913327</c:v>
                </c:pt>
                <c:pt idx="14">
                  <c:v>1051.0767000000001</c:v>
                </c:pt>
                <c:pt idx="15">
                  <c:v>1057.7282250000001</c:v>
                </c:pt>
                <c:pt idx="16">
                  <c:v>1072.7617519999999</c:v>
                </c:pt>
                <c:pt idx="17">
                  <c:v>1065.3620149999999</c:v>
                </c:pt>
                <c:pt idx="18">
                  <c:v>1020.866757</c:v>
                </c:pt>
                <c:pt idx="19">
                  <c:v>871.42717100000004</c:v>
                </c:pt>
                <c:pt idx="20">
                  <c:v>708.95800399999996</c:v>
                </c:pt>
                <c:pt idx="21">
                  <c:v>739.53510500000004</c:v>
                </c:pt>
                <c:pt idx="22">
                  <c:v>674.28199900000004</c:v>
                </c:pt>
                <c:pt idx="23">
                  <c:v>616.46465999999998</c:v>
                </c:pt>
                <c:pt idx="24">
                  <c:v>531.12224000000003</c:v>
                </c:pt>
                <c:pt idx="25">
                  <c:v>605.46624399999996</c:v>
                </c:pt>
                <c:pt idx="26">
                  <c:v>599.79005400000005</c:v>
                </c:pt>
                <c:pt idx="27">
                  <c:v>633.19412799999998</c:v>
                </c:pt>
                <c:pt idx="28">
                  <c:v>668.40075300000001</c:v>
                </c:pt>
                <c:pt idx="29">
                  <c:v>649.49712399999999</c:v>
                </c:pt>
                <c:pt idx="30">
                  <c:v>673.47951499999999</c:v>
                </c:pt>
                <c:pt idx="31">
                  <c:v>732.02697899999998</c:v>
                </c:pt>
                <c:pt idx="32">
                  <c:v>774.86092799999994</c:v>
                </c:pt>
                <c:pt idx="33">
                  <c:v>817.94593299999997</c:v>
                </c:pt>
                <c:pt idx="34">
                  <c:v>829.34479599999997</c:v>
                </c:pt>
                <c:pt idx="35">
                  <c:v>838.25886100000002</c:v>
                </c:pt>
                <c:pt idx="36">
                  <c:v>782.99967100000003</c:v>
                </c:pt>
                <c:pt idx="37">
                  <c:v>792.48134900000002</c:v>
                </c:pt>
                <c:pt idx="38">
                  <c:v>762.22292600000003</c:v>
                </c:pt>
                <c:pt idx="39">
                  <c:v>765.96357599999999</c:v>
                </c:pt>
                <c:pt idx="40">
                  <c:v>685.308584</c:v>
                </c:pt>
                <c:pt idx="41">
                  <c:v>521.08024499999999</c:v>
                </c:pt>
                <c:pt idx="42">
                  <c:v>582.71567500000003</c:v>
                </c:pt>
                <c:pt idx="43">
                  <c:v>590.73940600000003</c:v>
                </c:pt>
                <c:pt idx="44">
                  <c:v>706.81319399999995</c:v>
                </c:pt>
                <c:pt idx="45">
                  <c:v>760.00980400000003</c:v>
                </c:pt>
                <c:pt idx="46">
                  <c:v>789.95917699999995</c:v>
                </c:pt>
                <c:pt idx="47">
                  <c:v>879.35671100000002</c:v>
                </c:pt>
                <c:pt idx="48">
                  <c:v>1104.9279529999999</c:v>
                </c:pt>
                <c:pt idx="49">
                  <c:v>1280.118827</c:v>
                </c:pt>
                <c:pt idx="50">
                  <c:v>1228.2892939999999</c:v>
                </c:pt>
                <c:pt idx="51">
                  <c:v>1167.4065350000001</c:v>
                </c:pt>
                <c:pt idx="52">
                  <c:v>1091.839608</c:v>
                </c:pt>
                <c:pt idx="53">
                  <c:v>943.39576799999998</c:v>
                </c:pt>
                <c:pt idx="54">
                  <c:v>1054.8808779999999</c:v>
                </c:pt>
                <c:pt idx="55">
                  <c:v>1044.5377619999999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36-4343-8D57-5F2D18495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8402256"/>
        <c:axId val="1548388528"/>
      </c:lineChart>
      <c:catAx>
        <c:axId val="154840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yriad Pro" panose="020B0503030403020204" pitchFamily="34" charset="0"/>
                <a:ea typeface="+mn-ea"/>
                <a:cs typeface="+mn-cs"/>
              </a:defRPr>
            </a:pPr>
            <a:endParaRPr lang="en-US"/>
          </a:p>
        </c:txPr>
        <c:crossAx val="1548388528"/>
        <c:crosses val="autoZero"/>
        <c:auto val="1"/>
        <c:lblAlgn val="ctr"/>
        <c:lblOffset val="100"/>
        <c:tickLblSkip val="2"/>
        <c:noMultiLvlLbl val="0"/>
      </c:catAx>
      <c:valAx>
        <c:axId val="15483885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Myriad Pro" panose="020B0503030403020204" pitchFamily="34" charset="0"/>
                    <a:ea typeface="+mn-ea"/>
                    <a:cs typeface="+mn-cs"/>
                  </a:defRPr>
                </a:pPr>
                <a:r>
                  <a:rPr lang="en-US" b="1"/>
                  <a:t>US$/Mwh (excl taxes)</a:t>
                </a:r>
              </a:p>
            </c:rich>
          </c:tx>
          <c:layout>
            <c:manualLayout>
              <c:xMode val="edge"/>
              <c:yMode val="edge"/>
              <c:x val="7.8329279638920529E-3"/>
              <c:y val="0.225921087110104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Myriad Pro" panose="020B05030304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yriad Pro" panose="020B0503030403020204" pitchFamily="34" charset="0"/>
                <a:ea typeface="+mn-ea"/>
                <a:cs typeface="+mn-cs"/>
              </a:defRPr>
            </a:pPr>
            <a:endParaRPr lang="en-US"/>
          </a:p>
        </c:txPr>
        <c:crossAx val="1548402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6311878203521055E-2"/>
          <c:y val="0.93449419645599097"/>
          <c:w val="0.91871365538115324"/>
          <c:h val="6.4960178647454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Myriad Pro" panose="020B05030304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Myriad Pro" panose="020B0503030403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37392146903789E-2"/>
          <c:y val="4.3117244027243186E-2"/>
          <c:w val="0.89472205595239307"/>
          <c:h val="0.75619096648984585"/>
        </c:manualLayout>
      </c:layout>
      <c:lineChart>
        <c:grouping val="standard"/>
        <c:varyColors val="0"/>
        <c:ser>
          <c:idx val="0"/>
          <c:order val="0"/>
          <c:tx>
            <c:strRef>
              <c:f>'Section 8'!$E$836</c:f>
              <c:strCache>
                <c:ptCount val="1"/>
                <c:pt idx="0">
                  <c:v>Ireland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'Section 8'!$B$839:$B$894</c:f>
              <c:strCache>
                <c:ptCount val="56"/>
                <c:pt idx="0">
                  <c:v>1Q2010</c:v>
                </c:pt>
                <c:pt idx="1">
                  <c:v>2Q2010</c:v>
                </c:pt>
                <c:pt idx="2">
                  <c:v>3Q2010</c:v>
                </c:pt>
                <c:pt idx="3">
                  <c:v>4Q2010</c:v>
                </c:pt>
                <c:pt idx="4">
                  <c:v>1Q2011</c:v>
                </c:pt>
                <c:pt idx="5">
                  <c:v>2Q2011</c:v>
                </c:pt>
                <c:pt idx="6">
                  <c:v>3Q2011</c:v>
                </c:pt>
                <c:pt idx="7">
                  <c:v>4Q2011</c:v>
                </c:pt>
                <c:pt idx="8">
                  <c:v>1Q2012</c:v>
                </c:pt>
                <c:pt idx="9">
                  <c:v>2Q2012</c:v>
                </c:pt>
                <c:pt idx="10">
                  <c:v>3Q2012</c:v>
                </c:pt>
                <c:pt idx="11">
                  <c:v>4Q2012</c:v>
                </c:pt>
                <c:pt idx="12">
                  <c:v>1Q2013</c:v>
                </c:pt>
                <c:pt idx="13">
                  <c:v>2Q2013</c:v>
                </c:pt>
                <c:pt idx="14">
                  <c:v>3Q2013</c:v>
                </c:pt>
                <c:pt idx="15">
                  <c:v>4Q2013</c:v>
                </c:pt>
                <c:pt idx="16">
                  <c:v>1Q2014</c:v>
                </c:pt>
                <c:pt idx="17">
                  <c:v>2Q2014</c:v>
                </c:pt>
                <c:pt idx="18">
                  <c:v>3Q2014</c:v>
                </c:pt>
                <c:pt idx="19">
                  <c:v>4Q2014</c:v>
                </c:pt>
                <c:pt idx="20">
                  <c:v>1Q2015</c:v>
                </c:pt>
                <c:pt idx="21">
                  <c:v>2Q2015</c:v>
                </c:pt>
                <c:pt idx="22">
                  <c:v>3Q2015</c:v>
                </c:pt>
                <c:pt idx="23">
                  <c:v>4Q2015</c:v>
                </c:pt>
                <c:pt idx="24">
                  <c:v>1Q2016</c:v>
                </c:pt>
                <c:pt idx="25">
                  <c:v>2Q2016</c:v>
                </c:pt>
                <c:pt idx="26">
                  <c:v>3Q2016</c:v>
                </c:pt>
                <c:pt idx="27">
                  <c:v>4Q2016</c:v>
                </c:pt>
                <c:pt idx="28">
                  <c:v>1Q2017</c:v>
                </c:pt>
                <c:pt idx="29">
                  <c:v>2Q2017</c:v>
                </c:pt>
                <c:pt idx="30">
                  <c:v>3Q2017</c:v>
                </c:pt>
                <c:pt idx="31">
                  <c:v>4Q2017</c:v>
                </c:pt>
                <c:pt idx="32">
                  <c:v>1Q2018</c:v>
                </c:pt>
                <c:pt idx="33">
                  <c:v>2Q2018</c:v>
                </c:pt>
                <c:pt idx="34">
                  <c:v>3Q2018</c:v>
                </c:pt>
                <c:pt idx="35">
                  <c:v>4Q2018</c:v>
                </c:pt>
                <c:pt idx="36">
                  <c:v>1Q2019</c:v>
                </c:pt>
                <c:pt idx="37">
                  <c:v>2Q2019</c:v>
                </c:pt>
                <c:pt idx="38">
                  <c:v>3Q2019</c:v>
                </c:pt>
                <c:pt idx="39">
                  <c:v>4Q2019</c:v>
                </c:pt>
                <c:pt idx="40">
                  <c:v>1Q2020</c:v>
                </c:pt>
                <c:pt idx="41">
                  <c:v>2Q2020</c:v>
                </c:pt>
                <c:pt idx="42">
                  <c:v>3Q2020</c:v>
                </c:pt>
                <c:pt idx="43">
                  <c:v>4Q2020</c:v>
                </c:pt>
                <c:pt idx="44">
                  <c:v>1Q2021</c:v>
                </c:pt>
                <c:pt idx="45">
                  <c:v>2Q2021</c:v>
                </c:pt>
                <c:pt idx="46">
                  <c:v>3Q2021</c:v>
                </c:pt>
                <c:pt idx="47">
                  <c:v>4Q2021</c:v>
                </c:pt>
                <c:pt idx="48">
                  <c:v>1Q2022</c:v>
                </c:pt>
                <c:pt idx="49">
                  <c:v>2Q2022</c:v>
                </c:pt>
                <c:pt idx="50">
                  <c:v>3Q2022</c:v>
                </c:pt>
                <c:pt idx="51">
                  <c:v>4Q2022</c:v>
                </c:pt>
                <c:pt idx="52">
                  <c:v>1Q2023</c:v>
                </c:pt>
                <c:pt idx="53">
                  <c:v>2Q2023</c:v>
                </c:pt>
                <c:pt idx="54">
                  <c:v>3Q2023</c:v>
                </c:pt>
                <c:pt idx="55">
                  <c:v>4Q2023</c:v>
                </c:pt>
              </c:strCache>
            </c:strRef>
          </c:cat>
          <c:val>
            <c:numRef>
              <c:f>'Section 8'!$E$839:$E$894</c:f>
              <c:numCache>
                <c:formatCode>#,##0</c:formatCode>
                <c:ptCount val="56"/>
                <c:pt idx="0">
                  <c:v>36.527894000000003</c:v>
                </c:pt>
                <c:pt idx="1">
                  <c:v>34.088757999999999</c:v>
                </c:pt>
                <c:pt idx="2">
                  <c:v>38.136817000000001</c:v>
                </c:pt>
                <c:pt idx="3">
                  <c:v>39.688845999999998</c:v>
                </c:pt>
                <c:pt idx="4">
                  <c:v>41.894255000000001</c:v>
                </c:pt>
                <c:pt idx="5">
                  <c:v>45.166791000000003</c:v>
                </c:pt>
                <c:pt idx="6">
                  <c:v>44.111457000000001</c:v>
                </c:pt>
                <c:pt idx="7">
                  <c:v>44.405411999999998</c:v>
                </c:pt>
                <c:pt idx="8">
                  <c:v>46.248981000000001</c:v>
                </c:pt>
                <c:pt idx="9">
                  <c:v>43.029921000000002</c:v>
                </c:pt>
                <c:pt idx="10">
                  <c:v>44.038879000000001</c:v>
                </c:pt>
                <c:pt idx="11">
                  <c:v>49.106301999999999</c:v>
                </c:pt>
                <c:pt idx="12">
                  <c:v>51.501055999999998</c:v>
                </c:pt>
                <c:pt idx="13">
                  <c:v>49.259518999999997</c:v>
                </c:pt>
                <c:pt idx="14">
                  <c:v>51.767536</c:v>
                </c:pt>
                <c:pt idx="15">
                  <c:v>54.508589999999998</c:v>
                </c:pt>
                <c:pt idx="16">
                  <c:v>51.683990999999999</c:v>
                </c:pt>
                <c:pt idx="17">
                  <c:v>48.700659999999999</c:v>
                </c:pt>
                <c:pt idx="18">
                  <c:v>46.586951999999997</c:v>
                </c:pt>
                <c:pt idx="19">
                  <c:v>47.659815999999999</c:v>
                </c:pt>
                <c:pt idx="20">
                  <c:v>40.854778000000003</c:v>
                </c:pt>
                <c:pt idx="21">
                  <c:v>35.309638999999997</c:v>
                </c:pt>
                <c:pt idx="22">
                  <c:v>33.830370000000002</c:v>
                </c:pt>
                <c:pt idx="23">
                  <c:v>33.614209000000002</c:v>
                </c:pt>
                <c:pt idx="24">
                  <c:v>34.657324000000003</c:v>
                </c:pt>
                <c:pt idx="25">
                  <c:v>33.109205000000003</c:v>
                </c:pt>
                <c:pt idx="26">
                  <c:v>33.519582</c:v>
                </c:pt>
                <c:pt idx="27">
                  <c:v>35.314495999999998</c:v>
                </c:pt>
                <c:pt idx="28">
                  <c:v>34.663612000000001</c:v>
                </c:pt>
                <c:pt idx="29">
                  <c:v>33.595041999999999</c:v>
                </c:pt>
                <c:pt idx="30">
                  <c:v>36.599083999999998</c:v>
                </c:pt>
                <c:pt idx="31">
                  <c:v>40.122452000000003</c:v>
                </c:pt>
                <c:pt idx="32">
                  <c:v>41.443798000000001</c:v>
                </c:pt>
                <c:pt idx="33">
                  <c:v>40.060513999999998</c:v>
                </c:pt>
                <c:pt idx="34">
                  <c:v>42.903813999999997</c:v>
                </c:pt>
                <c:pt idx="35">
                  <c:v>42.502685999999997</c:v>
                </c:pt>
                <c:pt idx="36">
                  <c:v>44.718193999999997</c:v>
                </c:pt>
                <c:pt idx="37">
                  <c:v>38.781503000000001</c:v>
                </c:pt>
                <c:pt idx="38">
                  <c:v>37.477015999999999</c:v>
                </c:pt>
                <c:pt idx="39">
                  <c:v>40.702081999999997</c:v>
                </c:pt>
                <c:pt idx="40">
                  <c:v>44.201954000000001</c:v>
                </c:pt>
                <c:pt idx="41">
                  <c:v>43.973197999999996</c:v>
                </c:pt>
                <c:pt idx="42">
                  <c:v>42.354731000000001</c:v>
                </c:pt>
                <c:pt idx="43">
                  <c:v>42.891032000000003</c:v>
                </c:pt>
                <c:pt idx="44">
                  <c:v>41.150475</c:v>
                </c:pt>
                <c:pt idx="45">
                  <c:v>41.249707999999998</c:v>
                </c:pt>
                <c:pt idx="46">
                  <c:v>48.608930000000001</c:v>
                </c:pt>
                <c:pt idx="47">
                  <c:v>69.898095999999995</c:v>
                </c:pt>
                <c:pt idx="48">
                  <c:v>73.893617000000006</c:v>
                </c:pt>
                <c:pt idx="49">
                  <c:v>67.022272999999998</c:v>
                </c:pt>
                <c:pt idx="50">
                  <c:v>76.526554000000004</c:v>
                </c:pt>
                <c:pt idx="51">
                  <c:v>96.204555999999997</c:v>
                </c:pt>
                <c:pt idx="52">
                  <c:v>96.835794000000007</c:v>
                </c:pt>
                <c:pt idx="53">
                  <c:v>76.284268999999995</c:v>
                </c:pt>
                <c:pt idx="54">
                  <c:v>75.478389000000007</c:v>
                </c:pt>
                <c:pt idx="55">
                  <c:v>82.887404000000004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3E-42C0-AC99-C345486BB54C}"/>
            </c:ext>
          </c:extLst>
        </c:ser>
        <c:ser>
          <c:idx val="1"/>
          <c:order val="1"/>
          <c:tx>
            <c:strRef>
              <c:f>'Section 8'!$F$836</c:f>
              <c:strCache>
                <c:ptCount val="1"/>
                <c:pt idx="0">
                  <c:v>United States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'Section 8'!$B$839:$B$894</c:f>
              <c:strCache>
                <c:ptCount val="56"/>
                <c:pt idx="0">
                  <c:v>1Q2010</c:v>
                </c:pt>
                <c:pt idx="1">
                  <c:v>2Q2010</c:v>
                </c:pt>
                <c:pt idx="2">
                  <c:v>3Q2010</c:v>
                </c:pt>
                <c:pt idx="3">
                  <c:v>4Q2010</c:v>
                </c:pt>
                <c:pt idx="4">
                  <c:v>1Q2011</c:v>
                </c:pt>
                <c:pt idx="5">
                  <c:v>2Q2011</c:v>
                </c:pt>
                <c:pt idx="6">
                  <c:v>3Q2011</c:v>
                </c:pt>
                <c:pt idx="7">
                  <c:v>4Q2011</c:v>
                </c:pt>
                <c:pt idx="8">
                  <c:v>1Q2012</c:v>
                </c:pt>
                <c:pt idx="9">
                  <c:v>2Q2012</c:v>
                </c:pt>
                <c:pt idx="10">
                  <c:v>3Q2012</c:v>
                </c:pt>
                <c:pt idx="11">
                  <c:v>4Q2012</c:v>
                </c:pt>
                <c:pt idx="12">
                  <c:v>1Q2013</c:v>
                </c:pt>
                <c:pt idx="13">
                  <c:v>2Q2013</c:v>
                </c:pt>
                <c:pt idx="14">
                  <c:v>3Q2013</c:v>
                </c:pt>
                <c:pt idx="15">
                  <c:v>4Q2013</c:v>
                </c:pt>
                <c:pt idx="16">
                  <c:v>1Q2014</c:v>
                </c:pt>
                <c:pt idx="17">
                  <c:v>2Q2014</c:v>
                </c:pt>
                <c:pt idx="18">
                  <c:v>3Q2014</c:v>
                </c:pt>
                <c:pt idx="19">
                  <c:v>4Q2014</c:v>
                </c:pt>
                <c:pt idx="20">
                  <c:v>1Q2015</c:v>
                </c:pt>
                <c:pt idx="21">
                  <c:v>2Q2015</c:v>
                </c:pt>
                <c:pt idx="22">
                  <c:v>3Q2015</c:v>
                </c:pt>
                <c:pt idx="23">
                  <c:v>4Q2015</c:v>
                </c:pt>
                <c:pt idx="24">
                  <c:v>1Q2016</c:v>
                </c:pt>
                <c:pt idx="25">
                  <c:v>2Q2016</c:v>
                </c:pt>
                <c:pt idx="26">
                  <c:v>3Q2016</c:v>
                </c:pt>
                <c:pt idx="27">
                  <c:v>4Q2016</c:v>
                </c:pt>
                <c:pt idx="28">
                  <c:v>1Q2017</c:v>
                </c:pt>
                <c:pt idx="29">
                  <c:v>2Q2017</c:v>
                </c:pt>
                <c:pt idx="30">
                  <c:v>3Q2017</c:v>
                </c:pt>
                <c:pt idx="31">
                  <c:v>4Q2017</c:v>
                </c:pt>
                <c:pt idx="32">
                  <c:v>1Q2018</c:v>
                </c:pt>
                <c:pt idx="33">
                  <c:v>2Q2018</c:v>
                </c:pt>
                <c:pt idx="34">
                  <c:v>3Q2018</c:v>
                </c:pt>
                <c:pt idx="35">
                  <c:v>4Q2018</c:v>
                </c:pt>
                <c:pt idx="36">
                  <c:v>1Q2019</c:v>
                </c:pt>
                <c:pt idx="37">
                  <c:v>2Q2019</c:v>
                </c:pt>
                <c:pt idx="38">
                  <c:v>3Q2019</c:v>
                </c:pt>
                <c:pt idx="39">
                  <c:v>4Q2019</c:v>
                </c:pt>
                <c:pt idx="40">
                  <c:v>1Q2020</c:v>
                </c:pt>
                <c:pt idx="41">
                  <c:v>2Q2020</c:v>
                </c:pt>
                <c:pt idx="42">
                  <c:v>3Q2020</c:v>
                </c:pt>
                <c:pt idx="43">
                  <c:v>4Q2020</c:v>
                </c:pt>
                <c:pt idx="44">
                  <c:v>1Q2021</c:v>
                </c:pt>
                <c:pt idx="45">
                  <c:v>2Q2021</c:v>
                </c:pt>
                <c:pt idx="46">
                  <c:v>3Q2021</c:v>
                </c:pt>
                <c:pt idx="47">
                  <c:v>4Q2021</c:v>
                </c:pt>
                <c:pt idx="48">
                  <c:v>1Q2022</c:v>
                </c:pt>
                <c:pt idx="49">
                  <c:v>2Q2022</c:v>
                </c:pt>
                <c:pt idx="50">
                  <c:v>3Q2022</c:v>
                </c:pt>
                <c:pt idx="51">
                  <c:v>4Q2022</c:v>
                </c:pt>
                <c:pt idx="52">
                  <c:v>1Q2023</c:v>
                </c:pt>
                <c:pt idx="53">
                  <c:v>2Q2023</c:v>
                </c:pt>
                <c:pt idx="54">
                  <c:v>3Q2023</c:v>
                </c:pt>
                <c:pt idx="55">
                  <c:v>4Q2023</c:v>
                </c:pt>
              </c:strCache>
            </c:strRef>
          </c:cat>
          <c:val>
            <c:numRef>
              <c:f>'Section 8'!$F$839:$F$894</c:f>
              <c:numCache>
                <c:formatCode>#,##0</c:formatCode>
                <c:ptCount val="56"/>
                <c:pt idx="0">
                  <c:v>21.490680999999999</c:v>
                </c:pt>
                <c:pt idx="1">
                  <c:v>16.437916999999999</c:v>
                </c:pt>
                <c:pt idx="2">
                  <c:v>16.744797999999999</c:v>
                </c:pt>
                <c:pt idx="3">
                  <c:v>16.148154000000002</c:v>
                </c:pt>
                <c:pt idx="4">
                  <c:v>17.871385</c:v>
                </c:pt>
                <c:pt idx="5">
                  <c:v>17.011931000000001</c:v>
                </c:pt>
                <c:pt idx="6">
                  <c:v>16.300885999999998</c:v>
                </c:pt>
                <c:pt idx="7">
                  <c:v>14.950101999999999</c:v>
                </c:pt>
                <c:pt idx="8">
                  <c:v>13.812699</c:v>
                </c:pt>
                <c:pt idx="9">
                  <c:v>10.434054</c:v>
                </c:pt>
                <c:pt idx="10">
                  <c:v>11.986373</c:v>
                </c:pt>
                <c:pt idx="11">
                  <c:v>14.429523</c:v>
                </c:pt>
                <c:pt idx="12">
                  <c:v>15.074222000000001</c:v>
                </c:pt>
                <c:pt idx="13">
                  <c:v>16.419263999999998</c:v>
                </c:pt>
                <c:pt idx="14">
                  <c:v>14.563461999999999</c:v>
                </c:pt>
                <c:pt idx="15">
                  <c:v>15.460262999999999</c:v>
                </c:pt>
                <c:pt idx="16">
                  <c:v>20.332523999999999</c:v>
                </c:pt>
                <c:pt idx="17">
                  <c:v>18.557478</c:v>
                </c:pt>
                <c:pt idx="18">
                  <c:v>16.723673000000002</c:v>
                </c:pt>
                <c:pt idx="19">
                  <c:v>17.029287</c:v>
                </c:pt>
                <c:pt idx="20">
                  <c:v>15.101793000000001</c:v>
                </c:pt>
                <c:pt idx="21">
                  <c:v>12.159186999999999</c:v>
                </c:pt>
                <c:pt idx="22">
                  <c:v>12.090263999999999</c:v>
                </c:pt>
                <c:pt idx="23">
                  <c:v>11.016889000000001</c:v>
                </c:pt>
                <c:pt idx="24">
                  <c:v>11.346603999999999</c:v>
                </c:pt>
                <c:pt idx="25">
                  <c:v>9.6798310000000001</c:v>
                </c:pt>
                <c:pt idx="26">
                  <c:v>11.975820000000001</c:v>
                </c:pt>
                <c:pt idx="27">
                  <c:v>13.307346000000001</c:v>
                </c:pt>
                <c:pt idx="28">
                  <c:v>14.948600000000001</c:v>
                </c:pt>
                <c:pt idx="29">
                  <c:v>13.599087000000001</c:v>
                </c:pt>
                <c:pt idx="30">
                  <c:v>12.859368999999999</c:v>
                </c:pt>
                <c:pt idx="31">
                  <c:v>13.218128</c:v>
                </c:pt>
                <c:pt idx="32">
                  <c:v>14.686937</c:v>
                </c:pt>
                <c:pt idx="33">
                  <c:v>12.660140999999999</c:v>
                </c:pt>
                <c:pt idx="34">
                  <c:v>12.307001</c:v>
                </c:pt>
                <c:pt idx="35">
                  <c:v>15.541454</c:v>
                </c:pt>
                <c:pt idx="36">
                  <c:v>15.429486000000001</c:v>
                </c:pt>
                <c:pt idx="37">
                  <c:v>12.345475</c:v>
                </c:pt>
                <c:pt idx="38">
                  <c:v>10.886962</c:v>
                </c:pt>
                <c:pt idx="39">
                  <c:v>12.360239999999999</c:v>
                </c:pt>
                <c:pt idx="40">
                  <c:v>11.753335999999999</c:v>
                </c:pt>
                <c:pt idx="41">
                  <c:v>9.4757820000000006</c:v>
                </c:pt>
                <c:pt idx="42">
                  <c:v>9.5904760000000007</c:v>
                </c:pt>
                <c:pt idx="43">
                  <c:v>12.580767</c:v>
                </c:pt>
                <c:pt idx="44">
                  <c:v>18.941168999999999</c:v>
                </c:pt>
                <c:pt idx="45">
                  <c:v>13.500496</c:v>
                </c:pt>
                <c:pt idx="46">
                  <c:v>16.876141000000001</c:v>
                </c:pt>
                <c:pt idx="47">
                  <c:v>22.670069999999999</c:v>
                </c:pt>
                <c:pt idx="48">
                  <c:v>22.529458999999999</c:v>
                </c:pt>
                <c:pt idx="49">
                  <c:v>27.212336000000001</c:v>
                </c:pt>
                <c:pt idx="50">
                  <c:v>30.622533000000001</c:v>
                </c:pt>
                <c:pt idx="51">
                  <c:v>24.871354</c:v>
                </c:pt>
                <c:pt idx="52">
                  <c:v>20.012803999999999</c:v>
                </c:pt>
                <c:pt idx="53">
                  <c:v>12.433144</c:v>
                </c:pt>
                <c:pt idx="54">
                  <c:v>12.773246</c:v>
                </c:pt>
                <c:pt idx="55">
                  <c:v>14.475571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3E-42C0-AC99-C345486BB54C}"/>
            </c:ext>
          </c:extLst>
        </c:ser>
        <c:ser>
          <c:idx val="2"/>
          <c:order val="2"/>
          <c:tx>
            <c:strRef>
              <c:f>'Section 8'!$G$836</c:f>
              <c:strCache>
                <c:ptCount val="1"/>
                <c:pt idx="0">
                  <c:v>OECD Europe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'Section 8'!$B$839:$B$894</c:f>
              <c:strCache>
                <c:ptCount val="56"/>
                <c:pt idx="0">
                  <c:v>1Q2010</c:v>
                </c:pt>
                <c:pt idx="1">
                  <c:v>2Q2010</c:v>
                </c:pt>
                <c:pt idx="2">
                  <c:v>3Q2010</c:v>
                </c:pt>
                <c:pt idx="3">
                  <c:v>4Q2010</c:v>
                </c:pt>
                <c:pt idx="4">
                  <c:v>1Q2011</c:v>
                </c:pt>
                <c:pt idx="5">
                  <c:v>2Q2011</c:v>
                </c:pt>
                <c:pt idx="6">
                  <c:v>3Q2011</c:v>
                </c:pt>
                <c:pt idx="7">
                  <c:v>4Q2011</c:v>
                </c:pt>
                <c:pt idx="8">
                  <c:v>1Q2012</c:v>
                </c:pt>
                <c:pt idx="9">
                  <c:v>2Q2012</c:v>
                </c:pt>
                <c:pt idx="10">
                  <c:v>3Q2012</c:v>
                </c:pt>
                <c:pt idx="11">
                  <c:v>4Q2012</c:v>
                </c:pt>
                <c:pt idx="12">
                  <c:v>1Q2013</c:v>
                </c:pt>
                <c:pt idx="13">
                  <c:v>2Q2013</c:v>
                </c:pt>
                <c:pt idx="14">
                  <c:v>3Q2013</c:v>
                </c:pt>
                <c:pt idx="15">
                  <c:v>4Q2013</c:v>
                </c:pt>
                <c:pt idx="16">
                  <c:v>1Q2014</c:v>
                </c:pt>
                <c:pt idx="17">
                  <c:v>2Q2014</c:v>
                </c:pt>
                <c:pt idx="18">
                  <c:v>3Q2014</c:v>
                </c:pt>
                <c:pt idx="19">
                  <c:v>4Q2014</c:v>
                </c:pt>
                <c:pt idx="20">
                  <c:v>1Q2015</c:v>
                </c:pt>
                <c:pt idx="21">
                  <c:v>2Q2015</c:v>
                </c:pt>
                <c:pt idx="22">
                  <c:v>3Q2015</c:v>
                </c:pt>
                <c:pt idx="23">
                  <c:v>4Q2015</c:v>
                </c:pt>
                <c:pt idx="24">
                  <c:v>1Q2016</c:v>
                </c:pt>
                <c:pt idx="25">
                  <c:v>2Q2016</c:v>
                </c:pt>
                <c:pt idx="26">
                  <c:v>3Q2016</c:v>
                </c:pt>
                <c:pt idx="27">
                  <c:v>4Q2016</c:v>
                </c:pt>
                <c:pt idx="28">
                  <c:v>1Q2017</c:v>
                </c:pt>
                <c:pt idx="29">
                  <c:v>2Q2017</c:v>
                </c:pt>
                <c:pt idx="30">
                  <c:v>3Q2017</c:v>
                </c:pt>
                <c:pt idx="31">
                  <c:v>4Q2017</c:v>
                </c:pt>
                <c:pt idx="32">
                  <c:v>1Q2018</c:v>
                </c:pt>
                <c:pt idx="33">
                  <c:v>2Q2018</c:v>
                </c:pt>
                <c:pt idx="34">
                  <c:v>3Q2018</c:v>
                </c:pt>
                <c:pt idx="35">
                  <c:v>4Q2018</c:v>
                </c:pt>
                <c:pt idx="36">
                  <c:v>1Q2019</c:v>
                </c:pt>
                <c:pt idx="37">
                  <c:v>2Q2019</c:v>
                </c:pt>
                <c:pt idx="38">
                  <c:v>3Q2019</c:v>
                </c:pt>
                <c:pt idx="39">
                  <c:v>4Q2019</c:v>
                </c:pt>
                <c:pt idx="40">
                  <c:v>1Q2020</c:v>
                </c:pt>
                <c:pt idx="41">
                  <c:v>2Q2020</c:v>
                </c:pt>
                <c:pt idx="42">
                  <c:v>3Q2020</c:v>
                </c:pt>
                <c:pt idx="43">
                  <c:v>4Q2020</c:v>
                </c:pt>
                <c:pt idx="44">
                  <c:v>1Q2021</c:v>
                </c:pt>
                <c:pt idx="45">
                  <c:v>2Q2021</c:v>
                </c:pt>
                <c:pt idx="46">
                  <c:v>3Q2021</c:v>
                </c:pt>
                <c:pt idx="47">
                  <c:v>4Q2021</c:v>
                </c:pt>
                <c:pt idx="48">
                  <c:v>1Q2022</c:v>
                </c:pt>
                <c:pt idx="49">
                  <c:v>2Q2022</c:v>
                </c:pt>
                <c:pt idx="50">
                  <c:v>3Q2022</c:v>
                </c:pt>
                <c:pt idx="51">
                  <c:v>4Q2022</c:v>
                </c:pt>
                <c:pt idx="52">
                  <c:v>1Q2023</c:v>
                </c:pt>
                <c:pt idx="53">
                  <c:v>2Q2023</c:v>
                </c:pt>
                <c:pt idx="54">
                  <c:v>3Q2023</c:v>
                </c:pt>
                <c:pt idx="55">
                  <c:v>4Q2023</c:v>
                </c:pt>
              </c:strCache>
            </c:strRef>
          </c:cat>
          <c:val>
            <c:numRef>
              <c:f>'Section 8'!$G$839:$G$894</c:f>
              <c:numCache>
                <c:formatCode>#,##0</c:formatCode>
                <c:ptCount val="56"/>
                <c:pt idx="0">
                  <c:v>40.702088000000003</c:v>
                </c:pt>
                <c:pt idx="1">
                  <c:v>37.782870000000003</c:v>
                </c:pt>
                <c:pt idx="2">
                  <c:v>39.934632999999998</c:v>
                </c:pt>
                <c:pt idx="3">
                  <c:v>42.197408000000003</c:v>
                </c:pt>
                <c:pt idx="4">
                  <c:v>44.247039000000001</c:v>
                </c:pt>
                <c:pt idx="5">
                  <c:v>46.188780999999999</c:v>
                </c:pt>
                <c:pt idx="6">
                  <c:v>46.906157999999998</c:v>
                </c:pt>
                <c:pt idx="7">
                  <c:v>45.567562000000002</c:v>
                </c:pt>
                <c:pt idx="8">
                  <c:v>46.488965</c:v>
                </c:pt>
                <c:pt idx="9">
                  <c:v>46.592432000000002</c:v>
                </c:pt>
                <c:pt idx="10">
                  <c:v>45.561937999999998</c:v>
                </c:pt>
                <c:pt idx="11">
                  <c:v>47.806716000000002</c:v>
                </c:pt>
                <c:pt idx="12">
                  <c:v>49.971893999999999</c:v>
                </c:pt>
                <c:pt idx="13">
                  <c:v>49.068662000000003</c:v>
                </c:pt>
                <c:pt idx="14">
                  <c:v>47.845461</c:v>
                </c:pt>
                <c:pt idx="15">
                  <c:v>49.078902999999997</c:v>
                </c:pt>
                <c:pt idx="16">
                  <c:v>48.647266000000002</c:v>
                </c:pt>
                <c:pt idx="17">
                  <c:v>48.393332000000001</c:v>
                </c:pt>
                <c:pt idx="18">
                  <c:v>43.761324999999999</c:v>
                </c:pt>
                <c:pt idx="19">
                  <c:v>41.661766999999998</c:v>
                </c:pt>
                <c:pt idx="20">
                  <c:v>38.284770999999999</c:v>
                </c:pt>
                <c:pt idx="21">
                  <c:v>36.852530000000002</c:v>
                </c:pt>
                <c:pt idx="22">
                  <c:v>34.573976000000002</c:v>
                </c:pt>
                <c:pt idx="23">
                  <c:v>33.724592000000001</c:v>
                </c:pt>
                <c:pt idx="24">
                  <c:v>31.439094999999998</c:v>
                </c:pt>
                <c:pt idx="25">
                  <c:v>31.577304000000002</c:v>
                </c:pt>
                <c:pt idx="26">
                  <c:v>29.765782000000002</c:v>
                </c:pt>
                <c:pt idx="27">
                  <c:v>28.705777000000001</c:v>
                </c:pt>
                <c:pt idx="28">
                  <c:v>27.975297999999999</c:v>
                </c:pt>
                <c:pt idx="29">
                  <c:v>28.645568999999998</c:v>
                </c:pt>
                <c:pt idx="30">
                  <c:v>30.215598</c:v>
                </c:pt>
                <c:pt idx="31">
                  <c:v>30.181583</c:v>
                </c:pt>
                <c:pt idx="32">
                  <c:v>33.699606000000003</c:v>
                </c:pt>
                <c:pt idx="33">
                  <c:v>32.711066000000002</c:v>
                </c:pt>
                <c:pt idx="34">
                  <c:v>33.005785000000003</c:v>
                </c:pt>
                <c:pt idx="35">
                  <c:v>33.486165</c:v>
                </c:pt>
                <c:pt idx="36">
                  <c:v>33.609417999999998</c:v>
                </c:pt>
                <c:pt idx="37">
                  <c:v>32.168655000000001</c:v>
                </c:pt>
                <c:pt idx="38">
                  <c:v>29.633502</c:v>
                </c:pt>
                <c:pt idx="39">
                  <c:v>29.973009999999999</c:v>
                </c:pt>
                <c:pt idx="40">
                  <c:v>28.859369999999998</c:v>
                </c:pt>
                <c:pt idx="41">
                  <c:v>27.357659999999999</c:v>
                </c:pt>
                <c:pt idx="42">
                  <c:v>26.947766000000001</c:v>
                </c:pt>
                <c:pt idx="43">
                  <c:v>27.709358000000002</c:v>
                </c:pt>
                <c:pt idx="44">
                  <c:v>31.921189999999999</c:v>
                </c:pt>
                <c:pt idx="45">
                  <c:v>33.441813000000003</c:v>
                </c:pt>
                <c:pt idx="46">
                  <c:v>47.226359000000002</c:v>
                </c:pt>
                <c:pt idx="47">
                  <c:v>51.752557000000003</c:v>
                </c:pt>
                <c:pt idx="48">
                  <c:v>73.752328000000006</c:v>
                </c:pt>
                <c:pt idx="49">
                  <c:v>74.156548000000001</c:v>
                </c:pt>
                <c:pt idx="50">
                  <c:v>91.795074999999997</c:v>
                </c:pt>
                <c:pt idx="51">
                  <c:v>90.297461999999996</c:v>
                </c:pt>
                <c:pt idx="52">
                  <c:v>83.949460999999999</c:v>
                </c:pt>
                <c:pt idx="53">
                  <c:v>78.092055999999999</c:v>
                </c:pt>
                <c:pt idx="54">
                  <c:v>67.532929999999993</c:v>
                </c:pt>
                <c:pt idx="55">
                  <c:v>67.92559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3E-42C0-AC99-C345486B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8402256"/>
        <c:axId val="1548388528"/>
      </c:lineChart>
      <c:catAx>
        <c:axId val="154840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yriad Pro" panose="020B0503030403020204" pitchFamily="34" charset="0"/>
                <a:ea typeface="+mn-ea"/>
                <a:cs typeface="+mn-cs"/>
              </a:defRPr>
            </a:pPr>
            <a:endParaRPr lang="en-US"/>
          </a:p>
        </c:txPr>
        <c:crossAx val="1548388528"/>
        <c:crosses val="autoZero"/>
        <c:auto val="1"/>
        <c:lblAlgn val="ctr"/>
        <c:lblOffset val="100"/>
        <c:tickLblSkip val="2"/>
        <c:noMultiLvlLbl val="0"/>
      </c:catAx>
      <c:valAx>
        <c:axId val="15483885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Myriad Pro" panose="020B0503030403020204" pitchFamily="34" charset="0"/>
                    <a:ea typeface="+mn-ea"/>
                    <a:cs typeface="+mn-cs"/>
                  </a:defRPr>
                </a:pPr>
                <a:r>
                  <a:rPr lang="en-US" b="1"/>
                  <a:t>US$/Mwh (excl taxes)</a:t>
                </a:r>
              </a:p>
            </c:rich>
          </c:tx>
          <c:layout>
            <c:manualLayout>
              <c:xMode val="edge"/>
              <c:yMode val="edge"/>
              <c:x val="7.8329279638920529E-3"/>
              <c:y val="0.225921087110104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Myriad Pro" panose="020B05030304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yriad Pro" panose="020B0503030403020204" pitchFamily="34" charset="0"/>
                <a:ea typeface="+mn-ea"/>
                <a:cs typeface="+mn-cs"/>
              </a:defRPr>
            </a:pPr>
            <a:endParaRPr lang="en-US"/>
          </a:p>
        </c:txPr>
        <c:crossAx val="1548402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6311878203521055E-2"/>
          <c:y val="0.93449419645599097"/>
          <c:w val="0.91871365538115324"/>
          <c:h val="6.4960178647454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Myriad Pro" panose="020B05030304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Myriad Pro" panose="020B0503030403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466764670788476E-2"/>
          <c:y val="4.3117270642817701E-2"/>
          <c:w val="0.88299719954455214"/>
          <c:h val="0.6928201565369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'Section 8'!$B$929</c:f>
              <c:strCache>
                <c:ptCount val="1"/>
                <c:pt idx="0">
                  <c:v>Industrial electricity price index (real)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'Section 8'!$E$928:$V$928</c:f>
              <c:strCache>
                <c:ptCount val="18"/>
                <c:pt idx="0">
                  <c:v>OECD Europe</c:v>
                </c:pt>
                <c:pt idx="1">
                  <c:v>Austria</c:v>
                </c:pt>
                <c:pt idx="2">
                  <c:v>Belgium</c:v>
                </c:pt>
                <c:pt idx="3">
                  <c:v>Denmark</c:v>
                </c:pt>
                <c:pt idx="4">
                  <c:v>Finland</c:v>
                </c:pt>
                <c:pt idx="5">
                  <c:v>France</c:v>
                </c:pt>
                <c:pt idx="6">
                  <c:v>Germany</c:v>
                </c:pt>
                <c:pt idx="8">
                  <c:v>Greece</c:v>
                </c:pt>
                <c:pt idx="9">
                  <c:v>Ireland</c:v>
                </c:pt>
                <c:pt idx="10">
                  <c:v>Italy</c:v>
                </c:pt>
                <c:pt idx="11">
                  <c:v>Luxembourg</c:v>
                </c:pt>
                <c:pt idx="12">
                  <c:v>Netherlands</c:v>
                </c:pt>
                <c:pt idx="13">
                  <c:v>Portugal</c:v>
                </c:pt>
                <c:pt idx="14">
                  <c:v>Spain</c:v>
                </c:pt>
                <c:pt idx="15">
                  <c:v>Sweden</c:v>
                </c:pt>
                <c:pt idx="16">
                  <c:v>UK</c:v>
                </c:pt>
                <c:pt idx="17">
                  <c:v>USA</c:v>
                </c:pt>
              </c:strCache>
            </c:strRef>
          </c:cat>
          <c:val>
            <c:numRef>
              <c:f>'Section 8'!$E$929:$V$929</c:f>
              <c:numCache>
                <c:formatCode>0</c:formatCode>
                <c:ptCount val="18"/>
                <c:pt idx="0">
                  <c:v>138.20055246749999</c:v>
                </c:pt>
                <c:pt idx="1">
                  <c:v>187.98294731039999</c:v>
                </c:pt>
                <c:pt idx="2">
                  <c:v>118.53872434119999</c:v>
                </c:pt>
                <c:pt idx="3">
                  <c:v>121.7452671178</c:v>
                </c:pt>
                <c:pt idx="4">
                  <c:v>83.184688840800007</c:v>
                </c:pt>
                <c:pt idx="5">
                  <c:v>136.96634558869999</c:v>
                </c:pt>
                <c:pt idx="6">
                  <c:v>113.7400808591</c:v>
                </c:pt>
                <c:pt idx="8">
                  <c:v>129.79717261990001</c:v>
                </c:pt>
                <c:pt idx="9">
                  <c:v>238.0610549411</c:v>
                </c:pt>
                <c:pt idx="10">
                  <c:v>100.2478935588</c:v>
                </c:pt>
                <c:pt idx="11">
                  <c:v>206.1201538018</c:v>
                </c:pt>
                <c:pt idx="12">
                  <c:v>228.61901980350001</c:v>
                </c:pt>
                <c:pt idx="13">
                  <c:v>79.378069761399999</c:v>
                </c:pt>
                <c:pt idx="14">
                  <c:v>92.086607005499999</c:v>
                </c:pt>
                <c:pt idx="15">
                  <c:v>124.4375332354</c:v>
                </c:pt>
                <c:pt idx="16">
                  <c:v>193.06917434269999</c:v>
                </c:pt>
                <c:pt idx="17">
                  <c:v>87.837366489800004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0-4275-98DD-BC9F138F4899}"/>
            </c:ext>
          </c:extLst>
        </c:ser>
        <c:ser>
          <c:idx val="1"/>
          <c:order val="1"/>
          <c:tx>
            <c:strRef>
              <c:f>'Section 8'!$B$930</c:f>
              <c:strCache>
                <c:ptCount val="1"/>
                <c:pt idx="0">
                  <c:v>Industrial oil price index (real)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'Section 8'!$E$928:$V$928</c:f>
              <c:strCache>
                <c:ptCount val="18"/>
                <c:pt idx="0">
                  <c:v>OECD Europe</c:v>
                </c:pt>
                <c:pt idx="1">
                  <c:v>Austria</c:v>
                </c:pt>
                <c:pt idx="2">
                  <c:v>Belgium</c:v>
                </c:pt>
                <c:pt idx="3">
                  <c:v>Denmark</c:v>
                </c:pt>
                <c:pt idx="4">
                  <c:v>Finland</c:v>
                </c:pt>
                <c:pt idx="5">
                  <c:v>France</c:v>
                </c:pt>
                <c:pt idx="6">
                  <c:v>Germany</c:v>
                </c:pt>
                <c:pt idx="8">
                  <c:v>Greece</c:v>
                </c:pt>
                <c:pt idx="9">
                  <c:v>Ireland</c:v>
                </c:pt>
                <c:pt idx="10">
                  <c:v>Italy</c:v>
                </c:pt>
                <c:pt idx="11">
                  <c:v>Luxembourg</c:v>
                </c:pt>
                <c:pt idx="12">
                  <c:v>Netherlands</c:v>
                </c:pt>
                <c:pt idx="13">
                  <c:v>Portugal</c:v>
                </c:pt>
                <c:pt idx="14">
                  <c:v>Spain</c:v>
                </c:pt>
                <c:pt idx="15">
                  <c:v>Sweden</c:v>
                </c:pt>
                <c:pt idx="16">
                  <c:v>UK</c:v>
                </c:pt>
                <c:pt idx="17">
                  <c:v>USA</c:v>
                </c:pt>
              </c:strCache>
            </c:strRef>
          </c:cat>
          <c:val>
            <c:numRef>
              <c:f>'Section 8'!$E$930:$V$930</c:f>
              <c:numCache>
                <c:formatCode>0</c:formatCode>
                <c:ptCount val="18"/>
                <c:pt idx="0">
                  <c:v>105.7611271001</c:v>
                </c:pt>
                <c:pt idx="1">
                  <c:v>122.4267118657</c:v>
                </c:pt>
                <c:pt idx="2">
                  <c:v>94.176376525600006</c:v>
                </c:pt>
                <c:pt idx="3">
                  <c:v>95.524282571399993</c:v>
                </c:pt>
                <c:pt idx="4">
                  <c:v>117.7365333767</c:v>
                </c:pt>
                <c:pt idx="5">
                  <c:v>114.52603652019999</c:v>
                </c:pt>
                <c:pt idx="6">
                  <c:v>112.15389264140001</c:v>
                </c:pt>
                <c:pt idx="8">
                  <c:v>109.2770141484</c:v>
                </c:pt>
                <c:pt idx="9">
                  <c:v>160.83228470789999</c:v>
                </c:pt>
                <c:pt idx="10">
                  <c:v>93.196942490699996</c:v>
                </c:pt>
                <c:pt idx="11">
                  <c:v>106.1064130483</c:v>
                </c:pt>
                <c:pt idx="12">
                  <c:v>110.2125758287</c:v>
                </c:pt>
                <c:pt idx="13">
                  <c:v>110.054314922</c:v>
                </c:pt>
                <c:pt idx="14">
                  <c:v>100.9196051257</c:v>
                </c:pt>
                <c:pt idx="15">
                  <c:v>120.41380098419999</c:v>
                </c:pt>
                <c:pt idx="16">
                  <c:v>99.150690962300004</c:v>
                </c:pt>
                <c:pt idx="17">
                  <c:v>122.9635442844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60-4275-98DD-BC9F138F4899}"/>
            </c:ext>
          </c:extLst>
        </c:ser>
        <c:ser>
          <c:idx val="2"/>
          <c:order val="2"/>
          <c:tx>
            <c:strRef>
              <c:f>'Section 8'!$B$931</c:f>
              <c:strCache>
                <c:ptCount val="1"/>
                <c:pt idx="0">
                  <c:v>Industrial gas price index (real)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'Section 8'!$E$928:$V$928</c:f>
              <c:strCache>
                <c:ptCount val="18"/>
                <c:pt idx="0">
                  <c:v>OECD Europe</c:v>
                </c:pt>
                <c:pt idx="1">
                  <c:v>Austria</c:v>
                </c:pt>
                <c:pt idx="2">
                  <c:v>Belgium</c:v>
                </c:pt>
                <c:pt idx="3">
                  <c:v>Denmark</c:v>
                </c:pt>
                <c:pt idx="4">
                  <c:v>Finland</c:v>
                </c:pt>
                <c:pt idx="5">
                  <c:v>France</c:v>
                </c:pt>
                <c:pt idx="6">
                  <c:v>Germany</c:v>
                </c:pt>
                <c:pt idx="8">
                  <c:v>Greece</c:v>
                </c:pt>
                <c:pt idx="9">
                  <c:v>Ireland</c:v>
                </c:pt>
                <c:pt idx="10">
                  <c:v>Italy</c:v>
                </c:pt>
                <c:pt idx="11">
                  <c:v>Luxembourg</c:v>
                </c:pt>
                <c:pt idx="12">
                  <c:v>Netherlands</c:v>
                </c:pt>
                <c:pt idx="13">
                  <c:v>Portugal</c:v>
                </c:pt>
                <c:pt idx="14">
                  <c:v>Spain</c:v>
                </c:pt>
                <c:pt idx="15">
                  <c:v>Sweden</c:v>
                </c:pt>
                <c:pt idx="16">
                  <c:v>UK</c:v>
                </c:pt>
                <c:pt idx="17">
                  <c:v>USA</c:v>
                </c:pt>
              </c:strCache>
            </c:strRef>
          </c:cat>
          <c:val>
            <c:numRef>
              <c:f>'Section 8'!$E$931:$V$931</c:f>
              <c:numCache>
                <c:formatCode>0</c:formatCode>
                <c:ptCount val="18"/>
                <c:pt idx="0">
                  <c:v>151.44031803390001</c:v>
                </c:pt>
                <c:pt idx="1">
                  <c:v>138.98930277669999</c:v>
                </c:pt>
                <c:pt idx="2">
                  <c:v>109.2162404977</c:v>
                </c:pt>
                <c:pt idx="3">
                  <c:v>133.70270408249999</c:v>
                </c:pt>
                <c:pt idx="4">
                  <c:v>108.0009892866</c:v>
                </c:pt>
                <c:pt idx="5">
                  <c:v>139.64989638169999</c:v>
                </c:pt>
                <c:pt idx="6">
                  <c:v>175.344519929</c:v>
                </c:pt>
                <c:pt idx="8">
                  <c:v>110.86145066650001</c:v>
                </c:pt>
                <c:pt idx="9">
                  <c:v>263.9379714881</c:v>
                </c:pt>
                <c:pt idx="10">
                  <c:v>119.5784495544</c:v>
                </c:pt>
                <c:pt idx="11">
                  <c:v>117.00375184649999</c:v>
                </c:pt>
                <c:pt idx="12">
                  <c:v>159.23416498860001</c:v>
                </c:pt>
                <c:pt idx="13">
                  <c:v>118.09609133070001</c:v>
                </c:pt>
                <c:pt idx="14">
                  <c:v>123.1476826335</c:v>
                </c:pt>
                <c:pt idx="15" formatCode="General">
                  <c:v>0</c:v>
                </c:pt>
                <c:pt idx="16">
                  <c:v>195.60466724400001</c:v>
                </c:pt>
                <c:pt idx="17">
                  <c:v>86.9455999889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60-4275-98DD-BC9F138F4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402256"/>
        <c:axId val="1548388528"/>
      </c:barChart>
      <c:catAx>
        <c:axId val="1548402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Myriad Pro" panose="020B0503030403020204" pitchFamily="34" charset="0"/>
                <a:ea typeface="+mn-ea"/>
                <a:cs typeface="+mn-cs"/>
              </a:defRPr>
            </a:pPr>
            <a:endParaRPr lang="en-US"/>
          </a:p>
        </c:txPr>
        <c:crossAx val="1548388528"/>
        <c:crossesAt val="100"/>
        <c:auto val="0"/>
        <c:lblAlgn val="ctr"/>
        <c:lblOffset val="100"/>
        <c:noMultiLvlLbl val="0"/>
      </c:catAx>
      <c:valAx>
        <c:axId val="154838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Myriad Pro" panose="020B0503030403020204" pitchFamily="34" charset="0"/>
                    <a:ea typeface="+mn-ea"/>
                    <a:cs typeface="+mn-cs"/>
                  </a:defRPr>
                </a:pPr>
                <a:r>
                  <a:rPr lang="en-US" b="1"/>
                  <a:t>index Q4 2023 relative to 2015</a:t>
                </a:r>
              </a:p>
            </c:rich>
          </c:tx>
          <c:layout>
            <c:manualLayout>
              <c:xMode val="edge"/>
              <c:yMode val="edge"/>
              <c:x val="3.9156428699380682E-3"/>
              <c:y val="0.118520025148140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Myriad Pro" panose="020B05030304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Myriad Pro" panose="020B0503030403020204" pitchFamily="34" charset="0"/>
                <a:ea typeface="+mn-ea"/>
                <a:cs typeface="+mn-cs"/>
              </a:defRPr>
            </a:pPr>
            <a:endParaRPr lang="en-US"/>
          </a:p>
        </c:txPr>
        <c:crossAx val="1548402256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3449415602032226"/>
          <c:w val="1"/>
          <c:h val="6.49602184123175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Myriad Pro" panose="020B05030304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Myriad Pro" panose="020B0503030403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'Section 8'!$C$497</c:f>
              <c:strCache>
                <c:ptCount val="1"/>
                <c:pt idx="0">
                  <c:v>Hydro (normalised)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8'!$Z$481:$AT$481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'Section 8'!$Z$497:$AT$497</c:f>
              <c:numCache>
                <c:formatCode>0.0%</c:formatCode>
                <c:ptCount val="21"/>
                <c:pt idx="0">
                  <c:v>2.6316324010144099E-2</c:v>
                </c:pt>
                <c:pt idx="1">
                  <c:v>2.7186475678847927E-2</c:v>
                </c:pt>
                <c:pt idx="2">
                  <c:v>2.755522478848791E-2</c:v>
                </c:pt>
                <c:pt idx="3">
                  <c:v>2.6500353773771426E-2</c:v>
                </c:pt>
                <c:pt idx="4">
                  <c:v>2.6030344230496716E-2</c:v>
                </c:pt>
                <c:pt idx="5">
                  <c:v>2.5186936192425315E-2</c:v>
                </c:pt>
                <c:pt idx="6">
                  <c:v>2.4759068682293731E-2</c:v>
                </c:pt>
                <c:pt idx="7">
                  <c:v>2.3894297666177566E-2</c:v>
                </c:pt>
                <c:pt idx="8">
                  <c:v>2.3437154761010704E-2</c:v>
                </c:pt>
                <c:pt idx="9">
                  <c:v>2.3636464463516124E-2</c:v>
                </c:pt>
                <c:pt idx="10">
                  <c:v>2.3888707174574805E-2</c:v>
                </c:pt>
                <c:pt idx="11">
                  <c:v>2.2857549004971597E-2</c:v>
                </c:pt>
                <c:pt idx="12">
                  <c:v>2.2424830325547828E-2</c:v>
                </c:pt>
                <c:pt idx="13">
                  <c:v>2.1848204461990754E-2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F-43DA-A524-10A1F5E382FF}"/>
            </c:ext>
          </c:extLst>
        </c:ser>
        <c:ser>
          <c:idx val="4"/>
          <c:order val="1"/>
          <c:tx>
            <c:strRef>
              <c:f>'Section 8'!$C$498</c:f>
              <c:strCache>
                <c:ptCount val="1"/>
                <c:pt idx="0">
                  <c:v>Wind (normalised)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'Section 8'!$Z$481:$AT$481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'Section 8'!$Z$498:$AT$498</c:f>
              <c:numCache>
                <c:formatCode>0.0%</c:formatCode>
                <c:ptCount val="21"/>
                <c:pt idx="0">
                  <c:v>0.11911099435808656</c:v>
                </c:pt>
                <c:pt idx="1">
                  <c:v>0.1431602146950314</c:v>
                </c:pt>
                <c:pt idx="2">
                  <c:v>0.15472815075933913</c:v>
                </c:pt>
                <c:pt idx="3">
                  <c:v>0.16560840584720216</c:v>
                </c:pt>
                <c:pt idx="4">
                  <c:v>0.18774396779637337</c:v>
                </c:pt>
                <c:pt idx="5">
                  <c:v>0.21530764888847281</c:v>
                </c:pt>
                <c:pt idx="6">
                  <c:v>0.2227117099148149</c:v>
                </c:pt>
                <c:pt idx="7">
                  <c:v>0.25438536449250265</c:v>
                </c:pt>
                <c:pt idx="8">
                  <c:v>0.28155048264762483</c:v>
                </c:pt>
                <c:pt idx="9">
                  <c:v>0.31250982800992072</c:v>
                </c:pt>
                <c:pt idx="10">
                  <c:v>0.33521463626318271</c:v>
                </c:pt>
                <c:pt idx="11">
                  <c:v>0.32919089804153545</c:v>
                </c:pt>
                <c:pt idx="12">
                  <c:v>0.33289228087045625</c:v>
                </c:pt>
                <c:pt idx="13">
                  <c:v>0.34111186528283483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F-43DA-A524-10A1F5E382FF}"/>
            </c:ext>
          </c:extLst>
        </c:ser>
        <c:ser>
          <c:idx val="5"/>
          <c:order val="2"/>
          <c:tx>
            <c:strRef>
              <c:f>'Section 8'!$C$499</c:f>
              <c:strCache>
                <c:ptCount val="1"/>
                <c:pt idx="0">
                  <c:v>Solar PV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8'!$Z$481:$AT$481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'Section 8'!$Z$499:$AT$499</c:f>
              <c:numCache>
                <c:formatCode>0.0%</c:formatCode>
                <c:ptCount val="21"/>
                <c:pt idx="0">
                  <c:v>1.6616212955619354E-5</c:v>
                </c:pt>
                <c:pt idx="1">
                  <c:v>1.9599247461219437E-5</c:v>
                </c:pt>
                <c:pt idx="2">
                  <c:v>2.344254243735235E-5</c:v>
                </c:pt>
                <c:pt idx="3">
                  <c:v>2.5127727221158077E-5</c:v>
                </c:pt>
                <c:pt idx="4">
                  <c:v>7.3399352211370115E-5</c:v>
                </c:pt>
                <c:pt idx="5">
                  <c:v>1.2496490140422186E-4</c:v>
                </c:pt>
                <c:pt idx="6">
                  <c:v>2.0149751352542739E-4</c:v>
                </c:pt>
                <c:pt idx="7">
                  <c:v>3.8527819863171559E-4</c:v>
                </c:pt>
                <c:pt idx="8">
                  <c:v>7.028997944614891E-4</c:v>
                </c:pt>
                <c:pt idx="9">
                  <c:v>1.2780977008112957E-3</c:v>
                </c:pt>
                <c:pt idx="10">
                  <c:v>2.0027315399287933E-3</c:v>
                </c:pt>
                <c:pt idx="11">
                  <c:v>2.5397067901354957E-3</c:v>
                </c:pt>
                <c:pt idx="12">
                  <c:v>4.3660651903914558E-3</c:v>
                </c:pt>
                <c:pt idx="13">
                  <c:v>1.8559542464252791E-2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7F-43DA-A524-10A1F5E382FF}"/>
            </c:ext>
          </c:extLst>
        </c:ser>
        <c:ser>
          <c:idx val="0"/>
          <c:order val="3"/>
          <c:tx>
            <c:strRef>
              <c:f>'Section 8'!$C$500</c:f>
              <c:strCache>
                <c:ptCount val="1"/>
                <c:pt idx="0">
                  <c:v>Renewable waste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'Section 8'!$Z$481:$AT$481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'Section 8'!$Z$500:$AT$500</c:f>
              <c:numCache>
                <c:formatCode>0.0%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2.4199163195585778E-3</c:v>
                </c:pt>
                <c:pt idx="3">
                  <c:v>2.6738561923275524E-3</c:v>
                </c:pt>
                <c:pt idx="4">
                  <c:v>2.590939901597652E-3</c:v>
                </c:pt>
                <c:pt idx="5">
                  <c:v>2.6787526306571293E-3</c:v>
                </c:pt>
                <c:pt idx="6">
                  <c:v>2.5677547249997792E-3</c:v>
                </c:pt>
                <c:pt idx="7">
                  <c:v>5.0258534140479377E-3</c:v>
                </c:pt>
                <c:pt idx="8">
                  <c:v>1.0693819848865371E-2</c:v>
                </c:pt>
                <c:pt idx="9">
                  <c:v>1.0219137312751753E-2</c:v>
                </c:pt>
                <c:pt idx="10">
                  <c:v>1.0240966787407286E-2</c:v>
                </c:pt>
                <c:pt idx="11">
                  <c:v>1.0543292089113535E-2</c:v>
                </c:pt>
                <c:pt idx="12">
                  <c:v>1.0184519227691188E-2</c:v>
                </c:pt>
                <c:pt idx="13">
                  <c:v>9.5830767628833705E-3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7F-43DA-A524-10A1F5E382FF}"/>
            </c:ext>
          </c:extLst>
        </c:ser>
        <c:ser>
          <c:idx val="1"/>
          <c:order val="4"/>
          <c:tx>
            <c:strRef>
              <c:f>'Section 8'!$C$501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8'!$Z$481:$AT$481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'Section 8'!$Z$501:$AT$501</c:f>
              <c:numCache>
                <c:formatCode>0.0%</c:formatCode>
                <c:ptCount val="21"/>
                <c:pt idx="0">
                  <c:v>3.8300021782598499E-3</c:v>
                </c:pt>
                <c:pt idx="1">
                  <c:v>4.9280897463282415E-3</c:v>
                </c:pt>
                <c:pt idx="2">
                  <c:v>6.4960881799580204E-3</c:v>
                </c:pt>
                <c:pt idx="3">
                  <c:v>8.1580275934798174E-3</c:v>
                </c:pt>
                <c:pt idx="4">
                  <c:v>9.4758134468900957E-3</c:v>
                </c:pt>
                <c:pt idx="5">
                  <c:v>6.8359554185281664E-3</c:v>
                </c:pt>
                <c:pt idx="6">
                  <c:v>1.3401889027328534E-2</c:v>
                </c:pt>
                <c:pt idx="7">
                  <c:v>1.2716214300962618E-2</c:v>
                </c:pt>
                <c:pt idx="8">
                  <c:v>1.0821340077923703E-2</c:v>
                </c:pt>
                <c:pt idx="9">
                  <c:v>1.1043746305897443E-2</c:v>
                </c:pt>
                <c:pt idx="10">
                  <c:v>1.3584379196398476E-2</c:v>
                </c:pt>
                <c:pt idx="11">
                  <c:v>7.0193344557919618E-3</c:v>
                </c:pt>
                <c:pt idx="12">
                  <c:v>7.5165689626259633E-4</c:v>
                </c:pt>
                <c:pt idx="13">
                  <c:v>9.8581517114578344E-3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7F-43DA-A524-10A1F5E382FF}"/>
            </c:ext>
          </c:extLst>
        </c:ser>
        <c:ser>
          <c:idx val="2"/>
          <c:order val="5"/>
          <c:tx>
            <c:strRef>
              <c:f>'Section 8'!$C$502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8'!$Z$481:$AT$481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'Section 8'!$Z$502:$AT$502</c:f>
              <c:numCache>
                <c:formatCode>0.0%</c:formatCode>
                <c:ptCount val="21"/>
                <c:pt idx="0">
                  <c:v>6.362950542468008E-3</c:v>
                </c:pt>
                <c:pt idx="1">
                  <c:v>6.4499632358633778E-3</c:v>
                </c:pt>
                <c:pt idx="2">
                  <c:v>6.2636056972076373E-3</c:v>
                </c:pt>
                <c:pt idx="3">
                  <c:v>5.6020354290954024E-3</c:v>
                </c:pt>
                <c:pt idx="4">
                  <c:v>5.9887585369970998E-3</c:v>
                </c:pt>
                <c:pt idx="5">
                  <c:v>6.087643550646506E-3</c:v>
                </c:pt>
                <c:pt idx="6">
                  <c:v>5.5505913980655897E-3</c:v>
                </c:pt>
                <c:pt idx="7">
                  <c:v>5.2715627774894787E-3</c:v>
                </c:pt>
                <c:pt idx="8">
                  <c:v>4.5071996132449886E-3</c:v>
                </c:pt>
                <c:pt idx="9">
                  <c:v>4.2276937327848981E-3</c:v>
                </c:pt>
                <c:pt idx="10">
                  <c:v>3.674535844535799E-3</c:v>
                </c:pt>
                <c:pt idx="11">
                  <c:v>3.5652703803816395E-3</c:v>
                </c:pt>
                <c:pt idx="12">
                  <c:v>2.9508612575343883E-3</c:v>
                </c:pt>
                <c:pt idx="13">
                  <c:v>2.7478895435112632E-3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7F-43DA-A524-10A1F5E382FF}"/>
            </c:ext>
          </c:extLst>
        </c:ser>
        <c:ser>
          <c:idx val="6"/>
          <c:order val="6"/>
          <c:tx>
            <c:strRef>
              <c:f>'Section 8'!$C$503</c:f>
              <c:strCache>
                <c:ptCount val="1"/>
                <c:pt idx="0">
                  <c:v>Biogas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8'!$Z$481:$AT$481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'Section 8'!$Z$503:$AT$503</c:f>
              <c:numCache>
                <c:formatCode>0.0%</c:formatCode>
                <c:ptCount val="21"/>
                <c:pt idx="0">
                  <c:v>7.8268428064612186E-4</c:v>
                </c:pt>
                <c:pt idx="1">
                  <c:v>7.7384205349618758E-4</c:v>
                </c:pt>
                <c:pt idx="2">
                  <c:v>8.8890995976163129E-4</c:v>
                </c:pt>
                <c:pt idx="3">
                  <c:v>1.032583259980643E-3</c:v>
                </c:pt>
                <c:pt idx="4">
                  <c:v>1.2949825407071315E-3</c:v>
                </c:pt>
                <c:pt idx="5">
                  <c:v>1.0290658830220132E-3</c:v>
                </c:pt>
                <c:pt idx="6">
                  <c:v>1.4969756041783668E-3</c:v>
                </c:pt>
                <c:pt idx="7">
                  <c:v>1.4995782050919531E-3</c:v>
                </c:pt>
                <c:pt idx="8">
                  <c:v>1.4555776302923801E-3</c:v>
                </c:pt>
                <c:pt idx="9">
                  <c:v>1.6883552105762096E-3</c:v>
                </c:pt>
                <c:pt idx="10">
                  <c:v>1.9343056908226353E-3</c:v>
                </c:pt>
                <c:pt idx="11">
                  <c:v>9.304670588805011E-4</c:v>
                </c:pt>
                <c:pt idx="12">
                  <c:v>2.9764524696102251E-4</c:v>
                </c:pt>
                <c:pt idx="13">
                  <c:v>5.7495792110285866E-4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7F-43DA-A524-10A1F5E382FF}"/>
            </c:ext>
          </c:extLst>
        </c:ser>
        <c:ser>
          <c:idx val="8"/>
          <c:order val="8"/>
          <c:tx>
            <c:strRef>
              <c:f>'Section 8'!$C$505</c:f>
              <c:strCache>
                <c:ptCount val="1"/>
                <c:pt idx="0">
                  <c:v>Biomass (excluded)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'Section 8'!$Z$481:$AT$481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'Section 8'!$Z$505:$AT$505</c:f>
              <c:numCache>
                <c:formatCode>0.0%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7.1033459206368303E-3</c:v>
                </c:pt>
                <c:pt idx="12">
                  <c:v>1.4161158363365053E-2</c:v>
                </c:pt>
                <c:pt idx="13">
                  <c:v>1.1625090942348634E-4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7F-43DA-A524-10A1F5E382FF}"/>
            </c:ext>
          </c:extLst>
        </c:ser>
        <c:ser>
          <c:idx val="9"/>
          <c:order val="9"/>
          <c:tx>
            <c:strRef>
              <c:f>'Section 8'!$C$506</c:f>
              <c:strCache>
                <c:ptCount val="1"/>
                <c:pt idx="0">
                  <c:v>Landfill gas (excluded)</c:v>
                </c:pt>
              </c:strCache>
            </c:strRef>
          </c:tx>
          <c:spPr>
            <a:pattFill prst="dkUpDiag">
              <a:fgClr>
                <a:schemeClr val="bg2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'Section 8'!$Z$481:$AT$481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'Section 8'!$Z$506:$AT$506</c:f>
              <c:numCache>
                <c:formatCode>0.0%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7F-43DA-A524-10A1F5E382FF}"/>
            </c:ext>
          </c:extLst>
        </c:ser>
        <c:ser>
          <c:idx val="10"/>
          <c:order val="10"/>
          <c:tx>
            <c:strRef>
              <c:f>'Section 8'!$C$507</c:f>
              <c:strCache>
                <c:ptCount val="1"/>
                <c:pt idx="0">
                  <c:v>Biogas (excluded)</c:v>
                </c:pt>
              </c:strCache>
            </c:strRef>
          </c:tx>
          <c:spPr>
            <a:pattFill prst="dkUpDiag">
              <a:fgClr>
                <a:schemeClr val="accent2">
                  <a:lumMod val="5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'Section 8'!$Z$481:$AT$481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'Section 8'!$Z$507:$AT$507</c:f>
              <c:numCache>
                <c:formatCode>0.0%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7.3041256713082456E-4</c:v>
                </c:pt>
                <c:pt idx="12">
                  <c:v>1.4882477512651586E-3</c:v>
                </c:pt>
                <c:pt idx="13">
                  <c:v>1.2911027017378329E-3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C7F-43DA-A524-10A1F5E382FF}"/>
            </c:ext>
          </c:extLst>
        </c:ser>
        <c:ser>
          <c:idx val="11"/>
          <c:order val="11"/>
          <c:tx>
            <c:strRef>
              <c:f>'Section 8'!$C$508</c:f>
              <c:strCache>
                <c:ptCount val="1"/>
                <c:pt idx="0">
                  <c:v>Target (CAP 24)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0"/>
              <c:layout>
                <c:manualLayout>
                  <c:x val="-9.2692128320901263E-2"/>
                  <c:y val="-0.136096170337693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7F-43DA-A524-10A1F5E382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8'!$Z$481:$AT$481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'Section 8'!$Z$508:$AT$508</c:f>
              <c:numCache>
                <c:formatCode>General</c:formatCode>
                <c:ptCount val="21"/>
                <c:pt idx="20" formatCode="0%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7F-43DA-A524-10A1F5E38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lineChart>
        <c:grouping val="standard"/>
        <c:varyColors val="0"/>
        <c:ser>
          <c:idx val="7"/>
          <c:order val="7"/>
          <c:tx>
            <c:strRef>
              <c:f>'Section 8'!$C$504</c:f>
              <c:strCache>
                <c:ptCount val="1"/>
                <c:pt idx="0">
                  <c:v>RES-E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layout>
                <c:manualLayout>
                  <c:x val="-6.835069444444461E-2"/>
                  <c:y val="-9.7993857405511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7F-43DA-A524-10A1F5E382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8'!$Z$481:$AT$481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'Section 8'!$Z$504:$AT$504</c:f>
              <c:numCache>
                <c:formatCode>0.0%</c:formatCode>
                <c:ptCount val="21"/>
                <c:pt idx="0">
                  <c:v>0.15641957158256023</c:v>
                </c:pt>
                <c:pt idx="1">
                  <c:v>0.1825181846570284</c:v>
                </c:pt>
                <c:pt idx="2">
                  <c:v>0.19837533824675027</c:v>
                </c:pt>
                <c:pt idx="3">
                  <c:v>0.20960038982307816</c:v>
                </c:pt>
                <c:pt idx="4">
                  <c:v>0.23319820580527345</c:v>
                </c:pt>
                <c:pt idx="5">
                  <c:v>0.25725096746515613</c:v>
                </c:pt>
                <c:pt idx="6">
                  <c:v>0.27068948686520633</c:v>
                </c:pt>
                <c:pt idx="7">
                  <c:v>0.30317814905490398</c:v>
                </c:pt>
                <c:pt idx="8">
                  <c:v>0.3331684743734234</c:v>
                </c:pt>
                <c:pt idx="9">
                  <c:v>0.3646033227362584</c:v>
                </c:pt>
                <c:pt idx="10">
                  <c:v>0.39054026249685059</c:v>
                </c:pt>
                <c:pt idx="11">
                  <c:v>0.37664651782081021</c:v>
                </c:pt>
                <c:pt idx="12">
                  <c:v>0.37386785901484476</c:v>
                </c:pt>
                <c:pt idx="13">
                  <c:v>0.40428368814803367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7F-43DA-A524-10A1F5E38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Share of electricity GFC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b="1"/>
              <a:t>Road</a:t>
            </a:r>
            <a:r>
              <a:rPr lang="en-IE" b="1" baseline="0"/>
              <a:t> Diesel Demand</a:t>
            </a:r>
            <a:r>
              <a:rPr lang="en-IE" baseline="0"/>
              <a:t> (TWh)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187731481481488E-2"/>
          <c:y val="0.18743849206349206"/>
          <c:w val="0.89147430555555551"/>
          <c:h val="0.711507539682539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'Section 1'!$C$452</c:f>
              <c:strCache>
                <c:ptCount val="1"/>
                <c:pt idx="0">
                  <c:v>Fossil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1'!$F$451:$O$451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'Section 1'!$F$452:$O$452</c:f>
              <c:numCache>
                <c:formatCode>General</c:formatCode>
                <c:ptCount val="10"/>
                <c:pt idx="0">
                  <c:v>27.997091288654367</c:v>
                </c:pt>
                <c:pt idx="1">
                  <c:v>30.467600318154393</c:v>
                </c:pt>
                <c:pt idx="2">
                  <c:v>32.900468045557993</c:v>
                </c:pt>
                <c:pt idx="3">
                  <c:v>33.484314215017726</c:v>
                </c:pt>
                <c:pt idx="4">
                  <c:v>34.887808107069517</c:v>
                </c:pt>
                <c:pt idx="5">
                  <c:v>35.295029979719963</c:v>
                </c:pt>
                <c:pt idx="6">
                  <c:v>30.19436641805617</c:v>
                </c:pt>
                <c:pt idx="7">
                  <c:v>32.217057969827756</c:v>
                </c:pt>
                <c:pt idx="8">
                  <c:v>33.909490629462553</c:v>
                </c:pt>
                <c:pt idx="9">
                  <c:v>33.554496028006113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D-41B7-960D-E0170298710E}"/>
            </c:ext>
          </c:extLst>
        </c:ser>
        <c:ser>
          <c:idx val="1"/>
          <c:order val="1"/>
          <c:tx>
            <c:strRef>
              <c:f>'Section 1'!$C$453</c:f>
              <c:strCache>
                <c:ptCount val="1"/>
                <c:pt idx="0">
                  <c:v>Renewable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'Section 1'!$F$451:$O$451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'Section 1'!$F$453:$O$453</c:f>
              <c:numCache>
                <c:formatCode>General</c:formatCode>
                <c:ptCount val="10"/>
                <c:pt idx="0">
                  <c:v>1.0416625945334541</c:v>
                </c:pt>
                <c:pt idx="1">
                  <c:v>1.1429474767786607</c:v>
                </c:pt>
                <c:pt idx="2">
                  <c:v>0.99699378951853734</c:v>
                </c:pt>
                <c:pt idx="3">
                  <c:v>1.5239630329797225</c:v>
                </c:pt>
                <c:pt idx="4">
                  <c:v>1.4802114762524716</c:v>
                </c:pt>
                <c:pt idx="5">
                  <c:v>1.8968107976082942</c:v>
                </c:pt>
                <c:pt idx="6">
                  <c:v>1.8222459574750836</c:v>
                </c:pt>
                <c:pt idx="7">
                  <c:v>1.8667779778469087</c:v>
                </c:pt>
                <c:pt idx="8">
                  <c:v>2.3707162062971339</c:v>
                </c:pt>
                <c:pt idx="9">
                  <c:v>3.1292354124351673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AD-41B7-960D-E01702987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842215456"/>
        <c:axId val="1842205856"/>
      </c:barChart>
      <c:catAx>
        <c:axId val="184221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2205856"/>
        <c:crosses val="autoZero"/>
        <c:auto val="1"/>
        <c:lblAlgn val="ctr"/>
        <c:lblOffset val="100"/>
        <c:noMultiLvlLbl val="0"/>
      </c:catAx>
      <c:valAx>
        <c:axId val="1842205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2215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934722222222219E-2"/>
          <c:y val="0.18819325396825398"/>
          <c:w val="0.31361369349699386"/>
          <c:h val="9.306335519709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9'!$C$39</c:f>
              <c:strCache>
                <c:ptCount val="1"/>
                <c:pt idx="0">
                  <c:v>Economy (MDD)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'Section 9'!$S$39:$AM$39</c:f>
              <c:numCache>
                <c:formatCode>#,##0</c:formatCode>
                <c:ptCount val="21"/>
                <c:pt idx="0">
                  <c:v>87.903948489307325</c:v>
                </c:pt>
                <c:pt idx="1">
                  <c:v>91.555941541559264</c:v>
                </c:pt>
                <c:pt idx="2">
                  <c:v>100</c:v>
                </c:pt>
                <c:pt idx="3">
                  <c:v>106.17995552556174</c:v>
                </c:pt>
                <c:pt idx="4">
                  <c:v>110.83483609731273</c:v>
                </c:pt>
                <c:pt idx="5">
                  <c:v>107.25254179158969</c:v>
                </c:pt>
                <c:pt idx="6">
                  <c:v>95.278186504995077</c:v>
                </c:pt>
                <c:pt idx="7">
                  <c:v>91.232893383044399</c:v>
                </c:pt>
                <c:pt idx="8">
                  <c:v>89.874320990385996</c:v>
                </c:pt>
                <c:pt idx="9">
                  <c:v>89.781389328347473</c:v>
                </c:pt>
                <c:pt idx="10">
                  <c:v>91.063071833962098</c:v>
                </c:pt>
                <c:pt idx="11">
                  <c:v>96.958147562203365</c:v>
                </c:pt>
                <c:pt idx="12">
                  <c:v>102.74424985341138</c:v>
                </c:pt>
                <c:pt idx="13">
                  <c:v>107.10761265198198</c:v>
                </c:pt>
                <c:pt idx="14">
                  <c:v>111.80010842027237</c:v>
                </c:pt>
                <c:pt idx="15">
                  <c:v>115.23636725707773</c:v>
                </c:pt>
                <c:pt idx="16">
                  <c:v>118.41429820000222</c:v>
                </c:pt>
                <c:pt idx="17">
                  <c:v>113.55308721193951</c:v>
                </c:pt>
                <c:pt idx="18">
                  <c:v>122.76327871754307</c:v>
                </c:pt>
                <c:pt idx="19">
                  <c:v>135.63597340384339</c:v>
                </c:pt>
                <c:pt idx="20">
                  <c:v>142.76294681875007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10'!$R$8:$AL$8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4AE-4A3E-ADA4-2E74CF9CF4A1}"/>
            </c:ext>
          </c:extLst>
        </c:ser>
        <c:ser>
          <c:idx val="1"/>
          <c:order val="1"/>
          <c:tx>
            <c:strRef>
              <c:f>'Section 9'!$C$42</c:f>
              <c:strCache>
                <c:ptCount val="1"/>
                <c:pt idx="0">
                  <c:v>Final energy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'Section 9'!$S$42:$AM$42</c:f>
              <c:numCache>
                <c:formatCode>#,##0</c:formatCode>
                <c:ptCount val="21"/>
                <c:pt idx="0">
                  <c:v>92.260553600510647</c:v>
                </c:pt>
                <c:pt idx="1">
                  <c:v>94.47735251785106</c:v>
                </c:pt>
                <c:pt idx="2">
                  <c:v>100</c:v>
                </c:pt>
                <c:pt idx="3">
                  <c:v>102.68221752644384</c:v>
                </c:pt>
                <c:pt idx="4">
                  <c:v>104.16585663340865</c:v>
                </c:pt>
                <c:pt idx="5">
                  <c:v>104.62554134005231</c:v>
                </c:pt>
                <c:pt idx="6">
                  <c:v>94.999850899135993</c:v>
                </c:pt>
                <c:pt idx="7">
                  <c:v>94.27299610430336</c:v>
                </c:pt>
                <c:pt idx="8">
                  <c:v>87.908503262884793</c:v>
                </c:pt>
                <c:pt idx="9">
                  <c:v>85.070980966375686</c:v>
                </c:pt>
                <c:pt idx="10">
                  <c:v>86.525403545543966</c:v>
                </c:pt>
                <c:pt idx="11">
                  <c:v>86.263532416033414</c:v>
                </c:pt>
                <c:pt idx="12">
                  <c:v>90.537003556360801</c:v>
                </c:pt>
                <c:pt idx="13">
                  <c:v>93.602335353738468</c:v>
                </c:pt>
                <c:pt idx="14">
                  <c:v>94.307689424233715</c:v>
                </c:pt>
                <c:pt idx="15">
                  <c:v>98.642184630220967</c:v>
                </c:pt>
                <c:pt idx="16">
                  <c:v>98.59374302390151</c:v>
                </c:pt>
                <c:pt idx="17">
                  <c:v>89.182558068571581</c:v>
                </c:pt>
                <c:pt idx="18">
                  <c:v>91.216924992160358</c:v>
                </c:pt>
                <c:pt idx="19">
                  <c:v>95.254440680192971</c:v>
                </c:pt>
                <c:pt idx="20">
                  <c:v>96.012317749658308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10'!$R$8:$AL$8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4AE-4A3E-ADA4-2E74CF9CF4A1}"/>
            </c:ext>
          </c:extLst>
        </c:ser>
        <c:ser>
          <c:idx val="2"/>
          <c:order val="2"/>
          <c:tx>
            <c:strRef>
              <c:f>'Section 9'!$C$43</c:f>
              <c:strCache>
                <c:ptCount val="1"/>
                <c:pt idx="0">
                  <c:v>Energy price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'Section 9'!$S$43:$AM$43</c:f>
              <c:numCache>
                <c:formatCode>#,##0</c:formatCode>
                <c:ptCount val="21"/>
                <c:pt idx="2">
                  <c:v>100</c:v>
                </c:pt>
                <c:pt idx="3">
                  <c:v>106.61433041598187</c:v>
                </c:pt>
                <c:pt idx="4">
                  <c:v>108.59988766628206</c:v>
                </c:pt>
                <c:pt idx="5">
                  <c:v>119.18210425435105</c:v>
                </c:pt>
                <c:pt idx="6">
                  <c:v>107.71385953828269</c:v>
                </c:pt>
                <c:pt idx="7">
                  <c:v>117.2307867439452</c:v>
                </c:pt>
                <c:pt idx="8">
                  <c:v>130.42939100673462</c:v>
                </c:pt>
                <c:pt idx="9">
                  <c:v>140.64711504697169</c:v>
                </c:pt>
                <c:pt idx="10">
                  <c:v>141.34137488122639</c:v>
                </c:pt>
                <c:pt idx="11">
                  <c:v>138.65697194164525</c:v>
                </c:pt>
                <c:pt idx="12">
                  <c:v>121.83268252690044</c:v>
                </c:pt>
                <c:pt idx="13">
                  <c:v>114.62672533992875</c:v>
                </c:pt>
                <c:pt idx="14">
                  <c:v>119.10845523913474</c:v>
                </c:pt>
                <c:pt idx="15">
                  <c:v>126.99076043338675</c:v>
                </c:pt>
                <c:pt idx="16">
                  <c:v>128.76016477310131</c:v>
                </c:pt>
                <c:pt idx="17">
                  <c:v>127.73019232984626</c:v>
                </c:pt>
                <c:pt idx="18">
                  <c:v>146.94644240425131</c:v>
                </c:pt>
                <c:pt idx="19">
                  <c:v>188.58196588645473</c:v>
                </c:pt>
                <c:pt idx="20">
                  <c:v>191.20211811102115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AE-4A3E-ADA4-2E74CF9CF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Index relative to 2005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9'!$C$78</c:f>
              <c:strCache>
                <c:ptCount val="1"/>
                <c:pt idx="0">
                  <c:v>Primary energy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'Section 9'!$U$78:$AM$78</c:f>
              <c:numCache>
                <c:formatCode>#,##0</c:formatCode>
                <c:ptCount val="19"/>
                <c:pt idx="0">
                  <c:v>100</c:v>
                </c:pt>
                <c:pt idx="1">
                  <c:v>100.29267489748084</c:v>
                </c:pt>
                <c:pt idx="2">
                  <c:v>102.06268247559343</c:v>
                </c:pt>
                <c:pt idx="3">
                  <c:v>103.1609836426109</c:v>
                </c:pt>
                <c:pt idx="4">
                  <c:v>93.318458801169953</c:v>
                </c:pt>
                <c:pt idx="5">
                  <c:v>92.903754598084831</c:v>
                </c:pt>
                <c:pt idx="6">
                  <c:v>86.798106915390349</c:v>
                </c:pt>
                <c:pt idx="7">
                  <c:v>84.839748579770557</c:v>
                </c:pt>
                <c:pt idx="8">
                  <c:v>84.079990658076326</c:v>
                </c:pt>
                <c:pt idx="9">
                  <c:v>83.564209069674973</c:v>
                </c:pt>
                <c:pt idx="10">
                  <c:v>87.778768134067576</c:v>
                </c:pt>
                <c:pt idx="11">
                  <c:v>91.584337324438494</c:v>
                </c:pt>
                <c:pt idx="12">
                  <c:v>90.88205205627176</c:v>
                </c:pt>
                <c:pt idx="13">
                  <c:v>92.889051009933169</c:v>
                </c:pt>
                <c:pt idx="14">
                  <c:v>92.150592700648403</c:v>
                </c:pt>
                <c:pt idx="15">
                  <c:v>84.249311230856051</c:v>
                </c:pt>
                <c:pt idx="16">
                  <c:v>87.134627291403959</c:v>
                </c:pt>
                <c:pt idx="17">
                  <c:v>90.45778921642588</c:v>
                </c:pt>
                <c:pt idx="18">
                  <c:v>88.815105811574028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10'!$U$8:$AM$8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19E-4295-A2D7-EA7D4E41150E}"/>
            </c:ext>
          </c:extLst>
        </c:ser>
        <c:ser>
          <c:idx val="1"/>
          <c:order val="1"/>
          <c:tx>
            <c:strRef>
              <c:f>'Section 9'!$C$80</c:f>
              <c:strCache>
                <c:ptCount val="1"/>
                <c:pt idx="0">
                  <c:v>Final energy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'Section 9'!$U$80:$AM$80</c:f>
              <c:numCache>
                <c:formatCode>#,##0</c:formatCode>
                <c:ptCount val="19"/>
                <c:pt idx="0">
                  <c:v>100</c:v>
                </c:pt>
                <c:pt idx="1">
                  <c:v>102.68221752644384</c:v>
                </c:pt>
                <c:pt idx="2">
                  <c:v>104.16585663340864</c:v>
                </c:pt>
                <c:pt idx="3">
                  <c:v>104.62554134005231</c:v>
                </c:pt>
                <c:pt idx="4">
                  <c:v>94.999850899136007</c:v>
                </c:pt>
                <c:pt idx="5">
                  <c:v>94.27299610430336</c:v>
                </c:pt>
                <c:pt idx="6">
                  <c:v>87.908503262884793</c:v>
                </c:pt>
                <c:pt idx="7">
                  <c:v>85.070980966375686</c:v>
                </c:pt>
                <c:pt idx="8">
                  <c:v>86.52540354554398</c:v>
                </c:pt>
                <c:pt idx="9">
                  <c:v>86.263532416033414</c:v>
                </c:pt>
                <c:pt idx="10">
                  <c:v>90.537003556360801</c:v>
                </c:pt>
                <c:pt idx="11">
                  <c:v>93.602335353738468</c:v>
                </c:pt>
                <c:pt idx="12">
                  <c:v>94.3076894242337</c:v>
                </c:pt>
                <c:pt idx="13">
                  <c:v>98.642184630220967</c:v>
                </c:pt>
                <c:pt idx="14">
                  <c:v>98.593743023901524</c:v>
                </c:pt>
                <c:pt idx="15">
                  <c:v>89.182558068571581</c:v>
                </c:pt>
                <c:pt idx="16">
                  <c:v>91.216924992160358</c:v>
                </c:pt>
                <c:pt idx="17">
                  <c:v>95.254440680192971</c:v>
                </c:pt>
                <c:pt idx="18">
                  <c:v>96.012317749658294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10'!$U$8:$AM$8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19E-4295-A2D7-EA7D4E41150E}"/>
            </c:ext>
          </c:extLst>
        </c:ser>
        <c:ser>
          <c:idx val="2"/>
          <c:order val="2"/>
          <c:tx>
            <c:strRef>
              <c:f>'Section 9'!$C$79</c:f>
              <c:strCache>
                <c:ptCount val="1"/>
                <c:pt idx="0">
                  <c:v>Energy related CO₂eq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'Section 9'!$U$79:$AM$79</c:f>
              <c:numCache>
                <c:formatCode>#,##0</c:formatCode>
                <c:ptCount val="19"/>
                <c:pt idx="0">
                  <c:v>100</c:v>
                </c:pt>
                <c:pt idx="1">
                  <c:v>98.940000733880481</c:v>
                </c:pt>
                <c:pt idx="2">
                  <c:v>98.795601723053025</c:v>
                </c:pt>
                <c:pt idx="3">
                  <c:v>99.024100299979963</c:v>
                </c:pt>
                <c:pt idx="4">
                  <c:v>89.249545758614872</c:v>
                </c:pt>
                <c:pt idx="5">
                  <c:v>88.529993520808247</c:v>
                </c:pt>
                <c:pt idx="6">
                  <c:v>80.77151308134232</c:v>
                </c:pt>
                <c:pt idx="7">
                  <c:v>80.963606504316957</c:v>
                </c:pt>
                <c:pt idx="8">
                  <c:v>78.451357697579738</c:v>
                </c:pt>
                <c:pt idx="9">
                  <c:v>77.007282228700433</c:v>
                </c:pt>
                <c:pt idx="10">
                  <c:v>80.652631568208349</c:v>
                </c:pt>
                <c:pt idx="11">
                  <c:v>83.957507225199677</c:v>
                </c:pt>
                <c:pt idx="12">
                  <c:v>81.015035043096518</c:v>
                </c:pt>
                <c:pt idx="13">
                  <c:v>80.411767622228339</c:v>
                </c:pt>
                <c:pt idx="14">
                  <c:v>76.875697179404241</c:v>
                </c:pt>
                <c:pt idx="15">
                  <c:v>72.326879431166319</c:v>
                </c:pt>
                <c:pt idx="16">
                  <c:v>76.336262717661285</c:v>
                </c:pt>
                <c:pt idx="17">
                  <c:v>74.890679492827687</c:v>
                </c:pt>
                <c:pt idx="18">
                  <c:v>68.672842211434499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10'!$U$8:$AM$8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19E-4295-A2D7-EA7D4E411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Index relative to 2005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9'!$C$108</c:f>
              <c:strCache>
                <c:ptCount val="1"/>
                <c:pt idx="0">
                  <c:v>% Difference in Heating Degree Day from long term 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'Section 9'!$S$108:$AM$108</c:f>
              <c:numCache>
                <c:formatCode>#,##0.0</c:formatCode>
                <c:ptCount val="21"/>
                <c:pt idx="0">
                  <c:v>-6.1223841265801919</c:v>
                </c:pt>
                <c:pt idx="1">
                  <c:v>-4.9949856610260648</c:v>
                </c:pt>
                <c:pt idx="2">
                  <c:v>-6.8020666618213736</c:v>
                </c:pt>
                <c:pt idx="3">
                  <c:v>-8.8301126721275942</c:v>
                </c:pt>
                <c:pt idx="4">
                  <c:v>-13.112213175841209</c:v>
                </c:pt>
                <c:pt idx="5">
                  <c:v>3.9477434640799913</c:v>
                </c:pt>
                <c:pt idx="6">
                  <c:v>4.1969870738982502</c:v>
                </c:pt>
                <c:pt idx="7">
                  <c:v>22.343656746140709</c:v>
                </c:pt>
                <c:pt idx="8">
                  <c:v>-2.1356504738560362</c:v>
                </c:pt>
                <c:pt idx="9">
                  <c:v>5.1650553931210812</c:v>
                </c:pt>
                <c:pt idx="10">
                  <c:v>7.028505920027488</c:v>
                </c:pt>
                <c:pt idx="11">
                  <c:v>-3.170577765954171</c:v>
                </c:pt>
                <c:pt idx="12">
                  <c:v>4.6534740859520305</c:v>
                </c:pt>
                <c:pt idx="13">
                  <c:v>2.4223910700923419</c:v>
                </c:pt>
                <c:pt idx="14">
                  <c:v>-3.3520974221300475</c:v>
                </c:pt>
                <c:pt idx="15">
                  <c:v>3.4085043581034427</c:v>
                </c:pt>
                <c:pt idx="16">
                  <c:v>0.7704163937767734</c:v>
                </c:pt>
                <c:pt idx="17">
                  <c:v>1.1945199372805324</c:v>
                </c:pt>
                <c:pt idx="18">
                  <c:v>0.55373727314408816</c:v>
                </c:pt>
                <c:pt idx="19">
                  <c:v>-6.2917804246713764</c:v>
                </c:pt>
                <c:pt idx="20">
                  <c:v>-11.990493119214571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025-4310-897D-BE43948D6C96}"/>
            </c:ext>
          </c:extLst>
        </c:ser>
        <c:ser>
          <c:idx val="1"/>
          <c:order val="1"/>
          <c:tx>
            <c:strRef>
              <c:f>'Section 9'!$C$109</c:f>
              <c:strCache>
                <c:ptCount val="1"/>
                <c:pt idx="0">
                  <c:v>% adjustments to residential energy use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'Section 9'!$S$109:$AM$109</c:f>
              <c:numCache>
                <c:formatCode>#,##0.0</c:formatCode>
                <c:ptCount val="21"/>
                <c:pt idx="0">
                  <c:v>3.446749729033844</c:v>
                </c:pt>
                <c:pt idx="1">
                  <c:v>2.7813601392120182</c:v>
                </c:pt>
                <c:pt idx="2">
                  <c:v>3.8524079051738815</c:v>
                </c:pt>
                <c:pt idx="3">
                  <c:v>4.999112459306092</c:v>
                </c:pt>
                <c:pt idx="4">
                  <c:v>7.6206873600253928</c:v>
                </c:pt>
                <c:pt idx="5">
                  <c:v>-2.0694409579482853</c:v>
                </c:pt>
                <c:pt idx="6">
                  <c:v>-2.206048672737666</c:v>
                </c:pt>
                <c:pt idx="7">
                  <c:v>-10.560619627096223</c:v>
                </c:pt>
                <c:pt idx="8">
                  <c:v>1.1415563964743445</c:v>
                </c:pt>
                <c:pt idx="9">
                  <c:v>-2.6198938545993653</c:v>
                </c:pt>
                <c:pt idx="10">
                  <c:v>-3.5220307117785308</c:v>
                </c:pt>
                <c:pt idx="11">
                  <c:v>1.6631659695207948</c:v>
                </c:pt>
                <c:pt idx="12">
                  <c:v>-2.3483207406628375</c:v>
                </c:pt>
                <c:pt idx="13">
                  <c:v>-1.2506246541840962</c:v>
                </c:pt>
                <c:pt idx="14">
                  <c:v>1.770783632691906</c:v>
                </c:pt>
                <c:pt idx="15">
                  <c:v>-1.7419984941036315</c:v>
                </c:pt>
                <c:pt idx="16">
                  <c:v>-0.3983055027054142</c:v>
                </c:pt>
                <c:pt idx="17">
                  <c:v>-0.6179049528177204</c:v>
                </c:pt>
                <c:pt idx="18">
                  <c:v>-0.28387631242828648</c:v>
                </c:pt>
                <c:pt idx="19">
                  <c:v>3.304261710849282</c:v>
                </c:pt>
                <c:pt idx="20">
                  <c:v>6.4785261381801655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025-4310-897D-BE43948D6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  <c:min val="-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Index relative to 2005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42621402043649E-2"/>
          <c:y val="3.1358034369763692E-2"/>
          <c:w val="0.8231141429364639"/>
          <c:h val="0.80109222255932799"/>
        </c:manualLayout>
      </c:layout>
      <c:lineChart>
        <c:grouping val="standard"/>
        <c:varyColors val="0"/>
        <c:ser>
          <c:idx val="0"/>
          <c:order val="0"/>
          <c:tx>
            <c:strRef>
              <c:f>'Section 9'!$C$139</c:f>
              <c:strCache>
                <c:ptCount val="1"/>
                <c:pt idx="0">
                  <c:v>Primary Intensity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'Section 9'!$S$134:$AM$134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9'!$S$139:$AM$139</c:f>
              <c:numCache>
                <c:formatCode>0.000</c:formatCode>
                <c:ptCount val="21"/>
                <c:pt idx="0">
                  <c:v>0.90356436364891968</c:v>
                </c:pt>
                <c:pt idx="1">
                  <c:v>0.87488349431618306</c:v>
                </c:pt>
                <c:pt idx="2">
                  <c:v>0.86597106776510901</c:v>
                </c:pt>
                <c:pt idx="3">
                  <c:v>0.82724359022793315</c:v>
                </c:pt>
                <c:pt idx="4">
                  <c:v>0.79939521977224437</c:v>
                </c:pt>
                <c:pt idx="5">
                  <c:v>0.84593059199883625</c:v>
                </c:pt>
                <c:pt idx="6">
                  <c:v>0.80630859030622448</c:v>
                </c:pt>
                <c:pt idx="7">
                  <c:v>0.78943934098229696</c:v>
                </c:pt>
                <c:pt idx="8">
                  <c:v>0.72559464836055199</c:v>
                </c:pt>
                <c:pt idx="9">
                  <c:v>0.71206410314839863</c:v>
                </c:pt>
                <c:pt idx="10">
                  <c:v>0.69054841659508581</c:v>
                </c:pt>
                <c:pt idx="11">
                  <c:v>0.62770926030640084</c:v>
                </c:pt>
                <c:pt idx="12">
                  <c:v>0.52912100190178357</c:v>
                </c:pt>
                <c:pt idx="13">
                  <c:v>0.54539320984855577</c:v>
                </c:pt>
                <c:pt idx="14">
                  <c:v>0.49178827851147594</c:v>
                </c:pt>
                <c:pt idx="15">
                  <c:v>0.46738707715916133</c:v>
                </c:pt>
                <c:pt idx="16">
                  <c:v>0.44142124150316758</c:v>
                </c:pt>
                <c:pt idx="17">
                  <c:v>0.37661513493545851</c:v>
                </c:pt>
                <c:pt idx="18">
                  <c:v>0.33504842693155129</c:v>
                </c:pt>
                <c:pt idx="19">
                  <c:v>0.32022533987423524</c:v>
                </c:pt>
                <c:pt idx="20">
                  <c:v>0.332814336130205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4-466D-98CF-9FCE9F7E53B8}"/>
            </c:ext>
          </c:extLst>
        </c:ser>
        <c:ser>
          <c:idx val="1"/>
          <c:order val="1"/>
          <c:tx>
            <c:strRef>
              <c:f>'Section 9'!$C$140</c:f>
              <c:strCache>
                <c:ptCount val="1"/>
                <c:pt idx="0">
                  <c:v>Final Intensity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'Section 9'!$S$134:$AM$134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9'!$S$140:$AM$140</c:f>
              <c:numCache>
                <c:formatCode>0.000</c:formatCode>
                <c:ptCount val="21"/>
                <c:pt idx="0">
                  <c:v>0.71722749377367667</c:v>
                </c:pt>
                <c:pt idx="1">
                  <c:v>0.68777378598175132</c:v>
                </c:pt>
                <c:pt idx="2">
                  <c:v>0.68846024018563423</c:v>
                </c:pt>
                <c:pt idx="3">
                  <c:v>0.6733407789040623</c:v>
                </c:pt>
                <c:pt idx="4">
                  <c:v>0.64862762267856078</c:v>
                </c:pt>
                <c:pt idx="5">
                  <c:v>0.68206237275081361</c:v>
                </c:pt>
                <c:pt idx="6">
                  <c:v>0.65257755802388506</c:v>
                </c:pt>
                <c:pt idx="7">
                  <c:v>0.63686633234161416</c:v>
                </c:pt>
                <c:pt idx="8">
                  <c:v>0.58423851679751637</c:v>
                </c:pt>
                <c:pt idx="9">
                  <c:v>0.56764477158283622</c:v>
                </c:pt>
                <c:pt idx="10">
                  <c:v>0.56496376458489284</c:v>
                </c:pt>
                <c:pt idx="11">
                  <c:v>0.51515859308458289</c:v>
                </c:pt>
                <c:pt idx="12">
                  <c:v>0.43387272936642968</c:v>
                </c:pt>
                <c:pt idx="13">
                  <c:v>0.44314948247619085</c:v>
                </c:pt>
                <c:pt idx="14">
                  <c:v>0.40571646705421638</c:v>
                </c:pt>
                <c:pt idx="15">
                  <c:v>0.39459388864513056</c:v>
                </c:pt>
                <c:pt idx="16">
                  <c:v>0.37547405346455709</c:v>
                </c:pt>
                <c:pt idx="17">
                  <c:v>0.31694712506990042</c:v>
                </c:pt>
                <c:pt idx="18">
                  <c:v>0.27884811604388449</c:v>
                </c:pt>
                <c:pt idx="19">
                  <c:v>0.26808361452310953</c:v>
                </c:pt>
                <c:pt idx="20">
                  <c:v>0.28603384918002128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4-466D-98CF-9FCE9F7E53B8}"/>
            </c:ext>
          </c:extLst>
        </c:ser>
        <c:ser>
          <c:idx val="2"/>
          <c:order val="2"/>
          <c:tx>
            <c:strRef>
              <c:f>'Section 9'!$C$141</c:f>
              <c:strCache>
                <c:ptCount val="1"/>
                <c:pt idx="0">
                  <c:v>Electricity Intensity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'Section 9'!$S$134:$AM$134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9'!$S$141:$AM$141</c:f>
              <c:numCache>
                <c:formatCode>0.000</c:formatCode>
                <c:ptCount val="21"/>
                <c:pt idx="0">
                  <c:v>0.12212477597378492</c:v>
                </c:pt>
                <c:pt idx="1">
                  <c:v>0.11448454984210212</c:v>
                </c:pt>
                <c:pt idx="2">
                  <c:v>0.11435227195473839</c:v>
                </c:pt>
                <c:pt idx="3">
                  <c:v>0.11574241448272574</c:v>
                </c:pt>
                <c:pt idx="4">
                  <c:v>0.10984233467226795</c:v>
                </c:pt>
                <c:pt idx="5">
                  <c:v>0.118611763344183</c:v>
                </c:pt>
                <c:pt idx="6">
                  <c:v>0.11839708499444289</c:v>
                </c:pt>
                <c:pt idx="7">
                  <c:v>0.11703571086812616</c:v>
                </c:pt>
                <c:pt idx="8">
                  <c:v>0.11275866718306808</c:v>
                </c:pt>
                <c:pt idx="9">
                  <c:v>0.11300811861936567</c:v>
                </c:pt>
                <c:pt idx="10">
                  <c:v>0.11072293830761731</c:v>
                </c:pt>
                <c:pt idx="11">
                  <c:v>0.10107646992974266</c:v>
                </c:pt>
                <c:pt idx="12">
                  <c:v>8.4295360076353437E-2</c:v>
                </c:pt>
                <c:pt idx="13">
                  <c:v>8.5177900392697181E-2</c:v>
                </c:pt>
                <c:pt idx="14">
                  <c:v>7.8140965851609429E-2</c:v>
                </c:pt>
                <c:pt idx="15">
                  <c:v>7.6036914523008398E-2</c:v>
                </c:pt>
                <c:pt idx="16">
                  <c:v>7.3780321015614742E-2</c:v>
                </c:pt>
                <c:pt idx="17">
                  <c:v>6.9378437595866677E-2</c:v>
                </c:pt>
                <c:pt idx="18">
                  <c:v>6.2384598748991341E-2</c:v>
                </c:pt>
                <c:pt idx="19">
                  <c:v>5.8205332416418364E-2</c:v>
                </c:pt>
                <c:pt idx="20">
                  <c:v>6.4141245432830535E-2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4-466D-98CF-9FCE9F7E5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5724144"/>
        <c:axId val="815730384"/>
      </c:lineChart>
      <c:dateAx>
        <c:axId val="81572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730384"/>
        <c:crosses val="autoZero"/>
        <c:auto val="0"/>
        <c:lblOffset val="100"/>
        <c:baseTimeUnit val="days"/>
      </c:dateAx>
      <c:valAx>
        <c:axId val="81573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>
                    <a:solidFill>
                      <a:srgbClr val="595959"/>
                    </a:solidFill>
                    <a:latin typeface="+mn-lt"/>
                  </a:rPr>
                  <a:t>Energy intensity kWh/€</a:t>
                </a:r>
                <a:r>
                  <a:rPr lang="en-US" sz="1000" b="0" baseline="-25000">
                    <a:solidFill>
                      <a:srgbClr val="595959"/>
                    </a:solidFill>
                    <a:latin typeface="+mn-lt"/>
                  </a:rPr>
                  <a:t>2022</a:t>
                </a:r>
              </a:p>
            </c:rich>
          </c:tx>
          <c:layout>
            <c:manualLayout>
              <c:xMode val="edge"/>
              <c:yMode val="edge"/>
              <c:x val="2.0751633986928106E-3"/>
              <c:y val="0.235992642303878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595959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724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2023825548008361E-2"/>
          <c:y val="0.93311660923970607"/>
          <c:w val="0.8952777923571279"/>
          <c:h val="6.36351288914260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Myriad Pro" panose="020B0503030403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10'!$C$44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B9390"/>
            </a:solidFill>
            <a:ln>
              <a:noFill/>
            </a:ln>
            <a:effectLst/>
          </c:spPr>
          <c:invertIfNegative val="0"/>
          <c:val>
            <c:numRef>
              <c:f>'Section 10'!$S$44:$AM$44</c:f>
              <c:numCache>
                <c:formatCode>#,##0</c:formatCode>
                <c:ptCount val="21"/>
                <c:pt idx="0">
                  <c:v>53805.240566898305</c:v>
                </c:pt>
                <c:pt idx="1">
                  <c:v>56128.647968345103</c:v>
                </c:pt>
                <c:pt idx="2">
                  <c:v>60255.862185066821</c:v>
                </c:pt>
                <c:pt idx="3">
                  <c:v>64359.477351573238</c:v>
                </c:pt>
                <c:pt idx="4">
                  <c:v>67549.755358166469</c:v>
                </c:pt>
                <c:pt idx="5">
                  <c:v>64403.519009303651</c:v>
                </c:pt>
                <c:pt idx="6">
                  <c:v>57503.62473024668</c:v>
                </c:pt>
                <c:pt idx="7">
                  <c:v>54226.283667911048</c:v>
                </c:pt>
                <c:pt idx="8">
                  <c:v>52126.675281725125</c:v>
                </c:pt>
                <c:pt idx="9">
                  <c:v>49278.365274711105</c:v>
                </c:pt>
                <c:pt idx="10">
                  <c:v>51163.352415046131</c:v>
                </c:pt>
                <c:pt idx="11">
                  <c:v>53148.167871525751</c:v>
                </c:pt>
                <c:pt idx="12">
                  <c:v>56553.09193944039</c:v>
                </c:pt>
                <c:pt idx="13">
                  <c:v>58516.495264089834</c:v>
                </c:pt>
                <c:pt idx="14">
                  <c:v>60227.941224750757</c:v>
                </c:pt>
                <c:pt idx="15">
                  <c:v>61753.098476551102</c:v>
                </c:pt>
                <c:pt idx="16">
                  <c:v>62117.489014348001</c:v>
                </c:pt>
                <c:pt idx="17">
                  <c:v>46307.990600208192</c:v>
                </c:pt>
                <c:pt idx="18">
                  <c:v>49653.628150768331</c:v>
                </c:pt>
                <c:pt idx="19">
                  <c:v>59718.263335531774</c:v>
                </c:pt>
                <c:pt idx="20">
                  <c:v>62275.242179061504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9CC-446E-8B3D-BB6ECF250AB9}"/>
            </c:ext>
          </c:extLst>
        </c:ser>
        <c:ser>
          <c:idx val="1"/>
          <c:order val="1"/>
          <c:tx>
            <c:strRef>
              <c:f>'Section 10'!$C$45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rgbClr val="B40060"/>
            </a:solidFill>
            <a:ln>
              <a:noFill/>
            </a:ln>
            <a:effectLst/>
          </c:spPr>
          <c:invertIfNegative val="0"/>
          <c:val>
            <c:numRef>
              <c:f>'Section 10'!$S$45:$AM$45</c:f>
              <c:numCache>
                <c:formatCode>#,##0</c:formatCode>
                <c:ptCount val="21"/>
                <c:pt idx="0">
                  <c:v>46389.209389102201</c:v>
                </c:pt>
                <c:pt idx="1">
                  <c:v>48189.273723825383</c:v>
                </c:pt>
                <c:pt idx="2">
                  <c:v>49876.787873755537</c:v>
                </c:pt>
                <c:pt idx="3">
                  <c:v>49940.75103260066</c:v>
                </c:pt>
                <c:pt idx="4">
                  <c:v>49204.045869907211</c:v>
                </c:pt>
                <c:pt idx="5">
                  <c:v>52809.638392449611</c:v>
                </c:pt>
                <c:pt idx="6">
                  <c:v>50857.437923252815</c:v>
                </c:pt>
                <c:pt idx="7">
                  <c:v>53738.364081022832</c:v>
                </c:pt>
                <c:pt idx="8">
                  <c:v>46870.936095968988</c:v>
                </c:pt>
                <c:pt idx="9">
                  <c:v>45330.420444567368</c:v>
                </c:pt>
                <c:pt idx="10">
                  <c:v>43339.168803935529</c:v>
                </c:pt>
                <c:pt idx="11">
                  <c:v>39673.198735896076</c:v>
                </c:pt>
                <c:pt idx="12">
                  <c:v>41753.4916441803</c:v>
                </c:pt>
                <c:pt idx="13">
                  <c:v>43365.18438907629</c:v>
                </c:pt>
                <c:pt idx="14">
                  <c:v>41668.45955166615</c:v>
                </c:pt>
                <c:pt idx="15">
                  <c:v>42878.957065611314</c:v>
                </c:pt>
                <c:pt idx="16">
                  <c:v>41325.9352611348</c:v>
                </c:pt>
                <c:pt idx="17">
                  <c:v>44693.177971617144</c:v>
                </c:pt>
                <c:pt idx="18">
                  <c:v>43573.561129002286</c:v>
                </c:pt>
                <c:pt idx="19">
                  <c:v>38550.412572040259</c:v>
                </c:pt>
                <c:pt idx="20">
                  <c:v>35320.572411407738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9CC-446E-8B3D-BB6ECF250AB9}"/>
            </c:ext>
          </c:extLst>
        </c:ser>
        <c:ser>
          <c:idx val="3"/>
          <c:order val="2"/>
          <c:tx>
            <c:strRef>
              <c:f>'Section 10'!$C$46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B2BB1E"/>
            </a:solidFill>
            <a:ln>
              <a:noFill/>
            </a:ln>
            <a:effectLst/>
          </c:spPr>
          <c:invertIfNegative val="0"/>
          <c:val>
            <c:numRef>
              <c:f>'Section 10'!$S$46:$AM$46</c:f>
              <c:numCache>
                <c:formatCode>#,##0</c:formatCode>
                <c:ptCount val="21"/>
                <c:pt idx="0">
                  <c:v>26562.666074175901</c:v>
                </c:pt>
                <c:pt idx="1">
                  <c:v>26523.918943934932</c:v>
                </c:pt>
                <c:pt idx="2">
                  <c:v>28388.674165520628</c:v>
                </c:pt>
                <c:pt idx="3">
                  <c:v>29437.447785247448</c:v>
                </c:pt>
                <c:pt idx="4">
                  <c:v>30198.886693050514</c:v>
                </c:pt>
                <c:pt idx="5">
                  <c:v>30987.114028027187</c:v>
                </c:pt>
                <c:pt idx="6">
                  <c:v>28876.016500530441</c:v>
                </c:pt>
                <c:pt idx="7">
                  <c:v>29271.876089483969</c:v>
                </c:pt>
                <c:pt idx="8">
                  <c:v>27639.606245090712</c:v>
                </c:pt>
                <c:pt idx="9">
                  <c:v>28497.411620299699</c:v>
                </c:pt>
                <c:pt idx="10">
                  <c:v>27930.613822464151</c:v>
                </c:pt>
                <c:pt idx="11">
                  <c:v>26971.970350645701</c:v>
                </c:pt>
                <c:pt idx="12">
                  <c:v>29272.613688040597</c:v>
                </c:pt>
                <c:pt idx="13">
                  <c:v>30452.328270689552</c:v>
                </c:pt>
                <c:pt idx="14">
                  <c:v>30087.920499413893</c:v>
                </c:pt>
                <c:pt idx="15">
                  <c:v>31481.324689839214</c:v>
                </c:pt>
                <c:pt idx="16">
                  <c:v>31764.843956552362</c:v>
                </c:pt>
                <c:pt idx="17">
                  <c:v>29262.692481618593</c:v>
                </c:pt>
                <c:pt idx="18">
                  <c:v>32630.010918293778</c:v>
                </c:pt>
                <c:pt idx="19">
                  <c:v>34340.840180971885</c:v>
                </c:pt>
                <c:pt idx="20">
                  <c:v>33142.112112951014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9CC-446E-8B3D-BB6ECF250AB9}"/>
            </c:ext>
          </c:extLst>
        </c:ser>
        <c:ser>
          <c:idx val="4"/>
          <c:order val="3"/>
          <c:tx>
            <c:strRef>
              <c:f>'Section 10'!$C$47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10357F"/>
            </a:solidFill>
            <a:ln>
              <a:noFill/>
            </a:ln>
            <a:effectLst/>
          </c:spPr>
          <c:invertIfNegative val="0"/>
          <c:val>
            <c:numRef>
              <c:f>'Section 10'!$S$47:$AM$47</c:f>
              <c:numCache>
                <c:formatCode>#,##0</c:formatCode>
                <c:ptCount val="21"/>
                <c:pt idx="0">
                  <c:v>40439.13733190416</c:v>
                </c:pt>
                <c:pt idx="1">
                  <c:v>39467.003317568146</c:v>
                </c:pt>
                <c:pt idx="2">
                  <c:v>40445.246012087548</c:v>
                </c:pt>
                <c:pt idx="3">
                  <c:v>38463.273110523878</c:v>
                </c:pt>
                <c:pt idx="4">
                  <c:v>37373.8579649846</c:v>
                </c:pt>
                <c:pt idx="5">
                  <c:v>35636.40479688935</c:v>
                </c:pt>
                <c:pt idx="6">
                  <c:v>30191.886136342742</c:v>
                </c:pt>
                <c:pt idx="7">
                  <c:v>30794.297125404617</c:v>
                </c:pt>
                <c:pt idx="8">
                  <c:v>27671.037093475745</c:v>
                </c:pt>
                <c:pt idx="9">
                  <c:v>28515.727073757906</c:v>
                </c:pt>
                <c:pt idx="10">
                  <c:v>28871.381642320302</c:v>
                </c:pt>
                <c:pt idx="11">
                  <c:v>30951.111746715938</c:v>
                </c:pt>
                <c:pt idx="12">
                  <c:v>30512.024501970049</c:v>
                </c:pt>
                <c:pt idx="13">
                  <c:v>31969.569679767563</c:v>
                </c:pt>
                <c:pt idx="14">
                  <c:v>32553.236133453705</c:v>
                </c:pt>
                <c:pt idx="15">
                  <c:v>32078.500036880356</c:v>
                </c:pt>
                <c:pt idx="16">
                  <c:v>31291.773924576792</c:v>
                </c:pt>
                <c:pt idx="17">
                  <c:v>32249.934248075377</c:v>
                </c:pt>
                <c:pt idx="18">
                  <c:v>32302.666421830654</c:v>
                </c:pt>
                <c:pt idx="19">
                  <c:v>30863.168675758781</c:v>
                </c:pt>
                <c:pt idx="20">
                  <c:v>28799.884564860484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79CC-446E-8B3D-BB6ECF250AB9}"/>
            </c:ext>
          </c:extLst>
        </c:ser>
        <c:ser>
          <c:idx val="5"/>
          <c:order val="4"/>
          <c:tx>
            <c:strRef>
              <c:f>'Section 10'!$C$48</c:f>
              <c:strCache>
                <c:ptCount val="1"/>
                <c:pt idx="0">
                  <c:v>Agriculture &amp; Fisheries</c:v>
                </c:pt>
              </c:strCache>
            </c:strRef>
          </c:tx>
          <c:spPr>
            <a:solidFill>
              <a:srgbClr val="F28E2B"/>
            </a:solidFill>
            <a:ln>
              <a:noFill/>
            </a:ln>
            <a:effectLst/>
          </c:spPr>
          <c:invertIfNegative val="0"/>
          <c:val>
            <c:numRef>
              <c:f>'Section 10'!$S$48:$AM$48</c:f>
              <c:numCache>
                <c:formatCode>#,##0</c:formatCode>
                <c:ptCount val="21"/>
                <c:pt idx="0">
                  <c:v>5300.3323396666083</c:v>
                </c:pt>
                <c:pt idx="1">
                  <c:v>5238.3704509533964</c:v>
                </c:pt>
                <c:pt idx="2">
                  <c:v>5446.233874454826</c:v>
                </c:pt>
                <c:pt idx="3">
                  <c:v>5098.4308448026395</c:v>
                </c:pt>
                <c:pt idx="4">
                  <c:v>4774.4902490904205</c:v>
                </c:pt>
                <c:pt idx="5">
                  <c:v>4913.9355775677523</c:v>
                </c:pt>
                <c:pt idx="6">
                  <c:v>4364.8129957772171</c:v>
                </c:pt>
                <c:pt idx="7">
                  <c:v>4161.173183983542</c:v>
                </c:pt>
                <c:pt idx="8">
                  <c:v>3916.0644505275563</c:v>
                </c:pt>
                <c:pt idx="9">
                  <c:v>3861.7785086347285</c:v>
                </c:pt>
                <c:pt idx="10">
                  <c:v>3507.5640030054319</c:v>
                </c:pt>
                <c:pt idx="11">
                  <c:v>3270.5231287268043</c:v>
                </c:pt>
                <c:pt idx="12">
                  <c:v>3169.943835200339</c:v>
                </c:pt>
                <c:pt idx="13">
                  <c:v>3267.5899483057451</c:v>
                </c:pt>
                <c:pt idx="14">
                  <c:v>3358.0029462598159</c:v>
                </c:pt>
                <c:pt idx="15">
                  <c:v>3452.7133084810653</c:v>
                </c:pt>
                <c:pt idx="16">
                  <c:v>3418.3314825763041</c:v>
                </c:pt>
                <c:pt idx="17">
                  <c:v>3442.7649994489939</c:v>
                </c:pt>
                <c:pt idx="18">
                  <c:v>3436.1601849235685</c:v>
                </c:pt>
                <c:pt idx="19">
                  <c:v>4201.048653366066</c:v>
                </c:pt>
                <c:pt idx="20">
                  <c:v>3770.8771955734464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79CC-446E-8B3D-BB6ECF250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10'!$C$78</c:f>
              <c:strCache>
                <c:ptCount val="1"/>
                <c:pt idx="0">
                  <c:v>Industry energy intensity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'Section 10'!$S$78:$AM$78</c:f>
              <c:numCache>
                <c:formatCode>General</c:formatCode>
                <c:ptCount val="21"/>
                <c:pt idx="0">
                  <c:v>0.4288292864942243</c:v>
                </c:pt>
                <c:pt idx="1">
                  <c:v>0.41985068802290337</c:v>
                </c:pt>
                <c:pt idx="2">
                  <c:v>0.40955506485106763</c:v>
                </c:pt>
                <c:pt idx="3">
                  <c:v>0.3827311751819204</c:v>
                </c:pt>
                <c:pt idx="4">
                  <c:v>0.35923377470736795</c:v>
                </c:pt>
                <c:pt idx="5">
                  <c:v>0.37747979734653908</c:v>
                </c:pt>
                <c:pt idx="6">
                  <c:v>0.35415366825802075</c:v>
                </c:pt>
                <c:pt idx="7">
                  <c:v>0.36384881353880089</c:v>
                </c:pt>
                <c:pt idx="8">
                  <c:v>0.3256372900224454</c:v>
                </c:pt>
                <c:pt idx="9">
                  <c:v>0.34802276544704125</c:v>
                </c:pt>
                <c:pt idx="10">
                  <c:v>0.36858672879466209</c:v>
                </c:pt>
                <c:pt idx="11">
                  <c:v>0.35716758668349946</c:v>
                </c:pt>
                <c:pt idx="12">
                  <c:v>0.21607562795224458</c:v>
                </c:pt>
                <c:pt idx="13">
                  <c:v>0.22578371573814526</c:v>
                </c:pt>
                <c:pt idx="14">
                  <c:v>0.22452579825185878</c:v>
                </c:pt>
                <c:pt idx="15">
                  <c:v>0.20902151508343272</c:v>
                </c:pt>
                <c:pt idx="16">
                  <c:v>0.20174613194783078</c:v>
                </c:pt>
                <c:pt idx="17">
                  <c:v>0.17387204727666647</c:v>
                </c:pt>
                <c:pt idx="18">
                  <c:v>0.14196480982901208</c:v>
                </c:pt>
                <c:pt idx="19">
                  <c:v>0.11697415311699368</c:v>
                </c:pt>
                <c:pt idx="20">
                  <c:v>0.14270103374359894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34B-4665-A082-7EFD8B3E4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kWh/€2022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10'!$C$294</c:f>
              <c:strCache>
                <c:ptCount val="1"/>
                <c:pt idx="0">
                  <c:v>Residential Final Energy Demand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'Section 10'!$S$294:$AM$294</c:f>
              <c:numCache>
                <c:formatCode>#,##0</c:formatCode>
                <c:ptCount val="21"/>
                <c:pt idx="0">
                  <c:v>35233.827941440446</c:v>
                </c:pt>
                <c:pt idx="1">
                  <c:v>36506.718095400145</c:v>
                </c:pt>
                <c:pt idx="2">
                  <c:v>38280.616784122052</c:v>
                </c:pt>
                <c:pt idx="3">
                  <c:v>38555.128826430235</c:v>
                </c:pt>
                <c:pt idx="4">
                  <c:v>37976.820299194202</c:v>
                </c:pt>
                <c:pt idx="5">
                  <c:v>41583.66533548967</c:v>
                </c:pt>
                <c:pt idx="6">
                  <c:v>40440.916774195452</c:v>
                </c:pt>
                <c:pt idx="7">
                  <c:v>42299.207348974378</c:v>
                </c:pt>
                <c:pt idx="8">
                  <c:v>37156.156551271699</c:v>
                </c:pt>
                <c:pt idx="9">
                  <c:v>35344.666819385828</c:v>
                </c:pt>
                <c:pt idx="10">
                  <c:v>34456.540721575766</c:v>
                </c:pt>
                <c:pt idx="11">
                  <c:v>31202.85654665262</c:v>
                </c:pt>
                <c:pt idx="12">
                  <c:v>33168.284254845596</c:v>
                </c:pt>
                <c:pt idx="13">
                  <c:v>34399.123606350957</c:v>
                </c:pt>
                <c:pt idx="14">
                  <c:v>32942.684818116672</c:v>
                </c:pt>
                <c:pt idx="15">
                  <c:v>35073.662990651661</c:v>
                </c:pt>
                <c:pt idx="16">
                  <c:v>34166.458084741564</c:v>
                </c:pt>
                <c:pt idx="17">
                  <c:v>37098.455508911255</c:v>
                </c:pt>
                <c:pt idx="18">
                  <c:v>35498.357202529289</c:v>
                </c:pt>
                <c:pt idx="19">
                  <c:v>31080.923511147568</c:v>
                </c:pt>
                <c:pt idx="20">
                  <c:v>29644.306827035514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D8D-4157-9EA1-07FB9D2FD0C9}"/>
            </c:ext>
          </c:extLst>
        </c:ser>
        <c:ser>
          <c:idx val="1"/>
          <c:order val="1"/>
          <c:tx>
            <c:strRef>
              <c:f>'Section 10'!$C$295</c:f>
              <c:strCache>
                <c:ptCount val="1"/>
                <c:pt idx="0">
                  <c:v>Weather Corrected Residential Final Energy Demand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'Section 10'!$S$295:$AM$295</c:f>
              <c:numCache>
                <c:formatCode>#,##0</c:formatCode>
                <c:ptCount val="21"/>
                <c:pt idx="0">
                  <c:v>36448.249810540292</c:v>
                </c:pt>
                <c:pt idx="1">
                  <c:v>37522.101400640109</c:v>
                </c:pt>
                <c:pt idx="2">
                  <c:v>39755.342291262888</c:v>
                </c:pt>
                <c:pt idx="3">
                  <c:v>40482.543075293826</c:v>
                </c:pt>
                <c:pt idx="4">
                  <c:v>40870.915043474452</c:v>
                </c:pt>
                <c:pt idx="5">
                  <c:v>40723.115933220906</c:v>
                </c:pt>
                <c:pt idx="6">
                  <c:v>39548.770466455368</c:v>
                </c:pt>
                <c:pt idx="7">
                  <c:v>37832.148955572462</c:v>
                </c:pt>
                <c:pt idx="8">
                  <c:v>37580.315033066763</c:v>
                </c:pt>
                <c:pt idx="9">
                  <c:v>34418.674065456114</c:v>
                </c:pt>
                <c:pt idx="10">
                  <c:v>33242.97077514539</c:v>
                </c:pt>
                <c:pt idx="11">
                  <c:v>31721.811838254936</c:v>
                </c:pt>
                <c:pt idx="12">
                  <c:v>32389.386556367048</c:v>
                </c:pt>
                <c:pt idx="13">
                  <c:v>33968.919685706671</c:v>
                </c:pt>
                <c:pt idx="14">
                  <c:v>33526.028489045158</c:v>
                </c:pt>
                <c:pt idx="15">
                  <c:v>34462.680309527532</c:v>
                </c:pt>
                <c:pt idx="16">
                  <c:v>34030.371202110502</c:v>
                </c:pt>
                <c:pt idx="17">
                  <c:v>36869.222314902814</c:v>
                </c:pt>
                <c:pt idx="18">
                  <c:v>35397.585775130123</c:v>
                </c:pt>
                <c:pt idx="19">
                  <c:v>32107.91856610477</c:v>
                </c:pt>
                <c:pt idx="20">
                  <c:v>31564.820993307338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D8D-4157-9EA1-07FB9D2FD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173202614379088E-2"/>
          <c:y val="0.91930166666666668"/>
          <c:w val="0.88435931372549015"/>
          <c:h val="5.95316666666666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'Section 10'!$C$323</c:f>
              <c:strCache>
                <c:ptCount val="1"/>
                <c:pt idx="0">
                  <c:v>Non-electric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'Section 10'!$S$323:$AM$323</c:f>
              <c:numCache>
                <c:formatCode>#,##0</c:formatCode>
                <c:ptCount val="21"/>
                <c:pt idx="0">
                  <c:v>21328.647601313787</c:v>
                </c:pt>
                <c:pt idx="1">
                  <c:v>21269.380768390645</c:v>
                </c:pt>
                <c:pt idx="2">
                  <c:v>21718.972803543664</c:v>
                </c:pt>
                <c:pt idx="3">
                  <c:v>20837.742793353904</c:v>
                </c:pt>
                <c:pt idx="4">
                  <c:v>19945.363722945724</c:v>
                </c:pt>
                <c:pt idx="5">
                  <c:v>21505.17188041062</c:v>
                </c:pt>
                <c:pt idx="6">
                  <c:v>20523.966135617567</c:v>
                </c:pt>
                <c:pt idx="7">
                  <c:v>20937.966326641454</c:v>
                </c:pt>
                <c:pt idx="8">
                  <c:v>17504.120738492129</c:v>
                </c:pt>
                <c:pt idx="9">
                  <c:v>16408.53735274688</c:v>
                </c:pt>
                <c:pt idx="10">
                  <c:v>15884.937718288737</c:v>
                </c:pt>
                <c:pt idx="11">
                  <c:v>14000.35729460654</c:v>
                </c:pt>
                <c:pt idx="12">
                  <c:v>14979.799305472361</c:v>
                </c:pt>
                <c:pt idx="13">
                  <c:v>15624.379282972033</c:v>
                </c:pt>
                <c:pt idx="14">
                  <c:v>14521.030384219313</c:v>
                </c:pt>
                <c:pt idx="15">
                  <c:v>15429.103831032828</c:v>
                </c:pt>
                <c:pt idx="16">
                  <c:v>14745.951716541706</c:v>
                </c:pt>
                <c:pt idx="17">
                  <c:v>15866.526349349244</c:v>
                </c:pt>
                <c:pt idx="18">
                  <c:v>14748.987197685081</c:v>
                </c:pt>
                <c:pt idx="19">
                  <c:v>12448.79414347375</c:v>
                </c:pt>
                <c:pt idx="20">
                  <c:v>11592.153350208351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7F4-4735-8225-BC1DFB4AACFA}"/>
            </c:ext>
          </c:extLst>
        </c:ser>
        <c:ser>
          <c:idx val="2"/>
          <c:order val="1"/>
          <c:tx>
            <c:strRef>
              <c:f>'Section 10'!$C$324</c:f>
              <c:strCache>
                <c:ptCount val="1"/>
                <c:pt idx="0">
                  <c:v>Electricity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'Section 10'!$S$324:$AM$324</c:f>
              <c:numCache>
                <c:formatCode>#,##0</c:formatCode>
                <c:ptCount val="21"/>
                <c:pt idx="0">
                  <c:v>5257.1670847837258</c:v>
                </c:pt>
                <c:pt idx="1">
                  <c:v>5359.2672561091467</c:v>
                </c:pt>
                <c:pt idx="2">
                  <c:v>5303.4099767571015</c:v>
                </c:pt>
                <c:pt idx="3">
                  <c:v>5528.4161966387101</c:v>
                </c:pt>
                <c:pt idx="4">
                  <c:v>5377.2703790258229</c:v>
                </c:pt>
                <c:pt idx="5">
                  <c:v>5547.4347093628539</c:v>
                </c:pt>
                <c:pt idx="6">
                  <c:v>5159.9294197945374</c:v>
                </c:pt>
                <c:pt idx="7">
                  <c:v>5302.4711493350014</c:v>
                </c:pt>
                <c:pt idx="8">
                  <c:v>5022.8444218997793</c:v>
                </c:pt>
                <c:pt idx="9">
                  <c:v>4895.5020441462193</c:v>
                </c:pt>
                <c:pt idx="10">
                  <c:v>4763.6616205396413</c:v>
                </c:pt>
                <c:pt idx="11">
                  <c:v>4590.895860792587</c:v>
                </c:pt>
                <c:pt idx="12">
                  <c:v>4669.4998795849178</c:v>
                </c:pt>
                <c:pt idx="13">
                  <c:v>4638.2305996319883</c:v>
                </c:pt>
                <c:pt idx="14">
                  <c:v>4622.3201543880932</c:v>
                </c:pt>
                <c:pt idx="15">
                  <c:v>4681.7185206985532</c:v>
                </c:pt>
                <c:pt idx="16">
                  <c:v>4587.7545717751618</c:v>
                </c:pt>
                <c:pt idx="17">
                  <c:v>4854.5422184104018</c:v>
                </c:pt>
                <c:pt idx="18">
                  <c:v>4824.9649353702534</c:v>
                </c:pt>
                <c:pt idx="19">
                  <c:v>4473.1036612897033</c:v>
                </c:pt>
                <c:pt idx="20">
                  <c:v>4346.4586598675296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27F4-4735-8225-BC1DFB4AACFA}"/>
            </c:ext>
          </c:extLst>
        </c:ser>
        <c:ser>
          <c:idx val="0"/>
          <c:order val="2"/>
          <c:tx>
            <c:strRef>
              <c:f>'Section 10'!$C$322</c:f>
              <c:strCache>
                <c:ptCount val="1"/>
                <c:pt idx="0">
                  <c:v>Total energy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'Section 10'!$S$322:$AM$322</c:f>
              <c:numCache>
                <c:formatCode>#,##0</c:formatCode>
                <c:ptCount val="21"/>
                <c:pt idx="0">
                  <c:v>26585.814686097514</c:v>
                </c:pt>
                <c:pt idx="1">
                  <c:v>26628.648024499791</c:v>
                </c:pt>
                <c:pt idx="2">
                  <c:v>27022.38278030077</c:v>
                </c:pt>
                <c:pt idx="3">
                  <c:v>26366.158989992611</c:v>
                </c:pt>
                <c:pt idx="4">
                  <c:v>25322.634101971544</c:v>
                </c:pt>
                <c:pt idx="5">
                  <c:v>27052.606589773477</c:v>
                </c:pt>
                <c:pt idx="6">
                  <c:v>25683.895555412102</c:v>
                </c:pt>
                <c:pt idx="7">
                  <c:v>26240.437475976454</c:v>
                </c:pt>
                <c:pt idx="8">
                  <c:v>22526.965160391908</c:v>
                </c:pt>
                <c:pt idx="9">
                  <c:v>21304.039396893098</c:v>
                </c:pt>
                <c:pt idx="10">
                  <c:v>20648.599338828375</c:v>
                </c:pt>
                <c:pt idx="11">
                  <c:v>18591.253155399128</c:v>
                </c:pt>
                <c:pt idx="12">
                  <c:v>19649.29918505728</c:v>
                </c:pt>
                <c:pt idx="13">
                  <c:v>20262.609882604025</c:v>
                </c:pt>
                <c:pt idx="14">
                  <c:v>19143.350538607407</c:v>
                </c:pt>
                <c:pt idx="15">
                  <c:v>20110.822351731382</c:v>
                </c:pt>
                <c:pt idx="16">
                  <c:v>19333.706288316866</c:v>
                </c:pt>
                <c:pt idx="17">
                  <c:v>20721.068567759645</c:v>
                </c:pt>
                <c:pt idx="18">
                  <c:v>19573.952133055336</c:v>
                </c:pt>
                <c:pt idx="19">
                  <c:v>16921.897804763452</c:v>
                </c:pt>
                <c:pt idx="20">
                  <c:v>15938.61201007588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27F4-4735-8225-BC1DFB4AACFA}"/>
            </c:ext>
          </c:extLst>
        </c:ser>
        <c:ser>
          <c:idx val="4"/>
          <c:order val="3"/>
          <c:tx>
            <c:strRef>
              <c:f>'Section 10'!$C$326</c:f>
              <c:strCache>
                <c:ptCount val="1"/>
                <c:pt idx="0">
                  <c:v>Non-electric (Weather corrected)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'Section 10'!$S$326:$AM$326</c:f>
              <c:numCache>
                <c:formatCode>#,##0</c:formatCode>
                <c:ptCount val="21"/>
                <c:pt idx="0">
                  <c:v>22212.609429282249</c:v>
                </c:pt>
                <c:pt idx="1">
                  <c:v>21983.11552272514</c:v>
                </c:pt>
                <c:pt idx="2">
                  <c:v>22723.664006466992</c:v>
                </c:pt>
                <c:pt idx="3">
                  <c:v>22106.565298840185</c:v>
                </c:pt>
                <c:pt idx="4">
                  <c:v>21803.677785348173</c:v>
                </c:pt>
                <c:pt idx="5">
                  <c:v>20967.14789353935</c:v>
                </c:pt>
                <c:pt idx="6">
                  <c:v>19978.932544948257</c:v>
                </c:pt>
                <c:pt idx="7">
                  <c:v>18282.700786642115</c:v>
                </c:pt>
                <c:pt idx="8">
                  <c:v>17750.528751903414</c:v>
                </c:pt>
                <c:pt idx="9">
                  <c:v>15875.549742926847</c:v>
                </c:pt>
                <c:pt idx="10">
                  <c:v>15190.935449972947</c:v>
                </c:pt>
                <c:pt idx="11">
                  <c:v>14294.958600992566</c:v>
                </c:pt>
                <c:pt idx="12">
                  <c:v>14539.999485181064</c:v>
                </c:pt>
                <c:pt idx="13">
                  <c:v>15382.178545318187</c:v>
                </c:pt>
                <c:pt idx="14">
                  <c:v>14844.471121177503</c:v>
                </c:pt>
                <c:pt idx="15">
                  <c:v>15094.677059512982</c:v>
                </c:pt>
                <c:pt idx="16">
                  <c:v>14672.476260925041</c:v>
                </c:pt>
                <c:pt idx="17">
                  <c:v>15744.281769284025</c:v>
                </c:pt>
                <c:pt idx="18">
                  <c:v>14696.09166846367</c:v>
                </c:pt>
                <c:pt idx="19">
                  <c:v>12979.615951641643</c:v>
                </c:pt>
                <c:pt idx="20">
                  <c:v>12571.991830183488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27F4-4735-8225-BC1DFB4AACFA}"/>
            </c:ext>
          </c:extLst>
        </c:ser>
        <c:ser>
          <c:idx val="5"/>
          <c:order val="4"/>
          <c:tx>
            <c:strRef>
              <c:f>'Section 10'!$C$327</c:f>
              <c:strCache>
                <c:ptCount val="1"/>
                <c:pt idx="0">
                  <c:v>Electricity (Weather corrected)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'Section 10'!$S$327:$AM$327</c:f>
              <c:numCache>
                <c:formatCode>#,##0</c:formatCode>
                <c:ptCount val="21"/>
                <c:pt idx="0">
                  <c:v>5289.5517524697725</c:v>
                </c:pt>
                <c:pt idx="1">
                  <c:v>5386.1711035391572</c:v>
                </c:pt>
                <c:pt idx="2">
                  <c:v>5339.7311842284289</c:v>
                </c:pt>
                <c:pt idx="3">
                  <c:v>5577.6676302615997</c:v>
                </c:pt>
                <c:pt idx="4">
                  <c:v>5448.7150928577976</c:v>
                </c:pt>
                <c:pt idx="5">
                  <c:v>5525.6209752727382</c:v>
                </c:pt>
                <c:pt idx="6">
                  <c:v>5138.3637734563536</c:v>
                </c:pt>
                <c:pt idx="7">
                  <c:v>5186.5838990104512</c:v>
                </c:pt>
                <c:pt idx="8">
                  <c:v>5033.5944202084966</c:v>
                </c:pt>
                <c:pt idx="9">
                  <c:v>4870.3464350256227</c:v>
                </c:pt>
                <c:pt idx="10">
                  <c:v>4730.4138785897931</c:v>
                </c:pt>
                <c:pt idx="11">
                  <c:v>4605.4979501946218</c:v>
                </c:pt>
                <c:pt idx="12">
                  <c:v>4647.8711317186198</c:v>
                </c:pt>
                <c:pt idx="13">
                  <c:v>4627.0221425128457</c:v>
                </c:pt>
                <c:pt idx="14">
                  <c:v>4637.8667355163998</c:v>
                </c:pt>
                <c:pt idx="15">
                  <c:v>4665.815069699378</c:v>
                </c:pt>
                <c:pt idx="16">
                  <c:v>4584.2228113685569</c:v>
                </c:pt>
                <c:pt idx="17">
                  <c:v>4848.7502895186763</c:v>
                </c:pt>
                <c:pt idx="18">
                  <c:v>4822.2946510798665</c:v>
                </c:pt>
                <c:pt idx="19">
                  <c:v>4501.4256430336554</c:v>
                </c:pt>
                <c:pt idx="20">
                  <c:v>4399.2073250282783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27F4-4735-8225-BC1DFB4AACFA}"/>
            </c:ext>
          </c:extLst>
        </c:ser>
        <c:ser>
          <c:idx val="3"/>
          <c:order val="5"/>
          <c:tx>
            <c:strRef>
              <c:f>'Section 10'!$C$325</c:f>
              <c:strCache>
                <c:ptCount val="1"/>
                <c:pt idx="0">
                  <c:v>Total energy (Weather corrected)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'Section 10'!$S$325:$AM$325</c:f>
              <c:numCache>
                <c:formatCode>#,##0</c:formatCode>
                <c:ptCount val="21"/>
                <c:pt idx="0">
                  <c:v>27502.161181752017</c:v>
                </c:pt>
                <c:pt idx="1">
                  <c:v>27369.286626264297</c:v>
                </c:pt>
                <c:pt idx="2">
                  <c:v>28063.395190695417</c:v>
                </c:pt>
                <c:pt idx="3">
                  <c:v>27684.232929101785</c:v>
                </c:pt>
                <c:pt idx="4">
                  <c:v>27252.39287820597</c:v>
                </c:pt>
                <c:pt idx="5">
                  <c:v>26492.768868812091</c:v>
                </c:pt>
                <c:pt idx="6">
                  <c:v>25117.296318404606</c:v>
                </c:pt>
                <c:pt idx="7">
                  <c:v>23469.284685652572</c:v>
                </c:pt>
                <c:pt idx="8">
                  <c:v>22784.123172111911</c:v>
                </c:pt>
                <c:pt idx="9">
                  <c:v>20745.896177952469</c:v>
                </c:pt>
                <c:pt idx="10">
                  <c:v>19921.349328562741</c:v>
                </c:pt>
                <c:pt idx="11">
                  <c:v>18900.456551187188</c:v>
                </c:pt>
                <c:pt idx="12">
                  <c:v>19187.870616899683</c:v>
                </c:pt>
                <c:pt idx="13">
                  <c:v>20009.200687831035</c:v>
                </c:pt>
                <c:pt idx="14">
                  <c:v>19482.337856693903</c:v>
                </c:pt>
                <c:pt idx="15">
                  <c:v>19760.492129212365</c:v>
                </c:pt>
                <c:pt idx="16">
                  <c:v>19256.699072293599</c:v>
                </c:pt>
                <c:pt idx="17">
                  <c:v>20593.032058802703</c:v>
                </c:pt>
                <c:pt idx="18">
                  <c:v>19518.386319543537</c:v>
                </c:pt>
                <c:pt idx="19">
                  <c:v>17481.041594675298</c:v>
                </c:pt>
                <c:pt idx="20">
                  <c:v>16971.199155211769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27F4-4735-8225-BC1DFB4AA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Energy per dwelling (MWh/dwelling/yr)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895424836601298E-2"/>
          <c:y val="0.79582944444444448"/>
          <c:w val="0.92438398692810475"/>
          <c:h val="0.17330333333333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10'!$C$362</c:f>
              <c:strCache>
                <c:ptCount val="1"/>
                <c:pt idx="0">
                  <c:v>Total energy-related CO₂eq per dwelling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'Section 10'!$S$362:$AM$362</c:f>
              <c:numCache>
                <c:formatCode>#,##0.0</c:formatCode>
                <c:ptCount val="21"/>
                <c:pt idx="0">
                  <c:v>9.3698426747977113</c:v>
                </c:pt>
                <c:pt idx="1">
                  <c:v>9.2739062480665115</c:v>
                </c:pt>
                <c:pt idx="2">
                  <c:v>9.2898490259255002</c:v>
                </c:pt>
                <c:pt idx="3">
                  <c:v>8.8658277652487918</c:v>
                </c:pt>
                <c:pt idx="4">
                  <c:v>8.4313461338108677</c:v>
                </c:pt>
                <c:pt idx="5">
                  <c:v>8.824390624909352</c:v>
                </c:pt>
                <c:pt idx="6">
                  <c:v>8.245775284436208</c:v>
                </c:pt>
                <c:pt idx="7">
                  <c:v>8.3985317524894043</c:v>
                </c:pt>
                <c:pt idx="8">
                  <c:v>7.1457796825100699</c:v>
                </c:pt>
                <c:pt idx="9">
                  <c:v>6.9463045060481869</c:v>
                </c:pt>
                <c:pt idx="10">
                  <c:v>6.4764901688628882</c:v>
                </c:pt>
                <c:pt idx="11">
                  <c:v>5.8689777757660648</c:v>
                </c:pt>
                <c:pt idx="12">
                  <c:v>6.1722598833457525</c:v>
                </c:pt>
                <c:pt idx="13">
                  <c:v>6.3826954915973202</c:v>
                </c:pt>
                <c:pt idx="14">
                  <c:v>5.8730018686959573</c:v>
                </c:pt>
                <c:pt idx="15">
                  <c:v>5.8104770524347025</c:v>
                </c:pt>
                <c:pt idx="16">
                  <c:v>5.3343128583456023</c:v>
                </c:pt>
                <c:pt idx="17">
                  <c:v>5.6044069392947016</c:v>
                </c:pt>
                <c:pt idx="18">
                  <c:v>5.4563274414588188</c:v>
                </c:pt>
                <c:pt idx="19">
                  <c:v>4.6282816795748172</c:v>
                </c:pt>
                <c:pt idx="20">
                  <c:v>3.9798138512705643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E76-4A8F-8C00-BFA6C4351251}"/>
            </c:ext>
          </c:extLst>
        </c:ser>
        <c:ser>
          <c:idx val="1"/>
          <c:order val="1"/>
          <c:tx>
            <c:strRef>
              <c:f>'Section 10'!$C$363</c:f>
              <c:strCache>
                <c:ptCount val="1"/>
                <c:pt idx="0">
                  <c:v>Non-electrical energy-related CO₂eq per dwelling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'Section 10'!$S$363:$AM$363</c:f>
              <c:numCache>
                <c:formatCode>#,##0.0</c:formatCode>
                <c:ptCount val="21"/>
                <c:pt idx="0">
                  <c:v>5.8656232673932651</c:v>
                </c:pt>
                <c:pt idx="1">
                  <c:v>5.7813470362108497</c:v>
                </c:pt>
                <c:pt idx="2">
                  <c:v>5.9162855262134251</c:v>
                </c:pt>
                <c:pt idx="3">
                  <c:v>5.6374287132947085</c:v>
                </c:pt>
                <c:pt idx="4">
                  <c:v>5.3830923259739967</c:v>
                </c:pt>
                <c:pt idx="5">
                  <c:v>5.7735327725560337</c:v>
                </c:pt>
                <c:pt idx="6">
                  <c:v>5.5348660928351459</c:v>
                </c:pt>
                <c:pt idx="7">
                  <c:v>5.5687045706748277</c:v>
                </c:pt>
                <c:pt idx="8">
                  <c:v>4.6894961101855932</c:v>
                </c:pt>
                <c:pt idx="9">
                  <c:v>4.3694014779410546</c:v>
                </c:pt>
                <c:pt idx="10">
                  <c:v>4.2342789359084874</c:v>
                </c:pt>
                <c:pt idx="11">
                  <c:v>3.7367183388067255</c:v>
                </c:pt>
                <c:pt idx="12">
                  <c:v>3.9765441318665928</c:v>
                </c:pt>
                <c:pt idx="13">
                  <c:v>4.121872830015934</c:v>
                </c:pt>
                <c:pt idx="14">
                  <c:v>3.782329251249557</c:v>
                </c:pt>
                <c:pt idx="15">
                  <c:v>4.0130777295312861</c:v>
                </c:pt>
                <c:pt idx="16">
                  <c:v>3.8075783646521475</c:v>
                </c:pt>
                <c:pt idx="17">
                  <c:v>4.1013278857178976</c:v>
                </c:pt>
                <c:pt idx="18">
                  <c:v>3.7865834114663617</c:v>
                </c:pt>
                <c:pt idx="19">
                  <c:v>3.1319461064811982</c:v>
                </c:pt>
                <c:pt idx="20">
                  <c:v>2.874463043940322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E76-4A8F-8C00-BFA6C4351251}"/>
            </c:ext>
          </c:extLst>
        </c:ser>
        <c:ser>
          <c:idx val="2"/>
          <c:order val="2"/>
          <c:tx>
            <c:strRef>
              <c:f>'Section 10'!$C$364</c:f>
              <c:strCache>
                <c:ptCount val="1"/>
                <c:pt idx="0">
                  <c:v>Electricity energy-related CO₂eq per dwelling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'Section 10'!$S$364:$AM$364</c:f>
              <c:numCache>
                <c:formatCode>#,##0.0</c:formatCode>
                <c:ptCount val="21"/>
                <c:pt idx="0">
                  <c:v>3.5042194074044457</c:v>
                </c:pt>
                <c:pt idx="1">
                  <c:v>3.4925592118556614</c:v>
                </c:pt>
                <c:pt idx="2">
                  <c:v>3.3735634997120738</c:v>
                </c:pt>
                <c:pt idx="3">
                  <c:v>3.2283990519540833</c:v>
                </c:pt>
                <c:pt idx="4">
                  <c:v>3.0482538078368702</c:v>
                </c:pt>
                <c:pt idx="5">
                  <c:v>3.050857852353317</c:v>
                </c:pt>
                <c:pt idx="6">
                  <c:v>2.710909191601063</c:v>
                </c:pt>
                <c:pt idx="7">
                  <c:v>2.8298271818145784</c:v>
                </c:pt>
                <c:pt idx="8">
                  <c:v>2.4562835723244754</c:v>
                </c:pt>
                <c:pt idx="9">
                  <c:v>2.5769030281071323</c:v>
                </c:pt>
                <c:pt idx="10">
                  <c:v>2.2422112329544013</c:v>
                </c:pt>
                <c:pt idx="11">
                  <c:v>2.1322594369593388</c:v>
                </c:pt>
                <c:pt idx="12">
                  <c:v>2.1957157514791601</c:v>
                </c:pt>
                <c:pt idx="13">
                  <c:v>2.2608226615813867</c:v>
                </c:pt>
                <c:pt idx="14">
                  <c:v>2.0906726174463999</c:v>
                </c:pt>
                <c:pt idx="15">
                  <c:v>1.7973993229034166</c:v>
                </c:pt>
                <c:pt idx="16">
                  <c:v>1.526734493693455</c:v>
                </c:pt>
                <c:pt idx="17">
                  <c:v>1.503079053576805</c:v>
                </c:pt>
                <c:pt idx="18">
                  <c:v>1.6697440299924562</c:v>
                </c:pt>
                <c:pt idx="19">
                  <c:v>1.4963355730936188</c:v>
                </c:pt>
                <c:pt idx="20">
                  <c:v>1.1053508073302423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6E76-4A8F-8C00-BFA6C4351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GHG emissions (tCO</a:t>
                </a:r>
                <a:r>
                  <a:rPr lang="en-IE" baseline="-25000"/>
                  <a:t>2</a:t>
                </a:r>
                <a:r>
                  <a:rPr lang="en-IE"/>
                  <a:t>eq/dwelling)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820261437908499E-2"/>
          <c:y val="0.88049611111111115"/>
          <c:w val="0.93891013071895435"/>
          <c:h val="0.10539277777777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10'!$C$398</c:f>
              <c:strCache>
                <c:ptCount val="1"/>
                <c:pt idx="0">
                  <c:v>Total Intensity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'Section 10'!$S$398:$AM$398</c:f>
              <c:numCache>
                <c:formatCode>#,##0.00000</c:formatCode>
                <c:ptCount val="21"/>
                <c:pt idx="0">
                  <c:v>0.12256567647314096</c:v>
                </c:pt>
                <c:pt idx="1">
                  <c:v>0.11467768663173861</c:v>
                </c:pt>
                <c:pt idx="2">
                  <c:v>0.11538948961964776</c:v>
                </c:pt>
                <c:pt idx="3">
                  <c:v>0.11560248882977109</c:v>
                </c:pt>
                <c:pt idx="4">
                  <c:v>0.10820108843707675</c:v>
                </c:pt>
                <c:pt idx="5">
                  <c:v>0.11440631595248942</c:v>
                </c:pt>
                <c:pt idx="6">
                  <c:v>0.11081465908818114</c:v>
                </c:pt>
                <c:pt idx="7">
                  <c:v>0.11028273033121869</c:v>
                </c:pt>
                <c:pt idx="8">
                  <c:v>0.10589158486678786</c:v>
                </c:pt>
                <c:pt idx="9">
                  <c:v>0.11066539098649972</c:v>
                </c:pt>
                <c:pt idx="10">
                  <c:v>0.10922477982677445</c:v>
                </c:pt>
                <c:pt idx="11">
                  <c:v>9.8121424325685561E-2</c:v>
                </c:pt>
                <c:pt idx="12">
                  <c:v>0.10030519997959338</c:v>
                </c:pt>
                <c:pt idx="13">
                  <c:v>9.8923116510096942E-2</c:v>
                </c:pt>
                <c:pt idx="14">
                  <c:v>8.9534767389623057E-2</c:v>
                </c:pt>
                <c:pt idx="15">
                  <c:v>9.074600424917921E-2</c:v>
                </c:pt>
                <c:pt idx="16">
                  <c:v>8.7442744494317937E-2</c:v>
                </c:pt>
                <c:pt idx="17">
                  <c:v>8.0723011976464851E-2</c:v>
                </c:pt>
                <c:pt idx="18">
                  <c:v>7.778608296310123E-2</c:v>
                </c:pt>
                <c:pt idx="19">
                  <c:v>7.7044507494343148E-2</c:v>
                </c:pt>
                <c:pt idx="20">
                  <c:v>7.6601702266416105E-2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2C8-4175-9C83-FF45886FF859}"/>
            </c:ext>
          </c:extLst>
        </c:ser>
        <c:ser>
          <c:idx val="1"/>
          <c:order val="1"/>
          <c:tx>
            <c:strRef>
              <c:f>'Section 10'!$C$399</c:f>
              <c:strCache>
                <c:ptCount val="1"/>
                <c:pt idx="0">
                  <c:v>Fuel Intensity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'Section 10'!$S$399:$AM$399</c:f>
              <c:numCache>
                <c:formatCode>#,##0.00000</c:formatCode>
                <c:ptCount val="21"/>
                <c:pt idx="0">
                  <c:v>6.1185399284326619E-2</c:v>
                </c:pt>
                <c:pt idx="1">
                  <c:v>5.5563691494885124E-2</c:v>
                </c:pt>
                <c:pt idx="2">
                  <c:v>5.3345056630477367E-2</c:v>
                </c:pt>
                <c:pt idx="3">
                  <c:v>5.0712472530784557E-2</c:v>
                </c:pt>
                <c:pt idx="4">
                  <c:v>4.6007489077211756E-2</c:v>
                </c:pt>
                <c:pt idx="5">
                  <c:v>4.8237212588100889E-2</c:v>
                </c:pt>
                <c:pt idx="6">
                  <c:v>4.257586132930654E-2</c:v>
                </c:pt>
                <c:pt idx="7">
                  <c:v>4.5187308790098274E-2</c:v>
                </c:pt>
                <c:pt idx="8">
                  <c:v>4.0979779210574711E-2</c:v>
                </c:pt>
                <c:pt idx="9">
                  <c:v>4.4460664660942791E-2</c:v>
                </c:pt>
                <c:pt idx="10">
                  <c:v>4.5310725515515578E-2</c:v>
                </c:pt>
                <c:pt idx="11">
                  <c:v>3.9733368861961021E-2</c:v>
                </c:pt>
                <c:pt idx="12">
                  <c:v>4.012931605993017E-2</c:v>
                </c:pt>
                <c:pt idx="13">
                  <c:v>3.7996556766931984E-2</c:v>
                </c:pt>
                <c:pt idx="14">
                  <c:v>3.3249438324237872E-2</c:v>
                </c:pt>
                <c:pt idx="15">
                  <c:v>3.3080673508231913E-2</c:v>
                </c:pt>
                <c:pt idx="16">
                  <c:v>3.0825398401730174E-2</c:v>
                </c:pt>
                <c:pt idx="17">
                  <c:v>2.7349053369188841E-2</c:v>
                </c:pt>
                <c:pt idx="18">
                  <c:v>2.6111361912532018E-2</c:v>
                </c:pt>
                <c:pt idx="19">
                  <c:v>2.4386478237151874E-2</c:v>
                </c:pt>
                <c:pt idx="20">
                  <c:v>2.2536985812646522E-2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2C8-4175-9C83-FF45886FF859}"/>
            </c:ext>
          </c:extLst>
        </c:ser>
        <c:ser>
          <c:idx val="2"/>
          <c:order val="2"/>
          <c:tx>
            <c:strRef>
              <c:f>'Section 10'!$C$400</c:f>
              <c:strCache>
                <c:ptCount val="1"/>
                <c:pt idx="0">
                  <c:v>Electricity Intensity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'Section 10'!$S$400:$AM$400</c:f>
              <c:numCache>
                <c:formatCode>#,##0.00000</c:formatCode>
                <c:ptCount val="21"/>
                <c:pt idx="0">
                  <c:v>6.1380277188814336E-2</c:v>
                </c:pt>
                <c:pt idx="1">
                  <c:v>5.9113995136853496E-2</c:v>
                </c:pt>
                <c:pt idx="2">
                  <c:v>6.2044432989170402E-2</c:v>
                </c:pt>
                <c:pt idx="3">
                  <c:v>6.4890016298986553E-2</c:v>
                </c:pt>
                <c:pt idx="4">
                  <c:v>6.2193599359864987E-2</c:v>
                </c:pt>
                <c:pt idx="5">
                  <c:v>6.6169103364388526E-2</c:v>
                </c:pt>
                <c:pt idx="6">
                  <c:v>6.8238797758874592E-2</c:v>
                </c:pt>
                <c:pt idx="7">
                  <c:v>6.5095421541120399E-2</c:v>
                </c:pt>
                <c:pt idx="8">
                  <c:v>6.4911805656213142E-2</c:v>
                </c:pt>
                <c:pt idx="9">
                  <c:v>6.620472632555692E-2</c:v>
                </c:pt>
                <c:pt idx="10">
                  <c:v>6.3914054311258892E-2</c:v>
                </c:pt>
                <c:pt idx="11">
                  <c:v>5.8388055463724525E-2</c:v>
                </c:pt>
                <c:pt idx="12">
                  <c:v>6.0175883919663213E-2</c:v>
                </c:pt>
                <c:pt idx="13">
                  <c:v>6.0926559743164972E-2</c:v>
                </c:pt>
                <c:pt idx="14">
                  <c:v>5.6285329065385206E-2</c:v>
                </c:pt>
                <c:pt idx="15">
                  <c:v>5.7665330740947304E-2</c:v>
                </c:pt>
                <c:pt idx="16">
                  <c:v>5.6617346092587763E-2</c:v>
                </c:pt>
                <c:pt idx="17">
                  <c:v>5.3373958607276006E-2</c:v>
                </c:pt>
                <c:pt idx="18">
                  <c:v>5.1674721050569215E-2</c:v>
                </c:pt>
                <c:pt idx="19">
                  <c:v>5.2658029257191284E-2</c:v>
                </c:pt>
                <c:pt idx="20">
                  <c:v>5.4064716453769576E-2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02C8-4175-9C83-FF45886FF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Energy intensity kWh/€2021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820261437908499E-2"/>
          <c:y val="0.88049611111111115"/>
          <c:w val="0.93891013071895435"/>
          <c:h val="0.10539277777777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b="1"/>
              <a:t>Road</a:t>
            </a:r>
            <a:r>
              <a:rPr lang="en-IE" b="1" baseline="0"/>
              <a:t> Diesel Demand (Zoom)</a:t>
            </a:r>
            <a:r>
              <a:rPr lang="en-IE" baseline="0"/>
              <a:t> (TWh)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37546296296298"/>
          <c:y val="0.27356666666666668"/>
          <c:w val="0.78294861111111114"/>
          <c:h val="0.625379365079365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'Section 1'!$C$452</c:f>
              <c:strCache>
                <c:ptCount val="1"/>
                <c:pt idx="0">
                  <c:v>Fossil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1'!$N$451:$O$451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'Section 1'!$N$452:$O$452</c:f>
              <c:numCache>
                <c:formatCode>General</c:formatCode>
                <c:ptCount val="2"/>
                <c:pt idx="0">
                  <c:v>33.909490629462553</c:v>
                </c:pt>
                <c:pt idx="1">
                  <c:v>33.554496028006113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5A-4862-ACBC-173AD60282D8}"/>
            </c:ext>
          </c:extLst>
        </c:ser>
        <c:ser>
          <c:idx val="1"/>
          <c:order val="1"/>
          <c:tx>
            <c:strRef>
              <c:f>'Section 1'!$C$453</c:f>
              <c:strCache>
                <c:ptCount val="1"/>
                <c:pt idx="0">
                  <c:v>Renewable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'Section 1'!$N$451:$O$451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'Section 1'!$N$453:$O$453</c:f>
              <c:numCache>
                <c:formatCode>General</c:formatCode>
                <c:ptCount val="2"/>
                <c:pt idx="0">
                  <c:v>2.3707162062971339</c:v>
                </c:pt>
                <c:pt idx="1">
                  <c:v>3.1292354124351673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5A-4862-ACBC-173AD6028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842215456"/>
        <c:axId val="1842205856"/>
      </c:barChart>
      <c:catAx>
        <c:axId val="184221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2205856"/>
        <c:crosses val="autoZero"/>
        <c:auto val="1"/>
        <c:lblAlgn val="ctr"/>
        <c:lblOffset val="100"/>
        <c:noMultiLvlLbl val="0"/>
      </c:catAx>
      <c:valAx>
        <c:axId val="1842205856"/>
        <c:scaling>
          <c:orientation val="minMax"/>
          <c:min val="3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221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10'!$C$425</c:f>
              <c:strCache>
                <c:ptCount val="1"/>
                <c:pt idx="0">
                  <c:v>All energy use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'Section 10'!$S$425:$AM$425</c:f>
              <c:numCache>
                <c:formatCode>#,##0</c:formatCode>
                <c:ptCount val="21"/>
                <c:pt idx="0">
                  <c:v>11650.466552160975</c:v>
                </c:pt>
                <c:pt idx="1">
                  <c:v>11105.70116056167</c:v>
                </c:pt>
                <c:pt idx="2">
                  <c:v>11303.579516899919</c:v>
                </c:pt>
                <c:pt idx="3">
                  <c:v>11425.492922720176</c:v>
                </c:pt>
                <c:pt idx="4">
                  <c:v>11031.302827340955</c:v>
                </c:pt>
                <c:pt idx="5">
                  <c:v>11504.629236647252</c:v>
                </c:pt>
                <c:pt idx="6">
                  <c:v>11043.567243493975</c:v>
                </c:pt>
                <c:pt idx="7">
                  <c:v>11445.757478044969</c:v>
                </c:pt>
                <c:pt idx="8">
                  <c:v>11318.417560523798</c:v>
                </c:pt>
                <c:pt idx="9">
                  <c:v>11511.829911473609</c:v>
                </c:pt>
                <c:pt idx="10">
                  <c:v>11514.65278568983</c:v>
                </c:pt>
                <c:pt idx="11">
                  <c:v>10784.80208960665</c:v>
                </c:pt>
                <c:pt idx="12">
                  <c:v>11474.517946285318</c:v>
                </c:pt>
                <c:pt idx="13">
                  <c:v>11209.094397919345</c:v>
                </c:pt>
                <c:pt idx="14">
                  <c:v>10827.762581494668</c:v>
                </c:pt>
                <c:pt idx="15">
                  <c:v>11534.273638542756</c:v>
                </c:pt>
                <c:pt idx="16">
                  <c:v>11481.041804826549</c:v>
                </c:pt>
                <c:pt idx="17">
                  <c:v>10881.892215049547</c:v>
                </c:pt>
                <c:pt idx="18">
                  <c:v>11081.303472832689</c:v>
                </c:pt>
                <c:pt idx="19">
                  <c:v>10854.020442961399</c:v>
                </c:pt>
                <c:pt idx="20">
                  <c:v>10865.032378784173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635-4595-9AE9-07D0B5549A74}"/>
            </c:ext>
          </c:extLst>
        </c:ser>
        <c:ser>
          <c:idx val="1"/>
          <c:order val="1"/>
          <c:tx>
            <c:strRef>
              <c:f>'Section 10'!$C$426</c:f>
              <c:strCache>
                <c:ptCount val="1"/>
                <c:pt idx="0">
                  <c:v>Non-electricity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'Section 10'!$S$426:$AM$426</c:f>
              <c:numCache>
                <c:formatCode>#,##0</c:formatCode>
                <c:ptCount val="21"/>
                <c:pt idx="0">
                  <c:v>5815.9712274657322</c:v>
                </c:pt>
                <c:pt idx="1">
                  <c:v>5380.9400175766432</c:v>
                </c:pt>
                <c:pt idx="2">
                  <c:v>5225.6933577203117</c:v>
                </c:pt>
                <c:pt idx="3">
                  <c:v>5012.1325402200473</c:v>
                </c:pt>
                <c:pt idx="4">
                  <c:v>4690.5493435165281</c:v>
                </c:pt>
                <c:pt idx="5">
                  <c:v>4850.7046277575646</c:v>
                </c:pt>
                <c:pt idx="6">
                  <c:v>4243.0251684095047</c:v>
                </c:pt>
                <c:pt idx="7">
                  <c:v>4689.7911934502163</c:v>
                </c:pt>
                <c:pt idx="8">
                  <c:v>4380.1993635929857</c:v>
                </c:pt>
                <c:pt idx="9">
                  <c:v>4624.9654455228674</c:v>
                </c:pt>
                <c:pt idx="10">
                  <c:v>4776.7299014592691</c:v>
                </c:pt>
                <c:pt idx="11">
                  <c:v>4367.2064737590126</c:v>
                </c:pt>
                <c:pt idx="12">
                  <c:v>4590.6349560691133</c:v>
                </c:pt>
                <c:pt idx="13">
                  <c:v>4305.4344284934659</c:v>
                </c:pt>
                <c:pt idx="14">
                  <c:v>4020.9745849479141</c:v>
                </c:pt>
                <c:pt idx="15">
                  <c:v>4204.7200154786997</c:v>
                </c:pt>
                <c:pt idx="16">
                  <c:v>4047.3076382420122</c:v>
                </c:pt>
                <c:pt idx="17">
                  <c:v>3686.7981466538927</c:v>
                </c:pt>
                <c:pt idx="18">
                  <c:v>3719.7904100530168</c:v>
                </c:pt>
                <c:pt idx="19">
                  <c:v>3435.5639607056246</c:v>
                </c:pt>
                <c:pt idx="20">
                  <c:v>3196.6010327417794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635-4595-9AE9-07D0B5549A74}"/>
            </c:ext>
          </c:extLst>
        </c:ser>
        <c:ser>
          <c:idx val="2"/>
          <c:order val="2"/>
          <c:tx>
            <c:strRef>
              <c:f>'Section 10'!$C$427</c:f>
              <c:strCache>
                <c:ptCount val="1"/>
                <c:pt idx="0">
                  <c:v>Electricity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'Section 10'!$S$427:$AM$427</c:f>
              <c:numCache>
                <c:formatCode>#,##0</c:formatCode>
                <c:ptCount val="21"/>
                <c:pt idx="0">
                  <c:v>5834.4953246952437</c:v>
                </c:pt>
                <c:pt idx="1">
                  <c:v>5724.7611429850285</c:v>
                </c:pt>
                <c:pt idx="2">
                  <c:v>6077.8861591796085</c:v>
                </c:pt>
                <c:pt idx="3">
                  <c:v>6413.3603825001292</c:v>
                </c:pt>
                <c:pt idx="4">
                  <c:v>6340.7534838244264</c:v>
                </c:pt>
                <c:pt idx="5">
                  <c:v>6653.9246088896898</c:v>
                </c:pt>
                <c:pt idx="6">
                  <c:v>6800.5420750844714</c:v>
                </c:pt>
                <c:pt idx="7">
                  <c:v>6755.9662845947523</c:v>
                </c:pt>
                <c:pt idx="8">
                  <c:v>6938.2181969308112</c:v>
                </c:pt>
                <c:pt idx="9">
                  <c:v>6886.8644659507418</c:v>
                </c:pt>
                <c:pt idx="10">
                  <c:v>6737.9228842305629</c:v>
                </c:pt>
                <c:pt idx="11">
                  <c:v>6417.5956158476365</c:v>
                </c:pt>
                <c:pt idx="12">
                  <c:v>6883.8829902162042</c:v>
                </c:pt>
                <c:pt idx="13">
                  <c:v>6903.6599694258821</c:v>
                </c:pt>
                <c:pt idx="14">
                  <c:v>6806.7879965467555</c:v>
                </c:pt>
                <c:pt idx="15">
                  <c:v>7329.5536230640546</c:v>
                </c:pt>
                <c:pt idx="16">
                  <c:v>7433.7341665845379</c:v>
                </c:pt>
                <c:pt idx="17">
                  <c:v>7195.0940683956524</c:v>
                </c:pt>
                <c:pt idx="18">
                  <c:v>7361.5130627796734</c:v>
                </c:pt>
                <c:pt idx="19">
                  <c:v>7418.4564822557768</c:v>
                </c:pt>
                <c:pt idx="20">
                  <c:v>7668.4313460423928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D635-4595-9AE9-07D0B5549A74}"/>
            </c:ext>
          </c:extLst>
        </c:ser>
        <c:ser>
          <c:idx val="3"/>
          <c:order val="3"/>
          <c:tx>
            <c:strRef>
              <c:f>'Section 10'!$C$428</c:f>
              <c:strCache>
                <c:ptCount val="1"/>
                <c:pt idx="0">
                  <c:v>All energy use, weather corrected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'Section 10'!$S$428:$AM$428</c:f>
              <c:numCache>
                <c:formatCode>#,##0</c:formatCode>
                <c:ptCount val="21"/>
                <c:pt idx="0">
                  <c:v>11808.298969461172</c:v>
                </c:pt>
                <c:pt idx="1">
                  <c:v>11194.80801315765</c:v>
                </c:pt>
                <c:pt idx="2">
                  <c:v>11485.959165419916</c:v>
                </c:pt>
                <c:pt idx="3">
                  <c:v>11710.788793574624</c:v>
                </c:pt>
                <c:pt idx="4">
                  <c:v>11523.275661037551</c:v>
                </c:pt>
                <c:pt idx="5">
                  <c:v>11166.570068560199</c:v>
                </c:pt>
                <c:pt idx="6">
                  <c:v>10723.169817953207</c:v>
                </c:pt>
                <c:pt idx="7">
                  <c:v>10373.154274342998</c:v>
                </c:pt>
                <c:pt idx="8">
                  <c:v>11267.057259432817</c:v>
                </c:pt>
                <c:pt idx="9">
                  <c:v>11128.259153500128</c:v>
                </c:pt>
                <c:pt idx="10">
                  <c:v>11043.429621693544</c:v>
                </c:pt>
                <c:pt idx="11">
                  <c:v>10780.868288157968</c:v>
                </c:pt>
                <c:pt idx="12">
                  <c:v>11115.160783986485</c:v>
                </c:pt>
                <c:pt idx="13">
                  <c:v>10958.974679047978</c:v>
                </c:pt>
                <c:pt idx="14">
                  <c:v>10831.813742554155</c:v>
                </c:pt>
                <c:pt idx="15">
                  <c:v>11241.127237575862</c:v>
                </c:pt>
                <c:pt idx="16">
                  <c:v>11304.998629163551</c:v>
                </c:pt>
                <c:pt idx="17">
                  <c:v>10701.182260431699</c:v>
                </c:pt>
                <c:pt idx="18">
                  <c:v>10923.893342250542</c:v>
                </c:pt>
                <c:pt idx="19">
                  <c:v>10977.938908008757</c:v>
                </c:pt>
                <c:pt idx="20">
                  <c:v>11221.609170755428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D635-4595-9AE9-07D0B5549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Energy intensity MWh/employee/annum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2722222222222211E-2"/>
          <c:y val="0.92282944444444437"/>
          <c:w val="0.89841683006535944"/>
          <c:h val="5.95316666666666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10'!$C$226</c:f>
              <c:strCache>
                <c:ptCount val="1"/>
                <c:pt idx="0">
                  <c:v>Freight activity (tonne-kilometres)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'Section 10'!$P$226:$AM$226</c:f>
              <c:numCache>
                <c:formatCode>General</c:formatCode>
                <c:ptCount val="24"/>
                <c:pt idx="0">
                  <c:v>100</c:v>
                </c:pt>
                <c:pt idx="1">
                  <c:v>100.46161321671525</c:v>
                </c:pt>
                <c:pt idx="2">
                  <c:v>117.01490119857468</c:v>
                </c:pt>
                <c:pt idx="3">
                  <c:v>128.7495950761257</c:v>
                </c:pt>
                <c:pt idx="4">
                  <c:v>140.02267573696145</c:v>
                </c:pt>
                <c:pt idx="5">
                  <c:v>147.00356333009395</c:v>
                </c:pt>
                <c:pt idx="6">
                  <c:v>140.28182701652091</c:v>
                </c:pt>
                <c:pt idx="7">
                  <c:v>151.49821833495304</c:v>
                </c:pt>
                <c:pt idx="8">
                  <c:v>140.0145772594752</c:v>
                </c:pt>
                <c:pt idx="9">
                  <c:v>97.756721736313565</c:v>
                </c:pt>
                <c:pt idx="10">
                  <c:v>88.467768059604794</c:v>
                </c:pt>
                <c:pt idx="11">
                  <c:v>80.506964690638156</c:v>
                </c:pt>
                <c:pt idx="12">
                  <c:v>80.134434726271465</c:v>
                </c:pt>
                <c:pt idx="13">
                  <c:v>74.003887269193385</c:v>
                </c:pt>
                <c:pt idx="14">
                  <c:v>79.13832199546485</c:v>
                </c:pt>
                <c:pt idx="15">
                  <c:v>79.721412374473601</c:v>
                </c:pt>
                <c:pt idx="16">
                  <c:v>93.650793650793645</c:v>
                </c:pt>
                <c:pt idx="17">
                  <c:v>95.229996760608998</c:v>
                </c:pt>
                <c:pt idx="18">
                  <c:v>93.43213475866537</c:v>
                </c:pt>
                <c:pt idx="19">
                  <c:v>100.44541626174279</c:v>
                </c:pt>
                <c:pt idx="20">
                  <c:v>92.184969225785551</c:v>
                </c:pt>
                <c:pt idx="21">
                  <c:v>101.10949141561387</c:v>
                </c:pt>
                <c:pt idx="22">
                  <c:v>100.29154518950438</c:v>
                </c:pt>
                <c:pt idx="23">
                  <c:v>102.00842241658567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10'!$P$8:$AM$8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A36-4938-9930-5B0836FE4099}"/>
            </c:ext>
          </c:extLst>
        </c:ser>
        <c:ser>
          <c:idx val="1"/>
          <c:order val="1"/>
          <c:tx>
            <c:strRef>
              <c:f>'Section 10'!$C$227</c:f>
              <c:strCache>
                <c:ptCount val="1"/>
                <c:pt idx="0">
                  <c:v>Economic activity (MDD)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'Section 10'!$P$227:$AM$227</c:f>
              <c:numCache>
                <c:formatCode>General</c:formatCode>
                <c:ptCount val="24"/>
                <c:pt idx="0">
                  <c:v>100</c:v>
                </c:pt>
                <c:pt idx="1">
                  <c:v>104.10824632431282</c:v>
                </c:pt>
                <c:pt idx="2">
                  <c:v>108.01193266567228</c:v>
                </c:pt>
                <c:pt idx="3">
                  <c:v>112.87094253853256</c:v>
                </c:pt>
                <c:pt idx="4">
                  <c:v>117.56019603665034</c:v>
                </c:pt>
                <c:pt idx="5">
                  <c:v>128.40258541089565</c:v>
                </c:pt>
                <c:pt idx="6">
                  <c:v>136.33780808296044</c:v>
                </c:pt>
                <c:pt idx="7">
                  <c:v>142.3147950848782</c:v>
                </c:pt>
                <c:pt idx="8">
                  <c:v>137.71503657930251</c:v>
                </c:pt>
                <c:pt idx="9">
                  <c:v>122.33965480502877</c:v>
                </c:pt>
                <c:pt idx="10">
                  <c:v>117.14539384899496</c:v>
                </c:pt>
                <c:pt idx="11">
                  <c:v>115.40095177214292</c:v>
                </c:pt>
                <c:pt idx="12">
                  <c:v>115.28162511542013</c:v>
                </c:pt>
                <c:pt idx="13">
                  <c:v>116.92733858938844</c:v>
                </c:pt>
                <c:pt idx="14">
                  <c:v>124.49676823638043</c:v>
                </c:pt>
                <c:pt idx="15">
                  <c:v>131.92627317281057</c:v>
                </c:pt>
                <c:pt idx="16">
                  <c:v>137.52894381703246</c:v>
                </c:pt>
                <c:pt idx="17">
                  <c:v>143.5542297038142</c:v>
                </c:pt>
                <c:pt idx="18">
                  <c:v>147.96647489168265</c:v>
                </c:pt>
                <c:pt idx="19">
                  <c:v>152.04702038497052</c:v>
                </c:pt>
                <c:pt idx="20">
                  <c:v>145.80509979401944</c:v>
                </c:pt>
                <c:pt idx="21">
                  <c:v>157.63122380850913</c:v>
                </c:pt>
                <c:pt idx="22">
                  <c:v>174.16009659776972</c:v>
                </c:pt>
                <c:pt idx="23">
                  <c:v>183.3113147240571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10'!$P$8:$AM$8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E805-4B24-868D-9D87E3E09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Index relative to 2000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10'!$C$107</c:f>
              <c:strCache>
                <c:ptCount val="1"/>
                <c:pt idx="0">
                  <c:v>Petrol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'Section 10'!$S$107:$AM$107</c:f>
              <c:numCache>
                <c:formatCode>0.000</c:formatCode>
                <c:ptCount val="21"/>
                <c:pt idx="0">
                  <c:v>21.078054888277343</c:v>
                </c:pt>
                <c:pt idx="1">
                  <c:v>21.642036273150122</c:v>
                </c:pt>
                <c:pt idx="2">
                  <c:v>22.429518948436229</c:v>
                </c:pt>
                <c:pt idx="3">
                  <c:v>23.004153316524228</c:v>
                </c:pt>
                <c:pt idx="4">
                  <c:v>23.365492387829047</c:v>
                </c:pt>
                <c:pt idx="5">
                  <c:v>22.824451690789513</c:v>
                </c:pt>
                <c:pt idx="6">
                  <c:v>21.373555678047218</c:v>
                </c:pt>
                <c:pt idx="7">
                  <c:v>19.740862763318972</c:v>
                </c:pt>
                <c:pt idx="8">
                  <c:v>18.72340718270447</c:v>
                </c:pt>
                <c:pt idx="9">
                  <c:v>17.619548770724897</c:v>
                </c:pt>
                <c:pt idx="10">
                  <c:v>16.94571985319028</c:v>
                </c:pt>
                <c:pt idx="11">
                  <c:v>16.162522476592191</c:v>
                </c:pt>
                <c:pt idx="12">
                  <c:v>15.108919326967728</c:v>
                </c:pt>
                <c:pt idx="13">
                  <c:v>13.622676577588747</c:v>
                </c:pt>
                <c:pt idx="14">
                  <c:v>12.254592809795016</c:v>
                </c:pt>
                <c:pt idx="15">
                  <c:v>11.218511894225035</c:v>
                </c:pt>
                <c:pt idx="16" formatCode="General">
                  <c:v>10.469508669476493</c:v>
                </c:pt>
                <c:pt idx="17">
                  <c:v>7.370084562053929</c:v>
                </c:pt>
                <c:pt idx="18">
                  <c:v>7.3313202268780131</c:v>
                </c:pt>
                <c:pt idx="19">
                  <c:v>9.0843028626564752</c:v>
                </c:pt>
                <c:pt idx="20">
                  <c:v>9.5752591471796968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CEC-4448-A11A-B300D0F0E2E1}"/>
            </c:ext>
          </c:extLst>
        </c:ser>
        <c:ser>
          <c:idx val="1"/>
          <c:order val="1"/>
          <c:tx>
            <c:strRef>
              <c:f>'Section 10'!$C$108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'Section 10'!$S$108:$AM$108</c:f>
              <c:numCache>
                <c:formatCode>0.000</c:formatCode>
                <c:ptCount val="21"/>
                <c:pt idx="0">
                  <c:v>4.996373278113575</c:v>
                </c:pt>
                <c:pt idx="1">
                  <c:v>5.3707066368482597</c:v>
                </c:pt>
                <c:pt idx="2">
                  <c:v>5.9430911745409727</c:v>
                </c:pt>
                <c:pt idx="3">
                  <c:v>6.8906504205972681</c:v>
                </c:pt>
                <c:pt idx="4">
                  <c:v>7.9067786315194208</c:v>
                </c:pt>
                <c:pt idx="5">
                  <c:v>8.8792243537782571</c:v>
                </c:pt>
                <c:pt idx="6">
                  <c:v>9.7127487814825919</c:v>
                </c:pt>
                <c:pt idx="7">
                  <c:v>10.960302745151786</c:v>
                </c:pt>
                <c:pt idx="8">
                  <c:v>12.886246156517366</c:v>
                </c:pt>
                <c:pt idx="9">
                  <c:v>14.454250210398509</c:v>
                </c:pt>
                <c:pt idx="10">
                  <c:v>16.219093040917535</c:v>
                </c:pt>
                <c:pt idx="11">
                  <c:v>18.230919310608158</c:v>
                </c:pt>
                <c:pt idx="12">
                  <c:v>19.775694529102338</c:v>
                </c:pt>
                <c:pt idx="13">
                  <c:v>21.276218742841184</c:v>
                </c:pt>
                <c:pt idx="14">
                  <c:v>22.653036867415302</c:v>
                </c:pt>
                <c:pt idx="15">
                  <c:v>23.982428805254706</c:v>
                </c:pt>
                <c:pt idx="16" formatCode="General">
                  <c:v>25.219154674299581</c:v>
                </c:pt>
                <c:pt idx="17">
                  <c:v>21.739330160954339</c:v>
                </c:pt>
                <c:pt idx="18">
                  <c:v>23.299923626212497</c:v>
                </c:pt>
                <c:pt idx="19">
                  <c:v>24.224294371973969</c:v>
                </c:pt>
                <c:pt idx="20">
                  <c:v>25.002668811909963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CEC-4448-A11A-B300D0F0E2E1}"/>
            </c:ext>
          </c:extLst>
        </c:ser>
        <c:ser>
          <c:idx val="3"/>
          <c:order val="2"/>
          <c:tx>
            <c:strRef>
              <c:f>'Section 10'!$C$109</c:f>
              <c:strCache>
                <c:ptCount val="1"/>
                <c:pt idx="0">
                  <c:v>HEV petrol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'Section 10'!$S$109:$AM$109</c:f>
              <c:numCache>
                <c:formatCode>0.000</c:formatCode>
                <c:ptCount val="21"/>
                <c:pt idx="12">
                  <c:v>0.15059198183423628</c:v>
                </c:pt>
                <c:pt idx="13">
                  <c:v>0.1987666427349111</c:v>
                </c:pt>
                <c:pt idx="14">
                  <c:v>0.29047856430847546</c:v>
                </c:pt>
                <c:pt idx="15">
                  <c:v>0.43120063469002312</c:v>
                </c:pt>
                <c:pt idx="16">
                  <c:v>0.61874157411424058</c:v>
                </c:pt>
                <c:pt idx="17">
                  <c:v>0.71971211324821416</c:v>
                </c:pt>
                <c:pt idx="18">
                  <c:v>1.0215770693572113</c:v>
                </c:pt>
                <c:pt idx="19">
                  <c:v>1.4922611665621941</c:v>
                </c:pt>
                <c:pt idx="20">
                  <c:v>1.9443077320153064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1CEC-4448-A11A-B300D0F0E2E1}"/>
            </c:ext>
          </c:extLst>
        </c:ser>
        <c:ser>
          <c:idx val="4"/>
          <c:order val="3"/>
          <c:tx>
            <c:strRef>
              <c:f>'Section 10'!$C$110</c:f>
              <c:strCache>
                <c:ptCount val="1"/>
                <c:pt idx="0">
                  <c:v>HEV diesel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'Section 10'!$S$110:$AM$110</c:f>
              <c:numCache>
                <c:formatCode>0.000</c:formatCode>
                <c:ptCount val="21"/>
                <c:pt idx="12">
                  <c:v>2.9367063865383819E-3</c:v>
                </c:pt>
                <c:pt idx="13">
                  <c:v>7.952079705011484E-3</c:v>
                </c:pt>
                <c:pt idx="14">
                  <c:v>1.3564797622372624E-2</c:v>
                </c:pt>
                <c:pt idx="15">
                  <c:v>1.7830509507209488E-2</c:v>
                </c:pt>
                <c:pt idx="16">
                  <c:v>2.0864737232105891E-2</c:v>
                </c:pt>
                <c:pt idx="17">
                  <c:v>2.6625785670132466E-2</c:v>
                </c:pt>
                <c:pt idx="18">
                  <c:v>6.833163193097555E-2</c:v>
                </c:pt>
                <c:pt idx="19">
                  <c:v>9.3961817715277354E-2</c:v>
                </c:pt>
                <c:pt idx="20">
                  <c:v>0.15062850191831764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1CEC-4448-A11A-B300D0F0E2E1}"/>
            </c:ext>
          </c:extLst>
        </c:ser>
        <c:ser>
          <c:idx val="5"/>
          <c:order val="4"/>
          <c:tx>
            <c:strRef>
              <c:f>'Section 10'!$C$111</c:f>
              <c:strCache>
                <c:ptCount val="1"/>
                <c:pt idx="0">
                  <c:v>PHEV petrol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'Section 10'!$S$111:$AM$111</c:f>
              <c:numCache>
                <c:formatCode>0.000</c:formatCode>
                <c:ptCount val="21"/>
                <c:pt idx="12">
                  <c:v>2.7787929501676446E-3</c:v>
                </c:pt>
                <c:pt idx="13">
                  <c:v>9.6418459452704639E-3</c:v>
                </c:pt>
                <c:pt idx="14">
                  <c:v>1.9398665883395581E-2</c:v>
                </c:pt>
                <c:pt idx="15">
                  <c:v>6.1431259820664594E-2</c:v>
                </c:pt>
                <c:pt idx="16">
                  <c:v>0.13498403285009258</c:v>
                </c:pt>
                <c:pt idx="17">
                  <c:v>0.22177606255908508</c:v>
                </c:pt>
                <c:pt idx="18">
                  <c:v>0.44914499185801715</c:v>
                </c:pt>
                <c:pt idx="19">
                  <c:v>0.70689611367544958</c:v>
                </c:pt>
                <c:pt idx="20">
                  <c:v>0.95522098745533746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1CEC-4448-A11A-B300D0F0E2E1}"/>
            </c:ext>
          </c:extLst>
        </c:ser>
        <c:ser>
          <c:idx val="2"/>
          <c:order val="5"/>
          <c:tx>
            <c:strRef>
              <c:f>'Section 10'!$C$112</c:f>
              <c:strCache>
                <c:ptCount val="1"/>
                <c:pt idx="0">
                  <c:v>PHEV diesel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'Section 10'!$S$112:$AM$112</c:f>
              <c:numCache>
                <c:formatCode>0.000</c:formatCode>
                <c:ptCount val="21"/>
                <c:pt idx="12">
                  <c:v>2.1808136530398402E-5</c:v>
                </c:pt>
                <c:pt idx="13">
                  <c:v>2.5995685413733946E-4</c:v>
                </c:pt>
                <c:pt idx="14">
                  <c:v>3.3639836420022045E-4</c:v>
                </c:pt>
                <c:pt idx="15">
                  <c:v>7.4589634559088199E-4</c:v>
                </c:pt>
                <c:pt idx="16">
                  <c:v>1.2886226519470303E-3</c:v>
                </c:pt>
                <c:pt idx="17">
                  <c:v>3.8324544885609572E-3</c:v>
                </c:pt>
                <c:pt idx="18">
                  <c:v>1.4155127624869432E-2</c:v>
                </c:pt>
                <c:pt idx="19">
                  <c:v>3.3280067824279704E-2</c:v>
                </c:pt>
                <c:pt idx="20">
                  <c:v>4.3836968042970735E-2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1CEC-4448-A11A-B300D0F0E2E1}"/>
            </c:ext>
          </c:extLst>
        </c:ser>
        <c:ser>
          <c:idx val="6"/>
          <c:order val="6"/>
          <c:tx>
            <c:strRef>
              <c:f>'Section 10'!$C$113</c:f>
              <c:strCache>
                <c:ptCount val="1"/>
                <c:pt idx="0">
                  <c:v>Electric (BEV)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'Section 10'!$S$113:$AM$113</c:f>
              <c:numCache>
                <c:formatCode>General</c:formatCode>
                <c:ptCount val="21"/>
                <c:pt idx="6" formatCode="0.000">
                  <c:v>1.0123338207237287E-4</c:v>
                </c:pt>
                <c:pt idx="7" formatCode="0.000">
                  <c:v>2.4131487089101944E-4</c:v>
                </c:pt>
                <c:pt idx="8" formatCode="0.000">
                  <c:v>9.7464654036029266E-4</c:v>
                </c:pt>
                <c:pt idx="9" formatCode="0.000">
                  <c:v>2.5486436090761603E-3</c:v>
                </c:pt>
                <c:pt idx="10" formatCode="0.000">
                  <c:v>3.1342515870562784E-3</c:v>
                </c:pt>
                <c:pt idx="11" formatCode="0.000">
                  <c:v>7.1751905130110934E-3</c:v>
                </c:pt>
                <c:pt idx="12" formatCode="0.000">
                  <c:v>1.5383569398363587E-2</c:v>
                </c:pt>
                <c:pt idx="13" formatCode="0.000">
                  <c:v>2.4157327563114804E-2</c:v>
                </c:pt>
                <c:pt idx="14" formatCode="0.000">
                  <c:v>3.972778135082318E-2</c:v>
                </c:pt>
                <c:pt idx="15" formatCode="0.000">
                  <c:v>6.6104883175550161E-2</c:v>
                </c:pt>
                <c:pt idx="16" formatCode="0.000">
                  <c:v>0.12389728757724405</c:v>
                </c:pt>
                <c:pt idx="17" formatCode="0.000">
                  <c:v>0.14888484479367192</c:v>
                </c:pt>
                <c:pt idx="18" formatCode="0.000">
                  <c:v>0.29701389848872256</c:v>
                </c:pt>
                <c:pt idx="19" formatCode="0.000">
                  <c:v>0.54262743594634222</c:v>
                </c:pt>
                <c:pt idx="20" formatCode="0.000">
                  <c:v>0.89501346715631414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1CEC-4448-A11A-B300D0F0E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billion vehicle-kilometres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10'!$C$142</c:f>
              <c:strCache>
                <c:ptCount val="1"/>
                <c:pt idx="0">
                  <c:v>gCO₂/km new cars (NEDC)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'Section 10'!$S$142:$AM$142</c:f>
              <c:numCache>
                <c:formatCode>General</c:formatCode>
                <c:ptCount val="21"/>
                <c:pt idx="0">
                  <c:v>166.71177574360917</c:v>
                </c:pt>
                <c:pt idx="1">
                  <c:v>167.87119629516951</c:v>
                </c:pt>
                <c:pt idx="2">
                  <c:v>166.11205030283867</c:v>
                </c:pt>
                <c:pt idx="3">
                  <c:v>161.69489838190103</c:v>
                </c:pt>
                <c:pt idx="4">
                  <c:v>163.96654744371975</c:v>
                </c:pt>
                <c:pt idx="5">
                  <c:v>158.16720059650001</c:v>
                </c:pt>
                <c:pt idx="6">
                  <c:v>144.04211150649999</c:v>
                </c:pt>
                <c:pt idx="7">
                  <c:v>132.82005150000001</c:v>
                </c:pt>
                <c:pt idx="8">
                  <c:v>128.03099746017099</c:v>
                </c:pt>
                <c:pt idx="9">
                  <c:v>125.131441364325</c:v>
                </c:pt>
                <c:pt idx="10">
                  <c:v>120.930605106681</c:v>
                </c:pt>
                <c:pt idx="11">
                  <c:v>117.474104978048</c:v>
                </c:pt>
                <c:pt idx="12">
                  <c:v>114.877234516215</c:v>
                </c:pt>
                <c:pt idx="13">
                  <c:v>112.393439271312</c:v>
                </c:pt>
                <c:pt idx="14">
                  <c:v>112.72131030658301</c:v>
                </c:pt>
                <c:pt idx="15">
                  <c:v>114.024880526685</c:v>
                </c:pt>
                <c:pt idx="16">
                  <c:v>117.475536856707</c:v>
                </c:pt>
                <c:pt idx="17">
                  <c:v>110.967176230891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36D-416E-BBBC-58141FB96F91}"/>
            </c:ext>
          </c:extLst>
        </c:ser>
        <c:ser>
          <c:idx val="1"/>
          <c:order val="1"/>
          <c:tx>
            <c:strRef>
              <c:f>'Section 10'!$C$143</c:f>
              <c:strCache>
                <c:ptCount val="1"/>
                <c:pt idx="0">
                  <c:v>gCO₂/km new cars (WLTP)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20"/>
              <c:layout>
                <c:manualLayout>
                  <c:x val="-2.4901960784313726E-2"/>
                  <c:y val="7.7611111111111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6D-416E-BBBC-58141FB96F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'Section 10'!$S$143:$AM$143</c:f>
              <c:numCache>
                <c:formatCode>General</c:formatCode>
                <c:ptCount val="21"/>
                <c:pt idx="18">
                  <c:v>122.224939909196</c:v>
                </c:pt>
                <c:pt idx="19">
                  <c:v>117.939055896184</c:v>
                </c:pt>
                <c:pt idx="20" formatCode="0.0">
                  <c:v>114.33222981631801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236D-416E-BBBC-58141FB96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gCO</a:t>
                </a:r>
                <a:r>
                  <a:rPr lang="en-IE" baseline="-25000"/>
                  <a:t>2</a:t>
                </a:r>
                <a:r>
                  <a:rPr lang="en-IE"/>
                  <a:t>/km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10'!$C$168</c:f>
              <c:strCache>
                <c:ptCount val="1"/>
                <c:pt idx="0">
                  <c:v>New imports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'Section 10'!$S$168:$AM$168</c:f>
              <c:numCache>
                <c:formatCode>#,##0</c:formatCode>
                <c:ptCount val="21"/>
                <c:pt idx="0">
                  <c:v>142992</c:v>
                </c:pt>
                <c:pt idx="1">
                  <c:v>149635</c:v>
                </c:pt>
                <c:pt idx="2">
                  <c:v>166270</c:v>
                </c:pt>
                <c:pt idx="3">
                  <c:v>173273</c:v>
                </c:pt>
                <c:pt idx="4">
                  <c:v>180754</c:v>
                </c:pt>
                <c:pt idx="5">
                  <c:v>146470</c:v>
                </c:pt>
                <c:pt idx="6">
                  <c:v>54432</c:v>
                </c:pt>
                <c:pt idx="7">
                  <c:v>84907</c:v>
                </c:pt>
                <c:pt idx="8">
                  <c:v>86932</c:v>
                </c:pt>
                <c:pt idx="9">
                  <c:v>76256</c:v>
                </c:pt>
                <c:pt idx="10">
                  <c:v>71348</c:v>
                </c:pt>
                <c:pt idx="11">
                  <c:v>92361</c:v>
                </c:pt>
                <c:pt idx="12">
                  <c:v>121110</c:v>
                </c:pt>
                <c:pt idx="13">
                  <c:v>141931</c:v>
                </c:pt>
                <c:pt idx="14">
                  <c:v>127045</c:v>
                </c:pt>
                <c:pt idx="15">
                  <c:v>121157</c:v>
                </c:pt>
                <c:pt idx="16">
                  <c:v>113305</c:v>
                </c:pt>
                <c:pt idx="17">
                  <c:v>84309</c:v>
                </c:pt>
                <c:pt idx="18">
                  <c:v>101853</c:v>
                </c:pt>
                <c:pt idx="19">
                  <c:v>101349</c:v>
                </c:pt>
                <c:pt idx="20">
                  <c:v>117424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92E-4F78-8DA2-2644D88EF197}"/>
            </c:ext>
          </c:extLst>
        </c:ser>
        <c:ser>
          <c:idx val="1"/>
          <c:order val="1"/>
          <c:tx>
            <c:strRef>
              <c:f>'Section 10'!$C$169</c:f>
              <c:strCache>
                <c:ptCount val="1"/>
                <c:pt idx="0">
                  <c:v>Pre-owned imports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'Section 10'!$S$169:$AM$169</c:f>
              <c:numCache>
                <c:formatCode>#,##0</c:formatCode>
                <c:ptCount val="21"/>
                <c:pt idx="0">
                  <c:v>13472</c:v>
                </c:pt>
                <c:pt idx="1">
                  <c:v>21391</c:v>
                </c:pt>
                <c:pt idx="2">
                  <c:v>38207</c:v>
                </c:pt>
                <c:pt idx="3">
                  <c:v>54244</c:v>
                </c:pt>
                <c:pt idx="4">
                  <c:v>58719</c:v>
                </c:pt>
                <c:pt idx="5">
                  <c:v>60091</c:v>
                </c:pt>
                <c:pt idx="6">
                  <c:v>49464</c:v>
                </c:pt>
                <c:pt idx="7">
                  <c:v>39103</c:v>
                </c:pt>
                <c:pt idx="8">
                  <c:v>41152</c:v>
                </c:pt>
                <c:pt idx="9">
                  <c:v>38472</c:v>
                </c:pt>
                <c:pt idx="10">
                  <c:v>49762</c:v>
                </c:pt>
                <c:pt idx="11">
                  <c:v>52863</c:v>
                </c:pt>
                <c:pt idx="12">
                  <c:v>47217</c:v>
                </c:pt>
                <c:pt idx="13">
                  <c:v>70138</c:v>
                </c:pt>
                <c:pt idx="14">
                  <c:v>92508</c:v>
                </c:pt>
                <c:pt idx="15">
                  <c:v>99456</c:v>
                </c:pt>
                <c:pt idx="16">
                  <c:v>108895</c:v>
                </c:pt>
                <c:pt idx="17">
                  <c:v>78541</c:v>
                </c:pt>
                <c:pt idx="18">
                  <c:v>68042</c:v>
                </c:pt>
                <c:pt idx="19">
                  <c:v>46567</c:v>
                </c:pt>
                <c:pt idx="20">
                  <c:v>41897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10'!$S$8:$AM$8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92E-4F78-8DA2-2644D88EF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Private cars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10'!$C$192</c:f>
              <c:strCache>
                <c:ptCount val="1"/>
                <c:pt idx="0">
                  <c:v>New imports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'Section 10'!$Z$192:$AM$192</c:f>
              <c:numCache>
                <c:formatCode>#,##0</c:formatCode>
                <c:ptCount val="14"/>
                <c:pt idx="0">
                  <c:v>23</c:v>
                </c:pt>
                <c:pt idx="1">
                  <c:v>48</c:v>
                </c:pt>
                <c:pt idx="2">
                  <c:v>163</c:v>
                </c:pt>
                <c:pt idx="3">
                  <c:v>51</c:v>
                </c:pt>
                <c:pt idx="4">
                  <c:v>222</c:v>
                </c:pt>
                <c:pt idx="5">
                  <c:v>476</c:v>
                </c:pt>
                <c:pt idx="6">
                  <c:v>392</c:v>
                </c:pt>
                <c:pt idx="7">
                  <c:v>623</c:v>
                </c:pt>
                <c:pt idx="8">
                  <c:v>1222</c:v>
                </c:pt>
                <c:pt idx="9">
                  <c:v>3443</c:v>
                </c:pt>
                <c:pt idx="10">
                  <c:v>3940</c:v>
                </c:pt>
                <c:pt idx="11">
                  <c:v>8554</c:v>
                </c:pt>
                <c:pt idx="12">
                  <c:v>15462</c:v>
                </c:pt>
                <c:pt idx="13">
                  <c:v>22493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10'!$Z$8:$AM$8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37E-49A0-8435-EC68DDD56DF0}"/>
            </c:ext>
          </c:extLst>
        </c:ser>
        <c:ser>
          <c:idx val="1"/>
          <c:order val="1"/>
          <c:tx>
            <c:strRef>
              <c:f>'Section 10'!$C$193</c:f>
              <c:strCache>
                <c:ptCount val="1"/>
                <c:pt idx="0">
                  <c:v>Pre-owned imports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'Section 10'!$Z$193:$AM$193</c:f>
              <c:numCache>
                <c:formatCode>#,##0</c:formatCode>
                <c:ptCount val="14"/>
                <c:pt idx="0">
                  <c:v>0</c:v>
                </c:pt>
                <c:pt idx="1">
                  <c:v>4</c:v>
                </c:pt>
                <c:pt idx="2">
                  <c:v>2</c:v>
                </c:pt>
                <c:pt idx="3">
                  <c:v>16</c:v>
                </c:pt>
                <c:pt idx="4">
                  <c:v>51</c:v>
                </c:pt>
                <c:pt idx="5">
                  <c:v>95</c:v>
                </c:pt>
                <c:pt idx="6">
                  <c:v>216</c:v>
                </c:pt>
                <c:pt idx="7">
                  <c:v>469</c:v>
                </c:pt>
                <c:pt idx="8">
                  <c:v>700</c:v>
                </c:pt>
                <c:pt idx="9">
                  <c:v>611</c:v>
                </c:pt>
                <c:pt idx="10">
                  <c:v>428</c:v>
                </c:pt>
                <c:pt idx="11">
                  <c:v>455</c:v>
                </c:pt>
                <c:pt idx="12">
                  <c:v>435</c:v>
                </c:pt>
                <c:pt idx="13">
                  <c:v>1552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'Section 10'!$Z$8:$AM$8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37E-49A0-8435-EC68DDD56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Electric private car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10'!$C$257</c:f>
              <c:strCache>
                <c:ptCount val="1"/>
                <c:pt idx="0">
                  <c:v>Delivery of construction materials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10'!$P$256:$AM$256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'Section 10'!$P$257:$AM$257</c:f>
              <c:numCache>
                <c:formatCode>#,##0</c:formatCode>
                <c:ptCount val="24"/>
                <c:pt idx="0">
                  <c:v>1988</c:v>
                </c:pt>
                <c:pt idx="1">
                  <c:v>2110</c:v>
                </c:pt>
                <c:pt idx="2">
                  <c:v>2625</c:v>
                </c:pt>
                <c:pt idx="3">
                  <c:v>3130</c:v>
                </c:pt>
                <c:pt idx="4">
                  <c:v>3542</c:v>
                </c:pt>
                <c:pt idx="5">
                  <c:v>4195</c:v>
                </c:pt>
                <c:pt idx="6">
                  <c:v>4170</c:v>
                </c:pt>
                <c:pt idx="7">
                  <c:v>4226</c:v>
                </c:pt>
                <c:pt idx="8">
                  <c:v>3380</c:v>
                </c:pt>
                <c:pt idx="9">
                  <c:v>1610</c:v>
                </c:pt>
                <c:pt idx="10">
                  <c:v>1224</c:v>
                </c:pt>
                <c:pt idx="11">
                  <c:v>980</c:v>
                </c:pt>
                <c:pt idx="12">
                  <c:v>995</c:v>
                </c:pt>
                <c:pt idx="13">
                  <c:v>978</c:v>
                </c:pt>
                <c:pt idx="14">
                  <c:v>975</c:v>
                </c:pt>
                <c:pt idx="15">
                  <c:v>965</c:v>
                </c:pt>
                <c:pt idx="16">
                  <c:v>1474</c:v>
                </c:pt>
                <c:pt idx="17">
                  <c:v>1653</c:v>
                </c:pt>
                <c:pt idx="18">
                  <c:v>1923</c:v>
                </c:pt>
                <c:pt idx="19">
                  <c:v>2032</c:v>
                </c:pt>
                <c:pt idx="20">
                  <c:v>1665</c:v>
                </c:pt>
                <c:pt idx="21">
                  <c:v>1897</c:v>
                </c:pt>
                <c:pt idx="22">
                  <c:v>2347</c:v>
                </c:pt>
                <c:pt idx="23">
                  <c:v>2468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1-40A3-8493-1E2687938763}"/>
            </c:ext>
          </c:extLst>
        </c:ser>
        <c:ser>
          <c:idx val="1"/>
          <c:order val="1"/>
          <c:tx>
            <c:strRef>
              <c:f>'Section 10'!$C$258</c:f>
              <c:strCache>
                <c:ptCount val="1"/>
                <c:pt idx="0">
                  <c:v>Import &amp; export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10'!$P$256:$AM$256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'Section 10'!$P$258:$AM$258</c:f>
              <c:numCache>
                <c:formatCode>#,##0</c:formatCode>
                <c:ptCount val="24"/>
                <c:pt idx="0">
                  <c:v>2982</c:v>
                </c:pt>
                <c:pt idx="1">
                  <c:v>2742</c:v>
                </c:pt>
                <c:pt idx="2">
                  <c:v>3410</c:v>
                </c:pt>
                <c:pt idx="3">
                  <c:v>3559</c:v>
                </c:pt>
                <c:pt idx="4">
                  <c:v>4088</c:v>
                </c:pt>
                <c:pt idx="5">
                  <c:v>4018</c:v>
                </c:pt>
                <c:pt idx="6">
                  <c:v>3745</c:v>
                </c:pt>
                <c:pt idx="7">
                  <c:v>4689</c:v>
                </c:pt>
                <c:pt idx="8">
                  <c:v>4425</c:v>
                </c:pt>
                <c:pt idx="9">
                  <c:v>3438</c:v>
                </c:pt>
                <c:pt idx="10">
                  <c:v>2728</c:v>
                </c:pt>
                <c:pt idx="11">
                  <c:v>2708</c:v>
                </c:pt>
                <c:pt idx="12">
                  <c:v>2973</c:v>
                </c:pt>
                <c:pt idx="13">
                  <c:v>2374</c:v>
                </c:pt>
                <c:pt idx="14">
                  <c:v>2350</c:v>
                </c:pt>
                <c:pt idx="15">
                  <c:v>2335</c:v>
                </c:pt>
                <c:pt idx="16">
                  <c:v>2378</c:v>
                </c:pt>
                <c:pt idx="17">
                  <c:v>2498</c:v>
                </c:pt>
                <c:pt idx="18">
                  <c:v>2327</c:v>
                </c:pt>
                <c:pt idx="19">
                  <c:v>2523</c:v>
                </c:pt>
                <c:pt idx="20">
                  <c:v>2441</c:v>
                </c:pt>
                <c:pt idx="21">
                  <c:v>2312</c:v>
                </c:pt>
                <c:pt idx="22">
                  <c:v>2227</c:v>
                </c:pt>
                <c:pt idx="23">
                  <c:v>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1-40A3-8493-1E2687938763}"/>
            </c:ext>
          </c:extLst>
        </c:ser>
        <c:ser>
          <c:idx val="2"/>
          <c:order val="2"/>
          <c:tx>
            <c:strRef>
              <c:f>'Section 10'!$C$259</c:f>
              <c:strCache>
                <c:ptCount val="1"/>
                <c:pt idx="0">
                  <c:v>Delivery of goods to wholesalers, retail &amp; households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'Section 10'!$P$256:$AM$256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'Section 10'!$P$259:$AM$259</c:f>
              <c:numCache>
                <c:formatCode>#,##0</c:formatCode>
                <c:ptCount val="24"/>
                <c:pt idx="0">
                  <c:v>2454</c:v>
                </c:pt>
                <c:pt idx="1">
                  <c:v>2701</c:v>
                </c:pt>
                <c:pt idx="2">
                  <c:v>3256</c:v>
                </c:pt>
                <c:pt idx="3">
                  <c:v>3828</c:v>
                </c:pt>
                <c:pt idx="4">
                  <c:v>4009</c:v>
                </c:pt>
                <c:pt idx="5">
                  <c:v>4242</c:v>
                </c:pt>
                <c:pt idx="6">
                  <c:v>3686</c:v>
                </c:pt>
                <c:pt idx="7">
                  <c:v>4045</c:v>
                </c:pt>
                <c:pt idx="8">
                  <c:v>4242</c:v>
                </c:pt>
                <c:pt idx="9">
                  <c:v>2904</c:v>
                </c:pt>
                <c:pt idx="10">
                  <c:v>2847</c:v>
                </c:pt>
                <c:pt idx="11">
                  <c:v>2835</c:v>
                </c:pt>
                <c:pt idx="12">
                  <c:v>2446</c:v>
                </c:pt>
                <c:pt idx="13">
                  <c:v>2471</c:v>
                </c:pt>
                <c:pt idx="14">
                  <c:v>2841</c:v>
                </c:pt>
                <c:pt idx="15">
                  <c:v>2786</c:v>
                </c:pt>
                <c:pt idx="16">
                  <c:v>3440</c:v>
                </c:pt>
                <c:pt idx="17">
                  <c:v>3703</c:v>
                </c:pt>
                <c:pt idx="18">
                  <c:v>3802</c:v>
                </c:pt>
                <c:pt idx="19">
                  <c:v>3936</c:v>
                </c:pt>
                <c:pt idx="20">
                  <c:v>3971</c:v>
                </c:pt>
                <c:pt idx="21">
                  <c:v>4475</c:v>
                </c:pt>
                <c:pt idx="22">
                  <c:v>3938</c:v>
                </c:pt>
                <c:pt idx="23">
                  <c:v>3530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1-40A3-8493-1E2687938763}"/>
            </c:ext>
          </c:extLst>
        </c:ser>
        <c:ser>
          <c:idx val="3"/>
          <c:order val="3"/>
          <c:tx>
            <c:strRef>
              <c:f>'Section 10'!$C$260</c:f>
              <c:strCache>
                <c:ptCount val="1"/>
                <c:pt idx="0">
                  <c:v>Delivery of materials to factories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10'!$P$256:$AM$256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'Section 10'!$P$260:$AM$260</c:f>
              <c:numCache>
                <c:formatCode>#,##0</c:formatCode>
                <c:ptCount val="24"/>
                <c:pt idx="0">
                  <c:v>702</c:v>
                </c:pt>
                <c:pt idx="1">
                  <c:v>978</c:v>
                </c:pt>
                <c:pt idx="2">
                  <c:v>1192</c:v>
                </c:pt>
                <c:pt idx="3">
                  <c:v>1286</c:v>
                </c:pt>
                <c:pt idx="4">
                  <c:v>1390</c:v>
                </c:pt>
                <c:pt idx="5">
                  <c:v>1213</c:v>
                </c:pt>
                <c:pt idx="6">
                  <c:v>1364</c:v>
                </c:pt>
                <c:pt idx="7">
                  <c:v>1582</c:v>
                </c:pt>
                <c:pt idx="8">
                  <c:v>1457</c:v>
                </c:pt>
                <c:pt idx="9">
                  <c:v>1180</c:v>
                </c:pt>
                <c:pt idx="10">
                  <c:v>981</c:v>
                </c:pt>
                <c:pt idx="11">
                  <c:v>910</c:v>
                </c:pt>
                <c:pt idx="12">
                  <c:v>875</c:v>
                </c:pt>
                <c:pt idx="13">
                  <c:v>818</c:v>
                </c:pt>
                <c:pt idx="14">
                  <c:v>986</c:v>
                </c:pt>
                <c:pt idx="15">
                  <c:v>1129</c:v>
                </c:pt>
                <c:pt idx="16">
                  <c:v>1588</c:v>
                </c:pt>
                <c:pt idx="17">
                  <c:v>1254</c:v>
                </c:pt>
                <c:pt idx="18">
                  <c:v>1241</c:v>
                </c:pt>
                <c:pt idx="19">
                  <c:v>1456</c:v>
                </c:pt>
                <c:pt idx="20">
                  <c:v>1305</c:v>
                </c:pt>
                <c:pt idx="21">
                  <c:v>1478</c:v>
                </c:pt>
                <c:pt idx="22">
                  <c:v>1501</c:v>
                </c:pt>
                <c:pt idx="23">
                  <c:v>1498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E1-40A3-8493-1E2687938763}"/>
            </c:ext>
          </c:extLst>
        </c:ser>
        <c:ser>
          <c:idx val="4"/>
          <c:order val="4"/>
          <c:tx>
            <c:strRef>
              <c:f>'Section 10'!$C$261</c:f>
              <c:strCache>
                <c:ptCount val="1"/>
                <c:pt idx="0">
                  <c:v>Carriage of Agri-products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10'!$P$256:$AM$256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'Section 10'!$P$261:$AM$261</c:f>
              <c:numCache>
                <c:formatCode>#,##0</c:formatCode>
                <c:ptCount val="24"/>
                <c:pt idx="0">
                  <c:v>984</c:v>
                </c:pt>
                <c:pt idx="1">
                  <c:v>781</c:v>
                </c:pt>
                <c:pt idx="2">
                  <c:v>983</c:v>
                </c:pt>
                <c:pt idx="3">
                  <c:v>955</c:v>
                </c:pt>
                <c:pt idx="4">
                  <c:v>974</c:v>
                </c:pt>
                <c:pt idx="5">
                  <c:v>912</c:v>
                </c:pt>
                <c:pt idx="6">
                  <c:v>964</c:v>
                </c:pt>
                <c:pt idx="7">
                  <c:v>1028</c:v>
                </c:pt>
                <c:pt idx="8">
                  <c:v>991</c:v>
                </c:pt>
                <c:pt idx="9">
                  <c:v>773</c:v>
                </c:pt>
                <c:pt idx="10">
                  <c:v>884</c:v>
                </c:pt>
                <c:pt idx="11">
                  <c:v>784</c:v>
                </c:pt>
                <c:pt idx="12">
                  <c:v>735</c:v>
                </c:pt>
                <c:pt idx="13">
                  <c:v>821</c:v>
                </c:pt>
                <c:pt idx="14">
                  <c:v>896</c:v>
                </c:pt>
                <c:pt idx="15">
                  <c:v>912</c:v>
                </c:pt>
                <c:pt idx="16">
                  <c:v>959</c:v>
                </c:pt>
                <c:pt idx="17">
                  <c:v>996</c:v>
                </c:pt>
                <c:pt idx="18">
                  <c:v>1057</c:v>
                </c:pt>
                <c:pt idx="19">
                  <c:v>1149</c:v>
                </c:pt>
                <c:pt idx="20">
                  <c:v>1170</c:v>
                </c:pt>
                <c:pt idx="21">
                  <c:v>1095</c:v>
                </c:pt>
                <c:pt idx="22">
                  <c:v>1023</c:v>
                </c:pt>
                <c:pt idx="23">
                  <c:v>1002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E1-40A3-8493-1E2687938763}"/>
            </c:ext>
          </c:extLst>
        </c:ser>
        <c:ser>
          <c:idx val="5"/>
          <c:order val="5"/>
          <c:tx>
            <c:strRef>
              <c:f>'Section 10'!$C$262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'Section 10'!$P$256:$AM$256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'Section 10'!$P$262:$AM$262</c:f>
              <c:numCache>
                <c:formatCode>#,##0</c:formatCode>
                <c:ptCount val="24"/>
                <c:pt idx="0">
                  <c:v>3238</c:v>
                </c:pt>
                <c:pt idx="1">
                  <c:v>3093</c:v>
                </c:pt>
                <c:pt idx="2">
                  <c:v>2983</c:v>
                </c:pt>
                <c:pt idx="3">
                  <c:v>3140</c:v>
                </c:pt>
                <c:pt idx="4">
                  <c:v>3287</c:v>
                </c:pt>
                <c:pt idx="5">
                  <c:v>3572</c:v>
                </c:pt>
                <c:pt idx="6">
                  <c:v>3392</c:v>
                </c:pt>
                <c:pt idx="7">
                  <c:v>3137</c:v>
                </c:pt>
                <c:pt idx="8">
                  <c:v>2792</c:v>
                </c:pt>
                <c:pt idx="9">
                  <c:v>2165</c:v>
                </c:pt>
                <c:pt idx="10">
                  <c:v>2260</c:v>
                </c:pt>
                <c:pt idx="11">
                  <c:v>1725</c:v>
                </c:pt>
                <c:pt idx="12">
                  <c:v>1871</c:v>
                </c:pt>
                <c:pt idx="13">
                  <c:v>1675</c:v>
                </c:pt>
                <c:pt idx="14">
                  <c:v>1725</c:v>
                </c:pt>
                <c:pt idx="15">
                  <c:v>1716</c:v>
                </c:pt>
                <c:pt idx="16">
                  <c:v>1724</c:v>
                </c:pt>
                <c:pt idx="17">
                  <c:v>1656</c:v>
                </c:pt>
                <c:pt idx="18">
                  <c:v>1188</c:v>
                </c:pt>
                <c:pt idx="19">
                  <c:v>1309</c:v>
                </c:pt>
                <c:pt idx="20">
                  <c:v>831</c:v>
                </c:pt>
                <c:pt idx="21">
                  <c:v>1227</c:v>
                </c:pt>
                <c:pt idx="22">
                  <c:v>1347</c:v>
                </c:pt>
                <c:pt idx="23">
                  <c:v>1685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E1-40A3-8493-1E268793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Megatonne</a:t>
                </a:r>
                <a:r>
                  <a:rPr lang="en-IE" baseline="0"/>
                  <a:t>-kilometres</a:t>
                </a:r>
                <a:endParaRPr lang="en-IE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sz="1200" b="1"/>
              <a:t>Total Electricity</a:t>
            </a:r>
            <a:r>
              <a:rPr lang="en-IE" sz="1200" b="1" baseline="0"/>
              <a:t> Demand - Role of Data Centres</a:t>
            </a:r>
            <a:r>
              <a:rPr lang="en-IE" sz="1200" baseline="0"/>
              <a:t> (TWh)</a:t>
            </a:r>
            <a:endParaRPr lang="en-IE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791820987654321E-2"/>
          <c:y val="0.16400868055555556"/>
          <c:w val="0.92764953703703701"/>
          <c:h val="0.74756909722222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'Section 1'!$C$522</c:f>
              <c:strCache>
                <c:ptCount val="1"/>
                <c:pt idx="0">
                  <c:v>All Other Electricity Demand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1'!$F$521:$S$521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'Section 1'!$F$522:$S$522</c:f>
              <c:numCache>
                <c:formatCode>General</c:formatCode>
                <c:ptCount val="14"/>
                <c:pt idx="0">
                  <c:v>25.404130035904995</c:v>
                </c:pt>
                <c:pt idx="1">
                  <c:v>24.879264959668809</c:v>
                </c:pt>
                <c:pt idx="2">
                  <c:v>24.834839305855333</c:v>
                </c:pt>
                <c:pt idx="3">
                  <c:v>24.866092935866121</c:v>
                </c:pt>
                <c:pt idx="4">
                  <c:v>24.818942126285403</c:v>
                </c:pt>
                <c:pt idx="5">
                  <c:v>24.555458676603234</c:v>
                </c:pt>
                <c:pt idx="6">
                  <c:v>24.902129054810825</c:v>
                </c:pt>
                <c:pt idx="7">
                  <c:v>24.874843866481559</c:v>
                </c:pt>
                <c:pt idx="8">
                  <c:v>25.693001631540671</c:v>
                </c:pt>
                <c:pt idx="9">
                  <c:v>25.92106069522859</c:v>
                </c:pt>
                <c:pt idx="10">
                  <c:v>25.598254930612228</c:v>
                </c:pt>
                <c:pt idx="11">
                  <c:v>25.91485191017312</c:v>
                </c:pt>
                <c:pt idx="12">
                  <c:v>25.056652657418525</c:v>
                </c:pt>
                <c:pt idx="13">
                  <c:v>25.237384658877861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E9-481E-938F-F7DDF52895ED}"/>
            </c:ext>
          </c:extLst>
        </c:ser>
        <c:ser>
          <c:idx val="1"/>
          <c:order val="1"/>
          <c:tx>
            <c:strRef>
              <c:f>'Section 1'!$C$523</c:f>
              <c:strCache>
                <c:ptCount val="1"/>
                <c:pt idx="0">
                  <c:v>Data Centre Electricity Demand</c:v>
                </c:pt>
              </c:strCache>
            </c:strRef>
          </c:tx>
          <c:spPr>
            <a:solidFill>
              <a:srgbClr val="FF9900"/>
            </a:solidFill>
            <a:ln>
              <a:noFill/>
            </a:ln>
            <a:effectLst/>
          </c:spPr>
          <c:invertIfNegative val="0"/>
          <c:cat>
            <c:numRef>
              <c:f>'Section 1'!$F$521:$S$521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'Section 1'!$F$523:$S$523</c:f>
              <c:numCache>
                <c:formatCode>General</c:formatCode>
                <c:ptCount val="14"/>
                <c:pt idx="5">
                  <c:v>1.238</c:v>
                </c:pt>
                <c:pt idx="6">
                  <c:v>1.48</c:v>
                </c:pt>
                <c:pt idx="7">
                  <c:v>1.76</c:v>
                </c:pt>
                <c:pt idx="8">
                  <c:v>2.1800000000000002</c:v>
                </c:pt>
                <c:pt idx="9">
                  <c:v>2.488</c:v>
                </c:pt>
                <c:pt idx="10">
                  <c:v>3.028</c:v>
                </c:pt>
                <c:pt idx="11">
                  <c:v>4.01</c:v>
                </c:pt>
                <c:pt idx="12">
                  <c:v>5.27</c:v>
                </c:pt>
                <c:pt idx="13">
                  <c:v>6.3339999999999996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E9-481E-938F-F7DDF5289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409428479"/>
        <c:axId val="409420799"/>
      </c:barChart>
      <c:catAx>
        <c:axId val="409428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420799"/>
        <c:crosses val="autoZero"/>
        <c:auto val="1"/>
        <c:lblAlgn val="ctr"/>
        <c:lblOffset val="100"/>
        <c:noMultiLvlLbl val="0"/>
      </c:catAx>
      <c:valAx>
        <c:axId val="409420799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4284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705274201621222E-2"/>
          <c:y val="0.16619675925925928"/>
          <c:w val="0.45964953703703709"/>
          <c:h val="0.159115740740740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96666666666667"/>
          <c:y val="0.23329305555555557"/>
          <c:w val="0.72203081721060758"/>
          <c:h val="0.72156250000000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CC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BB-424E-9C42-69DA7F9F138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BB-424E-9C42-69DA7F9F138F}"/>
              </c:ext>
            </c:extLst>
          </c:dPt>
          <c:dLbls>
            <c:dLbl>
              <c:idx val="0"/>
              <c:layout>
                <c:manualLayout>
                  <c:x val="9.4135416666666666E-2"/>
                  <c:y val="-0.6996759259259259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303CE30-FBAB-410E-85E0-8DD67E9D6746}" type="CATEGORYNAME">
                      <a:rPr lang="en-US" b="1"/>
                      <a:pPr>
                        <a:defRPr/>
                      </a:pPr>
                      <a:t>[CATEGORY NAME]</a:t>
                    </a:fld>
                    <a:endParaRPr lang="en-US" b="1" baseline="0"/>
                  </a:p>
                  <a:p>
                    <a:pPr>
                      <a:defRPr/>
                    </a:pPr>
                    <a:fld id="{5807790D-67F8-4018-B397-18E0F8158FFD}" type="VALUE">
                      <a:rPr lang="en-US"/>
                      <a:pPr>
                        <a:defRPr/>
                      </a:pPr>
                      <a:t>[VALUE]</a:t>
                    </a:fld>
                    <a:r>
                      <a:rPr lang="en-US"/>
                      <a:t> TWh</a:t>
                    </a:r>
                    <a:endParaRPr lang="en-US" baseline="0"/>
                  </a:p>
                  <a:p>
                    <a:pPr>
                      <a:defRPr/>
                    </a:pPr>
                    <a:fld id="{D00A6009-8092-4115-81EB-0F0409F14BAE}" type="PERCENTAGE">
                      <a:rPr lang="en-US"/>
                      <a:pPr>
                        <a:defRPr/>
                      </a:pPr>
                      <a:t>[PERCENTAGE]</a:t>
                    </a:fld>
                    <a:endParaRPr lang="en-IE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46306609055225167"/>
                      <c:h val="0.2816050925925925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4BB-424E-9C42-69DA7F9F138F}"/>
                </c:ext>
              </c:extLst>
            </c:dLbl>
            <c:dLbl>
              <c:idx val="1"/>
              <c:layout>
                <c:manualLayout>
                  <c:x val="-8.8394212962962959E-2"/>
                  <c:y val="-0.1969675925925925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B781E54-F608-434C-9EEA-B1E529CE373D}" type="CATEGORYNAME">
                      <a:rPr lang="en-US" b="1"/>
                      <a:pPr>
                        <a:defRPr/>
                      </a:pPr>
                      <a:t>[CATEGORY NAME]</a:t>
                    </a:fld>
                    <a:endParaRPr lang="en-US" b="1" baseline="0"/>
                  </a:p>
                  <a:p>
                    <a:pPr>
                      <a:defRPr/>
                    </a:pPr>
                    <a:fld id="{2C3A4ECE-C5F7-4AFA-8E00-31F7F59B9615}" type="VALUE">
                      <a:rPr lang="en-US"/>
                      <a:pPr>
                        <a:defRPr/>
                      </a:pPr>
                      <a:t>[VALUE]</a:t>
                    </a:fld>
                    <a:r>
                      <a:rPr lang="en-US"/>
                      <a:t> TWh</a:t>
                    </a:r>
                    <a:endParaRPr lang="en-US" baseline="0"/>
                  </a:p>
                  <a:p>
                    <a:pPr>
                      <a:defRPr/>
                    </a:pPr>
                    <a:fld id="{46C295A1-B0FA-4370-A392-98F7F0CA4DB6}" type="PERCENTAGE">
                      <a:rPr lang="en-US"/>
                      <a:pPr>
                        <a:defRPr/>
                      </a:pPr>
                      <a:t>[PERCENTAGE]</a:t>
                    </a:fld>
                    <a:endParaRPr lang="en-IE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4743558206040121"/>
                      <c:h val="0.2816930555555555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4BB-424E-9C42-69DA7F9F13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1'!$C$522:$C$523</c:f>
              <c:strCache>
                <c:ptCount val="2"/>
                <c:pt idx="0">
                  <c:v>All Other Electricity Demand</c:v>
                </c:pt>
                <c:pt idx="1">
                  <c:v>Data Centre Electricity Demand</c:v>
                </c:pt>
              </c:strCache>
            </c:strRef>
          </c:cat>
          <c:val>
            <c:numRef>
              <c:f>'Section 1'!$S$522:$S$523</c:f>
              <c:numCache>
                <c:formatCode>General</c:formatCode>
                <c:ptCount val="2"/>
                <c:pt idx="0">
                  <c:v>25.237384658877861</c:v>
                </c:pt>
                <c:pt idx="1">
                  <c:v>6.3339999999999996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BB-424E-9C42-69DA7F9F13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b="1"/>
              <a:t>Time</a:t>
            </a:r>
            <a:r>
              <a:rPr lang="en-IE" b="1" baseline="0"/>
              <a:t> Series </a:t>
            </a:r>
            <a:r>
              <a:rPr lang="en-IE" b="1"/>
              <a:t>Percentage Breakdown</a:t>
            </a:r>
            <a:r>
              <a:rPr lang="en-IE" b="1" baseline="0"/>
              <a:t> of Gross Electricity Supply</a:t>
            </a:r>
            <a:endParaRPr lang="en-IE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380296874540834E-2"/>
          <c:y val="0.18487319546483977"/>
          <c:w val="0.87198310666930412"/>
          <c:h val="0.6464124199722751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'Section 1'!$C$578</c:f>
              <c:strCache>
                <c:ptCount val="1"/>
                <c:pt idx="0">
                  <c:v>Fossil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1'!$F$577:$AC$577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'Section 1'!$F$578:$AC$578</c:f>
              <c:numCache>
                <c:formatCode>General</c:formatCode>
                <c:ptCount val="24"/>
                <c:pt idx="0">
                  <c:v>22.492047839999998</c:v>
                </c:pt>
                <c:pt idx="1">
                  <c:v>23.609248900000001</c:v>
                </c:pt>
                <c:pt idx="2">
                  <c:v>23.465222979999997</c:v>
                </c:pt>
                <c:pt idx="3">
                  <c:v>23.727270140000002</c:v>
                </c:pt>
                <c:pt idx="4">
                  <c:v>23.825287780000004</c:v>
                </c:pt>
                <c:pt idx="5">
                  <c:v>23.757275539999998</c:v>
                </c:pt>
                <c:pt idx="6">
                  <c:v>24.645435379999995</c:v>
                </c:pt>
                <c:pt idx="7">
                  <c:v>25.560119089517308</c:v>
                </c:pt>
                <c:pt idx="8">
                  <c:v>26.325129441512882</c:v>
                </c:pt>
                <c:pt idx="9">
                  <c:v>23.853652890066346</c:v>
                </c:pt>
                <c:pt idx="10">
                  <c:v>24.452013373490068</c:v>
                </c:pt>
                <c:pt idx="11">
                  <c:v>21.74434721329801</c:v>
                </c:pt>
                <c:pt idx="12">
                  <c:v>21.841176289071054</c:v>
                </c:pt>
                <c:pt idx="13">
                  <c:v>19.886200874861153</c:v>
                </c:pt>
                <c:pt idx="14">
                  <c:v>19.349739616755492</c:v>
                </c:pt>
                <c:pt idx="15">
                  <c:v>20.170608513363486</c:v>
                </c:pt>
                <c:pt idx="16">
                  <c:v>22.638840737546914</c:v>
                </c:pt>
                <c:pt idx="17">
                  <c:v>21.634560274325949</c:v>
                </c:pt>
                <c:pt idx="18">
                  <c:v>20.399446206943892</c:v>
                </c:pt>
                <c:pt idx="19">
                  <c:v>18.624788041924816</c:v>
                </c:pt>
                <c:pt idx="20">
                  <c:v>18.220827211661202</c:v>
                </c:pt>
                <c:pt idx="21">
                  <c:v>19.654616703291762</c:v>
                </c:pt>
                <c:pt idx="22">
                  <c:v>20.221906526786579</c:v>
                </c:pt>
                <c:pt idx="23">
                  <c:v>16.943977206920295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8-470E-A3FF-4B72541E19EC}"/>
            </c:ext>
          </c:extLst>
        </c:ser>
        <c:ser>
          <c:idx val="1"/>
          <c:order val="1"/>
          <c:tx>
            <c:strRef>
              <c:f>'Section 1'!$C$579</c:f>
              <c:strCache>
                <c:ptCount val="1"/>
                <c:pt idx="0">
                  <c:v>Renewable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'Section 1'!$F$577:$AC$577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'Section 1'!$F$579:$AC$579</c:f>
              <c:numCache>
                <c:formatCode>General</c:formatCode>
                <c:ptCount val="24"/>
                <c:pt idx="0">
                  <c:v>1.1862134799999999</c:v>
                </c:pt>
                <c:pt idx="1">
                  <c:v>1.0271848599999998</c:v>
                </c:pt>
                <c:pt idx="2">
                  <c:v>1.3822487599999997</c:v>
                </c:pt>
                <c:pt idx="3">
                  <c:v>1.13820484</c:v>
                </c:pt>
                <c:pt idx="4">
                  <c:v>1.3942509199999999</c:v>
                </c:pt>
                <c:pt idx="5">
                  <c:v>1.8737692177599998</c:v>
                </c:pt>
                <c:pt idx="6">
                  <c:v>2.475192332299077</c:v>
                </c:pt>
                <c:pt idx="7">
                  <c:v>2.8025642695462278</c:v>
                </c:pt>
                <c:pt idx="8">
                  <c:v>3.5959932769852685</c:v>
                </c:pt>
                <c:pt idx="9">
                  <c:v>4.1183398218571918</c:v>
                </c:pt>
                <c:pt idx="10">
                  <c:v>3.7294524699731841</c:v>
                </c:pt>
                <c:pt idx="11">
                  <c:v>5.4245693751658255</c:v>
                </c:pt>
                <c:pt idx="12">
                  <c:v>5.2572150743981041</c:v>
                </c:pt>
                <c:pt idx="13">
                  <c:v>5.6286037110897285</c:v>
                </c:pt>
                <c:pt idx="14">
                  <c:v>6.3927884658747427</c:v>
                </c:pt>
                <c:pt idx="15">
                  <c:v>7.8626310476325028</c:v>
                </c:pt>
                <c:pt idx="16">
                  <c:v>7.5136412655967835</c:v>
                </c:pt>
                <c:pt idx="17">
                  <c:v>8.8823554553054933</c:v>
                </c:pt>
                <c:pt idx="18">
                  <c:v>10.202556333026184</c:v>
                </c:pt>
                <c:pt idx="19">
                  <c:v>11.797224471830701</c:v>
                </c:pt>
                <c:pt idx="20">
                  <c:v>13.463780719089032</c:v>
                </c:pt>
                <c:pt idx="21">
                  <c:v>11.609880384919554</c:v>
                </c:pt>
                <c:pt idx="22">
                  <c:v>13.074339357837276</c:v>
                </c:pt>
                <c:pt idx="23">
                  <c:v>14.09325354669965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8-470E-A3FF-4B72541E19EC}"/>
            </c:ext>
          </c:extLst>
        </c:ser>
        <c:ser>
          <c:idx val="2"/>
          <c:order val="2"/>
          <c:tx>
            <c:strRef>
              <c:f>'Section 1'!$C$580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66FF"/>
            </a:solidFill>
            <a:ln>
              <a:noFill/>
            </a:ln>
            <a:effectLst/>
          </c:spPr>
          <c:invertIfNegative val="0"/>
          <c:cat>
            <c:numRef>
              <c:f>'Section 1'!$F$577:$AC$577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'Section 1'!$F$580:$AC$580</c:f>
              <c:numCache>
                <c:formatCode>General</c:formatCode>
                <c:ptCount val="24"/>
                <c:pt idx="0">
                  <c:v>9.8017639999999989E-2</c:v>
                </c:pt>
                <c:pt idx="1">
                  <c:v>0</c:v>
                </c:pt>
                <c:pt idx="2">
                  <c:v>0.50309053999999997</c:v>
                </c:pt>
                <c:pt idx="3">
                  <c:v>1.16620988</c:v>
                </c:pt>
                <c:pt idx="4">
                  <c:v>1.5742833199999997</c:v>
                </c:pt>
                <c:pt idx="5">
                  <c:v>2.0445179469999997</c:v>
                </c:pt>
                <c:pt idx="6">
                  <c:v>1.7781978637265146</c:v>
                </c:pt>
                <c:pt idx="7">
                  <c:v>1.3305894760023402</c:v>
                </c:pt>
                <c:pt idx="8">
                  <c:v>0.45029746795722003</c:v>
                </c:pt>
                <c:pt idx="9">
                  <c:v>0.76389071458301971</c:v>
                </c:pt>
                <c:pt idx="10">
                  <c:v>0.47041067168234008</c:v>
                </c:pt>
                <c:pt idx="11">
                  <c:v>0.49018330111511976</c:v>
                </c:pt>
                <c:pt idx="12">
                  <c:v>0.46330624120676855</c:v>
                </c:pt>
                <c:pt idx="13">
                  <c:v>2.3080779595262428</c:v>
                </c:pt>
                <c:pt idx="14">
                  <c:v>2.2190497937409179</c:v>
                </c:pt>
                <c:pt idx="15">
                  <c:v>0.74756595323161035</c:v>
                </c:pt>
                <c:pt idx="16">
                  <c:v>7.2813294768705336E-2</c:v>
                </c:pt>
                <c:pt idx="17">
                  <c:v>0.15933019523808389</c:v>
                </c:pt>
                <c:pt idx="18">
                  <c:v>0.3016425121246149</c:v>
                </c:pt>
                <c:pt idx="19">
                  <c:v>0.9393803304716426</c:v>
                </c:pt>
                <c:pt idx="20">
                  <c:v>0.29894614478141651</c:v>
                </c:pt>
                <c:pt idx="21">
                  <c:v>1.9099842657991253</c:v>
                </c:pt>
                <c:pt idx="22">
                  <c:v>0.57121043105490454</c:v>
                </c:pt>
                <c:pt idx="23">
                  <c:v>3.6019687939304195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B8-470E-A3FF-4B72541E1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123665616"/>
        <c:axId val="2123662256"/>
      </c:barChart>
      <c:catAx>
        <c:axId val="212366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3662256"/>
        <c:crosses val="autoZero"/>
        <c:auto val="1"/>
        <c:lblAlgn val="ctr"/>
        <c:lblOffset val="100"/>
        <c:noMultiLvlLbl val="0"/>
      </c:catAx>
      <c:valAx>
        <c:axId val="2123662256"/>
        <c:scaling>
          <c:orientation val="minMax"/>
          <c:max val="1.09000000000000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3665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847642042283489"/>
          <c:y val="0.14009262080024182"/>
          <c:w val="0.29179680106365669"/>
          <c:h val="7.81580067773490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b="1"/>
              <a:t>Percentage Breakdown of Ireland's Gross Electricity</a:t>
            </a:r>
            <a:r>
              <a:rPr lang="en-IE" b="1" baseline="0"/>
              <a:t> Supply in 2023</a:t>
            </a:r>
            <a:endParaRPr lang="en-IE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31440800646888E-2"/>
          <c:y val="0.16355659722222221"/>
          <c:w val="0.91922608762974012"/>
          <c:h val="0.615700347222222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92-4C57-A019-73D0DCDFF595}"/>
              </c:ext>
            </c:extLst>
          </c:dPt>
          <c:dPt>
            <c:idx val="2"/>
            <c:invertIfNegative val="0"/>
            <c:bubble3D val="0"/>
            <c:spPr>
              <a:solidFill>
                <a:srgbClr val="FF66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892-4C57-A019-73D0DCDFF595}"/>
              </c:ext>
            </c:extLst>
          </c:dPt>
          <c:dPt>
            <c:idx val="3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892-4C57-A019-73D0DCDFF595}"/>
              </c:ext>
            </c:extLst>
          </c:dPt>
          <c:dPt>
            <c:idx val="8"/>
            <c:invertIfNegative val="0"/>
            <c:bubble3D val="0"/>
            <c:spPr>
              <a:solidFill>
                <a:srgbClr val="FF66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92-4C57-A019-73D0DCDFF595}"/>
              </c:ext>
            </c:extLst>
          </c:dPt>
          <c:dPt>
            <c:idx val="9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92-4C57-A019-73D0DCDFF595}"/>
              </c:ext>
            </c:extLst>
          </c:dPt>
          <c:dPt>
            <c:idx val="10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892-4C57-A019-73D0DCDFF595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'Section 1'!$C$557:$C$569</c:f>
              <c:strCache>
                <c:ptCount val="13"/>
                <c:pt idx="0">
                  <c:v>Gas</c:v>
                </c:pt>
                <c:pt idx="1">
                  <c:v>Wind</c:v>
                </c:pt>
                <c:pt idx="2">
                  <c:v>Net Imports</c:v>
                </c:pt>
                <c:pt idx="3">
                  <c:v>Coal</c:v>
                </c:pt>
                <c:pt idx="4">
                  <c:v>Hydro</c:v>
                </c:pt>
                <c:pt idx="5">
                  <c:v>Solar</c:v>
                </c:pt>
                <c:pt idx="6">
                  <c:v>Biomass</c:v>
                </c:pt>
                <c:pt idx="7">
                  <c:v>RenWaste</c:v>
                </c:pt>
                <c:pt idx="8">
                  <c:v>NRW</c:v>
                </c:pt>
                <c:pt idx="9">
                  <c:v>Oil</c:v>
                </c:pt>
                <c:pt idx="10">
                  <c:v>Peat</c:v>
                </c:pt>
                <c:pt idx="11">
                  <c:v>LF Gas</c:v>
                </c:pt>
                <c:pt idx="12">
                  <c:v>Biogas</c:v>
                </c:pt>
              </c:strCache>
            </c:strRef>
          </c:cat>
          <c:val>
            <c:numRef>
              <c:f>'Section 1'!$G$557:$G$569</c:f>
              <c:numCache>
                <c:formatCode>0.0%</c:formatCode>
                <c:ptCount val="13"/>
                <c:pt idx="0">
                  <c:v>0.44323881669988346</c:v>
                </c:pt>
                <c:pt idx="1">
                  <c:v>0.33698036265580983</c:v>
                </c:pt>
                <c:pt idx="2">
                  <c:v>9.4555890376907606E-2</c:v>
                </c:pt>
                <c:pt idx="3">
                  <c:v>3.4959780593906274E-2</c:v>
                </c:pt>
                <c:pt idx="4">
                  <c:v>2.7221217319344775E-2</c:v>
                </c:pt>
                <c:pt idx="5">
                  <c:v>1.866665657023155E-2</c:v>
                </c:pt>
                <c:pt idx="6">
                  <c:v>1.0031963530740439E-2</c:v>
                </c:pt>
                <c:pt idx="7">
                  <c:v>9.6384029380311934E-3</c:v>
                </c:pt>
                <c:pt idx="8">
                  <c:v>9.4294453403880249E-3</c:v>
                </c:pt>
                <c:pt idx="9">
                  <c:v>6.5734977224135294E-3</c:v>
                </c:pt>
                <c:pt idx="10">
                  <c:v>4.3840468184469256E-3</c:v>
                </c:pt>
                <c:pt idx="11">
                  <c:v>2.7637500373426513E-3</c:v>
                </c:pt>
                <c:pt idx="12">
                  <c:v>1.5561693965537387E-3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892-4C57-A019-73D0DCDFF59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7"/>
        <c:axId val="77199824"/>
        <c:axId val="77201744"/>
      </c:barChart>
      <c:catAx>
        <c:axId val="7719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01744"/>
        <c:crosses val="autoZero"/>
        <c:auto val="1"/>
        <c:lblAlgn val="ctr"/>
        <c:lblOffset val="100"/>
        <c:noMultiLvlLbl val="0"/>
      </c:catAx>
      <c:valAx>
        <c:axId val="77201744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199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chemeClr val="accent4"/>
            </a:solidFill>
          </c:spPr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21C-4E46-BA80-3856DFA94777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21C-4E46-BA80-3856DFA94777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21C-4E46-BA80-3856DFA94777}"/>
              </c:ext>
            </c:extLst>
          </c:dPt>
          <c:dLbls>
            <c:dLbl>
              <c:idx val="0"/>
              <c:layout>
                <c:manualLayout>
                  <c:x val="0.1160181518877703"/>
                  <c:y val="-0.1282194444444444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7D160C9-EB7A-4BBF-A39A-07F2E98D00D1}" type="CATEGORYNAME">
                      <a:rPr lang="en-US" b="1"/>
                      <a:pPr>
                        <a:defRPr/>
                      </a:pPr>
                      <a:t>[CATEGORY NAME]</a:t>
                    </a:fld>
                    <a:endParaRPr lang="en-US" b="1" baseline="0"/>
                  </a:p>
                  <a:p>
                    <a:pPr>
                      <a:defRPr/>
                    </a:pPr>
                    <a:fld id="{9C9A5FD6-996C-48CB-B6DA-1A276FFF84BB}" type="VALUE">
                      <a:rPr lang="en-US"/>
                      <a:pPr>
                        <a:defRPr/>
                      </a:pPr>
                      <a:t>[VALUE]</a:t>
                    </a:fld>
                    <a:r>
                      <a:rPr lang="en-US"/>
                      <a:t> MtCO</a:t>
                    </a:r>
                    <a:r>
                      <a:rPr lang="en-US" baseline="-25000"/>
                      <a:t>2</a:t>
                    </a:r>
                    <a:r>
                      <a:rPr lang="en-US"/>
                      <a:t>eq</a:t>
                    </a:r>
                    <a:endParaRPr lang="en-US" baseline="0"/>
                  </a:p>
                  <a:p>
                    <a:pPr>
                      <a:defRPr/>
                    </a:pPr>
                    <a:fld id="{405A5FB0-BE74-4DFD-97E4-E37A22C436DE}" type="PERCENTAGE">
                      <a:rPr lang="en-US"/>
                      <a:pPr>
                        <a:defRPr/>
                      </a:pPr>
                      <a:t>[PERCENTAGE]</a:t>
                    </a:fld>
                    <a:endParaRPr lang="en-IE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2283849231156214"/>
                      <c:h val="0.1937630952380952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21C-4E46-BA80-3856DFA94777}"/>
                </c:ext>
              </c:extLst>
            </c:dLbl>
            <c:dLbl>
              <c:idx val="1"/>
              <c:layout>
                <c:manualLayout>
                  <c:x val="0.16830063291139241"/>
                  <c:y val="9.6754960317460226E-2"/>
                </c:manualLayout>
              </c:layout>
              <c:tx>
                <c:rich>
                  <a:bodyPr/>
                  <a:lstStyle/>
                  <a:p>
                    <a:fld id="{4D3D58B5-C789-4560-801B-40AA7FEF9D94}" type="CATEGORYNAME">
                      <a:rPr lang="en-US" b="1"/>
                      <a:pPr/>
                      <a:t>[CATEGORY NAME]</a:t>
                    </a:fld>
                    <a:endParaRPr lang="en-US" b="1" baseline="0"/>
                  </a:p>
                  <a:p>
                    <a:fld id="{57B5EF59-924F-42C9-81F5-F257AB4E0DA2}" type="VALUE">
                      <a:rPr lang="en-US"/>
                      <a:pPr/>
                      <a:t>[VALUE]</a:t>
                    </a:fld>
                    <a:r>
                      <a:rPr lang="en-US"/>
                      <a:t> MtCO</a:t>
                    </a:r>
                    <a:r>
                      <a:rPr lang="en-US" baseline="-25000"/>
                      <a:t>2</a:t>
                    </a:r>
                    <a:r>
                      <a:rPr lang="en-US"/>
                      <a:t>eq</a:t>
                    </a:r>
                    <a:endParaRPr lang="en-US" baseline="0"/>
                  </a:p>
                  <a:p>
                    <a:fld id="{77D84991-859A-44C5-B967-9EA48BA3194C}" type="PERCENTAGE">
                      <a:rPr lang="en-US"/>
                      <a:pPr/>
                      <a:t>[PERCENTAGE]</a:t>
                    </a:fld>
                    <a:endParaRPr lang="en-IE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9495262661377784"/>
                      <c:h val="0.2069923611111111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21C-4E46-BA80-3856DFA94777}"/>
                </c:ext>
              </c:extLst>
            </c:dLbl>
            <c:dLbl>
              <c:idx val="2"/>
              <c:layout>
                <c:manualLayout>
                  <c:x val="-7.0815626806406504E-2"/>
                  <c:y val="-0.26288670634920636"/>
                </c:manualLayout>
              </c:layout>
              <c:tx>
                <c:rich>
                  <a:bodyPr/>
                  <a:lstStyle/>
                  <a:p>
                    <a:fld id="{B73027B8-1D30-4D8D-A295-BA6E9B94CDCF}" type="CATEGORYNAME">
                      <a:rPr lang="en-US" b="1"/>
                      <a:pPr/>
                      <a:t>[CATEGORY NAME]</a:t>
                    </a:fld>
                    <a:endParaRPr lang="en-US" b="1" baseline="0"/>
                  </a:p>
                  <a:p>
                    <a:fld id="{4BAA5F78-E354-4350-B8E6-396AC7AFA5EB}" type="VALUE">
                      <a:rPr lang="en-US"/>
                      <a:pPr/>
                      <a:t>[VALUE]</a:t>
                    </a:fld>
                    <a:r>
                      <a:rPr lang="en-US"/>
                      <a:t> MtCO</a:t>
                    </a:r>
                    <a:r>
                      <a:rPr lang="en-US" baseline="-25000"/>
                      <a:t>2</a:t>
                    </a:r>
                    <a:r>
                      <a:rPr lang="en-US"/>
                      <a:t>eq</a:t>
                    </a:r>
                    <a:endParaRPr lang="en-US" baseline="0"/>
                  </a:p>
                  <a:p>
                    <a:fld id="{5F65CCF2-BEA6-49A8-81A5-8BC4B37CF948}" type="PERCENTAGE">
                      <a:rPr lang="en-US"/>
                      <a:pPr/>
                      <a:t>[PERCENTAGE]</a:t>
                    </a:fld>
                    <a:endParaRPr lang="en-IE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5285419545096641"/>
                      <c:h val="0.2069923611111111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21C-4E46-BA80-3856DFA947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1'!$C$43:$C$45</c:f>
              <c:strCache>
                <c:ptCount val="3"/>
                <c:pt idx="0">
                  <c:v>Electricity</c:v>
                </c:pt>
                <c:pt idx="1">
                  <c:v>Transport</c:v>
                </c:pt>
                <c:pt idx="2">
                  <c:v>Heat</c:v>
                </c:pt>
              </c:strCache>
            </c:strRef>
          </c:cat>
          <c:val>
            <c:numRef>
              <c:f>'Section 1'!$S$43:$S$45</c:f>
              <c:numCache>
                <c:formatCode>0.0</c:formatCode>
                <c:ptCount val="3"/>
                <c:pt idx="0">
                  <c:v>7.5581695484183253</c:v>
                </c:pt>
                <c:pt idx="1">
                  <c:v>11.790817382973598</c:v>
                </c:pt>
                <c:pt idx="2">
                  <c:v>12.036073145454651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1C-4E46-BA80-3856DFA94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A0B-4B44-9FEA-E786CAC47D6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A0B-4B44-9FEA-E786CAC47D61}"/>
              </c:ext>
            </c:extLst>
          </c:dPt>
          <c:dPt>
            <c:idx val="2"/>
            <c:bubble3D val="0"/>
            <c:spPr>
              <a:solidFill>
                <a:srgbClr val="FF66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A0B-4B44-9FEA-E786CAC47D61}"/>
              </c:ext>
            </c:extLst>
          </c:dPt>
          <c:dLbls>
            <c:dLbl>
              <c:idx val="0"/>
              <c:layout>
                <c:manualLayout>
                  <c:x val="0.21684399418803182"/>
                  <c:y val="5.54666596787409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0B-4B44-9FEA-E786CAC47D61}"/>
                </c:ext>
              </c:extLst>
            </c:dLbl>
            <c:dLbl>
              <c:idx val="1"/>
              <c:layout>
                <c:manualLayout>
                  <c:x val="-0.28481593546642886"/>
                  <c:y val="3.799824017197889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162715019384382"/>
                      <c:h val="0.2746642383625106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A0B-4B44-9FEA-E786CAC47D61}"/>
                </c:ext>
              </c:extLst>
            </c:dLbl>
            <c:dLbl>
              <c:idx val="2"/>
              <c:layout>
                <c:manualLayout>
                  <c:x val="0.11054791860566317"/>
                  <c:y val="-0.1386666491968525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0B-4B44-9FEA-E786CAC47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1'!$C$572:$C$574</c:f>
              <c:strCache>
                <c:ptCount val="3"/>
                <c:pt idx="0">
                  <c:v>Fossil</c:v>
                </c:pt>
                <c:pt idx="1">
                  <c:v>Renewable</c:v>
                </c:pt>
                <c:pt idx="2">
                  <c:v>Other</c:v>
                </c:pt>
              </c:strCache>
            </c:strRef>
          </c:cat>
          <c:val>
            <c:numRef>
              <c:f>'Section 1'!$G$572:$G$574</c:f>
              <c:numCache>
                <c:formatCode>0.0%</c:formatCode>
                <c:ptCount val="3"/>
                <c:pt idx="0">
                  <c:v>0.48915614183465017</c:v>
                </c:pt>
                <c:pt idx="1">
                  <c:v>0.40685852244805415</c:v>
                </c:pt>
                <c:pt idx="2">
                  <c:v>0.10398533571729564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0B-4B44-9FEA-E786CAC47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b="1"/>
              <a:t>Year to Year</a:t>
            </a:r>
            <a:r>
              <a:rPr lang="en-IE" b="1" baseline="0"/>
              <a:t> Changes in Installed Wind Capacity</a:t>
            </a:r>
            <a:r>
              <a:rPr lang="en-IE" baseline="0"/>
              <a:t> (GW)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5740586419753088E-2"/>
          <c:y val="0.11109201388888888"/>
          <c:w val="0.92270077160493824"/>
          <c:h val="0.694321759259259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'Section 1'!$C$646</c:f>
              <c:strCache>
                <c:ptCount val="1"/>
                <c:pt idx="0">
                  <c:v>Installed Capacity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Pt>
            <c:idx val="20"/>
            <c:invertIfNegative val="0"/>
            <c:bubble3D val="0"/>
            <c:spPr>
              <a:pattFill prst="dkUpDiag">
                <a:fgClr>
                  <a:srgbClr val="0070C0"/>
                </a:fgClr>
                <a:bgClr>
                  <a:schemeClr val="bg1"/>
                </a:bgClr>
              </a:pattFill>
              <a:ln>
                <a:solidFill>
                  <a:srgbClr val="0070C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96-47A8-815B-FCFD64447D3A}"/>
              </c:ext>
            </c:extLst>
          </c:dPt>
          <c:cat>
            <c:numRef>
              <c:f>'Section 1'!$F$645:$AF$645</c:f>
              <c:numCache>
                <c:formatCode>General</c:formatCode>
                <c:ptCount val="2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</c:numCache>
            </c:numRef>
          </c:cat>
          <c:val>
            <c:numRef>
              <c:f>'Section 1'!$F$646:$AF$646</c:f>
              <c:numCache>
                <c:formatCode>General</c:formatCode>
                <c:ptCount val="27"/>
                <c:pt idx="0">
                  <c:v>0.12609999999999996</c:v>
                </c:pt>
                <c:pt idx="1">
                  <c:v>0.15690000000000004</c:v>
                </c:pt>
                <c:pt idx="2">
                  <c:v>0.18319999999999997</c:v>
                </c:pt>
                <c:pt idx="3">
                  <c:v>6.4000000000000057E-2</c:v>
                </c:pt>
                <c:pt idx="4">
                  <c:v>0.20179999999999987</c:v>
                </c:pt>
                <c:pt idx="5">
                  <c:v>0.30899999999999994</c:v>
                </c:pt>
                <c:pt idx="6">
                  <c:v>0.13910000000000022</c:v>
                </c:pt>
                <c:pt idx="7">
                  <c:v>0.19419999999999993</c:v>
                </c:pt>
                <c:pt idx="8">
                  <c:v>0.1197499999999998</c:v>
                </c:pt>
                <c:pt idx="9">
                  <c:v>0.2189500000000002</c:v>
                </c:pt>
                <c:pt idx="10">
                  <c:v>0.35994999999999977</c:v>
                </c:pt>
                <c:pt idx="11">
                  <c:v>0.16790000000000038</c:v>
                </c:pt>
                <c:pt idx="12">
                  <c:v>0.35049999999999981</c:v>
                </c:pt>
                <c:pt idx="13">
                  <c:v>0.51750000000000007</c:v>
                </c:pt>
                <c:pt idx="14">
                  <c:v>0.35469999999999979</c:v>
                </c:pt>
                <c:pt idx="15">
                  <c:v>0.45260000000000122</c:v>
                </c:pt>
                <c:pt idx="16">
                  <c:v>0.18025000000000002</c:v>
                </c:pt>
                <c:pt idx="17">
                  <c:v>3.2340999999999731E-2</c:v>
                </c:pt>
                <c:pt idx="18">
                  <c:v>0.19708999999999932</c:v>
                </c:pt>
                <c:pt idx="19">
                  <c:v>0.20312000000000019</c:v>
                </c:pt>
                <c:pt idx="20">
                  <c:v>0.10814900000000005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96-47A8-815B-FCFD64447D3A}"/>
            </c:ext>
          </c:extLst>
        </c:ser>
        <c:ser>
          <c:idx val="1"/>
          <c:order val="1"/>
          <c:tx>
            <c:strRef>
              <c:f>'Section 1'!$C$647</c:f>
              <c:strCache>
                <c:ptCount val="1"/>
                <c:pt idx="0">
                  <c:v>SEAI's WAM Projection - Onshore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1'!$F$645:$AF$645</c:f>
              <c:numCache>
                <c:formatCode>General</c:formatCode>
                <c:ptCount val="2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</c:numCache>
            </c:numRef>
          </c:cat>
          <c:val>
            <c:numRef>
              <c:f>'Section 1'!$F$647:$AF$647</c:f>
              <c:numCache>
                <c:formatCode>General</c:formatCode>
                <c:ptCount val="27"/>
                <c:pt idx="21">
                  <c:v>0.50600000000000001</c:v>
                </c:pt>
                <c:pt idx="22">
                  <c:v>0.24099999999999999</c:v>
                </c:pt>
                <c:pt idx="23">
                  <c:v>0.5</c:v>
                </c:pt>
                <c:pt idx="24">
                  <c:v>0.24</c:v>
                </c:pt>
                <c:pt idx="25">
                  <c:v>0.3</c:v>
                </c:pt>
                <c:pt idx="26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96-47A8-815B-FCFD64447D3A}"/>
            </c:ext>
          </c:extLst>
        </c:ser>
        <c:ser>
          <c:idx val="2"/>
          <c:order val="2"/>
          <c:tx>
            <c:strRef>
              <c:f>'Section 1'!$C$648</c:f>
              <c:strCache>
                <c:ptCount val="1"/>
                <c:pt idx="0">
                  <c:v>SEAI's WAM Projection - Offshore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1'!$F$645:$AF$645</c:f>
              <c:numCache>
                <c:formatCode>General</c:formatCode>
                <c:ptCount val="2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</c:numCache>
            </c:numRef>
          </c:cat>
          <c:val>
            <c:numRef>
              <c:f>'Section 1'!$F$648:$AF$648</c:f>
              <c:numCache>
                <c:formatCode>General</c:formatCode>
                <c:ptCount val="27"/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0.82499999999999996</c:v>
                </c:pt>
                <c:pt idx="25">
                  <c:v>1.8</c:v>
                </c:pt>
                <c:pt idx="26">
                  <c:v>1.35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96-47A8-815B-FCFD64447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4196448"/>
        <c:axId val="4194528"/>
      </c:barChart>
      <c:catAx>
        <c:axId val="419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4528"/>
        <c:crosses val="autoZero"/>
        <c:auto val="1"/>
        <c:lblAlgn val="ctr"/>
        <c:lblOffset val="100"/>
        <c:noMultiLvlLbl val="0"/>
      </c:catAx>
      <c:valAx>
        <c:axId val="4194528"/>
        <c:scaling>
          <c:orientation val="minMax"/>
          <c:max val="2.2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677001931369218E-2"/>
          <c:y val="0.19357175925925926"/>
          <c:w val="0.32749674757670794"/>
          <c:h val="0.464856481481481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b="1"/>
              <a:t>Ireland's</a:t>
            </a:r>
            <a:r>
              <a:rPr lang="en-IE" b="1" baseline="0"/>
              <a:t> </a:t>
            </a:r>
            <a:r>
              <a:rPr lang="en-IE" b="1"/>
              <a:t>Installed Wind</a:t>
            </a:r>
            <a:r>
              <a:rPr lang="en-IE" b="1" baseline="0"/>
              <a:t> Capacity</a:t>
            </a:r>
            <a:r>
              <a:rPr lang="en-IE" baseline="0"/>
              <a:t> (GW)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791820987654321E-2"/>
          <c:y val="0.13755034722222223"/>
          <c:w val="0.92764953703703701"/>
          <c:h val="0.738419097222222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'Section 1'!$C$636</c:f>
              <c:strCache>
                <c:ptCount val="1"/>
                <c:pt idx="0">
                  <c:v>Installed Capacity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Pt>
            <c:idx val="20"/>
            <c:invertIfNegative val="0"/>
            <c:bubble3D val="0"/>
            <c:spPr>
              <a:pattFill prst="dkUpDiag">
                <a:fgClr>
                  <a:srgbClr val="0070C0"/>
                </a:fgClr>
                <a:bgClr>
                  <a:schemeClr val="bg1"/>
                </a:bgClr>
              </a:pattFill>
              <a:ln>
                <a:solidFill>
                  <a:srgbClr val="0070C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940-4158-B311-3ACBCC9347C1}"/>
              </c:ext>
            </c:extLst>
          </c:dPt>
          <c:cat>
            <c:numRef>
              <c:f>'Section 1'!$F$635:$AF$635</c:f>
              <c:numCache>
                <c:formatCode>General</c:formatCode>
                <c:ptCount val="2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</c:numCache>
            </c:numRef>
          </c:cat>
          <c:val>
            <c:numRef>
              <c:f>'Section 1'!$F$636:$AF$636</c:f>
              <c:numCache>
                <c:formatCode>General</c:formatCode>
                <c:ptCount val="27"/>
                <c:pt idx="0">
                  <c:v>0.33639999999999998</c:v>
                </c:pt>
                <c:pt idx="1">
                  <c:v>0.49330000000000002</c:v>
                </c:pt>
                <c:pt idx="2">
                  <c:v>0.67649999999999999</c:v>
                </c:pt>
                <c:pt idx="3">
                  <c:v>0.74050000000000005</c:v>
                </c:pt>
                <c:pt idx="4">
                  <c:v>0.94229999999999992</c:v>
                </c:pt>
                <c:pt idx="5">
                  <c:v>1.2512999999999999</c:v>
                </c:pt>
                <c:pt idx="6">
                  <c:v>1.3904000000000001</c:v>
                </c:pt>
                <c:pt idx="7">
                  <c:v>1.5846</c:v>
                </c:pt>
                <c:pt idx="8">
                  <c:v>1.7043499999999998</c:v>
                </c:pt>
                <c:pt idx="9">
                  <c:v>1.9233</c:v>
                </c:pt>
                <c:pt idx="10">
                  <c:v>2.2832499999999998</c:v>
                </c:pt>
                <c:pt idx="11">
                  <c:v>2.4511500000000002</c:v>
                </c:pt>
                <c:pt idx="12">
                  <c:v>2.80165</c:v>
                </c:pt>
                <c:pt idx="13">
                  <c:v>3.31915</c:v>
                </c:pt>
                <c:pt idx="14">
                  <c:v>3.6738499999999998</c:v>
                </c:pt>
                <c:pt idx="15">
                  <c:v>4.1264500000000011</c:v>
                </c:pt>
                <c:pt idx="16">
                  <c:v>4.3067000000000011</c:v>
                </c:pt>
                <c:pt idx="17">
                  <c:v>4.3390410000000008</c:v>
                </c:pt>
                <c:pt idx="18">
                  <c:v>4.5361310000000001</c:v>
                </c:pt>
                <c:pt idx="19">
                  <c:v>4.7392510000000003</c:v>
                </c:pt>
                <c:pt idx="20">
                  <c:v>4.8474000000000004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40-4158-B311-3ACBCC9347C1}"/>
            </c:ext>
          </c:extLst>
        </c:ser>
        <c:ser>
          <c:idx val="1"/>
          <c:order val="1"/>
          <c:tx>
            <c:strRef>
              <c:f>'Section 1'!$C$637</c:f>
              <c:strCache>
                <c:ptCount val="1"/>
                <c:pt idx="0">
                  <c:v>2025 CAP Target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1'!$F$635:$AF$635</c:f>
              <c:numCache>
                <c:formatCode>General</c:formatCode>
                <c:ptCount val="2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</c:numCache>
            </c:numRef>
          </c:cat>
          <c:val>
            <c:numRef>
              <c:f>'Section 1'!$F$637:$AF$637</c:f>
              <c:numCache>
                <c:formatCode>General</c:formatCode>
                <c:ptCount val="27"/>
                <c:pt idx="2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40-4158-B311-3ACBCC9347C1}"/>
            </c:ext>
          </c:extLst>
        </c:ser>
        <c:ser>
          <c:idx val="2"/>
          <c:order val="2"/>
          <c:tx>
            <c:strRef>
              <c:f>'Section 1'!$C$638</c:f>
              <c:strCache>
                <c:ptCount val="1"/>
                <c:pt idx="0">
                  <c:v>2030 CAP Target - Onshore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1'!$F$635:$AF$635</c:f>
              <c:numCache>
                <c:formatCode>General</c:formatCode>
                <c:ptCount val="2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</c:numCache>
            </c:numRef>
          </c:cat>
          <c:val>
            <c:numRef>
              <c:f>'Section 1'!$F$638:$AF$638</c:f>
              <c:numCache>
                <c:formatCode>General</c:formatCode>
                <c:ptCount val="27"/>
                <c:pt idx="2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40-4158-B311-3ACBCC9347C1}"/>
            </c:ext>
          </c:extLst>
        </c:ser>
        <c:ser>
          <c:idx val="3"/>
          <c:order val="3"/>
          <c:tx>
            <c:strRef>
              <c:f>'Section 1'!$C$639</c:f>
              <c:strCache>
                <c:ptCount val="1"/>
                <c:pt idx="0">
                  <c:v>2030 CAP Target - Offshore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1'!$F$635:$AF$635</c:f>
              <c:numCache>
                <c:formatCode>General</c:formatCode>
                <c:ptCount val="2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</c:numCache>
            </c:numRef>
          </c:cat>
          <c:val>
            <c:numRef>
              <c:f>'Section 1'!$F$639:$AF$639</c:f>
              <c:numCache>
                <c:formatCode>General</c:formatCode>
                <c:ptCount val="27"/>
                <c:pt idx="2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940-4158-B311-3ACBCC93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41868735"/>
        <c:axId val="41885535"/>
      </c:barChart>
      <c:lineChart>
        <c:grouping val="standard"/>
        <c:varyColors val="0"/>
        <c:ser>
          <c:idx val="4"/>
          <c:order val="4"/>
          <c:tx>
            <c:strRef>
              <c:f>'Section 1'!$C$640</c:f>
              <c:strCache>
                <c:ptCount val="1"/>
                <c:pt idx="0">
                  <c:v>SEAI's WAM Projection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'Section 1'!$F$635:$AF$635</c:f>
              <c:numCache>
                <c:formatCode>General</c:formatCode>
                <c:ptCount val="2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</c:numCache>
            </c:numRef>
          </c:cat>
          <c:val>
            <c:numRef>
              <c:f>'Section 1'!$F$640:$AF$640</c:f>
              <c:numCache>
                <c:formatCode>General</c:formatCode>
                <c:ptCount val="27"/>
                <c:pt idx="20">
                  <c:v>5.343</c:v>
                </c:pt>
                <c:pt idx="21">
                  <c:v>5.8490000000000002</c:v>
                </c:pt>
                <c:pt idx="22">
                  <c:v>6.09</c:v>
                </c:pt>
                <c:pt idx="23">
                  <c:v>6.59</c:v>
                </c:pt>
                <c:pt idx="24">
                  <c:v>7.6550000000000002</c:v>
                </c:pt>
                <c:pt idx="25">
                  <c:v>9.7550000000000008</c:v>
                </c:pt>
                <c:pt idx="26">
                  <c:v>11.154999999999999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40-4158-B311-3ACBCC93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8735"/>
        <c:axId val="41885535"/>
      </c:lineChart>
      <c:catAx>
        <c:axId val="41868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885535"/>
        <c:crosses val="autoZero"/>
        <c:auto val="1"/>
        <c:lblAlgn val="ctr"/>
        <c:lblOffset val="100"/>
        <c:noMultiLvlLbl val="0"/>
      </c:catAx>
      <c:valAx>
        <c:axId val="41885535"/>
        <c:scaling>
          <c:orientation val="minMax"/>
          <c:max val="1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8687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396450617283951E-2"/>
          <c:y val="0.14598750000000002"/>
          <c:w val="0.33196620370370372"/>
          <c:h val="0.514463888888888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b="1"/>
              <a:t>Monthly Utility-Scale Solar</a:t>
            </a:r>
            <a:r>
              <a:rPr lang="en-IE" b="1" baseline="0"/>
              <a:t>-Farm Generation</a:t>
            </a:r>
            <a:r>
              <a:rPr lang="en-IE" baseline="0"/>
              <a:t> (TWh)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5677160493827158E-2"/>
          <c:y val="0.1625388888888889"/>
          <c:w val="0.91276419753086424"/>
          <c:h val="0.581288492063492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'Section 1'!$F$653</c:f>
              <c:strCache>
                <c:ptCount val="1"/>
                <c:pt idx="0">
                  <c:v>Pre-2024 Data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1'!$C$654:$C$689</c:f>
              <c:numCache>
                <c:formatCode>mmm\-yyyy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'Section 1'!$F$654:$F$689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2.7669999999999999E-3</c:v>
                </c:pt>
                <c:pt idx="8">
                  <c:v>3.2420000000000001E-3</c:v>
                </c:pt>
                <c:pt idx="9">
                  <c:v>2.6410000000000001E-3</c:v>
                </c:pt>
                <c:pt idx="10">
                  <c:v>2.3879999999999999E-3</c:v>
                </c:pt>
                <c:pt idx="11">
                  <c:v>2.098E-3</c:v>
                </c:pt>
                <c:pt idx="12">
                  <c:v>3.5139999999999998E-3</c:v>
                </c:pt>
                <c:pt idx="13">
                  <c:v>9.1940000000000008E-3</c:v>
                </c:pt>
                <c:pt idx="14">
                  <c:v>1.5481E-2</c:v>
                </c:pt>
                <c:pt idx="15">
                  <c:v>3.3999000000000001E-2</c:v>
                </c:pt>
                <c:pt idx="16">
                  <c:v>6.3296000000000005E-2</c:v>
                </c:pt>
                <c:pt idx="17">
                  <c:v>6.3953999999999997E-2</c:v>
                </c:pt>
                <c:pt idx="18">
                  <c:v>5.9491000000000002E-2</c:v>
                </c:pt>
                <c:pt idx="19">
                  <c:v>5.5134999999999997E-2</c:v>
                </c:pt>
                <c:pt idx="20">
                  <c:v>4.2243999999999997E-2</c:v>
                </c:pt>
                <c:pt idx="21">
                  <c:v>3.4368999999999997E-2</c:v>
                </c:pt>
                <c:pt idx="22">
                  <c:v>2.0131E-2</c:v>
                </c:pt>
                <c:pt idx="23">
                  <c:v>1.0196E-2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5-4DD1-8C70-534525C3FA8F}"/>
            </c:ext>
          </c:extLst>
        </c:ser>
        <c:ser>
          <c:idx val="1"/>
          <c:order val="1"/>
          <c:tx>
            <c:strRef>
              <c:f>'Section 1'!$G$653</c:f>
              <c:strCache>
                <c:ptCount val="1"/>
                <c:pt idx="0">
                  <c:v>2024 Data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pattFill prst="dkUpDiag">
                <a:fgClr>
                  <a:srgbClr val="FFCC66"/>
                </a:fgClr>
                <a:bgClr>
                  <a:schemeClr val="bg1"/>
                </a:bgClr>
              </a:patt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CE5-4DD1-8C70-534525C3FA8F}"/>
              </c:ext>
            </c:extLst>
          </c:dPt>
          <c:dPt>
            <c:idx val="34"/>
            <c:invertIfNegative val="0"/>
            <c:bubble3D val="0"/>
            <c:spPr>
              <a:pattFill prst="dkUpDiag">
                <a:fgClr>
                  <a:srgbClr val="FFCC66"/>
                </a:fgClr>
                <a:bgClr>
                  <a:schemeClr val="bg1"/>
                </a:bgClr>
              </a:patt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CE5-4DD1-8C70-534525C3FA8F}"/>
              </c:ext>
            </c:extLst>
          </c:dPt>
          <c:dPt>
            <c:idx val="35"/>
            <c:invertIfNegative val="0"/>
            <c:bubble3D val="0"/>
            <c:spPr>
              <a:pattFill prst="dkUpDiag">
                <a:fgClr>
                  <a:srgbClr val="FFCC66"/>
                </a:fgClr>
                <a:bgClr>
                  <a:schemeClr val="bg1"/>
                </a:bgClr>
              </a:patt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CE5-4DD1-8C70-534525C3FA8F}"/>
              </c:ext>
            </c:extLst>
          </c:dPt>
          <c:cat>
            <c:numRef>
              <c:f>'Section 1'!$C$654:$C$689</c:f>
              <c:numCache>
                <c:formatCode>mmm\-yyyy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'Section 1'!$G$654:$G$689</c:f>
              <c:numCache>
                <c:formatCode>General</c:formatCode>
                <c:ptCount val="36"/>
                <c:pt idx="24">
                  <c:v>1.6930000000000001E-2</c:v>
                </c:pt>
                <c:pt idx="25">
                  <c:v>1.9941E-2</c:v>
                </c:pt>
                <c:pt idx="26">
                  <c:v>3.4572000000000006E-2</c:v>
                </c:pt>
                <c:pt idx="27">
                  <c:v>6.5364999999999993E-2</c:v>
                </c:pt>
                <c:pt idx="28">
                  <c:v>9.4088999999999992E-2</c:v>
                </c:pt>
                <c:pt idx="29">
                  <c:v>0.101188</c:v>
                </c:pt>
                <c:pt idx="30">
                  <c:v>0.11545699999999999</c:v>
                </c:pt>
                <c:pt idx="31">
                  <c:v>9.8174000000000011E-2</c:v>
                </c:pt>
                <c:pt idx="32">
                  <c:v>7.3727000000000001E-2</c:v>
                </c:pt>
                <c:pt idx="33">
                  <c:v>5.998303340119307E-2</c:v>
                </c:pt>
                <c:pt idx="34">
                  <c:v>3.5133941790550141E-2</c:v>
                </c:pt>
                <c:pt idx="35">
                  <c:v>1.7794728056055299E-2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CE5-4DD1-8C70-534525C3F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66540496"/>
        <c:axId val="866541936"/>
      </c:barChart>
      <c:lineChart>
        <c:grouping val="standard"/>
        <c:varyColors val="0"/>
        <c:ser>
          <c:idx val="2"/>
          <c:order val="2"/>
          <c:tx>
            <c:strRef>
              <c:f>'Section 1'!$H$653</c:f>
              <c:strCache>
                <c:ptCount val="1"/>
                <c:pt idx="0">
                  <c:v>12-Month Average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38100" cap="rnd">
                <a:solidFill>
                  <a:srgbClr val="FF000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E5-4DD1-8C70-534525C3FA8F}"/>
              </c:ext>
            </c:extLst>
          </c:dPt>
          <c:dPt>
            <c:idx val="34"/>
            <c:marker>
              <c:symbol val="none"/>
            </c:marker>
            <c:bubble3D val="0"/>
            <c:spPr>
              <a:ln w="38100" cap="rnd">
                <a:solidFill>
                  <a:srgbClr val="FF000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2CE5-4DD1-8C70-534525C3FA8F}"/>
              </c:ext>
            </c:extLst>
          </c:dPt>
          <c:dPt>
            <c:idx val="35"/>
            <c:marker>
              <c:symbol val="none"/>
            </c:marker>
            <c:bubble3D val="0"/>
            <c:spPr>
              <a:ln w="38100" cap="rnd">
                <a:solidFill>
                  <a:srgbClr val="FF000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2CE5-4DD1-8C70-534525C3FA8F}"/>
              </c:ext>
            </c:extLst>
          </c:dPt>
          <c:cat>
            <c:numRef>
              <c:f>'Section 1'!$C$654:$C$689</c:f>
              <c:numCache>
                <c:formatCode>mmm\-yyyy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'Section 1'!$H$654:$H$689</c:f>
              <c:numCache>
                <c:formatCode>General</c:formatCode>
                <c:ptCount val="36"/>
                <c:pt idx="7">
                  <c:v>2.3058333333333335E-4</c:v>
                </c:pt>
                <c:pt idx="8">
                  <c:v>5.0075E-4</c:v>
                </c:pt>
                <c:pt idx="9">
                  <c:v>7.2083333333333331E-4</c:v>
                </c:pt>
                <c:pt idx="10">
                  <c:v>9.1983333333333338E-4</c:v>
                </c:pt>
                <c:pt idx="11">
                  <c:v>1.0946666666666667E-3</c:v>
                </c:pt>
                <c:pt idx="12">
                  <c:v>1.3875000000000001E-3</c:v>
                </c:pt>
                <c:pt idx="13">
                  <c:v>2.1536666666666666E-3</c:v>
                </c:pt>
                <c:pt idx="14">
                  <c:v>3.4437500000000002E-3</c:v>
                </c:pt>
                <c:pt idx="15">
                  <c:v>6.2770000000000013E-3</c:v>
                </c:pt>
                <c:pt idx="16">
                  <c:v>1.1551666666666668E-2</c:v>
                </c:pt>
                <c:pt idx="17">
                  <c:v>1.6881166666666669E-2</c:v>
                </c:pt>
                <c:pt idx="18">
                  <c:v>2.1838750000000001E-2</c:v>
                </c:pt>
                <c:pt idx="19">
                  <c:v>2.6202749999999997E-2</c:v>
                </c:pt>
                <c:pt idx="20">
                  <c:v>2.9452916666666662E-2</c:v>
                </c:pt>
                <c:pt idx="21">
                  <c:v>3.2096916666666662E-2</c:v>
                </c:pt>
                <c:pt idx="22">
                  <c:v>3.3575500000000001E-2</c:v>
                </c:pt>
                <c:pt idx="23">
                  <c:v>3.4250333333333334E-2</c:v>
                </c:pt>
                <c:pt idx="24">
                  <c:v>3.5368333333333335E-2</c:v>
                </c:pt>
                <c:pt idx="25">
                  <c:v>3.6263916666666667E-2</c:v>
                </c:pt>
                <c:pt idx="26">
                  <c:v>3.7854833333333338E-2</c:v>
                </c:pt>
                <c:pt idx="27">
                  <c:v>4.0468666666666674E-2</c:v>
                </c:pt>
                <c:pt idx="28">
                  <c:v>4.3034749999999997E-2</c:v>
                </c:pt>
                <c:pt idx="29">
                  <c:v>4.6137583333333336E-2</c:v>
                </c:pt>
                <c:pt idx="30">
                  <c:v>5.0801416666666661E-2</c:v>
                </c:pt>
                <c:pt idx="31">
                  <c:v>5.4387999999999999E-2</c:v>
                </c:pt>
                <c:pt idx="32">
                  <c:v>5.7011583333333331E-2</c:v>
                </c:pt>
                <c:pt idx="33">
                  <c:v>5.9069999999999998E-2</c:v>
                </c:pt>
                <c:pt idx="34">
                  <c:v>6.2963900000000003E-2</c:v>
                </c:pt>
                <c:pt idx="35">
                  <c:v>6.8826999999999999E-2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CE5-4DD1-8C70-534525C3F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540496"/>
        <c:axId val="866541936"/>
      </c:lineChart>
      <c:dateAx>
        <c:axId val="866540496"/>
        <c:scaling>
          <c:orientation val="minMax"/>
          <c:min val="44805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541936"/>
        <c:crosses val="autoZero"/>
        <c:auto val="1"/>
        <c:lblOffset val="100"/>
        <c:baseTimeUnit val="months"/>
        <c:majorUnit val="3"/>
        <c:majorTimeUnit val="months"/>
      </c:dateAx>
      <c:valAx>
        <c:axId val="866541936"/>
        <c:scaling>
          <c:orientation val="minMax"/>
          <c:max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540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232561728395061E-2"/>
          <c:y val="0.15974479166666664"/>
          <c:w val="0.25470663580246916"/>
          <c:h val="0.300226736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sz="1200" b="1"/>
              <a:t>Annual</a:t>
            </a:r>
            <a:r>
              <a:rPr lang="en-IE" sz="1200" b="1" baseline="0"/>
              <a:t> Solar-PV Generation</a:t>
            </a:r>
            <a:r>
              <a:rPr lang="en-IE" sz="1200" baseline="0"/>
              <a:t> (TWh)</a:t>
            </a:r>
            <a:endParaRPr lang="en-IE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002405949256338E-2"/>
          <c:y val="0.17218759113444151"/>
          <c:w val="0.8904420384951881"/>
          <c:h val="0.697596602508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'Section 1'!$C$695</c:f>
              <c:strCache>
                <c:ptCount val="1"/>
                <c:pt idx="0">
                  <c:v>Rooftop PV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cat>
            <c:numRef>
              <c:f>'Section 1'!$F$693:$T$693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'Section 1'!$F$695:$T$695</c:f>
              <c:numCache>
                <c:formatCode>General</c:formatCode>
                <c:ptCount val="15"/>
                <c:pt idx="0">
                  <c:v>4.2400000000000001E-4</c:v>
                </c:pt>
                <c:pt idx="1">
                  <c:v>4.7599999999999997E-4</c:v>
                </c:pt>
                <c:pt idx="2">
                  <c:v>5.4200000000000006E-4</c:v>
                </c:pt>
                <c:pt idx="3">
                  <c:v>6.4500000000000007E-4</c:v>
                </c:pt>
                <c:pt idx="4">
                  <c:v>8.2799999999999996E-4</c:v>
                </c:pt>
                <c:pt idx="5">
                  <c:v>1.129E-3</c:v>
                </c:pt>
                <c:pt idx="6">
                  <c:v>2.0459999999999996E-3</c:v>
                </c:pt>
                <c:pt idx="7">
                  <c:v>4.7359999999999998E-3</c:v>
                </c:pt>
                <c:pt idx="8">
                  <c:v>9.9509999999999998E-3</c:v>
                </c:pt>
                <c:pt idx="9">
                  <c:v>1.8151E-2</c:v>
                </c:pt>
                <c:pt idx="10">
                  <c:v>3.3811000000000001E-2</c:v>
                </c:pt>
                <c:pt idx="11">
                  <c:v>5.5113999999999996E-2</c:v>
                </c:pt>
                <c:pt idx="12">
                  <c:v>8.4647E-2</c:v>
                </c:pt>
                <c:pt idx="13">
                  <c:v>0.132407</c:v>
                </c:pt>
                <c:pt idx="14" formatCode="0.000">
                  <c:v>0.23271500000000001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78-4F77-BC79-B42775E29FB9}"/>
            </c:ext>
          </c:extLst>
        </c:ser>
        <c:ser>
          <c:idx val="0"/>
          <c:order val="1"/>
          <c:tx>
            <c:strRef>
              <c:f>'Section 1'!$C$694</c:f>
              <c:strCache>
                <c:ptCount val="1"/>
                <c:pt idx="0">
                  <c:v>Utility-scale PV</c:v>
                </c:pt>
              </c:strCache>
            </c:strRef>
          </c:tx>
          <c:spPr>
            <a:solidFill>
              <a:srgbClr val="FF9900"/>
            </a:solidFill>
            <a:ln>
              <a:noFill/>
            </a:ln>
            <a:effectLst/>
          </c:spPr>
          <c:invertIfNegative val="0"/>
          <c:cat>
            <c:numRef>
              <c:f>'Section 1'!$F$693:$T$693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'Section 1'!$F$694:$T$694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1.6257999999999998E-2</c:v>
                </c:pt>
                <c:pt idx="14" formatCode="0.000">
                  <c:v>0.413767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78-4F77-BC79-B42775E29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69288176"/>
        <c:axId val="669286256"/>
      </c:barChart>
      <c:catAx>
        <c:axId val="66928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9286256"/>
        <c:crosses val="autoZero"/>
        <c:auto val="1"/>
        <c:lblAlgn val="ctr"/>
        <c:lblOffset val="100"/>
        <c:noMultiLvlLbl val="0"/>
      </c:catAx>
      <c:valAx>
        <c:axId val="669286256"/>
        <c:scaling>
          <c:orientation val="minMax"/>
          <c:max val="0.6500000000000001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928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1386634617869219E-2"/>
          <c:y val="0.21200185185185186"/>
          <c:w val="0.38336370450643731"/>
          <c:h val="0.252696214944477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99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7FA-4EF9-B17A-A2CAD93D73B7}"/>
              </c:ext>
            </c:extLst>
          </c:dPt>
          <c:dPt>
            <c:idx val="1"/>
            <c:bubble3D val="0"/>
            <c:spPr>
              <a:solidFill>
                <a:srgbClr val="FFCC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7FA-4EF9-B17A-A2CAD93D73B7}"/>
              </c:ext>
            </c:extLst>
          </c:dPt>
          <c:dLbls>
            <c:dLbl>
              <c:idx val="0"/>
              <c:layout>
                <c:manualLayout>
                  <c:x val="0.13256215277777769"/>
                  <c:y val="0.2441773148148146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73AD161-B24F-4C39-91A6-AEA7EAA327BA}" type="CATEGORYNAME">
                      <a:rPr lang="en-US" sz="900" b="1"/>
                      <a:pPr>
                        <a:defRPr/>
                      </a:pPr>
                      <a:t>[CATEGORY NAME]</a:t>
                    </a:fld>
                    <a:endParaRPr lang="en-US" sz="900" b="1" baseline="0"/>
                  </a:p>
                  <a:p>
                    <a:pPr>
                      <a:defRPr/>
                    </a:pPr>
                    <a:fld id="{FA20F6DB-6BB0-42D9-BFC6-74ED59AC1626}" type="VALUE">
                      <a:rPr lang="en-US" sz="900"/>
                      <a:pPr>
                        <a:defRPr/>
                      </a:pPr>
                      <a:t>[VALUE]</a:t>
                    </a:fld>
                    <a:r>
                      <a:rPr lang="en-US" sz="900"/>
                      <a:t> TWh</a:t>
                    </a:r>
                    <a:endParaRPr lang="en-US" sz="900" baseline="0"/>
                  </a:p>
                  <a:p>
                    <a:pPr>
                      <a:defRPr/>
                    </a:pPr>
                    <a:fld id="{9221E32C-3414-4A41-B87C-938CAB88D99A}" type="PERCENTAGE">
                      <a:rPr lang="en-US" sz="900"/>
                      <a:pPr>
                        <a:defRPr/>
                      </a:pPr>
                      <a:t>[PERCENTAGE]</a:t>
                    </a:fld>
                    <a:endParaRPr lang="en-IE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92134375"/>
                      <c:h val="0.233796296296296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7FA-4EF9-B17A-A2CAD93D73B7}"/>
                </c:ext>
              </c:extLst>
            </c:dLbl>
            <c:dLbl>
              <c:idx val="1"/>
              <c:layout>
                <c:manualLayout>
                  <c:x val="-0.15052569444444444"/>
                  <c:y val="-0.22308055555555556"/>
                </c:manualLayout>
              </c:layout>
              <c:tx>
                <c:rich>
                  <a:bodyPr/>
                  <a:lstStyle/>
                  <a:p>
                    <a:fld id="{4BB2FE89-B170-4EDC-A840-79AAAF06A9D2}" type="CATEGORYNAME">
                      <a:rPr lang="en-US" b="1"/>
                      <a:pPr/>
                      <a:t>[CATEGORY NAME]</a:t>
                    </a:fld>
                    <a:endParaRPr lang="en-US" b="1" baseline="0"/>
                  </a:p>
                  <a:p>
                    <a:fld id="{476921EF-DA21-43D0-8FD7-AD9BEE36582D}" type="VALUE">
                      <a:rPr lang="en-US"/>
                      <a:pPr/>
                      <a:t>[VALUE]</a:t>
                    </a:fld>
                    <a:r>
                      <a:rPr lang="en-US"/>
                      <a:t> TWh</a:t>
                    </a:r>
                    <a:endParaRPr lang="en-US" baseline="0"/>
                  </a:p>
                  <a:p>
                    <a:fld id="{19294465-6423-4EC3-9C42-506A5938BD94}" type="PERCENTAGE">
                      <a:rPr lang="en-US"/>
                      <a:pPr/>
                      <a:t>[PERCENTAGE]</a:t>
                    </a:fld>
                    <a:endParaRPr lang="en-IE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740729166666667"/>
                      <c:h val="0.2759898148148148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7FA-4EF9-B17A-A2CAD93D73B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1'!$C$694:$C$695</c:f>
              <c:strCache>
                <c:ptCount val="2"/>
                <c:pt idx="0">
                  <c:v>Utility-scale PV</c:v>
                </c:pt>
                <c:pt idx="1">
                  <c:v>Rooftop PV</c:v>
                </c:pt>
              </c:strCache>
            </c:strRef>
          </c:cat>
          <c:val>
            <c:numRef>
              <c:f>'Section 1'!$T$694:$T$695</c:f>
              <c:numCache>
                <c:formatCode>0.000</c:formatCode>
                <c:ptCount val="2"/>
                <c:pt idx="0">
                  <c:v>0.413767</c:v>
                </c:pt>
                <c:pt idx="1">
                  <c:v>0.23271500000000001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FA-4EF9-B17A-A2CAD93D73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b="1"/>
              <a:t>2023 Heat Demand Percentage</a:t>
            </a:r>
            <a:r>
              <a:rPr lang="en-IE" b="1" baseline="0"/>
              <a:t> Breakdown by Sector</a:t>
            </a:r>
            <a:endParaRPr lang="en-IE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C006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3B-4DE3-B3A1-D4C2EF54D71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B3B-4DE3-B3A1-D4C2EF54D71F}"/>
              </c:ext>
            </c:extLst>
          </c:dPt>
          <c:dPt>
            <c:idx val="2"/>
            <c:invertIfNegative val="0"/>
            <c:bubble3D val="0"/>
            <c:spPr>
              <a:solidFill>
                <a:srgbClr val="BBC90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B3B-4DE3-B3A1-D4C2EF54D71F}"/>
              </c:ext>
            </c:extLst>
          </c:dPt>
          <c:dPt>
            <c:idx val="3"/>
            <c:invertIfNegative val="0"/>
            <c:bubble3D val="0"/>
            <c:spPr>
              <a:solidFill>
                <a:srgbClr val="FFCC6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3B-4DE3-B3A1-D4C2EF54D71F}"/>
              </c:ext>
            </c:extLst>
          </c:dPt>
          <c:dPt>
            <c:idx val="4"/>
            <c:invertIfNegative val="0"/>
            <c:bubble3D val="0"/>
            <c:spPr>
              <a:solidFill>
                <a:srgbClr val="FF99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3B-4DE3-B3A1-D4C2EF54D7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'Section 1'!$C$731:$C$735</c:f>
              <c:strCache>
                <c:ptCount val="5"/>
                <c:pt idx="0">
                  <c:v>Residential</c:v>
                </c:pt>
                <c:pt idx="1">
                  <c:v>Industry</c:v>
                </c:pt>
                <c:pt idx="2">
                  <c:v>Comm. Serv.</c:v>
                </c:pt>
                <c:pt idx="3">
                  <c:v>Publ. Serv.</c:v>
                </c:pt>
                <c:pt idx="4">
                  <c:v>Agri. &amp; Fish.</c:v>
                </c:pt>
              </c:strCache>
            </c:strRef>
          </c:cat>
          <c:val>
            <c:numRef>
              <c:f>'Section 1'!$H$731:$H$735</c:f>
              <c:numCache>
                <c:formatCode>0.0%</c:formatCode>
                <c:ptCount val="5"/>
                <c:pt idx="0">
                  <c:v>0.44561138768393416</c:v>
                </c:pt>
                <c:pt idx="1">
                  <c:v>0.35770855298529997</c:v>
                </c:pt>
                <c:pt idx="2">
                  <c:v>7.2216606909514397E-2</c:v>
                </c:pt>
                <c:pt idx="3">
                  <c:v>6.5083762452403909E-2</c:v>
                </c:pt>
                <c:pt idx="4">
                  <c:v>5.9379689968847654E-2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3B-4DE3-B3A1-D4C2EF54D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91228304"/>
        <c:axId val="1591218704"/>
      </c:barChart>
      <c:catAx>
        <c:axId val="159122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1218704"/>
        <c:crosses val="autoZero"/>
        <c:auto val="1"/>
        <c:lblAlgn val="ctr"/>
        <c:lblOffset val="100"/>
        <c:noMultiLvlLbl val="0"/>
      </c:catAx>
      <c:valAx>
        <c:axId val="159121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1228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b="1"/>
              <a:t>2023 Heat Demand</a:t>
            </a:r>
            <a:r>
              <a:rPr lang="en-IE" b="1" baseline="0"/>
              <a:t> Percentage Breakdown by Product</a:t>
            </a:r>
            <a:endParaRPr lang="en-IE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60-4657-90EC-4CE8B8E742D3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F60-4657-90EC-4CE8B8E742D3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F60-4657-90EC-4CE8B8E742D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60-4657-90EC-4CE8B8E742D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60-4657-90EC-4CE8B8E742D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F60-4657-90EC-4CE8B8E742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'Section 1'!$C$770:$C$775</c:f>
              <c:strCache>
                <c:ptCount val="6"/>
                <c:pt idx="0">
                  <c:v>Oil</c:v>
                </c:pt>
                <c:pt idx="1">
                  <c:v>Gas</c:v>
                </c:pt>
                <c:pt idx="2">
                  <c:v>Renewables</c:v>
                </c:pt>
                <c:pt idx="3">
                  <c:v>Coal</c:v>
                </c:pt>
                <c:pt idx="4">
                  <c:v>Peat</c:v>
                </c:pt>
                <c:pt idx="5">
                  <c:v>NRW</c:v>
                </c:pt>
              </c:strCache>
            </c:strRef>
          </c:cat>
          <c:val>
            <c:numRef>
              <c:f>'Section 1'!$H$770:$H$775</c:f>
              <c:numCache>
                <c:formatCode>0.0%</c:formatCode>
                <c:ptCount val="6"/>
                <c:pt idx="0">
                  <c:v>0.43748519160353555</c:v>
                </c:pt>
                <c:pt idx="1">
                  <c:v>0.39524423188193286</c:v>
                </c:pt>
                <c:pt idx="2">
                  <c:v>7.9820575666091756E-2</c:v>
                </c:pt>
                <c:pt idx="3">
                  <c:v>3.5872060011282743E-2</c:v>
                </c:pt>
                <c:pt idx="4">
                  <c:v>3.359687728387778E-2</c:v>
                </c:pt>
                <c:pt idx="5">
                  <c:v>1.7981063553279376E-2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F60-4657-90EC-4CE8B8E742D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7"/>
        <c:axId val="798358719"/>
        <c:axId val="798361599"/>
      </c:barChart>
      <c:catAx>
        <c:axId val="798358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361599"/>
        <c:crosses val="autoZero"/>
        <c:auto val="1"/>
        <c:lblAlgn val="ctr"/>
        <c:lblOffset val="100"/>
        <c:noMultiLvlLbl val="0"/>
      </c:catAx>
      <c:valAx>
        <c:axId val="7983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358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sz="1200" b="1"/>
              <a:t>Time Series Percentage</a:t>
            </a:r>
            <a:r>
              <a:rPr lang="en-IE" sz="1200" b="1" baseline="0"/>
              <a:t> Breakdown of Heat Demand</a:t>
            </a:r>
            <a:endParaRPr lang="en-IE" sz="12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768827127610243E-2"/>
          <c:y val="0.21921296296296294"/>
          <c:w val="0.87410155729350214"/>
          <c:h val="0.6092083333333332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'Section 1'!$C$796</c:f>
              <c:strCache>
                <c:ptCount val="1"/>
                <c:pt idx="0">
                  <c:v>Fossil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1'!$F$795:$AC$795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'Section 1'!$F$796:$AC$796</c:f>
              <c:numCache>
                <c:formatCode>0.00</c:formatCode>
                <c:ptCount val="24"/>
                <c:pt idx="0">
                  <c:v>56.411758046459624</c:v>
                </c:pt>
                <c:pt idx="1">
                  <c:v>57.444830516694729</c:v>
                </c:pt>
                <c:pt idx="2">
                  <c:v>55.928224059968763</c:v>
                </c:pt>
                <c:pt idx="3">
                  <c:v>57.873338888898601</c:v>
                </c:pt>
                <c:pt idx="4">
                  <c:v>58.599343928152287</c:v>
                </c:pt>
                <c:pt idx="5">
                  <c:v>61.005496229035629</c:v>
                </c:pt>
                <c:pt idx="6">
                  <c:v>59.221475834169823</c:v>
                </c:pt>
                <c:pt idx="7">
                  <c:v>58.140423134663564</c:v>
                </c:pt>
                <c:pt idx="8">
                  <c:v>61.211959161295624</c:v>
                </c:pt>
                <c:pt idx="9">
                  <c:v>54.943913684375573</c:v>
                </c:pt>
                <c:pt idx="10">
                  <c:v>56.728921816213472</c:v>
                </c:pt>
                <c:pt idx="11">
                  <c:v>49.964524816674142</c:v>
                </c:pt>
                <c:pt idx="12">
                  <c:v>48.558665774660909</c:v>
                </c:pt>
                <c:pt idx="13">
                  <c:v>48.355580894858612</c:v>
                </c:pt>
                <c:pt idx="14">
                  <c:v>45.559905471196203</c:v>
                </c:pt>
                <c:pt idx="15">
                  <c:v>47.635504419611685</c:v>
                </c:pt>
                <c:pt idx="16">
                  <c:v>49.313875189865875</c:v>
                </c:pt>
                <c:pt idx="17">
                  <c:v>48.159557998089284</c:v>
                </c:pt>
                <c:pt idx="18">
                  <c:v>51.729250295704546</c:v>
                </c:pt>
                <c:pt idx="19">
                  <c:v>50.709221476681407</c:v>
                </c:pt>
                <c:pt idx="20">
                  <c:v>52.47249034994087</c:v>
                </c:pt>
                <c:pt idx="21">
                  <c:v>50.948557584120159</c:v>
                </c:pt>
                <c:pt idx="22">
                  <c:v>46.482406959902548</c:v>
                </c:pt>
                <c:pt idx="23">
                  <c:v>43.651650712942498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C-4CEC-A236-7A359C5862E8}"/>
            </c:ext>
          </c:extLst>
        </c:ser>
        <c:ser>
          <c:idx val="1"/>
          <c:order val="1"/>
          <c:tx>
            <c:strRef>
              <c:f>'Section 1'!$C$797</c:f>
              <c:strCache>
                <c:ptCount val="1"/>
                <c:pt idx="0">
                  <c:v>Renewable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'Section 1'!$F$795:$AC$795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'Section 1'!$F$797:$AC$797</c:f>
              <c:numCache>
                <c:formatCode>0.00</c:formatCode>
                <c:ptCount val="24"/>
                <c:pt idx="0">
                  <c:v>1.3682666159560155</c:v>
                </c:pt>
                <c:pt idx="1">
                  <c:v>1.5104758616362826</c:v>
                </c:pt>
                <c:pt idx="2">
                  <c:v>1.5139523567220765</c:v>
                </c:pt>
                <c:pt idx="3">
                  <c:v>1.4805041991912973</c:v>
                </c:pt>
                <c:pt idx="4">
                  <c:v>1.7308112443231172</c:v>
                </c:pt>
                <c:pt idx="5">
                  <c:v>2.176792527139209</c:v>
                </c:pt>
                <c:pt idx="6">
                  <c:v>2.2569987464575085</c:v>
                </c:pt>
                <c:pt idx="7">
                  <c:v>2.2862772828439217</c:v>
                </c:pt>
                <c:pt idx="8">
                  <c:v>2.2233852850729616</c:v>
                </c:pt>
                <c:pt idx="9">
                  <c:v>2.3818950704109381</c:v>
                </c:pt>
                <c:pt idx="10">
                  <c:v>2.5379758627966114</c:v>
                </c:pt>
                <c:pt idx="11">
                  <c:v>2.4463998687500506</c:v>
                </c:pt>
                <c:pt idx="12">
                  <c:v>2.4855341426356383</c:v>
                </c:pt>
                <c:pt idx="13">
                  <c:v>2.6625800692373991</c:v>
                </c:pt>
                <c:pt idx="14">
                  <c:v>3.0701040135835296</c:v>
                </c:pt>
                <c:pt idx="15">
                  <c:v>3.1735070109343813</c:v>
                </c:pt>
                <c:pt idx="16">
                  <c:v>3.3100515617424304</c:v>
                </c:pt>
                <c:pt idx="17">
                  <c:v>3.4832539305712782</c:v>
                </c:pt>
                <c:pt idx="18">
                  <c:v>3.5828346368721915</c:v>
                </c:pt>
                <c:pt idx="19">
                  <c:v>3.495183668423111</c:v>
                </c:pt>
                <c:pt idx="20">
                  <c:v>3.596160143316292</c:v>
                </c:pt>
                <c:pt idx="21">
                  <c:v>3.6378812771743223</c:v>
                </c:pt>
                <c:pt idx="22">
                  <c:v>3.8586077318759235</c:v>
                </c:pt>
                <c:pt idx="23">
                  <c:v>3.8620108838010276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DC-4CEC-A236-7A359C5862E8}"/>
            </c:ext>
          </c:extLst>
        </c:ser>
        <c:ser>
          <c:idx val="2"/>
          <c:order val="2"/>
          <c:tx>
            <c:strRef>
              <c:f>'Section 1'!$C$798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66FF"/>
            </a:solidFill>
            <a:ln>
              <a:noFill/>
            </a:ln>
            <a:effectLst/>
          </c:spPr>
          <c:invertIfNegative val="0"/>
          <c:cat>
            <c:numRef>
              <c:f>'Section 1'!$F$795:$AC$795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'Section 1'!$F$798:$AC$798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0.1501420877346222</c:v>
                </c:pt>
                <c:pt idx="10">
                  <c:v>9.9445555402627964E-2</c:v>
                </c:pt>
                <c:pt idx="11">
                  <c:v>0.16491556158684645</c:v>
                </c:pt>
                <c:pt idx="12">
                  <c:v>0.31816591288185403</c:v>
                </c:pt>
                <c:pt idx="13">
                  <c:v>0.44799831124534784</c:v>
                </c:pt>
                <c:pt idx="14">
                  <c:v>0.48349222848348439</c:v>
                </c:pt>
                <c:pt idx="15">
                  <c:v>0.51142860711450167</c:v>
                </c:pt>
                <c:pt idx="16">
                  <c:v>0.48495487606150789</c:v>
                </c:pt>
                <c:pt idx="17">
                  <c:v>0.66117615584487888</c:v>
                </c:pt>
                <c:pt idx="18">
                  <c:v>0.63642778760584873</c:v>
                </c:pt>
                <c:pt idx="19">
                  <c:v>0.65897571396011057</c:v>
                </c:pt>
                <c:pt idx="20">
                  <c:v>0.62331141341533658</c:v>
                </c:pt>
                <c:pt idx="21">
                  <c:v>0.62700665620326257</c:v>
                </c:pt>
                <c:pt idx="22">
                  <c:v>0.67892764032735542</c:v>
                </c:pt>
                <c:pt idx="23">
                  <c:v>0.86998950540747277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DC-4CEC-A236-7A359C586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591206704"/>
        <c:axId val="1591212944"/>
      </c:barChart>
      <c:catAx>
        <c:axId val="159120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1212944"/>
        <c:crosses val="autoZero"/>
        <c:auto val="1"/>
        <c:lblAlgn val="ctr"/>
        <c:lblOffset val="100"/>
        <c:tickLblSkip val="1"/>
        <c:noMultiLvlLbl val="0"/>
      </c:catAx>
      <c:valAx>
        <c:axId val="15912129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1206704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654363920033368"/>
          <c:y val="0.11631889763779524"/>
          <c:w val="0.39456664904780447"/>
          <c:h val="9.9219444444444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1B-4438-82DC-7B14B1E04559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1B-4438-82DC-7B14B1E04559}"/>
              </c:ext>
            </c:extLst>
          </c:dPt>
          <c:dPt>
            <c:idx val="2"/>
            <c:bubble3D val="0"/>
            <c:spPr>
              <a:solidFill>
                <a:srgbClr val="FF66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71B-4438-82DC-7B14B1E04559}"/>
              </c:ext>
            </c:extLst>
          </c:dPt>
          <c:dLbls>
            <c:dLbl>
              <c:idx val="0"/>
              <c:layout>
                <c:manualLayout>
                  <c:x val="2.7669930117195211E-2"/>
                  <c:y val="-0.3507884800136951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FFDF7B4-FC26-4F24-87F2-BF2B0F36E2BC}" type="CATEGORYNAME">
                      <a:rPr lang="en-US" b="1"/>
                      <a:pPr>
                        <a:defRPr/>
                      </a:pPr>
                      <a:t>[CATEGORY NAME]</a:t>
                    </a:fld>
                    <a:endParaRPr lang="en-US" b="1" baseline="0"/>
                  </a:p>
                  <a:p>
                    <a:pPr>
                      <a:defRPr/>
                    </a:pPr>
                    <a:fld id="{003E3176-E6F0-4FFE-B316-593D794F00AC}" type="VALUE">
                      <a:rPr lang="en-US"/>
                      <a:pPr>
                        <a:defRPr/>
                      </a:pPr>
                      <a:t>[VALUE]</a:t>
                    </a:fld>
                    <a:r>
                      <a:rPr lang="en-US"/>
                      <a:t> TWh</a:t>
                    </a:r>
                    <a:endParaRPr lang="en-US" baseline="0"/>
                  </a:p>
                  <a:p>
                    <a:pPr>
                      <a:defRPr/>
                    </a:pPr>
                    <a:fld id="{29D104BD-D811-4CDE-B242-601068CD3E92}" type="PERCENTAGE">
                      <a:rPr lang="en-US"/>
                      <a:pPr>
                        <a:defRPr/>
                      </a:pPr>
                      <a:t>[PERCENTAGE]</a:t>
                    </a:fld>
                    <a:endParaRPr lang="en-IE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9278939727142766"/>
                      <c:h val="0.3212133177503875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71B-4438-82DC-7B14B1E04559}"/>
                </c:ext>
              </c:extLst>
            </c:dLbl>
            <c:dLbl>
              <c:idx val="1"/>
              <c:layout>
                <c:manualLayout>
                  <c:x val="-2.0578703703703707E-2"/>
                  <c:y val="0.37923611111111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E295CF5-4CE9-4865-B64A-37388B34E7E3}" type="CATEGORYNAME">
                      <a:rPr lang="en-US" b="1"/>
                      <a:pPr>
                        <a:defRPr/>
                      </a:pPr>
                      <a:t>[CATEGORY NAME]</a:t>
                    </a:fld>
                    <a:endParaRPr lang="en-US" b="1" baseline="0"/>
                  </a:p>
                  <a:p>
                    <a:pPr>
                      <a:defRPr/>
                    </a:pPr>
                    <a:fld id="{94DAE42D-DA4A-4503-ADC5-A4431604986D}" type="VALUE">
                      <a:rPr lang="en-US"/>
                      <a:pPr>
                        <a:defRPr/>
                      </a:pPr>
                      <a:t>[VALUE]</a:t>
                    </a:fld>
                    <a:r>
                      <a:rPr lang="en-US"/>
                      <a:t> TWh</a:t>
                    </a:r>
                    <a:endParaRPr lang="en-US" baseline="0"/>
                  </a:p>
                  <a:p>
                    <a:pPr>
                      <a:defRPr/>
                    </a:pPr>
                    <a:fld id="{13462D24-5884-4117-A533-1C4313D9F6DD}" type="PERCENTAGE">
                      <a:rPr lang="en-US"/>
                      <a:pPr>
                        <a:defRPr/>
                      </a:pPr>
                      <a:t>[PERCENTAGE]</a:t>
                    </a:fld>
                    <a:endParaRPr lang="en-IE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0579953703703705"/>
                      <c:h val="0.2230731481481481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71B-4438-82DC-7B14B1E04559}"/>
                </c:ext>
              </c:extLst>
            </c:dLbl>
            <c:dLbl>
              <c:idx val="2"/>
              <c:layout>
                <c:manualLayout>
                  <c:x val="-4.9976938516533606E-2"/>
                  <c:y val="-0.2846092676776046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EE6DA32-9CF1-4823-BDAC-71D5779E83E6}" type="CATEGORYNAME">
                      <a:rPr lang="en-US" b="1"/>
                      <a:pPr>
                        <a:defRPr/>
                      </a:pPr>
                      <a:t>[CATEGORY NAME]</a:t>
                    </a:fld>
                    <a:endParaRPr lang="en-US" b="1" baseline="0"/>
                  </a:p>
                  <a:p>
                    <a:pPr>
                      <a:defRPr/>
                    </a:pPr>
                    <a:fld id="{90226BED-6591-4D76-A337-A224EED50204}" type="VALUE">
                      <a:rPr lang="en-US"/>
                      <a:pPr>
                        <a:defRPr/>
                      </a:pPr>
                      <a:t>[VALUE]</a:t>
                    </a:fld>
                    <a:r>
                      <a:rPr lang="en-US"/>
                      <a:t> TWh</a:t>
                    </a:r>
                    <a:endParaRPr lang="en-US" baseline="0"/>
                  </a:p>
                  <a:p>
                    <a:pPr>
                      <a:defRPr/>
                    </a:pPr>
                    <a:fld id="{9F0AB56B-8910-4FC1-A78E-530B6F4CBAE0}" type="PERCENTAGE">
                      <a:rPr lang="en-US"/>
                      <a:pPr>
                        <a:defRPr/>
                      </a:pPr>
                      <a:t>[PERCENTAGE]</a:t>
                    </a:fld>
                    <a:endParaRPr lang="en-IE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7237343778174761"/>
                      <c:h val="0.2419055387188646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71B-4438-82DC-7B14B1E0455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1'!$C$796:$C$798</c:f>
              <c:strCache>
                <c:ptCount val="3"/>
                <c:pt idx="0">
                  <c:v>Fossil</c:v>
                </c:pt>
                <c:pt idx="1">
                  <c:v>Renewable</c:v>
                </c:pt>
                <c:pt idx="2">
                  <c:v>Other</c:v>
                </c:pt>
              </c:strCache>
            </c:strRef>
          </c:cat>
          <c:val>
            <c:numRef>
              <c:f>'Section 1'!$AC$796:$AC$798</c:f>
              <c:numCache>
                <c:formatCode>0.00</c:formatCode>
                <c:ptCount val="3"/>
                <c:pt idx="0">
                  <c:v>43.651650712942498</c:v>
                </c:pt>
                <c:pt idx="1">
                  <c:v>3.8620108838010276</c:v>
                </c:pt>
                <c:pt idx="2">
                  <c:v>0.86998950540747277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1B-4438-82DC-7B14B1E045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9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b="1"/>
              <a:t>Electricity-SEC Emissions in First</a:t>
            </a:r>
            <a:r>
              <a:rPr lang="en-IE" b="1" baseline="0"/>
              <a:t> Carbon Budget</a:t>
            </a:r>
            <a:r>
              <a:rPr lang="en-IE" b="1"/>
              <a:t> </a:t>
            </a:r>
            <a:r>
              <a:rPr lang="en-IE"/>
              <a:t>(MtCO</a:t>
            </a:r>
            <a:r>
              <a:rPr lang="en-IE" baseline="-25000"/>
              <a:t>2</a:t>
            </a:r>
            <a:r>
              <a:rPr lang="en-IE"/>
              <a:t>eq)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1'!$C$99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4"/>
            </a:solidFill>
            <a:ln w="12700">
              <a:solidFill>
                <a:schemeClr val="accent4"/>
              </a:solidFill>
            </a:ln>
            <a:effectLst/>
          </c:spPr>
          <c:invertIfNegative val="0"/>
          <c:dPt>
            <c:idx val="3"/>
            <c:invertIfNegative val="0"/>
            <c:bubble3D val="0"/>
            <c:spPr>
              <a:pattFill prst="dkUpDiag">
                <a:fgClr>
                  <a:schemeClr val="accent4"/>
                </a:fgClr>
                <a:bgClr>
                  <a:schemeClr val="bg1"/>
                </a:bgClr>
              </a:pattFill>
              <a:ln w="12700"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4E6-4C32-96CC-AC9C1F705BB1}"/>
              </c:ext>
            </c:extLst>
          </c:dPt>
          <c:dPt>
            <c:idx val="4"/>
            <c:invertIfNegative val="0"/>
            <c:bubble3D val="0"/>
            <c:spPr>
              <a:pattFill prst="dkUpDiag">
                <a:fgClr>
                  <a:schemeClr val="bg1">
                    <a:lumMod val="50000"/>
                  </a:schemeClr>
                </a:fgClr>
                <a:bgClr>
                  <a:schemeClr val="bg1"/>
                </a:bgClr>
              </a:patt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4E6-4C32-96CC-AC9C1F705BB1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2C920C9E-8A44-4D18-ABDD-95081E465F21}" type="VALUE">
                      <a:rPr lang="en-US"/>
                      <a:pPr/>
                      <a:t>[VALUE]</a:t>
                    </a:fld>
                    <a:endParaRPr lang="en-IE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74E6-4C32-96CC-AC9C1F705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1'!$F$98:$J$98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'Section 1'!$F$99:$J$99</c:f>
              <c:numCache>
                <c:formatCode>0.0</c:formatCode>
                <c:ptCount val="5"/>
                <c:pt idx="0">
                  <c:v>9.8925867350754899</c:v>
                </c:pt>
                <c:pt idx="1">
                  <c:v>9.694424120255988</c:v>
                </c:pt>
                <c:pt idx="2">
                  <c:v>7.5581695484183253</c:v>
                </c:pt>
                <c:pt idx="3">
                  <c:v>6.9401970896526022</c:v>
                </c:pt>
                <c:pt idx="4">
                  <c:v>5.9146225065975955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E6-4C32-96CC-AC9C1F705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34480815"/>
        <c:axId val="1434472655"/>
      </c:barChart>
      <c:catAx>
        <c:axId val="143448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4472655"/>
        <c:crosses val="autoZero"/>
        <c:auto val="1"/>
        <c:lblAlgn val="ctr"/>
        <c:lblOffset val="100"/>
        <c:noMultiLvlLbl val="0"/>
      </c:catAx>
      <c:valAx>
        <c:axId val="1434472655"/>
        <c:scaling>
          <c:orientation val="minMax"/>
          <c:max val="1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448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b="1"/>
              <a:t>Time Series Percentage Breakdown of Renewable</a:t>
            </a:r>
            <a:r>
              <a:rPr lang="en-IE" b="1" baseline="0"/>
              <a:t> Heat</a:t>
            </a:r>
            <a:endParaRPr lang="en-IE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741512345679009E-2"/>
          <c:y val="0.22510416666666666"/>
          <c:w val="0.90369984567901229"/>
          <c:h val="0.59725925925925927"/>
        </c:manualLayout>
      </c:layout>
      <c:barChart>
        <c:barDir val="col"/>
        <c:grouping val="percentStacked"/>
        <c:varyColors val="0"/>
        <c:ser>
          <c:idx val="2"/>
          <c:order val="0"/>
          <c:tx>
            <c:strRef>
              <c:f>'Section 1'!$C$817</c:f>
              <c:strCache>
                <c:ptCount val="1"/>
                <c:pt idx="0">
                  <c:v>Biogas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1'!$F$814:$AC$814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'Section 1'!$F$817:$AC$817</c:f>
              <c:numCache>
                <c:formatCode>0.00</c:formatCode>
                <c:ptCount val="24"/>
                <c:pt idx="0">
                  <c:v>4.9990392000000002E-2</c:v>
                </c:pt>
                <c:pt idx="1">
                  <c:v>4.9990392000000002E-2</c:v>
                </c:pt>
                <c:pt idx="2">
                  <c:v>4.9990392000000002E-2</c:v>
                </c:pt>
                <c:pt idx="3">
                  <c:v>7.9706902799999993E-2</c:v>
                </c:pt>
                <c:pt idx="4">
                  <c:v>8.6927737199999994E-2</c:v>
                </c:pt>
                <c:pt idx="5">
                  <c:v>8.0481059564999985E-2</c:v>
                </c:pt>
                <c:pt idx="6">
                  <c:v>7.1057393668892868E-2</c:v>
                </c:pt>
                <c:pt idx="7">
                  <c:v>6.0295513972413388E-2</c:v>
                </c:pt>
                <c:pt idx="8">
                  <c:v>5.9317931122624255E-2</c:v>
                </c:pt>
                <c:pt idx="9">
                  <c:v>9.1447221761776734E-2</c:v>
                </c:pt>
                <c:pt idx="10">
                  <c:v>9.7404587779406249E-2</c:v>
                </c:pt>
                <c:pt idx="11">
                  <c:v>0.10993489064918618</c:v>
                </c:pt>
                <c:pt idx="12">
                  <c:v>0.10204421435081013</c:v>
                </c:pt>
                <c:pt idx="13">
                  <c:v>8.2451243698677248E-2</c:v>
                </c:pt>
                <c:pt idx="14">
                  <c:v>9.4770768347211168E-2</c:v>
                </c:pt>
                <c:pt idx="15">
                  <c:v>0.10280423425778137</c:v>
                </c:pt>
                <c:pt idx="16">
                  <c:v>0.10821587535837229</c:v>
                </c:pt>
                <c:pt idx="17">
                  <c:v>0.1132717634206621</c:v>
                </c:pt>
                <c:pt idx="18">
                  <c:v>0.11370722086521351</c:v>
                </c:pt>
                <c:pt idx="19">
                  <c:v>0.118452701894111</c:v>
                </c:pt>
                <c:pt idx="20">
                  <c:v>0.14122707645825444</c:v>
                </c:pt>
                <c:pt idx="21">
                  <c:v>0.14425814522373959</c:v>
                </c:pt>
                <c:pt idx="22">
                  <c:v>0.15633171482828426</c:v>
                </c:pt>
                <c:pt idx="23">
                  <c:v>0.14181964375338846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0C-404C-A93E-BC6D953896D2}"/>
            </c:ext>
          </c:extLst>
        </c:ser>
        <c:ser>
          <c:idx val="0"/>
          <c:order val="1"/>
          <c:tx>
            <c:strRef>
              <c:f>'Section 1'!$C$815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'Section 1'!$F$814:$AC$814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'Section 1'!$F$815:$AC$815</c:f>
              <c:numCache>
                <c:formatCode>0.00</c:formatCode>
                <c:ptCount val="24"/>
                <c:pt idx="0">
                  <c:v>1.3163321531560155</c:v>
                </c:pt>
                <c:pt idx="1">
                  <c:v>1.4585413988362825</c:v>
                </c:pt>
                <c:pt idx="2">
                  <c:v>1.4568645663084701</c:v>
                </c:pt>
                <c:pt idx="3">
                  <c:v>1.3836834364587831</c:v>
                </c:pt>
                <c:pt idx="4">
                  <c:v>1.6138476784774576</c:v>
                </c:pt>
                <c:pt idx="5">
                  <c:v>2.0416637086696792</c:v>
                </c:pt>
                <c:pt idx="6">
                  <c:v>2.0998254604735567</c:v>
                </c:pt>
                <c:pt idx="7">
                  <c:v>2.0949620828853077</c:v>
                </c:pt>
                <c:pt idx="8">
                  <c:v>1.9711814179192677</c:v>
                </c:pt>
                <c:pt idx="9">
                  <c:v>2.0000424811780908</c:v>
                </c:pt>
                <c:pt idx="10">
                  <c:v>2.0967347894008754</c:v>
                </c:pt>
                <c:pt idx="11">
                  <c:v>1.9113668687562657</c:v>
                </c:pt>
                <c:pt idx="12">
                  <c:v>1.8266614641896923</c:v>
                </c:pt>
                <c:pt idx="13">
                  <c:v>1.9610603723473021</c:v>
                </c:pt>
                <c:pt idx="14">
                  <c:v>2.2812502277755518</c:v>
                </c:pt>
                <c:pt idx="15">
                  <c:v>2.2616827856381851</c:v>
                </c:pt>
                <c:pt idx="16">
                  <c:v>2.2442360495697198</c:v>
                </c:pt>
                <c:pt idx="17">
                  <c:v>2.3071695953580735</c:v>
                </c:pt>
                <c:pt idx="18">
                  <c:v>2.3669738817743835</c:v>
                </c:pt>
                <c:pt idx="19">
                  <c:v>2.1967160697403334</c:v>
                </c:pt>
                <c:pt idx="20">
                  <c:v>2.1412307576977607</c:v>
                </c:pt>
                <c:pt idx="21">
                  <c:v>2.0340219892983313</c:v>
                </c:pt>
                <c:pt idx="22">
                  <c:v>1.9750501062457937</c:v>
                </c:pt>
                <c:pt idx="23">
                  <c:v>1.7600669178584665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0C-404C-A93E-BC6D953896D2}"/>
            </c:ext>
          </c:extLst>
        </c:ser>
        <c:ser>
          <c:idx val="3"/>
          <c:order val="2"/>
          <c:tx>
            <c:strRef>
              <c:f>'Section 1'!$C$818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1'!$F$814:$AC$814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'Section 1'!$F$818:$AC$818</c:f>
              <c:numCache>
                <c:formatCode>0.00</c:formatCode>
                <c:ptCount val="24"/>
                <c:pt idx="0">
                  <c:v>1.3886219999999999E-3</c:v>
                </c:pt>
                <c:pt idx="1">
                  <c:v>1.3886219999999999E-3</c:v>
                </c:pt>
                <c:pt idx="2">
                  <c:v>1.9440707999999996E-3</c:v>
                </c:pt>
                <c:pt idx="3">
                  <c:v>2.4995195999999997E-3</c:v>
                </c:pt>
                <c:pt idx="4">
                  <c:v>3.3326927999999998E-3</c:v>
                </c:pt>
                <c:pt idx="5">
                  <c:v>5.3594949215159992E-3</c:v>
                </c:pt>
                <c:pt idx="6">
                  <c:v>7.5636275019950712E-3</c:v>
                </c:pt>
                <c:pt idx="7">
                  <c:v>1.6572583008381152E-2</c:v>
                </c:pt>
                <c:pt idx="8">
                  <c:v>3.7733374113240195E-2</c:v>
                </c:pt>
                <c:pt idx="9">
                  <c:v>6.2736645061557461E-2</c:v>
                </c:pt>
                <c:pt idx="10">
                  <c:v>8.7206378757523864E-2</c:v>
                </c:pt>
                <c:pt idx="11">
                  <c:v>0.1007383896288355</c:v>
                </c:pt>
                <c:pt idx="12">
                  <c:v>0.10895462583911469</c:v>
                </c:pt>
                <c:pt idx="13">
                  <c:v>0.11747093210567007</c:v>
                </c:pt>
                <c:pt idx="14">
                  <c:v>0.12494703108668238</c:v>
                </c:pt>
                <c:pt idx="15">
                  <c:v>0.13290424107749696</c:v>
                </c:pt>
                <c:pt idx="16">
                  <c:v>0.1406064490846998</c:v>
                </c:pt>
                <c:pt idx="17">
                  <c:v>0.14704002635027752</c:v>
                </c:pt>
                <c:pt idx="18">
                  <c:v>0.15754097557063115</c:v>
                </c:pt>
                <c:pt idx="19">
                  <c:v>0.15922142079871457</c:v>
                </c:pt>
                <c:pt idx="20">
                  <c:v>0.16357718949466904</c:v>
                </c:pt>
                <c:pt idx="21">
                  <c:v>0.16295230254506929</c:v>
                </c:pt>
                <c:pt idx="22">
                  <c:v>0.16346236575488438</c:v>
                </c:pt>
                <c:pt idx="23">
                  <c:v>0.16399091471203103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0C-404C-A93E-BC6D953896D2}"/>
            </c:ext>
          </c:extLst>
        </c:ser>
        <c:ser>
          <c:idx val="1"/>
          <c:order val="3"/>
          <c:tx>
            <c:strRef>
              <c:f>'Section 1'!$C$816</c:f>
              <c:strCache>
                <c:ptCount val="1"/>
                <c:pt idx="0">
                  <c:v>Renew. Waste</c:v>
                </c:pt>
              </c:strCache>
            </c:strRef>
          </c:tx>
          <c:spPr>
            <a:solidFill>
              <a:srgbClr val="BBC907"/>
            </a:solidFill>
            <a:ln>
              <a:noFill/>
            </a:ln>
            <a:effectLst/>
          </c:spPr>
          <c:invertIfNegative val="0"/>
          <c:cat>
            <c:numRef>
              <c:f>'Section 1'!$F$814:$AC$814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'Section 1'!$F$816:$AC$816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5.9369708407490278E-2</c:v>
                </c:pt>
                <c:pt idx="10">
                  <c:v>7.4027362234719452E-2</c:v>
                </c:pt>
                <c:pt idx="11">
                  <c:v>0.12366147661515449</c:v>
                </c:pt>
                <c:pt idx="12">
                  <c:v>0.22978244683729326</c:v>
                </c:pt>
                <c:pt idx="13">
                  <c:v>0.2647245047903648</c:v>
                </c:pt>
                <c:pt idx="14">
                  <c:v>0.3034272872647682</c:v>
                </c:pt>
                <c:pt idx="15">
                  <c:v>0.36203351932109551</c:v>
                </c:pt>
                <c:pt idx="16">
                  <c:v>0.44132210402893629</c:v>
                </c:pt>
                <c:pt idx="17">
                  <c:v>0.47229993909572349</c:v>
                </c:pt>
                <c:pt idx="18">
                  <c:v>0.47325847612665745</c:v>
                </c:pt>
                <c:pt idx="19">
                  <c:v>0.4697950714354906</c:v>
                </c:pt>
                <c:pt idx="20">
                  <c:v>0.50424060558269024</c:v>
                </c:pt>
                <c:pt idx="21">
                  <c:v>0.54245567040227993</c:v>
                </c:pt>
                <c:pt idx="22">
                  <c:v>0.62702521455183813</c:v>
                </c:pt>
                <c:pt idx="23">
                  <c:v>0.68103572807195223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0C-404C-A93E-BC6D953896D2}"/>
            </c:ext>
          </c:extLst>
        </c:ser>
        <c:ser>
          <c:idx val="4"/>
          <c:order val="4"/>
          <c:tx>
            <c:strRef>
              <c:f>'Section 1'!$C$819</c:f>
              <c:strCache>
                <c:ptCount val="1"/>
                <c:pt idx="0">
                  <c:v>Amb. Heat</c:v>
                </c:pt>
              </c:strCache>
            </c:strRef>
          </c:tx>
          <c:spPr>
            <a:solidFill>
              <a:srgbClr val="FF9900"/>
            </a:solidFill>
            <a:ln>
              <a:noFill/>
            </a:ln>
            <a:effectLst/>
          </c:spPr>
          <c:invertIfNegative val="0"/>
          <c:cat>
            <c:numRef>
              <c:f>'Section 1'!$F$814:$AC$814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'Section 1'!$F$819:$AC$819</c:f>
              <c:numCache>
                <c:formatCode>0.00</c:formatCode>
                <c:ptCount val="24"/>
                <c:pt idx="0">
                  <c:v>5.554488E-4</c:v>
                </c:pt>
                <c:pt idx="1">
                  <c:v>5.554488E-4</c:v>
                </c:pt>
                <c:pt idx="2">
                  <c:v>5.1533276136063472E-3</c:v>
                </c:pt>
                <c:pt idx="3">
                  <c:v>1.4614340332514271E-2</c:v>
                </c:pt>
                <c:pt idx="4">
                  <c:v>2.6703135845659802E-2</c:v>
                </c:pt>
                <c:pt idx="5">
                  <c:v>4.9288263983013614E-2</c:v>
                </c:pt>
                <c:pt idx="6">
                  <c:v>7.8552264813064016E-2</c:v>
                </c:pt>
                <c:pt idx="7">
                  <c:v>0.11444710297782006</c:v>
                </c:pt>
                <c:pt idx="8">
                  <c:v>0.15515256191782906</c:v>
                </c:pt>
                <c:pt idx="9">
                  <c:v>0.16829901400202349</c:v>
                </c:pt>
                <c:pt idx="10">
                  <c:v>0.18260274462408668</c:v>
                </c:pt>
                <c:pt idx="11">
                  <c:v>0.20069824310060871</c:v>
                </c:pt>
                <c:pt idx="12">
                  <c:v>0.21809139141872769</c:v>
                </c:pt>
                <c:pt idx="13">
                  <c:v>0.23687301629538499</c:v>
                </c:pt>
                <c:pt idx="14">
                  <c:v>0.2657086991093156</c:v>
                </c:pt>
                <c:pt idx="15">
                  <c:v>0.31408223063982182</c:v>
                </c:pt>
                <c:pt idx="16">
                  <c:v>0.37567108370070201</c:v>
                </c:pt>
                <c:pt idx="17">
                  <c:v>0.44347260634654218</c:v>
                </c:pt>
                <c:pt idx="18">
                  <c:v>0.47135408253530592</c:v>
                </c:pt>
                <c:pt idx="19">
                  <c:v>0.55099840455446092</c:v>
                </c:pt>
                <c:pt idx="20">
                  <c:v>0.64588451408291725</c:v>
                </c:pt>
                <c:pt idx="21">
                  <c:v>0.75419316970490269</c:v>
                </c:pt>
                <c:pt idx="22">
                  <c:v>0.93673833049512301</c:v>
                </c:pt>
                <c:pt idx="23">
                  <c:v>1.1150976794051899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0C-404C-A93E-BC6D95389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229694192"/>
        <c:axId val="1229703312"/>
      </c:barChart>
      <c:catAx>
        <c:axId val="122969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9703312"/>
        <c:crosses val="autoZero"/>
        <c:auto val="1"/>
        <c:lblAlgn val="ctr"/>
        <c:lblOffset val="100"/>
        <c:noMultiLvlLbl val="0"/>
      </c:catAx>
      <c:valAx>
        <c:axId val="1229703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9694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901527777777779"/>
          <c:y val="0.1260050925925926"/>
          <c:w val="0.64196944444444448"/>
          <c:h val="0.10632083333333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b="1"/>
              <a:t>Residential</a:t>
            </a:r>
            <a:r>
              <a:rPr lang="en-IE" b="1" baseline="0"/>
              <a:t> Energy Demand</a:t>
            </a:r>
            <a:r>
              <a:rPr lang="en-IE" baseline="0"/>
              <a:t> (TWh)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976543209876542E-2"/>
          <c:y val="0.12541666666666668"/>
          <c:w val="0.9314648148148148"/>
          <c:h val="0.7341743219597550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'Section 1'!$C$900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1'!$F$897:$AM$897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'Section 1'!$F$900:$AM$900</c:f>
              <c:numCache>
                <c:formatCode>General</c:formatCode>
                <c:ptCount val="34"/>
                <c:pt idx="0">
                  <c:v>4.1427455599999998</c:v>
                </c:pt>
                <c:pt idx="1">
                  <c:v>4.35178318</c:v>
                </c:pt>
                <c:pt idx="2">
                  <c:v>4.6068290799999998</c:v>
                </c:pt>
                <c:pt idx="3">
                  <c:v>4.6868434799999994</c:v>
                </c:pt>
                <c:pt idx="4">
                  <c:v>4.8308693999999992</c:v>
                </c:pt>
                <c:pt idx="5">
                  <c:v>4.960892799999999</c:v>
                </c:pt>
                <c:pt idx="6">
                  <c:v>5.2199394199999993</c:v>
                </c:pt>
                <c:pt idx="7">
                  <c:v>5.3259584999999996</c:v>
                </c:pt>
                <c:pt idx="8">
                  <c:v>5.5119919799999995</c:v>
                </c:pt>
                <c:pt idx="9">
                  <c:v>6.0100816200000002</c:v>
                </c:pt>
                <c:pt idx="10">
                  <c:v>6.3761475000000001</c:v>
                </c:pt>
                <c:pt idx="11">
                  <c:v>6.7292110399999991</c:v>
                </c:pt>
                <c:pt idx="12">
                  <c:v>6.5801842199999996</c:v>
                </c:pt>
                <c:pt idx="13">
                  <c:v>6.9672538799999986</c:v>
                </c:pt>
                <c:pt idx="14">
                  <c:v>7.3473222799999993</c:v>
                </c:pt>
                <c:pt idx="15">
                  <c:v>7.512949787585999</c:v>
                </c:pt>
                <c:pt idx="16">
                  <c:v>8.084180890679999</c:v>
                </c:pt>
                <c:pt idx="17">
                  <c:v>8.0643913291999993</c:v>
                </c:pt>
                <c:pt idx="18">
                  <c:v>8.527188227097783</c:v>
                </c:pt>
                <c:pt idx="19">
                  <c:v>8.1246349790058279</c:v>
                </c:pt>
                <c:pt idx="20">
                  <c:v>8.5475071371434694</c:v>
                </c:pt>
                <c:pt idx="21">
                  <c:v>8.2847197722368708</c:v>
                </c:pt>
                <c:pt idx="22">
                  <c:v>8.1219286840599985</c:v>
                </c:pt>
                <c:pt idx="23">
                  <c:v>7.9491735937399994</c:v>
                </c:pt>
                <c:pt idx="24">
                  <c:v>7.7051860768907385</c:v>
                </c:pt>
                <c:pt idx="25">
                  <c:v>7.8821793019376996</c:v>
                </c:pt>
                <c:pt idx="26">
                  <c:v>7.8741617509242392</c:v>
                </c:pt>
                <c:pt idx="27">
                  <c:v>7.9542834295042066</c:v>
                </c:pt>
                <c:pt idx="28">
                  <c:v>8.1650076133230094</c:v>
                </c:pt>
                <c:pt idx="29">
                  <c:v>8.1074638221000637</c:v>
                </c:pt>
                <c:pt idx="30">
                  <c:v>8.6914445515635634</c:v>
                </c:pt>
                <c:pt idx="31">
                  <c:v>8.7503191793448369</c:v>
                </c:pt>
                <c:pt idx="32">
                  <c:v>8.2158747415933124</c:v>
                </c:pt>
                <c:pt idx="33">
                  <c:v>8.0840009181906929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A-4558-A299-C08FC6C409C1}"/>
            </c:ext>
          </c:extLst>
        </c:ser>
        <c:ser>
          <c:idx val="3"/>
          <c:order val="1"/>
          <c:tx>
            <c:strRef>
              <c:f>'Section 1'!$C$901</c:f>
              <c:strCache>
                <c:ptCount val="1"/>
                <c:pt idx="0">
                  <c:v>Renewables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'Section 1'!$F$897:$AM$897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'Section 1'!$F$901:$AM$901</c:f>
              <c:numCache>
                <c:formatCode>General</c:formatCode>
                <c:ptCount val="34"/>
                <c:pt idx="0">
                  <c:v>0.5201778011999999</c:v>
                </c:pt>
                <c:pt idx="1">
                  <c:v>0.46499702972050594</c:v>
                </c:pt>
                <c:pt idx="2">
                  <c:v>0.37687201079999993</c:v>
                </c:pt>
                <c:pt idx="3">
                  <c:v>0.38714781359999995</c:v>
                </c:pt>
                <c:pt idx="4">
                  <c:v>0.36760907548761546</c:v>
                </c:pt>
                <c:pt idx="5">
                  <c:v>0.34645594702073884</c:v>
                </c:pt>
                <c:pt idx="6">
                  <c:v>0.31336614215086117</c:v>
                </c:pt>
                <c:pt idx="7">
                  <c:v>0.28300768571699125</c:v>
                </c:pt>
                <c:pt idx="8">
                  <c:v>0.29279184375618511</c:v>
                </c:pt>
                <c:pt idx="9">
                  <c:v>0.20909484475805226</c:v>
                </c:pt>
                <c:pt idx="10">
                  <c:v>0.20126868715601565</c:v>
                </c:pt>
                <c:pt idx="11">
                  <c:v>0.19239585923628263</c:v>
                </c:pt>
                <c:pt idx="12">
                  <c:v>0.19576815633192507</c:v>
                </c:pt>
                <c:pt idx="13">
                  <c:v>0.19350062369399679</c:v>
                </c:pt>
                <c:pt idx="14">
                  <c:v>0.20135333416851597</c:v>
                </c:pt>
                <c:pt idx="15">
                  <c:v>0.22982361859722969</c:v>
                </c:pt>
                <c:pt idx="16">
                  <c:v>0.25942061517909132</c:v>
                </c:pt>
                <c:pt idx="17">
                  <c:v>0.36508396637766538</c:v>
                </c:pt>
                <c:pt idx="18">
                  <c:v>0.37596206308386426</c:v>
                </c:pt>
                <c:pt idx="19">
                  <c:v>0.48140905502818804</c:v>
                </c:pt>
                <c:pt idx="20">
                  <c:v>0.51632060725487827</c:v>
                </c:pt>
                <c:pt idx="21">
                  <c:v>0.48610657987506295</c:v>
                </c:pt>
                <c:pt idx="22">
                  <c:v>0.56621794319388619</c:v>
                </c:pt>
                <c:pt idx="23">
                  <c:v>0.59379448141527058</c:v>
                </c:pt>
                <c:pt idx="24">
                  <c:v>0.59434082273004452</c:v>
                </c:pt>
                <c:pt idx="25">
                  <c:v>0.71890005421721648</c:v>
                </c:pt>
                <c:pt idx="26">
                  <c:v>0.77153749040893593</c:v>
                </c:pt>
                <c:pt idx="27">
                  <c:v>0.74434880838181305</c:v>
                </c:pt>
                <c:pt idx="28">
                  <c:v>0.79818793182096615</c:v>
                </c:pt>
                <c:pt idx="29">
                  <c:v>0.80765233173251894</c:v>
                </c:pt>
                <c:pt idx="30">
                  <c:v>0.88872450909302914</c:v>
                </c:pt>
                <c:pt idx="31">
                  <c:v>0.98734355668682849</c:v>
                </c:pt>
                <c:pt idx="32">
                  <c:v>1.1213613169937486</c:v>
                </c:pt>
                <c:pt idx="33">
                  <c:v>1.286886183897086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A-4558-A299-C08FC6C409C1}"/>
            </c:ext>
          </c:extLst>
        </c:ser>
        <c:ser>
          <c:idx val="0"/>
          <c:order val="2"/>
          <c:tx>
            <c:strRef>
              <c:f>'Section 1'!$C$898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1'!$F$897:$AM$897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'Section 1'!$F$898:$AM$898</c:f>
              <c:numCache>
                <c:formatCode>General</c:formatCode>
                <c:ptCount val="34"/>
                <c:pt idx="0">
                  <c:v>4.5196553008813591</c:v>
                </c:pt>
                <c:pt idx="1">
                  <c:v>5.0864468509552276</c:v>
                </c:pt>
                <c:pt idx="2">
                  <c:v>5.101008000157341</c:v>
                </c:pt>
                <c:pt idx="3">
                  <c:v>5.4472115218107184</c:v>
                </c:pt>
                <c:pt idx="4">
                  <c:v>7.2702822713049198</c:v>
                </c:pt>
                <c:pt idx="5">
                  <c:v>8.1158126429909085</c:v>
                </c:pt>
                <c:pt idx="6">
                  <c:v>9.1338893618742283</c:v>
                </c:pt>
                <c:pt idx="7">
                  <c:v>10.161897381678491</c:v>
                </c:pt>
                <c:pt idx="8">
                  <c:v>11.154351004208737</c:v>
                </c:pt>
                <c:pt idx="9">
                  <c:v>13.278587256997859</c:v>
                </c:pt>
                <c:pt idx="10">
                  <c:v>13.215485428325216</c:v>
                </c:pt>
                <c:pt idx="11">
                  <c:v>14.661843628829505</c:v>
                </c:pt>
                <c:pt idx="12">
                  <c:v>14.991768455351176</c:v>
                </c:pt>
                <c:pt idx="13">
                  <c:v>15.887258497899643</c:v>
                </c:pt>
                <c:pt idx="14">
                  <c:v>16.182828569593227</c:v>
                </c:pt>
                <c:pt idx="15">
                  <c:v>17.444726133803428</c:v>
                </c:pt>
                <c:pt idx="16">
                  <c:v>17.017822714476022</c:v>
                </c:pt>
                <c:pt idx="17">
                  <c:v>17.075802742959979</c:v>
                </c:pt>
                <c:pt idx="18">
                  <c:v>18.976663024120263</c:v>
                </c:pt>
                <c:pt idx="19">
                  <c:v>18.311724407253628</c:v>
                </c:pt>
                <c:pt idx="20">
                  <c:v>19.086572911588089</c:v>
                </c:pt>
                <c:pt idx="21">
                  <c:v>16.425082359909744</c:v>
                </c:pt>
                <c:pt idx="22">
                  <c:v>14.372706431536995</c:v>
                </c:pt>
                <c:pt idx="23">
                  <c:v>13.211555146046507</c:v>
                </c:pt>
                <c:pt idx="24">
                  <c:v>11.600030571844574</c:v>
                </c:pt>
                <c:pt idx="25">
                  <c:v>12.903537005465541</c:v>
                </c:pt>
                <c:pt idx="26">
                  <c:v>13.926315219596049</c:v>
                </c:pt>
                <c:pt idx="27">
                  <c:v>13.316775896105488</c:v>
                </c:pt>
                <c:pt idx="28">
                  <c:v>14.278271195188646</c:v>
                </c:pt>
                <c:pt idx="29">
                  <c:v>14.076055861835737</c:v>
                </c:pt>
                <c:pt idx="30">
                  <c:v>16.185485357590267</c:v>
                </c:pt>
                <c:pt idx="31">
                  <c:v>14.584164802444434</c:v>
                </c:pt>
                <c:pt idx="32">
                  <c:v>12.155170326280368</c:v>
                </c:pt>
                <c:pt idx="33">
                  <c:v>12.117543527685656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A-4558-A299-C08FC6C409C1}"/>
            </c:ext>
          </c:extLst>
        </c:ser>
        <c:ser>
          <c:idx val="1"/>
          <c:order val="3"/>
          <c:tx>
            <c:strRef>
              <c:f>'Section 1'!$C$899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1'!$F$897:$AM$897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'Section 1'!$F$899:$AM$899</c:f>
              <c:numCache>
                <c:formatCode>General</c:formatCode>
                <c:ptCount val="34"/>
                <c:pt idx="0">
                  <c:v>1.3637623335071998</c:v>
                </c:pt>
                <c:pt idx="1">
                  <c:v>1.8717913585535997</c:v>
                </c:pt>
                <c:pt idx="2">
                  <c:v>2.1726507565223998</c:v>
                </c:pt>
                <c:pt idx="3">
                  <c:v>2.5206055473455997</c:v>
                </c:pt>
                <c:pt idx="4">
                  <c:v>2.7741190450511999</c:v>
                </c:pt>
                <c:pt idx="5">
                  <c:v>2.9264275496016001</c:v>
                </c:pt>
                <c:pt idx="6">
                  <c:v>3.5206311232751997</c:v>
                </c:pt>
                <c:pt idx="7">
                  <c:v>3.3242333147759995</c:v>
                </c:pt>
                <c:pt idx="8">
                  <c:v>3.9374754515183992</c:v>
                </c:pt>
                <c:pt idx="9">
                  <c:v>4.4988625546391994</c:v>
                </c:pt>
                <c:pt idx="10">
                  <c:v>5.1015833802119994</c:v>
                </c:pt>
                <c:pt idx="11">
                  <c:v>5.6030992126296004</c:v>
                </c:pt>
                <c:pt idx="12">
                  <c:v>5.5304520640775996</c:v>
                </c:pt>
                <c:pt idx="13">
                  <c:v>6.2679458755848003</c:v>
                </c:pt>
                <c:pt idx="14">
                  <c:v>6.9911607647904006</c:v>
                </c:pt>
                <c:pt idx="15">
                  <c:v>7.0570442133047999</c:v>
                </c:pt>
                <c:pt idx="16">
                  <c:v>7.3511399112360003</c:v>
                </c:pt>
                <c:pt idx="17">
                  <c:v>6.8957174420375997</c:v>
                </c:pt>
                <c:pt idx="18">
                  <c:v>7.7785055506487994</c:v>
                </c:pt>
                <c:pt idx="19">
                  <c:v>7.2653386186479114</c:v>
                </c:pt>
                <c:pt idx="20">
                  <c:v>8.2541439677373578</c:v>
                </c:pt>
                <c:pt idx="21">
                  <c:v>6.6206603071751999</c:v>
                </c:pt>
                <c:pt idx="22">
                  <c:v>6.9837457454899203</c:v>
                </c:pt>
                <c:pt idx="23">
                  <c:v>7.0502805132672002</c:v>
                </c:pt>
                <c:pt idx="24">
                  <c:v>6.2299034875798647</c:v>
                </c:pt>
                <c:pt idx="25">
                  <c:v>6.4559660790428799</c:v>
                </c:pt>
                <c:pt idx="26">
                  <c:v>6.5475711288812937</c:v>
                </c:pt>
                <c:pt idx="27">
                  <c:v>6.4604379122030053</c:v>
                </c:pt>
                <c:pt idx="28">
                  <c:v>7.025610410879648</c:v>
                </c:pt>
                <c:pt idx="29">
                  <c:v>6.8774819233545772</c:v>
                </c:pt>
                <c:pt idx="30">
                  <c:v>6.8588928529439999</c:v>
                </c:pt>
                <c:pt idx="31">
                  <c:v>6.91979657951146</c:v>
                </c:pt>
                <c:pt idx="32">
                  <c:v>6.2777856625756741</c:v>
                </c:pt>
                <c:pt idx="33">
                  <c:v>5.4058638562569765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9A-4558-A299-C08FC6C409C1}"/>
            </c:ext>
          </c:extLst>
        </c:ser>
        <c:ser>
          <c:idx val="5"/>
          <c:order val="4"/>
          <c:tx>
            <c:strRef>
              <c:f>'Section 1'!$C$903</c:f>
              <c:strCache>
                <c:ptCount val="1"/>
                <c:pt idx="0">
                  <c:v>Peat</c:v>
                </c:pt>
              </c:strCache>
            </c:strRef>
          </c:tx>
          <c:spPr>
            <a:solidFill>
              <a:srgbClr val="996633"/>
            </a:solidFill>
            <a:ln>
              <a:noFill/>
            </a:ln>
            <a:effectLst/>
          </c:spPr>
          <c:invertIfNegative val="0"/>
          <c:cat>
            <c:numRef>
              <c:f>'Section 1'!$F$897:$AM$897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'Section 1'!$F$903:$AM$903</c:f>
              <c:numCache>
                <c:formatCode>General</c:formatCode>
                <c:ptCount val="34"/>
                <c:pt idx="0">
                  <c:v>8.4314359899999989</c:v>
                </c:pt>
                <c:pt idx="1">
                  <c:v>7.2288156154299994</c:v>
                </c:pt>
                <c:pt idx="2">
                  <c:v>7.4977130431400001</c:v>
                </c:pt>
                <c:pt idx="3">
                  <c:v>7.1163365123700002</c:v>
                </c:pt>
                <c:pt idx="4">
                  <c:v>7.1099921845500003</c:v>
                </c:pt>
                <c:pt idx="5">
                  <c:v>7.0476008514800004</c:v>
                </c:pt>
                <c:pt idx="6">
                  <c:v>5.6264556262599994</c:v>
                </c:pt>
                <c:pt idx="7">
                  <c:v>5.3738393611899999</c:v>
                </c:pt>
                <c:pt idx="8">
                  <c:v>5.3929661173400003</c:v>
                </c:pt>
                <c:pt idx="9">
                  <c:v>3.7657009600000002</c:v>
                </c:pt>
                <c:pt idx="10">
                  <c:v>3.47840507</c:v>
                </c:pt>
                <c:pt idx="11">
                  <c:v>3.3444507300000001</c:v>
                </c:pt>
                <c:pt idx="12">
                  <c:v>3.3762587799999997</c:v>
                </c:pt>
                <c:pt idx="13">
                  <c:v>3.1437983399999996</c:v>
                </c:pt>
                <c:pt idx="14">
                  <c:v>3.0974295300000003</c:v>
                </c:pt>
                <c:pt idx="15">
                  <c:v>3.1760163126100003</c:v>
                </c:pt>
                <c:pt idx="16">
                  <c:v>3.2972839624400003</c:v>
                </c:pt>
                <c:pt idx="17">
                  <c:v>3.1554517744499999</c:v>
                </c:pt>
                <c:pt idx="18">
                  <c:v>3.2528406733899997</c:v>
                </c:pt>
                <c:pt idx="19">
                  <c:v>3.1598556367699997</c:v>
                </c:pt>
                <c:pt idx="20">
                  <c:v>2.948656896443</c:v>
                </c:pt>
                <c:pt idx="21">
                  <c:v>2.8059490148099999</c:v>
                </c:pt>
                <c:pt idx="22">
                  <c:v>2.4950071599999997</c:v>
                </c:pt>
                <c:pt idx="23">
                  <c:v>2.5342197169899996</c:v>
                </c:pt>
                <c:pt idx="24">
                  <c:v>2.3256378170280998</c:v>
                </c:pt>
                <c:pt idx="25">
                  <c:v>2.3329996899499998</c:v>
                </c:pt>
                <c:pt idx="26">
                  <c:v>2.2897855561778999</c:v>
                </c:pt>
                <c:pt idx="27">
                  <c:v>2.1902746380176001</c:v>
                </c:pt>
                <c:pt idx="28">
                  <c:v>2.2857463176179</c:v>
                </c:pt>
                <c:pt idx="29">
                  <c:v>2.1340259741499996</c:v>
                </c:pt>
                <c:pt idx="30">
                  <c:v>2.2020914201206998</c:v>
                </c:pt>
                <c:pt idx="31">
                  <c:v>2.0977017303348999</c:v>
                </c:pt>
                <c:pt idx="32">
                  <c:v>1.867404773970057</c:v>
                </c:pt>
                <c:pt idx="33">
                  <c:v>1.6255395886249249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9A-4558-A299-C08FC6C409C1}"/>
            </c:ext>
          </c:extLst>
        </c:ser>
        <c:ser>
          <c:idx val="4"/>
          <c:order val="5"/>
          <c:tx>
            <c:strRef>
              <c:f>'Section 1'!$C$902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1'!$F$897:$AM$897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'Section 1'!$F$902:$AM$902</c:f>
              <c:numCache>
                <c:formatCode>General</c:formatCode>
                <c:ptCount val="34"/>
                <c:pt idx="0">
                  <c:v>7.2780012091039996</c:v>
                </c:pt>
                <c:pt idx="1">
                  <c:v>8.1347327325599998</c:v>
                </c:pt>
                <c:pt idx="2">
                  <c:v>5.540860970832</c:v>
                </c:pt>
                <c:pt idx="3">
                  <c:v>5.5368880102464004</c:v>
                </c:pt>
                <c:pt idx="4">
                  <c:v>3.9358312151440003</c:v>
                </c:pt>
                <c:pt idx="5">
                  <c:v>2.8617774923600003</c:v>
                </c:pt>
                <c:pt idx="6">
                  <c:v>4.2796744539280001</c:v>
                </c:pt>
                <c:pt idx="7">
                  <c:v>3.230276238104</c:v>
                </c:pt>
                <c:pt idx="8">
                  <c:v>3.7238466461840005</c:v>
                </c:pt>
                <c:pt idx="9">
                  <c:v>3.05532037032</c:v>
                </c:pt>
                <c:pt idx="10">
                  <c:v>3.3236232328880004</c:v>
                </c:pt>
                <c:pt idx="11">
                  <c:v>3.0690957429385044</c:v>
                </c:pt>
                <c:pt idx="12">
                  <c:v>2.930412104832</c:v>
                </c:pt>
                <c:pt idx="13">
                  <c:v>2.7740707242620006</c:v>
                </c:pt>
                <c:pt idx="14">
                  <c:v>2.6866236168480002</c:v>
                </c:pt>
                <c:pt idx="15">
                  <c:v>2.860056718220584</c:v>
                </c:pt>
                <c:pt idx="16">
                  <c:v>2.545280732419116</c:v>
                </c:pt>
                <c:pt idx="17">
                  <c:v>2.4203730441689539</c:v>
                </c:pt>
                <c:pt idx="18">
                  <c:v>2.6725057971489519</c:v>
                </c:pt>
                <c:pt idx="19">
                  <c:v>3.097954077489895</c:v>
                </c:pt>
                <c:pt idx="20">
                  <c:v>2.946005828807579</c:v>
                </c:pt>
                <c:pt idx="21">
                  <c:v>2.5336385172648166</c:v>
                </c:pt>
                <c:pt idx="22">
                  <c:v>2.8050608551050273</c:v>
                </c:pt>
                <c:pt idx="23">
                  <c:v>3.1175172701167888</c:v>
                </c:pt>
                <c:pt idx="24">
                  <c:v>2.747757770579291</c:v>
                </c:pt>
                <c:pt idx="25">
                  <c:v>2.874702124232249</c:v>
                </c:pt>
                <c:pt idx="26">
                  <c:v>2.989752460362531</c:v>
                </c:pt>
                <c:pt idx="27">
                  <c:v>2.276564133904551</c:v>
                </c:pt>
                <c:pt idx="28">
                  <c:v>2.520839521821495</c:v>
                </c:pt>
                <c:pt idx="29">
                  <c:v>2.1637781715686644</c:v>
                </c:pt>
                <c:pt idx="30">
                  <c:v>2.2718168175996936</c:v>
                </c:pt>
                <c:pt idx="31">
                  <c:v>2.1590313542068271</c:v>
                </c:pt>
                <c:pt idx="32">
                  <c:v>1.443326689734403</c:v>
                </c:pt>
                <c:pt idx="33">
                  <c:v>1.1244727523801759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9A-4558-A299-C08FC6C40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730084688"/>
        <c:axId val="1730080368"/>
      </c:barChart>
      <c:catAx>
        <c:axId val="173008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0080368"/>
        <c:crosses val="autoZero"/>
        <c:auto val="1"/>
        <c:lblAlgn val="ctr"/>
        <c:lblOffset val="100"/>
        <c:noMultiLvlLbl val="0"/>
      </c:catAx>
      <c:valAx>
        <c:axId val="173008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008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80972222222222E-2"/>
          <c:y val="0.12461614173228347"/>
          <c:w val="0.29089891975308646"/>
          <c:h val="0.25038385826771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Oil Demand - Residential</a:t>
            </a:r>
            <a:r>
              <a:rPr lang="en-US" sz="1100"/>
              <a:t> (TWh)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37546296296298"/>
          <c:y val="0.13847638888888886"/>
          <c:w val="0.78294861111111114"/>
          <c:h val="0.6801666666666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'Section 1'!$C$898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1'!$AC$897:$AM$897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'Section 1'!$AC$898:$AM$898</c:f>
              <c:numCache>
                <c:formatCode>General</c:formatCode>
                <c:ptCount val="11"/>
                <c:pt idx="0">
                  <c:v>13.211555146046507</c:v>
                </c:pt>
                <c:pt idx="1">
                  <c:v>11.600030571844574</c:v>
                </c:pt>
                <c:pt idx="2">
                  <c:v>12.903537005465541</c:v>
                </c:pt>
                <c:pt idx="3">
                  <c:v>13.926315219596049</c:v>
                </c:pt>
                <c:pt idx="4">
                  <c:v>13.316775896105488</c:v>
                </c:pt>
                <c:pt idx="5">
                  <c:v>14.278271195188646</c:v>
                </c:pt>
                <c:pt idx="6">
                  <c:v>14.076055861835737</c:v>
                </c:pt>
                <c:pt idx="7">
                  <c:v>16.185485357590267</c:v>
                </c:pt>
                <c:pt idx="8">
                  <c:v>14.584164802444434</c:v>
                </c:pt>
                <c:pt idx="9">
                  <c:v>12.155170326280368</c:v>
                </c:pt>
                <c:pt idx="10">
                  <c:v>12.117543527685656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6-43B0-A93B-2010E7669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-27"/>
        <c:axId val="190433984"/>
        <c:axId val="190433504"/>
      </c:barChart>
      <c:catAx>
        <c:axId val="19043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433504"/>
        <c:crosses val="autoZero"/>
        <c:auto val="1"/>
        <c:lblAlgn val="ctr"/>
        <c:lblOffset val="100"/>
        <c:noMultiLvlLbl val="0"/>
      </c:catAx>
      <c:valAx>
        <c:axId val="190433504"/>
        <c:scaling>
          <c:orientation val="minMax"/>
          <c:max val="1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433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Gas Demand - Residential </a:t>
            </a:r>
            <a:r>
              <a:rPr lang="en-US" sz="1100"/>
              <a:t>(TWh)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37546296296298"/>
          <c:y val="0.13847638888888886"/>
          <c:w val="0.78294861111111114"/>
          <c:h val="0.686046296296296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'Section 1'!$C$899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'Section 1'!$AC$897:$AM$897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'Section 1'!$AC$899:$AM$899</c:f>
              <c:numCache>
                <c:formatCode>General</c:formatCode>
                <c:ptCount val="11"/>
                <c:pt idx="0">
                  <c:v>7.0502805132672002</c:v>
                </c:pt>
                <c:pt idx="1">
                  <c:v>6.2299034875798647</c:v>
                </c:pt>
                <c:pt idx="2">
                  <c:v>6.4559660790428799</c:v>
                </c:pt>
                <c:pt idx="3">
                  <c:v>6.5475711288812937</c:v>
                </c:pt>
                <c:pt idx="4">
                  <c:v>6.4604379122030053</c:v>
                </c:pt>
                <c:pt idx="5">
                  <c:v>7.025610410879648</c:v>
                </c:pt>
                <c:pt idx="6">
                  <c:v>6.8774819233545772</c:v>
                </c:pt>
                <c:pt idx="7">
                  <c:v>6.8588928529439999</c:v>
                </c:pt>
                <c:pt idx="8">
                  <c:v>6.91979657951146</c:v>
                </c:pt>
                <c:pt idx="9">
                  <c:v>6.2777856625756741</c:v>
                </c:pt>
                <c:pt idx="10">
                  <c:v>5.4058638562569765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9E-4CAF-8025-86A11551B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-27"/>
        <c:axId val="190433984"/>
        <c:axId val="190433504"/>
      </c:barChart>
      <c:catAx>
        <c:axId val="19043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433504"/>
        <c:crosses val="autoZero"/>
        <c:auto val="1"/>
        <c:lblAlgn val="ctr"/>
        <c:lblOffset val="100"/>
        <c:noMultiLvlLbl val="0"/>
      </c:catAx>
      <c:valAx>
        <c:axId val="190433504"/>
        <c:scaling>
          <c:orientation val="minMax"/>
          <c:max val="1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433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Electr. Demand - Residential</a:t>
            </a:r>
            <a:r>
              <a:rPr lang="en-US" sz="1100"/>
              <a:t> (TWh)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37546296296298"/>
          <c:y val="0.13847638888888886"/>
          <c:w val="0.78294861111111114"/>
          <c:h val="0.686046296296296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'Section 1'!$C$900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1'!$AC$897:$AM$897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'Section 1'!$AC$900:$AM$900</c:f>
              <c:numCache>
                <c:formatCode>General</c:formatCode>
                <c:ptCount val="11"/>
                <c:pt idx="0">
                  <c:v>7.9491735937399994</c:v>
                </c:pt>
                <c:pt idx="1">
                  <c:v>7.7051860768907385</c:v>
                </c:pt>
                <c:pt idx="2">
                  <c:v>7.8821793019376996</c:v>
                </c:pt>
                <c:pt idx="3">
                  <c:v>7.8741617509242392</c:v>
                </c:pt>
                <c:pt idx="4">
                  <c:v>7.9542834295042066</c:v>
                </c:pt>
                <c:pt idx="5">
                  <c:v>8.1650076133230094</c:v>
                </c:pt>
                <c:pt idx="6">
                  <c:v>8.1074638221000637</c:v>
                </c:pt>
                <c:pt idx="7">
                  <c:v>8.6914445515635634</c:v>
                </c:pt>
                <c:pt idx="8">
                  <c:v>8.7503191793448369</c:v>
                </c:pt>
                <c:pt idx="9">
                  <c:v>8.2158747415933124</c:v>
                </c:pt>
                <c:pt idx="10">
                  <c:v>8.0840009181906929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C1-4E01-B400-56CCE482B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-27"/>
        <c:axId val="190433984"/>
        <c:axId val="190433504"/>
      </c:barChart>
      <c:catAx>
        <c:axId val="19043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433504"/>
        <c:crosses val="autoZero"/>
        <c:auto val="1"/>
        <c:lblAlgn val="ctr"/>
        <c:lblOffset val="100"/>
        <c:noMultiLvlLbl val="0"/>
      </c:catAx>
      <c:valAx>
        <c:axId val="190433504"/>
        <c:scaling>
          <c:orientation val="minMax"/>
          <c:max val="1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433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sz="1200" b="1"/>
              <a:t>Percentage</a:t>
            </a:r>
            <a:r>
              <a:rPr lang="en-IE" sz="1200" b="1" baseline="0"/>
              <a:t> </a:t>
            </a:r>
            <a:r>
              <a:rPr lang="en-IE" sz="1200" b="1"/>
              <a:t>Difference in 'Heating</a:t>
            </a:r>
            <a:r>
              <a:rPr lang="en-IE" sz="1200" b="1" baseline="0"/>
              <a:t> Degree Days' from Long Term Average</a:t>
            </a:r>
            <a:endParaRPr lang="en-IE" sz="12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99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A8-4463-B2FA-C1B830DE6EE7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A8-4463-B2FA-C1B830DE6EE7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BA8-4463-B2FA-C1B830DE6EE7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A8-4463-B2FA-C1B830DE6EE7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A8-4463-B2FA-C1B830DE6EE7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A8-4463-B2FA-C1B830DE6EE7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BA8-4463-B2FA-C1B830DE6EE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1'!$F$920:$P$920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'Section 1'!$F$921:$P$921</c:f>
              <c:numCache>
                <c:formatCode>0%</c:formatCode>
                <c:ptCount val="11"/>
                <c:pt idx="0">
                  <c:v>6.3202656899229895E-2</c:v>
                </c:pt>
                <c:pt idx="1">
                  <c:v>-3.8113275521388774E-2</c:v>
                </c:pt>
                <c:pt idx="2">
                  <c:v>3.9609501650514377E-2</c:v>
                </c:pt>
                <c:pt idx="3">
                  <c:v>1.7446309052112471E-2</c:v>
                </c:pt>
                <c:pt idx="4">
                  <c:v>-3.9916460374495401E-2</c:v>
                </c:pt>
                <c:pt idx="5">
                  <c:v>2.7242187811743472E-2</c:v>
                </c:pt>
                <c:pt idx="6">
                  <c:v>1.0358784860599007E-3</c:v>
                </c:pt>
                <c:pt idx="7">
                  <c:v>5.2488496975845811E-3</c:v>
                </c:pt>
                <c:pt idx="8">
                  <c:v>-1.1165744027377513E-3</c:v>
                </c:pt>
                <c:pt idx="9">
                  <c:v>-6.9118762619832061E-2</c:v>
                </c:pt>
                <c:pt idx="10">
                  <c:v>-0.12572878838503279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A8-4463-B2FA-C1B830DE6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-27"/>
        <c:axId val="872953520"/>
        <c:axId val="872957360"/>
      </c:barChart>
      <c:catAx>
        <c:axId val="87295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957360"/>
        <c:crosses val="autoZero"/>
        <c:auto val="1"/>
        <c:lblAlgn val="ctr"/>
        <c:lblOffset val="100"/>
        <c:noMultiLvlLbl val="0"/>
      </c:catAx>
      <c:valAx>
        <c:axId val="872957360"/>
        <c:scaling>
          <c:orientation val="minMax"/>
          <c:max val="8.0000000000000016E-2"/>
          <c:min val="-0.1600000000000000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953520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sz="1100" b="1"/>
              <a:t>Effective Unit Price of Electricity</a:t>
            </a:r>
            <a:r>
              <a:rPr lang="en-IE" sz="1100" b="1" baseline="0"/>
              <a:t> </a:t>
            </a:r>
            <a:r>
              <a:rPr lang="en-IE" sz="1100" baseline="0"/>
              <a:t>(c/kWh)</a:t>
            </a:r>
            <a:endParaRPr lang="en-IE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'Section 1'!$F$937:$P$937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'Section 1'!$F$938:$P$938</c:f>
              <c:numCache>
                <c:formatCode>General</c:formatCode>
                <c:ptCount val="11"/>
                <c:pt idx="0">
                  <c:v>22.374492100000001</c:v>
                </c:pt>
                <c:pt idx="1">
                  <c:v>23.67762145</c:v>
                </c:pt>
                <c:pt idx="2">
                  <c:v>23.2988523</c:v>
                </c:pt>
                <c:pt idx="3">
                  <c:v>22.36409815</c:v>
                </c:pt>
                <c:pt idx="4">
                  <c:v>22.296673050000003</c:v>
                </c:pt>
                <c:pt idx="5">
                  <c:v>23.098103349999999</c:v>
                </c:pt>
                <c:pt idx="6">
                  <c:v>23.767165499999997</c:v>
                </c:pt>
                <c:pt idx="7">
                  <c:v>23.999185250000004</c:v>
                </c:pt>
                <c:pt idx="8">
                  <c:v>26.094699900000002</c:v>
                </c:pt>
                <c:pt idx="9">
                  <c:v>27.2764445</c:v>
                </c:pt>
                <c:pt idx="10">
                  <c:v>32.412779450000002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1-4231-84C0-A124F2E31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-27"/>
        <c:axId val="1006556400"/>
        <c:axId val="1006547760"/>
      </c:barChart>
      <c:catAx>
        <c:axId val="100655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6547760"/>
        <c:crosses val="autoZero"/>
        <c:auto val="1"/>
        <c:lblAlgn val="ctr"/>
        <c:lblOffset val="100"/>
        <c:noMultiLvlLbl val="0"/>
      </c:catAx>
      <c:valAx>
        <c:axId val="1006547760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6556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sz="1100" b="1"/>
              <a:t>Unit Price of Kerosene</a:t>
            </a:r>
            <a:r>
              <a:rPr lang="en-IE" sz="1100" baseline="0"/>
              <a:t> (c/kWh)</a:t>
            </a:r>
            <a:endParaRPr lang="en-IE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1'!$F$937:$P$937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'Section 1'!$F$940:$P$940</c:f>
              <c:numCache>
                <c:formatCode>General</c:formatCode>
                <c:ptCount val="11"/>
                <c:pt idx="0">
                  <c:v>9.93</c:v>
                </c:pt>
                <c:pt idx="1">
                  <c:v>9.65</c:v>
                </c:pt>
                <c:pt idx="2">
                  <c:v>7.6325000000000003</c:v>
                </c:pt>
                <c:pt idx="3">
                  <c:v>6.64</c:v>
                </c:pt>
                <c:pt idx="4">
                  <c:v>7.4849999999999994</c:v>
                </c:pt>
                <c:pt idx="5">
                  <c:v>8.4649999999999999</c:v>
                </c:pt>
                <c:pt idx="6">
                  <c:v>7.9249999999999998</c:v>
                </c:pt>
                <c:pt idx="7">
                  <c:v>6.6325000000000003</c:v>
                </c:pt>
                <c:pt idx="8">
                  <c:v>7.9674999999999994</c:v>
                </c:pt>
                <c:pt idx="9">
                  <c:v>13.219999999999999</c:v>
                </c:pt>
                <c:pt idx="10">
                  <c:v>12.130000000000003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3C-4C66-9349-5BF410229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-27"/>
        <c:axId val="1212313552"/>
        <c:axId val="1212311632"/>
      </c:barChart>
      <c:catAx>
        <c:axId val="121231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2311632"/>
        <c:crosses val="autoZero"/>
        <c:auto val="1"/>
        <c:lblAlgn val="ctr"/>
        <c:lblOffset val="100"/>
        <c:noMultiLvlLbl val="0"/>
      </c:catAx>
      <c:valAx>
        <c:axId val="1212311632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231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sz="1100" b="1"/>
              <a:t>Effective Unit Price of Gas</a:t>
            </a:r>
            <a:r>
              <a:rPr lang="en-IE" sz="1100"/>
              <a:t> (c/kWh)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1'!$F$937:$P$937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'Section 1'!$F$939:$P$939</c:f>
              <c:numCache>
                <c:formatCode>General</c:formatCode>
                <c:ptCount val="11"/>
                <c:pt idx="0">
                  <c:v>6.9165149499999998</c:v>
                </c:pt>
                <c:pt idx="1">
                  <c:v>7.1843888000000007</c:v>
                </c:pt>
                <c:pt idx="2">
                  <c:v>7.0493560500000001</c:v>
                </c:pt>
                <c:pt idx="3">
                  <c:v>6.7130215</c:v>
                </c:pt>
                <c:pt idx="4">
                  <c:v>6.4666969999999999</c:v>
                </c:pt>
                <c:pt idx="5">
                  <c:v>7.0268654999999995</c:v>
                </c:pt>
                <c:pt idx="6">
                  <c:v>7.2574244499999994</c:v>
                </c:pt>
                <c:pt idx="7">
                  <c:v>6.9005962000000007</c:v>
                </c:pt>
                <c:pt idx="8">
                  <c:v>7.0850916000000002</c:v>
                </c:pt>
                <c:pt idx="9">
                  <c:v>11.993301450000001</c:v>
                </c:pt>
                <c:pt idx="10">
                  <c:v>15.591300350000001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F-475B-A391-29BA949B6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-27"/>
        <c:axId val="1212102352"/>
        <c:axId val="1212100432"/>
      </c:barChart>
      <c:catAx>
        <c:axId val="121210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2100432"/>
        <c:crosses val="autoZero"/>
        <c:auto val="1"/>
        <c:lblAlgn val="ctr"/>
        <c:lblOffset val="100"/>
        <c:noMultiLvlLbl val="0"/>
      </c:catAx>
      <c:valAx>
        <c:axId val="1212100432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2102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3'!$C$61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'Section 3'!$S$60:$AM$60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3'!$S$61:$AM$61</c:f>
              <c:numCache>
                <c:formatCode>#,##0</c:formatCode>
                <c:ptCount val="21"/>
                <c:pt idx="0">
                  <c:v>454.08172000000002</c:v>
                </c:pt>
                <c:pt idx="1">
                  <c:v>655.11790000000008</c:v>
                </c:pt>
                <c:pt idx="2">
                  <c:v>1112.1101438000001</c:v>
                </c:pt>
                <c:pt idx="3">
                  <c:v>1622.3331674159999</c:v>
                </c:pt>
                <c:pt idx="4">
                  <c:v>1958.7230566990002</c:v>
                </c:pt>
                <c:pt idx="5">
                  <c:v>2410.4468178427906</c:v>
                </c:pt>
                <c:pt idx="6">
                  <c:v>2955.7492151096799</c:v>
                </c:pt>
                <c:pt idx="7">
                  <c:v>2815.1656836280999</c:v>
                </c:pt>
                <c:pt idx="8">
                  <c:v>4381.1031593464868</c:v>
                </c:pt>
                <c:pt idx="9">
                  <c:v>4011.20012208248</c:v>
                </c:pt>
                <c:pt idx="10">
                  <c:v>4542.3319526063988</c:v>
                </c:pt>
                <c:pt idx="11">
                  <c:v>5140.9863280010595</c:v>
                </c:pt>
                <c:pt idx="12">
                  <c:v>6574.18074656926</c:v>
                </c:pt>
                <c:pt idx="13">
                  <c:v>6148.149212038923</c:v>
                </c:pt>
                <c:pt idx="14">
                  <c:v>7445.3764554251411</c:v>
                </c:pt>
                <c:pt idx="15">
                  <c:v>8641.321702342244</c:v>
                </c:pt>
                <c:pt idx="16">
                  <c:v>10021.287895554164</c:v>
                </c:pt>
                <c:pt idx="17">
                  <c:v>11551.498927870063</c:v>
                </c:pt>
                <c:pt idx="18">
                  <c:v>9780.1406252795023</c:v>
                </c:pt>
                <c:pt idx="19">
                  <c:v>11210.449046539454</c:v>
                </c:pt>
                <c:pt idx="20">
                  <c:v>11672.730025640487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C-45B8-BBF3-D1E136384053}"/>
            </c:ext>
          </c:extLst>
        </c:ser>
        <c:ser>
          <c:idx val="1"/>
          <c:order val="1"/>
          <c:tx>
            <c:strRef>
              <c:f>'Section 3'!$C$62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3'!$S$60:$AM$60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3'!$S$62:$AM$62</c:f>
              <c:numCache>
                <c:formatCode>#,##0</c:formatCode>
                <c:ptCount val="21"/>
                <c:pt idx="0">
                  <c:v>6336.0052314520372</c:v>
                </c:pt>
                <c:pt idx="1">
                  <c:v>8025.4682796142815</c:v>
                </c:pt>
                <c:pt idx="2">
                  <c:v>5669.9571919309174</c:v>
                </c:pt>
                <c:pt idx="3">
                  <c:v>5022.8085582455597</c:v>
                </c:pt>
                <c:pt idx="4">
                  <c:v>3749.5467801391455</c:v>
                </c:pt>
                <c:pt idx="5">
                  <c:v>4280.6612819829443</c:v>
                </c:pt>
                <c:pt idx="6">
                  <c:v>2966.2588096961299</c:v>
                </c:pt>
                <c:pt idx="7">
                  <c:v>2759.1811749511021</c:v>
                </c:pt>
                <c:pt idx="8">
                  <c:v>2295.6827923492833</c:v>
                </c:pt>
                <c:pt idx="9">
                  <c:v>2101.677868129033</c:v>
                </c:pt>
                <c:pt idx="10">
                  <c:v>1902.0079192253231</c:v>
                </c:pt>
                <c:pt idx="11">
                  <c:v>1530.480433877141</c:v>
                </c:pt>
                <c:pt idx="12">
                  <c:v>1308.8815273255968</c:v>
                </c:pt>
                <c:pt idx="13">
                  <c:v>28989.369434331278</c:v>
                </c:pt>
                <c:pt idx="14">
                  <c:v>33191.896592253339</c:v>
                </c:pt>
                <c:pt idx="15">
                  <c:v>32004.820147353614</c:v>
                </c:pt>
                <c:pt idx="16">
                  <c:v>24969.029035674044</c:v>
                </c:pt>
                <c:pt idx="17">
                  <c:v>19378.632963274969</c:v>
                </c:pt>
                <c:pt idx="18">
                  <c:v>14632.385524024545</c:v>
                </c:pt>
                <c:pt idx="19">
                  <c:v>13545.208508244992</c:v>
                </c:pt>
                <c:pt idx="20">
                  <c:v>10871.84377577446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3C-45B8-BBF3-D1E136384053}"/>
            </c:ext>
          </c:extLst>
        </c:ser>
        <c:ser>
          <c:idx val="2"/>
          <c:order val="2"/>
          <c:tx>
            <c:strRef>
              <c:f>'Section 3'!$C$63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3'!$S$60:$AM$60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3'!$S$63:$AM$63</c:f>
              <c:numCache>
                <c:formatCode>#,##0</c:formatCode>
                <c:ptCount val="21"/>
                <c:pt idx="0">
                  <c:v>1383.6834364587833</c:v>
                </c:pt>
                <c:pt idx="1">
                  <c:v>1642.175567277458</c:v>
                </c:pt>
                <c:pt idx="2">
                  <c:v>2097.2735529244896</c:v>
                </c:pt>
                <c:pt idx="3">
                  <c:v>2107.6824503841967</c:v>
                </c:pt>
                <c:pt idx="4">
                  <c:v>1976.1905881800437</c:v>
                </c:pt>
                <c:pt idx="5">
                  <c:v>1898.2956929986917</c:v>
                </c:pt>
                <c:pt idx="6">
                  <c:v>2054.4326275587946</c:v>
                </c:pt>
                <c:pt idx="7">
                  <c:v>2212.9530172497502</c:v>
                </c:pt>
                <c:pt idx="8">
                  <c:v>2118.7095428918979</c:v>
                </c:pt>
                <c:pt idx="9">
                  <c:v>2070.1259479243117</c:v>
                </c:pt>
                <c:pt idx="10">
                  <c:v>2126.8113338449621</c:v>
                </c:pt>
                <c:pt idx="11">
                  <c:v>2451.3382967513817</c:v>
                </c:pt>
                <c:pt idx="12">
                  <c:v>2356.3192378609565</c:v>
                </c:pt>
                <c:pt idx="13">
                  <c:v>2664.6384254004397</c:v>
                </c:pt>
                <c:pt idx="14">
                  <c:v>2876.9560435790813</c:v>
                </c:pt>
                <c:pt idx="15">
                  <c:v>2894.7931400775055</c:v>
                </c:pt>
                <c:pt idx="16">
                  <c:v>2759.3135980256093</c:v>
                </c:pt>
                <c:pt idx="17">
                  <c:v>2611.070890752037</c:v>
                </c:pt>
                <c:pt idx="18">
                  <c:v>2700.0691043331635</c:v>
                </c:pt>
                <c:pt idx="19">
                  <c:v>2813.1345305540826</c:v>
                </c:pt>
                <c:pt idx="20">
                  <c:v>2181.6419969969952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3C-45B8-BBF3-D1E136384053}"/>
            </c:ext>
          </c:extLst>
        </c:ser>
        <c:ser>
          <c:idx val="3"/>
          <c:order val="3"/>
          <c:tx>
            <c:strRef>
              <c:f>'Section 3'!$C$64</c:f>
              <c:strCache>
                <c:ptCount val="1"/>
                <c:pt idx="0">
                  <c:v>Non-ren. waste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'Section 3'!$S$60:$AM$60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3'!$S$64:$AM$64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150.14208773462224</c:v>
                </c:pt>
                <c:pt idx="7">
                  <c:v>99.44555540262796</c:v>
                </c:pt>
                <c:pt idx="8">
                  <c:v>164.91556158684645</c:v>
                </c:pt>
                <c:pt idx="9">
                  <c:v>531.64191200838809</c:v>
                </c:pt>
                <c:pt idx="10">
                  <c:v>713.82672110380975</c:v>
                </c:pt>
                <c:pt idx="11">
                  <c:v>768.6376913446328</c:v>
                </c:pt>
                <c:pt idx="12">
                  <c:v>799.97313332498959</c:v>
                </c:pt>
                <c:pt idx="13">
                  <c:v>775.04912278157872</c:v>
                </c:pt>
                <c:pt idx="14">
                  <c:v>1317.0026942120228</c:v>
                </c:pt>
                <c:pt idx="15">
                  <c:v>1691.4335076515652</c:v>
                </c:pt>
                <c:pt idx="16">
                  <c:v>1689.7361488250492</c:v>
                </c:pt>
                <c:pt idx="17">
                  <c:v>1706.4006423130797</c:v>
                </c:pt>
                <c:pt idx="18">
                  <c:v>1662.3454534423793</c:v>
                </c:pt>
                <c:pt idx="19">
                  <c:v>1725.6343763708046</c:v>
                </c:pt>
                <c:pt idx="20">
                  <c:v>1958.6576259860406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3C-45B8-BBF3-D1E136384053}"/>
            </c:ext>
          </c:extLst>
        </c:ser>
        <c:ser>
          <c:idx val="4"/>
          <c:order val="4"/>
          <c:tx>
            <c:strRef>
              <c:f>'Section 3'!$C$65</c:f>
              <c:strCache>
                <c:ptCount val="1"/>
                <c:pt idx="0">
                  <c:v>Ren. Waste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3'!$S$60:$AM$60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3'!$S$65:$AM$65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59.369708407490279</c:v>
                </c:pt>
                <c:pt idx="7">
                  <c:v>74.027362234719448</c:v>
                </c:pt>
                <c:pt idx="8">
                  <c:v>123.66147661515451</c:v>
                </c:pt>
                <c:pt idx="9">
                  <c:v>515.9386143853593</c:v>
                </c:pt>
                <c:pt idx="10">
                  <c:v>566.733013973423</c:v>
                </c:pt>
                <c:pt idx="11">
                  <c:v>600.21134044677979</c:v>
                </c:pt>
                <c:pt idx="12">
                  <c:v>662.35537313201166</c:v>
                </c:pt>
                <c:pt idx="13">
                  <c:v>743.25693224778558</c:v>
                </c:pt>
                <c:pt idx="14">
                  <c:v>1092.9014251776432</c:v>
                </c:pt>
                <c:pt idx="15">
                  <c:v>1628.199155606269</c:v>
                </c:pt>
                <c:pt idx="16">
                  <c:v>1590.777183808864</c:v>
                </c:pt>
                <c:pt idx="17">
                  <c:v>1686.0614453019912</c:v>
                </c:pt>
                <c:pt idx="18">
                  <c:v>1672.1670424310093</c:v>
                </c:pt>
                <c:pt idx="19">
                  <c:v>1764.1511964269503</c:v>
                </c:pt>
                <c:pt idx="20">
                  <c:v>1793.8288599205298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3C-45B8-BBF3-D1E136384053}"/>
            </c:ext>
          </c:extLst>
        </c:ser>
        <c:ser>
          <c:idx val="5"/>
          <c:order val="5"/>
          <c:tx>
            <c:strRef>
              <c:f>'Section 3'!$C$66</c:f>
              <c:strCache>
                <c:ptCount val="1"/>
                <c:pt idx="0">
                  <c:v>Peat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3'!$S$60:$AM$60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3'!$S$66:$AM$66</c:f>
              <c:numCache>
                <c:formatCode>#,##0</c:formatCode>
                <c:ptCount val="21"/>
                <c:pt idx="0">
                  <c:v>12279.209859999999</c:v>
                </c:pt>
                <c:pt idx="1">
                  <c:v>10535.382770407155</c:v>
                </c:pt>
                <c:pt idx="2">
                  <c:v>9822.0727899423382</c:v>
                </c:pt>
                <c:pt idx="3">
                  <c:v>9605.5010785218783</c:v>
                </c:pt>
                <c:pt idx="4">
                  <c:v>7483.5367813748617</c:v>
                </c:pt>
                <c:pt idx="5">
                  <c:v>7680.6143085828216</c:v>
                </c:pt>
                <c:pt idx="6">
                  <c:v>6727.5211258451809</c:v>
                </c:pt>
                <c:pt idx="7">
                  <c:v>11763.294405958211</c:v>
                </c:pt>
                <c:pt idx="8">
                  <c:v>9003.2876171555108</c:v>
                </c:pt>
                <c:pt idx="9">
                  <c:v>3730.9344437888644</c:v>
                </c:pt>
                <c:pt idx="10">
                  <c:v>15427.468454284735</c:v>
                </c:pt>
                <c:pt idx="11">
                  <c:v>11423.12875655809</c:v>
                </c:pt>
                <c:pt idx="12">
                  <c:v>8946.4124294186022</c:v>
                </c:pt>
                <c:pt idx="13">
                  <c:v>7901.50439389656</c:v>
                </c:pt>
                <c:pt idx="14">
                  <c:v>8651.4151047254691</c:v>
                </c:pt>
                <c:pt idx="15">
                  <c:v>9489.2001787104837</c:v>
                </c:pt>
                <c:pt idx="16">
                  <c:v>4542.3193027623938</c:v>
                </c:pt>
                <c:pt idx="17">
                  <c:v>1485.1975199999999</c:v>
                </c:pt>
                <c:pt idx="18">
                  <c:v>1485.1975199999999</c:v>
                </c:pt>
                <c:pt idx="19">
                  <c:v>1485.1975199999999</c:v>
                </c:pt>
                <c:pt idx="20">
                  <c:v>1485.1975199999999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3C-45B8-BBF3-D1E136384053}"/>
            </c:ext>
          </c:extLst>
        </c:ser>
        <c:ser>
          <c:idx val="6"/>
          <c:order val="6"/>
          <c:tx>
            <c:strRef>
              <c:f>'Section 3'!$C$67</c:f>
              <c:strCache>
                <c:ptCount val="1"/>
                <c:pt idx="0">
                  <c:v>Ambient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3'!$S$60:$AM$60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3'!$S$67:$AM$67</c:f>
              <c:numCache>
                <c:formatCode>#,##0</c:formatCode>
                <c:ptCount val="21"/>
                <c:pt idx="0">
                  <c:v>14.614340332514276</c:v>
                </c:pt>
                <c:pt idx="1">
                  <c:v>26.703135845659805</c:v>
                </c:pt>
                <c:pt idx="2">
                  <c:v>49.288263983013607</c:v>
                </c:pt>
                <c:pt idx="3">
                  <c:v>78.552264813064042</c:v>
                </c:pt>
                <c:pt idx="4">
                  <c:v>114.44710297782008</c:v>
                </c:pt>
                <c:pt idx="5">
                  <c:v>155.15256191782905</c:v>
                </c:pt>
                <c:pt idx="6">
                  <c:v>168.29901400202351</c:v>
                </c:pt>
                <c:pt idx="7">
                  <c:v>182.60274462408671</c:v>
                </c:pt>
                <c:pt idx="8">
                  <c:v>200.69824310060872</c:v>
                </c:pt>
                <c:pt idx="9">
                  <c:v>218.09139141872771</c:v>
                </c:pt>
                <c:pt idx="10">
                  <c:v>236.87301629538499</c:v>
                </c:pt>
                <c:pt idx="11">
                  <c:v>265.7086991093156</c:v>
                </c:pt>
                <c:pt idx="12">
                  <c:v>314.08223063982177</c:v>
                </c:pt>
                <c:pt idx="13">
                  <c:v>375.67108370070196</c:v>
                </c:pt>
                <c:pt idx="14">
                  <c:v>443.47260634654225</c:v>
                </c:pt>
                <c:pt idx="15">
                  <c:v>471.35408253530596</c:v>
                </c:pt>
                <c:pt idx="16">
                  <c:v>550.99840455446099</c:v>
                </c:pt>
                <c:pt idx="17">
                  <c:v>645.88451408291735</c:v>
                </c:pt>
                <c:pt idx="18">
                  <c:v>754.19316970490274</c:v>
                </c:pt>
                <c:pt idx="19">
                  <c:v>936.73833049512314</c:v>
                </c:pt>
                <c:pt idx="20">
                  <c:v>1115.0976794051899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3C-45B8-BBF3-D1E136384053}"/>
            </c:ext>
          </c:extLst>
        </c:ser>
        <c:ser>
          <c:idx val="7"/>
          <c:order val="7"/>
          <c:tx>
            <c:strRef>
              <c:f>'Section 3'!$C$68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3'!$S$60:$AM$60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3'!$S$68:$AM$68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13.542097250448</c:v>
                </c:pt>
                <c:pt idx="3">
                  <c:v>25.450734446907834</c:v>
                </c:pt>
                <c:pt idx="4">
                  <c:v>167.68169986941601</c:v>
                </c:pt>
                <c:pt idx="5">
                  <c:v>278.52843505581751</c:v>
                </c:pt>
                <c:pt idx="6">
                  <c:v>329.7016591302322</c:v>
                </c:pt>
                <c:pt idx="7">
                  <c:v>296.82229888686004</c:v>
                </c:pt>
                <c:pt idx="8">
                  <c:v>278.69004707226145</c:v>
                </c:pt>
                <c:pt idx="9">
                  <c:v>284.75371405063373</c:v>
                </c:pt>
                <c:pt idx="10">
                  <c:v>253.73899969814207</c:v>
                </c:pt>
                <c:pt idx="11">
                  <c:v>262.65658998686501</c:v>
                </c:pt>
                <c:pt idx="12">
                  <c:v>282.57917092791934</c:v>
                </c:pt>
                <c:pt idx="13">
                  <c:v>283.87108773658275</c:v>
                </c:pt>
                <c:pt idx="14">
                  <c:v>328.19769052171876</c:v>
                </c:pt>
                <c:pt idx="15">
                  <c:v>361.27976269336904</c:v>
                </c:pt>
                <c:pt idx="16">
                  <c:v>481.95571292367839</c:v>
                </c:pt>
                <c:pt idx="17">
                  <c:v>630.37046695209619</c:v>
                </c:pt>
                <c:pt idx="18">
                  <c:v>900.62323408812472</c:v>
                </c:pt>
                <c:pt idx="19">
                  <c:v>1155.7848428096208</c:v>
                </c:pt>
                <c:pt idx="20">
                  <c:v>1055.3772284006716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3C-45B8-BBF3-D1E136384053}"/>
            </c:ext>
          </c:extLst>
        </c:ser>
        <c:ser>
          <c:idx val="8"/>
          <c:order val="8"/>
          <c:tx>
            <c:strRef>
              <c:f>'Section 3'!$C$69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3'!$S$60:$AM$60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3'!$S$69:$AM$69</c:f>
              <c:numCache>
                <c:formatCode>#,##0</c:formatCode>
                <c:ptCount val="21"/>
                <c:pt idx="0">
                  <c:v>598.10764000000006</c:v>
                </c:pt>
                <c:pt idx="1">
                  <c:v>630.11339999999996</c:v>
                </c:pt>
                <c:pt idx="2">
                  <c:v>631.37362680000001</c:v>
                </c:pt>
                <c:pt idx="3">
                  <c:v>724.40334699707728</c:v>
                </c:pt>
                <c:pt idx="4">
                  <c:v>666.69554216534152</c:v>
                </c:pt>
                <c:pt idx="5">
                  <c:v>968.49747371599813</c:v>
                </c:pt>
                <c:pt idx="6">
                  <c:v>901.89668964174155</c:v>
                </c:pt>
                <c:pt idx="7">
                  <c:v>599.33899960684028</c:v>
                </c:pt>
                <c:pt idx="8">
                  <c:v>706.81422827843039</c:v>
                </c:pt>
                <c:pt idx="9">
                  <c:v>802.49312720839976</c:v>
                </c:pt>
                <c:pt idx="10">
                  <c:v>599.60526691132964</c:v>
                </c:pt>
                <c:pt idx="11">
                  <c:v>708.78142310577368</c:v>
                </c:pt>
                <c:pt idx="12">
                  <c:v>806.63535424348197</c:v>
                </c:pt>
                <c:pt idx="13">
                  <c:v>681.14807105156365</c:v>
                </c:pt>
                <c:pt idx="14">
                  <c:v>691.72739132650452</c:v>
                </c:pt>
                <c:pt idx="15">
                  <c:v>694.21457553009122</c:v>
                </c:pt>
                <c:pt idx="16">
                  <c:v>886.74349944858182</c:v>
                </c:pt>
                <c:pt idx="17">
                  <c:v>932.82330731128013</c:v>
                </c:pt>
                <c:pt idx="18">
                  <c:v>749.55483257568676</c:v>
                </c:pt>
                <c:pt idx="19">
                  <c:v>701.32793120015413</c:v>
                </c:pt>
                <c:pt idx="20">
                  <c:v>942.92117865201772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3C-45B8-BBF3-D1E136384053}"/>
            </c:ext>
          </c:extLst>
        </c:ser>
        <c:ser>
          <c:idx val="9"/>
          <c:order val="9"/>
          <c:tx>
            <c:strRef>
              <c:f>'Section 3'!$C$70</c:f>
              <c:strCache>
                <c:ptCount val="1"/>
                <c:pt idx="0">
                  <c:v>Solar PV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3'!$S$60:$AM$60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3'!$S$70:$AM$70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0.42423589431820807</c:v>
                </c:pt>
                <c:pt idx="7">
                  <c:v>0.47610654135436803</c:v>
                </c:pt>
                <c:pt idx="8">
                  <c:v>0.5420809170048001</c:v>
                </c:pt>
                <c:pt idx="9">
                  <c:v>0.64592877105446411</c:v>
                </c:pt>
                <c:pt idx="10">
                  <c:v>0.69946312870464011</c:v>
                </c:pt>
                <c:pt idx="11">
                  <c:v>1.9486449488838733</c:v>
                </c:pt>
                <c:pt idx="12">
                  <c:v>3.141980539416612</c:v>
                </c:pt>
                <c:pt idx="13">
                  <c:v>5.0065347814863541</c:v>
                </c:pt>
                <c:pt idx="14">
                  <c:v>9.8714342680132496</c:v>
                </c:pt>
                <c:pt idx="15">
                  <c:v>18.526464770495608</c:v>
                </c:pt>
                <c:pt idx="16">
                  <c:v>34.25402514566278</c:v>
                </c:pt>
                <c:pt idx="17">
                  <c:v>55.51994080136987</c:v>
                </c:pt>
                <c:pt idx="18">
                  <c:v>85.057555533619038</c:v>
                </c:pt>
                <c:pt idx="19">
                  <c:v>148.69112890469285</c:v>
                </c:pt>
                <c:pt idx="20">
                  <c:v>646.59804182184268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3C-45B8-BBF3-D1E136384053}"/>
            </c:ext>
          </c:extLst>
        </c:ser>
        <c:ser>
          <c:idx val="10"/>
          <c:order val="10"/>
          <c:tx>
            <c:strRef>
              <c:f>'Section 3'!$C$71</c:f>
              <c:strCache>
                <c:ptCount val="1"/>
                <c:pt idx="0">
                  <c:v>Biogas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3'!$S$60:$AM$60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3'!$S$71:$AM$71</c:f>
              <c:numCache>
                <c:formatCode>#,##0</c:formatCode>
                <c:ptCount val="21"/>
                <c:pt idx="0">
                  <c:v>104.14665000000001</c:v>
                </c:pt>
                <c:pt idx="1">
                  <c:v>115.25562600000001</c:v>
                </c:pt>
                <c:pt idx="2">
                  <c:v>108.531223965</c:v>
                </c:pt>
                <c:pt idx="3">
                  <c:v>112.02251905990325</c:v>
                </c:pt>
                <c:pt idx="4">
                  <c:v>121.64276931627845</c:v>
                </c:pt>
                <c:pt idx="5">
                  <c:v>120.37524876317406</c:v>
                </c:pt>
                <c:pt idx="6">
                  <c:v>155.17972617882737</c:v>
                </c:pt>
                <c:pt idx="7">
                  <c:v>165.63379264860902</c:v>
                </c:pt>
                <c:pt idx="8">
                  <c:v>160.56699207462333</c:v>
                </c:pt>
                <c:pt idx="9">
                  <c:v>150.30068013837445</c:v>
                </c:pt>
                <c:pt idx="10">
                  <c:v>133.0899702735594</c:v>
                </c:pt>
                <c:pt idx="11">
                  <c:v>153.01485258840376</c:v>
                </c:pt>
                <c:pt idx="12">
                  <c:v>158.2324921158453</c:v>
                </c:pt>
                <c:pt idx="13">
                  <c:v>185.19013570803375</c:v>
                </c:pt>
                <c:pt idx="14">
                  <c:v>191.42343245255242</c:v>
                </c:pt>
                <c:pt idx="15">
                  <c:v>195.53673186510051</c:v>
                </c:pt>
                <c:pt idx="16">
                  <c:v>219.34064756815761</c:v>
                </c:pt>
                <c:pt idx="17">
                  <c:v>243.98289086880354</c:v>
                </c:pt>
                <c:pt idx="18">
                  <c:v>263.70331719912474</c:v>
                </c:pt>
                <c:pt idx="19">
                  <c:v>320.26656637498616</c:v>
                </c:pt>
                <c:pt idx="20">
                  <c:v>321.40090562564546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3C-45B8-BBF3-D1E136384053}"/>
            </c:ext>
          </c:extLst>
        </c:ser>
        <c:ser>
          <c:idx val="11"/>
          <c:order val="11"/>
          <c:tx>
            <c:strRef>
              <c:f>'Section 3'!$C$72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3'!$S$60:$AM$60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3'!$S$72:$AM$72</c:f>
              <c:numCache>
                <c:formatCode>#,##0</c:formatCode>
                <c:ptCount val="21"/>
                <c:pt idx="0">
                  <c:v>190.79666279999998</c:v>
                </c:pt>
                <c:pt idx="1">
                  <c:v>231.89987399999998</c:v>
                </c:pt>
                <c:pt idx="2">
                  <c:v>290.0178891213526</c:v>
                </c:pt>
                <c:pt idx="3">
                  <c:v>295.54177972358877</c:v>
                </c:pt>
                <c:pt idx="4">
                  <c:v>423.08382270860545</c:v>
                </c:pt>
                <c:pt idx="5">
                  <c:v>455.62928004421718</c:v>
                </c:pt>
                <c:pt idx="6">
                  <c:v>490.1703979921428</c:v>
                </c:pt>
                <c:pt idx="7">
                  <c:v>513.53208791956251</c:v>
                </c:pt>
                <c:pt idx="8">
                  <c:v>508.73959381181459</c:v>
                </c:pt>
                <c:pt idx="9">
                  <c:v>499.85043127341078</c:v>
                </c:pt>
                <c:pt idx="10">
                  <c:v>439.48350295976491</c:v>
                </c:pt>
                <c:pt idx="11">
                  <c:v>454.32427155484049</c:v>
                </c:pt>
                <c:pt idx="12">
                  <c:v>485.39351704692069</c:v>
                </c:pt>
                <c:pt idx="13">
                  <c:v>461.27551802319198</c:v>
                </c:pt>
                <c:pt idx="14">
                  <c:v>453.39142096397381</c:v>
                </c:pt>
                <c:pt idx="15">
                  <c:v>389.97505343548471</c:v>
                </c:pt>
                <c:pt idx="16">
                  <c:v>369.4585828462798</c:v>
                </c:pt>
                <c:pt idx="17">
                  <c:v>340.72770970747376</c:v>
                </c:pt>
                <c:pt idx="18">
                  <c:v>341.93963356406778</c:v>
                </c:pt>
                <c:pt idx="19">
                  <c:v>299.83597648313423</c:v>
                </c:pt>
                <c:pt idx="20">
                  <c:v>284.84718284497154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53C-45B8-BBF3-D1E136384053}"/>
            </c:ext>
          </c:extLst>
        </c:ser>
        <c:ser>
          <c:idx val="12"/>
          <c:order val="12"/>
          <c:tx>
            <c:strRef>
              <c:f>'Section 3'!$C$73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3'!$S$60:$AM$60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3'!$S$73:$AM$73</c:f>
              <c:numCache>
                <c:formatCode>#,##0</c:formatCode>
                <c:ptCount val="21"/>
                <c:pt idx="0">
                  <c:v>2.4995196000000002</c:v>
                </c:pt>
                <c:pt idx="1">
                  <c:v>3.3326927999999998</c:v>
                </c:pt>
                <c:pt idx="2">
                  <c:v>5.3594949215159993</c:v>
                </c:pt>
                <c:pt idx="3">
                  <c:v>7.1812010031950715</c:v>
                </c:pt>
                <c:pt idx="4">
                  <c:v>16.134492208089153</c:v>
                </c:pt>
                <c:pt idx="5">
                  <c:v>37.733374113240195</c:v>
                </c:pt>
                <c:pt idx="6">
                  <c:v>62.736645061557454</c:v>
                </c:pt>
                <c:pt idx="7">
                  <c:v>87.206378757523879</c:v>
                </c:pt>
                <c:pt idx="8">
                  <c:v>100.73838962883549</c:v>
                </c:pt>
                <c:pt idx="9">
                  <c:v>108.95462583911473</c:v>
                </c:pt>
                <c:pt idx="10">
                  <c:v>117.47093210567009</c:v>
                </c:pt>
                <c:pt idx="11">
                  <c:v>124.94703108668239</c:v>
                </c:pt>
                <c:pt idx="12">
                  <c:v>132.90424107749701</c:v>
                </c:pt>
                <c:pt idx="13">
                  <c:v>140.60644908469982</c:v>
                </c:pt>
                <c:pt idx="14">
                  <c:v>147.04002635027751</c:v>
                </c:pt>
                <c:pt idx="15">
                  <c:v>157.54097557063116</c:v>
                </c:pt>
                <c:pt idx="16">
                  <c:v>159.2214207987146</c:v>
                </c:pt>
                <c:pt idx="17">
                  <c:v>163.57718949466906</c:v>
                </c:pt>
                <c:pt idx="18">
                  <c:v>162.9523025450693</c:v>
                </c:pt>
                <c:pt idx="19">
                  <c:v>163.46236575488439</c:v>
                </c:pt>
                <c:pt idx="20">
                  <c:v>163.99091471203104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3C-45B8-BBF3-D1E136384053}"/>
            </c:ext>
          </c:extLst>
        </c:ser>
        <c:ser>
          <c:idx val="13"/>
          <c:order val="13"/>
          <c:tx>
            <c:strRef>
              <c:f>'Section 3'!$C$74</c:f>
              <c:strCache>
                <c:ptCount val="1"/>
                <c:pt idx="0">
                  <c:v>Bioethanol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3'!$S$60:$AM$60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3'!$S$74:$AM$74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0.140128623264</c:v>
                </c:pt>
                <c:pt idx="3">
                  <c:v>7.4942083028188797</c:v>
                </c:pt>
                <c:pt idx="4">
                  <c:v>12.101036884496638</c:v>
                </c:pt>
                <c:pt idx="5">
                  <c:v>2.7991752293294403</c:v>
                </c:pt>
                <c:pt idx="6">
                  <c:v>9.8607040251556803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1.8366799957387201</c:v>
                </c:pt>
                <c:pt idx="15">
                  <c:v>31.042788115790401</c:v>
                </c:pt>
                <c:pt idx="16">
                  <c:v>49.469943473054883</c:v>
                </c:pt>
                <c:pt idx="17">
                  <c:v>37.74902608631232</c:v>
                </c:pt>
                <c:pt idx="18">
                  <c:v>37.021087327242235</c:v>
                </c:pt>
                <c:pt idx="19">
                  <c:v>57.115319944037758</c:v>
                </c:pt>
                <c:pt idx="20">
                  <c:v>78.715676199600964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53C-45B8-BBF3-D1E136384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lineChart>
        <c:grouping val="standard"/>
        <c:varyColors val="0"/>
        <c:ser>
          <c:idx val="17"/>
          <c:order val="14"/>
          <c:tx>
            <c:strRef>
              <c:f>'Section 3'!$C$58</c:f>
              <c:strCache>
                <c:ptCount val="1"/>
                <c:pt idx="0">
                  <c:v>Production/supply (%)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'Section 3'!$S$60:$AM$60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3'!$S$58:$AM$58</c:f>
              <c:numCache>
                <c:formatCode>0%</c:formatCode>
                <c:ptCount val="21"/>
                <c:pt idx="0">
                  <c:v>0.12353926804442841</c:v>
                </c:pt>
                <c:pt idx="1">
                  <c:v>0.12217359819181241</c:v>
                </c:pt>
                <c:pt idx="2">
                  <c:v>0.10433208564840338</c:v>
                </c:pt>
                <c:pt idx="3">
                  <c:v>0.10375300692252781</c:v>
                </c:pt>
                <c:pt idx="4">
                  <c:v>8.8085737221969523E-2</c:v>
                </c:pt>
                <c:pt idx="5">
                  <c:v>9.4518880409590569E-2</c:v>
                </c:pt>
                <c:pt idx="6">
                  <c:v>9.7241622157135804E-2</c:v>
                </c:pt>
                <c:pt idx="7">
                  <c:v>0.12315636843241405</c:v>
                </c:pt>
                <c:pt idx="8">
                  <c:v>0.12258587742356494</c:v>
                </c:pt>
                <c:pt idx="9">
                  <c:v>9.4161280410656953E-2</c:v>
                </c:pt>
                <c:pt idx="10">
                  <c:v>0.17083329851715465</c:v>
                </c:pt>
                <c:pt idx="11">
                  <c:v>0.15268648710275995</c:v>
                </c:pt>
                <c:pt idx="12">
                  <c:v>0.13896884318067068</c:v>
                </c:pt>
                <c:pt idx="13">
                  <c:v>0.2869998199393044</c:v>
                </c:pt>
                <c:pt idx="14">
                  <c:v>0.33359884254760708</c:v>
                </c:pt>
                <c:pt idx="15">
                  <c:v>0.33719216198403817</c:v>
                </c:pt>
                <c:pt idx="16">
                  <c:v>0.27978644090159288</c:v>
                </c:pt>
                <c:pt idx="17">
                  <c:v>0.26237613447470448</c:v>
                </c:pt>
                <c:pt idx="18">
                  <c:v>0.21339482576651297</c:v>
                </c:pt>
                <c:pt idx="19">
                  <c:v>0.21435869769595964</c:v>
                </c:pt>
                <c:pt idx="20">
                  <c:v>0.20781803660801476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3C-45B8-BBF3-D1E136384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030944"/>
        <c:axId val="87003606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valAx>
        <c:axId val="8700360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30944"/>
        <c:crosses val="max"/>
        <c:crossBetween val="between"/>
      </c:valAx>
      <c:catAx>
        <c:axId val="919030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00360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Transport-SEC Emissions </a:t>
            </a:r>
            <a:r>
              <a:rPr lang="en-IE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in First Carbon Budget </a:t>
            </a:r>
            <a:r>
              <a:rPr lang="en-US"/>
              <a:t>(MtCO</a:t>
            </a:r>
            <a:r>
              <a:rPr lang="en-US" baseline="-25000"/>
              <a:t>2</a:t>
            </a:r>
            <a:r>
              <a:rPr lang="en-US"/>
              <a:t>eq)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1'!$C$118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00B0F0"/>
            </a:solidFill>
            <a:ln w="12700">
              <a:solidFill>
                <a:srgbClr val="00B0F0"/>
              </a:solidFill>
            </a:ln>
            <a:effectLst/>
          </c:spPr>
          <c:invertIfNegative val="0"/>
          <c:dPt>
            <c:idx val="3"/>
            <c:invertIfNegative val="0"/>
            <c:bubble3D val="0"/>
            <c:spPr>
              <a:pattFill prst="dkUpDiag">
                <a:fgClr>
                  <a:srgbClr val="00B0F0"/>
                </a:fgClr>
                <a:bgClr>
                  <a:schemeClr val="bg1"/>
                </a:bgClr>
              </a:pattFill>
              <a:ln w="12700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1ED-42F4-BB25-DCB9D3A84B5C}"/>
              </c:ext>
            </c:extLst>
          </c:dPt>
          <c:dPt>
            <c:idx val="4"/>
            <c:invertIfNegative val="0"/>
            <c:bubble3D val="0"/>
            <c:spPr>
              <a:pattFill prst="dkUpDiag">
                <a:fgClr>
                  <a:schemeClr val="bg1">
                    <a:lumMod val="50000"/>
                  </a:schemeClr>
                </a:fgClr>
                <a:bgClr>
                  <a:schemeClr val="bg1"/>
                </a:bgClr>
              </a:patt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1ED-42F4-BB25-DCB9D3A84B5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1'!$F$117:$J$117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'Section 1'!$F$118:$J$118</c:f>
              <c:numCache>
                <c:formatCode>0.0</c:formatCode>
                <c:ptCount val="5"/>
                <c:pt idx="0">
                  <c:v>11.089</c:v>
                </c:pt>
                <c:pt idx="1">
                  <c:v>11.76</c:v>
                </c:pt>
                <c:pt idx="2">
                  <c:v>11.791</c:v>
                </c:pt>
                <c:pt idx="3">
                  <c:v>11.718999999999999</c:v>
                </c:pt>
                <c:pt idx="4">
                  <c:v>7.6409999999999982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ED-42F4-BB25-DCB9D3A84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06890655"/>
        <c:axId val="1806907935"/>
      </c:barChart>
      <c:catAx>
        <c:axId val="1806890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6907935"/>
        <c:crosses val="autoZero"/>
        <c:auto val="1"/>
        <c:lblAlgn val="ctr"/>
        <c:lblOffset val="100"/>
        <c:noMultiLvlLbl val="0"/>
      </c:catAx>
      <c:valAx>
        <c:axId val="1806907935"/>
        <c:scaling>
          <c:orientation val="minMax"/>
          <c:max val="1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6890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3'!$C$167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3'!$S$166:$AM$166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3'!$S$167:$AM$167</c:f>
              <c:numCache>
                <c:formatCode>#,##0</c:formatCode>
                <c:ptCount val="21"/>
                <c:pt idx="0">
                  <c:v>94284.054934936983</c:v>
                </c:pt>
                <c:pt idx="1">
                  <c:v>101135.56803050917</c:v>
                </c:pt>
                <c:pt idx="2">
                  <c:v>106233.04918001148</c:v>
                </c:pt>
                <c:pt idx="3">
                  <c:v>104222.11427601245</c:v>
                </c:pt>
                <c:pt idx="4">
                  <c:v>104402.81142312489</c:v>
                </c:pt>
                <c:pt idx="5">
                  <c:v>103805.5397951487</c:v>
                </c:pt>
                <c:pt idx="6">
                  <c:v>90007.120352266807</c:v>
                </c:pt>
                <c:pt idx="7">
                  <c:v>84833.267986449238</c:v>
                </c:pt>
                <c:pt idx="8">
                  <c:v>78918.958832171353</c:v>
                </c:pt>
                <c:pt idx="9">
                  <c:v>72493.049103276891</c:v>
                </c:pt>
                <c:pt idx="10">
                  <c:v>73035.617197679385</c:v>
                </c:pt>
                <c:pt idx="11">
                  <c:v>72556.655237776475</c:v>
                </c:pt>
                <c:pt idx="12">
                  <c:v>77376.717240674669</c:v>
                </c:pt>
                <c:pt idx="13">
                  <c:v>80784.253379560891</c:v>
                </c:pt>
                <c:pt idx="14">
                  <c:v>79787.798848752413</c:v>
                </c:pt>
                <c:pt idx="15">
                  <c:v>83188.486794993674</c:v>
                </c:pt>
                <c:pt idx="16">
                  <c:v>83482.971094190681</c:v>
                </c:pt>
                <c:pt idx="17">
                  <c:v>69768.512722530533</c:v>
                </c:pt>
                <c:pt idx="18">
                  <c:v>73714.515828746007</c:v>
                </c:pt>
                <c:pt idx="19">
                  <c:v>80362.261202862297</c:v>
                </c:pt>
                <c:pt idx="20">
                  <c:v>80071.916358021568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EA-402B-A63B-59E0028FF483}"/>
            </c:ext>
          </c:extLst>
        </c:ser>
        <c:ser>
          <c:idx val="1"/>
          <c:order val="1"/>
          <c:tx>
            <c:strRef>
              <c:f>'Section 3'!$C$168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3'!$S$166:$AM$166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3'!$S$168:$AM$168</c:f>
              <c:numCache>
                <c:formatCode>#,##0</c:formatCode>
                <c:ptCount val="21"/>
                <c:pt idx="0">
                  <c:v>42558.397811485855</c:v>
                </c:pt>
                <c:pt idx="1">
                  <c:v>42484.363102396514</c:v>
                </c:pt>
                <c:pt idx="2">
                  <c:v>40742.860704126484</c:v>
                </c:pt>
                <c:pt idx="3">
                  <c:v>46157.692313926549</c:v>
                </c:pt>
                <c:pt idx="4">
                  <c:v>49487.941382515695</c:v>
                </c:pt>
                <c:pt idx="5">
                  <c:v>52609.367814585334</c:v>
                </c:pt>
                <c:pt idx="6">
                  <c:v>49954.04644395721</c:v>
                </c:pt>
                <c:pt idx="7">
                  <c:v>54799.546132802709</c:v>
                </c:pt>
                <c:pt idx="8">
                  <c:v>48229.417894065482</c:v>
                </c:pt>
                <c:pt idx="9">
                  <c:v>46996.12402554982</c:v>
                </c:pt>
                <c:pt idx="10">
                  <c:v>44921.573306155995</c:v>
                </c:pt>
                <c:pt idx="11">
                  <c:v>43395.05631813233</c:v>
                </c:pt>
                <c:pt idx="12">
                  <c:v>43834.367465547875</c:v>
                </c:pt>
                <c:pt idx="13">
                  <c:v>49437.694958222492</c:v>
                </c:pt>
                <c:pt idx="14">
                  <c:v>50188.806565066297</c:v>
                </c:pt>
                <c:pt idx="15">
                  <c:v>52105.391825939521</c:v>
                </c:pt>
                <c:pt idx="16">
                  <c:v>53164.193293831791</c:v>
                </c:pt>
                <c:pt idx="17">
                  <c:v>53218.879333360434</c:v>
                </c:pt>
                <c:pt idx="18">
                  <c:v>50982.755727222175</c:v>
                </c:pt>
                <c:pt idx="19">
                  <c:v>51999.709425857662</c:v>
                </c:pt>
                <c:pt idx="20">
                  <c:v>48262.774994643885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E7EA-402B-A63B-59E0028FF483}"/>
            </c:ext>
          </c:extLst>
        </c:ser>
        <c:ser>
          <c:idx val="2"/>
          <c:order val="2"/>
          <c:tx>
            <c:strRef>
              <c:f>'Section 3'!$C$169</c:f>
              <c:strCache>
                <c:ptCount val="1"/>
                <c:pt idx="0">
                  <c:v>Renewables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'Section 3'!$S$166:$AM$166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3'!$S$169:$AM$169</c:f>
              <c:numCache>
                <c:formatCode>#,##0</c:formatCode>
                <c:ptCount val="21"/>
                <c:pt idx="0">
                  <c:v>2747.9299691912979</c:v>
                </c:pt>
                <c:pt idx="1">
                  <c:v>3304.5981959231176</c:v>
                </c:pt>
                <c:pt idx="2">
                  <c:v>4307.658795088927</c:v>
                </c:pt>
                <c:pt idx="3">
                  <c:v>5003.8800725303081</c:v>
                </c:pt>
                <c:pt idx="4">
                  <c:v>5672.5251166605894</c:v>
                </c:pt>
                <c:pt idx="5">
                  <c:v>6841.5093519328702</c:v>
                </c:pt>
                <c:pt idx="6">
                  <c:v>7878.2014587008216</c:v>
                </c:pt>
                <c:pt idx="7">
                  <c:v>7889.6772833456071</c:v>
                </c:pt>
                <c:pt idx="8">
                  <c:v>9610.1848224298337</c:v>
                </c:pt>
                <c:pt idx="9">
                  <c:v>9563.7001258384371</c:v>
                </c:pt>
                <c:pt idx="10">
                  <c:v>10326.492940364449</c:v>
                </c:pt>
                <c:pt idx="11">
                  <c:v>11676.911505796552</c:v>
                </c:pt>
                <c:pt idx="12">
                  <c:v>13227.995415049971</c:v>
                </c:pt>
                <c:pt idx="13">
                  <c:v>13207.911833116535</c:v>
                </c:pt>
                <c:pt idx="14">
                  <c:v>15568.778892986509</c:v>
                </c:pt>
                <c:pt idx="15">
                  <c:v>17208.256481016044</c:v>
                </c:pt>
                <c:pt idx="16">
                  <c:v>19137.816108418785</c:v>
                </c:pt>
                <c:pt idx="17">
                  <c:v>20950.957198915097</c:v>
                </c:pt>
                <c:pt idx="18">
                  <c:v>19067.626348482248</c:v>
                </c:pt>
                <c:pt idx="19">
                  <c:v>21437.638141050949</c:v>
                </c:pt>
                <c:pt idx="20">
                  <c:v>23044.059553522438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E7EA-402B-A63B-59E0028FF483}"/>
            </c:ext>
          </c:extLst>
        </c:ser>
        <c:ser>
          <c:idx val="3"/>
          <c:order val="3"/>
          <c:tx>
            <c:strRef>
              <c:f>'Section 3'!$C$170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3'!$S$166:$AM$166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3'!$S$170:$AM$170</c:f>
              <c:numCache>
                <c:formatCode>#,##0</c:formatCode>
                <c:ptCount val="21"/>
                <c:pt idx="0">
                  <c:v>20293.890002390217</c:v>
                </c:pt>
                <c:pt idx="1">
                  <c:v>20919.124117361778</c:v>
                </c:pt>
                <c:pt idx="2">
                  <c:v>21882.01271927479</c:v>
                </c:pt>
                <c:pt idx="3">
                  <c:v>18964.820158129769</c:v>
                </c:pt>
                <c:pt idx="4">
                  <c:v>18600.960398535241</c:v>
                </c:pt>
                <c:pt idx="5">
                  <c:v>16395.190356044848</c:v>
                </c:pt>
                <c:pt idx="6">
                  <c:v>13295.681029854368</c:v>
                </c:pt>
                <c:pt idx="7">
                  <c:v>14338.776891185607</c:v>
                </c:pt>
                <c:pt idx="8">
                  <c:v>14231.854076714286</c:v>
                </c:pt>
                <c:pt idx="9">
                  <c:v>17272.286982914211</c:v>
                </c:pt>
                <c:pt idx="10">
                  <c:v>15189.340759414676</c:v>
                </c:pt>
                <c:pt idx="11">
                  <c:v>14522.384208790712</c:v>
                </c:pt>
                <c:pt idx="12">
                  <c:v>17045.300495488536</c:v>
                </c:pt>
                <c:pt idx="13">
                  <c:v>16862.146423865372</c:v>
                </c:pt>
                <c:pt idx="14">
                  <c:v>13333.041880800984</c:v>
                </c:pt>
                <c:pt idx="15">
                  <c:v>9156.7099888044504</c:v>
                </c:pt>
                <c:pt idx="16">
                  <c:v>4502.329379328271</c:v>
                </c:pt>
                <c:pt idx="17">
                  <c:v>5018.0850706395659</c:v>
                </c:pt>
                <c:pt idx="18">
                  <c:v>10591.101522092968</c:v>
                </c:pt>
                <c:pt idx="19">
                  <c:v>8453.1374066747903</c:v>
                </c:pt>
                <c:pt idx="20">
                  <c:v>5078.5000222415856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E7EA-402B-A63B-59E0028FF483}"/>
            </c:ext>
          </c:extLst>
        </c:ser>
        <c:ser>
          <c:idx val="4"/>
          <c:order val="4"/>
          <c:tx>
            <c:strRef>
              <c:f>'Section 3'!$C$171</c:f>
              <c:strCache>
                <c:ptCount val="1"/>
                <c:pt idx="0">
                  <c:v>Peat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3'!$S$166:$AM$166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3'!$S$171:$AM$171</c:f>
              <c:numCache>
                <c:formatCode>#,##0</c:formatCode>
                <c:ptCount val="21"/>
                <c:pt idx="0">
                  <c:v>9356.3349999999991</c:v>
                </c:pt>
                <c:pt idx="1">
                  <c:v>6780.0994551114445</c:v>
                </c:pt>
                <c:pt idx="2">
                  <c:v>9203.6353614848831</c:v>
                </c:pt>
                <c:pt idx="3">
                  <c:v>8826.7627316552334</c:v>
                </c:pt>
                <c:pt idx="4">
                  <c:v>8722.7766985362086</c:v>
                </c:pt>
                <c:pt idx="5">
                  <c:v>10141.117910133293</c:v>
                </c:pt>
                <c:pt idx="6">
                  <c:v>10042.972959141254</c:v>
                </c:pt>
                <c:pt idx="7">
                  <c:v>8896.1590164738864</c:v>
                </c:pt>
                <c:pt idx="8">
                  <c:v>8422.116129551574</c:v>
                </c:pt>
                <c:pt idx="9">
                  <c:v>9185.7974959205403</c:v>
                </c:pt>
                <c:pt idx="10">
                  <c:v>8625.6037944576638</c:v>
                </c:pt>
                <c:pt idx="11">
                  <c:v>9034.7900316412779</c:v>
                </c:pt>
                <c:pt idx="12">
                  <c:v>8918.2596391341813</c:v>
                </c:pt>
                <c:pt idx="13">
                  <c:v>8538.9178638427929</c:v>
                </c:pt>
                <c:pt idx="14">
                  <c:v>8082.1821239502087</c:v>
                </c:pt>
                <c:pt idx="15">
                  <c:v>7977.6244242777066</c:v>
                </c:pt>
                <c:pt idx="16">
                  <c:v>7316.6471120229144</c:v>
                </c:pt>
                <c:pt idx="17">
                  <c:v>4856.3474816614007</c:v>
                </c:pt>
                <c:pt idx="18">
                  <c:v>3081.9966543456217</c:v>
                </c:pt>
                <c:pt idx="19">
                  <c:v>2586.2635329282775</c:v>
                </c:pt>
                <c:pt idx="20">
                  <c:v>2096.0047015079958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7EA-402B-A63B-59E0028FF483}"/>
            </c:ext>
          </c:extLst>
        </c:ser>
        <c:ser>
          <c:idx val="5"/>
          <c:order val="5"/>
          <c:tx>
            <c:strRef>
              <c:f>'Section 3'!$C$172</c:f>
              <c:strCache>
                <c:ptCount val="1"/>
                <c:pt idx="0">
                  <c:v>Non-ren. waste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3'!$S$166:$AM$166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3'!$S$172:$AM$172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150.14208773462224</c:v>
                </c:pt>
                <c:pt idx="7">
                  <c:v>99.44555540262796</c:v>
                </c:pt>
                <c:pt idx="8">
                  <c:v>164.91556158684645</c:v>
                </c:pt>
                <c:pt idx="9">
                  <c:v>531.64191200838809</c:v>
                </c:pt>
                <c:pt idx="10">
                  <c:v>713.82672110380975</c:v>
                </c:pt>
                <c:pt idx="11">
                  <c:v>768.6376913446328</c:v>
                </c:pt>
                <c:pt idx="12">
                  <c:v>799.97313332498959</c:v>
                </c:pt>
                <c:pt idx="13">
                  <c:v>775.04912278157872</c:v>
                </c:pt>
                <c:pt idx="14">
                  <c:v>1317.0026942120228</c:v>
                </c:pt>
                <c:pt idx="15">
                  <c:v>1691.4335076515652</c:v>
                </c:pt>
                <c:pt idx="16">
                  <c:v>1689.7361488250492</c:v>
                </c:pt>
                <c:pt idx="17">
                  <c:v>1706.4006423130797</c:v>
                </c:pt>
                <c:pt idx="18">
                  <c:v>1662.3454534423793</c:v>
                </c:pt>
                <c:pt idx="19">
                  <c:v>1725.6343763708046</c:v>
                </c:pt>
                <c:pt idx="20">
                  <c:v>1958.6576259860406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7EA-402B-A63B-59E0028FF483}"/>
            </c:ext>
          </c:extLst>
        </c:ser>
        <c:ser>
          <c:idx val="6"/>
          <c:order val="6"/>
          <c:tx>
            <c:strRef>
              <c:f>'Section 3'!$C$173</c:f>
              <c:strCache>
                <c:ptCount val="1"/>
                <c:pt idx="0">
                  <c:v>Electricity (net imports)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3'!$S$166:$AM$166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3'!$S$173:$AM$173</c:f>
              <c:numCache>
                <c:formatCode>#,##0</c:formatCode>
                <c:ptCount val="21"/>
                <c:pt idx="0">
                  <c:v>1166.2098800000001</c:v>
                </c:pt>
                <c:pt idx="1">
                  <c:v>1574.2833199999998</c:v>
                </c:pt>
                <c:pt idx="2">
                  <c:v>2044.517947</c:v>
                </c:pt>
                <c:pt idx="3">
                  <c:v>1778.1978637265142</c:v>
                </c:pt>
                <c:pt idx="4">
                  <c:v>1330.5894760023402</c:v>
                </c:pt>
                <c:pt idx="5">
                  <c:v>450.29746795722008</c:v>
                </c:pt>
                <c:pt idx="6">
                  <c:v>763.89071458301999</c:v>
                </c:pt>
                <c:pt idx="7">
                  <c:v>470.41067168234014</c:v>
                </c:pt>
                <c:pt idx="8">
                  <c:v>490.18330111511978</c:v>
                </c:pt>
                <c:pt idx="9">
                  <c:v>413.54922646417981</c:v>
                </c:pt>
                <c:pt idx="10">
                  <c:v>2242.596194668</c:v>
                </c:pt>
                <c:pt idx="11">
                  <c:v>2149.4438302599997</c:v>
                </c:pt>
                <c:pt idx="12">
                  <c:v>673.49120660000017</c:v>
                </c:pt>
                <c:pt idx="13">
                  <c:v>-711.87671474799981</c:v>
                </c:pt>
                <c:pt idx="14">
                  <c:v>-678.62463045000015</c:v>
                </c:pt>
                <c:pt idx="15">
                  <c:v>-27.734921387399737</c:v>
                </c:pt>
                <c:pt idx="16">
                  <c:v>644.65641727200011</c:v>
                </c:pt>
                <c:pt idx="17">
                  <c:v>-151.8811436857998</c:v>
                </c:pt>
                <c:pt idx="18">
                  <c:v>1587.8788767598007</c:v>
                </c:pt>
                <c:pt idx="19">
                  <c:v>251.94334163999972</c:v>
                </c:pt>
                <c:pt idx="20">
                  <c:v>3275.3403551619995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7EA-402B-A63B-59E0028FF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  <c:max val="200000"/>
          <c:min val="-2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majorUnit val="25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616126637021173"/>
          <c:y val="0.18263470370785259"/>
          <c:w val="0.52767730417514092"/>
          <c:h val="0.80544863896045704"/>
        </c:manualLayout>
      </c:layout>
      <c:doughnutChart>
        <c:varyColors val="1"/>
        <c:ser>
          <c:idx val="0"/>
          <c:order val="0"/>
          <c:spPr>
            <a:ln w="12700"/>
          </c:spPr>
          <c:dPt>
            <c:idx val="0"/>
            <c:bubble3D val="0"/>
            <c:spPr>
              <a:solidFill>
                <a:schemeClr val="bg2"/>
              </a:solidFill>
              <a:ln w="127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6A1-4962-9BAE-686452E055C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27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6A1-4962-9BAE-686452E055C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27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6A1-4962-9BAE-686452E055C3}"/>
              </c:ext>
            </c:extLst>
          </c:dPt>
          <c:dPt>
            <c:idx val="3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27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6A1-4962-9BAE-686452E055C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27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6A1-4962-9BAE-686452E055C3}"/>
              </c:ext>
            </c:extLst>
          </c:dPt>
          <c:dPt>
            <c:idx val="5"/>
            <c:bubble3D val="0"/>
            <c:spPr>
              <a:solidFill>
                <a:schemeClr val="accent5">
                  <a:lumMod val="50000"/>
                </a:schemeClr>
              </a:solidFill>
              <a:ln w="127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86A1-4962-9BAE-686452E055C3}"/>
              </c:ext>
            </c:extLst>
          </c:dPt>
          <c:dPt>
            <c:idx val="6"/>
            <c:bubble3D val="0"/>
            <c:spPr>
              <a:solidFill>
                <a:schemeClr val="bg2">
                  <a:lumMod val="60000"/>
                  <a:lumOff val="40000"/>
                </a:schemeClr>
              </a:solidFill>
              <a:ln w="127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6A1-4962-9BAE-686452E055C3}"/>
              </c:ext>
            </c:extLst>
          </c:dPt>
          <c:dPt>
            <c:idx val="7"/>
            <c:bubble3D val="0"/>
            <c:spPr>
              <a:solidFill>
                <a:schemeClr val="accent2">
                  <a:lumMod val="75000"/>
                </a:schemeClr>
              </a:solidFill>
              <a:ln w="127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86A1-4962-9BAE-686452E055C3}"/>
              </c:ext>
            </c:extLst>
          </c:dPt>
          <c:dPt>
            <c:idx val="8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27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6A1-4962-9BAE-686452E055C3}"/>
              </c:ext>
            </c:extLst>
          </c:dPt>
          <c:dPt>
            <c:idx val="9"/>
            <c:bubble3D val="0"/>
            <c:spPr>
              <a:solidFill>
                <a:schemeClr val="bg2">
                  <a:lumMod val="75000"/>
                </a:schemeClr>
              </a:solidFill>
              <a:ln w="127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86A1-4962-9BAE-686452E055C3}"/>
              </c:ext>
            </c:extLst>
          </c:dPt>
          <c:dPt>
            <c:idx val="1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127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86A1-4962-9BAE-686452E055C3}"/>
              </c:ext>
            </c:extLst>
          </c:dPt>
          <c:dPt>
            <c:idx val="11"/>
            <c:bubble3D val="0"/>
            <c:spPr>
              <a:solidFill>
                <a:schemeClr val="accent2">
                  <a:lumMod val="75000"/>
                </a:schemeClr>
              </a:solidFill>
              <a:ln w="127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6A1-4962-9BAE-686452E055C3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86A1-4962-9BAE-686452E055C3}"/>
              </c:ext>
            </c:extLst>
          </c:dPt>
          <c:dPt>
            <c:idx val="13"/>
            <c:bubble3D val="0"/>
            <c:spPr>
              <a:solidFill>
                <a:schemeClr val="accent1">
                  <a:lumMod val="50000"/>
                </a:schemeClr>
              </a:solidFill>
              <a:ln w="127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6A1-4962-9BAE-686452E055C3}"/>
              </c:ext>
            </c:extLst>
          </c:dPt>
          <c:dLbls>
            <c:dLbl>
              <c:idx val="0"/>
              <c:layout>
                <c:manualLayout>
                  <c:x val="0.13669737383502656"/>
                  <c:y val="-9.48433590978678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A1-4962-9BAE-686452E055C3}"/>
                </c:ext>
              </c:extLst>
            </c:dLbl>
            <c:dLbl>
              <c:idx val="1"/>
              <c:layout>
                <c:manualLayout>
                  <c:x val="-0.25475419669254978"/>
                  <c:y val="3.161445303262147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A1-4962-9BAE-686452E055C3}"/>
                </c:ext>
              </c:extLst>
            </c:dLbl>
            <c:dLbl>
              <c:idx val="2"/>
              <c:layout>
                <c:manualLayout>
                  <c:x val="-0.14498206315836168"/>
                  <c:y val="1.264578121304893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A1-4962-9BAE-686452E055C3}"/>
                </c:ext>
              </c:extLst>
            </c:dLbl>
            <c:dLbl>
              <c:idx val="3"/>
              <c:layout>
                <c:manualLayout>
                  <c:x val="-0.15948026947419783"/>
                  <c:y val="3.79373436391471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A1-4962-9BAE-686452E055C3}"/>
                </c:ext>
              </c:extLst>
            </c:dLbl>
            <c:dLbl>
              <c:idx val="4"/>
              <c:layout>
                <c:manualLayout>
                  <c:x val="-0.20297488842170636"/>
                  <c:y val="3.47758983358848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A1-4962-9BAE-686452E055C3}"/>
                </c:ext>
              </c:extLst>
            </c:dLbl>
            <c:dLbl>
              <c:idx val="5"/>
              <c:layout>
                <c:manualLayout>
                  <c:x val="-0.2443983350383811"/>
                  <c:y val="2.529156242609810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A1-4962-9BAE-686452E055C3}"/>
                </c:ext>
              </c:extLst>
            </c:dLbl>
            <c:dLbl>
              <c:idx val="6"/>
              <c:layout>
                <c:manualLayout>
                  <c:x val="-0.23611364571504614"/>
                  <c:y val="-9.484335909786818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A1-4962-9BAE-686452E055C3}"/>
                </c:ext>
              </c:extLst>
            </c:dLbl>
            <c:dLbl>
              <c:idx val="7"/>
              <c:layout>
                <c:manualLayout>
                  <c:x val="-0.20504606075254009"/>
                  <c:y val="-5.05831248521962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A1-4962-9BAE-686452E055C3}"/>
                </c:ext>
              </c:extLst>
            </c:dLbl>
            <c:dLbl>
              <c:idx val="8"/>
              <c:layout>
                <c:manualLayout>
                  <c:x val="-0.18847668210587018"/>
                  <c:y val="-0.1011662497043924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A1-4962-9BAE-686452E055C3}"/>
                </c:ext>
              </c:extLst>
            </c:dLbl>
            <c:dLbl>
              <c:idx val="9"/>
              <c:layout>
                <c:manualLayout>
                  <c:x val="-0.14083971849669419"/>
                  <c:y val="-0.1422650386468018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A1-4962-9BAE-686452E055C3}"/>
                </c:ext>
              </c:extLst>
            </c:dLbl>
            <c:dLbl>
              <c:idx val="10"/>
              <c:layout>
                <c:manualLayout>
                  <c:x val="-7.4562203910014654E-2"/>
                  <c:y val="-0.189686718195735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A1-4962-9BAE-686452E055C3}"/>
                </c:ext>
              </c:extLst>
            </c:dLbl>
            <c:dLbl>
              <c:idx val="11"/>
              <c:layout>
                <c:manualLayout>
                  <c:x val="2.6925240300838597E-2"/>
                  <c:y val="-0.1865252728924735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A1-4962-9BAE-686452E055C3}"/>
                </c:ext>
              </c:extLst>
            </c:dLbl>
            <c:dLbl>
              <c:idx val="12"/>
              <c:layout>
                <c:manualLayout>
                  <c:x val="0.13255502917335923"/>
                  <c:y val="-0.170718046376162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A1-4962-9BAE-686452E055C3}"/>
                </c:ext>
              </c:extLst>
            </c:dLbl>
            <c:dLbl>
              <c:idx val="13"/>
              <c:layout>
                <c:manualLayout>
                  <c:x val="0.15326675248169655"/>
                  <c:y val="-7.27132419750320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A1-4962-9BAE-686452E055C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3'!$C$61:$C$74</c:f>
              <c:strCache>
                <c:ptCount val="14"/>
                <c:pt idx="0">
                  <c:v>Wind</c:v>
                </c:pt>
                <c:pt idx="1">
                  <c:v>Natural gas</c:v>
                </c:pt>
                <c:pt idx="2">
                  <c:v>Biomass</c:v>
                </c:pt>
                <c:pt idx="3">
                  <c:v>Non-ren. waste</c:v>
                </c:pt>
                <c:pt idx="4">
                  <c:v>Ren. Waste</c:v>
                </c:pt>
                <c:pt idx="5">
                  <c:v>Peat</c:v>
                </c:pt>
                <c:pt idx="6">
                  <c:v>Ambient</c:v>
                </c:pt>
                <c:pt idx="7">
                  <c:v>Biodiesel</c:v>
                </c:pt>
                <c:pt idx="8">
                  <c:v>Hydro</c:v>
                </c:pt>
                <c:pt idx="9">
                  <c:v>Solar PV</c:v>
                </c:pt>
                <c:pt idx="10">
                  <c:v>Biogas</c:v>
                </c:pt>
                <c:pt idx="11">
                  <c:v>Landfill gas</c:v>
                </c:pt>
                <c:pt idx="12">
                  <c:v>Solar thermal</c:v>
                </c:pt>
                <c:pt idx="13">
                  <c:v>Bioethanol</c:v>
                </c:pt>
              </c:strCache>
            </c:strRef>
          </c:cat>
          <c:val>
            <c:numRef>
              <c:f>'Section 3'!$AM$61:$AM$74</c:f>
              <c:numCache>
                <c:formatCode>#,##0</c:formatCode>
                <c:ptCount val="14"/>
                <c:pt idx="0">
                  <c:v>11672.730025640487</c:v>
                </c:pt>
                <c:pt idx="1">
                  <c:v>10871.84377577446</c:v>
                </c:pt>
                <c:pt idx="2">
                  <c:v>2181.6419969969952</c:v>
                </c:pt>
                <c:pt idx="3">
                  <c:v>1958.6576259860406</c:v>
                </c:pt>
                <c:pt idx="4">
                  <c:v>1793.8288599205298</c:v>
                </c:pt>
                <c:pt idx="5">
                  <c:v>1485.1975199999999</c:v>
                </c:pt>
                <c:pt idx="6">
                  <c:v>1115.0976794051899</c:v>
                </c:pt>
                <c:pt idx="7">
                  <c:v>1055.3772284006716</c:v>
                </c:pt>
                <c:pt idx="8">
                  <c:v>942.92117865201772</c:v>
                </c:pt>
                <c:pt idx="9">
                  <c:v>646.59804182184268</c:v>
                </c:pt>
                <c:pt idx="10">
                  <c:v>321.40090562564546</c:v>
                </c:pt>
                <c:pt idx="11">
                  <c:v>284.84718284497154</c:v>
                </c:pt>
                <c:pt idx="12">
                  <c:v>163.99091471203104</c:v>
                </c:pt>
                <c:pt idx="13">
                  <c:v>78.715676199600964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A1-4962-9BAE-686452E05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3'!$C$103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3'!$S$102:$AM$102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3'!$S$103:$AM$103</c:f>
              <c:numCache>
                <c:formatCode>#,##0</c:formatCode>
                <c:ptCount val="21"/>
                <c:pt idx="0">
                  <c:v>118370.58581889575</c:v>
                </c:pt>
                <c:pt idx="1">
                  <c:v>118643.92492539497</c:v>
                </c:pt>
                <c:pt idx="2">
                  <c:v>130487.75388823726</c:v>
                </c:pt>
                <c:pt idx="3">
                  <c:v>125509.07130122071</c:v>
                </c:pt>
                <c:pt idx="4">
                  <c:v>119324.04854040412</c:v>
                </c:pt>
                <c:pt idx="5">
                  <c:v>121565.67289959978</c:v>
                </c:pt>
                <c:pt idx="6">
                  <c:v>103745.28226952707</c:v>
                </c:pt>
                <c:pt idx="7">
                  <c:v>104166.23988661422</c:v>
                </c:pt>
                <c:pt idx="8">
                  <c:v>102920.38714486729</c:v>
                </c:pt>
                <c:pt idx="9">
                  <c:v>96132.620994367899</c:v>
                </c:pt>
                <c:pt idx="10">
                  <c:v>95440.17720735968</c:v>
                </c:pt>
                <c:pt idx="11">
                  <c:v>91993.971684396136</c:v>
                </c:pt>
                <c:pt idx="12">
                  <c:v>105935.168550111</c:v>
                </c:pt>
                <c:pt idx="13">
                  <c:v>104756.22027745482</c:v>
                </c:pt>
                <c:pt idx="14">
                  <c:v>108371.22276671183</c:v>
                </c:pt>
                <c:pt idx="15">
                  <c:v>106263.58339199272</c:v>
                </c:pt>
                <c:pt idx="16">
                  <c:v>105234.6564315962</c:v>
                </c:pt>
                <c:pt idx="17">
                  <c:v>96936.353123333829</c:v>
                </c:pt>
                <c:pt idx="18">
                  <c:v>98712.607219773054</c:v>
                </c:pt>
                <c:pt idx="19">
                  <c:v>103281.2488838681</c:v>
                </c:pt>
                <c:pt idx="20">
                  <c:v>99627.264984447465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64-4D16-9627-67BD6799834D}"/>
            </c:ext>
          </c:extLst>
        </c:ser>
        <c:ser>
          <c:idx val="1"/>
          <c:order val="1"/>
          <c:tx>
            <c:strRef>
              <c:f>'Section 3'!$C$104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3'!$S$102:$AM$102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3'!$S$104:$AM$104</c:f>
              <c:numCache>
                <c:formatCode>#,##0</c:formatCode>
                <c:ptCount val="21"/>
                <c:pt idx="0">
                  <c:v>36515.747277049784</c:v>
                </c:pt>
                <c:pt idx="1">
                  <c:v>34487.054360605442</c:v>
                </c:pt>
                <c:pt idx="2">
                  <c:v>35072.903512195568</c:v>
                </c:pt>
                <c:pt idx="3">
                  <c:v>41965.436302590235</c:v>
                </c:pt>
                <c:pt idx="4">
                  <c:v>45630.71198055469</c:v>
                </c:pt>
                <c:pt idx="5">
                  <c:v>48548.521770977175</c:v>
                </c:pt>
                <c:pt idx="6">
                  <c:v>46955.170409255275</c:v>
                </c:pt>
                <c:pt idx="7">
                  <c:v>52184.198259022378</c:v>
                </c:pt>
                <c:pt idx="8">
                  <c:v>46083.908475900651</c:v>
                </c:pt>
                <c:pt idx="9">
                  <c:v>44734.221372435059</c:v>
                </c:pt>
                <c:pt idx="10">
                  <c:v>43232.99358330344</c:v>
                </c:pt>
                <c:pt idx="11">
                  <c:v>41754.192066540854</c:v>
                </c:pt>
                <c:pt idx="12">
                  <c:v>42202.38618490901</c:v>
                </c:pt>
                <c:pt idx="13">
                  <c:v>19822.046503819438</c:v>
                </c:pt>
                <c:pt idx="14">
                  <c:v>16381.972166694755</c:v>
                </c:pt>
                <c:pt idx="15">
                  <c:v>20100.571678585911</c:v>
                </c:pt>
                <c:pt idx="16">
                  <c:v>28195.164258157751</c:v>
                </c:pt>
                <c:pt idx="17">
                  <c:v>33840.246370085471</c:v>
                </c:pt>
                <c:pt idx="18">
                  <c:v>36350.370203197628</c:v>
                </c:pt>
                <c:pt idx="19">
                  <c:v>38454.500917612662</c:v>
                </c:pt>
                <c:pt idx="20">
                  <c:v>37390.931218869431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E-4D3A-84D2-A351A1AE1B70}"/>
            </c:ext>
          </c:extLst>
        </c:ser>
        <c:ser>
          <c:idx val="2"/>
          <c:order val="2"/>
          <c:tx>
            <c:strRef>
              <c:f>'Section 3'!$C$105</c:f>
              <c:strCache>
                <c:ptCount val="1"/>
                <c:pt idx="0">
                  <c:v>Renewables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'Section 3'!$S$102:$AM$102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3'!$S$105:$AM$105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1.4877140659200001</c:v>
                </c:pt>
                <c:pt idx="3">
                  <c:v>21.864597691391999</c:v>
                </c:pt>
                <c:pt idx="4">
                  <c:v>294.70157259505919</c:v>
                </c:pt>
                <c:pt idx="5">
                  <c:v>513.75312422542959</c:v>
                </c:pt>
                <c:pt idx="6">
                  <c:v>685.59268152295726</c:v>
                </c:pt>
                <c:pt idx="7">
                  <c:v>949.82796455541711</c:v>
                </c:pt>
                <c:pt idx="8">
                  <c:v>974.83326324327788</c:v>
                </c:pt>
                <c:pt idx="9">
                  <c:v>926.00233766764427</c:v>
                </c:pt>
                <c:pt idx="10">
                  <c:v>1329.9228632384741</c:v>
                </c:pt>
                <c:pt idx="11">
                  <c:v>1542.6546007399568</c:v>
                </c:pt>
                <c:pt idx="12">
                  <c:v>1446.1870050437187</c:v>
                </c:pt>
                <c:pt idx="13">
                  <c:v>1623.1999102656446</c:v>
                </c:pt>
                <c:pt idx="14">
                  <c:v>1849.8776277365553</c:v>
                </c:pt>
                <c:pt idx="15">
                  <c:v>1784.2221340243157</c:v>
                </c:pt>
                <c:pt idx="16">
                  <c:v>2149.9608539936999</c:v>
                </c:pt>
                <c:pt idx="17">
                  <c:v>2272.4183854245857</c:v>
                </c:pt>
                <c:pt idx="18">
                  <c:v>1806.851679529527</c:v>
                </c:pt>
                <c:pt idx="19">
                  <c:v>2177.5776175430415</c:v>
                </c:pt>
                <c:pt idx="20">
                  <c:v>3038.7426409700188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EE-4D3A-84D2-A351A1AE1B70}"/>
            </c:ext>
          </c:extLst>
        </c:ser>
        <c:ser>
          <c:idx val="3"/>
          <c:order val="3"/>
          <c:tx>
            <c:strRef>
              <c:f>'Section 3'!$C$106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3'!$S$102:$AM$102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3'!$S$106:$AM$106</c:f>
              <c:numCache>
                <c:formatCode>#,##0</c:formatCode>
                <c:ptCount val="21"/>
                <c:pt idx="0">
                  <c:v>19513.519442364221</c:v>
                </c:pt>
                <c:pt idx="1">
                  <c:v>21596.866466936779</c:v>
                </c:pt>
                <c:pt idx="2">
                  <c:v>22168.197903532578</c:v>
                </c:pt>
                <c:pt idx="3">
                  <c:v>19074.547024197196</c:v>
                </c:pt>
                <c:pt idx="4">
                  <c:v>16782.790519867973</c:v>
                </c:pt>
                <c:pt idx="5">
                  <c:v>18609.921585591557</c:v>
                </c:pt>
                <c:pt idx="6">
                  <c:v>15085.162269378672</c:v>
                </c:pt>
                <c:pt idx="7">
                  <c:v>11225.35434225732</c:v>
                </c:pt>
                <c:pt idx="8">
                  <c:v>16380.810873285251</c:v>
                </c:pt>
                <c:pt idx="9">
                  <c:v>15574.849354984934</c:v>
                </c:pt>
                <c:pt idx="10">
                  <c:v>17200.381156633204</c:v>
                </c:pt>
                <c:pt idx="11">
                  <c:v>14316.954181781775</c:v>
                </c:pt>
                <c:pt idx="12">
                  <c:v>17686.530932564248</c:v>
                </c:pt>
                <c:pt idx="13">
                  <c:v>14317.261838568027</c:v>
                </c:pt>
                <c:pt idx="14">
                  <c:v>14750.829428207591</c:v>
                </c:pt>
                <c:pt idx="15">
                  <c:v>10507.642925466133</c:v>
                </c:pt>
                <c:pt idx="16">
                  <c:v>3151.3227232591539</c:v>
                </c:pt>
                <c:pt idx="17">
                  <c:v>2994.2195514424438</c:v>
                </c:pt>
                <c:pt idx="18">
                  <c:v>11683.221325508515</c:v>
                </c:pt>
                <c:pt idx="19">
                  <c:v>11153.375907553609</c:v>
                </c:pt>
                <c:pt idx="20">
                  <c:v>4773.3716321947977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EE-4D3A-84D2-A351A1AE1B70}"/>
            </c:ext>
          </c:extLst>
        </c:ser>
        <c:ser>
          <c:idx val="4"/>
          <c:order val="4"/>
          <c:tx>
            <c:strRef>
              <c:f>'Section 3'!$C$107</c:f>
              <c:strCache>
                <c:ptCount val="1"/>
                <c:pt idx="0">
                  <c:v>Peat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3'!$S$102:$AM$102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3'!$S$107:$AM$107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EE-4D3A-84D2-A351A1AE1B70}"/>
            </c:ext>
          </c:extLst>
        </c:ser>
        <c:ser>
          <c:idx val="6"/>
          <c:order val="6"/>
          <c:tx>
            <c:strRef>
              <c:f>'Section 3'!$C$109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3'!$S$102:$AM$102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3'!$S$109:$AM$109</c:f>
              <c:numCache>
                <c:formatCode>#,##0</c:formatCode>
                <c:ptCount val="21"/>
                <c:pt idx="0">
                  <c:v>1176.2116800000001</c:v>
                </c:pt>
                <c:pt idx="1">
                  <c:v>1574.2833199999998</c:v>
                </c:pt>
                <c:pt idx="2">
                  <c:v>2045.7781738000001</c:v>
                </c:pt>
                <c:pt idx="3">
                  <c:v>1787.2289626031859</c:v>
                </c:pt>
                <c:pt idx="4">
                  <c:v>1412.6581717090203</c:v>
                </c:pt>
                <c:pt idx="5">
                  <c:v>753.16682863094013</c:v>
                </c:pt>
                <c:pt idx="6">
                  <c:v>939.38579801302001</c:v>
                </c:pt>
                <c:pt idx="7">
                  <c:v>760.02419973560018</c:v>
                </c:pt>
                <c:pt idx="8">
                  <c:v>731.75365995423977</c:v>
                </c:pt>
                <c:pt idx="9">
                  <c:v>783.7462149298799</c:v>
                </c:pt>
                <c:pt idx="10">
                  <c:v>2625.6362294660003</c:v>
                </c:pt>
                <c:pt idx="11">
                  <c:v>2853.5282426459999</c:v>
                </c:pt>
                <c:pt idx="12">
                  <c:v>1752.28985541</c:v>
                </c:pt>
                <c:pt idx="13">
                  <c:v>871.41942726800005</c:v>
                </c:pt>
                <c:pt idx="14">
                  <c:v>1116.6086733896</c:v>
                </c:pt>
                <c:pt idx="15">
                  <c:v>1621.8106733840002</c:v>
                </c:pt>
                <c:pt idx="16">
                  <c:v>2179.9712642091999</c:v>
                </c:pt>
                <c:pt idx="17">
                  <c:v>1761.4288001240002</c:v>
                </c:pt>
                <c:pt idx="18">
                  <c:v>2451.1565187702008</c:v>
                </c:pt>
                <c:pt idx="19">
                  <c:v>1581.9136932199997</c:v>
                </c:pt>
                <c:pt idx="20">
                  <c:v>3721.8388104199994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EE-4D3A-84D2-A351A1AE1B70}"/>
            </c:ext>
          </c:extLst>
        </c:ser>
        <c:ser>
          <c:idx val="11"/>
          <c:order val="7"/>
          <c:tx>
            <c:strRef>
              <c:f>'Section 3'!$C$125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tx1">
                <a:lumMod val="50000"/>
                <a:lumOff val="50000"/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3'!$S$102:$AM$102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3'!$S$125:$AM$125</c:f>
              <c:numCache>
                <c:formatCode>#,##0</c:formatCode>
                <c:ptCount val="21"/>
                <c:pt idx="0">
                  <c:v>-19046.292684008251</c:v>
                </c:pt>
                <c:pt idx="1">
                  <c:v>-14602.700106</c:v>
                </c:pt>
                <c:pt idx="2">
                  <c:v>-17843.811841665833</c:v>
                </c:pt>
                <c:pt idx="3">
                  <c:v>-15413.032916471368</c:v>
                </c:pt>
                <c:pt idx="4">
                  <c:v>-14344.142140046706</c:v>
                </c:pt>
                <c:pt idx="5">
                  <c:v>-14141.427511088559</c:v>
                </c:pt>
                <c:pt idx="6">
                  <c:v>-11155.897787735534</c:v>
                </c:pt>
                <c:pt idx="7">
                  <c:v>-14477.416146156418</c:v>
                </c:pt>
                <c:pt idx="8">
                  <c:v>-19128.492037900131</c:v>
                </c:pt>
                <c:pt idx="9">
                  <c:v>-20823.179616503941</c:v>
                </c:pt>
                <c:pt idx="10">
                  <c:v>-16263.113505090276</c:v>
                </c:pt>
                <c:pt idx="11">
                  <c:v>-16469.376047596354</c:v>
                </c:pt>
                <c:pt idx="12">
                  <c:v>-20671.416659846876</c:v>
                </c:pt>
                <c:pt idx="13">
                  <c:v>-19104.565936105126</c:v>
                </c:pt>
                <c:pt idx="14">
                  <c:v>-25448.269482507076</c:v>
                </c:pt>
                <c:pt idx="15">
                  <c:v>-19969.436581783681</c:v>
                </c:pt>
                <c:pt idx="16">
                  <c:v>-18230.75802777573</c:v>
                </c:pt>
                <c:pt idx="17">
                  <c:v>-20308.760742875795</c:v>
                </c:pt>
                <c:pt idx="18">
                  <c:v>-19896.622961350971</c:v>
                </c:pt>
                <c:pt idx="19">
                  <c:v>-18250.911608130202</c:v>
                </c:pt>
                <c:pt idx="20">
                  <c:v>-15849.255306521332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EE-4D3A-84D2-A351A1AE1B70}"/>
            </c:ext>
          </c:extLst>
        </c:ser>
        <c:ser>
          <c:idx val="12"/>
          <c:order val="8"/>
          <c:tx>
            <c:strRef>
              <c:f>'Section 3'!$C$126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3'!$S$102:$AM$102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3'!$S$126:$AM$126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1EE-4D3A-84D2-A351A1AE1B70}"/>
            </c:ext>
          </c:extLst>
        </c:ser>
        <c:ser>
          <c:idx val="13"/>
          <c:order val="9"/>
          <c:tx>
            <c:strRef>
              <c:f>'Section 3'!$C$127</c:f>
              <c:strCache>
                <c:ptCount val="1"/>
                <c:pt idx="0">
                  <c:v>Renewables</c:v>
                </c:pt>
              </c:strCache>
            </c:strRef>
          </c:tx>
          <c:spPr>
            <a:solidFill>
              <a:schemeClr val="bg2"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3'!$S$102:$AM$102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3'!$S$127:$AM$127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-0.4799077632</c:v>
                </c:pt>
                <c:pt idx="5">
                  <c:v>-27.881465712259207</c:v>
                </c:pt>
                <c:pt idx="6">
                  <c:v>-1.849644504</c:v>
                </c:pt>
                <c:pt idx="7">
                  <c:v>-1.849644504</c:v>
                </c:pt>
                <c:pt idx="8">
                  <c:v>-6.888676017599999</c:v>
                </c:pt>
                <c:pt idx="9">
                  <c:v>-3.3561882842399998E-2</c:v>
                </c:pt>
                <c:pt idx="10">
                  <c:v>-5.8255470143999989E-2</c:v>
                </c:pt>
                <c:pt idx="11">
                  <c:v>-1.820483442E-2</c:v>
                </c:pt>
                <c:pt idx="12">
                  <c:v>-2.4068207497679999</c:v>
                </c:pt>
                <c:pt idx="13">
                  <c:v>-2.3995388159999997</c:v>
                </c:pt>
                <c:pt idx="14">
                  <c:v>-2.3995388159999997</c:v>
                </c:pt>
                <c:pt idx="15">
                  <c:v>-109.87626856266529</c:v>
                </c:pt>
                <c:pt idx="16">
                  <c:v>-77.933410548659523</c:v>
                </c:pt>
                <c:pt idx="17">
                  <c:v>-193.34979076330367</c:v>
                </c:pt>
                <c:pt idx="18">
                  <c:v>-203.63724487951205</c:v>
                </c:pt>
                <c:pt idx="19">
                  <c:v>-169.71731196434882</c:v>
                </c:pt>
                <c:pt idx="20">
                  <c:v>-191.25272725692145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1EE-4D3A-84D2-A351A1AE1B70}"/>
            </c:ext>
          </c:extLst>
        </c:ser>
        <c:ser>
          <c:idx val="14"/>
          <c:order val="10"/>
          <c:tx>
            <c:strRef>
              <c:f>'Section 3'!$C$128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3'!$S$102:$AM$102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3'!$S$128:$AM$128</c:f>
              <c:numCache>
                <c:formatCode>#,##0</c:formatCode>
                <c:ptCount val="21"/>
                <c:pt idx="0">
                  <c:v>-77.737014330400001</c:v>
                </c:pt>
                <c:pt idx="1">
                  <c:v>-100.885598</c:v>
                </c:pt>
                <c:pt idx="2">
                  <c:v>-105.863624116</c:v>
                </c:pt>
                <c:pt idx="3">
                  <c:v>-67.642406000000008</c:v>
                </c:pt>
                <c:pt idx="4">
                  <c:v>-35.555236000000001</c:v>
                </c:pt>
                <c:pt idx="5">
                  <c:v>-51.594893939767992</c:v>
                </c:pt>
                <c:pt idx="6">
                  <c:v>-76.807489738326467</c:v>
                </c:pt>
                <c:pt idx="7">
                  <c:v>-83.55967858819254</c:v>
                </c:pt>
                <c:pt idx="8">
                  <c:v>-87.826010262284967</c:v>
                </c:pt>
                <c:pt idx="9">
                  <c:v>-108.2868383283393</c:v>
                </c:pt>
                <c:pt idx="10">
                  <c:v>-119.35881907401985</c:v>
                </c:pt>
                <c:pt idx="11">
                  <c:v>-115.49741780064497</c:v>
                </c:pt>
                <c:pt idx="12">
                  <c:v>-132.96061469511511</c:v>
                </c:pt>
                <c:pt idx="13">
                  <c:v>-106.99618782049927</c:v>
                </c:pt>
                <c:pt idx="14">
                  <c:v>-111.92537053276189</c:v>
                </c:pt>
                <c:pt idx="15">
                  <c:v>-176.61993576112044</c:v>
                </c:pt>
                <c:pt idx="16">
                  <c:v>-95.342742997209172</c:v>
                </c:pt>
                <c:pt idx="17">
                  <c:v>-88.156525992558485</c:v>
                </c:pt>
                <c:pt idx="18">
                  <c:v>-410.39077506324321</c:v>
                </c:pt>
                <c:pt idx="19">
                  <c:v>-439.8035489271781</c:v>
                </c:pt>
                <c:pt idx="20">
                  <c:v>-394.87692824973175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1EE-4D3A-84D2-A351A1AE1B70}"/>
            </c:ext>
          </c:extLst>
        </c:ser>
        <c:ser>
          <c:idx val="15"/>
          <c:order val="11"/>
          <c:tx>
            <c:strRef>
              <c:f>'Section 3'!$C$129</c:f>
              <c:strCache>
                <c:ptCount val="1"/>
                <c:pt idx="0">
                  <c:v>Peat</c:v>
                </c:pt>
              </c:strCache>
            </c:strRef>
          </c:tx>
          <c:spPr>
            <a:solidFill>
              <a:schemeClr val="accent5">
                <a:lumMod val="50000"/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3'!$S$102:$AM$102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3'!$S$129:$AM$129</c:f>
              <c:numCache>
                <c:formatCode>#,##0</c:formatCode>
                <c:ptCount val="21"/>
                <c:pt idx="0">
                  <c:v>-139.10643000000002</c:v>
                </c:pt>
                <c:pt idx="1">
                  <c:v>-118.49807000000001</c:v>
                </c:pt>
                <c:pt idx="2">
                  <c:v>-117.46765200000002</c:v>
                </c:pt>
                <c:pt idx="3">
                  <c:v>-112.08371794999999</c:v>
                </c:pt>
                <c:pt idx="4">
                  <c:v>-91.846308430000022</c:v>
                </c:pt>
                <c:pt idx="5">
                  <c:v>-113.09867968</c:v>
                </c:pt>
                <c:pt idx="6">
                  <c:v>-54.138161719999992</c:v>
                </c:pt>
                <c:pt idx="7">
                  <c:v>-117.57069380000002</c:v>
                </c:pt>
                <c:pt idx="8">
                  <c:v>-108.68333855</c:v>
                </c:pt>
                <c:pt idx="9">
                  <c:v>-103.15514598</c:v>
                </c:pt>
                <c:pt idx="10">
                  <c:v>-99.306534749999997</c:v>
                </c:pt>
                <c:pt idx="11">
                  <c:v>-23.205013360000002</c:v>
                </c:pt>
                <c:pt idx="12">
                  <c:v>-81.222698850000015</c:v>
                </c:pt>
                <c:pt idx="13">
                  <c:v>-54.287572330000003</c:v>
                </c:pt>
                <c:pt idx="14">
                  <c:v>-64.354756190000003</c:v>
                </c:pt>
                <c:pt idx="15">
                  <c:v>-81.794580840000009</c:v>
                </c:pt>
                <c:pt idx="16">
                  <c:v>-68.02819636000001</c:v>
                </c:pt>
                <c:pt idx="17">
                  <c:v>-65.884926920000012</c:v>
                </c:pt>
                <c:pt idx="18">
                  <c:v>-30.278575325500004</c:v>
                </c:pt>
                <c:pt idx="19">
                  <c:v>-14.8380192</c:v>
                </c:pt>
                <c:pt idx="20">
                  <c:v>-3.7754515520000016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1EE-4D3A-84D2-A351A1AE1B70}"/>
            </c:ext>
          </c:extLst>
        </c:ser>
        <c:ser>
          <c:idx val="17"/>
          <c:order val="13"/>
          <c:tx>
            <c:strRef>
              <c:f>'Section 3'!$C$131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3'!$S$102:$AM$102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3'!$S$131:$AM$131</c:f>
              <c:numCache>
                <c:formatCode>#,##0</c:formatCode>
                <c:ptCount val="21"/>
                <c:pt idx="0">
                  <c:v>-10.001799999999999</c:v>
                </c:pt>
                <c:pt idx="1">
                  <c:v>0</c:v>
                </c:pt>
                <c:pt idx="2">
                  <c:v>-1.2602268000000001</c:v>
                </c:pt>
                <c:pt idx="3">
                  <c:v>-9.0310988766714306</c:v>
                </c:pt>
                <c:pt idx="4">
                  <c:v>-82.068695706680003</c:v>
                </c:pt>
                <c:pt idx="5">
                  <c:v>-302.86936067372</c:v>
                </c:pt>
                <c:pt idx="6">
                  <c:v>-175.49508342999999</c:v>
                </c:pt>
                <c:pt idx="7">
                  <c:v>-289.61352805326004</c:v>
                </c:pt>
                <c:pt idx="8">
                  <c:v>-241.57035883911999</c:v>
                </c:pt>
                <c:pt idx="9">
                  <c:v>-370.19698846570003</c:v>
                </c:pt>
                <c:pt idx="10">
                  <c:v>-383.04003479800002</c:v>
                </c:pt>
                <c:pt idx="11">
                  <c:v>-704.08441238600017</c:v>
                </c:pt>
                <c:pt idx="12">
                  <c:v>-1078.7986488099998</c:v>
                </c:pt>
                <c:pt idx="13">
                  <c:v>-1583.2961420159997</c:v>
                </c:pt>
                <c:pt idx="14">
                  <c:v>-1795.2333038396</c:v>
                </c:pt>
                <c:pt idx="15">
                  <c:v>-1649.5455947713999</c:v>
                </c:pt>
                <c:pt idx="16">
                  <c:v>-1535.3148469371997</c:v>
                </c:pt>
                <c:pt idx="17">
                  <c:v>-1913.3099438098</c:v>
                </c:pt>
                <c:pt idx="18">
                  <c:v>-863.27764201039997</c:v>
                </c:pt>
                <c:pt idx="19">
                  <c:v>-1329.9703515799999</c:v>
                </c:pt>
                <c:pt idx="20">
                  <c:v>-446.49845525799998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1EE-4D3A-84D2-A351A1AE1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'Section 3'!$C$108</c15:sqref>
                        </c15:formulaRef>
                      </c:ext>
                    </c:extLst>
                    <c:strCache>
                      <c:ptCount val="1"/>
                      <c:pt idx="0">
                        <c:v>Non-ren. waste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'Section 3'!$S$102:$AM$102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2003</c:v>
                      </c:pt>
                      <c:pt idx="1">
                        <c:v>2004</c:v>
                      </c:pt>
                      <c:pt idx="2">
                        <c:v>2005</c:v>
                      </c:pt>
                      <c:pt idx="3">
                        <c:v>2006</c:v>
                      </c:pt>
                      <c:pt idx="4">
                        <c:v>2007</c:v>
                      </c:pt>
                      <c:pt idx="5">
                        <c:v>2008</c:v>
                      </c:pt>
                      <c:pt idx="6">
                        <c:v>2009</c:v>
                      </c:pt>
                      <c:pt idx="7">
                        <c:v>2010</c:v>
                      </c:pt>
                      <c:pt idx="8">
                        <c:v>2011</c:v>
                      </c:pt>
                      <c:pt idx="9">
                        <c:v>2012</c:v>
                      </c:pt>
                      <c:pt idx="10">
                        <c:v>2013</c:v>
                      </c:pt>
                      <c:pt idx="11">
                        <c:v>2014</c:v>
                      </c:pt>
                      <c:pt idx="12">
                        <c:v>2015</c:v>
                      </c:pt>
                      <c:pt idx="13">
                        <c:v>2016</c:v>
                      </c:pt>
                      <c:pt idx="14">
                        <c:v>2017</c:v>
                      </c:pt>
                      <c:pt idx="15">
                        <c:v>2018</c:v>
                      </c:pt>
                      <c:pt idx="16">
                        <c:v>2019</c:v>
                      </c:pt>
                      <c:pt idx="17">
                        <c:v>2020</c:v>
                      </c:pt>
                      <c:pt idx="18">
                        <c:v>2021</c:v>
                      </c:pt>
                      <c:pt idx="19">
                        <c:v>2022</c:v>
                      </c:pt>
                      <c:pt idx="20">
                        <c:v>2023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'Section 3'!$S$108:$AM$108</c15:sqref>
                        </c15:formulaRef>
                      </c:ext>
                    </c:extLst>
                    <c:numCache>
                      <c:formatCode>#,##0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C1EE-4D3A-84D2-A351A1AE1B70}"/>
                  </c:ext>
                </c:extLst>
              </c15:ser>
            </c15:filteredBarSeries>
            <c15:filteredBarSeries>
              <c15:ser>
                <c:idx val="16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'Section 3'!$C$130</c15:sqref>
                        </c15:formulaRef>
                      </c:ext>
                    </c:extLst>
                    <c:strCache>
                      <c:ptCount val="1"/>
                      <c:pt idx="0">
                        <c:v>Non-ren. waste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'Section 3'!$S$102:$AM$102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2003</c:v>
                      </c:pt>
                      <c:pt idx="1">
                        <c:v>2004</c:v>
                      </c:pt>
                      <c:pt idx="2">
                        <c:v>2005</c:v>
                      </c:pt>
                      <c:pt idx="3">
                        <c:v>2006</c:v>
                      </c:pt>
                      <c:pt idx="4">
                        <c:v>2007</c:v>
                      </c:pt>
                      <c:pt idx="5">
                        <c:v>2008</c:v>
                      </c:pt>
                      <c:pt idx="6">
                        <c:v>2009</c:v>
                      </c:pt>
                      <c:pt idx="7">
                        <c:v>2010</c:v>
                      </c:pt>
                      <c:pt idx="8">
                        <c:v>2011</c:v>
                      </c:pt>
                      <c:pt idx="9">
                        <c:v>2012</c:v>
                      </c:pt>
                      <c:pt idx="10">
                        <c:v>2013</c:v>
                      </c:pt>
                      <c:pt idx="11">
                        <c:v>2014</c:v>
                      </c:pt>
                      <c:pt idx="12">
                        <c:v>2015</c:v>
                      </c:pt>
                      <c:pt idx="13">
                        <c:v>2016</c:v>
                      </c:pt>
                      <c:pt idx="14">
                        <c:v>2017</c:v>
                      </c:pt>
                      <c:pt idx="15">
                        <c:v>2018</c:v>
                      </c:pt>
                      <c:pt idx="16">
                        <c:v>2019</c:v>
                      </c:pt>
                      <c:pt idx="17">
                        <c:v>2020</c:v>
                      </c:pt>
                      <c:pt idx="18">
                        <c:v>2021</c:v>
                      </c:pt>
                      <c:pt idx="19">
                        <c:v>2022</c:v>
                      </c:pt>
                      <c:pt idx="20">
                        <c:v>2023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'Section 3'!$S$130:$AM$130</c15:sqref>
                        </c15:formulaRef>
                      </c:ext>
                    </c:extLst>
                    <c:numCache>
                      <c:formatCode>#,##0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C1EE-4D3A-84D2-A351A1AE1B70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7"/>
          <c:order val="14"/>
          <c:tx>
            <c:strRef>
              <c:f>'Section 3'!$C$143</c:f>
              <c:strCache>
                <c:ptCount val="1"/>
                <c:pt idx="0">
                  <c:v>Total net imports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'Section 3'!$S$102:$AM$102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3'!$S$143:$AM$143</c:f>
              <c:numCache>
                <c:formatCode>#,##0</c:formatCode>
                <c:ptCount val="21"/>
                <c:pt idx="0">
                  <c:v>156302.9262899711</c:v>
                </c:pt>
                <c:pt idx="1">
                  <c:v>161480.04529893721</c:v>
                </c:pt>
                <c:pt idx="2">
                  <c:v>171707.71784724947</c:v>
                </c:pt>
                <c:pt idx="3">
                  <c:v>172756.35804900469</c:v>
                </c:pt>
                <c:pt idx="4">
                  <c:v>168890.81849718429</c:v>
                </c:pt>
                <c:pt idx="5">
                  <c:v>175354.16429793061</c:v>
                </c:pt>
                <c:pt idx="6">
                  <c:v>155946.40526056912</c:v>
                </c:pt>
                <c:pt idx="7">
                  <c:v>154315.63496108307</c:v>
                </c:pt>
                <c:pt idx="8">
                  <c:v>147518.23299568152</c:v>
                </c:pt>
                <c:pt idx="9">
                  <c:v>136746.58812322459</c:v>
                </c:pt>
                <c:pt idx="10">
                  <c:v>142964.23389081834</c:v>
                </c:pt>
                <c:pt idx="11">
                  <c:v>135149.1196801273</c:v>
                </c:pt>
                <c:pt idx="12">
                  <c:v>147055.75708508622</c:v>
                </c:pt>
                <c:pt idx="13">
                  <c:v>120538.60258028828</c:v>
                </c:pt>
                <c:pt idx="14">
                  <c:v>115048.3282108549</c:v>
                </c:pt>
                <c:pt idx="15">
                  <c:v>118290.55784173425</c:v>
                </c:pt>
                <c:pt idx="16">
                  <c:v>120903.69830659722</c:v>
                </c:pt>
                <c:pt idx="17">
                  <c:v>115235.20430004885</c:v>
                </c:pt>
                <c:pt idx="18">
                  <c:v>129599.9997481493</c:v>
                </c:pt>
                <c:pt idx="19">
                  <c:v>136443.37617999568</c:v>
                </c:pt>
                <c:pt idx="20">
                  <c:v>131666.49041806371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1EE-4D3A-84D2-A351A1AE1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616126637021173"/>
          <c:y val="0.18263470370785259"/>
          <c:w val="0.52767730417514092"/>
          <c:h val="0.80544863896045704"/>
        </c:manualLayout>
      </c:layout>
      <c:doughnutChart>
        <c:varyColors val="1"/>
        <c:ser>
          <c:idx val="0"/>
          <c:order val="0"/>
          <c:tx>
            <c:strRef>
              <c:f>'Section 3'!$AM$102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C94-4AEC-9A2D-EB937E46004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C94-4AEC-9A2D-EB937E460043}"/>
              </c:ext>
            </c:extLst>
          </c:dPt>
          <c:dPt>
            <c:idx val="2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C94-4AEC-9A2D-EB937E460043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C94-4AEC-9A2D-EB937E460043}"/>
              </c:ext>
            </c:extLst>
          </c:dPt>
          <c:dPt>
            <c:idx val="4"/>
            <c:bubble3D val="0"/>
            <c:spPr>
              <a:solidFill>
                <a:schemeClr val="accent5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C94-4AEC-9A2D-EB937E460043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C94-4AEC-9A2D-EB937E460043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C94-4AEC-9A2D-EB937E460043}"/>
              </c:ext>
            </c:extLst>
          </c:dPt>
          <c:dLbls>
            <c:dLbl>
              <c:idx val="0"/>
              <c:layout>
                <c:manualLayout>
                  <c:x val="0.11438333137645315"/>
                  <c:y val="-7.792517771695796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94-4AEC-9A2D-EB937E460043}"/>
                </c:ext>
              </c:extLst>
            </c:dLbl>
            <c:dLbl>
              <c:idx val="1"/>
              <c:layout>
                <c:manualLayout>
                  <c:x val="-0.16845545166350373"/>
                  <c:y val="4.67551066301746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94-4AEC-9A2D-EB937E460043}"/>
                </c:ext>
              </c:extLst>
            </c:dLbl>
            <c:dLbl>
              <c:idx val="2"/>
              <c:layout>
                <c:manualLayout>
                  <c:x val="-0.14765848232233045"/>
                  <c:y val="-8.182143660280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94-4AEC-9A2D-EB937E460043}"/>
                </c:ext>
              </c:extLst>
            </c:dLbl>
            <c:dLbl>
              <c:idx val="3"/>
              <c:layout>
                <c:manualLayout>
                  <c:x val="-0.21001886294075309"/>
                  <c:y val="-5.860556806083318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94-4AEC-9A2D-EB937E460043}"/>
                </c:ext>
              </c:extLst>
            </c:dLbl>
            <c:dLbl>
              <c:idx val="4"/>
              <c:layout>
                <c:manualLayout>
                  <c:x val="-0.20581749720230808"/>
                  <c:y val="-9.0044841710348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94-4AEC-9A2D-EB937E460043}"/>
                </c:ext>
              </c:extLst>
            </c:dLbl>
            <c:dLbl>
              <c:idx val="5"/>
              <c:layout>
                <c:manualLayout>
                  <c:x val="-0.11854272524468781"/>
                  <c:y val="-0.1402653198905243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94-4AEC-9A2D-EB937E460043}"/>
                </c:ext>
              </c:extLst>
            </c:dLbl>
            <c:dLbl>
              <c:idx val="6"/>
              <c:layout>
                <c:manualLayout>
                  <c:x val="0.13725999765174376"/>
                  <c:y val="-0.1168877665754369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94-4AEC-9A2D-EB937E46004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,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3'!$C$167:$C$173</c:f>
              <c:strCache>
                <c:ptCount val="7"/>
                <c:pt idx="0">
                  <c:v>Oil</c:v>
                </c:pt>
                <c:pt idx="1">
                  <c:v>Natural gas</c:v>
                </c:pt>
                <c:pt idx="2">
                  <c:v>Renewables</c:v>
                </c:pt>
                <c:pt idx="3">
                  <c:v>Coal</c:v>
                </c:pt>
                <c:pt idx="4">
                  <c:v>Peat</c:v>
                </c:pt>
                <c:pt idx="5">
                  <c:v>Non-ren. waste</c:v>
                </c:pt>
                <c:pt idx="6">
                  <c:v>Electricity (net imports)</c:v>
                </c:pt>
              </c:strCache>
            </c:strRef>
          </c:cat>
          <c:val>
            <c:numRef>
              <c:f>'Section 3'!$AM$167:$AM$173</c:f>
              <c:numCache>
                <c:formatCode>#,##0</c:formatCode>
                <c:ptCount val="7"/>
                <c:pt idx="0">
                  <c:v>80071.916358021568</c:v>
                </c:pt>
                <c:pt idx="1">
                  <c:v>48262.774994643885</c:v>
                </c:pt>
                <c:pt idx="2">
                  <c:v>23044.059553522438</c:v>
                </c:pt>
                <c:pt idx="3">
                  <c:v>5078.5000222415856</c:v>
                </c:pt>
                <c:pt idx="4">
                  <c:v>2096.0047015079958</c:v>
                </c:pt>
                <c:pt idx="5">
                  <c:v>1958.6576259860406</c:v>
                </c:pt>
                <c:pt idx="6">
                  <c:v>3275.3403551619995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C94-4AEC-9A2D-EB937E460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3'!$C$200</c:f>
              <c:strCache>
                <c:ptCount val="1"/>
                <c:pt idx="0">
                  <c:v>Ireland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layout>
                <c:manualLayout>
                  <c:x val="-8.1532272309114182E-2"/>
                  <c:y val="-0.118045697289258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FF-4ADA-9AFA-FDD59CC23B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3'!$F$199:$AM$199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'Section 3'!$F$200:$AM$200</c:f>
              <c:numCache>
                <c:formatCode>0%</c:formatCode>
                <c:ptCount val="34"/>
                <c:pt idx="0">
                  <c:v>0.6993139248458996</c:v>
                </c:pt>
                <c:pt idx="1">
                  <c:v>0.67064001007535268</c:v>
                </c:pt>
                <c:pt idx="2">
                  <c:v>0.65652690030698502</c:v>
                </c:pt>
                <c:pt idx="3">
                  <c:v>0.67064057577218306</c:v>
                </c:pt>
                <c:pt idx="4">
                  <c:v>0.64893175900413336</c:v>
                </c:pt>
                <c:pt idx="5">
                  <c:v>0.69032410401040378</c:v>
                </c:pt>
                <c:pt idx="6">
                  <c:v>0.70987555879104869</c:v>
                </c:pt>
                <c:pt idx="7">
                  <c:v>0.77105472601157821</c:v>
                </c:pt>
                <c:pt idx="8">
                  <c:v>0.81006647929121633</c:v>
                </c:pt>
                <c:pt idx="9">
                  <c:v>0.84600445668730484</c:v>
                </c:pt>
                <c:pt idx="10">
                  <c:v>0.84814356521589163</c:v>
                </c:pt>
                <c:pt idx="11">
                  <c:v>0.89538836611375749</c:v>
                </c:pt>
                <c:pt idx="12">
                  <c:v>0.89242596707630795</c:v>
                </c:pt>
                <c:pt idx="13">
                  <c:v>0.89343400790697636</c:v>
                </c:pt>
                <c:pt idx="14">
                  <c:v>0.89340555263164245</c:v>
                </c:pt>
                <c:pt idx="15">
                  <c:v>0.89891435930238939</c:v>
                </c:pt>
                <c:pt idx="16">
                  <c:v>0.90681896192502831</c:v>
                </c:pt>
                <c:pt idx="17">
                  <c:v>0.88518844780041461</c:v>
                </c:pt>
                <c:pt idx="18">
                  <c:v>0.90244224840018916</c:v>
                </c:pt>
                <c:pt idx="19">
                  <c:v>0.88462396059051285</c:v>
                </c:pt>
                <c:pt idx="20">
                  <c:v>0.87305038341155883</c:v>
                </c:pt>
                <c:pt idx="21">
                  <c:v>0.89531395764089616</c:v>
                </c:pt>
                <c:pt idx="22">
                  <c:v>0.84894302103321906</c:v>
                </c:pt>
                <c:pt idx="23">
                  <c:v>0.89313215098845067</c:v>
                </c:pt>
                <c:pt idx="24">
                  <c:v>0.85529234550558375</c:v>
                </c:pt>
                <c:pt idx="25">
                  <c:v>0.88510238734814151</c:v>
                </c:pt>
                <c:pt idx="26">
                  <c:v>0.69344729359200907</c:v>
                </c:pt>
                <c:pt idx="27">
                  <c:v>0.66809355447612107</c:v>
                </c:pt>
                <c:pt idx="28">
                  <c:v>0.67209731174725607</c:v>
                </c:pt>
                <c:pt idx="29">
                  <c:v>0.69337074573112034</c:v>
                </c:pt>
                <c:pt idx="30">
                  <c:v>0.72086933048634194</c:v>
                </c:pt>
                <c:pt idx="31">
                  <c:v>0.77560484309154343</c:v>
                </c:pt>
                <c:pt idx="32">
                  <c:v>0.79793616367075593</c:v>
                </c:pt>
                <c:pt idx="33">
                  <c:v>0.78413565673170205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07-4546-ADD5-AE8259BB380B}"/>
            </c:ext>
          </c:extLst>
        </c:ser>
        <c:ser>
          <c:idx val="1"/>
          <c:order val="1"/>
          <c:tx>
            <c:strRef>
              <c:f>'Section 3'!$C$201</c:f>
              <c:strCache>
                <c:ptCount val="1"/>
                <c:pt idx="0">
                  <c:v>EU-27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32"/>
              <c:layout>
                <c:manualLayout>
                  <c:x val="-3.0850048981826927E-2"/>
                  <c:y val="0.143085693683949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FF-4ADA-9AFA-FDD59CC23B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3'!$F$199:$AM$199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'Section 3'!$F$201:$AM$201</c:f>
              <c:numCache>
                <c:formatCode>0%</c:formatCode>
                <c:ptCount val="34"/>
                <c:pt idx="0">
                  <c:v>0.50024000000000002</c:v>
                </c:pt>
                <c:pt idx="1">
                  <c:v>0.50458999999999998</c:v>
                </c:pt>
                <c:pt idx="2">
                  <c:v>0.51741999999999999</c:v>
                </c:pt>
                <c:pt idx="3">
                  <c:v>0.50278</c:v>
                </c:pt>
                <c:pt idx="4">
                  <c:v>0.51317000000000002</c:v>
                </c:pt>
                <c:pt idx="5">
                  <c:v>0.52151999999999998</c:v>
                </c:pt>
                <c:pt idx="6">
                  <c:v>0.52690999999999999</c:v>
                </c:pt>
                <c:pt idx="7">
                  <c:v>0.53559000000000001</c:v>
                </c:pt>
                <c:pt idx="8">
                  <c:v>0.55381000000000002</c:v>
                </c:pt>
                <c:pt idx="9">
                  <c:v>0.55026000000000008</c:v>
                </c:pt>
                <c:pt idx="10">
                  <c:v>0.56284999999999996</c:v>
                </c:pt>
                <c:pt idx="11">
                  <c:v>0.55769000000000002</c:v>
                </c:pt>
                <c:pt idx="12">
                  <c:v>0.56255999999999995</c:v>
                </c:pt>
                <c:pt idx="13">
                  <c:v>0.56877999999999995</c:v>
                </c:pt>
                <c:pt idx="14">
                  <c:v>0.56854000000000005</c:v>
                </c:pt>
                <c:pt idx="15">
                  <c:v>0.57818999999999998</c:v>
                </c:pt>
                <c:pt idx="16">
                  <c:v>0.58243999999999996</c:v>
                </c:pt>
                <c:pt idx="17">
                  <c:v>0.57218999999999998</c:v>
                </c:pt>
                <c:pt idx="18">
                  <c:v>0.5837</c:v>
                </c:pt>
                <c:pt idx="19">
                  <c:v>0.57172000000000001</c:v>
                </c:pt>
                <c:pt idx="20">
                  <c:v>0.55742000000000003</c:v>
                </c:pt>
                <c:pt idx="21">
                  <c:v>0.56332000000000004</c:v>
                </c:pt>
                <c:pt idx="22">
                  <c:v>0.54886000000000001</c:v>
                </c:pt>
                <c:pt idx="23">
                  <c:v>0.53905000000000003</c:v>
                </c:pt>
                <c:pt idx="24">
                  <c:v>0.54396999999999995</c:v>
                </c:pt>
                <c:pt idx="25">
                  <c:v>0.55776999999999999</c:v>
                </c:pt>
                <c:pt idx="26">
                  <c:v>0.56028</c:v>
                </c:pt>
                <c:pt idx="27">
                  <c:v>0.57347000000000004</c:v>
                </c:pt>
                <c:pt idx="28">
                  <c:v>0.57843</c:v>
                </c:pt>
                <c:pt idx="29">
                  <c:v>0.60475000000000001</c:v>
                </c:pt>
                <c:pt idx="30">
                  <c:v>0.57464000000000004</c:v>
                </c:pt>
                <c:pt idx="31">
                  <c:v>0.55517000000000005</c:v>
                </c:pt>
                <c:pt idx="32">
                  <c:v>0.62502000000000002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07-4546-ADD5-AE8259BB3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0715936"/>
        <c:axId val="1159030992"/>
      </c:lineChart>
      <c:catAx>
        <c:axId val="130071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9030992"/>
        <c:crosses val="autoZero"/>
        <c:auto val="1"/>
        <c:lblAlgn val="ctr"/>
        <c:lblOffset val="100"/>
        <c:noMultiLvlLbl val="0"/>
      </c:catAx>
      <c:valAx>
        <c:axId val="115903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071593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4'!$C$37</c:f>
              <c:strCache>
                <c:ptCount val="1"/>
                <c:pt idx="0">
                  <c:v>Public thermal power plants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'Section 4'!$S$36:$AM$36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4'!$S$37:$AM$37</c:f>
              <c:numCache>
                <c:formatCode>#,##0</c:formatCode>
                <c:ptCount val="21"/>
                <c:pt idx="0">
                  <c:v>54762.022469609205</c:v>
                </c:pt>
                <c:pt idx="1">
                  <c:v>53838.19391809361</c:v>
                </c:pt>
                <c:pt idx="2">
                  <c:v>54366.798604981428</c:v>
                </c:pt>
                <c:pt idx="3">
                  <c:v>53522.721487426883</c:v>
                </c:pt>
                <c:pt idx="4">
                  <c:v>52901.291970341787</c:v>
                </c:pt>
                <c:pt idx="5">
                  <c:v>52695.488665006553</c:v>
                </c:pt>
                <c:pt idx="6">
                  <c:v>47768.018880731019</c:v>
                </c:pt>
                <c:pt idx="7">
                  <c:v>50137.830501367949</c:v>
                </c:pt>
                <c:pt idx="8">
                  <c:v>43713.838611729254</c:v>
                </c:pt>
                <c:pt idx="9">
                  <c:v>45048.328542303978</c:v>
                </c:pt>
                <c:pt idx="10">
                  <c:v>40347.532424560974</c:v>
                </c:pt>
                <c:pt idx="11">
                  <c:v>39492.315626953961</c:v>
                </c:pt>
                <c:pt idx="12">
                  <c:v>40734.087284756977</c:v>
                </c:pt>
                <c:pt idx="13">
                  <c:v>45618.169029799501</c:v>
                </c:pt>
                <c:pt idx="14">
                  <c:v>43664.148756713286</c:v>
                </c:pt>
                <c:pt idx="15">
                  <c:v>40402.16524511711</c:v>
                </c:pt>
                <c:pt idx="16">
                  <c:v>37314.558563973042</c:v>
                </c:pt>
                <c:pt idx="17">
                  <c:v>36276.196245986306</c:v>
                </c:pt>
                <c:pt idx="18">
                  <c:v>40689.469269043642</c:v>
                </c:pt>
                <c:pt idx="19">
                  <c:v>41133.997977576466</c:v>
                </c:pt>
                <c:pt idx="20">
                  <c:v>33432.965536447344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3-48F7-8745-9E95B341219B}"/>
            </c:ext>
          </c:extLst>
        </c:ser>
        <c:ser>
          <c:idx val="1"/>
          <c:order val="1"/>
          <c:tx>
            <c:strRef>
              <c:f>'Section 4'!$C$38</c:f>
              <c:strCache>
                <c:ptCount val="1"/>
                <c:pt idx="0">
                  <c:v>CHP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'Section 4'!$S$36:$AM$36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4'!$S$38:$AM$38</c:f>
              <c:numCache>
                <c:formatCode>#,##0</c:formatCode>
                <c:ptCount val="21"/>
                <c:pt idx="0">
                  <c:v>1288.3260643992</c:v>
                </c:pt>
                <c:pt idx="1">
                  <c:v>1361.6210151467876</c:v>
                </c:pt>
                <c:pt idx="2">
                  <c:v>1292.9478763467184</c:v>
                </c:pt>
                <c:pt idx="3">
                  <c:v>2401.1987092607665</c:v>
                </c:pt>
                <c:pt idx="4">
                  <c:v>3012.031092849878</c:v>
                </c:pt>
                <c:pt idx="5">
                  <c:v>2964.9913933694829</c:v>
                </c:pt>
                <c:pt idx="6">
                  <c:v>3127.7150143660911</c:v>
                </c:pt>
                <c:pt idx="7">
                  <c:v>3304.4429529651984</c:v>
                </c:pt>
                <c:pt idx="8">
                  <c:v>3127.1413343309505</c:v>
                </c:pt>
                <c:pt idx="9">
                  <c:v>3530.3065593779525</c:v>
                </c:pt>
                <c:pt idx="10">
                  <c:v>3427.0381526690408</c:v>
                </c:pt>
                <c:pt idx="11">
                  <c:v>3293.3529999020352</c:v>
                </c:pt>
                <c:pt idx="12">
                  <c:v>3546.2975596078941</c:v>
                </c:pt>
                <c:pt idx="13">
                  <c:v>3512.6950409246042</c:v>
                </c:pt>
                <c:pt idx="14">
                  <c:v>3536.1671351529731</c:v>
                </c:pt>
                <c:pt idx="15">
                  <c:v>3430.2955409113415</c:v>
                </c:pt>
                <c:pt idx="16">
                  <c:v>3264.93217917932</c:v>
                </c:pt>
                <c:pt idx="17">
                  <c:v>3476.3135515155036</c:v>
                </c:pt>
                <c:pt idx="18">
                  <c:v>3238.4055164693887</c:v>
                </c:pt>
                <c:pt idx="19">
                  <c:v>3110.3735345026093</c:v>
                </c:pt>
                <c:pt idx="20">
                  <c:v>2987.1231467017265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63-48F7-8745-9E95B341219B}"/>
            </c:ext>
          </c:extLst>
        </c:ser>
        <c:ser>
          <c:idx val="2"/>
          <c:order val="2"/>
          <c:tx>
            <c:strRef>
              <c:f>'Section 4'!$C$39</c:f>
              <c:strCache>
                <c:ptCount val="1"/>
                <c:pt idx="0">
                  <c:v>Pumped hydro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'Section 4'!$S$36:$AM$36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4'!$S$39:$AM$39</c:f>
              <c:numCache>
                <c:formatCode>#,##0</c:formatCode>
                <c:ptCount val="21"/>
                <c:pt idx="0">
                  <c:v>551.09917999999993</c:v>
                </c:pt>
                <c:pt idx="1">
                  <c:v>552.09935999999993</c:v>
                </c:pt>
                <c:pt idx="2">
                  <c:v>530.19541800000002</c:v>
                </c:pt>
                <c:pt idx="3">
                  <c:v>571.99915543282634</c:v>
                </c:pt>
                <c:pt idx="4">
                  <c:v>546.25082745359998</c:v>
                </c:pt>
                <c:pt idx="5">
                  <c:v>522.94961499018007</c:v>
                </c:pt>
                <c:pt idx="6">
                  <c:v>577.62879947210001</c:v>
                </c:pt>
                <c:pt idx="7">
                  <c:v>289.39135106859993</c:v>
                </c:pt>
                <c:pt idx="8">
                  <c:v>2.9422095023999999</c:v>
                </c:pt>
                <c:pt idx="9">
                  <c:v>346.58585022568002</c:v>
                </c:pt>
                <c:pt idx="10">
                  <c:v>585.29464407580008</c:v>
                </c:pt>
                <c:pt idx="11">
                  <c:v>500.81893118399995</c:v>
                </c:pt>
                <c:pt idx="12">
                  <c:v>530.44256247800001</c:v>
                </c:pt>
                <c:pt idx="13">
                  <c:v>532.50026279739996</c:v>
                </c:pt>
                <c:pt idx="14">
                  <c:v>398.71474573819995</c:v>
                </c:pt>
                <c:pt idx="15">
                  <c:v>499.41615873040001</c:v>
                </c:pt>
                <c:pt idx="16">
                  <c:v>478.40192684940001</c:v>
                </c:pt>
                <c:pt idx="17">
                  <c:v>535.87859078700001</c:v>
                </c:pt>
                <c:pt idx="18">
                  <c:v>515.52779830360009</c:v>
                </c:pt>
                <c:pt idx="19">
                  <c:v>427.16487584000004</c:v>
                </c:pt>
                <c:pt idx="20">
                  <c:v>473.16855501200001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63-48F7-8745-9E95B341219B}"/>
            </c:ext>
          </c:extLst>
        </c:ser>
        <c:ser>
          <c:idx val="3"/>
          <c:order val="3"/>
          <c:tx>
            <c:strRef>
              <c:f>'Section 4'!$C$40</c:f>
              <c:strCache>
                <c:ptCount val="1"/>
                <c:pt idx="0">
                  <c:v>Briquetting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'Section 4'!$S$36:$AM$36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4'!$S$40:$AM$40</c:f>
              <c:numCache>
                <c:formatCode>#,##0</c:formatCode>
                <c:ptCount val="21"/>
                <c:pt idx="0">
                  <c:v>1561.8159600000001</c:v>
                </c:pt>
                <c:pt idx="1">
                  <c:v>1082.3432299997646</c:v>
                </c:pt>
                <c:pt idx="2">
                  <c:v>1167.8215286736845</c:v>
                </c:pt>
                <c:pt idx="3">
                  <c:v>1204.0217399894736</c:v>
                </c:pt>
                <c:pt idx="4">
                  <c:v>1158.1627157368423</c:v>
                </c:pt>
                <c:pt idx="5">
                  <c:v>1131.1115316105265</c:v>
                </c:pt>
                <c:pt idx="6">
                  <c:v>1319.981727757895</c:v>
                </c:pt>
                <c:pt idx="7">
                  <c:v>1290.4087311578949</c:v>
                </c:pt>
                <c:pt idx="8">
                  <c:v>1040.9391101052634</c:v>
                </c:pt>
                <c:pt idx="9">
                  <c:v>1065.8752257052633</c:v>
                </c:pt>
                <c:pt idx="10">
                  <c:v>1298.9503540526316</c:v>
                </c:pt>
                <c:pt idx="11">
                  <c:v>1123.5244011789475</c:v>
                </c:pt>
                <c:pt idx="12">
                  <c:v>800.28227457894752</c:v>
                </c:pt>
                <c:pt idx="13">
                  <c:v>993.40972404210538</c:v>
                </c:pt>
                <c:pt idx="14">
                  <c:v>919.94634389473686</c:v>
                </c:pt>
                <c:pt idx="15">
                  <c:v>791.71895867368426</c:v>
                </c:pt>
                <c:pt idx="16">
                  <c:v>665.87709958768437</c:v>
                </c:pt>
                <c:pt idx="17">
                  <c:v>762.84946640505291</c:v>
                </c:pt>
                <c:pt idx="18">
                  <c:v>673.57764107829496</c:v>
                </c:pt>
                <c:pt idx="19">
                  <c:v>395.42925270557902</c:v>
                </c:pt>
                <c:pt idx="20">
                  <c:v>142.62948337452633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63-48F7-8745-9E95B341219B}"/>
            </c:ext>
          </c:extLst>
        </c:ser>
        <c:ser>
          <c:idx val="4"/>
          <c:order val="4"/>
          <c:tx>
            <c:strRef>
              <c:f>'Section 4'!$C$41</c:f>
              <c:strCache>
                <c:ptCount val="1"/>
                <c:pt idx="0">
                  <c:v>Oil refining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'Section 4'!$S$36:$AM$36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4'!$S$41:$AM$41</c:f>
              <c:numCache>
                <c:formatCode>#,##0</c:formatCode>
                <c:ptCount val="21"/>
                <c:pt idx="0">
                  <c:v>38427.001662000002</c:v>
                </c:pt>
                <c:pt idx="1">
                  <c:v>35186.653387999999</c:v>
                </c:pt>
                <c:pt idx="2">
                  <c:v>39578.175998879997</c:v>
                </c:pt>
                <c:pt idx="3">
                  <c:v>37504.990187941999</c:v>
                </c:pt>
                <c:pt idx="4">
                  <c:v>40487.222707141998</c:v>
                </c:pt>
                <c:pt idx="5">
                  <c:v>39222.762989540002</c:v>
                </c:pt>
                <c:pt idx="6">
                  <c:v>33718.800640660003</c:v>
                </c:pt>
                <c:pt idx="7">
                  <c:v>35002.13769949344</c:v>
                </c:pt>
                <c:pt idx="8">
                  <c:v>36054.886913685215</c:v>
                </c:pt>
                <c:pt idx="9">
                  <c:v>37455.945817797299</c:v>
                </c:pt>
                <c:pt idx="10">
                  <c:v>34754.033711534648</c:v>
                </c:pt>
                <c:pt idx="11">
                  <c:v>33675.681132436162</c:v>
                </c:pt>
                <c:pt idx="12">
                  <c:v>40833.129139218516</c:v>
                </c:pt>
                <c:pt idx="13">
                  <c:v>39194.083869016809</c:v>
                </c:pt>
                <c:pt idx="14">
                  <c:v>38573.083541564862</c:v>
                </c:pt>
                <c:pt idx="15">
                  <c:v>37107.594963410251</c:v>
                </c:pt>
                <c:pt idx="16">
                  <c:v>33707.093575164741</c:v>
                </c:pt>
                <c:pt idx="17">
                  <c:v>35053.316745518088</c:v>
                </c:pt>
                <c:pt idx="18">
                  <c:v>36876.75407000471</c:v>
                </c:pt>
                <c:pt idx="19">
                  <c:v>36395.997721903834</c:v>
                </c:pt>
                <c:pt idx="20">
                  <c:v>34029.380104646792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63-48F7-8745-9E95B341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4'!$C$89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4'!$S$89:$AM$89</c:f>
              <c:numCache>
                <c:formatCode>General</c:formatCode>
                <c:ptCount val="21"/>
                <c:pt idx="0">
                  <c:v>27401.251896770402</c:v>
                </c:pt>
                <c:pt idx="1">
                  <c:v>26182.783860367199</c:v>
                </c:pt>
                <c:pt idx="2">
                  <c:v>23770.217352903317</c:v>
                </c:pt>
                <c:pt idx="3">
                  <c:v>28041.911522761238</c:v>
                </c:pt>
                <c:pt idx="4">
                  <c:v>31830.359270580713</c:v>
                </c:pt>
                <c:pt idx="5">
                  <c:v>32687.567662387464</c:v>
                </c:pt>
                <c:pt idx="6">
                  <c:v>32084.75485778716</c:v>
                </c:pt>
                <c:pt idx="7">
                  <c:v>35178.755018834039</c:v>
                </c:pt>
                <c:pt idx="8">
                  <c:v>29088.200919281873</c:v>
                </c:pt>
                <c:pt idx="9">
                  <c:v>26435.935379841831</c:v>
                </c:pt>
                <c:pt idx="10">
                  <c:v>24438.640194560408</c:v>
                </c:pt>
                <c:pt idx="11">
                  <c:v>22984.8554637464</c:v>
                </c:pt>
                <c:pt idx="12">
                  <c:v>22115.723856774592</c:v>
                </c:pt>
                <c:pt idx="13">
                  <c:v>27291.515944106257</c:v>
                </c:pt>
                <c:pt idx="14">
                  <c:v>28242.99148177552</c:v>
                </c:pt>
                <c:pt idx="15">
                  <c:v>28673.538730624827</c:v>
                </c:pt>
                <c:pt idx="16">
                  <c:v>29378.526667713915</c:v>
                </c:pt>
                <c:pt idx="17">
                  <c:v>29907.560521011797</c:v>
                </c:pt>
                <c:pt idx="18">
                  <c:v>27284.760899764395</c:v>
                </c:pt>
                <c:pt idx="19">
                  <c:v>30207.009539518847</c:v>
                </c:pt>
                <c:pt idx="20">
                  <c:v>28156.689134325512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CC-489F-B02D-1B44EADDE978}"/>
            </c:ext>
          </c:extLst>
        </c:ser>
        <c:ser>
          <c:idx val="1"/>
          <c:order val="1"/>
          <c:tx>
            <c:strRef>
              <c:f>'Section 4'!$C$90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4'!$S$90:$AM$90</c:f>
              <c:numCache>
                <c:formatCode>General</c:formatCode>
                <c:ptCount val="21"/>
                <c:pt idx="0">
                  <c:v>454.08172000000002</c:v>
                </c:pt>
                <c:pt idx="1">
                  <c:v>655.11790000000008</c:v>
                </c:pt>
                <c:pt idx="2">
                  <c:v>1112.1101438000001</c:v>
                </c:pt>
                <c:pt idx="3">
                  <c:v>1622.3331674159999</c:v>
                </c:pt>
                <c:pt idx="4">
                  <c:v>1958.7230566990002</c:v>
                </c:pt>
                <c:pt idx="5">
                  <c:v>2410.4468178427906</c:v>
                </c:pt>
                <c:pt idx="6">
                  <c:v>2955.7492151096799</c:v>
                </c:pt>
                <c:pt idx="7">
                  <c:v>2815.1656836280999</c:v>
                </c:pt>
                <c:pt idx="8">
                  <c:v>4381.1031593464868</c:v>
                </c:pt>
                <c:pt idx="9">
                  <c:v>4011.20012208248</c:v>
                </c:pt>
                <c:pt idx="10">
                  <c:v>4542.3319526063988</c:v>
                </c:pt>
                <c:pt idx="11">
                  <c:v>5140.9863280010595</c:v>
                </c:pt>
                <c:pt idx="12">
                  <c:v>6574.18074656926</c:v>
                </c:pt>
                <c:pt idx="13">
                  <c:v>6148.149212038923</c:v>
                </c:pt>
                <c:pt idx="14">
                  <c:v>7445.3764554251411</c:v>
                </c:pt>
                <c:pt idx="15">
                  <c:v>8641.321702342244</c:v>
                </c:pt>
                <c:pt idx="16">
                  <c:v>10021.287895554164</c:v>
                </c:pt>
                <c:pt idx="17">
                  <c:v>11551.498927870063</c:v>
                </c:pt>
                <c:pt idx="18">
                  <c:v>9780.1406252795023</c:v>
                </c:pt>
                <c:pt idx="19">
                  <c:v>11210.449046539454</c:v>
                </c:pt>
                <c:pt idx="20">
                  <c:v>11672.730025640487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CC-489F-B02D-1B44EADDE978}"/>
            </c:ext>
          </c:extLst>
        </c:ser>
        <c:ser>
          <c:idx val="2"/>
          <c:order val="2"/>
          <c:tx>
            <c:strRef>
              <c:f>'Section 4'!$C$91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4'!$S$91:$AM$91</c:f>
              <c:numCache>
                <c:formatCode>General</c:formatCode>
                <c:ptCount val="21"/>
                <c:pt idx="0">
                  <c:v>15429.713623038002</c:v>
                </c:pt>
                <c:pt idx="1">
                  <c:v>15869.693893466938</c:v>
                </c:pt>
                <c:pt idx="2">
                  <c:v>16543.484188415194</c:v>
                </c:pt>
                <c:pt idx="3">
                  <c:v>14153.613888888889</c:v>
                </c:pt>
                <c:pt idx="4">
                  <c:v>13624.866666666667</c:v>
                </c:pt>
                <c:pt idx="5">
                  <c:v>11529.363888888889</c:v>
                </c:pt>
                <c:pt idx="6">
                  <c:v>9012.258333333335</c:v>
                </c:pt>
                <c:pt idx="7">
                  <c:v>10089.044638888889</c:v>
                </c:pt>
                <c:pt idx="8">
                  <c:v>10619.015577125687</c:v>
                </c:pt>
                <c:pt idx="9">
                  <c:v>13492.084805121265</c:v>
                </c:pt>
                <c:pt idx="10">
                  <c:v>11285.394877343333</c:v>
                </c:pt>
                <c:pt idx="11">
                  <c:v>10936.60077601525</c:v>
                </c:pt>
                <c:pt idx="12">
                  <c:v>13090.411499605278</c:v>
                </c:pt>
                <c:pt idx="13">
                  <c:v>12823.07311597861</c:v>
                </c:pt>
                <c:pt idx="14">
                  <c:v>10088.015653519478</c:v>
                </c:pt>
                <c:pt idx="15">
                  <c:v>5688.6306921245487</c:v>
                </c:pt>
                <c:pt idx="16">
                  <c:v>1719.6857859933302</c:v>
                </c:pt>
                <c:pt idx="17">
                  <c:v>2264.3266946581543</c:v>
                </c:pt>
                <c:pt idx="18">
                  <c:v>7824.2199378138075</c:v>
                </c:pt>
                <c:pt idx="19">
                  <c:v>6561.2327781459662</c:v>
                </c:pt>
                <c:pt idx="20">
                  <c:v>3659.1009496598681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9CC-489F-B02D-1B44EADDE978}"/>
            </c:ext>
          </c:extLst>
        </c:ser>
        <c:ser>
          <c:idx val="3"/>
          <c:order val="3"/>
          <c:tx>
            <c:strRef>
              <c:f>'Section 4'!$C$92</c:f>
              <c:strCache>
                <c:ptCount val="1"/>
                <c:pt idx="0">
                  <c:v>Electricity (net imports)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4'!$S$92:$AM$92</c:f>
              <c:numCache>
                <c:formatCode>General</c:formatCode>
                <c:ptCount val="21"/>
                <c:pt idx="0">
                  <c:v>1166.2098800000001</c:v>
                </c:pt>
                <c:pt idx="1">
                  <c:v>1574.2833199999998</c:v>
                </c:pt>
                <c:pt idx="2">
                  <c:v>2044.517947</c:v>
                </c:pt>
                <c:pt idx="3">
                  <c:v>1778.1978637265142</c:v>
                </c:pt>
                <c:pt idx="4">
                  <c:v>1330.5894760023402</c:v>
                </c:pt>
                <c:pt idx="5">
                  <c:v>450.29746795722008</c:v>
                </c:pt>
                <c:pt idx="6">
                  <c:v>763.89071458301999</c:v>
                </c:pt>
                <c:pt idx="7">
                  <c:v>470.41067168234014</c:v>
                </c:pt>
                <c:pt idx="8">
                  <c:v>490.18330111511978</c:v>
                </c:pt>
                <c:pt idx="9">
                  <c:v>413.54922646417981</c:v>
                </c:pt>
                <c:pt idx="10">
                  <c:v>2242.596194668</c:v>
                </c:pt>
                <c:pt idx="11">
                  <c:v>2149.4438302599997</c:v>
                </c:pt>
                <c:pt idx="12">
                  <c:v>673.49120660000017</c:v>
                </c:pt>
                <c:pt idx="13">
                  <c:v>-711.87671474799981</c:v>
                </c:pt>
                <c:pt idx="14">
                  <c:v>-678.62463045000015</c:v>
                </c:pt>
                <c:pt idx="15">
                  <c:v>-27.734921387399737</c:v>
                </c:pt>
                <c:pt idx="16">
                  <c:v>644.65641727200011</c:v>
                </c:pt>
                <c:pt idx="17">
                  <c:v>-151.8811436857998</c:v>
                </c:pt>
                <c:pt idx="18">
                  <c:v>1587.8788767598007</c:v>
                </c:pt>
                <c:pt idx="19">
                  <c:v>251.94334163999972</c:v>
                </c:pt>
                <c:pt idx="20">
                  <c:v>3275.3403551619995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CC-489F-B02D-1B44EADDE978}"/>
            </c:ext>
          </c:extLst>
        </c:ser>
        <c:ser>
          <c:idx val="4"/>
          <c:order val="4"/>
          <c:tx>
            <c:strRef>
              <c:f>'Section 4'!$C$93</c:f>
              <c:strCache>
                <c:ptCount val="1"/>
                <c:pt idx="0">
                  <c:v>Ren. waste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4'!$S$93:$AM$93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286.15616754806604</c:v>
                </c:pt>
                <c:pt idx="10">
                  <c:v>302.0085091830581</c:v>
                </c:pt>
                <c:pt idx="11">
                  <c:v>296.78405318201158</c:v>
                </c:pt>
                <c:pt idx="12">
                  <c:v>300.32185381091608</c:v>
                </c:pt>
                <c:pt idx="13">
                  <c:v>301.93482821884925</c:v>
                </c:pt>
                <c:pt idx="14">
                  <c:v>620.60148608191969</c:v>
                </c:pt>
                <c:pt idx="15">
                  <c:v>1154.9406794796114</c:v>
                </c:pt>
                <c:pt idx="16">
                  <c:v>1120.9821123733732</c:v>
                </c:pt>
                <c:pt idx="17">
                  <c:v>1181.8208397193009</c:v>
                </c:pt>
                <c:pt idx="18">
                  <c:v>1129.7113720287293</c:v>
                </c:pt>
                <c:pt idx="19">
                  <c:v>1137.1259818751121</c:v>
                </c:pt>
                <c:pt idx="20">
                  <c:v>1112.7931318485773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9CC-489F-B02D-1B44EADDE978}"/>
            </c:ext>
          </c:extLst>
        </c:ser>
        <c:ser>
          <c:idx val="5"/>
          <c:order val="5"/>
          <c:tx>
            <c:strRef>
              <c:f>'Section 4'!$C$94</c:f>
              <c:strCache>
                <c:ptCount val="1"/>
                <c:pt idx="0">
                  <c:v>Non-ren. waste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4'!$S$94:$AM$94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213.47599912653394</c:v>
                </c:pt>
                <c:pt idx="10">
                  <c:v>265.8284098584619</c:v>
                </c:pt>
                <c:pt idx="11">
                  <c:v>285.14546286114842</c:v>
                </c:pt>
                <c:pt idx="12">
                  <c:v>288.54452621048796</c:v>
                </c:pt>
                <c:pt idx="13">
                  <c:v>290.09424672007083</c:v>
                </c:pt>
                <c:pt idx="14">
                  <c:v>655.82653836714428</c:v>
                </c:pt>
                <c:pt idx="15">
                  <c:v>1055.0057200457165</c:v>
                </c:pt>
                <c:pt idx="16">
                  <c:v>1030.7604348649386</c:v>
                </c:pt>
                <c:pt idx="17">
                  <c:v>1083.0892288977427</c:v>
                </c:pt>
                <c:pt idx="18">
                  <c:v>1035.3387972391167</c:v>
                </c:pt>
                <c:pt idx="19">
                  <c:v>1046.7067360434492</c:v>
                </c:pt>
                <c:pt idx="20">
                  <c:v>1088.6681205785678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9CC-489F-B02D-1B44EADDE978}"/>
            </c:ext>
          </c:extLst>
        </c:ser>
        <c:ser>
          <c:idx val="6"/>
          <c:order val="6"/>
          <c:tx>
            <c:strRef>
              <c:f>'Section 4'!$C$95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4'!$S$95:$AM$95</c:f>
              <c:numCache>
                <c:formatCode>General</c:formatCode>
                <c:ptCount val="21"/>
                <c:pt idx="0">
                  <c:v>598.10764000000006</c:v>
                </c:pt>
                <c:pt idx="1">
                  <c:v>630.11339999999996</c:v>
                </c:pt>
                <c:pt idx="2">
                  <c:v>631.37362680000001</c:v>
                </c:pt>
                <c:pt idx="3">
                  <c:v>724.40334699707728</c:v>
                </c:pt>
                <c:pt idx="4">
                  <c:v>666.69554216534152</c:v>
                </c:pt>
                <c:pt idx="5">
                  <c:v>968.49747371599813</c:v>
                </c:pt>
                <c:pt idx="6">
                  <c:v>901.89668964174155</c:v>
                </c:pt>
                <c:pt idx="7">
                  <c:v>599.33899960684028</c:v>
                </c:pt>
                <c:pt idx="8">
                  <c:v>706.81422827843039</c:v>
                </c:pt>
                <c:pt idx="9">
                  <c:v>802.49312720839976</c:v>
                </c:pt>
                <c:pt idx="10">
                  <c:v>599.60526691132964</c:v>
                </c:pt>
                <c:pt idx="11">
                  <c:v>708.78142310577368</c:v>
                </c:pt>
                <c:pt idx="12">
                  <c:v>806.63535424348197</c:v>
                </c:pt>
                <c:pt idx="13">
                  <c:v>681.14807105156365</c:v>
                </c:pt>
                <c:pt idx="14">
                  <c:v>691.72739132650452</c:v>
                </c:pt>
                <c:pt idx="15">
                  <c:v>694.21457553009122</c:v>
                </c:pt>
                <c:pt idx="16">
                  <c:v>886.74349944858182</c:v>
                </c:pt>
                <c:pt idx="17">
                  <c:v>932.82330731128013</c:v>
                </c:pt>
                <c:pt idx="18">
                  <c:v>749.55483257568676</c:v>
                </c:pt>
                <c:pt idx="19">
                  <c:v>701.32793120015413</c:v>
                </c:pt>
                <c:pt idx="20">
                  <c:v>942.92117865201772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9CC-489F-B02D-1B44EADDE978}"/>
            </c:ext>
          </c:extLst>
        </c:ser>
        <c:ser>
          <c:idx val="7"/>
          <c:order val="7"/>
          <c:tx>
            <c:strRef>
              <c:f>'Section 4'!$C$96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4'!$S$96:$AM$96</c:f>
              <c:numCache>
                <c:formatCode>General</c:formatCode>
                <c:ptCount val="21"/>
                <c:pt idx="0">
                  <c:v>0</c:v>
                </c:pt>
                <c:pt idx="1">
                  <c:v>28.3278888</c:v>
                </c:pt>
                <c:pt idx="2">
                  <c:v>28.4145388128</c:v>
                </c:pt>
                <c:pt idx="3">
                  <c:v>31.175119348799999</c:v>
                </c:pt>
                <c:pt idx="4">
                  <c:v>25.34190714096</c:v>
                </c:pt>
                <c:pt idx="5">
                  <c:v>69.900232056480007</c:v>
                </c:pt>
                <c:pt idx="6">
                  <c:v>155.02820405471999</c:v>
                </c:pt>
                <c:pt idx="7">
                  <c:v>283.32675934616071</c:v>
                </c:pt>
                <c:pt idx="8">
                  <c:v>354.35633356124538</c:v>
                </c:pt>
                <c:pt idx="9">
                  <c:v>471.38589008556187</c:v>
                </c:pt>
                <c:pt idx="10">
                  <c:v>591.53852812003868</c:v>
                </c:pt>
                <c:pt idx="11">
                  <c:v>675.174563060266</c:v>
                </c:pt>
                <c:pt idx="12">
                  <c:v>498.30310955791839</c:v>
                </c:pt>
                <c:pt idx="13">
                  <c:v>1020.6133761264332</c:v>
                </c:pt>
                <c:pt idx="14">
                  <c:v>988.92509608832211</c:v>
                </c:pt>
                <c:pt idx="15">
                  <c:v>884.2128004155793</c:v>
                </c:pt>
                <c:pt idx="16">
                  <c:v>895.11837046657467</c:v>
                </c:pt>
                <c:pt idx="17">
                  <c:v>1140.1937136021879</c:v>
                </c:pt>
                <c:pt idx="18">
                  <c:v>1180.7926535047084</c:v>
                </c:pt>
                <c:pt idx="19">
                  <c:v>1262.9810707992822</c:v>
                </c:pt>
                <c:pt idx="20">
                  <c:v>928.15982345919576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9CC-489F-B02D-1B44EADDE978}"/>
            </c:ext>
          </c:extLst>
        </c:ser>
        <c:ser>
          <c:idx val="8"/>
          <c:order val="8"/>
          <c:tx>
            <c:strRef>
              <c:f>'Section 4'!$C$97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4'!$S$97:$AM$97</c:f>
              <c:numCache>
                <c:formatCode>General</c:formatCode>
                <c:ptCount val="21"/>
                <c:pt idx="0">
                  <c:v>7059.7279642000012</c:v>
                </c:pt>
                <c:pt idx="1">
                  <c:v>8941.3703198000003</c:v>
                </c:pt>
                <c:pt idx="2">
                  <c:v>9229.1011087865991</c:v>
                </c:pt>
                <c:pt idx="3">
                  <c:v>7983.8603446282896</c:v>
                </c:pt>
                <c:pt idx="4">
                  <c:v>4631.8225604164281</c:v>
                </c:pt>
                <c:pt idx="5">
                  <c:v>4133.1188000570792</c:v>
                </c:pt>
                <c:pt idx="6">
                  <c:v>2494.2225915500803</c:v>
                </c:pt>
                <c:pt idx="7">
                  <c:v>1599.0253903943333</c:v>
                </c:pt>
                <c:pt idx="8">
                  <c:v>636.94712968726424</c:v>
                </c:pt>
                <c:pt idx="9">
                  <c:v>649.9399884769374</c:v>
                </c:pt>
                <c:pt idx="10">
                  <c:v>505.34002273942832</c:v>
                </c:pt>
                <c:pt idx="11">
                  <c:v>700.95368490588532</c:v>
                </c:pt>
                <c:pt idx="12">
                  <c:v>1002.8307133681179</c:v>
                </c:pt>
                <c:pt idx="13">
                  <c:v>795.60742213629226</c:v>
                </c:pt>
                <c:pt idx="14">
                  <c:v>394.86796015843527</c:v>
                </c:pt>
                <c:pt idx="15">
                  <c:v>403.90738940187748</c:v>
                </c:pt>
                <c:pt idx="16">
                  <c:v>912.50772104814121</c:v>
                </c:pt>
                <c:pt idx="17">
                  <c:v>1246.1765604939294</c:v>
                </c:pt>
                <c:pt idx="18">
                  <c:v>4185.7539912655693</c:v>
                </c:pt>
                <c:pt idx="19">
                  <c:v>2970.9924899838043</c:v>
                </c:pt>
                <c:pt idx="20">
                  <c:v>652.76577106870718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9CC-489F-B02D-1B44EADDE978}"/>
            </c:ext>
          </c:extLst>
        </c:ser>
        <c:ser>
          <c:idx val="9"/>
          <c:order val="9"/>
          <c:tx>
            <c:strRef>
              <c:f>'Section 4'!$C$98</c:f>
              <c:strCache>
                <c:ptCount val="1"/>
                <c:pt idx="0">
                  <c:v>Solar PV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4'!$S$98:$AM$98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0.42423589431820807</c:v>
                </c:pt>
                <c:pt idx="7">
                  <c:v>0.47610654135436803</c:v>
                </c:pt>
                <c:pt idx="8">
                  <c:v>0.5420809170048001</c:v>
                </c:pt>
                <c:pt idx="9">
                  <c:v>0.64592877105446411</c:v>
                </c:pt>
                <c:pt idx="10">
                  <c:v>0.69946312870464011</c:v>
                </c:pt>
                <c:pt idx="11">
                  <c:v>1.9486449488838733</c:v>
                </c:pt>
                <c:pt idx="12">
                  <c:v>3.141980539416612</c:v>
                </c:pt>
                <c:pt idx="13">
                  <c:v>5.0065347814863541</c:v>
                </c:pt>
                <c:pt idx="14">
                  <c:v>9.8714342680132496</c:v>
                </c:pt>
                <c:pt idx="15">
                  <c:v>18.526464770495608</c:v>
                </c:pt>
                <c:pt idx="16">
                  <c:v>34.25402514566278</c:v>
                </c:pt>
                <c:pt idx="17">
                  <c:v>55.51994080136987</c:v>
                </c:pt>
                <c:pt idx="18">
                  <c:v>85.057555533619038</c:v>
                </c:pt>
                <c:pt idx="19">
                  <c:v>148.69112890469285</c:v>
                </c:pt>
                <c:pt idx="20">
                  <c:v>646.59804182184268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9CC-489F-B02D-1B44EADDE978}"/>
            </c:ext>
          </c:extLst>
        </c:ser>
        <c:ser>
          <c:idx val="10"/>
          <c:order val="10"/>
          <c:tx>
            <c:strRef>
              <c:f>'Section 4'!$C$99</c:f>
              <c:strCache>
                <c:ptCount val="1"/>
                <c:pt idx="0">
                  <c:v>Peat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4'!$S$99:$AM$99</c:f>
              <c:numCache>
                <c:formatCode>General</c:formatCode>
                <c:ptCount val="21"/>
                <c:pt idx="0">
                  <c:v>5944.4186399999999</c:v>
                </c:pt>
                <c:pt idx="1">
                  <c:v>3917.6889324062536</c:v>
                </c:pt>
                <c:pt idx="2">
                  <c:v>5770.4612388888891</c:v>
                </c:pt>
                <c:pt idx="3">
                  <c:v>5376.8524159458393</c:v>
                </c:pt>
                <c:pt idx="4">
                  <c:v>5316.5015803344249</c:v>
                </c:pt>
                <c:pt idx="5">
                  <c:v>6723.8428773013575</c:v>
                </c:pt>
                <c:pt idx="6">
                  <c:v>6595.56700596261</c:v>
                </c:pt>
                <c:pt idx="7">
                  <c:v>5710.3603540809563</c:v>
                </c:pt>
                <c:pt idx="8">
                  <c:v>5583.0882911668805</c:v>
                </c:pt>
                <c:pt idx="9">
                  <c:v>6481.5499744207546</c:v>
                </c:pt>
                <c:pt idx="10">
                  <c:v>5895.6978058906325</c:v>
                </c:pt>
                <c:pt idx="11">
                  <c:v>6393.5862672889998</c:v>
                </c:pt>
                <c:pt idx="12">
                  <c:v>6443.427510132572</c:v>
                </c:pt>
                <c:pt idx="13">
                  <c:v>6069.7753590647408</c:v>
                </c:pt>
                <c:pt idx="14">
                  <c:v>5677.5445858795774</c:v>
                </c:pt>
                <c:pt idx="15">
                  <c:v>5500.4202095009241</c:v>
                </c:pt>
                <c:pt idx="16">
                  <c:v>5051.5631221717613</c:v>
                </c:pt>
                <c:pt idx="17">
                  <c:v>2486.8720502407577</c:v>
                </c:pt>
                <c:pt idx="18">
                  <c:v>830.89959681954849</c:v>
                </c:pt>
                <c:pt idx="19">
                  <c:v>635.27722343660992</c:v>
                </c:pt>
                <c:pt idx="20">
                  <c:v>417.18201658264871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9CC-489F-B02D-1B44EADDE978}"/>
            </c:ext>
          </c:extLst>
        </c:ser>
        <c:ser>
          <c:idx val="11"/>
          <c:order val="11"/>
          <c:tx>
            <c:strRef>
              <c:f>'Section 4'!$C$100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4'!$S$100:$AM$100</c:f>
              <c:numCache>
                <c:formatCode>General</c:formatCode>
                <c:ptCount val="21"/>
                <c:pt idx="0">
                  <c:v>190.79666279999998</c:v>
                </c:pt>
                <c:pt idx="1">
                  <c:v>231.89987399999998</c:v>
                </c:pt>
                <c:pt idx="2">
                  <c:v>290.0178891213526</c:v>
                </c:pt>
                <c:pt idx="3">
                  <c:v>295.54177972358877</c:v>
                </c:pt>
                <c:pt idx="4">
                  <c:v>423.08382270860545</c:v>
                </c:pt>
                <c:pt idx="5">
                  <c:v>455.62928004421718</c:v>
                </c:pt>
                <c:pt idx="6">
                  <c:v>490.1703979921428</c:v>
                </c:pt>
                <c:pt idx="7">
                  <c:v>513.53208791956251</c:v>
                </c:pt>
                <c:pt idx="8">
                  <c:v>508.73959381181459</c:v>
                </c:pt>
                <c:pt idx="9">
                  <c:v>499.85043127341078</c:v>
                </c:pt>
                <c:pt idx="10">
                  <c:v>439.48350295976491</c:v>
                </c:pt>
                <c:pt idx="11">
                  <c:v>454.32427155484049</c:v>
                </c:pt>
                <c:pt idx="12">
                  <c:v>485.39351704692069</c:v>
                </c:pt>
                <c:pt idx="13">
                  <c:v>461.27551802319198</c:v>
                </c:pt>
                <c:pt idx="14">
                  <c:v>453.39142096397381</c:v>
                </c:pt>
                <c:pt idx="15">
                  <c:v>389.97505343548471</c:v>
                </c:pt>
                <c:pt idx="16">
                  <c:v>369.4585828462798</c:v>
                </c:pt>
                <c:pt idx="17">
                  <c:v>340.72770970747376</c:v>
                </c:pt>
                <c:pt idx="18">
                  <c:v>341.93963356406778</c:v>
                </c:pt>
                <c:pt idx="19">
                  <c:v>299.83597648313423</c:v>
                </c:pt>
                <c:pt idx="20">
                  <c:v>284.84718284497154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9CC-489F-B02D-1B44EADDE978}"/>
            </c:ext>
          </c:extLst>
        </c:ser>
        <c:ser>
          <c:idx val="12"/>
          <c:order val="12"/>
          <c:tx>
            <c:strRef>
              <c:f>'Section 4'!$C$101</c:f>
              <c:strCache>
                <c:ptCount val="1"/>
                <c:pt idx="0">
                  <c:v>Biogas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4'!$S$101:$AM$101</c:f>
              <c:numCache>
                <c:formatCode>General</c:formatCode>
                <c:ptCount val="21"/>
                <c:pt idx="0">
                  <c:v>24.439747199999999</c:v>
                </c:pt>
                <c:pt idx="1">
                  <c:v>28.050164400000003</c:v>
                </c:pt>
                <c:pt idx="2">
                  <c:v>28.050164400000003</c:v>
                </c:pt>
                <c:pt idx="3">
                  <c:v>40.965125391010368</c:v>
                </c:pt>
                <c:pt idx="4">
                  <c:v>61.347255343865058</c:v>
                </c:pt>
                <c:pt idx="5">
                  <c:v>61.057317640549783</c:v>
                </c:pt>
                <c:pt idx="6">
                  <c:v>63.732504417050635</c:v>
                </c:pt>
                <c:pt idx="7">
                  <c:v>68.229204869202775</c:v>
                </c:pt>
                <c:pt idx="8">
                  <c:v>50.632101425437135</c:v>
                </c:pt>
                <c:pt idx="9">
                  <c:v>48.256465787564316</c:v>
                </c:pt>
                <c:pt idx="10">
                  <c:v>50.638726574882121</c:v>
                </c:pt>
                <c:pt idx="11">
                  <c:v>58.244084241192596</c:v>
                </c:pt>
                <c:pt idx="12">
                  <c:v>55.428257858063944</c:v>
                </c:pt>
                <c:pt idx="13">
                  <c:v>76.974260349661449</c:v>
                </c:pt>
                <c:pt idx="14">
                  <c:v>78.151669031890336</c:v>
                </c:pt>
                <c:pt idx="15">
                  <c:v>81.829510999886992</c:v>
                </c:pt>
                <c:pt idx="16">
                  <c:v>100.88794567404659</c:v>
                </c:pt>
                <c:pt idx="17">
                  <c:v>101.74247917047387</c:v>
                </c:pt>
                <c:pt idx="18">
                  <c:v>114.4579035130855</c:v>
                </c:pt>
                <c:pt idx="19">
                  <c:v>123.20971579287203</c:v>
                </c:pt>
                <c:pt idx="20">
                  <c:v>119.88255278102233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F3-4EE1-8933-0E30AEE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3208-4C0B-9C3D-F1EBF3874252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208-4C0B-9C3D-F1EBF387425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3208-4C0B-9C3D-F1EBF387425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208-4C0B-9C3D-F1EBF387425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3208-4C0B-9C3D-F1EBF387425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E683-450C-81FA-390DA7FE9C2A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683-450C-81FA-390DA7FE9C2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3208-4C0B-9C3D-F1EBF3874252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3208-4C0B-9C3D-F1EBF3874252}"/>
              </c:ext>
            </c:extLst>
          </c:dPt>
          <c:dPt>
            <c:idx val="9"/>
            <c:invertIfNegative val="0"/>
            <c:bubble3D val="0"/>
            <c:spPr>
              <a:solidFill>
                <a:schemeClr val="bg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208-4C0B-9C3D-F1EBF387425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E683-450C-81FA-390DA7FE9C2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208-4C0B-9C3D-F1EBF387425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683-450C-81FA-390DA7FE9C2A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208-4C0B-9C3D-F1EBF3874252}"/>
              </c:ext>
            </c:extLst>
          </c:dPt>
          <c:cat>
            <c:strRef>
              <c:f>'Section 4'!$C$89:$C$102</c:f>
              <c:strCache>
                <c:ptCount val="14"/>
                <c:pt idx="0">
                  <c:v>Natural gas</c:v>
                </c:pt>
                <c:pt idx="1">
                  <c:v>Wind</c:v>
                </c:pt>
                <c:pt idx="2">
                  <c:v>Coal</c:v>
                </c:pt>
                <c:pt idx="3">
                  <c:v>Electricity (net imports)</c:v>
                </c:pt>
                <c:pt idx="4">
                  <c:v>Ren. waste</c:v>
                </c:pt>
                <c:pt idx="5">
                  <c:v>Non-ren. waste</c:v>
                </c:pt>
                <c:pt idx="6">
                  <c:v>Hydro</c:v>
                </c:pt>
                <c:pt idx="7">
                  <c:v>Biomass</c:v>
                </c:pt>
                <c:pt idx="8">
                  <c:v>Oil</c:v>
                </c:pt>
                <c:pt idx="9">
                  <c:v>Solar PV</c:v>
                </c:pt>
                <c:pt idx="10">
                  <c:v>Peat</c:v>
                </c:pt>
                <c:pt idx="11">
                  <c:v>Landfill gas</c:v>
                </c:pt>
                <c:pt idx="12">
                  <c:v>Biogas</c:v>
                </c:pt>
                <c:pt idx="13">
                  <c:v>Total</c:v>
                </c:pt>
              </c:strCache>
            </c:strRef>
          </c:cat>
          <c:val>
            <c:numRef>
              <c:f>'Section 4'!$AN$89:$AN$102</c:f>
              <c:numCache>
                <c:formatCode>#,##0</c:formatCode>
                <c:ptCount val="14"/>
                <c:pt idx="0">
                  <c:v>-2050.3204051933353</c:v>
                </c:pt>
                <c:pt idx="1">
                  <c:v>462.28097910103315</c:v>
                </c:pt>
                <c:pt idx="2">
                  <c:v>-2902.1318284860981</c:v>
                </c:pt>
                <c:pt idx="3">
                  <c:v>3023.3970135219997</c:v>
                </c:pt>
                <c:pt idx="4">
                  <c:v>-24.332850026534743</c:v>
                </c:pt>
                <c:pt idx="5">
                  <c:v>41.961384535118668</c:v>
                </c:pt>
                <c:pt idx="6">
                  <c:v>241.59324745186359</c:v>
                </c:pt>
                <c:pt idx="7">
                  <c:v>-334.82124734008642</c:v>
                </c:pt>
                <c:pt idx="8">
                  <c:v>-2318.2267189150971</c:v>
                </c:pt>
                <c:pt idx="9">
                  <c:v>497.90691291714984</c:v>
                </c:pt>
                <c:pt idx="10">
                  <c:v>-218.0952068539612</c:v>
                </c:pt>
                <c:pt idx="11">
                  <c:v>-14.98879363816269</c:v>
                </c:pt>
                <c:pt idx="12">
                  <c:v>-3.3271630118497058</c:v>
                </c:pt>
                <c:pt idx="13">
                  <c:v>-3599.1046759379606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8-4C0B-9C3D-F1EBF3874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4'!$C$173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4'!$S$173:$AM$173</c:f>
              <c:numCache>
                <c:formatCode>General</c:formatCode>
                <c:ptCount val="21"/>
                <c:pt idx="0">
                  <c:v>13040.346840000002</c:v>
                </c:pt>
                <c:pt idx="1">
                  <c:v>12896.320920000002</c:v>
                </c:pt>
                <c:pt idx="2">
                  <c:v>11576.08332</c:v>
                </c:pt>
                <c:pt idx="3">
                  <c:v>13787.481300000001</c:v>
                </c:pt>
                <c:pt idx="4">
                  <c:v>16060.550696084076</c:v>
                </c:pt>
                <c:pt idx="5">
                  <c:v>16719.126508433917</c:v>
                </c:pt>
                <c:pt idx="6">
                  <c:v>16301.052080508071</c:v>
                </c:pt>
                <c:pt idx="7">
                  <c:v>18114.014635062555</c:v>
                </c:pt>
                <c:pt idx="8">
                  <c:v>15434.976293786975</c:v>
                </c:pt>
                <c:pt idx="9">
                  <c:v>14141.834824343414</c:v>
                </c:pt>
                <c:pt idx="10">
                  <c:v>13132.113948443101</c:v>
                </c:pt>
                <c:pt idx="11">
                  <c:v>12637.321315973571</c:v>
                </c:pt>
                <c:pt idx="12">
                  <c:v>12369.71753752179</c:v>
                </c:pt>
                <c:pt idx="13">
                  <c:v>15331.161370454987</c:v>
                </c:pt>
                <c:pt idx="14">
                  <c:v>15682.677461819643</c:v>
                </c:pt>
                <c:pt idx="15">
                  <c:v>16016.845546883897</c:v>
                </c:pt>
                <c:pt idx="16">
                  <c:v>15909.047642444431</c:v>
                </c:pt>
                <c:pt idx="17">
                  <c:v>16239.303841028395</c:v>
                </c:pt>
                <c:pt idx="18">
                  <c:v>15158.25761723598</c:v>
                </c:pt>
                <c:pt idx="19">
                  <c:v>16532.60175207935</c:v>
                </c:pt>
                <c:pt idx="20">
                  <c:v>15353.437818887362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A8-4022-BDA3-A4CFAD4B39C2}"/>
            </c:ext>
          </c:extLst>
        </c:ser>
        <c:ser>
          <c:idx val="1"/>
          <c:order val="1"/>
          <c:tx>
            <c:strRef>
              <c:f>'Section 4'!$C$174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4'!$S$174:$AM$174</c:f>
              <c:numCache>
                <c:formatCode>#,##0</c:formatCode>
                <c:ptCount val="21"/>
                <c:pt idx="0">
                  <c:v>454.08172000000002</c:v>
                </c:pt>
                <c:pt idx="1">
                  <c:v>655.11790000000008</c:v>
                </c:pt>
                <c:pt idx="2">
                  <c:v>1112.1101438000001</c:v>
                </c:pt>
                <c:pt idx="3">
                  <c:v>1622.3331674159999</c:v>
                </c:pt>
                <c:pt idx="4">
                  <c:v>1958.7230566990002</c:v>
                </c:pt>
                <c:pt idx="5">
                  <c:v>2410.4468178427906</c:v>
                </c:pt>
                <c:pt idx="6">
                  <c:v>2955.7492151096799</c:v>
                </c:pt>
                <c:pt idx="7">
                  <c:v>2815.1656836280999</c:v>
                </c:pt>
                <c:pt idx="8">
                  <c:v>4381.1031593464868</c:v>
                </c:pt>
                <c:pt idx="9">
                  <c:v>4011.20012208248</c:v>
                </c:pt>
                <c:pt idx="10">
                  <c:v>4542.3319526063988</c:v>
                </c:pt>
                <c:pt idx="11">
                  <c:v>5140.9863280010595</c:v>
                </c:pt>
                <c:pt idx="12">
                  <c:v>6574.18074656926</c:v>
                </c:pt>
                <c:pt idx="13">
                  <c:v>6148.149212038923</c:v>
                </c:pt>
                <c:pt idx="14">
                  <c:v>7445.3764554251411</c:v>
                </c:pt>
                <c:pt idx="15">
                  <c:v>8641.321702342244</c:v>
                </c:pt>
                <c:pt idx="16">
                  <c:v>10021.287895554164</c:v>
                </c:pt>
                <c:pt idx="17">
                  <c:v>11551.498927870063</c:v>
                </c:pt>
                <c:pt idx="18">
                  <c:v>9780.1406252795023</c:v>
                </c:pt>
                <c:pt idx="19">
                  <c:v>11210.449046539454</c:v>
                </c:pt>
                <c:pt idx="20">
                  <c:v>11672.730025640487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A8-4022-BDA3-A4CFAD4B39C2}"/>
            </c:ext>
          </c:extLst>
        </c:ser>
        <c:ser>
          <c:idx val="2"/>
          <c:order val="2"/>
          <c:tx>
            <c:strRef>
              <c:f>'Section 4'!$C$175</c:f>
              <c:strCache>
                <c:ptCount val="1"/>
                <c:pt idx="0">
                  <c:v>Electricity (net imports)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4'!$S$175:$AM$175</c:f>
              <c:numCache>
                <c:formatCode>#,##0</c:formatCode>
                <c:ptCount val="21"/>
                <c:pt idx="0">
                  <c:v>1166.2098800000001</c:v>
                </c:pt>
                <c:pt idx="1">
                  <c:v>1574.2833199999998</c:v>
                </c:pt>
                <c:pt idx="2">
                  <c:v>2044.517947</c:v>
                </c:pt>
                <c:pt idx="3">
                  <c:v>1778.1978637265147</c:v>
                </c:pt>
                <c:pt idx="4">
                  <c:v>1330.5894760023402</c:v>
                </c:pt>
                <c:pt idx="5">
                  <c:v>450.29746795722008</c:v>
                </c:pt>
                <c:pt idx="6">
                  <c:v>763.89071458301987</c:v>
                </c:pt>
                <c:pt idx="7">
                  <c:v>470.41067168234014</c:v>
                </c:pt>
                <c:pt idx="8">
                  <c:v>490.18330111511978</c:v>
                </c:pt>
                <c:pt idx="9">
                  <c:v>413.54922646417992</c:v>
                </c:pt>
                <c:pt idx="10">
                  <c:v>2242.5961946680004</c:v>
                </c:pt>
                <c:pt idx="11">
                  <c:v>2149.4438302599997</c:v>
                </c:pt>
                <c:pt idx="12">
                  <c:v>673.49120660000006</c:v>
                </c:pt>
                <c:pt idx="13">
                  <c:v>-711.87671474799993</c:v>
                </c:pt>
                <c:pt idx="14">
                  <c:v>-678.62463045000004</c:v>
                </c:pt>
                <c:pt idx="15">
                  <c:v>-27.734921387399513</c:v>
                </c:pt>
                <c:pt idx="16">
                  <c:v>644.65641727200011</c:v>
                </c:pt>
                <c:pt idx="17">
                  <c:v>-151.8811436857996</c:v>
                </c:pt>
                <c:pt idx="18">
                  <c:v>1587.8788767598007</c:v>
                </c:pt>
                <c:pt idx="19">
                  <c:v>251.94334163999989</c:v>
                </c:pt>
                <c:pt idx="20">
                  <c:v>3275.3403551619999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A8-4022-BDA3-A4CFAD4B39C2}"/>
            </c:ext>
          </c:extLst>
        </c:ser>
        <c:ser>
          <c:idx val="3"/>
          <c:order val="3"/>
          <c:tx>
            <c:strRef>
              <c:f>'Section 4'!$C$176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4'!$S$176:$AM$176</c:f>
              <c:numCache>
                <c:formatCode>#,##0</c:formatCode>
                <c:ptCount val="21"/>
                <c:pt idx="0">
                  <c:v>6204.11654</c:v>
                </c:pt>
                <c:pt idx="1">
                  <c:v>6230.12122</c:v>
                </c:pt>
                <c:pt idx="2">
                  <c:v>6390.15002</c:v>
                </c:pt>
                <c:pt idx="3">
                  <c:v>5885.0591199999999</c:v>
                </c:pt>
                <c:pt idx="4">
                  <c:v>5437.9388659830456</c:v>
                </c:pt>
                <c:pt idx="5">
                  <c:v>5142.7885130791137</c:v>
                </c:pt>
                <c:pt idx="6">
                  <c:v>4005.0345427428006</c:v>
                </c:pt>
                <c:pt idx="7">
                  <c:v>3555.3556966831329</c:v>
                </c:pt>
                <c:pt idx="8">
                  <c:v>3945.4822372508261</c:v>
                </c:pt>
                <c:pt idx="9">
                  <c:v>5025.2633275310372</c:v>
                </c:pt>
                <c:pt idx="10">
                  <c:v>4283.3275114013286</c:v>
                </c:pt>
                <c:pt idx="11">
                  <c:v>3957.1462692882342</c:v>
                </c:pt>
                <c:pt idx="12">
                  <c:v>4875.0578032473431</c:v>
                </c:pt>
                <c:pt idx="13">
                  <c:v>4696.706805881041</c:v>
                </c:pt>
                <c:pt idx="14">
                  <c:v>3645.1943778302411</c:v>
                </c:pt>
                <c:pt idx="15">
                  <c:v>2152.1283601045225</c:v>
                </c:pt>
                <c:pt idx="16">
                  <c:v>505.71788740571441</c:v>
                </c:pt>
                <c:pt idx="17">
                  <c:v>673.2524349731259</c:v>
                </c:pt>
                <c:pt idx="18">
                  <c:v>2718.0184593044651</c:v>
                </c:pt>
                <c:pt idx="19">
                  <c:v>2366.7131041282933</c:v>
                </c:pt>
                <c:pt idx="20">
                  <c:v>1210.9788161308984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A8-4022-BDA3-A4CFAD4B39C2}"/>
            </c:ext>
          </c:extLst>
        </c:ser>
        <c:ser>
          <c:idx val="4"/>
          <c:order val="4"/>
          <c:tx>
            <c:strRef>
              <c:f>'Section 4'!$C$177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4'!$S$177:$AM$177</c:f>
              <c:numCache>
                <c:formatCode>#,##0</c:formatCode>
                <c:ptCount val="21"/>
                <c:pt idx="0">
                  <c:v>598.10764000000006</c:v>
                </c:pt>
                <c:pt idx="1">
                  <c:v>630.11339999999996</c:v>
                </c:pt>
                <c:pt idx="2">
                  <c:v>631.37362680000001</c:v>
                </c:pt>
                <c:pt idx="3">
                  <c:v>724.40334699707728</c:v>
                </c:pt>
                <c:pt idx="4">
                  <c:v>666.69554216534152</c:v>
                </c:pt>
                <c:pt idx="5">
                  <c:v>968.49747371599813</c:v>
                </c:pt>
                <c:pt idx="6">
                  <c:v>901.89668964174155</c:v>
                </c:pt>
                <c:pt idx="7">
                  <c:v>599.33899960684028</c:v>
                </c:pt>
                <c:pt idx="8">
                  <c:v>706.81422827843039</c:v>
                </c:pt>
                <c:pt idx="9">
                  <c:v>802.49312720839976</c:v>
                </c:pt>
                <c:pt idx="10">
                  <c:v>599.60526691132964</c:v>
                </c:pt>
                <c:pt idx="11">
                  <c:v>708.78142310577368</c:v>
                </c:pt>
                <c:pt idx="12">
                  <c:v>806.63535424348197</c:v>
                </c:pt>
                <c:pt idx="13">
                  <c:v>681.14807105156365</c:v>
                </c:pt>
                <c:pt idx="14">
                  <c:v>691.72739132650452</c:v>
                </c:pt>
                <c:pt idx="15">
                  <c:v>694.21457553009122</c:v>
                </c:pt>
                <c:pt idx="16">
                  <c:v>886.74349944858182</c:v>
                </c:pt>
                <c:pt idx="17">
                  <c:v>932.82330731128013</c:v>
                </c:pt>
                <c:pt idx="18">
                  <c:v>749.55483257568676</c:v>
                </c:pt>
                <c:pt idx="19">
                  <c:v>701.32793120015413</c:v>
                </c:pt>
                <c:pt idx="20">
                  <c:v>942.92117865201772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A8-4022-BDA3-A4CFAD4B39C2}"/>
            </c:ext>
          </c:extLst>
        </c:ser>
        <c:ser>
          <c:idx val="5"/>
          <c:order val="5"/>
          <c:tx>
            <c:strRef>
              <c:f>'Section 4'!$C$178</c:f>
              <c:strCache>
                <c:ptCount val="1"/>
                <c:pt idx="0">
                  <c:v>Solar PV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4'!$S$178:$AM$178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0.42423589431820807</c:v>
                </c:pt>
                <c:pt idx="7">
                  <c:v>0.47610654135436803</c:v>
                </c:pt>
                <c:pt idx="8">
                  <c:v>0.5420809170048001</c:v>
                </c:pt>
                <c:pt idx="9">
                  <c:v>0.64592877105446411</c:v>
                </c:pt>
                <c:pt idx="10">
                  <c:v>0.69946312870464011</c:v>
                </c:pt>
                <c:pt idx="11">
                  <c:v>1.9486449488838733</c:v>
                </c:pt>
                <c:pt idx="12">
                  <c:v>3.141980539416612</c:v>
                </c:pt>
                <c:pt idx="13">
                  <c:v>5.0065347814863541</c:v>
                </c:pt>
                <c:pt idx="14">
                  <c:v>9.8714342680132496</c:v>
                </c:pt>
                <c:pt idx="15">
                  <c:v>18.526464770495608</c:v>
                </c:pt>
                <c:pt idx="16">
                  <c:v>34.25402514566278</c:v>
                </c:pt>
                <c:pt idx="17">
                  <c:v>55.51994080136987</c:v>
                </c:pt>
                <c:pt idx="18">
                  <c:v>85.057555533619038</c:v>
                </c:pt>
                <c:pt idx="19">
                  <c:v>148.69112890469285</c:v>
                </c:pt>
                <c:pt idx="20">
                  <c:v>646.59804182184268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A8-4022-BDA3-A4CFAD4B39C2}"/>
            </c:ext>
          </c:extLst>
        </c:ser>
        <c:ser>
          <c:idx val="6"/>
          <c:order val="6"/>
          <c:tx>
            <c:strRef>
              <c:f>'Section 4'!$C$179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4'!$S$179:$AM$179</c:f>
              <c:numCache>
                <c:formatCode>#,##0</c:formatCode>
                <c:ptCount val="21"/>
                <c:pt idx="0">
                  <c:v>0</c:v>
                </c:pt>
                <c:pt idx="1">
                  <c:v>8.0014400000000006</c:v>
                </c:pt>
                <c:pt idx="2">
                  <c:v>7.89342056</c:v>
                </c:pt>
                <c:pt idx="3">
                  <c:v>7.89342056</c:v>
                </c:pt>
                <c:pt idx="4">
                  <c:v>13.827516654972817</c:v>
                </c:pt>
                <c:pt idx="5">
                  <c:v>33.075730307831023</c:v>
                </c:pt>
                <c:pt idx="6">
                  <c:v>65.234536858930284</c:v>
                </c:pt>
                <c:pt idx="7">
                  <c:v>109.73663417268823</c:v>
                </c:pt>
                <c:pt idx="8">
                  <c:v>136.30614392505157</c:v>
                </c:pt>
                <c:pt idx="9">
                  <c:v>179.0434742926779</c:v>
                </c:pt>
                <c:pt idx="10">
                  <c:v>226.97896507282852</c:v>
                </c:pt>
                <c:pt idx="11">
                  <c:v>264.95977775002575</c:v>
                </c:pt>
                <c:pt idx="12">
                  <c:v>196.74724373112352</c:v>
                </c:pt>
                <c:pt idx="13">
                  <c:v>395.54768922604023</c:v>
                </c:pt>
                <c:pt idx="14">
                  <c:v>381.47813765664415</c:v>
                </c:pt>
                <c:pt idx="15">
                  <c:v>334.15297791628905</c:v>
                </c:pt>
                <c:pt idx="16">
                  <c:v>346.38477254788609</c:v>
                </c:pt>
                <c:pt idx="17">
                  <c:v>429.96419832974129</c:v>
                </c:pt>
                <c:pt idx="18">
                  <c:v>470.78541055113004</c:v>
                </c:pt>
                <c:pt idx="19">
                  <c:v>507.87483908091207</c:v>
                </c:pt>
                <c:pt idx="20">
                  <c:v>347.49918659506596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A8-4022-BDA3-A4CFAD4B39C2}"/>
            </c:ext>
          </c:extLst>
        </c:ser>
        <c:ser>
          <c:idx val="7"/>
          <c:order val="7"/>
          <c:tx>
            <c:strRef>
              <c:f>'Section 4'!$C$180</c:f>
              <c:strCache>
                <c:ptCount val="1"/>
                <c:pt idx="0">
                  <c:v>Ren. waste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4'!$S$180:$AM$180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66.697318226075211</c:v>
                </c:pt>
                <c:pt idx="10">
                  <c:v>74.394043112408411</c:v>
                </c:pt>
                <c:pt idx="11">
                  <c:v>72.447023214833166</c:v>
                </c:pt>
                <c:pt idx="12">
                  <c:v>77.098205677798632</c:v>
                </c:pt>
                <c:pt idx="13">
                  <c:v>75.785265983754542</c:v>
                </c:pt>
                <c:pt idx="14">
                  <c:v>150.77242251993476</c:v>
                </c:pt>
                <c:pt idx="15">
                  <c:v>330.21546830859199</c:v>
                </c:pt>
                <c:pt idx="16">
                  <c:v>320.52087333830582</c:v>
                </c:pt>
                <c:pt idx="17">
                  <c:v>326.19730159811002</c:v>
                </c:pt>
                <c:pt idx="18">
                  <c:v>351.46574431463347</c:v>
                </c:pt>
                <c:pt idx="19">
                  <c:v>346.84681967716165</c:v>
                </c:pt>
                <c:pt idx="20">
                  <c:v>333.86656269015822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A8-4022-BDA3-A4CFAD4B39C2}"/>
            </c:ext>
          </c:extLst>
        </c:ser>
        <c:ser>
          <c:idx val="8"/>
          <c:order val="8"/>
          <c:tx>
            <c:strRef>
              <c:f>'Section 4'!$C$181</c:f>
              <c:strCache>
                <c:ptCount val="1"/>
                <c:pt idx="0">
                  <c:v>Non-ren. waste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4'!$S$181:$AM$181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49.757014742588659</c:v>
                </c:pt>
                <c:pt idx="10">
                  <c:v>65.481764858242514</c:v>
                </c:pt>
                <c:pt idx="11">
                  <c:v>69.605963480918135</c:v>
                </c:pt>
                <c:pt idx="12">
                  <c:v>74.074746631610452</c:v>
                </c:pt>
                <c:pt idx="13">
                  <c:v>72.813294768705347</c:v>
                </c:pt>
                <c:pt idx="14">
                  <c:v>159.33019523808392</c:v>
                </c:pt>
                <c:pt idx="15">
                  <c:v>301.64251212461488</c:v>
                </c:pt>
                <c:pt idx="16">
                  <c:v>294.72391319964254</c:v>
                </c:pt>
                <c:pt idx="17">
                  <c:v>298.94614478141654</c:v>
                </c:pt>
                <c:pt idx="18">
                  <c:v>322.10538903932496</c:v>
                </c:pt>
                <c:pt idx="19">
                  <c:v>319.26708941490466</c:v>
                </c:pt>
                <c:pt idx="20">
                  <c:v>326.62843876841976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A8-4022-BDA3-A4CFAD4B39C2}"/>
            </c:ext>
          </c:extLst>
        </c:ser>
        <c:ser>
          <c:idx val="9"/>
          <c:order val="9"/>
          <c:tx>
            <c:strRef>
              <c:f>'Section 4'!$C$182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4'!$S$182:$AM$182</c:f>
              <c:numCache>
                <c:formatCode>#,##0</c:formatCode>
                <c:ptCount val="21"/>
                <c:pt idx="0">
                  <c:v>2454.4417200000003</c:v>
                </c:pt>
                <c:pt idx="1">
                  <c:v>3211.5779800000005</c:v>
                </c:pt>
                <c:pt idx="2">
                  <c:v>3340.6012000000005</c:v>
                </c:pt>
                <c:pt idx="3">
                  <c:v>2834.5101199999999</c:v>
                </c:pt>
                <c:pt idx="4">
                  <c:v>1899.0542093671713</c:v>
                </c:pt>
                <c:pt idx="5">
                  <c:v>1708.3634907860244</c:v>
                </c:pt>
                <c:pt idx="6">
                  <c:v>918.00894502836491</c:v>
                </c:pt>
                <c:pt idx="7">
                  <c:v>603.29875509587896</c:v>
                </c:pt>
                <c:pt idx="8">
                  <c:v>233.72705264523722</c:v>
                </c:pt>
                <c:pt idx="9">
                  <c:v>235.85337676233956</c:v>
                </c:pt>
                <c:pt idx="10">
                  <c:v>188.86450083032318</c:v>
                </c:pt>
                <c:pt idx="11">
                  <c:v>258.73691155792892</c:v>
                </c:pt>
                <c:pt idx="12">
                  <c:v>407.15939518949756</c:v>
                </c:pt>
                <c:pt idx="13">
                  <c:v>292.67024944327142</c:v>
                </c:pt>
                <c:pt idx="14">
                  <c:v>141.9193297521023</c:v>
                </c:pt>
                <c:pt idx="15">
                  <c:v>139.37948041582155</c:v>
                </c:pt>
                <c:pt idx="16">
                  <c:v>282.56937001779778</c:v>
                </c:pt>
                <c:pt idx="17">
                  <c:v>389.48662066937374</c:v>
                </c:pt>
                <c:pt idx="18">
                  <c:v>1453.424710087495</c:v>
                </c:pt>
                <c:pt idx="19">
                  <c:v>1075.3269582155967</c:v>
                </c:pt>
                <c:pt idx="20">
                  <c:v>227.70069933205008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A8-4022-BDA3-A4CFAD4B39C2}"/>
            </c:ext>
          </c:extLst>
        </c:ser>
        <c:ser>
          <c:idx val="10"/>
          <c:order val="10"/>
          <c:tx>
            <c:strRef>
              <c:f>'Section 4'!$C$183</c:f>
              <c:strCache>
                <c:ptCount val="1"/>
                <c:pt idx="0">
                  <c:v>Peat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4'!$S$183:$AM$183</c:f>
              <c:numCache>
                <c:formatCode>#,##0</c:formatCode>
                <c:ptCount val="21"/>
                <c:pt idx="0">
                  <c:v>2028.3650399999999</c:v>
                </c:pt>
                <c:pt idx="1">
                  <c:v>1487.26766</c:v>
                </c:pt>
                <c:pt idx="2">
                  <c:v>2450.4410000000003</c:v>
                </c:pt>
                <c:pt idx="3">
                  <c:v>2138.3848400000002</c:v>
                </c:pt>
                <c:pt idx="4">
                  <c:v>2162.575318083017</c:v>
                </c:pt>
                <c:pt idx="5">
                  <c:v>2754.8509292138287</c:v>
                </c:pt>
                <c:pt idx="6">
                  <c:v>2629.5573217871165</c:v>
                </c:pt>
                <c:pt idx="7">
                  <c:v>2179.3442866484997</c:v>
                </c:pt>
                <c:pt idx="8">
                  <c:v>2130.1616296149728</c:v>
                </c:pt>
                <c:pt idx="9">
                  <c:v>2438.2247604342647</c:v>
                </c:pt>
                <c:pt idx="10">
                  <c:v>2281.8949141864023</c:v>
                </c:pt>
                <c:pt idx="11">
                  <c:v>2496.5351199357588</c:v>
                </c:pt>
                <c:pt idx="12">
                  <c:v>2518.6737774048593</c:v>
                </c:pt>
                <c:pt idx="13">
                  <c:v>2318.3023117676166</c:v>
                </c:pt>
                <c:pt idx="14">
                  <c:v>2164.7691049239638</c:v>
                </c:pt>
                <c:pt idx="15">
                  <c:v>2091.0928195396577</c:v>
                </c:pt>
                <c:pt idx="16">
                  <c:v>1927.4531420568726</c:v>
                </c:pt>
                <c:pt idx="17">
                  <c:v>918.78431499030842</c:v>
                </c:pt>
                <c:pt idx="18">
                  <c:v>324.91591666382305</c:v>
                </c:pt>
                <c:pt idx="19">
                  <c:v>247.26471236333938</c:v>
                </c:pt>
                <c:pt idx="20">
                  <c:v>151.85987256998635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AA8-4022-BDA3-A4CFAD4B39C2}"/>
            </c:ext>
          </c:extLst>
        </c:ser>
        <c:ser>
          <c:idx val="11"/>
          <c:order val="11"/>
          <c:tx>
            <c:strRef>
              <c:f>'Section 4'!$C$184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4'!$S$184:$AM$184</c:f>
              <c:numCache>
                <c:formatCode>#,##0</c:formatCode>
                <c:ptCount val="21"/>
                <c:pt idx="0">
                  <c:v>70.012600000000006</c:v>
                </c:pt>
                <c:pt idx="1">
                  <c:v>85.015299999999996</c:v>
                </c:pt>
                <c:pt idx="2">
                  <c:v>106.3891466</c:v>
                </c:pt>
                <c:pt idx="3">
                  <c:v>108.41551128</c:v>
                </c:pt>
                <c:pt idx="4">
                  <c:v>146.39270099365373</c:v>
                </c:pt>
                <c:pt idx="5">
                  <c:v>167.19462150812788</c:v>
                </c:pt>
                <c:pt idx="6">
                  <c:v>177.59752014504204</c:v>
                </c:pt>
                <c:pt idx="7">
                  <c:v>182.31047254319063</c:v>
                </c:pt>
                <c:pt idx="8">
                  <c:v>178.40018292384445</c:v>
                </c:pt>
                <c:pt idx="9">
                  <c:v>172.63560995066217</c:v>
                </c:pt>
                <c:pt idx="10">
                  <c:v>155.86477752502725</c:v>
                </c:pt>
                <c:pt idx="11">
                  <c:v>167.45576296608357</c:v>
                </c:pt>
                <c:pt idx="12">
                  <c:v>175.21004995809639</c:v>
                </c:pt>
                <c:pt idx="13">
                  <c:v>163.82215622573401</c:v>
                </c:pt>
                <c:pt idx="14">
                  <c:v>158.14324544019243</c:v>
                </c:pt>
                <c:pt idx="15">
                  <c:v>139.17822356878585</c:v>
                </c:pt>
                <c:pt idx="16">
                  <c:v>132.60055547874489</c:v>
                </c:pt>
                <c:pt idx="17">
                  <c:v>117.04218794803475</c:v>
                </c:pt>
                <c:pt idx="18">
                  <c:v>118.84984721862357</c:v>
                </c:pt>
                <c:pt idx="19">
                  <c:v>100.49523630085874</c:v>
                </c:pt>
                <c:pt idx="20">
                  <c:v>95.734089043061871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AA8-4022-BDA3-A4CFAD4B39C2}"/>
            </c:ext>
          </c:extLst>
        </c:ser>
        <c:ser>
          <c:idx val="12"/>
          <c:order val="12"/>
          <c:tx>
            <c:strRef>
              <c:f>'Section 4'!$C$185</c:f>
              <c:strCache>
                <c:ptCount val="1"/>
                <c:pt idx="0">
                  <c:v>Biogas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4'!$S$185:$AM$185</c:f>
              <c:numCache>
                <c:formatCode>#,##0</c:formatCode>
                <c:ptCount val="21"/>
                <c:pt idx="0">
                  <c:v>16.002880000000001</c:v>
                </c:pt>
                <c:pt idx="1">
                  <c:v>16.002880000000001</c:v>
                </c:pt>
                <c:pt idx="2">
                  <c:v>16.002880000000001</c:v>
                </c:pt>
                <c:pt idx="3">
                  <c:v>12.146886046000001</c:v>
                </c:pt>
                <c:pt idx="4">
                  <c:v>16.925453033259998</c:v>
                </c:pt>
                <c:pt idx="5">
                  <c:v>16.778633610520004</c:v>
                </c:pt>
                <c:pt idx="6">
                  <c:v>17.437624207479999</c:v>
                </c:pt>
                <c:pt idx="7">
                  <c:v>22.424573481011684</c:v>
                </c:pt>
                <c:pt idx="8">
                  <c:v>21.403579775008314</c:v>
                </c:pt>
                <c:pt idx="9">
                  <c:v>24.49949386675527</c:v>
                </c:pt>
                <c:pt idx="10">
                  <c:v>28.729242733031995</c:v>
                </c:pt>
                <c:pt idx="11">
                  <c:v>36.209505888083008</c:v>
                </c:pt>
                <c:pt idx="12">
                  <c:v>29.617466913327462</c:v>
                </c:pt>
                <c:pt idx="13">
                  <c:v>44.182336289281999</c:v>
                </c:pt>
                <c:pt idx="14">
                  <c:v>44.986368669064397</c:v>
                </c:pt>
                <c:pt idx="15">
                  <c:v>44.946920589687998</c:v>
                </c:pt>
                <c:pt idx="16">
                  <c:v>55.432850317355999</c:v>
                </c:pt>
                <c:pt idx="17">
                  <c:v>50.73485523042801</c:v>
                </c:pt>
                <c:pt idx="18">
                  <c:v>54.026369446360988</c:v>
                </c:pt>
                <c:pt idx="19">
                  <c:v>58.654356134044995</c:v>
                </c:pt>
                <c:pt idx="20">
                  <c:v>53.904462257015993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AA8-4022-BDA3-A4CFAD4B3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68-4B82-8E26-51176B687797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68-4B82-8E26-51176B68779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868-4B82-8E26-51176B68779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68-4B82-8E26-51176B687797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68-4B82-8E26-51176B687797}"/>
              </c:ext>
            </c:extLst>
          </c:dPt>
          <c:dPt>
            <c:idx val="5"/>
            <c:invertIfNegative val="0"/>
            <c:bubble3D val="0"/>
            <c:spPr>
              <a:solidFill>
                <a:schemeClr val="bg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868-4B82-8E26-51176B68779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868-4B82-8E26-51176B68779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868-4B82-8E26-51176B68779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868-4B82-8E26-51176B687797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868-4B82-8E26-51176B68779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868-4B82-8E26-51176B687797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868-4B82-8E26-51176B68779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868-4B82-8E26-51176B687797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868-4B82-8E26-51176B687797}"/>
              </c:ext>
            </c:extLst>
          </c:dPt>
          <c:cat>
            <c:strRef>
              <c:f>'Section 4'!$C$173:$C$186</c:f>
              <c:strCache>
                <c:ptCount val="14"/>
                <c:pt idx="0">
                  <c:v>Natural gas</c:v>
                </c:pt>
                <c:pt idx="1">
                  <c:v>Wind</c:v>
                </c:pt>
                <c:pt idx="2">
                  <c:v>Electricity (net imports)</c:v>
                </c:pt>
                <c:pt idx="3">
                  <c:v>Coal</c:v>
                </c:pt>
                <c:pt idx="4">
                  <c:v>Hydro</c:v>
                </c:pt>
                <c:pt idx="5">
                  <c:v>Solar PV</c:v>
                </c:pt>
                <c:pt idx="6">
                  <c:v>Biomass</c:v>
                </c:pt>
                <c:pt idx="7">
                  <c:v>Ren. waste</c:v>
                </c:pt>
                <c:pt idx="8">
                  <c:v>Non-ren. waste</c:v>
                </c:pt>
                <c:pt idx="9">
                  <c:v>Oil</c:v>
                </c:pt>
                <c:pt idx="10">
                  <c:v>Peat</c:v>
                </c:pt>
                <c:pt idx="11">
                  <c:v>Landfill gas</c:v>
                </c:pt>
                <c:pt idx="12">
                  <c:v>Biogas</c:v>
                </c:pt>
                <c:pt idx="13">
                  <c:v>Total</c:v>
                </c:pt>
              </c:strCache>
            </c:strRef>
          </c:cat>
          <c:val>
            <c:numRef>
              <c:f>'Section 4'!$AN$173:$AN$186</c:f>
              <c:numCache>
                <c:formatCode>General</c:formatCode>
                <c:ptCount val="14"/>
                <c:pt idx="0">
                  <c:v>-1179.1639331919887</c:v>
                </c:pt>
                <c:pt idx="1">
                  <c:v>462.28097910103315</c:v>
                </c:pt>
                <c:pt idx="2">
                  <c:v>3023.3970135220002</c:v>
                </c:pt>
                <c:pt idx="3">
                  <c:v>-1155.7342879973949</c:v>
                </c:pt>
                <c:pt idx="4">
                  <c:v>241.59324745186359</c:v>
                </c:pt>
                <c:pt idx="5">
                  <c:v>497.90691291714984</c:v>
                </c:pt>
                <c:pt idx="6">
                  <c:v>-160.3756524858461</c:v>
                </c:pt>
                <c:pt idx="7">
                  <c:v>-12.980256987003429</c:v>
                </c:pt>
                <c:pt idx="8">
                  <c:v>7.3613493535150951</c:v>
                </c:pt>
                <c:pt idx="9">
                  <c:v>-847.6262588835466</c:v>
                </c:pt>
                <c:pt idx="10">
                  <c:v>-95.404839793353034</c:v>
                </c:pt>
                <c:pt idx="11">
                  <c:v>-4.7611472577968641</c:v>
                </c:pt>
                <c:pt idx="12">
                  <c:v>-4.7498938770290025</c:v>
                </c:pt>
                <c:pt idx="13">
                  <c:v>771.74323187160917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868-4B82-8E26-51176B687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b="1"/>
              <a:t>Percentage</a:t>
            </a:r>
            <a:r>
              <a:rPr lang="en-IE" b="1" baseline="0"/>
              <a:t> Breakdown of </a:t>
            </a:r>
            <a:r>
              <a:rPr lang="en-IE" b="1"/>
              <a:t>Ireland's</a:t>
            </a:r>
            <a:r>
              <a:rPr lang="en-IE" b="1" baseline="0"/>
              <a:t> Energy Requirement</a:t>
            </a:r>
            <a:endParaRPr lang="en-IE" b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247594050743664E-2"/>
          <c:y val="0.15067301587301588"/>
          <c:w val="0.89019685039370078"/>
          <c:h val="0.7075777777777778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'Section 1'!$C$142</c:f>
              <c:strCache>
                <c:ptCount val="1"/>
                <c:pt idx="0">
                  <c:v>Fossil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1'!$F$141:$AC$141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'Section 1'!$F$142:$AC$142</c:f>
              <c:numCache>
                <c:formatCode>General</c:formatCode>
                <c:ptCount val="24"/>
                <c:pt idx="0">
                  <c:v>157.70155492667018</c:v>
                </c:pt>
                <c:pt idx="1">
                  <c:v>167.29932749976595</c:v>
                </c:pt>
                <c:pt idx="2">
                  <c:v>167.23847905888229</c:v>
                </c:pt>
                <c:pt idx="3">
                  <c:v>166.49267774881304</c:v>
                </c:pt>
                <c:pt idx="4">
                  <c:v>171.31915470537888</c:v>
                </c:pt>
                <c:pt idx="5">
                  <c:v>178.06155796489762</c:v>
                </c:pt>
                <c:pt idx="6">
                  <c:v>178.17138947972401</c:v>
                </c:pt>
                <c:pt idx="7">
                  <c:v>181.21448990271199</c:v>
                </c:pt>
                <c:pt idx="8">
                  <c:v>182.95121587591214</c:v>
                </c:pt>
                <c:pt idx="9">
                  <c:v>163.29982078521962</c:v>
                </c:pt>
                <c:pt idx="10">
                  <c:v>162.86775002691144</c:v>
                </c:pt>
                <c:pt idx="11">
                  <c:v>149.8023469325027</c:v>
                </c:pt>
                <c:pt idx="12">
                  <c:v>145.94725760766147</c:v>
                </c:pt>
                <c:pt idx="13">
                  <c:v>141.77213505770771</c:v>
                </c:pt>
                <c:pt idx="14">
                  <c:v>139.50888579634079</c:v>
                </c:pt>
                <c:pt idx="15">
                  <c:v>147.17464484084525</c:v>
                </c:pt>
                <c:pt idx="16">
                  <c:v>155.62301262549153</c:v>
                </c:pt>
                <c:pt idx="17">
                  <c:v>151.39182941856987</c:v>
                </c:pt>
                <c:pt idx="18">
                  <c:v>152.42821303401536</c:v>
                </c:pt>
                <c:pt idx="19">
                  <c:v>148.46614087937363</c:v>
                </c:pt>
                <c:pt idx="20">
                  <c:v>132.86182460819191</c:v>
                </c:pt>
                <c:pt idx="21">
                  <c:v>138.37036973240677</c:v>
                </c:pt>
                <c:pt idx="22">
                  <c:v>143.40137156832301</c:v>
                </c:pt>
                <c:pt idx="23">
                  <c:v>135.50919607641501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0A-4E4B-A2C9-B1102F71FBD5}"/>
            </c:ext>
          </c:extLst>
        </c:ser>
        <c:ser>
          <c:idx val="1"/>
          <c:order val="1"/>
          <c:tx>
            <c:strRef>
              <c:f>'Section 1'!$C$143</c:f>
              <c:strCache>
                <c:ptCount val="1"/>
                <c:pt idx="0">
                  <c:v>Renewable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'Section 1'!$F$141:$AC$141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'Section 1'!$F$143:$AC$143</c:f>
              <c:numCache>
                <c:formatCode>General</c:formatCode>
                <c:ptCount val="24"/>
                <c:pt idx="0">
                  <c:v>2.7338547031560156</c:v>
                </c:pt>
                <c:pt idx="1">
                  <c:v>2.7197562836362827</c:v>
                </c:pt>
                <c:pt idx="2">
                  <c:v>3.0394208451220761</c:v>
                </c:pt>
                <c:pt idx="3">
                  <c:v>2.7479299691912975</c:v>
                </c:pt>
                <c:pt idx="4">
                  <c:v>3.3045981959231172</c:v>
                </c:pt>
                <c:pt idx="5">
                  <c:v>4.3076587950889271</c:v>
                </c:pt>
                <c:pt idx="6">
                  <c:v>5.0038800725303076</c:v>
                </c:pt>
                <c:pt idx="7">
                  <c:v>5.672525116660589</c:v>
                </c:pt>
                <c:pt idx="8">
                  <c:v>6.8415093519328698</c:v>
                </c:pt>
                <c:pt idx="9">
                  <c:v>7.8782014587008211</c:v>
                </c:pt>
                <c:pt idx="10">
                  <c:v>7.8896772833456064</c:v>
                </c:pt>
                <c:pt idx="11">
                  <c:v>9.610184822429833</c:v>
                </c:pt>
                <c:pt idx="12">
                  <c:v>9.5637001258384355</c:v>
                </c:pt>
                <c:pt idx="13">
                  <c:v>10.326492940364448</c:v>
                </c:pt>
                <c:pt idx="14">
                  <c:v>11.676911505796552</c:v>
                </c:pt>
                <c:pt idx="15">
                  <c:v>13.227995415049969</c:v>
                </c:pt>
                <c:pt idx="16">
                  <c:v>13.207911833116535</c:v>
                </c:pt>
                <c:pt idx="17">
                  <c:v>15.568778892986508</c:v>
                </c:pt>
                <c:pt idx="18">
                  <c:v>17.208256481016043</c:v>
                </c:pt>
                <c:pt idx="19">
                  <c:v>19.137816108418782</c:v>
                </c:pt>
                <c:pt idx="20">
                  <c:v>20.950957198915095</c:v>
                </c:pt>
                <c:pt idx="21">
                  <c:v>19.067626348482246</c:v>
                </c:pt>
                <c:pt idx="22">
                  <c:v>21.43763814105095</c:v>
                </c:pt>
                <c:pt idx="23">
                  <c:v>23.044059553522434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0A-4E4B-A2C9-B1102F71FBD5}"/>
            </c:ext>
          </c:extLst>
        </c:ser>
        <c:ser>
          <c:idx val="2"/>
          <c:order val="2"/>
          <c:tx>
            <c:strRef>
              <c:f>'Section 1'!$C$144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66FF"/>
            </a:solidFill>
            <a:ln>
              <a:noFill/>
            </a:ln>
            <a:effectLst/>
          </c:spPr>
          <c:invertIfNegative val="0"/>
          <c:cat>
            <c:numRef>
              <c:f>'Section 1'!$F$141:$AC$141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'Section 1'!$F$144:$AC$144</c:f>
              <c:numCache>
                <c:formatCode>General</c:formatCode>
                <c:ptCount val="24"/>
                <c:pt idx="0">
                  <c:v>9.8017639999999989E-2</c:v>
                </c:pt>
                <c:pt idx="1">
                  <c:v>-0.25004499999999996</c:v>
                </c:pt>
                <c:pt idx="2">
                  <c:v>0.50309053999999997</c:v>
                </c:pt>
                <c:pt idx="3">
                  <c:v>1.16620988</c:v>
                </c:pt>
                <c:pt idx="4">
                  <c:v>1.5742833199999997</c:v>
                </c:pt>
                <c:pt idx="5">
                  <c:v>2.0445179469999997</c:v>
                </c:pt>
                <c:pt idx="6">
                  <c:v>1.7781978637265141</c:v>
                </c:pt>
                <c:pt idx="7">
                  <c:v>1.3305894760023402</c:v>
                </c:pt>
                <c:pt idx="8">
                  <c:v>0.45029746795722003</c:v>
                </c:pt>
                <c:pt idx="9">
                  <c:v>0.91403280231764217</c:v>
                </c:pt>
                <c:pt idx="10">
                  <c:v>0.56985622708496808</c:v>
                </c:pt>
                <c:pt idx="11">
                  <c:v>0.65509886270196616</c:v>
                </c:pt>
                <c:pt idx="12">
                  <c:v>0.94519113847256775</c:v>
                </c:pt>
                <c:pt idx="13">
                  <c:v>2.9564229157718098</c:v>
                </c:pt>
                <c:pt idx="14">
                  <c:v>2.9180815216046323</c:v>
                </c:pt>
                <c:pt idx="15">
                  <c:v>1.4734643399249896</c:v>
                </c:pt>
                <c:pt idx="16">
                  <c:v>6.3172408033578931E-2</c:v>
                </c:pt>
                <c:pt idx="17">
                  <c:v>0.63837806376202266</c:v>
                </c:pt>
                <c:pt idx="18">
                  <c:v>1.6636985862641653</c:v>
                </c:pt>
                <c:pt idx="19">
                  <c:v>2.334392566097049</c:v>
                </c:pt>
                <c:pt idx="20">
                  <c:v>1.5545194986272797</c:v>
                </c:pt>
                <c:pt idx="21">
                  <c:v>3.2502243302021796</c:v>
                </c:pt>
                <c:pt idx="22">
                  <c:v>1.9775777180108041</c:v>
                </c:pt>
                <c:pt idx="23">
                  <c:v>5.2339979811480397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0A-4E4B-A2C9-B1102F71F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08743119"/>
        <c:axId val="1608733519"/>
      </c:barChart>
      <c:catAx>
        <c:axId val="1608743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8733519"/>
        <c:crosses val="autoZero"/>
        <c:auto val="1"/>
        <c:lblAlgn val="ctr"/>
        <c:lblOffset val="100"/>
        <c:noMultiLvlLbl val="0"/>
      </c:catAx>
      <c:valAx>
        <c:axId val="1608733519"/>
        <c:scaling>
          <c:orientation val="minMax"/>
          <c:max val="1.09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87431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475324074074073"/>
          <c:y val="0.11713888888888889"/>
          <c:w val="0.27068632453623465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4'!$C$239</c:f>
              <c:strCache>
                <c:ptCount val="1"/>
                <c:pt idx="0">
                  <c:v>Imports (positive)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4'!$S$239:$AM$239</c:f>
              <c:numCache>
                <c:formatCode>#,##0</c:formatCode>
                <c:ptCount val="21"/>
                <c:pt idx="0">
                  <c:v>1176.2116800000001</c:v>
                </c:pt>
                <c:pt idx="1">
                  <c:v>1574.2833199999998</c:v>
                </c:pt>
                <c:pt idx="2">
                  <c:v>2045.7781738000001</c:v>
                </c:pt>
                <c:pt idx="3">
                  <c:v>1787.2289626031859</c:v>
                </c:pt>
                <c:pt idx="4">
                  <c:v>1412.6581717090203</c:v>
                </c:pt>
                <c:pt idx="5">
                  <c:v>753.16682863094013</c:v>
                </c:pt>
                <c:pt idx="6">
                  <c:v>939.38579801302001</c:v>
                </c:pt>
                <c:pt idx="7">
                  <c:v>760.02419973560018</c:v>
                </c:pt>
                <c:pt idx="8">
                  <c:v>731.75365995423977</c:v>
                </c:pt>
                <c:pt idx="9">
                  <c:v>783.7462149298799</c:v>
                </c:pt>
                <c:pt idx="10">
                  <c:v>2625.6362294660003</c:v>
                </c:pt>
                <c:pt idx="11">
                  <c:v>2853.5282426459999</c:v>
                </c:pt>
                <c:pt idx="12">
                  <c:v>1752.28985541</c:v>
                </c:pt>
                <c:pt idx="13">
                  <c:v>871.41942726800005</c:v>
                </c:pt>
                <c:pt idx="14">
                  <c:v>1116.6086733896</c:v>
                </c:pt>
                <c:pt idx="15">
                  <c:v>1621.8106733840002</c:v>
                </c:pt>
                <c:pt idx="16">
                  <c:v>2179.9712642091999</c:v>
                </c:pt>
                <c:pt idx="17">
                  <c:v>1761.4288001240002</c:v>
                </c:pt>
                <c:pt idx="18">
                  <c:v>2451.1565187702008</c:v>
                </c:pt>
                <c:pt idx="19">
                  <c:v>1581.9136932199997</c:v>
                </c:pt>
                <c:pt idx="20">
                  <c:v>3721.8388104199994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9E-4FAB-A772-AA269CFB62EA}"/>
            </c:ext>
          </c:extLst>
        </c:ser>
        <c:ser>
          <c:idx val="1"/>
          <c:order val="1"/>
          <c:tx>
            <c:strRef>
              <c:f>'Section 4'!$C$240</c:f>
              <c:strCache>
                <c:ptCount val="1"/>
                <c:pt idx="0">
                  <c:v>Exports (negative)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4'!$S$240:$AM$240</c:f>
              <c:numCache>
                <c:formatCode>#,##0</c:formatCode>
                <c:ptCount val="21"/>
                <c:pt idx="0">
                  <c:v>-10.001799999999999</c:v>
                </c:pt>
                <c:pt idx="1">
                  <c:v>0</c:v>
                </c:pt>
                <c:pt idx="2">
                  <c:v>-1.2602268000000001</c:v>
                </c:pt>
                <c:pt idx="3">
                  <c:v>-9.0310988766714306</c:v>
                </c:pt>
                <c:pt idx="4">
                  <c:v>-82.068695706680003</c:v>
                </c:pt>
                <c:pt idx="5">
                  <c:v>-302.86936067372</c:v>
                </c:pt>
                <c:pt idx="6">
                  <c:v>-175.49508342999999</c:v>
                </c:pt>
                <c:pt idx="7">
                  <c:v>-289.61352805326004</c:v>
                </c:pt>
                <c:pt idx="8">
                  <c:v>-241.57035883911999</c:v>
                </c:pt>
                <c:pt idx="9">
                  <c:v>-370.19698846570003</c:v>
                </c:pt>
                <c:pt idx="10">
                  <c:v>-383.04003479800002</c:v>
                </c:pt>
                <c:pt idx="11">
                  <c:v>-704.08441238600017</c:v>
                </c:pt>
                <c:pt idx="12">
                  <c:v>-1078.7986488099998</c:v>
                </c:pt>
                <c:pt idx="13">
                  <c:v>-1583.2961420159997</c:v>
                </c:pt>
                <c:pt idx="14">
                  <c:v>-1795.2333038396</c:v>
                </c:pt>
                <c:pt idx="15">
                  <c:v>-1649.5455947713999</c:v>
                </c:pt>
                <c:pt idx="16">
                  <c:v>-1535.3148469371997</c:v>
                </c:pt>
                <c:pt idx="17">
                  <c:v>-1913.3099438098</c:v>
                </c:pt>
                <c:pt idx="18">
                  <c:v>-863.27764201039997</c:v>
                </c:pt>
                <c:pt idx="19">
                  <c:v>-1329.9703515799999</c:v>
                </c:pt>
                <c:pt idx="20">
                  <c:v>-446.49845525799998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9E-4FAB-A772-AA269CFB62EA}"/>
            </c:ext>
          </c:extLst>
        </c:ser>
        <c:ser>
          <c:idx val="2"/>
          <c:order val="2"/>
          <c:tx>
            <c:strRef>
              <c:f>'Section 4'!$C$241</c:f>
              <c:strCache>
                <c:ptCount val="1"/>
                <c:pt idx="0">
                  <c:v>Net imports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4'!$S$71:$AM$71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4'!$S$241:$AM$241</c:f>
              <c:numCache>
                <c:formatCode>#,##0</c:formatCode>
                <c:ptCount val="21"/>
                <c:pt idx="0">
                  <c:v>1166.2098800000001</c:v>
                </c:pt>
                <c:pt idx="1">
                  <c:v>1574.2833199999998</c:v>
                </c:pt>
                <c:pt idx="2">
                  <c:v>2044.517947</c:v>
                </c:pt>
                <c:pt idx="3">
                  <c:v>1778.1978637265145</c:v>
                </c:pt>
                <c:pt idx="4">
                  <c:v>1330.5894760023402</c:v>
                </c:pt>
                <c:pt idx="5">
                  <c:v>450.29746795722014</c:v>
                </c:pt>
                <c:pt idx="6">
                  <c:v>763.89071458301999</c:v>
                </c:pt>
                <c:pt idx="7">
                  <c:v>470.41067168234014</c:v>
                </c:pt>
                <c:pt idx="8">
                  <c:v>490.18330111511978</c:v>
                </c:pt>
                <c:pt idx="9">
                  <c:v>413.54922646417987</c:v>
                </c:pt>
                <c:pt idx="10">
                  <c:v>2242.5961946680004</c:v>
                </c:pt>
                <c:pt idx="11">
                  <c:v>2149.4438302599997</c:v>
                </c:pt>
                <c:pt idx="12">
                  <c:v>673.49120660000017</c:v>
                </c:pt>
                <c:pt idx="13">
                  <c:v>-711.8767147479997</c:v>
                </c:pt>
                <c:pt idx="14">
                  <c:v>-678.62463045000004</c:v>
                </c:pt>
                <c:pt idx="15">
                  <c:v>-27.734921387399709</c:v>
                </c:pt>
                <c:pt idx="16">
                  <c:v>644.65641727200023</c:v>
                </c:pt>
                <c:pt idx="17">
                  <c:v>-151.88114368579977</c:v>
                </c:pt>
                <c:pt idx="18">
                  <c:v>1587.8788767598007</c:v>
                </c:pt>
                <c:pt idx="19">
                  <c:v>251.94334163999974</c:v>
                </c:pt>
                <c:pt idx="20">
                  <c:v>3275.3403551619995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C9E-4FAB-A772-AA269CFB6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'Section 4'!$C$268</c:f>
              <c:strCache>
                <c:ptCount val="1"/>
                <c:pt idx="0">
                  <c:v>Efficiency of electricity supply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1.0382154857932882E-2"/>
                  <c:y val="-8.345757504815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1B-4CE9-A5DD-E29E7EBCCBD8}"/>
                </c:ext>
              </c:extLst>
            </c:dLbl>
            <c:dLbl>
              <c:idx val="33"/>
              <c:layout>
                <c:manualLayout>
                  <c:x val="-6.2292929147597445E-2"/>
                  <c:y val="-4.1728787524078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1B-4CE9-A5DD-E29E7EBCCB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4'!$F$267:$AM$267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'Section 4'!$F$268:$AM$268</c:f>
              <c:numCache>
                <c:formatCode>0.0%</c:formatCode>
                <c:ptCount val="34"/>
                <c:pt idx="0">
                  <c:v>0.33218207247409309</c:v>
                </c:pt>
                <c:pt idx="1">
                  <c:v>0.33048212680415778</c:v>
                </c:pt>
                <c:pt idx="2">
                  <c:v>0.33151761912434174</c:v>
                </c:pt>
                <c:pt idx="3">
                  <c:v>0.33164475847579622</c:v>
                </c:pt>
                <c:pt idx="4">
                  <c:v>0.333373720766656</c:v>
                </c:pt>
                <c:pt idx="5">
                  <c:v>0.33548804258739823</c:v>
                </c:pt>
                <c:pt idx="6">
                  <c:v>0.33557231096559964</c:v>
                </c:pt>
                <c:pt idx="7">
                  <c:v>0.33578916227629946</c:v>
                </c:pt>
                <c:pt idx="8">
                  <c:v>0.33357080824180724</c:v>
                </c:pt>
                <c:pt idx="9">
                  <c:v>0.33602312346321089</c:v>
                </c:pt>
                <c:pt idx="10">
                  <c:v>0.35550237409831675</c:v>
                </c:pt>
                <c:pt idx="11">
                  <c:v>0.34554556859302188</c:v>
                </c:pt>
                <c:pt idx="12">
                  <c:v>0.36524190424261788</c:v>
                </c:pt>
                <c:pt idx="13">
                  <c:v>0.38876889731453479</c:v>
                </c:pt>
                <c:pt idx="14">
                  <c:v>0.40316927089474808</c:v>
                </c:pt>
                <c:pt idx="15">
                  <c:v>0.40836280269268577</c:v>
                </c:pt>
                <c:pt idx="16">
                  <c:v>0.41994584591322992</c:v>
                </c:pt>
                <c:pt idx="17">
                  <c:v>0.43509918155265465</c:v>
                </c:pt>
                <c:pt idx="18">
                  <c:v>0.44765126278189238</c:v>
                </c:pt>
                <c:pt idx="19">
                  <c:v>0.45409909397677156</c:v>
                </c:pt>
                <c:pt idx="20">
                  <c:v>0.44531558726926429</c:v>
                </c:pt>
                <c:pt idx="21">
                  <c:v>0.4736523410133926</c:v>
                </c:pt>
                <c:pt idx="22">
                  <c:v>0.45621947813871333</c:v>
                </c:pt>
                <c:pt idx="23">
                  <c:v>0.483982031561356</c:v>
                </c:pt>
                <c:pt idx="24">
                  <c:v>0.49100412204631233</c:v>
                </c:pt>
                <c:pt idx="25">
                  <c:v>0.49077218620376106</c:v>
                </c:pt>
                <c:pt idx="26">
                  <c:v>0.47628371383134049</c:v>
                </c:pt>
                <c:pt idx="27">
                  <c:v>0.49101364121634483</c:v>
                </c:pt>
                <c:pt idx="28">
                  <c:v>0.51913347668478049</c:v>
                </c:pt>
                <c:pt idx="29">
                  <c:v>0.53995144887444002</c:v>
                </c:pt>
                <c:pt idx="30">
                  <c:v>0.54693997648363435</c:v>
                </c:pt>
                <c:pt idx="31">
                  <c:v>0.52883346133643638</c:v>
                </c:pt>
                <c:pt idx="32">
                  <c:v>0.53759875327446349</c:v>
                </c:pt>
                <c:pt idx="33">
                  <c:v>0.59117438855351223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57-49A8-AB24-2FD9668F1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4'!$C$315</c:f>
              <c:strCache>
                <c:ptCount val="1"/>
                <c:pt idx="0">
                  <c:v>Electricity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'Section 4'!$S$314:$AM$314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4'!$S$315:$AM$315</c:f>
              <c:numCache>
                <c:formatCode>#,##0</c:formatCode>
                <c:ptCount val="21"/>
                <c:pt idx="0">
                  <c:v>634.3955380000001</c:v>
                </c:pt>
                <c:pt idx="1">
                  <c:v>668.38658499999997</c:v>
                </c:pt>
                <c:pt idx="2">
                  <c:v>614.28423499999985</c:v>
                </c:pt>
                <c:pt idx="3">
                  <c:v>1562.7195989999998</c:v>
                </c:pt>
                <c:pt idx="4">
                  <c:v>1789.8136933200003</c:v>
                </c:pt>
                <c:pt idx="5">
                  <c:v>1845.213068</c:v>
                </c:pt>
                <c:pt idx="6">
                  <c:v>1797.7210809999999</c:v>
                </c:pt>
                <c:pt idx="7">
                  <c:v>1905.8055240585938</c:v>
                </c:pt>
                <c:pt idx="8">
                  <c:v>1944.3488549587657</c:v>
                </c:pt>
                <c:pt idx="9">
                  <c:v>2100.4116284946253</c:v>
                </c:pt>
                <c:pt idx="10">
                  <c:v>2035.225098299549</c:v>
                </c:pt>
                <c:pt idx="11">
                  <c:v>2050.2129673064924</c:v>
                </c:pt>
                <c:pt idx="12">
                  <c:v>2133.7908596370949</c:v>
                </c:pt>
                <c:pt idx="13">
                  <c:v>2177.5737983203671</c:v>
                </c:pt>
                <c:pt idx="14">
                  <c:v>2170.0824051570767</c:v>
                </c:pt>
                <c:pt idx="15">
                  <c:v>2131.0999698746173</c:v>
                </c:pt>
                <c:pt idx="16">
                  <c:v>2067.2437324027451</c:v>
                </c:pt>
                <c:pt idx="17">
                  <c:v>2069.3641675662898</c:v>
                </c:pt>
                <c:pt idx="18">
                  <c:v>2051.5217567199998</c:v>
                </c:pt>
                <c:pt idx="19">
                  <c:v>2053.9668874442959</c:v>
                </c:pt>
                <c:pt idx="20">
                  <c:v>1895.786218166013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52-4343-82F3-E8BC32E8497E}"/>
            </c:ext>
          </c:extLst>
        </c:ser>
        <c:ser>
          <c:idx val="1"/>
          <c:order val="1"/>
          <c:tx>
            <c:strRef>
              <c:f>'Section 4'!$C$316</c:f>
              <c:strCache>
                <c:ptCount val="1"/>
                <c:pt idx="0">
                  <c:v>Heat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'Section 4'!$S$314:$AM$314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4'!$S$316:$AM$316</c:f>
              <c:numCache>
                <c:formatCode>#,##0</c:formatCode>
                <c:ptCount val="21"/>
                <c:pt idx="0">
                  <c:v>1314.5965715021077</c:v>
                </c:pt>
                <c:pt idx="1">
                  <c:v>1218.8805560000001</c:v>
                </c:pt>
                <c:pt idx="2">
                  <c:v>1235.9159999999999</c:v>
                </c:pt>
                <c:pt idx="3">
                  <c:v>2800.5781404705886</c:v>
                </c:pt>
                <c:pt idx="4">
                  <c:v>3843.8850394899705</c:v>
                </c:pt>
                <c:pt idx="5">
                  <c:v>3825.9543456355386</c:v>
                </c:pt>
                <c:pt idx="6">
                  <c:v>3054.4491513333328</c:v>
                </c:pt>
                <c:pt idx="7">
                  <c:v>3314.4536163333337</c:v>
                </c:pt>
                <c:pt idx="8">
                  <c:v>3064.7457023466086</c:v>
                </c:pt>
                <c:pt idx="9">
                  <c:v>3495.6882428810663</c:v>
                </c:pt>
                <c:pt idx="10">
                  <c:v>3456.8727219965044</c:v>
                </c:pt>
                <c:pt idx="11">
                  <c:v>3225.9774697182474</c:v>
                </c:pt>
                <c:pt idx="12">
                  <c:v>3539.9574712288172</c:v>
                </c:pt>
                <c:pt idx="13">
                  <c:v>3381.5210770346494</c:v>
                </c:pt>
                <c:pt idx="14">
                  <c:v>3327.793944505534</c:v>
                </c:pt>
                <c:pt idx="15">
                  <c:v>3265.8871859768556</c:v>
                </c:pt>
                <c:pt idx="16">
                  <c:v>3147.4921314982994</c:v>
                </c:pt>
                <c:pt idx="17">
                  <c:v>3122.3228485011132</c:v>
                </c:pt>
                <c:pt idx="18">
                  <c:v>3199.6513582615103</c:v>
                </c:pt>
                <c:pt idx="19">
                  <c:v>3162.6885564476497</c:v>
                </c:pt>
                <c:pt idx="20">
                  <c:v>3109.0607786454129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52-4343-82F3-E8BC32E8497E}"/>
            </c:ext>
          </c:extLst>
        </c:ser>
        <c:ser>
          <c:idx val="2"/>
          <c:order val="2"/>
          <c:tx>
            <c:strRef>
              <c:f>'Section 4'!$C$317</c:f>
              <c:strCache>
                <c:ptCount val="1"/>
                <c:pt idx="0">
                  <c:v>Fuel input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'Section 4'!$S$314:$AM$314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4'!$S$317:$AM$317</c:f>
              <c:numCache>
                <c:formatCode>#,##0</c:formatCode>
                <c:ptCount val="21"/>
                <c:pt idx="0">
                  <c:v>2434.2417545470958</c:v>
                </c:pt>
                <c:pt idx="1">
                  <c:v>2501.9619987599999</c:v>
                </c:pt>
                <c:pt idx="2">
                  <c:v>2373.6221837600001</c:v>
                </c:pt>
                <c:pt idx="3">
                  <c:v>5124.4677249868901</c:v>
                </c:pt>
                <c:pt idx="4">
                  <c:v>6077.5484967094835</c:v>
                </c:pt>
                <c:pt idx="5">
                  <c:v>6008.1843072854581</c:v>
                </c:pt>
                <c:pt idx="6">
                  <c:v>5755.0285330099168</c:v>
                </c:pt>
                <c:pt idx="7">
                  <c:v>6221.4500296955866</c:v>
                </c:pt>
                <c:pt idx="8">
                  <c:v>5992.7822824113873</c:v>
                </c:pt>
                <c:pt idx="9">
                  <c:v>6689.5534973745516</c:v>
                </c:pt>
                <c:pt idx="10">
                  <c:v>6545.0334320019338</c:v>
                </c:pt>
                <c:pt idx="11">
                  <c:v>6283.8019082805022</c:v>
                </c:pt>
                <c:pt idx="12">
                  <c:v>6734.7431644283306</c:v>
                </c:pt>
                <c:pt idx="13">
                  <c:v>6646.5758818407021</c:v>
                </c:pt>
                <c:pt idx="14">
                  <c:v>6654.6054439416048</c:v>
                </c:pt>
                <c:pt idx="15">
                  <c:v>6502.9657228308824</c:v>
                </c:pt>
                <c:pt idx="16">
                  <c:v>6199.4861543903498</c:v>
                </c:pt>
                <c:pt idx="17">
                  <c:v>6294.748885366339</c:v>
                </c:pt>
                <c:pt idx="18">
                  <c:v>6237.6258154575598</c:v>
                </c:pt>
                <c:pt idx="19">
                  <c:v>6152.857598891238</c:v>
                </c:pt>
                <c:pt idx="20">
                  <c:v>5778.8201401391725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52-4343-82F3-E8BC32E8497E}"/>
            </c:ext>
          </c:extLst>
        </c:ser>
        <c:ser>
          <c:idx val="3"/>
          <c:order val="3"/>
          <c:tx>
            <c:strRef>
              <c:f>'Section 4'!$C$318</c:f>
              <c:strCache>
                <c:ptCount val="1"/>
                <c:pt idx="0">
                  <c:v>Useful heat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'Section 4'!$S$314:$AM$314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4'!$S$318:$AM$318</c:f>
              <c:numCache>
                <c:formatCode>#,##0</c:formatCode>
                <c:ptCount val="21"/>
                <c:pt idx="0">
                  <c:v>1223.3772715021073</c:v>
                </c:pt>
                <c:pt idx="1">
                  <c:v>1122.8726060000001</c:v>
                </c:pt>
                <c:pt idx="2">
                  <c:v>1139.8083000000001</c:v>
                </c:pt>
                <c:pt idx="3">
                  <c:v>2293.6584004705883</c:v>
                </c:pt>
                <c:pt idx="4">
                  <c:v>3038.6845182699703</c:v>
                </c:pt>
                <c:pt idx="5">
                  <c:v>2959.0240123022049</c:v>
                </c:pt>
                <c:pt idx="6">
                  <c:v>2910.5141513333328</c:v>
                </c:pt>
                <c:pt idx="7">
                  <c:v>3262.0885839131947</c:v>
                </c:pt>
                <c:pt idx="8">
                  <c:v>3014.5958013466079</c:v>
                </c:pt>
                <c:pt idx="9">
                  <c:v>3423.2028781947661</c:v>
                </c:pt>
                <c:pt idx="10">
                  <c:v>3378.9185745496916</c:v>
                </c:pt>
                <c:pt idx="11">
                  <c:v>3156.5703839379289</c:v>
                </c:pt>
                <c:pt idx="12">
                  <c:v>3516.0868210071903</c:v>
                </c:pt>
                <c:pt idx="13">
                  <c:v>3302.244948355547</c:v>
                </c:pt>
                <c:pt idx="14">
                  <c:v>3289.8737125506723</c:v>
                </c:pt>
                <c:pt idx="15">
                  <c:v>3228.8350597932995</c:v>
                </c:pt>
                <c:pt idx="16">
                  <c:v>3112.1825406847433</c:v>
                </c:pt>
                <c:pt idx="17">
                  <c:v>3078.6494511839824</c:v>
                </c:pt>
                <c:pt idx="18">
                  <c:v>3050.1235137955327</c:v>
                </c:pt>
                <c:pt idx="19">
                  <c:v>3125.2987613252103</c:v>
                </c:pt>
                <c:pt idx="20">
                  <c:v>2842.9239789946182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52-4343-82F3-E8BC32E84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4'!$C$344</c:f>
              <c:strCache>
                <c:ptCount val="1"/>
                <c:pt idx="0">
                  <c:v>CHP elec as % of gross electricity generated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"/>
                  <c:y val="6.080373012155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7D-41D1-8981-1C3F6BCA2188}"/>
                </c:ext>
              </c:extLst>
            </c:dLbl>
            <c:dLbl>
              <c:idx val="20"/>
              <c:layout>
                <c:manualLayout>
                  <c:x val="-5.6063627066518538E-2"/>
                  <c:y val="5.9115782325777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7D-41D1-8981-1C3F6BCA21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4'!$S$267:$AM$267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4'!$S$344:$AM$344</c:f>
              <c:numCache>
                <c:formatCode>0.0%</c:formatCode>
                <c:ptCount val="21"/>
                <c:pt idx="0">
                  <c:v>2.4359319168555733E-2</c:v>
                </c:pt>
                <c:pt idx="1">
                  <c:v>2.4935607898764419E-2</c:v>
                </c:pt>
                <c:pt idx="2">
                  <c:v>2.2777872602625863E-2</c:v>
                </c:pt>
                <c:pt idx="3">
                  <c:v>5.4999285220224854E-2</c:v>
                </c:pt>
                <c:pt idx="4">
                  <c:v>6.1390284752353648E-2</c:v>
                </c:pt>
                <c:pt idx="5">
                  <c:v>6.1875496427980556E-2</c:v>
                </c:pt>
                <c:pt idx="6">
                  <c:v>6.3787008845985607E-2</c:v>
                </c:pt>
                <c:pt idx="7">
                  <c:v>6.7943599316060782E-2</c:v>
                </c:pt>
                <c:pt idx="8">
                  <c:v>7.0988836906268851E-2</c:v>
                </c:pt>
                <c:pt idx="9">
                  <c:v>7.7162587126658411E-2</c:v>
                </c:pt>
                <c:pt idx="10">
                  <c:v>7.3939739752348757E-2</c:v>
                </c:pt>
                <c:pt idx="11">
                  <c:v>7.4104905247170588E-2</c:v>
                </c:pt>
                <c:pt idx="12">
                  <c:v>7.4912533633321621E-2</c:v>
                </c:pt>
                <c:pt idx="13">
                  <c:v>7.4513429019159208E-2</c:v>
                </c:pt>
                <c:pt idx="14">
                  <c:v>7.3064813655354194E-2</c:v>
                </c:pt>
                <c:pt idx="15">
                  <c:v>6.9738000628556243E-2</c:v>
                </c:pt>
                <c:pt idx="16">
                  <c:v>6.6452199327878436E-2</c:v>
                </c:pt>
                <c:pt idx="17">
                  <c:v>6.5584838023853648E-2</c:v>
                </c:pt>
                <c:pt idx="18">
                  <c:v>6.222933091659047E-2</c:v>
                </c:pt>
                <c:pt idx="19">
                  <c:v>6.1138538087649241E-2</c:v>
                </c:pt>
                <c:pt idx="20">
                  <c:v>5.5187078938987465E-2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7D-41D1-8981-1C3F6BCA2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4'!$C$432</c:f>
              <c:strCache>
                <c:ptCount val="1"/>
                <c:pt idx="0">
                  <c:v>Fuel oil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4'!$S$431:$AM$431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4'!$S$432:$AM$432</c:f>
              <c:numCache>
                <c:formatCode>#,##0</c:formatCode>
                <c:ptCount val="21"/>
                <c:pt idx="0">
                  <c:v>11511.658934999999</c:v>
                </c:pt>
                <c:pt idx="1">
                  <c:v>11064.937842000001</c:v>
                </c:pt>
                <c:pt idx="2">
                  <c:v>12061.188741065855</c:v>
                </c:pt>
                <c:pt idx="3">
                  <c:v>12600.981905823783</c:v>
                </c:pt>
                <c:pt idx="4">
                  <c:v>14321.738599412418</c:v>
                </c:pt>
                <c:pt idx="5">
                  <c:v>13603.526121330175</c:v>
                </c:pt>
                <c:pt idx="6">
                  <c:v>10597.284104386272</c:v>
                </c:pt>
                <c:pt idx="7">
                  <c:v>11053.074291433517</c:v>
                </c:pt>
                <c:pt idx="8">
                  <c:v>12190.523356077134</c:v>
                </c:pt>
                <c:pt idx="9">
                  <c:v>11012.886502731453</c:v>
                </c:pt>
                <c:pt idx="10">
                  <c:v>10663.200096903565</c:v>
                </c:pt>
                <c:pt idx="11">
                  <c:v>10678.866455455332</c:v>
                </c:pt>
                <c:pt idx="12">
                  <c:v>13284.103466692253</c:v>
                </c:pt>
                <c:pt idx="13">
                  <c:v>12170.710258675204</c:v>
                </c:pt>
                <c:pt idx="14">
                  <c:v>11931.417447212489</c:v>
                </c:pt>
                <c:pt idx="15">
                  <c:v>11175.8505850356</c:v>
                </c:pt>
                <c:pt idx="16">
                  <c:v>8301.2285992637953</c:v>
                </c:pt>
                <c:pt idx="17">
                  <c:v>9438.549655010891</c:v>
                </c:pt>
                <c:pt idx="18">
                  <c:v>11123.995625947186</c:v>
                </c:pt>
                <c:pt idx="19">
                  <c:v>9850.5444225432111</c:v>
                </c:pt>
                <c:pt idx="20">
                  <c:v>8996.8393170396321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B-475E-A9BD-254AEAD3E547}"/>
            </c:ext>
          </c:extLst>
        </c:ser>
        <c:ser>
          <c:idx val="1"/>
          <c:order val="1"/>
          <c:tx>
            <c:strRef>
              <c:f>'Section 4'!$C$433</c:f>
              <c:strCache>
                <c:ptCount val="1"/>
                <c:pt idx="0">
                  <c:v>Gasoil / diesel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'Section 4'!$S$431:$AM$431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4'!$S$433:$AM$433</c:f>
              <c:numCache>
                <c:formatCode>#,##0</c:formatCode>
                <c:ptCount val="21"/>
                <c:pt idx="0">
                  <c:v>11885.711136000002</c:v>
                </c:pt>
                <c:pt idx="1">
                  <c:v>11596.989407999999</c:v>
                </c:pt>
                <c:pt idx="2">
                  <c:v>13202.274663200806</c:v>
                </c:pt>
                <c:pt idx="3">
                  <c:v>13461.89922958824</c:v>
                </c:pt>
                <c:pt idx="4">
                  <c:v>14489.60868676905</c:v>
                </c:pt>
                <c:pt idx="5">
                  <c:v>14124.235244425006</c:v>
                </c:pt>
                <c:pt idx="6">
                  <c:v>12442.482554133732</c:v>
                </c:pt>
                <c:pt idx="7">
                  <c:v>13694.455595324398</c:v>
                </c:pt>
                <c:pt idx="8">
                  <c:v>13501.615009499648</c:v>
                </c:pt>
                <c:pt idx="9">
                  <c:v>15071.22895981361</c:v>
                </c:pt>
                <c:pt idx="10">
                  <c:v>13714.632697699568</c:v>
                </c:pt>
                <c:pt idx="11">
                  <c:v>13055.054574336367</c:v>
                </c:pt>
                <c:pt idx="12">
                  <c:v>15755.040857613161</c:v>
                </c:pt>
                <c:pt idx="13">
                  <c:v>14859.301861863216</c:v>
                </c:pt>
                <c:pt idx="14">
                  <c:v>14624.756327566824</c:v>
                </c:pt>
                <c:pt idx="15">
                  <c:v>13339.030962642179</c:v>
                </c:pt>
                <c:pt idx="16">
                  <c:v>12769.366336275411</c:v>
                </c:pt>
                <c:pt idx="17">
                  <c:v>12544.160632603191</c:v>
                </c:pt>
                <c:pt idx="18">
                  <c:v>13202.944917059627</c:v>
                </c:pt>
                <c:pt idx="19">
                  <c:v>13437.883976061221</c:v>
                </c:pt>
                <c:pt idx="20">
                  <c:v>13030.715806547079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F1B-475E-A9BD-254AEAD3E547}"/>
            </c:ext>
          </c:extLst>
        </c:ser>
        <c:ser>
          <c:idx val="2"/>
          <c:order val="2"/>
          <c:tx>
            <c:strRef>
              <c:f>'Section 4'!$C$434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'Section 4'!$S$431:$AM$431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4'!$S$434:$AM$434</c:f>
              <c:numCache>
                <c:formatCode>#,##0</c:formatCode>
                <c:ptCount val="21"/>
                <c:pt idx="0">
                  <c:v>7914.6220499999999</c:v>
                </c:pt>
                <c:pt idx="1">
                  <c:v>6837.0444000000007</c:v>
                </c:pt>
                <c:pt idx="2">
                  <c:v>8458.5113101223978</c:v>
                </c:pt>
                <c:pt idx="3">
                  <c:v>7869.6994851028503</c:v>
                </c:pt>
                <c:pt idx="4">
                  <c:v>6107.5128491743499</c:v>
                </c:pt>
                <c:pt idx="5">
                  <c:v>7365.7778648958001</c:v>
                </c:pt>
                <c:pt idx="6">
                  <c:v>5963.988820428749</c:v>
                </c:pt>
                <c:pt idx="7">
                  <c:v>5746.4967652996502</c:v>
                </c:pt>
                <c:pt idx="8">
                  <c:v>6269.1928474993501</c:v>
                </c:pt>
                <c:pt idx="9">
                  <c:v>6826.9183748802461</c:v>
                </c:pt>
                <c:pt idx="10">
                  <c:v>6546.7797268505537</c:v>
                </c:pt>
                <c:pt idx="11">
                  <c:v>6093.5633009749999</c:v>
                </c:pt>
                <c:pt idx="12">
                  <c:v>7490.8338623454456</c:v>
                </c:pt>
                <c:pt idx="13">
                  <c:v>6858.5505378500002</c:v>
                </c:pt>
                <c:pt idx="14">
                  <c:v>6830.6155598128898</c:v>
                </c:pt>
                <c:pt idx="15">
                  <c:v>7449.4429441995571</c:v>
                </c:pt>
                <c:pt idx="16">
                  <c:v>6421.3490361042223</c:v>
                </c:pt>
                <c:pt idx="17">
                  <c:v>6653.9499290297772</c:v>
                </c:pt>
                <c:pt idx="18">
                  <c:v>6799.119832170667</c:v>
                </c:pt>
                <c:pt idx="19">
                  <c:v>6620.5353608387786</c:v>
                </c:pt>
                <c:pt idx="20">
                  <c:v>7381.7837748467782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F1B-475E-A9BD-254AEAD3E547}"/>
            </c:ext>
          </c:extLst>
        </c:ser>
        <c:ser>
          <c:idx val="3"/>
          <c:order val="3"/>
          <c:tx>
            <c:strRef>
              <c:f>'Section 4'!$C$435</c:f>
              <c:strCache>
                <c:ptCount val="1"/>
                <c:pt idx="0">
                  <c:v>Kerosene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4'!$S$431:$AM$431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4'!$S$435:$AM$435</c:f>
              <c:numCache>
                <c:formatCode>#,##0</c:formatCode>
                <c:ptCount val="21"/>
                <c:pt idx="0">
                  <c:v>3867.1378200000004</c:v>
                </c:pt>
                <c:pt idx="1">
                  <c:v>3093.7102560000008</c:v>
                </c:pt>
                <c:pt idx="2">
                  <c:v>2933.4548002465167</c:v>
                </c:pt>
                <c:pt idx="3">
                  <c:v>2802.3567042918721</c:v>
                </c:pt>
                <c:pt idx="4">
                  <c:v>2459.3149884816244</c:v>
                </c:pt>
                <c:pt idx="5">
                  <c:v>2576.8208561499046</c:v>
                </c:pt>
                <c:pt idx="6">
                  <c:v>2456.1058801567706</c:v>
                </c:pt>
                <c:pt idx="7">
                  <c:v>2575.6347620123124</c:v>
                </c:pt>
                <c:pt idx="8">
                  <c:v>1442.2786366424803</c:v>
                </c:pt>
                <c:pt idx="9">
                  <c:v>1620.4967388671887</c:v>
                </c:pt>
                <c:pt idx="10">
                  <c:v>1294.6766645387124</c:v>
                </c:pt>
                <c:pt idx="11">
                  <c:v>1679.3036898645285</c:v>
                </c:pt>
                <c:pt idx="12">
                  <c:v>1746.4100366972896</c:v>
                </c:pt>
                <c:pt idx="13">
                  <c:v>2147.753974497914</c:v>
                </c:pt>
                <c:pt idx="14">
                  <c:v>1939.3301743795621</c:v>
                </c:pt>
                <c:pt idx="15">
                  <c:v>2637.3884941264223</c:v>
                </c:pt>
                <c:pt idx="16">
                  <c:v>3764.3786919024847</c:v>
                </c:pt>
                <c:pt idx="17">
                  <c:v>3405.35797735195</c:v>
                </c:pt>
                <c:pt idx="18">
                  <c:v>3126.885407487006</c:v>
                </c:pt>
                <c:pt idx="19">
                  <c:v>3431.048667846801</c:v>
                </c:pt>
                <c:pt idx="20">
                  <c:v>3169.8646642735071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F1B-475E-A9BD-254AEAD3E547}"/>
            </c:ext>
          </c:extLst>
        </c:ser>
        <c:ser>
          <c:idx val="4"/>
          <c:order val="4"/>
          <c:tx>
            <c:strRef>
              <c:f>'Section 4'!$C$436</c:f>
              <c:strCache>
                <c:ptCount val="1"/>
                <c:pt idx="0">
                  <c:v>Jet kerosene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'Section 4'!$S$431:$AM$431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4'!$S$436:$AM$436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F1B-475E-A9BD-254AEAD3E547}"/>
            </c:ext>
          </c:extLst>
        </c:ser>
        <c:ser>
          <c:idx val="5"/>
          <c:order val="5"/>
          <c:tx>
            <c:strRef>
              <c:f>'Section 4'!$C$437</c:f>
              <c:strCache>
                <c:ptCount val="1"/>
                <c:pt idx="0">
                  <c:v>Refinery gas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4'!$S$431:$AM$431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4'!$S$437:$AM$437</c:f>
              <c:numCache>
                <c:formatCode>#,##0</c:formatCode>
                <c:ptCount val="21"/>
                <c:pt idx="0">
                  <c:v>1218.1948170000001</c:v>
                </c:pt>
                <c:pt idx="1">
                  <c:v>1139.6016030000001</c:v>
                </c:pt>
                <c:pt idx="2">
                  <c:v>1265.4272022210212</c:v>
                </c:pt>
                <c:pt idx="3">
                  <c:v>1228.4388744782136</c:v>
                </c:pt>
                <c:pt idx="4">
                  <c:v>1160.9671490789844</c:v>
                </c:pt>
                <c:pt idx="5">
                  <c:v>1205.7017811679034</c:v>
                </c:pt>
                <c:pt idx="6">
                  <c:v>1091.3131505541457</c:v>
                </c:pt>
                <c:pt idx="7">
                  <c:v>996.71797928916476</c:v>
                </c:pt>
                <c:pt idx="8">
                  <c:v>466.18947182621901</c:v>
                </c:pt>
                <c:pt idx="9">
                  <c:v>457.82226950661334</c:v>
                </c:pt>
                <c:pt idx="10">
                  <c:v>803.48062171785</c:v>
                </c:pt>
                <c:pt idx="11">
                  <c:v>863.20063567625959</c:v>
                </c:pt>
                <c:pt idx="12">
                  <c:v>1244.9813044808191</c:v>
                </c:pt>
                <c:pt idx="13">
                  <c:v>1070.6683384158503</c:v>
                </c:pt>
                <c:pt idx="14">
                  <c:v>1047.3888226987797</c:v>
                </c:pt>
                <c:pt idx="15">
                  <c:v>1046.9091530319415</c:v>
                </c:pt>
                <c:pt idx="16">
                  <c:v>876.80108878440296</c:v>
                </c:pt>
                <c:pt idx="17">
                  <c:v>987.07676090647794</c:v>
                </c:pt>
                <c:pt idx="18">
                  <c:v>1133.2337835852597</c:v>
                </c:pt>
                <c:pt idx="19">
                  <c:v>1368.2016573661729</c:v>
                </c:pt>
                <c:pt idx="20">
                  <c:v>1235.2849090665213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F1B-475E-A9BD-254AEAD3E547}"/>
            </c:ext>
          </c:extLst>
        </c:ser>
        <c:ser>
          <c:idx val="6"/>
          <c:order val="6"/>
          <c:tx>
            <c:strRef>
              <c:f>'Section 4'!$C$438</c:f>
              <c:strCache>
                <c:ptCount val="1"/>
                <c:pt idx="0">
                  <c:v>LPG</c:v>
                </c:pt>
              </c:strCache>
            </c:strRef>
          </c:tx>
          <c:spPr>
            <a:pattFill prst="dkUpDiag">
              <a:fgClr>
                <a:schemeClr val="accent5">
                  <a:lumMod val="5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'Section 4'!$S$431:$AM$431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4'!$S$438:$AM$438</c:f>
              <c:numCache>
                <c:formatCode>#,##0</c:formatCode>
                <c:ptCount val="21"/>
                <c:pt idx="0">
                  <c:v>772.83327100000008</c:v>
                </c:pt>
                <c:pt idx="1">
                  <c:v>694.24005700000009</c:v>
                </c:pt>
                <c:pt idx="2">
                  <c:v>740.22936083025331</c:v>
                </c:pt>
                <c:pt idx="3">
                  <c:v>647.77384168787364</c:v>
                </c:pt>
                <c:pt idx="4">
                  <c:v>468.32267678107593</c:v>
                </c:pt>
                <c:pt idx="5">
                  <c:v>439.00924823490408</c:v>
                </c:pt>
                <c:pt idx="6">
                  <c:v>449.84593717850498</c:v>
                </c:pt>
                <c:pt idx="7">
                  <c:v>748.61758734524437</c:v>
                </c:pt>
                <c:pt idx="8">
                  <c:v>871.78275393051422</c:v>
                </c:pt>
                <c:pt idx="9">
                  <c:v>951.49126027384807</c:v>
                </c:pt>
                <c:pt idx="10">
                  <c:v>825.55455516863719</c:v>
                </c:pt>
                <c:pt idx="11">
                  <c:v>781.23063100922786</c:v>
                </c:pt>
                <c:pt idx="12">
                  <c:v>612.89493136640101</c:v>
                </c:pt>
                <c:pt idx="13">
                  <c:v>556.92221238369518</c:v>
                </c:pt>
                <c:pt idx="14">
                  <c:v>635.69956296514681</c:v>
                </c:pt>
                <c:pt idx="15">
                  <c:v>753.5944935500778</c:v>
                </c:pt>
                <c:pt idx="16">
                  <c:v>587.86858110216508</c:v>
                </c:pt>
                <c:pt idx="17">
                  <c:v>684.50745369005028</c:v>
                </c:pt>
                <c:pt idx="18">
                  <c:v>549.39400166342512</c:v>
                </c:pt>
                <c:pt idx="19">
                  <c:v>490.8741648527913</c:v>
                </c:pt>
                <c:pt idx="20">
                  <c:v>476.60062484960167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F1B-475E-A9BD-254AEAD3E547}"/>
            </c:ext>
          </c:extLst>
        </c:ser>
        <c:ser>
          <c:idx val="7"/>
          <c:order val="7"/>
          <c:tx>
            <c:strRef>
              <c:f>'Section 4'!$C$439</c:f>
              <c:strCache>
                <c:ptCount val="1"/>
                <c:pt idx="0">
                  <c:v>Naphtha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'Section 4'!$S$431:$AM$431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4'!$S$439:$AM$439</c:f>
              <c:numCache>
                <c:formatCode>#,##0</c:formatCode>
                <c:ptCount val="21"/>
                <c:pt idx="0">
                  <c:v>378.91702999999995</c:v>
                </c:pt>
                <c:pt idx="1">
                  <c:v>256.68572999999998</c:v>
                </c:pt>
                <c:pt idx="2">
                  <c:v>63.066539776032002</c:v>
                </c:pt>
                <c:pt idx="3">
                  <c:v>103.48484441968999</c:v>
                </c:pt>
                <c:pt idx="4">
                  <c:v>117.43109350205</c:v>
                </c:pt>
                <c:pt idx="5">
                  <c:v>298.53186001760002</c:v>
                </c:pt>
                <c:pt idx="6">
                  <c:v>290.10896225025004</c:v>
                </c:pt>
                <c:pt idx="7">
                  <c:v>342.85582627941</c:v>
                </c:pt>
                <c:pt idx="8">
                  <c:v>204.27530762409771</c:v>
                </c:pt>
                <c:pt idx="9">
                  <c:v>117.38840919533889</c:v>
                </c:pt>
                <c:pt idx="10">
                  <c:v>349.1864103875829</c:v>
                </c:pt>
                <c:pt idx="11">
                  <c:v>243.69560703388814</c:v>
                </c:pt>
                <c:pt idx="12">
                  <c:v>351.68762745354974</c:v>
                </c:pt>
                <c:pt idx="13">
                  <c:v>930.71216083803165</c:v>
                </c:pt>
                <c:pt idx="14">
                  <c:v>1153.4204088616646</c:v>
                </c:pt>
                <c:pt idx="15">
                  <c:v>427.50302631453042</c:v>
                </c:pt>
                <c:pt idx="16">
                  <c:v>507.76631919757597</c:v>
                </c:pt>
                <c:pt idx="17">
                  <c:v>1090.8584705106355</c:v>
                </c:pt>
                <c:pt idx="18">
                  <c:v>1090.9624093225759</c:v>
                </c:pt>
                <c:pt idx="19">
                  <c:v>1472.4079980446684</c:v>
                </c:pt>
                <c:pt idx="20">
                  <c:v>371.46623877451657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F1B-475E-A9BD-254AEAD3E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4'!$C$469</c:f>
              <c:strCache>
                <c:ptCount val="1"/>
                <c:pt idx="0">
                  <c:v>Consumption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0"/>
              <c:layout>
                <c:manualLayout>
                  <c:x val="-0.10806867499196945"/>
                  <c:y val="5.0073660100107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E7-4223-832F-182CEFD878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4'!$S$468:$AM$468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4'!$S$469:$AM$469</c:f>
              <c:numCache>
                <c:formatCode>#,##0</c:formatCode>
                <c:ptCount val="21"/>
                <c:pt idx="0">
                  <c:v>551</c:v>
                </c:pt>
                <c:pt idx="1">
                  <c:v>552</c:v>
                </c:pt>
                <c:pt idx="2">
                  <c:v>530.1</c:v>
                </c:pt>
                <c:pt idx="3">
                  <c:v>571.89621411428573</c:v>
                </c:pt>
                <c:pt idx="4">
                  <c:v>546.15251999999998</c:v>
                </c:pt>
                <c:pt idx="5">
                  <c:v>522.855501</c:v>
                </c:pt>
                <c:pt idx="6">
                  <c:v>577.52484500000003</c:v>
                </c:pt>
                <c:pt idx="7">
                  <c:v>289.33926999999994</c:v>
                </c:pt>
                <c:pt idx="9">
                  <c:v>346.52347600000002</c:v>
                </c:pt>
                <c:pt idx="10">
                  <c:v>585.18931000000009</c:v>
                </c:pt>
                <c:pt idx="11">
                  <c:v>500.72879999999998</c:v>
                </c:pt>
                <c:pt idx="12">
                  <c:v>530.34710000000007</c:v>
                </c:pt>
                <c:pt idx="13">
                  <c:v>532.40442999999993</c:v>
                </c:pt>
                <c:pt idx="14">
                  <c:v>398.64298999999994</c:v>
                </c:pt>
                <c:pt idx="15">
                  <c:v>499.32628</c:v>
                </c:pt>
                <c:pt idx="16">
                  <c:v>478.31583000000001</c:v>
                </c:pt>
                <c:pt idx="17">
                  <c:v>535.78215</c:v>
                </c:pt>
                <c:pt idx="18">
                  <c:v>515.43502000000001</c:v>
                </c:pt>
                <c:pt idx="19">
                  <c:v>402.84500000000003</c:v>
                </c:pt>
                <c:pt idx="20">
                  <c:v>437.94670000000002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7-4223-832F-182CEFD878E9}"/>
            </c:ext>
          </c:extLst>
        </c:ser>
        <c:ser>
          <c:idx val="1"/>
          <c:order val="1"/>
          <c:tx>
            <c:strRef>
              <c:f>'Section 4'!$C$470</c:f>
              <c:strCache>
                <c:ptCount val="1"/>
                <c:pt idx="0">
                  <c:v>Generation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20"/>
              <c:layout>
                <c:manualLayout>
                  <c:x val="-8.728623749351383E-2"/>
                  <c:y val="9.657063019306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E7-4223-832F-182CEFD878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4'!$S$468:$AM$468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4'!$S$470:$AM$470</c:f>
              <c:numCache>
                <c:formatCode>#,##0</c:formatCode>
                <c:ptCount val="21"/>
                <c:pt idx="0">
                  <c:v>358</c:v>
                </c:pt>
                <c:pt idx="1">
                  <c:v>354</c:v>
                </c:pt>
                <c:pt idx="2">
                  <c:v>343.91</c:v>
                </c:pt>
                <c:pt idx="3">
                  <c:v>363.82340642960452</c:v>
                </c:pt>
                <c:pt idx="4">
                  <c:v>349.30319550720003</c:v>
                </c:pt>
                <c:pt idx="5">
                  <c:v>331.26812194560006</c:v>
                </c:pt>
                <c:pt idx="6">
                  <c:v>355.26892664320002</c:v>
                </c:pt>
                <c:pt idx="7">
                  <c:v>176.86230796800001</c:v>
                </c:pt>
                <c:pt idx="9">
                  <c:v>211.7719574784</c:v>
                </c:pt>
                <c:pt idx="10">
                  <c:v>344.72777740800001</c:v>
                </c:pt>
                <c:pt idx="11">
                  <c:v>279.07724544000007</c:v>
                </c:pt>
                <c:pt idx="12">
                  <c:v>288.10776704</c:v>
                </c:pt>
                <c:pt idx="13">
                  <c:v>291.94535193600001</c:v>
                </c:pt>
                <c:pt idx="14">
                  <c:v>203.46250035200001</c:v>
                </c:pt>
                <c:pt idx="15">
                  <c:v>237.56906291200002</c:v>
                </c:pt>
                <c:pt idx="16">
                  <c:v>245.31876825600003</c:v>
                </c:pt>
                <c:pt idx="17">
                  <c:v>291.56230937599997</c:v>
                </c:pt>
                <c:pt idx="18">
                  <c:v>286.27478762135917</c:v>
                </c:pt>
                <c:pt idx="19">
                  <c:v>247.0044498381877</c:v>
                </c:pt>
                <c:pt idx="20">
                  <c:v>294.86741504854371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7-4223-832F-182CEFD87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021664"/>
        <c:axId val="1057008544"/>
      </c:lineChart>
      <c:lineChart>
        <c:grouping val="standard"/>
        <c:varyColors val="0"/>
        <c:ser>
          <c:idx val="2"/>
          <c:order val="2"/>
          <c:tx>
            <c:strRef>
              <c:f>'Section 4'!$C$471</c:f>
              <c:strCache>
                <c:ptCount val="1"/>
                <c:pt idx="0">
                  <c:v>Efficiency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20"/>
              <c:layout>
                <c:manualLayout>
                  <c:x val="-0.13300759999011608"/>
                  <c:y val="-3.2190210064355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E7-4223-832F-182CEFD878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'Section 4'!$S$468:$AM$468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4'!$S$471:$AM$471</c:f>
              <c:numCache>
                <c:formatCode>0%</c:formatCode>
                <c:ptCount val="21"/>
                <c:pt idx="0">
                  <c:v>0.64972776769509977</c:v>
                </c:pt>
                <c:pt idx="1">
                  <c:v>0.64130434782608692</c:v>
                </c:pt>
                <c:pt idx="2">
                  <c:v>0.64876438407847581</c:v>
                </c:pt>
                <c:pt idx="3">
                  <c:v>0.63617033554430791</c:v>
                </c:pt>
                <c:pt idx="4">
                  <c:v>0.63957078419632674</c:v>
                </c:pt>
                <c:pt idx="5">
                  <c:v>0.63357490035397002</c:v>
                </c:pt>
                <c:pt idx="6">
                  <c:v>0.61515782345814063</c:v>
                </c:pt>
                <c:pt idx="7">
                  <c:v>0.61126271580072777</c:v>
                </c:pt>
                <c:pt idx="9">
                  <c:v>0.61113307508897319</c:v>
                </c:pt>
                <c:pt idx="10">
                  <c:v>0.58908761919796515</c:v>
                </c:pt>
                <c:pt idx="11">
                  <c:v>0.55734210902188985</c:v>
                </c:pt>
                <c:pt idx="12">
                  <c:v>0.5432437870217447</c:v>
                </c:pt>
                <c:pt idx="13">
                  <c:v>0.54835259717128959</c:v>
                </c:pt>
                <c:pt idx="14">
                  <c:v>0.51038775409546278</c:v>
                </c:pt>
                <c:pt idx="15">
                  <c:v>0.47577920976240229</c:v>
                </c:pt>
                <c:pt idx="16">
                  <c:v>0.51288030391132988</c:v>
                </c:pt>
                <c:pt idx="17">
                  <c:v>0.54418070735652535</c:v>
                </c:pt>
                <c:pt idx="18">
                  <c:v>0.55540422461275363</c:v>
                </c:pt>
                <c:pt idx="19">
                  <c:v>0.61315009454799663</c:v>
                </c:pt>
                <c:pt idx="20">
                  <c:v>0.67329520932237574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7-4223-832F-182CEFD87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93071"/>
        <c:axId val="1772911488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GWh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valAx>
        <c:axId val="17729114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093071"/>
        <c:crosses val="max"/>
        <c:crossBetween val="between"/>
      </c:valAx>
      <c:catAx>
        <c:axId val="2260930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72911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4'!$C$570</c:f>
              <c:strCache>
                <c:ptCount val="1"/>
                <c:pt idx="0">
                  <c:v>Briquette production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4'!$S$468:$AM$468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4'!$S$570:$AM$570</c:f>
              <c:numCache>
                <c:formatCode>#,##0</c:formatCode>
                <c:ptCount val="21"/>
                <c:pt idx="0">
                  <c:v>1437.4331100000002</c:v>
                </c:pt>
                <c:pt idx="1">
                  <c:v>1061.3305399999999</c:v>
                </c:pt>
                <c:pt idx="2">
                  <c:v>1109.4304522400002</c:v>
                </c:pt>
                <c:pt idx="3">
                  <c:v>1143.8206529900001</c:v>
                </c:pt>
                <c:pt idx="4">
                  <c:v>1100.2545799500001</c:v>
                </c:pt>
                <c:pt idx="5">
                  <c:v>1074.5559550300002</c:v>
                </c:pt>
                <c:pt idx="6">
                  <c:v>1253.98264137</c:v>
                </c:pt>
                <c:pt idx="7">
                  <c:v>1225.8882946000001</c:v>
                </c:pt>
                <c:pt idx="8">
                  <c:v>988.89215460000014</c:v>
                </c:pt>
                <c:pt idx="9">
                  <c:v>1012.5814644200002</c:v>
                </c:pt>
                <c:pt idx="10">
                  <c:v>1234.0028363500001</c:v>
                </c:pt>
                <c:pt idx="11">
                  <c:v>1067.3481811200002</c:v>
                </c:pt>
                <c:pt idx="12">
                  <c:v>760.26816085000007</c:v>
                </c:pt>
                <c:pt idx="13">
                  <c:v>943.7392378400001</c:v>
                </c:pt>
                <c:pt idx="14">
                  <c:v>873.9490267000001</c:v>
                </c:pt>
                <c:pt idx="15">
                  <c:v>752.13301074000003</c:v>
                </c:pt>
                <c:pt idx="16">
                  <c:v>632.58324460830011</c:v>
                </c:pt>
                <c:pt idx="17">
                  <c:v>724.70699308480016</c:v>
                </c:pt>
                <c:pt idx="18">
                  <c:v>639.89875902438018</c:v>
                </c:pt>
                <c:pt idx="19">
                  <c:v>375.65779007030011</c:v>
                </c:pt>
                <c:pt idx="20">
                  <c:v>135.4980092058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A-41D1-8B1D-6770B1F25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GWh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4'!$C$542</c:f>
              <c:strCache>
                <c:ptCount val="1"/>
                <c:pt idx="0">
                  <c:v>Consumption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4'!$AL$468:$AM$468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'Section 4'!$AL$542:$AM$542</c:f>
              <c:numCache>
                <c:formatCode>#,##0</c:formatCode>
                <c:ptCount val="2"/>
                <c:pt idx="0">
                  <c:v>24.242999999999999</c:v>
                </c:pt>
                <c:pt idx="1">
                  <c:v>35.136699999999998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7B-429E-A691-294F0C6D8611}"/>
            </c:ext>
          </c:extLst>
        </c:ser>
        <c:ser>
          <c:idx val="1"/>
          <c:order val="1"/>
          <c:tx>
            <c:strRef>
              <c:f>'Section 4'!$C$543</c:f>
              <c:strCache>
                <c:ptCount val="1"/>
                <c:pt idx="0">
                  <c:v>Generation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4'!$AL$468:$AM$468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'Section 4'!$AL$543:$AM$543</c:f>
              <c:numCache>
                <c:formatCode>#,##0</c:formatCode>
                <c:ptCount val="2"/>
                <c:pt idx="0">
                  <c:v>3.69</c:v>
                </c:pt>
                <c:pt idx="1">
                  <c:v>7.1731999999999987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7B-429E-A691-294F0C6D8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GWh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4'!$C$520</c:f>
              <c:strCache>
                <c:ptCount val="1"/>
                <c:pt idx="0">
                  <c:v>1 - 10 MWh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4'!$AJ$468:$AM$468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'Section 4'!$AJ$520:$AM$520</c:f>
              <c:numCache>
                <c:formatCode>#,##0</c:formatCode>
                <c:ptCount val="4"/>
                <c:pt idx="0">
                  <c:v>15.24</c:v>
                </c:pt>
                <c:pt idx="1">
                  <c:v>19.739999999999998</c:v>
                </c:pt>
                <c:pt idx="2">
                  <c:v>30.46</c:v>
                </c:pt>
                <c:pt idx="3">
                  <c:v>30.46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8-4F59-816C-E4DEA22AED45}"/>
            </c:ext>
          </c:extLst>
        </c:ser>
        <c:ser>
          <c:idx val="1"/>
          <c:order val="1"/>
          <c:tx>
            <c:strRef>
              <c:f>'Section 4'!$C$521</c:f>
              <c:strCache>
                <c:ptCount val="1"/>
                <c:pt idx="0">
                  <c:v>10 - 100 MWh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4'!$AJ$468:$AM$468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'Section 4'!$AJ$521:$AM$521</c:f>
              <c:numCache>
                <c:formatCode>#,##0</c:formatCode>
                <c:ptCount val="4"/>
                <c:pt idx="0">
                  <c:v>0</c:v>
                </c:pt>
                <c:pt idx="1">
                  <c:v>144.19999999999999</c:v>
                </c:pt>
                <c:pt idx="2">
                  <c:v>297.45</c:v>
                </c:pt>
                <c:pt idx="3">
                  <c:v>327.45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38-4F59-816C-E4DEA22AED45}"/>
            </c:ext>
          </c:extLst>
        </c:ser>
        <c:ser>
          <c:idx val="2"/>
          <c:order val="2"/>
          <c:tx>
            <c:strRef>
              <c:f>'Section 4'!$C$522</c:f>
              <c:strCache>
                <c:ptCount val="1"/>
                <c:pt idx="0">
                  <c:v>&gt; 100 MWh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'Section 4'!$AJ$468:$AM$468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'Section 4'!$AJ$522:$AM$522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38-4F59-816C-E4DEA22AE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4'!$C$496</c:f>
              <c:strCache>
                <c:ptCount val="1"/>
                <c:pt idx="0">
                  <c:v>1 - 10 MWh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4'!$AJ$468:$AM$468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'Section 4'!$AJ$496:$AM$496</c:f>
              <c:numCache>
                <c:formatCode>#,##0</c:formatCode>
                <c:ptCount val="4"/>
                <c:pt idx="0">
                  <c:v>19.5</c:v>
                </c:pt>
                <c:pt idx="1">
                  <c:v>28.5</c:v>
                </c:pt>
                <c:pt idx="2">
                  <c:v>47.5</c:v>
                </c:pt>
                <c:pt idx="3">
                  <c:v>47.5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1D-4408-A3B8-264A6081FA81}"/>
            </c:ext>
          </c:extLst>
        </c:ser>
        <c:ser>
          <c:idx val="1"/>
          <c:order val="1"/>
          <c:tx>
            <c:strRef>
              <c:f>'Section 4'!$C$497</c:f>
              <c:strCache>
                <c:ptCount val="1"/>
                <c:pt idx="0">
                  <c:v>10 - 100 MWh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4'!$AJ$468:$AM$468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'Section 4'!$AJ$497:$AM$497</c:f>
              <c:numCache>
                <c:formatCode>#,##0</c:formatCode>
                <c:ptCount val="4"/>
                <c:pt idx="0">
                  <c:v>0</c:v>
                </c:pt>
                <c:pt idx="1">
                  <c:v>237.4</c:v>
                </c:pt>
                <c:pt idx="2">
                  <c:v>366.4</c:v>
                </c:pt>
                <c:pt idx="3">
                  <c:v>426.4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1D-4408-A3B8-264A6081FA81}"/>
            </c:ext>
          </c:extLst>
        </c:ser>
        <c:ser>
          <c:idx val="2"/>
          <c:order val="2"/>
          <c:tx>
            <c:strRef>
              <c:f>'Section 4'!$C$498</c:f>
              <c:strCache>
                <c:ptCount val="1"/>
                <c:pt idx="0">
                  <c:v>&gt; 100 MWh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'Section 4'!$AJ$468:$AM$468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'Section 4'!$AJ$498:$AM$498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1D-4408-A3B8-264A6081F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456036745406818E-2"/>
          <c:y val="5.0925925925925923E-2"/>
          <c:w val="0.88498840769903764"/>
          <c:h val="0.7981736468246187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'Section 1'!$C$205</c:f>
              <c:strCache>
                <c:ptCount val="1"/>
                <c:pt idx="0">
                  <c:v>RED-I Results</c:v>
                </c:pt>
              </c:strCache>
            </c:strRef>
          </c:tx>
          <c:spPr>
            <a:solidFill>
              <a:srgbClr val="D6EDBD"/>
            </a:solidFill>
            <a:ln>
              <a:noFill/>
            </a:ln>
            <a:effectLst/>
          </c:spPr>
          <c:invertIfNegative val="0"/>
          <c:cat>
            <c:numRef>
              <c:f>'Section 1'!$F$204:$W$204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'Section 1'!$F$205:$W$205</c:f>
              <c:numCache>
                <c:formatCode>0.0%</c:formatCode>
                <c:ptCount val="18"/>
                <c:pt idx="0">
                  <c:v>7.3859575298826738E-2</c:v>
                </c:pt>
                <c:pt idx="1">
                  <c:v>8.4926234553098709E-2</c:v>
                </c:pt>
                <c:pt idx="2">
                  <c:v>9.0202028532567965E-2</c:v>
                </c:pt>
                <c:pt idx="3">
                  <c:v>9.1693162526051392E-2</c:v>
                </c:pt>
                <c:pt idx="4">
                  <c:v>0.10544034453272853</c:v>
                </c:pt>
                <c:pt idx="5">
                  <c:v>0.10986254180900634</c:v>
                </c:pt>
                <c:pt idx="6">
                  <c:v>0.1205512332443109</c:v>
                </c:pt>
                <c:pt idx="7">
                  <c:v>0.13658439448347401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4-4571-963C-721DA2C81546}"/>
            </c:ext>
          </c:extLst>
        </c:ser>
        <c:ser>
          <c:idx val="1"/>
          <c:order val="1"/>
          <c:tx>
            <c:strRef>
              <c:f>'Section 1'!$C$206</c:f>
              <c:strCache>
                <c:ptCount val="1"/>
                <c:pt idx="0">
                  <c:v>StatTrans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'Section 1'!$F$204:$W$204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'Section 1'!$F$206:$W$206</c:f>
              <c:numCache>
                <c:formatCode>0.0%</c:formatCode>
                <c:ptCount val="18"/>
                <c:pt idx="7">
                  <c:v>2.5015605516525985E-2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AA-469C-87A0-FD3C680A7B77}"/>
            </c:ext>
          </c:extLst>
        </c:ser>
        <c:ser>
          <c:idx val="2"/>
          <c:order val="2"/>
          <c:tx>
            <c:strRef>
              <c:f>'Section 1'!$C$207</c:f>
              <c:strCache>
                <c:ptCount val="1"/>
                <c:pt idx="0">
                  <c:v>RED-II Results</c:v>
                </c:pt>
              </c:strCache>
            </c:strRef>
          </c:tx>
          <c:spPr>
            <a:solidFill>
              <a:srgbClr val="5F9127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pattFill prst="wdUpDiag">
                <a:fgClr>
                  <a:srgbClr val="5F9127"/>
                </a:fgClr>
                <a:bgClr>
                  <a:srgbClr val="D6EDBD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EAA-469C-87A0-FD3C680A7B77}"/>
              </c:ext>
            </c:extLst>
          </c:dPt>
          <c:cat>
            <c:numRef>
              <c:f>'Section 1'!$F$204:$W$204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'Section 1'!$F$207:$W$207</c:f>
              <c:numCache>
                <c:formatCode>0.0%</c:formatCode>
                <c:ptCount val="18"/>
                <c:pt idx="8">
                  <c:v>0.13</c:v>
                </c:pt>
                <c:pt idx="9">
                  <c:v>0.13070000000000001</c:v>
                </c:pt>
                <c:pt idx="10">
                  <c:v>0.1525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AA-469C-87A0-FD3C680A7B77}"/>
            </c:ext>
          </c:extLst>
        </c:ser>
        <c:ser>
          <c:idx val="3"/>
          <c:order val="3"/>
          <c:tx>
            <c:strRef>
              <c:f>'Section 1'!$C$208</c:f>
              <c:strCache>
                <c:ptCount val="1"/>
                <c:pt idx="0">
                  <c:v>RED-II Target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1'!$F$204:$W$204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'Section 1'!$F$208:$W$208</c:f>
              <c:numCache>
                <c:formatCode>0.0%</c:formatCode>
                <c:ptCount val="18"/>
                <c:pt idx="9">
                  <c:v>6.2299999999999994E-2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AA-469C-87A0-FD3C680A7B77}"/>
            </c:ext>
          </c:extLst>
        </c:ser>
        <c:ser>
          <c:idx val="4"/>
          <c:order val="4"/>
          <c:tx>
            <c:strRef>
              <c:f>'Section 1'!$C$209</c:f>
              <c:strCache>
                <c:ptCount val="1"/>
                <c:pt idx="0">
                  <c:v>RED-III Targets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1'!$F$204:$W$204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'Section 1'!$F$209:$W$209</c:f>
              <c:numCache>
                <c:formatCode>0.0%</c:formatCode>
                <c:ptCount val="18"/>
                <c:pt idx="12">
                  <c:v>0.27600000000000002</c:v>
                </c:pt>
                <c:pt idx="14">
                  <c:v>0.33600000000000002</c:v>
                </c:pt>
                <c:pt idx="17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AA-469C-87A0-FD3C680A7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080461343"/>
        <c:axId val="1080464223"/>
      </c:barChart>
      <c:catAx>
        <c:axId val="1080461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464223"/>
        <c:crosses val="autoZero"/>
        <c:auto val="1"/>
        <c:lblAlgn val="ctr"/>
        <c:lblOffset val="100"/>
        <c:noMultiLvlLbl val="0"/>
      </c:catAx>
      <c:valAx>
        <c:axId val="1080464223"/>
        <c:scaling>
          <c:orientation val="minMax"/>
          <c:max val="0.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461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0623706798729285E-2"/>
          <c:y val="3.978066934268272E-2"/>
          <c:w val="0.17388695540367877"/>
          <c:h val="0.56299325480720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'Section 4'!$C$399</c:f>
              <c:strCache>
                <c:ptCount val="1"/>
                <c:pt idx="0">
                  <c:v>Added wind capacity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val>
            <c:numRef>
              <c:f>'Section 4'!$P$399:$AM$399</c:f>
              <c:numCache>
                <c:formatCode>General</c:formatCode>
                <c:ptCount val="24"/>
                <c:pt idx="0">
                  <c:v>46.3</c:v>
                </c:pt>
                <c:pt idx="1">
                  <c:v>6.4000000000000057</c:v>
                </c:pt>
                <c:pt idx="2">
                  <c:v>11.900000000000006</c:v>
                </c:pt>
                <c:pt idx="3">
                  <c:v>75.5</c:v>
                </c:pt>
                <c:pt idx="4">
                  <c:v>126.09999999999997</c:v>
                </c:pt>
                <c:pt idx="5">
                  <c:v>156.90000000000003</c:v>
                </c:pt>
                <c:pt idx="6">
                  <c:v>183.2</c:v>
                </c:pt>
                <c:pt idx="7">
                  <c:v>64</c:v>
                </c:pt>
                <c:pt idx="8">
                  <c:v>201.79999999999995</c:v>
                </c:pt>
                <c:pt idx="9">
                  <c:v>309</c:v>
                </c:pt>
                <c:pt idx="10">
                  <c:v>139.10000000000014</c:v>
                </c:pt>
                <c:pt idx="11">
                  <c:v>194.19999999999982</c:v>
                </c:pt>
                <c:pt idx="12">
                  <c:v>119.75</c:v>
                </c:pt>
                <c:pt idx="13">
                  <c:v>218.95000000000005</c:v>
                </c:pt>
                <c:pt idx="14">
                  <c:v>359.95000000000005</c:v>
                </c:pt>
                <c:pt idx="15">
                  <c:v>167.90000000000009</c:v>
                </c:pt>
                <c:pt idx="16">
                  <c:v>350.5</c:v>
                </c:pt>
                <c:pt idx="17">
                  <c:v>517.5</c:v>
                </c:pt>
                <c:pt idx="18">
                  <c:v>354.69999999999982</c:v>
                </c:pt>
                <c:pt idx="19">
                  <c:v>452.60000000000082</c:v>
                </c:pt>
                <c:pt idx="20">
                  <c:v>180.25</c:v>
                </c:pt>
                <c:pt idx="21">
                  <c:v>32.341000000000349</c:v>
                </c:pt>
                <c:pt idx="22">
                  <c:v>197.08999999999924</c:v>
                </c:pt>
                <c:pt idx="23">
                  <c:v>203.11999999999989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0F4-4729-9FDA-0AA379B2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919021664"/>
        <c:axId val="1057008544"/>
      </c:barChart>
      <c:lineChart>
        <c:grouping val="standard"/>
        <c:varyColors val="0"/>
        <c:ser>
          <c:idx val="4"/>
          <c:order val="1"/>
          <c:tx>
            <c:strRef>
              <c:f>'Section 4'!$C$400</c:f>
              <c:strCache>
                <c:ptCount val="1"/>
                <c:pt idx="0">
                  <c:v>Total installed wind capacity</c:v>
                </c:pt>
              </c:strCache>
            </c:strRef>
          </c:tx>
          <c:spPr>
            <a:ln w="2857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/>
              </a:solidFill>
              <a:ln w="9525">
                <a:solidFill>
                  <a:schemeClr val="bg2">
                    <a:lumMod val="50000"/>
                  </a:schemeClr>
                </a:solidFill>
              </a:ln>
              <a:effectLst/>
            </c:spPr>
          </c:marker>
          <c:val>
            <c:numRef>
              <c:f>'Section 4'!$P$400:$AM$400</c:f>
              <c:numCache>
                <c:formatCode>General</c:formatCode>
                <c:ptCount val="24"/>
                <c:pt idx="0">
                  <c:v>116.5</c:v>
                </c:pt>
                <c:pt idx="1">
                  <c:v>122.9</c:v>
                </c:pt>
                <c:pt idx="2">
                  <c:v>134.80000000000001</c:v>
                </c:pt>
                <c:pt idx="3">
                  <c:v>210.3</c:v>
                </c:pt>
                <c:pt idx="4">
                  <c:v>336.4</c:v>
                </c:pt>
                <c:pt idx="5">
                  <c:v>493.3</c:v>
                </c:pt>
                <c:pt idx="6">
                  <c:v>676.5</c:v>
                </c:pt>
                <c:pt idx="7">
                  <c:v>740.5</c:v>
                </c:pt>
                <c:pt idx="8">
                  <c:v>942.3</c:v>
                </c:pt>
                <c:pt idx="9">
                  <c:v>1251.3</c:v>
                </c:pt>
                <c:pt idx="10">
                  <c:v>1390.4</c:v>
                </c:pt>
                <c:pt idx="11">
                  <c:v>1584.6</c:v>
                </c:pt>
                <c:pt idx="12">
                  <c:v>1704.35</c:v>
                </c:pt>
                <c:pt idx="13">
                  <c:v>1923.3</c:v>
                </c:pt>
                <c:pt idx="14">
                  <c:v>2283.25</c:v>
                </c:pt>
                <c:pt idx="15">
                  <c:v>2451.15</c:v>
                </c:pt>
                <c:pt idx="16">
                  <c:v>2801.65</c:v>
                </c:pt>
                <c:pt idx="17">
                  <c:v>3319.15</c:v>
                </c:pt>
                <c:pt idx="18">
                  <c:v>3673.85</c:v>
                </c:pt>
                <c:pt idx="19">
                  <c:v>4126.4500000000007</c:v>
                </c:pt>
                <c:pt idx="20">
                  <c:v>4306.7000000000007</c:v>
                </c:pt>
                <c:pt idx="21">
                  <c:v>4339.0410000000011</c:v>
                </c:pt>
                <c:pt idx="22">
                  <c:v>4536.1310000000003</c:v>
                </c:pt>
                <c:pt idx="23">
                  <c:v>4739.2510000000002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0F4-4729-9FDA-0AA379B2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2748000"/>
        <c:axId val="1718844192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Added capacity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valAx>
        <c:axId val="171884419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Total installed capacity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2748000"/>
        <c:crosses val="max"/>
        <c:crossBetween val="between"/>
      </c:valAx>
      <c:catAx>
        <c:axId val="1942748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88441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'Section 4'!$C$373</c:f>
              <c:strCache>
                <c:ptCount val="1"/>
                <c:pt idx="0">
                  <c:v>Rooftop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/>
              </a:solidFill>
            </a:ln>
            <a:effectLst/>
          </c:spPr>
          <c:invertIfNegative val="0"/>
          <c:cat>
            <c:numRef>
              <c:f>'Section 4'!$Y$372:$AM$372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'Section 4'!$Y$373:$AM$373</c:f>
              <c:numCache>
                <c:formatCode>General</c:formatCode>
                <c:ptCount val="15"/>
                <c:pt idx="0">
                  <c:v>0.56099999999999994</c:v>
                </c:pt>
                <c:pt idx="1">
                  <c:v>0.62999999999999989</c:v>
                </c:pt>
                <c:pt idx="2">
                  <c:v>0.71700000000000008</c:v>
                </c:pt>
                <c:pt idx="3">
                  <c:v>0.85499999999999998</c:v>
                </c:pt>
                <c:pt idx="4">
                  <c:v>1.0940000000000001</c:v>
                </c:pt>
                <c:pt idx="5">
                  <c:v>1.4929999999999999</c:v>
                </c:pt>
                <c:pt idx="6">
                  <c:v>2.7069999999999999</c:v>
                </c:pt>
                <c:pt idx="7">
                  <c:v>6.2629999999999999</c:v>
                </c:pt>
                <c:pt idx="8">
                  <c:v>13.161000000000001</c:v>
                </c:pt>
                <c:pt idx="9">
                  <c:v>24.006</c:v>
                </c:pt>
                <c:pt idx="10">
                  <c:v>44.718000000000004</c:v>
                </c:pt>
                <c:pt idx="11">
                  <c:v>72.893000000000001</c:v>
                </c:pt>
                <c:pt idx="12">
                  <c:v>111.95100000000001</c:v>
                </c:pt>
                <c:pt idx="13">
                  <c:v>175.11799999999999</c:v>
                </c:pt>
                <c:pt idx="14">
                  <c:v>307.78500000000003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32-4F15-9927-C1853F654361}"/>
            </c:ext>
          </c:extLst>
        </c:ser>
        <c:ser>
          <c:idx val="0"/>
          <c:order val="1"/>
          <c:tx>
            <c:strRef>
              <c:f>'Section 4'!$C$374</c:f>
              <c:strCache>
                <c:ptCount val="1"/>
                <c:pt idx="0">
                  <c:v>Grid-scale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cat>
            <c:numRef>
              <c:f>'Section 4'!$Y$372:$AM$372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'Section 4'!$Y$374:$AM$374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34.19</c:v>
                </c:pt>
                <c:pt idx="14">
                  <c:v>445.11899999999997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32-4F15-9927-C1853F654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 baseline="0"/>
                  <a:t>Installed capacity </a:t>
                </a:r>
                <a:r>
                  <a:rPr lang="en-IE"/>
                  <a:t>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5'!$C$51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5'!$S$50:$AM$50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5'!$S$51:$AM$51</c:f>
              <c:numCache>
                <c:formatCode>#,##0</c:formatCode>
                <c:ptCount val="21"/>
                <c:pt idx="0">
                  <c:v>87580.454887062893</c:v>
                </c:pt>
                <c:pt idx="1">
                  <c:v>89630.761106657839</c:v>
                </c:pt>
                <c:pt idx="2">
                  <c:v>95324.700006652609</c:v>
                </c:pt>
                <c:pt idx="3">
                  <c:v>96996.644837506945</c:v>
                </c:pt>
                <c:pt idx="4">
                  <c:v>99369.410997413288</c:v>
                </c:pt>
                <c:pt idx="5">
                  <c:v>97561.295683042306</c:v>
                </c:pt>
                <c:pt idx="6">
                  <c:v>85992.360770703468</c:v>
                </c:pt>
                <c:pt idx="7">
                  <c:v>83255.480569489824</c:v>
                </c:pt>
                <c:pt idx="8">
                  <c:v>76145.634986363832</c:v>
                </c:pt>
                <c:pt idx="9">
                  <c:v>70802.221915607995</c:v>
                </c:pt>
                <c:pt idx="10">
                  <c:v>72134.963292281071</c:v>
                </c:pt>
                <c:pt idx="11">
                  <c:v>71627.500543324611</c:v>
                </c:pt>
                <c:pt idx="12">
                  <c:v>75396.597380116436</c:v>
                </c:pt>
                <c:pt idx="13">
                  <c:v>78338.405035722215</c:v>
                </c:pt>
                <c:pt idx="14">
                  <c:v>78824.990763893249</c:v>
                </c:pt>
                <c:pt idx="15">
                  <c:v>81925.112310891505</c:v>
                </c:pt>
                <c:pt idx="16">
                  <c:v>81669.438717290745</c:v>
                </c:pt>
                <c:pt idx="17">
                  <c:v>67749.744034768621</c:v>
                </c:pt>
                <c:pt idx="18">
                  <c:v>69495.220788145947</c:v>
                </c:pt>
                <c:pt idx="19">
                  <c:v>77019.441331438677</c:v>
                </c:pt>
                <c:pt idx="20">
                  <c:v>78288.564190963647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D-43D9-8352-7D897C048861}"/>
            </c:ext>
          </c:extLst>
        </c:ser>
        <c:ser>
          <c:idx val="1"/>
          <c:order val="1"/>
          <c:tx>
            <c:strRef>
              <c:f>'Section 5'!$C$52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5'!$S$50:$AM$50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5'!$S$52:$AM$52</c:f>
              <c:numCache>
                <c:formatCode>#,##0</c:formatCode>
                <c:ptCount val="21"/>
                <c:pt idx="0">
                  <c:v>23036.145759999992</c:v>
                </c:pt>
                <c:pt idx="1">
                  <c:v>23060.880611471999</c:v>
                </c:pt>
                <c:pt idx="2">
                  <c:v>24356.385786830026</c:v>
                </c:pt>
                <c:pt idx="3">
                  <c:v>25882.115487576997</c:v>
                </c:pt>
                <c:pt idx="4">
                  <c:v>25867.032926571239</c:v>
                </c:pt>
                <c:pt idx="5">
                  <c:v>26679.638152602765</c:v>
                </c:pt>
                <c:pt idx="6">
                  <c:v>25274.275195329952</c:v>
                </c:pt>
                <c:pt idx="7">
                  <c:v>25404.130035904996</c:v>
                </c:pt>
                <c:pt idx="8">
                  <c:v>24879.26495966881</c:v>
                </c:pt>
                <c:pt idx="9">
                  <c:v>24834.839305855334</c:v>
                </c:pt>
                <c:pt idx="10">
                  <c:v>24866.092935866123</c:v>
                </c:pt>
                <c:pt idx="11">
                  <c:v>24818.942126285405</c:v>
                </c:pt>
                <c:pt idx="12">
                  <c:v>25793.458676603233</c:v>
                </c:pt>
                <c:pt idx="13">
                  <c:v>26382.129054810826</c:v>
                </c:pt>
                <c:pt idx="14">
                  <c:v>26634.843866481562</c:v>
                </c:pt>
                <c:pt idx="15">
                  <c:v>27873.001631540672</c:v>
                </c:pt>
                <c:pt idx="16">
                  <c:v>28409.060695228593</c:v>
                </c:pt>
                <c:pt idx="17">
                  <c:v>28626.254930612227</c:v>
                </c:pt>
                <c:pt idx="18">
                  <c:v>29924.851910173122</c:v>
                </c:pt>
                <c:pt idx="19">
                  <c:v>30326.652657418526</c:v>
                </c:pt>
                <c:pt idx="20">
                  <c:v>31571.384658877862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D-43D9-8352-7D897C048861}"/>
            </c:ext>
          </c:extLst>
        </c:ser>
        <c:ser>
          <c:idx val="2"/>
          <c:order val="2"/>
          <c:tx>
            <c:strRef>
              <c:f>'Section 5'!$C$53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5'!$S$50:$AM$50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5'!$S$53:$AM$53</c:f>
              <c:numCache>
                <c:formatCode>#,##0</c:formatCode>
                <c:ptCount val="21"/>
                <c:pt idx="0">
                  <c:v>14884.8997234872</c:v>
                </c:pt>
                <c:pt idx="1">
                  <c:v>15737.326334151838</c:v>
                </c:pt>
                <c:pt idx="2">
                  <c:v>15922.505024141949</c:v>
                </c:pt>
                <c:pt idx="3">
                  <c:v>17091.714176169156</c:v>
                </c:pt>
                <c:pt idx="4">
                  <c:v>16890.457206385348</c:v>
                </c:pt>
                <c:pt idx="5">
                  <c:v>18117.881477561023</c:v>
                </c:pt>
                <c:pt idx="6">
                  <c:v>16995.29393041645</c:v>
                </c:pt>
                <c:pt idx="7">
                  <c:v>18486.550869785577</c:v>
                </c:pt>
                <c:pt idx="8">
                  <c:v>17481.544192866</c:v>
                </c:pt>
                <c:pt idx="9">
                  <c:v>18852.948735911614</c:v>
                </c:pt>
                <c:pt idx="10">
                  <c:v>18936.136778469201</c:v>
                </c:pt>
                <c:pt idx="11">
                  <c:v>18792.360510512746</c:v>
                </c:pt>
                <c:pt idx="12">
                  <c:v>19919.622457805828</c:v>
                </c:pt>
                <c:pt idx="13">
                  <c:v>20803.638197699507</c:v>
                </c:pt>
                <c:pt idx="14">
                  <c:v>21122.74503760102</c:v>
                </c:pt>
                <c:pt idx="15">
                  <c:v>22757.4471410181</c:v>
                </c:pt>
                <c:pt idx="16">
                  <c:v>22892.342486914724</c:v>
                </c:pt>
                <c:pt idx="17">
                  <c:v>22747.375598913706</c:v>
                </c:pt>
                <c:pt idx="18">
                  <c:v>22648.148247572786</c:v>
                </c:pt>
                <c:pt idx="19">
                  <c:v>20992.10336498675</c:v>
                </c:pt>
                <c:pt idx="20">
                  <c:v>19301.744108772251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DD-43D9-8352-7D897C048861}"/>
            </c:ext>
          </c:extLst>
        </c:ser>
        <c:ser>
          <c:idx val="3"/>
          <c:order val="3"/>
          <c:tx>
            <c:strRef>
              <c:f>'Section 5'!$C$54</c:f>
              <c:strCache>
                <c:ptCount val="1"/>
                <c:pt idx="0">
                  <c:v>Renewables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5'!$S$50:$AM$50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5'!$S$54:$AM$54</c:f>
              <c:numCache>
                <c:formatCode>#,##0</c:formatCode>
                <c:ptCount val="21"/>
                <c:pt idx="0">
                  <c:v>1480.5041991912976</c:v>
                </c:pt>
                <c:pt idx="1">
                  <c:v>1730.8112443231173</c:v>
                </c:pt>
                <c:pt idx="2">
                  <c:v>2189.5643059980448</c:v>
                </c:pt>
                <c:pt idx="3">
                  <c:v>2287.9585083084703</c:v>
                </c:pt>
                <c:pt idx="4">
                  <c:v>2536.8106306585228</c:v>
                </c:pt>
                <c:pt idx="5">
                  <c:v>2869.6428888216528</c:v>
                </c:pt>
                <c:pt idx="6">
                  <c:v>3282.238506293199</c:v>
                </c:pt>
                <c:pt idx="7">
                  <c:v>3614.8414454237377</c:v>
                </c:pt>
                <c:pt idx="8">
                  <c:v>3583.7385480294947</c:v>
                </c:pt>
                <c:pt idx="9">
                  <c:v>3472.5369712750985</c:v>
                </c:pt>
                <c:pt idx="10">
                  <c:v>3851.6841297511378</c:v>
                </c:pt>
                <c:pt idx="11">
                  <c:v>4421.2858316938655</c:v>
                </c:pt>
                <c:pt idx="12">
                  <c:v>4663.6874814856437</c:v>
                </c:pt>
                <c:pt idx="13">
                  <c:v>4687.9931799234992</c:v>
                </c:pt>
                <c:pt idx="14">
                  <c:v>5351.5096407767569</c:v>
                </c:pt>
                <c:pt idx="15">
                  <c:v>5380.2107838256161</c:v>
                </c:pt>
                <c:pt idx="16">
                  <c:v>5696.5719477292514</c:v>
                </c:pt>
                <c:pt idx="17">
                  <c:v>5644.4389809651475</c:v>
                </c:pt>
                <c:pt idx="18">
                  <c:v>5741.0207805055015</c:v>
                </c:pt>
                <c:pt idx="19">
                  <c:v>6500.0821185035547</c:v>
                </c:pt>
                <c:pt idx="20">
                  <c:v>7372.4228407180262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DD-43D9-8352-7D897C048861}"/>
            </c:ext>
          </c:extLst>
        </c:ser>
        <c:ser>
          <c:idx val="4"/>
          <c:order val="4"/>
          <c:tx>
            <c:strRef>
              <c:f>'Section 5'!$C$55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5'!$S$50:$AM$50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5'!$S$55:$AM$55</c:f>
              <c:numCache>
                <c:formatCode>#,##0</c:formatCode>
                <c:ptCount val="21"/>
                <c:pt idx="0">
                  <c:v>5128.694871011392</c:v>
                </c:pt>
                <c:pt idx="1">
                  <c:v>5252.5284849760001</c:v>
                </c:pt>
                <c:pt idx="2">
                  <c:v>5632.9298926833453</c:v>
                </c:pt>
                <c:pt idx="3">
                  <c:v>4980.0841920288767</c:v>
                </c:pt>
                <c:pt idx="4">
                  <c:v>4891.7580765674838</c:v>
                </c:pt>
                <c:pt idx="5">
                  <c:v>4904.8576045777118</c:v>
                </c:pt>
                <c:pt idx="6">
                  <c:v>4413.1648735521039</c:v>
                </c:pt>
                <c:pt idx="7">
                  <c:v>4401.0124768189962</c:v>
                </c:pt>
                <c:pt idx="8">
                  <c:v>3818.0093116292528</c:v>
                </c:pt>
                <c:pt idx="9">
                  <c:v>3939.68835253312</c:v>
                </c:pt>
                <c:pt idx="10">
                  <c:v>4079.2274271887081</c:v>
                </c:pt>
                <c:pt idx="11">
                  <c:v>3995.3418865206731</c:v>
                </c:pt>
                <c:pt idx="12">
                  <c:v>4110.7113178024019</c:v>
                </c:pt>
                <c:pt idx="13">
                  <c:v>4235.3364923355875</c:v>
                </c:pt>
                <c:pt idx="14">
                  <c:v>3472.1593011458799</c:v>
                </c:pt>
                <c:pt idx="15">
                  <c:v>3753.4272225609461</c:v>
                </c:pt>
                <c:pt idx="16">
                  <c:v>3089.58556751177</c:v>
                </c:pt>
                <c:pt idx="17">
                  <c:v>3158.8828090407001</c:v>
                </c:pt>
                <c:pt idx="18">
                  <c:v>3200.7697973633667</c:v>
                </c:pt>
                <c:pt idx="19">
                  <c:v>2269.5799826011062</c:v>
                </c:pt>
                <c:pt idx="20">
                  <c:v>1735.6837262173271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DD-43D9-8352-7D897C048861}"/>
            </c:ext>
          </c:extLst>
        </c:ser>
        <c:ser>
          <c:idx val="5"/>
          <c:order val="5"/>
          <c:tx>
            <c:strRef>
              <c:f>'Section 5'!$C$56</c:f>
              <c:strCache>
                <c:ptCount val="1"/>
                <c:pt idx="0">
                  <c:v>Peat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5'!$S$50:$AM$50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5'!$S$56:$AM$56</c:f>
              <c:numCache>
                <c:formatCode>#,##0</c:formatCode>
                <c:ptCount val="21"/>
                <c:pt idx="0">
                  <c:v>3154.1025200000004</c:v>
                </c:pt>
                <c:pt idx="1">
                  <c:v>3102.5816200000004</c:v>
                </c:pt>
                <c:pt idx="2">
                  <c:v>3185.6538926659305</c:v>
                </c:pt>
                <c:pt idx="3">
                  <c:v>3305.6674642220009</c:v>
                </c:pt>
                <c:pt idx="4">
                  <c:v>3163.9039220711998</c:v>
                </c:pt>
                <c:pt idx="5">
                  <c:v>3260.0096949704875</c:v>
                </c:pt>
                <c:pt idx="6">
                  <c:v>3173.4580001240688</c:v>
                </c:pt>
                <c:pt idx="7">
                  <c:v>2953.8179572807162</c:v>
                </c:pt>
                <c:pt idx="8">
                  <c:v>2811.077722421463</c:v>
                </c:pt>
                <c:pt idx="9">
                  <c:v>2503.643307658911</c:v>
                </c:pt>
                <c:pt idx="10">
                  <c:v>2540.2958613256606</c:v>
                </c:pt>
                <c:pt idx="11">
                  <c:v>2333.5417926304563</c:v>
                </c:pt>
                <c:pt idx="12">
                  <c:v>2342.3693491302465</c:v>
                </c:pt>
                <c:pt idx="13">
                  <c:v>2299.5546849702009</c:v>
                </c:pt>
                <c:pt idx="14">
                  <c:v>2198.7186239982852</c:v>
                </c:pt>
                <c:pt idx="15">
                  <c:v>2295.3953067229027</c:v>
                </c:pt>
                <c:pt idx="16">
                  <c:v>2134.0259741499999</c:v>
                </c:pt>
                <c:pt idx="17">
                  <c:v>2202.0914201207001</c:v>
                </c:pt>
                <c:pt idx="18">
                  <c:v>2097.7017303349003</c:v>
                </c:pt>
                <c:pt idx="19">
                  <c:v>1867.4047739700572</c:v>
                </c:pt>
                <c:pt idx="20">
                  <c:v>1625.539588624925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DD-43D9-8352-7D897C048861}"/>
            </c:ext>
          </c:extLst>
        </c:ser>
        <c:ser>
          <c:idx val="6"/>
          <c:order val="6"/>
          <c:tx>
            <c:strRef>
              <c:f>'Section 5'!$C$57</c:f>
              <c:strCache>
                <c:ptCount val="1"/>
                <c:pt idx="0">
                  <c:v>Non-ren. waste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5'!$S$50:$AM$50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5'!$S$57:$AM$57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150.14208773462224</c:v>
                </c:pt>
                <c:pt idx="7">
                  <c:v>99.44555540262796</c:v>
                </c:pt>
                <c:pt idx="8">
                  <c:v>164.91556158684645</c:v>
                </c:pt>
                <c:pt idx="9">
                  <c:v>318.16591288185407</c:v>
                </c:pt>
                <c:pt idx="10">
                  <c:v>447.99831124534791</c:v>
                </c:pt>
                <c:pt idx="11">
                  <c:v>483.49222848348444</c:v>
                </c:pt>
                <c:pt idx="12">
                  <c:v>511.42860711450174</c:v>
                </c:pt>
                <c:pt idx="13">
                  <c:v>484.95487606150795</c:v>
                </c:pt>
                <c:pt idx="14">
                  <c:v>661.17615584487896</c:v>
                </c:pt>
                <c:pt idx="15">
                  <c:v>636.42778760584872</c:v>
                </c:pt>
                <c:pt idx="16">
                  <c:v>658.97571396011062</c:v>
                </c:pt>
                <c:pt idx="17">
                  <c:v>623.31141341533657</c:v>
                </c:pt>
                <c:pt idx="18">
                  <c:v>627.00665620326265</c:v>
                </c:pt>
                <c:pt idx="19">
                  <c:v>678.92764032735545</c:v>
                </c:pt>
                <c:pt idx="20">
                  <c:v>869.98950540747285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DD-43D9-8352-7D897C048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Ref!$D$12</c:f>
          <c:strCache>
            <c:ptCount val="1"/>
            <c:pt idx="0">
              <c:v>2023</c:v>
            </c:pt>
          </c:strCache>
        </c:strRef>
      </c:tx>
      <c:layout>
        <c:manualLayout>
          <c:xMode val="edge"/>
          <c:yMode val="edge"/>
          <c:x val="0.45764127361233725"/>
          <c:y val="0.507585440900936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3616126637021173"/>
          <c:y val="0.18263470370785259"/>
          <c:w val="0.52767730417514092"/>
          <c:h val="0.8054486389604570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6D9-489C-833F-C4AEA13D79C0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6D9-489C-833F-C4AEA13D79C0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6D9-489C-833F-C4AEA13D79C0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6D9-489C-833F-C4AEA13D79C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6D9-489C-833F-C4AEA13D79C0}"/>
              </c:ext>
            </c:extLst>
          </c:dPt>
          <c:dPt>
            <c:idx val="5"/>
            <c:bubble3D val="0"/>
            <c:spPr>
              <a:solidFill>
                <a:schemeClr val="accent5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6D9-489C-833F-C4AEA13D79C0}"/>
              </c:ext>
            </c:extLst>
          </c:dPt>
          <c:dPt>
            <c:idx val="6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6D9-489C-833F-C4AEA13D79C0}"/>
              </c:ext>
            </c:extLst>
          </c:dPt>
          <c:dLbls>
            <c:dLbl>
              <c:idx val="0"/>
              <c:layout>
                <c:manualLayout>
                  <c:x val="0.14548979983942115"/>
                  <c:y val="-4.341463399474618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D9-489C-833F-C4AEA13D79C0}"/>
                </c:ext>
              </c:extLst>
            </c:dLbl>
            <c:dLbl>
              <c:idx val="1"/>
              <c:layout>
                <c:manualLayout>
                  <c:x val="-0.21407784833514831"/>
                  <c:y val="-3.946784908613282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D9-489C-833F-C4AEA13D79C0}"/>
                </c:ext>
              </c:extLst>
            </c:dLbl>
            <c:dLbl>
              <c:idx val="2"/>
              <c:layout>
                <c:manualLayout>
                  <c:x val="-0.13301924556747077"/>
                  <c:y val="-3.946784908613282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D9-489C-833F-C4AEA13D79C0}"/>
                </c:ext>
              </c:extLst>
            </c:dLbl>
            <c:dLbl>
              <c:idx val="3"/>
              <c:layout>
                <c:manualLayout>
                  <c:x val="-0.12678396843149561"/>
                  <c:y val="-6.709534344642582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D9-489C-833F-C4AEA13D79C0}"/>
                </c:ext>
              </c:extLst>
            </c:dLbl>
            <c:dLbl>
              <c:idx val="4"/>
              <c:layout>
                <c:manualLayout>
                  <c:x val="-7.4823325631702381E-2"/>
                  <c:y val="-0.114456762349785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D9-489C-833F-C4AEA13D79C0}"/>
                </c:ext>
              </c:extLst>
            </c:dLbl>
            <c:dLbl>
              <c:idx val="5"/>
              <c:layout>
                <c:manualLayout>
                  <c:x val="2.0784257119917308E-3"/>
                  <c:y val="-0.114456762349785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D9-489C-833F-C4AEA13D79C0}"/>
                </c:ext>
              </c:extLst>
            </c:dLbl>
            <c:dLbl>
              <c:idx val="6"/>
              <c:layout>
                <c:manualLayout>
                  <c:x val="0.17874461123128893"/>
                  <c:y val="-0.1105099774411719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D9-489C-833F-C4AEA13D79C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5'!$C$51:$C$57</c:f>
              <c:strCache>
                <c:ptCount val="7"/>
                <c:pt idx="0">
                  <c:v>Oil</c:v>
                </c:pt>
                <c:pt idx="1">
                  <c:v>Electricity</c:v>
                </c:pt>
                <c:pt idx="2">
                  <c:v>Natural gas</c:v>
                </c:pt>
                <c:pt idx="3">
                  <c:v>Renewables</c:v>
                </c:pt>
                <c:pt idx="4">
                  <c:v>Coal</c:v>
                </c:pt>
                <c:pt idx="5">
                  <c:v>Peat</c:v>
                </c:pt>
                <c:pt idx="6">
                  <c:v>Non-ren. waste</c:v>
                </c:pt>
              </c:strCache>
            </c:strRef>
          </c:cat>
          <c:val>
            <c:numRef>
              <c:f>'Section 5'!$AM$51:$AM$57</c:f>
              <c:numCache>
                <c:formatCode>#,##0</c:formatCode>
                <c:ptCount val="7"/>
                <c:pt idx="0">
                  <c:v>78288.564190963647</c:v>
                </c:pt>
                <c:pt idx="1">
                  <c:v>31571.384658877862</c:v>
                </c:pt>
                <c:pt idx="2">
                  <c:v>19301.744108772251</c:v>
                </c:pt>
                <c:pt idx="3">
                  <c:v>7372.4228407180262</c:v>
                </c:pt>
                <c:pt idx="4">
                  <c:v>1735.6837262173271</c:v>
                </c:pt>
                <c:pt idx="5">
                  <c:v>1625.539588624925</c:v>
                </c:pt>
                <c:pt idx="6">
                  <c:v>869.98950540747285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6D9-489C-833F-C4AEA13D7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5'!$C$97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5'!$S$86:$AM$86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5'!$S$97:$AM$97</c:f>
              <c:numCache>
                <c:formatCode>#,##0</c:formatCode>
                <c:ptCount val="21"/>
                <c:pt idx="0">
                  <c:v>52897.817252662877</c:v>
                </c:pt>
                <c:pt idx="1">
                  <c:v>55174.362707633387</c:v>
                </c:pt>
                <c:pt idx="2">
                  <c:v>59131.974967967057</c:v>
                </c:pt>
                <c:pt idx="3">
                  <c:v>63240.213959259068</c:v>
                </c:pt>
                <c:pt idx="4">
                  <c:v>66476.637392392193</c:v>
                </c:pt>
                <c:pt idx="5">
                  <c:v>63329.486068508457</c:v>
                </c:pt>
                <c:pt idx="6">
                  <c:v>56575.527270440798</c:v>
                </c:pt>
                <c:pt idx="7">
                  <c:v>53490.375481884133</c:v>
                </c:pt>
                <c:pt idx="8">
                  <c:v>51474.672059660501</c:v>
                </c:pt>
                <c:pt idx="9">
                  <c:v>48572.316484341129</c:v>
                </c:pt>
                <c:pt idx="10">
                  <c:v>50566.615185860675</c:v>
                </c:pt>
                <c:pt idx="11">
                  <c:v>52580.373662884354</c:v>
                </c:pt>
                <c:pt idx="12">
                  <c:v>55666.578367657108</c:v>
                </c:pt>
                <c:pt idx="13">
                  <c:v>57790.534805975076</c:v>
                </c:pt>
                <c:pt idx="14">
                  <c:v>59381.394997771211</c:v>
                </c:pt>
                <c:pt idx="15">
                  <c:v>60865.775257243193</c:v>
                </c:pt>
                <c:pt idx="16">
                  <c:v>61363.938017448148</c:v>
                </c:pt>
                <c:pt idx="17">
                  <c:v>45529.790313466641</c:v>
                </c:pt>
                <c:pt idx="18">
                  <c:v>48744.324948405439</c:v>
                </c:pt>
                <c:pt idx="19">
                  <c:v>58529.220846934782</c:v>
                </c:pt>
                <c:pt idx="20">
                  <c:v>61138.983092438881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C-431D-B47F-AF19AAF5C8E6}"/>
            </c:ext>
          </c:extLst>
        </c:ser>
        <c:ser>
          <c:idx val="1"/>
          <c:order val="1"/>
          <c:tx>
            <c:strRef>
              <c:f>'Section 5'!$C$98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'Section 5'!$S$86:$AM$86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5'!$S$98:$AM$98</c:f>
              <c:numCache>
                <c:formatCode>#,##0</c:formatCode>
                <c:ptCount val="21"/>
                <c:pt idx="0">
                  <c:v>35233.827941440446</c:v>
                </c:pt>
                <c:pt idx="1">
                  <c:v>36506.718095400145</c:v>
                </c:pt>
                <c:pt idx="2">
                  <c:v>38280.616784122052</c:v>
                </c:pt>
                <c:pt idx="3">
                  <c:v>38555.128826430235</c:v>
                </c:pt>
                <c:pt idx="4">
                  <c:v>37976.820299194202</c:v>
                </c:pt>
                <c:pt idx="5">
                  <c:v>41583.66533548967</c:v>
                </c:pt>
                <c:pt idx="6">
                  <c:v>40440.916774195452</c:v>
                </c:pt>
                <c:pt idx="7">
                  <c:v>42299.207348974378</c:v>
                </c:pt>
                <c:pt idx="8">
                  <c:v>37156.156551271699</c:v>
                </c:pt>
                <c:pt idx="9">
                  <c:v>35344.666819385828</c:v>
                </c:pt>
                <c:pt idx="10">
                  <c:v>34456.540721575766</c:v>
                </c:pt>
                <c:pt idx="11">
                  <c:v>31202.85654665262</c:v>
                </c:pt>
                <c:pt idx="12">
                  <c:v>33168.284254845596</c:v>
                </c:pt>
                <c:pt idx="13">
                  <c:v>34399.123606350957</c:v>
                </c:pt>
                <c:pt idx="14">
                  <c:v>32942.684818116672</c:v>
                </c:pt>
                <c:pt idx="15">
                  <c:v>35073.662990651661</c:v>
                </c:pt>
                <c:pt idx="16">
                  <c:v>34166.458084741564</c:v>
                </c:pt>
                <c:pt idx="17">
                  <c:v>37098.455508911255</c:v>
                </c:pt>
                <c:pt idx="18">
                  <c:v>35498.357202529289</c:v>
                </c:pt>
                <c:pt idx="19">
                  <c:v>31080.923511147568</c:v>
                </c:pt>
                <c:pt idx="20">
                  <c:v>29644.306827035514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C-431D-B47F-AF19AAF5C8E6}"/>
            </c:ext>
          </c:extLst>
        </c:ser>
        <c:ser>
          <c:idx val="2"/>
          <c:order val="2"/>
          <c:tx>
            <c:strRef>
              <c:f>'Section 5'!$C$99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5'!$S$86:$AM$86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5'!$S$99:$AM$99</c:f>
              <c:numCache>
                <c:formatCode>#,##0</c:formatCode>
                <c:ptCount val="21"/>
                <c:pt idx="0">
                  <c:v>27878.191914989518</c:v>
                </c:pt>
                <c:pt idx="1">
                  <c:v>27792.43614436411</c:v>
                </c:pt>
                <c:pt idx="2">
                  <c:v>28902.710481604696</c:v>
                </c:pt>
                <c:pt idx="3">
                  <c:v>27755.282093017682</c:v>
                </c:pt>
                <c:pt idx="4">
                  <c:v>27202.618355940729</c:v>
                </c:pt>
                <c:pt idx="5">
                  <c:v>26342.42765782823</c:v>
                </c:pt>
                <c:pt idx="6">
                  <c:v>22110.875970353009</c:v>
                </c:pt>
                <c:pt idx="7">
                  <c:v>22322.124710605436</c:v>
                </c:pt>
                <c:pt idx="8">
                  <c:v>20636.28634330241</c:v>
                </c:pt>
                <c:pt idx="9">
                  <c:v>20960.019071813505</c:v>
                </c:pt>
                <c:pt idx="10">
                  <c:v>21803.379355119443</c:v>
                </c:pt>
                <c:pt idx="11">
                  <c:v>23505.556047227779</c:v>
                </c:pt>
                <c:pt idx="12">
                  <c:v>23354.750322846307</c:v>
                </c:pt>
                <c:pt idx="13">
                  <c:v>24279.426088185715</c:v>
                </c:pt>
                <c:pt idx="14">
                  <c:v>25150.032765383712</c:v>
                </c:pt>
                <c:pt idx="15">
                  <c:v>25865.994448544632</c:v>
                </c:pt>
                <c:pt idx="16">
                  <c:v>25546.910942421862</c:v>
                </c:pt>
                <c:pt idx="17">
                  <c:v>26269.806006889707</c:v>
                </c:pt>
                <c:pt idx="18">
                  <c:v>25985.096826292542</c:v>
                </c:pt>
                <c:pt idx="19">
                  <c:v>24789.747399318883</c:v>
                </c:pt>
                <c:pt idx="20">
                  <c:v>24014.15806147406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1C-431D-B47F-AF19AAF5C8E6}"/>
            </c:ext>
          </c:extLst>
        </c:ser>
        <c:ser>
          <c:idx val="3"/>
          <c:order val="3"/>
          <c:tx>
            <c:strRef>
              <c:f>'Section 5'!$C$100</c:f>
              <c:strCache>
                <c:ptCount val="1"/>
                <c:pt idx="0">
                  <c:v>Services</c:v>
                </c:pt>
              </c:strCache>
            </c:strRef>
          </c:tx>
          <c:spPr>
            <a:pattFill prst="dkUpDiag">
              <a:fgClr>
                <a:schemeClr val="accent3"/>
              </a:fgClr>
              <a:bgClr>
                <a:schemeClr val="accent4"/>
              </a:bgClr>
            </a:pattFill>
            <a:ln>
              <a:noFill/>
            </a:ln>
            <a:effectLst/>
          </c:spPr>
          <c:invertIfNegative val="0"/>
          <c:cat>
            <c:numRef>
              <c:f>'Section 5'!$S$86:$AM$86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5'!$S$100:$AM$100</c:f>
              <c:numCache>
                <c:formatCode>#,##0</c:formatCode>
                <c:ptCount val="21"/>
                <c:pt idx="0">
                  <c:v>14940.625780168273</c:v>
                </c:pt>
                <c:pt idx="1">
                  <c:v>14783.238178572952</c:v>
                </c:pt>
                <c:pt idx="2">
                  <c:v>15843.405045169815</c:v>
                </c:pt>
                <c:pt idx="3">
                  <c:v>16763.643755816098</c:v>
                </c:pt>
                <c:pt idx="4">
                  <c:v>17076.772216828143</c:v>
                </c:pt>
                <c:pt idx="5">
                  <c:v>17967.999826665979</c:v>
                </c:pt>
                <c:pt idx="6">
                  <c:v>16503.71613114596</c:v>
                </c:pt>
                <c:pt idx="7">
                  <c:v>16679.184214424851</c:v>
                </c:pt>
                <c:pt idx="8">
                  <c:v>16349.849965579509</c:v>
                </c:pt>
                <c:pt idx="9">
                  <c:v>16670.978764957828</c:v>
                </c:pt>
                <c:pt idx="10">
                  <c:v>17137.175347844164</c:v>
                </c:pt>
                <c:pt idx="11">
                  <c:v>16517.200760786131</c:v>
                </c:pt>
                <c:pt idx="12">
                  <c:v>17980.936978521142</c:v>
                </c:pt>
                <c:pt idx="13">
                  <c:v>18128.648438251916</c:v>
                </c:pt>
                <c:pt idx="14">
                  <c:v>18049.338802739247</c:v>
                </c:pt>
                <c:pt idx="15">
                  <c:v>19899.915009705826</c:v>
                </c:pt>
                <c:pt idx="16">
                  <c:v>20538.400592849939</c:v>
                </c:pt>
                <c:pt idx="17">
                  <c:v>18911.235227986625</c:v>
                </c:pt>
                <c:pt idx="18">
                  <c:v>20591.659553845846</c:v>
                </c:pt>
                <c:pt idx="19">
                  <c:v>21567.02107815761</c:v>
                </c:pt>
                <c:pt idx="20">
                  <c:v>22579.427842207548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1C-431D-B47F-AF19AAF5C8E6}"/>
            </c:ext>
          </c:extLst>
        </c:ser>
        <c:ser>
          <c:idx val="4"/>
          <c:order val="4"/>
          <c:tx>
            <c:strRef>
              <c:f>'Section 5'!$C$101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5'!$S$86:$AM$86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5'!$S$101:$AM$101</c:f>
              <c:numCache>
                <c:formatCode>#,##0</c:formatCode>
                <c:ptCount val="21"/>
                <c:pt idx="0">
                  <c:v>3781.0479079999996</c:v>
                </c:pt>
                <c:pt idx="1">
                  <c:v>3651.7176560000003</c:v>
                </c:pt>
                <c:pt idx="2">
                  <c:v>3909.4685448678169</c:v>
                </c:pt>
                <c:pt idx="3">
                  <c:v>3744.3801478174064</c:v>
                </c:pt>
                <c:pt idx="4">
                  <c:v>3533.7295121694078</c:v>
                </c:pt>
                <c:pt idx="5">
                  <c:v>3778.081592908849</c:v>
                </c:pt>
                <c:pt idx="6">
                  <c:v>3286.4382202941001</c:v>
                </c:pt>
                <c:pt idx="7">
                  <c:v>3138.6991385993915</c:v>
                </c:pt>
                <c:pt idx="8">
                  <c:v>3030.5830310421234</c:v>
                </c:pt>
                <c:pt idx="9">
                  <c:v>2914.1028764832408</c:v>
                </c:pt>
                <c:pt idx="10">
                  <c:v>2601.1973331239969</c:v>
                </c:pt>
                <c:pt idx="11">
                  <c:v>2388.7449030919965</c:v>
                </c:pt>
                <c:pt idx="12">
                  <c:v>2321.6930795654271</c:v>
                </c:pt>
                <c:pt idx="13">
                  <c:v>2409.9237406624211</c:v>
                </c:pt>
                <c:pt idx="14">
                  <c:v>2477.1848434800836</c:v>
                </c:pt>
                <c:pt idx="15">
                  <c:v>2598.764107144375</c:v>
                </c:pt>
                <c:pt idx="16">
                  <c:v>2660.6638745050705</c:v>
                </c:pt>
                <c:pt idx="17">
                  <c:v>2719.7678840813314</c:v>
                </c:pt>
                <c:pt idx="18">
                  <c:v>2697.057500205372</c:v>
                </c:pt>
                <c:pt idx="19">
                  <c:v>3486.1781904054683</c:v>
                </c:pt>
                <c:pt idx="20">
                  <c:v>3159.8748682836344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1C-431D-B47F-AF19AAF5C8E6}"/>
            </c:ext>
          </c:extLst>
        </c:ser>
        <c:ser>
          <c:idx val="5"/>
          <c:order val="5"/>
          <c:tx>
            <c:strRef>
              <c:f>'Section 5'!$C$102</c:f>
              <c:strCache>
                <c:ptCount val="1"/>
                <c:pt idx="0">
                  <c:v>Fisheries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5'!$S$86:$AM$86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5'!$S$102:$AM$102</c:f>
              <c:numCache>
                <c:formatCode>#,##0</c:formatCode>
                <c:ptCount val="21"/>
                <c:pt idx="0">
                  <c:v>533.29116349166543</c:v>
                </c:pt>
                <c:pt idx="1">
                  <c:v>606.4166196102027</c:v>
                </c:pt>
                <c:pt idx="2">
                  <c:v>543.56308524048893</c:v>
                </c:pt>
                <c:pt idx="3">
                  <c:v>485.5358834719612</c:v>
                </c:pt>
                <c:pt idx="4">
                  <c:v>452.79598314243225</c:v>
                </c:pt>
                <c:pt idx="5">
                  <c:v>388.71065127480631</c:v>
                </c:pt>
                <c:pt idx="6">
                  <c:v>363.45899772452077</c:v>
                </c:pt>
                <c:pt idx="7">
                  <c:v>285.6880156182732</c:v>
                </c:pt>
                <c:pt idx="8">
                  <c:v>236.63733170946102</c:v>
                </c:pt>
                <c:pt idx="9">
                  <c:v>261.96048474241223</c:v>
                </c:pt>
                <c:pt idx="10">
                  <c:v>291.49079260320781</c:v>
                </c:pt>
                <c:pt idx="11">
                  <c:v>277.7329988083801</c:v>
                </c:pt>
                <c:pt idx="12">
                  <c:v>244.17658255371649</c:v>
                </c:pt>
                <c:pt idx="13">
                  <c:v>224.21615690586731</c:v>
                </c:pt>
                <c:pt idx="14">
                  <c:v>265.50716225072108</c:v>
                </c:pt>
                <c:pt idx="15">
                  <c:v>316.91593848252012</c:v>
                </c:pt>
                <c:pt idx="16">
                  <c:v>273.62959081858202</c:v>
                </c:pt>
                <c:pt idx="17">
                  <c:v>223.04424650089604</c:v>
                </c:pt>
                <c:pt idx="18">
                  <c:v>218.22387902038884</c:v>
                </c:pt>
                <c:pt idx="19">
                  <c:v>201.04670563171601</c:v>
                </c:pt>
                <c:pt idx="20">
                  <c:v>228.51543782586643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1C-431D-B47F-AF19AAF5C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616126637021173"/>
          <c:y val="0.18263470370785259"/>
          <c:w val="0.52767730417514092"/>
          <c:h val="0.80544863896045704"/>
        </c:manualLayout>
      </c:layout>
      <c:doughnutChart>
        <c:varyColors val="1"/>
        <c:ser>
          <c:idx val="0"/>
          <c:order val="0"/>
          <c:tx>
            <c:strRef>
              <c:f>'Section 5'!$AM$96</c:f>
              <c:strCache>
                <c:ptCount val="1"/>
                <c:pt idx="0">
                  <c:v>2023</c:v>
                </c:pt>
              </c:strCache>
            </c:strRef>
          </c:tx>
          <c:spPr>
            <a:ln w="952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DF1-4860-9937-D8567ADA9787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952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DF1-4860-9937-D8567ADA9787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952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DF1-4860-9937-D8567ADA9787}"/>
              </c:ext>
            </c:extLst>
          </c:dPt>
          <c:dPt>
            <c:idx val="3"/>
            <c:bubble3D val="0"/>
            <c:spPr>
              <a:pattFill prst="dkUpDiag">
                <a:fgClr>
                  <a:schemeClr val="accent3"/>
                </a:fgClr>
                <a:bgClr>
                  <a:schemeClr val="accent4"/>
                </a:bgClr>
              </a:pattFill>
              <a:ln w="952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DF1-4860-9937-D8567ADA978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952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DF1-4860-9937-D8567ADA9787}"/>
              </c:ext>
            </c:extLst>
          </c:dPt>
          <c:dPt>
            <c:idx val="5"/>
            <c:bubble3D val="0"/>
            <c:spPr>
              <a:solidFill>
                <a:schemeClr val="accent2"/>
              </a:solidFill>
              <a:ln w="952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DF1-4860-9937-D8567ADA9787}"/>
              </c:ext>
            </c:extLst>
          </c:dPt>
          <c:dLbls>
            <c:dLbl>
              <c:idx val="0"/>
              <c:layout>
                <c:manualLayout>
                  <c:x val="0.15007198334634264"/>
                  <c:y val="1.1802242735889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1-4860-9937-D8567ADA9787}"/>
                </c:ext>
              </c:extLst>
            </c:dLbl>
            <c:dLbl>
              <c:idx val="1"/>
              <c:layout>
                <c:manualLayout>
                  <c:x val="-0.23344530742764411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1-4860-9937-D8567ADA9787}"/>
                </c:ext>
              </c:extLst>
            </c:dLbl>
            <c:dLbl>
              <c:idx val="2"/>
              <c:layout>
                <c:manualLayout>
                  <c:x val="-0.10838532130569192"/>
                  <c:y val="-1.57363236478532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1-4860-9937-D8567ADA9787}"/>
                </c:ext>
              </c:extLst>
            </c:dLbl>
            <c:dLbl>
              <c:idx val="3"/>
              <c:layout>
                <c:manualLayout>
                  <c:x val="-0.10213232199959434"/>
                  <c:y val="-0.1022861037110464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F1-4860-9937-D8567ADA9787}"/>
                </c:ext>
              </c:extLst>
            </c:dLbl>
            <c:dLbl>
              <c:idx val="4"/>
              <c:layout>
                <c:manualLayout>
                  <c:x val="-6.6698659265041177E-2"/>
                  <c:y val="-0.13375875100675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F1-4860-9937-D8567ADA9787}"/>
                </c:ext>
              </c:extLst>
            </c:dLbl>
            <c:dLbl>
              <c:idx val="5"/>
              <c:layout>
                <c:manualLayout>
                  <c:x val="8.1288990979268921E-2"/>
                  <c:y val="-0.1376928319187163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F1-4860-9937-D8567ADA978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5'!$C$97:$C$102</c:f>
              <c:strCache>
                <c:ptCount val="6"/>
                <c:pt idx="0">
                  <c:v>Transport</c:v>
                </c:pt>
                <c:pt idx="1">
                  <c:v>Residential</c:v>
                </c:pt>
                <c:pt idx="2">
                  <c:v>Industry</c:v>
                </c:pt>
                <c:pt idx="3">
                  <c:v>Services</c:v>
                </c:pt>
                <c:pt idx="4">
                  <c:v>Agriculture</c:v>
                </c:pt>
                <c:pt idx="5">
                  <c:v>Fisheries</c:v>
                </c:pt>
              </c:strCache>
            </c:strRef>
          </c:cat>
          <c:val>
            <c:numRef>
              <c:f>'Section 5'!$AM$97:$AM$102</c:f>
              <c:numCache>
                <c:formatCode>#,##0</c:formatCode>
                <c:ptCount val="6"/>
                <c:pt idx="0">
                  <c:v>61138.983092438881</c:v>
                </c:pt>
                <c:pt idx="1">
                  <c:v>29644.306827035514</c:v>
                </c:pt>
                <c:pt idx="2">
                  <c:v>24014.15806147406</c:v>
                </c:pt>
                <c:pt idx="3">
                  <c:v>22579.427842207548</c:v>
                </c:pt>
                <c:pt idx="4">
                  <c:v>3159.8748682836344</c:v>
                </c:pt>
                <c:pt idx="5">
                  <c:v>228.51543782586643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DF1-4860-9937-D8567ADA9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5'!$C$143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5'!$S$50:$AM$50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5'!$S$143:$AM$143</c:f>
              <c:numCache>
                <c:formatCode>General</c:formatCode>
                <c:ptCount val="21"/>
                <c:pt idx="0">
                  <c:v>5366.5244629010631</c:v>
                </c:pt>
                <c:pt idx="1">
                  <c:v>5466.0034990603726</c:v>
                </c:pt>
                <c:pt idx="2">
                  <c:v>5543.7544639860862</c:v>
                </c:pt>
                <c:pt idx="3">
                  <c:v>6116.2766521664844</c:v>
                </c:pt>
                <c:pt idx="4">
                  <c:v>6301.6283355660589</c:v>
                </c:pt>
                <c:pt idx="5">
                  <c:v>6542.2261806660135</c:v>
                </c:pt>
                <c:pt idx="6">
                  <c:v>6177.0181482515709</c:v>
                </c:pt>
                <c:pt idx="7">
                  <c:v>6280.561045710494</c:v>
                </c:pt>
                <c:pt idx="8">
                  <c:v>7244.1323879824895</c:v>
                </c:pt>
                <c:pt idx="9">
                  <c:v>7799.5945173739537</c:v>
                </c:pt>
                <c:pt idx="10">
                  <c:v>7984.6365431714776</c:v>
                </c:pt>
                <c:pt idx="11">
                  <c:v>8880.926285858759</c:v>
                </c:pt>
                <c:pt idx="12">
                  <c:v>9313.5013022607927</c:v>
                </c:pt>
                <c:pt idx="13">
                  <c:v>10080.032915897311</c:v>
                </c:pt>
                <c:pt idx="14">
                  <c:v>10632.674768835832</c:v>
                </c:pt>
                <c:pt idx="15">
                  <c:v>11333.145000988534</c:v>
                </c:pt>
                <c:pt idx="16">
                  <c:v>11500.647119112515</c:v>
                </c:pt>
                <c:pt idx="17">
                  <c:v>11959.089725237915</c:v>
                </c:pt>
                <c:pt idx="18">
                  <c:v>11466.353964391628</c:v>
                </c:pt>
                <c:pt idx="19">
                  <c:v>10501.441416392072</c:v>
                </c:pt>
                <c:pt idx="20">
                  <c:v>9920.756832855559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A5-4323-9751-755C60EC9C5F}"/>
            </c:ext>
          </c:extLst>
        </c:ser>
        <c:ser>
          <c:idx val="1"/>
          <c:order val="1"/>
          <c:tx>
            <c:strRef>
              <c:f>'Section 5'!$C$144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5'!$S$50:$AM$50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5'!$S$144:$AM$144</c:f>
              <c:numCache>
                <c:formatCode>General</c:formatCode>
                <c:ptCount val="21"/>
                <c:pt idx="0">
                  <c:v>7958.5882451311418</c:v>
                </c:pt>
                <c:pt idx="1">
                  <c:v>7434.4837610442883</c:v>
                </c:pt>
                <c:pt idx="2">
                  <c:v>7622.1481729927373</c:v>
                </c:pt>
                <c:pt idx="3">
                  <c:v>7718.1323739151139</c:v>
                </c:pt>
                <c:pt idx="4">
                  <c:v>7375.0759697613403</c:v>
                </c:pt>
                <c:pt idx="5">
                  <c:v>7144.7114652722048</c:v>
                </c:pt>
                <c:pt idx="6">
                  <c:v>6383.8609053091532</c:v>
                </c:pt>
                <c:pt idx="7">
                  <c:v>6407.9068498527558</c:v>
                </c:pt>
                <c:pt idx="8">
                  <c:v>5968.3539521694811</c:v>
                </c:pt>
                <c:pt idx="9">
                  <c:v>6136.0471345034821</c:v>
                </c:pt>
                <c:pt idx="10">
                  <c:v>6288.3478257920769</c:v>
                </c:pt>
                <c:pt idx="11">
                  <c:v>6686.5908898546395</c:v>
                </c:pt>
                <c:pt idx="12">
                  <c:v>6521.856405551187</c:v>
                </c:pt>
                <c:pt idx="13">
                  <c:v>6734.7940393647577</c:v>
                </c:pt>
                <c:pt idx="14">
                  <c:v>6721.8012075375282</c:v>
                </c:pt>
                <c:pt idx="15">
                  <c:v>6438.0591666615255</c:v>
                </c:pt>
                <c:pt idx="16">
                  <c:v>6367.6049432169748</c:v>
                </c:pt>
                <c:pt idx="17">
                  <c:v>6768.7403725514205</c:v>
                </c:pt>
                <c:pt idx="18">
                  <c:v>6793.2004966594423</c:v>
                </c:pt>
                <c:pt idx="19">
                  <c:v>6614.0457339179011</c:v>
                </c:pt>
                <c:pt idx="20">
                  <c:v>6706.9122375780116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A5-4323-9751-755C60EC9C5F}"/>
            </c:ext>
          </c:extLst>
        </c:ser>
        <c:ser>
          <c:idx val="2"/>
          <c:order val="2"/>
          <c:tx>
            <c:strRef>
              <c:f>'Section 5'!$C$145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5'!$S$50:$AM$50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5'!$S$145:$AM$145</c:f>
              <c:numCache>
                <c:formatCode>General</c:formatCode>
                <c:ptCount val="21"/>
                <c:pt idx="0">
                  <c:v>11256.417904036323</c:v>
                </c:pt>
                <c:pt idx="1">
                  <c:v>11136.23897813945</c:v>
                </c:pt>
                <c:pt idx="2">
                  <c:v>11370.38747718629</c:v>
                </c:pt>
                <c:pt idx="3">
                  <c:v>9886.8080116309156</c:v>
                </c:pt>
                <c:pt idx="4">
                  <c:v>9582.6410833939517</c:v>
                </c:pt>
                <c:pt idx="5">
                  <c:v>9111.0531621854825</c:v>
                </c:pt>
                <c:pt idx="6">
                  <c:v>6450.2834773891682</c:v>
                </c:pt>
                <c:pt idx="7">
                  <c:v>6312.437508927168</c:v>
                </c:pt>
                <c:pt idx="8">
                  <c:v>4330.5240052530262</c:v>
                </c:pt>
                <c:pt idx="9">
                  <c:v>3999.2482947955314</c:v>
                </c:pt>
                <c:pt idx="10">
                  <c:v>4482.9806421350986</c:v>
                </c:pt>
                <c:pt idx="11">
                  <c:v>4204.0510133173429</c:v>
                </c:pt>
                <c:pt idx="12">
                  <c:v>3683.5182013606409</c:v>
                </c:pt>
                <c:pt idx="13">
                  <c:v>3686.3869600287485</c:v>
                </c:pt>
                <c:pt idx="14">
                  <c:v>3686.9820060062416</c:v>
                </c:pt>
                <c:pt idx="15">
                  <c:v>3905.2571856184486</c:v>
                </c:pt>
                <c:pt idx="16">
                  <c:v>3876.7132250431769</c:v>
                </c:pt>
                <c:pt idx="17">
                  <c:v>3840.5212959948881</c:v>
                </c:pt>
                <c:pt idx="18">
                  <c:v>3968.089249000619</c:v>
                </c:pt>
                <c:pt idx="19">
                  <c:v>4029.6937002342156</c:v>
                </c:pt>
                <c:pt idx="20">
                  <c:v>3914.9759997373253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A5-4323-9751-755C60EC9C5F}"/>
            </c:ext>
          </c:extLst>
        </c:ser>
        <c:ser>
          <c:idx val="3"/>
          <c:order val="3"/>
          <c:tx>
            <c:strRef>
              <c:f>'Section 5'!$C$146</c:f>
              <c:strCache>
                <c:ptCount val="1"/>
                <c:pt idx="0">
                  <c:v>Renewables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5'!$S$50:$AM$50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5'!$S$146:$AM$146</c:f>
              <c:numCache>
                <c:formatCode>General</c:formatCode>
                <c:ptCount val="21"/>
                <c:pt idx="0">
                  <c:v>1256.70291</c:v>
                </c:pt>
                <c:pt idx="1">
                  <c:v>1498.0454136000001</c:v>
                </c:pt>
                <c:pt idx="2">
                  <c:v>1900.1066687526502</c:v>
                </c:pt>
                <c:pt idx="3">
                  <c:v>1906.2920320651651</c:v>
                </c:pt>
                <c:pt idx="4">
                  <c:v>1774.321038241407</c:v>
                </c:pt>
                <c:pt idx="5">
                  <c:v>1618.7556406370397</c:v>
                </c:pt>
                <c:pt idx="6">
                  <c:v>1628.2351577274069</c:v>
                </c:pt>
                <c:pt idx="7">
                  <c:v>1773.0947539775448</c:v>
                </c:pt>
                <c:pt idx="8">
                  <c:v>1653.4427612489519</c:v>
                </c:pt>
                <c:pt idx="9">
                  <c:v>1570.0369640363456</c:v>
                </c:pt>
                <c:pt idx="10">
                  <c:v>1637.1298941513194</c:v>
                </c:pt>
                <c:pt idx="11">
                  <c:v>1998.263448485608</c:v>
                </c:pt>
                <c:pt idx="12">
                  <c:v>2083.7669199424467</c:v>
                </c:pt>
                <c:pt idx="13">
                  <c:v>2045.1127979451492</c:v>
                </c:pt>
                <c:pt idx="14">
                  <c:v>2249.5805882905997</c:v>
                </c:pt>
                <c:pt idx="15">
                  <c:v>2317.3632425996352</c:v>
                </c:pt>
                <c:pt idx="16">
                  <c:v>2222.4417711580081</c:v>
                </c:pt>
                <c:pt idx="17">
                  <c:v>2193.1819217032757</c:v>
                </c:pt>
                <c:pt idx="18">
                  <c:v>2090.9987823532333</c:v>
                </c:pt>
                <c:pt idx="19">
                  <c:v>2141.9049424697323</c:v>
                </c:pt>
                <c:pt idx="20">
                  <c:v>1992.8401916136347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A5-4323-9751-755C60EC9C5F}"/>
            </c:ext>
          </c:extLst>
        </c:ser>
        <c:ser>
          <c:idx val="4"/>
          <c:order val="4"/>
          <c:tx>
            <c:strRef>
              <c:f>'Section 5'!$C$147</c:f>
              <c:strCache>
                <c:ptCount val="1"/>
                <c:pt idx="0">
                  <c:v>Non-ren. waste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5'!$S$50:$AM$50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5'!$S$147:$AM$147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150.14208773462224</c:v>
                </c:pt>
                <c:pt idx="7">
                  <c:v>99.44555540262796</c:v>
                </c:pt>
                <c:pt idx="8">
                  <c:v>164.91556158684645</c:v>
                </c:pt>
                <c:pt idx="9">
                  <c:v>318.16591288185407</c:v>
                </c:pt>
                <c:pt idx="10">
                  <c:v>447.99831124534791</c:v>
                </c:pt>
                <c:pt idx="11">
                  <c:v>483.49222848348444</c:v>
                </c:pt>
                <c:pt idx="12">
                  <c:v>511.42860711450174</c:v>
                </c:pt>
                <c:pt idx="13">
                  <c:v>484.95487606150795</c:v>
                </c:pt>
                <c:pt idx="14">
                  <c:v>661.17615584487896</c:v>
                </c:pt>
                <c:pt idx="15">
                  <c:v>636.42778760584872</c:v>
                </c:pt>
                <c:pt idx="16">
                  <c:v>658.97571396011062</c:v>
                </c:pt>
                <c:pt idx="17">
                  <c:v>623.31141341533657</c:v>
                </c:pt>
                <c:pt idx="18">
                  <c:v>627.00665620326265</c:v>
                </c:pt>
                <c:pt idx="19">
                  <c:v>678.92764032735545</c:v>
                </c:pt>
                <c:pt idx="20">
                  <c:v>869.98950540747285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A5-4323-9751-755C60EC9C5F}"/>
            </c:ext>
          </c:extLst>
        </c:ser>
        <c:ser>
          <c:idx val="5"/>
          <c:order val="5"/>
          <c:tx>
            <c:strRef>
              <c:f>'Section 5'!$C$148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5'!$S$50:$AM$50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5'!$S$148:$AM$148</c:f>
              <c:numCache>
                <c:formatCode>General</c:formatCode>
                <c:ptCount val="21"/>
                <c:pt idx="0">
                  <c:v>2039.9583929209919</c:v>
                </c:pt>
                <c:pt idx="1">
                  <c:v>2257.6644925200003</c:v>
                </c:pt>
                <c:pt idx="2">
                  <c:v>2461.9879234210007</c:v>
                </c:pt>
                <c:pt idx="3">
                  <c:v>2123.9182085680004</c:v>
                </c:pt>
                <c:pt idx="4">
                  <c:v>2160.4997813567707</c:v>
                </c:pt>
                <c:pt idx="5">
                  <c:v>1918.5121874870006</c:v>
                </c:pt>
                <c:pt idx="6">
                  <c:v>1307.7338305870201</c:v>
                </c:pt>
                <c:pt idx="7">
                  <c:v>1443.5179358971302</c:v>
                </c:pt>
                <c:pt idx="8">
                  <c:v>1269.78896745015</c:v>
                </c:pt>
                <c:pt idx="9">
                  <c:v>1128.2901005634303</c:v>
                </c:pt>
                <c:pt idx="10">
                  <c:v>956.20999428846005</c:v>
                </c:pt>
                <c:pt idx="11">
                  <c:v>1244.3282056255928</c:v>
                </c:pt>
                <c:pt idx="12">
                  <c:v>1231.3092274364901</c:v>
                </c:pt>
                <c:pt idx="13">
                  <c:v>1238.3753700959412</c:v>
                </c:pt>
                <c:pt idx="14">
                  <c:v>1189.3740528879453</c:v>
                </c:pt>
                <c:pt idx="15">
                  <c:v>1226.0930759656403</c:v>
                </c:pt>
                <c:pt idx="16">
                  <c:v>920.52816993107513</c:v>
                </c:pt>
                <c:pt idx="17">
                  <c:v>884.96127798687121</c:v>
                </c:pt>
                <c:pt idx="18">
                  <c:v>1039.4476776843583</c:v>
                </c:pt>
                <c:pt idx="19">
                  <c:v>823.73396597760552</c:v>
                </c:pt>
                <c:pt idx="20">
                  <c:v>608.68329428205345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A5-4323-9751-755C60EC9C5F}"/>
            </c:ext>
          </c:extLst>
        </c:ser>
        <c:ser>
          <c:idx val="6"/>
          <c:order val="6"/>
          <c:tx>
            <c:strRef>
              <c:f>'Section 5'!$C$149</c:f>
              <c:strCache>
                <c:ptCount val="1"/>
                <c:pt idx="0">
                  <c:v>Peat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5'!$S$50:$AM$50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5'!$S$149:$AM$149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4.3257752659295994</c:v>
                </c:pt>
                <c:pt idx="3">
                  <c:v>3.8548146720000003</c:v>
                </c:pt>
                <c:pt idx="4">
                  <c:v>8.4521476211994262</c:v>
                </c:pt>
                <c:pt idx="5">
                  <c:v>7.1690215804871995</c:v>
                </c:pt>
                <c:pt idx="6">
                  <c:v>13.6023633540688</c:v>
                </c:pt>
                <c:pt idx="7">
                  <c:v>5.1610608377160005</c:v>
                </c:pt>
                <c:pt idx="8">
                  <c:v>5.1287076114623993</c:v>
                </c:pt>
                <c:pt idx="9">
                  <c:v>8.6361476589107991</c:v>
                </c:pt>
                <c:pt idx="10">
                  <c:v>6.076144335660401</c:v>
                </c:pt>
                <c:pt idx="11">
                  <c:v>7.9039756023564003</c:v>
                </c:pt>
                <c:pt idx="12">
                  <c:v>9.3696591802464013</c:v>
                </c:pt>
                <c:pt idx="13">
                  <c:v>9.7691287923012009</c:v>
                </c:pt>
                <c:pt idx="14">
                  <c:v>8.4439859806848006</c:v>
                </c:pt>
                <c:pt idx="15">
                  <c:v>9.6489891050027996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A5-4323-9751-755C60EC9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Ref!$D$12</c:f>
          <c:strCache>
            <c:ptCount val="1"/>
            <c:pt idx="0">
              <c:v>2023</c:v>
            </c:pt>
          </c:strCache>
        </c:strRef>
      </c:tx>
      <c:layout>
        <c:manualLayout>
          <c:xMode val="edge"/>
          <c:yMode val="edge"/>
          <c:x val="0.46421866208361695"/>
          <c:y val="0.50899024653633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3616126637021173"/>
          <c:y val="0.18263470370785259"/>
          <c:w val="0.52767730417514092"/>
          <c:h val="0.8054486389604570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FA3-4D38-B606-E6DB01C9411A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FA3-4D38-B606-E6DB01C9411A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FA3-4D38-B606-E6DB01C9411A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FA3-4D38-B606-E6DB01C9411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FA3-4D38-B606-E6DB01C9411A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FA3-4D38-B606-E6DB01C9411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FA3-4D38-B606-E6DB01C9411A}"/>
              </c:ext>
            </c:extLst>
          </c:dPt>
          <c:dLbls>
            <c:dLbl>
              <c:idx val="0"/>
              <c:layout>
                <c:manualLayout>
                  <c:x val="0.12697246154645475"/>
                  <c:y val="-4.007797216821513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A3-4D38-B606-E6DB01C9411A}"/>
                </c:ext>
              </c:extLst>
            </c:dLbl>
            <c:dLbl>
              <c:idx val="1"/>
              <c:layout>
                <c:manualLayout>
                  <c:x val="-0.19566248172732376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A3-4D38-B606-E6DB01C9411A}"/>
                </c:ext>
              </c:extLst>
            </c:dLbl>
            <c:dLbl>
              <c:idx val="2"/>
              <c:layout>
                <c:manualLayout>
                  <c:x val="-0.13113549307256808"/>
                  <c:y val="-8.015594433643101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A3-4D38-B606-E6DB01C9411A}"/>
                </c:ext>
              </c:extLst>
            </c:dLbl>
            <c:dLbl>
              <c:idx val="3"/>
              <c:layout>
                <c:manualLayout>
                  <c:x val="-9.9912756626718502E-2"/>
                  <c:y val="-4.809356660185816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A3-4D38-B606-E6DB01C9411A}"/>
                </c:ext>
              </c:extLst>
            </c:dLbl>
            <c:dLbl>
              <c:idx val="4"/>
              <c:layout>
                <c:manualLayout>
                  <c:x val="-8.9505177811435355E-2"/>
                  <c:y val="-0.1202339165046454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A3-4D38-B606-E6DB01C9411A}"/>
                </c:ext>
              </c:extLst>
            </c:dLbl>
            <c:dLbl>
              <c:idx val="5"/>
              <c:layout>
                <c:manualLayout>
                  <c:x val="-1.2489094578339889E-2"/>
                  <c:y val="-0.1362651053719314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A3-4D38-B606-E6DB01C9411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A3-4D38-B606-E6DB01C9411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5'!$C$143:$C$149</c:f>
              <c:strCache>
                <c:ptCount val="7"/>
                <c:pt idx="0">
                  <c:v>Natural gas</c:v>
                </c:pt>
                <c:pt idx="1">
                  <c:v>Electricity</c:v>
                </c:pt>
                <c:pt idx="2">
                  <c:v>Oil</c:v>
                </c:pt>
                <c:pt idx="3">
                  <c:v>Renewables</c:v>
                </c:pt>
                <c:pt idx="4">
                  <c:v>Non-ren. waste</c:v>
                </c:pt>
                <c:pt idx="5">
                  <c:v>Coal</c:v>
                </c:pt>
                <c:pt idx="6">
                  <c:v>Peat</c:v>
                </c:pt>
              </c:strCache>
            </c:strRef>
          </c:cat>
          <c:val>
            <c:numRef>
              <c:f>'Section 5'!$AM$143:$AM$149</c:f>
              <c:numCache>
                <c:formatCode>General</c:formatCode>
                <c:ptCount val="7"/>
                <c:pt idx="0">
                  <c:v>9920.756832855559</c:v>
                </c:pt>
                <c:pt idx="1">
                  <c:v>6706.9122375780116</c:v>
                </c:pt>
                <c:pt idx="2">
                  <c:v>3914.9759997373253</c:v>
                </c:pt>
                <c:pt idx="3">
                  <c:v>1992.8401916136347</c:v>
                </c:pt>
                <c:pt idx="4">
                  <c:v>869.98950540747285</c:v>
                </c:pt>
                <c:pt idx="5">
                  <c:v>608.68329428205345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FA3-4D38-B606-E6DB01C94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5'!$C$191</c:f>
              <c:strCache>
                <c:ptCount val="1"/>
                <c:pt idx="0">
                  <c:v>Diesel / gasoil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5'!$S$190:$AM$190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5'!$S$191:$AM$191</c:f>
              <c:numCache>
                <c:formatCode>General</c:formatCode>
                <c:ptCount val="21"/>
                <c:pt idx="0">
                  <c:v>23946.521005894923</c:v>
                </c:pt>
                <c:pt idx="1">
                  <c:v>26143.179717110681</c:v>
                </c:pt>
                <c:pt idx="2">
                  <c:v>27660.072245483407</c:v>
                </c:pt>
                <c:pt idx="3">
                  <c:v>30123.495785728781</c:v>
                </c:pt>
                <c:pt idx="4">
                  <c:v>32081.8291842338</c:v>
                </c:pt>
                <c:pt idx="5">
                  <c:v>30412.701705146905</c:v>
                </c:pt>
                <c:pt idx="6">
                  <c:v>27658.939444924323</c:v>
                </c:pt>
                <c:pt idx="7">
                  <c:v>25999.529740628735</c:v>
                </c:pt>
                <c:pt idx="8">
                  <c:v>25834.063415598663</c:v>
                </c:pt>
                <c:pt idx="9">
                  <c:v>25870.175096666473</c:v>
                </c:pt>
                <c:pt idx="10">
                  <c:v>27503.622599892729</c:v>
                </c:pt>
                <c:pt idx="11">
                  <c:v>29248.829402832249</c:v>
                </c:pt>
                <c:pt idx="12">
                  <c:v>31715.614164988852</c:v>
                </c:pt>
                <c:pt idx="13">
                  <c:v>34323.884816498779</c:v>
                </c:pt>
                <c:pt idx="14">
                  <c:v>34804.511406420927</c:v>
                </c:pt>
                <c:pt idx="15">
                  <c:v>36306.167389952214</c:v>
                </c:pt>
                <c:pt idx="16">
                  <c:v>36797.413911705808</c:v>
                </c:pt>
                <c:pt idx="17">
                  <c:v>31834.34239109181</c:v>
                </c:pt>
                <c:pt idx="18">
                  <c:v>33975.232288294203</c:v>
                </c:pt>
                <c:pt idx="19">
                  <c:v>35502.21458469057</c:v>
                </c:pt>
                <c:pt idx="20">
                  <c:v>35097.760472637303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70-44EB-A621-9DA8DBF92405}"/>
            </c:ext>
          </c:extLst>
        </c:ser>
        <c:ser>
          <c:idx val="1"/>
          <c:order val="1"/>
          <c:tx>
            <c:strRef>
              <c:f>'Section 5'!$C$192</c:f>
              <c:strCache>
                <c:ptCount val="1"/>
                <c:pt idx="0">
                  <c:v>Jet kerosene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5'!$S$190:$AM$190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5'!$S$192:$AM$192</c:f>
              <c:numCache>
                <c:formatCode>General</c:formatCode>
                <c:ptCount val="21"/>
                <c:pt idx="0">
                  <c:v>9113.9142721331009</c:v>
                </c:pt>
                <c:pt idx="1">
                  <c:v>8636.1646950000013</c:v>
                </c:pt>
                <c:pt idx="2">
                  <c:v>9967.3907934545477</c:v>
                </c:pt>
                <c:pt idx="3">
                  <c:v>11489.038946908728</c:v>
                </c:pt>
                <c:pt idx="4">
                  <c:v>12133.914144549675</c:v>
                </c:pt>
                <c:pt idx="5">
                  <c:v>11282.607201535253</c:v>
                </c:pt>
                <c:pt idx="6">
                  <c:v>8919.2416877310479</c:v>
                </c:pt>
                <c:pt idx="7">
                  <c:v>9153.5508000418686</c:v>
                </c:pt>
                <c:pt idx="8">
                  <c:v>8134.099631222266</c:v>
                </c:pt>
                <c:pt idx="9">
                  <c:v>6811.3587887006988</c:v>
                </c:pt>
                <c:pt idx="10">
                  <c:v>7850.9820937578115</c:v>
                </c:pt>
                <c:pt idx="11">
                  <c:v>8699.5594652087366</c:v>
                </c:pt>
                <c:pt idx="12">
                  <c:v>9844.6629740786811</c:v>
                </c:pt>
                <c:pt idx="13">
                  <c:v>10098.954703874337</c:v>
                </c:pt>
                <c:pt idx="14">
                  <c:v>11876.081792037465</c:v>
                </c:pt>
                <c:pt idx="15">
                  <c:v>12826.078116707609</c:v>
                </c:pt>
                <c:pt idx="16">
                  <c:v>12975.053422781884</c:v>
                </c:pt>
                <c:pt idx="17">
                  <c:v>4627.4436729375411</c:v>
                </c:pt>
                <c:pt idx="18">
                  <c:v>5184.2914107912711</c:v>
                </c:pt>
                <c:pt idx="19">
                  <c:v>11836.348731306673</c:v>
                </c:pt>
                <c:pt idx="20">
                  <c:v>13358.797630491455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70-44EB-A621-9DA8DBF92405}"/>
            </c:ext>
          </c:extLst>
        </c:ser>
        <c:ser>
          <c:idx val="2"/>
          <c:order val="2"/>
          <c:tx>
            <c:strRef>
              <c:f>'Section 5'!$C$193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5'!$S$190:$AM$190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5'!$S$193:$AM$193</c:f>
              <c:numCache>
                <c:formatCode>General</c:formatCode>
                <c:ptCount val="21"/>
                <c:pt idx="0">
                  <c:v>19605.76853683525</c:v>
                </c:pt>
                <c:pt idx="1">
                  <c:v>20125.934688725109</c:v>
                </c:pt>
                <c:pt idx="2">
                  <c:v>21189.177224158386</c:v>
                </c:pt>
                <c:pt idx="3">
                  <c:v>21508.466969490859</c:v>
                </c:pt>
                <c:pt idx="4">
                  <c:v>21930.185767392843</c:v>
                </c:pt>
                <c:pt idx="5">
                  <c:v>20908.599298851666</c:v>
                </c:pt>
                <c:pt idx="6">
                  <c:v>19030.349140967341</c:v>
                </c:pt>
                <c:pt idx="7">
                  <c:v>17184.419505631889</c:v>
                </c:pt>
                <c:pt idx="8">
                  <c:v>16274.943265755983</c:v>
                </c:pt>
                <c:pt idx="9">
                  <c:v>14798.548300730898</c:v>
                </c:pt>
                <c:pt idx="10">
                  <c:v>13925.191458621273</c:v>
                </c:pt>
                <c:pt idx="11">
                  <c:v>13182.814913667362</c:v>
                </c:pt>
                <c:pt idx="12">
                  <c:v>12496.992065686994</c:v>
                </c:pt>
                <c:pt idx="13">
                  <c:v>11662.88633098171</c:v>
                </c:pt>
                <c:pt idx="14">
                  <c:v>10516.986914155097</c:v>
                </c:pt>
                <c:pt idx="15">
                  <c:v>9585.9696282125224</c:v>
                </c:pt>
                <c:pt idx="16">
                  <c:v>9082.1703254075474</c:v>
                </c:pt>
                <c:pt idx="17">
                  <c:v>6727.1116254808885</c:v>
                </c:pt>
                <c:pt idx="18">
                  <c:v>7126.223321649557</c:v>
                </c:pt>
                <c:pt idx="19">
                  <c:v>8115.8194584991115</c:v>
                </c:pt>
                <c:pt idx="20">
                  <c:v>8646.6667610006662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70-44EB-A621-9DA8DBF92405}"/>
            </c:ext>
          </c:extLst>
        </c:ser>
        <c:ser>
          <c:idx val="3"/>
          <c:order val="3"/>
          <c:tx>
            <c:strRef>
              <c:f>'Section 5'!$C$194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'Section 5'!$S$190:$AM$190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5'!$S$194:$AM$194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12.675313843560001</c:v>
                </c:pt>
                <c:pt idx="3">
                  <c:v>23.460307556406235</c:v>
                </c:pt>
                <c:pt idx="4">
                  <c:v>209.71130102010906</c:v>
                </c:pt>
                <c:pt idx="5">
                  <c:v>438.37623179960633</c:v>
                </c:pt>
                <c:pt idx="6">
                  <c:v>635.11017366611543</c:v>
                </c:pt>
                <c:pt idx="7">
                  <c:v>726.16496476568204</c:v>
                </c:pt>
                <c:pt idx="8">
                  <c:v>799.21290379408958</c:v>
                </c:pt>
                <c:pt idx="9">
                  <c:v>654.47500913302792</c:v>
                </c:pt>
                <c:pt idx="10">
                  <c:v>857.06700912762301</c:v>
                </c:pt>
                <c:pt idx="11">
                  <c:v>1041.6625945334542</c:v>
                </c:pt>
                <c:pt idx="12">
                  <c:v>1142.9474767786608</c:v>
                </c:pt>
                <c:pt idx="13">
                  <c:v>996.99378951853748</c:v>
                </c:pt>
                <c:pt idx="14">
                  <c:v>1523.9630329797226</c:v>
                </c:pt>
                <c:pt idx="15">
                  <c:v>1480.2114762524718</c:v>
                </c:pt>
                <c:pt idx="16">
                  <c:v>1896.8107976082943</c:v>
                </c:pt>
                <c:pt idx="17">
                  <c:v>1822.2459574750837</c:v>
                </c:pt>
                <c:pt idx="18">
                  <c:v>1866.7779778469089</c:v>
                </c:pt>
                <c:pt idx="19">
                  <c:v>2370.7162062971338</c:v>
                </c:pt>
                <c:pt idx="20">
                  <c:v>3129.2354124351677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70-44EB-A621-9DA8DBF92405}"/>
            </c:ext>
          </c:extLst>
        </c:ser>
        <c:ser>
          <c:idx val="4"/>
          <c:order val="4"/>
          <c:tx>
            <c:strRef>
              <c:f>'Section 5'!$C$195</c:f>
              <c:strCache>
                <c:ptCount val="1"/>
                <c:pt idx="0">
                  <c:v>Bioethanol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5'!$S$190:$AM$190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5'!$S$195:$AM$195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9.6465015275519997E-2</c:v>
                </c:pt>
                <c:pt idx="3">
                  <c:v>7.4994542945553597</c:v>
                </c:pt>
                <c:pt idx="4">
                  <c:v>40.822046794491833</c:v>
                </c:pt>
                <c:pt idx="5">
                  <c:v>207.8813719490856</c:v>
                </c:pt>
                <c:pt idx="6">
                  <c:v>265.23326221614406</c:v>
                </c:pt>
                <c:pt idx="7">
                  <c:v>350.70061786144367</c:v>
                </c:pt>
                <c:pt idx="8">
                  <c:v>338.12577548535359</c:v>
                </c:pt>
                <c:pt idx="9">
                  <c:v>332.52781950643254</c:v>
                </c:pt>
                <c:pt idx="10">
                  <c:v>332.03705138611537</c:v>
                </c:pt>
                <c:pt idx="11">
                  <c:v>309.51922357688153</c:v>
                </c:pt>
                <c:pt idx="12">
                  <c:v>347.23299377260128</c:v>
                </c:pt>
                <c:pt idx="13">
                  <c:v>380.94782866253126</c:v>
                </c:pt>
                <c:pt idx="14">
                  <c:v>344.29267722575565</c:v>
                </c:pt>
                <c:pt idx="15">
                  <c:v>317.16467070095183</c:v>
                </c:pt>
                <c:pt idx="16">
                  <c:v>304.5774816978456</c:v>
                </c:pt>
                <c:pt idx="17">
                  <c:v>226.03288017377238</c:v>
                </c:pt>
                <c:pt idx="18">
                  <c:v>236.36152548427057</c:v>
                </c:pt>
                <c:pt idx="19">
                  <c:v>270.75818033049649</c:v>
                </c:pt>
                <c:pt idx="20">
                  <c:v>381.17654448183021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70-44EB-A621-9DA8DBF92405}"/>
            </c:ext>
          </c:extLst>
        </c:ser>
        <c:ser>
          <c:idx val="5"/>
          <c:order val="5"/>
          <c:tx>
            <c:strRef>
              <c:f>'Section 5'!$C$196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5'!$S$190:$AM$190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5'!$S$196:$AM$196</c:f>
              <c:numCache>
                <c:formatCode>General</c:formatCode>
                <c:ptCount val="21"/>
                <c:pt idx="0">
                  <c:v>23.00414</c:v>
                </c:pt>
                <c:pt idx="1">
                  <c:v>50.50909</c:v>
                </c:pt>
                <c:pt idx="2">
                  <c:v>58.910601999999997</c:v>
                </c:pt>
                <c:pt idx="3">
                  <c:v>56.619361650959995</c:v>
                </c:pt>
                <c:pt idx="4">
                  <c:v>50.996976803819997</c:v>
                </c:pt>
                <c:pt idx="5">
                  <c:v>54.097534803820004</c:v>
                </c:pt>
                <c:pt idx="6">
                  <c:v>44.81994413804</c:v>
                </c:pt>
                <c:pt idx="7">
                  <c:v>45.569842095379997</c:v>
                </c:pt>
                <c:pt idx="8">
                  <c:v>45.591983774664001</c:v>
                </c:pt>
                <c:pt idx="9">
                  <c:v>45.477118650933726</c:v>
                </c:pt>
                <c:pt idx="10">
                  <c:v>42.468660940897017</c:v>
                </c:pt>
                <c:pt idx="11">
                  <c:v>40.352582981717134</c:v>
                </c:pt>
                <c:pt idx="12">
                  <c:v>44.057495931627372</c:v>
                </c:pt>
                <c:pt idx="13">
                  <c:v>49.672652123775258</c:v>
                </c:pt>
                <c:pt idx="14">
                  <c:v>54.083559016584474</c:v>
                </c:pt>
                <c:pt idx="15">
                  <c:v>66.261857194249316</c:v>
                </c:pt>
                <c:pt idx="16">
                  <c:v>86.378468956211819</c:v>
                </c:pt>
                <c:pt idx="17">
                  <c:v>95.907962914919906</c:v>
                </c:pt>
                <c:pt idx="18">
                  <c:v>147.9024657774217</c:v>
                </c:pt>
                <c:pt idx="19">
                  <c:v>221.67810486310509</c:v>
                </c:pt>
                <c:pt idx="20">
                  <c:v>328.75272420224252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70-44EB-A621-9DA8DBF92405}"/>
            </c:ext>
          </c:extLst>
        </c:ser>
        <c:ser>
          <c:idx val="6"/>
          <c:order val="6"/>
          <c:tx>
            <c:strRef>
              <c:f>'Section 5'!$C$197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5'!$S$190:$AM$190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5'!$S$197:$AM$197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25.625715791666671</c:v>
                </c:pt>
                <c:pt idx="3">
                  <c:v>21.500000000000004</c:v>
                </c:pt>
                <c:pt idx="4">
                  <c:v>15.594444444444445</c:v>
                </c:pt>
                <c:pt idx="5">
                  <c:v>14.756728091111114</c:v>
                </c:pt>
                <c:pt idx="6">
                  <c:v>15.0091060488</c:v>
                </c:pt>
                <c:pt idx="7">
                  <c:v>24.45382772613889</c:v>
                </c:pt>
                <c:pt idx="8">
                  <c:v>42.239954206305555</c:v>
                </c:pt>
                <c:pt idx="9">
                  <c:v>48.125437031838899</c:v>
                </c:pt>
                <c:pt idx="10">
                  <c:v>40.087124423249172</c:v>
                </c:pt>
                <c:pt idx="11">
                  <c:v>33.112208470992655</c:v>
                </c:pt>
                <c:pt idx="12">
                  <c:v>45.64511732207599</c:v>
                </c:pt>
                <c:pt idx="13">
                  <c:v>247.556355659009</c:v>
                </c:pt>
                <c:pt idx="14">
                  <c:v>235.26419765471715</c:v>
                </c:pt>
                <c:pt idx="15">
                  <c:v>262.38251588323971</c:v>
                </c:pt>
                <c:pt idx="16">
                  <c:v>202.58642018875753</c:v>
                </c:pt>
                <c:pt idx="17">
                  <c:v>183.33334877381512</c:v>
                </c:pt>
                <c:pt idx="18">
                  <c:v>193.98564029079273</c:v>
                </c:pt>
                <c:pt idx="19">
                  <c:v>192.8273136719769</c:v>
                </c:pt>
                <c:pt idx="20">
                  <c:v>178.38509325914441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770-44EB-A621-9DA8DBF92405}"/>
            </c:ext>
          </c:extLst>
        </c:ser>
        <c:ser>
          <c:idx val="7"/>
          <c:order val="7"/>
          <c:tx>
            <c:strRef>
              <c:f>'Section 5'!$C$198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5'!$S$190:$AM$190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5'!$S$198:$AM$198</c:f>
              <c:numCache>
                <c:formatCode>General</c:formatCode>
                <c:ptCount val="21"/>
                <c:pt idx="0">
                  <c:v>13.8847187996</c:v>
                </c:pt>
                <c:pt idx="1">
                  <c:v>12.3955507976</c:v>
                </c:pt>
                <c:pt idx="2">
                  <c:v>11.847642220211979</c:v>
                </c:pt>
                <c:pt idx="3">
                  <c:v>10.133133628787755</c:v>
                </c:pt>
                <c:pt idx="4">
                  <c:v>13.583527153</c:v>
                </c:pt>
                <c:pt idx="5">
                  <c:v>10.465996331000003</c:v>
                </c:pt>
                <c:pt idx="6">
                  <c:v>6.8245107490000017</c:v>
                </c:pt>
                <c:pt idx="7">
                  <c:v>5.9861831330000017</c:v>
                </c:pt>
                <c:pt idx="8">
                  <c:v>6.3951298231800013</c:v>
                </c:pt>
                <c:pt idx="9">
                  <c:v>11.628913920820001</c:v>
                </c:pt>
                <c:pt idx="10">
                  <c:v>15.159187710960836</c:v>
                </c:pt>
                <c:pt idx="11">
                  <c:v>24.523271612950396</c:v>
                </c:pt>
                <c:pt idx="12">
                  <c:v>29.426079097613581</c:v>
                </c:pt>
                <c:pt idx="13">
                  <c:v>29.638328656396872</c:v>
                </c:pt>
                <c:pt idx="14">
                  <c:v>26.211418280939952</c:v>
                </c:pt>
                <c:pt idx="15">
                  <c:v>21.539602339947784</c:v>
                </c:pt>
                <c:pt idx="16">
                  <c:v>18.947189101827679</c:v>
                </c:pt>
                <c:pt idx="17">
                  <c:v>13.372474618798959</c:v>
                </c:pt>
                <c:pt idx="18">
                  <c:v>13.550318271018279</c:v>
                </c:pt>
                <c:pt idx="19">
                  <c:v>18.858267275718021</c:v>
                </c:pt>
                <c:pt idx="20">
                  <c:v>18.208453931070501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770-44EB-A621-9DA8DBF92405}"/>
            </c:ext>
          </c:extLst>
        </c:ser>
        <c:ser>
          <c:idx val="8"/>
          <c:order val="8"/>
          <c:tx>
            <c:strRef>
              <c:f>'Section 5'!$C$199</c:f>
              <c:strCache>
                <c:ptCount val="1"/>
                <c:pt idx="0">
                  <c:v>Fuel oil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5'!$S$190:$AM$190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5'!$S$199:$AM$199</c:f>
              <c:numCache>
                <c:formatCode>General</c:formatCode>
                <c:ptCount val="21"/>
                <c:pt idx="0">
                  <c:v>194.72457900000003</c:v>
                </c:pt>
                <c:pt idx="1">
                  <c:v>206.17896600000003</c:v>
                </c:pt>
                <c:pt idx="2">
                  <c:v>206.17896600000003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70-44EB-A621-9DA8DBF92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Ref!$D$12</c:f>
          <c:strCache>
            <c:ptCount val="1"/>
            <c:pt idx="0">
              <c:v>2023</c:v>
            </c:pt>
          </c:strCache>
        </c:strRef>
      </c:tx>
      <c:layout>
        <c:manualLayout>
          <c:xMode val="edge"/>
          <c:yMode val="edge"/>
          <c:x val="0.46340179007077653"/>
          <c:y val="0.504982449319510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3616126637021173"/>
          <c:y val="0.18263470370785259"/>
          <c:w val="0.52767730417514092"/>
          <c:h val="0.80544863896045704"/>
        </c:manualLayout>
      </c:layout>
      <c:doughnutChart>
        <c:varyColors val="1"/>
        <c:ser>
          <c:idx val="0"/>
          <c:order val="0"/>
          <c:spPr>
            <a:ln w="9525"/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174-4BB1-BCF4-9793BC0AABB0}"/>
              </c:ext>
            </c:extLst>
          </c:dPt>
          <c:dPt>
            <c:idx val="1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174-4BB1-BCF4-9793BC0AABB0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174-4BB1-BCF4-9793BC0AABB0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174-4BB1-BCF4-9793BC0AABB0}"/>
              </c:ext>
            </c:extLst>
          </c:dPt>
          <c:dPt>
            <c:idx val="4"/>
            <c:bubble3D val="0"/>
            <c:spPr>
              <a:solidFill>
                <a:schemeClr val="accent2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174-4BB1-BCF4-9793BC0AABB0}"/>
              </c:ext>
            </c:extLst>
          </c:dPt>
          <c:dPt>
            <c:idx val="5"/>
            <c:bubble3D val="0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174-4BB1-BCF4-9793BC0AABB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174-4BB1-BCF4-9793BC0AABB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174-4BB1-BCF4-9793BC0AABB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174-4BB1-BCF4-9793BC0AABB0}"/>
              </c:ext>
            </c:extLst>
          </c:dPt>
          <c:dLbls>
            <c:dLbl>
              <c:idx val="0"/>
              <c:layout>
                <c:manualLayout>
                  <c:x val="0.16235822951841741"/>
                  <c:y val="-0.180350874756968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4-4BB1-BCF4-9793BC0AABB0}"/>
                </c:ext>
              </c:extLst>
            </c:dLbl>
            <c:dLbl>
              <c:idx val="1"/>
              <c:layout>
                <c:manualLayout>
                  <c:x val="-0.17484732409675738"/>
                  <c:y val="8.015594433643026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4-4BB1-BCF4-9793BC0AABB0}"/>
                </c:ext>
              </c:extLst>
            </c:dLbl>
            <c:dLbl>
              <c:idx val="2"/>
              <c:layout>
                <c:manualLayout>
                  <c:x val="-0.17068429257064413"/>
                  <c:y val="-3.206237773457214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4-4BB1-BCF4-9793BC0AABB0}"/>
                </c:ext>
              </c:extLst>
            </c:dLbl>
            <c:dLbl>
              <c:idx val="3"/>
              <c:layout>
                <c:manualLayout>
                  <c:x val="-0.18109187138592733"/>
                  <c:y val="-7.214034990278725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74-4BB1-BCF4-9793BC0AABB0}"/>
                </c:ext>
              </c:extLst>
            </c:dLbl>
            <c:dLbl>
              <c:idx val="4"/>
              <c:layout>
                <c:manualLayout>
                  <c:x val="-0.25186340732985291"/>
                  <c:y val="-0.14027290258875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74-4BB1-BCF4-9793BC0AABB0}"/>
                </c:ext>
              </c:extLst>
            </c:dLbl>
            <c:dLbl>
              <c:idx val="5"/>
              <c:layout>
                <c:manualLayout>
                  <c:x val="-0.10199427238977514"/>
                  <c:y val="-0.1803508747569681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74-4BB1-BCF4-9793BC0AABB0}"/>
                </c:ext>
              </c:extLst>
            </c:dLbl>
            <c:dLbl>
              <c:idx val="6"/>
              <c:layout>
                <c:manualLayout>
                  <c:x val="6.0363957128642426E-2"/>
                  <c:y val="-0.1683274831065035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74-4BB1-BCF4-9793BC0AABB0}"/>
                </c:ext>
              </c:extLst>
            </c:dLbl>
            <c:dLbl>
              <c:idx val="7"/>
              <c:layout>
                <c:manualLayout>
                  <c:x val="0.15611368222924765"/>
                  <c:y val="-9.217933598689483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74-4BB1-BCF4-9793BC0AABB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74-4BB1-BCF4-9793BC0AABB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,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5'!$C$191:$C$199</c:f>
              <c:strCache>
                <c:ptCount val="9"/>
                <c:pt idx="0">
                  <c:v>Diesel / gasoil</c:v>
                </c:pt>
                <c:pt idx="1">
                  <c:v>Jet kerosene</c:v>
                </c:pt>
                <c:pt idx="2">
                  <c:v>Gasoline</c:v>
                </c:pt>
                <c:pt idx="3">
                  <c:v>Biodiesel</c:v>
                </c:pt>
                <c:pt idx="4">
                  <c:v>Bioethanol</c:v>
                </c:pt>
                <c:pt idx="5">
                  <c:v>Electricity</c:v>
                </c:pt>
                <c:pt idx="6">
                  <c:v>Natural gas</c:v>
                </c:pt>
                <c:pt idx="7">
                  <c:v>LPG</c:v>
                </c:pt>
                <c:pt idx="8">
                  <c:v>Fuel oil</c:v>
                </c:pt>
              </c:strCache>
            </c:strRef>
          </c:cat>
          <c:val>
            <c:numRef>
              <c:f>'Section 5'!$AM$191:$AM$199</c:f>
              <c:numCache>
                <c:formatCode>General</c:formatCode>
                <c:ptCount val="9"/>
                <c:pt idx="0">
                  <c:v>35097.760472637303</c:v>
                </c:pt>
                <c:pt idx="1">
                  <c:v>13358.797630491455</c:v>
                </c:pt>
                <c:pt idx="2">
                  <c:v>8646.6667610006662</c:v>
                </c:pt>
                <c:pt idx="3">
                  <c:v>3129.2354124351677</c:v>
                </c:pt>
                <c:pt idx="4">
                  <c:v>381.17654448183021</c:v>
                </c:pt>
                <c:pt idx="5">
                  <c:v>328.75272420224252</c:v>
                </c:pt>
                <c:pt idx="6">
                  <c:v>178.38509325914441</c:v>
                </c:pt>
                <c:pt idx="7">
                  <c:v>18.208453931070501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174-4BB1-BCF4-9793BC0AA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b="1"/>
              <a:t>Energy Demand and</a:t>
            </a:r>
            <a:r>
              <a:rPr lang="en-IE" b="1" baseline="0"/>
              <a:t> 2030 EED Target</a:t>
            </a:r>
            <a:r>
              <a:rPr lang="en-IE" baseline="0"/>
              <a:t> (TWh)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728395061728398E-2"/>
          <c:y val="0.11991145833333336"/>
          <c:w val="0.91771296296296301"/>
          <c:h val="0.7075511904761905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'Section 1'!$C$333</c:f>
              <c:strCache>
                <c:ptCount val="1"/>
                <c:pt idx="0">
                  <c:v>TFEC Countable under EED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'Section 1'!$F$332:$AJ$332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'Section 1'!$F$333:$AJ$333</c:f>
              <c:numCache>
                <c:formatCode>General</c:formatCode>
                <c:ptCount val="31"/>
                <c:pt idx="0">
                  <c:v>125.76618809307827</c:v>
                </c:pt>
                <c:pt idx="1">
                  <c:v>130.97344081982476</c:v>
                </c:pt>
                <c:pt idx="2">
                  <c:v>131.51508190662949</c:v>
                </c:pt>
                <c:pt idx="3">
                  <c:v>135.25018762042026</c:v>
                </c:pt>
                <c:pt idx="4">
                  <c:v>138.48818626573515</c:v>
                </c:pt>
                <c:pt idx="5">
                  <c:v>146.5624506449889</c:v>
                </c:pt>
                <c:pt idx="6">
                  <c:v>150.46563240099937</c:v>
                </c:pt>
                <c:pt idx="7">
                  <c:v>152.60492665668929</c:v>
                </c:pt>
                <c:pt idx="8">
                  <c:v>153.23521857075815</c:v>
                </c:pt>
                <c:pt idx="9">
                  <c:v>139.11263435015178</c:v>
                </c:pt>
                <c:pt idx="10">
                  <c:v>138.03267616548237</c:v>
                </c:pt>
                <c:pt idx="11">
                  <c:v>128.68348703946509</c:v>
                </c:pt>
                <c:pt idx="12">
                  <c:v>124.5059531103052</c:v>
                </c:pt>
                <c:pt idx="13">
                  <c:v>126.61952571983184</c:v>
                </c:pt>
                <c:pt idx="14">
                  <c:v>126.20675622034192</c:v>
                </c:pt>
                <c:pt idx="15">
                  <c:v>132.42233735534944</c:v>
                </c:pt>
                <c:pt idx="16">
                  <c:v>136.85620175263125</c:v>
                </c:pt>
                <c:pt idx="17">
                  <c:v>137.82267078339507</c:v>
                </c:pt>
                <c:pt idx="18">
                  <c:v>144.14967366923693</c:v>
                </c:pt>
                <c:pt idx="19">
                  <c:v>143.9990026982307</c:v>
                </c:pt>
                <c:pt idx="20">
                  <c:v>130.091841912181</c:v>
                </c:pt>
                <c:pt idx="21">
                  <c:v>132.98052674059397</c:v>
                </c:pt>
                <c:pt idx="22">
                  <c:v>138.71739940110092</c:v>
                </c:pt>
                <c:pt idx="23">
                  <c:v>139.72224842192028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7F-4928-A530-542C9FCD2CCD}"/>
            </c:ext>
          </c:extLst>
        </c:ser>
        <c:ser>
          <c:idx val="1"/>
          <c:order val="1"/>
          <c:tx>
            <c:strRef>
              <c:f>'Section 1'!$C$334</c:f>
              <c:strCache>
                <c:ptCount val="1"/>
                <c:pt idx="0">
                  <c:v>Ambient Heat</c:v>
                </c:pt>
              </c:strCache>
            </c:strRef>
          </c:tx>
          <c:spPr>
            <a:solidFill>
              <a:srgbClr val="FF66FF"/>
            </a:solidFill>
            <a:ln>
              <a:noFill/>
            </a:ln>
            <a:effectLst/>
          </c:spPr>
          <c:invertIfNegative val="0"/>
          <c:cat>
            <c:numRef>
              <c:f>'Section 1'!$F$332:$AJ$332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'Section 1'!$F$334:$AJ$334</c:f>
              <c:numCache>
                <c:formatCode>General</c:formatCode>
                <c:ptCount val="31"/>
                <c:pt idx="1">
                  <c:v>5.5544879999999989E-4</c:v>
                </c:pt>
                <c:pt idx="2">
                  <c:v>5.1533276136063472E-3</c:v>
                </c:pt>
                <c:pt idx="3">
                  <c:v>1.4614340332514275E-2</c:v>
                </c:pt>
                <c:pt idx="4">
                  <c:v>2.6703135845659799E-2</c:v>
                </c:pt>
                <c:pt idx="5">
                  <c:v>4.92882639830136E-2</c:v>
                </c:pt>
                <c:pt idx="6">
                  <c:v>7.8552264813064043E-2</c:v>
                </c:pt>
                <c:pt idx="7">
                  <c:v>0.11444710297782007</c:v>
                </c:pt>
                <c:pt idx="8">
                  <c:v>0.155152561917829</c:v>
                </c:pt>
                <c:pt idx="9">
                  <c:v>0.16829901400202352</c:v>
                </c:pt>
                <c:pt idx="10">
                  <c:v>0.18260274462408668</c:v>
                </c:pt>
                <c:pt idx="11">
                  <c:v>0.20069824310060871</c:v>
                </c:pt>
                <c:pt idx="12">
                  <c:v>0.21809139141872769</c:v>
                </c:pt>
                <c:pt idx="13">
                  <c:v>0.23687301629538499</c:v>
                </c:pt>
                <c:pt idx="14">
                  <c:v>0.2657086991093156</c:v>
                </c:pt>
                <c:pt idx="15">
                  <c:v>0.31408223063982171</c:v>
                </c:pt>
                <c:pt idx="16">
                  <c:v>0.37567108370070185</c:v>
                </c:pt>
                <c:pt idx="17">
                  <c:v>0.44347260634654218</c:v>
                </c:pt>
                <c:pt idx="18">
                  <c:v>0.47135408253530592</c:v>
                </c:pt>
                <c:pt idx="19">
                  <c:v>0.55099840455446092</c:v>
                </c:pt>
                <c:pt idx="20">
                  <c:v>0.64588451408291725</c:v>
                </c:pt>
                <c:pt idx="21">
                  <c:v>0.75419316970490269</c:v>
                </c:pt>
                <c:pt idx="22">
                  <c:v>0.93673833049512301</c:v>
                </c:pt>
                <c:pt idx="23">
                  <c:v>1.1150976794051897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7F-4928-A530-542C9FCD2CCD}"/>
            </c:ext>
          </c:extLst>
        </c:ser>
        <c:ser>
          <c:idx val="2"/>
          <c:order val="2"/>
          <c:tx>
            <c:strRef>
              <c:f>'Section 1'!$C$335</c:f>
              <c:strCache>
                <c:ptCount val="1"/>
                <c:pt idx="0">
                  <c:v>2030 EED Target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'Section 1'!$F$332:$AJ$332</c:f>
              <c:numCache>
                <c:formatCode>General</c:formatCod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</c:numCache>
            </c:numRef>
          </c:cat>
          <c:val>
            <c:numRef>
              <c:f>'Section 1'!$F$335:$AJ$335</c:f>
              <c:numCache>
                <c:formatCode>General</c:formatCode>
                <c:ptCount val="31"/>
                <c:pt idx="30">
                  <c:v>121.54513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7F-4928-A530-542C9FCD2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76759711"/>
        <c:axId val="676760191"/>
      </c:barChart>
      <c:catAx>
        <c:axId val="676759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760191"/>
        <c:crosses val="autoZero"/>
        <c:auto val="1"/>
        <c:lblAlgn val="ctr"/>
        <c:lblOffset val="100"/>
        <c:noMultiLvlLbl val="0"/>
      </c:catAx>
      <c:valAx>
        <c:axId val="676760191"/>
        <c:scaling>
          <c:orientation val="minMax"/>
          <c:max val="17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759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23590460671255"/>
          <c:y val="0.12083968253968254"/>
          <c:w val="0.62421616363296295"/>
          <c:h val="7.97406249999999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5'!$C$258</c:f>
              <c:strCache>
                <c:ptCount val="1"/>
                <c:pt idx="0">
                  <c:v>Road private car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5'!$S$190:$AM$190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5'!$S$258:$AM$258</c:f>
              <c:numCache>
                <c:formatCode>#,##0</c:formatCode>
                <c:ptCount val="21"/>
                <c:pt idx="0">
                  <c:v>20305.936073611792</c:v>
                </c:pt>
                <c:pt idx="1">
                  <c:v>21136.088459282928</c:v>
                </c:pt>
                <c:pt idx="2">
                  <c:v>21997.970795008263</c:v>
                </c:pt>
                <c:pt idx="3">
                  <c:v>23325.549914884032</c:v>
                </c:pt>
                <c:pt idx="4">
                  <c:v>24254.344338109888</c:v>
                </c:pt>
                <c:pt idx="5">
                  <c:v>24547.198802768318</c:v>
                </c:pt>
                <c:pt idx="6">
                  <c:v>23924.967790032031</c:v>
                </c:pt>
                <c:pt idx="7">
                  <c:v>23411.201529293608</c:v>
                </c:pt>
                <c:pt idx="8">
                  <c:v>23805.788268246655</c:v>
                </c:pt>
                <c:pt idx="9">
                  <c:v>23895.31375636654</c:v>
                </c:pt>
                <c:pt idx="10">
                  <c:v>24452.094142788035</c:v>
                </c:pt>
                <c:pt idx="11">
                  <c:v>25077.666227330483</c:v>
                </c:pt>
                <c:pt idx="12">
                  <c:v>25192.883583350664</c:v>
                </c:pt>
                <c:pt idx="13">
                  <c:v>24814.143722323253</c:v>
                </c:pt>
                <c:pt idx="14">
                  <c:v>24359.954909250333</c:v>
                </c:pt>
                <c:pt idx="15">
                  <c:v>24355.642255422834</c:v>
                </c:pt>
                <c:pt idx="16">
                  <c:v>24633.792116197088</c:v>
                </c:pt>
                <c:pt idx="17">
                  <c:v>20156.255529097911</c:v>
                </c:pt>
                <c:pt idx="18">
                  <c:v>21421.434271262868</c:v>
                </c:pt>
                <c:pt idx="19">
                  <c:v>23240.091659476155</c:v>
                </c:pt>
                <c:pt idx="20">
                  <c:v>24399.556538992736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0-4A53-95B4-92BA5591C89D}"/>
            </c:ext>
          </c:extLst>
        </c:ser>
        <c:ser>
          <c:idx val="1"/>
          <c:order val="1"/>
          <c:tx>
            <c:strRef>
              <c:f>'Section 5'!$C$259</c:f>
              <c:strCache>
                <c:ptCount val="1"/>
                <c:pt idx="0">
                  <c:v>Road freight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5'!$S$190:$AM$190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5'!$S$259:$AM$259</c:f>
              <c:numCache>
                <c:formatCode>#,##0</c:formatCode>
                <c:ptCount val="21"/>
                <c:pt idx="0">
                  <c:v>11834.305373000001</c:v>
                </c:pt>
                <c:pt idx="1">
                  <c:v>12503.357176000001</c:v>
                </c:pt>
                <c:pt idx="2">
                  <c:v>12931.460745076069</c:v>
                </c:pt>
                <c:pt idx="3">
                  <c:v>12510.345820993085</c:v>
                </c:pt>
                <c:pt idx="4">
                  <c:v>13314.305615383571</c:v>
                </c:pt>
                <c:pt idx="5">
                  <c:v>12285.442377000001</c:v>
                </c:pt>
                <c:pt idx="6">
                  <c:v>9125.0724500000015</c:v>
                </c:pt>
                <c:pt idx="7">
                  <c:v>8003.9055600000002</c:v>
                </c:pt>
                <c:pt idx="8">
                  <c:v>7353.0395880000024</c:v>
                </c:pt>
                <c:pt idx="9">
                  <c:v>7319.0148600000002</c:v>
                </c:pt>
                <c:pt idx="10">
                  <c:v>6759.0861839999998</c:v>
                </c:pt>
                <c:pt idx="11">
                  <c:v>7228.3067768437686</c:v>
                </c:pt>
                <c:pt idx="12">
                  <c:v>7281.4399956238512</c:v>
                </c:pt>
                <c:pt idx="13">
                  <c:v>8553.6705109517607</c:v>
                </c:pt>
                <c:pt idx="14">
                  <c:v>8697.9215587930594</c:v>
                </c:pt>
                <c:pt idx="15">
                  <c:v>8533.8953966493191</c:v>
                </c:pt>
                <c:pt idx="16">
                  <c:v>9178.810294349747</c:v>
                </c:pt>
                <c:pt idx="17">
                  <c:v>8426.4860162432597</c:v>
                </c:pt>
                <c:pt idx="18">
                  <c:v>9252.6910097143264</c:v>
                </c:pt>
                <c:pt idx="19">
                  <c:v>9167.6078904580427</c:v>
                </c:pt>
                <c:pt idx="20">
                  <c:v>9322.1742730739006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0-4A53-95B4-92BA5591C89D}"/>
            </c:ext>
          </c:extLst>
        </c:ser>
        <c:ser>
          <c:idx val="2"/>
          <c:order val="2"/>
          <c:tx>
            <c:strRef>
              <c:f>'Section 5'!$C$260</c:f>
              <c:strCache>
                <c:ptCount val="1"/>
                <c:pt idx="0">
                  <c:v>Road unspecified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5'!$S$190:$AM$190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5'!$S$260:$AM$260</c:f>
              <c:numCache>
                <c:formatCode>#,##0</c:formatCode>
                <c:ptCount val="21"/>
                <c:pt idx="0">
                  <c:v>2051.1368198016871</c:v>
                </c:pt>
                <c:pt idx="1">
                  <c:v>3493.4689845673379</c:v>
                </c:pt>
                <c:pt idx="2">
                  <c:v>6756.5335966211451</c:v>
                </c:pt>
                <c:pt idx="3">
                  <c:v>7821.2469819038852</c:v>
                </c:pt>
                <c:pt idx="4">
                  <c:v>7440.903853464456</c:v>
                </c:pt>
                <c:pt idx="5">
                  <c:v>3806.5435204587561</c:v>
                </c:pt>
                <c:pt idx="6">
                  <c:v>4391.578042112912</c:v>
                </c:pt>
                <c:pt idx="7">
                  <c:v>3004.6296179770052</c:v>
                </c:pt>
                <c:pt idx="8">
                  <c:v>2552.9838043094164</c:v>
                </c:pt>
                <c:pt idx="9">
                  <c:v>1787.3081812036025</c:v>
                </c:pt>
                <c:pt idx="10">
                  <c:v>2071.2826476442515</c:v>
                </c:pt>
                <c:pt idx="11">
                  <c:v>1518.236942816128</c:v>
                </c:pt>
                <c:pt idx="12">
                  <c:v>1554.8387730493077</c:v>
                </c:pt>
                <c:pt idx="13">
                  <c:v>2409.3179765098321</c:v>
                </c:pt>
                <c:pt idx="14">
                  <c:v>5314.2400856618433</c:v>
                </c:pt>
                <c:pt idx="15">
                  <c:v>5683.5884318908938</c:v>
                </c:pt>
                <c:pt idx="16">
                  <c:v>4516.1136991549674</c:v>
                </c:pt>
                <c:pt idx="17">
                  <c:v>4677.7283638540293</c:v>
                </c:pt>
                <c:pt idx="18">
                  <c:v>3879.390971233463</c:v>
                </c:pt>
                <c:pt idx="19">
                  <c:v>5186.0457950476248</c:v>
                </c:pt>
                <c:pt idx="20">
                  <c:v>5234.5246018705266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D0-4A53-95B4-92BA5591C89D}"/>
            </c:ext>
          </c:extLst>
        </c:ser>
        <c:ser>
          <c:idx val="3"/>
          <c:order val="3"/>
          <c:tx>
            <c:strRef>
              <c:f>'Section 5'!$C$261</c:f>
              <c:strCache>
                <c:ptCount val="1"/>
                <c:pt idx="0">
                  <c:v>Road light goods vehicle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5'!$S$190:$AM$190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5'!$S$261:$AM$261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4702.984443195619</c:v>
                </c:pt>
                <c:pt idx="6">
                  <c:v>4346.803535440662</c:v>
                </c:pt>
                <c:pt idx="7">
                  <c:v>4045.6687936098588</c:v>
                </c:pt>
                <c:pt idx="8">
                  <c:v>3948.4463247967515</c:v>
                </c:pt>
                <c:pt idx="9">
                  <c:v>3819.8846638423547</c:v>
                </c:pt>
                <c:pt idx="10">
                  <c:v>4125.3913202152526</c:v>
                </c:pt>
                <c:pt idx="11">
                  <c:v>4332.4770435985001</c:v>
                </c:pt>
                <c:pt idx="12">
                  <c:v>4385.2449743412735</c:v>
                </c:pt>
                <c:pt idx="13">
                  <c:v>4177.0564380681662</c:v>
                </c:pt>
                <c:pt idx="14">
                  <c:v>4096.1133201060338</c:v>
                </c:pt>
                <c:pt idx="15">
                  <c:v>3965.4796380225334</c:v>
                </c:pt>
                <c:pt idx="16">
                  <c:v>3818.7699959653992</c:v>
                </c:pt>
                <c:pt idx="17">
                  <c:v>3449.8186506032248</c:v>
                </c:pt>
                <c:pt idx="18">
                  <c:v>3198.9658989596146</c:v>
                </c:pt>
                <c:pt idx="19">
                  <c:v>3517.8921399949477</c:v>
                </c:pt>
                <c:pt idx="20">
                  <c:v>3485.9775717952343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D0-4A53-95B4-92BA5591C89D}"/>
            </c:ext>
          </c:extLst>
        </c:ser>
        <c:ser>
          <c:idx val="4"/>
          <c:order val="4"/>
          <c:tx>
            <c:strRef>
              <c:f>'Section 5'!$C$262</c:f>
              <c:strCache>
                <c:ptCount val="1"/>
                <c:pt idx="0">
                  <c:v>Road fuel tourism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5'!$S$190:$AM$190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5'!$S$262:$AM$262</c:f>
              <c:numCache>
                <c:formatCode>#,##0</c:formatCode>
                <c:ptCount val="21"/>
                <c:pt idx="0">
                  <c:v>7096.2233205726261</c:v>
                </c:pt>
                <c:pt idx="1">
                  <c:v>6671.167888467111</c:v>
                </c:pt>
                <c:pt idx="2">
                  <c:v>4503.9081531721531</c:v>
                </c:pt>
                <c:pt idx="3">
                  <c:v>4735.3656079793072</c:v>
                </c:pt>
                <c:pt idx="4">
                  <c:v>6056.3460269503321</c:v>
                </c:pt>
                <c:pt idx="5">
                  <c:v>2945.3448324122378</c:v>
                </c:pt>
                <c:pt idx="6">
                  <c:v>2465.0751984602307</c:v>
                </c:pt>
                <c:pt idx="7">
                  <c:v>2659.0501881270507</c:v>
                </c:pt>
                <c:pt idx="8">
                  <c:v>2675.6641621627027</c:v>
                </c:pt>
                <c:pt idx="9">
                  <c:v>1970.9894772702407</c:v>
                </c:pt>
                <c:pt idx="10">
                  <c:v>2442.0200209559125</c:v>
                </c:pt>
                <c:pt idx="11">
                  <c:v>2814.0969302259969</c:v>
                </c:pt>
                <c:pt idx="12">
                  <c:v>4514.5465834646129</c:v>
                </c:pt>
                <c:pt idx="13">
                  <c:v>4467.6468162345182</c:v>
                </c:pt>
                <c:pt idx="14">
                  <c:v>1917.4196670364456</c:v>
                </c:pt>
                <c:pt idx="15">
                  <c:v>2169.3375993594368</c:v>
                </c:pt>
                <c:pt idx="16">
                  <c:v>2892.2311619515672</c:v>
                </c:pt>
                <c:pt idx="17">
                  <c:v>936.27553619622745</c:v>
                </c:pt>
                <c:pt idx="18">
                  <c:v>2411.3206606653807</c:v>
                </c:pt>
                <c:pt idx="19">
                  <c:v>2288.731783853711</c:v>
                </c:pt>
                <c:pt idx="20">
                  <c:v>2045.4176838573244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D0-4A53-95B4-92BA5591C89D}"/>
            </c:ext>
          </c:extLst>
        </c:ser>
        <c:ser>
          <c:idx val="5"/>
          <c:order val="5"/>
          <c:tx>
            <c:strRef>
              <c:f>'Section 5'!$C$263</c:f>
              <c:strCache>
                <c:ptCount val="1"/>
                <c:pt idx="0">
                  <c:v>Road public passenger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5'!$S$190:$AM$190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5'!$S$263:$AM$263</c:f>
              <c:numCache>
                <c:formatCode>#,##0</c:formatCode>
                <c:ptCount val="21"/>
                <c:pt idx="0">
                  <c:v>1509.9614014223266</c:v>
                </c:pt>
                <c:pt idx="1">
                  <c:v>1507.9006831298607</c:v>
                </c:pt>
                <c:pt idx="2">
                  <c:v>1830.5925801703906</c:v>
                </c:pt>
                <c:pt idx="3">
                  <c:v>1860.4999470849752</c:v>
                </c:pt>
                <c:pt idx="4">
                  <c:v>1950.3142793164463</c:v>
                </c:pt>
                <c:pt idx="5">
                  <c:v>2372.7427587081006</c:v>
                </c:pt>
                <c:pt idx="6">
                  <c:v>2118.8848694499179</c:v>
                </c:pt>
                <c:pt idx="7">
                  <c:v>1918.7392748155544</c:v>
                </c:pt>
                <c:pt idx="8">
                  <c:v>1788.5199073048052</c:v>
                </c:pt>
                <c:pt idx="9">
                  <c:v>1730.9665388208962</c:v>
                </c:pt>
                <c:pt idx="10">
                  <c:v>1654.4258619389357</c:v>
                </c:pt>
                <c:pt idx="11">
                  <c:v>1577.5193598048993</c:v>
                </c:pt>
                <c:pt idx="12">
                  <c:v>1549.702349726444</c:v>
                </c:pt>
                <c:pt idx="13">
                  <c:v>1544.8359116646534</c:v>
                </c:pt>
                <c:pt idx="14">
                  <c:v>1510.1243373675454</c:v>
                </c:pt>
                <c:pt idx="15">
                  <c:v>1593.4835673617854</c:v>
                </c:pt>
                <c:pt idx="16">
                  <c:v>1588.3530356612616</c:v>
                </c:pt>
                <c:pt idx="17">
                  <c:v>1382.2683871379206</c:v>
                </c:pt>
                <c:pt idx="18">
                  <c:v>1403.847990078342</c:v>
                </c:pt>
                <c:pt idx="19">
                  <c:v>1458.2693673866597</c:v>
                </c:pt>
                <c:pt idx="20">
                  <c:v>1517.1289128878966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D0-4A53-95B4-92BA5591C89D}"/>
            </c:ext>
          </c:extLst>
        </c:ser>
        <c:ser>
          <c:idx val="6"/>
          <c:order val="6"/>
          <c:tx>
            <c:strRef>
              <c:f>'Section 5'!$C$264</c:f>
              <c:strCache>
                <c:ptCount val="1"/>
                <c:pt idx="0">
                  <c:v>International aviation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5'!$S$190:$AM$190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5'!$S$264:$AM$264</c:f>
              <c:numCache>
                <c:formatCode>#,##0</c:formatCode>
                <c:ptCount val="21"/>
                <c:pt idx="0">
                  <c:v>8857.3581663997156</c:v>
                </c:pt>
                <c:pt idx="1">
                  <c:v>8392.7852339411293</c:v>
                </c:pt>
                <c:pt idx="2">
                  <c:v>9675.8748877392009</c:v>
                </c:pt>
                <c:pt idx="3">
                  <c:v>11152.635746664097</c:v>
                </c:pt>
                <c:pt idx="4">
                  <c:v>11824.00365112956</c:v>
                </c:pt>
                <c:pt idx="5">
                  <c:v>10990.881666492734</c:v>
                </c:pt>
                <c:pt idx="6">
                  <c:v>8676.0878426260715</c:v>
                </c:pt>
                <c:pt idx="7">
                  <c:v>8973.3557930537918</c:v>
                </c:pt>
                <c:pt idx="8">
                  <c:v>8048.6509370572176</c:v>
                </c:pt>
                <c:pt idx="9">
                  <c:v>6761.8920459270166</c:v>
                </c:pt>
                <c:pt idx="10">
                  <c:v>7801.9629372039526</c:v>
                </c:pt>
                <c:pt idx="11">
                  <c:v>8651.5907952946236</c:v>
                </c:pt>
                <c:pt idx="12">
                  <c:v>9792.8649732211325</c:v>
                </c:pt>
                <c:pt idx="13">
                  <c:v>10043.279983809656</c:v>
                </c:pt>
                <c:pt idx="14">
                  <c:v>11817.045092681235</c:v>
                </c:pt>
                <c:pt idx="15">
                  <c:v>12768.718425786479</c:v>
                </c:pt>
                <c:pt idx="16">
                  <c:v>12913.966090004023</c:v>
                </c:pt>
                <c:pt idx="17">
                  <c:v>4582.1720401148214</c:v>
                </c:pt>
                <c:pt idx="18">
                  <c:v>5117.0209552651904</c:v>
                </c:pt>
                <c:pt idx="19">
                  <c:v>11760.452155986373</c:v>
                </c:pt>
                <c:pt idx="20">
                  <c:v>13277.390009685128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D0-4A53-95B4-92BA5591C89D}"/>
            </c:ext>
          </c:extLst>
        </c:ser>
        <c:ser>
          <c:idx val="7"/>
          <c:order val="7"/>
          <c:tx>
            <c:strRef>
              <c:f>'Section 5'!$C$265</c:f>
              <c:strCache>
                <c:ptCount val="1"/>
                <c:pt idx="0">
                  <c:v>Navigation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'Section 5'!$S$190:$AM$190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5'!$S$265:$AM$265</c:f>
              <c:numCache>
                <c:formatCode>#,##0</c:formatCode>
                <c:ptCount val="21"/>
                <c:pt idx="0">
                  <c:v>453.07434189492335</c:v>
                </c:pt>
                <c:pt idx="1">
                  <c:v>638.0221731106783</c:v>
                </c:pt>
                <c:pt idx="2">
                  <c:v>578.30447105592327</c:v>
                </c:pt>
                <c:pt idx="3">
                  <c:v>938.02410860199029</c:v>
                </c:pt>
                <c:pt idx="4">
                  <c:v>740.7629777530783</c:v>
                </c:pt>
                <c:pt idx="5">
                  <c:v>767.78751120982383</c:v>
                </c:pt>
                <c:pt idx="6">
                  <c:v>748.23661339247496</c:v>
                </c:pt>
                <c:pt idx="7">
                  <c:v>750.47344279739764</c:v>
                </c:pt>
                <c:pt idx="8">
                  <c:v>651.51196405959683</c:v>
                </c:pt>
                <c:pt idx="9">
                  <c:v>688.51806461317653</c:v>
                </c:pt>
                <c:pt idx="10">
                  <c:v>673.47307739007078</c:v>
                </c:pt>
                <c:pt idx="11">
                  <c:v>843.08168340653197</c:v>
                </c:pt>
                <c:pt idx="12">
                  <c:v>831.53946581535058</c:v>
                </c:pt>
                <c:pt idx="13">
                  <c:v>999.26166181387214</c:v>
                </c:pt>
                <c:pt idx="14">
                  <c:v>882.34635884497948</c:v>
                </c:pt>
                <c:pt idx="15">
                  <c:v>975.91661353547636</c:v>
                </c:pt>
                <c:pt idx="16">
                  <c:v>1039.3921404044206</c:v>
                </c:pt>
                <c:pt idx="17">
                  <c:v>1271.1057462005074</c:v>
                </c:pt>
                <c:pt idx="18">
                  <c:v>1359.2541412244125</c:v>
                </c:pt>
                <c:pt idx="19">
                  <c:v>1146.7136831170246</c:v>
                </c:pt>
                <c:pt idx="20">
                  <c:v>1075.6308045159763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0-4A53-95B4-92BA5591C89D}"/>
            </c:ext>
          </c:extLst>
        </c:ser>
        <c:ser>
          <c:idx val="8"/>
          <c:order val="8"/>
          <c:tx>
            <c:strRef>
              <c:f>'Section 5'!$C$266</c:f>
              <c:strCache>
                <c:ptCount val="1"/>
                <c:pt idx="0">
                  <c:v>Rail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5'!$S$190:$AM$190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5'!$S$266:$AM$266</c:f>
              <c:numCache>
                <c:formatCode>#,##0</c:formatCode>
                <c:ptCount val="21"/>
                <c:pt idx="0">
                  <c:v>514.95314000000008</c:v>
                </c:pt>
                <c:pt idx="1">
                  <c:v>569.20708999999999</c:v>
                </c:pt>
                <c:pt idx="2">
                  <c:v>521.99712991878175</c:v>
                </c:pt>
                <c:pt idx="3">
                  <c:v>519.70588956974177</c:v>
                </c:pt>
                <c:pt idx="4">
                  <c:v>551.80215686473377</c:v>
                </c:pt>
                <c:pt idx="5">
                  <c:v>584.84755890700796</c:v>
                </c:pt>
                <c:pt idx="6">
                  <c:v>510.53819788384715</c:v>
                </c:pt>
                <c:pt idx="7">
                  <c:v>507.72941327343085</c:v>
                </c:pt>
                <c:pt idx="8">
                  <c:v>512.55025034114385</c:v>
                </c:pt>
                <c:pt idx="9">
                  <c:v>492.31555002512249</c:v>
                </c:pt>
                <c:pt idx="10">
                  <c:v>487.29511652492118</c:v>
                </c:pt>
                <c:pt idx="11">
                  <c:v>447.71499493762764</c:v>
                </c:pt>
                <c:pt idx="12">
                  <c:v>457.52267973314707</c:v>
                </c:pt>
                <c:pt idx="13">
                  <c:v>468.75026118965297</c:v>
                </c:pt>
                <c:pt idx="14">
                  <c:v>483.24065725629475</c:v>
                </c:pt>
                <c:pt idx="15">
                  <c:v>492.54576628161226</c:v>
                </c:pt>
                <c:pt idx="16">
                  <c:v>514.83695703171679</c:v>
                </c:pt>
                <c:pt idx="17">
                  <c:v>417.10327322101102</c:v>
                </c:pt>
                <c:pt idx="18">
                  <c:v>448.09687645485559</c:v>
                </c:pt>
                <c:pt idx="19">
                  <c:v>494.83864063556558</c:v>
                </c:pt>
                <c:pt idx="20">
                  <c:v>519.49475143525217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0-4A53-95B4-92BA5591C89D}"/>
            </c:ext>
          </c:extLst>
        </c:ser>
        <c:ser>
          <c:idx val="9"/>
          <c:order val="9"/>
          <c:tx>
            <c:strRef>
              <c:f>'Section 5'!$C$267</c:f>
              <c:strCache>
                <c:ptCount val="1"/>
                <c:pt idx="0">
                  <c:v>Pipeline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5'!$S$190:$AM$190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5'!$S$267:$AM$267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25.625715791666671</c:v>
                </c:pt>
                <c:pt idx="3">
                  <c:v>21.500000000000004</c:v>
                </c:pt>
                <c:pt idx="4">
                  <c:v>15.594444444444445</c:v>
                </c:pt>
                <c:pt idx="5">
                  <c:v>14.756728091111114</c:v>
                </c:pt>
                <c:pt idx="6">
                  <c:v>15.0091060488</c:v>
                </c:pt>
                <c:pt idx="7">
                  <c:v>24.45382772613889</c:v>
                </c:pt>
                <c:pt idx="8">
                  <c:v>42.239954206305555</c:v>
                </c:pt>
                <c:pt idx="9">
                  <c:v>48.125437031838899</c:v>
                </c:pt>
                <c:pt idx="10">
                  <c:v>40.087124423249172</c:v>
                </c:pt>
                <c:pt idx="11">
                  <c:v>32.841127627222221</c:v>
                </c:pt>
                <c:pt idx="12">
                  <c:v>45.496913698224631</c:v>
                </c:pt>
                <c:pt idx="13">
                  <c:v>247.40659670724901</c:v>
                </c:pt>
                <c:pt idx="14">
                  <c:v>235.09865086165715</c:v>
                </c:pt>
                <c:pt idx="15">
                  <c:v>262.03683523392084</c:v>
                </c:pt>
                <c:pt idx="16">
                  <c:v>197.87832983900927</c:v>
                </c:pt>
                <c:pt idx="17">
                  <c:v>176.48817653055502</c:v>
                </c:pt>
                <c:pt idx="18">
                  <c:v>176.04961057646693</c:v>
                </c:pt>
                <c:pt idx="19">
                  <c:v>185.26793521393424</c:v>
                </c:pt>
                <c:pt idx="20">
                  <c:v>173.06894818524322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0-4A53-95B4-92BA5591C89D}"/>
            </c:ext>
          </c:extLst>
        </c:ser>
        <c:ser>
          <c:idx val="10"/>
          <c:order val="10"/>
          <c:tx>
            <c:strRef>
              <c:f>'Section 5'!$C$268</c:f>
              <c:strCache>
                <c:ptCount val="1"/>
                <c:pt idx="0">
                  <c:v>Domestic aviation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'Section 5'!$S$190:$AM$190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5'!$S$268:$AM$268</c:f>
              <c:numCache>
                <c:formatCode>#,##0</c:formatCode>
                <c:ptCount val="21"/>
                <c:pt idx="0">
                  <c:v>274.86861595979957</c:v>
                </c:pt>
                <c:pt idx="1">
                  <c:v>262.3650191343429</c:v>
                </c:pt>
                <c:pt idx="2">
                  <c:v>309.70689341345985</c:v>
                </c:pt>
                <c:pt idx="3">
                  <c:v>355.33994157796462</c:v>
                </c:pt>
                <c:pt idx="4">
                  <c:v>328.26004897566872</c:v>
                </c:pt>
                <c:pt idx="5">
                  <c:v>310.9558692647401</c:v>
                </c:pt>
                <c:pt idx="6">
                  <c:v>253.27362499386683</c:v>
                </c:pt>
                <c:pt idx="7">
                  <c:v>191.16804121029858</c:v>
                </c:pt>
                <c:pt idx="8">
                  <c:v>95.276899175911566</c:v>
                </c:pt>
                <c:pt idx="9">
                  <c:v>57.98790924033743</c:v>
                </c:pt>
                <c:pt idx="10">
                  <c:v>59.496752776081649</c:v>
                </c:pt>
                <c:pt idx="11">
                  <c:v>56.841780998557823</c:v>
                </c:pt>
                <c:pt idx="12">
                  <c:v>60.49807563310555</c:v>
                </c:pt>
                <c:pt idx="13">
                  <c:v>65.164926702457777</c:v>
                </c:pt>
                <c:pt idx="14">
                  <c:v>67.890359911785552</c:v>
                </c:pt>
                <c:pt idx="15">
                  <c:v>65.130727698907762</c:v>
                </c:pt>
                <c:pt idx="16">
                  <c:v>69.79419688897282</c:v>
                </c:pt>
                <c:pt idx="17">
                  <c:v>54.088594267164439</c:v>
                </c:pt>
                <c:pt idx="18">
                  <c:v>76.252562970524437</c:v>
                </c:pt>
                <c:pt idx="19">
                  <c:v>83.30979576474445</c:v>
                </c:pt>
                <c:pt idx="20">
                  <c:v>88.618996139659572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0-4A53-95B4-92BA5591C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5'!$C$325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5'!$S$324:$AM$324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5'!$S$325:$AM$325</c:f>
              <c:numCache>
                <c:formatCode>General</c:formatCode>
                <c:ptCount val="21"/>
                <c:pt idx="0">
                  <c:v>15887.258497899644</c:v>
                </c:pt>
                <c:pt idx="1">
                  <c:v>16182.828569593228</c:v>
                </c:pt>
                <c:pt idx="2">
                  <c:v>17444.72613380343</c:v>
                </c:pt>
                <c:pt idx="3">
                  <c:v>17017.822714476024</c:v>
                </c:pt>
                <c:pt idx="4">
                  <c:v>17075.802742959979</c:v>
                </c:pt>
                <c:pt idx="5">
                  <c:v>18976.663024120266</c:v>
                </c:pt>
                <c:pt idx="6">
                  <c:v>18311.72440725363</c:v>
                </c:pt>
                <c:pt idx="7">
                  <c:v>19086.572911588089</c:v>
                </c:pt>
                <c:pt idx="8">
                  <c:v>16425.082359909746</c:v>
                </c:pt>
                <c:pt idx="9">
                  <c:v>14372.706431536997</c:v>
                </c:pt>
                <c:pt idx="10">
                  <c:v>13211.555146046507</c:v>
                </c:pt>
                <c:pt idx="11">
                  <c:v>11600.030571844576</c:v>
                </c:pt>
                <c:pt idx="12">
                  <c:v>12903.537005465543</c:v>
                </c:pt>
                <c:pt idx="13">
                  <c:v>13926.31521959605</c:v>
                </c:pt>
                <c:pt idx="14">
                  <c:v>13316.77589610549</c:v>
                </c:pt>
                <c:pt idx="15">
                  <c:v>14278.271195188647</c:v>
                </c:pt>
                <c:pt idx="16">
                  <c:v>14076.055861835737</c:v>
                </c:pt>
                <c:pt idx="17">
                  <c:v>16185.485357590269</c:v>
                </c:pt>
                <c:pt idx="18">
                  <c:v>14584.164802444437</c:v>
                </c:pt>
                <c:pt idx="19">
                  <c:v>12155.170326280369</c:v>
                </c:pt>
                <c:pt idx="20">
                  <c:v>12117.543527685659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09-41F8-B35E-CB3BE1F3B074}"/>
            </c:ext>
          </c:extLst>
        </c:ser>
        <c:ser>
          <c:idx val="1"/>
          <c:order val="1"/>
          <c:tx>
            <c:strRef>
              <c:f>'Section 5'!$C$326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5'!$S$324:$AM$324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5'!$S$326:$AM$326</c:f>
              <c:numCache>
                <c:formatCode>General</c:formatCode>
                <c:ptCount val="21"/>
                <c:pt idx="0">
                  <c:v>6967.2538799999993</c:v>
                </c:pt>
                <c:pt idx="1">
                  <c:v>7347.3222800000003</c:v>
                </c:pt>
                <c:pt idx="2">
                  <c:v>7512.9497875859997</c:v>
                </c:pt>
                <c:pt idx="3">
                  <c:v>8084.1808906799997</c:v>
                </c:pt>
                <c:pt idx="4">
                  <c:v>8064.3913291999997</c:v>
                </c:pt>
                <c:pt idx="5">
                  <c:v>8527.188227097784</c:v>
                </c:pt>
                <c:pt idx="6">
                  <c:v>8124.6349790058284</c:v>
                </c:pt>
                <c:pt idx="7">
                  <c:v>8547.5071371434697</c:v>
                </c:pt>
                <c:pt idx="8">
                  <c:v>8284.719772236871</c:v>
                </c:pt>
                <c:pt idx="9">
                  <c:v>8121.9286840599998</c:v>
                </c:pt>
                <c:pt idx="10">
                  <c:v>7949.1735937400008</c:v>
                </c:pt>
                <c:pt idx="11">
                  <c:v>7705.1860768907391</c:v>
                </c:pt>
                <c:pt idx="12">
                  <c:v>7882.179301937701</c:v>
                </c:pt>
                <c:pt idx="13">
                  <c:v>7874.1617509242396</c:v>
                </c:pt>
                <c:pt idx="14">
                  <c:v>7954.2834295042076</c:v>
                </c:pt>
                <c:pt idx="15">
                  <c:v>8165.0076133230114</c:v>
                </c:pt>
                <c:pt idx="16">
                  <c:v>8107.463822100065</c:v>
                </c:pt>
                <c:pt idx="17">
                  <c:v>8691.4445515635653</c:v>
                </c:pt>
                <c:pt idx="18">
                  <c:v>8750.3191793448368</c:v>
                </c:pt>
                <c:pt idx="19">
                  <c:v>8215.874741593314</c:v>
                </c:pt>
                <c:pt idx="20">
                  <c:v>8084.0009181906935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09-41F8-B35E-CB3BE1F3B074}"/>
            </c:ext>
          </c:extLst>
        </c:ser>
        <c:ser>
          <c:idx val="2"/>
          <c:order val="2"/>
          <c:tx>
            <c:strRef>
              <c:f>'Section 5'!$C$327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5'!$S$324:$AM$324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5'!$S$327:$AM$327</c:f>
              <c:numCache>
                <c:formatCode>General</c:formatCode>
                <c:ptCount val="21"/>
                <c:pt idx="0">
                  <c:v>6267.9458755848009</c:v>
                </c:pt>
                <c:pt idx="1">
                  <c:v>6991.1607647904011</c:v>
                </c:pt>
                <c:pt idx="2">
                  <c:v>7057.0442133048009</c:v>
                </c:pt>
                <c:pt idx="3">
                  <c:v>7351.1399112360004</c:v>
                </c:pt>
                <c:pt idx="4">
                  <c:v>6895.7174420376004</c:v>
                </c:pt>
                <c:pt idx="5">
                  <c:v>7778.5055506487997</c:v>
                </c:pt>
                <c:pt idx="6">
                  <c:v>7265.338618647912</c:v>
                </c:pt>
                <c:pt idx="7">
                  <c:v>8254.1439677373583</c:v>
                </c:pt>
                <c:pt idx="8">
                  <c:v>6620.6603071752006</c:v>
                </c:pt>
                <c:pt idx="9">
                  <c:v>6983.7457454899204</c:v>
                </c:pt>
                <c:pt idx="10">
                  <c:v>7050.2805132672011</c:v>
                </c:pt>
                <c:pt idx="11">
                  <c:v>6229.9034875798652</c:v>
                </c:pt>
                <c:pt idx="12">
                  <c:v>6455.9660790428807</c:v>
                </c:pt>
                <c:pt idx="13">
                  <c:v>6547.5711288812945</c:v>
                </c:pt>
                <c:pt idx="14">
                  <c:v>6460.4379122030059</c:v>
                </c:pt>
                <c:pt idx="15">
                  <c:v>7025.610410879649</c:v>
                </c:pt>
                <c:pt idx="16">
                  <c:v>6877.4819233545777</c:v>
                </c:pt>
                <c:pt idx="17">
                  <c:v>6858.892852944</c:v>
                </c:pt>
                <c:pt idx="18">
                  <c:v>6919.7965795114615</c:v>
                </c:pt>
                <c:pt idx="19">
                  <c:v>6277.7856625756749</c:v>
                </c:pt>
                <c:pt idx="20">
                  <c:v>5405.8638562569777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09-41F8-B35E-CB3BE1F3B074}"/>
            </c:ext>
          </c:extLst>
        </c:ser>
        <c:ser>
          <c:idx val="3"/>
          <c:order val="3"/>
          <c:tx>
            <c:strRef>
              <c:f>'Section 5'!$C$328</c:f>
              <c:strCache>
                <c:ptCount val="1"/>
                <c:pt idx="0">
                  <c:v>Peat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5'!$S$324:$AM$324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5'!$S$328:$AM$328</c:f>
              <c:numCache>
                <c:formatCode>General</c:formatCode>
                <c:ptCount val="21"/>
                <c:pt idx="0">
                  <c:v>3143.7983399999998</c:v>
                </c:pt>
                <c:pt idx="1">
                  <c:v>3097.4295300000003</c:v>
                </c:pt>
                <c:pt idx="2">
                  <c:v>3176.0163126100006</c:v>
                </c:pt>
                <c:pt idx="3">
                  <c:v>3297.2839624400008</c:v>
                </c:pt>
                <c:pt idx="4">
                  <c:v>3155.4517744500004</c:v>
                </c:pt>
                <c:pt idx="5">
                  <c:v>3252.8406733899997</c:v>
                </c:pt>
                <c:pt idx="6">
                  <c:v>3159.8556367699998</c:v>
                </c:pt>
                <c:pt idx="7">
                  <c:v>2948.6568964430003</c:v>
                </c:pt>
                <c:pt idx="8">
                  <c:v>2805.9490148100003</c:v>
                </c:pt>
                <c:pt idx="9">
                  <c:v>2495.0071600000001</c:v>
                </c:pt>
                <c:pt idx="10">
                  <c:v>2534.2197169899996</c:v>
                </c:pt>
                <c:pt idx="11">
                  <c:v>2325.6378170281</c:v>
                </c:pt>
                <c:pt idx="12">
                  <c:v>2332.9996899500002</c:v>
                </c:pt>
                <c:pt idx="13">
                  <c:v>2289.7855561779002</c:v>
                </c:pt>
                <c:pt idx="14">
                  <c:v>2190.2746380176</c:v>
                </c:pt>
                <c:pt idx="15">
                  <c:v>2285.7463176179003</c:v>
                </c:pt>
                <c:pt idx="16">
                  <c:v>2134.0259741499999</c:v>
                </c:pt>
                <c:pt idx="17">
                  <c:v>2202.0914201207001</c:v>
                </c:pt>
                <c:pt idx="18">
                  <c:v>2097.7017303349003</c:v>
                </c:pt>
                <c:pt idx="19">
                  <c:v>1867.4047739700572</c:v>
                </c:pt>
                <c:pt idx="20">
                  <c:v>1625.539588624925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09-41F8-B35E-CB3BE1F3B074}"/>
            </c:ext>
          </c:extLst>
        </c:ser>
        <c:ser>
          <c:idx val="4"/>
          <c:order val="4"/>
          <c:tx>
            <c:strRef>
              <c:f>'Section 5'!$C$329</c:f>
              <c:strCache>
                <c:ptCount val="1"/>
                <c:pt idx="0">
                  <c:v>Renewables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5'!$S$324:$AM$324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5'!$S$329:$AM$329</c:f>
              <c:numCache>
                <c:formatCode>General</c:formatCode>
                <c:ptCount val="21"/>
                <c:pt idx="0">
                  <c:v>193.50062369399683</c:v>
                </c:pt>
                <c:pt idx="1">
                  <c:v>201.353334168516</c:v>
                </c:pt>
                <c:pt idx="2">
                  <c:v>229.82361859722971</c:v>
                </c:pt>
                <c:pt idx="3">
                  <c:v>259.42061517909133</c:v>
                </c:pt>
                <c:pt idx="4">
                  <c:v>365.08396637766538</c:v>
                </c:pt>
                <c:pt idx="5">
                  <c:v>375.96206308386428</c:v>
                </c:pt>
                <c:pt idx="6">
                  <c:v>481.40905502818811</c:v>
                </c:pt>
                <c:pt idx="7">
                  <c:v>516.32060725487827</c:v>
                </c:pt>
                <c:pt idx="8">
                  <c:v>486.10657987506301</c:v>
                </c:pt>
                <c:pt idx="9">
                  <c:v>566.21794319388619</c:v>
                </c:pt>
                <c:pt idx="10">
                  <c:v>593.79448141527064</c:v>
                </c:pt>
                <c:pt idx="11">
                  <c:v>594.34082273004458</c:v>
                </c:pt>
                <c:pt idx="12">
                  <c:v>718.90005421721662</c:v>
                </c:pt>
                <c:pt idx="13">
                  <c:v>771.53749040893604</c:v>
                </c:pt>
                <c:pt idx="14">
                  <c:v>744.34880838181311</c:v>
                </c:pt>
                <c:pt idx="15">
                  <c:v>798.18793182096624</c:v>
                </c:pt>
                <c:pt idx="16">
                  <c:v>807.65233173251909</c:v>
                </c:pt>
                <c:pt idx="17">
                  <c:v>888.72450909302916</c:v>
                </c:pt>
                <c:pt idx="18">
                  <c:v>987.34355668682861</c:v>
                </c:pt>
                <c:pt idx="19">
                  <c:v>1121.3613169937487</c:v>
                </c:pt>
                <c:pt idx="20">
                  <c:v>1286.8861838970861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09-41F8-B35E-CB3BE1F3B074}"/>
            </c:ext>
          </c:extLst>
        </c:ser>
        <c:ser>
          <c:idx val="5"/>
          <c:order val="5"/>
          <c:tx>
            <c:strRef>
              <c:f>'Section 5'!$C$330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5'!$S$324:$AM$324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5'!$S$330:$AM$330</c:f>
              <c:numCache>
                <c:formatCode>General</c:formatCode>
                <c:ptCount val="21"/>
                <c:pt idx="0">
                  <c:v>2774.0707242620006</c:v>
                </c:pt>
                <c:pt idx="1">
                  <c:v>2686.6236168480004</c:v>
                </c:pt>
                <c:pt idx="2">
                  <c:v>2860.0567182205841</c:v>
                </c:pt>
                <c:pt idx="3">
                  <c:v>2545.2807324191162</c:v>
                </c:pt>
                <c:pt idx="4">
                  <c:v>2420.373044168954</c:v>
                </c:pt>
                <c:pt idx="5">
                  <c:v>2672.5057971489523</c:v>
                </c:pt>
                <c:pt idx="6">
                  <c:v>3097.9540774898951</c:v>
                </c:pt>
                <c:pt idx="7">
                  <c:v>2946.0058288075793</c:v>
                </c:pt>
                <c:pt idx="8">
                  <c:v>2533.6385172648165</c:v>
                </c:pt>
                <c:pt idx="9">
                  <c:v>2805.0608551050277</c:v>
                </c:pt>
                <c:pt idx="10">
                  <c:v>3117.5172701167889</c:v>
                </c:pt>
                <c:pt idx="11">
                  <c:v>2747.757770579291</c:v>
                </c:pt>
                <c:pt idx="12">
                  <c:v>2874.7021242322494</c:v>
                </c:pt>
                <c:pt idx="13">
                  <c:v>2989.7524603625316</c:v>
                </c:pt>
                <c:pt idx="14">
                  <c:v>2276.5641339045515</c:v>
                </c:pt>
                <c:pt idx="15">
                  <c:v>2520.8395218214951</c:v>
                </c:pt>
                <c:pt idx="16">
                  <c:v>2163.7781715686647</c:v>
                </c:pt>
                <c:pt idx="17">
                  <c:v>2271.8168175996934</c:v>
                </c:pt>
                <c:pt idx="18">
                  <c:v>2159.0313542068275</c:v>
                </c:pt>
                <c:pt idx="19">
                  <c:v>1443.3266897344033</c:v>
                </c:pt>
                <c:pt idx="20">
                  <c:v>1124.472752380176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09-41F8-B35E-CB3BE1F3B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327899305555558"/>
          <c:y val="0.533037029837261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3616126637021173"/>
          <c:y val="0.18263470370785259"/>
          <c:w val="0.52767730417514092"/>
          <c:h val="0.80544863896045704"/>
        </c:manualLayout>
      </c:layout>
      <c:doughnutChart>
        <c:varyColors val="1"/>
        <c:ser>
          <c:idx val="0"/>
          <c:order val="0"/>
          <c:tx>
            <c:strRef>
              <c:f>'Section 5'!$AM$324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CBE-4EC3-A0A3-9776D3A77C2F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CBE-4EC3-A0A3-9776D3A77C2F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CBE-4EC3-A0A3-9776D3A77C2F}"/>
              </c:ext>
            </c:extLst>
          </c:dPt>
          <c:dPt>
            <c:idx val="3"/>
            <c:bubble3D val="0"/>
            <c:spPr>
              <a:solidFill>
                <a:schemeClr val="accent5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CBE-4EC3-A0A3-9776D3A77C2F}"/>
              </c:ext>
            </c:extLst>
          </c:dPt>
          <c:dPt>
            <c:idx val="4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CBE-4EC3-A0A3-9776D3A77C2F}"/>
              </c:ext>
            </c:extLst>
          </c:dPt>
          <c:dPt>
            <c:idx val="5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CBE-4EC3-A0A3-9776D3A77C2F}"/>
              </c:ext>
            </c:extLst>
          </c:dPt>
          <c:dLbls>
            <c:dLbl>
              <c:idx val="0"/>
              <c:layout>
                <c:manualLayout>
                  <c:x val="0.15403216646619086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E-4EC3-A0A3-9776D3A77C2F}"/>
                </c:ext>
              </c:extLst>
            </c:dLbl>
            <c:dLbl>
              <c:idx val="1"/>
              <c:layout>
                <c:manualLayout>
                  <c:x val="-0.18109187138592728"/>
                  <c:y val="-8.015594433643174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E-4EC3-A0A3-9776D3A77C2F}"/>
                </c:ext>
              </c:extLst>
            </c:dLbl>
            <c:dLbl>
              <c:idx val="2"/>
              <c:layout>
                <c:manualLayout>
                  <c:x val="-0.1248909457833981"/>
                  <c:y val="-8.01559443364295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E-4EC3-A0A3-9776D3A77C2F}"/>
                </c:ext>
              </c:extLst>
            </c:dLbl>
            <c:dLbl>
              <c:idx val="3"/>
              <c:layout>
                <c:manualLayout>
                  <c:x val="-0.13321700883562471"/>
                  <c:y val="-6.412475546914421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BE-4EC3-A0A3-9776D3A77C2F}"/>
                </c:ext>
              </c:extLst>
            </c:dLbl>
            <c:dLbl>
              <c:idx val="4"/>
              <c:layout>
                <c:manualLayout>
                  <c:x val="-0.11864639849422826"/>
                  <c:y val="-7.61481471196087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BE-4EC3-A0A3-9776D3A77C2F}"/>
                </c:ext>
              </c:extLst>
            </c:dLbl>
            <c:dLbl>
              <c:idx val="5"/>
              <c:layout>
                <c:manualLayout>
                  <c:x val="-4.1630315261132707E-2"/>
                  <c:y val="-0.1202339165046454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BE-4EC3-A0A3-9776D3A77C2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5'!$C$325:$C$330</c:f>
              <c:strCache>
                <c:ptCount val="6"/>
                <c:pt idx="0">
                  <c:v>Oil</c:v>
                </c:pt>
                <c:pt idx="1">
                  <c:v>Electricity</c:v>
                </c:pt>
                <c:pt idx="2">
                  <c:v>Natural gas</c:v>
                </c:pt>
                <c:pt idx="3">
                  <c:v>Peat</c:v>
                </c:pt>
                <c:pt idx="4">
                  <c:v>Renewables</c:v>
                </c:pt>
                <c:pt idx="5">
                  <c:v>Coal</c:v>
                </c:pt>
              </c:strCache>
            </c:strRef>
          </c:cat>
          <c:val>
            <c:numRef>
              <c:f>'Section 5'!$AM$325:$AM$330</c:f>
              <c:numCache>
                <c:formatCode>General</c:formatCode>
                <c:ptCount val="6"/>
                <c:pt idx="0">
                  <c:v>12117.543527685659</c:v>
                </c:pt>
                <c:pt idx="1">
                  <c:v>8084.0009181906935</c:v>
                </c:pt>
                <c:pt idx="2">
                  <c:v>5405.8638562569777</c:v>
                </c:pt>
                <c:pt idx="3">
                  <c:v>1625.539588624925</c:v>
                </c:pt>
                <c:pt idx="4">
                  <c:v>1286.8861838970861</c:v>
                </c:pt>
                <c:pt idx="5">
                  <c:v>1124.472752380176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CBE-4EC3-A0A3-9776D3A77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5'!$C$372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5'!$S$371:$AM$371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5'!$S$372:$AM$372</c:f>
              <c:numCache>
                <c:formatCode>General</c:formatCode>
                <c:ptCount val="21"/>
                <c:pt idx="0">
                  <c:v>7482.1905948688545</c:v>
                </c:pt>
                <c:pt idx="1">
                  <c:v>7620.4560404277099</c:v>
                </c:pt>
                <c:pt idx="2">
                  <c:v>8518.9308479092615</c:v>
                </c:pt>
                <c:pt idx="3">
                  <c:v>9409.772467330924</c:v>
                </c:pt>
                <c:pt idx="4">
                  <c:v>9815.6677068060817</c:v>
                </c:pt>
                <c:pt idx="5">
                  <c:v>10392.139873428954</c:v>
                </c:pt>
                <c:pt idx="6">
                  <c:v>10162.85892687693</c:v>
                </c:pt>
                <c:pt idx="7">
                  <c:v>9845.0457668133895</c:v>
                </c:pt>
                <c:pt idx="8">
                  <c:v>10022.498811487796</c:v>
                </c:pt>
                <c:pt idx="9">
                  <c:v>9973.2859286409257</c:v>
                </c:pt>
                <c:pt idx="10">
                  <c:v>10028.002415393148</c:v>
                </c:pt>
                <c:pt idx="11">
                  <c:v>9828.7121365583116</c:v>
                </c:pt>
                <c:pt idx="12">
                  <c:v>10787.265033182723</c:v>
                </c:pt>
                <c:pt idx="13">
                  <c:v>11165.400172398058</c:v>
                </c:pt>
                <c:pt idx="14">
                  <c:v>11346.57523042325</c:v>
                </c:pt>
                <c:pt idx="15">
                  <c:v>12645.57255436189</c:v>
                </c:pt>
                <c:pt idx="16">
                  <c:v>13298.184329394599</c:v>
                </c:pt>
                <c:pt idx="17">
                  <c:v>12504.086028966603</c:v>
                </c:pt>
                <c:pt idx="18">
                  <c:v>13679.416971259838</c:v>
                </c:pt>
                <c:pt idx="19">
                  <c:v>14740.529388256125</c:v>
                </c:pt>
                <c:pt idx="20">
                  <c:v>15936.334674804029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FA-4826-9C0E-5707F6A426BF}"/>
            </c:ext>
          </c:extLst>
        </c:ser>
        <c:ser>
          <c:idx val="1"/>
          <c:order val="1"/>
          <c:tx>
            <c:strRef>
              <c:f>'Section 5'!$C$373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5'!$S$371:$AM$371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5'!$S$373:$AM$373</c:f>
              <c:numCache>
                <c:formatCode>General</c:formatCode>
                <c:ptCount val="21"/>
                <c:pt idx="0">
                  <c:v>3250.4293850013364</c:v>
                </c:pt>
                <c:pt idx="1">
                  <c:v>3280.1620703010649</c:v>
                </c:pt>
                <c:pt idx="2">
                  <c:v>3296.0806310593957</c:v>
                </c:pt>
                <c:pt idx="3">
                  <c:v>3602.797612766672</c:v>
                </c:pt>
                <c:pt idx="4">
                  <c:v>3677.5169843372428</c:v>
                </c:pt>
                <c:pt idx="5">
                  <c:v>3782.3930181551013</c:v>
                </c:pt>
                <c:pt idx="6">
                  <c:v>3537.9280574681675</c:v>
                </c:pt>
                <c:pt idx="7">
                  <c:v>3927.3920286115822</c:v>
                </c:pt>
                <c:pt idx="8">
                  <c:v>3574.5115435020039</c:v>
                </c:pt>
                <c:pt idx="9">
                  <c:v>4021.4830360159003</c:v>
                </c:pt>
                <c:pt idx="10">
                  <c:v>3861.1325976072749</c:v>
                </c:pt>
                <c:pt idx="11">
                  <c:v>3648.4185286031275</c:v>
                </c:pt>
                <c:pt idx="12">
                  <c:v>4104.5099591800781</c:v>
                </c:pt>
                <c:pt idx="13">
                  <c:v>3928.4777972618949</c:v>
                </c:pt>
                <c:pt idx="14">
                  <c:v>3794.3681589074645</c:v>
                </c:pt>
                <c:pt idx="15">
                  <c:v>4136.3092132666789</c:v>
                </c:pt>
                <c:pt idx="16">
                  <c:v>4311.6270242588735</c:v>
                </c:pt>
                <c:pt idx="17">
                  <c:v>3746.0596719579767</c:v>
                </c:pt>
                <c:pt idx="18">
                  <c:v>4068.0120633789038</c:v>
                </c:pt>
                <c:pt idx="19">
                  <c:v>4020.0489723470259</c:v>
                </c:pt>
                <c:pt idx="20">
                  <c:v>3796.7383264005703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FA-4826-9C0E-5707F6A426BF}"/>
            </c:ext>
          </c:extLst>
        </c:ser>
        <c:ser>
          <c:idx val="2"/>
          <c:order val="2"/>
          <c:tx>
            <c:strRef>
              <c:f>'Section 5'!$C$374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5'!$S$371:$AM$371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5'!$S$374:$AM$374</c:f>
              <c:numCache>
                <c:formatCode>General</c:formatCode>
                <c:ptCount val="21"/>
                <c:pt idx="0">
                  <c:v>3852.7352009723822</c:v>
                </c:pt>
                <c:pt idx="1">
                  <c:v>3537.8151056815786</c:v>
                </c:pt>
                <c:pt idx="2">
                  <c:v>3665.3342705800683</c:v>
                </c:pt>
                <c:pt idx="3">
                  <c:v>3344.3736383534915</c:v>
                </c:pt>
                <c:pt idx="4">
                  <c:v>3125.829996418212</c:v>
                </c:pt>
                <c:pt idx="5">
                  <c:v>3253.9141026881066</c:v>
                </c:pt>
                <c:pt idx="6">
                  <c:v>2523.2013236703306</c:v>
                </c:pt>
                <c:pt idx="7">
                  <c:v>2646.6972053214081</c:v>
                </c:pt>
                <c:pt idx="8">
                  <c:v>2431.4072560493887</c:v>
                </c:pt>
                <c:pt idx="9">
                  <c:v>2320.5931680309336</c:v>
                </c:pt>
                <c:pt idx="10">
                  <c:v>2810.884478389477</c:v>
                </c:pt>
                <c:pt idx="11">
                  <c:v>2559.314442941024</c:v>
                </c:pt>
                <c:pt idx="12">
                  <c:v>2715.077667318963</c:v>
                </c:pt>
                <c:pt idx="13">
                  <c:v>2534.2992185179046</c:v>
                </c:pt>
                <c:pt idx="14">
                  <c:v>2412.8497651562875</c:v>
                </c:pt>
                <c:pt idx="15">
                  <c:v>2644.2495872452168</c:v>
                </c:pt>
                <c:pt idx="16">
                  <c:v>2458.2204476518514</c:v>
                </c:pt>
                <c:pt idx="17">
                  <c:v>2144.7311010879203</c:v>
                </c:pt>
                <c:pt idx="18">
                  <c:v>2282.4008156006653</c:v>
                </c:pt>
                <c:pt idx="19">
                  <c:v>2208.6360559029195</c:v>
                </c:pt>
                <c:pt idx="20">
                  <c:v>2261.6051434735432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FA-4826-9C0E-5707F6A426BF}"/>
            </c:ext>
          </c:extLst>
        </c:ser>
        <c:ser>
          <c:idx val="3"/>
          <c:order val="3"/>
          <c:tx>
            <c:strRef>
              <c:f>'Section 5'!$C$375</c:f>
              <c:strCache>
                <c:ptCount val="1"/>
                <c:pt idx="0">
                  <c:v>Renewables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5'!$S$371:$AM$371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5'!$S$375:$AM$375</c:f>
              <c:numCache>
                <c:formatCode>General</c:formatCode>
                <c:ptCount val="21"/>
                <c:pt idx="0">
                  <c:v>30.300665497300749</c:v>
                </c:pt>
                <c:pt idx="1">
                  <c:v>31.412496554601503</c:v>
                </c:pt>
                <c:pt idx="2">
                  <c:v>46.862239789329266</c:v>
                </c:pt>
                <c:pt idx="3">
                  <c:v>91.286099213252129</c:v>
                </c:pt>
                <c:pt idx="4">
                  <c:v>146.87227822484982</c:v>
                </c:pt>
                <c:pt idx="5">
                  <c:v>228.66758135205743</c:v>
                </c:pt>
                <c:pt idx="6">
                  <c:v>272.25085765534351</c:v>
                </c:pt>
                <c:pt idx="7">
                  <c:v>248.56050156418837</c:v>
                </c:pt>
                <c:pt idx="8">
                  <c:v>306.8505276260359</c:v>
                </c:pt>
                <c:pt idx="9">
                  <c:v>349.27923540540638</c:v>
                </c:pt>
                <c:pt idx="10">
                  <c:v>431.65569367080928</c:v>
                </c:pt>
                <c:pt idx="11">
                  <c:v>477.49974236787705</c:v>
                </c:pt>
                <c:pt idx="12">
                  <c:v>370.84003677471804</c:v>
                </c:pt>
                <c:pt idx="13">
                  <c:v>493.40127338834509</c:v>
                </c:pt>
                <c:pt idx="14">
                  <c:v>489.32453389886564</c:v>
                </c:pt>
                <c:pt idx="15">
                  <c:v>467.28346245159065</c:v>
                </c:pt>
                <c:pt idx="16">
                  <c:v>465.08956553258378</c:v>
                </c:pt>
                <c:pt idx="17">
                  <c:v>514.25371251998752</c:v>
                </c:pt>
                <c:pt idx="18">
                  <c:v>559.53893813426055</c:v>
                </c:pt>
                <c:pt idx="19">
                  <c:v>595.3414724124425</c:v>
                </c:pt>
                <c:pt idx="20">
                  <c:v>582.2845082903076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FA-4826-9C0E-5707F6A426BF}"/>
            </c:ext>
          </c:extLst>
        </c:ser>
        <c:ser>
          <c:idx val="4"/>
          <c:order val="4"/>
          <c:tx>
            <c:strRef>
              <c:f>'Section 5'!$C$376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5'!$S$371:$AM$371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5'!$S$376:$AM$376</c:f>
              <c:numCache>
                <c:formatCode>General</c:formatCode>
                <c:ptCount val="21"/>
                <c:pt idx="0">
                  <c:v>314.6657538284</c:v>
                </c:pt>
                <c:pt idx="1">
                  <c:v>308.24037560800002</c:v>
                </c:pt>
                <c:pt idx="2">
                  <c:v>310.88525104176006</c:v>
                </c:pt>
                <c:pt idx="3">
                  <c:v>310.88525104176006</c:v>
                </c:pt>
                <c:pt idx="4">
                  <c:v>310.88525104176006</c:v>
                </c:pt>
                <c:pt idx="5">
                  <c:v>310.88525104176006</c:v>
                </c:pt>
                <c:pt idx="6">
                  <c:v>7.4769654751879715</c:v>
                </c:pt>
                <c:pt idx="7">
                  <c:v>11.488712114285715</c:v>
                </c:pt>
                <c:pt idx="8">
                  <c:v>14.581826914285715</c:v>
                </c:pt>
                <c:pt idx="9">
                  <c:v>6.3373968646616543</c:v>
                </c:pt>
                <c:pt idx="10">
                  <c:v>5.5001627834586477</c:v>
                </c:pt>
                <c:pt idx="11">
                  <c:v>3.2559103157894742</c:v>
                </c:pt>
                <c:pt idx="12">
                  <c:v>3.2442820646616548</c:v>
                </c:pt>
                <c:pt idx="13">
                  <c:v>7.0699766857142867</c:v>
                </c:pt>
                <c:pt idx="14">
                  <c:v>6.2211143533834585</c:v>
                </c:pt>
                <c:pt idx="15">
                  <c:v>6.5001923804511268</c:v>
                </c:pt>
                <c:pt idx="16">
                  <c:v>5.279226012030076</c:v>
                </c:pt>
                <c:pt idx="17">
                  <c:v>2.1047134541353385</c:v>
                </c:pt>
                <c:pt idx="18">
                  <c:v>2.2907654721804511</c:v>
                </c:pt>
                <c:pt idx="19">
                  <c:v>2.4651892390977443</c:v>
                </c:pt>
                <c:pt idx="20">
                  <c:v>2.4651892390977443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FA-4826-9C0E-5707F6A426BF}"/>
            </c:ext>
          </c:extLst>
        </c:ser>
        <c:ser>
          <c:idx val="5"/>
          <c:order val="5"/>
          <c:tx>
            <c:strRef>
              <c:f>'Section 5'!$C$377</c:f>
              <c:strCache>
                <c:ptCount val="1"/>
                <c:pt idx="0">
                  <c:v>Peat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5'!$S$371:$AM$371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5'!$S$377:$AM$377</c:f>
              <c:numCache>
                <c:formatCode>General</c:formatCode>
                <c:ptCount val="21"/>
                <c:pt idx="0">
                  <c:v>10.304180000000001</c:v>
                </c:pt>
                <c:pt idx="1">
                  <c:v>5.1520900000000003</c:v>
                </c:pt>
                <c:pt idx="2">
                  <c:v>5.3118047900000001</c:v>
                </c:pt>
                <c:pt idx="3">
                  <c:v>4.5286871099999999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FA-4826-9C0E-5707F6A42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209843750000001"/>
          <c:y val="0.51995466561995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3616126637021173"/>
          <c:y val="0.18263470370785259"/>
          <c:w val="0.52767730417514092"/>
          <c:h val="0.80544863896045704"/>
        </c:manualLayout>
      </c:layout>
      <c:doughnutChart>
        <c:varyColors val="1"/>
        <c:ser>
          <c:idx val="0"/>
          <c:order val="0"/>
          <c:tx>
            <c:strRef>
              <c:f>'Section 5'!$AM$371</c:f>
              <c:strCache>
                <c:ptCount val="1"/>
                <c:pt idx="0">
                  <c:v>2023</c:v>
                </c:pt>
              </c:strCache>
            </c:strRef>
          </c:tx>
          <c:spPr>
            <a:ln w="9525"/>
          </c:spPr>
          <c:dPt>
            <c:idx val="0"/>
            <c:bubble3D val="0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F3-486A-B41F-734AE8091A0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F3-486A-B41F-734AE8091A0A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F3-486A-B41F-734AE8091A0A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F3-486A-B41F-734AE8091A0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BF3-486A-B41F-734AE8091A0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BF3-486A-B41F-734AE8091A0A}"/>
              </c:ext>
            </c:extLst>
          </c:dPt>
          <c:dLbls>
            <c:dLbl>
              <c:idx val="0"/>
              <c:layout>
                <c:manualLayout>
                  <c:x val="0.15403216646619103"/>
                  <c:y val="-1.202339165046454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F3-486A-B41F-734AE8091A0A}"/>
                </c:ext>
              </c:extLst>
            </c:dLbl>
            <c:dLbl>
              <c:idx val="1"/>
              <c:layout>
                <c:manualLayout>
                  <c:x val="-0.11864639849422826"/>
                  <c:y val="-7.3475433513916558E-1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F3-486A-B41F-734AE8091A0A}"/>
                </c:ext>
              </c:extLst>
            </c:dLbl>
            <c:dLbl>
              <c:idx val="2"/>
              <c:layout>
                <c:manualLayout>
                  <c:x val="-0.14302326388888892"/>
                  <c:y val="-7.26155909715958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F3-486A-B41F-734AE8091A0A}"/>
                </c:ext>
              </c:extLst>
            </c:dLbl>
            <c:dLbl>
              <c:idx val="3"/>
              <c:layout>
                <c:manualLayout>
                  <c:x val="-9.5749725100605268E-2"/>
                  <c:y val="-0.1042027276373593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F3-486A-B41F-734AE8091A0A}"/>
                </c:ext>
              </c:extLst>
            </c:dLbl>
            <c:dLbl>
              <c:idx val="4"/>
              <c:layout>
                <c:manualLayout>
                  <c:x val="-4.1630315261132712E-3"/>
                  <c:y val="-0.1242417137214669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F3-486A-B41F-734AE8091A0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F3-486A-B41F-734AE8091A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5'!$C$372:$C$377</c:f>
              <c:strCache>
                <c:ptCount val="6"/>
                <c:pt idx="0">
                  <c:v>Electricity</c:v>
                </c:pt>
                <c:pt idx="1">
                  <c:v>Natural gas</c:v>
                </c:pt>
                <c:pt idx="2">
                  <c:v>Oil</c:v>
                </c:pt>
                <c:pt idx="3">
                  <c:v>Renewables</c:v>
                </c:pt>
                <c:pt idx="4">
                  <c:v>Coal</c:v>
                </c:pt>
                <c:pt idx="5">
                  <c:v>Peat</c:v>
                </c:pt>
              </c:strCache>
            </c:strRef>
          </c:cat>
          <c:val>
            <c:numRef>
              <c:f>'Section 5'!$AM$372:$AM$377</c:f>
              <c:numCache>
                <c:formatCode>General</c:formatCode>
                <c:ptCount val="6"/>
                <c:pt idx="0">
                  <c:v>15936.334674804029</c:v>
                </c:pt>
                <c:pt idx="1">
                  <c:v>3796.7383264005703</c:v>
                </c:pt>
                <c:pt idx="2">
                  <c:v>2261.6051434735432</c:v>
                </c:pt>
                <c:pt idx="3">
                  <c:v>582.2845082903076</c:v>
                </c:pt>
                <c:pt idx="4">
                  <c:v>2.4651892390977443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BF3-486A-B41F-734AE8091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5'!$C$483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5'!$S$482:$AM$482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5'!$S$483:$AM$483</c:f>
              <c:numCache>
                <c:formatCode>General</c:formatCode>
                <c:ptCount val="21"/>
                <c:pt idx="0">
                  <c:v>3175.9390079999998</c:v>
                </c:pt>
                <c:pt idx="1">
                  <c:v>3043.6082160000001</c:v>
                </c:pt>
                <c:pt idx="2">
                  <c:v>3266.0221685257907</c:v>
                </c:pt>
                <c:pt idx="3">
                  <c:v>3130.9697538174059</c:v>
                </c:pt>
                <c:pt idx="4">
                  <c:v>2972.8285681694078</c:v>
                </c:pt>
                <c:pt idx="5">
                  <c:v>3216.5805409088489</c:v>
                </c:pt>
                <c:pt idx="6">
                  <c:v>2728.3377802940995</c:v>
                </c:pt>
                <c:pt idx="7">
                  <c:v>2580.5986985993918</c:v>
                </c:pt>
                <c:pt idx="8">
                  <c:v>2472.4825910421237</c:v>
                </c:pt>
                <c:pt idx="9">
                  <c:v>2356.0024364832407</c:v>
                </c:pt>
                <c:pt idx="10">
                  <c:v>2043.0968931239968</c:v>
                </c:pt>
                <c:pt idx="11">
                  <c:v>1830.6444630919966</c:v>
                </c:pt>
                <c:pt idx="12">
                  <c:v>1763.5926395654271</c:v>
                </c:pt>
                <c:pt idx="13">
                  <c:v>1851.8233006624209</c:v>
                </c:pt>
                <c:pt idx="14">
                  <c:v>1919.0844034800837</c:v>
                </c:pt>
                <c:pt idx="15">
                  <c:v>2040.6636671443748</c:v>
                </c:pt>
                <c:pt idx="16">
                  <c:v>2111.2347429443294</c:v>
                </c:pt>
                <c:pt idx="17">
                  <c:v>2153.6918694656119</c:v>
                </c:pt>
                <c:pt idx="18">
                  <c:v>2143.0447030737905</c:v>
                </c:pt>
                <c:pt idx="19">
                  <c:v>2951.6535016173893</c:v>
                </c:pt>
                <c:pt idx="20">
                  <c:v>2644.4907641807549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A-4C23-A57B-09F90FA81683}"/>
            </c:ext>
          </c:extLst>
        </c:ser>
        <c:ser>
          <c:idx val="1"/>
          <c:order val="1"/>
          <c:tx>
            <c:strRef>
              <c:f>'Section 5'!$C$484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5'!$S$482:$AM$482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5'!$S$484:$AM$484</c:f>
              <c:numCache>
                <c:formatCode>General</c:formatCode>
                <c:ptCount val="21"/>
                <c:pt idx="0">
                  <c:v>605.10889999999995</c:v>
                </c:pt>
                <c:pt idx="1">
                  <c:v>608.10943999999995</c:v>
                </c:pt>
                <c:pt idx="2">
                  <c:v>643.4463763420265</c:v>
                </c:pt>
                <c:pt idx="3">
                  <c:v>613.410394</c:v>
                </c:pt>
                <c:pt idx="4">
                  <c:v>560.90094399999998</c:v>
                </c:pt>
                <c:pt idx="5">
                  <c:v>561.50105199999996</c:v>
                </c:pt>
                <c:pt idx="6">
                  <c:v>558.10044000000005</c:v>
                </c:pt>
                <c:pt idx="7">
                  <c:v>558.10044000000005</c:v>
                </c:pt>
                <c:pt idx="8">
                  <c:v>558.10044000000005</c:v>
                </c:pt>
                <c:pt idx="9">
                  <c:v>558.10044000000005</c:v>
                </c:pt>
                <c:pt idx="10">
                  <c:v>558.10044000000005</c:v>
                </c:pt>
                <c:pt idx="11">
                  <c:v>558.10044000000005</c:v>
                </c:pt>
                <c:pt idx="12">
                  <c:v>558.10044000000005</c:v>
                </c:pt>
                <c:pt idx="13">
                  <c:v>558.10044000000005</c:v>
                </c:pt>
                <c:pt idx="14">
                  <c:v>558.10044000000005</c:v>
                </c:pt>
                <c:pt idx="15">
                  <c:v>558.10044000000005</c:v>
                </c:pt>
                <c:pt idx="16">
                  <c:v>549.42913156074076</c:v>
                </c:pt>
                <c:pt idx="17">
                  <c:v>566.07601461571915</c:v>
                </c:pt>
                <c:pt idx="18">
                  <c:v>554.01279713158146</c:v>
                </c:pt>
                <c:pt idx="19">
                  <c:v>534.52468878807917</c:v>
                </c:pt>
                <c:pt idx="20">
                  <c:v>515.38410410287918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A-4C23-A57B-09F90FA81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616126637021173"/>
          <c:y val="0.18263470370785259"/>
          <c:w val="0.52767730417514092"/>
          <c:h val="0.80544863896045704"/>
        </c:manualLayout>
      </c:layout>
      <c:doughnutChart>
        <c:varyColors val="1"/>
        <c:ser>
          <c:idx val="0"/>
          <c:order val="0"/>
          <c:tx>
            <c:strRef>
              <c:f>'Section 5'!$AM$371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984-4D0F-9FFC-AF96298E12C0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984-4D0F-9FFC-AF96298E12C0}"/>
              </c:ext>
            </c:extLst>
          </c:dPt>
          <c:dLbls>
            <c:dLbl>
              <c:idx val="0"/>
              <c:layout>
                <c:manualLayout>
                  <c:x val="0.18941793443815383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84-4D0F-9FFC-AF96298E12C0}"/>
                </c:ext>
              </c:extLst>
            </c:dLbl>
            <c:dLbl>
              <c:idx val="1"/>
              <c:layout>
                <c:manualLayout>
                  <c:x val="-0.11240185120505831"/>
                  <c:y val="-0.1482884970223960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84-4D0F-9FFC-AF96298E12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5'!$C$483:$C$484</c:f>
              <c:strCache>
                <c:ptCount val="2"/>
                <c:pt idx="0">
                  <c:v>Oil</c:v>
                </c:pt>
                <c:pt idx="1">
                  <c:v>Electricity</c:v>
                </c:pt>
              </c:strCache>
            </c:strRef>
          </c:cat>
          <c:val>
            <c:numRef>
              <c:f>'Section 5'!$AM$483:$AM$484</c:f>
              <c:numCache>
                <c:formatCode>General</c:formatCode>
                <c:ptCount val="2"/>
                <c:pt idx="0">
                  <c:v>2644.4907641807549</c:v>
                </c:pt>
                <c:pt idx="1">
                  <c:v>515.38410410287918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984-4D0F-9FFC-AF96298E1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5'!$C$529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5'!$S$528:$AM$528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5'!$S$529:$AM$529</c:f>
              <c:numCache>
                <c:formatCode>General</c:formatCode>
                <c:ptCount val="21"/>
                <c:pt idx="0">
                  <c:v>533.29116349166543</c:v>
                </c:pt>
                <c:pt idx="1">
                  <c:v>606.4166196102027</c:v>
                </c:pt>
                <c:pt idx="2">
                  <c:v>543.56308524048893</c:v>
                </c:pt>
                <c:pt idx="3">
                  <c:v>485.5358834719612</c:v>
                </c:pt>
                <c:pt idx="4">
                  <c:v>452.79598314243225</c:v>
                </c:pt>
                <c:pt idx="5">
                  <c:v>388.71065127480631</c:v>
                </c:pt>
                <c:pt idx="6">
                  <c:v>363.45899772452077</c:v>
                </c:pt>
                <c:pt idx="7">
                  <c:v>285.6880156182732</c:v>
                </c:pt>
                <c:pt idx="8">
                  <c:v>236.63733170946102</c:v>
                </c:pt>
                <c:pt idx="9">
                  <c:v>261.96048474241223</c:v>
                </c:pt>
                <c:pt idx="10">
                  <c:v>291.49079260320781</c:v>
                </c:pt>
                <c:pt idx="11">
                  <c:v>277.7329988083801</c:v>
                </c:pt>
                <c:pt idx="12">
                  <c:v>244.17658255371649</c:v>
                </c:pt>
                <c:pt idx="13">
                  <c:v>224.21615690586731</c:v>
                </c:pt>
                <c:pt idx="14">
                  <c:v>265.50716225072108</c:v>
                </c:pt>
                <c:pt idx="15">
                  <c:v>316.91593848252012</c:v>
                </c:pt>
                <c:pt idx="16">
                  <c:v>273.62959081858202</c:v>
                </c:pt>
                <c:pt idx="17">
                  <c:v>223.04424650089604</c:v>
                </c:pt>
                <c:pt idx="18">
                  <c:v>218.22387902038884</c:v>
                </c:pt>
                <c:pt idx="19">
                  <c:v>201.04670563171601</c:v>
                </c:pt>
                <c:pt idx="20">
                  <c:v>228.51543782586643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3-4A5C-993B-87CAB3FDF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5'!$C$406</c:f>
              <c:strCache>
                <c:ptCount val="1"/>
                <c:pt idx="0">
                  <c:v>Wholesale, retail, and vehicle repair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5'!$S$405:$AM$405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5'!$S$406:$AM$406</c:f>
              <c:numCache>
                <c:formatCode>#,##0</c:formatCode>
                <c:ptCount val="21"/>
                <c:pt idx="7">
                  <c:v>3642.7517671441701</c:v>
                </c:pt>
                <c:pt idx="8">
                  <c:v>3656.6481480635534</c:v>
                </c:pt>
                <c:pt idx="9">
                  <c:v>3642.7412856226265</c:v>
                </c:pt>
                <c:pt idx="10">
                  <c:v>3532.2947093067392</c:v>
                </c:pt>
                <c:pt idx="11">
                  <c:v>3337.5995745724599</c:v>
                </c:pt>
                <c:pt idx="12">
                  <c:v>3659.2969605749399</c:v>
                </c:pt>
                <c:pt idx="13">
                  <c:v>3368.3890605381907</c:v>
                </c:pt>
                <c:pt idx="14">
                  <c:v>3461.1451789391035</c:v>
                </c:pt>
                <c:pt idx="15">
                  <c:v>3642.9697333803306</c:v>
                </c:pt>
                <c:pt idx="16">
                  <c:v>3578.7005337841379</c:v>
                </c:pt>
                <c:pt idx="17">
                  <c:v>3137.6039497314614</c:v>
                </c:pt>
                <c:pt idx="18">
                  <c:v>3168.4172142404</c:v>
                </c:pt>
                <c:pt idx="19">
                  <c:v>3029.2021944110656</c:v>
                </c:pt>
                <c:pt idx="20">
                  <c:v>3052.7930824584828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B56-91FE-F13372E29A7E}"/>
            </c:ext>
          </c:extLst>
        </c:ser>
        <c:ser>
          <c:idx val="1"/>
          <c:order val="1"/>
          <c:tx>
            <c:strRef>
              <c:f>'Section 5'!$C$407</c:f>
              <c:strCache>
                <c:ptCount val="1"/>
                <c:pt idx="0">
                  <c:v>Transportation and storage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5'!$S$405:$AM$405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5'!$S$407:$AM$407</c:f>
              <c:numCache>
                <c:formatCode>#,##0</c:formatCode>
                <c:ptCount val="21"/>
                <c:pt idx="7">
                  <c:v>1537.1625647266233</c:v>
                </c:pt>
                <c:pt idx="8">
                  <c:v>1037.5461112800963</c:v>
                </c:pt>
                <c:pt idx="9">
                  <c:v>986.16654534143231</c:v>
                </c:pt>
                <c:pt idx="10">
                  <c:v>969.09033462537138</c:v>
                </c:pt>
                <c:pt idx="11">
                  <c:v>944.95538287213469</c:v>
                </c:pt>
                <c:pt idx="12">
                  <c:v>934.52243423616778</c:v>
                </c:pt>
                <c:pt idx="13">
                  <c:v>1106.3843492838323</c:v>
                </c:pt>
                <c:pt idx="14">
                  <c:v>1154.0045133006583</c:v>
                </c:pt>
                <c:pt idx="15">
                  <c:v>1578.1861980508718</c:v>
                </c:pt>
                <c:pt idx="16">
                  <c:v>1215.7164391663316</c:v>
                </c:pt>
                <c:pt idx="17">
                  <c:v>933.1626026492786</c:v>
                </c:pt>
                <c:pt idx="18">
                  <c:v>1033.1733638365429</c:v>
                </c:pt>
                <c:pt idx="19">
                  <c:v>1028.2056309031504</c:v>
                </c:pt>
                <c:pt idx="20">
                  <c:v>1019.9543114752444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2-4B56-91FE-F13372E29A7E}"/>
            </c:ext>
          </c:extLst>
        </c:ser>
        <c:ser>
          <c:idx val="2"/>
          <c:order val="2"/>
          <c:tx>
            <c:strRef>
              <c:f>'Section 5'!$C$408</c:f>
              <c:strCache>
                <c:ptCount val="1"/>
                <c:pt idx="0">
                  <c:v>Accommodation and food services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'Section 5'!$S$405:$AM$405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5'!$S$408:$AM$408</c:f>
              <c:numCache>
                <c:formatCode>#,##0</c:formatCode>
                <c:ptCount val="21"/>
                <c:pt idx="7">
                  <c:v>1958.9972927911808</c:v>
                </c:pt>
                <c:pt idx="8">
                  <c:v>2414.048691543745</c:v>
                </c:pt>
                <c:pt idx="9">
                  <c:v>2324.1600489672874</c:v>
                </c:pt>
                <c:pt idx="10">
                  <c:v>2364.3624189426382</c:v>
                </c:pt>
                <c:pt idx="11">
                  <c:v>2172.2443277892085</c:v>
                </c:pt>
                <c:pt idx="12">
                  <c:v>2271.1755991139271</c:v>
                </c:pt>
                <c:pt idx="13">
                  <c:v>2238.0048921228886</c:v>
                </c:pt>
                <c:pt idx="14">
                  <c:v>2074.7351779923097</c:v>
                </c:pt>
                <c:pt idx="15">
                  <c:v>2184.3050252668609</c:v>
                </c:pt>
                <c:pt idx="16">
                  <c:v>2130.08911457975</c:v>
                </c:pt>
                <c:pt idx="17">
                  <c:v>1503.8964855413731</c:v>
                </c:pt>
                <c:pt idx="18">
                  <c:v>1566.4755390587022</c:v>
                </c:pt>
                <c:pt idx="19">
                  <c:v>1765.9359068261733</c:v>
                </c:pt>
                <c:pt idx="20">
                  <c:v>1781.8495270976834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82-4B56-91FE-F13372E29A7E}"/>
            </c:ext>
          </c:extLst>
        </c:ser>
        <c:ser>
          <c:idx val="3"/>
          <c:order val="3"/>
          <c:tx>
            <c:strRef>
              <c:f>'Section 5'!$C$409</c:f>
              <c:strCache>
                <c:ptCount val="1"/>
                <c:pt idx="0">
                  <c:v>Information and communication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5'!$S$405:$AM$405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5'!$S$409:$AM$409</c:f>
              <c:numCache>
                <c:formatCode>#,##0</c:formatCode>
                <c:ptCount val="21"/>
                <c:pt idx="7">
                  <c:v>700.71000304127517</c:v>
                </c:pt>
                <c:pt idx="8">
                  <c:v>1109.0434773776938</c:v>
                </c:pt>
                <c:pt idx="9">
                  <c:v>1164.661251506255</c:v>
                </c:pt>
                <c:pt idx="10">
                  <c:v>1366.7336901805977</c:v>
                </c:pt>
                <c:pt idx="11">
                  <c:v>1580.1428515979783</c:v>
                </c:pt>
                <c:pt idx="12">
                  <c:v>2207.229824850569</c:v>
                </c:pt>
                <c:pt idx="13">
                  <c:v>2251.3121356371025</c:v>
                </c:pt>
                <c:pt idx="14">
                  <c:v>2426.6638867333031</c:v>
                </c:pt>
                <c:pt idx="15">
                  <c:v>2994.1835198745748</c:v>
                </c:pt>
                <c:pt idx="16">
                  <c:v>3645.9470239558173</c:v>
                </c:pt>
                <c:pt idx="17">
                  <c:v>4232.7451825136568</c:v>
                </c:pt>
                <c:pt idx="18">
                  <c:v>5662.6669717365921</c:v>
                </c:pt>
                <c:pt idx="19">
                  <c:v>6536.0630743266647</c:v>
                </c:pt>
                <c:pt idx="20">
                  <c:v>7582.0811244746665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82-4B56-91FE-F13372E29A7E}"/>
            </c:ext>
          </c:extLst>
        </c:ser>
        <c:ser>
          <c:idx val="4"/>
          <c:order val="4"/>
          <c:tx>
            <c:strRef>
              <c:f>'Section 5'!$C$410</c:f>
              <c:strCache>
                <c:ptCount val="1"/>
                <c:pt idx="0">
                  <c:v>Financial, insurance and real estate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5'!$S$405:$AM$405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5'!$S$410:$AM$410</c:f>
              <c:numCache>
                <c:formatCode>#,##0</c:formatCode>
                <c:ptCount val="21"/>
                <c:pt idx="7">
                  <c:v>684.40260260664843</c:v>
                </c:pt>
                <c:pt idx="8">
                  <c:v>881.23767655296137</c:v>
                </c:pt>
                <c:pt idx="9">
                  <c:v>782.10233707891859</c:v>
                </c:pt>
                <c:pt idx="10">
                  <c:v>659.83455601600417</c:v>
                </c:pt>
                <c:pt idx="11">
                  <c:v>599.62225305191214</c:v>
                </c:pt>
                <c:pt idx="12">
                  <c:v>734.8381573098651</c:v>
                </c:pt>
                <c:pt idx="13">
                  <c:v>523.72895479599777</c:v>
                </c:pt>
                <c:pt idx="14">
                  <c:v>588.95691335987078</c:v>
                </c:pt>
                <c:pt idx="15">
                  <c:v>717.23928409874895</c:v>
                </c:pt>
                <c:pt idx="16">
                  <c:v>662.39787413292015</c:v>
                </c:pt>
                <c:pt idx="17">
                  <c:v>736.80715402587293</c:v>
                </c:pt>
                <c:pt idx="18">
                  <c:v>708.08520176491936</c:v>
                </c:pt>
                <c:pt idx="19">
                  <c:v>716.37444354703018</c:v>
                </c:pt>
                <c:pt idx="20">
                  <c:v>712.09117177562689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82-4B56-91FE-F13372E29A7E}"/>
            </c:ext>
          </c:extLst>
        </c:ser>
        <c:ser>
          <c:idx val="5"/>
          <c:order val="5"/>
          <c:tx>
            <c:strRef>
              <c:f>'Section 5'!$C$411</c:f>
              <c:strCache>
                <c:ptCount val="1"/>
                <c:pt idx="0">
                  <c:v>Other services sectors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'Section 5'!$S$405:$AM$405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5'!$S$411:$AM$411</c:f>
              <c:numCache>
                <c:formatCode>#,##0</c:formatCode>
                <c:ptCount val="21"/>
                <c:pt idx="7">
                  <c:v>2566.0199137561763</c:v>
                </c:pt>
                <c:pt idx="8">
                  <c:v>2297.608877304036</c:v>
                </c:pt>
                <c:pt idx="9">
                  <c:v>2780.3307090283829</c:v>
                </c:pt>
                <c:pt idx="10">
                  <c:v>2801.5483346639389</c:v>
                </c:pt>
                <c:pt idx="11">
                  <c:v>2542.6899821987204</c:v>
                </c:pt>
                <c:pt idx="12">
                  <c:v>2798.0265435206816</c:v>
                </c:pt>
                <c:pt idx="13">
                  <c:v>2857.1220735616712</c:v>
                </c:pt>
                <c:pt idx="14">
                  <c:v>2576.7275416633124</c:v>
                </c:pt>
                <c:pt idx="15">
                  <c:v>2771.4739062511858</c:v>
                </c:pt>
                <c:pt idx="16">
                  <c:v>2516.7398540912641</c:v>
                </c:pt>
                <c:pt idx="17">
                  <c:v>2050.6443179533248</c:v>
                </c:pt>
                <c:pt idx="18">
                  <c:v>2302.2410925809972</c:v>
                </c:pt>
                <c:pt idx="19">
                  <c:v>2364.3998764941616</c:v>
                </c:pt>
                <c:pt idx="20">
                  <c:v>2363.455713444253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82-4B56-91FE-F13372E29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lineChart>
        <c:grouping val="standard"/>
        <c:varyColors val="0"/>
        <c:ser>
          <c:idx val="6"/>
          <c:order val="6"/>
          <c:tx>
            <c:strRef>
              <c:f>'Section 5'!$C$412</c:f>
              <c:strCache>
                <c:ptCount val="1"/>
                <c:pt idx="0">
                  <c:v>Commercial 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'Section 5'!$S$405:$AM$405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5'!$S$412:$AM$412</c:f>
              <c:numCache>
                <c:formatCode>#,##0</c:formatCode>
                <c:ptCount val="21"/>
                <c:pt idx="0">
                  <c:v>9545.2711927045511</c:v>
                </c:pt>
                <c:pt idx="1">
                  <c:v>9500.4873084474057</c:v>
                </c:pt>
                <c:pt idx="2">
                  <c:v>10271.675895626942</c:v>
                </c:pt>
                <c:pt idx="3">
                  <c:v>10933.353823003956</c:v>
                </c:pt>
                <c:pt idx="4">
                  <c:v>11237.718196900123</c:v>
                </c:pt>
                <c:pt idx="5">
                  <c:v>11902.339427711211</c:v>
                </c:pt>
                <c:pt idx="6">
                  <c:v>10850.684245384025</c:v>
                </c:pt>
                <c:pt idx="7">
                  <c:v>11090.044144066074</c:v>
                </c:pt>
                <c:pt idx="8">
                  <c:v>11396.132982122086</c:v>
                </c:pt>
                <c:pt idx="9">
                  <c:v>11680.162177544904</c:v>
                </c:pt>
                <c:pt idx="10">
                  <c:v>11693.864043735288</c:v>
                </c:pt>
                <c:pt idx="11">
                  <c:v>11177.254372082414</c:v>
                </c:pt>
                <c:pt idx="12">
                  <c:v>12605.089519606152</c:v>
                </c:pt>
                <c:pt idx="13">
                  <c:v>12344.941465939684</c:v>
                </c:pt>
                <c:pt idx="14">
                  <c:v>12282.233211988558</c:v>
                </c:pt>
                <c:pt idx="15">
                  <c:v>13888.357666922575</c:v>
                </c:pt>
                <c:pt idx="16">
                  <c:v>13749.590839710219</c:v>
                </c:pt>
                <c:pt idx="17">
                  <c:v>12594.859692414966</c:v>
                </c:pt>
                <c:pt idx="18">
                  <c:v>14441.059383218153</c:v>
                </c:pt>
                <c:pt idx="19">
                  <c:v>15440.181126508249</c:v>
                </c:pt>
                <c:pt idx="20">
                  <c:v>16512.224930725959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82-4B56-91FE-F13372E29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421866208361695"/>
          <c:y val="0.514394820368521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3616126637021173"/>
          <c:y val="0.18263470370785259"/>
          <c:w val="0.52767730417514092"/>
          <c:h val="0.80544863896045704"/>
        </c:manualLayout>
      </c:layout>
      <c:doughnutChart>
        <c:varyColors val="1"/>
        <c:ser>
          <c:idx val="0"/>
          <c:order val="0"/>
          <c:tx>
            <c:strRef>
              <c:f>'Section 5'!$AM$405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249-42AC-B9BB-2FBB4360FB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249-42AC-B9BB-2FBB4360FB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249-42AC-B9BB-2FBB4360FB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249-42AC-B9BB-2FBB4360FBE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249-42AC-B9BB-2FBB4360FBE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249-42AC-B9BB-2FBB4360FBE2}"/>
              </c:ext>
            </c:extLst>
          </c:dPt>
          <c:dLbls>
            <c:dLbl>
              <c:idx val="0"/>
              <c:layout>
                <c:manualLayout>
                  <c:x val="0.14570610341396448"/>
                  <c:y val="-4.408576938503665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9-42AC-B9BB-2FBB4360FBE2}"/>
                </c:ext>
              </c:extLst>
            </c:dLbl>
            <c:dLbl>
              <c:idx val="1"/>
              <c:layout>
                <c:manualLayout>
                  <c:x val="0.13946155612479441"/>
                  <c:y val="-4.007797216821513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49-42AC-B9BB-2FBB4360FBE2}"/>
                </c:ext>
              </c:extLst>
            </c:dLbl>
            <c:dLbl>
              <c:idx val="2"/>
              <c:layout>
                <c:manualLayout>
                  <c:x val="0.16027671375536093"/>
                  <c:y val="3.20623777345721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9-42AC-B9BB-2FBB4360FBE2}"/>
                </c:ext>
              </c:extLst>
            </c:dLbl>
            <c:dLbl>
              <c:idx val="3"/>
              <c:layout>
                <c:manualLayout>
                  <c:x val="-0.21855915512094673"/>
                  <c:y val="-6.412475546914421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49-42AC-B9BB-2FBB4360FBE2}"/>
                </c:ext>
              </c:extLst>
            </c:dLbl>
            <c:dLbl>
              <c:idx val="4"/>
              <c:layout>
                <c:manualLayout>
                  <c:x val="-0.21855915512094673"/>
                  <c:y val="-2.80545805177506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49-42AC-B9BB-2FBB4360FBE2}"/>
                </c:ext>
              </c:extLst>
            </c:dLbl>
            <c:dLbl>
              <c:idx val="5"/>
              <c:layout>
                <c:manualLayout>
                  <c:x val="-9.7831240863661864E-2"/>
                  <c:y val="-0.138455791234768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49-42AC-B9BB-2FBB4360FB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5'!$C$406:$C$411</c:f>
              <c:strCache>
                <c:ptCount val="6"/>
                <c:pt idx="0">
                  <c:v>Wholesale, retail, and vehicle repair</c:v>
                </c:pt>
                <c:pt idx="1">
                  <c:v>Transportation and storage</c:v>
                </c:pt>
                <c:pt idx="2">
                  <c:v>Accommodation and food services</c:v>
                </c:pt>
                <c:pt idx="3">
                  <c:v>Information and communication</c:v>
                </c:pt>
                <c:pt idx="4">
                  <c:v>Financial, insurance and real estate</c:v>
                </c:pt>
                <c:pt idx="5">
                  <c:v>Other services sectors</c:v>
                </c:pt>
              </c:strCache>
            </c:strRef>
          </c:cat>
          <c:val>
            <c:numRef>
              <c:f>'Section 5'!$AM$406:$AM$411</c:f>
              <c:numCache>
                <c:formatCode>#,##0</c:formatCode>
                <c:ptCount val="6"/>
                <c:pt idx="0">
                  <c:v>3052.7930824584828</c:v>
                </c:pt>
                <c:pt idx="1">
                  <c:v>1019.9543114752444</c:v>
                </c:pt>
                <c:pt idx="2">
                  <c:v>1781.8495270976834</c:v>
                </c:pt>
                <c:pt idx="3">
                  <c:v>7582.0811244746665</c:v>
                </c:pt>
                <c:pt idx="4">
                  <c:v>712.09117177562689</c:v>
                </c:pt>
                <c:pt idx="5">
                  <c:v>2363.455713444253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49-42AC-B9BB-2FBB4360F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 b="1"/>
              <a:t>2023 Transport Energy Demand</a:t>
            </a:r>
            <a:r>
              <a:rPr lang="en-IE" b="1" baseline="0"/>
              <a:t> by Sub-Product</a:t>
            </a:r>
            <a:r>
              <a:rPr lang="en-IE" baseline="0"/>
              <a:t> (TWh)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36-4E82-88D7-09E3E83386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'Section 1'!$C$411:$C$417</c:f>
              <c:strCache>
                <c:ptCount val="7"/>
                <c:pt idx="0">
                  <c:v>Diesel</c:v>
                </c:pt>
                <c:pt idx="1">
                  <c:v>Jet Kerosene</c:v>
                </c:pt>
                <c:pt idx="2">
                  <c:v>Petrol</c:v>
                </c:pt>
                <c:pt idx="3">
                  <c:v>Liquid Biofuels</c:v>
                </c:pt>
                <c:pt idx="4">
                  <c:v>Electricity</c:v>
                </c:pt>
                <c:pt idx="5">
                  <c:v>Natural gas</c:v>
                </c:pt>
                <c:pt idx="6">
                  <c:v>LPG</c:v>
                </c:pt>
              </c:strCache>
            </c:strRef>
          </c:cat>
          <c:val>
            <c:numRef>
              <c:f>'Section 1'!$G$411:$G$417</c:f>
              <c:numCache>
                <c:formatCode>0.0%</c:formatCode>
                <c:ptCount val="7"/>
                <c:pt idx="0">
                  <c:v>0.57406516591176149</c:v>
                </c:pt>
                <c:pt idx="1">
                  <c:v>0.21849885220193582</c:v>
                </c:pt>
                <c:pt idx="2">
                  <c:v>0.14142640789310099</c:v>
                </c:pt>
                <c:pt idx="3">
                  <c:v>5.7416917641718739E-2</c:v>
                </c:pt>
                <c:pt idx="4">
                  <c:v>5.3771375900247796E-3</c:v>
                </c:pt>
                <c:pt idx="5">
                  <c:v>2.9176980747199488E-3</c:v>
                </c:pt>
                <c:pt idx="6">
                  <c:v>2.9782068673828431E-4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36-4E82-88D7-09E3E8338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-27"/>
        <c:axId val="1551762367"/>
        <c:axId val="1551765247"/>
      </c:barChart>
      <c:catAx>
        <c:axId val="1551762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1765247"/>
        <c:crosses val="autoZero"/>
        <c:auto val="1"/>
        <c:lblAlgn val="ctr"/>
        <c:lblOffset val="100"/>
        <c:noMultiLvlLbl val="0"/>
      </c:catAx>
      <c:valAx>
        <c:axId val="1551765247"/>
        <c:scaling>
          <c:orientation val="minMax"/>
          <c:max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176236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5'!$C$438</c:f>
              <c:strCache>
                <c:ptCount val="1"/>
                <c:pt idx="0">
                  <c:v>Water supply, sewerage, and waste management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5'!$S$405:$AM$405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5'!$S$438:$AM$438</c:f>
              <c:numCache>
                <c:formatCode>#,##0</c:formatCode>
                <c:ptCount val="21"/>
                <c:pt idx="7">
                  <c:v>951.16293990859799</c:v>
                </c:pt>
                <c:pt idx="8">
                  <c:v>681.30854309685299</c:v>
                </c:pt>
                <c:pt idx="9">
                  <c:v>547.53640517613485</c:v>
                </c:pt>
                <c:pt idx="10">
                  <c:v>456.00750933182388</c:v>
                </c:pt>
                <c:pt idx="11">
                  <c:v>985.14410650507614</c:v>
                </c:pt>
                <c:pt idx="12">
                  <c:v>810.96739044548951</c:v>
                </c:pt>
                <c:pt idx="13">
                  <c:v>1072.8184297236041</c:v>
                </c:pt>
                <c:pt idx="14">
                  <c:v>1003.2724590310439</c:v>
                </c:pt>
                <c:pt idx="15">
                  <c:v>931.61242644919037</c:v>
                </c:pt>
                <c:pt idx="16">
                  <c:v>1678.5837600388591</c:v>
                </c:pt>
                <c:pt idx="17">
                  <c:v>1509.9253741581492</c:v>
                </c:pt>
                <c:pt idx="18">
                  <c:v>1137.9381887922418</c:v>
                </c:pt>
                <c:pt idx="19">
                  <c:v>885.98898347870352</c:v>
                </c:pt>
                <c:pt idx="20">
                  <c:v>888.60940991500172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CE-403C-A055-4ED4E767086D}"/>
            </c:ext>
          </c:extLst>
        </c:ser>
        <c:ser>
          <c:idx val="1"/>
          <c:order val="1"/>
          <c:tx>
            <c:strRef>
              <c:f>'Section 5'!$C$439</c:f>
              <c:strCache>
                <c:ptCount val="1"/>
                <c:pt idx="0">
                  <c:v>Public administration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5'!$S$405:$AM$405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5'!$S$439:$AM$439</c:f>
              <c:numCache>
                <c:formatCode>#,##0</c:formatCode>
                <c:ptCount val="21"/>
                <c:pt idx="7">
                  <c:v>2716.458271800338</c:v>
                </c:pt>
                <c:pt idx="8">
                  <c:v>2443.6592030533302</c:v>
                </c:pt>
                <c:pt idx="9">
                  <c:v>2513.81429823297</c:v>
                </c:pt>
                <c:pt idx="10">
                  <c:v>2488.4923669769778</c:v>
                </c:pt>
                <c:pt idx="11">
                  <c:v>1988.7556710973811</c:v>
                </c:pt>
                <c:pt idx="12">
                  <c:v>2009.9713274347935</c:v>
                </c:pt>
                <c:pt idx="13">
                  <c:v>2053.9516104364639</c:v>
                </c:pt>
                <c:pt idx="14">
                  <c:v>2081.9487293622742</c:v>
                </c:pt>
                <c:pt idx="15">
                  <c:v>2190.1885072407717</c:v>
                </c:pt>
                <c:pt idx="16">
                  <c:v>2271.216857722136</c:v>
                </c:pt>
                <c:pt idx="17">
                  <c:v>2103.2178982912551</c:v>
                </c:pt>
                <c:pt idx="18">
                  <c:v>2028.1085443213631</c:v>
                </c:pt>
                <c:pt idx="19">
                  <c:v>1922.1997516408308</c:v>
                </c:pt>
                <c:pt idx="20">
                  <c:v>1904.4716179003299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CE-403C-A055-4ED4E767086D}"/>
            </c:ext>
          </c:extLst>
        </c:ser>
        <c:ser>
          <c:idx val="2"/>
          <c:order val="2"/>
          <c:tx>
            <c:strRef>
              <c:f>'Section 5'!$C$440</c:f>
              <c:strCache>
                <c:ptCount val="1"/>
                <c:pt idx="0">
                  <c:v>Education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'Section 5'!$S$405:$AM$405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5'!$S$440:$AM$440</c:f>
              <c:numCache>
                <c:formatCode>#,##0</c:formatCode>
                <c:ptCount val="21"/>
                <c:pt idx="7">
                  <c:v>947.44321305858432</c:v>
                </c:pt>
                <c:pt idx="8">
                  <c:v>858.72765847084247</c:v>
                </c:pt>
                <c:pt idx="9">
                  <c:v>904.84399455553023</c:v>
                </c:pt>
                <c:pt idx="10">
                  <c:v>1440.6740875535756</c:v>
                </c:pt>
                <c:pt idx="11">
                  <c:v>1355.926340778138</c:v>
                </c:pt>
                <c:pt idx="12">
                  <c:v>1468.6557678915883</c:v>
                </c:pt>
                <c:pt idx="13">
                  <c:v>1512.1570672532653</c:v>
                </c:pt>
                <c:pt idx="14">
                  <c:v>1530.2920044118559</c:v>
                </c:pt>
                <c:pt idx="15">
                  <c:v>1685.7723690003738</c:v>
                </c:pt>
                <c:pt idx="16">
                  <c:v>1636.436320292205</c:v>
                </c:pt>
                <c:pt idx="17">
                  <c:v>1448.5493961812447</c:v>
                </c:pt>
                <c:pt idx="18">
                  <c:v>1619.8786966489133</c:v>
                </c:pt>
                <c:pt idx="19">
                  <c:v>1710.8208845340705</c:v>
                </c:pt>
                <c:pt idx="20">
                  <c:v>1702.365818020123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CE-403C-A055-4ED4E767086D}"/>
            </c:ext>
          </c:extLst>
        </c:ser>
        <c:ser>
          <c:idx val="3"/>
          <c:order val="3"/>
          <c:tx>
            <c:strRef>
              <c:f>'Section 5'!$C$441</c:f>
              <c:strCache>
                <c:ptCount val="1"/>
                <c:pt idx="0">
                  <c:v>Health, residential care and social work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5'!$S$405:$AM$405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5'!$S$441:$AM$441</c:f>
              <c:numCache>
                <c:formatCode>#,##0</c:formatCode>
                <c:ptCount val="21"/>
                <c:pt idx="7">
                  <c:v>974.07564559125979</c:v>
                </c:pt>
                <c:pt idx="8">
                  <c:v>970.02157883639745</c:v>
                </c:pt>
                <c:pt idx="9">
                  <c:v>1024.6218894482874</c:v>
                </c:pt>
                <c:pt idx="10">
                  <c:v>1058.1373402465019</c:v>
                </c:pt>
                <c:pt idx="11">
                  <c:v>1010.1202703231198</c:v>
                </c:pt>
                <c:pt idx="12">
                  <c:v>1086.2529731431198</c:v>
                </c:pt>
                <c:pt idx="13">
                  <c:v>1144.7798648989001</c:v>
                </c:pt>
                <c:pt idx="14">
                  <c:v>1151.5923979455199</c:v>
                </c:pt>
                <c:pt idx="15">
                  <c:v>1203.9840400929161</c:v>
                </c:pt>
                <c:pt idx="16">
                  <c:v>1202.5728150865159</c:v>
                </c:pt>
                <c:pt idx="17">
                  <c:v>1254.6828669410061</c:v>
                </c:pt>
                <c:pt idx="18">
                  <c:v>1364.6747408651752</c:v>
                </c:pt>
                <c:pt idx="19">
                  <c:v>1607.8303319957577</c:v>
                </c:pt>
                <c:pt idx="20">
                  <c:v>1571.7560656461362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CE-403C-A055-4ED4E7670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lineChart>
        <c:grouping val="standard"/>
        <c:varyColors val="0"/>
        <c:ser>
          <c:idx val="4"/>
          <c:order val="4"/>
          <c:tx>
            <c:strRef>
              <c:f>'Section 5'!$C$442</c:f>
              <c:strCache>
                <c:ptCount val="1"/>
                <c:pt idx="0">
                  <c:v>Public services total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'Section 5'!$S$405:$AM$405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5'!$S$442:$AM$442</c:f>
              <c:numCache>
                <c:formatCode>#,##0</c:formatCode>
                <c:ptCount val="21"/>
                <c:pt idx="0">
                  <c:v>5395.354587463723</c:v>
                </c:pt>
                <c:pt idx="1">
                  <c:v>5282.7508701255492</c:v>
                </c:pt>
                <c:pt idx="2">
                  <c:v>5571.7291495428726</c:v>
                </c:pt>
                <c:pt idx="3">
                  <c:v>5830.2899328121466</c:v>
                </c:pt>
                <c:pt idx="4">
                  <c:v>5839.0540199280249</c:v>
                </c:pt>
                <c:pt idx="5">
                  <c:v>6065.6603989547702</c:v>
                </c:pt>
                <c:pt idx="6">
                  <c:v>5653.0318857619368</c:v>
                </c:pt>
                <c:pt idx="7">
                  <c:v>5589.1400703587797</c:v>
                </c:pt>
                <c:pt idx="8">
                  <c:v>4953.7169834574233</c:v>
                </c:pt>
                <c:pt idx="9">
                  <c:v>4990.8165874129236</c:v>
                </c:pt>
                <c:pt idx="10">
                  <c:v>5443.3113041088791</c:v>
                </c:pt>
                <c:pt idx="11">
                  <c:v>5339.9463887037155</c:v>
                </c:pt>
                <c:pt idx="12">
                  <c:v>5375.847458914991</c:v>
                </c:pt>
                <c:pt idx="13">
                  <c:v>5783.7069723122331</c:v>
                </c:pt>
                <c:pt idx="14">
                  <c:v>5767.1055907506943</c:v>
                </c:pt>
                <c:pt idx="15">
                  <c:v>6011.5573427832524</c:v>
                </c:pt>
                <c:pt idx="16">
                  <c:v>6788.8097531397161</c:v>
                </c:pt>
                <c:pt idx="17">
                  <c:v>6316.3755355716548</c:v>
                </c:pt>
                <c:pt idx="18">
                  <c:v>6150.6001706276938</c:v>
                </c:pt>
                <c:pt idx="19">
                  <c:v>6126.8399516493628</c:v>
                </c:pt>
                <c:pt idx="20">
                  <c:v>6067.2029114815914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CE-403C-A055-4ED4E7670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209843750000001"/>
          <c:y val="0.510040160642570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3616126637021173"/>
          <c:y val="0.18263470370785259"/>
          <c:w val="0.52767730417514092"/>
          <c:h val="0.80544863896045704"/>
        </c:manualLayout>
      </c:layout>
      <c:doughnutChart>
        <c:varyColors val="1"/>
        <c:ser>
          <c:idx val="0"/>
          <c:order val="0"/>
          <c:tx>
            <c:strRef>
              <c:f>'Section 5'!$AM$405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C1-4E4C-9863-440CB85CA2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3C1-4E4C-9863-440CB85CA2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3C1-4E4C-9863-440CB85CA2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3C1-4E4C-9863-440CB85CA2A2}"/>
              </c:ext>
            </c:extLst>
          </c:dPt>
          <c:dLbls>
            <c:dLbl>
              <c:idx val="0"/>
              <c:layout>
                <c:manualLayout>
                  <c:x val="9.9912756626718502E-2"/>
                  <c:y val="-0.1122183220710023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1-4E4C-9863-440CB85CA2A2}"/>
                </c:ext>
              </c:extLst>
            </c:dLbl>
            <c:dLbl>
              <c:idx val="1"/>
              <c:layout>
                <c:manualLayout>
                  <c:x val="0.14362458765090785"/>
                  <c:y val="1.60311888672859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C1-4E4C-9863-440CB85CA2A2}"/>
                </c:ext>
              </c:extLst>
            </c:dLbl>
            <c:dLbl>
              <c:idx val="2"/>
              <c:layout>
                <c:manualLayout>
                  <c:x val="-0.15611368222924771"/>
                  <c:y val="-5.21013638186796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C1-4E4C-9863-440CB85CA2A2}"/>
                </c:ext>
              </c:extLst>
            </c:dLbl>
            <c:dLbl>
              <c:idx val="3"/>
              <c:layout>
                <c:manualLayout>
                  <c:x val="-0.16860277680758748"/>
                  <c:y val="-6.011695825232270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C1-4E4C-9863-440CB85CA2A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5'!$C$438:$C$441</c:f>
              <c:strCache>
                <c:ptCount val="4"/>
                <c:pt idx="0">
                  <c:v>Water supply, sewerage, and waste management</c:v>
                </c:pt>
                <c:pt idx="1">
                  <c:v>Public administration</c:v>
                </c:pt>
                <c:pt idx="2">
                  <c:v>Education</c:v>
                </c:pt>
                <c:pt idx="3">
                  <c:v>Health, residential care and social work</c:v>
                </c:pt>
              </c:strCache>
            </c:strRef>
          </c:cat>
          <c:val>
            <c:numRef>
              <c:f>'Section 5'!$AM$438:$AM$441</c:f>
              <c:numCache>
                <c:formatCode>#,##0</c:formatCode>
                <c:ptCount val="4"/>
                <c:pt idx="0">
                  <c:v>888.60940991500172</c:v>
                </c:pt>
                <c:pt idx="1">
                  <c:v>1904.4716179003299</c:v>
                </c:pt>
                <c:pt idx="2">
                  <c:v>1702.365818020123</c:v>
                </c:pt>
                <c:pt idx="3">
                  <c:v>1571.7560656461362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C1-4E4C-9863-440CB85CA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5'!$C$226</c:f>
              <c:strCache>
                <c:ptCount val="1"/>
                <c:pt idx="0">
                  <c:v>Road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5'!$S$225:$AM$225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5'!$S$226:$AM$226</c:f>
              <c:numCache>
                <c:formatCode>#,##0</c:formatCode>
                <c:ptCount val="21"/>
                <c:pt idx="0">
                  <c:v>42797.562988408426</c:v>
                </c:pt>
                <c:pt idx="1">
                  <c:v>45311.983191447238</c:v>
                </c:pt>
                <c:pt idx="2">
                  <c:v>48020.465870048021</c:v>
                </c:pt>
                <c:pt idx="3">
                  <c:v>50253.008272845276</c:v>
                </c:pt>
                <c:pt idx="4">
                  <c:v>53016.214113224691</c:v>
                </c:pt>
                <c:pt idx="5">
                  <c:v>50660.256734543036</c:v>
                </c:pt>
                <c:pt idx="6">
                  <c:v>46372.38188549575</c:v>
                </c:pt>
                <c:pt idx="7">
                  <c:v>43043.19496382308</c:v>
                </c:pt>
                <c:pt idx="8">
                  <c:v>42124.442054820334</c:v>
                </c:pt>
                <c:pt idx="9">
                  <c:v>40523.477477503635</c:v>
                </c:pt>
                <c:pt idx="10">
                  <c:v>41504.300177542391</c:v>
                </c:pt>
                <c:pt idx="11">
                  <c:v>42548.303280619773</c:v>
                </c:pt>
                <c:pt idx="12">
                  <c:v>44478.656259556155</c:v>
                </c:pt>
                <c:pt idx="13">
                  <c:v>45966.671375752187</c:v>
                </c:pt>
                <c:pt idx="14">
                  <c:v>45895.773878215266</c:v>
                </c:pt>
                <c:pt idx="15">
                  <c:v>46301.426888706803</c:v>
                </c:pt>
                <c:pt idx="16">
                  <c:v>46628.07030328003</c:v>
                </c:pt>
                <c:pt idx="17">
                  <c:v>39028.832483132566</c:v>
                </c:pt>
                <c:pt idx="18">
                  <c:v>41567.650801913995</c:v>
                </c:pt>
                <c:pt idx="19">
                  <c:v>44858.63863621714</c:v>
                </c:pt>
                <c:pt idx="20">
                  <c:v>46004.779582477626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3C-4854-A130-E54655875D89}"/>
            </c:ext>
          </c:extLst>
        </c:ser>
        <c:ser>
          <c:idx val="1"/>
          <c:order val="1"/>
          <c:tx>
            <c:strRef>
              <c:f>'Section 5'!$C$227</c:f>
              <c:strCache>
                <c:ptCount val="1"/>
                <c:pt idx="0">
                  <c:v>International aviation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5'!$S$225:$AM$225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5'!$S$227:$AM$227</c:f>
              <c:numCache>
                <c:formatCode>#,##0</c:formatCode>
                <c:ptCount val="21"/>
                <c:pt idx="0">
                  <c:v>8857.3581663997156</c:v>
                </c:pt>
                <c:pt idx="1">
                  <c:v>8392.7852339411293</c:v>
                </c:pt>
                <c:pt idx="2">
                  <c:v>9675.8748877392009</c:v>
                </c:pt>
                <c:pt idx="3">
                  <c:v>11152.635746664097</c:v>
                </c:pt>
                <c:pt idx="4">
                  <c:v>11824.00365112956</c:v>
                </c:pt>
                <c:pt idx="5">
                  <c:v>10990.881666492734</c:v>
                </c:pt>
                <c:pt idx="6">
                  <c:v>8676.0878426260715</c:v>
                </c:pt>
                <c:pt idx="7">
                  <c:v>8973.3557930537918</c:v>
                </c:pt>
                <c:pt idx="8">
                  <c:v>8048.6509370572176</c:v>
                </c:pt>
                <c:pt idx="9">
                  <c:v>6761.8920459270166</c:v>
                </c:pt>
                <c:pt idx="10">
                  <c:v>7801.9629372039526</c:v>
                </c:pt>
                <c:pt idx="11">
                  <c:v>8651.5907952946236</c:v>
                </c:pt>
                <c:pt idx="12">
                  <c:v>9792.8649732211325</c:v>
                </c:pt>
                <c:pt idx="13">
                  <c:v>10043.279983809656</c:v>
                </c:pt>
                <c:pt idx="14">
                  <c:v>11817.045092681235</c:v>
                </c:pt>
                <c:pt idx="15">
                  <c:v>12768.718425786479</c:v>
                </c:pt>
                <c:pt idx="16">
                  <c:v>12913.966090004023</c:v>
                </c:pt>
                <c:pt idx="17">
                  <c:v>4582.1720401148214</c:v>
                </c:pt>
                <c:pt idx="18">
                  <c:v>5117.0209552651904</c:v>
                </c:pt>
                <c:pt idx="19">
                  <c:v>11760.452155986373</c:v>
                </c:pt>
                <c:pt idx="20">
                  <c:v>13277.390009685128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3C-4854-A130-E54655875D89}"/>
            </c:ext>
          </c:extLst>
        </c:ser>
        <c:ser>
          <c:idx val="2"/>
          <c:order val="2"/>
          <c:tx>
            <c:strRef>
              <c:f>'Section 5'!$C$231</c:f>
              <c:strCache>
                <c:ptCount val="1"/>
                <c:pt idx="0">
                  <c:v>Domestic aviation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'Section 5'!$S$225:$AM$225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5'!$S$231:$AM$231</c:f>
              <c:numCache>
                <c:formatCode>#,##0</c:formatCode>
                <c:ptCount val="21"/>
                <c:pt idx="0">
                  <c:v>274.86861595979957</c:v>
                </c:pt>
                <c:pt idx="1">
                  <c:v>262.3650191343429</c:v>
                </c:pt>
                <c:pt idx="2">
                  <c:v>309.70689341345985</c:v>
                </c:pt>
                <c:pt idx="3">
                  <c:v>355.33994157796462</c:v>
                </c:pt>
                <c:pt idx="4">
                  <c:v>328.26004897566872</c:v>
                </c:pt>
                <c:pt idx="5">
                  <c:v>310.9558692647401</c:v>
                </c:pt>
                <c:pt idx="6">
                  <c:v>253.27362499386683</c:v>
                </c:pt>
                <c:pt idx="7">
                  <c:v>191.16804121029858</c:v>
                </c:pt>
                <c:pt idx="8">
                  <c:v>95.276899175911566</c:v>
                </c:pt>
                <c:pt idx="9">
                  <c:v>57.98790924033743</c:v>
                </c:pt>
                <c:pt idx="10">
                  <c:v>59.496752776081649</c:v>
                </c:pt>
                <c:pt idx="11">
                  <c:v>56.841780998557823</c:v>
                </c:pt>
                <c:pt idx="12">
                  <c:v>60.49807563310555</c:v>
                </c:pt>
                <c:pt idx="13">
                  <c:v>65.164926702457777</c:v>
                </c:pt>
                <c:pt idx="14">
                  <c:v>67.890359911785552</c:v>
                </c:pt>
                <c:pt idx="15">
                  <c:v>65.130727698907762</c:v>
                </c:pt>
                <c:pt idx="16">
                  <c:v>69.79419688897282</c:v>
                </c:pt>
                <c:pt idx="17">
                  <c:v>54.088594267164439</c:v>
                </c:pt>
                <c:pt idx="18">
                  <c:v>76.252562970524437</c:v>
                </c:pt>
                <c:pt idx="19">
                  <c:v>83.30979576474445</c:v>
                </c:pt>
                <c:pt idx="20">
                  <c:v>88.618996139659572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3C-4854-A130-E54655875D89}"/>
            </c:ext>
          </c:extLst>
        </c:ser>
        <c:ser>
          <c:idx val="3"/>
          <c:order val="3"/>
          <c:tx>
            <c:strRef>
              <c:f>'Section 5'!$C$228</c:f>
              <c:strCache>
                <c:ptCount val="1"/>
                <c:pt idx="0">
                  <c:v>Navigation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5'!$S$225:$AM$225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5'!$S$228:$AM$228</c:f>
              <c:numCache>
                <c:formatCode>#,##0</c:formatCode>
                <c:ptCount val="21"/>
                <c:pt idx="0">
                  <c:v>453.07434189492335</c:v>
                </c:pt>
                <c:pt idx="1">
                  <c:v>638.0221731106783</c:v>
                </c:pt>
                <c:pt idx="2">
                  <c:v>578.30447105592327</c:v>
                </c:pt>
                <c:pt idx="3">
                  <c:v>938.02410860199029</c:v>
                </c:pt>
                <c:pt idx="4">
                  <c:v>740.7629777530783</c:v>
                </c:pt>
                <c:pt idx="5">
                  <c:v>767.78751120982383</c:v>
                </c:pt>
                <c:pt idx="6">
                  <c:v>748.23661339247496</c:v>
                </c:pt>
                <c:pt idx="7">
                  <c:v>750.47344279739764</c:v>
                </c:pt>
                <c:pt idx="8">
                  <c:v>651.51196405959683</c:v>
                </c:pt>
                <c:pt idx="9">
                  <c:v>688.51806461317653</c:v>
                </c:pt>
                <c:pt idx="10">
                  <c:v>673.47307739007078</c:v>
                </c:pt>
                <c:pt idx="11">
                  <c:v>843.08168340653197</c:v>
                </c:pt>
                <c:pt idx="12">
                  <c:v>831.53946581535058</c:v>
                </c:pt>
                <c:pt idx="13">
                  <c:v>999.26166181387214</c:v>
                </c:pt>
                <c:pt idx="14">
                  <c:v>882.34635884497948</c:v>
                </c:pt>
                <c:pt idx="15">
                  <c:v>975.91661353547636</c:v>
                </c:pt>
                <c:pt idx="16">
                  <c:v>1039.3921404044206</c:v>
                </c:pt>
                <c:pt idx="17">
                  <c:v>1271.1057462005074</c:v>
                </c:pt>
                <c:pt idx="18">
                  <c:v>1359.2541412244125</c:v>
                </c:pt>
                <c:pt idx="19">
                  <c:v>1146.7136831170246</c:v>
                </c:pt>
                <c:pt idx="20">
                  <c:v>1075.6308045159763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3C-4854-A130-E54655875D89}"/>
            </c:ext>
          </c:extLst>
        </c:ser>
        <c:ser>
          <c:idx val="4"/>
          <c:order val="4"/>
          <c:tx>
            <c:strRef>
              <c:f>'Section 5'!$C$229</c:f>
              <c:strCache>
                <c:ptCount val="1"/>
                <c:pt idx="0">
                  <c:v>Rail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5'!$S$225:$AM$225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5'!$S$229:$AM$229</c:f>
              <c:numCache>
                <c:formatCode>#,##0</c:formatCode>
                <c:ptCount val="21"/>
                <c:pt idx="0">
                  <c:v>514.95314000000008</c:v>
                </c:pt>
                <c:pt idx="1">
                  <c:v>569.20708999999999</c:v>
                </c:pt>
                <c:pt idx="2">
                  <c:v>521.99712991878175</c:v>
                </c:pt>
                <c:pt idx="3">
                  <c:v>519.70588956974177</c:v>
                </c:pt>
                <c:pt idx="4">
                  <c:v>551.80215686473377</c:v>
                </c:pt>
                <c:pt idx="5">
                  <c:v>584.84755890700796</c:v>
                </c:pt>
                <c:pt idx="6">
                  <c:v>510.53819788384715</c:v>
                </c:pt>
                <c:pt idx="7">
                  <c:v>507.72941327343085</c:v>
                </c:pt>
                <c:pt idx="8">
                  <c:v>512.55025034114385</c:v>
                </c:pt>
                <c:pt idx="9">
                  <c:v>492.31555002512249</c:v>
                </c:pt>
                <c:pt idx="10">
                  <c:v>487.29511652492118</c:v>
                </c:pt>
                <c:pt idx="11">
                  <c:v>447.71499493762764</c:v>
                </c:pt>
                <c:pt idx="12">
                  <c:v>457.52267973314707</c:v>
                </c:pt>
                <c:pt idx="13">
                  <c:v>468.75026118965297</c:v>
                </c:pt>
                <c:pt idx="14">
                  <c:v>483.24065725629475</c:v>
                </c:pt>
                <c:pt idx="15">
                  <c:v>492.54576628161226</c:v>
                </c:pt>
                <c:pt idx="16">
                  <c:v>514.83695703171679</c:v>
                </c:pt>
                <c:pt idx="17">
                  <c:v>417.10327322101102</c:v>
                </c:pt>
                <c:pt idx="18">
                  <c:v>448.09687645485559</c:v>
                </c:pt>
                <c:pt idx="19">
                  <c:v>494.83864063556558</c:v>
                </c:pt>
                <c:pt idx="20">
                  <c:v>519.49475143525217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3C-4854-A130-E54655875D89}"/>
            </c:ext>
          </c:extLst>
        </c:ser>
        <c:ser>
          <c:idx val="5"/>
          <c:order val="5"/>
          <c:tx>
            <c:strRef>
              <c:f>'Section 5'!$C$230</c:f>
              <c:strCache>
                <c:ptCount val="1"/>
                <c:pt idx="0">
                  <c:v>Pipeline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'Section 5'!$S$225:$AM$225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5'!$S$230:$AM$230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25.625715791666671</c:v>
                </c:pt>
                <c:pt idx="3">
                  <c:v>21.500000000000004</c:v>
                </c:pt>
                <c:pt idx="4">
                  <c:v>15.594444444444445</c:v>
                </c:pt>
                <c:pt idx="5">
                  <c:v>14.756728091111114</c:v>
                </c:pt>
                <c:pt idx="6">
                  <c:v>15.0091060488</c:v>
                </c:pt>
                <c:pt idx="7">
                  <c:v>24.45382772613889</c:v>
                </c:pt>
                <c:pt idx="8">
                  <c:v>42.239954206305555</c:v>
                </c:pt>
                <c:pt idx="9">
                  <c:v>48.125437031838899</c:v>
                </c:pt>
                <c:pt idx="10">
                  <c:v>40.087124423249172</c:v>
                </c:pt>
                <c:pt idx="11">
                  <c:v>32.841127627222221</c:v>
                </c:pt>
                <c:pt idx="12">
                  <c:v>45.496913698224631</c:v>
                </c:pt>
                <c:pt idx="13">
                  <c:v>247.40659670724901</c:v>
                </c:pt>
                <c:pt idx="14">
                  <c:v>235.09865086165715</c:v>
                </c:pt>
                <c:pt idx="15">
                  <c:v>262.03683523392084</c:v>
                </c:pt>
                <c:pt idx="16">
                  <c:v>197.87832983900927</c:v>
                </c:pt>
                <c:pt idx="17">
                  <c:v>176.48817653055502</c:v>
                </c:pt>
                <c:pt idx="18">
                  <c:v>176.04961057646693</c:v>
                </c:pt>
                <c:pt idx="19">
                  <c:v>185.26793521393424</c:v>
                </c:pt>
                <c:pt idx="20">
                  <c:v>173.06894818524322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3C-4854-A130-E54655875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Ref!$D$12</c:f>
          <c:strCache>
            <c:ptCount val="1"/>
            <c:pt idx="0">
              <c:v>2023</c:v>
            </c:pt>
          </c:strCache>
        </c:strRef>
      </c:tx>
      <c:layout>
        <c:manualLayout>
          <c:xMode val="edge"/>
          <c:yMode val="edge"/>
          <c:x val="0.4634378472222222"/>
          <c:y val="0.52101363818679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3616126637021173"/>
          <c:y val="0.18263470370785259"/>
          <c:w val="0.52767730417514092"/>
          <c:h val="0.8054486389604570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152-436C-B804-C670633EC41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152-436C-B804-C670633EC41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152-436C-B804-C670633EC41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152-436C-B804-C670633EC41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152-436C-B804-C670633EC41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152-436C-B804-C670633EC41B}"/>
              </c:ext>
            </c:extLst>
          </c:dPt>
          <c:dLbls>
            <c:dLbl>
              <c:idx val="0"/>
              <c:layout>
                <c:manualLayout>
                  <c:x val="0.16027671375536076"/>
                  <c:y val="-8.015594433643026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52-436C-B804-C670633EC41B}"/>
                </c:ext>
              </c:extLst>
            </c:dLbl>
            <c:dLbl>
              <c:idx val="1"/>
              <c:layout>
                <c:manualLayout>
                  <c:x val="-0.16235822951841755"/>
                  <c:y val="-3.20623777345721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52-436C-B804-C670633EC41B}"/>
                </c:ext>
              </c:extLst>
            </c:dLbl>
            <c:dLbl>
              <c:idx val="2"/>
              <c:layout>
                <c:manualLayout>
                  <c:x val="-0.16443974528147423"/>
                  <c:y val="-0.1442806998055745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52-436C-B804-C670633EC41B}"/>
                </c:ext>
              </c:extLst>
            </c:dLbl>
            <c:dLbl>
              <c:idx val="3"/>
              <c:layout>
                <c:manualLayout>
                  <c:x val="-6.6608504417812339E-2"/>
                  <c:y val="-0.152296294239217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52-436C-B804-C670633EC41B}"/>
                </c:ext>
              </c:extLst>
            </c:dLbl>
            <c:dLbl>
              <c:idx val="4"/>
              <c:layout>
                <c:manualLayout>
                  <c:x val="2.0815157630565593E-3"/>
                  <c:y val="-0.1442806998055745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52-436C-B804-C670633EC41B}"/>
                </c:ext>
              </c:extLst>
            </c:dLbl>
            <c:dLbl>
              <c:idx val="5"/>
              <c:layout>
                <c:manualLayout>
                  <c:x val="0.13946155612479466"/>
                  <c:y val="-0.1322573081551099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52-436C-B804-C670633EC41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5'!$C$226:$C$231</c:f>
              <c:strCache>
                <c:ptCount val="6"/>
                <c:pt idx="0">
                  <c:v>Road</c:v>
                </c:pt>
                <c:pt idx="1">
                  <c:v>International aviation</c:v>
                </c:pt>
                <c:pt idx="2">
                  <c:v>Navigation</c:v>
                </c:pt>
                <c:pt idx="3">
                  <c:v>Rail</c:v>
                </c:pt>
                <c:pt idx="4">
                  <c:v>Pipeline</c:v>
                </c:pt>
                <c:pt idx="5">
                  <c:v>Domestic aviation</c:v>
                </c:pt>
              </c:strCache>
            </c:strRef>
          </c:cat>
          <c:val>
            <c:numRef>
              <c:f>'Section 5'!$AM$226:$AM$231</c:f>
              <c:numCache>
                <c:formatCode>#,##0</c:formatCode>
                <c:ptCount val="6"/>
                <c:pt idx="0">
                  <c:v>46004.779582477626</c:v>
                </c:pt>
                <c:pt idx="1">
                  <c:v>13277.390009685128</c:v>
                </c:pt>
                <c:pt idx="2">
                  <c:v>1075.6308045159763</c:v>
                </c:pt>
                <c:pt idx="3">
                  <c:v>519.49475143525217</c:v>
                </c:pt>
                <c:pt idx="4">
                  <c:v>173.06894818524322</c:v>
                </c:pt>
                <c:pt idx="5">
                  <c:v>88.618996139659572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152-436C-B804-C670633EC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Ref!$D$12</c:f>
          <c:strCache>
            <c:ptCount val="1"/>
            <c:pt idx="0">
              <c:v>2023</c:v>
            </c:pt>
          </c:strCache>
        </c:strRef>
      </c:tx>
      <c:layout>
        <c:manualLayout>
          <c:xMode val="edge"/>
          <c:yMode val="edge"/>
          <c:x val="0.4634378472222222"/>
          <c:y val="0.52101363818679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3616126637021173"/>
          <c:y val="0.18263470370785259"/>
          <c:w val="0.52767730417514092"/>
          <c:h val="0.8054486389604570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62-43D1-9265-147A0DDC3047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62-43D1-9265-147A0DDC3047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362-43D1-9265-147A0DDC3047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362-43D1-9265-147A0DDC3047}"/>
              </c:ext>
            </c:extLst>
          </c:dPt>
          <c:dPt>
            <c:idx val="4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362-43D1-9265-147A0DDC3047}"/>
              </c:ext>
            </c:extLst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362-43D1-9265-147A0DDC3047}"/>
              </c:ext>
            </c:extLst>
          </c:dPt>
          <c:dPt>
            <c:idx val="6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6A0-487A-B516-7B4B633D32B1}"/>
              </c:ext>
            </c:extLst>
          </c:dPt>
          <c:dPt>
            <c:idx val="7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6A0-487A-B516-7B4B633D32B1}"/>
              </c:ext>
            </c:extLst>
          </c:dPt>
          <c:dPt>
            <c:idx val="8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6A0-487A-B516-7B4B633D32B1}"/>
              </c:ext>
            </c:extLst>
          </c:dPt>
          <c:dPt>
            <c:idx val="9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6A0-487A-B516-7B4B633D32B1}"/>
              </c:ext>
            </c:extLst>
          </c:dPt>
          <c:dPt>
            <c:idx val="1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6A0-487A-B516-7B4B633D32B1}"/>
              </c:ext>
            </c:extLst>
          </c:dPt>
          <c:dLbls>
            <c:dLbl>
              <c:idx val="0"/>
              <c:layout>
                <c:manualLayout>
                  <c:x val="0.13449652777777762"/>
                  <c:y val="-6.41247554691442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62-43D1-9265-147A0DDC3047}"/>
                </c:ext>
              </c:extLst>
            </c:dLbl>
            <c:dLbl>
              <c:idx val="1"/>
              <c:layout>
                <c:manualLayout>
                  <c:x val="0.2204861111111111"/>
                  <c:y val="-1.4695086702783312E-1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62-43D1-9265-147A0DDC3047}"/>
                </c:ext>
              </c:extLst>
            </c:dLbl>
            <c:dLbl>
              <c:idx val="2"/>
              <c:layout>
                <c:manualLayout>
                  <c:x val="-0.16977430555555556"/>
                  <c:y val="5.61091610355011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62-43D1-9265-147A0DDC3047}"/>
                </c:ext>
              </c:extLst>
            </c:dLbl>
            <c:dLbl>
              <c:idx val="3"/>
              <c:layout>
                <c:manualLayout>
                  <c:x val="-0.18961805555555555"/>
                  <c:y val="5.21013638186796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62-43D1-9265-147A0DDC3047}"/>
                </c:ext>
              </c:extLst>
            </c:dLbl>
            <c:dLbl>
              <c:idx val="4"/>
              <c:layout>
                <c:manualLayout>
                  <c:x val="-0.18300347222222221"/>
                  <c:y val="1.603118886728605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62-43D1-9265-147A0DDC3047}"/>
                </c:ext>
              </c:extLst>
            </c:dLbl>
            <c:dLbl>
              <c:idx val="5"/>
              <c:layout>
                <c:manualLayout>
                  <c:x val="-0.19843749999999999"/>
                  <c:y val="-2.80545805177505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62-43D1-9265-147A0DDC3047}"/>
                </c:ext>
              </c:extLst>
            </c:dLbl>
            <c:dLbl>
              <c:idx val="6"/>
              <c:layout>
                <c:manualLayout>
                  <c:x val="-0.16977430555555559"/>
                  <c:y val="-5.210136381867964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A0-487A-B516-7B4B633D32B1}"/>
                </c:ext>
              </c:extLst>
            </c:dLbl>
            <c:dLbl>
              <c:idx val="7"/>
              <c:layout>
                <c:manualLayout>
                  <c:x val="-0.28001736111111108"/>
                  <c:y val="-8.015594433643029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A0-487A-B516-7B4B633D32B1}"/>
                </c:ext>
              </c:extLst>
            </c:dLbl>
            <c:dLbl>
              <c:idx val="8"/>
              <c:layout>
                <c:manualLayout>
                  <c:x val="-0.16536458333333334"/>
                  <c:y val="-0.14027290258875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19409722222222E-2"/>
                      <c:h val="0.1481682631058913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66A0-487A-B516-7B4B633D32B1}"/>
                </c:ext>
              </c:extLst>
            </c:dLbl>
            <c:dLbl>
              <c:idx val="9"/>
              <c:layout>
                <c:manualLayout>
                  <c:x val="-5.9531250000000084E-2"/>
                  <c:y val="-0.1563040914560390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A0-487A-B516-7B4B633D32B1}"/>
                </c:ext>
              </c:extLst>
            </c:dLbl>
            <c:dLbl>
              <c:idx val="10"/>
              <c:layout>
                <c:manualLayout>
                  <c:x val="0.13008680555555555"/>
                  <c:y val="-0.1362651053719314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A0-487A-B516-7B4B633D32B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5'!$C$258:$C$268</c:f>
              <c:strCache>
                <c:ptCount val="11"/>
                <c:pt idx="0">
                  <c:v>Road private car</c:v>
                </c:pt>
                <c:pt idx="1">
                  <c:v>Road freight</c:v>
                </c:pt>
                <c:pt idx="2">
                  <c:v>Road unspecified</c:v>
                </c:pt>
                <c:pt idx="3">
                  <c:v>Road light goods vehicle</c:v>
                </c:pt>
                <c:pt idx="4">
                  <c:v>Road fuel tourism</c:v>
                </c:pt>
                <c:pt idx="5">
                  <c:v>Road public passenger</c:v>
                </c:pt>
                <c:pt idx="6">
                  <c:v>International aviation</c:v>
                </c:pt>
                <c:pt idx="7">
                  <c:v>Navigation</c:v>
                </c:pt>
                <c:pt idx="8">
                  <c:v>Rail</c:v>
                </c:pt>
                <c:pt idx="9">
                  <c:v>Pipeline</c:v>
                </c:pt>
                <c:pt idx="10">
                  <c:v>Domestic aviation</c:v>
                </c:pt>
              </c:strCache>
            </c:strRef>
          </c:cat>
          <c:val>
            <c:numRef>
              <c:f>'Section 5'!$AM$258:$AM$268</c:f>
              <c:numCache>
                <c:formatCode>#,##0</c:formatCode>
                <c:ptCount val="11"/>
                <c:pt idx="0">
                  <c:v>24399.556538992736</c:v>
                </c:pt>
                <c:pt idx="1">
                  <c:v>9322.1742730739006</c:v>
                </c:pt>
                <c:pt idx="2">
                  <c:v>5234.5246018705266</c:v>
                </c:pt>
                <c:pt idx="3">
                  <c:v>3485.9775717952343</c:v>
                </c:pt>
                <c:pt idx="4">
                  <c:v>2045.4176838573244</c:v>
                </c:pt>
                <c:pt idx="5">
                  <c:v>1517.1289128878966</c:v>
                </c:pt>
                <c:pt idx="6">
                  <c:v>13277.390009685128</c:v>
                </c:pt>
                <c:pt idx="7">
                  <c:v>1075.6308045159763</c:v>
                </c:pt>
                <c:pt idx="8">
                  <c:v>519.49475143525217</c:v>
                </c:pt>
                <c:pt idx="9">
                  <c:v>173.06894818524322</c:v>
                </c:pt>
                <c:pt idx="10">
                  <c:v>88.618996139659572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62-43D1-9265-147A0DDC3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616126637021173"/>
          <c:y val="0.18263470370785259"/>
          <c:w val="0.52767730417514092"/>
          <c:h val="0.8054486389604570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263-4676-81F6-E378E5548BA5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263-4676-81F6-E378E5548BA5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263-4676-81F6-E378E5548BA5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263-4676-81F6-E378E5548BA5}"/>
              </c:ext>
            </c:extLst>
          </c:dPt>
          <c:dPt>
            <c:idx val="4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263-4676-81F6-E378E5548BA5}"/>
              </c:ext>
            </c:extLst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263-4676-81F6-E378E5548BA5}"/>
              </c:ext>
            </c:extLst>
          </c:dPt>
          <c:dPt>
            <c:idx val="6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263-4676-81F6-E378E5548BA5}"/>
              </c:ext>
            </c:extLst>
          </c:dPt>
          <c:dPt>
            <c:idx val="7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263-4676-81F6-E378E5548BA5}"/>
              </c:ext>
            </c:extLst>
          </c:dPt>
          <c:dPt>
            <c:idx val="8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263-4676-81F6-E378E5548BA5}"/>
              </c:ext>
            </c:extLst>
          </c:dPt>
          <c:dPt>
            <c:idx val="9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263-4676-81F6-E378E5548BA5}"/>
              </c:ext>
            </c:extLst>
          </c:dPt>
          <c:dPt>
            <c:idx val="1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263-4676-81F6-E378E5548BA5}"/>
              </c:ext>
            </c:extLst>
          </c:dPt>
          <c:dLbls>
            <c:dLbl>
              <c:idx val="0"/>
              <c:layout>
                <c:manualLayout>
                  <c:x val="0.16151083966137922"/>
                  <c:y val="-2.5898923412996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385031114192384"/>
                      <c:h val="0.121775825003886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263-4676-81F6-E378E5548BA5}"/>
                </c:ext>
              </c:extLst>
            </c:dLbl>
            <c:dLbl>
              <c:idx val="1"/>
              <c:layout>
                <c:manualLayout>
                  <c:x val="0.24746339869281037"/>
                  <c:y val="7.41442485111980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950882352941176"/>
                      <c:h val="7.82722796445241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263-4676-81F6-E378E5548BA5}"/>
                </c:ext>
              </c:extLst>
            </c:dLbl>
            <c:dLbl>
              <c:idx val="2"/>
              <c:layout>
                <c:manualLayout>
                  <c:x val="-3.0479084967320262E-2"/>
                  <c:y val="0.1610392880889844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9218300653594775"/>
                      <c:h val="0.1294319689045427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263-4676-81F6-E378E5548BA5}"/>
                </c:ext>
              </c:extLst>
            </c:dLbl>
            <c:dLbl>
              <c:idx val="3"/>
              <c:layout>
                <c:manualLayout>
                  <c:x val="-0.14111107719083668"/>
                  <c:y val="0.1433020764393415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8351484509868996"/>
                      <c:h val="0.104443068154334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263-4676-81F6-E378E5548BA5}"/>
                </c:ext>
              </c:extLst>
            </c:dLbl>
            <c:dLbl>
              <c:idx val="4"/>
              <c:layout>
                <c:manualLayout>
                  <c:x val="-0.16017648080065361"/>
                  <c:y val="5.410526242709044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43225490196078"/>
                      <c:h val="0.101377388386792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263-4676-81F6-E378E5548BA5}"/>
                </c:ext>
              </c:extLst>
            </c:dLbl>
            <c:dLbl>
              <c:idx val="5"/>
              <c:layout>
                <c:manualLayout>
                  <c:x val="-0.19789077435828584"/>
                  <c:y val="-2.63419065339095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547400683898386"/>
                      <c:h val="0.1719932989071949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263-4676-81F6-E378E5548BA5}"/>
                </c:ext>
              </c:extLst>
            </c:dLbl>
            <c:dLbl>
              <c:idx val="6"/>
              <c:layout>
                <c:manualLayout>
                  <c:x val="-0.18422600213315402"/>
                  <c:y val="-4.4866378280837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7189113298859391"/>
                      <c:h val="0.1198551566792975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7263-4676-81F6-E378E5548BA5}"/>
                </c:ext>
              </c:extLst>
            </c:dLbl>
            <c:dLbl>
              <c:idx val="7"/>
              <c:layout>
                <c:manualLayout>
                  <c:x val="-0.30076895424836603"/>
                  <c:y val="-7.214034990278725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966732026143792"/>
                      <c:h val="7.426448242770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7263-4676-81F6-E378E5548BA5}"/>
                </c:ext>
              </c:extLst>
            </c:dLbl>
            <c:dLbl>
              <c:idx val="8"/>
              <c:layout>
                <c:manualLayout>
                  <c:x val="-0.28987450980392154"/>
                  <c:y val="-0.172335280323325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740326797385621"/>
                      <c:h val="8.40435076367471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7263-4676-81F6-E378E5548BA5}"/>
                </c:ext>
              </c:extLst>
            </c:dLbl>
            <c:dLbl>
              <c:idx val="9"/>
              <c:layout>
                <c:manualLayout>
                  <c:x val="-5.9531250000000084E-2"/>
                  <c:y val="-0.1563040914560390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63-4676-81F6-E378E5548BA5}"/>
                </c:ext>
              </c:extLst>
            </c:dLbl>
            <c:dLbl>
              <c:idx val="10"/>
              <c:layout>
                <c:manualLayout>
                  <c:x val="0.18609740349052756"/>
                  <c:y val="-0.1522965336256828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7201226119442912"/>
                      <c:h val="0.115358016612506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7263-4676-81F6-E378E5548BA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,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5'!$C$258:$C$268</c:f>
              <c:strCache>
                <c:ptCount val="11"/>
                <c:pt idx="0">
                  <c:v>Road private car</c:v>
                </c:pt>
                <c:pt idx="1">
                  <c:v>Road freight</c:v>
                </c:pt>
                <c:pt idx="2">
                  <c:v>Road unspecified</c:v>
                </c:pt>
                <c:pt idx="3">
                  <c:v>Road light goods vehicle</c:v>
                </c:pt>
                <c:pt idx="4">
                  <c:v>Road fuel tourism</c:v>
                </c:pt>
                <c:pt idx="5">
                  <c:v>Road public passenger</c:v>
                </c:pt>
                <c:pt idx="6">
                  <c:v>International aviation</c:v>
                </c:pt>
                <c:pt idx="7">
                  <c:v>Navigation</c:v>
                </c:pt>
                <c:pt idx="8">
                  <c:v>Rail</c:v>
                </c:pt>
                <c:pt idx="9">
                  <c:v>Pipeline</c:v>
                </c:pt>
                <c:pt idx="10">
                  <c:v>Domestic aviation</c:v>
                </c:pt>
              </c:strCache>
            </c:strRef>
          </c:cat>
          <c:val>
            <c:numRef>
              <c:f>'Section 5'!$AM$258:$AM$268</c:f>
              <c:numCache>
                <c:formatCode>#,##0</c:formatCode>
                <c:ptCount val="11"/>
                <c:pt idx="0">
                  <c:v>24399.556538992736</c:v>
                </c:pt>
                <c:pt idx="1">
                  <c:v>9322.1742730739006</c:v>
                </c:pt>
                <c:pt idx="2">
                  <c:v>5234.5246018705266</c:v>
                </c:pt>
                <c:pt idx="3">
                  <c:v>3485.9775717952343</c:v>
                </c:pt>
                <c:pt idx="4">
                  <c:v>2045.4176838573244</c:v>
                </c:pt>
                <c:pt idx="5">
                  <c:v>1517.1289128878966</c:v>
                </c:pt>
                <c:pt idx="6">
                  <c:v>13277.390009685128</c:v>
                </c:pt>
                <c:pt idx="7">
                  <c:v>1075.6308045159763</c:v>
                </c:pt>
                <c:pt idx="8">
                  <c:v>519.49475143525217</c:v>
                </c:pt>
                <c:pt idx="9">
                  <c:v>173.06894818524322</c:v>
                </c:pt>
                <c:pt idx="10">
                  <c:v>88.618996139659572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263-4676-81F6-E378E5548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616126637021173"/>
          <c:y val="0.18263470370785259"/>
          <c:w val="0.52767730417514092"/>
          <c:h val="0.8054486389604570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93C-4D1B-B7B6-129182BCEEB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93C-4D1B-B7B6-129182BCEEB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93C-4D1B-B7B6-129182BCEEB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93C-4D1B-B7B6-129182BCEEB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93C-4D1B-B7B6-129182BCEEB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93C-4D1B-B7B6-129182BCEEBC}"/>
              </c:ext>
            </c:extLst>
          </c:dPt>
          <c:dLbls>
            <c:dLbl>
              <c:idx val="0"/>
              <c:layout>
                <c:manualLayout>
                  <c:x val="6.4819281045751478E-2"/>
                  <c:y val="0.1402729025887528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3C-4D1B-B7B6-129182BCEEBC}"/>
                </c:ext>
              </c:extLst>
            </c:dLbl>
            <c:dLbl>
              <c:idx val="1"/>
              <c:layout>
                <c:manualLayout>
                  <c:x val="-0.20515861265681679"/>
                  <c:y val="-2.88351894135516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578114069943826"/>
                      <c:h val="0.1198551566792975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93C-4D1B-B7B6-129182BCEEBC}"/>
                </c:ext>
              </c:extLst>
            </c:dLbl>
            <c:dLbl>
              <c:idx val="2"/>
              <c:layout>
                <c:manualLayout>
                  <c:x val="-0.3016596405228758"/>
                  <c:y val="-9.418323459530561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8211830065359472"/>
                      <c:h val="6.22410907772381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93C-4D1B-B7B6-129182BCEEBC}"/>
                </c:ext>
              </c:extLst>
            </c:dLbl>
            <c:dLbl>
              <c:idx val="3"/>
              <c:layout>
                <c:manualLayout>
                  <c:x val="-0.26634281045751634"/>
                  <c:y val="-0.1683274831065035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3C-4D1B-B7B6-129182BCEEBC}"/>
                </c:ext>
              </c:extLst>
            </c:dLbl>
            <c:dLbl>
              <c:idx val="4"/>
              <c:layout>
                <c:manualLayout>
                  <c:x val="-7.4699644993432859E-2"/>
                  <c:y val="-0.1736049202488100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508633092816705"/>
                      <c:h val="0.1037872647367207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93C-4D1B-B7B6-129182BCEEBC}"/>
                </c:ext>
              </c:extLst>
            </c:dLbl>
            <c:dLbl>
              <c:idx val="5"/>
              <c:layout>
                <c:manualLayout>
                  <c:x val="0.18355868055555555"/>
                  <c:y val="-0.1082105248541808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168680555555554"/>
                      <c:h val="0.1294319689045427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93C-4D1B-B7B6-129182BCEEB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,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5'!$C$226:$C$231</c:f>
              <c:strCache>
                <c:ptCount val="6"/>
                <c:pt idx="0">
                  <c:v>Road</c:v>
                </c:pt>
                <c:pt idx="1">
                  <c:v>International aviation</c:v>
                </c:pt>
                <c:pt idx="2">
                  <c:v>Navigation</c:v>
                </c:pt>
                <c:pt idx="3">
                  <c:v>Rail</c:v>
                </c:pt>
                <c:pt idx="4">
                  <c:v>Pipeline</c:v>
                </c:pt>
                <c:pt idx="5">
                  <c:v>Domestic aviation</c:v>
                </c:pt>
              </c:strCache>
            </c:strRef>
          </c:cat>
          <c:val>
            <c:numRef>
              <c:f>'Section 5'!$AM$226:$AM$231</c:f>
              <c:numCache>
                <c:formatCode>#,##0</c:formatCode>
                <c:ptCount val="6"/>
                <c:pt idx="0">
                  <c:v>46004.779582477626</c:v>
                </c:pt>
                <c:pt idx="1">
                  <c:v>13277.390009685128</c:v>
                </c:pt>
                <c:pt idx="2">
                  <c:v>1075.6308045159763</c:v>
                </c:pt>
                <c:pt idx="3">
                  <c:v>519.49475143525217</c:v>
                </c:pt>
                <c:pt idx="4">
                  <c:v>173.06894818524322</c:v>
                </c:pt>
                <c:pt idx="5">
                  <c:v>88.618996139659572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93C-4D1B-B7B6-129182BCE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6'!$C$36</c:f>
              <c:strCache>
                <c:ptCount val="1"/>
                <c:pt idx="0">
                  <c:v>Electricity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'Section 6'!$S$35:$AM$35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6'!$S$36:$AM$36</c:f>
              <c:numCache>
                <c:formatCode>#,##0</c:formatCode>
                <c:ptCount val="21"/>
                <c:pt idx="0">
                  <c:v>23036.145759999992</c:v>
                </c:pt>
                <c:pt idx="1">
                  <c:v>23060.880611471999</c:v>
                </c:pt>
                <c:pt idx="2">
                  <c:v>24356.385786830026</c:v>
                </c:pt>
                <c:pt idx="3">
                  <c:v>25882.115487576997</c:v>
                </c:pt>
                <c:pt idx="4">
                  <c:v>25867.032926571239</c:v>
                </c:pt>
                <c:pt idx="5">
                  <c:v>26679.638152602765</c:v>
                </c:pt>
                <c:pt idx="6">
                  <c:v>25274.275195329952</c:v>
                </c:pt>
                <c:pt idx="7">
                  <c:v>25404.130035904993</c:v>
                </c:pt>
                <c:pt idx="8">
                  <c:v>24879.26495966881</c:v>
                </c:pt>
                <c:pt idx="9">
                  <c:v>24834.839305855334</c:v>
                </c:pt>
                <c:pt idx="10">
                  <c:v>24866.092935866123</c:v>
                </c:pt>
                <c:pt idx="11">
                  <c:v>24818.942126285405</c:v>
                </c:pt>
                <c:pt idx="12">
                  <c:v>25793.458676603241</c:v>
                </c:pt>
                <c:pt idx="13">
                  <c:v>26382.129054810826</c:v>
                </c:pt>
                <c:pt idx="14">
                  <c:v>26634.843866481569</c:v>
                </c:pt>
                <c:pt idx="15">
                  <c:v>27873.001631540668</c:v>
                </c:pt>
                <c:pt idx="16">
                  <c:v>28409.060695228593</c:v>
                </c:pt>
                <c:pt idx="17">
                  <c:v>28626.254930612227</c:v>
                </c:pt>
                <c:pt idx="18">
                  <c:v>29924.851910173122</c:v>
                </c:pt>
                <c:pt idx="19">
                  <c:v>30326.652657418526</c:v>
                </c:pt>
                <c:pt idx="20">
                  <c:v>31571.384658877858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A-4986-BDAA-AD44A02748FF}"/>
            </c:ext>
          </c:extLst>
        </c:ser>
        <c:ser>
          <c:idx val="1"/>
          <c:order val="1"/>
          <c:tx>
            <c:strRef>
              <c:f>'Section 6'!$C$37</c:f>
              <c:strCache>
                <c:ptCount val="1"/>
                <c:pt idx="0">
                  <c:v>Transport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'Section 6'!$S$35:$AM$35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6'!$S$37:$AM$37</c:f>
              <c:numCache>
                <c:formatCode>#,##0</c:formatCode>
                <c:ptCount val="21"/>
                <c:pt idx="0">
                  <c:v>52874.81311266288</c:v>
                </c:pt>
                <c:pt idx="1">
                  <c:v>55123.853617633387</c:v>
                </c:pt>
                <c:pt idx="2">
                  <c:v>59073.064365967053</c:v>
                </c:pt>
                <c:pt idx="3">
                  <c:v>63183.594597608113</c:v>
                </c:pt>
                <c:pt idx="4">
                  <c:v>66425.640415588365</c:v>
                </c:pt>
                <c:pt idx="5">
                  <c:v>63275.38853370463</c:v>
                </c:pt>
                <c:pt idx="6">
                  <c:v>56530.707326302756</c:v>
                </c:pt>
                <c:pt idx="7">
                  <c:v>53444.805639788756</c:v>
                </c:pt>
                <c:pt idx="8">
                  <c:v>51429.080075885839</c:v>
                </c:pt>
                <c:pt idx="9">
                  <c:v>48526.83936569019</c:v>
                </c:pt>
                <c:pt idx="10">
                  <c:v>50524.146524919772</c:v>
                </c:pt>
                <c:pt idx="11">
                  <c:v>52540.021079902639</c:v>
                </c:pt>
                <c:pt idx="12">
                  <c:v>55622.520871725486</c:v>
                </c:pt>
                <c:pt idx="13">
                  <c:v>57740.862153851296</c:v>
                </c:pt>
                <c:pt idx="14">
                  <c:v>59327.311438754623</c:v>
                </c:pt>
                <c:pt idx="15">
                  <c:v>60799.513400048949</c:v>
                </c:pt>
                <c:pt idx="16">
                  <c:v>61277.559548491939</c:v>
                </c:pt>
                <c:pt idx="17">
                  <c:v>45433.882350551714</c:v>
                </c:pt>
                <c:pt idx="18">
                  <c:v>48596.422482628026</c:v>
                </c:pt>
                <c:pt idx="19">
                  <c:v>58307.542742071681</c:v>
                </c:pt>
                <c:pt idx="20">
                  <c:v>60810.23036823664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AA-4986-BDAA-AD44A02748FF}"/>
            </c:ext>
          </c:extLst>
        </c:ser>
        <c:ser>
          <c:idx val="2"/>
          <c:order val="2"/>
          <c:tx>
            <c:strRef>
              <c:f>'Section 6'!$C$38</c:f>
              <c:strCache>
                <c:ptCount val="1"/>
                <c:pt idx="0">
                  <c:v>Heat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'Section 6'!$S$35:$AM$35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6'!$S$38:$AM$38</c:f>
              <c:numCache>
                <c:formatCode>#,##0</c:formatCode>
                <c:ptCount val="21"/>
                <c:pt idx="0">
                  <c:v>59353.843088089889</c:v>
                </c:pt>
                <c:pt idx="1">
                  <c:v>60330.155172475395</c:v>
                </c:pt>
                <c:pt idx="2">
                  <c:v>63182.288756174814</c:v>
                </c:pt>
                <c:pt idx="3">
                  <c:v>61478.474580627328</c:v>
                </c:pt>
                <c:pt idx="4">
                  <c:v>60426.700417507469</c:v>
                </c:pt>
                <c:pt idx="5">
                  <c:v>63438.29881526855</c:v>
                </c:pt>
                <c:pt idx="6">
                  <c:v>57475.950842521168</c:v>
                </c:pt>
                <c:pt idx="7">
                  <c:v>59366.343234412736</c:v>
                </c:pt>
                <c:pt idx="8">
                  <c:v>52575.84024701106</c:v>
                </c:pt>
                <c:pt idx="9">
                  <c:v>51362.365830178387</c:v>
                </c:pt>
                <c:pt idx="10">
                  <c:v>51466.15927534135</c:v>
                </c:pt>
                <c:pt idx="11">
                  <c:v>49113.50171326322</c:v>
                </c:pt>
                <c:pt idx="12">
                  <c:v>51321.895721729554</c:v>
                </c:pt>
                <c:pt idx="13">
                  <c:v>53109.020312861234</c:v>
                </c:pt>
                <c:pt idx="14">
                  <c:v>52303.988084505443</c:v>
                </c:pt>
                <c:pt idx="15">
                  <c:v>55948.507152575956</c:v>
                </c:pt>
                <c:pt idx="16">
                  <c:v>54863.380859064673</c:v>
                </c:pt>
                <c:pt idx="17">
                  <c:v>56691.961906672492</c:v>
                </c:pt>
                <c:pt idx="18">
                  <c:v>55213.445517497734</c:v>
                </c:pt>
                <c:pt idx="19">
                  <c:v>51019.996469755839</c:v>
                </c:pt>
                <c:pt idx="20">
                  <c:v>48383.713592467037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AA-4986-BDAA-AD44A0274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6'!$C$65</c:f>
              <c:strCache>
                <c:ptCount val="1"/>
                <c:pt idx="0">
                  <c:v>Heat final energy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'Section 6'!$S$64:$AM$64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6'!$S$65:$AM$65</c:f>
              <c:numCache>
                <c:formatCode>#,##0</c:formatCode>
                <c:ptCount val="21"/>
                <c:pt idx="0">
                  <c:v>59353.843088089889</c:v>
                </c:pt>
                <c:pt idx="1">
                  <c:v>60330.155172475395</c:v>
                </c:pt>
                <c:pt idx="2">
                  <c:v>63182.288756174814</c:v>
                </c:pt>
                <c:pt idx="3">
                  <c:v>61478.474580627328</c:v>
                </c:pt>
                <c:pt idx="4">
                  <c:v>60426.700417507469</c:v>
                </c:pt>
                <c:pt idx="5">
                  <c:v>63438.29881526855</c:v>
                </c:pt>
                <c:pt idx="6">
                  <c:v>57475.950842521168</c:v>
                </c:pt>
                <c:pt idx="7">
                  <c:v>59366.343234412736</c:v>
                </c:pt>
                <c:pt idx="8">
                  <c:v>52575.84024701106</c:v>
                </c:pt>
                <c:pt idx="9">
                  <c:v>51362.365830178387</c:v>
                </c:pt>
                <c:pt idx="10">
                  <c:v>51466.15927534135</c:v>
                </c:pt>
                <c:pt idx="11">
                  <c:v>49113.50171326322</c:v>
                </c:pt>
                <c:pt idx="12">
                  <c:v>51321.895721729554</c:v>
                </c:pt>
                <c:pt idx="13">
                  <c:v>53109.020312861234</c:v>
                </c:pt>
                <c:pt idx="14">
                  <c:v>52303.988084505443</c:v>
                </c:pt>
                <c:pt idx="15">
                  <c:v>55948.507152575956</c:v>
                </c:pt>
                <c:pt idx="16">
                  <c:v>54863.380859064673</c:v>
                </c:pt>
                <c:pt idx="17">
                  <c:v>56691.961906672492</c:v>
                </c:pt>
                <c:pt idx="18">
                  <c:v>55213.445517497734</c:v>
                </c:pt>
                <c:pt idx="19">
                  <c:v>51019.996469755839</c:v>
                </c:pt>
                <c:pt idx="20">
                  <c:v>48383.713592467037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7-4EDF-80B5-B777951E2312}"/>
            </c:ext>
          </c:extLst>
        </c:ser>
        <c:ser>
          <c:idx val="1"/>
          <c:order val="1"/>
          <c:tx>
            <c:strRef>
              <c:f>'Section 6'!$C$66</c:f>
              <c:strCache>
                <c:ptCount val="1"/>
                <c:pt idx="0">
                  <c:v>Heat final energy (weather corrected)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'Section 6'!$S$64:$AM$64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6'!$S$66:$AM$66</c:f>
              <c:numCache>
                <c:formatCode>#,##0</c:formatCode>
                <c:ptCount val="21"/>
                <c:pt idx="0">
                  <c:v>60683.184507582337</c:v>
                </c:pt>
                <c:pt idx="1">
                  <c:v>61399.80935540473</c:v>
                </c:pt>
                <c:pt idx="2">
                  <c:v>64798.316541980435</c:v>
                </c:pt>
                <c:pt idx="3">
                  <c:v>63642.804950745842</c:v>
                </c:pt>
                <c:pt idx="4">
                  <c:v>63771.117149941361</c:v>
                </c:pt>
                <c:pt idx="5">
                  <c:v>62232.887199167577</c:v>
                </c:pt>
                <c:pt idx="6">
                  <c:v>56293.213183872183</c:v>
                </c:pt>
                <c:pt idx="7">
                  <c:v>54017.945589103911</c:v>
                </c:pt>
                <c:pt idx="8">
                  <c:v>52931.283364270806</c:v>
                </c:pt>
                <c:pt idx="9">
                  <c:v>50093.338904944037</c:v>
                </c:pt>
                <c:pt idx="10">
                  <c:v>49815.572107263106</c:v>
                </c:pt>
                <c:pt idx="11">
                  <c:v>49603.706790014054</c:v>
                </c:pt>
                <c:pt idx="12">
                  <c:v>50188.530010667229</c:v>
                </c:pt>
                <c:pt idx="13">
                  <c:v>52422.788015407517</c:v>
                </c:pt>
                <c:pt idx="14">
                  <c:v>52865.130891299588</c:v>
                </c:pt>
                <c:pt idx="15">
                  <c:v>55031.425144956003</c:v>
                </c:pt>
                <c:pt idx="16">
                  <c:v>54528.455315309533</c:v>
                </c:pt>
                <c:pt idx="17">
                  <c:v>56273.106730255764</c:v>
                </c:pt>
                <c:pt idx="18">
                  <c:v>54931.974356970888</c:v>
                </c:pt>
                <c:pt idx="19">
                  <c:v>52148.118814894566</c:v>
                </c:pt>
                <c:pt idx="20">
                  <c:v>50654.105046130702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67-4EDF-80B5-B777951E2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021664"/>
        <c:axId val="1057008544"/>
      </c:line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'Section 6'!$AM$92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5F8-40E6-AEC2-5504CF5263DF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5F8-40E6-AEC2-5504CF5263DF}"/>
              </c:ext>
            </c:extLst>
          </c:dPt>
          <c:dPt>
            <c:idx val="2"/>
            <c:bubble3D val="0"/>
            <c:spPr>
              <a:pattFill prst="dkUpDiag">
                <a:fgClr>
                  <a:schemeClr val="accent3"/>
                </a:fgClr>
                <a:bgClr>
                  <a:schemeClr val="accent4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5F8-40E6-AEC2-5504CF5263DF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35F8-40E6-AEC2-5504CF5263DF}"/>
              </c:ext>
            </c:extLst>
          </c:dPt>
          <c:dPt>
            <c:idx val="4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5F8-40E6-AEC2-5504CF5263DF}"/>
              </c:ext>
            </c:extLst>
          </c:dPt>
          <c:dLbls>
            <c:dLbl>
              <c:idx val="0"/>
              <c:layout>
                <c:manualLayout>
                  <c:x val="0.11798669596542931"/>
                  <c:y val="-1.959875938309895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F8-40E6-AEC2-5504CF5263DF}"/>
                </c:ext>
              </c:extLst>
            </c:dLbl>
            <c:dLbl>
              <c:idx val="1"/>
              <c:layout>
                <c:manualLayout>
                  <c:x val="-0.15874573638985032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F8-40E6-AEC2-5504CF5263DF}"/>
                </c:ext>
              </c:extLst>
            </c:dLbl>
            <c:dLbl>
              <c:idx val="2"/>
              <c:layout>
                <c:manualLayout>
                  <c:x val="-0.13300318454284757"/>
                  <c:y val="-2.35185112597187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F8-40E6-AEC2-5504CF5263DF}"/>
                </c:ext>
              </c:extLst>
            </c:dLbl>
            <c:dLbl>
              <c:idx val="3"/>
              <c:layout>
                <c:manualLayout>
                  <c:x val="-0.13514839719676447"/>
                  <c:y val="-3.919751876619791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F8-40E6-AEC2-5504CF5263DF}"/>
                </c:ext>
              </c:extLst>
            </c:dLbl>
            <c:dLbl>
              <c:idx val="4"/>
              <c:layout>
                <c:manualLayout>
                  <c:x val="9.438935677234353E-2"/>
                  <c:y val="-8.62345412856354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F8-40E6-AEC2-5504CF5263D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6'!$C$93:$C$97</c:f>
              <c:strCache>
                <c:ptCount val="5"/>
                <c:pt idx="0">
                  <c:v>Residential</c:v>
                </c:pt>
                <c:pt idx="1">
                  <c:v>Industry</c:v>
                </c:pt>
                <c:pt idx="2">
                  <c:v>Services</c:v>
                </c:pt>
                <c:pt idx="3">
                  <c:v>Agriculture</c:v>
                </c:pt>
                <c:pt idx="4">
                  <c:v>Fisheries</c:v>
                </c:pt>
              </c:strCache>
            </c:strRef>
          </c:cat>
          <c:val>
            <c:numRef>
              <c:f>'Section 6'!$AM$93:$AM$97</c:f>
              <c:numCache>
                <c:formatCode>#,##0</c:formatCode>
                <c:ptCount val="5"/>
                <c:pt idx="0">
                  <c:v>21560.305908844821</c:v>
                </c:pt>
                <c:pt idx="1">
                  <c:v>17307.24582389605</c:v>
                </c:pt>
                <c:pt idx="2">
                  <c:v>6643.0931674035191</c:v>
                </c:pt>
                <c:pt idx="3">
                  <c:v>2644.4907641807549</c:v>
                </c:pt>
                <c:pt idx="4">
                  <c:v>228.51543782586643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8-40E6-AEC2-5504CF526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chemeClr val="tx1">
                <a:lumMod val="65000"/>
                <a:lumOff val="35000"/>
              </a:schemeClr>
            </a:solidFill>
          </c:spPr>
          <c:dPt>
            <c:idx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D82-4557-B947-8C010411D7C5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D82-4557-B947-8C010411D7C5}"/>
              </c:ext>
            </c:extLst>
          </c:dPt>
          <c:dLbls>
            <c:dLbl>
              <c:idx val="0"/>
              <c:layout>
                <c:manualLayout>
                  <c:x val="0.17383445100351355"/>
                  <c:y val="-0.10527653445914469"/>
                </c:manualLayout>
              </c:layout>
              <c:tx>
                <c:rich>
                  <a:bodyPr/>
                  <a:lstStyle/>
                  <a:p>
                    <a:fld id="{A705A6F8-289E-4289-BC81-3501C974A349}" type="CATEGORYNAME">
                      <a:rPr lang="en-US"/>
                      <a:pPr/>
                      <a:t>[CATEGORY NAME]</a:t>
                    </a:fld>
                    <a:endParaRPr lang="en-US" baseline="0"/>
                  </a:p>
                  <a:p>
                    <a:fld id="{7D8D3161-46D3-4139-A474-D61451064172}" type="VALUE">
                      <a:rPr lang="en-US"/>
                      <a:pPr/>
                      <a:t>[VALUE]</a:t>
                    </a:fld>
                    <a:r>
                      <a:rPr lang="en-US"/>
                      <a:t> TWh</a:t>
                    </a:r>
                    <a:endParaRPr lang="en-US" baseline="0"/>
                  </a:p>
                  <a:p>
                    <a:fld id="{BB6E57C7-97FA-49ED-BD42-00749F51907A}" type="PERCENTAGE">
                      <a:rPr lang="en-US"/>
                      <a:pPr/>
                      <a:t>[PERCENTAGE]</a:t>
                    </a:fld>
                    <a:endParaRPr lang="en-IE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D82-4557-B947-8C010411D7C5}"/>
                </c:ext>
              </c:extLst>
            </c:dLbl>
            <c:dLbl>
              <c:idx val="1"/>
              <c:layout>
                <c:manualLayout>
                  <c:x val="-0.17810561176761541"/>
                  <c:y val="-0.12147502656554528"/>
                </c:manualLayout>
              </c:layout>
              <c:tx>
                <c:rich>
                  <a:bodyPr/>
                  <a:lstStyle/>
                  <a:p>
                    <a:fld id="{B0A30D22-7E3D-4F8F-ADFF-35E8BE1F5106}" type="CATEGORYNAME">
                      <a:rPr lang="en-US"/>
                      <a:pPr/>
                      <a:t>[CATEGORY NAME]</a:t>
                    </a:fld>
                    <a:endParaRPr lang="en-US" baseline="0"/>
                  </a:p>
                  <a:p>
                    <a:fld id="{24FCB196-A604-4E2C-BFDF-29807E7C3B03}" type="VALUE">
                      <a:rPr lang="en-US"/>
                      <a:pPr/>
                      <a:t>[VALUE]</a:t>
                    </a:fld>
                    <a:r>
                      <a:rPr lang="en-US"/>
                      <a:t> TWh</a:t>
                    </a:r>
                    <a:endParaRPr lang="en-US" baseline="0"/>
                  </a:p>
                  <a:p>
                    <a:fld id="{DA031863-72BE-49A9-9C26-396896401F63}" type="PERCENTAGE">
                      <a:rPr lang="en-US"/>
                      <a:pPr/>
                      <a:t>[PERCENTAGE]</a:t>
                    </a:fld>
                    <a:endParaRPr lang="en-IE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D82-4557-B947-8C010411D7C5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1'!$C$420:$C$421</c:f>
              <c:strCache>
                <c:ptCount val="2"/>
                <c:pt idx="0">
                  <c:v>Fossil</c:v>
                </c:pt>
                <c:pt idx="1">
                  <c:v>Renewable</c:v>
                </c:pt>
              </c:strCache>
            </c:strRef>
          </c:cat>
          <c:val>
            <c:numRef>
              <c:f>'Section 1'!$F$420:$F$421</c:f>
              <c:numCache>
                <c:formatCode>0.00</c:formatCode>
                <c:ptCount val="2"/>
                <c:pt idx="0">
                  <c:v>57.495661771692681</c:v>
                </c:pt>
                <c:pt idx="1">
                  <c:v>3.643321320746193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82-4557-B947-8C010411D7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79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6'!$C$93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'Section 6'!$R$92:$AM$92</c:f>
              <c:numCache>
                <c:formatCode>General</c:formatCode>
                <c:ptCount val="2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</c:numCache>
            </c:numRef>
          </c:cat>
          <c:val>
            <c:numRef>
              <c:f>'Section 6'!$R$93:$AM$93</c:f>
              <c:numCache>
                <c:formatCode>#,##0</c:formatCode>
                <c:ptCount val="22"/>
                <c:pt idx="0">
                  <c:v>27024.659560592703</c:v>
                </c:pt>
                <c:pt idx="1">
                  <c:v>28266.574061440446</c:v>
                </c:pt>
                <c:pt idx="2">
                  <c:v>29159.395815400148</c:v>
                </c:pt>
                <c:pt idx="3">
                  <c:v>30767.666996536052</c:v>
                </c:pt>
                <c:pt idx="4">
                  <c:v>30470.947935750239</c:v>
                </c:pt>
                <c:pt idx="5">
                  <c:v>29912.428969994202</c:v>
                </c:pt>
                <c:pt idx="6">
                  <c:v>33056.477108391882</c:v>
                </c:pt>
                <c:pt idx="7">
                  <c:v>32316.281795189625</c:v>
                </c:pt>
                <c:pt idx="8">
                  <c:v>33751.70021183091</c:v>
                </c:pt>
                <c:pt idx="9">
                  <c:v>28871.436779034826</c:v>
                </c:pt>
                <c:pt idx="10">
                  <c:v>27222.738135325824</c:v>
                </c:pt>
                <c:pt idx="11">
                  <c:v>26507.367127835769</c:v>
                </c:pt>
                <c:pt idx="12">
                  <c:v>23497.670469761881</c:v>
                </c:pt>
                <c:pt idx="13">
                  <c:v>25286.104952907895</c:v>
                </c:pt>
                <c:pt idx="14">
                  <c:v>26524.961855426714</c:v>
                </c:pt>
                <c:pt idx="15">
                  <c:v>24988.401388612463</c:v>
                </c:pt>
                <c:pt idx="16">
                  <c:v>26908.655377328654</c:v>
                </c:pt>
                <c:pt idx="17">
                  <c:v>26058.9942626415</c:v>
                </c:pt>
                <c:pt idx="18">
                  <c:v>28407.010957347691</c:v>
                </c:pt>
                <c:pt idx="19">
                  <c:v>26748.03802318445</c:v>
                </c:pt>
                <c:pt idx="20">
                  <c:v>22865.048769554254</c:v>
                </c:pt>
                <c:pt idx="21">
                  <c:v>21560.305908844821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2D-46D0-8ED8-15B0C596A9A6}"/>
            </c:ext>
          </c:extLst>
        </c:ser>
        <c:ser>
          <c:idx val="1"/>
          <c:order val="1"/>
          <c:tx>
            <c:strRef>
              <c:f>'Section 6'!$C$94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6'!$R$92:$AM$92</c:f>
              <c:numCache>
                <c:formatCode>General</c:formatCode>
                <c:ptCount val="2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</c:numCache>
            </c:numRef>
          </c:cat>
          <c:val>
            <c:numRef>
              <c:f>'Section 6'!$R$94:$AM$94</c:f>
              <c:numCache>
                <c:formatCode>#,##0</c:formatCode>
                <c:ptCount val="22"/>
                <c:pt idx="0">
                  <c:v>19594.251868501804</c:v>
                </c:pt>
                <c:pt idx="1">
                  <c:v>19919.603669858378</c:v>
                </c:pt>
                <c:pt idx="2">
                  <c:v>20357.952383319822</c:v>
                </c:pt>
                <c:pt idx="3">
                  <c:v>21280.562308611956</c:v>
                </c:pt>
                <c:pt idx="4">
                  <c:v>20037.149719102566</c:v>
                </c:pt>
                <c:pt idx="5">
                  <c:v>19827.54238617939</c:v>
                </c:pt>
                <c:pt idx="6">
                  <c:v>19197.716192556029</c:v>
                </c:pt>
                <c:pt idx="7">
                  <c:v>15727.015065043855</c:v>
                </c:pt>
                <c:pt idx="8">
                  <c:v>15914.21786075268</c:v>
                </c:pt>
                <c:pt idx="9">
                  <c:v>14667.932391132928</c:v>
                </c:pt>
                <c:pt idx="10">
                  <c:v>14823.971937310025</c:v>
                </c:pt>
                <c:pt idx="11">
                  <c:v>15515.031529327365</c:v>
                </c:pt>
                <c:pt idx="12">
                  <c:v>16818.965157373143</c:v>
                </c:pt>
                <c:pt idx="13">
                  <c:v>16832.893917295121</c:v>
                </c:pt>
                <c:pt idx="14">
                  <c:v>17544.632048820957</c:v>
                </c:pt>
                <c:pt idx="15">
                  <c:v>18428.231557846182</c:v>
                </c:pt>
                <c:pt idx="16">
                  <c:v>19427.935281883107</c:v>
                </c:pt>
                <c:pt idx="17">
                  <c:v>19179.305999204891</c:v>
                </c:pt>
                <c:pt idx="18">
                  <c:v>19501.065634338287</c:v>
                </c:pt>
                <c:pt idx="19">
                  <c:v>19191.896329633099</c:v>
                </c:pt>
                <c:pt idx="20">
                  <c:v>18175.701665400982</c:v>
                </c:pt>
                <c:pt idx="21">
                  <c:v>17307.24582389605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2D-46D0-8ED8-15B0C596A9A6}"/>
            </c:ext>
          </c:extLst>
        </c:ser>
        <c:ser>
          <c:idx val="2"/>
          <c:order val="2"/>
          <c:tx>
            <c:strRef>
              <c:f>'Section 6'!$C$95</c:f>
              <c:strCache>
                <c:ptCount val="1"/>
                <c:pt idx="0">
                  <c:v>Services</c:v>
                </c:pt>
              </c:strCache>
            </c:strRef>
          </c:tx>
          <c:spPr>
            <a:pattFill prst="dkUpDiag">
              <a:fgClr>
                <a:schemeClr val="accent3"/>
              </a:fgClr>
              <a:bgClr>
                <a:schemeClr val="accent4"/>
              </a:bgClr>
            </a:pattFill>
            <a:ln>
              <a:noFill/>
            </a:ln>
            <a:effectLst/>
          </c:spPr>
          <c:invertIfNegative val="0"/>
          <c:cat>
            <c:numRef>
              <c:f>'Section 6'!$R$92:$AM$92</c:f>
              <c:numCache>
                <c:formatCode>General</c:formatCode>
                <c:ptCount val="2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</c:numCache>
            </c:numRef>
          </c:cat>
          <c:val>
            <c:numRef>
              <c:f>'Section 6'!$R$95:$AM$95</c:f>
              <c:numCache>
                <c:formatCode>#,##0</c:formatCode>
                <c:ptCount val="22"/>
                <c:pt idx="0">
                  <c:v>7288.5581907424294</c:v>
                </c:pt>
                <c:pt idx="1">
                  <c:v>7458.4351852994187</c:v>
                </c:pt>
                <c:pt idx="2">
                  <c:v>7162.7821381452432</c:v>
                </c:pt>
                <c:pt idx="3">
                  <c:v>7324.4741972605534</c:v>
                </c:pt>
                <c:pt idx="4">
                  <c:v>7353.8712884851748</c:v>
                </c:pt>
                <c:pt idx="5">
                  <c:v>7261.1045100220617</c:v>
                </c:pt>
                <c:pt idx="6">
                  <c:v>7575.8599532370235</c:v>
                </c:pt>
                <c:pt idx="7">
                  <c:v>6340.8572042690294</c:v>
                </c:pt>
                <c:pt idx="8">
                  <c:v>6834.1384476114627</c:v>
                </c:pt>
                <c:pt idx="9">
                  <c:v>6327.3511540917143</c:v>
                </c:pt>
                <c:pt idx="10">
                  <c:v>6697.6928363169036</c:v>
                </c:pt>
                <c:pt idx="11">
                  <c:v>7109.1729324510179</c:v>
                </c:pt>
                <c:pt idx="12">
                  <c:v>6688.488624227818</c:v>
                </c:pt>
                <c:pt idx="13">
                  <c:v>7193.6719453384185</c:v>
                </c:pt>
                <c:pt idx="14">
                  <c:v>6963.2482658538574</c:v>
                </c:pt>
                <c:pt idx="15">
                  <c:v>6702.7635723159992</c:v>
                </c:pt>
                <c:pt idx="16">
                  <c:v>7254.3424553439381</c:v>
                </c:pt>
                <c:pt idx="17">
                  <c:v>7240.2162634553406</c:v>
                </c:pt>
                <c:pt idx="18">
                  <c:v>6407.1491990200202</c:v>
                </c:pt>
                <c:pt idx="19">
                  <c:v>6912.24258258601</c:v>
                </c:pt>
                <c:pt idx="20">
                  <c:v>6826.4916899014843</c:v>
                </c:pt>
                <c:pt idx="21">
                  <c:v>6643.0931674035191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2D-46D0-8ED8-15B0C596A9A6}"/>
            </c:ext>
          </c:extLst>
        </c:ser>
        <c:ser>
          <c:idx val="3"/>
          <c:order val="3"/>
          <c:tx>
            <c:strRef>
              <c:f>'Section 6'!$C$96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6'!$R$92:$AM$92</c:f>
              <c:numCache>
                <c:formatCode>General</c:formatCode>
                <c:ptCount val="2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</c:numCache>
            </c:numRef>
          </c:cat>
          <c:val>
            <c:numRef>
              <c:f>'Section 6'!$R$96:$AM$96</c:f>
              <c:numCache>
                <c:formatCode>#,##0</c:formatCode>
                <c:ptCount val="22"/>
                <c:pt idx="0">
                  <c:v>3163.9089359999998</c:v>
                </c:pt>
                <c:pt idx="1">
                  <c:v>3175.9390079999998</c:v>
                </c:pt>
                <c:pt idx="2">
                  <c:v>3043.6082160000001</c:v>
                </c:pt>
                <c:pt idx="3">
                  <c:v>3266.0221685257907</c:v>
                </c:pt>
                <c:pt idx="4">
                  <c:v>3130.9697538174069</c:v>
                </c:pt>
                <c:pt idx="5">
                  <c:v>2972.8285681694078</c:v>
                </c:pt>
                <c:pt idx="6">
                  <c:v>3216.5805409088489</c:v>
                </c:pt>
                <c:pt idx="7">
                  <c:v>2728.3377802941</c:v>
                </c:pt>
                <c:pt idx="8">
                  <c:v>2580.5986985993918</c:v>
                </c:pt>
                <c:pt idx="9">
                  <c:v>2472.4825910421237</c:v>
                </c:pt>
                <c:pt idx="10">
                  <c:v>2356.0024364832407</c:v>
                </c:pt>
                <c:pt idx="11">
                  <c:v>2043.0968931239968</c:v>
                </c:pt>
                <c:pt idx="12">
                  <c:v>1830.6444630919966</c:v>
                </c:pt>
                <c:pt idx="13">
                  <c:v>1763.5926395654271</c:v>
                </c:pt>
                <c:pt idx="14">
                  <c:v>1851.8233006624209</c:v>
                </c:pt>
                <c:pt idx="15">
                  <c:v>1919.0844034800837</c:v>
                </c:pt>
                <c:pt idx="16">
                  <c:v>2040.6636671443748</c:v>
                </c:pt>
                <c:pt idx="17">
                  <c:v>2111.2347429443294</c:v>
                </c:pt>
                <c:pt idx="18">
                  <c:v>2153.6918694656119</c:v>
                </c:pt>
                <c:pt idx="19">
                  <c:v>2143.0447030737905</c:v>
                </c:pt>
                <c:pt idx="20">
                  <c:v>2951.6535016173893</c:v>
                </c:pt>
                <c:pt idx="21">
                  <c:v>2644.4907641807549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2D-46D0-8ED8-15B0C596A9A6}"/>
            </c:ext>
          </c:extLst>
        </c:ser>
        <c:ser>
          <c:idx val="4"/>
          <c:order val="4"/>
          <c:tx>
            <c:strRef>
              <c:f>'Section 6'!$C$97</c:f>
              <c:strCache>
                <c:ptCount val="1"/>
                <c:pt idx="0">
                  <c:v>Fisheries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6'!$R$92:$AM$92</c:f>
              <c:numCache>
                <c:formatCode>General</c:formatCode>
                <c:ptCount val="2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</c:numCache>
            </c:numRef>
          </c:cat>
          <c:val>
            <c:numRef>
              <c:f>'Section 6'!$R$97:$AM$97</c:f>
              <c:numCache>
                <c:formatCode>#,##0</c:formatCode>
                <c:ptCount val="22"/>
                <c:pt idx="0">
                  <c:v>370.7978608539035</c:v>
                </c:pt>
                <c:pt idx="1">
                  <c:v>533.29116349166543</c:v>
                </c:pt>
                <c:pt idx="2">
                  <c:v>606.4166196102027</c:v>
                </c:pt>
                <c:pt idx="3">
                  <c:v>543.56308524048893</c:v>
                </c:pt>
                <c:pt idx="4">
                  <c:v>485.5358834719612</c:v>
                </c:pt>
                <c:pt idx="5">
                  <c:v>452.79598314243225</c:v>
                </c:pt>
                <c:pt idx="6">
                  <c:v>388.71065127480631</c:v>
                </c:pt>
                <c:pt idx="7">
                  <c:v>363.45899772452077</c:v>
                </c:pt>
                <c:pt idx="8">
                  <c:v>285.6880156182732</c:v>
                </c:pt>
                <c:pt idx="9">
                  <c:v>236.63733170946102</c:v>
                </c:pt>
                <c:pt idx="10">
                  <c:v>261.96048474241223</c:v>
                </c:pt>
                <c:pt idx="11">
                  <c:v>291.49079260320781</c:v>
                </c:pt>
                <c:pt idx="12">
                  <c:v>277.7329988083801</c:v>
                </c:pt>
                <c:pt idx="13">
                  <c:v>244.17658255371649</c:v>
                </c:pt>
                <c:pt idx="14">
                  <c:v>224.21615690586731</c:v>
                </c:pt>
                <c:pt idx="15">
                  <c:v>265.50716225072108</c:v>
                </c:pt>
                <c:pt idx="16">
                  <c:v>316.91593848252012</c:v>
                </c:pt>
                <c:pt idx="17">
                  <c:v>273.62959081858202</c:v>
                </c:pt>
                <c:pt idx="18">
                  <c:v>223.04424650089604</c:v>
                </c:pt>
                <c:pt idx="19">
                  <c:v>218.22387902038884</c:v>
                </c:pt>
                <c:pt idx="20">
                  <c:v>201.04670563171601</c:v>
                </c:pt>
                <c:pt idx="21">
                  <c:v>228.51543782586643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2D-46D0-8ED8-15B0C596A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'Section 6'!$AM$132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CA4-4783-BD0D-364A7075E77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CA4-4783-BD0D-364A7075E77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CA4-4783-BD0D-364A7075E779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CA4-4783-BD0D-364A7075E779}"/>
              </c:ext>
            </c:extLst>
          </c:dPt>
          <c:dPt>
            <c:idx val="4"/>
            <c:bubble3D val="0"/>
            <c:spPr>
              <a:solidFill>
                <a:schemeClr val="accent5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CA4-4783-BD0D-364A7075E779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CA4-4783-BD0D-364A7075E779}"/>
              </c:ext>
            </c:extLst>
          </c:dPt>
          <c:dLbls>
            <c:dLbl>
              <c:idx val="0"/>
              <c:layout>
                <c:manualLayout>
                  <c:x val="0.12871275923501363"/>
                  <c:y val="-7.1861309769712849E-1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A4-4783-BD0D-364A7075E779}"/>
                </c:ext>
              </c:extLst>
            </c:dLbl>
            <c:dLbl>
              <c:idx val="1"/>
              <c:layout>
                <c:manualLayout>
                  <c:x val="-7.5164566056638044E-2"/>
                  <c:y val="0.1235639190923889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A4-4783-BD0D-364A7075E779}"/>
                </c:ext>
              </c:extLst>
            </c:dLbl>
            <c:dLbl>
              <c:idx val="2"/>
              <c:layout>
                <c:manualLayout>
                  <c:x val="-0.17376222496726862"/>
                  <c:y val="5.87962962962963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A4-4783-BD0D-364A7075E779}"/>
                </c:ext>
              </c:extLst>
            </c:dLbl>
            <c:dLbl>
              <c:idx val="3"/>
              <c:layout>
                <c:manualLayout>
                  <c:x val="-0.12423198290503151"/>
                  <c:y val="-5.792058707455732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A4-4783-BD0D-364A7075E779}"/>
                </c:ext>
              </c:extLst>
            </c:dLbl>
            <c:dLbl>
              <c:idx val="4"/>
              <c:layout>
                <c:manualLayout>
                  <c:x val="-6.8541783671741602E-2"/>
                  <c:y val="-9.653431179092887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A4-4783-BD0D-364A7075E779}"/>
                </c:ext>
              </c:extLst>
            </c:dLbl>
            <c:dLbl>
              <c:idx val="5"/>
              <c:layout>
                <c:manualLayout>
                  <c:x val="0.25274782728954687"/>
                  <c:y val="-8.10888219043802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A4-4783-BD0D-364A7075E77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6'!$C$133:$C$138</c:f>
              <c:strCache>
                <c:ptCount val="6"/>
                <c:pt idx="0">
                  <c:v>Oil</c:v>
                </c:pt>
                <c:pt idx="1">
                  <c:v>Natural gas</c:v>
                </c:pt>
                <c:pt idx="2">
                  <c:v>Renewables</c:v>
                </c:pt>
                <c:pt idx="3">
                  <c:v>Coal</c:v>
                </c:pt>
                <c:pt idx="4">
                  <c:v>Peat</c:v>
                </c:pt>
                <c:pt idx="5">
                  <c:v>Non-ren. waste</c:v>
                </c:pt>
              </c:strCache>
            </c:strRef>
          </c:cat>
          <c:val>
            <c:numRef>
              <c:f>'Section 6'!$AM$133:$AM$138</c:f>
              <c:numCache>
                <c:formatCode>General</c:formatCode>
                <c:ptCount val="6"/>
                <c:pt idx="0">
                  <c:v>21167.130872903152</c:v>
                </c:pt>
                <c:pt idx="1">
                  <c:v>19123.35901551311</c:v>
                </c:pt>
                <c:pt idx="2">
                  <c:v>3862.0108838010287</c:v>
                </c:pt>
                <c:pt idx="3">
                  <c:v>1735.6837262173271</c:v>
                </c:pt>
                <c:pt idx="4">
                  <c:v>1625.539588624925</c:v>
                </c:pt>
                <c:pt idx="5">
                  <c:v>869.98950540747285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A4-4783-BD0D-364A7075E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6'!$C$133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6'!$S$122:$AM$122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6'!$S$133:$AM$133</c:f>
              <c:numCache>
                <c:formatCode>General</c:formatCode>
                <c:ptCount val="21"/>
                <c:pt idx="0">
                  <c:v>34705.641774400014</c:v>
                </c:pt>
                <c:pt idx="1">
                  <c:v>34506.907489024459</c:v>
                </c:pt>
                <c:pt idx="2">
                  <c:v>36290.033135336067</c:v>
                </c:pt>
                <c:pt idx="3">
                  <c:v>33865.51000174979</c:v>
                </c:pt>
                <c:pt idx="4">
                  <c:v>33209.898374083969</c:v>
                </c:pt>
                <c:pt idx="5">
                  <c:v>34946.921481177473</c:v>
                </c:pt>
                <c:pt idx="6">
                  <c:v>30377.005986331758</c:v>
                </c:pt>
                <c:pt idx="7">
                  <c:v>30911.994340054327</c:v>
                </c:pt>
                <c:pt idx="8">
                  <c:v>25896.133543963741</c:v>
                </c:pt>
                <c:pt idx="9">
                  <c:v>23310.510815589099</c:v>
                </c:pt>
                <c:pt idx="10">
                  <c:v>22840.007952298274</c:v>
                </c:pt>
                <c:pt idx="11">
                  <c:v>20471.773490003317</c:v>
                </c:pt>
                <c:pt idx="12">
                  <c:v>21309.90209626429</c:v>
                </c:pt>
                <c:pt idx="13">
                  <c:v>22223.040855710988</c:v>
                </c:pt>
                <c:pt idx="14">
                  <c:v>21601.199232998813</c:v>
                </c:pt>
                <c:pt idx="15">
                  <c:v>23185.357573679215</c:v>
                </c:pt>
                <c:pt idx="16">
                  <c:v>22795.853868293703</c:v>
                </c:pt>
                <c:pt idx="17">
                  <c:v>24547.47387063958</c:v>
                </c:pt>
                <c:pt idx="18">
                  <c:v>23195.923449139904</c:v>
                </c:pt>
                <c:pt idx="19">
                  <c:v>21546.200289666609</c:v>
                </c:pt>
                <c:pt idx="20">
                  <c:v>21167.130872903152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B-4DC7-BD67-FFC82CE04BFD}"/>
            </c:ext>
          </c:extLst>
        </c:ser>
        <c:ser>
          <c:idx val="1"/>
          <c:order val="1"/>
          <c:tx>
            <c:strRef>
              <c:f>'Section 6'!$C$134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6'!$S$122:$AM$122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6'!$S$134:$AM$134</c:f>
              <c:numCache>
                <c:formatCode>General</c:formatCode>
                <c:ptCount val="21"/>
                <c:pt idx="0">
                  <c:v>14884.8997234872</c:v>
                </c:pt>
                <c:pt idx="1">
                  <c:v>15737.326334151838</c:v>
                </c:pt>
                <c:pt idx="2">
                  <c:v>15896.879308350282</c:v>
                </c:pt>
                <c:pt idx="3">
                  <c:v>17070.21417616916</c:v>
                </c:pt>
                <c:pt idx="4">
                  <c:v>16874.862761940902</c:v>
                </c:pt>
                <c:pt idx="5">
                  <c:v>18103.124749469913</c:v>
                </c:pt>
                <c:pt idx="6">
                  <c:v>16980.284824367649</c:v>
                </c:pt>
                <c:pt idx="7">
                  <c:v>18462.097042059435</c:v>
                </c:pt>
                <c:pt idx="8">
                  <c:v>17439.304238659697</c:v>
                </c:pt>
                <c:pt idx="9">
                  <c:v>18804.823298879775</c:v>
                </c:pt>
                <c:pt idx="10">
                  <c:v>18896.049654045954</c:v>
                </c:pt>
                <c:pt idx="11">
                  <c:v>18759.248302041753</c:v>
                </c:pt>
                <c:pt idx="12">
                  <c:v>19873.977340483751</c:v>
                </c:pt>
                <c:pt idx="13">
                  <c:v>20556.081842040498</c:v>
                </c:pt>
                <c:pt idx="14">
                  <c:v>20887.480839946304</c:v>
                </c:pt>
                <c:pt idx="15">
                  <c:v>22495.064625134859</c:v>
                </c:pt>
                <c:pt idx="16">
                  <c:v>22689.756066725968</c:v>
                </c:pt>
                <c:pt idx="17">
                  <c:v>22564.04225013989</c:v>
                </c:pt>
                <c:pt idx="18">
                  <c:v>22454.162607281993</c:v>
                </c:pt>
                <c:pt idx="19">
                  <c:v>20799.27605131477</c:v>
                </c:pt>
                <c:pt idx="20">
                  <c:v>19123.35901551311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B-4DC7-BD67-FFC82CE04BFD}"/>
            </c:ext>
          </c:extLst>
        </c:ser>
        <c:ser>
          <c:idx val="2"/>
          <c:order val="2"/>
          <c:tx>
            <c:strRef>
              <c:f>'Section 6'!$C$135</c:f>
              <c:strCache>
                <c:ptCount val="1"/>
                <c:pt idx="0">
                  <c:v>Renewables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6'!$S$122:$AM$122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6'!$S$135:$AM$135</c:f>
              <c:numCache>
                <c:formatCode>General</c:formatCode>
                <c:ptCount val="21"/>
                <c:pt idx="0">
                  <c:v>1480.5041991912976</c:v>
                </c:pt>
                <c:pt idx="1">
                  <c:v>1730.8112443231173</c:v>
                </c:pt>
                <c:pt idx="2">
                  <c:v>2176.7925271392091</c:v>
                </c:pt>
                <c:pt idx="3">
                  <c:v>2256.9987464575083</c:v>
                </c:pt>
                <c:pt idx="4">
                  <c:v>2286.277282843922</c:v>
                </c:pt>
                <c:pt idx="5">
                  <c:v>2223.3852850729609</c:v>
                </c:pt>
                <c:pt idx="6">
                  <c:v>2381.8950704109393</c:v>
                </c:pt>
                <c:pt idx="7">
                  <c:v>2537.9758627966121</c:v>
                </c:pt>
                <c:pt idx="8">
                  <c:v>2446.3998687500516</c:v>
                </c:pt>
                <c:pt idx="9">
                  <c:v>2485.5341426356381</c:v>
                </c:pt>
                <c:pt idx="10">
                  <c:v>2662.5800692373991</c:v>
                </c:pt>
                <c:pt idx="11">
                  <c:v>3070.1040135835296</c:v>
                </c:pt>
                <c:pt idx="12">
                  <c:v>3173.5070109343815</c:v>
                </c:pt>
                <c:pt idx="13">
                  <c:v>3310.0515617424298</c:v>
                </c:pt>
                <c:pt idx="14">
                  <c:v>3483.2539305712785</c:v>
                </c:pt>
                <c:pt idx="15">
                  <c:v>3582.8346368721927</c:v>
                </c:pt>
                <c:pt idx="16">
                  <c:v>3495.1836684231112</c:v>
                </c:pt>
                <c:pt idx="17">
                  <c:v>3596.1601433162919</c:v>
                </c:pt>
                <c:pt idx="18">
                  <c:v>3637.8812771743228</c:v>
                </c:pt>
                <c:pt idx="19">
                  <c:v>3858.6077318759239</c:v>
                </c:pt>
                <c:pt idx="20">
                  <c:v>3862.0108838010287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AB-4DC7-BD67-FFC82CE04BFD}"/>
            </c:ext>
          </c:extLst>
        </c:ser>
        <c:ser>
          <c:idx val="3"/>
          <c:order val="3"/>
          <c:tx>
            <c:strRef>
              <c:f>'Section 6'!$C$136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6'!$S$122:$AM$122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6'!$S$136:$AM$136</c:f>
              <c:numCache>
                <c:formatCode>General</c:formatCode>
                <c:ptCount val="21"/>
                <c:pt idx="0">
                  <c:v>5128.694871011392</c:v>
                </c:pt>
                <c:pt idx="1">
                  <c:v>5252.5284849760001</c:v>
                </c:pt>
                <c:pt idx="2">
                  <c:v>5632.9298926833453</c:v>
                </c:pt>
                <c:pt idx="3">
                  <c:v>4980.0841920288767</c:v>
                </c:pt>
                <c:pt idx="4">
                  <c:v>4891.7580765674838</c:v>
                </c:pt>
                <c:pt idx="5">
                  <c:v>4904.8576045777118</c:v>
                </c:pt>
                <c:pt idx="6">
                  <c:v>4413.1648735521039</c:v>
                </c:pt>
                <c:pt idx="7">
                  <c:v>4401.0124768189962</c:v>
                </c:pt>
                <c:pt idx="8">
                  <c:v>3818.0093116292528</c:v>
                </c:pt>
                <c:pt idx="9">
                  <c:v>3939.68835253312</c:v>
                </c:pt>
                <c:pt idx="10">
                  <c:v>4079.2274271887081</c:v>
                </c:pt>
                <c:pt idx="11">
                  <c:v>3995.3418865206731</c:v>
                </c:pt>
                <c:pt idx="12">
                  <c:v>4110.7113178024019</c:v>
                </c:pt>
                <c:pt idx="13">
                  <c:v>4235.3364923355875</c:v>
                </c:pt>
                <c:pt idx="14">
                  <c:v>3472.1593011458799</c:v>
                </c:pt>
                <c:pt idx="15">
                  <c:v>3753.4272225609461</c:v>
                </c:pt>
                <c:pt idx="16">
                  <c:v>3089.58556751177</c:v>
                </c:pt>
                <c:pt idx="17">
                  <c:v>3158.8828090407001</c:v>
                </c:pt>
                <c:pt idx="18">
                  <c:v>3200.7697973633667</c:v>
                </c:pt>
                <c:pt idx="19">
                  <c:v>2269.5799826011062</c:v>
                </c:pt>
                <c:pt idx="20">
                  <c:v>1735.6837262173271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AB-4DC7-BD67-FFC82CE04BFD}"/>
            </c:ext>
          </c:extLst>
        </c:ser>
        <c:ser>
          <c:idx val="4"/>
          <c:order val="4"/>
          <c:tx>
            <c:strRef>
              <c:f>'Section 6'!$C$137</c:f>
              <c:strCache>
                <c:ptCount val="1"/>
                <c:pt idx="0">
                  <c:v>Peat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6'!$S$122:$AM$122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6'!$S$137:$AM$137</c:f>
              <c:numCache>
                <c:formatCode>General</c:formatCode>
                <c:ptCount val="21"/>
                <c:pt idx="0">
                  <c:v>3154.1025200000004</c:v>
                </c:pt>
                <c:pt idx="1">
                  <c:v>3102.5816200000004</c:v>
                </c:pt>
                <c:pt idx="2">
                  <c:v>3185.6538926659305</c:v>
                </c:pt>
                <c:pt idx="3">
                  <c:v>3305.6674642220009</c:v>
                </c:pt>
                <c:pt idx="4">
                  <c:v>3163.9039220711998</c:v>
                </c:pt>
                <c:pt idx="5">
                  <c:v>3260.0096949704875</c:v>
                </c:pt>
                <c:pt idx="6">
                  <c:v>3173.4580001240688</c:v>
                </c:pt>
                <c:pt idx="7">
                  <c:v>2953.8179572807162</c:v>
                </c:pt>
                <c:pt idx="8">
                  <c:v>2811.077722421463</c:v>
                </c:pt>
                <c:pt idx="9">
                  <c:v>2503.643307658911</c:v>
                </c:pt>
                <c:pt idx="10">
                  <c:v>2540.2958613256606</c:v>
                </c:pt>
                <c:pt idx="11">
                  <c:v>2333.5417926304563</c:v>
                </c:pt>
                <c:pt idx="12">
                  <c:v>2342.3693491302465</c:v>
                </c:pt>
                <c:pt idx="13">
                  <c:v>2299.5546849702009</c:v>
                </c:pt>
                <c:pt idx="14">
                  <c:v>2198.7186239982852</c:v>
                </c:pt>
                <c:pt idx="15">
                  <c:v>2295.3953067229027</c:v>
                </c:pt>
                <c:pt idx="16">
                  <c:v>2134.0259741499999</c:v>
                </c:pt>
                <c:pt idx="17">
                  <c:v>2202.0914201207001</c:v>
                </c:pt>
                <c:pt idx="18">
                  <c:v>2097.7017303349003</c:v>
                </c:pt>
                <c:pt idx="19">
                  <c:v>1867.4047739700572</c:v>
                </c:pt>
                <c:pt idx="20">
                  <c:v>1625.539588624925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AB-4DC7-BD67-FFC82CE04BFD}"/>
            </c:ext>
          </c:extLst>
        </c:ser>
        <c:ser>
          <c:idx val="5"/>
          <c:order val="5"/>
          <c:tx>
            <c:strRef>
              <c:f>'Section 6'!$C$138</c:f>
              <c:strCache>
                <c:ptCount val="1"/>
                <c:pt idx="0">
                  <c:v>Non-ren. waste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6'!$S$122:$AM$122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6'!$S$138:$AM$138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150.14208773462224</c:v>
                </c:pt>
                <c:pt idx="7">
                  <c:v>99.44555540262796</c:v>
                </c:pt>
                <c:pt idx="8">
                  <c:v>164.91556158684645</c:v>
                </c:pt>
                <c:pt idx="9">
                  <c:v>318.16591288185407</c:v>
                </c:pt>
                <c:pt idx="10">
                  <c:v>447.99831124534791</c:v>
                </c:pt>
                <c:pt idx="11">
                  <c:v>483.49222848348444</c:v>
                </c:pt>
                <c:pt idx="12">
                  <c:v>511.42860711450174</c:v>
                </c:pt>
                <c:pt idx="13">
                  <c:v>484.95487606150795</c:v>
                </c:pt>
                <c:pt idx="14">
                  <c:v>661.17615584487896</c:v>
                </c:pt>
                <c:pt idx="15">
                  <c:v>636.42778760584872</c:v>
                </c:pt>
                <c:pt idx="16">
                  <c:v>658.97571396011062</c:v>
                </c:pt>
                <c:pt idx="17">
                  <c:v>623.31141341533657</c:v>
                </c:pt>
                <c:pt idx="18">
                  <c:v>627.00665620326265</c:v>
                </c:pt>
                <c:pt idx="19">
                  <c:v>678.92764032735545</c:v>
                </c:pt>
                <c:pt idx="20">
                  <c:v>869.98950540747285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AB-4DC7-BD67-FFC82CE04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6'!$C$161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'Section 6'!$S$160:$AM$160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6'!$S$161:$AM$161</c:f>
              <c:numCache>
                <c:formatCode>#,##0</c:formatCode>
                <c:ptCount val="21"/>
                <c:pt idx="0">
                  <c:v>15887.258497899644</c:v>
                </c:pt>
                <c:pt idx="1">
                  <c:v>16182.828569593228</c:v>
                </c:pt>
                <c:pt idx="2">
                  <c:v>17444.72613380343</c:v>
                </c:pt>
                <c:pt idx="3">
                  <c:v>17017.822714476024</c:v>
                </c:pt>
                <c:pt idx="4">
                  <c:v>17075.802742959979</c:v>
                </c:pt>
                <c:pt idx="5">
                  <c:v>18976.663024120266</c:v>
                </c:pt>
                <c:pt idx="6">
                  <c:v>18311.72440725363</c:v>
                </c:pt>
                <c:pt idx="7">
                  <c:v>19086.572911588089</c:v>
                </c:pt>
                <c:pt idx="8">
                  <c:v>16425.082359909746</c:v>
                </c:pt>
                <c:pt idx="9">
                  <c:v>14372.706431536997</c:v>
                </c:pt>
                <c:pt idx="10">
                  <c:v>13211.555146046507</c:v>
                </c:pt>
                <c:pt idx="11">
                  <c:v>11600.030571844576</c:v>
                </c:pt>
                <c:pt idx="12">
                  <c:v>12903.537005465543</c:v>
                </c:pt>
                <c:pt idx="13">
                  <c:v>13926.31521959605</c:v>
                </c:pt>
                <c:pt idx="14">
                  <c:v>13316.77589610549</c:v>
                </c:pt>
                <c:pt idx="15">
                  <c:v>14278.271195188647</c:v>
                </c:pt>
                <c:pt idx="16">
                  <c:v>14076.055861835737</c:v>
                </c:pt>
                <c:pt idx="17">
                  <c:v>16185.485357590269</c:v>
                </c:pt>
                <c:pt idx="18">
                  <c:v>14584.164802444437</c:v>
                </c:pt>
                <c:pt idx="19">
                  <c:v>12155.170326280369</c:v>
                </c:pt>
                <c:pt idx="20">
                  <c:v>12117.543527685659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D-429C-BAFE-E9A25B3F8023}"/>
            </c:ext>
          </c:extLst>
        </c:ser>
        <c:ser>
          <c:idx val="1"/>
          <c:order val="1"/>
          <c:tx>
            <c:strRef>
              <c:f>'Section 6'!$C$162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6'!$S$160:$AM$160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6'!$S$162:$AM$162</c:f>
              <c:numCache>
                <c:formatCode>#,##0</c:formatCode>
                <c:ptCount val="21"/>
                <c:pt idx="0">
                  <c:v>11256.417904036323</c:v>
                </c:pt>
                <c:pt idx="1">
                  <c:v>11136.23897813945</c:v>
                </c:pt>
                <c:pt idx="2">
                  <c:v>11370.38747718629</c:v>
                </c:pt>
                <c:pt idx="3">
                  <c:v>9886.8080116309156</c:v>
                </c:pt>
                <c:pt idx="4">
                  <c:v>9582.6410833939517</c:v>
                </c:pt>
                <c:pt idx="5">
                  <c:v>9111.0531621854825</c:v>
                </c:pt>
                <c:pt idx="6">
                  <c:v>6450.2834773891682</c:v>
                </c:pt>
                <c:pt idx="7">
                  <c:v>6312.437508927168</c:v>
                </c:pt>
                <c:pt idx="8">
                  <c:v>4330.5240052530262</c:v>
                </c:pt>
                <c:pt idx="9">
                  <c:v>3999.2482947955314</c:v>
                </c:pt>
                <c:pt idx="10">
                  <c:v>4482.9806421350986</c:v>
                </c:pt>
                <c:pt idx="11">
                  <c:v>4204.0510133173429</c:v>
                </c:pt>
                <c:pt idx="12">
                  <c:v>3683.5182013606409</c:v>
                </c:pt>
                <c:pt idx="13">
                  <c:v>3686.3869600287485</c:v>
                </c:pt>
                <c:pt idx="14">
                  <c:v>3686.9820060062416</c:v>
                </c:pt>
                <c:pt idx="15">
                  <c:v>3905.2571856184486</c:v>
                </c:pt>
                <c:pt idx="16">
                  <c:v>3876.7132250431769</c:v>
                </c:pt>
                <c:pt idx="17">
                  <c:v>3840.5212959948881</c:v>
                </c:pt>
                <c:pt idx="18">
                  <c:v>3968.089249000619</c:v>
                </c:pt>
                <c:pt idx="19">
                  <c:v>4029.6937002342156</c:v>
                </c:pt>
                <c:pt idx="20">
                  <c:v>3914.9759997373253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D-429C-BAFE-E9A25B3F8023}"/>
            </c:ext>
          </c:extLst>
        </c:ser>
        <c:ser>
          <c:idx val="2"/>
          <c:order val="2"/>
          <c:tx>
            <c:strRef>
              <c:f>'Section 6'!$C$163</c:f>
              <c:strCache>
                <c:ptCount val="1"/>
                <c:pt idx="0">
                  <c:v>Services</c:v>
                </c:pt>
              </c:strCache>
            </c:strRef>
          </c:tx>
          <c:spPr>
            <a:pattFill prst="dkUpDiag">
              <a:fgClr>
                <a:schemeClr val="accent3"/>
              </a:fgClr>
              <a:bgClr>
                <a:schemeClr val="accent4"/>
              </a:bgClr>
            </a:pattFill>
            <a:ln>
              <a:noFill/>
            </a:ln>
            <a:effectLst/>
          </c:spPr>
          <c:invertIfNegative val="0"/>
          <c:cat>
            <c:numRef>
              <c:f>'Section 6'!$S$160:$AM$160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6'!$S$163:$AM$163</c:f>
              <c:numCache>
                <c:formatCode>#,##0</c:formatCode>
                <c:ptCount val="21"/>
                <c:pt idx="0">
                  <c:v>3852.7352009723822</c:v>
                </c:pt>
                <c:pt idx="1">
                  <c:v>3537.8151056815786</c:v>
                </c:pt>
                <c:pt idx="2">
                  <c:v>3665.3342705800683</c:v>
                </c:pt>
                <c:pt idx="3">
                  <c:v>3344.3736383534915</c:v>
                </c:pt>
                <c:pt idx="4">
                  <c:v>3125.829996418212</c:v>
                </c:pt>
                <c:pt idx="5">
                  <c:v>3253.9141026881066</c:v>
                </c:pt>
                <c:pt idx="6">
                  <c:v>2523.2013236703306</c:v>
                </c:pt>
                <c:pt idx="7">
                  <c:v>2646.6972053214081</c:v>
                </c:pt>
                <c:pt idx="8">
                  <c:v>2431.4072560493887</c:v>
                </c:pt>
                <c:pt idx="9">
                  <c:v>2320.5931680309336</c:v>
                </c:pt>
                <c:pt idx="10">
                  <c:v>2810.884478389477</c:v>
                </c:pt>
                <c:pt idx="11">
                  <c:v>2559.314442941024</c:v>
                </c:pt>
                <c:pt idx="12">
                  <c:v>2715.077667318963</c:v>
                </c:pt>
                <c:pt idx="13">
                  <c:v>2534.2992185179046</c:v>
                </c:pt>
                <c:pt idx="14">
                  <c:v>2412.8497651562875</c:v>
                </c:pt>
                <c:pt idx="15">
                  <c:v>2644.2495872452168</c:v>
                </c:pt>
                <c:pt idx="16">
                  <c:v>2458.2204476518514</c:v>
                </c:pt>
                <c:pt idx="17">
                  <c:v>2144.7311010879203</c:v>
                </c:pt>
                <c:pt idx="18">
                  <c:v>2282.4008156006653</c:v>
                </c:pt>
                <c:pt idx="19">
                  <c:v>2208.6360559029195</c:v>
                </c:pt>
                <c:pt idx="20">
                  <c:v>2261.6051434735432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ED-429C-BAFE-E9A25B3F8023}"/>
            </c:ext>
          </c:extLst>
        </c:ser>
        <c:ser>
          <c:idx val="3"/>
          <c:order val="3"/>
          <c:tx>
            <c:strRef>
              <c:f>'Section 6'!$C$164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6'!$S$160:$AM$160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6'!$S$164:$AM$164</c:f>
              <c:numCache>
                <c:formatCode>#,##0</c:formatCode>
                <c:ptCount val="21"/>
                <c:pt idx="0">
                  <c:v>3175.9390079999998</c:v>
                </c:pt>
                <c:pt idx="1">
                  <c:v>3043.6082160000001</c:v>
                </c:pt>
                <c:pt idx="2">
                  <c:v>3266.0221685257907</c:v>
                </c:pt>
                <c:pt idx="3">
                  <c:v>3130.9697538174059</c:v>
                </c:pt>
                <c:pt idx="4">
                  <c:v>2972.8285681694078</c:v>
                </c:pt>
                <c:pt idx="5">
                  <c:v>3216.5805409088489</c:v>
                </c:pt>
                <c:pt idx="6">
                  <c:v>2728.3377802940995</c:v>
                </c:pt>
                <c:pt idx="7">
                  <c:v>2580.5986985993918</c:v>
                </c:pt>
                <c:pt idx="8">
                  <c:v>2472.4825910421237</c:v>
                </c:pt>
                <c:pt idx="9">
                  <c:v>2356.0024364832407</c:v>
                </c:pt>
                <c:pt idx="10">
                  <c:v>2043.0968931239968</c:v>
                </c:pt>
                <c:pt idx="11">
                  <c:v>1830.6444630919966</c:v>
                </c:pt>
                <c:pt idx="12">
                  <c:v>1763.5926395654271</c:v>
                </c:pt>
                <c:pt idx="13">
                  <c:v>1851.8233006624209</c:v>
                </c:pt>
                <c:pt idx="14">
                  <c:v>1919.0844034800837</c:v>
                </c:pt>
                <c:pt idx="15">
                  <c:v>2040.6636671443748</c:v>
                </c:pt>
                <c:pt idx="16">
                  <c:v>2111.2347429443294</c:v>
                </c:pt>
                <c:pt idx="17">
                  <c:v>2153.6918694656119</c:v>
                </c:pt>
                <c:pt idx="18">
                  <c:v>2143.0447030737905</c:v>
                </c:pt>
                <c:pt idx="19">
                  <c:v>2951.6535016173893</c:v>
                </c:pt>
                <c:pt idx="20">
                  <c:v>2644.4907641807549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ED-429C-BAFE-E9A25B3F8023}"/>
            </c:ext>
          </c:extLst>
        </c:ser>
        <c:ser>
          <c:idx val="4"/>
          <c:order val="4"/>
          <c:tx>
            <c:strRef>
              <c:f>'Section 6'!$C$165</c:f>
              <c:strCache>
                <c:ptCount val="1"/>
                <c:pt idx="0">
                  <c:v>Fisheries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6'!$S$160:$AM$160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6'!$S$165:$AM$165</c:f>
              <c:numCache>
                <c:formatCode>#,##0</c:formatCode>
                <c:ptCount val="21"/>
                <c:pt idx="0">
                  <c:v>533.29116349166543</c:v>
                </c:pt>
                <c:pt idx="1">
                  <c:v>606.4166196102027</c:v>
                </c:pt>
                <c:pt idx="2">
                  <c:v>543.56308524048893</c:v>
                </c:pt>
                <c:pt idx="3">
                  <c:v>485.5358834719612</c:v>
                </c:pt>
                <c:pt idx="4">
                  <c:v>452.79598314243225</c:v>
                </c:pt>
                <c:pt idx="5">
                  <c:v>388.71065127480631</c:v>
                </c:pt>
                <c:pt idx="6">
                  <c:v>363.45899772452077</c:v>
                </c:pt>
                <c:pt idx="7">
                  <c:v>285.6880156182732</c:v>
                </c:pt>
                <c:pt idx="8">
                  <c:v>236.63733170946102</c:v>
                </c:pt>
                <c:pt idx="9">
                  <c:v>261.96048474241223</c:v>
                </c:pt>
                <c:pt idx="10">
                  <c:v>291.49079260320781</c:v>
                </c:pt>
                <c:pt idx="11">
                  <c:v>277.7329988083801</c:v>
                </c:pt>
                <c:pt idx="12">
                  <c:v>244.17658255371649</c:v>
                </c:pt>
                <c:pt idx="13">
                  <c:v>224.21615690586731</c:v>
                </c:pt>
                <c:pt idx="14">
                  <c:v>265.50716225072108</c:v>
                </c:pt>
                <c:pt idx="15">
                  <c:v>316.91593848252012</c:v>
                </c:pt>
                <c:pt idx="16">
                  <c:v>273.62959081858202</c:v>
                </c:pt>
                <c:pt idx="17">
                  <c:v>223.04424650089604</c:v>
                </c:pt>
                <c:pt idx="18">
                  <c:v>218.22387902038884</c:v>
                </c:pt>
                <c:pt idx="19">
                  <c:v>201.04670563171601</c:v>
                </c:pt>
                <c:pt idx="20">
                  <c:v>228.51543782586643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ED-429C-BAFE-E9A25B3F8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'Section 6'!$AM$197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197-4FB0-8980-823D939066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197-4FB0-8980-823D939066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197-4FB0-8980-823D939066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197-4FB0-8980-823D939066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197-4FB0-8980-823D939066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F53-4721-88B2-416C8C717B6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F53-4721-88B2-416C8C717B6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F53-4721-88B2-416C8C717B6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F53-4721-88B2-416C8C717B6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F53-4721-88B2-416C8C717B6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F53-4721-88B2-416C8C717B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6'!$C$198:$C$208</c:f>
              <c:strCache>
                <c:ptCount val="11"/>
                <c:pt idx="0">
                  <c:v>Road private car</c:v>
                </c:pt>
                <c:pt idx="1">
                  <c:v>Road freight</c:v>
                </c:pt>
                <c:pt idx="2">
                  <c:v>Road unspecified</c:v>
                </c:pt>
                <c:pt idx="3">
                  <c:v>Road light goods vehicle</c:v>
                </c:pt>
                <c:pt idx="4">
                  <c:v>Road fuel tourism</c:v>
                </c:pt>
                <c:pt idx="5">
                  <c:v>Road public passenger</c:v>
                </c:pt>
                <c:pt idx="6">
                  <c:v>International aviation</c:v>
                </c:pt>
                <c:pt idx="7">
                  <c:v>Navigation</c:v>
                </c:pt>
                <c:pt idx="8">
                  <c:v>Rail</c:v>
                </c:pt>
                <c:pt idx="9">
                  <c:v>Pipeline</c:v>
                </c:pt>
                <c:pt idx="10">
                  <c:v>Domestic aviation</c:v>
                </c:pt>
              </c:strCache>
            </c:strRef>
          </c:cat>
          <c:val>
            <c:numRef>
              <c:f>'Section 6'!$AM$198:$AM$208</c:f>
              <c:numCache>
                <c:formatCode>#,##0</c:formatCode>
                <c:ptCount val="11"/>
                <c:pt idx="0">
                  <c:v>24137.654291945884</c:v>
                </c:pt>
                <c:pt idx="1">
                  <c:v>9322.1742730739006</c:v>
                </c:pt>
                <c:pt idx="2">
                  <c:v>5234.5246018705266</c:v>
                </c:pt>
                <c:pt idx="3">
                  <c:v>3479.1662818503946</c:v>
                </c:pt>
                <c:pt idx="4">
                  <c:v>2045.4176838573244</c:v>
                </c:pt>
                <c:pt idx="5">
                  <c:v>1508.9508369973885</c:v>
                </c:pt>
                <c:pt idx="6">
                  <c:v>13277.390009685128</c:v>
                </c:pt>
                <c:pt idx="7">
                  <c:v>1075.6308045159763</c:v>
                </c:pt>
                <c:pt idx="8">
                  <c:v>467.63364011521219</c:v>
                </c:pt>
                <c:pt idx="9">
                  <c:v>173.06894818524322</c:v>
                </c:pt>
                <c:pt idx="10">
                  <c:v>88.618996139659572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97-4FB0-8980-823D93906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6'!$C$198</c:f>
              <c:strCache>
                <c:ptCount val="1"/>
                <c:pt idx="0">
                  <c:v>Road private car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6'!$S$197:$AM$197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6'!$S$198:$AM$198</c:f>
              <c:numCache>
                <c:formatCode>#,##0</c:formatCode>
                <c:ptCount val="21"/>
                <c:pt idx="0">
                  <c:v>20305.936073611792</c:v>
                </c:pt>
                <c:pt idx="1">
                  <c:v>21136.088459282928</c:v>
                </c:pt>
                <c:pt idx="2">
                  <c:v>21997.970795008263</c:v>
                </c:pt>
                <c:pt idx="3">
                  <c:v>23325.549914884032</c:v>
                </c:pt>
                <c:pt idx="4">
                  <c:v>24254.344338109888</c:v>
                </c:pt>
                <c:pt idx="5">
                  <c:v>24547.198802768318</c:v>
                </c:pt>
                <c:pt idx="6">
                  <c:v>23924.967790032031</c:v>
                </c:pt>
                <c:pt idx="7">
                  <c:v>23411.201529293608</c:v>
                </c:pt>
                <c:pt idx="8">
                  <c:v>23805.582652547993</c:v>
                </c:pt>
                <c:pt idx="9">
                  <c:v>23894.834369849726</c:v>
                </c:pt>
                <c:pt idx="10">
                  <c:v>24451.452330324919</c:v>
                </c:pt>
                <c:pt idx="11">
                  <c:v>25076.372208515048</c:v>
                </c:pt>
                <c:pt idx="12">
                  <c:v>25189.991672457829</c:v>
                </c:pt>
                <c:pt idx="13">
                  <c:v>24809.205258150465</c:v>
                </c:pt>
                <c:pt idx="14">
                  <c:v>24351.442508763037</c:v>
                </c:pt>
                <c:pt idx="15">
                  <c:v>24339.918648133105</c:v>
                </c:pt>
                <c:pt idx="16">
                  <c:v>24600.378824600812</c:v>
                </c:pt>
                <c:pt idx="17">
                  <c:v>20110.278706135119</c:v>
                </c:pt>
                <c:pt idx="18">
                  <c:v>21327.139588174217</c:v>
                </c:pt>
                <c:pt idx="19">
                  <c:v>23076.754320967542</c:v>
                </c:pt>
                <c:pt idx="20">
                  <c:v>24137.654291945884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49-445B-A01B-30532AE31910}"/>
            </c:ext>
          </c:extLst>
        </c:ser>
        <c:ser>
          <c:idx val="1"/>
          <c:order val="1"/>
          <c:tx>
            <c:strRef>
              <c:f>'Section 6'!$C$199</c:f>
              <c:strCache>
                <c:ptCount val="1"/>
                <c:pt idx="0">
                  <c:v>Road freight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6'!$S$197:$AM$197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6'!$S$199:$AM$199</c:f>
              <c:numCache>
                <c:formatCode>#,##0</c:formatCode>
                <c:ptCount val="21"/>
                <c:pt idx="0">
                  <c:v>11834.305373000001</c:v>
                </c:pt>
                <c:pt idx="1">
                  <c:v>12503.357176000001</c:v>
                </c:pt>
                <c:pt idx="2">
                  <c:v>12931.460745076069</c:v>
                </c:pt>
                <c:pt idx="3">
                  <c:v>12510.345820993085</c:v>
                </c:pt>
                <c:pt idx="4">
                  <c:v>13314.305615383571</c:v>
                </c:pt>
                <c:pt idx="5">
                  <c:v>12285.442377000001</c:v>
                </c:pt>
                <c:pt idx="6">
                  <c:v>9125.0724500000015</c:v>
                </c:pt>
                <c:pt idx="7">
                  <c:v>8003.9055600000002</c:v>
                </c:pt>
                <c:pt idx="8">
                  <c:v>7353.0395880000024</c:v>
                </c:pt>
                <c:pt idx="9">
                  <c:v>7319.0148600000002</c:v>
                </c:pt>
                <c:pt idx="10">
                  <c:v>6759.0861839999998</c:v>
                </c:pt>
                <c:pt idx="11">
                  <c:v>7228.3067768437686</c:v>
                </c:pt>
                <c:pt idx="12">
                  <c:v>7281.4399956238512</c:v>
                </c:pt>
                <c:pt idx="13">
                  <c:v>8553.6705109517607</c:v>
                </c:pt>
                <c:pt idx="14">
                  <c:v>8697.9215587930594</c:v>
                </c:pt>
                <c:pt idx="15">
                  <c:v>8533.8953966493191</c:v>
                </c:pt>
                <c:pt idx="16">
                  <c:v>9178.810294349747</c:v>
                </c:pt>
                <c:pt idx="17">
                  <c:v>8426.4860162432597</c:v>
                </c:pt>
                <c:pt idx="18">
                  <c:v>9252.6910097143264</c:v>
                </c:pt>
                <c:pt idx="19">
                  <c:v>9167.6078904580427</c:v>
                </c:pt>
                <c:pt idx="20">
                  <c:v>9322.1742730739006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49-445B-A01B-30532AE31910}"/>
            </c:ext>
          </c:extLst>
        </c:ser>
        <c:ser>
          <c:idx val="2"/>
          <c:order val="2"/>
          <c:tx>
            <c:strRef>
              <c:f>'Section 6'!$C$200</c:f>
              <c:strCache>
                <c:ptCount val="1"/>
                <c:pt idx="0">
                  <c:v>Road unspecified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6'!$S$197:$AM$197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6'!$S$200:$AM$200</c:f>
              <c:numCache>
                <c:formatCode>#,##0</c:formatCode>
                <c:ptCount val="21"/>
                <c:pt idx="0">
                  <c:v>2051.1368198016871</c:v>
                </c:pt>
                <c:pt idx="1">
                  <c:v>3493.4689845673379</c:v>
                </c:pt>
                <c:pt idx="2">
                  <c:v>6756.5335966211451</c:v>
                </c:pt>
                <c:pt idx="3">
                  <c:v>7821.2469819038852</c:v>
                </c:pt>
                <c:pt idx="4">
                  <c:v>7440.9038534644569</c:v>
                </c:pt>
                <c:pt idx="5">
                  <c:v>3806.5435204587566</c:v>
                </c:pt>
                <c:pt idx="6">
                  <c:v>4391.578042112912</c:v>
                </c:pt>
                <c:pt idx="7">
                  <c:v>3004.6296179770056</c:v>
                </c:pt>
                <c:pt idx="8">
                  <c:v>2552.9838043094164</c:v>
                </c:pt>
                <c:pt idx="9">
                  <c:v>1787.3081812036025</c:v>
                </c:pt>
                <c:pt idx="10">
                  <c:v>2071.2826476442515</c:v>
                </c:pt>
                <c:pt idx="11">
                  <c:v>1518.236942816128</c:v>
                </c:pt>
                <c:pt idx="12">
                  <c:v>1554.838773049308</c:v>
                </c:pt>
                <c:pt idx="13">
                  <c:v>2409.3179765098316</c:v>
                </c:pt>
                <c:pt idx="14">
                  <c:v>5314.2400856618433</c:v>
                </c:pt>
                <c:pt idx="15">
                  <c:v>5683.5884318908929</c:v>
                </c:pt>
                <c:pt idx="16">
                  <c:v>4516.1136991549674</c:v>
                </c:pt>
                <c:pt idx="17">
                  <c:v>4677.7283638540293</c:v>
                </c:pt>
                <c:pt idx="18">
                  <c:v>3879.3909712334635</c:v>
                </c:pt>
                <c:pt idx="19">
                  <c:v>5186.0457950476248</c:v>
                </c:pt>
                <c:pt idx="20">
                  <c:v>5234.5246018705266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49-445B-A01B-30532AE31910}"/>
            </c:ext>
          </c:extLst>
        </c:ser>
        <c:ser>
          <c:idx val="3"/>
          <c:order val="3"/>
          <c:tx>
            <c:strRef>
              <c:f>'Section 6'!$C$201</c:f>
              <c:strCache>
                <c:ptCount val="1"/>
                <c:pt idx="0">
                  <c:v>Road light goods vehicle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6'!$S$197:$AM$197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6'!$S$201:$AM$201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4702.984443195619</c:v>
                </c:pt>
                <c:pt idx="6">
                  <c:v>4346.803535440662</c:v>
                </c:pt>
                <c:pt idx="7">
                  <c:v>4045.6687936098588</c:v>
                </c:pt>
                <c:pt idx="8">
                  <c:v>3948.4463247967515</c:v>
                </c:pt>
                <c:pt idx="9">
                  <c:v>3819.8846638423547</c:v>
                </c:pt>
                <c:pt idx="10">
                  <c:v>4125.3913202152526</c:v>
                </c:pt>
                <c:pt idx="11">
                  <c:v>4332.4770435985001</c:v>
                </c:pt>
                <c:pt idx="12">
                  <c:v>4385.1440861024457</c:v>
                </c:pt>
                <c:pt idx="13">
                  <c:v>4176.9399227924223</c:v>
                </c:pt>
                <c:pt idx="14">
                  <c:v>4095.9703202770452</c:v>
                </c:pt>
                <c:pt idx="15">
                  <c:v>3965.2453558611955</c:v>
                </c:pt>
                <c:pt idx="16">
                  <c:v>3818.0730273232402</c:v>
                </c:pt>
                <c:pt idx="17">
                  <c:v>3448.435920664986</c:v>
                </c:pt>
                <c:pt idx="18">
                  <c:v>3196.0729761863558</c:v>
                </c:pt>
                <c:pt idx="19">
                  <c:v>3513.2522877504903</c:v>
                </c:pt>
                <c:pt idx="20">
                  <c:v>3479.1662818503946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49-445B-A01B-30532AE31910}"/>
            </c:ext>
          </c:extLst>
        </c:ser>
        <c:ser>
          <c:idx val="4"/>
          <c:order val="4"/>
          <c:tx>
            <c:strRef>
              <c:f>'Section 6'!$C$202</c:f>
              <c:strCache>
                <c:ptCount val="1"/>
                <c:pt idx="0">
                  <c:v>Road fuel tourism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6'!$S$197:$AM$197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6'!$S$202:$AM$202</c:f>
              <c:numCache>
                <c:formatCode>#,##0</c:formatCode>
                <c:ptCount val="21"/>
                <c:pt idx="0">
                  <c:v>7096.2233205726261</c:v>
                </c:pt>
                <c:pt idx="1">
                  <c:v>6671.167888467111</c:v>
                </c:pt>
                <c:pt idx="2">
                  <c:v>4503.9081531721531</c:v>
                </c:pt>
                <c:pt idx="3">
                  <c:v>4735.3656079793072</c:v>
                </c:pt>
                <c:pt idx="4">
                  <c:v>6056.3460269503321</c:v>
                </c:pt>
                <c:pt idx="5">
                  <c:v>2945.3448324122378</c:v>
                </c:pt>
                <c:pt idx="6">
                  <c:v>2465.0751984602307</c:v>
                </c:pt>
                <c:pt idx="7">
                  <c:v>2659.0501881270507</c:v>
                </c:pt>
                <c:pt idx="8">
                  <c:v>2675.6641621627027</c:v>
                </c:pt>
                <c:pt idx="9">
                  <c:v>1970.9894772702407</c:v>
                </c:pt>
                <c:pt idx="10">
                  <c:v>2442.0200209559125</c:v>
                </c:pt>
                <c:pt idx="11">
                  <c:v>2814.0969302259969</c:v>
                </c:pt>
                <c:pt idx="12">
                  <c:v>4514.5465834646129</c:v>
                </c:pt>
                <c:pt idx="13">
                  <c:v>4467.6468162345182</c:v>
                </c:pt>
                <c:pt idx="14">
                  <c:v>1917.4196670364456</c:v>
                </c:pt>
                <c:pt idx="15">
                  <c:v>2169.3375993594368</c:v>
                </c:pt>
                <c:pt idx="16">
                  <c:v>2892.2311619515672</c:v>
                </c:pt>
                <c:pt idx="17">
                  <c:v>936.27553619622745</c:v>
                </c:pt>
                <c:pt idx="18">
                  <c:v>2411.3206606653807</c:v>
                </c:pt>
                <c:pt idx="19">
                  <c:v>2288.731783853711</c:v>
                </c:pt>
                <c:pt idx="20">
                  <c:v>2045.4176838573244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49-445B-A01B-30532AE31910}"/>
            </c:ext>
          </c:extLst>
        </c:ser>
        <c:ser>
          <c:idx val="5"/>
          <c:order val="5"/>
          <c:tx>
            <c:strRef>
              <c:f>'Section 6'!$C$203</c:f>
              <c:strCache>
                <c:ptCount val="1"/>
                <c:pt idx="0">
                  <c:v>Road public passenger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6'!$S$197:$AM$197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6'!$S$203:$AM$203</c:f>
              <c:numCache>
                <c:formatCode>#,##0</c:formatCode>
                <c:ptCount val="21"/>
                <c:pt idx="0">
                  <c:v>1509.9614014223266</c:v>
                </c:pt>
                <c:pt idx="1">
                  <c:v>1507.9006831298607</c:v>
                </c:pt>
                <c:pt idx="2">
                  <c:v>1830.5925801703906</c:v>
                </c:pt>
                <c:pt idx="3">
                  <c:v>1860.4999470849752</c:v>
                </c:pt>
                <c:pt idx="4">
                  <c:v>1950.3142793164463</c:v>
                </c:pt>
                <c:pt idx="5">
                  <c:v>2372.7427587081006</c:v>
                </c:pt>
                <c:pt idx="6">
                  <c:v>2118.8848694499179</c:v>
                </c:pt>
                <c:pt idx="7">
                  <c:v>1918.7392748155544</c:v>
                </c:pt>
                <c:pt idx="8">
                  <c:v>1788.5199073048052</c:v>
                </c:pt>
                <c:pt idx="9">
                  <c:v>1730.9665388208962</c:v>
                </c:pt>
                <c:pt idx="10">
                  <c:v>1654.4258619389357</c:v>
                </c:pt>
                <c:pt idx="11">
                  <c:v>1577.5193598048993</c:v>
                </c:pt>
                <c:pt idx="12">
                  <c:v>1549.6859516405211</c:v>
                </c:pt>
                <c:pt idx="13">
                  <c:v>1544.8133910521592</c:v>
                </c:pt>
                <c:pt idx="14">
                  <c:v>1510.0860033653237</c:v>
                </c:pt>
                <c:pt idx="15">
                  <c:v>1593.2826965530039</c:v>
                </c:pt>
                <c:pt idx="16">
                  <c:v>1587.9299923937822</c:v>
                </c:pt>
                <c:pt idx="17">
                  <c:v>1381.953023509913</c:v>
                </c:pt>
                <c:pt idx="18">
                  <c:v>1402.309829375653</c:v>
                </c:pt>
                <c:pt idx="19">
                  <c:v>1453.3968218012017</c:v>
                </c:pt>
                <c:pt idx="20">
                  <c:v>1508.9508369973885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49-445B-A01B-30532AE31910}"/>
            </c:ext>
          </c:extLst>
        </c:ser>
        <c:ser>
          <c:idx val="6"/>
          <c:order val="6"/>
          <c:tx>
            <c:strRef>
              <c:f>'Section 6'!$C$204</c:f>
              <c:strCache>
                <c:ptCount val="1"/>
                <c:pt idx="0">
                  <c:v>International aviation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6'!$S$197:$AM$197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6'!$S$204:$AM$204</c:f>
              <c:numCache>
                <c:formatCode>#,##0</c:formatCode>
                <c:ptCount val="21"/>
                <c:pt idx="0">
                  <c:v>8857.3581663997156</c:v>
                </c:pt>
                <c:pt idx="1">
                  <c:v>8392.7852339411293</c:v>
                </c:pt>
                <c:pt idx="2">
                  <c:v>9675.8748877392009</c:v>
                </c:pt>
                <c:pt idx="3">
                  <c:v>11152.635746664097</c:v>
                </c:pt>
                <c:pt idx="4">
                  <c:v>11824.00365112956</c:v>
                </c:pt>
                <c:pt idx="5">
                  <c:v>10990.881666492734</c:v>
                </c:pt>
                <c:pt idx="6">
                  <c:v>8676.0878426260715</c:v>
                </c:pt>
                <c:pt idx="7">
                  <c:v>8973.3557930537918</c:v>
                </c:pt>
                <c:pt idx="8">
                  <c:v>8048.6509370572176</c:v>
                </c:pt>
                <c:pt idx="9">
                  <c:v>6761.8920459270166</c:v>
                </c:pt>
                <c:pt idx="10">
                  <c:v>7801.9629372039526</c:v>
                </c:pt>
                <c:pt idx="11">
                  <c:v>8651.5907952946236</c:v>
                </c:pt>
                <c:pt idx="12">
                  <c:v>9792.8649732211325</c:v>
                </c:pt>
                <c:pt idx="13">
                  <c:v>10043.279983809656</c:v>
                </c:pt>
                <c:pt idx="14">
                  <c:v>11817.045092681235</c:v>
                </c:pt>
                <c:pt idx="15">
                  <c:v>12768.718425786479</c:v>
                </c:pt>
                <c:pt idx="16">
                  <c:v>12913.966090004023</c:v>
                </c:pt>
                <c:pt idx="17">
                  <c:v>4582.1720401148214</c:v>
                </c:pt>
                <c:pt idx="18">
                  <c:v>5117.0209552651904</c:v>
                </c:pt>
                <c:pt idx="19">
                  <c:v>11760.452155986373</c:v>
                </c:pt>
                <c:pt idx="20">
                  <c:v>13277.390009685128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49-445B-A01B-30532AE31910}"/>
            </c:ext>
          </c:extLst>
        </c:ser>
        <c:ser>
          <c:idx val="7"/>
          <c:order val="7"/>
          <c:tx>
            <c:strRef>
              <c:f>'Section 6'!$C$205</c:f>
              <c:strCache>
                <c:ptCount val="1"/>
                <c:pt idx="0">
                  <c:v>Navigation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'Section 6'!$S$197:$AM$197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6'!$S$205:$AM$205</c:f>
              <c:numCache>
                <c:formatCode>#,##0</c:formatCode>
                <c:ptCount val="21"/>
                <c:pt idx="0">
                  <c:v>453.07434189492335</c:v>
                </c:pt>
                <c:pt idx="1">
                  <c:v>638.0221731106783</c:v>
                </c:pt>
                <c:pt idx="2">
                  <c:v>578.30447105592327</c:v>
                </c:pt>
                <c:pt idx="3">
                  <c:v>938.02410860199029</c:v>
                </c:pt>
                <c:pt idx="4">
                  <c:v>740.7629777530783</c:v>
                </c:pt>
                <c:pt idx="5">
                  <c:v>767.78751120982383</c:v>
                </c:pt>
                <c:pt idx="6">
                  <c:v>748.23661339247496</c:v>
                </c:pt>
                <c:pt idx="7">
                  <c:v>750.47344279739764</c:v>
                </c:pt>
                <c:pt idx="8">
                  <c:v>651.51196405959683</c:v>
                </c:pt>
                <c:pt idx="9">
                  <c:v>688.51806461317653</c:v>
                </c:pt>
                <c:pt idx="10">
                  <c:v>673.47307739007078</c:v>
                </c:pt>
                <c:pt idx="11">
                  <c:v>843.08168340653197</c:v>
                </c:pt>
                <c:pt idx="12">
                  <c:v>831.53946581535058</c:v>
                </c:pt>
                <c:pt idx="13">
                  <c:v>999.26166181387214</c:v>
                </c:pt>
                <c:pt idx="14">
                  <c:v>882.34635884497948</c:v>
                </c:pt>
                <c:pt idx="15">
                  <c:v>975.91661353547636</c:v>
                </c:pt>
                <c:pt idx="16">
                  <c:v>1039.3921404044206</c:v>
                </c:pt>
                <c:pt idx="17">
                  <c:v>1271.1057462005074</c:v>
                </c:pt>
                <c:pt idx="18">
                  <c:v>1359.2541412244125</c:v>
                </c:pt>
                <c:pt idx="19">
                  <c:v>1146.7136831170246</c:v>
                </c:pt>
                <c:pt idx="20">
                  <c:v>1075.6308045159763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149-445B-A01B-30532AE31910}"/>
            </c:ext>
          </c:extLst>
        </c:ser>
        <c:ser>
          <c:idx val="8"/>
          <c:order val="8"/>
          <c:tx>
            <c:strRef>
              <c:f>'Section 6'!$C$206</c:f>
              <c:strCache>
                <c:ptCount val="1"/>
                <c:pt idx="0">
                  <c:v>Rail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6'!$S$197:$AM$197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6'!$S$206:$AM$206</c:f>
              <c:numCache>
                <c:formatCode>#,##0</c:formatCode>
                <c:ptCount val="21"/>
                <c:pt idx="0">
                  <c:v>491.94900000000001</c:v>
                </c:pt>
                <c:pt idx="1">
                  <c:v>518.69799999999998</c:v>
                </c:pt>
                <c:pt idx="2">
                  <c:v>463.08652791878177</c:v>
                </c:pt>
                <c:pt idx="3">
                  <c:v>463.08652791878177</c:v>
                </c:pt>
                <c:pt idx="4">
                  <c:v>500.80518006091376</c:v>
                </c:pt>
                <c:pt idx="5">
                  <c:v>530.75002410318791</c:v>
                </c:pt>
                <c:pt idx="6">
                  <c:v>465.71825374580715</c:v>
                </c:pt>
                <c:pt idx="7">
                  <c:v>462.15957117805084</c:v>
                </c:pt>
                <c:pt idx="8">
                  <c:v>467.1638822651438</c:v>
                </c:pt>
                <c:pt idx="9">
                  <c:v>447.31781789100251</c:v>
                </c:pt>
                <c:pt idx="10">
                  <c:v>445.46826804714118</c:v>
                </c:pt>
                <c:pt idx="11">
                  <c:v>408.65643077134746</c:v>
                </c:pt>
                <c:pt idx="12">
                  <c:v>416.47438101910404</c:v>
                </c:pt>
                <c:pt idx="13">
                  <c:v>424.15510912690456</c:v>
                </c:pt>
                <c:pt idx="14">
                  <c:v>437.85083255821479</c:v>
                </c:pt>
                <c:pt idx="15">
                  <c:v>442.44266934721219</c:v>
                </c:pt>
                <c:pt idx="16">
                  <c:v>462.99179158141675</c:v>
                </c:pt>
                <c:pt idx="17">
                  <c:v>368.87022683513101</c:v>
                </c:pt>
                <c:pt idx="18">
                  <c:v>398.92017724203561</c:v>
                </c:pt>
                <c:pt idx="19">
                  <c:v>446.01027211098562</c:v>
                </c:pt>
                <c:pt idx="20">
                  <c:v>467.63364011521219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149-445B-A01B-30532AE31910}"/>
            </c:ext>
          </c:extLst>
        </c:ser>
        <c:ser>
          <c:idx val="9"/>
          <c:order val="9"/>
          <c:tx>
            <c:strRef>
              <c:f>'Section 6'!$C$207</c:f>
              <c:strCache>
                <c:ptCount val="1"/>
                <c:pt idx="0">
                  <c:v>Pipeline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6'!$S$197:$AM$197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6'!$S$207:$AM$207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25.625715791666671</c:v>
                </c:pt>
                <c:pt idx="3">
                  <c:v>21.500000000000004</c:v>
                </c:pt>
                <c:pt idx="4">
                  <c:v>15.594444444444445</c:v>
                </c:pt>
                <c:pt idx="5">
                  <c:v>14.756728091111114</c:v>
                </c:pt>
                <c:pt idx="6">
                  <c:v>15.0091060488</c:v>
                </c:pt>
                <c:pt idx="7">
                  <c:v>24.45382772613889</c:v>
                </c:pt>
                <c:pt idx="8">
                  <c:v>42.239954206305555</c:v>
                </c:pt>
                <c:pt idx="9">
                  <c:v>48.125437031838899</c:v>
                </c:pt>
                <c:pt idx="10">
                  <c:v>40.087124423249172</c:v>
                </c:pt>
                <c:pt idx="11">
                  <c:v>32.841127627222221</c:v>
                </c:pt>
                <c:pt idx="12">
                  <c:v>45.496913698224631</c:v>
                </c:pt>
                <c:pt idx="13">
                  <c:v>247.40659670724901</c:v>
                </c:pt>
                <c:pt idx="14">
                  <c:v>235.09865086165715</c:v>
                </c:pt>
                <c:pt idx="15">
                  <c:v>262.03683523392084</c:v>
                </c:pt>
                <c:pt idx="16">
                  <c:v>197.87832983900927</c:v>
                </c:pt>
                <c:pt idx="17">
                  <c:v>176.48817653055502</c:v>
                </c:pt>
                <c:pt idx="18">
                  <c:v>176.04961057646693</c:v>
                </c:pt>
                <c:pt idx="19">
                  <c:v>185.26793521393424</c:v>
                </c:pt>
                <c:pt idx="20">
                  <c:v>173.06894818524322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149-445B-A01B-30532AE31910}"/>
            </c:ext>
          </c:extLst>
        </c:ser>
        <c:ser>
          <c:idx val="10"/>
          <c:order val="10"/>
          <c:tx>
            <c:strRef>
              <c:f>'Section 6'!$C$208</c:f>
              <c:strCache>
                <c:ptCount val="1"/>
                <c:pt idx="0">
                  <c:v>Domestic aviation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'Section 6'!$S$197:$AM$197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6'!$S$208:$AM$208</c:f>
              <c:numCache>
                <c:formatCode>#,##0</c:formatCode>
                <c:ptCount val="21"/>
                <c:pt idx="0">
                  <c:v>274.86861595979957</c:v>
                </c:pt>
                <c:pt idx="1">
                  <c:v>262.3650191343429</c:v>
                </c:pt>
                <c:pt idx="2">
                  <c:v>309.70689341345985</c:v>
                </c:pt>
                <c:pt idx="3">
                  <c:v>355.33994157796462</c:v>
                </c:pt>
                <c:pt idx="4">
                  <c:v>328.26004897566872</c:v>
                </c:pt>
                <c:pt idx="5">
                  <c:v>310.9558692647401</c:v>
                </c:pt>
                <c:pt idx="6">
                  <c:v>253.27362499386683</c:v>
                </c:pt>
                <c:pt idx="7">
                  <c:v>191.16804121029858</c:v>
                </c:pt>
                <c:pt idx="8">
                  <c:v>95.276899175911566</c:v>
                </c:pt>
                <c:pt idx="9">
                  <c:v>57.98790924033743</c:v>
                </c:pt>
                <c:pt idx="10">
                  <c:v>59.496752776081649</c:v>
                </c:pt>
                <c:pt idx="11">
                  <c:v>56.841780998557823</c:v>
                </c:pt>
                <c:pt idx="12">
                  <c:v>60.49807563310555</c:v>
                </c:pt>
                <c:pt idx="13">
                  <c:v>65.164926702457777</c:v>
                </c:pt>
                <c:pt idx="14">
                  <c:v>67.890359911785552</c:v>
                </c:pt>
                <c:pt idx="15">
                  <c:v>65.130727698907762</c:v>
                </c:pt>
                <c:pt idx="16">
                  <c:v>69.79419688897282</c:v>
                </c:pt>
                <c:pt idx="17">
                  <c:v>54.088594267164439</c:v>
                </c:pt>
                <c:pt idx="18">
                  <c:v>76.252562970524437</c:v>
                </c:pt>
                <c:pt idx="19">
                  <c:v>83.30979576474445</c:v>
                </c:pt>
                <c:pt idx="20">
                  <c:v>88.618996139659572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49-445B-A01B-30532AE31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6'!$C$249</c:f>
              <c:strCache>
                <c:ptCount val="1"/>
                <c:pt idx="0">
                  <c:v>Diesel / gasoil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6'!$S$236:$AM$236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6'!$S$249:$AM$249</c:f>
              <c:numCache>
                <c:formatCode>General</c:formatCode>
                <c:ptCount val="21"/>
                <c:pt idx="0">
                  <c:v>23946.521005894923</c:v>
                </c:pt>
                <c:pt idx="1">
                  <c:v>26143.179717110681</c:v>
                </c:pt>
                <c:pt idx="2">
                  <c:v>27660.072245483407</c:v>
                </c:pt>
                <c:pt idx="3">
                  <c:v>30123.495785728781</c:v>
                </c:pt>
                <c:pt idx="4">
                  <c:v>32081.8291842338</c:v>
                </c:pt>
                <c:pt idx="5">
                  <c:v>30412.701705146905</c:v>
                </c:pt>
                <c:pt idx="6">
                  <c:v>27658.939444924323</c:v>
                </c:pt>
                <c:pt idx="7">
                  <c:v>25999.529740628735</c:v>
                </c:pt>
                <c:pt idx="8">
                  <c:v>25834.063415598663</c:v>
                </c:pt>
                <c:pt idx="9">
                  <c:v>25870.175096666473</c:v>
                </c:pt>
                <c:pt idx="10">
                  <c:v>27503.622599892729</c:v>
                </c:pt>
                <c:pt idx="11">
                  <c:v>29248.829402832249</c:v>
                </c:pt>
                <c:pt idx="12">
                  <c:v>31715.614164988852</c:v>
                </c:pt>
                <c:pt idx="13">
                  <c:v>34323.884816498779</c:v>
                </c:pt>
                <c:pt idx="14">
                  <c:v>34804.511406420927</c:v>
                </c:pt>
                <c:pt idx="15">
                  <c:v>36306.167389952214</c:v>
                </c:pt>
                <c:pt idx="16">
                  <c:v>36797.413911705808</c:v>
                </c:pt>
                <c:pt idx="17">
                  <c:v>31834.34239109181</c:v>
                </c:pt>
                <c:pt idx="18">
                  <c:v>33975.232288294203</c:v>
                </c:pt>
                <c:pt idx="19">
                  <c:v>35502.21458469057</c:v>
                </c:pt>
                <c:pt idx="20">
                  <c:v>35097.760472637303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D-413B-835E-DFA044C6A6BC}"/>
            </c:ext>
          </c:extLst>
        </c:ser>
        <c:ser>
          <c:idx val="1"/>
          <c:order val="1"/>
          <c:tx>
            <c:strRef>
              <c:f>'Section 6'!$C$250</c:f>
              <c:strCache>
                <c:ptCount val="1"/>
                <c:pt idx="0">
                  <c:v>Jet kerosene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6'!$S$236:$AM$236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6'!$S$250:$AM$250</c:f>
              <c:numCache>
                <c:formatCode>General</c:formatCode>
                <c:ptCount val="21"/>
                <c:pt idx="0">
                  <c:v>9113.9142721331009</c:v>
                </c:pt>
                <c:pt idx="1">
                  <c:v>8636.1646950000013</c:v>
                </c:pt>
                <c:pt idx="2">
                  <c:v>9967.3907934545477</c:v>
                </c:pt>
                <c:pt idx="3">
                  <c:v>11489.038946908728</c:v>
                </c:pt>
                <c:pt idx="4">
                  <c:v>12133.914144549675</c:v>
                </c:pt>
                <c:pt idx="5">
                  <c:v>11282.607201535253</c:v>
                </c:pt>
                <c:pt idx="6">
                  <c:v>8919.2416877310479</c:v>
                </c:pt>
                <c:pt idx="7">
                  <c:v>9153.5508000418686</c:v>
                </c:pt>
                <c:pt idx="8">
                  <c:v>8134.099631222266</c:v>
                </c:pt>
                <c:pt idx="9">
                  <c:v>6811.3587887006988</c:v>
                </c:pt>
                <c:pt idx="10">
                  <c:v>7850.9820937578115</c:v>
                </c:pt>
                <c:pt idx="11">
                  <c:v>8699.5594652087366</c:v>
                </c:pt>
                <c:pt idx="12">
                  <c:v>9844.6629740786811</c:v>
                </c:pt>
                <c:pt idx="13">
                  <c:v>10098.954703874337</c:v>
                </c:pt>
                <c:pt idx="14">
                  <c:v>11876.081792037465</c:v>
                </c:pt>
                <c:pt idx="15">
                  <c:v>12826.078116707609</c:v>
                </c:pt>
                <c:pt idx="16">
                  <c:v>12975.053422781884</c:v>
                </c:pt>
                <c:pt idx="17">
                  <c:v>4627.4436729375411</c:v>
                </c:pt>
                <c:pt idx="18">
                  <c:v>5184.2914107912711</c:v>
                </c:pt>
                <c:pt idx="19">
                  <c:v>11836.348731306673</c:v>
                </c:pt>
                <c:pt idx="20">
                  <c:v>13358.797630491455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D-413B-835E-DFA044C6A6BC}"/>
            </c:ext>
          </c:extLst>
        </c:ser>
        <c:ser>
          <c:idx val="2"/>
          <c:order val="2"/>
          <c:tx>
            <c:strRef>
              <c:f>'Section 6'!$C$251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6'!$S$236:$AM$236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6'!$S$251:$AM$251</c:f>
              <c:numCache>
                <c:formatCode>General</c:formatCode>
                <c:ptCount val="21"/>
                <c:pt idx="0">
                  <c:v>19605.76853683525</c:v>
                </c:pt>
                <c:pt idx="1">
                  <c:v>20125.934688725109</c:v>
                </c:pt>
                <c:pt idx="2">
                  <c:v>21189.177224158386</c:v>
                </c:pt>
                <c:pt idx="3">
                  <c:v>21508.466969490859</c:v>
                </c:pt>
                <c:pt idx="4">
                  <c:v>21930.185767392843</c:v>
                </c:pt>
                <c:pt idx="5">
                  <c:v>20908.599298851666</c:v>
                </c:pt>
                <c:pt idx="6">
                  <c:v>19030.349140967341</c:v>
                </c:pt>
                <c:pt idx="7">
                  <c:v>17184.419505631889</c:v>
                </c:pt>
                <c:pt idx="8">
                  <c:v>16274.943265755983</c:v>
                </c:pt>
                <c:pt idx="9">
                  <c:v>14798.548300730898</c:v>
                </c:pt>
                <c:pt idx="10">
                  <c:v>13925.191458621273</c:v>
                </c:pt>
                <c:pt idx="11">
                  <c:v>13182.814913667362</c:v>
                </c:pt>
                <c:pt idx="12">
                  <c:v>12496.992065686994</c:v>
                </c:pt>
                <c:pt idx="13">
                  <c:v>11662.88633098171</c:v>
                </c:pt>
                <c:pt idx="14">
                  <c:v>10516.986914155097</c:v>
                </c:pt>
                <c:pt idx="15">
                  <c:v>9585.9696282125224</c:v>
                </c:pt>
                <c:pt idx="16">
                  <c:v>9082.1703254075474</c:v>
                </c:pt>
                <c:pt idx="17">
                  <c:v>6727.1116254808885</c:v>
                </c:pt>
                <c:pt idx="18">
                  <c:v>7126.223321649557</c:v>
                </c:pt>
                <c:pt idx="19">
                  <c:v>8115.8194584991115</c:v>
                </c:pt>
                <c:pt idx="20">
                  <c:v>8646.6667610006662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ED-413B-835E-DFA044C6A6BC}"/>
            </c:ext>
          </c:extLst>
        </c:ser>
        <c:ser>
          <c:idx val="3"/>
          <c:order val="3"/>
          <c:tx>
            <c:strRef>
              <c:f>'Section 6'!$C$252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'Section 6'!$S$236:$AM$236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6'!$S$252:$AM$252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12.675313843560001</c:v>
                </c:pt>
                <c:pt idx="3">
                  <c:v>23.460307556406235</c:v>
                </c:pt>
                <c:pt idx="4">
                  <c:v>209.71130102010906</c:v>
                </c:pt>
                <c:pt idx="5">
                  <c:v>438.37623179960633</c:v>
                </c:pt>
                <c:pt idx="6">
                  <c:v>635.11017366611543</c:v>
                </c:pt>
                <c:pt idx="7">
                  <c:v>726.16496476568204</c:v>
                </c:pt>
                <c:pt idx="8">
                  <c:v>799.21290379408958</c:v>
                </c:pt>
                <c:pt idx="9">
                  <c:v>654.47500913302792</c:v>
                </c:pt>
                <c:pt idx="10">
                  <c:v>857.06700912762301</c:v>
                </c:pt>
                <c:pt idx="11">
                  <c:v>1041.6625945334542</c:v>
                </c:pt>
                <c:pt idx="12">
                  <c:v>1142.9474767786608</c:v>
                </c:pt>
                <c:pt idx="13">
                  <c:v>996.99378951853748</c:v>
                </c:pt>
                <c:pt idx="14">
                  <c:v>1523.9630329797226</c:v>
                </c:pt>
                <c:pt idx="15">
                  <c:v>1480.2114762524718</c:v>
                </c:pt>
                <c:pt idx="16">
                  <c:v>1896.8107976082943</c:v>
                </c:pt>
                <c:pt idx="17">
                  <c:v>1822.2459574750837</c:v>
                </c:pt>
                <c:pt idx="18">
                  <c:v>1866.7779778469089</c:v>
                </c:pt>
                <c:pt idx="19">
                  <c:v>2370.7162062971338</c:v>
                </c:pt>
                <c:pt idx="20">
                  <c:v>3129.2354124351677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ED-413B-835E-DFA044C6A6BC}"/>
            </c:ext>
          </c:extLst>
        </c:ser>
        <c:ser>
          <c:idx val="4"/>
          <c:order val="4"/>
          <c:tx>
            <c:strRef>
              <c:f>'Section 6'!$C$253</c:f>
              <c:strCache>
                <c:ptCount val="1"/>
                <c:pt idx="0">
                  <c:v>Bioethanol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'Section 6'!$S$236:$AM$236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6'!$S$253:$AM$253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9.6465015275519997E-2</c:v>
                </c:pt>
                <c:pt idx="3">
                  <c:v>7.4994542945553597</c:v>
                </c:pt>
                <c:pt idx="4">
                  <c:v>40.822046794491833</c:v>
                </c:pt>
                <c:pt idx="5">
                  <c:v>207.8813719490856</c:v>
                </c:pt>
                <c:pt idx="6">
                  <c:v>265.23326221614406</c:v>
                </c:pt>
                <c:pt idx="7">
                  <c:v>350.70061786144367</c:v>
                </c:pt>
                <c:pt idx="8">
                  <c:v>338.12577548535359</c:v>
                </c:pt>
                <c:pt idx="9">
                  <c:v>332.52781950643254</c:v>
                </c:pt>
                <c:pt idx="10">
                  <c:v>332.03705138611537</c:v>
                </c:pt>
                <c:pt idx="11">
                  <c:v>309.51922357688153</c:v>
                </c:pt>
                <c:pt idx="12">
                  <c:v>347.23299377260128</c:v>
                </c:pt>
                <c:pt idx="13">
                  <c:v>380.94782866253126</c:v>
                </c:pt>
                <c:pt idx="14">
                  <c:v>344.29267722575565</c:v>
                </c:pt>
                <c:pt idx="15">
                  <c:v>317.16467070095183</c:v>
                </c:pt>
                <c:pt idx="16">
                  <c:v>304.5774816978456</c:v>
                </c:pt>
                <c:pt idx="17">
                  <c:v>226.03288017377238</c:v>
                </c:pt>
                <c:pt idx="18">
                  <c:v>236.36152548427057</c:v>
                </c:pt>
                <c:pt idx="19">
                  <c:v>270.75818033049649</c:v>
                </c:pt>
                <c:pt idx="20">
                  <c:v>381.17654448183021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ED-413B-835E-DFA044C6A6BC}"/>
            </c:ext>
          </c:extLst>
        </c:ser>
        <c:ser>
          <c:idx val="5"/>
          <c:order val="5"/>
          <c:tx>
            <c:strRef>
              <c:f>'Section 6'!$C$254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'Section 6'!$S$236:$AM$236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6'!$S$254:$AM$254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25.625715791666671</c:v>
                </c:pt>
                <c:pt idx="3">
                  <c:v>21.500000000000004</c:v>
                </c:pt>
                <c:pt idx="4">
                  <c:v>15.594444444444445</c:v>
                </c:pt>
                <c:pt idx="5">
                  <c:v>14.756728091111114</c:v>
                </c:pt>
                <c:pt idx="6">
                  <c:v>15.0091060488</c:v>
                </c:pt>
                <c:pt idx="7">
                  <c:v>24.45382772613889</c:v>
                </c:pt>
                <c:pt idx="8">
                  <c:v>42.239954206305555</c:v>
                </c:pt>
                <c:pt idx="9">
                  <c:v>48.125437031838899</c:v>
                </c:pt>
                <c:pt idx="10">
                  <c:v>40.087124423249172</c:v>
                </c:pt>
                <c:pt idx="11">
                  <c:v>33.112208470992655</c:v>
                </c:pt>
                <c:pt idx="12">
                  <c:v>45.64511732207599</c:v>
                </c:pt>
                <c:pt idx="13">
                  <c:v>247.556355659009</c:v>
                </c:pt>
                <c:pt idx="14">
                  <c:v>235.26419765471715</c:v>
                </c:pt>
                <c:pt idx="15">
                  <c:v>262.38251588323971</c:v>
                </c:pt>
                <c:pt idx="16">
                  <c:v>202.58642018875753</c:v>
                </c:pt>
                <c:pt idx="17">
                  <c:v>183.33334877381512</c:v>
                </c:pt>
                <c:pt idx="18">
                  <c:v>193.98564029079273</c:v>
                </c:pt>
                <c:pt idx="19">
                  <c:v>192.8273136719769</c:v>
                </c:pt>
                <c:pt idx="20">
                  <c:v>178.38509325914441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ED-413B-835E-DFA044C6A6BC}"/>
            </c:ext>
          </c:extLst>
        </c:ser>
        <c:ser>
          <c:idx val="6"/>
          <c:order val="6"/>
          <c:tx>
            <c:strRef>
              <c:f>'Section 6'!$C$255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6'!$S$236:$AM$236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6'!$S$255:$AM$255</c:f>
              <c:numCache>
                <c:formatCode>General</c:formatCode>
                <c:ptCount val="21"/>
                <c:pt idx="0">
                  <c:v>13.8847187996</c:v>
                </c:pt>
                <c:pt idx="1">
                  <c:v>12.3955507976</c:v>
                </c:pt>
                <c:pt idx="2">
                  <c:v>11.847642220211979</c:v>
                </c:pt>
                <c:pt idx="3">
                  <c:v>10.133133628787755</c:v>
                </c:pt>
                <c:pt idx="4">
                  <c:v>13.583527153</c:v>
                </c:pt>
                <c:pt idx="5">
                  <c:v>10.465996331000003</c:v>
                </c:pt>
                <c:pt idx="6">
                  <c:v>6.8245107490000017</c:v>
                </c:pt>
                <c:pt idx="7">
                  <c:v>5.9861831330000017</c:v>
                </c:pt>
                <c:pt idx="8">
                  <c:v>6.3951298231800013</c:v>
                </c:pt>
                <c:pt idx="9">
                  <c:v>11.628913920820001</c:v>
                </c:pt>
                <c:pt idx="10">
                  <c:v>15.159187710960836</c:v>
                </c:pt>
                <c:pt idx="11">
                  <c:v>24.523271612950396</c:v>
                </c:pt>
                <c:pt idx="12">
                  <c:v>29.426079097613581</c:v>
                </c:pt>
                <c:pt idx="13">
                  <c:v>29.638328656396872</c:v>
                </c:pt>
                <c:pt idx="14">
                  <c:v>26.211418280939952</c:v>
                </c:pt>
                <c:pt idx="15">
                  <c:v>21.539602339947784</c:v>
                </c:pt>
                <c:pt idx="16">
                  <c:v>18.947189101827679</c:v>
                </c:pt>
                <c:pt idx="17">
                  <c:v>13.372474618798959</c:v>
                </c:pt>
                <c:pt idx="18">
                  <c:v>13.550318271018279</c:v>
                </c:pt>
                <c:pt idx="19">
                  <c:v>18.858267275718021</c:v>
                </c:pt>
                <c:pt idx="20">
                  <c:v>18.208453931070501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ED-413B-835E-DFA044C6A6BC}"/>
            </c:ext>
          </c:extLst>
        </c:ser>
        <c:ser>
          <c:idx val="7"/>
          <c:order val="7"/>
          <c:tx>
            <c:strRef>
              <c:f>'Section 6'!$C$256</c:f>
              <c:strCache>
                <c:ptCount val="1"/>
                <c:pt idx="0">
                  <c:v>Fuel oil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6'!$S$236:$AM$236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6'!$S$256:$AM$256</c:f>
              <c:numCache>
                <c:formatCode>General</c:formatCode>
                <c:ptCount val="21"/>
                <c:pt idx="0">
                  <c:v>194.72457900000003</c:v>
                </c:pt>
                <c:pt idx="1">
                  <c:v>206.17896600000003</c:v>
                </c:pt>
                <c:pt idx="2">
                  <c:v>206.17896600000003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45-4F53-8B82-DA14BF3A3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616126637021173"/>
          <c:y val="0.18263470370785259"/>
          <c:w val="0.52767730417514092"/>
          <c:h val="0.80544863896045704"/>
        </c:manualLayout>
      </c:layout>
      <c:doughnutChart>
        <c:varyColors val="1"/>
        <c:ser>
          <c:idx val="0"/>
          <c:order val="0"/>
          <c:tx>
            <c:strRef>
              <c:f>'Section 6'!$AM$248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2D8-457F-ABE3-74B20EFAB7DD}"/>
              </c:ext>
            </c:extLst>
          </c:dPt>
          <c:dPt>
            <c:idx val="1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2D8-457F-ABE3-74B20EFAB7D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2D8-457F-ABE3-74B20EFAB7DD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2D8-457F-ABE3-74B20EFAB7DD}"/>
              </c:ext>
            </c:extLst>
          </c:dPt>
          <c:dPt>
            <c:idx val="4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2D8-457F-ABE3-74B20EFAB7D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2D8-457F-ABE3-74B20EFAB7D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2D8-457F-ABE3-74B20EFAB7D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D9B-4B2F-A462-C7A9367EFFDB}"/>
              </c:ext>
            </c:extLst>
          </c:dPt>
          <c:dLbls>
            <c:dLbl>
              <c:idx val="0"/>
              <c:layout>
                <c:manualLayout>
                  <c:x val="0.12489094578339797"/>
                  <c:y val="4.007797216821366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D8-457F-ABE3-74B20EFAB7DD}"/>
                </c:ext>
              </c:extLst>
            </c:dLbl>
            <c:dLbl>
              <c:idx val="1"/>
              <c:layout>
                <c:manualLayout>
                  <c:x val="-0.12489094578339814"/>
                  <c:y val="1.202339165046446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D8-457F-ABE3-74B20EFAB7DD}"/>
                </c:ext>
              </c:extLst>
            </c:dLbl>
            <c:dLbl>
              <c:idx val="2"/>
              <c:layout>
                <c:manualLayout>
                  <c:x val="-0.11864639849422826"/>
                  <c:y val="-2.80545805177505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D8-457F-ABE3-74B20EFAB7DD}"/>
                </c:ext>
              </c:extLst>
            </c:dLbl>
            <c:dLbl>
              <c:idx val="3"/>
              <c:layout>
                <c:manualLayout>
                  <c:x val="-0.15195065070313438"/>
                  <c:y val="-3.206237773457212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D8-457F-ABE3-74B20EFAB7DD}"/>
                </c:ext>
              </c:extLst>
            </c:dLbl>
            <c:dLbl>
              <c:idx val="4"/>
              <c:layout>
                <c:manualLayout>
                  <c:x val="-0.12905397730951135"/>
                  <c:y val="-0.1122183220710024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D8-457F-ABE3-74B20EFAB7DD}"/>
                </c:ext>
              </c:extLst>
            </c:dLbl>
            <c:dLbl>
              <c:idx val="5"/>
              <c:layout>
                <c:manualLayout>
                  <c:x val="6.4526988654755701E-2"/>
                  <c:y val="-0.1683274831065035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D8-457F-ABE3-74B20EFAB7DD}"/>
                </c:ext>
              </c:extLst>
            </c:dLbl>
            <c:dLbl>
              <c:idx val="6"/>
              <c:layout>
                <c:manualLayout>
                  <c:x val="0.12280943002034142"/>
                  <c:y val="-7.61481471196087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D8-457F-ABE3-74B20EFAB7D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6'!$C$249:$C$256</c:f>
              <c:strCache>
                <c:ptCount val="8"/>
                <c:pt idx="0">
                  <c:v>Diesel / gasoil</c:v>
                </c:pt>
                <c:pt idx="1">
                  <c:v>Jet kerosene</c:v>
                </c:pt>
                <c:pt idx="2">
                  <c:v>Gasoline</c:v>
                </c:pt>
                <c:pt idx="3">
                  <c:v>Biodiesel</c:v>
                </c:pt>
                <c:pt idx="4">
                  <c:v>Bioethanol</c:v>
                </c:pt>
                <c:pt idx="5">
                  <c:v>Natural gas</c:v>
                </c:pt>
                <c:pt idx="6">
                  <c:v>LPG</c:v>
                </c:pt>
                <c:pt idx="7">
                  <c:v>Fuel oil</c:v>
                </c:pt>
              </c:strCache>
            </c:strRef>
          </c:cat>
          <c:val>
            <c:numRef>
              <c:f>'Section 6'!$AM$249:$AM$256</c:f>
              <c:numCache>
                <c:formatCode>General</c:formatCode>
                <c:ptCount val="8"/>
                <c:pt idx="0">
                  <c:v>35097.760472637303</c:v>
                </c:pt>
                <c:pt idx="1">
                  <c:v>13358.797630491455</c:v>
                </c:pt>
                <c:pt idx="2">
                  <c:v>8646.6667610006662</c:v>
                </c:pt>
                <c:pt idx="3">
                  <c:v>3129.2354124351677</c:v>
                </c:pt>
                <c:pt idx="4">
                  <c:v>381.17654448183021</c:v>
                </c:pt>
                <c:pt idx="5">
                  <c:v>178.38509325914441</c:v>
                </c:pt>
                <c:pt idx="6">
                  <c:v>18.208453931070501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2D8-457F-ABE3-74B20EFAB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'Section 6'!$C$286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'Section 6'!$S$284:$AM$284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6'!$S$286:$AM$286</c:f>
              <c:numCache>
                <c:formatCode>#,##0</c:formatCode>
                <c:ptCount val="21"/>
                <c:pt idx="0">
                  <c:v>6967.2538799999993</c:v>
                </c:pt>
                <c:pt idx="1">
                  <c:v>7347.3222800000003</c:v>
                </c:pt>
                <c:pt idx="2">
                  <c:v>7512.9497875859997</c:v>
                </c:pt>
                <c:pt idx="3">
                  <c:v>8084.1808906799997</c:v>
                </c:pt>
                <c:pt idx="4">
                  <c:v>8064.3913291999997</c:v>
                </c:pt>
                <c:pt idx="5">
                  <c:v>8527.188227097784</c:v>
                </c:pt>
                <c:pt idx="6">
                  <c:v>8124.6349790058284</c:v>
                </c:pt>
                <c:pt idx="7">
                  <c:v>8547.5071371434697</c:v>
                </c:pt>
                <c:pt idx="8">
                  <c:v>8284.719772236871</c:v>
                </c:pt>
                <c:pt idx="9">
                  <c:v>8121.9286840599998</c:v>
                </c:pt>
                <c:pt idx="10">
                  <c:v>7949.1735937400008</c:v>
                </c:pt>
                <c:pt idx="11">
                  <c:v>7705.1860768907391</c:v>
                </c:pt>
                <c:pt idx="12">
                  <c:v>7882.179301937701</c:v>
                </c:pt>
                <c:pt idx="13">
                  <c:v>7874.1617509242396</c:v>
                </c:pt>
                <c:pt idx="14">
                  <c:v>7954.2834295042076</c:v>
                </c:pt>
                <c:pt idx="15">
                  <c:v>8165.0076133230114</c:v>
                </c:pt>
                <c:pt idx="16">
                  <c:v>8107.463822100065</c:v>
                </c:pt>
                <c:pt idx="17">
                  <c:v>8691.4445515635653</c:v>
                </c:pt>
                <c:pt idx="18">
                  <c:v>8750.3191793448368</c:v>
                </c:pt>
                <c:pt idx="19">
                  <c:v>8215.874741593314</c:v>
                </c:pt>
                <c:pt idx="20">
                  <c:v>8084.0009181906935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65-41E1-89C2-34A7064CE961}"/>
            </c:ext>
          </c:extLst>
        </c:ser>
        <c:ser>
          <c:idx val="1"/>
          <c:order val="1"/>
          <c:tx>
            <c:strRef>
              <c:f>'Section 6'!$C$287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'Section 6'!$S$284:$AM$284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6'!$S$287:$AM$287</c:f>
              <c:numCache>
                <c:formatCode>#,##0</c:formatCode>
                <c:ptCount val="21"/>
                <c:pt idx="0">
                  <c:v>7958.5882451311418</c:v>
                </c:pt>
                <c:pt idx="1">
                  <c:v>7434.4837610442883</c:v>
                </c:pt>
                <c:pt idx="2">
                  <c:v>7622.1481729927373</c:v>
                </c:pt>
                <c:pt idx="3">
                  <c:v>7718.1323739151139</c:v>
                </c:pt>
                <c:pt idx="4">
                  <c:v>7375.0759697613403</c:v>
                </c:pt>
                <c:pt idx="5">
                  <c:v>7144.7114652722048</c:v>
                </c:pt>
                <c:pt idx="6">
                  <c:v>6383.8609053091532</c:v>
                </c:pt>
                <c:pt idx="7">
                  <c:v>6407.9068498527558</c:v>
                </c:pt>
                <c:pt idx="8">
                  <c:v>5968.3539521694811</c:v>
                </c:pt>
                <c:pt idx="9">
                  <c:v>6136.0471345034821</c:v>
                </c:pt>
                <c:pt idx="10">
                  <c:v>6288.3478257920769</c:v>
                </c:pt>
                <c:pt idx="11">
                  <c:v>6686.5908898546395</c:v>
                </c:pt>
                <c:pt idx="12">
                  <c:v>6521.856405551187</c:v>
                </c:pt>
                <c:pt idx="13">
                  <c:v>6734.7940393647577</c:v>
                </c:pt>
                <c:pt idx="14">
                  <c:v>6721.8012075375282</c:v>
                </c:pt>
                <c:pt idx="15">
                  <c:v>6438.0591666615255</c:v>
                </c:pt>
                <c:pt idx="16">
                  <c:v>6367.6049432169748</c:v>
                </c:pt>
                <c:pt idx="17">
                  <c:v>6768.7403725514205</c:v>
                </c:pt>
                <c:pt idx="18">
                  <c:v>6793.2004966594423</c:v>
                </c:pt>
                <c:pt idx="19">
                  <c:v>6614.0457339179011</c:v>
                </c:pt>
                <c:pt idx="20">
                  <c:v>6706.9122375780116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65-41E1-89C2-34A7064CE961}"/>
            </c:ext>
          </c:extLst>
        </c:ser>
        <c:ser>
          <c:idx val="2"/>
          <c:order val="2"/>
          <c:tx>
            <c:strRef>
              <c:f>'Section 6'!$C$285</c:f>
              <c:strCache>
                <c:ptCount val="1"/>
                <c:pt idx="0">
                  <c:v>Services</c:v>
                </c:pt>
              </c:strCache>
            </c:strRef>
          </c:tx>
          <c:spPr>
            <a:pattFill prst="dkUpDiag">
              <a:fgClr>
                <a:schemeClr val="accent3"/>
              </a:fgClr>
              <a:bgClr>
                <a:schemeClr val="accent4"/>
              </a:bgClr>
            </a:pattFill>
            <a:ln>
              <a:noFill/>
            </a:ln>
            <a:effectLst/>
          </c:spPr>
          <c:invertIfNegative val="0"/>
          <c:cat>
            <c:numRef>
              <c:f>'Section 6'!$S$284:$AM$284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6'!$S$285:$AM$285</c:f>
              <c:numCache>
                <c:formatCode>#,##0</c:formatCode>
                <c:ptCount val="21"/>
                <c:pt idx="0">
                  <c:v>7482.1905948688545</c:v>
                </c:pt>
                <c:pt idx="1">
                  <c:v>7620.4560404277099</c:v>
                </c:pt>
                <c:pt idx="2">
                  <c:v>8518.9308479092615</c:v>
                </c:pt>
                <c:pt idx="3">
                  <c:v>9409.772467330924</c:v>
                </c:pt>
                <c:pt idx="4">
                  <c:v>9815.6677068060817</c:v>
                </c:pt>
                <c:pt idx="5">
                  <c:v>10392.139873428954</c:v>
                </c:pt>
                <c:pt idx="6">
                  <c:v>10162.85892687693</c:v>
                </c:pt>
                <c:pt idx="7">
                  <c:v>9845.0457668133895</c:v>
                </c:pt>
                <c:pt idx="8">
                  <c:v>10022.498811487796</c:v>
                </c:pt>
                <c:pt idx="9">
                  <c:v>9973.2859286409257</c:v>
                </c:pt>
                <c:pt idx="10">
                  <c:v>10028.002415393148</c:v>
                </c:pt>
                <c:pt idx="11">
                  <c:v>9828.7121365583116</c:v>
                </c:pt>
                <c:pt idx="12">
                  <c:v>10787.265033182723</c:v>
                </c:pt>
                <c:pt idx="13">
                  <c:v>11165.400172398058</c:v>
                </c:pt>
                <c:pt idx="14">
                  <c:v>11346.57523042325</c:v>
                </c:pt>
                <c:pt idx="15">
                  <c:v>12645.57255436189</c:v>
                </c:pt>
                <c:pt idx="16">
                  <c:v>13298.184329394599</c:v>
                </c:pt>
                <c:pt idx="17">
                  <c:v>12504.086028966603</c:v>
                </c:pt>
                <c:pt idx="18">
                  <c:v>13679.416971259838</c:v>
                </c:pt>
                <c:pt idx="19">
                  <c:v>14740.529388256125</c:v>
                </c:pt>
                <c:pt idx="20">
                  <c:v>15936.334674804029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65-41E1-89C2-34A7064CE961}"/>
            </c:ext>
          </c:extLst>
        </c:ser>
        <c:ser>
          <c:idx val="3"/>
          <c:order val="3"/>
          <c:tx>
            <c:strRef>
              <c:f>'Section 6'!$C$288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'Section 6'!$S$284:$AM$284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6'!$S$288:$AM$288</c:f>
              <c:numCache>
                <c:formatCode>#,##0</c:formatCode>
                <c:ptCount val="21"/>
                <c:pt idx="0">
                  <c:v>605.10889999999995</c:v>
                </c:pt>
                <c:pt idx="1">
                  <c:v>608.10943999999995</c:v>
                </c:pt>
                <c:pt idx="2">
                  <c:v>643.4463763420265</c:v>
                </c:pt>
                <c:pt idx="3">
                  <c:v>613.410394</c:v>
                </c:pt>
                <c:pt idx="4">
                  <c:v>560.90094399999998</c:v>
                </c:pt>
                <c:pt idx="5">
                  <c:v>561.50105199999996</c:v>
                </c:pt>
                <c:pt idx="6">
                  <c:v>558.10044000000005</c:v>
                </c:pt>
                <c:pt idx="7">
                  <c:v>558.10044000000005</c:v>
                </c:pt>
                <c:pt idx="8">
                  <c:v>558.10044000000005</c:v>
                </c:pt>
                <c:pt idx="9">
                  <c:v>558.10044000000005</c:v>
                </c:pt>
                <c:pt idx="10">
                  <c:v>558.10044000000005</c:v>
                </c:pt>
                <c:pt idx="11">
                  <c:v>558.10044000000005</c:v>
                </c:pt>
                <c:pt idx="12">
                  <c:v>558.10044000000005</c:v>
                </c:pt>
                <c:pt idx="13">
                  <c:v>558.10044000000005</c:v>
                </c:pt>
                <c:pt idx="14">
                  <c:v>558.10044000000005</c:v>
                </c:pt>
                <c:pt idx="15">
                  <c:v>558.10044000000005</c:v>
                </c:pt>
                <c:pt idx="16">
                  <c:v>549.42913156074076</c:v>
                </c:pt>
                <c:pt idx="17">
                  <c:v>566.07601461571915</c:v>
                </c:pt>
                <c:pt idx="18">
                  <c:v>554.01279713158146</c:v>
                </c:pt>
                <c:pt idx="19">
                  <c:v>534.52468878807917</c:v>
                </c:pt>
                <c:pt idx="20">
                  <c:v>515.38410410287918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65-41E1-89C2-34A7064CE961}"/>
            </c:ext>
          </c:extLst>
        </c:ser>
        <c:ser>
          <c:idx val="4"/>
          <c:order val="4"/>
          <c:tx>
            <c:strRef>
              <c:f>'Section 6'!$C$289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'Section 6'!$S$284:$AM$284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'Section 6'!$S$289:$AM$289</c:f>
              <c:numCache>
                <c:formatCode>#,##0</c:formatCode>
                <c:ptCount val="21"/>
                <c:pt idx="0">
                  <c:v>23.00414</c:v>
                </c:pt>
                <c:pt idx="1">
                  <c:v>50.50909</c:v>
                </c:pt>
                <c:pt idx="2">
                  <c:v>58.910601999999997</c:v>
                </c:pt>
                <c:pt idx="3">
                  <c:v>56.619361650959995</c:v>
                </c:pt>
                <c:pt idx="4">
                  <c:v>50.996976803819997</c:v>
                </c:pt>
                <c:pt idx="5">
                  <c:v>54.097534803820004</c:v>
                </c:pt>
                <c:pt idx="6">
                  <c:v>44.81994413804</c:v>
                </c:pt>
                <c:pt idx="7">
                  <c:v>45.569842095379997</c:v>
                </c:pt>
                <c:pt idx="8">
                  <c:v>45.591983774664001</c:v>
                </c:pt>
                <c:pt idx="9">
                  <c:v>45.477118650933726</c:v>
                </c:pt>
                <c:pt idx="10">
                  <c:v>42.468660940897017</c:v>
                </c:pt>
                <c:pt idx="11">
                  <c:v>40.352582981717134</c:v>
                </c:pt>
                <c:pt idx="12">
                  <c:v>44.057495931627372</c:v>
                </c:pt>
                <c:pt idx="13">
                  <c:v>49.672652123775258</c:v>
                </c:pt>
                <c:pt idx="14">
                  <c:v>54.083559016584474</c:v>
                </c:pt>
                <c:pt idx="15">
                  <c:v>66.261857194249316</c:v>
                </c:pt>
                <c:pt idx="16">
                  <c:v>86.378468956211819</c:v>
                </c:pt>
                <c:pt idx="17">
                  <c:v>95.907962914919906</c:v>
                </c:pt>
                <c:pt idx="18">
                  <c:v>147.9024657774217</c:v>
                </c:pt>
                <c:pt idx="19">
                  <c:v>221.67810486310509</c:v>
                </c:pt>
                <c:pt idx="20">
                  <c:v>328.75272420224252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65-41E1-89C2-34A7064CE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19021664"/>
        <c:axId val="1057008544"/>
      </c:barChart>
      <c:catAx>
        <c:axId val="9190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008544"/>
        <c:crosses val="autoZero"/>
        <c:auto val="1"/>
        <c:lblAlgn val="ctr"/>
        <c:lblOffset val="0"/>
        <c:noMultiLvlLbl val="0"/>
      </c:catAx>
      <c:valAx>
        <c:axId val="105700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0216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'Section 6'!$AM$320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198-4893-91AB-069544517423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198-4893-91AB-069544517423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198-4893-91AB-069544517423}"/>
              </c:ext>
            </c:extLst>
          </c:dPt>
          <c:dLbls>
            <c:dLbl>
              <c:idx val="0"/>
              <c:layout>
                <c:manualLayout>
                  <c:x val="0.16064480548064419"/>
                  <c:y val="-3.475235224473439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98-4893-91AB-069544517423}"/>
                </c:ext>
              </c:extLst>
            </c:dLbl>
            <c:dLbl>
              <c:idx val="1"/>
              <c:layout>
                <c:manualLayout>
                  <c:x val="-0.14993515178193459"/>
                  <c:y val="7.33660769611059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98-4893-91AB-069544517423}"/>
                </c:ext>
              </c:extLst>
            </c:dLbl>
            <c:dLbl>
              <c:idx val="2"/>
              <c:layout>
                <c:manualLayout>
                  <c:x val="-8.5677229589676912E-2"/>
                  <c:y val="-0.1312866640356632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98-4893-91AB-06954451742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'Section 6'!$C$321:$C$323</c:f>
              <c:strCache>
                <c:ptCount val="3"/>
                <c:pt idx="0">
                  <c:v>Electricity</c:v>
                </c:pt>
                <c:pt idx="1">
                  <c:v>Transport</c:v>
                </c:pt>
                <c:pt idx="2">
                  <c:v>Heat</c:v>
                </c:pt>
              </c:strCache>
            </c:strRef>
          </c:cat>
          <c:val>
            <c:numRef>
              <c:f>'Section 6'!$AM$321:$AM$323</c:f>
              <c:numCache>
                <c:formatCode>#,##0</c:formatCode>
                <c:ptCount val="3"/>
                <c:pt idx="0">
                  <c:v>52957.678284425412</c:v>
                </c:pt>
                <c:pt idx="1">
                  <c:v>60810.23036823664</c:v>
                </c:pt>
                <c:pt idx="2">
                  <c:v>50298.899596174932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98-4893-91AB-069544517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 sz="1200"/>
            </a:pPr>
            <a:r>
              <a:rPr lang="en-US" sz="12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2022 to 2023 Changes in Emissions </a:t>
            </a:r>
            <a:r>
              <a:rPr 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(MtCO</a:t>
            </a:r>
            <a:r>
              <a:rPr lang="en-US" sz="1200" b="0" i="0" u="none" strike="noStrike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2</a:t>
            </a:r>
            <a:r>
              <a:rPr lang="en-US" sz="12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eq)</a:t>
            </a:r>
          </a:p>
        </cx:rich>
      </cx:tx>
    </cx:title>
    <cx:plotArea>
      <cx:plotAreaRegion>
        <cx:series layoutId="waterfall" uniqueId="{61CEA3E5-D769-4454-8205-DD15ED1697D6}" formatIdx="0">
          <cx:dataPt idx="0">
            <cx:spPr>
              <a:solidFill>
                <a:srgbClr val="FFC000"/>
              </a:solidFill>
            </cx:spPr>
          </cx:dataPt>
          <cx:dataPt idx="1">
            <cx:spPr>
              <a:solidFill>
                <a:srgbClr val="FF0000"/>
              </a:solidFill>
            </cx:spPr>
          </cx:dataPt>
          <cx:dataPt idx="2">
            <cx:spPr>
              <a:solidFill>
                <a:srgbClr val="00B0F0"/>
              </a:solidFill>
            </cx:spPr>
          </cx:dataPt>
          <cx:dataPt idx="3">
            <cx:spPr>
              <a:solidFill>
                <a:sysClr val="windowText" lastClr="000000">
                  <a:lumMod val="65000"/>
                  <a:lumOff val="35000"/>
                </a:sysClr>
              </a:solidFill>
            </cx:spPr>
          </cx:dataPt>
          <cx:dataId val="0"/>
          <cx:layoutPr>
            <cx:subtotals/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/>
            </a:pPr>
            <a:endParaRPr lang="en-US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>
        <cx:valScaling max="0" min="-3.25"/>
        <cx:majorGridlines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/>
            </a:pPr>
            <a:endParaRPr lang="en-US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</cx:plotArea>
  </cx:chart>
  <cx:spPr>
    <a:noFill/>
    <a:ln>
      <a:noFill/>
    </a:ln>
  </cx:spPr>
</cx:chartSpace>
</file>

<file path=xl/charts/chartEx1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lvl ptCount="0"/>
      </cx:strDim>
      <cx:numDim type="val">
        <cx:lvl ptCount="0"/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2022 to 2023 Changes in Heat Demand by Product </a:t>
            </a: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(TWh)</a:t>
            </a:r>
          </a:p>
        </cx:rich>
      </cx:tx>
    </cx:title>
    <cx:plotArea>
      <cx:plotAreaRegion>
        <cx:series layoutId="waterfall" uniqueId="{803DC715-194D-4BE8-AF76-987B2CF42AC3}">
          <cx:spPr>
            <a:solidFill>
              <a:srgbClr val="92D050"/>
            </a:solidFill>
          </cx:spPr>
          <cx:dataPt idx="0">
            <cx:spPr>
              <a:solidFill>
                <a:srgbClr val="FFC000">
                  <a:lumMod val="60000"/>
                  <a:lumOff val="40000"/>
                </a:srgbClr>
              </a:solidFill>
            </cx:spPr>
          </cx:dataPt>
          <cx:dataPt idx="1">
            <cx:spPr>
              <a:solidFill>
                <a:srgbClr val="FF9900"/>
              </a:solidFill>
            </cx:spPr>
          </cx:dataPt>
          <cx:dataPt idx="2">
            <cx:spPr>
              <a:solidFill>
                <a:sysClr val="windowText" lastClr="000000">
                  <a:lumMod val="65000"/>
                  <a:lumOff val="35000"/>
                </a:sysClr>
              </a:solidFill>
            </cx:spPr>
          </cx:dataPt>
          <cx:dataPt idx="3">
            <cx:spPr>
              <a:solidFill>
                <a:srgbClr val="996633"/>
              </a:solidFill>
            </cx:spPr>
          </cx:dataPt>
          <cx:dataPt idx="4">
            <cx:spPr>
              <a:solidFill>
                <a:srgbClr val="CC0066"/>
              </a:solidFill>
            </cx:spPr>
          </cx:dataPt>
          <cx:dataPt idx="6">
            <cx:spPr>
              <a:solidFill>
                <a:srgbClr val="002060"/>
              </a:solidFill>
            </cx:spPr>
          </cx:dataPt>
          <cx:dataId val="0"/>
          <cx:layoutPr>
            <cx:subtotals>
              <cx:idx val="6"/>
            </cx:subtotals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/>
            </a:pPr>
            <a:endParaRPr lang="en-US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>
        <cx:valScaling max="0" min="-3.5"/>
        <cx:majorGridlines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/>
            </a:pPr>
            <a:endParaRPr lang="en-US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</cx:plotArea>
  </cx:chart>
  <cx:spPr>
    <a:noFill/>
    <a:ln>
      <a:noFill/>
    </a:ln>
  </cx:spPr>
</cx:chartSpace>
</file>

<file path=xl/charts/chartEx1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_xlchart.v1.16</cx:f>
      </cx:strDim>
      <cx:numDim type="val">
        <cx:f>_xlchart.v1.17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2022 to 2023 Change in Residential Energy Demand</a:t>
            </a: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 (TWh)</a:t>
            </a:r>
          </a:p>
        </cx:rich>
      </cx:tx>
    </cx:title>
    <cx:plotArea>
      <cx:plotAreaRegion>
        <cx:series layoutId="waterfall" uniqueId="{ECDDD903-531A-4D31-B53A-7F74ADF287B7}">
          <cx:dataPt idx="0">
            <cx:spPr>
              <a:solidFill>
                <a:srgbClr val="FFC000">
                  <a:lumMod val="60000"/>
                  <a:lumOff val="40000"/>
                </a:srgbClr>
              </a:solidFill>
            </cx:spPr>
          </cx:dataPt>
          <cx:dataPt idx="1">
            <cx:spPr>
              <a:solidFill>
                <a:srgbClr val="FF9900"/>
              </a:solidFill>
            </cx:spPr>
          </cx:dataPt>
          <cx:dataPt idx="2">
            <cx:spPr>
              <a:solidFill>
                <a:srgbClr val="ED7D31">
                  <a:lumMod val="75000"/>
                </a:srgbClr>
              </a:solidFill>
            </cx:spPr>
          </cx:dataPt>
          <cx:dataPt idx="3">
            <cx:spPr>
              <a:solidFill>
                <a:srgbClr val="0070C0"/>
              </a:solidFill>
            </cx:spPr>
          </cx:dataPt>
          <cx:dataPt idx="4">
            <cx:spPr>
              <a:solidFill>
                <a:sysClr val="window" lastClr="FFFFFF">
                  <a:lumMod val="65000"/>
                </a:sysClr>
              </a:solidFill>
            </cx:spPr>
          </cx:dataPt>
          <cx:dataPt idx="5">
            <cx:spPr>
              <a:solidFill>
                <a:srgbClr val="92D050"/>
              </a:solidFill>
            </cx:spPr>
          </cx:dataPt>
          <cx:dataPt idx="6">
            <cx:spPr>
              <a:solidFill>
                <a:srgbClr val="002060"/>
              </a:solidFill>
            </cx:spPr>
          </cx:dataPt>
          <cx:dataId val="0"/>
          <cx:layoutPr>
            <cx:subtotals>
              <cx:idx val="6"/>
            </cx:subtotals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/>
            </a:pPr>
            <a:endParaRPr lang="en-US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>
        <cx:valScaling/>
        <cx:majorGridlines/>
        <cx:tickLabels/>
        <cx:numFmt formatCode="0.0" sourceLinked="0"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/>
            </a:pPr>
            <a:endParaRPr lang="en-US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</cx:plotArea>
  </cx:chart>
  <cx:spPr>
    <a:noFill/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val">
        <cx:f>_xlchart.v1.5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2022 to 2023 Changes in Gross Electricity Supply</a:t>
            </a: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 (TWh)</a:t>
            </a:r>
          </a:p>
        </cx:rich>
      </cx:tx>
    </cx:title>
    <cx:plotArea>
      <cx:plotAreaRegion>
        <cx:series layoutId="waterfall" uniqueId="{CA9369B1-C2A9-4C38-9D9F-F900C4A555CE}" formatIdx="0">
          <cx:spPr>
            <a:solidFill>
              <a:srgbClr val="CC0066"/>
            </a:solidFill>
          </cx:spPr>
          <cx:dataPt idx="0">
            <cx:spPr>
              <a:solidFill>
                <a:srgbClr val="5B9BD5">
                  <a:lumMod val="75000"/>
                </a:srgbClr>
              </a:solidFill>
            </cx:spPr>
          </cx:dataPt>
          <cx:dataPt idx="1">
            <cx:spPr>
              <a:solidFill>
                <a:srgbClr val="00B050"/>
              </a:solidFill>
            </cx:spPr>
          </cx:dataPt>
          <cx:dataPt idx="3">
            <cx:spPr>
              <a:solidFill>
                <a:srgbClr val="FFC000">
                  <a:lumMod val="60000"/>
                  <a:lumOff val="40000"/>
                </a:srgbClr>
              </a:solidFill>
            </cx:spPr>
          </cx:dataPt>
          <cx:dataPt idx="4">
            <cx:spPr>
              <a:solidFill>
                <a:srgbClr val="FF9900"/>
              </a:solidFill>
            </cx:spPr>
          </cx:dataPt>
          <cx:dataPt idx="5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6">
            <cx:spPr>
              <a:solidFill>
                <a:srgbClr val="CC6600"/>
              </a:solidFill>
            </cx:spPr>
          </cx:dataPt>
          <cx:dataPt idx="7">
            <cx:spPr>
              <a:solidFill>
                <a:srgbClr val="002060"/>
              </a:solidFill>
            </cx:spPr>
          </cx:dataPt>
          <cx:dataId val="0"/>
          <cx:layoutPr>
            <cx:subtotals/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/>
            </a:pPr>
            <a:endParaRPr lang="en-US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>
        <cx:valScaling/>
        <cx:majorGridlines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/>
            </a:pPr>
            <a:endParaRPr lang="en-US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</cx:plotArea>
  </cx:chart>
  <cx:spPr>
    <a:noFill/>
    <a:ln>
      <a:noFill/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val">
        <cx:f>_xlchart.v1.3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2022 to 2023 Changes in Electricity Emissions</a:t>
            </a: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 (MtCO</a:t>
            </a:r>
            <a:r>
              <a:rPr lang="en-US" sz="1400" b="0" i="0" u="none" strike="noStrike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2</a:t>
            </a: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eq)</a:t>
            </a:r>
          </a:p>
        </cx:rich>
      </cx:tx>
    </cx:title>
    <cx:plotArea>
      <cx:plotAreaRegion>
        <cx:series layoutId="waterfall" uniqueId="{810FB018-36BE-423E-AA47-A646E8091E74}" formatIdx="0">
          <cx:spPr>
            <a:solidFill>
              <a:srgbClr val="CC0066"/>
            </a:solidFill>
          </cx:spPr>
          <cx:dataPt idx="3">
            <cx:spPr>
              <a:solidFill>
                <a:srgbClr val="FFC000">
                  <a:lumMod val="60000"/>
                  <a:lumOff val="40000"/>
                </a:srgbClr>
              </a:solidFill>
            </cx:spPr>
          </cx:dataPt>
          <cx:dataPt idx="4">
            <cx:spPr>
              <a:solidFill>
                <a:srgbClr val="FF9900"/>
              </a:solidFill>
            </cx:spPr>
          </cx:dataPt>
          <cx:dataPt idx="5">
            <cx:spPr>
              <a:solidFill>
                <a:sysClr val="window" lastClr="FFFFFF">
                  <a:lumMod val="50000"/>
                </a:sysClr>
              </a:solidFill>
            </cx:spPr>
          </cx:dataPt>
          <cx:dataPt idx="6">
            <cx:spPr>
              <a:solidFill>
                <a:srgbClr val="ED7D31">
                  <a:lumMod val="75000"/>
                </a:srgbClr>
              </a:solidFill>
            </cx:spPr>
          </cx:dataPt>
          <cx:dataPt idx="7">
            <cx:spPr>
              <a:solidFill>
                <a:srgbClr val="002060"/>
              </a:solidFill>
            </cx:spPr>
          </cx:dataPt>
          <cx:dataId val="0"/>
          <cx:layoutPr>
            <cx:subtotals/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/>
            </a:pPr>
            <a:endParaRPr lang="en-US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>
        <cx:valScaling/>
        <cx:majorGridlines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/>
            </a:pPr>
            <a:endParaRPr lang="en-US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</cx:plotArea>
  </cx:chart>
  <cx:spPr>
    <a:noFill/>
    <a:ln>
      <a:noFill/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_xlchart.v1.6</cx:f>
      </cx:strDim>
      <cx:numDim type="val">
        <cx:f dir="row">_xlchart.v1.7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2022 to 2023 Changes in Renewable Energy Supply</a:t>
            </a: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 (TWh)</a:t>
            </a:r>
          </a:p>
        </cx:rich>
      </cx:tx>
    </cx:title>
    <cx:plotArea>
      <cx:plotAreaRegion>
        <cx:series layoutId="waterfall" uniqueId="{C545366F-70CD-48EC-843C-674904C6FC41}" formatIdx="0">
          <cx:dataPt idx="0">
            <cx:spPr>
              <a:solidFill>
                <a:srgbClr val="DAEA08"/>
              </a:solidFill>
            </cx:spPr>
          </cx:dataPt>
          <cx:dataPt idx="1">
            <cx:spPr>
              <a:solidFill>
                <a:srgbClr val="FF9900"/>
              </a:solidFill>
            </cx:spPr>
          </cx:dataPt>
          <cx:dataPt idx="2">
            <cx:spPr>
              <a:solidFill>
                <a:srgbClr val="5B9BD5">
                  <a:lumMod val="75000"/>
                </a:srgbClr>
              </a:solidFill>
            </cx:spPr>
          </cx:dataPt>
          <cx:dataPt idx="3">
            <cx:spPr>
              <a:solidFill>
                <a:srgbClr val="5B9BD5">
                  <a:lumMod val="60000"/>
                  <a:lumOff val="40000"/>
                </a:srgbClr>
              </a:solidFill>
            </cx:spPr>
          </cx:dataPt>
          <cx:dataPt idx="4">
            <cx:spPr>
              <a:solidFill>
                <a:srgbClr val="FFC000"/>
              </a:solidFill>
            </cx:spPr>
          </cx:dataPt>
          <cx:dataPt idx="5">
            <cx:spPr>
              <a:solidFill>
                <a:srgbClr val="669900"/>
              </a:solidFill>
            </cx:spPr>
          </cx:dataPt>
          <cx:dataPt idx="6">
            <cx:spPr>
              <a:solidFill>
                <a:srgbClr val="008000"/>
              </a:solidFill>
            </cx:spPr>
          </cx:dataPt>
          <cx:dataPt idx="10">
            <cx:spPr>
              <a:solidFill>
                <a:srgbClr val="FFCC66"/>
              </a:solidFill>
            </cx:spPr>
          </cx:dataPt>
          <cx:dataPt idx="11">
            <cx:spPr>
              <a:solidFill>
                <a:srgbClr val="00B050"/>
              </a:solidFill>
            </cx:spPr>
          </cx:dataPt>
          <cx:dataId val="0"/>
          <cx:layoutPr>
            <cx:subtotals/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/>
            </a:pPr>
            <a:endParaRPr lang="en-US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>
        <cx:valScaling/>
        <cx:majorGridlines/>
        <cx:tickLabels/>
        <cx:numFmt formatCode="0.0" sourceLinked="0"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/>
            </a:pPr>
            <a:endParaRPr lang="en-US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</cx:plotArea>
  </cx:chart>
  <cx:spPr>
    <a:noFill/>
    <a:ln>
      <a:noFill/>
    </a:ln>
  </cx:spPr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_xlchart.v1.10</cx:f>
      </cx:strDim>
      <cx:numDim type="val">
        <cx:f>_xlchart.v1.11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2022 to 2023 Changes in Energy Demand by Product</a:t>
            </a: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 (TWh)</a:t>
            </a:r>
          </a:p>
        </cx:rich>
      </cx:tx>
    </cx:title>
    <cx:plotArea>
      <cx:plotAreaRegion>
        <cx:series layoutId="waterfall" uniqueId="{1722450E-C9AE-4316-9C76-03FBA2D383CD}" formatIdx="0">
          <cx:dataPt idx="0">
            <cx:spPr>
              <a:solidFill>
                <a:sysClr val="windowText" lastClr="000000">
                  <a:lumMod val="75000"/>
                  <a:lumOff val="25000"/>
                </a:sysClr>
              </a:solidFill>
            </cx:spPr>
          </cx:dataPt>
          <cx:dataPt idx="2">
            <cx:spPr>
              <a:solidFill>
                <a:srgbClr val="92D050"/>
              </a:solidFill>
            </cx:spPr>
          </cx:dataPt>
          <cx:dataPt idx="3">
            <cx:spPr>
              <a:solidFill>
                <a:srgbClr val="CC0066"/>
              </a:solidFill>
            </cx:spPr>
          </cx:dataPt>
          <cx:dataPt idx="4">
            <cx:spPr>
              <a:solidFill>
                <a:srgbClr val="FFC000">
                  <a:lumMod val="60000"/>
                  <a:lumOff val="40000"/>
                </a:srgbClr>
              </a:solidFill>
            </cx:spPr>
          </cx:dataPt>
          <cx:dataPt idx="5">
            <cx:spPr>
              <a:solidFill>
                <a:srgbClr val="FF9900"/>
              </a:solidFill>
            </cx:spPr>
          </cx:dataPt>
          <cx:dataPt idx="6">
            <cx:spPr>
              <a:solidFill>
                <a:srgbClr val="ED7D31">
                  <a:lumMod val="75000"/>
                </a:srgbClr>
              </a:solidFill>
            </cx:spPr>
          </cx:dataPt>
          <cx:dataPt idx="7">
            <cx:spPr>
              <a:solidFill>
                <a:srgbClr val="10357F"/>
              </a:solidFill>
            </cx:spPr>
          </cx:dataPt>
          <cx:dataPt idx="19">
            <cx:spPr>
              <a:solidFill>
                <a:srgbClr val="4472C4">
                  <a:lumMod val="50000"/>
                </a:srgbClr>
              </a:solidFill>
            </cx:spPr>
          </cx:dataPt>
          <cx:dataId val="0"/>
          <cx:layoutPr>
            <cx:subtotals>
              <cx:idx val="7"/>
              <cx:idx val="19"/>
            </cx:subtotals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/>
            </a:pPr>
            <a:endParaRPr lang="en-US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>
        <cx:valScaling/>
        <cx:majorGridlines/>
        <cx:tickLabels/>
        <cx:numFmt formatCode="0.0" sourceLinked="0"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/>
            </a:pPr>
            <a:endParaRPr lang="en-US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</cx:plotArea>
  </cx:chart>
  <cx:spPr>
    <a:noFill/>
    <a:ln>
      <a:noFill/>
    </a:ln>
  </cx:spPr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_xlchart.v1.8</cx:f>
      </cx:strDim>
      <cx:numDim type="val">
        <cx:f>_xlchart.v1.9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2022 to 2023 Changes in Energy Demand by Sector</a:t>
            </a: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 (TWh)</a:t>
            </a:r>
          </a:p>
        </cx:rich>
      </cx:tx>
    </cx:title>
    <cx:plotArea>
      <cx:plotAreaRegion>
        <cx:series layoutId="waterfall" uniqueId="{D25ED05A-FE70-450B-A6CB-CC990E9265F6}" formatIdx="0">
          <cx:spPr>
            <a:solidFill>
              <a:schemeClr val="bg1">
                <a:lumMod val="75000"/>
              </a:schemeClr>
            </a:solidFill>
          </cx:spPr>
          <cx:dataPt idx="0">
            <cx:spPr>
              <a:solidFill>
                <a:sysClr val="window" lastClr="FFFFFF">
                  <a:lumMod val="65000"/>
                </a:sysClr>
              </a:solidFill>
            </cx:spPr>
          </cx:dataPt>
          <cx:dataPt idx="1">
            <cx:spPr>
              <a:solidFill>
                <a:srgbClr val="99CC00"/>
              </a:solidFill>
            </cx:spPr>
          </cx:dataPt>
          <cx:dataPt idx="2">
            <cx:spPr>
              <a:solidFill>
                <a:srgbClr val="CC0066"/>
              </a:solidFill>
            </cx:spPr>
          </cx:dataPt>
          <cx:dataPt idx="3">
            <cx:spPr>
              <a:solidFill>
                <a:srgbClr val="4472C4">
                  <a:lumMod val="75000"/>
                </a:srgbClr>
              </a:solidFill>
            </cx:spPr>
          </cx:dataPt>
          <cx:dataPt idx="4">
            <cx:spPr>
              <a:solidFill>
                <a:srgbClr val="339966"/>
              </a:solidFill>
            </cx:spPr>
          </cx:dataPt>
          <cx:dataPt idx="5">
            <cx:spPr>
              <a:solidFill>
                <a:srgbClr val="FF9900"/>
              </a:solidFill>
            </cx:spPr>
          </cx:dataPt>
          <cx:dataPt idx="6">
            <cx:spPr>
              <a:solidFill>
                <a:srgbClr val="002060"/>
              </a:solidFill>
            </cx:spPr>
          </cx:dataPt>
          <cx:dataId val="0"/>
          <cx:layoutPr>
            <cx:subtotals>
              <cx:idx val="6"/>
            </cx:subtotals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/>
            </a:pPr>
            <a:endParaRPr lang="en-US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>
        <cx:valScaling/>
        <cx:majorGridlines/>
        <cx:tickLabels/>
        <cx:numFmt formatCode="0.0" sourceLinked="0"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/>
            </a:pPr>
            <a:endParaRPr lang="en-US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</cx:plotArea>
  </cx:chart>
  <cx:spPr>
    <a:noFill/>
    <a:ln>
      <a:noFill/>
    </a:ln>
  </cx:spPr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_xlchart.v1.14</cx:f>
      </cx:strDim>
      <cx:numDim type="val">
        <cx:f>_xlchart.v1.15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2022 to 2023 Changes in Transport Energy Demand</a:t>
            </a: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 (TWh)</a:t>
            </a:r>
          </a:p>
        </cx:rich>
      </cx:tx>
    </cx:title>
    <cx:plotArea>
      <cx:plotAreaRegion>
        <cx:series layoutId="waterfall" uniqueId="{6FECF079-B6A8-4C17-93B5-E820B4D96B14}" formatIdx="0">
          <cx:dataPt idx="0">
            <cx:spPr>
              <a:solidFill>
                <a:srgbClr val="669900"/>
              </a:solidFill>
            </cx:spPr>
          </cx:dataPt>
          <cx:dataPt idx="1">
            <cx:spPr>
              <a:solidFill>
                <a:srgbClr val="0070C0"/>
              </a:solidFill>
            </cx:spPr>
          </cx:dataPt>
          <cx:dataPt idx="4">
            <cx:spPr>
              <a:solidFill>
                <a:srgbClr val="0070C0"/>
              </a:solidFill>
            </cx:spPr>
          </cx:dataPt>
          <cx:dataPt idx="5">
            <cx:spPr>
              <a:solidFill>
                <a:srgbClr val="002060"/>
              </a:solidFill>
            </cx:spPr>
          </cx:dataPt>
          <cx:dataId val="0"/>
          <cx:layoutPr>
            <cx:subtotals>
              <cx:idx val="5"/>
            </cx:subtotals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/>
            </a:pPr>
            <a:endParaRPr lang="en-US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>
        <cx:valScaling max="3.5"/>
        <cx:majorGridlines/>
        <cx:tickLabels/>
        <cx:numFmt formatCode="0.0" sourceLinked="0"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/>
            </a:pPr>
            <a:endParaRPr lang="en-US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</cx:plotArea>
  </cx:chart>
  <cx:spPr>
    <a:noFill/>
    <a:ln>
      <a:noFill/>
    </a:ln>
  </cx:spPr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_xlchart.v1.12</cx:f>
      </cx:strDim>
      <cx:numDim type="val">
        <cx:f>_xlchart.v1.13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2022 to 2023 Changes in Electricity Demand by Sector</a:t>
            </a: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 (TWh)</a:t>
            </a:r>
          </a:p>
        </cx:rich>
      </cx:tx>
    </cx:title>
    <cx:plotArea>
      <cx:plotAreaRegion>
        <cx:series layoutId="waterfall" uniqueId="{A7D6B63D-7522-4E6B-BADB-724C5EC8C7C9}">
          <cx:dataPt idx="0">
            <cx:spPr>
              <a:solidFill>
                <a:srgbClr val="BBC907"/>
              </a:solidFill>
            </cx:spPr>
          </cx:dataPt>
          <cx:dataPt idx="1">
            <cx:spPr>
              <a:solidFill>
                <a:sysClr val="window" lastClr="FFFFFF">
                  <a:lumMod val="65000"/>
                </a:sysClr>
              </a:solidFill>
            </cx:spPr>
          </cx:dataPt>
          <cx:dataPt idx="2">
            <cx:spPr>
              <a:solidFill>
                <a:srgbClr val="0070C0"/>
              </a:solidFill>
            </cx:spPr>
          </cx:dataPt>
          <cx:dataPt idx="3">
            <cx:spPr>
              <a:solidFill>
                <a:srgbClr val="FFCC66"/>
              </a:solidFill>
            </cx:spPr>
          </cx:dataPt>
          <cx:dataPt idx="4">
            <cx:spPr>
              <a:solidFill>
                <a:srgbClr val="CC0066"/>
              </a:solidFill>
            </cx:spPr>
          </cx:dataPt>
          <cx:dataPt idx="6">
            <cx:spPr>
              <a:solidFill>
                <a:srgbClr val="002060"/>
              </a:solidFill>
            </cx:spPr>
          </cx:dataPt>
          <cx:dataId val="0"/>
          <cx:layoutPr>
            <cx:subtotals>
              <cx:idx val="6"/>
            </cx:subtotals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/>
            </a:pPr>
            <a:endParaRPr lang="en-US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>
        <cx:valScaling min="0"/>
        <cx:majorGridlines/>
        <cx:tickLabels/>
        <cx:numFmt formatCode="0.0" sourceLinked="0"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/>
            </a:pPr>
            <a:endParaRPr lang="en-US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</cx:plotArea>
  </cx:chart>
  <cx:spPr>
    <a:noFill/>
    <a:ln>
      <a:noFill/>
    </a:ln>
  </cx:spPr>
</cx:chartSpace>
</file>

<file path=xl/charts/chartEx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_xlchart.v1.18</cx:f>
      </cx:strDim>
      <cx:numDim type="val">
        <cx:f>_xlchart.v1.19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2022 to 2023 Changes in Heat Demand by Sector</a:t>
            </a: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 (TWh)</a:t>
            </a:r>
          </a:p>
        </cx:rich>
      </cx:tx>
    </cx:title>
    <cx:plotArea>
      <cx:plotAreaRegion>
        <cx:series layoutId="waterfall" uniqueId="{2178BAB1-9922-4D69-9611-79EFD42F7617}">
          <cx:dataPt idx="0">
            <cx:spPr>
              <a:solidFill>
                <a:srgbClr val="CC0066"/>
              </a:solidFill>
            </cx:spPr>
          </cx:dataPt>
          <cx:dataPt idx="1">
            <cx:spPr>
              <a:solidFill>
                <a:srgbClr val="5B9BD5">
                  <a:lumMod val="50000"/>
                </a:srgbClr>
              </a:solidFill>
            </cx:spPr>
          </cx:dataPt>
          <cx:dataPt idx="2">
            <cx:spPr>
              <a:solidFill>
                <a:srgbClr val="FF9900"/>
              </a:solidFill>
            </cx:spPr>
          </cx:dataPt>
          <cx:dataPt idx="3">
            <cx:spPr>
              <a:solidFill>
                <a:srgbClr val="FFCC66"/>
              </a:solidFill>
            </cx:spPr>
          </cx:dataPt>
          <cx:dataPt idx="4">
            <cx:spPr>
              <a:solidFill>
                <a:srgbClr val="BBC907"/>
              </a:solidFill>
              <a:ln>
                <a:noFill/>
              </a:ln>
            </cx:spPr>
          </cx:dataPt>
          <cx:dataPt idx="5">
            <cx:spPr>
              <a:solidFill>
                <a:srgbClr val="002060"/>
              </a:solidFill>
            </cx:spPr>
          </cx:dataPt>
          <cx:dataId val="0"/>
          <cx:layoutPr>
            <cx:subtotals>
              <cx:idx val="5"/>
            </cx:subtotals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/>
            </a:pPr>
            <a:endParaRPr lang="en-US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>
        <cx:valScaling max="0"/>
        <cx:majorGridlines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/>
            </a:pPr>
            <a:endParaRPr lang="en-US" sz="10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</cx:plotArea>
  </cx:chart>
  <cx:spPr>
    <a:noFill/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3" Type="http://schemas.openxmlformats.org/officeDocument/2006/relationships/chart" Target="../charts/chart104.xml"/><Relationship Id="rId7" Type="http://schemas.openxmlformats.org/officeDocument/2006/relationships/chart" Target="../charts/chart108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5" Type="http://schemas.openxmlformats.org/officeDocument/2006/relationships/chart" Target="../charts/chart106.xml"/><Relationship Id="rId10" Type="http://schemas.openxmlformats.org/officeDocument/2006/relationships/chart" Target="../charts/chart111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Relationship Id="rId4" Type="http://schemas.openxmlformats.org/officeDocument/2006/relationships/chart" Target="../charts/chart143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1.xml"/><Relationship Id="rId13" Type="http://schemas.openxmlformats.org/officeDocument/2006/relationships/chart" Target="../charts/chart156.xml"/><Relationship Id="rId3" Type="http://schemas.openxmlformats.org/officeDocument/2006/relationships/chart" Target="../charts/chart146.xml"/><Relationship Id="rId7" Type="http://schemas.openxmlformats.org/officeDocument/2006/relationships/chart" Target="../charts/chart150.xml"/><Relationship Id="rId12" Type="http://schemas.openxmlformats.org/officeDocument/2006/relationships/chart" Target="../charts/chart155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Relationship Id="rId6" Type="http://schemas.openxmlformats.org/officeDocument/2006/relationships/chart" Target="../charts/chart149.xml"/><Relationship Id="rId11" Type="http://schemas.openxmlformats.org/officeDocument/2006/relationships/chart" Target="../charts/chart154.xml"/><Relationship Id="rId5" Type="http://schemas.openxmlformats.org/officeDocument/2006/relationships/chart" Target="../charts/chart148.xml"/><Relationship Id="rId10" Type="http://schemas.openxmlformats.org/officeDocument/2006/relationships/chart" Target="../charts/chart153.xml"/><Relationship Id="rId4" Type="http://schemas.openxmlformats.org/officeDocument/2006/relationships/chart" Target="../charts/chart147.xml"/><Relationship Id="rId9" Type="http://schemas.openxmlformats.org/officeDocument/2006/relationships/chart" Target="../charts/chart152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.png"/><Relationship Id="rId18" Type="http://schemas.openxmlformats.org/officeDocument/2006/relationships/chart" Target="../charts/chart9.xml"/><Relationship Id="rId26" Type="http://schemas.openxmlformats.org/officeDocument/2006/relationships/image" Target="../media/image5.png"/><Relationship Id="rId39" Type="http://schemas.openxmlformats.org/officeDocument/2006/relationships/chart" Target="../charts/chart25.xml"/><Relationship Id="rId21" Type="http://schemas.microsoft.com/office/2014/relationships/chartEx" Target="../charts/chartEx7.xml"/><Relationship Id="rId34" Type="http://schemas.openxmlformats.org/officeDocument/2006/relationships/image" Target="../media/image7.png"/><Relationship Id="rId42" Type="http://schemas.microsoft.com/office/2014/relationships/chartEx" Target="../charts/chartEx10.xml"/><Relationship Id="rId47" Type="http://schemas.openxmlformats.org/officeDocument/2006/relationships/image" Target="../media/image8.png"/><Relationship Id="rId50" Type="http://schemas.openxmlformats.org/officeDocument/2006/relationships/chart" Target="../charts/chart32.xml"/><Relationship Id="rId55" Type="http://schemas.openxmlformats.org/officeDocument/2006/relationships/chart" Target="../charts/chart37.xml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6" Type="http://schemas.openxmlformats.org/officeDocument/2006/relationships/chart" Target="../charts/chart7.xml"/><Relationship Id="rId29" Type="http://schemas.openxmlformats.org/officeDocument/2006/relationships/chart" Target="../charts/chart17.xml"/><Relationship Id="rId11" Type="http://schemas.openxmlformats.org/officeDocument/2006/relationships/chart" Target="../charts/chart6.xml"/><Relationship Id="rId24" Type="http://schemas.openxmlformats.org/officeDocument/2006/relationships/chart" Target="../charts/chart14.xml"/><Relationship Id="rId32" Type="http://schemas.openxmlformats.org/officeDocument/2006/relationships/chart" Target="../charts/chart20.xml"/><Relationship Id="rId37" Type="http://schemas.openxmlformats.org/officeDocument/2006/relationships/chart" Target="../charts/chart23.xml"/><Relationship Id="rId40" Type="http://schemas.openxmlformats.org/officeDocument/2006/relationships/chart" Target="../charts/chart26.xml"/><Relationship Id="rId45" Type="http://schemas.openxmlformats.org/officeDocument/2006/relationships/chart" Target="../charts/chart29.xml"/><Relationship Id="rId53" Type="http://schemas.openxmlformats.org/officeDocument/2006/relationships/chart" Target="../charts/chart35.xml"/><Relationship Id="rId5" Type="http://schemas.microsoft.com/office/2014/relationships/chartEx" Target="../charts/chartEx3.xml"/><Relationship Id="rId10" Type="http://schemas.openxmlformats.org/officeDocument/2006/relationships/image" Target="../media/image2.png"/><Relationship Id="rId19" Type="http://schemas.openxmlformats.org/officeDocument/2006/relationships/chart" Target="../charts/chart10.xml"/><Relationship Id="rId31" Type="http://schemas.openxmlformats.org/officeDocument/2006/relationships/chart" Target="../charts/chart19.xml"/><Relationship Id="rId44" Type="http://schemas.openxmlformats.org/officeDocument/2006/relationships/chart" Target="../charts/chart28.xml"/><Relationship Id="rId52" Type="http://schemas.openxmlformats.org/officeDocument/2006/relationships/chart" Target="../charts/chart34.xml"/><Relationship Id="rId4" Type="http://schemas.microsoft.com/office/2014/relationships/chartEx" Target="../charts/chartEx2.xml"/><Relationship Id="rId9" Type="http://schemas.microsoft.com/office/2014/relationships/chartEx" Target="../charts/chartEx4.xml"/><Relationship Id="rId14" Type="http://schemas.microsoft.com/office/2014/relationships/chartEx" Target="../charts/chartEx6.xml"/><Relationship Id="rId22" Type="http://schemas.openxmlformats.org/officeDocument/2006/relationships/chart" Target="../charts/chart12.xml"/><Relationship Id="rId27" Type="http://schemas.microsoft.com/office/2014/relationships/chartEx" Target="../charts/chartEx8.xml"/><Relationship Id="rId30" Type="http://schemas.openxmlformats.org/officeDocument/2006/relationships/chart" Target="../charts/chart18.xml"/><Relationship Id="rId35" Type="http://schemas.openxmlformats.org/officeDocument/2006/relationships/chart" Target="../charts/chart21.xml"/><Relationship Id="rId43" Type="http://schemas.openxmlformats.org/officeDocument/2006/relationships/chart" Target="../charts/chart27.xml"/><Relationship Id="rId48" Type="http://schemas.microsoft.com/office/2014/relationships/chartEx" Target="../charts/chartEx11.xml"/><Relationship Id="rId56" Type="http://schemas.openxmlformats.org/officeDocument/2006/relationships/chart" Target="../charts/chart38.xml"/><Relationship Id="rId8" Type="http://schemas.openxmlformats.org/officeDocument/2006/relationships/chart" Target="../charts/chart5.xml"/><Relationship Id="rId51" Type="http://schemas.openxmlformats.org/officeDocument/2006/relationships/chart" Target="../charts/chart33.xml"/><Relationship Id="rId3" Type="http://schemas.microsoft.com/office/2014/relationships/chartEx" Target="../charts/chartEx1.xml"/><Relationship Id="rId12" Type="http://schemas.microsoft.com/office/2014/relationships/chartEx" Target="../charts/chartEx5.xml"/><Relationship Id="rId17" Type="http://schemas.openxmlformats.org/officeDocument/2006/relationships/chart" Target="../charts/chart8.xml"/><Relationship Id="rId25" Type="http://schemas.openxmlformats.org/officeDocument/2006/relationships/chart" Target="../charts/chart15.xml"/><Relationship Id="rId33" Type="http://schemas.openxmlformats.org/officeDocument/2006/relationships/image" Target="../media/image6.png"/><Relationship Id="rId38" Type="http://schemas.openxmlformats.org/officeDocument/2006/relationships/chart" Target="../charts/chart24.xml"/><Relationship Id="rId46" Type="http://schemas.openxmlformats.org/officeDocument/2006/relationships/chart" Target="../charts/chart30.xml"/><Relationship Id="rId20" Type="http://schemas.openxmlformats.org/officeDocument/2006/relationships/chart" Target="../charts/chart11.xml"/><Relationship Id="rId41" Type="http://schemas.microsoft.com/office/2014/relationships/chartEx" Target="../charts/chartEx9.xml"/><Relationship Id="rId54" Type="http://schemas.openxmlformats.org/officeDocument/2006/relationships/chart" Target="../charts/chart36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5" Type="http://schemas.openxmlformats.org/officeDocument/2006/relationships/image" Target="../media/image4.png"/><Relationship Id="rId23" Type="http://schemas.openxmlformats.org/officeDocument/2006/relationships/chart" Target="../charts/chart13.xml"/><Relationship Id="rId28" Type="http://schemas.openxmlformats.org/officeDocument/2006/relationships/chart" Target="../charts/chart16.xml"/><Relationship Id="rId36" Type="http://schemas.openxmlformats.org/officeDocument/2006/relationships/chart" Target="../charts/chart22.xml"/><Relationship Id="rId49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13" Type="http://schemas.openxmlformats.org/officeDocument/2006/relationships/chart" Target="../charts/chart57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12" Type="http://schemas.openxmlformats.org/officeDocument/2006/relationships/chart" Target="../charts/chart56.xml"/><Relationship Id="rId17" Type="http://schemas.openxmlformats.org/officeDocument/2006/relationships/chart" Target="../charts/chart61.xml"/><Relationship Id="rId2" Type="http://schemas.openxmlformats.org/officeDocument/2006/relationships/chart" Target="../charts/chart46.xml"/><Relationship Id="rId16" Type="http://schemas.openxmlformats.org/officeDocument/2006/relationships/chart" Target="../charts/chart60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5" Type="http://schemas.openxmlformats.org/officeDocument/2006/relationships/chart" Target="../charts/chart5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Relationship Id="rId14" Type="http://schemas.openxmlformats.org/officeDocument/2006/relationships/chart" Target="../charts/chart5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13" Type="http://schemas.openxmlformats.org/officeDocument/2006/relationships/chart" Target="../charts/chart74.xml"/><Relationship Id="rId18" Type="http://schemas.openxmlformats.org/officeDocument/2006/relationships/chart" Target="../charts/chart79.xml"/><Relationship Id="rId3" Type="http://schemas.openxmlformats.org/officeDocument/2006/relationships/chart" Target="../charts/chart64.xml"/><Relationship Id="rId21" Type="http://schemas.openxmlformats.org/officeDocument/2006/relationships/chart" Target="../charts/chart82.xml"/><Relationship Id="rId7" Type="http://schemas.openxmlformats.org/officeDocument/2006/relationships/chart" Target="../charts/chart68.xml"/><Relationship Id="rId12" Type="http://schemas.openxmlformats.org/officeDocument/2006/relationships/chart" Target="../charts/chart73.xml"/><Relationship Id="rId17" Type="http://schemas.openxmlformats.org/officeDocument/2006/relationships/chart" Target="../charts/chart78.xml"/><Relationship Id="rId25" Type="http://schemas.openxmlformats.org/officeDocument/2006/relationships/chart" Target="../charts/chart86.xml"/><Relationship Id="rId2" Type="http://schemas.openxmlformats.org/officeDocument/2006/relationships/chart" Target="../charts/chart63.xml"/><Relationship Id="rId16" Type="http://schemas.openxmlformats.org/officeDocument/2006/relationships/chart" Target="../charts/chart77.xml"/><Relationship Id="rId20" Type="http://schemas.openxmlformats.org/officeDocument/2006/relationships/chart" Target="../charts/chart81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11" Type="http://schemas.openxmlformats.org/officeDocument/2006/relationships/chart" Target="../charts/chart72.xml"/><Relationship Id="rId24" Type="http://schemas.openxmlformats.org/officeDocument/2006/relationships/chart" Target="../charts/chart85.xml"/><Relationship Id="rId5" Type="http://schemas.openxmlformats.org/officeDocument/2006/relationships/chart" Target="../charts/chart66.xml"/><Relationship Id="rId15" Type="http://schemas.openxmlformats.org/officeDocument/2006/relationships/chart" Target="../charts/chart76.xml"/><Relationship Id="rId23" Type="http://schemas.openxmlformats.org/officeDocument/2006/relationships/chart" Target="../charts/chart84.xml"/><Relationship Id="rId10" Type="http://schemas.openxmlformats.org/officeDocument/2006/relationships/chart" Target="../charts/chart71.xml"/><Relationship Id="rId19" Type="http://schemas.openxmlformats.org/officeDocument/2006/relationships/chart" Target="../charts/chart80.xml"/><Relationship Id="rId4" Type="http://schemas.openxmlformats.org/officeDocument/2006/relationships/chart" Target="../charts/chart65.xml"/><Relationship Id="rId9" Type="http://schemas.openxmlformats.org/officeDocument/2006/relationships/chart" Target="../charts/chart70.xml"/><Relationship Id="rId14" Type="http://schemas.openxmlformats.org/officeDocument/2006/relationships/chart" Target="../charts/chart75.xml"/><Relationship Id="rId22" Type="http://schemas.openxmlformats.org/officeDocument/2006/relationships/chart" Target="../charts/chart8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4.xml"/><Relationship Id="rId13" Type="http://schemas.openxmlformats.org/officeDocument/2006/relationships/chart" Target="../charts/chart99.xml"/><Relationship Id="rId3" Type="http://schemas.openxmlformats.org/officeDocument/2006/relationships/chart" Target="../charts/chart89.xml"/><Relationship Id="rId7" Type="http://schemas.openxmlformats.org/officeDocument/2006/relationships/chart" Target="../charts/chart93.xml"/><Relationship Id="rId12" Type="http://schemas.openxmlformats.org/officeDocument/2006/relationships/chart" Target="../charts/chart98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5" Type="http://schemas.openxmlformats.org/officeDocument/2006/relationships/chart" Target="../charts/chart91.xml"/><Relationship Id="rId15" Type="http://schemas.openxmlformats.org/officeDocument/2006/relationships/chart" Target="../charts/chart101.xml"/><Relationship Id="rId10" Type="http://schemas.openxmlformats.org/officeDocument/2006/relationships/chart" Target="../charts/chart96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Relationship Id="rId14" Type="http://schemas.openxmlformats.org/officeDocument/2006/relationships/chart" Target="../charts/chart1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3943349</xdr:colOff>
      <xdr:row>3</xdr:row>
      <xdr:rowOff>114300</xdr:rowOff>
    </xdr:from>
    <xdr:to>
      <xdr:col>3</xdr:col>
      <xdr:colOff>6019800</xdr:colOff>
      <xdr:row>5</xdr:row>
      <xdr:rowOff>195478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7074" y="676275"/>
          <a:ext cx="2076451" cy="538378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0.4592</cdr:x>
      <cdr:y>0.4408</cdr:y>
    </cdr:from>
    <cdr:to>
      <cdr:x>0.53748</cdr:x>
      <cdr:y>0.51772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510A1D8-E71E-A15D-9D72-DA5C257AA767}"/>
            </a:ext>
          </a:extLst>
        </cdr:cNvPr>
        <cdr:cNvSpPr txBox="1"/>
      </cdr:nvSpPr>
      <cdr:spPr>
        <a:xfrm xmlns:a="http://schemas.openxmlformats.org/drawingml/2006/main">
          <a:off x="2680447" y="1447800"/>
          <a:ext cx="456942" cy="25261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 anchorCtr="1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2C2AFA9-4616-4233-91B8-AE776046E8E2}" type="TxLink">
            <a:rPr lang="en-US" sz="1400" b="1" i="0" u="none" strike="noStrike">
              <a:solidFill>
                <a:schemeClr val="tx2"/>
              </a:solidFill>
              <a:latin typeface="Calibri"/>
              <a:cs typeface="Calibri"/>
            </a:rPr>
            <a:pPr/>
            <a:t>2023</a:t>
          </a:fld>
          <a:endParaRPr lang="en-IE" sz="1100" b="1">
            <a:solidFill>
              <a:schemeClr val="tx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0.45866</cdr:x>
      <cdr:y>0.43175</cdr:y>
    </cdr:from>
    <cdr:to>
      <cdr:x>0.54465</cdr:x>
      <cdr:y>0.52311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510A1D8-E71E-A15D-9D72-DA5C257AA767}"/>
            </a:ext>
          </a:extLst>
        </cdr:cNvPr>
        <cdr:cNvSpPr txBox="1"/>
      </cdr:nvSpPr>
      <cdr:spPr>
        <a:xfrm xmlns:a="http://schemas.openxmlformats.org/drawingml/2006/main">
          <a:off x="2717799" y="1440329"/>
          <a:ext cx="509495" cy="30480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 anchorCtr="1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2C2AFA9-4616-4233-91B8-AE776046E8E2}" type="TxLink">
            <a:rPr lang="en-US" sz="1400" b="1" i="0" u="none" strike="noStrike">
              <a:solidFill>
                <a:schemeClr val="tx2"/>
              </a:solidFill>
              <a:latin typeface="Calibri"/>
              <a:cs typeface="Calibri"/>
            </a:rPr>
            <a:pPr/>
            <a:t>2023</a:t>
          </a:fld>
          <a:endParaRPr lang="en-IE" sz="1400" b="1">
            <a:solidFill>
              <a:schemeClr val="tx2"/>
            </a:solidFill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0.46259</cdr:x>
      <cdr:y>0.5229</cdr:y>
    </cdr:from>
    <cdr:to>
      <cdr:x>0.53748</cdr:x>
      <cdr:y>0.60262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510A1D8-E71E-A15D-9D72-DA5C257AA767}"/>
            </a:ext>
          </a:extLst>
        </cdr:cNvPr>
        <cdr:cNvSpPr txBox="1"/>
      </cdr:nvSpPr>
      <cdr:spPr>
        <a:xfrm xmlns:a="http://schemas.openxmlformats.org/drawingml/2006/main">
          <a:off x="2822388" y="1656977"/>
          <a:ext cx="456942" cy="25261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 anchorCtr="1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2C2AFA9-4616-4233-91B8-AE776046E8E2}" type="TxLink">
            <a:rPr lang="en-US" sz="1400" b="1" i="0" u="none" strike="noStrike">
              <a:solidFill>
                <a:schemeClr val="tx2"/>
              </a:solidFill>
              <a:latin typeface="Calibri"/>
              <a:cs typeface="Calibri"/>
            </a:rPr>
            <a:pPr/>
            <a:t>2023</a:t>
          </a:fld>
          <a:endParaRPr lang="en-IE" sz="1400" b="1">
            <a:solidFill>
              <a:schemeClr val="tx2"/>
            </a:solidFill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0.45866</cdr:x>
      <cdr:y>0.43399</cdr:y>
    </cdr:from>
    <cdr:to>
      <cdr:x>0.53578</cdr:x>
      <cdr:y>0.50971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34F1354-9211-20D5-79AE-B518FCD38069}"/>
            </a:ext>
          </a:extLst>
        </cdr:cNvPr>
        <cdr:cNvSpPr txBox="1"/>
      </cdr:nvSpPr>
      <cdr:spPr>
        <a:xfrm xmlns:a="http://schemas.openxmlformats.org/drawingml/2006/main">
          <a:off x="2717800" y="1447800"/>
          <a:ext cx="456942" cy="25261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 anchorCtr="1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2C2AFA9-4616-4233-91B8-AE776046E8E2}" type="TxLink">
            <a:rPr lang="en-US" sz="1400" b="1" i="0" u="none" strike="noStrike">
              <a:solidFill>
                <a:schemeClr val="tx2"/>
              </a:solidFill>
              <a:latin typeface="Calibri"/>
              <a:cs typeface="Calibri"/>
            </a:rPr>
            <a:pPr/>
            <a:t>2023</a:t>
          </a:fld>
          <a:endParaRPr lang="en-IE" sz="1400" b="1">
            <a:solidFill>
              <a:schemeClr val="tx2"/>
            </a:solidFill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1016000</xdr:colOff>
      <xdr:row>16</xdr:row>
      <xdr:rowOff>72570</xdr:rowOff>
    </xdr:from>
    <xdr:to>
      <xdr:col>16</xdr:col>
      <xdr:colOff>164970</xdr:colOff>
      <xdr:row>35</xdr:row>
      <xdr:rowOff>74156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A48349-5042-48D6-A657-0F99F31E0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14</xdr:col>
      <xdr:colOff>564696</xdr:colOff>
      <xdr:row>49</xdr:row>
      <xdr:rowOff>58965</xdr:rowOff>
    </xdr:from>
    <xdr:ext cx="5760000" cy="3623467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9B373EB-4D3E-4FBF-8F2E-BE052ACA5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5</xdr:col>
      <xdr:colOff>371929</xdr:colOff>
      <xdr:row>49</xdr:row>
      <xdr:rowOff>117928</xdr:rowOff>
    </xdr:from>
    <xdr:ext cx="5760000" cy="3608728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A5875C-A5F0-433A-889D-7116264AD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5</xdr:col>
      <xdr:colOff>111125</xdr:colOff>
      <xdr:row>88</xdr:row>
      <xdr:rowOff>84666</xdr:rowOff>
    </xdr:from>
    <xdr:ext cx="5760000" cy="3476624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1EE6E6C-A40C-4595-8766-FA7043411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5</xdr:col>
      <xdr:colOff>190187</xdr:colOff>
      <xdr:row>137</xdr:row>
      <xdr:rowOff>158751</xdr:rowOff>
    </xdr:from>
    <xdr:ext cx="5760000" cy="3384810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EBDE3AD-8053-4C35-B128-16BE4B853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216958</xdr:colOff>
      <xdr:row>205</xdr:row>
      <xdr:rowOff>21168</xdr:rowOff>
    </xdr:from>
    <xdr:ext cx="5760000" cy="3611560"/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E6B3BC3-34EB-47E5-BFCE-6D4AF3711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280459</xdr:colOff>
      <xdr:row>253</xdr:row>
      <xdr:rowOff>21169</xdr:rowOff>
    </xdr:from>
    <xdr:ext cx="5760000" cy="3599655"/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52E504B-1FB8-43DC-BB8D-CE1CA4D34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227542</xdr:colOff>
      <xdr:row>302</xdr:row>
      <xdr:rowOff>10584</xdr:rowOff>
    </xdr:from>
    <xdr:ext cx="6133607" cy="3526749"/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BD2FCE4-4A33-4FCC-B33F-FC4478B18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twoCellAnchor editAs="oneCell">
    <xdr:from>
      <xdr:col>5</xdr:col>
      <xdr:colOff>137584</xdr:colOff>
      <xdr:row>348</xdr:row>
      <xdr:rowOff>39688</xdr:rowOff>
    </xdr:from>
    <xdr:to>
      <xdr:col>15</xdr:col>
      <xdr:colOff>301645</xdr:colOff>
      <xdr:row>367</xdr:row>
      <xdr:rowOff>28714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B735CE7-22BB-41AB-9DAA-748F328CE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17</xdr:col>
      <xdr:colOff>0</xdr:colOff>
      <xdr:row>380</xdr:row>
      <xdr:rowOff>0</xdr:rowOff>
    </xdr:from>
    <xdr:ext cx="5759253" cy="3239999"/>
    <xdr:graphicFrame macro="">
      <xdr:nvGraphicFramePr>
        <xdr:cNvPr id="6" name="Chart 18">
          <a:extLst>
            <a:ext uri="{FF2B5EF4-FFF2-40B4-BE49-F238E27FC236}">
              <a16:creationId xmlns:a16="http://schemas.microsoft.com/office/drawing/2014/main" id="{2F818226-B7D9-4B36-A596-15F8F9DD7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6</xdr:col>
      <xdr:colOff>493059</xdr:colOff>
      <xdr:row>380</xdr:row>
      <xdr:rowOff>104588</xdr:rowOff>
    </xdr:from>
    <xdr:ext cx="5760000" cy="3240000"/>
    <xdr:graphicFrame macro="">
      <xdr:nvGraphicFramePr>
        <xdr:cNvPr id="8" name="Chart 18">
          <a:extLst>
            <a:ext uri="{FF2B5EF4-FFF2-40B4-BE49-F238E27FC236}">
              <a16:creationId xmlns:a16="http://schemas.microsoft.com/office/drawing/2014/main" id="{8AC13BD6-29B3-4818-B3D7-2E409F0D4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382601</xdr:colOff>
      <xdr:row>17</xdr:row>
      <xdr:rowOff>118996</xdr:rowOff>
    </xdr:from>
    <xdr:to>
      <xdr:col>15</xdr:col>
      <xdr:colOff>376716</xdr:colOff>
      <xdr:row>34</xdr:row>
      <xdr:rowOff>174924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45AEF5-FF9E-4AB9-9ABD-0CFBA153A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232122</xdr:colOff>
      <xdr:row>50</xdr:row>
      <xdr:rowOff>36286</xdr:rowOff>
    </xdr:from>
    <xdr:to>
      <xdr:col>13</xdr:col>
      <xdr:colOff>459121</xdr:colOff>
      <xdr:row>68</xdr:row>
      <xdr:rowOff>92316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6C77613-7C89-4BF1-9276-E8496DC9D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181962</xdr:colOff>
      <xdr:row>79</xdr:row>
      <xdr:rowOff>140340</xdr:rowOff>
    </xdr:from>
    <xdr:to>
      <xdr:col>15</xdr:col>
      <xdr:colOff>44104</xdr:colOff>
      <xdr:row>98</xdr:row>
      <xdr:rowOff>49470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FAF15E9-F2A0-49B8-AF43-5D5E5C895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5</xdr:col>
      <xdr:colOff>72572</xdr:colOff>
      <xdr:row>117</xdr:row>
      <xdr:rowOff>3736</xdr:rowOff>
    </xdr:from>
    <xdr:ext cx="5760000" cy="3463336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2BA1B8-F76B-4F93-8488-09FE5F4A4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5</xdr:col>
      <xdr:colOff>27215</xdr:colOff>
      <xdr:row>145</xdr:row>
      <xdr:rowOff>66702</xdr:rowOff>
    </xdr:from>
    <xdr:ext cx="5760000" cy="3382513"/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2F3B2F1-6090-4F11-B113-2738207FF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208109</xdr:colOff>
      <xdr:row>185</xdr:row>
      <xdr:rowOff>117929</xdr:rowOff>
    </xdr:from>
    <xdr:ext cx="5760000" cy="3535794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EBE9665-9C4A-4916-9FE4-AC4022A19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254000</xdr:colOff>
      <xdr:row>213</xdr:row>
      <xdr:rowOff>91782</xdr:rowOff>
    </xdr:from>
    <xdr:ext cx="5760000" cy="3509647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3D01935-5F2E-438B-B17E-368C648C6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6</xdr:col>
      <xdr:colOff>0</xdr:colOff>
      <xdr:row>246</xdr:row>
      <xdr:rowOff>0</xdr:rowOff>
    </xdr:from>
    <xdr:ext cx="5760000" cy="3168000"/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C732960-51E5-4A46-B821-3B97628D2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twoCellAnchor editAs="oneCell">
    <xdr:from>
      <xdr:col>17</xdr:col>
      <xdr:colOff>0</xdr:colOff>
      <xdr:row>246</xdr:row>
      <xdr:rowOff>0</xdr:rowOff>
    </xdr:from>
    <xdr:to>
      <xdr:col>26</xdr:col>
      <xdr:colOff>259513</xdr:colOff>
      <xdr:row>263</xdr:row>
      <xdr:rowOff>65000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F03CB6C-5BEF-4DDE-9689-3DEB5E15B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5</xdr:col>
      <xdr:colOff>0</xdr:colOff>
      <xdr:row>318</xdr:row>
      <xdr:rowOff>0</xdr:rowOff>
    </xdr:from>
    <xdr:ext cx="5760000" cy="3060000"/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E45A0B3-B81D-4D9D-A81A-43E717980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twoCellAnchor editAs="oneCell">
    <xdr:from>
      <xdr:col>6</xdr:col>
      <xdr:colOff>453571</xdr:colOff>
      <xdr:row>408</xdr:row>
      <xdr:rowOff>181427</xdr:rowOff>
    </xdr:from>
    <xdr:to>
      <xdr:col>16</xdr:col>
      <xdr:colOff>135714</xdr:colOff>
      <xdr:row>426</xdr:row>
      <xdr:rowOff>83712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8597F6B8-E41C-42E2-96DD-39C73A7CB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154214</xdr:colOff>
      <xdr:row>583</xdr:row>
      <xdr:rowOff>18143</xdr:rowOff>
    </xdr:from>
    <xdr:to>
      <xdr:col>14</xdr:col>
      <xdr:colOff>453213</xdr:colOff>
      <xdr:row>600</xdr:row>
      <xdr:rowOff>83144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79EE8941-0255-493D-B815-11DDB3AF7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0</xdr:colOff>
      <xdr:row>608</xdr:row>
      <xdr:rowOff>0</xdr:rowOff>
    </xdr:from>
    <xdr:to>
      <xdr:col>18</xdr:col>
      <xdr:colOff>289928</xdr:colOff>
      <xdr:row>625</xdr:row>
      <xdr:rowOff>65001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9CACB14-A20E-4A5E-A962-D660392C7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0</xdr:colOff>
      <xdr:row>462</xdr:row>
      <xdr:rowOff>0</xdr:rowOff>
    </xdr:from>
    <xdr:to>
      <xdr:col>17</xdr:col>
      <xdr:colOff>246706</xdr:colOff>
      <xdr:row>479</xdr:row>
      <xdr:rowOff>64999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A1AA22A-A30A-4671-AE8E-429DD29A6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5</xdr:col>
      <xdr:colOff>179295</xdr:colOff>
      <xdr:row>508</xdr:row>
      <xdr:rowOff>80043</xdr:rowOff>
    </xdr:from>
    <xdr:to>
      <xdr:col>14</xdr:col>
      <xdr:colOff>430270</xdr:colOff>
      <xdr:row>525</xdr:row>
      <xdr:rowOff>139704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895D86CE-AA30-429E-AF18-A5503AD53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7470</xdr:colOff>
      <xdr:row>541</xdr:row>
      <xdr:rowOff>82177</xdr:rowOff>
    </xdr:from>
    <xdr:to>
      <xdr:col>15</xdr:col>
      <xdr:colOff>254176</xdr:colOff>
      <xdr:row>558</xdr:row>
      <xdr:rowOff>139704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212ECF7-5216-4421-9814-06BB1DF70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5</xdr:col>
      <xdr:colOff>353786</xdr:colOff>
      <xdr:row>293</xdr:row>
      <xdr:rowOff>33618</xdr:rowOff>
    </xdr:from>
    <xdr:to>
      <xdr:col>14</xdr:col>
      <xdr:colOff>600492</xdr:colOff>
      <xdr:row>310</xdr:row>
      <xdr:rowOff>98618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70CB2347-0C19-47C9-AE75-EE0554776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15</xdr:col>
      <xdr:colOff>72572</xdr:colOff>
      <xdr:row>582</xdr:row>
      <xdr:rowOff>27214</xdr:rowOff>
    </xdr:from>
    <xdr:to>
      <xdr:col>20</xdr:col>
      <xdr:colOff>609631</xdr:colOff>
      <xdr:row>601</xdr:row>
      <xdr:rowOff>69613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ED7D446B-539E-439B-B062-355C931C5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30</xdr:col>
      <xdr:colOff>573100</xdr:colOff>
      <xdr:row>583</xdr:row>
      <xdr:rowOff>50695</xdr:rowOff>
    </xdr:from>
    <xdr:to>
      <xdr:col>41</xdr:col>
      <xdr:colOff>81642</xdr:colOff>
      <xdr:row>602</xdr:row>
      <xdr:rowOff>98429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B510A0CF-9F59-4443-B133-E68080A1D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26</xdr:col>
      <xdr:colOff>99786</xdr:colOff>
      <xdr:row>462</xdr:row>
      <xdr:rowOff>18143</xdr:rowOff>
    </xdr:from>
    <xdr:to>
      <xdr:col>32</xdr:col>
      <xdr:colOff>29059</xdr:colOff>
      <xdr:row>479</xdr:row>
      <xdr:rowOff>83142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B59C8E55-F54B-43B4-A3BC-868DCCA5B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24</xdr:col>
      <xdr:colOff>498929</xdr:colOff>
      <xdr:row>541</xdr:row>
      <xdr:rowOff>90714</xdr:rowOff>
    </xdr:from>
    <xdr:to>
      <xdr:col>30</xdr:col>
      <xdr:colOff>423398</xdr:colOff>
      <xdr:row>558</xdr:row>
      <xdr:rowOff>148241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B75626E9-4764-4C8A-B5C1-58F07DC10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32</xdr:col>
      <xdr:colOff>9072</xdr:colOff>
      <xdr:row>541</xdr:row>
      <xdr:rowOff>63500</xdr:rowOff>
    </xdr:from>
    <xdr:to>
      <xdr:col>37</xdr:col>
      <xdr:colOff>541329</xdr:colOff>
      <xdr:row>558</xdr:row>
      <xdr:rowOff>121027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A313B7F-B7F6-4B10-B998-B1F971F12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33338</xdr:colOff>
      <xdr:row>645</xdr:row>
      <xdr:rowOff>57150</xdr:rowOff>
    </xdr:from>
    <xdr:to>
      <xdr:col>17</xdr:col>
      <xdr:colOff>306938</xdr:colOff>
      <xdr:row>662</xdr:row>
      <xdr:rowOff>166650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36A77693-9010-4A98-8CE3-5DA315D2E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33338</xdr:colOff>
      <xdr:row>730</xdr:row>
      <xdr:rowOff>57150</xdr:rowOff>
    </xdr:from>
    <xdr:to>
      <xdr:col>17</xdr:col>
      <xdr:colOff>306938</xdr:colOff>
      <xdr:row>747</xdr:row>
      <xdr:rowOff>166650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5331A711-767F-4752-87A7-58DE5F920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33338</xdr:colOff>
      <xdr:row>816</xdr:row>
      <xdr:rowOff>57150</xdr:rowOff>
    </xdr:from>
    <xdr:to>
      <xdr:col>17</xdr:col>
      <xdr:colOff>306938</xdr:colOff>
      <xdr:row>833</xdr:row>
      <xdr:rowOff>166650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713DD8BB-7F99-4CB5-B27A-357EA3790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149225</xdr:colOff>
      <xdr:row>902</xdr:row>
      <xdr:rowOff>60325</xdr:rowOff>
    </xdr:from>
    <xdr:to>
      <xdr:col>17</xdr:col>
      <xdr:colOff>422825</xdr:colOff>
      <xdr:row>923</xdr:row>
      <xdr:rowOff>7900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A5CCA065-ECEA-47D4-98BD-9E7D310A1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17</xdr:col>
      <xdr:colOff>102259</xdr:colOff>
      <xdr:row>461</xdr:row>
      <xdr:rowOff>124525</xdr:rowOff>
    </xdr:from>
    <xdr:to>
      <xdr:col>26</xdr:col>
      <xdr:colOff>346250</xdr:colOff>
      <xdr:row>478</xdr:row>
      <xdr:rowOff>177979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948DAB05-CD10-4981-BE24-B5D62BBE9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38100</xdr:colOff>
      <xdr:row>16</xdr:row>
      <xdr:rowOff>95250</xdr:rowOff>
    </xdr:from>
    <xdr:ext cx="6120000" cy="360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E31DE5-8A4E-4D33-830E-764F2CCBC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8</xdr:col>
      <xdr:colOff>38100</xdr:colOff>
      <xdr:row>54</xdr:row>
      <xdr:rowOff>95250</xdr:rowOff>
    </xdr:from>
    <xdr:ext cx="6120000" cy="36000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13E5D38-C17B-4064-B12F-AFD57F129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8</xdr:col>
      <xdr:colOff>38100</xdr:colOff>
      <xdr:row>86</xdr:row>
      <xdr:rowOff>95250</xdr:rowOff>
    </xdr:from>
    <xdr:ext cx="6120000" cy="36000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54A93FE-79C5-4AD4-937A-843213596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twoCellAnchor>
    <xdr:from>
      <xdr:col>6</xdr:col>
      <xdr:colOff>266700</xdr:colOff>
      <xdr:row>112</xdr:row>
      <xdr:rowOff>165100</xdr:rowOff>
    </xdr:from>
    <xdr:to>
      <xdr:col>16</xdr:col>
      <xdr:colOff>290700</xdr:colOff>
      <xdr:row>131</xdr:row>
      <xdr:rowOff>145600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311B5BD-0100-47E1-AC7B-804996343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146049</xdr:colOff>
      <xdr:row>15</xdr:row>
      <xdr:rowOff>110218</xdr:rowOff>
    </xdr:from>
    <xdr:to>
      <xdr:col>15</xdr:col>
      <xdr:colOff>49853</xdr:colOff>
      <xdr:row>34</xdr:row>
      <xdr:rowOff>90718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613BCE-45E8-40C9-ABA5-87F3EFE42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173264</xdr:colOff>
      <xdr:row>52</xdr:row>
      <xdr:rowOff>73933</xdr:rowOff>
    </xdr:from>
    <xdr:ext cx="6120000" cy="36000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BEF7C8E-E30F-4391-B823-868876042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5</xdr:col>
      <xdr:colOff>263978</xdr:colOff>
      <xdr:row>271</xdr:row>
      <xdr:rowOff>128361</xdr:rowOff>
    </xdr:from>
    <xdr:ext cx="6120000" cy="3600000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926A40-60EA-4C75-8CD7-AA6D5FDFE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5</xdr:col>
      <xdr:colOff>136977</xdr:colOff>
      <xdr:row>299</xdr:row>
      <xdr:rowOff>10431</xdr:rowOff>
    </xdr:from>
    <xdr:ext cx="6120000" cy="3600000"/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3DD4147-771F-4472-8F51-E78D0E035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5</xdr:col>
      <xdr:colOff>318406</xdr:colOff>
      <xdr:row>337</xdr:row>
      <xdr:rowOff>164647</xdr:rowOff>
    </xdr:from>
    <xdr:ext cx="6120000" cy="3600000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AD10AE7-2247-40BF-B43E-F55973B0F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209549</xdr:colOff>
      <xdr:row>375</xdr:row>
      <xdr:rowOff>73931</xdr:rowOff>
    </xdr:from>
    <xdr:ext cx="6120000" cy="3600000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BF2CA9E-BDFB-4537-BEC5-B855E2C33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182335</xdr:colOff>
      <xdr:row>401</xdr:row>
      <xdr:rowOff>73932</xdr:rowOff>
    </xdr:from>
    <xdr:ext cx="6120000" cy="3600000"/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4117CBC-6A72-4565-A6E1-1B0CDEA84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73478</xdr:colOff>
      <xdr:row>203</xdr:row>
      <xdr:rowOff>110217</xdr:rowOff>
    </xdr:from>
    <xdr:ext cx="6120000" cy="3600000"/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FBBD437-0A1F-4FF0-B240-7A6B9B75D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twoCellAnchor editAs="oneCell">
    <xdr:from>
      <xdr:col>5</xdr:col>
      <xdr:colOff>70757</xdr:colOff>
      <xdr:row>85</xdr:row>
      <xdr:rowOff>111578</xdr:rowOff>
    </xdr:from>
    <xdr:to>
      <xdr:col>14</xdr:col>
      <xdr:colOff>615003</xdr:colOff>
      <xdr:row>104</xdr:row>
      <xdr:rowOff>92078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14FF17E-5C46-4672-8DE2-D1287EADC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5</xdr:col>
      <xdr:colOff>63500</xdr:colOff>
      <xdr:row>119</xdr:row>
      <xdr:rowOff>45357</xdr:rowOff>
    </xdr:from>
    <xdr:ext cx="6120000" cy="3600000"/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E0CA3EE-0F9A-4C73-97B6-4C10B8AD4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twoCellAnchor editAs="oneCell">
    <xdr:from>
      <xdr:col>5</xdr:col>
      <xdr:colOff>244929</xdr:colOff>
      <xdr:row>146</xdr:row>
      <xdr:rowOff>117928</xdr:rowOff>
    </xdr:from>
    <xdr:to>
      <xdr:col>15</xdr:col>
      <xdr:colOff>148733</xdr:colOff>
      <xdr:row>165</xdr:row>
      <xdr:rowOff>101149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BA12B06F-9A38-449B-8DD8-0B40A025E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172357</xdr:colOff>
      <xdr:row>171</xdr:row>
      <xdr:rowOff>9071</xdr:rowOff>
    </xdr:from>
    <xdr:to>
      <xdr:col>15</xdr:col>
      <xdr:colOff>76161</xdr:colOff>
      <xdr:row>189</xdr:row>
      <xdr:rowOff>173722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B35BAEF-5AFA-4FF2-9E97-586AFBFAA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5</xdr:col>
      <xdr:colOff>181429</xdr:colOff>
      <xdr:row>235</xdr:row>
      <xdr:rowOff>81643</xdr:rowOff>
    </xdr:from>
    <xdr:to>
      <xdr:col>15</xdr:col>
      <xdr:colOff>85232</xdr:colOff>
      <xdr:row>254</xdr:row>
      <xdr:rowOff>64864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F440DD5-3B06-4D0B-9D35-3EA4F9C77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5</xdr:row>
      <xdr:rowOff>165100</xdr:rowOff>
    </xdr:from>
    <xdr:to>
      <xdr:col>14</xdr:col>
      <xdr:colOff>597520</xdr:colOff>
      <xdr:row>20</xdr:row>
      <xdr:rowOff>181250</xdr:rowOff>
    </xdr:to>
    <xdr:grpSp>
      <xdr:nvGrpSpPr>
        <xdr:cNvPr id="102" name="Group 101">
          <a:extLst>
            <a:ext uri="{FF2B5EF4-FFF2-40B4-BE49-F238E27FC236}">
              <a16:creationId xmlns:a16="http://schemas.microsoft.com/office/drawing/2014/main" id="{5C5A4025-D298-41A1-AF97-FE0E41E0AB0D}"/>
            </a:ext>
          </a:extLst>
        </xdr:cNvPr>
        <xdr:cNvGrpSpPr/>
      </xdr:nvGrpSpPr>
      <xdr:grpSpPr>
        <a:xfrm>
          <a:off x="6011636" y="1199243"/>
          <a:ext cx="6496670" cy="2746650"/>
          <a:chOff x="14616112" y="2262187"/>
          <a:chExt cx="6480000" cy="2880000"/>
        </a:xfrm>
      </xdr:grpSpPr>
      <xdr:graphicFrame macro="">
        <xdr:nvGraphicFramePr>
          <xdr:cNvPr id="103" name="Chart 102">
            <a:extLst>
              <a:ext uri="{FF2B5EF4-FFF2-40B4-BE49-F238E27FC236}">
                <a16:creationId xmlns:a16="http://schemas.microsoft.com/office/drawing/2014/main" id="{99702A8F-8E2E-996C-7133-AECB501B8F19}"/>
              </a:ext>
            </a:extLst>
          </xdr:cNvPr>
          <xdr:cNvGraphicFramePr/>
        </xdr:nvGraphicFramePr>
        <xdr:xfrm>
          <a:off x="14616112" y="2262187"/>
          <a:ext cx="6480000" cy="288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104" name="Straight Connector 103">
            <a:extLst>
              <a:ext uri="{FF2B5EF4-FFF2-40B4-BE49-F238E27FC236}">
                <a16:creationId xmlns:a16="http://schemas.microsoft.com/office/drawing/2014/main" id="{7544D0AA-54D4-86C0-ED2F-005CFDF81C0D}"/>
              </a:ext>
            </a:extLst>
          </xdr:cNvPr>
          <xdr:cNvCxnSpPr/>
        </xdr:nvCxnSpPr>
        <xdr:spPr>
          <a:xfrm flipH="1">
            <a:off x="15010370" y="3410658"/>
            <a:ext cx="5859515" cy="0"/>
          </a:xfrm>
          <a:prstGeom prst="line">
            <a:avLst/>
          </a:prstGeom>
          <a:ln w="12700">
            <a:solidFill>
              <a:schemeClr val="accent4"/>
            </a:solidFill>
            <a:headEnd type="oval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16</xdr:col>
      <xdr:colOff>125353</xdr:colOff>
      <xdr:row>25</xdr:row>
      <xdr:rowOff>142273</xdr:rowOff>
    </xdr:from>
    <xdr:to>
      <xdr:col>20</xdr:col>
      <xdr:colOff>550234</xdr:colOff>
      <xdr:row>38</xdr:row>
      <xdr:rowOff>179423</xdr:rowOff>
    </xdr:to>
    <xdr:grpSp>
      <xdr:nvGrpSpPr>
        <xdr:cNvPr id="99" name="Group 98">
          <a:extLst>
            <a:ext uri="{FF2B5EF4-FFF2-40B4-BE49-F238E27FC236}">
              <a16:creationId xmlns:a16="http://schemas.microsoft.com/office/drawing/2014/main" id="{12934F47-3EA2-4A52-BA3E-EFB65AEA1F50}"/>
            </a:ext>
          </a:extLst>
        </xdr:cNvPr>
        <xdr:cNvGrpSpPr/>
      </xdr:nvGrpSpPr>
      <xdr:grpSpPr>
        <a:xfrm>
          <a:off x="13269853" y="4823130"/>
          <a:ext cx="2892310" cy="2395722"/>
          <a:chOff x="5354126" y="7804153"/>
          <a:chExt cx="2869514" cy="2520000"/>
        </a:xfrm>
      </xdr:grpSpPr>
      <xdr:graphicFrame macro="">
        <xdr:nvGraphicFramePr>
          <xdr:cNvPr id="100" name="Chart 99">
            <a:extLst>
              <a:ext uri="{FF2B5EF4-FFF2-40B4-BE49-F238E27FC236}">
                <a16:creationId xmlns:a16="http://schemas.microsoft.com/office/drawing/2014/main" id="{1ADDB693-86BC-A96D-7776-C3224D9DE6C6}"/>
              </a:ext>
            </a:extLst>
          </xdr:cNvPr>
          <xdr:cNvGraphicFramePr/>
        </xdr:nvGraphicFramePr>
        <xdr:xfrm>
          <a:off x="5354126" y="7804153"/>
          <a:ext cx="2869514" cy="252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01" name="TextBox 100">
            <a:extLst>
              <a:ext uri="{FF2B5EF4-FFF2-40B4-BE49-F238E27FC236}">
                <a16:creationId xmlns:a16="http://schemas.microsoft.com/office/drawing/2014/main" id="{7854047A-BC79-2CFC-2AC7-0648CE6EC402}"/>
              </a:ext>
            </a:extLst>
          </xdr:cNvPr>
          <xdr:cNvSpPr txBox="1"/>
        </xdr:nvSpPr>
        <xdr:spPr>
          <a:xfrm>
            <a:off x="6212512" y="8793619"/>
            <a:ext cx="1177018" cy="5775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n-IE" sz="1000">
                <a:solidFill>
                  <a:schemeClr val="tx1">
                    <a:lumMod val="65000"/>
                    <a:lumOff val="35000"/>
                  </a:schemeClr>
                </a:solidFill>
              </a:rPr>
              <a:t>National</a:t>
            </a:r>
            <a:r>
              <a:rPr lang="en-IE" sz="1000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Energy Emissions in 2023</a:t>
            </a:r>
            <a:endParaRPr lang="en-IE" sz="1000">
              <a:solidFill>
                <a:schemeClr val="tx1">
                  <a:lumMod val="65000"/>
                  <a:lumOff val="35000"/>
                </a:schemeClr>
              </a:solidFill>
            </a:endParaRPr>
          </a:p>
          <a:p>
            <a:pPr algn="ctr"/>
            <a:r>
              <a:rPr lang="en-IE" sz="1100" b="1">
                <a:solidFill>
                  <a:schemeClr val="tx1">
                    <a:lumMod val="65000"/>
                    <a:lumOff val="35000"/>
                  </a:schemeClr>
                </a:solidFill>
              </a:rPr>
              <a:t>31.4 MtCO</a:t>
            </a:r>
            <a:r>
              <a:rPr lang="en-IE" sz="1100" b="1" baseline="-25000">
                <a:solidFill>
                  <a:schemeClr val="tx1">
                    <a:lumMod val="65000"/>
                    <a:lumOff val="35000"/>
                  </a:schemeClr>
                </a:solidFill>
              </a:rPr>
              <a:t>2</a:t>
            </a:r>
            <a:r>
              <a:rPr lang="en-IE" sz="1100" b="1">
                <a:solidFill>
                  <a:schemeClr val="tx1">
                    <a:lumMod val="65000"/>
                    <a:lumOff val="35000"/>
                  </a:schemeClr>
                </a:solidFill>
              </a:rPr>
              <a:t>eq</a:t>
            </a:r>
          </a:p>
        </xdr:txBody>
      </xdr:sp>
    </xdr:grpSp>
    <xdr:clientData/>
  </xdr:twoCellAnchor>
  <xdr:twoCellAnchor>
    <xdr:from>
      <xdr:col>21</xdr:col>
      <xdr:colOff>9439</xdr:colOff>
      <xdr:row>25</xdr:row>
      <xdr:rowOff>104579</xdr:rowOff>
    </xdr:from>
    <xdr:to>
      <xdr:col>27</xdr:col>
      <xdr:colOff>144996</xdr:colOff>
      <xdr:row>38</xdr:row>
      <xdr:rowOff>153415</xdr:rowOff>
    </xdr:to>
    <xdr:grpSp>
      <xdr:nvGrpSpPr>
        <xdr:cNvPr id="105" name="Group 104">
          <a:extLst>
            <a:ext uri="{FF2B5EF4-FFF2-40B4-BE49-F238E27FC236}">
              <a16:creationId xmlns:a16="http://schemas.microsoft.com/office/drawing/2014/main" id="{6A30B75E-5423-4657-BA39-8D51E4E762EA}"/>
            </a:ext>
          </a:extLst>
        </xdr:cNvPr>
        <xdr:cNvGrpSpPr/>
      </xdr:nvGrpSpPr>
      <xdr:grpSpPr>
        <a:xfrm>
          <a:off x="16238225" y="4785436"/>
          <a:ext cx="3836700" cy="2407408"/>
          <a:chOff x="8214461" y="7796211"/>
          <a:chExt cx="3810616" cy="2520000"/>
        </a:xfrm>
      </xdr:grpSpPr>
      <xdr:sp macro="" textlink="">
        <xdr:nvSpPr>
          <xdr:cNvPr id="106" name="Arrow: Down 105">
            <a:extLst>
              <a:ext uri="{FF2B5EF4-FFF2-40B4-BE49-F238E27FC236}">
                <a16:creationId xmlns:a16="http://schemas.microsoft.com/office/drawing/2014/main" id="{EF7A1C0D-1ADF-794C-8D00-81B12C3B3728}"/>
              </a:ext>
            </a:extLst>
          </xdr:cNvPr>
          <xdr:cNvSpPr/>
        </xdr:nvSpPr>
        <xdr:spPr>
          <a:xfrm>
            <a:off x="11394678" y="8216105"/>
            <a:ext cx="257289" cy="1499395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>
              <a:lumMod val="9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107" name="TextBox 106">
            <a:extLst>
              <a:ext uri="{FF2B5EF4-FFF2-40B4-BE49-F238E27FC236}">
                <a16:creationId xmlns:a16="http://schemas.microsoft.com/office/drawing/2014/main" id="{AEB8A58B-D453-0F3D-D5AA-A986FB9FAF36}"/>
              </a:ext>
            </a:extLst>
          </xdr:cNvPr>
          <xdr:cNvSpPr txBox="1"/>
        </xdr:nvSpPr>
        <xdr:spPr>
          <a:xfrm>
            <a:off x="11037545" y="9755979"/>
            <a:ext cx="899953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IE" sz="1000" b="1">
                <a:solidFill>
                  <a:srgbClr val="FF0000"/>
                </a:solidFill>
              </a:rPr>
              <a:t>-2.8 MtCO</a:t>
            </a:r>
            <a:r>
              <a:rPr lang="en-IE" sz="1000" b="1" baseline="-25000">
                <a:solidFill>
                  <a:srgbClr val="FF0000"/>
                </a:solidFill>
              </a:rPr>
              <a:t>2</a:t>
            </a:r>
            <a:r>
              <a:rPr lang="en-IE" sz="1000" b="1">
                <a:solidFill>
                  <a:srgbClr val="FF0000"/>
                </a:solidFill>
              </a:rPr>
              <a:t>eq</a:t>
            </a:r>
          </a:p>
        </xdr:txBody>
      </xdr:sp>
      <xdr:grpSp>
        <xdr:nvGrpSpPr>
          <xdr:cNvPr id="108" name="Group 107">
            <a:extLst>
              <a:ext uri="{FF2B5EF4-FFF2-40B4-BE49-F238E27FC236}">
                <a16:creationId xmlns:a16="http://schemas.microsoft.com/office/drawing/2014/main" id="{486814D0-C111-1991-1C8F-1B75D4893E1F}"/>
              </a:ext>
            </a:extLst>
          </xdr:cNvPr>
          <xdr:cNvGrpSpPr/>
        </xdr:nvGrpSpPr>
        <xdr:grpSpPr>
          <a:xfrm>
            <a:off x="8576989" y="8118173"/>
            <a:ext cx="2480515" cy="1894984"/>
            <a:chOff x="8505552" y="8112119"/>
            <a:chExt cx="2460104" cy="1901037"/>
          </a:xfrm>
        </xdr:grpSpPr>
        <xdr:sp macro="" textlink="">
          <xdr:nvSpPr>
            <xdr:cNvPr id="116" name="Rectangle 115">
              <a:extLst>
                <a:ext uri="{FF2B5EF4-FFF2-40B4-BE49-F238E27FC236}">
                  <a16:creationId xmlns:a16="http://schemas.microsoft.com/office/drawing/2014/main" id="{0A251FFE-405C-9829-C5AD-057DD1B1D8D7}"/>
                </a:ext>
              </a:extLst>
            </xdr:cNvPr>
            <xdr:cNvSpPr/>
          </xdr:nvSpPr>
          <xdr:spPr>
            <a:xfrm>
              <a:off x="10185798" y="8112119"/>
              <a:ext cx="779858" cy="1901037"/>
            </a:xfrm>
            <a:prstGeom prst="rect">
              <a:avLst/>
            </a:prstGeom>
            <a:solidFill>
              <a:schemeClr val="accent5">
                <a:lumMod val="50000"/>
                <a:alpha val="10000"/>
              </a:schemeClr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117" name="Rectangle 116">
              <a:extLst>
                <a:ext uri="{FF2B5EF4-FFF2-40B4-BE49-F238E27FC236}">
                  <a16:creationId xmlns:a16="http://schemas.microsoft.com/office/drawing/2014/main" id="{C9AD62F1-436E-441F-9485-F833EE294818}"/>
                </a:ext>
              </a:extLst>
            </xdr:cNvPr>
            <xdr:cNvSpPr/>
          </xdr:nvSpPr>
          <xdr:spPr>
            <a:xfrm>
              <a:off x="8505552" y="8112120"/>
              <a:ext cx="1680245" cy="1901036"/>
            </a:xfrm>
            <a:prstGeom prst="rect">
              <a:avLst/>
            </a:prstGeom>
            <a:solidFill>
              <a:schemeClr val="bg1">
                <a:lumMod val="50000"/>
                <a:alpha val="10000"/>
              </a:schemeClr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</xdr:grpSp>
      <xdr:sp macro="" textlink="">
        <xdr:nvSpPr>
          <xdr:cNvPr id="109" name="Arrow: Down 108">
            <a:extLst>
              <a:ext uri="{FF2B5EF4-FFF2-40B4-BE49-F238E27FC236}">
                <a16:creationId xmlns:a16="http://schemas.microsoft.com/office/drawing/2014/main" id="{EE3AFFB3-2F05-4254-8DA9-82DC9B14E18A}"/>
              </a:ext>
            </a:extLst>
          </xdr:cNvPr>
          <xdr:cNvSpPr/>
        </xdr:nvSpPr>
        <xdr:spPr>
          <a:xfrm>
            <a:off x="8849800" y="8206185"/>
            <a:ext cx="251875" cy="1092596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110" name="Arrow: Down 109">
            <a:extLst>
              <a:ext uri="{FF2B5EF4-FFF2-40B4-BE49-F238E27FC236}">
                <a16:creationId xmlns:a16="http://schemas.microsoft.com/office/drawing/2014/main" id="{2EF895D0-2748-91C1-D33F-F04024C9097E}"/>
              </a:ext>
            </a:extLst>
          </xdr:cNvPr>
          <xdr:cNvSpPr/>
        </xdr:nvSpPr>
        <xdr:spPr>
          <a:xfrm>
            <a:off x="9694576" y="9411889"/>
            <a:ext cx="259470" cy="315517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111" name="Arrow: Down 110">
            <a:extLst>
              <a:ext uri="{FF2B5EF4-FFF2-40B4-BE49-F238E27FC236}">
                <a16:creationId xmlns:a16="http://schemas.microsoft.com/office/drawing/2014/main" id="{7E987F4E-C314-243A-7644-0818ACC4A2D4}"/>
              </a:ext>
            </a:extLst>
          </xdr:cNvPr>
          <xdr:cNvSpPr/>
        </xdr:nvSpPr>
        <xdr:spPr>
          <a:xfrm rot="10800000">
            <a:off x="10556591" y="9763803"/>
            <a:ext cx="249694" cy="166009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112" name="TextBox 111">
            <a:extLst>
              <a:ext uri="{FF2B5EF4-FFF2-40B4-BE49-F238E27FC236}">
                <a16:creationId xmlns:a16="http://schemas.microsoft.com/office/drawing/2014/main" id="{4DEC5A94-161F-FA5C-6DA8-125D9BB46BCE}"/>
              </a:ext>
            </a:extLst>
          </xdr:cNvPr>
          <xdr:cNvSpPr txBox="1"/>
        </xdr:nvSpPr>
        <xdr:spPr>
          <a:xfrm>
            <a:off x="8522890" y="9352356"/>
            <a:ext cx="910158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75000"/>
                    <a:lumOff val="25000"/>
                  </a:schemeClr>
                </a:solidFill>
              </a:rPr>
              <a:t>-2.1</a:t>
            </a:r>
          </a:p>
        </xdr:txBody>
      </xdr:sp>
      <xdr:sp macro="" textlink="">
        <xdr:nvSpPr>
          <xdr:cNvPr id="113" name="TextBox 112">
            <a:extLst>
              <a:ext uri="{FF2B5EF4-FFF2-40B4-BE49-F238E27FC236}">
                <a16:creationId xmlns:a16="http://schemas.microsoft.com/office/drawing/2014/main" id="{FB589B14-CA4E-001C-E8D6-4FA7FB98DAD4}"/>
              </a:ext>
            </a:extLst>
          </xdr:cNvPr>
          <xdr:cNvSpPr txBox="1"/>
        </xdr:nvSpPr>
        <xdr:spPr>
          <a:xfrm>
            <a:off x="9369253" y="9748836"/>
            <a:ext cx="899954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75000"/>
                    <a:lumOff val="25000"/>
                  </a:schemeClr>
                </a:solidFill>
              </a:rPr>
              <a:t>-0.7</a:t>
            </a:r>
          </a:p>
        </xdr:txBody>
      </xdr:sp>
      <xdr:sp macro="" textlink="">
        <xdr:nvSpPr>
          <xdr:cNvPr id="114" name="TextBox 113">
            <a:extLst>
              <a:ext uri="{FF2B5EF4-FFF2-40B4-BE49-F238E27FC236}">
                <a16:creationId xmlns:a16="http://schemas.microsoft.com/office/drawing/2014/main" id="{2BEDB102-87E7-8920-CA31-44F464CCFC71}"/>
              </a:ext>
            </a:extLst>
          </xdr:cNvPr>
          <xdr:cNvSpPr txBox="1"/>
        </xdr:nvSpPr>
        <xdr:spPr>
          <a:xfrm>
            <a:off x="10203428" y="9544047"/>
            <a:ext cx="934780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75000"/>
                    <a:lumOff val="25000"/>
                  </a:schemeClr>
                </a:solidFill>
              </a:rPr>
              <a:t>+0.03</a:t>
            </a:r>
          </a:p>
        </xdr:txBody>
      </xdr:sp>
      <mc:AlternateContent xmlns:mc="http://schemas.openxmlformats.org/markup-compatibility/2006">
        <mc:Choice xmlns:cx1="http://schemas.microsoft.com/office/drawing/2015/9/8/chartex" Requires="cx1">
          <xdr:graphicFrame macro="">
            <xdr:nvGraphicFramePr>
              <xdr:cNvPr id="115" name="Chart 114">
                <a:extLst>
                  <a:ext uri="{FF2B5EF4-FFF2-40B4-BE49-F238E27FC236}">
                    <a16:creationId xmlns:a16="http://schemas.microsoft.com/office/drawing/2014/main" id="{4CF9B57E-5EAF-9EF6-A641-CD1E160BEB24}"/>
                  </a:ext>
                </a:extLst>
              </xdr:cNvPr>
              <xdr:cNvGraphicFramePr/>
            </xdr:nvGraphicFramePr>
            <xdr:xfrm>
              <a:off x="8214461" y="7796211"/>
              <a:ext cx="3810616" cy="2520000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3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8214461" y="7796211"/>
                <a:ext cx="3810616" cy="252000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n-IE" sz="1100"/>
                  <a:t>This chart isn't available in your version of Excel.
Editing this shape or saving this workbook into a different file format will permanently break the chart.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5</xdr:col>
      <xdr:colOff>251634</xdr:colOff>
      <xdr:row>50</xdr:row>
      <xdr:rowOff>56262</xdr:rowOff>
    </xdr:from>
    <xdr:to>
      <xdr:col>16</xdr:col>
      <xdr:colOff>330200</xdr:colOff>
      <xdr:row>73</xdr:row>
      <xdr:rowOff>14956</xdr:rowOff>
    </xdr:to>
    <xdr:grpSp>
      <xdr:nvGrpSpPr>
        <xdr:cNvPr id="118" name="Group 117">
          <a:extLst>
            <a:ext uri="{FF2B5EF4-FFF2-40B4-BE49-F238E27FC236}">
              <a16:creationId xmlns:a16="http://schemas.microsoft.com/office/drawing/2014/main" id="{96E0D084-932C-48FA-8EDB-E5E16D8CDC33}"/>
            </a:ext>
          </a:extLst>
        </xdr:cNvPr>
        <xdr:cNvGrpSpPr/>
      </xdr:nvGrpSpPr>
      <xdr:grpSpPr>
        <a:xfrm>
          <a:off x="6610705" y="9300048"/>
          <a:ext cx="6863995" cy="4131551"/>
          <a:chOff x="11863387" y="376237"/>
          <a:chExt cx="6480000" cy="4325350"/>
        </a:xfrm>
      </xdr:grpSpPr>
      <xdr:grpSp>
        <xdr:nvGrpSpPr>
          <xdr:cNvPr id="119" name="Group 118">
            <a:extLst>
              <a:ext uri="{FF2B5EF4-FFF2-40B4-BE49-F238E27FC236}">
                <a16:creationId xmlns:a16="http://schemas.microsoft.com/office/drawing/2014/main" id="{1EB67EE1-8D39-D79F-D7CF-8B7B4CCDE67D}"/>
              </a:ext>
            </a:extLst>
          </xdr:cNvPr>
          <xdr:cNvGrpSpPr/>
        </xdr:nvGrpSpPr>
        <xdr:grpSpPr>
          <a:xfrm>
            <a:off x="11902963" y="376237"/>
            <a:ext cx="6438837" cy="2160000"/>
            <a:chOff x="11902963" y="376237"/>
            <a:chExt cx="6438837" cy="2160000"/>
          </a:xfrm>
        </xdr:grpSpPr>
        <mc:AlternateContent xmlns:mc="http://schemas.openxmlformats.org/markup-compatibility/2006">
          <mc:Choice xmlns:cx1="http://schemas.microsoft.com/office/drawing/2015/9/8/chartex" Requires="cx1">
            <xdr:graphicFrame macro="">
              <xdr:nvGraphicFramePr>
                <xdr:cNvPr id="137" name="Chart 136">
                  <a:extLst>
                    <a:ext uri="{FF2B5EF4-FFF2-40B4-BE49-F238E27FC236}">
                      <a16:creationId xmlns:a16="http://schemas.microsoft.com/office/drawing/2014/main" id="{42C67939-0734-82A5-F272-EF27A7137FB7}"/>
                    </a:ext>
                  </a:extLst>
                </xdr:cNvPr>
                <xdr:cNvGraphicFramePr/>
              </xdr:nvGraphicFramePr>
              <xdr:xfrm>
                <a:off x="11902963" y="376237"/>
                <a:ext cx="6438837" cy="2160000"/>
              </xdr:xfrm>
              <a:graphic>
                <a:graphicData uri="http://schemas.microsoft.com/office/drawing/2014/chartex">
                  <cx:chart xmlns:cx="http://schemas.microsoft.com/office/drawing/2014/chartex" xmlns:r="http://schemas.openxmlformats.org/officeDocument/2006/relationships" r:id="rId4"/>
                </a:graphicData>
              </a:graphic>
            </xdr:graphicFrame>
          </mc:Choice>
          <mc:Fallback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1902963" y="376237"/>
                  <a:ext cx="6438837" cy="2160000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n-IE" sz="1100"/>
                    <a:t>This chart isn't available in your version of Excel.
Editing this shape or saving this workbook into a different file format will permanently break the chart.</a:t>
                  </a:r>
                </a:p>
              </xdr:txBody>
            </xdr:sp>
          </mc:Fallback>
        </mc:AlternateContent>
        <xdr:sp macro="" textlink="">
          <xdr:nvSpPr>
            <xdr:cNvPr id="138" name="TextBox 137">
              <a:extLst>
                <a:ext uri="{FF2B5EF4-FFF2-40B4-BE49-F238E27FC236}">
                  <a16:creationId xmlns:a16="http://schemas.microsoft.com/office/drawing/2014/main" id="{D31FA15E-0587-FEEE-070C-AE9A35FE9A23}"/>
                </a:ext>
              </a:extLst>
            </xdr:cNvPr>
            <xdr:cNvSpPr txBox="1"/>
          </xdr:nvSpPr>
          <xdr:spPr>
            <a:xfrm>
              <a:off x="17558821" y="1738887"/>
              <a:ext cx="683268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IE" sz="1000" b="1" baseline="0">
                  <a:solidFill>
                    <a:srgbClr val="FF0000"/>
                  </a:solidFill>
                </a:rPr>
                <a:t>+0.8 TWh</a:t>
              </a:r>
              <a:endParaRPr lang="en-IE" sz="10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139" name="Arrow: Down 138">
              <a:extLst>
                <a:ext uri="{FF2B5EF4-FFF2-40B4-BE49-F238E27FC236}">
                  <a16:creationId xmlns:a16="http://schemas.microsoft.com/office/drawing/2014/main" id="{AC9F3FB2-CC9D-566C-CE41-53FB49BD3049}"/>
                </a:ext>
              </a:extLst>
            </xdr:cNvPr>
            <xdr:cNvSpPr/>
          </xdr:nvSpPr>
          <xdr:spPr>
            <a:xfrm rot="10800000">
              <a:off x="17747686" y="2009888"/>
              <a:ext cx="276652" cy="262618"/>
            </a:xfrm>
            <a:prstGeom prst="downArrow">
              <a:avLst>
                <a:gd name="adj1" fmla="val 50000"/>
                <a:gd name="adj2" fmla="val 75714"/>
              </a:avLst>
            </a:prstGeom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140" name="Rectangle 139">
              <a:extLst>
                <a:ext uri="{FF2B5EF4-FFF2-40B4-BE49-F238E27FC236}">
                  <a16:creationId xmlns:a16="http://schemas.microsoft.com/office/drawing/2014/main" id="{9E1ACDBA-5105-097E-2E9D-9087E00215D6}"/>
                </a:ext>
              </a:extLst>
            </xdr:cNvPr>
            <xdr:cNvSpPr/>
          </xdr:nvSpPr>
          <xdr:spPr>
            <a:xfrm>
              <a:off x="12219609" y="785812"/>
              <a:ext cx="2251784" cy="1436687"/>
            </a:xfrm>
            <a:prstGeom prst="rect">
              <a:avLst/>
            </a:prstGeom>
            <a:solidFill>
              <a:schemeClr val="accent5">
                <a:lumMod val="50000"/>
                <a:alpha val="10000"/>
              </a:schemeClr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141" name="Rectangle 140">
              <a:extLst>
                <a:ext uri="{FF2B5EF4-FFF2-40B4-BE49-F238E27FC236}">
                  <a16:creationId xmlns:a16="http://schemas.microsoft.com/office/drawing/2014/main" id="{E2375497-B70B-8E9B-2ECF-89D37ED1CA2F}"/>
                </a:ext>
              </a:extLst>
            </xdr:cNvPr>
            <xdr:cNvSpPr/>
          </xdr:nvSpPr>
          <xdr:spPr>
            <a:xfrm>
              <a:off x="14471394" y="787400"/>
              <a:ext cx="3022748" cy="1428750"/>
            </a:xfrm>
            <a:prstGeom prst="rect">
              <a:avLst/>
            </a:prstGeom>
            <a:solidFill>
              <a:schemeClr val="bg1">
                <a:lumMod val="50000"/>
                <a:alpha val="10000"/>
              </a:schemeClr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142" name="Arrow: Down 141">
              <a:extLst>
                <a:ext uri="{FF2B5EF4-FFF2-40B4-BE49-F238E27FC236}">
                  <a16:creationId xmlns:a16="http://schemas.microsoft.com/office/drawing/2014/main" id="{3E28440B-0932-1955-7FA3-551491316674}"/>
                </a:ext>
              </a:extLst>
            </xdr:cNvPr>
            <xdr:cNvSpPr/>
          </xdr:nvSpPr>
          <xdr:spPr>
            <a:xfrm rot="10800000">
              <a:off x="12433194" y="1299368"/>
              <a:ext cx="276652" cy="865982"/>
            </a:xfrm>
            <a:prstGeom prst="downArrow">
              <a:avLst>
                <a:gd name="adj1" fmla="val 50000"/>
                <a:gd name="adj2" fmla="val 75714"/>
              </a:avLst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143" name="Arrow: Down 142">
              <a:extLst>
                <a:ext uri="{FF2B5EF4-FFF2-40B4-BE49-F238E27FC236}">
                  <a16:creationId xmlns:a16="http://schemas.microsoft.com/office/drawing/2014/main" id="{11652D8C-37AE-CE37-F040-9F349B1BCA5C}"/>
                </a:ext>
              </a:extLst>
            </xdr:cNvPr>
            <xdr:cNvSpPr/>
          </xdr:nvSpPr>
          <xdr:spPr>
            <a:xfrm rot="10800000">
              <a:off x="13200646" y="964691"/>
              <a:ext cx="276652" cy="279909"/>
            </a:xfrm>
            <a:prstGeom prst="downArrow">
              <a:avLst>
                <a:gd name="adj1" fmla="val 50000"/>
                <a:gd name="adj2" fmla="val 75714"/>
              </a:avLst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144" name="Arrow: Down 143">
              <a:extLst>
                <a:ext uri="{FF2B5EF4-FFF2-40B4-BE49-F238E27FC236}">
                  <a16:creationId xmlns:a16="http://schemas.microsoft.com/office/drawing/2014/main" id="{6E661620-097A-CE03-DC26-566226D83F9F}"/>
                </a:ext>
              </a:extLst>
            </xdr:cNvPr>
            <xdr:cNvSpPr/>
          </xdr:nvSpPr>
          <xdr:spPr>
            <a:xfrm rot="10800000">
              <a:off x="13949971" y="925456"/>
              <a:ext cx="279362" cy="247650"/>
            </a:xfrm>
            <a:prstGeom prst="downArrow">
              <a:avLst>
                <a:gd name="adj1" fmla="val 50000"/>
                <a:gd name="adj2" fmla="val 75714"/>
              </a:avLst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145" name="Arrow: Down 144">
              <a:extLst>
                <a:ext uri="{FF2B5EF4-FFF2-40B4-BE49-F238E27FC236}">
                  <a16:creationId xmlns:a16="http://schemas.microsoft.com/office/drawing/2014/main" id="{6FE0B662-C42A-2718-A06B-DD6E262AEA6F}"/>
                </a:ext>
              </a:extLst>
            </xdr:cNvPr>
            <xdr:cNvSpPr/>
          </xdr:nvSpPr>
          <xdr:spPr>
            <a:xfrm>
              <a:off x="14712771" y="965200"/>
              <a:ext cx="276652" cy="303214"/>
            </a:xfrm>
            <a:prstGeom prst="downArrow">
              <a:avLst>
                <a:gd name="adj1" fmla="val 50000"/>
                <a:gd name="adj2" fmla="val 75714"/>
              </a:avLst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146" name="Arrow: Down 145">
              <a:extLst>
                <a:ext uri="{FF2B5EF4-FFF2-40B4-BE49-F238E27FC236}">
                  <a16:creationId xmlns:a16="http://schemas.microsoft.com/office/drawing/2014/main" id="{4191D1DB-2B67-9AC5-86E9-13154EDCB522}"/>
                </a:ext>
              </a:extLst>
            </xdr:cNvPr>
            <xdr:cNvSpPr/>
          </xdr:nvSpPr>
          <xdr:spPr>
            <a:xfrm>
              <a:off x="16229042" y="1665288"/>
              <a:ext cx="276652" cy="249525"/>
            </a:xfrm>
            <a:prstGeom prst="downArrow">
              <a:avLst>
                <a:gd name="adj1" fmla="val 50000"/>
                <a:gd name="adj2" fmla="val 75714"/>
              </a:avLst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147" name="Arrow: Down 146">
              <a:extLst>
                <a:ext uri="{FF2B5EF4-FFF2-40B4-BE49-F238E27FC236}">
                  <a16:creationId xmlns:a16="http://schemas.microsoft.com/office/drawing/2014/main" id="{43C09575-BDD1-C238-79E6-C96DF10FC83C}"/>
                </a:ext>
              </a:extLst>
            </xdr:cNvPr>
            <xdr:cNvSpPr/>
          </xdr:nvSpPr>
          <xdr:spPr>
            <a:xfrm>
              <a:off x="16983789" y="1727317"/>
              <a:ext cx="279362" cy="247650"/>
            </a:xfrm>
            <a:prstGeom prst="downArrow">
              <a:avLst>
                <a:gd name="adj1" fmla="val 50000"/>
                <a:gd name="adj2" fmla="val 75714"/>
              </a:avLst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148" name="TextBox 147">
              <a:extLst>
                <a:ext uri="{FF2B5EF4-FFF2-40B4-BE49-F238E27FC236}">
                  <a16:creationId xmlns:a16="http://schemas.microsoft.com/office/drawing/2014/main" id="{AD50BEB6-13E7-3F7D-A00A-FB5FCFD00845}"/>
                </a:ext>
              </a:extLst>
            </xdr:cNvPr>
            <xdr:cNvSpPr txBox="1"/>
          </xdr:nvSpPr>
          <xdr:spPr>
            <a:xfrm>
              <a:off x="12097360" y="1060396"/>
              <a:ext cx="906691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IE" sz="1000" b="0">
                  <a:solidFill>
                    <a:schemeClr val="tx1">
                      <a:lumMod val="75000"/>
                      <a:lumOff val="25000"/>
                    </a:schemeClr>
                  </a:solidFill>
                </a:rPr>
                <a:t>+3.0</a:t>
              </a:r>
            </a:p>
          </xdr:txBody>
        </xdr:sp>
        <xdr:sp macro="" textlink="">
          <xdr:nvSpPr>
            <xdr:cNvPr id="149" name="TextBox 148">
              <a:extLst>
                <a:ext uri="{FF2B5EF4-FFF2-40B4-BE49-F238E27FC236}">
                  <a16:creationId xmlns:a16="http://schemas.microsoft.com/office/drawing/2014/main" id="{1799DF2D-3F6D-F163-F4F6-F5A483927DB1}"/>
                </a:ext>
              </a:extLst>
            </xdr:cNvPr>
            <xdr:cNvSpPr txBox="1"/>
          </xdr:nvSpPr>
          <xdr:spPr>
            <a:xfrm>
              <a:off x="12857743" y="720103"/>
              <a:ext cx="906691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IE" sz="1000" b="0">
                  <a:solidFill>
                    <a:schemeClr val="tx1">
                      <a:lumMod val="75000"/>
                      <a:lumOff val="25000"/>
                    </a:schemeClr>
                  </a:solidFill>
                </a:rPr>
                <a:t>+1.0</a:t>
              </a:r>
            </a:p>
          </xdr:txBody>
        </xdr:sp>
        <xdr:sp macro="" textlink="">
          <xdr:nvSpPr>
            <xdr:cNvPr id="150" name="TextBox 149">
              <a:extLst>
                <a:ext uri="{FF2B5EF4-FFF2-40B4-BE49-F238E27FC236}">
                  <a16:creationId xmlns:a16="http://schemas.microsoft.com/office/drawing/2014/main" id="{BF794111-DF34-983B-BBFE-42D93474308E}"/>
                </a:ext>
              </a:extLst>
            </xdr:cNvPr>
            <xdr:cNvSpPr txBox="1"/>
          </xdr:nvSpPr>
          <xdr:spPr>
            <a:xfrm>
              <a:off x="13618421" y="721123"/>
              <a:ext cx="906691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IE" sz="1000" b="0">
                  <a:solidFill>
                    <a:schemeClr val="tx1">
                      <a:lumMod val="75000"/>
                      <a:lumOff val="25000"/>
                    </a:schemeClr>
                  </a:solidFill>
                </a:rPr>
                <a:t>+0.007</a:t>
              </a:r>
            </a:p>
          </xdr:txBody>
        </xdr:sp>
        <xdr:sp macro="" textlink="">
          <xdr:nvSpPr>
            <xdr:cNvPr id="151" name="TextBox 150">
              <a:extLst>
                <a:ext uri="{FF2B5EF4-FFF2-40B4-BE49-F238E27FC236}">
                  <a16:creationId xmlns:a16="http://schemas.microsoft.com/office/drawing/2014/main" id="{C58DE4B7-385B-DE7D-D518-CC709F2FC9A0}"/>
                </a:ext>
              </a:extLst>
            </xdr:cNvPr>
            <xdr:cNvSpPr txBox="1"/>
          </xdr:nvSpPr>
          <xdr:spPr>
            <a:xfrm>
              <a:off x="14380369" y="1271535"/>
              <a:ext cx="906691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IE" sz="1000" b="0">
                  <a:solidFill>
                    <a:schemeClr val="tx1">
                      <a:lumMod val="75000"/>
                      <a:lumOff val="25000"/>
                    </a:schemeClr>
                  </a:solidFill>
                </a:rPr>
                <a:t>-1.2</a:t>
              </a:r>
            </a:p>
          </xdr:txBody>
        </xdr:sp>
        <xdr:sp macro="" textlink="">
          <xdr:nvSpPr>
            <xdr:cNvPr id="152" name="TextBox 151">
              <a:extLst>
                <a:ext uri="{FF2B5EF4-FFF2-40B4-BE49-F238E27FC236}">
                  <a16:creationId xmlns:a16="http://schemas.microsoft.com/office/drawing/2014/main" id="{DCB42D79-16EC-CCE8-08EF-20D512C90216}"/>
                </a:ext>
              </a:extLst>
            </xdr:cNvPr>
            <xdr:cNvSpPr txBox="1"/>
          </xdr:nvSpPr>
          <xdr:spPr>
            <a:xfrm>
              <a:off x="15142315" y="1636148"/>
              <a:ext cx="906691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IE" sz="1000" b="0">
                  <a:solidFill>
                    <a:schemeClr val="tx1">
                      <a:lumMod val="75000"/>
                      <a:lumOff val="25000"/>
                    </a:schemeClr>
                  </a:solidFill>
                </a:rPr>
                <a:t>-1.2</a:t>
              </a:r>
            </a:p>
          </xdr:txBody>
        </xdr:sp>
        <xdr:sp macro="" textlink="">
          <xdr:nvSpPr>
            <xdr:cNvPr id="153" name="TextBox 152">
              <a:extLst>
                <a:ext uri="{FF2B5EF4-FFF2-40B4-BE49-F238E27FC236}">
                  <a16:creationId xmlns:a16="http://schemas.microsoft.com/office/drawing/2014/main" id="{2F5C168C-D269-DDBE-8DAC-BE868666F29F}"/>
                </a:ext>
              </a:extLst>
            </xdr:cNvPr>
            <xdr:cNvSpPr txBox="1"/>
          </xdr:nvSpPr>
          <xdr:spPr>
            <a:xfrm>
              <a:off x="15881227" y="1915778"/>
              <a:ext cx="906691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IE" sz="1000" b="0">
                  <a:solidFill>
                    <a:schemeClr val="tx1">
                      <a:lumMod val="75000"/>
                      <a:lumOff val="25000"/>
                    </a:schemeClr>
                  </a:solidFill>
                </a:rPr>
                <a:t>-0.8</a:t>
              </a:r>
            </a:p>
          </xdr:txBody>
        </xdr:sp>
        <xdr:sp macro="" textlink="">
          <xdr:nvSpPr>
            <xdr:cNvPr id="154" name="TextBox 153">
              <a:extLst>
                <a:ext uri="{FF2B5EF4-FFF2-40B4-BE49-F238E27FC236}">
                  <a16:creationId xmlns:a16="http://schemas.microsoft.com/office/drawing/2014/main" id="{D65F18A3-1744-38F2-2310-779D73665488}"/>
                </a:ext>
              </a:extLst>
            </xdr:cNvPr>
            <xdr:cNvSpPr txBox="1"/>
          </xdr:nvSpPr>
          <xdr:spPr>
            <a:xfrm>
              <a:off x="16655875" y="1949228"/>
              <a:ext cx="906691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IE" sz="1000" b="0">
                  <a:solidFill>
                    <a:schemeClr val="tx1">
                      <a:lumMod val="75000"/>
                      <a:lumOff val="25000"/>
                    </a:schemeClr>
                  </a:solidFill>
                </a:rPr>
                <a:t>-0.1</a:t>
              </a:r>
            </a:p>
          </xdr:txBody>
        </xdr:sp>
        <xdr:sp macro="" textlink="">
          <xdr:nvSpPr>
            <xdr:cNvPr id="155" name="Arrow: Down 154">
              <a:extLst>
                <a:ext uri="{FF2B5EF4-FFF2-40B4-BE49-F238E27FC236}">
                  <a16:creationId xmlns:a16="http://schemas.microsoft.com/office/drawing/2014/main" id="{6D3F8B0D-0D24-CAC8-0691-965F3D3A7AA2}"/>
                </a:ext>
              </a:extLst>
            </xdr:cNvPr>
            <xdr:cNvSpPr/>
          </xdr:nvSpPr>
          <xdr:spPr>
            <a:xfrm>
              <a:off x="15468421" y="1339850"/>
              <a:ext cx="276652" cy="303214"/>
            </a:xfrm>
            <a:prstGeom prst="downArrow">
              <a:avLst>
                <a:gd name="adj1" fmla="val 50000"/>
                <a:gd name="adj2" fmla="val 75714"/>
              </a:avLst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</xdr:grpSp>
      <xdr:grpSp>
        <xdr:nvGrpSpPr>
          <xdr:cNvPr id="120" name="Group 119">
            <a:extLst>
              <a:ext uri="{FF2B5EF4-FFF2-40B4-BE49-F238E27FC236}">
                <a16:creationId xmlns:a16="http://schemas.microsoft.com/office/drawing/2014/main" id="{338C2432-478C-8C0F-3BED-0189889AD9D3}"/>
              </a:ext>
            </a:extLst>
          </xdr:cNvPr>
          <xdr:cNvGrpSpPr/>
        </xdr:nvGrpSpPr>
        <xdr:grpSpPr>
          <a:xfrm>
            <a:off x="11863387" y="2541587"/>
            <a:ext cx="6480000" cy="2160000"/>
            <a:chOff x="11863387" y="2541587"/>
            <a:chExt cx="6480000" cy="2160000"/>
          </a:xfrm>
        </xdr:grpSpPr>
        <mc:AlternateContent xmlns:mc="http://schemas.openxmlformats.org/markup-compatibility/2006">
          <mc:Choice xmlns:cx1="http://schemas.microsoft.com/office/drawing/2015/9/8/chartex" Requires="cx1">
            <xdr:graphicFrame macro="">
              <xdr:nvGraphicFramePr>
                <xdr:cNvPr id="121" name="Chart 120">
                  <a:extLst>
                    <a:ext uri="{FF2B5EF4-FFF2-40B4-BE49-F238E27FC236}">
                      <a16:creationId xmlns:a16="http://schemas.microsoft.com/office/drawing/2014/main" id="{F432117E-39F9-6A55-E56C-DA527B699043}"/>
                    </a:ext>
                  </a:extLst>
                </xdr:cNvPr>
                <xdr:cNvGraphicFramePr/>
              </xdr:nvGraphicFramePr>
              <xdr:xfrm>
                <a:off x="11863387" y="2541587"/>
                <a:ext cx="6480000" cy="2160000"/>
              </xdr:xfrm>
              <a:graphic>
                <a:graphicData uri="http://schemas.microsoft.com/office/drawing/2014/chartex">
                  <cx:chart xmlns:cx="http://schemas.microsoft.com/office/drawing/2014/chartex" xmlns:r="http://schemas.openxmlformats.org/officeDocument/2006/relationships" r:id="rId5"/>
                </a:graphicData>
              </a:graphic>
            </xdr:graphicFrame>
          </mc:Choice>
          <mc:Fallback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1863387" y="2541587"/>
                  <a:ext cx="6480000" cy="2160000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n-IE" sz="1100"/>
                    <a:t>This chart isn't available in your version of Excel.
Editing this shape or saving this workbook into a different file format will permanently break the chart.</a:t>
                  </a:r>
                </a:p>
              </xdr:txBody>
            </xdr:sp>
          </mc:Fallback>
        </mc:AlternateContent>
        <xdr:sp macro="" textlink="">
          <xdr:nvSpPr>
            <xdr:cNvPr id="122" name="Rectangle 121">
              <a:extLst>
                <a:ext uri="{FF2B5EF4-FFF2-40B4-BE49-F238E27FC236}">
                  <a16:creationId xmlns:a16="http://schemas.microsoft.com/office/drawing/2014/main" id="{874A9D2F-512C-24B7-6EB2-6D5F6CB9CE12}"/>
                </a:ext>
              </a:extLst>
            </xdr:cNvPr>
            <xdr:cNvSpPr/>
          </xdr:nvSpPr>
          <xdr:spPr>
            <a:xfrm>
              <a:off x="12219612" y="2944813"/>
              <a:ext cx="2271600" cy="1443038"/>
            </a:xfrm>
            <a:prstGeom prst="rect">
              <a:avLst/>
            </a:prstGeom>
            <a:solidFill>
              <a:schemeClr val="accent5">
                <a:lumMod val="50000"/>
                <a:alpha val="10000"/>
              </a:schemeClr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123" name="Arrow: Down 122">
              <a:extLst>
                <a:ext uri="{FF2B5EF4-FFF2-40B4-BE49-F238E27FC236}">
                  <a16:creationId xmlns:a16="http://schemas.microsoft.com/office/drawing/2014/main" id="{8678520E-99D1-DE76-1C4E-39F3F3C1A629}"/>
                </a:ext>
              </a:extLst>
            </xdr:cNvPr>
            <xdr:cNvSpPr/>
          </xdr:nvSpPr>
          <xdr:spPr>
            <a:xfrm rot="10800000">
              <a:off x="13962671" y="3179706"/>
              <a:ext cx="279362" cy="247650"/>
            </a:xfrm>
            <a:prstGeom prst="downArrow">
              <a:avLst>
                <a:gd name="adj1" fmla="val 50000"/>
                <a:gd name="adj2" fmla="val 75714"/>
              </a:avLst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124" name="Rectangle 123">
              <a:extLst>
                <a:ext uri="{FF2B5EF4-FFF2-40B4-BE49-F238E27FC236}">
                  <a16:creationId xmlns:a16="http://schemas.microsoft.com/office/drawing/2014/main" id="{52FF58F5-778A-7A9B-5660-B1F2B6271672}"/>
                </a:ext>
              </a:extLst>
            </xdr:cNvPr>
            <xdr:cNvSpPr/>
          </xdr:nvSpPr>
          <xdr:spPr>
            <a:xfrm>
              <a:off x="14492073" y="2946400"/>
              <a:ext cx="3002177" cy="1454150"/>
            </a:xfrm>
            <a:prstGeom prst="rect">
              <a:avLst/>
            </a:prstGeom>
            <a:solidFill>
              <a:schemeClr val="bg1">
                <a:lumMod val="50000"/>
                <a:alpha val="10000"/>
              </a:schemeClr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125" name="Arrow: Down 124">
              <a:extLst>
                <a:ext uri="{FF2B5EF4-FFF2-40B4-BE49-F238E27FC236}">
                  <a16:creationId xmlns:a16="http://schemas.microsoft.com/office/drawing/2014/main" id="{6AF2EADF-6976-1D10-D601-4D7FBFEFDCD5}"/>
                </a:ext>
              </a:extLst>
            </xdr:cNvPr>
            <xdr:cNvSpPr/>
          </xdr:nvSpPr>
          <xdr:spPr>
            <a:xfrm>
              <a:off x="15481121" y="3448050"/>
              <a:ext cx="276652" cy="355600"/>
            </a:xfrm>
            <a:prstGeom prst="downArrow">
              <a:avLst>
                <a:gd name="adj1" fmla="val 50000"/>
                <a:gd name="adj2" fmla="val 75714"/>
              </a:avLst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126" name="Arrow: Down 125">
              <a:extLst>
                <a:ext uri="{FF2B5EF4-FFF2-40B4-BE49-F238E27FC236}">
                  <a16:creationId xmlns:a16="http://schemas.microsoft.com/office/drawing/2014/main" id="{3CAFB866-129F-CD98-A8D9-390D0B7AE9A3}"/>
                </a:ext>
              </a:extLst>
            </xdr:cNvPr>
            <xdr:cNvSpPr/>
          </xdr:nvSpPr>
          <xdr:spPr>
            <a:xfrm>
              <a:off x="16241742" y="3868738"/>
              <a:ext cx="276652" cy="249525"/>
            </a:xfrm>
            <a:prstGeom prst="downArrow">
              <a:avLst>
                <a:gd name="adj1" fmla="val 50000"/>
                <a:gd name="adj2" fmla="val 75714"/>
              </a:avLst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127" name="Arrow: Down 126">
              <a:extLst>
                <a:ext uri="{FF2B5EF4-FFF2-40B4-BE49-F238E27FC236}">
                  <a16:creationId xmlns:a16="http://schemas.microsoft.com/office/drawing/2014/main" id="{33BBFBD4-2F18-5A70-B43D-F16D3C02C5C4}"/>
                </a:ext>
              </a:extLst>
            </xdr:cNvPr>
            <xdr:cNvSpPr/>
          </xdr:nvSpPr>
          <xdr:spPr>
            <a:xfrm>
              <a:off x="14724092" y="3068638"/>
              <a:ext cx="276652" cy="249525"/>
            </a:xfrm>
            <a:prstGeom prst="downArrow">
              <a:avLst>
                <a:gd name="adj1" fmla="val 50000"/>
                <a:gd name="adj2" fmla="val 75714"/>
              </a:avLst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128" name="Arrow: Down 127">
              <a:extLst>
                <a:ext uri="{FF2B5EF4-FFF2-40B4-BE49-F238E27FC236}">
                  <a16:creationId xmlns:a16="http://schemas.microsoft.com/office/drawing/2014/main" id="{6146F2C5-3FBF-DB85-1D38-050286513ACF}"/>
                </a:ext>
              </a:extLst>
            </xdr:cNvPr>
            <xdr:cNvSpPr/>
          </xdr:nvSpPr>
          <xdr:spPr>
            <a:xfrm>
              <a:off x="17741721" y="3238500"/>
              <a:ext cx="276652" cy="920750"/>
            </a:xfrm>
            <a:prstGeom prst="downArrow">
              <a:avLst>
                <a:gd name="adj1" fmla="val 50000"/>
                <a:gd name="adj2" fmla="val 75714"/>
              </a:avLst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129" name="Arrow: Down 128">
              <a:extLst>
                <a:ext uri="{FF2B5EF4-FFF2-40B4-BE49-F238E27FC236}">
                  <a16:creationId xmlns:a16="http://schemas.microsoft.com/office/drawing/2014/main" id="{C0AD4957-1BFD-363B-7715-B7C7757D47E4}"/>
                </a:ext>
              </a:extLst>
            </xdr:cNvPr>
            <xdr:cNvSpPr/>
          </xdr:nvSpPr>
          <xdr:spPr>
            <a:xfrm>
              <a:off x="16997392" y="3944938"/>
              <a:ext cx="276652" cy="249525"/>
            </a:xfrm>
            <a:prstGeom prst="downArrow">
              <a:avLst>
                <a:gd name="adj1" fmla="val 50000"/>
                <a:gd name="adj2" fmla="val 75714"/>
              </a:avLst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130" name="TextBox 129">
              <a:extLst>
                <a:ext uri="{FF2B5EF4-FFF2-40B4-BE49-F238E27FC236}">
                  <a16:creationId xmlns:a16="http://schemas.microsoft.com/office/drawing/2014/main" id="{C00FF6FB-E3F1-BB99-F462-0007F6BAFDD6}"/>
                </a:ext>
              </a:extLst>
            </xdr:cNvPr>
            <xdr:cNvSpPr txBox="1"/>
          </xdr:nvSpPr>
          <xdr:spPr>
            <a:xfrm>
              <a:off x="13638844" y="3409896"/>
              <a:ext cx="906691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IE" sz="1000" b="0">
                  <a:solidFill>
                    <a:schemeClr val="tx1">
                      <a:lumMod val="75000"/>
                      <a:lumOff val="25000"/>
                    </a:schemeClr>
                  </a:solidFill>
                </a:rPr>
                <a:t>+0.02</a:t>
              </a:r>
            </a:p>
          </xdr:txBody>
        </xdr:sp>
        <xdr:sp macro="" textlink="">
          <xdr:nvSpPr>
            <xdr:cNvPr id="131" name="TextBox 130">
              <a:extLst>
                <a:ext uri="{FF2B5EF4-FFF2-40B4-BE49-F238E27FC236}">
                  <a16:creationId xmlns:a16="http://schemas.microsoft.com/office/drawing/2014/main" id="{E7E2E65F-A97F-27E4-0C2D-CF1682F649BD}"/>
                </a:ext>
              </a:extLst>
            </xdr:cNvPr>
            <xdr:cNvSpPr txBox="1"/>
          </xdr:nvSpPr>
          <xdr:spPr>
            <a:xfrm>
              <a:off x="14400844" y="3346396"/>
              <a:ext cx="906691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IE" sz="1000" b="0">
                  <a:solidFill>
                    <a:schemeClr val="tx1">
                      <a:lumMod val="75000"/>
                      <a:lumOff val="25000"/>
                    </a:schemeClr>
                  </a:solidFill>
                </a:rPr>
                <a:t>-0.4</a:t>
              </a:r>
            </a:p>
          </xdr:txBody>
        </xdr:sp>
        <xdr:sp macro="" textlink="">
          <xdr:nvSpPr>
            <xdr:cNvPr id="132" name="TextBox 131">
              <a:extLst>
                <a:ext uri="{FF2B5EF4-FFF2-40B4-BE49-F238E27FC236}">
                  <a16:creationId xmlns:a16="http://schemas.microsoft.com/office/drawing/2014/main" id="{7FE3D5A6-8E42-A03B-0E0F-14B30F518106}"/>
                </a:ext>
              </a:extLst>
            </xdr:cNvPr>
            <xdr:cNvSpPr txBox="1"/>
          </xdr:nvSpPr>
          <xdr:spPr>
            <a:xfrm>
              <a:off x="15150144" y="3816296"/>
              <a:ext cx="906691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IE" sz="1000" b="0">
                  <a:solidFill>
                    <a:schemeClr val="tx1">
                      <a:lumMod val="75000"/>
                      <a:lumOff val="25000"/>
                    </a:schemeClr>
                  </a:solidFill>
                </a:rPr>
                <a:t>-1.0</a:t>
              </a:r>
            </a:p>
          </xdr:txBody>
        </xdr:sp>
        <xdr:sp macro="" textlink="">
          <xdr:nvSpPr>
            <xdr:cNvPr id="133" name="TextBox 132">
              <a:extLst>
                <a:ext uri="{FF2B5EF4-FFF2-40B4-BE49-F238E27FC236}">
                  <a16:creationId xmlns:a16="http://schemas.microsoft.com/office/drawing/2014/main" id="{50FB8FF5-1DB9-32DF-1E3B-776BDDFCF875}"/>
                </a:ext>
              </a:extLst>
            </xdr:cNvPr>
            <xdr:cNvSpPr txBox="1"/>
          </xdr:nvSpPr>
          <xdr:spPr>
            <a:xfrm>
              <a:off x="15924844" y="4127446"/>
              <a:ext cx="906691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IE" sz="1000" b="0">
                  <a:solidFill>
                    <a:schemeClr val="tx1">
                      <a:lumMod val="75000"/>
                      <a:lumOff val="25000"/>
                    </a:schemeClr>
                  </a:solidFill>
                </a:rPr>
                <a:t>-0.6</a:t>
              </a:r>
            </a:p>
          </xdr:txBody>
        </xdr:sp>
        <xdr:sp macro="" textlink="">
          <xdr:nvSpPr>
            <xdr:cNvPr id="134" name="TextBox 133">
              <a:extLst>
                <a:ext uri="{FF2B5EF4-FFF2-40B4-BE49-F238E27FC236}">
                  <a16:creationId xmlns:a16="http://schemas.microsoft.com/office/drawing/2014/main" id="{AB5E3709-08C5-1384-690F-9F599533F5C8}"/>
                </a:ext>
              </a:extLst>
            </xdr:cNvPr>
            <xdr:cNvSpPr txBox="1"/>
          </xdr:nvSpPr>
          <xdr:spPr>
            <a:xfrm>
              <a:off x="16674144" y="4165546"/>
              <a:ext cx="906691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IE" sz="1000" b="0">
                  <a:solidFill>
                    <a:schemeClr val="tx1">
                      <a:lumMod val="75000"/>
                      <a:lumOff val="25000"/>
                    </a:schemeClr>
                  </a:solidFill>
                </a:rPr>
                <a:t>-0.1</a:t>
              </a:r>
            </a:p>
          </xdr:txBody>
        </xdr:sp>
        <xdr:sp macro="" textlink="">
          <xdr:nvSpPr>
            <xdr:cNvPr id="135" name="TextBox 134">
              <a:extLst>
                <a:ext uri="{FF2B5EF4-FFF2-40B4-BE49-F238E27FC236}">
                  <a16:creationId xmlns:a16="http://schemas.microsoft.com/office/drawing/2014/main" id="{31B75523-99CC-3FD2-DC4D-AC446246A79A}"/>
                </a:ext>
              </a:extLst>
            </xdr:cNvPr>
            <xdr:cNvSpPr txBox="1"/>
          </xdr:nvSpPr>
          <xdr:spPr>
            <a:xfrm>
              <a:off x="17410744" y="4165546"/>
              <a:ext cx="906691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IE" sz="1000" b="1">
                  <a:solidFill>
                    <a:srgbClr val="FF0000"/>
                  </a:solidFill>
                </a:rPr>
                <a:t>-2.1 MtCO</a:t>
              </a:r>
              <a:r>
                <a:rPr lang="en-IE" sz="1000" b="1" baseline="-25000">
                  <a:solidFill>
                    <a:srgbClr val="FF0000"/>
                  </a:solidFill>
                </a:rPr>
                <a:t>2</a:t>
              </a:r>
              <a:r>
                <a:rPr lang="en-IE" sz="1000" b="1">
                  <a:solidFill>
                    <a:srgbClr val="FF0000"/>
                  </a:solidFill>
                </a:rPr>
                <a:t>eq</a:t>
              </a:r>
            </a:p>
          </xdr:txBody>
        </xdr:sp>
        <xdr:sp macro="" textlink="">
          <xdr:nvSpPr>
            <xdr:cNvPr id="136" name="Rectangle 135">
              <a:extLst>
                <a:ext uri="{FF2B5EF4-FFF2-40B4-BE49-F238E27FC236}">
                  <a16:creationId xmlns:a16="http://schemas.microsoft.com/office/drawing/2014/main" id="{A94DBDA5-8658-9590-C750-6DAE080ECE1A}"/>
                </a:ext>
              </a:extLst>
            </xdr:cNvPr>
            <xdr:cNvSpPr/>
          </xdr:nvSpPr>
          <xdr:spPr>
            <a:xfrm>
              <a:off x="12255500" y="4464050"/>
              <a:ext cx="1416050" cy="19685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</xdr:grpSp>
    </xdr:grpSp>
    <xdr:clientData/>
  </xdr:twoCellAnchor>
  <xdr:twoCellAnchor>
    <xdr:from>
      <xdr:col>5</xdr:col>
      <xdr:colOff>262715</xdr:colOff>
      <xdr:row>85</xdr:row>
      <xdr:rowOff>93383</xdr:rowOff>
    </xdr:from>
    <xdr:to>
      <xdr:col>16</xdr:col>
      <xdr:colOff>7180</xdr:colOff>
      <xdr:row>96</xdr:row>
      <xdr:rowOff>157883</xdr:rowOff>
    </xdr:to>
    <xdr:grpSp>
      <xdr:nvGrpSpPr>
        <xdr:cNvPr id="156" name="Group 155">
          <a:extLst>
            <a:ext uri="{FF2B5EF4-FFF2-40B4-BE49-F238E27FC236}">
              <a16:creationId xmlns:a16="http://schemas.microsoft.com/office/drawing/2014/main" id="{3BD7B94E-23CC-4950-B7BC-C611D8EC9C4E}"/>
            </a:ext>
          </a:extLst>
        </xdr:cNvPr>
        <xdr:cNvGrpSpPr/>
      </xdr:nvGrpSpPr>
      <xdr:grpSpPr>
        <a:xfrm>
          <a:off x="6621786" y="15705312"/>
          <a:ext cx="6529894" cy="2060214"/>
          <a:chOff x="2718287" y="1154565"/>
          <a:chExt cx="6433946" cy="2160000"/>
        </a:xfrm>
      </xdr:grpSpPr>
      <xdr:graphicFrame macro="">
        <xdr:nvGraphicFramePr>
          <xdr:cNvPr id="157" name="Chart 156">
            <a:extLst>
              <a:ext uri="{FF2B5EF4-FFF2-40B4-BE49-F238E27FC236}">
                <a16:creationId xmlns:a16="http://schemas.microsoft.com/office/drawing/2014/main" id="{C279DE07-5DBB-F124-FA0C-57C2C30C3563}"/>
              </a:ext>
            </a:extLst>
          </xdr:cNvPr>
          <xdr:cNvGraphicFramePr/>
        </xdr:nvGraphicFramePr>
        <xdr:xfrm>
          <a:off x="2718287" y="1154565"/>
          <a:ext cx="643394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cxnSp macro="">
        <xdr:nvCxnSpPr>
          <xdr:cNvPr id="158" name="Straight Connector 157">
            <a:extLst>
              <a:ext uri="{FF2B5EF4-FFF2-40B4-BE49-F238E27FC236}">
                <a16:creationId xmlns:a16="http://schemas.microsoft.com/office/drawing/2014/main" id="{B55AA894-5D1B-8B3A-C85A-6674E6189537}"/>
              </a:ext>
            </a:extLst>
          </xdr:cNvPr>
          <xdr:cNvCxnSpPr/>
        </xdr:nvCxnSpPr>
        <xdr:spPr>
          <a:xfrm flipV="1">
            <a:off x="7817827" y="1751135"/>
            <a:ext cx="0" cy="1238250"/>
          </a:xfrm>
          <a:prstGeom prst="line">
            <a:avLst/>
          </a:prstGeom>
          <a:ln w="12700">
            <a:solidFill>
              <a:schemeClr val="bg1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9" name="TextBox 158">
            <a:extLst>
              <a:ext uri="{FF2B5EF4-FFF2-40B4-BE49-F238E27FC236}">
                <a16:creationId xmlns:a16="http://schemas.microsoft.com/office/drawing/2014/main" id="{B2F1A03B-1163-80BA-A8C2-E497B4703060}"/>
              </a:ext>
            </a:extLst>
          </xdr:cNvPr>
          <xdr:cNvSpPr txBox="1"/>
        </xdr:nvSpPr>
        <xdr:spPr>
          <a:xfrm>
            <a:off x="7803173" y="1545981"/>
            <a:ext cx="1238250" cy="5149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n-IE" sz="900"/>
              <a:t>Extrapolated Emissions</a:t>
            </a:r>
            <a:r>
              <a:rPr lang="en-IE" sz="900" baseline="0"/>
              <a:t> Remaining in First Carbon Budget </a:t>
            </a:r>
            <a:endParaRPr lang="en-IE" sz="900"/>
          </a:p>
        </xdr:txBody>
      </xdr:sp>
    </xdr:grpSp>
    <xdr:clientData/>
  </xdr:twoCellAnchor>
  <xdr:twoCellAnchor>
    <xdr:from>
      <xdr:col>5</xdr:col>
      <xdr:colOff>150091</xdr:colOff>
      <xdr:row>104</xdr:row>
      <xdr:rowOff>46182</xdr:rowOff>
    </xdr:from>
    <xdr:to>
      <xdr:col>15</xdr:col>
      <xdr:colOff>508389</xdr:colOff>
      <xdr:row>115</xdr:row>
      <xdr:rowOff>110682</xdr:rowOff>
    </xdr:to>
    <xdr:grpSp>
      <xdr:nvGrpSpPr>
        <xdr:cNvPr id="164" name="Group 163">
          <a:extLst>
            <a:ext uri="{FF2B5EF4-FFF2-40B4-BE49-F238E27FC236}">
              <a16:creationId xmlns:a16="http://schemas.microsoft.com/office/drawing/2014/main" id="{E6310890-2335-4950-8D8A-B45F677A9194}"/>
            </a:ext>
          </a:extLst>
        </xdr:cNvPr>
        <xdr:cNvGrpSpPr/>
      </xdr:nvGrpSpPr>
      <xdr:grpSpPr>
        <a:xfrm>
          <a:off x="6509162" y="19123396"/>
          <a:ext cx="6526870" cy="2060215"/>
          <a:chOff x="7967812" y="4275590"/>
          <a:chExt cx="6439643" cy="2160000"/>
        </a:xfrm>
      </xdr:grpSpPr>
      <xdr:graphicFrame macro="">
        <xdr:nvGraphicFramePr>
          <xdr:cNvPr id="165" name="Chart 164">
            <a:extLst>
              <a:ext uri="{FF2B5EF4-FFF2-40B4-BE49-F238E27FC236}">
                <a16:creationId xmlns:a16="http://schemas.microsoft.com/office/drawing/2014/main" id="{9894C2B2-F75F-318C-FB1A-5063FF1FBA64}"/>
              </a:ext>
            </a:extLst>
          </xdr:cNvPr>
          <xdr:cNvGraphicFramePr/>
        </xdr:nvGraphicFramePr>
        <xdr:xfrm>
          <a:off x="7967812" y="4275590"/>
          <a:ext cx="643964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cxnSp macro="">
        <xdr:nvCxnSpPr>
          <xdr:cNvPr id="166" name="Straight Connector 165">
            <a:extLst>
              <a:ext uri="{FF2B5EF4-FFF2-40B4-BE49-F238E27FC236}">
                <a16:creationId xmlns:a16="http://schemas.microsoft.com/office/drawing/2014/main" id="{03B068FF-3636-BDFE-A5D1-AB26C0052B88}"/>
              </a:ext>
            </a:extLst>
          </xdr:cNvPr>
          <xdr:cNvCxnSpPr/>
        </xdr:nvCxnSpPr>
        <xdr:spPr>
          <a:xfrm flipV="1">
            <a:off x="13069766" y="4863612"/>
            <a:ext cx="0" cy="1238250"/>
          </a:xfrm>
          <a:prstGeom prst="line">
            <a:avLst/>
          </a:prstGeom>
          <a:ln w="12700">
            <a:solidFill>
              <a:schemeClr val="bg1">
                <a:lumMod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7" name="TextBox 166">
            <a:extLst>
              <a:ext uri="{FF2B5EF4-FFF2-40B4-BE49-F238E27FC236}">
                <a16:creationId xmlns:a16="http://schemas.microsoft.com/office/drawing/2014/main" id="{637B19D7-96C7-8154-37F8-5895748DF6EA}"/>
              </a:ext>
            </a:extLst>
          </xdr:cNvPr>
          <xdr:cNvSpPr txBox="1"/>
        </xdr:nvSpPr>
        <xdr:spPr>
          <a:xfrm>
            <a:off x="13055112" y="4607169"/>
            <a:ext cx="1238250" cy="5149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n-IE" sz="900"/>
              <a:t>Extrapolated Emissions</a:t>
            </a:r>
            <a:r>
              <a:rPr lang="en-IE" sz="900" baseline="0"/>
              <a:t> Remaining in First Carbon Budget </a:t>
            </a:r>
            <a:endParaRPr lang="en-IE" sz="900"/>
          </a:p>
        </xdr:txBody>
      </xdr:sp>
    </xdr:grpSp>
    <xdr:clientData/>
  </xdr:twoCellAnchor>
  <xdr:twoCellAnchor>
    <xdr:from>
      <xdr:col>5</xdr:col>
      <xdr:colOff>42828</xdr:colOff>
      <xdr:row>126</xdr:row>
      <xdr:rowOff>25219</xdr:rowOff>
    </xdr:from>
    <xdr:to>
      <xdr:col>16</xdr:col>
      <xdr:colOff>104902</xdr:colOff>
      <xdr:row>139</xdr:row>
      <xdr:rowOff>69296</xdr:rowOff>
    </xdr:to>
    <xdr:grpSp>
      <xdr:nvGrpSpPr>
        <xdr:cNvPr id="195" name="Group 194">
          <a:extLst>
            <a:ext uri="{FF2B5EF4-FFF2-40B4-BE49-F238E27FC236}">
              <a16:creationId xmlns:a16="http://schemas.microsoft.com/office/drawing/2014/main" id="{69FF41CE-4391-7B4F-6001-66049994CA13}"/>
            </a:ext>
          </a:extLst>
        </xdr:cNvPr>
        <xdr:cNvGrpSpPr/>
      </xdr:nvGrpSpPr>
      <xdr:grpSpPr>
        <a:xfrm>
          <a:off x="6401899" y="23193648"/>
          <a:ext cx="6847503" cy="2402648"/>
          <a:chOff x="17797428" y="23361469"/>
          <a:chExt cx="6837524" cy="2438027"/>
        </a:xfrm>
      </xdr:grpSpPr>
      <xdr:graphicFrame macro="">
        <xdr:nvGraphicFramePr>
          <xdr:cNvPr id="180" name="Chart 179">
            <a:extLst>
              <a:ext uri="{FF2B5EF4-FFF2-40B4-BE49-F238E27FC236}">
                <a16:creationId xmlns:a16="http://schemas.microsoft.com/office/drawing/2014/main" id="{FD8948A8-2D84-C669-4D8D-B29BCCB1C206}"/>
              </a:ext>
            </a:extLst>
          </xdr:cNvPr>
          <xdr:cNvGraphicFramePr>
            <a:graphicFrameLocks/>
          </xdr:cNvGraphicFramePr>
        </xdr:nvGraphicFramePr>
        <xdr:xfrm>
          <a:off x="17797428" y="23361469"/>
          <a:ext cx="6837524" cy="243802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cxnSp macro="">
        <xdr:nvCxnSpPr>
          <xdr:cNvPr id="181" name="Straight Connector 180">
            <a:extLst>
              <a:ext uri="{FF2B5EF4-FFF2-40B4-BE49-F238E27FC236}">
                <a16:creationId xmlns:a16="http://schemas.microsoft.com/office/drawing/2014/main" id="{46E8E331-0EB7-4122-6D03-E68D76D21088}"/>
              </a:ext>
            </a:extLst>
          </xdr:cNvPr>
          <xdr:cNvCxnSpPr/>
        </xdr:nvCxnSpPr>
        <xdr:spPr>
          <a:xfrm flipH="1">
            <a:off x="18362577" y="24153114"/>
            <a:ext cx="5934472" cy="0"/>
          </a:xfrm>
          <a:prstGeom prst="line">
            <a:avLst/>
          </a:prstGeom>
          <a:ln w="12700">
            <a:solidFill>
              <a:schemeClr val="accent4"/>
            </a:solidFill>
            <a:headEnd type="oval" w="med" len="med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2" name="TextBox 181">
            <a:extLst>
              <a:ext uri="{FF2B5EF4-FFF2-40B4-BE49-F238E27FC236}">
                <a16:creationId xmlns:a16="http://schemas.microsoft.com/office/drawing/2014/main" id="{BE594D70-D32B-8831-E4CC-36CD935A5E2A}"/>
              </a:ext>
            </a:extLst>
          </xdr:cNvPr>
          <xdr:cNvSpPr txBox="1"/>
        </xdr:nvSpPr>
        <xdr:spPr>
          <a:xfrm>
            <a:off x="18947742" y="24753194"/>
            <a:ext cx="531588" cy="498198"/>
          </a:xfrm>
          <a:prstGeom prst="rect">
            <a:avLst/>
          </a:prstGeom>
          <a:solidFill>
            <a:schemeClr val="bg1">
              <a:lumMod val="95000"/>
            </a:schemeClr>
          </a:solidFill>
          <a:ln w="12700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IE" sz="1000" b="1"/>
              <a:t>97.7%</a:t>
            </a:r>
          </a:p>
          <a:p>
            <a:pPr algn="ctr"/>
            <a:r>
              <a:rPr lang="en-IE" sz="1000"/>
              <a:t>Fossil</a:t>
            </a:r>
            <a:endParaRPr lang="en-IE" sz="700"/>
          </a:p>
          <a:p>
            <a:pPr algn="ctr"/>
            <a:r>
              <a:rPr lang="en-IE" sz="700"/>
              <a:t>in 2003</a:t>
            </a:r>
          </a:p>
        </xdr:txBody>
      </xdr:sp>
      <xdr:sp macro="" textlink="">
        <xdr:nvSpPr>
          <xdr:cNvPr id="183" name="TextBox 182">
            <a:extLst>
              <a:ext uri="{FF2B5EF4-FFF2-40B4-BE49-F238E27FC236}">
                <a16:creationId xmlns:a16="http://schemas.microsoft.com/office/drawing/2014/main" id="{342128B1-25BC-0AE4-FC78-1C876BDF6EA2}"/>
              </a:ext>
            </a:extLst>
          </xdr:cNvPr>
          <xdr:cNvSpPr txBox="1"/>
        </xdr:nvSpPr>
        <xdr:spPr>
          <a:xfrm>
            <a:off x="21485076" y="24753194"/>
            <a:ext cx="535446" cy="498198"/>
          </a:xfrm>
          <a:prstGeom prst="rect">
            <a:avLst/>
          </a:prstGeom>
          <a:solidFill>
            <a:schemeClr val="bg1">
              <a:lumMod val="95000"/>
            </a:schemeClr>
          </a:solidFill>
          <a:ln w="12700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IE" sz="1000" b="1"/>
              <a:t>91.4%</a:t>
            </a:r>
          </a:p>
          <a:p>
            <a:pPr algn="ctr"/>
            <a:r>
              <a:rPr lang="en-IE" sz="1000"/>
              <a:t>Fossil</a:t>
            </a:r>
            <a:endParaRPr lang="en-IE" sz="700"/>
          </a:p>
          <a:p>
            <a:pPr algn="ctr"/>
            <a:r>
              <a:rPr lang="en-IE" sz="700"/>
              <a:t>in 2013</a:t>
            </a:r>
          </a:p>
        </xdr:txBody>
      </xdr:sp>
      <xdr:sp macro="" textlink="">
        <xdr:nvSpPr>
          <xdr:cNvPr id="184" name="TextBox 183">
            <a:extLst>
              <a:ext uri="{FF2B5EF4-FFF2-40B4-BE49-F238E27FC236}">
                <a16:creationId xmlns:a16="http://schemas.microsoft.com/office/drawing/2014/main" id="{7CFCAD92-16B1-70CD-11D5-51D4513831F6}"/>
              </a:ext>
            </a:extLst>
          </xdr:cNvPr>
          <xdr:cNvSpPr txBox="1"/>
        </xdr:nvSpPr>
        <xdr:spPr>
          <a:xfrm>
            <a:off x="24027601" y="24753191"/>
            <a:ext cx="535446" cy="498198"/>
          </a:xfrm>
          <a:prstGeom prst="rect">
            <a:avLst/>
          </a:prstGeom>
          <a:solidFill>
            <a:schemeClr val="bg1">
              <a:lumMod val="95000"/>
            </a:schemeClr>
          </a:solidFill>
          <a:ln w="12700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IE" sz="1000" b="1"/>
              <a:t>82.7%</a:t>
            </a:r>
          </a:p>
          <a:p>
            <a:pPr algn="ctr"/>
            <a:r>
              <a:rPr lang="en-IE" sz="1000"/>
              <a:t>Fossil</a:t>
            </a:r>
            <a:endParaRPr lang="en-IE" sz="700"/>
          </a:p>
          <a:p>
            <a:pPr algn="ctr"/>
            <a:r>
              <a:rPr lang="en-IE" sz="700"/>
              <a:t>in 2023</a:t>
            </a:r>
          </a:p>
        </xdr:txBody>
      </xdr:sp>
      <xdr:cxnSp macro="">
        <xdr:nvCxnSpPr>
          <xdr:cNvPr id="185" name="Straight Arrow Connector 184">
            <a:extLst>
              <a:ext uri="{FF2B5EF4-FFF2-40B4-BE49-F238E27FC236}">
                <a16:creationId xmlns:a16="http://schemas.microsoft.com/office/drawing/2014/main" id="{91C758B4-1BF2-7152-A08C-8DD431F9F228}"/>
              </a:ext>
            </a:extLst>
          </xdr:cNvPr>
          <xdr:cNvCxnSpPr/>
        </xdr:nvCxnSpPr>
        <xdr:spPr>
          <a:xfrm>
            <a:off x="19220739" y="25202943"/>
            <a:ext cx="0" cy="233451"/>
          </a:xfrm>
          <a:prstGeom prst="straightConnector1">
            <a:avLst/>
          </a:prstGeom>
          <a:ln w="25400">
            <a:solidFill>
              <a:schemeClr val="bg1">
                <a:lumMod val="95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6" name="Straight Arrow Connector 185">
            <a:extLst>
              <a:ext uri="{FF2B5EF4-FFF2-40B4-BE49-F238E27FC236}">
                <a16:creationId xmlns:a16="http://schemas.microsoft.com/office/drawing/2014/main" id="{6BB06AFE-1B09-83DF-095B-1AD1833A8497}"/>
              </a:ext>
            </a:extLst>
          </xdr:cNvPr>
          <xdr:cNvCxnSpPr/>
        </xdr:nvCxnSpPr>
        <xdr:spPr>
          <a:xfrm>
            <a:off x="21758451" y="25202958"/>
            <a:ext cx="0" cy="233451"/>
          </a:xfrm>
          <a:prstGeom prst="straightConnector1">
            <a:avLst/>
          </a:prstGeom>
          <a:ln w="25400">
            <a:solidFill>
              <a:schemeClr val="bg1">
                <a:lumMod val="95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7" name="Straight Arrow Connector 186">
            <a:extLst>
              <a:ext uri="{FF2B5EF4-FFF2-40B4-BE49-F238E27FC236}">
                <a16:creationId xmlns:a16="http://schemas.microsoft.com/office/drawing/2014/main" id="{73C87727-26DE-2C48-24AB-7E853A254AEA}"/>
              </a:ext>
            </a:extLst>
          </xdr:cNvPr>
          <xdr:cNvCxnSpPr/>
        </xdr:nvCxnSpPr>
        <xdr:spPr>
          <a:xfrm>
            <a:off x="24294226" y="25222018"/>
            <a:ext cx="0" cy="233451"/>
          </a:xfrm>
          <a:prstGeom prst="straightConnector1">
            <a:avLst/>
          </a:prstGeom>
          <a:ln w="25400">
            <a:solidFill>
              <a:schemeClr val="bg1">
                <a:lumMod val="95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9" name="TextBox 178">
            <a:extLst>
              <a:ext uri="{FF2B5EF4-FFF2-40B4-BE49-F238E27FC236}">
                <a16:creationId xmlns:a16="http://schemas.microsoft.com/office/drawing/2014/main" id="{0E1D6823-9954-019B-B1DD-D894ADC6F04B}"/>
              </a:ext>
            </a:extLst>
          </xdr:cNvPr>
          <xdr:cNvSpPr txBox="1"/>
        </xdr:nvSpPr>
        <xdr:spPr>
          <a:xfrm>
            <a:off x="24015926" y="24202916"/>
            <a:ext cx="535446" cy="498198"/>
          </a:xfrm>
          <a:prstGeom prst="rect">
            <a:avLst/>
          </a:prstGeom>
          <a:solidFill>
            <a:srgbClr val="92D050"/>
          </a:solidFill>
          <a:ln w="12700">
            <a:solidFill>
              <a:schemeClr val="accent6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IE" sz="1000" b="1"/>
              <a:t>14.1%</a:t>
            </a:r>
          </a:p>
          <a:p>
            <a:pPr algn="ctr"/>
            <a:r>
              <a:rPr lang="en-IE" sz="1000"/>
              <a:t>Renew.</a:t>
            </a:r>
            <a:endParaRPr lang="en-IE" sz="700"/>
          </a:p>
          <a:p>
            <a:pPr algn="ctr"/>
            <a:r>
              <a:rPr lang="en-IE" sz="700"/>
              <a:t>in 2023</a:t>
            </a:r>
          </a:p>
        </xdr:txBody>
      </xdr:sp>
    </xdr:grpSp>
    <xdr:clientData/>
  </xdr:twoCellAnchor>
  <xdr:twoCellAnchor>
    <xdr:from>
      <xdr:col>5</xdr:col>
      <xdr:colOff>33453</xdr:colOff>
      <xdr:row>146</xdr:row>
      <xdr:rowOff>358</xdr:rowOff>
    </xdr:from>
    <xdr:to>
      <xdr:col>15</xdr:col>
      <xdr:colOff>394985</xdr:colOff>
      <xdr:row>159</xdr:row>
      <xdr:rowOff>43858</xdr:rowOff>
    </xdr:to>
    <xdr:grpSp>
      <xdr:nvGrpSpPr>
        <xdr:cNvPr id="160" name="Group 159">
          <a:extLst>
            <a:ext uri="{FF2B5EF4-FFF2-40B4-BE49-F238E27FC236}">
              <a16:creationId xmlns:a16="http://schemas.microsoft.com/office/drawing/2014/main" id="{FCB80614-8C50-4CA9-9878-6B8C054B0FEF}"/>
            </a:ext>
          </a:extLst>
        </xdr:cNvPr>
        <xdr:cNvGrpSpPr/>
      </xdr:nvGrpSpPr>
      <xdr:grpSpPr>
        <a:xfrm>
          <a:off x="6392524" y="26806429"/>
          <a:ext cx="6530104" cy="2402072"/>
          <a:chOff x="6125767" y="15568441"/>
          <a:chExt cx="6424081" cy="2520000"/>
        </a:xfrm>
      </xdr:grpSpPr>
      <mc:AlternateContent xmlns:mc="http://schemas.openxmlformats.org/markup-compatibility/2006">
        <mc:Choice xmlns:cx1="http://schemas.microsoft.com/office/drawing/2015/9/8/chartex" Requires="cx1">
          <xdr:graphicFrame macro="">
            <xdr:nvGraphicFramePr>
              <xdr:cNvPr id="161" name="Chart 160">
                <a:extLst>
                  <a:ext uri="{FF2B5EF4-FFF2-40B4-BE49-F238E27FC236}">
                    <a16:creationId xmlns:a16="http://schemas.microsoft.com/office/drawing/2014/main" id="{4119E99C-F44D-88FD-54B2-743F02C8E29D}"/>
                  </a:ext>
                </a:extLst>
              </xdr:cNvPr>
              <xdr:cNvGraphicFramePr/>
            </xdr:nvGraphicFramePr>
            <xdr:xfrm>
              <a:off x="6125767" y="15568441"/>
              <a:ext cx="6407239" cy="2520000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9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6125767" y="15568441"/>
                <a:ext cx="6407239" cy="252000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n-IE" sz="1100"/>
                  <a:t>This chart isn't available in your version of Excel.
Editing this shape or saving this workbook into a different file format will permanently break the chart.</a:t>
                </a:r>
              </a:p>
            </xdr:txBody>
          </xdr:sp>
        </mc:Fallback>
      </mc:AlternateContent>
      <xdr:sp macro="" textlink="">
        <xdr:nvSpPr>
          <xdr:cNvPr id="162" name="Rectangle 161">
            <a:extLst>
              <a:ext uri="{FF2B5EF4-FFF2-40B4-BE49-F238E27FC236}">
                <a16:creationId xmlns:a16="http://schemas.microsoft.com/office/drawing/2014/main" id="{83D403EF-7A4B-9CDB-2060-ADAF465470DD}"/>
              </a:ext>
            </a:extLst>
          </xdr:cNvPr>
          <xdr:cNvSpPr/>
        </xdr:nvSpPr>
        <xdr:spPr>
          <a:xfrm>
            <a:off x="6441280" y="15980832"/>
            <a:ext cx="4524375" cy="1492251"/>
          </a:xfrm>
          <a:prstGeom prst="rect">
            <a:avLst/>
          </a:prstGeom>
          <a:solidFill>
            <a:schemeClr val="accent5">
              <a:lumMod val="50000"/>
              <a:alpha val="1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163" name="Rectangle 162">
            <a:extLst>
              <a:ext uri="{FF2B5EF4-FFF2-40B4-BE49-F238E27FC236}">
                <a16:creationId xmlns:a16="http://schemas.microsoft.com/office/drawing/2014/main" id="{46EAC3D6-E6F9-331E-05C0-21E440E83441}"/>
              </a:ext>
            </a:extLst>
          </xdr:cNvPr>
          <xdr:cNvSpPr/>
        </xdr:nvSpPr>
        <xdr:spPr>
          <a:xfrm>
            <a:off x="10960774" y="15985727"/>
            <a:ext cx="863117" cy="1487355"/>
          </a:xfrm>
          <a:prstGeom prst="rect">
            <a:avLst/>
          </a:prstGeom>
          <a:solidFill>
            <a:schemeClr val="bg1">
              <a:lumMod val="50000"/>
              <a:alpha val="1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177" name="Arrow: Down 176">
            <a:extLst>
              <a:ext uri="{FF2B5EF4-FFF2-40B4-BE49-F238E27FC236}">
                <a16:creationId xmlns:a16="http://schemas.microsoft.com/office/drawing/2014/main" id="{5F5AD7D6-7CE4-84E2-D85C-570DBE64BED1}"/>
              </a:ext>
            </a:extLst>
          </xdr:cNvPr>
          <xdr:cNvSpPr/>
        </xdr:nvSpPr>
        <xdr:spPr>
          <a:xfrm rot="10800000">
            <a:off x="6601619" y="17126867"/>
            <a:ext cx="180650" cy="319361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178" name="Arrow: Down 177">
            <a:extLst>
              <a:ext uri="{FF2B5EF4-FFF2-40B4-BE49-F238E27FC236}">
                <a16:creationId xmlns:a16="http://schemas.microsoft.com/office/drawing/2014/main" id="{D2FE1DB4-CFEE-4C53-1492-B2F8592C3565}"/>
              </a:ext>
            </a:extLst>
          </xdr:cNvPr>
          <xdr:cNvSpPr/>
        </xdr:nvSpPr>
        <xdr:spPr>
          <a:xfrm rot="10800000">
            <a:off x="7093274" y="16831867"/>
            <a:ext cx="180650" cy="247650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194" name="Arrow: Down 193">
            <a:extLst>
              <a:ext uri="{FF2B5EF4-FFF2-40B4-BE49-F238E27FC236}">
                <a16:creationId xmlns:a16="http://schemas.microsoft.com/office/drawing/2014/main" id="{54822A6A-60F2-06CF-C770-D6520256AFCC}"/>
              </a:ext>
            </a:extLst>
          </xdr:cNvPr>
          <xdr:cNvSpPr/>
        </xdr:nvSpPr>
        <xdr:spPr>
          <a:xfrm rot="10800000">
            <a:off x="7590559" y="16562846"/>
            <a:ext cx="180650" cy="247650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196" name="Arrow: Down 195">
            <a:extLst>
              <a:ext uri="{FF2B5EF4-FFF2-40B4-BE49-F238E27FC236}">
                <a16:creationId xmlns:a16="http://schemas.microsoft.com/office/drawing/2014/main" id="{915D4CD6-2463-33A3-2324-CA6613FAB413}"/>
              </a:ext>
            </a:extLst>
          </xdr:cNvPr>
          <xdr:cNvSpPr/>
        </xdr:nvSpPr>
        <xdr:spPr>
          <a:xfrm rot="10800000">
            <a:off x="8093795" y="16396830"/>
            <a:ext cx="180650" cy="197644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197" name="Arrow: Down 196">
            <a:extLst>
              <a:ext uri="{FF2B5EF4-FFF2-40B4-BE49-F238E27FC236}">
                <a16:creationId xmlns:a16="http://schemas.microsoft.com/office/drawing/2014/main" id="{B5639E71-3038-F9B7-C552-F8F997E44FDE}"/>
              </a:ext>
            </a:extLst>
          </xdr:cNvPr>
          <xdr:cNvSpPr/>
        </xdr:nvSpPr>
        <xdr:spPr>
          <a:xfrm rot="10800000">
            <a:off x="8585523" y="16298832"/>
            <a:ext cx="183032" cy="197644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198" name="Arrow: Down 197">
            <a:extLst>
              <a:ext uri="{FF2B5EF4-FFF2-40B4-BE49-F238E27FC236}">
                <a16:creationId xmlns:a16="http://schemas.microsoft.com/office/drawing/2014/main" id="{08B0360F-DDDE-99F2-15D7-535C2C48867E}"/>
              </a:ext>
            </a:extLst>
          </xdr:cNvPr>
          <xdr:cNvSpPr/>
        </xdr:nvSpPr>
        <xdr:spPr>
          <a:xfrm rot="10800000">
            <a:off x="9088363" y="16218877"/>
            <a:ext cx="180650" cy="197644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199" name="Arrow: Down 198">
            <a:extLst>
              <a:ext uri="{FF2B5EF4-FFF2-40B4-BE49-F238E27FC236}">
                <a16:creationId xmlns:a16="http://schemas.microsoft.com/office/drawing/2014/main" id="{E560DBCB-BA5F-3AC9-431B-EAC0E394F736}"/>
              </a:ext>
            </a:extLst>
          </xdr:cNvPr>
          <xdr:cNvSpPr/>
        </xdr:nvSpPr>
        <xdr:spPr>
          <a:xfrm rot="10800000">
            <a:off x="9585647" y="16173450"/>
            <a:ext cx="180650" cy="197644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00" name="Arrow: Down 199">
            <a:extLst>
              <a:ext uri="{FF2B5EF4-FFF2-40B4-BE49-F238E27FC236}">
                <a16:creationId xmlns:a16="http://schemas.microsoft.com/office/drawing/2014/main" id="{7766ED90-93AE-3AC9-B4AD-6CAD237825B7}"/>
              </a:ext>
            </a:extLst>
          </xdr:cNvPr>
          <xdr:cNvSpPr/>
        </xdr:nvSpPr>
        <xdr:spPr>
          <a:xfrm rot="10800000">
            <a:off x="10090075" y="16171069"/>
            <a:ext cx="180650" cy="197644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01" name="Arrow: Down 200">
            <a:extLst>
              <a:ext uri="{FF2B5EF4-FFF2-40B4-BE49-F238E27FC236}">
                <a16:creationId xmlns:a16="http://schemas.microsoft.com/office/drawing/2014/main" id="{541CE79A-CA46-F686-5B0E-2C83E57FF5C6}"/>
              </a:ext>
            </a:extLst>
          </xdr:cNvPr>
          <xdr:cNvSpPr/>
        </xdr:nvSpPr>
        <xdr:spPr>
          <a:xfrm rot="10800000">
            <a:off x="10577041" y="16168687"/>
            <a:ext cx="178269" cy="197644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02" name="Arrow: Down 201">
            <a:extLst>
              <a:ext uri="{FF2B5EF4-FFF2-40B4-BE49-F238E27FC236}">
                <a16:creationId xmlns:a16="http://schemas.microsoft.com/office/drawing/2014/main" id="{86E943B8-3087-0DAB-3483-732946BE58CF}"/>
              </a:ext>
            </a:extLst>
          </xdr:cNvPr>
          <xdr:cNvSpPr/>
        </xdr:nvSpPr>
        <xdr:spPr>
          <a:xfrm>
            <a:off x="11553864" y="16289246"/>
            <a:ext cx="180650" cy="197644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03" name="Arrow: Down 202">
            <a:extLst>
              <a:ext uri="{FF2B5EF4-FFF2-40B4-BE49-F238E27FC236}">
                <a16:creationId xmlns:a16="http://schemas.microsoft.com/office/drawing/2014/main" id="{4D589D83-F1B7-0958-2918-9B62634E5CB0}"/>
              </a:ext>
            </a:extLst>
          </xdr:cNvPr>
          <xdr:cNvSpPr/>
        </xdr:nvSpPr>
        <xdr:spPr>
          <a:xfrm>
            <a:off x="11066982" y="16233378"/>
            <a:ext cx="180650" cy="232722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04" name="Arrow: Down 203">
            <a:extLst>
              <a:ext uri="{FF2B5EF4-FFF2-40B4-BE49-F238E27FC236}">
                <a16:creationId xmlns:a16="http://schemas.microsoft.com/office/drawing/2014/main" id="{40B31325-5B62-E23D-0E64-1BED7DC5F4D5}"/>
              </a:ext>
            </a:extLst>
          </xdr:cNvPr>
          <xdr:cNvSpPr/>
        </xdr:nvSpPr>
        <xdr:spPr>
          <a:xfrm rot="10800000">
            <a:off x="12060560" y="16558693"/>
            <a:ext cx="180650" cy="862135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>
              <a:lumMod val="9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05" name="TextBox 204">
            <a:extLst>
              <a:ext uri="{FF2B5EF4-FFF2-40B4-BE49-F238E27FC236}">
                <a16:creationId xmlns:a16="http://schemas.microsoft.com/office/drawing/2014/main" id="{B8F3B5C3-C8D7-CE9E-8573-D68C87344B95}"/>
              </a:ext>
            </a:extLst>
          </xdr:cNvPr>
          <xdr:cNvSpPr txBox="1"/>
        </xdr:nvSpPr>
        <xdr:spPr>
          <a:xfrm>
            <a:off x="6443277" y="16896556"/>
            <a:ext cx="475964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+0.64</a:t>
            </a:r>
          </a:p>
        </xdr:txBody>
      </xdr:sp>
      <xdr:sp macro="" textlink="">
        <xdr:nvSpPr>
          <xdr:cNvPr id="206" name="TextBox 205">
            <a:extLst>
              <a:ext uri="{FF2B5EF4-FFF2-40B4-BE49-F238E27FC236}">
                <a16:creationId xmlns:a16="http://schemas.microsoft.com/office/drawing/2014/main" id="{C4BFF06A-CBCC-8BB7-4600-DB939255A6F7}"/>
              </a:ext>
            </a:extLst>
          </xdr:cNvPr>
          <xdr:cNvSpPr txBox="1"/>
        </xdr:nvSpPr>
        <xdr:spPr>
          <a:xfrm>
            <a:off x="6937386" y="16587390"/>
            <a:ext cx="475964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+0.50</a:t>
            </a:r>
          </a:p>
        </xdr:txBody>
      </xdr:sp>
      <xdr:sp macro="" textlink="">
        <xdr:nvSpPr>
          <xdr:cNvPr id="207" name="TextBox 206">
            <a:extLst>
              <a:ext uri="{FF2B5EF4-FFF2-40B4-BE49-F238E27FC236}">
                <a16:creationId xmlns:a16="http://schemas.microsoft.com/office/drawing/2014/main" id="{E83CF6EB-6B88-53C6-5721-54961E0E82EC}"/>
              </a:ext>
            </a:extLst>
          </xdr:cNvPr>
          <xdr:cNvSpPr txBox="1"/>
        </xdr:nvSpPr>
        <xdr:spPr>
          <a:xfrm>
            <a:off x="7443404" y="16316949"/>
            <a:ext cx="475964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+0.46</a:t>
            </a:r>
          </a:p>
        </xdr:txBody>
      </xdr:sp>
      <xdr:sp macro="" textlink="">
        <xdr:nvSpPr>
          <xdr:cNvPr id="208" name="TextBox 207">
            <a:extLst>
              <a:ext uri="{FF2B5EF4-FFF2-40B4-BE49-F238E27FC236}">
                <a16:creationId xmlns:a16="http://schemas.microsoft.com/office/drawing/2014/main" id="{F46B60CC-4889-8A89-3677-440C200061C3}"/>
              </a:ext>
            </a:extLst>
          </xdr:cNvPr>
          <xdr:cNvSpPr txBox="1"/>
        </xdr:nvSpPr>
        <xdr:spPr>
          <a:xfrm>
            <a:off x="7941086" y="16160184"/>
            <a:ext cx="475964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+0.24</a:t>
            </a:r>
          </a:p>
        </xdr:txBody>
      </xdr:sp>
      <xdr:sp macro="" textlink="">
        <xdr:nvSpPr>
          <xdr:cNvPr id="209" name="TextBox 208">
            <a:extLst>
              <a:ext uri="{FF2B5EF4-FFF2-40B4-BE49-F238E27FC236}">
                <a16:creationId xmlns:a16="http://schemas.microsoft.com/office/drawing/2014/main" id="{A631B284-182F-F678-DED0-8E13AFA7594C}"/>
              </a:ext>
            </a:extLst>
          </xdr:cNvPr>
          <xdr:cNvSpPr txBox="1"/>
        </xdr:nvSpPr>
        <xdr:spPr>
          <a:xfrm>
            <a:off x="8438767" y="16045884"/>
            <a:ext cx="475964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+0.18</a:t>
            </a:r>
          </a:p>
        </xdr:txBody>
      </xdr:sp>
      <xdr:sp macro="" textlink="">
        <xdr:nvSpPr>
          <xdr:cNvPr id="210" name="TextBox 209">
            <a:extLst>
              <a:ext uri="{FF2B5EF4-FFF2-40B4-BE49-F238E27FC236}">
                <a16:creationId xmlns:a16="http://schemas.microsoft.com/office/drawing/2014/main" id="{28E6BF6B-3994-A2D1-F814-F31A4211BF32}"/>
              </a:ext>
            </a:extLst>
          </xdr:cNvPr>
          <xdr:cNvSpPr txBox="1"/>
        </xdr:nvSpPr>
        <xdr:spPr>
          <a:xfrm>
            <a:off x="8942402" y="15986353"/>
            <a:ext cx="475964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+0.11</a:t>
            </a:r>
          </a:p>
        </xdr:txBody>
      </xdr:sp>
      <xdr:sp macro="" textlink="">
        <xdr:nvSpPr>
          <xdr:cNvPr id="211" name="TextBox 210">
            <a:extLst>
              <a:ext uri="{FF2B5EF4-FFF2-40B4-BE49-F238E27FC236}">
                <a16:creationId xmlns:a16="http://schemas.microsoft.com/office/drawing/2014/main" id="{2487B20B-DADD-2498-2A62-CE1DBB34BF00}"/>
              </a:ext>
            </a:extLst>
          </xdr:cNvPr>
          <xdr:cNvSpPr txBox="1"/>
        </xdr:nvSpPr>
        <xdr:spPr>
          <a:xfrm>
            <a:off x="9432939" y="15959366"/>
            <a:ext cx="475964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+0.03</a:t>
            </a:r>
          </a:p>
        </xdr:txBody>
      </xdr:sp>
      <xdr:sp macro="" textlink="">
        <xdr:nvSpPr>
          <xdr:cNvPr id="212" name="TextBox 211">
            <a:extLst>
              <a:ext uri="{FF2B5EF4-FFF2-40B4-BE49-F238E27FC236}">
                <a16:creationId xmlns:a16="http://schemas.microsoft.com/office/drawing/2014/main" id="{07F35CE1-5173-AAD2-7486-E9683AA474FC}"/>
              </a:ext>
            </a:extLst>
          </xdr:cNvPr>
          <xdr:cNvSpPr txBox="1"/>
        </xdr:nvSpPr>
        <xdr:spPr>
          <a:xfrm>
            <a:off x="9894374" y="15956984"/>
            <a:ext cx="535757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+0.001</a:t>
            </a:r>
          </a:p>
        </xdr:txBody>
      </xdr:sp>
      <xdr:sp macro="" textlink="">
        <xdr:nvSpPr>
          <xdr:cNvPr id="213" name="TextBox 212">
            <a:extLst>
              <a:ext uri="{FF2B5EF4-FFF2-40B4-BE49-F238E27FC236}">
                <a16:creationId xmlns:a16="http://schemas.microsoft.com/office/drawing/2014/main" id="{922EFE6B-6233-9D54-CDDD-77B0A2E7AB41}"/>
              </a:ext>
            </a:extLst>
          </xdr:cNvPr>
          <xdr:cNvSpPr txBox="1"/>
        </xdr:nvSpPr>
        <xdr:spPr>
          <a:xfrm>
            <a:off x="10397610" y="15960953"/>
            <a:ext cx="535758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+0.001</a:t>
            </a:r>
          </a:p>
        </xdr:txBody>
      </xdr:sp>
      <xdr:sp macro="" textlink="">
        <xdr:nvSpPr>
          <xdr:cNvPr id="214" name="TextBox 213">
            <a:extLst>
              <a:ext uri="{FF2B5EF4-FFF2-40B4-BE49-F238E27FC236}">
                <a16:creationId xmlns:a16="http://schemas.microsoft.com/office/drawing/2014/main" id="{AF4A8BDC-B396-335F-8EED-2D3543EED4F0}"/>
              </a:ext>
            </a:extLst>
          </xdr:cNvPr>
          <xdr:cNvSpPr txBox="1"/>
        </xdr:nvSpPr>
        <xdr:spPr>
          <a:xfrm>
            <a:off x="11408344" y="16472108"/>
            <a:ext cx="451342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-0.01</a:t>
            </a:r>
          </a:p>
        </xdr:txBody>
      </xdr:sp>
      <xdr:sp macro="" textlink="">
        <xdr:nvSpPr>
          <xdr:cNvPr id="215" name="TextBox 214">
            <a:extLst>
              <a:ext uri="{FF2B5EF4-FFF2-40B4-BE49-F238E27FC236}">
                <a16:creationId xmlns:a16="http://schemas.microsoft.com/office/drawing/2014/main" id="{32C8F79D-8D26-CF07-8351-8CECB1894EAC}"/>
              </a:ext>
            </a:extLst>
          </xdr:cNvPr>
          <xdr:cNvSpPr txBox="1"/>
        </xdr:nvSpPr>
        <xdr:spPr>
          <a:xfrm>
            <a:off x="10917819" y="16470040"/>
            <a:ext cx="451342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-0.55</a:t>
            </a:r>
          </a:p>
        </xdr:txBody>
      </xdr:sp>
      <xdr:sp macro="" textlink="">
        <xdr:nvSpPr>
          <xdr:cNvPr id="216" name="TextBox 215">
            <a:extLst>
              <a:ext uri="{FF2B5EF4-FFF2-40B4-BE49-F238E27FC236}">
                <a16:creationId xmlns:a16="http://schemas.microsoft.com/office/drawing/2014/main" id="{E5DC65DC-A8C5-C48F-B459-9F8B5A864642}"/>
              </a:ext>
            </a:extLst>
          </xdr:cNvPr>
          <xdr:cNvSpPr txBox="1"/>
        </xdr:nvSpPr>
        <xdr:spPr>
          <a:xfrm>
            <a:off x="11794512" y="16314325"/>
            <a:ext cx="755336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1000" b="1">
                <a:solidFill>
                  <a:srgbClr val="FF0000"/>
                </a:solidFill>
              </a:rPr>
              <a:t>+1.61 TWh</a:t>
            </a:r>
          </a:p>
        </xdr:txBody>
      </xdr:sp>
    </xdr:grpSp>
    <xdr:clientData/>
  </xdr:twoCellAnchor>
  <xdr:twoCellAnchor>
    <xdr:from>
      <xdr:col>5</xdr:col>
      <xdr:colOff>506152</xdr:colOff>
      <xdr:row>162</xdr:row>
      <xdr:rowOff>17542</xdr:rowOff>
    </xdr:from>
    <xdr:to>
      <xdr:col>15</xdr:col>
      <xdr:colOff>5569</xdr:colOff>
      <xdr:row>175</xdr:row>
      <xdr:rowOff>70115</xdr:rowOff>
    </xdr:to>
    <xdr:grpSp>
      <xdr:nvGrpSpPr>
        <xdr:cNvPr id="217" name="Group 216">
          <a:extLst>
            <a:ext uri="{FF2B5EF4-FFF2-40B4-BE49-F238E27FC236}">
              <a16:creationId xmlns:a16="http://schemas.microsoft.com/office/drawing/2014/main" id="{E74A86C7-026A-4704-8D6A-8226F8551D5A}"/>
            </a:ext>
          </a:extLst>
        </xdr:cNvPr>
        <xdr:cNvGrpSpPr/>
      </xdr:nvGrpSpPr>
      <xdr:grpSpPr>
        <a:xfrm>
          <a:off x="6865223" y="29735542"/>
          <a:ext cx="5667989" cy="2411144"/>
          <a:chOff x="6945973" y="12657679"/>
          <a:chExt cx="5581240" cy="2520002"/>
        </a:xfrm>
      </xdr:grpSpPr>
      <xdr:pic>
        <xdr:nvPicPr>
          <xdr:cNvPr id="218" name="Picture 217">
            <a:extLst>
              <a:ext uri="{FF2B5EF4-FFF2-40B4-BE49-F238E27FC236}">
                <a16:creationId xmlns:a16="http://schemas.microsoft.com/office/drawing/2014/main" id="{A5C1CCE1-C8D4-1D04-8276-F8BFA5D1B3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6945973" y="12657679"/>
            <a:ext cx="4982390" cy="2520002"/>
          </a:xfrm>
          <a:prstGeom prst="rect">
            <a:avLst/>
          </a:prstGeom>
        </xdr:spPr>
      </xdr:pic>
      <xdr:sp macro="" textlink="">
        <xdr:nvSpPr>
          <xdr:cNvPr id="219" name="TextBox 218">
            <a:extLst>
              <a:ext uri="{FF2B5EF4-FFF2-40B4-BE49-F238E27FC236}">
                <a16:creationId xmlns:a16="http://schemas.microsoft.com/office/drawing/2014/main" id="{F79C8723-2445-466B-DB5A-E55D0D613688}"/>
              </a:ext>
            </a:extLst>
          </xdr:cNvPr>
          <xdr:cNvSpPr txBox="1"/>
        </xdr:nvSpPr>
        <xdr:spPr>
          <a:xfrm>
            <a:off x="11888246" y="13465980"/>
            <a:ext cx="638967" cy="4286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700" b="1"/>
              <a:t>Bioethanol</a:t>
            </a:r>
          </a:p>
          <a:p>
            <a:pPr algn="ctr"/>
            <a:r>
              <a:rPr lang="en-IE" sz="700"/>
              <a:t>0.39 TWh</a:t>
            </a:r>
          </a:p>
          <a:p>
            <a:pPr algn="ctr"/>
            <a:r>
              <a:rPr lang="en-IE" sz="700"/>
              <a:t>1.7%</a:t>
            </a:r>
          </a:p>
        </xdr:txBody>
      </xdr:sp>
      <xdr:cxnSp macro="">
        <xdr:nvCxnSpPr>
          <xdr:cNvPr id="220" name="Straight Arrow Connector 219">
            <a:extLst>
              <a:ext uri="{FF2B5EF4-FFF2-40B4-BE49-F238E27FC236}">
                <a16:creationId xmlns:a16="http://schemas.microsoft.com/office/drawing/2014/main" id="{2A60F126-A8CE-D62F-852B-456278E4EB0C}"/>
              </a:ext>
            </a:extLst>
          </xdr:cNvPr>
          <xdr:cNvCxnSpPr/>
        </xdr:nvCxnSpPr>
        <xdr:spPr>
          <a:xfrm flipH="1">
            <a:off x="11483567" y="13754504"/>
            <a:ext cx="561627" cy="366317"/>
          </a:xfrm>
          <a:prstGeom prst="straightConnector1">
            <a:avLst/>
          </a:prstGeom>
          <a:ln w="9525">
            <a:solidFill>
              <a:schemeClr val="tx1"/>
            </a:solidFill>
            <a:headEnd type="none" w="sm" len="sm"/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21" name="TextBox 220">
            <a:extLst>
              <a:ext uri="{FF2B5EF4-FFF2-40B4-BE49-F238E27FC236}">
                <a16:creationId xmlns:a16="http://schemas.microsoft.com/office/drawing/2014/main" id="{D0BBCEF7-084E-2AFE-5D8D-824D9C8094C5}"/>
              </a:ext>
            </a:extLst>
          </xdr:cNvPr>
          <xdr:cNvSpPr txBox="1"/>
        </xdr:nvSpPr>
        <xdr:spPr>
          <a:xfrm>
            <a:off x="11888241" y="13866419"/>
            <a:ext cx="638967" cy="4286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700" b="1"/>
              <a:t>Biogas</a:t>
            </a:r>
          </a:p>
          <a:p>
            <a:pPr algn="ctr"/>
            <a:r>
              <a:rPr lang="en-IE" sz="700"/>
              <a:t>0.32 TWh</a:t>
            </a:r>
          </a:p>
          <a:p>
            <a:pPr algn="ctr"/>
            <a:r>
              <a:rPr lang="en-IE" sz="700"/>
              <a:t>1.4%</a:t>
            </a:r>
          </a:p>
        </xdr:txBody>
      </xdr:sp>
      <xdr:sp macro="" textlink="">
        <xdr:nvSpPr>
          <xdr:cNvPr id="222" name="TextBox 221">
            <a:extLst>
              <a:ext uri="{FF2B5EF4-FFF2-40B4-BE49-F238E27FC236}">
                <a16:creationId xmlns:a16="http://schemas.microsoft.com/office/drawing/2014/main" id="{7C6DB9F9-3756-6446-2FA9-2DCEE8F515A7}"/>
              </a:ext>
            </a:extLst>
          </xdr:cNvPr>
          <xdr:cNvSpPr txBox="1"/>
        </xdr:nvSpPr>
        <xdr:spPr>
          <a:xfrm>
            <a:off x="11888241" y="14266867"/>
            <a:ext cx="638967" cy="4286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700" b="1"/>
              <a:t>LF Gas</a:t>
            </a:r>
          </a:p>
          <a:p>
            <a:pPr algn="ctr"/>
            <a:r>
              <a:rPr lang="en-IE" sz="700"/>
              <a:t>0.28 TWh</a:t>
            </a:r>
          </a:p>
          <a:p>
            <a:pPr algn="ctr"/>
            <a:r>
              <a:rPr lang="en-IE" sz="700"/>
              <a:t>1.2%</a:t>
            </a:r>
          </a:p>
        </xdr:txBody>
      </xdr:sp>
      <xdr:sp macro="" textlink="">
        <xdr:nvSpPr>
          <xdr:cNvPr id="223" name="TextBox 222">
            <a:extLst>
              <a:ext uri="{FF2B5EF4-FFF2-40B4-BE49-F238E27FC236}">
                <a16:creationId xmlns:a16="http://schemas.microsoft.com/office/drawing/2014/main" id="{A46619FF-F9CD-3DC0-8835-DCEBCAB666F3}"/>
              </a:ext>
            </a:extLst>
          </xdr:cNvPr>
          <xdr:cNvSpPr txBox="1"/>
        </xdr:nvSpPr>
        <xdr:spPr>
          <a:xfrm>
            <a:off x="11888242" y="14667315"/>
            <a:ext cx="638967" cy="4286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700" b="1"/>
              <a:t>Solar Therm.</a:t>
            </a:r>
          </a:p>
          <a:p>
            <a:pPr algn="ctr"/>
            <a:r>
              <a:rPr lang="en-IE" sz="700"/>
              <a:t>0.16 TWh</a:t>
            </a:r>
          </a:p>
          <a:p>
            <a:pPr algn="ctr"/>
            <a:r>
              <a:rPr lang="en-IE" sz="700"/>
              <a:t>0.7%</a:t>
            </a:r>
          </a:p>
        </xdr:txBody>
      </xdr:sp>
      <xdr:cxnSp macro="">
        <xdr:nvCxnSpPr>
          <xdr:cNvPr id="224" name="Straight Arrow Connector 223">
            <a:extLst>
              <a:ext uri="{FF2B5EF4-FFF2-40B4-BE49-F238E27FC236}">
                <a16:creationId xmlns:a16="http://schemas.microsoft.com/office/drawing/2014/main" id="{A9BEAB13-9A48-36C3-59B3-B8A566EB104A}"/>
              </a:ext>
            </a:extLst>
          </xdr:cNvPr>
          <xdr:cNvCxnSpPr/>
        </xdr:nvCxnSpPr>
        <xdr:spPr>
          <a:xfrm flipH="1">
            <a:off x="11725263" y="14132722"/>
            <a:ext cx="279289" cy="182165"/>
          </a:xfrm>
          <a:prstGeom prst="straightConnector1">
            <a:avLst/>
          </a:prstGeom>
          <a:ln w="9525">
            <a:solidFill>
              <a:schemeClr val="tx1"/>
            </a:solidFill>
            <a:headEnd type="none" w="sm" len="sm"/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5" name="Straight Arrow Connector 224">
            <a:extLst>
              <a:ext uri="{FF2B5EF4-FFF2-40B4-BE49-F238E27FC236}">
                <a16:creationId xmlns:a16="http://schemas.microsoft.com/office/drawing/2014/main" id="{8B914F20-C080-3BA4-D63A-2CF8CB40EA1A}"/>
              </a:ext>
            </a:extLst>
          </xdr:cNvPr>
          <xdr:cNvCxnSpPr/>
        </xdr:nvCxnSpPr>
        <xdr:spPr>
          <a:xfrm flipH="1">
            <a:off x="11600253" y="14531575"/>
            <a:ext cx="388817" cy="253603"/>
          </a:xfrm>
          <a:prstGeom prst="straightConnector1">
            <a:avLst/>
          </a:prstGeom>
          <a:ln w="9525">
            <a:solidFill>
              <a:schemeClr val="tx1"/>
            </a:solidFill>
            <a:headEnd type="none" w="sm" len="sm"/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6" name="Straight Arrow Connector 225">
            <a:extLst>
              <a:ext uri="{FF2B5EF4-FFF2-40B4-BE49-F238E27FC236}">
                <a16:creationId xmlns:a16="http://schemas.microsoft.com/office/drawing/2014/main" id="{C72DA73B-8700-C001-A073-1735355D60C2}"/>
              </a:ext>
            </a:extLst>
          </xdr:cNvPr>
          <xdr:cNvCxnSpPr/>
        </xdr:nvCxnSpPr>
        <xdr:spPr>
          <a:xfrm flipH="1">
            <a:off x="11739563" y="14847094"/>
            <a:ext cx="233048" cy="152004"/>
          </a:xfrm>
          <a:prstGeom prst="straightConnector1">
            <a:avLst/>
          </a:prstGeom>
          <a:ln w="9525">
            <a:solidFill>
              <a:schemeClr val="tx1"/>
            </a:solidFill>
            <a:headEnd type="none" w="sm" len="sm"/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601661</xdr:colOff>
      <xdr:row>188</xdr:row>
      <xdr:rowOff>161560</xdr:rowOff>
    </xdr:from>
    <xdr:to>
      <xdr:col>15</xdr:col>
      <xdr:colOff>86077</xdr:colOff>
      <xdr:row>202</xdr:row>
      <xdr:rowOff>30434</xdr:rowOff>
    </xdr:to>
    <xdr:grpSp>
      <xdr:nvGrpSpPr>
        <xdr:cNvPr id="169" name="Group 168">
          <a:extLst>
            <a:ext uri="{FF2B5EF4-FFF2-40B4-BE49-F238E27FC236}">
              <a16:creationId xmlns:a16="http://schemas.microsoft.com/office/drawing/2014/main" id="{CDDE89BB-4382-444B-9B51-62BEEC2BD5AB}"/>
            </a:ext>
          </a:extLst>
        </xdr:cNvPr>
        <xdr:cNvGrpSpPr/>
      </xdr:nvGrpSpPr>
      <xdr:grpSpPr>
        <a:xfrm>
          <a:off x="6098947" y="34605774"/>
          <a:ext cx="6514773" cy="2408874"/>
          <a:chOff x="4461728" y="328248"/>
          <a:chExt cx="6423012" cy="2520000"/>
        </a:xfrm>
      </xdr:grpSpPr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A538EFA4-AA5F-583C-4263-BFF65C659163}"/>
              </a:ext>
            </a:extLst>
          </xdr:cNvPr>
          <xdr:cNvGrpSpPr/>
        </xdr:nvGrpSpPr>
        <xdr:grpSpPr>
          <a:xfrm>
            <a:off x="4461728" y="328248"/>
            <a:ext cx="6423012" cy="2520000"/>
            <a:chOff x="4501620" y="328248"/>
            <a:chExt cx="4622851" cy="2743564"/>
          </a:xfrm>
        </xdr:grpSpPr>
        <xdr:graphicFrame macro="">
          <xdr:nvGraphicFramePr>
            <xdr:cNvPr id="172" name="Chart 171">
              <a:extLst>
                <a:ext uri="{FF2B5EF4-FFF2-40B4-BE49-F238E27FC236}">
                  <a16:creationId xmlns:a16="http://schemas.microsoft.com/office/drawing/2014/main" id="{015E622B-0F4A-C349-DB20-3280857DD1F8}"/>
                </a:ext>
              </a:extLst>
            </xdr:cNvPr>
            <xdr:cNvGraphicFramePr/>
          </xdr:nvGraphicFramePr>
          <xdr:xfrm>
            <a:off x="4501620" y="328612"/>
            <a:ext cx="4601634" cy="274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1"/>
            </a:graphicData>
          </a:graphic>
        </xdr:graphicFrame>
        <xdr:sp macro="" textlink="">
          <xdr:nvSpPr>
            <xdr:cNvPr id="173" name="TextBox 172">
              <a:extLst>
                <a:ext uri="{FF2B5EF4-FFF2-40B4-BE49-F238E27FC236}">
                  <a16:creationId xmlns:a16="http://schemas.microsoft.com/office/drawing/2014/main" id="{98C271AC-E322-FF57-9B78-A2BE25B13681}"/>
                </a:ext>
              </a:extLst>
            </xdr:cNvPr>
            <xdr:cNvSpPr txBox="1"/>
          </xdr:nvSpPr>
          <xdr:spPr>
            <a:xfrm>
              <a:off x="6455126" y="1594349"/>
              <a:ext cx="410555" cy="2459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IE" sz="1000" b="1"/>
                <a:t>16%</a:t>
              </a:r>
              <a:endParaRPr lang="en-IE" sz="1050" b="1"/>
            </a:p>
          </xdr:txBody>
        </xdr:sp>
        <xdr:cxnSp macro="">
          <xdr:nvCxnSpPr>
            <xdr:cNvPr id="174" name="Straight Arrow Connector 173">
              <a:extLst>
                <a:ext uri="{FF2B5EF4-FFF2-40B4-BE49-F238E27FC236}">
                  <a16:creationId xmlns:a16="http://schemas.microsoft.com/office/drawing/2014/main" id="{5C2194DA-EB8F-A224-A084-BB2BE881D9E9}"/>
                </a:ext>
              </a:extLst>
            </xdr:cNvPr>
            <xdr:cNvCxnSpPr/>
          </xdr:nvCxnSpPr>
          <xdr:spPr>
            <a:xfrm flipH="1">
              <a:off x="6583015" y="1873092"/>
              <a:ext cx="2338103" cy="0"/>
            </a:xfrm>
            <a:prstGeom prst="straightConnector1">
              <a:avLst/>
            </a:prstGeom>
            <a:ln w="12700">
              <a:solidFill>
                <a:schemeClr val="tx1"/>
              </a:solidFill>
              <a:prstDash val="dash"/>
              <a:headEnd type="none"/>
              <a:tailEnd type="oval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75" name="TextBox 174">
              <a:extLst>
                <a:ext uri="{FF2B5EF4-FFF2-40B4-BE49-F238E27FC236}">
                  <a16:creationId xmlns:a16="http://schemas.microsoft.com/office/drawing/2014/main" id="{F59502B7-4044-F056-D09E-096C165D1D89}"/>
                </a:ext>
              </a:extLst>
            </xdr:cNvPr>
            <xdr:cNvSpPr txBox="1"/>
          </xdr:nvSpPr>
          <xdr:spPr>
            <a:xfrm>
              <a:off x="7485380" y="1098560"/>
              <a:ext cx="510388" cy="2459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en-IE" sz="1000" b="1"/>
                <a:t>27.6%</a:t>
              </a:r>
              <a:endParaRPr lang="en-IE" sz="1050" b="1"/>
            </a:p>
          </xdr:txBody>
        </xdr:sp>
        <xdr:sp macro="" textlink="">
          <xdr:nvSpPr>
            <xdr:cNvPr id="176" name="TextBox 175">
              <a:extLst>
                <a:ext uri="{FF2B5EF4-FFF2-40B4-BE49-F238E27FC236}">
                  <a16:creationId xmlns:a16="http://schemas.microsoft.com/office/drawing/2014/main" id="{0615957A-0849-417C-C043-50AC28479FF6}"/>
                </a:ext>
              </a:extLst>
            </xdr:cNvPr>
            <xdr:cNvSpPr txBox="1"/>
          </xdr:nvSpPr>
          <xdr:spPr>
            <a:xfrm>
              <a:off x="7930855" y="818672"/>
              <a:ext cx="510388" cy="2459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en-IE" sz="1000" b="1"/>
                <a:t>33.6%</a:t>
              </a:r>
              <a:endParaRPr lang="en-IE" sz="1050" b="1"/>
            </a:p>
          </xdr:txBody>
        </xdr:sp>
        <xdr:sp macro="" textlink="">
          <xdr:nvSpPr>
            <xdr:cNvPr id="188" name="TextBox 187">
              <a:extLst>
                <a:ext uri="{FF2B5EF4-FFF2-40B4-BE49-F238E27FC236}">
                  <a16:creationId xmlns:a16="http://schemas.microsoft.com/office/drawing/2014/main" id="{5DC1A79F-A158-B97E-2207-D7BAD294B67F}"/>
                </a:ext>
              </a:extLst>
            </xdr:cNvPr>
            <xdr:cNvSpPr txBox="1"/>
          </xdr:nvSpPr>
          <xdr:spPr>
            <a:xfrm>
              <a:off x="8600993" y="328248"/>
              <a:ext cx="523478" cy="2567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en-IE" sz="1050" b="1"/>
                <a:t>43.0%</a:t>
              </a:r>
              <a:endParaRPr lang="en-IE" sz="1100" b="1"/>
            </a:p>
          </xdr:txBody>
        </xdr:sp>
      </xdr:grpSp>
      <xdr:cxnSp macro="">
        <xdr:nvCxnSpPr>
          <xdr:cNvPr id="171" name="Straight Arrow Connector 170">
            <a:extLst>
              <a:ext uri="{FF2B5EF4-FFF2-40B4-BE49-F238E27FC236}">
                <a16:creationId xmlns:a16="http://schemas.microsoft.com/office/drawing/2014/main" id="{71DF34E7-B9DA-9690-426C-4C3F2C9DF4DD}"/>
              </a:ext>
            </a:extLst>
          </xdr:cNvPr>
          <xdr:cNvCxnSpPr/>
        </xdr:nvCxnSpPr>
        <xdr:spPr>
          <a:xfrm>
            <a:off x="8294732" y="1515033"/>
            <a:ext cx="0" cy="299588"/>
          </a:xfrm>
          <a:prstGeom prst="straightConnector1">
            <a:avLst/>
          </a:prstGeom>
          <a:ln w="12700">
            <a:solidFill>
              <a:schemeClr val="tx1"/>
            </a:solidFill>
            <a:headEnd type="none"/>
            <a:tailEnd type="oval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5</xdr:col>
      <xdr:colOff>272756</xdr:colOff>
      <xdr:row>216</xdr:row>
      <xdr:rowOff>138026</xdr:rowOff>
    </xdr:from>
    <xdr:to>
      <xdr:col>16</xdr:col>
      <xdr:colOff>50800</xdr:colOff>
      <xdr:row>227</xdr:row>
      <xdr:rowOff>173764</xdr:rowOff>
    </xdr:to>
    <xdr:grpSp>
      <xdr:nvGrpSpPr>
        <xdr:cNvPr id="189" name="Group 188">
          <a:extLst>
            <a:ext uri="{FF2B5EF4-FFF2-40B4-BE49-F238E27FC236}">
              <a16:creationId xmlns:a16="http://schemas.microsoft.com/office/drawing/2014/main" id="{CE8777A1-CD80-44B9-904A-7B57DC8D3E83}"/>
            </a:ext>
          </a:extLst>
        </xdr:cNvPr>
        <xdr:cNvGrpSpPr/>
      </xdr:nvGrpSpPr>
      <xdr:grpSpPr>
        <a:xfrm>
          <a:off x="6631827" y="39680383"/>
          <a:ext cx="6563473" cy="2031452"/>
          <a:chOff x="9321040" y="4177745"/>
          <a:chExt cx="6519687" cy="2160000"/>
        </a:xfrm>
      </xdr:grpSpPr>
      <mc:AlternateContent xmlns:mc="http://schemas.openxmlformats.org/markup-compatibility/2006">
        <mc:Choice xmlns:cx1="http://schemas.microsoft.com/office/drawing/2015/9/8/chartex" Requires="cx1">
          <xdr:graphicFrame macro="">
            <xdr:nvGraphicFramePr>
              <xdr:cNvPr id="190" name="Chart 189">
                <a:extLst>
                  <a:ext uri="{FF2B5EF4-FFF2-40B4-BE49-F238E27FC236}">
                    <a16:creationId xmlns:a16="http://schemas.microsoft.com/office/drawing/2014/main" id="{D8A52153-7151-C1D3-25AF-C94C98149D44}"/>
                  </a:ext>
                </a:extLst>
              </xdr:cNvPr>
              <xdr:cNvGraphicFramePr/>
            </xdr:nvGraphicFramePr>
            <xdr:xfrm>
              <a:off x="9321040" y="4177745"/>
              <a:ext cx="6519687" cy="2160000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12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9321040" y="4177745"/>
                <a:ext cx="6519687" cy="216000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n-IE" sz="1100"/>
                  <a:t>This chart isn't available in your version of Excel.
Editing this shape or saving this workbook into a different file format will permanently break the chart.</a:t>
                </a:r>
              </a:p>
            </xdr:txBody>
          </xdr:sp>
        </mc:Fallback>
      </mc:AlternateContent>
      <xdr:sp macro="" textlink="">
        <xdr:nvSpPr>
          <xdr:cNvPr id="191" name="Arrow: Down 190">
            <a:extLst>
              <a:ext uri="{FF2B5EF4-FFF2-40B4-BE49-F238E27FC236}">
                <a16:creationId xmlns:a16="http://schemas.microsoft.com/office/drawing/2014/main" id="{27424C07-51BF-915F-38CC-8405DC4FE8D0}"/>
              </a:ext>
            </a:extLst>
          </xdr:cNvPr>
          <xdr:cNvSpPr/>
        </xdr:nvSpPr>
        <xdr:spPr>
          <a:xfrm rot="10800000">
            <a:off x="15291331" y="5668377"/>
            <a:ext cx="178269" cy="304358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>
              <a:lumMod val="9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192" name="TextBox 191">
            <a:extLst>
              <a:ext uri="{FF2B5EF4-FFF2-40B4-BE49-F238E27FC236}">
                <a16:creationId xmlns:a16="http://schemas.microsoft.com/office/drawing/2014/main" id="{5520A395-7C61-FC8D-6779-E6B8360A7A4A}"/>
              </a:ext>
            </a:extLst>
          </xdr:cNvPr>
          <xdr:cNvSpPr txBox="1"/>
        </xdr:nvSpPr>
        <xdr:spPr>
          <a:xfrm>
            <a:off x="15027021" y="5425883"/>
            <a:ext cx="698140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900" b="1">
                <a:solidFill>
                  <a:srgbClr val="FF0000"/>
                </a:solidFill>
              </a:rPr>
              <a:t>+1.11 TWh</a:t>
            </a:r>
          </a:p>
        </xdr:txBody>
      </xdr:sp>
      <xdr:sp macro="" textlink="">
        <xdr:nvSpPr>
          <xdr:cNvPr id="193" name="Rectangle 192">
            <a:extLst>
              <a:ext uri="{FF2B5EF4-FFF2-40B4-BE49-F238E27FC236}">
                <a16:creationId xmlns:a16="http://schemas.microsoft.com/office/drawing/2014/main" id="{EBA86B81-A1D2-3819-2156-F527FA153D56}"/>
              </a:ext>
            </a:extLst>
          </xdr:cNvPr>
          <xdr:cNvSpPr/>
        </xdr:nvSpPr>
        <xdr:spPr>
          <a:xfrm>
            <a:off x="9631714" y="4596748"/>
            <a:ext cx="3021011" cy="1437620"/>
          </a:xfrm>
          <a:prstGeom prst="rect">
            <a:avLst/>
          </a:prstGeom>
          <a:solidFill>
            <a:schemeClr val="accent5">
              <a:lumMod val="50000"/>
              <a:alpha val="1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27" name="Rectangle 226">
            <a:extLst>
              <a:ext uri="{FF2B5EF4-FFF2-40B4-BE49-F238E27FC236}">
                <a16:creationId xmlns:a16="http://schemas.microsoft.com/office/drawing/2014/main" id="{F20610A6-7C3B-3D6F-E8CE-4AF3D6A9369B}"/>
              </a:ext>
            </a:extLst>
          </xdr:cNvPr>
          <xdr:cNvSpPr/>
        </xdr:nvSpPr>
        <xdr:spPr>
          <a:xfrm>
            <a:off x="12652385" y="4588809"/>
            <a:ext cx="2341085" cy="1445559"/>
          </a:xfrm>
          <a:prstGeom prst="rect">
            <a:avLst/>
          </a:prstGeom>
          <a:solidFill>
            <a:schemeClr val="bg1">
              <a:lumMod val="50000"/>
              <a:alpha val="1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28" name="Arrow: Down 227">
            <a:extLst>
              <a:ext uri="{FF2B5EF4-FFF2-40B4-BE49-F238E27FC236}">
                <a16:creationId xmlns:a16="http://schemas.microsoft.com/office/drawing/2014/main" id="{DC0EAE2E-70BD-62F9-E26C-15465AE00B7F}"/>
              </a:ext>
            </a:extLst>
          </xdr:cNvPr>
          <xdr:cNvSpPr/>
        </xdr:nvSpPr>
        <xdr:spPr>
          <a:xfrm rot="10800000">
            <a:off x="9925514" y="5612578"/>
            <a:ext cx="180650" cy="365760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29" name="TextBox 228">
            <a:extLst>
              <a:ext uri="{FF2B5EF4-FFF2-40B4-BE49-F238E27FC236}">
                <a16:creationId xmlns:a16="http://schemas.microsoft.com/office/drawing/2014/main" id="{AE9E1DF1-CFB6-B547-0FB5-F0DC3E700A56}"/>
              </a:ext>
            </a:extLst>
          </xdr:cNvPr>
          <xdr:cNvSpPr txBox="1"/>
        </xdr:nvSpPr>
        <xdr:spPr>
          <a:xfrm>
            <a:off x="9787697" y="5382907"/>
            <a:ext cx="448392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900" b="0">
                <a:solidFill>
                  <a:schemeClr val="tx1">
                    <a:lumMod val="65000"/>
                    <a:lumOff val="35000"/>
                  </a:schemeClr>
                </a:solidFill>
              </a:rPr>
              <a:t>+1.27</a:t>
            </a:r>
          </a:p>
        </xdr:txBody>
      </xdr:sp>
      <xdr:sp macro="" textlink="">
        <xdr:nvSpPr>
          <xdr:cNvPr id="230" name="Arrow: Down 229">
            <a:extLst>
              <a:ext uri="{FF2B5EF4-FFF2-40B4-BE49-F238E27FC236}">
                <a16:creationId xmlns:a16="http://schemas.microsoft.com/office/drawing/2014/main" id="{329E5BD5-EFB6-919E-C2D4-77E2ECC7303A}"/>
              </a:ext>
            </a:extLst>
          </xdr:cNvPr>
          <xdr:cNvSpPr/>
        </xdr:nvSpPr>
        <xdr:spPr>
          <a:xfrm rot="10800000">
            <a:off x="10692688" y="5184738"/>
            <a:ext cx="180650" cy="345365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31" name="Arrow: Down 230">
            <a:extLst>
              <a:ext uri="{FF2B5EF4-FFF2-40B4-BE49-F238E27FC236}">
                <a16:creationId xmlns:a16="http://schemas.microsoft.com/office/drawing/2014/main" id="{D330DA4E-1550-5054-6C7A-25DD7DA08ACE}"/>
              </a:ext>
            </a:extLst>
          </xdr:cNvPr>
          <xdr:cNvSpPr/>
        </xdr:nvSpPr>
        <xdr:spPr>
          <a:xfrm rot="10800000">
            <a:off x="11452465" y="4839371"/>
            <a:ext cx="182238" cy="276114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32" name="Arrow: Down 231">
            <a:extLst>
              <a:ext uri="{FF2B5EF4-FFF2-40B4-BE49-F238E27FC236}">
                <a16:creationId xmlns:a16="http://schemas.microsoft.com/office/drawing/2014/main" id="{D3A98F83-18CB-2AC1-418A-563AFF3D000F}"/>
              </a:ext>
            </a:extLst>
          </xdr:cNvPr>
          <xdr:cNvSpPr/>
        </xdr:nvSpPr>
        <xdr:spPr>
          <a:xfrm rot="10800000">
            <a:off x="12221656" y="4766309"/>
            <a:ext cx="182237" cy="175260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33" name="TextBox 232">
            <a:extLst>
              <a:ext uri="{FF2B5EF4-FFF2-40B4-BE49-F238E27FC236}">
                <a16:creationId xmlns:a16="http://schemas.microsoft.com/office/drawing/2014/main" id="{1B8A0AB7-826F-360F-B964-1F0F0BCBB503}"/>
              </a:ext>
            </a:extLst>
          </xdr:cNvPr>
          <xdr:cNvSpPr txBox="1"/>
        </xdr:nvSpPr>
        <xdr:spPr>
          <a:xfrm>
            <a:off x="10544212" y="4926923"/>
            <a:ext cx="446661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900" b="0">
                <a:solidFill>
                  <a:schemeClr val="tx1">
                    <a:lumMod val="65000"/>
                    <a:lumOff val="35000"/>
                  </a:schemeClr>
                </a:solidFill>
              </a:rPr>
              <a:t>+1.24</a:t>
            </a:r>
          </a:p>
        </xdr:txBody>
      </xdr:sp>
      <xdr:sp macro="" textlink="">
        <xdr:nvSpPr>
          <xdr:cNvPr id="234" name="TextBox 233">
            <a:extLst>
              <a:ext uri="{FF2B5EF4-FFF2-40B4-BE49-F238E27FC236}">
                <a16:creationId xmlns:a16="http://schemas.microsoft.com/office/drawing/2014/main" id="{9B0DD574-4FF9-8ADC-CAD9-24DC1150945F}"/>
              </a:ext>
            </a:extLst>
          </xdr:cNvPr>
          <xdr:cNvSpPr txBox="1"/>
        </xdr:nvSpPr>
        <xdr:spPr>
          <a:xfrm>
            <a:off x="11314872" y="4612413"/>
            <a:ext cx="448392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900" b="0">
                <a:solidFill>
                  <a:schemeClr val="tx1">
                    <a:lumMod val="65000"/>
                    <a:lumOff val="35000"/>
                  </a:schemeClr>
                </a:solidFill>
              </a:rPr>
              <a:t>+0.87</a:t>
            </a:r>
          </a:p>
        </xdr:txBody>
      </xdr:sp>
      <xdr:sp macro="" textlink="">
        <xdr:nvSpPr>
          <xdr:cNvPr id="235" name="TextBox 234">
            <a:extLst>
              <a:ext uri="{FF2B5EF4-FFF2-40B4-BE49-F238E27FC236}">
                <a16:creationId xmlns:a16="http://schemas.microsoft.com/office/drawing/2014/main" id="{79FA241A-CEB6-E414-511D-26A45AD21856}"/>
              </a:ext>
            </a:extLst>
          </xdr:cNvPr>
          <xdr:cNvSpPr txBox="1"/>
        </xdr:nvSpPr>
        <xdr:spPr>
          <a:xfrm>
            <a:off x="12065853" y="4545832"/>
            <a:ext cx="448392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900" b="0">
                <a:solidFill>
                  <a:schemeClr val="tx1">
                    <a:lumMod val="65000"/>
                    <a:lumOff val="35000"/>
                  </a:schemeClr>
                </a:solidFill>
              </a:rPr>
              <a:t>+0.19</a:t>
            </a:r>
          </a:p>
        </xdr:txBody>
      </xdr:sp>
      <xdr:sp macro="" textlink="">
        <xdr:nvSpPr>
          <xdr:cNvPr id="236" name="Arrow: Down 235">
            <a:extLst>
              <a:ext uri="{FF2B5EF4-FFF2-40B4-BE49-F238E27FC236}">
                <a16:creationId xmlns:a16="http://schemas.microsoft.com/office/drawing/2014/main" id="{E378544E-F59F-6287-FAD6-CFAE3B24B963}"/>
              </a:ext>
            </a:extLst>
          </xdr:cNvPr>
          <xdr:cNvSpPr/>
        </xdr:nvSpPr>
        <xdr:spPr>
          <a:xfrm>
            <a:off x="13754468" y="5312343"/>
            <a:ext cx="183372" cy="202746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37" name="Arrow: Down 236">
            <a:extLst>
              <a:ext uri="{FF2B5EF4-FFF2-40B4-BE49-F238E27FC236}">
                <a16:creationId xmlns:a16="http://schemas.microsoft.com/office/drawing/2014/main" id="{5E6A6CD1-FDA1-A802-3C65-15B1FC8EA276}"/>
              </a:ext>
            </a:extLst>
          </xdr:cNvPr>
          <xdr:cNvSpPr/>
        </xdr:nvSpPr>
        <xdr:spPr>
          <a:xfrm rot="10800000" flipV="1">
            <a:off x="12986214" y="4784912"/>
            <a:ext cx="180650" cy="522638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38" name="Arrow: Down 237">
            <a:extLst>
              <a:ext uri="{FF2B5EF4-FFF2-40B4-BE49-F238E27FC236}">
                <a16:creationId xmlns:a16="http://schemas.microsoft.com/office/drawing/2014/main" id="{D903BE35-4CDB-038B-28AD-06B6E10BA96B}"/>
              </a:ext>
            </a:extLst>
          </xdr:cNvPr>
          <xdr:cNvSpPr/>
        </xdr:nvSpPr>
        <xdr:spPr>
          <a:xfrm rot="10800000" flipH="1" flipV="1">
            <a:off x="14521961" y="5433503"/>
            <a:ext cx="184618" cy="175260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39" name="TextBox 238">
            <a:extLst>
              <a:ext uri="{FF2B5EF4-FFF2-40B4-BE49-F238E27FC236}">
                <a16:creationId xmlns:a16="http://schemas.microsoft.com/office/drawing/2014/main" id="{D98429D2-8CB1-13F7-DFDE-ED22F3968134}"/>
              </a:ext>
            </a:extLst>
          </xdr:cNvPr>
          <xdr:cNvSpPr txBox="1"/>
        </xdr:nvSpPr>
        <xdr:spPr>
          <a:xfrm>
            <a:off x="12861045" y="5309883"/>
            <a:ext cx="426271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900" b="0">
                <a:solidFill>
                  <a:schemeClr val="tx1">
                    <a:lumMod val="65000"/>
                    <a:lumOff val="35000"/>
                  </a:schemeClr>
                </a:solidFill>
              </a:rPr>
              <a:t>-1.69</a:t>
            </a:r>
          </a:p>
        </xdr:txBody>
      </xdr:sp>
      <xdr:sp macro="" textlink="">
        <xdr:nvSpPr>
          <xdr:cNvPr id="240" name="TextBox 239">
            <a:extLst>
              <a:ext uri="{FF2B5EF4-FFF2-40B4-BE49-F238E27FC236}">
                <a16:creationId xmlns:a16="http://schemas.microsoft.com/office/drawing/2014/main" id="{8D14BFBB-5BB4-4654-9531-2D4607DACD2A}"/>
              </a:ext>
            </a:extLst>
          </xdr:cNvPr>
          <xdr:cNvSpPr txBox="1"/>
        </xdr:nvSpPr>
        <xdr:spPr>
          <a:xfrm>
            <a:off x="13627841" y="5503951"/>
            <a:ext cx="426271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900" b="0">
                <a:solidFill>
                  <a:schemeClr val="tx1">
                    <a:lumMod val="65000"/>
                    <a:lumOff val="35000"/>
                  </a:schemeClr>
                </a:solidFill>
              </a:rPr>
              <a:t>-0.53</a:t>
            </a:r>
          </a:p>
        </xdr:txBody>
      </xdr:sp>
      <xdr:sp macro="" textlink="">
        <xdr:nvSpPr>
          <xdr:cNvPr id="241" name="TextBox 240">
            <a:extLst>
              <a:ext uri="{FF2B5EF4-FFF2-40B4-BE49-F238E27FC236}">
                <a16:creationId xmlns:a16="http://schemas.microsoft.com/office/drawing/2014/main" id="{08349312-8269-6B52-9770-7104FD97FDE0}"/>
              </a:ext>
            </a:extLst>
          </xdr:cNvPr>
          <xdr:cNvSpPr txBox="1"/>
        </xdr:nvSpPr>
        <xdr:spPr>
          <a:xfrm>
            <a:off x="14379523" y="5605924"/>
            <a:ext cx="426271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900" b="0">
                <a:solidFill>
                  <a:schemeClr val="tx1">
                    <a:lumMod val="65000"/>
                    <a:lumOff val="35000"/>
                  </a:schemeClr>
                </a:solidFill>
              </a:rPr>
              <a:t>-0.24</a:t>
            </a:r>
          </a:p>
        </xdr:txBody>
      </xdr:sp>
    </xdr:grpSp>
    <xdr:clientData/>
  </xdr:twoCellAnchor>
  <xdr:twoCellAnchor>
    <xdr:from>
      <xdr:col>5</xdr:col>
      <xdr:colOff>218740</xdr:colOff>
      <xdr:row>240</xdr:row>
      <xdr:rowOff>78403</xdr:rowOff>
    </xdr:from>
    <xdr:to>
      <xdr:col>15</xdr:col>
      <xdr:colOff>603547</xdr:colOff>
      <xdr:row>255</xdr:row>
      <xdr:rowOff>100901</xdr:rowOff>
    </xdr:to>
    <xdr:grpSp>
      <xdr:nvGrpSpPr>
        <xdr:cNvPr id="242" name="Group 241">
          <a:extLst>
            <a:ext uri="{FF2B5EF4-FFF2-40B4-BE49-F238E27FC236}">
              <a16:creationId xmlns:a16="http://schemas.microsoft.com/office/drawing/2014/main" id="{3997C217-9AE4-42AE-B1F6-207D33BD5CF4}"/>
            </a:ext>
          </a:extLst>
        </xdr:cNvPr>
        <xdr:cNvGrpSpPr/>
      </xdr:nvGrpSpPr>
      <xdr:grpSpPr>
        <a:xfrm>
          <a:off x="6577811" y="43984117"/>
          <a:ext cx="6553379" cy="2743927"/>
          <a:chOff x="9268623" y="1338263"/>
          <a:chExt cx="6498283" cy="2880000"/>
        </a:xfrm>
      </xdr:grpSpPr>
      <xdr:pic>
        <xdr:nvPicPr>
          <xdr:cNvPr id="243" name="Picture 242">
            <a:extLst>
              <a:ext uri="{FF2B5EF4-FFF2-40B4-BE49-F238E27FC236}">
                <a16:creationId xmlns:a16="http://schemas.microsoft.com/office/drawing/2014/main" id="{DBAD0401-759F-6271-E565-B554DB82D8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9268623" y="1338263"/>
            <a:ext cx="5774115" cy="2880000"/>
          </a:xfrm>
          <a:prstGeom prst="rect">
            <a:avLst/>
          </a:prstGeom>
        </xdr:spPr>
      </xdr:pic>
      <xdr:sp macro="" textlink="">
        <xdr:nvSpPr>
          <xdr:cNvPr id="244" name="TextBox 243">
            <a:extLst>
              <a:ext uri="{FF2B5EF4-FFF2-40B4-BE49-F238E27FC236}">
                <a16:creationId xmlns:a16="http://schemas.microsoft.com/office/drawing/2014/main" id="{E0FAF682-241F-EDB7-5510-83DCCC87C54D}"/>
              </a:ext>
            </a:extLst>
          </xdr:cNvPr>
          <xdr:cNvSpPr txBox="1"/>
        </xdr:nvSpPr>
        <xdr:spPr>
          <a:xfrm>
            <a:off x="15132052" y="3586160"/>
            <a:ext cx="634854" cy="5149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900" b="1"/>
              <a:t>NRW</a:t>
            </a:r>
          </a:p>
          <a:p>
            <a:pPr algn="ctr"/>
            <a:r>
              <a:rPr lang="en-IE" sz="900"/>
              <a:t>0.87 TWh</a:t>
            </a:r>
          </a:p>
          <a:p>
            <a:pPr algn="ctr"/>
            <a:r>
              <a:rPr lang="en-IE" sz="900"/>
              <a:t>0.6%</a:t>
            </a:r>
          </a:p>
        </xdr:txBody>
      </xdr:sp>
      <xdr:sp macro="" textlink="">
        <xdr:nvSpPr>
          <xdr:cNvPr id="245" name="TextBox 244">
            <a:extLst>
              <a:ext uri="{FF2B5EF4-FFF2-40B4-BE49-F238E27FC236}">
                <a16:creationId xmlns:a16="http://schemas.microsoft.com/office/drawing/2014/main" id="{3BE28C14-3DC5-E5E6-E93B-FBFBF6C618E6}"/>
              </a:ext>
            </a:extLst>
          </xdr:cNvPr>
          <xdr:cNvSpPr txBox="1"/>
        </xdr:nvSpPr>
        <xdr:spPr>
          <a:xfrm>
            <a:off x="15132052" y="2446334"/>
            <a:ext cx="634854" cy="5149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900" b="1"/>
              <a:t>Coal</a:t>
            </a:r>
          </a:p>
          <a:p>
            <a:pPr algn="ctr"/>
            <a:r>
              <a:rPr lang="en-IE" sz="900"/>
              <a:t>1.74 TWh</a:t>
            </a:r>
          </a:p>
          <a:p>
            <a:pPr algn="ctr"/>
            <a:r>
              <a:rPr lang="en-IE" sz="900"/>
              <a:t>1.2%</a:t>
            </a:r>
          </a:p>
        </xdr:txBody>
      </xdr:sp>
      <xdr:sp macro="" textlink="">
        <xdr:nvSpPr>
          <xdr:cNvPr id="246" name="TextBox 245">
            <a:extLst>
              <a:ext uri="{FF2B5EF4-FFF2-40B4-BE49-F238E27FC236}">
                <a16:creationId xmlns:a16="http://schemas.microsoft.com/office/drawing/2014/main" id="{747EED76-3F88-42E5-02E6-15F346AEC994}"/>
              </a:ext>
            </a:extLst>
          </xdr:cNvPr>
          <xdr:cNvSpPr txBox="1"/>
        </xdr:nvSpPr>
        <xdr:spPr>
          <a:xfrm>
            <a:off x="15132052" y="3016247"/>
            <a:ext cx="634854" cy="5149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900" b="1"/>
              <a:t>Peat</a:t>
            </a:r>
          </a:p>
          <a:p>
            <a:pPr algn="ctr"/>
            <a:r>
              <a:rPr lang="en-IE" sz="900"/>
              <a:t>1.63 TWh</a:t>
            </a:r>
          </a:p>
          <a:p>
            <a:pPr algn="ctr"/>
            <a:r>
              <a:rPr lang="en-IE" sz="900"/>
              <a:t>1.2%</a:t>
            </a:r>
          </a:p>
        </xdr:txBody>
      </xdr:sp>
      <xdr:cxnSp macro="">
        <xdr:nvCxnSpPr>
          <xdr:cNvPr id="247" name="Straight Arrow Connector 246">
            <a:extLst>
              <a:ext uri="{FF2B5EF4-FFF2-40B4-BE49-F238E27FC236}">
                <a16:creationId xmlns:a16="http://schemas.microsoft.com/office/drawing/2014/main" id="{DF536865-02DE-D7E3-E70B-CD48EB01086A}"/>
              </a:ext>
            </a:extLst>
          </xdr:cNvPr>
          <xdr:cNvCxnSpPr/>
        </xdr:nvCxnSpPr>
        <xdr:spPr>
          <a:xfrm flipH="1">
            <a:off x="14390688" y="2809875"/>
            <a:ext cx="881062" cy="896938"/>
          </a:xfrm>
          <a:prstGeom prst="straightConnector1">
            <a:avLst/>
          </a:prstGeom>
          <a:ln w="9525">
            <a:solidFill>
              <a:schemeClr val="tx1"/>
            </a:solidFill>
            <a:headEnd type="none" w="sm" len="sm"/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8" name="Straight Arrow Connector 247">
            <a:extLst>
              <a:ext uri="{FF2B5EF4-FFF2-40B4-BE49-F238E27FC236}">
                <a16:creationId xmlns:a16="http://schemas.microsoft.com/office/drawing/2014/main" id="{2937972B-D03C-7853-1E8E-10117AC710A1}"/>
              </a:ext>
            </a:extLst>
          </xdr:cNvPr>
          <xdr:cNvCxnSpPr/>
        </xdr:nvCxnSpPr>
        <xdr:spPr>
          <a:xfrm flipH="1">
            <a:off x="14406563" y="3381375"/>
            <a:ext cx="873125" cy="619125"/>
          </a:xfrm>
          <a:prstGeom prst="straightConnector1">
            <a:avLst/>
          </a:prstGeom>
          <a:ln w="9525">
            <a:solidFill>
              <a:schemeClr val="tx1"/>
            </a:solidFill>
            <a:headEnd type="none" w="sm" len="sm"/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9" name="Straight Arrow Connector 248">
            <a:extLst>
              <a:ext uri="{FF2B5EF4-FFF2-40B4-BE49-F238E27FC236}">
                <a16:creationId xmlns:a16="http://schemas.microsoft.com/office/drawing/2014/main" id="{2C76C10C-4B6F-E1B4-BED4-8EBB71CBC4F1}"/>
              </a:ext>
            </a:extLst>
          </xdr:cNvPr>
          <xdr:cNvCxnSpPr>
            <a:stCxn id="244" idx="1"/>
          </xdr:cNvCxnSpPr>
        </xdr:nvCxnSpPr>
        <xdr:spPr>
          <a:xfrm flipH="1">
            <a:off x="14811375" y="3843635"/>
            <a:ext cx="320677" cy="37803"/>
          </a:xfrm>
          <a:prstGeom prst="straightConnector1">
            <a:avLst/>
          </a:prstGeom>
          <a:ln w="9525">
            <a:solidFill>
              <a:schemeClr val="tx1"/>
            </a:solidFill>
            <a:headEnd type="none" w="sm" len="sm"/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5</xdr:col>
      <xdr:colOff>192286</xdr:colOff>
      <xdr:row>267</xdr:row>
      <xdr:rowOff>91904</xdr:rowOff>
    </xdr:from>
    <xdr:to>
      <xdr:col>16</xdr:col>
      <xdr:colOff>241300</xdr:colOff>
      <xdr:row>278</xdr:row>
      <xdr:rowOff>156404</xdr:rowOff>
    </xdr:to>
    <xdr:grpSp>
      <xdr:nvGrpSpPr>
        <xdr:cNvPr id="250" name="Group 249">
          <a:extLst>
            <a:ext uri="{FF2B5EF4-FFF2-40B4-BE49-F238E27FC236}">
              <a16:creationId xmlns:a16="http://schemas.microsoft.com/office/drawing/2014/main" id="{3C09CCD9-DDB2-4D34-B41C-E70EBC7739D0}"/>
            </a:ext>
          </a:extLst>
        </xdr:cNvPr>
        <xdr:cNvGrpSpPr/>
      </xdr:nvGrpSpPr>
      <xdr:grpSpPr>
        <a:xfrm>
          <a:off x="6551357" y="48905261"/>
          <a:ext cx="6834443" cy="2060214"/>
          <a:chOff x="1457323" y="6325789"/>
          <a:chExt cx="6480000" cy="2160000"/>
        </a:xfrm>
      </xdr:grpSpPr>
      <mc:AlternateContent xmlns:mc="http://schemas.openxmlformats.org/markup-compatibility/2006">
        <mc:Choice xmlns:cx1="http://schemas.microsoft.com/office/drawing/2015/9/8/chartex" Requires="cx1">
          <xdr:graphicFrame macro="">
            <xdr:nvGraphicFramePr>
              <xdr:cNvPr id="251" name="Chart 250">
                <a:extLst>
                  <a:ext uri="{FF2B5EF4-FFF2-40B4-BE49-F238E27FC236}">
                    <a16:creationId xmlns:a16="http://schemas.microsoft.com/office/drawing/2014/main" id="{5CB23C5F-49BA-6D7B-2DAF-29B0514CBA1E}"/>
                  </a:ext>
                </a:extLst>
              </xdr:cNvPr>
              <xdr:cNvGraphicFramePr/>
            </xdr:nvGraphicFramePr>
            <xdr:xfrm>
              <a:off x="1457323" y="6325789"/>
              <a:ext cx="6480000" cy="2160000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14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457323" y="6325789"/>
                <a:ext cx="6480000" cy="216000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n-IE" sz="1100"/>
                  <a:t>This chart isn't available in your version of Excel.
Editing this shape or saving this workbook into a different file format will permanently break the chart.</a:t>
                </a:r>
              </a:p>
            </xdr:txBody>
          </xdr:sp>
        </mc:Fallback>
      </mc:AlternateContent>
      <xdr:sp macro="" textlink="">
        <xdr:nvSpPr>
          <xdr:cNvPr id="252" name="Arrow: Down 251">
            <a:extLst>
              <a:ext uri="{FF2B5EF4-FFF2-40B4-BE49-F238E27FC236}">
                <a16:creationId xmlns:a16="http://schemas.microsoft.com/office/drawing/2014/main" id="{3CC20B26-4563-D7BB-1281-4AAB61770940}"/>
              </a:ext>
            </a:extLst>
          </xdr:cNvPr>
          <xdr:cNvSpPr/>
        </xdr:nvSpPr>
        <xdr:spPr>
          <a:xfrm flipV="1">
            <a:off x="7281789" y="7837109"/>
            <a:ext cx="278872" cy="293159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>
              <a:lumMod val="9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53" name="TextBox 252">
            <a:extLst>
              <a:ext uri="{FF2B5EF4-FFF2-40B4-BE49-F238E27FC236}">
                <a16:creationId xmlns:a16="http://schemas.microsoft.com/office/drawing/2014/main" id="{06F960BD-B42A-3C23-FDE8-D3083AF83CF9}"/>
              </a:ext>
            </a:extLst>
          </xdr:cNvPr>
          <xdr:cNvSpPr txBox="1"/>
        </xdr:nvSpPr>
        <xdr:spPr>
          <a:xfrm>
            <a:off x="7069904" y="7590574"/>
            <a:ext cx="698140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900" b="1">
                <a:solidFill>
                  <a:srgbClr val="FF0000"/>
                </a:solidFill>
              </a:rPr>
              <a:t>+1.11 TWh</a:t>
            </a:r>
          </a:p>
        </xdr:txBody>
      </xdr:sp>
      <xdr:sp macro="" textlink="">
        <xdr:nvSpPr>
          <xdr:cNvPr id="254" name="Rectangle 253">
            <a:extLst>
              <a:ext uri="{FF2B5EF4-FFF2-40B4-BE49-F238E27FC236}">
                <a16:creationId xmlns:a16="http://schemas.microsoft.com/office/drawing/2014/main" id="{E537F61D-5103-FCF7-0A81-36DF25427E44}"/>
              </a:ext>
            </a:extLst>
          </xdr:cNvPr>
          <xdr:cNvSpPr/>
        </xdr:nvSpPr>
        <xdr:spPr>
          <a:xfrm>
            <a:off x="1766888" y="6728732"/>
            <a:ext cx="1725612" cy="1449161"/>
          </a:xfrm>
          <a:prstGeom prst="rect">
            <a:avLst/>
          </a:prstGeom>
          <a:solidFill>
            <a:schemeClr val="accent5">
              <a:lumMod val="50000"/>
              <a:alpha val="1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55" name="Rectangle 254">
            <a:extLst>
              <a:ext uri="{FF2B5EF4-FFF2-40B4-BE49-F238E27FC236}">
                <a16:creationId xmlns:a16="http://schemas.microsoft.com/office/drawing/2014/main" id="{6CD1EC2F-D1D6-CC66-088F-EA67D445B0AD}"/>
              </a:ext>
            </a:extLst>
          </xdr:cNvPr>
          <xdr:cNvSpPr/>
        </xdr:nvSpPr>
        <xdr:spPr>
          <a:xfrm>
            <a:off x="3487282" y="6742340"/>
            <a:ext cx="3481389" cy="1428750"/>
          </a:xfrm>
          <a:prstGeom prst="rect">
            <a:avLst/>
          </a:prstGeom>
          <a:solidFill>
            <a:schemeClr val="bg1">
              <a:lumMod val="50000"/>
              <a:alpha val="1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56" name="Arrow: Down 255">
            <a:extLst>
              <a:ext uri="{FF2B5EF4-FFF2-40B4-BE49-F238E27FC236}">
                <a16:creationId xmlns:a16="http://schemas.microsoft.com/office/drawing/2014/main" id="{D5AC7A4B-00B1-139D-60ED-89AA7CF99BDB}"/>
              </a:ext>
            </a:extLst>
          </xdr:cNvPr>
          <xdr:cNvSpPr/>
        </xdr:nvSpPr>
        <xdr:spPr>
          <a:xfrm>
            <a:off x="3801383" y="6922256"/>
            <a:ext cx="277814" cy="378732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57" name="Arrow: Down 256">
            <a:extLst>
              <a:ext uri="{FF2B5EF4-FFF2-40B4-BE49-F238E27FC236}">
                <a16:creationId xmlns:a16="http://schemas.microsoft.com/office/drawing/2014/main" id="{9A88AAF7-C1FB-9AE2-538F-790A2E8F1ED9}"/>
              </a:ext>
            </a:extLst>
          </xdr:cNvPr>
          <xdr:cNvSpPr/>
        </xdr:nvSpPr>
        <xdr:spPr>
          <a:xfrm>
            <a:off x="5549750" y="7465028"/>
            <a:ext cx="277814" cy="251885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58" name="Arrow: Down 257">
            <a:extLst>
              <a:ext uri="{FF2B5EF4-FFF2-40B4-BE49-F238E27FC236}">
                <a16:creationId xmlns:a16="http://schemas.microsoft.com/office/drawing/2014/main" id="{98FA49B8-5C85-382D-DE2D-EF94371DE450}"/>
              </a:ext>
            </a:extLst>
          </xdr:cNvPr>
          <xdr:cNvSpPr/>
        </xdr:nvSpPr>
        <xdr:spPr>
          <a:xfrm>
            <a:off x="6421363" y="7538053"/>
            <a:ext cx="277814" cy="251885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59" name="TextBox 258">
            <a:extLst>
              <a:ext uri="{FF2B5EF4-FFF2-40B4-BE49-F238E27FC236}">
                <a16:creationId xmlns:a16="http://schemas.microsoft.com/office/drawing/2014/main" id="{F18B0EE7-CED9-BEB9-2554-88AA672F270E}"/>
              </a:ext>
            </a:extLst>
          </xdr:cNvPr>
          <xdr:cNvSpPr txBox="1"/>
        </xdr:nvSpPr>
        <xdr:spPr>
          <a:xfrm>
            <a:off x="3711523" y="7342696"/>
            <a:ext cx="426271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900" b="0">
                <a:solidFill>
                  <a:schemeClr val="tx1">
                    <a:lumMod val="65000"/>
                    <a:lumOff val="35000"/>
                  </a:schemeClr>
                </a:solidFill>
              </a:rPr>
              <a:t>-1.44</a:t>
            </a:r>
          </a:p>
        </xdr:txBody>
      </xdr:sp>
      <xdr:sp macro="" textlink="">
        <xdr:nvSpPr>
          <xdr:cNvPr id="260" name="TextBox 259">
            <a:extLst>
              <a:ext uri="{FF2B5EF4-FFF2-40B4-BE49-F238E27FC236}">
                <a16:creationId xmlns:a16="http://schemas.microsoft.com/office/drawing/2014/main" id="{FEDD55F1-7A40-16A3-922E-23558EBEA8CB}"/>
              </a:ext>
            </a:extLst>
          </xdr:cNvPr>
          <xdr:cNvSpPr txBox="1"/>
        </xdr:nvSpPr>
        <xdr:spPr>
          <a:xfrm>
            <a:off x="4568774" y="7616426"/>
            <a:ext cx="426271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900" b="0">
                <a:solidFill>
                  <a:schemeClr val="tx1">
                    <a:lumMod val="65000"/>
                    <a:lumOff val="35000"/>
                  </a:schemeClr>
                </a:solidFill>
              </a:rPr>
              <a:t>-0.78</a:t>
            </a:r>
          </a:p>
        </xdr:txBody>
      </xdr:sp>
      <xdr:sp macro="" textlink="">
        <xdr:nvSpPr>
          <xdr:cNvPr id="261" name="TextBox 260">
            <a:extLst>
              <a:ext uri="{FF2B5EF4-FFF2-40B4-BE49-F238E27FC236}">
                <a16:creationId xmlns:a16="http://schemas.microsoft.com/office/drawing/2014/main" id="{77B99A01-A738-F517-1F4F-C3B90365A668}"/>
              </a:ext>
            </a:extLst>
          </xdr:cNvPr>
          <xdr:cNvSpPr txBox="1"/>
        </xdr:nvSpPr>
        <xdr:spPr>
          <a:xfrm>
            <a:off x="5455507" y="7746148"/>
            <a:ext cx="426271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900" b="0">
                <a:solidFill>
                  <a:schemeClr val="tx1">
                    <a:lumMod val="65000"/>
                    <a:lumOff val="35000"/>
                  </a:schemeClr>
                </a:solidFill>
              </a:rPr>
              <a:t>-0.30</a:t>
            </a:r>
          </a:p>
        </xdr:txBody>
      </xdr:sp>
      <xdr:sp macro="" textlink="">
        <xdr:nvSpPr>
          <xdr:cNvPr id="262" name="TextBox 261">
            <a:extLst>
              <a:ext uri="{FF2B5EF4-FFF2-40B4-BE49-F238E27FC236}">
                <a16:creationId xmlns:a16="http://schemas.microsoft.com/office/drawing/2014/main" id="{007D15B9-88FE-9AD1-B385-A6699FE0046D}"/>
              </a:ext>
            </a:extLst>
          </xdr:cNvPr>
          <xdr:cNvSpPr txBox="1"/>
        </xdr:nvSpPr>
        <xdr:spPr>
          <a:xfrm>
            <a:off x="6336115" y="7785154"/>
            <a:ext cx="426271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900" b="0">
                <a:solidFill>
                  <a:schemeClr val="tx1">
                    <a:lumMod val="65000"/>
                    <a:lumOff val="35000"/>
                  </a:schemeClr>
                </a:solidFill>
              </a:rPr>
              <a:t>-0.06</a:t>
            </a:r>
          </a:p>
        </xdr:txBody>
      </xdr:sp>
      <xdr:sp macro="" textlink="">
        <xdr:nvSpPr>
          <xdr:cNvPr id="263" name="Arrow: Down 262">
            <a:extLst>
              <a:ext uri="{FF2B5EF4-FFF2-40B4-BE49-F238E27FC236}">
                <a16:creationId xmlns:a16="http://schemas.microsoft.com/office/drawing/2014/main" id="{2A062E5C-8EAE-99B3-67C6-9BAAB981A49D}"/>
              </a:ext>
            </a:extLst>
          </xdr:cNvPr>
          <xdr:cNvSpPr/>
        </xdr:nvSpPr>
        <xdr:spPr>
          <a:xfrm flipV="1">
            <a:off x="2058610" y="7300232"/>
            <a:ext cx="277814" cy="830036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64" name="Arrow: Down 263">
            <a:extLst>
              <a:ext uri="{FF2B5EF4-FFF2-40B4-BE49-F238E27FC236}">
                <a16:creationId xmlns:a16="http://schemas.microsoft.com/office/drawing/2014/main" id="{B1BEA738-FB7E-EC9C-CA77-3972A2A3EC52}"/>
              </a:ext>
            </a:extLst>
          </xdr:cNvPr>
          <xdr:cNvSpPr/>
        </xdr:nvSpPr>
        <xdr:spPr>
          <a:xfrm flipV="1">
            <a:off x="2941562" y="6906080"/>
            <a:ext cx="278873" cy="277736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65" name="TextBox 264">
            <a:extLst>
              <a:ext uri="{FF2B5EF4-FFF2-40B4-BE49-F238E27FC236}">
                <a16:creationId xmlns:a16="http://schemas.microsoft.com/office/drawing/2014/main" id="{CEDA44D4-C1B5-BB8E-00D3-4AE7F439084A}"/>
              </a:ext>
            </a:extLst>
          </xdr:cNvPr>
          <xdr:cNvSpPr txBox="1"/>
        </xdr:nvSpPr>
        <xdr:spPr>
          <a:xfrm>
            <a:off x="1973942" y="7026557"/>
            <a:ext cx="448392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900" b="0">
                <a:solidFill>
                  <a:schemeClr val="tx1">
                    <a:lumMod val="65000"/>
                    <a:lumOff val="35000"/>
                  </a:schemeClr>
                </a:solidFill>
              </a:rPr>
              <a:t>+2.61</a:t>
            </a:r>
          </a:p>
        </xdr:txBody>
      </xdr:sp>
      <xdr:sp macro="" textlink="">
        <xdr:nvSpPr>
          <xdr:cNvPr id="266" name="TextBox 265">
            <a:extLst>
              <a:ext uri="{FF2B5EF4-FFF2-40B4-BE49-F238E27FC236}">
                <a16:creationId xmlns:a16="http://schemas.microsoft.com/office/drawing/2014/main" id="{7D632D8B-C17C-EFD9-166F-C89C752BA643}"/>
              </a:ext>
            </a:extLst>
          </xdr:cNvPr>
          <xdr:cNvSpPr txBox="1"/>
        </xdr:nvSpPr>
        <xdr:spPr>
          <a:xfrm>
            <a:off x="2860675" y="6666419"/>
            <a:ext cx="448392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900" b="0">
                <a:solidFill>
                  <a:schemeClr val="tx1">
                    <a:lumMod val="65000"/>
                    <a:lumOff val="35000"/>
                  </a:schemeClr>
                </a:solidFill>
              </a:rPr>
              <a:t>+1.07</a:t>
            </a:r>
          </a:p>
        </xdr:txBody>
      </xdr:sp>
      <xdr:sp macro="" textlink="">
        <xdr:nvSpPr>
          <xdr:cNvPr id="267" name="Arrow: Down 266">
            <a:extLst>
              <a:ext uri="{FF2B5EF4-FFF2-40B4-BE49-F238E27FC236}">
                <a16:creationId xmlns:a16="http://schemas.microsoft.com/office/drawing/2014/main" id="{80BED15C-32E2-D395-6BB0-2451948EA77D}"/>
              </a:ext>
            </a:extLst>
          </xdr:cNvPr>
          <xdr:cNvSpPr/>
        </xdr:nvSpPr>
        <xdr:spPr>
          <a:xfrm>
            <a:off x="4673451" y="7352089"/>
            <a:ext cx="275093" cy="251885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</xdr:grpSp>
    <xdr:clientData/>
  </xdr:twoCellAnchor>
  <xdr:twoCellAnchor>
    <xdr:from>
      <xdr:col>5</xdr:col>
      <xdr:colOff>328552</xdr:colOff>
      <xdr:row>291</xdr:row>
      <xdr:rowOff>0</xdr:rowOff>
    </xdr:from>
    <xdr:to>
      <xdr:col>15</xdr:col>
      <xdr:colOff>580297</xdr:colOff>
      <xdr:row>305</xdr:row>
      <xdr:rowOff>76867</xdr:rowOff>
    </xdr:to>
    <xdr:grpSp>
      <xdr:nvGrpSpPr>
        <xdr:cNvPr id="268" name="Group 267">
          <a:extLst>
            <a:ext uri="{FF2B5EF4-FFF2-40B4-BE49-F238E27FC236}">
              <a16:creationId xmlns:a16="http://schemas.microsoft.com/office/drawing/2014/main" id="{30D1721D-C35F-4B1A-A052-1B45D4F85B13}"/>
            </a:ext>
          </a:extLst>
        </xdr:cNvPr>
        <xdr:cNvGrpSpPr/>
      </xdr:nvGrpSpPr>
      <xdr:grpSpPr>
        <a:xfrm>
          <a:off x="6687623" y="53176714"/>
          <a:ext cx="6420317" cy="2616867"/>
          <a:chOff x="9278650" y="7477125"/>
          <a:chExt cx="6363621" cy="2841385"/>
        </a:xfrm>
      </xdr:grpSpPr>
      <xdr:pic>
        <xdr:nvPicPr>
          <xdr:cNvPr id="269" name="Picture 268">
            <a:extLst>
              <a:ext uri="{FF2B5EF4-FFF2-40B4-BE49-F238E27FC236}">
                <a16:creationId xmlns:a16="http://schemas.microsoft.com/office/drawing/2014/main" id="{8E88A75C-632F-6747-70C3-D13E17865B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9278650" y="7477125"/>
            <a:ext cx="5696047" cy="2841385"/>
          </a:xfrm>
          <a:prstGeom prst="rect">
            <a:avLst/>
          </a:prstGeom>
        </xdr:spPr>
      </xdr:pic>
      <xdr:sp macro="" textlink="">
        <xdr:nvSpPr>
          <xdr:cNvPr id="270" name="TextBox 269">
            <a:extLst>
              <a:ext uri="{FF2B5EF4-FFF2-40B4-BE49-F238E27FC236}">
                <a16:creationId xmlns:a16="http://schemas.microsoft.com/office/drawing/2014/main" id="{A380E309-7E8A-87F7-7429-60F3220E467F}"/>
              </a:ext>
            </a:extLst>
          </xdr:cNvPr>
          <xdr:cNvSpPr txBox="1"/>
        </xdr:nvSpPr>
        <xdr:spPr>
          <a:xfrm>
            <a:off x="15007477" y="9122833"/>
            <a:ext cx="634794" cy="5149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900" b="1"/>
              <a:t>Fisheries</a:t>
            </a:r>
          </a:p>
          <a:p>
            <a:pPr algn="ctr"/>
            <a:r>
              <a:rPr lang="en-IE" sz="900"/>
              <a:t>0.23 TWh</a:t>
            </a:r>
          </a:p>
          <a:p>
            <a:pPr algn="ctr"/>
            <a:r>
              <a:rPr lang="en-IE" sz="900"/>
              <a:t>0.2%</a:t>
            </a:r>
          </a:p>
        </xdr:txBody>
      </xdr:sp>
      <xdr:cxnSp macro="">
        <xdr:nvCxnSpPr>
          <xdr:cNvPr id="271" name="Straight Arrow Connector 270">
            <a:extLst>
              <a:ext uri="{FF2B5EF4-FFF2-40B4-BE49-F238E27FC236}">
                <a16:creationId xmlns:a16="http://schemas.microsoft.com/office/drawing/2014/main" id="{C6B710AF-06C5-E747-93C3-71A9152C76D6}"/>
              </a:ext>
            </a:extLst>
          </xdr:cNvPr>
          <xdr:cNvCxnSpPr/>
        </xdr:nvCxnSpPr>
        <xdr:spPr>
          <a:xfrm flipH="1">
            <a:off x="14859000" y="9525000"/>
            <a:ext cx="264583" cy="71438"/>
          </a:xfrm>
          <a:prstGeom prst="straightConnector1">
            <a:avLst/>
          </a:prstGeom>
          <a:ln w="9525">
            <a:solidFill>
              <a:schemeClr val="tx1"/>
            </a:solidFill>
            <a:headEnd type="none" w="sm" len="sm"/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2" name="TextBox 271">
            <a:extLst>
              <a:ext uri="{FF2B5EF4-FFF2-40B4-BE49-F238E27FC236}">
                <a16:creationId xmlns:a16="http://schemas.microsoft.com/office/drawing/2014/main" id="{C9F9699C-409F-B7B4-2156-31DBF2831F31}"/>
              </a:ext>
            </a:extLst>
          </xdr:cNvPr>
          <xdr:cNvSpPr txBox="1"/>
        </xdr:nvSpPr>
        <xdr:spPr>
          <a:xfrm>
            <a:off x="15007477" y="9677400"/>
            <a:ext cx="634794" cy="5149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900" b="1"/>
              <a:t>Agriculture</a:t>
            </a:r>
          </a:p>
          <a:p>
            <a:pPr algn="ctr"/>
            <a:r>
              <a:rPr lang="en-IE" sz="900"/>
              <a:t>3.16 TWh</a:t>
            </a:r>
          </a:p>
          <a:p>
            <a:pPr algn="ctr"/>
            <a:r>
              <a:rPr lang="en-IE" sz="900"/>
              <a:t>2.2%</a:t>
            </a:r>
          </a:p>
        </xdr:txBody>
      </xdr:sp>
      <xdr:cxnSp macro="">
        <xdr:nvCxnSpPr>
          <xdr:cNvPr id="273" name="Straight Arrow Connector 272">
            <a:extLst>
              <a:ext uri="{FF2B5EF4-FFF2-40B4-BE49-F238E27FC236}">
                <a16:creationId xmlns:a16="http://schemas.microsoft.com/office/drawing/2014/main" id="{F5F2FC3F-EBC6-C2F0-F52F-E494406552C2}"/>
              </a:ext>
            </a:extLst>
          </xdr:cNvPr>
          <xdr:cNvCxnSpPr>
            <a:stCxn id="272" idx="1"/>
          </xdr:cNvCxnSpPr>
        </xdr:nvCxnSpPr>
        <xdr:spPr>
          <a:xfrm flipH="1">
            <a:off x="14362362" y="9934875"/>
            <a:ext cx="645115" cy="128630"/>
          </a:xfrm>
          <a:prstGeom prst="straightConnector1">
            <a:avLst/>
          </a:prstGeom>
          <a:ln w="9525">
            <a:solidFill>
              <a:schemeClr val="tx1"/>
            </a:solidFill>
            <a:headEnd type="none" w="sm" len="sm"/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6</xdr:col>
      <xdr:colOff>128643</xdr:colOff>
      <xdr:row>317</xdr:row>
      <xdr:rowOff>27189</xdr:rowOff>
    </xdr:from>
    <xdr:to>
      <xdr:col>17</xdr:col>
      <xdr:colOff>266700</xdr:colOff>
      <xdr:row>330</xdr:row>
      <xdr:rowOff>70690</xdr:rowOff>
    </xdr:to>
    <xdr:grpSp>
      <xdr:nvGrpSpPr>
        <xdr:cNvPr id="168" name="Group 167">
          <a:extLst>
            <a:ext uri="{FF2B5EF4-FFF2-40B4-BE49-F238E27FC236}">
              <a16:creationId xmlns:a16="http://schemas.microsoft.com/office/drawing/2014/main" id="{FFD56FC4-C68C-4AC4-96E2-502731BF3408}"/>
            </a:ext>
          </a:extLst>
        </xdr:cNvPr>
        <xdr:cNvGrpSpPr/>
      </xdr:nvGrpSpPr>
      <xdr:grpSpPr>
        <a:xfrm>
          <a:off x="7104572" y="57930118"/>
          <a:ext cx="6923485" cy="2402072"/>
          <a:chOff x="5260363" y="2262187"/>
          <a:chExt cx="6615294" cy="2520000"/>
        </a:xfrm>
      </xdr:grpSpPr>
      <xdr:grpSp>
        <xdr:nvGrpSpPr>
          <xdr:cNvPr id="274" name="Group 273">
            <a:extLst>
              <a:ext uri="{FF2B5EF4-FFF2-40B4-BE49-F238E27FC236}">
                <a16:creationId xmlns:a16="http://schemas.microsoft.com/office/drawing/2014/main" id="{CDBF7D85-E9BE-27A5-DE87-34F22E33DCB8}"/>
              </a:ext>
            </a:extLst>
          </xdr:cNvPr>
          <xdr:cNvGrpSpPr/>
        </xdr:nvGrpSpPr>
        <xdr:grpSpPr>
          <a:xfrm>
            <a:off x="5260363" y="2262187"/>
            <a:ext cx="6615294" cy="2520000"/>
            <a:chOff x="5284786" y="2262187"/>
            <a:chExt cx="6648882" cy="2520000"/>
          </a:xfrm>
        </xdr:grpSpPr>
        <xdr:graphicFrame macro="">
          <xdr:nvGraphicFramePr>
            <xdr:cNvPr id="276" name="Chart 275">
              <a:extLst>
                <a:ext uri="{FF2B5EF4-FFF2-40B4-BE49-F238E27FC236}">
                  <a16:creationId xmlns:a16="http://schemas.microsoft.com/office/drawing/2014/main" id="{225A55CC-71F7-0A98-4DBC-565592C5B85D}"/>
                </a:ext>
              </a:extLst>
            </xdr:cNvPr>
            <xdr:cNvGraphicFramePr/>
          </xdr:nvGraphicFramePr>
          <xdr:xfrm>
            <a:off x="5284786" y="2262187"/>
            <a:ext cx="6513582" cy="252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cxnSp macro="">
          <xdr:nvCxnSpPr>
            <xdr:cNvPr id="277" name="Straight Connector 276">
              <a:extLst>
                <a:ext uri="{FF2B5EF4-FFF2-40B4-BE49-F238E27FC236}">
                  <a16:creationId xmlns:a16="http://schemas.microsoft.com/office/drawing/2014/main" id="{7E09F1C8-826A-BE2E-E9BD-56F1074445C6}"/>
                </a:ext>
              </a:extLst>
            </xdr:cNvPr>
            <xdr:cNvCxnSpPr/>
          </xdr:nvCxnSpPr>
          <xdr:spPr>
            <a:xfrm flipH="1">
              <a:off x="5706354" y="3110734"/>
              <a:ext cx="5924178" cy="0"/>
            </a:xfrm>
            <a:prstGeom prst="line">
              <a:avLst/>
            </a:prstGeom>
            <a:ln w="12700">
              <a:solidFill>
                <a:schemeClr val="accent2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78" name="Straight Arrow Connector 277">
              <a:extLst>
                <a:ext uri="{FF2B5EF4-FFF2-40B4-BE49-F238E27FC236}">
                  <a16:creationId xmlns:a16="http://schemas.microsoft.com/office/drawing/2014/main" id="{02B4F7D1-8889-452E-8BE9-647002252846}"/>
                </a:ext>
              </a:extLst>
            </xdr:cNvPr>
            <xdr:cNvCxnSpPr/>
          </xdr:nvCxnSpPr>
          <xdr:spPr>
            <a:xfrm>
              <a:off x="10212634" y="2915816"/>
              <a:ext cx="1340041" cy="187329"/>
            </a:xfrm>
            <a:prstGeom prst="straightConnector1">
              <a:avLst/>
            </a:prstGeom>
            <a:ln w="12700">
              <a:solidFill>
                <a:schemeClr val="accent4"/>
              </a:solidFill>
              <a:headEnd type="oval"/>
              <a:tailEnd type="oval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79" name="TextBox 278">
              <a:extLst>
                <a:ext uri="{FF2B5EF4-FFF2-40B4-BE49-F238E27FC236}">
                  <a16:creationId xmlns:a16="http://schemas.microsoft.com/office/drawing/2014/main" id="{149A1933-EA3D-941D-83ED-55EDA59499F1}"/>
                </a:ext>
              </a:extLst>
            </xdr:cNvPr>
            <xdr:cNvSpPr txBox="1"/>
          </xdr:nvSpPr>
          <xdr:spPr>
            <a:xfrm>
              <a:off x="11181859" y="3651416"/>
              <a:ext cx="751809" cy="444821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6350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IE" sz="900" b="1"/>
                <a:t>121.55 TWh</a:t>
              </a:r>
            </a:p>
            <a:p>
              <a:pPr algn="ctr"/>
              <a:r>
                <a:rPr lang="en-IE" sz="900"/>
                <a:t>2030</a:t>
              </a:r>
            </a:p>
          </xdr:txBody>
        </xdr:sp>
        <xdr:sp macro="" textlink="">
          <xdr:nvSpPr>
            <xdr:cNvPr id="280" name="TextBox 279">
              <a:extLst>
                <a:ext uri="{FF2B5EF4-FFF2-40B4-BE49-F238E27FC236}">
                  <a16:creationId xmlns:a16="http://schemas.microsoft.com/office/drawing/2014/main" id="{7B4BC78A-E375-7B4D-59B6-42A4B6ABCBA6}"/>
                </a:ext>
              </a:extLst>
            </xdr:cNvPr>
            <xdr:cNvSpPr txBox="1"/>
          </xdr:nvSpPr>
          <xdr:spPr>
            <a:xfrm>
              <a:off x="9862478" y="3651416"/>
              <a:ext cx="699167" cy="425126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6350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IE" sz="900" b="1"/>
                <a:t>139.7 TWh</a:t>
              </a:r>
            </a:p>
            <a:p>
              <a:pPr algn="ctr"/>
              <a:r>
                <a:rPr lang="en-IE" sz="900"/>
                <a:t>2023</a:t>
              </a:r>
            </a:p>
          </xdr:txBody>
        </xdr:sp>
      </xdr:grpSp>
      <xdr:sp macro="" textlink="">
        <xdr:nvSpPr>
          <xdr:cNvPr id="275" name="TextBox 274">
            <a:extLst>
              <a:ext uri="{FF2B5EF4-FFF2-40B4-BE49-F238E27FC236}">
                <a16:creationId xmlns:a16="http://schemas.microsoft.com/office/drawing/2014/main" id="{82F83DCE-1135-DAEC-7D19-624542A1CE1D}"/>
              </a:ext>
            </a:extLst>
          </xdr:cNvPr>
          <xdr:cNvSpPr txBox="1"/>
        </xdr:nvSpPr>
        <xdr:spPr>
          <a:xfrm>
            <a:off x="10580077" y="2784231"/>
            <a:ext cx="578813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E" sz="1050" b="1"/>
              <a:t>-13.0%</a:t>
            </a:r>
          </a:p>
        </xdr:txBody>
      </xdr:sp>
    </xdr:grpSp>
    <xdr:clientData/>
  </xdr:twoCellAnchor>
  <xdr:twoCellAnchor>
    <xdr:from>
      <xdr:col>5</xdr:col>
      <xdr:colOff>124851</xdr:colOff>
      <xdr:row>395</xdr:row>
      <xdr:rowOff>147451</xdr:rowOff>
    </xdr:from>
    <xdr:to>
      <xdr:col>15</xdr:col>
      <xdr:colOff>511840</xdr:colOff>
      <xdr:row>409</xdr:row>
      <xdr:rowOff>4186</xdr:rowOff>
    </xdr:to>
    <xdr:grpSp>
      <xdr:nvGrpSpPr>
        <xdr:cNvPr id="281" name="Group 280">
          <a:extLst>
            <a:ext uri="{FF2B5EF4-FFF2-40B4-BE49-F238E27FC236}">
              <a16:creationId xmlns:a16="http://schemas.microsoft.com/office/drawing/2014/main" id="{C2616D60-D6E0-4ABA-8884-6F45D5D5AB69}"/>
            </a:ext>
          </a:extLst>
        </xdr:cNvPr>
        <xdr:cNvGrpSpPr/>
      </xdr:nvGrpSpPr>
      <xdr:grpSpPr>
        <a:xfrm>
          <a:off x="6483922" y="72328808"/>
          <a:ext cx="6555561" cy="2396735"/>
          <a:chOff x="5338762" y="423862"/>
          <a:chExt cx="6480000" cy="2520000"/>
        </a:xfrm>
      </xdr:grpSpPr>
      <xdr:grpSp>
        <xdr:nvGrpSpPr>
          <xdr:cNvPr id="282" name="Group 281">
            <a:extLst>
              <a:ext uri="{FF2B5EF4-FFF2-40B4-BE49-F238E27FC236}">
                <a16:creationId xmlns:a16="http://schemas.microsoft.com/office/drawing/2014/main" id="{8FD1E9F2-FA57-7B53-02F8-05372FD78D41}"/>
              </a:ext>
            </a:extLst>
          </xdr:cNvPr>
          <xdr:cNvGrpSpPr/>
        </xdr:nvGrpSpPr>
        <xdr:grpSpPr>
          <a:xfrm>
            <a:off x="5338762" y="423862"/>
            <a:ext cx="6480000" cy="2520000"/>
            <a:chOff x="5338762" y="423862"/>
            <a:chExt cx="6480000" cy="2520000"/>
          </a:xfrm>
        </xdr:grpSpPr>
        <xdr:graphicFrame macro="">
          <xdr:nvGraphicFramePr>
            <xdr:cNvPr id="284" name="Chart 283">
              <a:extLst>
                <a:ext uri="{FF2B5EF4-FFF2-40B4-BE49-F238E27FC236}">
                  <a16:creationId xmlns:a16="http://schemas.microsoft.com/office/drawing/2014/main" id="{9208A7AD-D42A-6765-1BAA-19DA17ED6923}"/>
                </a:ext>
              </a:extLst>
            </xdr:cNvPr>
            <xdr:cNvGraphicFramePr/>
          </xdr:nvGraphicFramePr>
          <xdr:xfrm>
            <a:off x="5338762" y="423862"/>
            <a:ext cx="6480000" cy="252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  <xdr:graphicFrame macro="">
          <xdr:nvGraphicFramePr>
            <xdr:cNvPr id="285" name="Chart 284">
              <a:extLst>
                <a:ext uri="{FF2B5EF4-FFF2-40B4-BE49-F238E27FC236}">
                  <a16:creationId xmlns:a16="http://schemas.microsoft.com/office/drawing/2014/main" id="{3177DD13-5ECA-1CF6-40DD-B37ED8CA8147}"/>
                </a:ext>
              </a:extLst>
            </xdr:cNvPr>
            <xdr:cNvGraphicFramePr/>
          </xdr:nvGraphicFramePr>
          <xdr:xfrm>
            <a:off x="8439150" y="548939"/>
            <a:ext cx="3276599" cy="207996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8"/>
            </a:graphicData>
          </a:graphic>
        </xdr:graphicFrame>
      </xdr:grpSp>
      <xdr:sp macro="" textlink="">
        <xdr:nvSpPr>
          <xdr:cNvPr id="283" name="TextBox 282">
            <a:extLst>
              <a:ext uri="{FF2B5EF4-FFF2-40B4-BE49-F238E27FC236}">
                <a16:creationId xmlns:a16="http://schemas.microsoft.com/office/drawing/2014/main" id="{B9641DA4-82AE-8135-FF5D-99953C9D6AA8}"/>
              </a:ext>
            </a:extLst>
          </xdr:cNvPr>
          <xdr:cNvSpPr txBox="1"/>
        </xdr:nvSpPr>
        <xdr:spPr>
          <a:xfrm>
            <a:off x="9505950" y="1323975"/>
            <a:ext cx="1152525" cy="5775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Transport</a:t>
            </a:r>
            <a:r>
              <a:rPr lang="en-IE" sz="1000" b="0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Energy Demand in 2023</a:t>
            </a:r>
            <a:endParaRPr lang="en-IE" sz="1000" b="0">
              <a:solidFill>
                <a:schemeClr val="tx1">
                  <a:lumMod val="65000"/>
                  <a:lumOff val="35000"/>
                </a:schemeClr>
              </a:solidFill>
            </a:endParaRPr>
          </a:p>
          <a:p>
            <a:pPr algn="ctr"/>
            <a:r>
              <a:rPr lang="en-IE" sz="1100" b="1">
                <a:solidFill>
                  <a:schemeClr val="tx1">
                    <a:lumMod val="65000"/>
                    <a:lumOff val="35000"/>
                  </a:schemeClr>
                </a:solidFill>
              </a:rPr>
              <a:t>61.14 TWh</a:t>
            </a:r>
          </a:p>
        </xdr:txBody>
      </xdr:sp>
    </xdr:grpSp>
    <xdr:clientData/>
  </xdr:twoCellAnchor>
  <xdr:twoCellAnchor>
    <xdr:from>
      <xdr:col>5</xdr:col>
      <xdr:colOff>5322</xdr:colOff>
      <xdr:row>359</xdr:row>
      <xdr:rowOff>171356</xdr:rowOff>
    </xdr:from>
    <xdr:to>
      <xdr:col>15</xdr:col>
      <xdr:colOff>392311</xdr:colOff>
      <xdr:row>375</xdr:row>
      <xdr:rowOff>7091</xdr:rowOff>
    </xdr:to>
    <xdr:grpSp>
      <xdr:nvGrpSpPr>
        <xdr:cNvPr id="286" name="Group 285">
          <a:extLst>
            <a:ext uri="{FF2B5EF4-FFF2-40B4-BE49-F238E27FC236}">
              <a16:creationId xmlns:a16="http://schemas.microsoft.com/office/drawing/2014/main" id="{4161CDA6-4385-4DD6-A62B-E597A34CCA7A}"/>
            </a:ext>
          </a:extLst>
        </xdr:cNvPr>
        <xdr:cNvGrpSpPr/>
      </xdr:nvGrpSpPr>
      <xdr:grpSpPr>
        <a:xfrm>
          <a:off x="6364393" y="65803142"/>
          <a:ext cx="6555561" cy="2738592"/>
          <a:chOff x="5338762" y="3167062"/>
          <a:chExt cx="6480000" cy="2880000"/>
        </a:xfrm>
      </xdr:grpSpPr>
      <xdr:grpSp>
        <xdr:nvGrpSpPr>
          <xdr:cNvPr id="287" name="Group 286">
            <a:extLst>
              <a:ext uri="{FF2B5EF4-FFF2-40B4-BE49-F238E27FC236}">
                <a16:creationId xmlns:a16="http://schemas.microsoft.com/office/drawing/2014/main" id="{CA84AC69-3AA3-3C23-8785-1360AD46A7A0}"/>
              </a:ext>
            </a:extLst>
          </xdr:cNvPr>
          <xdr:cNvGrpSpPr/>
        </xdr:nvGrpSpPr>
        <xdr:grpSpPr>
          <a:xfrm>
            <a:off x="5338762" y="3167062"/>
            <a:ext cx="6480000" cy="2880000"/>
            <a:chOff x="5329237" y="3957637"/>
            <a:chExt cx="6480000" cy="2880000"/>
          </a:xfrm>
        </xdr:grpSpPr>
        <xdr:graphicFrame macro="">
          <xdr:nvGraphicFramePr>
            <xdr:cNvPr id="289" name="Chart 288">
              <a:extLst>
                <a:ext uri="{FF2B5EF4-FFF2-40B4-BE49-F238E27FC236}">
                  <a16:creationId xmlns:a16="http://schemas.microsoft.com/office/drawing/2014/main" id="{D83895DA-3242-BFE5-ABBA-4A66744B8A8A}"/>
                </a:ext>
              </a:extLst>
            </xdr:cNvPr>
            <xdr:cNvGraphicFramePr/>
          </xdr:nvGraphicFramePr>
          <xdr:xfrm>
            <a:off x="5329237" y="3957637"/>
            <a:ext cx="6480000" cy="28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9"/>
            </a:graphicData>
          </a:graphic>
        </xdr:graphicFrame>
        <xdr:graphicFrame macro="">
          <xdr:nvGraphicFramePr>
            <xdr:cNvPr id="290" name="Chart 289">
              <a:extLst>
                <a:ext uri="{FF2B5EF4-FFF2-40B4-BE49-F238E27FC236}">
                  <a16:creationId xmlns:a16="http://schemas.microsoft.com/office/drawing/2014/main" id="{BCB34364-4DAD-F87D-95BC-6C1AF58E9325}"/>
                </a:ext>
              </a:extLst>
            </xdr:cNvPr>
            <xdr:cNvGraphicFramePr/>
          </xdr:nvGraphicFramePr>
          <xdr:xfrm>
            <a:off x="8615676" y="4209617"/>
            <a:ext cx="3169206" cy="2043111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0"/>
            </a:graphicData>
          </a:graphic>
        </xdr:graphicFrame>
      </xdr:grpSp>
      <xdr:sp macro="" textlink="">
        <xdr:nvSpPr>
          <xdr:cNvPr id="288" name="TextBox 287">
            <a:extLst>
              <a:ext uri="{FF2B5EF4-FFF2-40B4-BE49-F238E27FC236}">
                <a16:creationId xmlns:a16="http://schemas.microsoft.com/office/drawing/2014/main" id="{797C1420-4636-57DC-918C-E150AF5E0760}"/>
              </a:ext>
            </a:extLst>
          </xdr:cNvPr>
          <xdr:cNvSpPr txBox="1"/>
        </xdr:nvSpPr>
        <xdr:spPr>
          <a:xfrm>
            <a:off x="9639820" y="4166034"/>
            <a:ext cx="1152525" cy="5775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Transport</a:t>
            </a:r>
            <a:r>
              <a:rPr lang="en-IE" sz="1000" b="0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Energy Demand in 2023</a:t>
            </a:r>
            <a:endParaRPr lang="en-IE" sz="1000" b="0">
              <a:solidFill>
                <a:schemeClr val="tx1">
                  <a:lumMod val="65000"/>
                  <a:lumOff val="35000"/>
                </a:schemeClr>
              </a:solidFill>
            </a:endParaRPr>
          </a:p>
          <a:p>
            <a:pPr algn="ctr"/>
            <a:r>
              <a:rPr lang="en-IE" sz="1100" b="1">
                <a:solidFill>
                  <a:schemeClr val="tx1">
                    <a:lumMod val="65000"/>
                    <a:lumOff val="35000"/>
                  </a:schemeClr>
                </a:solidFill>
              </a:rPr>
              <a:t>61.14 TWh</a:t>
            </a:r>
          </a:p>
        </xdr:txBody>
      </xdr:sp>
    </xdr:grpSp>
    <xdr:clientData/>
  </xdr:twoCellAnchor>
  <xdr:twoCellAnchor>
    <xdr:from>
      <xdr:col>5</xdr:col>
      <xdr:colOff>151779</xdr:colOff>
      <xdr:row>339</xdr:row>
      <xdr:rowOff>150914</xdr:rowOff>
    </xdr:from>
    <xdr:to>
      <xdr:col>15</xdr:col>
      <xdr:colOff>515018</xdr:colOff>
      <xdr:row>351</xdr:row>
      <xdr:rowOff>28649</xdr:rowOff>
    </xdr:to>
    <xdr:grpSp>
      <xdr:nvGrpSpPr>
        <xdr:cNvPr id="291" name="Group 290">
          <a:extLst>
            <a:ext uri="{FF2B5EF4-FFF2-40B4-BE49-F238E27FC236}">
              <a16:creationId xmlns:a16="http://schemas.microsoft.com/office/drawing/2014/main" id="{BCB31EAF-B1C5-4714-B424-14CBBE41A350}"/>
            </a:ext>
          </a:extLst>
        </xdr:cNvPr>
        <xdr:cNvGrpSpPr/>
      </xdr:nvGrpSpPr>
      <xdr:grpSpPr>
        <a:xfrm>
          <a:off x="6510850" y="62145057"/>
          <a:ext cx="6531811" cy="2054878"/>
          <a:chOff x="8212714" y="7224713"/>
          <a:chExt cx="6418150" cy="2160000"/>
        </a:xfrm>
      </xdr:grpSpPr>
      <mc:AlternateContent xmlns:mc="http://schemas.openxmlformats.org/markup-compatibility/2006">
        <mc:Choice xmlns:cx1="http://schemas.microsoft.com/office/drawing/2015/9/8/chartex" Requires="cx1">
          <xdr:graphicFrame macro="">
            <xdr:nvGraphicFramePr>
              <xdr:cNvPr id="292" name="Chart 291">
                <a:extLst>
                  <a:ext uri="{FF2B5EF4-FFF2-40B4-BE49-F238E27FC236}">
                    <a16:creationId xmlns:a16="http://schemas.microsoft.com/office/drawing/2014/main" id="{A99240AC-0512-A125-6DA5-3E28280A9FF8}"/>
                  </a:ext>
                </a:extLst>
              </xdr:cNvPr>
              <xdr:cNvGraphicFramePr/>
            </xdr:nvGraphicFramePr>
            <xdr:xfrm>
              <a:off x="8212714" y="7224713"/>
              <a:ext cx="6418150" cy="2160000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21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8212714" y="7224713"/>
                <a:ext cx="6418150" cy="216000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n-IE" sz="1100"/>
                  <a:t>This chart isn't available in your version of Excel.
Editing this shape or saving this workbook into a different file format will permanently break the chart.</a:t>
                </a:r>
              </a:p>
            </xdr:txBody>
          </xdr:sp>
        </mc:Fallback>
      </mc:AlternateContent>
      <xdr:sp macro="" textlink="">
        <xdr:nvSpPr>
          <xdr:cNvPr id="293" name="Arrow: Down 292">
            <a:extLst>
              <a:ext uri="{FF2B5EF4-FFF2-40B4-BE49-F238E27FC236}">
                <a16:creationId xmlns:a16="http://schemas.microsoft.com/office/drawing/2014/main" id="{6BFCA549-B051-3779-F8D3-BF10F037782D}"/>
              </a:ext>
            </a:extLst>
          </xdr:cNvPr>
          <xdr:cNvSpPr/>
        </xdr:nvSpPr>
        <xdr:spPr>
          <a:xfrm flipV="1">
            <a:off x="13906748" y="8075839"/>
            <a:ext cx="271629" cy="932090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>
              <a:lumMod val="9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94" name="TextBox 293">
            <a:extLst>
              <a:ext uri="{FF2B5EF4-FFF2-40B4-BE49-F238E27FC236}">
                <a16:creationId xmlns:a16="http://schemas.microsoft.com/office/drawing/2014/main" id="{E3939EFC-9E19-5483-7220-8C7710F63608}"/>
              </a:ext>
            </a:extLst>
          </xdr:cNvPr>
          <xdr:cNvSpPr txBox="1"/>
        </xdr:nvSpPr>
        <xdr:spPr>
          <a:xfrm>
            <a:off x="13653823" y="7774231"/>
            <a:ext cx="75533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1000" b="1">
                <a:solidFill>
                  <a:srgbClr val="FF0000"/>
                </a:solidFill>
              </a:rPr>
              <a:t>+2.61 TWh</a:t>
            </a:r>
          </a:p>
        </xdr:txBody>
      </xdr:sp>
      <xdr:sp macro="" textlink="">
        <xdr:nvSpPr>
          <xdr:cNvPr id="295" name="Rectangle 294">
            <a:extLst>
              <a:ext uri="{FF2B5EF4-FFF2-40B4-BE49-F238E27FC236}">
                <a16:creationId xmlns:a16="http://schemas.microsoft.com/office/drawing/2014/main" id="{C5FA7016-1C14-EB00-D766-7BACFEF7F1D1}"/>
              </a:ext>
            </a:extLst>
          </xdr:cNvPr>
          <xdr:cNvSpPr/>
        </xdr:nvSpPr>
        <xdr:spPr>
          <a:xfrm>
            <a:off x="8530441" y="7640411"/>
            <a:ext cx="3991223" cy="1442357"/>
          </a:xfrm>
          <a:prstGeom prst="rect">
            <a:avLst/>
          </a:prstGeom>
          <a:solidFill>
            <a:schemeClr val="accent5">
              <a:lumMod val="50000"/>
              <a:alpha val="1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96" name="Rectangle 295">
            <a:extLst>
              <a:ext uri="{FF2B5EF4-FFF2-40B4-BE49-F238E27FC236}">
                <a16:creationId xmlns:a16="http://schemas.microsoft.com/office/drawing/2014/main" id="{BB3EED65-18B2-DF41-96A1-E1322C433A8C}"/>
              </a:ext>
            </a:extLst>
          </xdr:cNvPr>
          <xdr:cNvSpPr/>
        </xdr:nvSpPr>
        <xdr:spPr>
          <a:xfrm>
            <a:off x="12521175" y="7647122"/>
            <a:ext cx="1029066" cy="1422040"/>
          </a:xfrm>
          <a:prstGeom prst="rect">
            <a:avLst/>
          </a:prstGeom>
          <a:solidFill>
            <a:schemeClr val="bg1">
              <a:lumMod val="50000"/>
              <a:alpha val="1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97" name="Arrow: Down 296">
            <a:extLst>
              <a:ext uri="{FF2B5EF4-FFF2-40B4-BE49-F238E27FC236}">
                <a16:creationId xmlns:a16="http://schemas.microsoft.com/office/drawing/2014/main" id="{2C465C29-1AED-FE00-3776-499084212814}"/>
              </a:ext>
            </a:extLst>
          </xdr:cNvPr>
          <xdr:cNvSpPr/>
        </xdr:nvSpPr>
        <xdr:spPr>
          <a:xfrm flipV="1">
            <a:off x="8884846" y="8531677"/>
            <a:ext cx="277814" cy="503466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98" name="Arrow: Down 297">
            <a:extLst>
              <a:ext uri="{FF2B5EF4-FFF2-40B4-BE49-F238E27FC236}">
                <a16:creationId xmlns:a16="http://schemas.microsoft.com/office/drawing/2014/main" id="{C0956194-DF23-5563-BE26-8ECB3DCF44E6}"/>
              </a:ext>
            </a:extLst>
          </xdr:cNvPr>
          <xdr:cNvSpPr/>
        </xdr:nvSpPr>
        <xdr:spPr>
          <a:xfrm flipV="1">
            <a:off x="9888930" y="8028215"/>
            <a:ext cx="277814" cy="367392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99" name="Arrow: Down 298">
            <a:extLst>
              <a:ext uri="{FF2B5EF4-FFF2-40B4-BE49-F238E27FC236}">
                <a16:creationId xmlns:a16="http://schemas.microsoft.com/office/drawing/2014/main" id="{D4FEBFD0-2615-5FD4-6C51-C9E5556899E2}"/>
              </a:ext>
            </a:extLst>
          </xdr:cNvPr>
          <xdr:cNvSpPr/>
        </xdr:nvSpPr>
        <xdr:spPr>
          <a:xfrm flipV="1">
            <a:off x="10885589" y="7949292"/>
            <a:ext cx="271629" cy="285750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300" name="Arrow: Down 299">
            <a:extLst>
              <a:ext uri="{FF2B5EF4-FFF2-40B4-BE49-F238E27FC236}">
                <a16:creationId xmlns:a16="http://schemas.microsoft.com/office/drawing/2014/main" id="{7D318A9F-3801-FBA0-EFEA-E8353BD8AFD5}"/>
              </a:ext>
            </a:extLst>
          </xdr:cNvPr>
          <xdr:cNvSpPr/>
        </xdr:nvSpPr>
        <xdr:spPr>
          <a:xfrm flipV="1">
            <a:off x="11903280" y="7911192"/>
            <a:ext cx="277814" cy="285750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301" name="Arrow: Down 300">
            <a:extLst>
              <a:ext uri="{FF2B5EF4-FFF2-40B4-BE49-F238E27FC236}">
                <a16:creationId xmlns:a16="http://schemas.microsoft.com/office/drawing/2014/main" id="{0E512567-46BF-5E05-8C98-709F957C24BF}"/>
              </a:ext>
            </a:extLst>
          </xdr:cNvPr>
          <xdr:cNvSpPr/>
        </xdr:nvSpPr>
        <xdr:spPr>
          <a:xfrm rot="10800000" flipV="1">
            <a:off x="12914168" y="7675789"/>
            <a:ext cx="277814" cy="285750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302" name="TextBox 301">
            <a:extLst>
              <a:ext uri="{FF2B5EF4-FFF2-40B4-BE49-F238E27FC236}">
                <a16:creationId xmlns:a16="http://schemas.microsoft.com/office/drawing/2014/main" id="{A67BB1BC-2503-6B3E-5C18-7230A0F434F5}"/>
              </a:ext>
            </a:extLst>
          </xdr:cNvPr>
          <xdr:cNvSpPr txBox="1"/>
        </xdr:nvSpPr>
        <xdr:spPr>
          <a:xfrm>
            <a:off x="8779677" y="8219079"/>
            <a:ext cx="477824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+1.52</a:t>
            </a:r>
          </a:p>
        </xdr:txBody>
      </xdr:sp>
      <xdr:sp macro="" textlink="">
        <xdr:nvSpPr>
          <xdr:cNvPr id="303" name="TextBox 302">
            <a:extLst>
              <a:ext uri="{FF2B5EF4-FFF2-40B4-BE49-F238E27FC236}">
                <a16:creationId xmlns:a16="http://schemas.microsoft.com/office/drawing/2014/main" id="{986D89B6-8F04-9AB1-F1D4-5F64C4027850}"/>
              </a:ext>
            </a:extLst>
          </xdr:cNvPr>
          <xdr:cNvSpPr txBox="1"/>
        </xdr:nvSpPr>
        <xdr:spPr>
          <a:xfrm>
            <a:off x="9793609" y="7757065"/>
            <a:ext cx="477824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+1.16</a:t>
            </a:r>
          </a:p>
        </xdr:txBody>
      </xdr:sp>
      <xdr:sp macro="" textlink="">
        <xdr:nvSpPr>
          <xdr:cNvPr id="304" name="TextBox 303">
            <a:extLst>
              <a:ext uri="{FF2B5EF4-FFF2-40B4-BE49-F238E27FC236}">
                <a16:creationId xmlns:a16="http://schemas.microsoft.com/office/drawing/2014/main" id="{4EFFDBF3-3BC0-0854-9B78-BDE87C010A0A}"/>
              </a:ext>
            </a:extLst>
          </xdr:cNvPr>
          <xdr:cNvSpPr txBox="1"/>
        </xdr:nvSpPr>
        <xdr:spPr>
          <a:xfrm>
            <a:off x="10792459" y="7713208"/>
            <a:ext cx="477824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+0.15</a:t>
            </a:r>
          </a:p>
        </xdr:txBody>
      </xdr:sp>
      <xdr:sp macro="" textlink="">
        <xdr:nvSpPr>
          <xdr:cNvPr id="305" name="TextBox 304">
            <a:extLst>
              <a:ext uri="{FF2B5EF4-FFF2-40B4-BE49-F238E27FC236}">
                <a16:creationId xmlns:a16="http://schemas.microsoft.com/office/drawing/2014/main" id="{1E80E8A9-8BF0-987A-B4F0-7A7FCF077F1A}"/>
              </a:ext>
            </a:extLst>
          </xdr:cNvPr>
          <xdr:cNvSpPr txBox="1"/>
        </xdr:nvSpPr>
        <xdr:spPr>
          <a:xfrm>
            <a:off x="11785552" y="7682959"/>
            <a:ext cx="477824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+0.02</a:t>
            </a:r>
          </a:p>
        </xdr:txBody>
      </xdr:sp>
      <xdr:sp macro="" textlink="">
        <xdr:nvSpPr>
          <xdr:cNvPr id="306" name="TextBox 305">
            <a:extLst>
              <a:ext uri="{FF2B5EF4-FFF2-40B4-BE49-F238E27FC236}">
                <a16:creationId xmlns:a16="http://schemas.microsoft.com/office/drawing/2014/main" id="{719066B1-88C6-E534-9432-4B9C76EF265D}"/>
              </a:ext>
            </a:extLst>
          </xdr:cNvPr>
          <xdr:cNvSpPr txBox="1"/>
        </xdr:nvSpPr>
        <xdr:spPr>
          <a:xfrm>
            <a:off x="12820170" y="7968813"/>
            <a:ext cx="453202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-0.24</a:t>
            </a:r>
          </a:p>
        </xdr:txBody>
      </xdr:sp>
    </xdr:grpSp>
    <xdr:clientData/>
  </xdr:twoCellAnchor>
  <xdr:twoCellAnchor>
    <xdr:from>
      <xdr:col>5</xdr:col>
      <xdr:colOff>85911</xdr:colOff>
      <xdr:row>422</xdr:row>
      <xdr:rowOff>38753</xdr:rowOff>
    </xdr:from>
    <xdr:to>
      <xdr:col>15</xdr:col>
      <xdr:colOff>458748</xdr:colOff>
      <xdr:row>435</xdr:row>
      <xdr:rowOff>78518</xdr:rowOff>
    </xdr:to>
    <xdr:grpSp>
      <xdr:nvGrpSpPr>
        <xdr:cNvPr id="329" name="Group 328">
          <a:extLst>
            <a:ext uri="{FF2B5EF4-FFF2-40B4-BE49-F238E27FC236}">
              <a16:creationId xmlns:a16="http://schemas.microsoft.com/office/drawing/2014/main" id="{E1B2A773-41D2-4772-91F2-5E8F9B37516B}"/>
            </a:ext>
          </a:extLst>
        </xdr:cNvPr>
        <xdr:cNvGrpSpPr/>
      </xdr:nvGrpSpPr>
      <xdr:grpSpPr>
        <a:xfrm>
          <a:off x="6444982" y="77127753"/>
          <a:ext cx="6541409" cy="2398336"/>
          <a:chOff x="9261928" y="26854830"/>
          <a:chExt cx="6495784" cy="2520000"/>
        </a:xfrm>
      </xdr:grpSpPr>
      <xdr:graphicFrame macro="">
        <xdr:nvGraphicFramePr>
          <xdr:cNvPr id="330" name="Chart 329">
            <a:extLst>
              <a:ext uri="{FF2B5EF4-FFF2-40B4-BE49-F238E27FC236}">
                <a16:creationId xmlns:a16="http://schemas.microsoft.com/office/drawing/2014/main" id="{89B58F06-3A79-69FC-F33B-63FF059323F0}"/>
              </a:ext>
            </a:extLst>
          </xdr:cNvPr>
          <xdr:cNvGraphicFramePr/>
        </xdr:nvGraphicFramePr>
        <xdr:xfrm>
          <a:off x="9261928" y="26854830"/>
          <a:ext cx="3240000" cy="252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331" name="Chart 330">
            <a:extLst>
              <a:ext uri="{FF2B5EF4-FFF2-40B4-BE49-F238E27FC236}">
                <a16:creationId xmlns:a16="http://schemas.microsoft.com/office/drawing/2014/main" id="{9F436679-DE46-7AC9-18DB-B88BA8158E35}"/>
              </a:ext>
            </a:extLst>
          </xdr:cNvPr>
          <xdr:cNvGraphicFramePr>
            <a:graphicFrameLocks/>
          </xdr:cNvGraphicFramePr>
        </xdr:nvGraphicFramePr>
        <xdr:xfrm>
          <a:off x="12515168" y="26854830"/>
          <a:ext cx="3240000" cy="252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sp macro="" textlink="">
        <xdr:nvSpPr>
          <xdr:cNvPr id="332" name="TextBox 331">
            <a:extLst>
              <a:ext uri="{FF2B5EF4-FFF2-40B4-BE49-F238E27FC236}">
                <a16:creationId xmlns:a16="http://schemas.microsoft.com/office/drawing/2014/main" id="{A17C8333-C0C5-2421-DE1D-52C26220081D}"/>
              </a:ext>
            </a:extLst>
          </xdr:cNvPr>
          <xdr:cNvSpPr txBox="1"/>
        </xdr:nvSpPr>
        <xdr:spPr>
          <a:xfrm>
            <a:off x="15262063" y="28062128"/>
            <a:ext cx="495649" cy="499304"/>
          </a:xfrm>
          <a:prstGeom prst="rect">
            <a:avLst/>
          </a:prstGeom>
          <a:solidFill>
            <a:schemeClr val="bg1">
              <a:lumMod val="95000"/>
            </a:schemeClr>
          </a:solidFill>
          <a:ln w="9525">
            <a:solidFill>
              <a:schemeClr val="accent6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1000" b="1">
                <a:solidFill>
                  <a:schemeClr val="tx1">
                    <a:lumMod val="65000"/>
                    <a:lumOff val="35000"/>
                  </a:schemeClr>
                </a:solidFill>
              </a:rPr>
              <a:t>9.3%</a:t>
            </a:r>
          </a:p>
          <a:p>
            <a:pPr algn="ctr"/>
            <a:r>
              <a:rPr lang="en-IE" sz="800">
                <a:solidFill>
                  <a:schemeClr val="tx1">
                    <a:lumMod val="65000"/>
                    <a:lumOff val="35000"/>
                  </a:schemeClr>
                </a:solidFill>
              </a:rPr>
              <a:t>Renew.</a:t>
            </a:r>
          </a:p>
          <a:p>
            <a:pPr algn="ctr"/>
            <a:r>
              <a:rPr lang="en-IE" sz="800">
                <a:solidFill>
                  <a:schemeClr val="tx1">
                    <a:lumMod val="65000"/>
                    <a:lumOff val="35000"/>
                  </a:schemeClr>
                </a:solidFill>
              </a:rPr>
              <a:t>in 2024</a:t>
            </a:r>
          </a:p>
        </xdr:txBody>
      </xdr:sp>
      <xdr:sp macro="" textlink="">
        <xdr:nvSpPr>
          <xdr:cNvPr id="333" name="TextBox 332">
            <a:extLst>
              <a:ext uri="{FF2B5EF4-FFF2-40B4-BE49-F238E27FC236}">
                <a16:creationId xmlns:a16="http://schemas.microsoft.com/office/drawing/2014/main" id="{DFD31F80-0C9A-EB68-0D26-888C8C95081F}"/>
              </a:ext>
            </a:extLst>
          </xdr:cNvPr>
          <xdr:cNvSpPr txBox="1"/>
        </xdr:nvSpPr>
        <xdr:spPr>
          <a:xfrm>
            <a:off x="12005644" y="28062128"/>
            <a:ext cx="507447" cy="499304"/>
          </a:xfrm>
          <a:prstGeom prst="rect">
            <a:avLst/>
          </a:prstGeom>
          <a:solidFill>
            <a:schemeClr val="bg1">
              <a:lumMod val="95000"/>
            </a:schemeClr>
          </a:solidFill>
          <a:ln w="9525">
            <a:solidFill>
              <a:schemeClr val="accent6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1000" b="1">
                <a:solidFill>
                  <a:schemeClr val="tx1">
                    <a:lumMod val="65000"/>
                    <a:lumOff val="35000"/>
                  </a:schemeClr>
                </a:solidFill>
              </a:rPr>
              <a:t>90.7%</a:t>
            </a:r>
          </a:p>
          <a:p>
            <a:pPr algn="ctr"/>
            <a:r>
              <a:rPr lang="en-IE" sz="800">
                <a:solidFill>
                  <a:schemeClr val="tx1">
                    <a:lumMod val="65000"/>
                    <a:lumOff val="35000"/>
                  </a:schemeClr>
                </a:solidFill>
              </a:rPr>
              <a:t>Fossil</a:t>
            </a:r>
          </a:p>
          <a:p>
            <a:pPr algn="ctr"/>
            <a:r>
              <a:rPr lang="en-IE" sz="800">
                <a:solidFill>
                  <a:schemeClr val="tx1">
                    <a:lumMod val="65000"/>
                    <a:lumOff val="35000"/>
                  </a:schemeClr>
                </a:solidFill>
              </a:rPr>
              <a:t>in 2024</a:t>
            </a:r>
          </a:p>
        </xdr:txBody>
      </xdr:sp>
    </xdr:grpSp>
    <xdr:clientData/>
  </xdr:twoCellAnchor>
  <xdr:twoCellAnchor>
    <xdr:from>
      <xdr:col>5</xdr:col>
      <xdr:colOff>28481</xdr:colOff>
      <xdr:row>435</xdr:row>
      <xdr:rowOff>110752</xdr:rowOff>
    </xdr:from>
    <xdr:to>
      <xdr:col>15</xdr:col>
      <xdr:colOff>415057</xdr:colOff>
      <xdr:row>448</xdr:row>
      <xdr:rowOff>150517</xdr:rowOff>
    </xdr:to>
    <xdr:grpSp>
      <xdr:nvGrpSpPr>
        <xdr:cNvPr id="339" name="Group 338">
          <a:extLst>
            <a:ext uri="{FF2B5EF4-FFF2-40B4-BE49-F238E27FC236}">
              <a16:creationId xmlns:a16="http://schemas.microsoft.com/office/drawing/2014/main" id="{CDD21DCE-1A89-49A8-9E4D-BDAB3DEDB322}"/>
            </a:ext>
          </a:extLst>
        </xdr:cNvPr>
        <xdr:cNvGrpSpPr/>
      </xdr:nvGrpSpPr>
      <xdr:grpSpPr>
        <a:xfrm>
          <a:off x="6387552" y="79558323"/>
          <a:ext cx="6555148" cy="2398337"/>
          <a:chOff x="8402637" y="29559250"/>
          <a:chExt cx="6479588" cy="2520000"/>
        </a:xfrm>
      </xdr:grpSpPr>
      <xdr:grpSp>
        <xdr:nvGrpSpPr>
          <xdr:cNvPr id="340" name="Group 339">
            <a:extLst>
              <a:ext uri="{FF2B5EF4-FFF2-40B4-BE49-F238E27FC236}">
                <a16:creationId xmlns:a16="http://schemas.microsoft.com/office/drawing/2014/main" id="{342D1D03-F44B-F46E-B64F-173108C5863C}"/>
              </a:ext>
            </a:extLst>
          </xdr:cNvPr>
          <xdr:cNvGrpSpPr/>
        </xdr:nvGrpSpPr>
        <xdr:grpSpPr>
          <a:xfrm>
            <a:off x="8402637" y="29559250"/>
            <a:ext cx="6479588" cy="2520000"/>
            <a:chOff x="7053262" y="29778325"/>
            <a:chExt cx="6479588" cy="2520000"/>
          </a:xfrm>
        </xdr:grpSpPr>
        <xdr:graphicFrame macro="">
          <xdr:nvGraphicFramePr>
            <xdr:cNvPr id="342" name="Chart 341">
              <a:extLst>
                <a:ext uri="{FF2B5EF4-FFF2-40B4-BE49-F238E27FC236}">
                  <a16:creationId xmlns:a16="http://schemas.microsoft.com/office/drawing/2014/main" id="{E055ED48-94B9-50D6-8E84-6D27D670B7ED}"/>
                </a:ext>
              </a:extLst>
            </xdr:cNvPr>
            <xdr:cNvGraphicFramePr/>
          </xdr:nvGraphicFramePr>
          <xdr:xfrm>
            <a:off x="7053262" y="29778325"/>
            <a:ext cx="4320000" cy="252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4"/>
            </a:graphicData>
          </a:graphic>
        </xdr:graphicFrame>
        <xdr:graphicFrame macro="">
          <xdr:nvGraphicFramePr>
            <xdr:cNvPr id="343" name="Chart 342">
              <a:extLst>
                <a:ext uri="{FF2B5EF4-FFF2-40B4-BE49-F238E27FC236}">
                  <a16:creationId xmlns:a16="http://schemas.microsoft.com/office/drawing/2014/main" id="{26432AAB-E020-C66B-C47E-B32BEC50A246}"/>
                </a:ext>
              </a:extLst>
            </xdr:cNvPr>
            <xdr:cNvGraphicFramePr>
              <a:graphicFrameLocks/>
            </xdr:cNvGraphicFramePr>
          </xdr:nvGraphicFramePr>
          <xdr:xfrm>
            <a:off x="11372850" y="29778325"/>
            <a:ext cx="2160000" cy="252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5"/>
            </a:graphicData>
          </a:graphic>
        </xdr:graphicFrame>
        <xdr:cxnSp macro="">
          <xdr:nvCxnSpPr>
            <xdr:cNvPr id="344" name="Straight Arrow Connector 343">
              <a:extLst>
                <a:ext uri="{FF2B5EF4-FFF2-40B4-BE49-F238E27FC236}">
                  <a16:creationId xmlns:a16="http://schemas.microsoft.com/office/drawing/2014/main" id="{04FE8912-57AF-B891-57DE-CFDE9FD912DD}"/>
                </a:ext>
              </a:extLst>
            </xdr:cNvPr>
            <xdr:cNvCxnSpPr/>
          </xdr:nvCxnSpPr>
          <xdr:spPr>
            <a:xfrm>
              <a:off x="12134850" y="31445200"/>
              <a:ext cx="844550" cy="107950"/>
            </a:xfrm>
            <a:prstGeom prst="straightConnector1">
              <a:avLst/>
            </a:prstGeom>
            <a:ln w="12700">
              <a:solidFill>
                <a:schemeClr val="accent4"/>
              </a:solidFill>
              <a:headEnd type="oval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45" name="Straight Arrow Connector 344">
              <a:extLst>
                <a:ext uri="{FF2B5EF4-FFF2-40B4-BE49-F238E27FC236}">
                  <a16:creationId xmlns:a16="http://schemas.microsoft.com/office/drawing/2014/main" id="{616E4A74-52F9-12AC-83BE-EED016D207AB}"/>
                </a:ext>
              </a:extLst>
            </xdr:cNvPr>
            <xdr:cNvCxnSpPr/>
          </xdr:nvCxnSpPr>
          <xdr:spPr>
            <a:xfrm flipV="1">
              <a:off x="12128500" y="30568900"/>
              <a:ext cx="863600" cy="133350"/>
            </a:xfrm>
            <a:prstGeom prst="straightConnector1">
              <a:avLst/>
            </a:prstGeom>
            <a:ln w="12700">
              <a:solidFill>
                <a:schemeClr val="tx1"/>
              </a:solidFill>
              <a:headEnd type="oval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46" name="TextBox 345">
              <a:extLst>
                <a:ext uri="{FF2B5EF4-FFF2-40B4-BE49-F238E27FC236}">
                  <a16:creationId xmlns:a16="http://schemas.microsoft.com/office/drawing/2014/main" id="{FA2A2F8C-FC2D-98D4-D7AB-B54E16E730B6}"/>
                </a:ext>
              </a:extLst>
            </xdr:cNvPr>
            <xdr:cNvSpPr txBox="1"/>
          </xdr:nvSpPr>
          <xdr:spPr>
            <a:xfrm>
              <a:off x="11842750" y="31445200"/>
              <a:ext cx="565150" cy="546100"/>
            </a:xfrm>
            <a:prstGeom prst="rect">
              <a:avLst/>
            </a:prstGeom>
            <a:noFill/>
            <a:ln w="9525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IE" sz="1000" b="1">
                  <a:solidFill>
                    <a:schemeClr val="bg1"/>
                  </a:solidFill>
                </a:rPr>
                <a:t>33.9 TWh</a:t>
              </a:r>
            </a:p>
            <a:p>
              <a:pPr algn="ctr"/>
              <a:r>
                <a:rPr lang="en-IE" sz="800">
                  <a:solidFill>
                    <a:schemeClr val="bg1"/>
                  </a:solidFill>
                </a:rPr>
                <a:t>Fossil</a:t>
              </a:r>
            </a:p>
            <a:p>
              <a:pPr algn="ctr"/>
              <a:r>
                <a:rPr lang="en-IE" sz="800">
                  <a:solidFill>
                    <a:schemeClr val="bg1"/>
                  </a:solidFill>
                </a:rPr>
                <a:t>Component</a:t>
              </a:r>
            </a:p>
          </xdr:txBody>
        </xdr:sp>
        <xdr:sp macro="" textlink="">
          <xdr:nvSpPr>
            <xdr:cNvPr id="347" name="TextBox 346">
              <a:extLst>
                <a:ext uri="{FF2B5EF4-FFF2-40B4-BE49-F238E27FC236}">
                  <a16:creationId xmlns:a16="http://schemas.microsoft.com/office/drawing/2014/main" id="{A0692C2C-0B6D-FA2C-9BFD-05569A76992F}"/>
                </a:ext>
              </a:extLst>
            </xdr:cNvPr>
            <xdr:cNvSpPr txBox="1"/>
          </xdr:nvSpPr>
          <xdr:spPr>
            <a:xfrm>
              <a:off x="12687300" y="31553150"/>
              <a:ext cx="565150" cy="508000"/>
            </a:xfrm>
            <a:prstGeom prst="rect">
              <a:avLst/>
            </a:prstGeom>
            <a:noFill/>
            <a:ln w="9525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IE" sz="1000" b="1">
                  <a:solidFill>
                    <a:schemeClr val="bg1"/>
                  </a:solidFill>
                </a:rPr>
                <a:t>33.6 TWh</a:t>
              </a:r>
            </a:p>
            <a:p>
              <a:pPr algn="ctr"/>
              <a:r>
                <a:rPr lang="en-IE" sz="800">
                  <a:solidFill>
                    <a:schemeClr val="bg1"/>
                  </a:solidFill>
                </a:rPr>
                <a:t>Fossil</a:t>
              </a:r>
            </a:p>
            <a:p>
              <a:pPr algn="ctr"/>
              <a:r>
                <a:rPr lang="en-IE" sz="800">
                  <a:solidFill>
                    <a:schemeClr val="bg1"/>
                  </a:solidFill>
                </a:rPr>
                <a:t>Component</a:t>
              </a:r>
            </a:p>
          </xdr:txBody>
        </xdr:sp>
        <xdr:sp macro="" textlink="">
          <xdr:nvSpPr>
            <xdr:cNvPr id="348" name="TextBox 347">
              <a:extLst>
                <a:ext uri="{FF2B5EF4-FFF2-40B4-BE49-F238E27FC236}">
                  <a16:creationId xmlns:a16="http://schemas.microsoft.com/office/drawing/2014/main" id="{C29B1C52-DAC3-D8B8-EE9D-6BE258CCEE4F}"/>
                </a:ext>
              </a:extLst>
            </xdr:cNvPr>
            <xdr:cNvSpPr txBox="1"/>
          </xdr:nvSpPr>
          <xdr:spPr>
            <a:xfrm>
              <a:off x="11842750" y="30441900"/>
              <a:ext cx="565150" cy="387350"/>
            </a:xfrm>
            <a:prstGeom prst="rect">
              <a:avLst/>
            </a:prstGeom>
            <a:noFill/>
            <a:ln w="9525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IE" sz="1000" b="1">
                  <a:solidFill>
                    <a:schemeClr val="tx1"/>
                  </a:solidFill>
                </a:rPr>
                <a:t>36.3 TWh</a:t>
              </a:r>
              <a:endParaRPr lang="en-IE" sz="800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349" name="TextBox 348">
              <a:extLst>
                <a:ext uri="{FF2B5EF4-FFF2-40B4-BE49-F238E27FC236}">
                  <a16:creationId xmlns:a16="http://schemas.microsoft.com/office/drawing/2014/main" id="{5302DE17-0AFC-E4EF-D724-35BA439E52E7}"/>
                </a:ext>
              </a:extLst>
            </xdr:cNvPr>
            <xdr:cNvSpPr txBox="1"/>
          </xdr:nvSpPr>
          <xdr:spPr>
            <a:xfrm>
              <a:off x="12687300" y="30340300"/>
              <a:ext cx="565150" cy="387350"/>
            </a:xfrm>
            <a:prstGeom prst="rect">
              <a:avLst/>
            </a:prstGeom>
            <a:noFill/>
            <a:ln w="9525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IE" sz="1000" b="1">
                  <a:solidFill>
                    <a:schemeClr val="tx1"/>
                  </a:solidFill>
                </a:rPr>
                <a:t>36.7 TWh</a:t>
              </a:r>
            </a:p>
          </xdr:txBody>
        </xdr:sp>
      </xdr:grpSp>
      <xdr:sp macro="" textlink="">
        <xdr:nvSpPr>
          <xdr:cNvPr id="341" name="Rectangle 340">
            <a:extLst>
              <a:ext uri="{FF2B5EF4-FFF2-40B4-BE49-F238E27FC236}">
                <a16:creationId xmlns:a16="http://schemas.microsoft.com/office/drawing/2014/main" id="{1A976F73-9054-172A-F67B-5746FE77DD7C}"/>
              </a:ext>
            </a:extLst>
          </xdr:cNvPr>
          <xdr:cNvSpPr/>
        </xdr:nvSpPr>
        <xdr:spPr>
          <a:xfrm>
            <a:off x="11807825" y="30108525"/>
            <a:ext cx="787400" cy="317500"/>
          </a:xfrm>
          <a:prstGeom prst="rect">
            <a:avLst/>
          </a:prstGeom>
          <a:noFill/>
          <a:ln w="19050">
            <a:solidFill>
              <a:schemeClr val="accent4"/>
            </a:solidFill>
            <a:prstDash val="sysDash"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</xdr:grpSp>
    <xdr:clientData/>
  </xdr:twoCellAnchor>
  <xdr:twoCellAnchor>
    <xdr:from>
      <xdr:col>5</xdr:col>
      <xdr:colOff>437884</xdr:colOff>
      <xdr:row>482</xdr:row>
      <xdr:rowOff>92582</xdr:rowOff>
    </xdr:from>
    <xdr:to>
      <xdr:col>16</xdr:col>
      <xdr:colOff>247008</xdr:colOff>
      <xdr:row>497</xdr:row>
      <xdr:rowOff>116684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C2DB793-A115-4E57-B72C-61E320AAD282}"/>
            </a:ext>
          </a:extLst>
        </xdr:cNvPr>
        <xdr:cNvGrpSpPr/>
      </xdr:nvGrpSpPr>
      <xdr:grpSpPr>
        <a:xfrm>
          <a:off x="6796955" y="88176153"/>
          <a:ext cx="6594553" cy="2745531"/>
          <a:chOff x="22911441" y="431427"/>
          <a:chExt cx="6512910" cy="2880000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253299CB-587C-9288-2F21-3AAADD0E73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/>
          <a:stretch>
            <a:fillRect/>
          </a:stretch>
        </xdr:blipFill>
        <xdr:spPr>
          <a:xfrm>
            <a:off x="22911441" y="431427"/>
            <a:ext cx="5759543" cy="2880000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BD708417-CAC4-C771-C94B-04123346E203}"/>
              </a:ext>
            </a:extLst>
          </xdr:cNvPr>
          <xdr:cNvSpPr txBox="1"/>
        </xdr:nvSpPr>
        <xdr:spPr>
          <a:xfrm>
            <a:off x="28789510" y="1869282"/>
            <a:ext cx="634841" cy="5149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900" b="1"/>
              <a:t>Agric. &amp; Fish.</a:t>
            </a:r>
          </a:p>
          <a:p>
            <a:pPr algn="ctr"/>
            <a:r>
              <a:rPr lang="en-IE" sz="900"/>
              <a:t>0.52 TWh</a:t>
            </a:r>
          </a:p>
          <a:p>
            <a:pPr algn="ctr"/>
            <a:r>
              <a:rPr lang="en-IE" sz="900"/>
              <a:t>1.6%</a:t>
            </a:r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6BB314AB-B6A1-A3BE-D60F-7965E9DE5A31}"/>
              </a:ext>
            </a:extLst>
          </xdr:cNvPr>
          <xdr:cNvSpPr/>
        </xdr:nvSpPr>
        <xdr:spPr>
          <a:xfrm>
            <a:off x="27903072" y="2611734"/>
            <a:ext cx="650858" cy="345345"/>
          </a:xfrm>
          <a:prstGeom prst="rect">
            <a:avLst/>
          </a:prstGeom>
          <a:solidFill>
            <a:srgbClr val="FF990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AC5BAA06-FFAC-99B1-E1AF-950FC470F797}"/>
              </a:ext>
            </a:extLst>
          </xdr:cNvPr>
          <xdr:cNvSpPr/>
        </xdr:nvSpPr>
        <xdr:spPr>
          <a:xfrm>
            <a:off x="27899609" y="2978727"/>
            <a:ext cx="650858" cy="213013"/>
          </a:xfrm>
          <a:prstGeom prst="rect">
            <a:avLst/>
          </a:prstGeom>
          <a:solidFill>
            <a:schemeClr val="bg1">
              <a:lumMod val="6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cxnSp macro="">
        <xdr:nvCxnSpPr>
          <xdr:cNvPr id="7" name="Straight Arrow Connector 6">
            <a:extLst>
              <a:ext uri="{FF2B5EF4-FFF2-40B4-BE49-F238E27FC236}">
                <a16:creationId xmlns:a16="http://schemas.microsoft.com/office/drawing/2014/main" id="{B1BF025D-EC4C-DF21-DE02-E4F6161D9083}"/>
              </a:ext>
            </a:extLst>
          </xdr:cNvPr>
          <xdr:cNvCxnSpPr/>
        </xdr:nvCxnSpPr>
        <xdr:spPr>
          <a:xfrm flipH="1">
            <a:off x="28238993" y="2235200"/>
            <a:ext cx="640807" cy="549279"/>
          </a:xfrm>
          <a:prstGeom prst="straightConnector1">
            <a:avLst/>
          </a:prstGeom>
          <a:ln w="9525">
            <a:solidFill>
              <a:schemeClr val="tx1"/>
            </a:solidFill>
            <a:headEnd type="none" w="sm" len="sm"/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Straight Arrow Connector 7">
            <a:extLst>
              <a:ext uri="{FF2B5EF4-FFF2-40B4-BE49-F238E27FC236}">
                <a16:creationId xmlns:a16="http://schemas.microsoft.com/office/drawing/2014/main" id="{B3177F56-C01A-7A95-B9BE-C094BC48A856}"/>
              </a:ext>
            </a:extLst>
          </xdr:cNvPr>
          <xdr:cNvCxnSpPr>
            <a:stCxn id="9" idx="1"/>
          </xdr:cNvCxnSpPr>
        </xdr:nvCxnSpPr>
        <xdr:spPr>
          <a:xfrm flipH="1">
            <a:off x="28231200" y="2833194"/>
            <a:ext cx="558311" cy="250889"/>
          </a:xfrm>
          <a:prstGeom prst="straightConnector1">
            <a:avLst/>
          </a:prstGeom>
          <a:ln w="9525">
            <a:solidFill>
              <a:schemeClr val="tx1"/>
            </a:solidFill>
            <a:headEnd type="none" w="sm" len="sm"/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8C7729BA-8356-E701-36AD-75212A5BC6F5}"/>
              </a:ext>
            </a:extLst>
          </xdr:cNvPr>
          <xdr:cNvSpPr txBox="1"/>
        </xdr:nvSpPr>
        <xdr:spPr>
          <a:xfrm>
            <a:off x="28789511" y="2575719"/>
            <a:ext cx="634840" cy="5149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900" b="1"/>
              <a:t>Transport</a:t>
            </a:r>
          </a:p>
          <a:p>
            <a:pPr algn="ctr"/>
            <a:r>
              <a:rPr lang="en-IE" sz="900"/>
              <a:t>0.33 TWh</a:t>
            </a:r>
          </a:p>
          <a:p>
            <a:pPr algn="ctr"/>
            <a:r>
              <a:rPr lang="en-IE" sz="900"/>
              <a:t>1.20%</a:t>
            </a:r>
          </a:p>
        </xdr:txBody>
      </xdr:sp>
    </xdr:grpSp>
    <xdr:clientData/>
  </xdr:twoCellAnchor>
  <xdr:twoCellAnchor>
    <xdr:from>
      <xdr:col>5</xdr:col>
      <xdr:colOff>217904</xdr:colOff>
      <xdr:row>459</xdr:row>
      <xdr:rowOff>95996</xdr:rowOff>
    </xdr:from>
    <xdr:to>
      <xdr:col>16</xdr:col>
      <xdr:colOff>15160</xdr:colOff>
      <xdr:row>470</xdr:row>
      <xdr:rowOff>165831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11C0264F-DF4F-4C66-85E2-51B1F2FD6980}"/>
            </a:ext>
          </a:extLst>
        </xdr:cNvPr>
        <xdr:cNvGrpSpPr/>
      </xdr:nvGrpSpPr>
      <xdr:grpSpPr>
        <a:xfrm>
          <a:off x="6576975" y="83997639"/>
          <a:ext cx="6582685" cy="2065549"/>
          <a:chOff x="29987264" y="5937462"/>
          <a:chExt cx="6507659" cy="2160000"/>
        </a:xfrm>
      </xdr:grpSpPr>
      <mc:AlternateContent xmlns:mc="http://schemas.openxmlformats.org/markup-compatibility/2006">
        <mc:Choice xmlns:cx1="http://schemas.microsoft.com/office/drawing/2015/9/8/chartex" Requires="cx1">
          <xdr:graphicFrame macro="">
            <xdr:nvGraphicFramePr>
              <xdr:cNvPr id="11" name="Chart 10">
                <a:extLst>
                  <a:ext uri="{FF2B5EF4-FFF2-40B4-BE49-F238E27FC236}">
                    <a16:creationId xmlns:a16="http://schemas.microsoft.com/office/drawing/2014/main" id="{FD4B46FB-443A-50C0-25DE-F193039BCA05}"/>
                  </a:ext>
                </a:extLst>
              </xdr:cNvPr>
              <xdr:cNvGraphicFramePr/>
            </xdr:nvGraphicFramePr>
            <xdr:xfrm>
              <a:off x="29987264" y="5937462"/>
              <a:ext cx="6507659" cy="2160000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27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29987264" y="5937462"/>
                <a:ext cx="6507659" cy="216000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n-IE" sz="1100"/>
                  <a:t>This chart isn't available in your version of Excel.
Editing this shape or saving this workbook into a different file format will permanently break the chart.</a:t>
                </a:r>
              </a:p>
            </xdr:txBody>
          </xdr:sp>
        </mc:Fallback>
      </mc:AlternateContent>
      <xdr:sp macro="" textlink="">
        <xdr:nvSpPr>
          <xdr:cNvPr id="12" name="Rectangle 11">
            <a:extLst>
              <a:ext uri="{FF2B5EF4-FFF2-40B4-BE49-F238E27FC236}">
                <a16:creationId xmlns:a16="http://schemas.microsoft.com/office/drawing/2014/main" id="{78F3FA2F-1A96-6254-E5C0-FFC5BAC96358}"/>
              </a:ext>
            </a:extLst>
          </xdr:cNvPr>
          <xdr:cNvSpPr/>
        </xdr:nvSpPr>
        <xdr:spPr>
          <a:xfrm>
            <a:off x="30301955" y="6345115"/>
            <a:ext cx="3487616" cy="1442357"/>
          </a:xfrm>
          <a:prstGeom prst="rect">
            <a:avLst/>
          </a:prstGeom>
          <a:solidFill>
            <a:schemeClr val="accent5">
              <a:lumMod val="50000"/>
              <a:alpha val="1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320BC6BE-0541-C199-0213-947A6300CB39}"/>
              </a:ext>
            </a:extLst>
          </xdr:cNvPr>
          <xdr:cNvSpPr/>
        </xdr:nvSpPr>
        <xdr:spPr>
          <a:xfrm>
            <a:off x="33789570" y="6345115"/>
            <a:ext cx="1740877" cy="1442357"/>
          </a:xfrm>
          <a:prstGeom prst="rect">
            <a:avLst/>
          </a:prstGeom>
          <a:solidFill>
            <a:schemeClr val="bg1">
              <a:lumMod val="50000"/>
              <a:alpha val="1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14" name="Arrow: Down 13">
            <a:extLst>
              <a:ext uri="{FF2B5EF4-FFF2-40B4-BE49-F238E27FC236}">
                <a16:creationId xmlns:a16="http://schemas.microsoft.com/office/drawing/2014/main" id="{103BB14D-AF67-2BC8-3464-D285048EADE1}"/>
              </a:ext>
            </a:extLst>
          </xdr:cNvPr>
          <xdr:cNvSpPr/>
        </xdr:nvSpPr>
        <xdr:spPr>
          <a:xfrm flipV="1">
            <a:off x="30597625" y="6814038"/>
            <a:ext cx="279280" cy="940622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4D7F8E09-6D33-F3A4-D526-4F9309F31FA1}"/>
              </a:ext>
            </a:extLst>
          </xdr:cNvPr>
          <xdr:cNvSpPr txBox="1"/>
        </xdr:nvSpPr>
        <xdr:spPr>
          <a:xfrm>
            <a:off x="30477802" y="6491654"/>
            <a:ext cx="479290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+1.15</a:t>
            </a:r>
          </a:p>
        </xdr:txBody>
      </xdr:sp>
      <xdr:sp macro="" textlink="">
        <xdr:nvSpPr>
          <xdr:cNvPr id="16" name="Arrow: Down 15">
            <a:extLst>
              <a:ext uri="{FF2B5EF4-FFF2-40B4-BE49-F238E27FC236}">
                <a16:creationId xmlns:a16="http://schemas.microsoft.com/office/drawing/2014/main" id="{140260A4-792F-C91F-674E-1B322D2E994F}"/>
              </a:ext>
            </a:extLst>
          </xdr:cNvPr>
          <xdr:cNvSpPr/>
        </xdr:nvSpPr>
        <xdr:spPr>
          <a:xfrm flipV="1">
            <a:off x="35840772" y="6733442"/>
            <a:ext cx="277814" cy="997772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>
              <a:lumMod val="9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17" name="Arrow: Down 16">
            <a:extLst>
              <a:ext uri="{FF2B5EF4-FFF2-40B4-BE49-F238E27FC236}">
                <a16:creationId xmlns:a16="http://schemas.microsoft.com/office/drawing/2014/main" id="{22850729-D91B-E6C0-E354-A3AE9130DFB1}"/>
              </a:ext>
            </a:extLst>
          </xdr:cNvPr>
          <xdr:cNvSpPr/>
        </xdr:nvSpPr>
        <xdr:spPr>
          <a:xfrm flipV="1">
            <a:off x="31478321" y="6695342"/>
            <a:ext cx="277814" cy="228600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18" name="Arrow: Down 17">
            <a:extLst>
              <a:ext uri="{FF2B5EF4-FFF2-40B4-BE49-F238E27FC236}">
                <a16:creationId xmlns:a16="http://schemas.microsoft.com/office/drawing/2014/main" id="{27B14A95-26B3-8D95-7E1B-406F565112A1}"/>
              </a:ext>
            </a:extLst>
          </xdr:cNvPr>
          <xdr:cNvSpPr/>
        </xdr:nvSpPr>
        <xdr:spPr>
          <a:xfrm flipV="1">
            <a:off x="32350224" y="6613280"/>
            <a:ext cx="279280" cy="228600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19" name="Arrow: Down 18">
            <a:extLst>
              <a:ext uri="{FF2B5EF4-FFF2-40B4-BE49-F238E27FC236}">
                <a16:creationId xmlns:a16="http://schemas.microsoft.com/office/drawing/2014/main" id="{6D783969-EDCE-6E04-2174-B726838CEAB2}"/>
              </a:ext>
            </a:extLst>
          </xdr:cNvPr>
          <xdr:cNvSpPr/>
        </xdr:nvSpPr>
        <xdr:spPr>
          <a:xfrm flipV="1">
            <a:off x="33222129" y="6575180"/>
            <a:ext cx="279279" cy="228600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0" name="Arrow: Down 19">
            <a:extLst>
              <a:ext uri="{FF2B5EF4-FFF2-40B4-BE49-F238E27FC236}">
                <a16:creationId xmlns:a16="http://schemas.microsoft.com/office/drawing/2014/main" id="{91267517-3897-11F5-5DC9-08FC57101AF8}"/>
              </a:ext>
            </a:extLst>
          </xdr:cNvPr>
          <xdr:cNvSpPr/>
        </xdr:nvSpPr>
        <xdr:spPr>
          <a:xfrm rot="10800000" flipV="1">
            <a:off x="34102824" y="6375888"/>
            <a:ext cx="277814" cy="228600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1" name="Arrow: Down 20">
            <a:extLst>
              <a:ext uri="{FF2B5EF4-FFF2-40B4-BE49-F238E27FC236}">
                <a16:creationId xmlns:a16="http://schemas.microsoft.com/office/drawing/2014/main" id="{1FE249CB-75B6-647F-B43C-C96089481715}"/>
              </a:ext>
            </a:extLst>
          </xdr:cNvPr>
          <xdr:cNvSpPr/>
        </xdr:nvSpPr>
        <xdr:spPr>
          <a:xfrm rot="10800000" flipV="1">
            <a:off x="34974728" y="6433038"/>
            <a:ext cx="279279" cy="228600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F39ABB10-981F-9F9A-CA24-40919240AF1A}"/>
              </a:ext>
            </a:extLst>
          </xdr:cNvPr>
          <xdr:cNvSpPr txBox="1"/>
        </xdr:nvSpPr>
        <xdr:spPr>
          <a:xfrm>
            <a:off x="31363993" y="6428154"/>
            <a:ext cx="479291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+0.11</a:t>
            </a: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B76574D2-2E2B-C4F6-A93D-DD7D4F8D028A}"/>
              </a:ext>
            </a:extLst>
          </xdr:cNvPr>
          <xdr:cNvSpPr txBox="1"/>
        </xdr:nvSpPr>
        <xdr:spPr>
          <a:xfrm>
            <a:off x="32227593" y="6334491"/>
            <a:ext cx="479291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+0.09</a:t>
            </a: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8DBCCFDE-E8B1-3A04-8093-E6733F0EC5B5}"/>
              </a:ext>
            </a:extLst>
          </xdr:cNvPr>
          <xdr:cNvSpPr txBox="1"/>
        </xdr:nvSpPr>
        <xdr:spPr>
          <a:xfrm>
            <a:off x="33107313" y="6302375"/>
            <a:ext cx="479290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+0.04</a:t>
            </a: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48B04A4F-AFBF-67D2-71CB-C5454F2FA594}"/>
              </a:ext>
            </a:extLst>
          </xdr:cNvPr>
          <xdr:cNvSpPr txBox="1"/>
        </xdr:nvSpPr>
        <xdr:spPr>
          <a:xfrm>
            <a:off x="33986788" y="6629400"/>
            <a:ext cx="479290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-0.13</a:t>
            </a: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42BAACF9-08B0-AF22-28F2-57457F4E50C2}"/>
              </a:ext>
            </a:extLst>
          </xdr:cNvPr>
          <xdr:cNvSpPr txBox="1"/>
        </xdr:nvSpPr>
        <xdr:spPr>
          <a:xfrm>
            <a:off x="34859912" y="6662737"/>
            <a:ext cx="479291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-0.02</a:t>
            </a: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3D1762BC-EEAC-83D7-C02A-CA005C2E8577}"/>
              </a:ext>
            </a:extLst>
          </xdr:cNvPr>
          <xdr:cNvSpPr txBox="1"/>
        </xdr:nvSpPr>
        <xdr:spPr>
          <a:xfrm>
            <a:off x="35582224" y="6414294"/>
            <a:ext cx="769938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1">
                <a:solidFill>
                  <a:srgbClr val="FF0000"/>
                </a:solidFill>
              </a:rPr>
              <a:t>+1.24 TWh</a:t>
            </a:r>
          </a:p>
        </xdr:txBody>
      </xdr:sp>
    </xdr:grpSp>
    <xdr:clientData/>
  </xdr:twoCellAnchor>
  <xdr:twoCellAnchor>
    <xdr:from>
      <xdr:col>5</xdr:col>
      <xdr:colOff>515775</xdr:colOff>
      <xdr:row>507</xdr:row>
      <xdr:rowOff>83851</xdr:rowOff>
    </xdr:from>
    <xdr:to>
      <xdr:col>16</xdr:col>
      <xdr:colOff>415316</xdr:colOff>
      <xdr:row>518</xdr:row>
      <xdr:rowOff>146443</xdr:rowOff>
    </xdr:to>
    <xdr:grpSp>
      <xdr:nvGrpSpPr>
        <xdr:cNvPr id="28" name="Group 27">
          <a:extLst>
            <a:ext uri="{FF2B5EF4-FFF2-40B4-BE49-F238E27FC236}">
              <a16:creationId xmlns:a16="http://schemas.microsoft.com/office/drawing/2014/main" id="{9BA84740-9577-4E6F-86EA-40E83BB6804D}"/>
            </a:ext>
          </a:extLst>
        </xdr:cNvPr>
        <xdr:cNvGrpSpPr/>
      </xdr:nvGrpSpPr>
      <xdr:grpSpPr>
        <a:xfrm>
          <a:off x="6874846" y="92712208"/>
          <a:ext cx="6684970" cy="2058306"/>
          <a:chOff x="22918770" y="6934214"/>
          <a:chExt cx="6589096" cy="2167430"/>
        </a:xfrm>
      </xdr:grpSpPr>
      <xdr:graphicFrame macro="">
        <xdr:nvGraphicFramePr>
          <xdr:cNvPr id="29" name="Chart 28">
            <a:extLst>
              <a:ext uri="{FF2B5EF4-FFF2-40B4-BE49-F238E27FC236}">
                <a16:creationId xmlns:a16="http://schemas.microsoft.com/office/drawing/2014/main" id="{336EF1BC-77DF-F2AD-FD24-2EC133694E7C}"/>
              </a:ext>
            </a:extLst>
          </xdr:cNvPr>
          <xdr:cNvGraphicFramePr/>
        </xdr:nvGraphicFramePr>
        <xdr:xfrm>
          <a:off x="22918770" y="6934214"/>
          <a:ext cx="4308277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30" name="Chart 29">
            <a:extLst>
              <a:ext uri="{FF2B5EF4-FFF2-40B4-BE49-F238E27FC236}">
                <a16:creationId xmlns:a16="http://schemas.microsoft.com/office/drawing/2014/main" id="{83F904C4-F235-47B1-01F1-F6746EF4EF07}"/>
              </a:ext>
            </a:extLst>
          </xdr:cNvPr>
          <xdr:cNvGraphicFramePr/>
        </xdr:nvGraphicFramePr>
        <xdr:xfrm>
          <a:off x="27357026" y="6941644"/>
          <a:ext cx="215084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32947F04-4750-76F8-582A-B56A0AAE2785}"/>
              </a:ext>
            </a:extLst>
          </xdr:cNvPr>
          <xdr:cNvSpPr txBox="1"/>
        </xdr:nvSpPr>
        <xdr:spPr>
          <a:xfrm>
            <a:off x="27800620" y="7994789"/>
            <a:ext cx="1338899" cy="5775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n-IE" sz="1000">
                <a:solidFill>
                  <a:schemeClr val="tx1">
                    <a:lumMod val="65000"/>
                    <a:lumOff val="35000"/>
                  </a:schemeClr>
                </a:solidFill>
              </a:rPr>
              <a:t>Total Electricity</a:t>
            </a:r>
            <a:r>
              <a:rPr lang="en-IE" sz="1000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Demand in 2023</a:t>
            </a:r>
          </a:p>
          <a:p>
            <a:pPr algn="ctr"/>
            <a:r>
              <a:rPr lang="en-IE" sz="11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31.57 TWh</a:t>
            </a:r>
            <a:endParaRPr lang="en-IE" sz="1100" b="1">
              <a:solidFill>
                <a:schemeClr val="tx1">
                  <a:lumMod val="65000"/>
                  <a:lumOff val="35000"/>
                </a:schemeClr>
              </a:solidFill>
            </a:endParaRPr>
          </a:p>
        </xdr:txBody>
      </xdr:sp>
    </xdr:grpSp>
    <xdr:clientData/>
  </xdr:twoCellAnchor>
  <xdr:twoCellAnchor editAs="oneCell">
    <xdr:from>
      <xdr:col>5</xdr:col>
      <xdr:colOff>132133</xdr:colOff>
      <xdr:row>527</xdr:row>
      <xdr:rowOff>75179</xdr:rowOff>
    </xdr:from>
    <xdr:to>
      <xdr:col>15</xdr:col>
      <xdr:colOff>502607</xdr:colOff>
      <xdr:row>554</xdr:row>
      <xdr:rowOff>50800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F0178C8D-51F9-473F-87BC-95117EDF98DC}"/>
            </a:ext>
          </a:extLst>
        </xdr:cNvPr>
        <xdr:cNvGrpSpPr/>
      </xdr:nvGrpSpPr>
      <xdr:grpSpPr>
        <a:xfrm>
          <a:off x="6491204" y="96350250"/>
          <a:ext cx="6539046" cy="4874193"/>
          <a:chOff x="9611623" y="1260007"/>
          <a:chExt cx="6469975" cy="4669662"/>
        </a:xfrm>
      </xdr:grpSpPr>
      <xdr:grpSp>
        <xdr:nvGrpSpPr>
          <xdr:cNvPr id="34" name="Group 33">
            <a:extLst>
              <a:ext uri="{FF2B5EF4-FFF2-40B4-BE49-F238E27FC236}">
                <a16:creationId xmlns:a16="http://schemas.microsoft.com/office/drawing/2014/main" id="{0E81D4A0-E473-A520-0411-520B42DF4D27}"/>
              </a:ext>
            </a:extLst>
          </xdr:cNvPr>
          <xdr:cNvGrpSpPr/>
        </xdr:nvGrpSpPr>
        <xdr:grpSpPr>
          <a:xfrm>
            <a:off x="9611623" y="1260007"/>
            <a:ext cx="6469975" cy="4669662"/>
            <a:chOff x="9619599" y="1321934"/>
            <a:chExt cx="6484052" cy="4899169"/>
          </a:xfrm>
        </xdr:grpSpPr>
        <xdr:grpSp>
          <xdr:nvGrpSpPr>
            <xdr:cNvPr id="36" name="Group 35">
              <a:extLst>
                <a:ext uri="{FF2B5EF4-FFF2-40B4-BE49-F238E27FC236}">
                  <a16:creationId xmlns:a16="http://schemas.microsoft.com/office/drawing/2014/main" id="{3427DBBF-09FB-E9B9-50C9-B9A490F83D44}"/>
                </a:ext>
              </a:extLst>
            </xdr:cNvPr>
            <xdr:cNvGrpSpPr/>
          </xdr:nvGrpSpPr>
          <xdr:grpSpPr>
            <a:xfrm>
              <a:off x="9619599" y="4061103"/>
              <a:ext cx="6480000" cy="2160000"/>
              <a:chOff x="9619599" y="4061103"/>
              <a:chExt cx="6480000" cy="2160000"/>
            </a:xfrm>
          </xdr:grpSpPr>
          <xdr:graphicFrame macro="">
            <xdr:nvGraphicFramePr>
              <xdr:cNvPr id="42" name="Chart 41">
                <a:extLst>
                  <a:ext uri="{FF2B5EF4-FFF2-40B4-BE49-F238E27FC236}">
                    <a16:creationId xmlns:a16="http://schemas.microsoft.com/office/drawing/2014/main" id="{1B004F7B-6E06-CFB5-954D-D34A2172FCD3}"/>
                  </a:ext>
                </a:extLst>
              </xdr:cNvPr>
              <xdr:cNvGraphicFramePr/>
            </xdr:nvGraphicFramePr>
            <xdr:xfrm>
              <a:off x="9619599" y="4061103"/>
              <a:ext cx="6480000" cy="21600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0"/>
              </a:graphicData>
            </a:graphic>
          </xdr:graphicFrame>
          <xdr:cxnSp macro="">
            <xdr:nvCxnSpPr>
              <xdr:cNvPr id="43" name="Straight Arrow Connector 42">
                <a:extLst>
                  <a:ext uri="{FF2B5EF4-FFF2-40B4-BE49-F238E27FC236}">
                    <a16:creationId xmlns:a16="http://schemas.microsoft.com/office/drawing/2014/main" id="{059055F2-59F7-F4D8-DB41-D94B5AB2E45E}"/>
                  </a:ext>
                </a:extLst>
              </xdr:cNvPr>
              <xdr:cNvCxnSpPr/>
            </xdr:nvCxnSpPr>
            <xdr:spPr>
              <a:xfrm>
                <a:off x="10284279" y="5232403"/>
                <a:ext cx="5497905" cy="0"/>
              </a:xfrm>
              <a:prstGeom prst="straightConnector1">
                <a:avLst/>
              </a:prstGeom>
              <a:ln w="12700">
                <a:solidFill>
                  <a:schemeClr val="accent4"/>
                </a:solidFill>
                <a:prstDash val="dash"/>
                <a:tailEnd type="oval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37" name="Group 36">
              <a:extLst>
                <a:ext uri="{FF2B5EF4-FFF2-40B4-BE49-F238E27FC236}">
                  <a16:creationId xmlns:a16="http://schemas.microsoft.com/office/drawing/2014/main" id="{ED11228B-33D6-14C2-954A-B77F6DFA6201}"/>
                </a:ext>
              </a:extLst>
            </xdr:cNvPr>
            <xdr:cNvGrpSpPr/>
          </xdr:nvGrpSpPr>
          <xdr:grpSpPr>
            <a:xfrm>
              <a:off x="9623651" y="1321934"/>
              <a:ext cx="6480000" cy="2880000"/>
              <a:chOff x="9623651" y="1321934"/>
              <a:chExt cx="6480000" cy="2880000"/>
            </a:xfrm>
          </xdr:grpSpPr>
          <xdr:graphicFrame macro="">
            <xdr:nvGraphicFramePr>
              <xdr:cNvPr id="38" name="Chart 37">
                <a:extLst>
                  <a:ext uri="{FF2B5EF4-FFF2-40B4-BE49-F238E27FC236}">
                    <a16:creationId xmlns:a16="http://schemas.microsoft.com/office/drawing/2014/main" id="{069243D6-85D6-8AD1-BB5F-578236B563B9}"/>
                  </a:ext>
                </a:extLst>
              </xdr:cNvPr>
              <xdr:cNvGraphicFramePr/>
            </xdr:nvGraphicFramePr>
            <xdr:xfrm>
              <a:off x="9623651" y="1321934"/>
              <a:ext cx="6480000" cy="28800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1"/>
              </a:graphicData>
            </a:graphic>
          </xdr:graphicFrame>
          <xdr:grpSp>
            <xdr:nvGrpSpPr>
              <xdr:cNvPr id="39" name="Group 38">
                <a:extLst>
                  <a:ext uri="{FF2B5EF4-FFF2-40B4-BE49-F238E27FC236}">
                    <a16:creationId xmlns:a16="http://schemas.microsoft.com/office/drawing/2014/main" id="{37A41D1D-8509-1DA2-80E0-FE44E67F16F6}"/>
                  </a:ext>
                </a:extLst>
              </xdr:cNvPr>
              <xdr:cNvGrpSpPr/>
            </xdr:nvGrpSpPr>
            <xdr:grpSpPr>
              <a:xfrm>
                <a:off x="13008425" y="1452823"/>
                <a:ext cx="3007179" cy="1908141"/>
                <a:chOff x="13062857" y="1452823"/>
                <a:chExt cx="3007179" cy="1908141"/>
              </a:xfrm>
            </xdr:grpSpPr>
            <xdr:graphicFrame macro="">
              <xdr:nvGraphicFramePr>
                <xdr:cNvPr id="40" name="Chart 39">
                  <a:extLst>
                    <a:ext uri="{FF2B5EF4-FFF2-40B4-BE49-F238E27FC236}">
                      <a16:creationId xmlns:a16="http://schemas.microsoft.com/office/drawing/2014/main" id="{88757F15-1772-2B0A-FE95-F4D7F2FA46EA}"/>
                    </a:ext>
                  </a:extLst>
                </xdr:cNvPr>
                <xdr:cNvGraphicFramePr/>
              </xdr:nvGraphicFramePr>
              <xdr:xfrm>
                <a:off x="13062857" y="1452823"/>
                <a:ext cx="3007179" cy="1908141"/>
              </xdr:xfrm>
              <a:graphic>
                <a:graphicData uri="http://schemas.openxmlformats.org/drawingml/2006/chart">
                  <c:chart xmlns:c="http://schemas.openxmlformats.org/drawingml/2006/chart" xmlns:r="http://schemas.openxmlformats.org/officeDocument/2006/relationships" r:id="rId32"/>
                </a:graphicData>
              </a:graphic>
            </xdr:graphicFrame>
            <xdr:sp macro="" textlink="">
              <xdr:nvSpPr>
                <xdr:cNvPr id="41" name="TextBox 40">
                  <a:extLst>
                    <a:ext uri="{FF2B5EF4-FFF2-40B4-BE49-F238E27FC236}">
                      <a16:creationId xmlns:a16="http://schemas.microsoft.com/office/drawing/2014/main" id="{3182D33A-9F92-0286-7D27-97345CF7105B}"/>
                    </a:ext>
                  </a:extLst>
                </xdr:cNvPr>
                <xdr:cNvSpPr txBox="1"/>
              </xdr:nvSpPr>
              <xdr:spPr>
                <a:xfrm>
                  <a:off x="14000129" y="2143124"/>
                  <a:ext cx="1152015" cy="747195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ctr"/>
                  <a:r>
                    <a:rPr lang="en-IE" sz="1000" b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rPr>
                    <a:t>Gross </a:t>
                  </a:r>
                  <a:r>
                    <a:rPr lang="en-IE" sz="1000" b="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rPr>
                    <a:t>Electricity Supply in 2023</a:t>
                  </a:r>
                  <a:endParaRPr lang="en-IE" sz="1000" b="0">
                    <a:solidFill>
                      <a:schemeClr val="tx1">
                        <a:lumMod val="65000"/>
                        <a:lumOff val="35000"/>
                      </a:schemeClr>
                    </a:solidFill>
                  </a:endParaRPr>
                </a:p>
                <a:p>
                  <a:pPr algn="ctr"/>
                  <a:r>
                    <a:rPr lang="en-IE" sz="1100" b="1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rPr>
                    <a:t>34.6 TWh</a:t>
                  </a:r>
                </a:p>
              </xdr:txBody>
            </xdr:sp>
          </xdr:grpSp>
        </xdr:grpSp>
      </xdr:grpSp>
      <xdr:cxnSp macro="">
        <xdr:nvCxnSpPr>
          <xdr:cNvPr id="35" name="Straight Arrow Connector 34">
            <a:extLst>
              <a:ext uri="{FF2B5EF4-FFF2-40B4-BE49-F238E27FC236}">
                <a16:creationId xmlns:a16="http://schemas.microsoft.com/office/drawing/2014/main" id="{FCD6CFDA-4811-D41C-E92F-2332868289A7}"/>
              </a:ext>
            </a:extLst>
          </xdr:cNvPr>
          <xdr:cNvCxnSpPr/>
        </xdr:nvCxnSpPr>
        <xdr:spPr>
          <a:xfrm>
            <a:off x="10280152" y="4488200"/>
            <a:ext cx="5485969" cy="0"/>
          </a:xfrm>
          <a:prstGeom prst="straightConnector1">
            <a:avLst/>
          </a:prstGeom>
          <a:ln w="12700">
            <a:solidFill>
              <a:srgbClr val="00B050"/>
            </a:solidFill>
            <a:prstDash val="dash"/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5</xdr:col>
      <xdr:colOff>84667</xdr:colOff>
      <xdr:row>581</xdr:row>
      <xdr:rowOff>105833</xdr:rowOff>
    </xdr:from>
    <xdr:to>
      <xdr:col>15</xdr:col>
      <xdr:colOff>382518</xdr:colOff>
      <xdr:row>594</xdr:row>
      <xdr:rowOff>113231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7AF72A04-A47B-4562-91C6-3CE018EF8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434667" y="107279722"/>
          <a:ext cx="6436184" cy="2392176"/>
        </a:xfrm>
        <a:prstGeom prst="rect">
          <a:avLst/>
        </a:prstGeom>
      </xdr:spPr>
    </xdr:pic>
    <xdr:clientData/>
  </xdr:twoCellAnchor>
  <xdr:twoCellAnchor editAs="oneCell">
    <xdr:from>
      <xdr:col>16</xdr:col>
      <xdr:colOff>21166</xdr:colOff>
      <xdr:row>581</xdr:row>
      <xdr:rowOff>119944</xdr:rowOff>
    </xdr:from>
    <xdr:to>
      <xdr:col>25</xdr:col>
      <xdr:colOff>33231</xdr:colOff>
      <xdr:row>595</xdr:row>
      <xdr:rowOff>1663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C53D5A7-97CD-128D-53A0-EADAA2B9B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123333" y="107293833"/>
          <a:ext cx="5536565" cy="2447925"/>
        </a:xfrm>
        <a:prstGeom prst="rect">
          <a:avLst/>
        </a:prstGeom>
      </xdr:spPr>
    </xdr:pic>
    <xdr:clientData/>
  </xdr:twoCellAnchor>
  <xdr:twoCellAnchor>
    <xdr:from>
      <xdr:col>5</xdr:col>
      <xdr:colOff>380907</xdr:colOff>
      <xdr:row>603</xdr:row>
      <xdr:rowOff>52285</xdr:rowOff>
    </xdr:from>
    <xdr:to>
      <xdr:col>16</xdr:col>
      <xdr:colOff>436473</xdr:colOff>
      <xdr:row>630</xdr:row>
      <xdr:rowOff>174811</xdr:rowOff>
    </xdr:to>
    <xdr:grpSp>
      <xdr:nvGrpSpPr>
        <xdr:cNvPr id="46" name="Group 45">
          <a:extLst>
            <a:ext uri="{FF2B5EF4-FFF2-40B4-BE49-F238E27FC236}">
              <a16:creationId xmlns:a16="http://schemas.microsoft.com/office/drawing/2014/main" id="{10F8E840-7315-4086-AB36-73FEFC66B973}"/>
            </a:ext>
          </a:extLst>
        </xdr:cNvPr>
        <xdr:cNvGrpSpPr/>
      </xdr:nvGrpSpPr>
      <xdr:grpSpPr>
        <a:xfrm>
          <a:off x="6739978" y="110152214"/>
          <a:ext cx="6840995" cy="5021097"/>
          <a:chOff x="11239067" y="3268374"/>
          <a:chExt cx="6476537" cy="5029622"/>
        </a:xfrm>
      </xdr:grpSpPr>
      <xdr:graphicFrame macro="">
        <xdr:nvGraphicFramePr>
          <xdr:cNvPr id="47" name="Chart 46">
            <a:extLst>
              <a:ext uri="{FF2B5EF4-FFF2-40B4-BE49-F238E27FC236}">
                <a16:creationId xmlns:a16="http://schemas.microsoft.com/office/drawing/2014/main" id="{99E1C172-396F-B67F-14DF-E01CAA2A5F2F}"/>
              </a:ext>
            </a:extLst>
          </xdr:cNvPr>
          <xdr:cNvGraphicFramePr/>
        </xdr:nvGraphicFramePr>
        <xdr:xfrm>
          <a:off x="11239067" y="6137996"/>
          <a:ext cx="64419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5"/>
          </a:graphicData>
        </a:graphic>
      </xdr:graphicFrame>
      <xdr:grpSp>
        <xdr:nvGrpSpPr>
          <xdr:cNvPr id="48" name="Group 47">
            <a:extLst>
              <a:ext uri="{FF2B5EF4-FFF2-40B4-BE49-F238E27FC236}">
                <a16:creationId xmlns:a16="http://schemas.microsoft.com/office/drawing/2014/main" id="{165BE363-0BA2-1DA4-CCDB-3105544EBF6E}"/>
              </a:ext>
            </a:extLst>
          </xdr:cNvPr>
          <xdr:cNvGrpSpPr/>
        </xdr:nvGrpSpPr>
        <xdr:grpSpPr>
          <a:xfrm>
            <a:off x="11273704" y="3268374"/>
            <a:ext cx="6441900" cy="2976119"/>
            <a:chOff x="11143817" y="2757487"/>
            <a:chExt cx="6441900" cy="2976119"/>
          </a:xfrm>
        </xdr:grpSpPr>
        <xdr:graphicFrame macro="">
          <xdr:nvGraphicFramePr>
            <xdr:cNvPr id="49" name="Chart 48">
              <a:extLst>
                <a:ext uri="{FF2B5EF4-FFF2-40B4-BE49-F238E27FC236}">
                  <a16:creationId xmlns:a16="http://schemas.microsoft.com/office/drawing/2014/main" id="{7C693C26-8807-7B71-4636-479BA98E4F67}"/>
                </a:ext>
              </a:extLst>
            </xdr:cNvPr>
            <xdr:cNvGraphicFramePr/>
          </xdr:nvGraphicFramePr>
          <xdr:xfrm>
            <a:off x="11143817" y="2757487"/>
            <a:ext cx="6441900" cy="297611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6"/>
            </a:graphicData>
          </a:graphic>
        </xdr:graphicFrame>
        <xdr:sp macro="" textlink="">
          <xdr:nvSpPr>
            <xdr:cNvPr id="50" name="TextBox 49">
              <a:extLst>
                <a:ext uri="{FF2B5EF4-FFF2-40B4-BE49-F238E27FC236}">
                  <a16:creationId xmlns:a16="http://schemas.microsoft.com/office/drawing/2014/main" id="{960A8DA8-97E9-0E9C-8A68-7314E957A7AA}"/>
                </a:ext>
              </a:extLst>
            </xdr:cNvPr>
            <xdr:cNvSpPr txBox="1"/>
          </xdr:nvSpPr>
          <xdr:spPr>
            <a:xfrm>
              <a:off x="15205101" y="3810000"/>
              <a:ext cx="524277" cy="468013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12700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IE" sz="1000" b="1"/>
                <a:t>6 GW</a:t>
              </a:r>
            </a:p>
            <a:p>
              <a:pPr algn="ctr"/>
              <a:r>
                <a:rPr lang="en-IE" sz="800"/>
                <a:t>2025</a:t>
              </a:r>
            </a:p>
            <a:p>
              <a:pPr algn="ctr"/>
              <a:r>
                <a:rPr lang="en-IE" sz="600"/>
                <a:t>CAP</a:t>
              </a:r>
              <a:r>
                <a:rPr lang="en-IE" sz="600" baseline="0"/>
                <a:t> </a:t>
              </a:r>
              <a:r>
                <a:rPr lang="en-IE" sz="600"/>
                <a:t>Target</a:t>
              </a:r>
            </a:p>
          </xdr:txBody>
        </xdr:sp>
        <xdr:sp macro="" textlink="">
          <xdr:nvSpPr>
            <xdr:cNvPr id="51" name="TextBox 50">
              <a:extLst>
                <a:ext uri="{FF2B5EF4-FFF2-40B4-BE49-F238E27FC236}">
                  <a16:creationId xmlns:a16="http://schemas.microsoft.com/office/drawing/2014/main" id="{0DB970B7-9781-9C48-43C1-E5D40F7D0517}"/>
                </a:ext>
              </a:extLst>
            </xdr:cNvPr>
            <xdr:cNvSpPr txBox="1"/>
          </xdr:nvSpPr>
          <xdr:spPr>
            <a:xfrm>
              <a:off x="16194225" y="3170235"/>
              <a:ext cx="543320" cy="561949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12700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ctr"/>
              <a:r>
                <a:rPr lang="en-IE" sz="1000" b="1"/>
                <a:t>5 GW</a:t>
              </a:r>
            </a:p>
            <a:p>
              <a:pPr algn="ctr"/>
              <a:r>
                <a:rPr lang="en-IE" sz="800"/>
                <a:t>2030</a:t>
              </a:r>
              <a:endParaRPr lang="en-IE" sz="800" baseline="0"/>
            </a:p>
            <a:p>
              <a:pPr algn="ctr"/>
              <a:r>
                <a:rPr lang="en-IE" sz="600"/>
                <a:t>Offshore</a:t>
              </a:r>
            </a:p>
            <a:p>
              <a:pPr algn="ctr"/>
              <a:r>
                <a:rPr lang="en-IE" sz="600"/>
                <a:t>CAP</a:t>
              </a:r>
              <a:r>
                <a:rPr lang="en-IE" sz="600" baseline="0"/>
                <a:t> </a:t>
              </a:r>
              <a:r>
                <a:rPr lang="en-IE" sz="600"/>
                <a:t>Target</a:t>
              </a:r>
            </a:p>
          </xdr:txBody>
        </xdr:sp>
        <xdr:cxnSp macro="">
          <xdr:nvCxnSpPr>
            <xdr:cNvPr id="52" name="Straight Arrow Connector 51">
              <a:extLst>
                <a:ext uri="{FF2B5EF4-FFF2-40B4-BE49-F238E27FC236}">
                  <a16:creationId xmlns:a16="http://schemas.microsoft.com/office/drawing/2014/main" id="{44CEA6C3-95C4-B067-C82B-762B0EB76E6C}"/>
                </a:ext>
              </a:extLst>
            </xdr:cNvPr>
            <xdr:cNvCxnSpPr/>
          </xdr:nvCxnSpPr>
          <xdr:spPr>
            <a:xfrm>
              <a:off x="15728660" y="4278313"/>
              <a:ext cx="495785" cy="547685"/>
            </a:xfrm>
            <a:prstGeom prst="straightConnector1">
              <a:avLst/>
            </a:prstGeom>
            <a:ln w="12700">
              <a:solidFill>
                <a:schemeClr val="tx1"/>
              </a:solidFill>
              <a:tailEnd type="oval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3" name="Straight Arrow Connector 52">
              <a:extLst>
                <a:ext uri="{FF2B5EF4-FFF2-40B4-BE49-F238E27FC236}">
                  <a16:creationId xmlns:a16="http://schemas.microsoft.com/office/drawing/2014/main" id="{92886B24-29E2-23B1-9BFA-9D99B513C041}"/>
                </a:ext>
              </a:extLst>
            </xdr:cNvPr>
            <xdr:cNvCxnSpPr>
              <a:stCxn id="51" idx="3"/>
            </xdr:cNvCxnSpPr>
          </xdr:nvCxnSpPr>
          <xdr:spPr>
            <a:xfrm>
              <a:off x="16737545" y="3451210"/>
              <a:ext cx="596519" cy="1605"/>
            </a:xfrm>
            <a:prstGeom prst="straightConnector1">
              <a:avLst/>
            </a:prstGeom>
            <a:ln w="12700">
              <a:solidFill>
                <a:schemeClr val="tx1"/>
              </a:solidFill>
              <a:tailEnd type="oval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4" name="Straight Arrow Connector 53">
              <a:extLst>
                <a:ext uri="{FF2B5EF4-FFF2-40B4-BE49-F238E27FC236}">
                  <a16:creationId xmlns:a16="http://schemas.microsoft.com/office/drawing/2014/main" id="{BDB79D4E-C4C5-5881-07CE-1BACE423CBCD}"/>
                </a:ext>
              </a:extLst>
            </xdr:cNvPr>
            <xdr:cNvCxnSpPr/>
          </xdr:nvCxnSpPr>
          <xdr:spPr>
            <a:xfrm flipV="1">
              <a:off x="16846146" y="4556125"/>
              <a:ext cx="487917" cy="190500"/>
            </a:xfrm>
            <a:prstGeom prst="straightConnector1">
              <a:avLst/>
            </a:prstGeom>
            <a:ln w="12700">
              <a:solidFill>
                <a:schemeClr val="tx1"/>
              </a:solidFill>
              <a:tailEnd type="oval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5" name="TextBox 54">
              <a:extLst>
                <a:ext uri="{FF2B5EF4-FFF2-40B4-BE49-F238E27FC236}">
                  <a16:creationId xmlns:a16="http://schemas.microsoft.com/office/drawing/2014/main" id="{64C0E450-D737-1D50-E5EB-F9FFB8C8B831}"/>
                </a:ext>
              </a:extLst>
            </xdr:cNvPr>
            <xdr:cNvSpPr txBox="1"/>
          </xdr:nvSpPr>
          <xdr:spPr>
            <a:xfrm>
              <a:off x="16546783" y="4494208"/>
              <a:ext cx="543320" cy="561949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12700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ctr"/>
              <a:r>
                <a:rPr lang="en-IE" sz="1000" b="1"/>
                <a:t>9 GW</a:t>
              </a:r>
            </a:p>
            <a:p>
              <a:pPr algn="ctr"/>
              <a:r>
                <a:rPr lang="en-IE" sz="800"/>
                <a:t>2030</a:t>
              </a:r>
              <a:endParaRPr lang="en-IE" sz="800" baseline="0"/>
            </a:p>
            <a:p>
              <a:pPr algn="ctr"/>
              <a:r>
                <a:rPr lang="en-IE" sz="600"/>
                <a:t>Onshore</a:t>
              </a:r>
            </a:p>
            <a:p>
              <a:pPr algn="ctr"/>
              <a:r>
                <a:rPr lang="en-IE" sz="600"/>
                <a:t>CAP</a:t>
              </a:r>
              <a:r>
                <a:rPr lang="en-IE" sz="600" baseline="0"/>
                <a:t> </a:t>
              </a:r>
              <a:r>
                <a:rPr lang="en-IE" sz="600"/>
                <a:t>Target</a:t>
              </a:r>
            </a:p>
          </xdr:txBody>
        </xdr:sp>
      </xdr:grpSp>
    </xdr:grpSp>
    <xdr:clientData/>
  </xdr:twoCellAnchor>
  <xdr:twoCellAnchor>
    <xdr:from>
      <xdr:col>9</xdr:col>
      <xdr:colOff>488169</xdr:colOff>
      <xdr:row>655</xdr:row>
      <xdr:rowOff>111587</xdr:rowOff>
    </xdr:from>
    <xdr:to>
      <xdr:col>20</xdr:col>
      <xdr:colOff>302562</xdr:colOff>
      <xdr:row>680</xdr:row>
      <xdr:rowOff>29154</xdr:rowOff>
    </xdr:to>
    <xdr:grpSp>
      <xdr:nvGrpSpPr>
        <xdr:cNvPr id="56" name="Group 55">
          <a:extLst>
            <a:ext uri="{FF2B5EF4-FFF2-40B4-BE49-F238E27FC236}">
              <a16:creationId xmlns:a16="http://schemas.microsoft.com/office/drawing/2014/main" id="{64DADF80-B2B7-4D7B-9666-960DC4175896}"/>
            </a:ext>
          </a:extLst>
        </xdr:cNvPr>
        <xdr:cNvGrpSpPr/>
      </xdr:nvGrpSpPr>
      <xdr:grpSpPr>
        <a:xfrm>
          <a:off x="9314669" y="119673016"/>
          <a:ext cx="6599822" cy="4453281"/>
          <a:chOff x="8174470" y="6182374"/>
          <a:chExt cx="6481894" cy="4684268"/>
        </a:xfrm>
      </xdr:grpSpPr>
      <xdr:graphicFrame macro="">
        <xdr:nvGraphicFramePr>
          <xdr:cNvPr id="57" name="Chart 56">
            <a:extLst>
              <a:ext uri="{FF2B5EF4-FFF2-40B4-BE49-F238E27FC236}">
                <a16:creationId xmlns:a16="http://schemas.microsoft.com/office/drawing/2014/main" id="{E06849ED-4A84-5FDB-701C-511854D99875}"/>
              </a:ext>
            </a:extLst>
          </xdr:cNvPr>
          <xdr:cNvGraphicFramePr/>
        </xdr:nvGraphicFramePr>
        <xdr:xfrm>
          <a:off x="8174470" y="8346642"/>
          <a:ext cx="6480000" cy="252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7"/>
          </a:graphicData>
        </a:graphic>
      </xdr:graphicFrame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id="{C0230C87-02CF-6C45-C77B-2E69A22FB7BC}"/>
              </a:ext>
            </a:extLst>
          </xdr:cNvPr>
          <xdr:cNvSpPr txBox="1"/>
        </xdr:nvSpPr>
        <xdr:spPr>
          <a:xfrm>
            <a:off x="13000252" y="9722066"/>
            <a:ext cx="691471" cy="405367"/>
          </a:xfrm>
          <a:prstGeom prst="rect">
            <a:avLst/>
          </a:prstGeom>
          <a:solidFill>
            <a:schemeClr val="bg1">
              <a:lumMod val="95000"/>
            </a:schemeClr>
          </a:solidFill>
          <a:ln w="12700"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spAutoFit/>
          </a:bodyPr>
          <a:lstStyle/>
          <a:p>
            <a:pPr algn="ctr"/>
            <a:r>
              <a:rPr lang="en-IE" sz="1000" b="1"/>
              <a:t>0.73</a:t>
            </a:r>
            <a:r>
              <a:rPr lang="en-IE" sz="1000" b="1" baseline="0"/>
              <a:t> TWh</a:t>
            </a:r>
          </a:p>
          <a:p>
            <a:pPr algn="ctr"/>
            <a:r>
              <a:rPr lang="en-IE" sz="1000" baseline="0"/>
              <a:t>in 2024</a:t>
            </a:r>
            <a:endParaRPr lang="en-IE" sz="1000"/>
          </a:p>
        </xdr:txBody>
      </xdr: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EA90E712-D323-2F09-C03B-43A835C5E4AD}"/>
              </a:ext>
            </a:extLst>
          </xdr:cNvPr>
          <xdr:cNvSpPr txBox="1"/>
        </xdr:nvSpPr>
        <xdr:spPr>
          <a:xfrm>
            <a:off x="10383909" y="9722066"/>
            <a:ext cx="691472" cy="405367"/>
          </a:xfrm>
          <a:prstGeom prst="rect">
            <a:avLst/>
          </a:prstGeom>
          <a:solidFill>
            <a:schemeClr val="bg1">
              <a:lumMod val="95000"/>
            </a:schemeClr>
          </a:solidFill>
          <a:ln w="12700"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spAutoFit/>
          </a:bodyPr>
          <a:lstStyle/>
          <a:p>
            <a:pPr algn="ctr"/>
            <a:r>
              <a:rPr lang="en-IE" sz="1000" b="1"/>
              <a:t>0.41</a:t>
            </a:r>
            <a:r>
              <a:rPr lang="en-IE" sz="1000" b="1" baseline="0"/>
              <a:t> TWh</a:t>
            </a:r>
          </a:p>
          <a:p>
            <a:pPr algn="ctr"/>
            <a:r>
              <a:rPr lang="en-IE" sz="1000" baseline="0"/>
              <a:t>in 2023</a:t>
            </a:r>
            <a:endParaRPr lang="en-IE" sz="1000"/>
          </a:p>
        </xdr:txBody>
      </xdr:sp>
      <xdr:graphicFrame macro="">
        <xdr:nvGraphicFramePr>
          <xdr:cNvPr id="60" name="Chart 59">
            <a:extLst>
              <a:ext uri="{FF2B5EF4-FFF2-40B4-BE49-F238E27FC236}">
                <a16:creationId xmlns:a16="http://schemas.microsoft.com/office/drawing/2014/main" id="{A8D5AFE5-DF90-DB4E-8C88-789F6BA51D6A}"/>
              </a:ext>
            </a:extLst>
          </xdr:cNvPr>
          <xdr:cNvGraphicFramePr/>
        </xdr:nvGraphicFramePr>
        <xdr:xfrm>
          <a:off x="8175260" y="6184539"/>
          <a:ext cx="360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8"/>
          </a:graphicData>
        </a:graphic>
      </xdr:graphicFrame>
      <xdr:graphicFrame macro="">
        <xdr:nvGraphicFramePr>
          <xdr:cNvPr id="61" name="Chart 60">
            <a:extLst>
              <a:ext uri="{FF2B5EF4-FFF2-40B4-BE49-F238E27FC236}">
                <a16:creationId xmlns:a16="http://schemas.microsoft.com/office/drawing/2014/main" id="{60AF21FE-2A7C-AE5C-4A64-B14AAB627427}"/>
              </a:ext>
            </a:extLst>
          </xdr:cNvPr>
          <xdr:cNvGraphicFramePr/>
        </xdr:nvGraphicFramePr>
        <xdr:xfrm>
          <a:off x="11776364" y="6182374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9"/>
          </a:graphicData>
        </a:graphic>
      </xdr:graphicFrame>
      <xdr:sp macro="" textlink="">
        <xdr:nvSpPr>
          <xdr:cNvPr id="62" name="TextBox 61">
            <a:extLst>
              <a:ext uri="{FF2B5EF4-FFF2-40B4-BE49-F238E27FC236}">
                <a16:creationId xmlns:a16="http://schemas.microsoft.com/office/drawing/2014/main" id="{4390EC91-73EF-6B56-09A7-7F7FDA99397E}"/>
              </a:ext>
            </a:extLst>
          </xdr:cNvPr>
          <xdr:cNvSpPr txBox="1"/>
        </xdr:nvSpPr>
        <xdr:spPr>
          <a:xfrm>
            <a:off x="12818342" y="6852949"/>
            <a:ext cx="833112" cy="7968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IE" sz="1200" b="1">
                <a:solidFill>
                  <a:schemeClr val="tx1">
                    <a:lumMod val="75000"/>
                    <a:lumOff val="25000"/>
                  </a:schemeClr>
                </a:solidFill>
              </a:rPr>
              <a:t>0.65 TWh</a:t>
            </a:r>
          </a:p>
          <a:p>
            <a:pPr algn="ctr"/>
            <a:r>
              <a:rPr lang="en-IE" sz="1100">
                <a:solidFill>
                  <a:schemeClr val="tx1">
                    <a:lumMod val="75000"/>
                    <a:lumOff val="25000"/>
                  </a:schemeClr>
                </a:solidFill>
              </a:rPr>
              <a:t>Solar-PV</a:t>
            </a:r>
            <a:endParaRPr lang="en-IE" sz="1100" baseline="0">
              <a:solidFill>
                <a:schemeClr val="tx1">
                  <a:lumMod val="75000"/>
                  <a:lumOff val="25000"/>
                </a:schemeClr>
              </a:solidFill>
            </a:endParaRPr>
          </a:p>
          <a:p>
            <a:pPr algn="ctr"/>
            <a:r>
              <a:rPr lang="en-IE" sz="11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Generation</a:t>
            </a:r>
          </a:p>
          <a:p>
            <a:pPr algn="ctr"/>
            <a:r>
              <a:rPr lang="en-IE" sz="11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in 2023</a:t>
            </a:r>
            <a:endParaRPr lang="en-IE" sz="1100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</xdr:grpSp>
    <xdr:clientData/>
  </xdr:twoCellAnchor>
  <xdr:oneCellAnchor>
    <xdr:from>
      <xdr:col>5</xdr:col>
      <xdr:colOff>220769</xdr:colOff>
      <xdr:row>719</xdr:row>
      <xdr:rowOff>152201</xdr:rowOff>
    </xdr:from>
    <xdr:ext cx="6492399" cy="1704750"/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F7FF8F12-4616-47D8-AB0A-9823165A0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oneCellAnchor>
  <xdr:oneCellAnchor>
    <xdr:from>
      <xdr:col>5</xdr:col>
      <xdr:colOff>246503</xdr:colOff>
      <xdr:row>700</xdr:row>
      <xdr:rowOff>149661</xdr:rowOff>
    </xdr:from>
    <xdr:ext cx="6497765" cy="2043584"/>
    <xdr:grpSp>
      <xdr:nvGrpSpPr>
        <xdr:cNvPr id="64" name="Group 63">
          <a:extLst>
            <a:ext uri="{FF2B5EF4-FFF2-40B4-BE49-F238E27FC236}">
              <a16:creationId xmlns:a16="http://schemas.microsoft.com/office/drawing/2014/main" id="{8A9DC37C-93E7-4BDB-8FE3-C32B465FF6D1}"/>
            </a:ext>
          </a:extLst>
        </xdr:cNvPr>
        <xdr:cNvGrpSpPr/>
      </xdr:nvGrpSpPr>
      <xdr:grpSpPr>
        <a:xfrm>
          <a:off x="6605574" y="127975161"/>
          <a:ext cx="6497765" cy="2043584"/>
          <a:chOff x="6874782" y="4767262"/>
          <a:chExt cx="6468661" cy="2160000"/>
        </a:xfrm>
      </xdr:grpSpPr>
      <mc:AlternateContent xmlns:mc="http://schemas.openxmlformats.org/markup-compatibility/2006">
        <mc:Choice xmlns:cx1="http://schemas.microsoft.com/office/drawing/2015/9/8/chartex" Requires="cx1">
          <xdr:graphicFrame macro="">
            <xdr:nvGraphicFramePr>
              <xdr:cNvPr id="65" name="Chart 64">
                <a:extLst>
                  <a:ext uri="{FF2B5EF4-FFF2-40B4-BE49-F238E27FC236}">
                    <a16:creationId xmlns:a16="http://schemas.microsoft.com/office/drawing/2014/main" id="{7367D25B-A5D2-DF88-E162-6255324124EB}"/>
                  </a:ext>
                </a:extLst>
              </xdr:cNvPr>
              <xdr:cNvGraphicFramePr/>
            </xdr:nvGraphicFramePr>
            <xdr:xfrm>
              <a:off x="6874782" y="4767262"/>
              <a:ext cx="6468661" cy="2160000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41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6874782" y="4767262"/>
                <a:ext cx="6468661" cy="216000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n-IE" sz="1100"/>
                  <a:t>This chart isn't available in your version of Excel.
Editing this shape or saving this workbook into a different file format will permanently break the chart.</a:t>
                </a:r>
              </a:p>
            </xdr:txBody>
          </xdr:sp>
        </mc:Fallback>
      </mc:AlternateContent>
      <xdr:sp macro="" textlink="">
        <xdr:nvSpPr>
          <xdr:cNvPr id="66" name="Rectangle 65">
            <a:extLst>
              <a:ext uri="{FF2B5EF4-FFF2-40B4-BE49-F238E27FC236}">
                <a16:creationId xmlns:a16="http://schemas.microsoft.com/office/drawing/2014/main" id="{0ADC6CEF-DB48-E8C3-0A2B-2894766CA9A7}"/>
              </a:ext>
            </a:extLst>
          </xdr:cNvPr>
          <xdr:cNvSpPr/>
        </xdr:nvSpPr>
        <xdr:spPr>
          <a:xfrm>
            <a:off x="7226527" y="5114192"/>
            <a:ext cx="5031240" cy="1512487"/>
          </a:xfrm>
          <a:prstGeom prst="rect">
            <a:avLst/>
          </a:prstGeom>
          <a:solidFill>
            <a:schemeClr val="accent5">
              <a:lumMod val="50000"/>
              <a:alpha val="1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67" name="Arrow: Down 66">
            <a:extLst>
              <a:ext uri="{FF2B5EF4-FFF2-40B4-BE49-F238E27FC236}">
                <a16:creationId xmlns:a16="http://schemas.microsoft.com/office/drawing/2014/main" id="{C6584C7B-6170-3FFB-369F-63B2DEBD7BB2}"/>
              </a:ext>
            </a:extLst>
          </xdr:cNvPr>
          <xdr:cNvSpPr/>
        </xdr:nvSpPr>
        <xdr:spPr>
          <a:xfrm rot="10800000" flipV="1">
            <a:off x="7592467" y="5157483"/>
            <a:ext cx="277645" cy="576035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68" name="TextBox 67">
            <a:extLst>
              <a:ext uri="{FF2B5EF4-FFF2-40B4-BE49-F238E27FC236}">
                <a16:creationId xmlns:a16="http://schemas.microsoft.com/office/drawing/2014/main" id="{23AEE178-F4A9-7E2C-2D87-349A17006AFE}"/>
              </a:ext>
            </a:extLst>
          </xdr:cNvPr>
          <xdr:cNvSpPr txBox="1"/>
        </xdr:nvSpPr>
        <xdr:spPr>
          <a:xfrm>
            <a:off x="7462387" y="5751745"/>
            <a:ext cx="472704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-1.30</a:t>
            </a:r>
          </a:p>
        </xdr:txBody>
      </xdr:sp>
      <xdr:sp macro="" textlink="">
        <xdr:nvSpPr>
          <xdr:cNvPr id="69" name="Arrow: Down 68">
            <a:extLst>
              <a:ext uri="{FF2B5EF4-FFF2-40B4-BE49-F238E27FC236}">
                <a16:creationId xmlns:a16="http://schemas.microsoft.com/office/drawing/2014/main" id="{FA42793D-7141-CF53-63F8-21D32669B86B}"/>
              </a:ext>
            </a:extLst>
          </xdr:cNvPr>
          <xdr:cNvSpPr/>
        </xdr:nvSpPr>
        <xdr:spPr>
          <a:xfrm rot="10800000" flipV="1">
            <a:off x="8591533" y="5799667"/>
            <a:ext cx="277645" cy="382210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73" name="TextBox 72">
            <a:extLst>
              <a:ext uri="{FF2B5EF4-FFF2-40B4-BE49-F238E27FC236}">
                <a16:creationId xmlns:a16="http://schemas.microsoft.com/office/drawing/2014/main" id="{52731255-BE9A-CCC9-255D-068008C612C7}"/>
              </a:ext>
            </a:extLst>
          </xdr:cNvPr>
          <xdr:cNvSpPr txBox="1"/>
        </xdr:nvSpPr>
        <xdr:spPr>
          <a:xfrm>
            <a:off x="8478463" y="6173262"/>
            <a:ext cx="475350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-0.87</a:t>
            </a:r>
          </a:p>
        </xdr:txBody>
      </xdr:sp>
      <xdr:sp macro="" textlink="">
        <xdr:nvSpPr>
          <xdr:cNvPr id="74" name="Arrow: Down 73">
            <a:extLst>
              <a:ext uri="{FF2B5EF4-FFF2-40B4-BE49-F238E27FC236}">
                <a16:creationId xmlns:a16="http://schemas.microsoft.com/office/drawing/2014/main" id="{9891DFFA-78A7-6212-E799-C49ECB3DD7A1}"/>
              </a:ext>
            </a:extLst>
          </xdr:cNvPr>
          <xdr:cNvSpPr/>
        </xdr:nvSpPr>
        <xdr:spPr>
          <a:xfrm rot="10800000" flipV="1">
            <a:off x="9598536" y="6053667"/>
            <a:ext cx="280290" cy="254152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75" name="Arrow: Down 74">
            <a:extLst>
              <a:ext uri="{FF2B5EF4-FFF2-40B4-BE49-F238E27FC236}">
                <a16:creationId xmlns:a16="http://schemas.microsoft.com/office/drawing/2014/main" id="{598389FB-FCAD-9F26-B3D0-CBD1C09ABE7B}"/>
              </a:ext>
            </a:extLst>
          </xdr:cNvPr>
          <xdr:cNvSpPr/>
        </xdr:nvSpPr>
        <xdr:spPr>
          <a:xfrm rot="10800000" flipV="1">
            <a:off x="10618771" y="6142567"/>
            <a:ext cx="277645" cy="254152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76" name="Arrow: Down 75">
            <a:extLst>
              <a:ext uri="{FF2B5EF4-FFF2-40B4-BE49-F238E27FC236}">
                <a16:creationId xmlns:a16="http://schemas.microsoft.com/office/drawing/2014/main" id="{2D0DF62C-7251-7B9B-C0BE-BA7617A83148}"/>
              </a:ext>
            </a:extLst>
          </xdr:cNvPr>
          <xdr:cNvSpPr/>
        </xdr:nvSpPr>
        <xdr:spPr>
          <a:xfrm rot="10800000" flipV="1">
            <a:off x="11623128" y="6183842"/>
            <a:ext cx="277645" cy="254152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77" name="Arrow: Down 76">
            <a:extLst>
              <a:ext uri="{FF2B5EF4-FFF2-40B4-BE49-F238E27FC236}">
                <a16:creationId xmlns:a16="http://schemas.microsoft.com/office/drawing/2014/main" id="{7F9D84E1-AE17-4D49-9AAB-62394DDEB65F}"/>
              </a:ext>
            </a:extLst>
          </xdr:cNvPr>
          <xdr:cNvSpPr/>
        </xdr:nvSpPr>
        <xdr:spPr>
          <a:xfrm rot="10800000" flipV="1">
            <a:off x="12614256" y="5166784"/>
            <a:ext cx="280291" cy="1214966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>
              <a:lumMod val="9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78" name="TextBox 77">
            <a:extLst>
              <a:ext uri="{FF2B5EF4-FFF2-40B4-BE49-F238E27FC236}">
                <a16:creationId xmlns:a16="http://schemas.microsoft.com/office/drawing/2014/main" id="{350DA5BC-3B73-5FE7-8127-20593F87EAB4}"/>
              </a:ext>
            </a:extLst>
          </xdr:cNvPr>
          <xdr:cNvSpPr txBox="1"/>
        </xdr:nvSpPr>
        <xdr:spPr>
          <a:xfrm>
            <a:off x="9472239" y="6341537"/>
            <a:ext cx="475350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-0.28</a:t>
            </a:r>
          </a:p>
        </xdr:txBody>
      </xdr:sp>
      <xdr:sp macro="" textlink="">
        <xdr:nvSpPr>
          <xdr:cNvPr id="79" name="TextBox 78">
            <a:extLst>
              <a:ext uri="{FF2B5EF4-FFF2-40B4-BE49-F238E27FC236}">
                <a16:creationId xmlns:a16="http://schemas.microsoft.com/office/drawing/2014/main" id="{6CE1FA27-B22A-92DA-8FF3-0128A2CF09B5}"/>
              </a:ext>
            </a:extLst>
          </xdr:cNvPr>
          <xdr:cNvSpPr txBox="1"/>
        </xdr:nvSpPr>
        <xdr:spPr>
          <a:xfrm>
            <a:off x="10497764" y="6382812"/>
            <a:ext cx="475350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-0.10</a:t>
            </a:r>
          </a:p>
        </xdr:txBody>
      </xdr:sp>
      <xdr:sp macro="" textlink="">
        <xdr:nvSpPr>
          <xdr:cNvPr id="80" name="TextBox 79">
            <a:extLst>
              <a:ext uri="{FF2B5EF4-FFF2-40B4-BE49-F238E27FC236}">
                <a16:creationId xmlns:a16="http://schemas.microsoft.com/office/drawing/2014/main" id="{74DA9827-1F59-E34B-C4AF-60FD82914737}"/>
              </a:ext>
            </a:extLst>
          </xdr:cNvPr>
          <xdr:cNvSpPr txBox="1"/>
        </xdr:nvSpPr>
        <xdr:spPr>
          <a:xfrm>
            <a:off x="11491539" y="6424087"/>
            <a:ext cx="475350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-0.08</a:t>
            </a:r>
          </a:p>
        </xdr:txBody>
      </xdr:sp>
      <xdr:sp macro="" textlink="">
        <xdr:nvSpPr>
          <xdr:cNvPr id="81" name="TextBox 80">
            <a:extLst>
              <a:ext uri="{FF2B5EF4-FFF2-40B4-BE49-F238E27FC236}">
                <a16:creationId xmlns:a16="http://schemas.microsoft.com/office/drawing/2014/main" id="{D0E085E9-539B-9CEE-79DF-1DA565DC1530}"/>
              </a:ext>
            </a:extLst>
          </xdr:cNvPr>
          <xdr:cNvSpPr txBox="1"/>
        </xdr:nvSpPr>
        <xdr:spPr>
          <a:xfrm>
            <a:off x="12382126" y="6417737"/>
            <a:ext cx="675061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1">
                <a:solidFill>
                  <a:srgbClr val="FF0000"/>
                </a:solidFill>
              </a:rPr>
              <a:t>-2.64 TWh</a:t>
            </a:r>
          </a:p>
        </xdr:txBody>
      </xdr:sp>
    </xdr:grpSp>
    <xdr:clientData/>
  </xdr:oneCellAnchor>
  <xdr:oneCellAnchor>
    <xdr:from>
      <xdr:col>4</xdr:col>
      <xdr:colOff>853118</xdr:colOff>
      <xdr:row>737</xdr:row>
      <xdr:rowOff>34110</xdr:rowOff>
    </xdr:from>
    <xdr:ext cx="6499353" cy="2043584"/>
    <xdr:grpSp>
      <xdr:nvGrpSpPr>
        <xdr:cNvPr id="82" name="Group 81">
          <a:extLst>
            <a:ext uri="{FF2B5EF4-FFF2-40B4-BE49-F238E27FC236}">
              <a16:creationId xmlns:a16="http://schemas.microsoft.com/office/drawing/2014/main" id="{9F138D9A-8678-4FF2-9072-316867A4DF36}"/>
            </a:ext>
          </a:extLst>
        </xdr:cNvPr>
        <xdr:cNvGrpSpPr/>
      </xdr:nvGrpSpPr>
      <xdr:grpSpPr>
        <a:xfrm>
          <a:off x="6350404" y="134590610"/>
          <a:ext cx="6499353" cy="2043584"/>
          <a:chOff x="6726690" y="2181905"/>
          <a:chExt cx="6482722" cy="2160000"/>
        </a:xfrm>
      </xdr:grpSpPr>
      <mc:AlternateContent xmlns:mc="http://schemas.openxmlformats.org/markup-compatibility/2006">
        <mc:Choice xmlns:cx1="http://schemas.microsoft.com/office/drawing/2015/9/8/chartex" Requires="cx1">
          <xdr:graphicFrame macro="">
            <xdr:nvGraphicFramePr>
              <xdr:cNvPr id="83" name="Chart 82">
                <a:extLst>
                  <a:ext uri="{FF2B5EF4-FFF2-40B4-BE49-F238E27FC236}">
                    <a16:creationId xmlns:a16="http://schemas.microsoft.com/office/drawing/2014/main" id="{A376DC33-9474-87A6-C694-8BE0CD16A1F1}"/>
                  </a:ext>
                </a:extLst>
              </xdr:cNvPr>
              <xdr:cNvGraphicFramePr/>
            </xdr:nvGraphicFramePr>
            <xdr:xfrm>
              <a:off x="6726690" y="2181905"/>
              <a:ext cx="6482722" cy="2160000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42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6726690" y="2181905"/>
                <a:ext cx="6482722" cy="216000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n-IE" sz="1100"/>
                  <a:t>This chart isn't available in your version of Excel.
Editing this shape or saving this workbook into a different file format will permanently break the chart.</a:t>
                </a:r>
              </a:p>
            </xdr:txBody>
          </xdr:sp>
        </mc:Fallback>
      </mc:AlternateContent>
      <xdr:sp macro="" textlink="">
        <xdr:nvSpPr>
          <xdr:cNvPr id="84" name="Rectangle 83">
            <a:extLst>
              <a:ext uri="{FF2B5EF4-FFF2-40B4-BE49-F238E27FC236}">
                <a16:creationId xmlns:a16="http://schemas.microsoft.com/office/drawing/2014/main" id="{E12710AC-8771-7733-85AF-D0FE98A061B8}"/>
              </a:ext>
            </a:extLst>
          </xdr:cNvPr>
          <xdr:cNvSpPr/>
        </xdr:nvSpPr>
        <xdr:spPr>
          <a:xfrm>
            <a:off x="7079966" y="2537732"/>
            <a:ext cx="3497812" cy="1492535"/>
          </a:xfrm>
          <a:prstGeom prst="rect">
            <a:avLst/>
          </a:prstGeom>
          <a:solidFill>
            <a:schemeClr val="accent5">
              <a:lumMod val="50000"/>
              <a:alpha val="1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85" name="Rectangle 84">
            <a:extLst>
              <a:ext uri="{FF2B5EF4-FFF2-40B4-BE49-F238E27FC236}">
                <a16:creationId xmlns:a16="http://schemas.microsoft.com/office/drawing/2014/main" id="{9FD48AC4-3092-C9EA-92C7-A741AF7F6DF0}"/>
              </a:ext>
            </a:extLst>
          </xdr:cNvPr>
          <xdr:cNvSpPr/>
        </xdr:nvSpPr>
        <xdr:spPr>
          <a:xfrm>
            <a:off x="10577777" y="2537733"/>
            <a:ext cx="1695866" cy="1496785"/>
          </a:xfrm>
          <a:prstGeom prst="rect">
            <a:avLst/>
          </a:prstGeom>
          <a:solidFill>
            <a:schemeClr val="bg1">
              <a:lumMod val="50000"/>
              <a:alpha val="1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86" name="Arrow: Down 85">
            <a:extLst>
              <a:ext uri="{FF2B5EF4-FFF2-40B4-BE49-F238E27FC236}">
                <a16:creationId xmlns:a16="http://schemas.microsoft.com/office/drawing/2014/main" id="{989F530F-1864-6C19-5537-FF6B4DEE18BD}"/>
              </a:ext>
            </a:extLst>
          </xdr:cNvPr>
          <xdr:cNvSpPr/>
        </xdr:nvSpPr>
        <xdr:spPr>
          <a:xfrm rot="10800000" flipV="1">
            <a:off x="7379005" y="2597267"/>
            <a:ext cx="277645" cy="620822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87" name="TextBox 86">
            <a:extLst>
              <a:ext uri="{FF2B5EF4-FFF2-40B4-BE49-F238E27FC236}">
                <a16:creationId xmlns:a16="http://schemas.microsoft.com/office/drawing/2014/main" id="{8AEF67A3-A8D7-57FD-6C07-DB95471EA837}"/>
              </a:ext>
            </a:extLst>
          </xdr:cNvPr>
          <xdr:cNvSpPr txBox="1"/>
        </xdr:nvSpPr>
        <xdr:spPr>
          <a:xfrm>
            <a:off x="7249680" y="3213256"/>
            <a:ext cx="476484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-1.68</a:t>
            </a:r>
          </a:p>
        </xdr:txBody>
      </xdr:sp>
      <xdr:sp macro="" textlink="">
        <xdr:nvSpPr>
          <xdr:cNvPr id="88" name="Arrow: Down 87">
            <a:extLst>
              <a:ext uri="{FF2B5EF4-FFF2-40B4-BE49-F238E27FC236}">
                <a16:creationId xmlns:a16="http://schemas.microsoft.com/office/drawing/2014/main" id="{B65039E3-2D15-C121-BC19-F08AA8A4B33E}"/>
              </a:ext>
            </a:extLst>
          </xdr:cNvPr>
          <xdr:cNvSpPr/>
        </xdr:nvSpPr>
        <xdr:spPr>
          <a:xfrm rot="10800000" flipV="1">
            <a:off x="8232172" y="3116042"/>
            <a:ext cx="277645" cy="302079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89" name="TextBox 88">
            <a:extLst>
              <a:ext uri="{FF2B5EF4-FFF2-40B4-BE49-F238E27FC236}">
                <a16:creationId xmlns:a16="http://schemas.microsoft.com/office/drawing/2014/main" id="{23E31223-74F8-33E1-BFF3-5FD2EE3DC074}"/>
              </a:ext>
            </a:extLst>
          </xdr:cNvPr>
          <xdr:cNvSpPr txBox="1"/>
        </xdr:nvSpPr>
        <xdr:spPr>
          <a:xfrm>
            <a:off x="8109652" y="3433694"/>
            <a:ext cx="476484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-0.53</a:t>
            </a:r>
          </a:p>
        </xdr:txBody>
      </xdr:sp>
      <xdr:sp macro="" textlink="">
        <xdr:nvSpPr>
          <xdr:cNvPr id="90" name="Arrow: Down 89">
            <a:extLst>
              <a:ext uri="{FF2B5EF4-FFF2-40B4-BE49-F238E27FC236}">
                <a16:creationId xmlns:a16="http://schemas.microsoft.com/office/drawing/2014/main" id="{273D23FF-880C-813D-7D71-E3056C7660C7}"/>
              </a:ext>
            </a:extLst>
          </xdr:cNvPr>
          <xdr:cNvSpPr/>
        </xdr:nvSpPr>
        <xdr:spPr>
          <a:xfrm rot="10800000" flipV="1">
            <a:off x="9105751" y="3295657"/>
            <a:ext cx="277645" cy="302079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91" name="TextBox 90">
            <a:extLst>
              <a:ext uri="{FF2B5EF4-FFF2-40B4-BE49-F238E27FC236}">
                <a16:creationId xmlns:a16="http://schemas.microsoft.com/office/drawing/2014/main" id="{517BFB3D-D194-A9AE-1222-8EE8B57939BE}"/>
              </a:ext>
            </a:extLst>
          </xdr:cNvPr>
          <xdr:cNvSpPr txBox="1"/>
        </xdr:nvSpPr>
        <xdr:spPr>
          <a:xfrm>
            <a:off x="8983231" y="3592897"/>
            <a:ext cx="476484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-0.38</a:t>
            </a:r>
          </a:p>
        </xdr:txBody>
      </xdr:sp>
      <xdr:sp macro="" textlink="">
        <xdr:nvSpPr>
          <xdr:cNvPr id="92" name="Arrow: Down 91">
            <a:extLst>
              <a:ext uri="{FF2B5EF4-FFF2-40B4-BE49-F238E27FC236}">
                <a16:creationId xmlns:a16="http://schemas.microsoft.com/office/drawing/2014/main" id="{ECCDC1D7-C340-4DCA-EDD8-092380303CF9}"/>
              </a:ext>
            </a:extLst>
          </xdr:cNvPr>
          <xdr:cNvSpPr/>
        </xdr:nvSpPr>
        <xdr:spPr>
          <a:xfrm rot="10800000" flipV="1">
            <a:off x="9979331" y="3393628"/>
            <a:ext cx="277645" cy="302079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93" name="TextBox 92">
            <a:extLst>
              <a:ext uri="{FF2B5EF4-FFF2-40B4-BE49-F238E27FC236}">
                <a16:creationId xmlns:a16="http://schemas.microsoft.com/office/drawing/2014/main" id="{577CE4B6-E191-CCF6-0629-36C498A6120B}"/>
              </a:ext>
            </a:extLst>
          </xdr:cNvPr>
          <xdr:cNvSpPr txBox="1"/>
        </xdr:nvSpPr>
        <xdr:spPr>
          <a:xfrm>
            <a:off x="9856811" y="3690868"/>
            <a:ext cx="476484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-0.24</a:t>
            </a:r>
          </a:p>
        </xdr:txBody>
      </xdr:sp>
      <xdr:sp macro="" textlink="">
        <xdr:nvSpPr>
          <xdr:cNvPr id="94" name="Arrow: Down 93">
            <a:extLst>
              <a:ext uri="{FF2B5EF4-FFF2-40B4-BE49-F238E27FC236}">
                <a16:creationId xmlns:a16="http://schemas.microsoft.com/office/drawing/2014/main" id="{04FC956A-E2BF-3715-73A1-20205E819C62}"/>
              </a:ext>
            </a:extLst>
          </xdr:cNvPr>
          <xdr:cNvSpPr/>
        </xdr:nvSpPr>
        <xdr:spPr>
          <a:xfrm flipV="1">
            <a:off x="10825695" y="3702510"/>
            <a:ext cx="277645" cy="302079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95" name="Arrow: Down 94">
            <a:extLst>
              <a:ext uri="{FF2B5EF4-FFF2-40B4-BE49-F238E27FC236}">
                <a16:creationId xmlns:a16="http://schemas.microsoft.com/office/drawing/2014/main" id="{06E3EBE0-27A3-049E-EB61-C1F1A52C9977}"/>
              </a:ext>
            </a:extLst>
          </xdr:cNvPr>
          <xdr:cNvSpPr/>
        </xdr:nvSpPr>
        <xdr:spPr>
          <a:xfrm flipV="1">
            <a:off x="11706077" y="3650803"/>
            <a:ext cx="277645" cy="302079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96" name="Arrow: Down 95">
            <a:extLst>
              <a:ext uri="{FF2B5EF4-FFF2-40B4-BE49-F238E27FC236}">
                <a16:creationId xmlns:a16="http://schemas.microsoft.com/office/drawing/2014/main" id="{457B5827-42BA-15E8-6390-8429CAC10348}"/>
              </a:ext>
            </a:extLst>
          </xdr:cNvPr>
          <xdr:cNvSpPr/>
        </xdr:nvSpPr>
        <xdr:spPr>
          <a:xfrm rot="10800000" flipV="1">
            <a:off x="12559245" y="2598971"/>
            <a:ext cx="277645" cy="1020529"/>
          </a:xfrm>
          <a:prstGeom prst="downArrow">
            <a:avLst>
              <a:gd name="adj1" fmla="val 50000"/>
              <a:gd name="adj2" fmla="val 75714"/>
            </a:avLst>
          </a:prstGeom>
          <a:solidFill>
            <a:schemeClr val="bg1">
              <a:lumMod val="9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97" name="TextBox 96">
            <a:extLst>
              <a:ext uri="{FF2B5EF4-FFF2-40B4-BE49-F238E27FC236}">
                <a16:creationId xmlns:a16="http://schemas.microsoft.com/office/drawing/2014/main" id="{BEA7C5AB-2EFC-28F8-26E8-61765BD9B86C}"/>
              </a:ext>
            </a:extLst>
          </xdr:cNvPr>
          <xdr:cNvSpPr txBox="1"/>
        </xdr:nvSpPr>
        <xdr:spPr>
          <a:xfrm>
            <a:off x="10716782" y="3428250"/>
            <a:ext cx="476484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+0.19</a:t>
            </a:r>
          </a:p>
        </xdr:txBody>
      </xdr:sp>
      <xdr:sp macro="" textlink="">
        <xdr:nvSpPr>
          <xdr:cNvPr id="98" name="TextBox 97">
            <a:extLst>
              <a:ext uri="{FF2B5EF4-FFF2-40B4-BE49-F238E27FC236}">
                <a16:creationId xmlns:a16="http://schemas.microsoft.com/office/drawing/2014/main" id="{DF94F782-148D-C85F-D85E-453813D1E5AA}"/>
              </a:ext>
            </a:extLst>
          </xdr:cNvPr>
          <xdr:cNvSpPr txBox="1"/>
        </xdr:nvSpPr>
        <xdr:spPr>
          <a:xfrm>
            <a:off x="11583557" y="3417364"/>
            <a:ext cx="476484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0">
                <a:solidFill>
                  <a:schemeClr val="tx1">
                    <a:lumMod val="65000"/>
                    <a:lumOff val="35000"/>
                  </a:schemeClr>
                </a:solidFill>
              </a:rPr>
              <a:t>+0.003</a:t>
            </a:r>
          </a:p>
        </xdr:txBody>
      </xdr:sp>
      <xdr:sp macro="" textlink="">
        <xdr:nvSpPr>
          <xdr:cNvPr id="307" name="TextBox 306">
            <a:extLst>
              <a:ext uri="{FF2B5EF4-FFF2-40B4-BE49-F238E27FC236}">
                <a16:creationId xmlns:a16="http://schemas.microsoft.com/office/drawing/2014/main" id="{53DD26E3-4881-0785-0FE1-4F836C6C90E4}"/>
              </a:ext>
            </a:extLst>
          </xdr:cNvPr>
          <xdr:cNvSpPr txBox="1"/>
        </xdr:nvSpPr>
        <xdr:spPr>
          <a:xfrm>
            <a:off x="12382292" y="3630997"/>
            <a:ext cx="619331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1">
                <a:solidFill>
                  <a:srgbClr val="FF0000"/>
                </a:solidFill>
              </a:rPr>
              <a:t>-2.64 TWh</a:t>
            </a:r>
          </a:p>
        </xdr:txBody>
      </xdr:sp>
    </xdr:grpSp>
    <xdr:clientData/>
  </xdr:oneCellAnchor>
  <xdr:twoCellAnchor editAs="oneCell">
    <xdr:from>
      <xdr:col>5</xdr:col>
      <xdr:colOff>158944</xdr:colOff>
      <xdr:row>757</xdr:row>
      <xdr:rowOff>150335</xdr:rowOff>
    </xdr:from>
    <xdr:to>
      <xdr:col>15</xdr:col>
      <xdr:colOff>565512</xdr:colOff>
      <xdr:row>767</xdr:row>
      <xdr:rowOff>49071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DC53E8E5-B696-4AB5-9C57-137477636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5</xdr:col>
      <xdr:colOff>169646</xdr:colOff>
      <xdr:row>780</xdr:row>
      <xdr:rowOff>175509</xdr:rowOff>
    </xdr:from>
    <xdr:to>
      <xdr:col>15</xdr:col>
      <xdr:colOff>452102</xdr:colOff>
      <xdr:row>792</xdr:row>
      <xdr:rowOff>47472</xdr:rowOff>
    </xdr:to>
    <xdr:grpSp>
      <xdr:nvGrpSpPr>
        <xdr:cNvPr id="314" name="Group 313">
          <a:extLst>
            <a:ext uri="{FF2B5EF4-FFF2-40B4-BE49-F238E27FC236}">
              <a16:creationId xmlns:a16="http://schemas.microsoft.com/office/drawing/2014/main" id="{474A05E1-D5A0-4562-B0C3-5F1CF655B17D}"/>
            </a:ext>
          </a:extLst>
        </xdr:cNvPr>
        <xdr:cNvGrpSpPr/>
      </xdr:nvGrpSpPr>
      <xdr:grpSpPr>
        <a:xfrm>
          <a:off x="6528717" y="142560652"/>
          <a:ext cx="6451028" cy="2049106"/>
          <a:chOff x="915080" y="8544605"/>
          <a:chExt cx="6466662" cy="2160000"/>
        </a:xfrm>
      </xdr:grpSpPr>
      <xdr:graphicFrame macro="">
        <xdr:nvGraphicFramePr>
          <xdr:cNvPr id="315" name="Chart 314">
            <a:extLst>
              <a:ext uri="{FF2B5EF4-FFF2-40B4-BE49-F238E27FC236}">
                <a16:creationId xmlns:a16="http://schemas.microsoft.com/office/drawing/2014/main" id="{C8B10FFE-30EE-1B5A-FE53-B432AB2E84D2}"/>
              </a:ext>
            </a:extLst>
          </xdr:cNvPr>
          <xdr:cNvGraphicFramePr/>
        </xdr:nvGraphicFramePr>
        <xdr:xfrm>
          <a:off x="915080" y="8544605"/>
          <a:ext cx="432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4"/>
          </a:graphicData>
        </a:graphic>
      </xdr:graphicFrame>
      <xdr:graphicFrame macro="">
        <xdr:nvGraphicFramePr>
          <xdr:cNvPr id="316" name="Chart 315">
            <a:extLst>
              <a:ext uri="{FF2B5EF4-FFF2-40B4-BE49-F238E27FC236}">
                <a16:creationId xmlns:a16="http://schemas.microsoft.com/office/drawing/2014/main" id="{9D500653-F36C-41F3-8964-A9F03B338C7D}"/>
              </a:ext>
            </a:extLst>
          </xdr:cNvPr>
          <xdr:cNvGraphicFramePr/>
        </xdr:nvGraphicFramePr>
        <xdr:xfrm>
          <a:off x="5221742" y="8544605"/>
          <a:ext cx="216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5"/>
          </a:graphicData>
        </a:graphic>
      </xdr:graphicFrame>
      <xdr:sp macro="" textlink="">
        <xdr:nvSpPr>
          <xdr:cNvPr id="317" name="TextBox 316">
            <a:extLst>
              <a:ext uri="{FF2B5EF4-FFF2-40B4-BE49-F238E27FC236}">
                <a16:creationId xmlns:a16="http://schemas.microsoft.com/office/drawing/2014/main" id="{37D7A057-768C-96DB-8839-52B043624297}"/>
              </a:ext>
            </a:extLst>
          </xdr:cNvPr>
          <xdr:cNvSpPr txBox="1"/>
        </xdr:nvSpPr>
        <xdr:spPr>
          <a:xfrm>
            <a:off x="5810250" y="9341304"/>
            <a:ext cx="1000125" cy="59336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n-IE" sz="1100" b="1">
                <a:solidFill>
                  <a:schemeClr val="tx1">
                    <a:lumMod val="65000"/>
                    <a:lumOff val="35000"/>
                  </a:schemeClr>
                </a:solidFill>
              </a:rPr>
              <a:t>48.4 TWh</a:t>
            </a:r>
          </a:p>
          <a:p>
            <a:pPr algn="ctr"/>
            <a:r>
              <a:rPr lang="en-IE" sz="1050">
                <a:solidFill>
                  <a:schemeClr val="tx1">
                    <a:lumMod val="65000"/>
                    <a:lumOff val="35000"/>
                  </a:schemeClr>
                </a:solidFill>
              </a:rPr>
              <a:t>Heat Demand in 2023</a:t>
            </a:r>
          </a:p>
        </xdr:txBody>
      </xdr:sp>
    </xdr:grpSp>
    <xdr:clientData/>
  </xdr:twoCellAnchor>
  <xdr:twoCellAnchor editAs="oneCell">
    <xdr:from>
      <xdr:col>5</xdr:col>
      <xdr:colOff>94681</xdr:colOff>
      <xdr:row>798</xdr:row>
      <xdr:rowOff>173377</xdr:rowOff>
    </xdr:from>
    <xdr:to>
      <xdr:col>15</xdr:col>
      <xdr:colOff>485938</xdr:colOff>
      <xdr:row>812</xdr:row>
      <xdr:rowOff>35449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89413AD-7FE8-4F82-BC1E-C3373FD8E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oneCellAnchor>
    <xdr:from>
      <xdr:col>5</xdr:col>
      <xdr:colOff>66109</xdr:colOff>
      <xdr:row>844</xdr:row>
      <xdr:rowOff>60583</xdr:rowOff>
    </xdr:from>
    <xdr:ext cx="5792400" cy="2823970"/>
    <xdr:pic>
      <xdr:nvPicPr>
        <xdr:cNvPr id="356" name="Picture 355">
          <a:extLst>
            <a:ext uri="{FF2B5EF4-FFF2-40B4-BE49-F238E27FC236}">
              <a16:creationId xmlns:a16="http://schemas.microsoft.com/office/drawing/2014/main" id="{EECD8CC9-69AC-471E-B2F4-90FD4A67A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416109" y="156219783"/>
          <a:ext cx="5792400" cy="2823970"/>
        </a:xfrm>
        <a:prstGeom prst="rect">
          <a:avLst/>
        </a:prstGeom>
      </xdr:spPr>
    </xdr:pic>
    <xdr:clientData/>
  </xdr:oneCellAnchor>
  <xdr:oneCellAnchor>
    <xdr:from>
      <xdr:col>5</xdr:col>
      <xdr:colOff>463729</xdr:colOff>
      <xdr:row>823</xdr:row>
      <xdr:rowOff>183042</xdr:rowOff>
    </xdr:from>
    <xdr:ext cx="6487122" cy="2115177"/>
    <xdr:grpSp>
      <xdr:nvGrpSpPr>
        <xdr:cNvPr id="357" name="Group 356">
          <a:extLst>
            <a:ext uri="{FF2B5EF4-FFF2-40B4-BE49-F238E27FC236}">
              <a16:creationId xmlns:a16="http://schemas.microsoft.com/office/drawing/2014/main" id="{76494E36-01F3-4A68-B8CE-1D28E0E67EEF}"/>
            </a:ext>
          </a:extLst>
        </xdr:cNvPr>
        <xdr:cNvGrpSpPr/>
      </xdr:nvGrpSpPr>
      <xdr:grpSpPr>
        <a:xfrm>
          <a:off x="6822800" y="150396828"/>
          <a:ext cx="6487122" cy="2115177"/>
          <a:chOff x="13286850" y="5121101"/>
          <a:chExt cx="6438132" cy="2160000"/>
        </a:xfrm>
      </xdr:grpSpPr>
      <xdr:grpSp>
        <xdr:nvGrpSpPr>
          <xdr:cNvPr id="358" name="Group 357">
            <a:extLst>
              <a:ext uri="{FF2B5EF4-FFF2-40B4-BE49-F238E27FC236}">
                <a16:creationId xmlns:a16="http://schemas.microsoft.com/office/drawing/2014/main" id="{6F2720B4-B4C8-A376-D677-8F880833107D}"/>
              </a:ext>
            </a:extLst>
          </xdr:cNvPr>
          <xdr:cNvGrpSpPr/>
        </xdr:nvGrpSpPr>
        <xdr:grpSpPr>
          <a:xfrm>
            <a:off x="13286850" y="5121101"/>
            <a:ext cx="6438132" cy="2160000"/>
            <a:chOff x="12217120" y="5187043"/>
            <a:chExt cx="6438132" cy="2160000"/>
          </a:xfrm>
        </xdr:grpSpPr>
        <mc:AlternateContent xmlns:mc="http://schemas.openxmlformats.org/markup-compatibility/2006">
          <mc:Choice xmlns:cx1="http://schemas.microsoft.com/office/drawing/2015/9/8/chartex" Requires="cx1">
            <xdr:graphicFrame macro="">
              <xdr:nvGraphicFramePr>
                <xdr:cNvPr id="360" name="Chart 359">
                  <a:extLst>
                    <a:ext uri="{FF2B5EF4-FFF2-40B4-BE49-F238E27FC236}">
                      <a16:creationId xmlns:a16="http://schemas.microsoft.com/office/drawing/2014/main" id="{259EA7A1-2F91-F900-70FA-5CBE0BFC185A}"/>
                    </a:ext>
                  </a:extLst>
                </xdr:cNvPr>
                <xdr:cNvGraphicFramePr/>
              </xdr:nvGraphicFramePr>
              <xdr:xfrm>
                <a:off x="12217120" y="5187043"/>
                <a:ext cx="6438132" cy="2160000"/>
              </xdr:xfrm>
              <a:graphic>
                <a:graphicData uri="http://schemas.microsoft.com/office/drawing/2014/chartex">
                  <cx:chart xmlns:cx="http://schemas.microsoft.com/office/drawing/2014/chartex" xmlns:r="http://schemas.openxmlformats.org/officeDocument/2006/relationships" r:id="rId48"/>
                </a:graphicData>
              </a:graphic>
            </xdr:graphicFrame>
          </mc:Choice>
          <mc:Fallback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2217120" y="5187043"/>
                  <a:ext cx="6438132" cy="2160000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n-IE" sz="1100"/>
                    <a:t>This chart isn't available in your version of Excel.
Editing this shape or saving this workbook into a different file format will permanently break the chart.</a:t>
                  </a:r>
                </a:p>
              </xdr:txBody>
            </xdr:sp>
          </mc:Fallback>
        </mc:AlternateContent>
        <xdr:sp macro="" textlink="">
          <xdr:nvSpPr>
            <xdr:cNvPr id="361" name="Arrow: Down 360">
              <a:extLst>
                <a:ext uri="{FF2B5EF4-FFF2-40B4-BE49-F238E27FC236}">
                  <a16:creationId xmlns:a16="http://schemas.microsoft.com/office/drawing/2014/main" id="{18067470-2DF6-47FB-5B57-E876274C0F8E}"/>
                </a:ext>
              </a:extLst>
            </xdr:cNvPr>
            <xdr:cNvSpPr/>
          </xdr:nvSpPr>
          <xdr:spPr>
            <a:xfrm rot="10800000" flipV="1">
              <a:off x="18010553" y="5605463"/>
              <a:ext cx="274761" cy="1091345"/>
            </a:xfrm>
            <a:prstGeom prst="downArrow">
              <a:avLst>
                <a:gd name="adj1" fmla="val 50000"/>
                <a:gd name="adj2" fmla="val 75714"/>
              </a:avLst>
            </a:prstGeom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grpSp>
          <xdr:nvGrpSpPr>
            <xdr:cNvPr id="362" name="Group 361">
              <a:extLst>
                <a:ext uri="{FF2B5EF4-FFF2-40B4-BE49-F238E27FC236}">
                  <a16:creationId xmlns:a16="http://schemas.microsoft.com/office/drawing/2014/main" id="{F0EC0500-7BA9-DE09-D573-5F3B5F08F4B2}"/>
                </a:ext>
              </a:extLst>
            </xdr:cNvPr>
            <xdr:cNvGrpSpPr/>
          </xdr:nvGrpSpPr>
          <xdr:grpSpPr>
            <a:xfrm>
              <a:off x="12565673" y="5531825"/>
              <a:ext cx="5158154" cy="1494694"/>
              <a:chOff x="12565673" y="5531825"/>
              <a:chExt cx="5158154" cy="1509348"/>
            </a:xfrm>
          </xdr:grpSpPr>
          <xdr:sp macro="" textlink="">
            <xdr:nvSpPr>
              <xdr:cNvPr id="375" name="Rectangle 374">
                <a:extLst>
                  <a:ext uri="{FF2B5EF4-FFF2-40B4-BE49-F238E27FC236}">
                    <a16:creationId xmlns:a16="http://schemas.microsoft.com/office/drawing/2014/main" id="{9DA58936-3E90-2240-A100-9A6CF21EE7D9}"/>
                  </a:ext>
                </a:extLst>
              </xdr:cNvPr>
              <xdr:cNvSpPr/>
            </xdr:nvSpPr>
            <xdr:spPr>
              <a:xfrm>
                <a:off x="16862090" y="5531825"/>
                <a:ext cx="861737" cy="1509348"/>
              </a:xfrm>
              <a:prstGeom prst="rect">
                <a:avLst/>
              </a:prstGeom>
              <a:solidFill>
                <a:schemeClr val="accent5">
                  <a:lumMod val="50000"/>
                  <a:alpha val="10000"/>
                </a:schemeClr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E" sz="1100"/>
              </a:p>
            </xdr:txBody>
          </xdr:sp>
          <xdr:sp macro="" textlink="">
            <xdr:nvSpPr>
              <xdr:cNvPr id="376" name="Rectangle 375">
                <a:extLst>
                  <a:ext uri="{FF2B5EF4-FFF2-40B4-BE49-F238E27FC236}">
                    <a16:creationId xmlns:a16="http://schemas.microsoft.com/office/drawing/2014/main" id="{0C3366FF-7684-6976-50B1-A7537F478DE2}"/>
                  </a:ext>
                </a:extLst>
              </xdr:cNvPr>
              <xdr:cNvSpPr/>
            </xdr:nvSpPr>
            <xdr:spPr>
              <a:xfrm>
                <a:off x="12565673" y="5531825"/>
                <a:ext cx="4293577" cy="1506903"/>
              </a:xfrm>
              <a:prstGeom prst="rect">
                <a:avLst/>
              </a:prstGeom>
              <a:solidFill>
                <a:schemeClr val="bg1">
                  <a:lumMod val="50000"/>
                  <a:alpha val="10000"/>
                </a:schemeClr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E" sz="1100"/>
              </a:p>
            </xdr:txBody>
          </xdr:sp>
        </xdr:grpSp>
        <xdr:sp macro="" textlink="">
          <xdr:nvSpPr>
            <xdr:cNvPr id="363" name="Arrow: Down 362">
              <a:extLst>
                <a:ext uri="{FF2B5EF4-FFF2-40B4-BE49-F238E27FC236}">
                  <a16:creationId xmlns:a16="http://schemas.microsoft.com/office/drawing/2014/main" id="{1D18D239-2261-A2CC-C943-AD83CE49BB50}"/>
                </a:ext>
              </a:extLst>
            </xdr:cNvPr>
            <xdr:cNvSpPr/>
          </xdr:nvSpPr>
          <xdr:spPr>
            <a:xfrm rot="10800000" flipV="1">
              <a:off x="12844096" y="5597159"/>
              <a:ext cx="277814" cy="616072"/>
            </a:xfrm>
            <a:prstGeom prst="downArrow">
              <a:avLst>
                <a:gd name="adj1" fmla="val 50000"/>
                <a:gd name="adj2" fmla="val 75714"/>
              </a:avLst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364" name="Arrow: Down 363">
              <a:extLst>
                <a:ext uri="{FF2B5EF4-FFF2-40B4-BE49-F238E27FC236}">
                  <a16:creationId xmlns:a16="http://schemas.microsoft.com/office/drawing/2014/main" id="{E539A1F1-F6B5-2184-65B8-20AFFCE1F031}"/>
                </a:ext>
              </a:extLst>
            </xdr:cNvPr>
            <xdr:cNvSpPr/>
          </xdr:nvSpPr>
          <xdr:spPr>
            <a:xfrm rot="10800000" flipV="1">
              <a:off x="13721862" y="6176962"/>
              <a:ext cx="274760" cy="315912"/>
            </a:xfrm>
            <a:prstGeom prst="downArrow">
              <a:avLst>
                <a:gd name="adj1" fmla="val 50000"/>
                <a:gd name="adj2" fmla="val 75714"/>
              </a:avLst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365" name="Arrow: Down 364">
              <a:extLst>
                <a:ext uri="{FF2B5EF4-FFF2-40B4-BE49-F238E27FC236}">
                  <a16:creationId xmlns:a16="http://schemas.microsoft.com/office/drawing/2014/main" id="{CB867271-590F-D401-6300-696EBB119AA8}"/>
                </a:ext>
              </a:extLst>
            </xdr:cNvPr>
            <xdr:cNvSpPr/>
          </xdr:nvSpPr>
          <xdr:spPr>
            <a:xfrm rot="10800000" flipV="1">
              <a:off x="14578866" y="6412889"/>
              <a:ext cx="274762" cy="271461"/>
            </a:xfrm>
            <a:prstGeom prst="downArrow">
              <a:avLst>
                <a:gd name="adj1" fmla="val 50000"/>
                <a:gd name="adj2" fmla="val 75714"/>
              </a:avLst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366" name="Arrow: Down 365">
              <a:extLst>
                <a:ext uri="{FF2B5EF4-FFF2-40B4-BE49-F238E27FC236}">
                  <a16:creationId xmlns:a16="http://schemas.microsoft.com/office/drawing/2014/main" id="{4D8C0944-7B39-AD64-81A0-B48D508E9BEB}"/>
                </a:ext>
              </a:extLst>
            </xdr:cNvPr>
            <xdr:cNvSpPr/>
          </xdr:nvSpPr>
          <xdr:spPr>
            <a:xfrm rot="10800000" flipV="1">
              <a:off x="15430377" y="6515222"/>
              <a:ext cx="277814" cy="271461"/>
            </a:xfrm>
            <a:prstGeom prst="downArrow">
              <a:avLst>
                <a:gd name="adj1" fmla="val 50000"/>
                <a:gd name="adj2" fmla="val 75714"/>
              </a:avLst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367" name="Arrow: Down 366">
              <a:extLst>
                <a:ext uri="{FF2B5EF4-FFF2-40B4-BE49-F238E27FC236}">
                  <a16:creationId xmlns:a16="http://schemas.microsoft.com/office/drawing/2014/main" id="{AED3B075-C3C6-2DB7-0270-1F7B1405AD42}"/>
                </a:ext>
              </a:extLst>
            </xdr:cNvPr>
            <xdr:cNvSpPr/>
          </xdr:nvSpPr>
          <xdr:spPr>
            <a:xfrm rot="10800000" flipV="1">
              <a:off x="16302038" y="6602290"/>
              <a:ext cx="274761" cy="271461"/>
            </a:xfrm>
            <a:prstGeom prst="downArrow">
              <a:avLst>
                <a:gd name="adj1" fmla="val 50000"/>
                <a:gd name="adj2" fmla="val 75714"/>
              </a:avLst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368" name="Arrow: Down 367">
              <a:extLst>
                <a:ext uri="{FF2B5EF4-FFF2-40B4-BE49-F238E27FC236}">
                  <a16:creationId xmlns:a16="http://schemas.microsoft.com/office/drawing/2014/main" id="{D009E2B9-9CFF-E74A-B623-11E6194D68E6}"/>
                </a:ext>
              </a:extLst>
            </xdr:cNvPr>
            <xdr:cNvSpPr/>
          </xdr:nvSpPr>
          <xdr:spPr>
            <a:xfrm flipV="1">
              <a:off x="17162096" y="6791325"/>
              <a:ext cx="277814" cy="271461"/>
            </a:xfrm>
            <a:prstGeom prst="downArrow">
              <a:avLst>
                <a:gd name="adj1" fmla="val 50000"/>
                <a:gd name="adj2" fmla="val 75714"/>
              </a:avLst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E" sz="1100"/>
            </a:p>
          </xdr:txBody>
        </xdr:sp>
        <xdr:sp macro="" textlink="">
          <xdr:nvSpPr>
            <xdr:cNvPr id="369" name="TextBox 368">
              <a:extLst>
                <a:ext uri="{FF2B5EF4-FFF2-40B4-BE49-F238E27FC236}">
                  <a16:creationId xmlns:a16="http://schemas.microsoft.com/office/drawing/2014/main" id="{594F83CE-D37E-D632-58B7-CA0A0492270F}"/>
                </a:ext>
              </a:extLst>
            </xdr:cNvPr>
            <xdr:cNvSpPr txBox="1"/>
          </xdr:nvSpPr>
          <xdr:spPr>
            <a:xfrm>
              <a:off x="13611347" y="6482963"/>
              <a:ext cx="466538" cy="2567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IE" sz="1050" b="0">
                  <a:solidFill>
                    <a:schemeClr val="tx1">
                      <a:lumMod val="65000"/>
                      <a:lumOff val="35000"/>
                    </a:schemeClr>
                  </a:solidFill>
                </a:rPr>
                <a:t>-0.32</a:t>
              </a:r>
            </a:p>
          </xdr:txBody>
        </xdr:sp>
        <xdr:sp macro="" textlink="">
          <xdr:nvSpPr>
            <xdr:cNvPr id="370" name="TextBox 369">
              <a:extLst>
                <a:ext uri="{FF2B5EF4-FFF2-40B4-BE49-F238E27FC236}">
                  <a16:creationId xmlns:a16="http://schemas.microsoft.com/office/drawing/2014/main" id="{56BB3500-FB3E-6FA2-B4D3-05B66B0D0A2F}"/>
                </a:ext>
              </a:extLst>
            </xdr:cNvPr>
            <xdr:cNvSpPr txBox="1"/>
          </xdr:nvSpPr>
          <xdr:spPr>
            <a:xfrm>
              <a:off x="14480970" y="6689094"/>
              <a:ext cx="466538" cy="2567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IE" sz="1050" b="0">
                  <a:solidFill>
                    <a:schemeClr val="tx1">
                      <a:lumMod val="65000"/>
                      <a:lumOff val="35000"/>
                    </a:schemeClr>
                  </a:solidFill>
                </a:rPr>
                <a:t>-0.24</a:t>
              </a:r>
            </a:p>
          </xdr:txBody>
        </xdr:sp>
        <xdr:sp macro="" textlink="">
          <xdr:nvSpPr>
            <xdr:cNvPr id="371" name="TextBox 370">
              <a:extLst>
                <a:ext uri="{FF2B5EF4-FFF2-40B4-BE49-F238E27FC236}">
                  <a16:creationId xmlns:a16="http://schemas.microsoft.com/office/drawing/2014/main" id="{9B1FE0D7-1D0D-9082-67AB-CF8C3F72A816}"/>
                </a:ext>
              </a:extLst>
            </xdr:cNvPr>
            <xdr:cNvSpPr txBox="1"/>
          </xdr:nvSpPr>
          <xdr:spPr>
            <a:xfrm>
              <a:off x="15328615" y="6808117"/>
              <a:ext cx="466538" cy="2567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IE" sz="1050" b="0">
                  <a:solidFill>
                    <a:schemeClr val="tx1">
                      <a:lumMod val="65000"/>
                      <a:lumOff val="35000"/>
                    </a:schemeClr>
                  </a:solidFill>
                </a:rPr>
                <a:t>-0.13</a:t>
              </a:r>
            </a:p>
          </xdr:txBody>
        </xdr:sp>
        <xdr:sp macro="" textlink="">
          <xdr:nvSpPr>
            <xdr:cNvPr id="372" name="TextBox 371">
              <a:extLst>
                <a:ext uri="{FF2B5EF4-FFF2-40B4-BE49-F238E27FC236}">
                  <a16:creationId xmlns:a16="http://schemas.microsoft.com/office/drawing/2014/main" id="{C829A0EC-314F-FEC5-DDC3-874DE9CC505C}"/>
                </a:ext>
              </a:extLst>
            </xdr:cNvPr>
            <xdr:cNvSpPr txBox="1"/>
          </xdr:nvSpPr>
          <xdr:spPr>
            <a:xfrm>
              <a:off x="16201495" y="6825376"/>
              <a:ext cx="466538" cy="2567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IE" sz="1050" b="0">
                  <a:solidFill>
                    <a:schemeClr val="tx1">
                      <a:lumMod val="65000"/>
                      <a:lumOff val="35000"/>
                    </a:schemeClr>
                  </a:solidFill>
                </a:rPr>
                <a:t>-0.04</a:t>
              </a:r>
            </a:p>
          </xdr:txBody>
        </xdr:sp>
        <xdr:sp macro="" textlink="">
          <xdr:nvSpPr>
            <xdr:cNvPr id="373" name="TextBox 372">
              <a:extLst>
                <a:ext uri="{FF2B5EF4-FFF2-40B4-BE49-F238E27FC236}">
                  <a16:creationId xmlns:a16="http://schemas.microsoft.com/office/drawing/2014/main" id="{5E976CD1-353D-5A02-2059-0C14BB849911}"/>
                </a:ext>
              </a:extLst>
            </xdr:cNvPr>
            <xdr:cNvSpPr txBox="1"/>
          </xdr:nvSpPr>
          <xdr:spPr>
            <a:xfrm>
              <a:off x="17015761" y="6501526"/>
              <a:ext cx="492379" cy="2567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IE" sz="1050" b="0">
                  <a:solidFill>
                    <a:schemeClr val="tx1">
                      <a:lumMod val="65000"/>
                      <a:lumOff val="35000"/>
                    </a:schemeClr>
                  </a:solidFill>
                </a:rPr>
                <a:t>+0.17</a:t>
              </a:r>
            </a:p>
          </xdr:txBody>
        </xdr:sp>
        <xdr:sp macro="" textlink="">
          <xdr:nvSpPr>
            <xdr:cNvPr id="374" name="TextBox 373">
              <a:extLst>
                <a:ext uri="{FF2B5EF4-FFF2-40B4-BE49-F238E27FC236}">
                  <a16:creationId xmlns:a16="http://schemas.microsoft.com/office/drawing/2014/main" id="{13A96342-9B07-8A20-8E0F-F7DBD5915360}"/>
                </a:ext>
              </a:extLst>
            </xdr:cNvPr>
            <xdr:cNvSpPr txBox="1"/>
          </xdr:nvSpPr>
          <xdr:spPr>
            <a:xfrm>
              <a:off x="17754315" y="6753245"/>
              <a:ext cx="783804" cy="2567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IE" sz="1050" b="1">
                  <a:solidFill>
                    <a:srgbClr val="FF0000"/>
                  </a:solidFill>
                </a:rPr>
                <a:t>-1.44 TWh</a:t>
              </a:r>
            </a:p>
          </xdr:txBody>
        </xdr:sp>
      </xdr:grpSp>
      <xdr:sp macro="" textlink="">
        <xdr:nvSpPr>
          <xdr:cNvPr id="359" name="TextBox 358">
            <a:extLst>
              <a:ext uri="{FF2B5EF4-FFF2-40B4-BE49-F238E27FC236}">
                <a16:creationId xmlns:a16="http://schemas.microsoft.com/office/drawing/2014/main" id="{BE0E8BD1-3EAD-07AB-94CF-B9D5285B9134}"/>
              </a:ext>
            </a:extLst>
          </xdr:cNvPr>
          <xdr:cNvSpPr txBox="1"/>
        </xdr:nvSpPr>
        <xdr:spPr>
          <a:xfrm>
            <a:off x="13813081" y="6176698"/>
            <a:ext cx="466538" cy="2567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E" sz="1050" b="0">
                <a:solidFill>
                  <a:schemeClr val="tx1">
                    <a:lumMod val="65000"/>
                    <a:lumOff val="35000"/>
                  </a:schemeClr>
                </a:solidFill>
              </a:rPr>
              <a:t>-0.87</a:t>
            </a:r>
          </a:p>
        </xdr:txBody>
      </xdr:sp>
    </xdr:grpSp>
    <xdr:clientData/>
  </xdr:oneCellAnchor>
  <xdr:oneCellAnchor>
    <xdr:from>
      <xdr:col>5</xdr:col>
      <xdr:colOff>96906</xdr:colOff>
      <xdr:row>869</xdr:row>
      <xdr:rowOff>0</xdr:rowOff>
    </xdr:from>
    <xdr:ext cx="6542222" cy="4754987"/>
    <xdr:grpSp>
      <xdr:nvGrpSpPr>
        <xdr:cNvPr id="377" name="Group 376">
          <a:extLst>
            <a:ext uri="{FF2B5EF4-FFF2-40B4-BE49-F238E27FC236}">
              <a16:creationId xmlns:a16="http://schemas.microsoft.com/office/drawing/2014/main" id="{0646059C-F389-438E-95AC-BD148FF21C49}"/>
            </a:ext>
          </a:extLst>
        </xdr:cNvPr>
        <xdr:cNvGrpSpPr/>
      </xdr:nvGrpSpPr>
      <xdr:grpSpPr>
        <a:xfrm>
          <a:off x="6455977" y="158577643"/>
          <a:ext cx="6542222" cy="4754987"/>
          <a:chOff x="3898755" y="4395787"/>
          <a:chExt cx="6478722" cy="4899305"/>
        </a:xfrm>
      </xdr:grpSpPr>
      <xdr:graphicFrame macro="">
        <xdr:nvGraphicFramePr>
          <xdr:cNvPr id="378" name="Chart 377">
            <a:extLst>
              <a:ext uri="{FF2B5EF4-FFF2-40B4-BE49-F238E27FC236}">
                <a16:creationId xmlns:a16="http://schemas.microsoft.com/office/drawing/2014/main" id="{DBEAC6EB-16D1-84A3-1FBE-5D72A9F48826}"/>
              </a:ext>
            </a:extLst>
          </xdr:cNvPr>
          <xdr:cNvGraphicFramePr/>
        </xdr:nvGraphicFramePr>
        <xdr:xfrm>
          <a:off x="3898755" y="4395787"/>
          <a:ext cx="64419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9"/>
          </a:graphicData>
        </a:graphic>
      </xdr:graphicFrame>
      <xdr:grpSp>
        <xdr:nvGrpSpPr>
          <xdr:cNvPr id="379" name="Group 378">
            <a:extLst>
              <a:ext uri="{FF2B5EF4-FFF2-40B4-BE49-F238E27FC236}">
                <a16:creationId xmlns:a16="http://schemas.microsoft.com/office/drawing/2014/main" id="{346DE8B0-EE60-492B-FED1-F8E37855659E}"/>
              </a:ext>
            </a:extLst>
          </xdr:cNvPr>
          <xdr:cNvGrpSpPr/>
        </xdr:nvGrpSpPr>
        <xdr:grpSpPr>
          <a:xfrm>
            <a:off x="3905250" y="7135092"/>
            <a:ext cx="6472227" cy="2160000"/>
            <a:chOff x="13118523" y="5784273"/>
            <a:chExt cx="6472227" cy="2160000"/>
          </a:xfrm>
        </xdr:grpSpPr>
        <xdr:graphicFrame macro="">
          <xdr:nvGraphicFramePr>
            <xdr:cNvPr id="381" name="Chart 380">
              <a:extLst>
                <a:ext uri="{FF2B5EF4-FFF2-40B4-BE49-F238E27FC236}">
                  <a16:creationId xmlns:a16="http://schemas.microsoft.com/office/drawing/2014/main" id="{6F6482EA-AE0F-DAB5-C13E-787AE6A9F2B6}"/>
                </a:ext>
              </a:extLst>
            </xdr:cNvPr>
            <xdr:cNvGraphicFramePr/>
          </xdr:nvGraphicFramePr>
          <xdr:xfrm>
            <a:off x="13118523" y="5784273"/>
            <a:ext cx="2160000" cy="216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0"/>
            </a:graphicData>
          </a:graphic>
        </xdr:graphicFrame>
        <xdr:graphicFrame macro="">
          <xdr:nvGraphicFramePr>
            <xdr:cNvPr id="382" name="Chart 381">
              <a:extLst>
                <a:ext uri="{FF2B5EF4-FFF2-40B4-BE49-F238E27FC236}">
                  <a16:creationId xmlns:a16="http://schemas.microsoft.com/office/drawing/2014/main" id="{3F82C4E3-6948-1B08-82DA-F9188A1197EB}"/>
                </a:ext>
              </a:extLst>
            </xdr:cNvPr>
            <xdr:cNvGraphicFramePr>
              <a:graphicFrameLocks/>
            </xdr:cNvGraphicFramePr>
          </xdr:nvGraphicFramePr>
          <xdr:xfrm>
            <a:off x="17430750" y="5784273"/>
            <a:ext cx="2160000" cy="216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1"/>
            </a:graphicData>
          </a:graphic>
        </xdr:graphicFrame>
        <xdr:graphicFrame macro="">
          <xdr:nvGraphicFramePr>
            <xdr:cNvPr id="383" name="Chart 382">
              <a:extLst>
                <a:ext uri="{FF2B5EF4-FFF2-40B4-BE49-F238E27FC236}">
                  <a16:creationId xmlns:a16="http://schemas.microsoft.com/office/drawing/2014/main" id="{290E786A-BE30-B0E3-30A8-490E3741D9A4}"/>
                </a:ext>
              </a:extLst>
            </xdr:cNvPr>
            <xdr:cNvGraphicFramePr>
              <a:graphicFrameLocks/>
            </xdr:cNvGraphicFramePr>
          </xdr:nvGraphicFramePr>
          <xdr:xfrm>
            <a:off x="15274636" y="5784273"/>
            <a:ext cx="2160000" cy="216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2"/>
            </a:graphicData>
          </a:graphic>
        </xdr:graphicFrame>
      </xdr:grpSp>
      <xdr:cxnSp macro="">
        <xdr:nvCxnSpPr>
          <xdr:cNvPr id="380" name="Straight Arrow Connector 379">
            <a:extLst>
              <a:ext uri="{FF2B5EF4-FFF2-40B4-BE49-F238E27FC236}">
                <a16:creationId xmlns:a16="http://schemas.microsoft.com/office/drawing/2014/main" id="{ED92858E-A1C9-7CB5-0EE7-008583C98B3B}"/>
              </a:ext>
            </a:extLst>
          </xdr:cNvPr>
          <xdr:cNvCxnSpPr/>
        </xdr:nvCxnSpPr>
        <xdr:spPr>
          <a:xfrm>
            <a:off x="5628919" y="5435871"/>
            <a:ext cx="4486936" cy="0"/>
          </a:xfrm>
          <a:prstGeom prst="straightConnector1">
            <a:avLst/>
          </a:prstGeom>
          <a:ln w="12700">
            <a:solidFill>
              <a:srgbClr val="002060"/>
            </a:solidFill>
            <a:prstDash val="dash"/>
            <a:headEnd type="none"/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oneCellAnchor>
  <xdr:twoCellAnchor editAs="oneCell">
    <xdr:from>
      <xdr:col>5</xdr:col>
      <xdr:colOff>273774</xdr:colOff>
      <xdr:row>906</xdr:row>
      <xdr:rowOff>164882</xdr:rowOff>
    </xdr:from>
    <xdr:to>
      <xdr:col>16</xdr:col>
      <xdr:colOff>55089</xdr:colOff>
      <xdr:row>918</xdr:row>
      <xdr:rowOff>47953</xdr:rowOff>
    </xdr:to>
    <xdr:grpSp>
      <xdr:nvGrpSpPr>
        <xdr:cNvPr id="384" name="Group 383">
          <a:extLst>
            <a:ext uri="{FF2B5EF4-FFF2-40B4-BE49-F238E27FC236}">
              <a16:creationId xmlns:a16="http://schemas.microsoft.com/office/drawing/2014/main" id="{5838952C-17D9-4863-8AA4-5ABDDAC84EC3}"/>
            </a:ext>
          </a:extLst>
        </xdr:cNvPr>
        <xdr:cNvGrpSpPr/>
      </xdr:nvGrpSpPr>
      <xdr:grpSpPr>
        <a:xfrm>
          <a:off x="6632845" y="165464453"/>
          <a:ext cx="6566744" cy="2060214"/>
          <a:chOff x="3966802" y="12436536"/>
          <a:chExt cx="6487483" cy="2160000"/>
        </a:xfrm>
      </xdr:grpSpPr>
      <xdr:sp macro="" textlink="">
        <xdr:nvSpPr>
          <xdr:cNvPr id="386" name="Rectangle 385">
            <a:extLst>
              <a:ext uri="{FF2B5EF4-FFF2-40B4-BE49-F238E27FC236}">
                <a16:creationId xmlns:a16="http://schemas.microsoft.com/office/drawing/2014/main" id="{7E7A440D-A6C9-558D-2F3C-CFF1A84F1996}"/>
              </a:ext>
            </a:extLst>
          </xdr:cNvPr>
          <xdr:cNvSpPr/>
        </xdr:nvSpPr>
        <xdr:spPr>
          <a:xfrm>
            <a:off x="4422823" y="13336671"/>
            <a:ext cx="5911850" cy="947534"/>
          </a:xfrm>
          <a:prstGeom prst="rect">
            <a:avLst/>
          </a:prstGeom>
          <a:solidFill>
            <a:srgbClr val="FF9900">
              <a:alpha val="10000"/>
            </a:srgb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sp macro="" textlink="">
        <xdr:nvSpPr>
          <xdr:cNvPr id="387" name="Rectangle 386">
            <a:extLst>
              <a:ext uri="{FF2B5EF4-FFF2-40B4-BE49-F238E27FC236}">
                <a16:creationId xmlns:a16="http://schemas.microsoft.com/office/drawing/2014/main" id="{F3E4E2CD-8A52-6FF1-36AE-2BC38E7778F9}"/>
              </a:ext>
            </a:extLst>
          </xdr:cNvPr>
          <xdr:cNvSpPr/>
        </xdr:nvSpPr>
        <xdr:spPr>
          <a:xfrm>
            <a:off x="4422823" y="12879470"/>
            <a:ext cx="5911850" cy="457200"/>
          </a:xfrm>
          <a:prstGeom prst="rect">
            <a:avLst/>
          </a:prstGeom>
          <a:solidFill>
            <a:srgbClr val="00B0F0">
              <a:alpha val="10000"/>
            </a:srgb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E" sz="1100"/>
          </a:p>
        </xdr:txBody>
      </xdr:sp>
      <xdr:graphicFrame macro="">
        <xdr:nvGraphicFramePr>
          <xdr:cNvPr id="385" name="Chart 384">
            <a:extLst>
              <a:ext uri="{FF2B5EF4-FFF2-40B4-BE49-F238E27FC236}">
                <a16:creationId xmlns:a16="http://schemas.microsoft.com/office/drawing/2014/main" id="{745DBC0F-DEDA-987A-A1E3-CB9C14856853}"/>
              </a:ext>
            </a:extLst>
          </xdr:cNvPr>
          <xdr:cNvGraphicFramePr/>
        </xdr:nvGraphicFramePr>
        <xdr:xfrm>
          <a:off x="3966802" y="12436536"/>
          <a:ext cx="64874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3"/>
          </a:graphicData>
        </a:graphic>
      </xdr:graphicFrame>
      <xdr:sp macro="" textlink="">
        <xdr:nvSpPr>
          <xdr:cNvPr id="388" name="TextBox 387">
            <a:extLst>
              <a:ext uri="{FF2B5EF4-FFF2-40B4-BE49-F238E27FC236}">
                <a16:creationId xmlns:a16="http://schemas.microsoft.com/office/drawing/2014/main" id="{4707105B-B45B-AA3E-7582-F658490B2E8C}"/>
              </a:ext>
            </a:extLst>
          </xdr:cNvPr>
          <xdr:cNvSpPr txBox="1"/>
        </xdr:nvSpPr>
        <xdr:spPr>
          <a:xfrm>
            <a:off x="7504932" y="13620750"/>
            <a:ext cx="1364733" cy="46479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IE" sz="1000" b="1">
                <a:solidFill>
                  <a:schemeClr val="accent4"/>
                </a:solidFill>
              </a:rPr>
              <a:t>Warmer than Average</a:t>
            </a:r>
          </a:p>
          <a:p>
            <a:pPr algn="ctr"/>
            <a:r>
              <a:rPr lang="en-IE" sz="1000" b="0" u="sng">
                <a:solidFill>
                  <a:schemeClr val="accent4"/>
                </a:solidFill>
              </a:rPr>
              <a:t>Less</a:t>
            </a:r>
            <a:r>
              <a:rPr lang="en-IE" sz="1000" b="0">
                <a:solidFill>
                  <a:schemeClr val="accent4"/>
                </a:solidFill>
              </a:rPr>
              <a:t> Heating</a:t>
            </a:r>
            <a:r>
              <a:rPr lang="en-IE" sz="1000" b="0" baseline="0">
                <a:solidFill>
                  <a:schemeClr val="accent4"/>
                </a:solidFill>
              </a:rPr>
              <a:t> Needed</a:t>
            </a:r>
            <a:endParaRPr lang="en-IE" sz="1000" b="0">
              <a:solidFill>
                <a:schemeClr val="accent4"/>
              </a:solidFill>
            </a:endParaRPr>
          </a:p>
        </xdr:txBody>
      </xdr:sp>
      <xdr:sp macro="" textlink="">
        <xdr:nvSpPr>
          <xdr:cNvPr id="389" name="TextBox 388">
            <a:extLst>
              <a:ext uri="{FF2B5EF4-FFF2-40B4-BE49-F238E27FC236}">
                <a16:creationId xmlns:a16="http://schemas.microsoft.com/office/drawing/2014/main" id="{482C9958-3301-68FE-0049-0DF50C198E95}"/>
              </a:ext>
            </a:extLst>
          </xdr:cNvPr>
          <xdr:cNvSpPr txBox="1"/>
        </xdr:nvSpPr>
        <xdr:spPr>
          <a:xfrm>
            <a:off x="8610951" y="12869305"/>
            <a:ext cx="1731966" cy="46354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n-IE" sz="1000" b="1">
                <a:solidFill>
                  <a:srgbClr val="00B0F0"/>
                </a:solidFill>
              </a:rPr>
              <a:t>Colder than Average</a:t>
            </a:r>
          </a:p>
          <a:p>
            <a:pPr algn="ctr"/>
            <a:r>
              <a:rPr lang="en-IE" sz="1000" b="0" u="sng">
                <a:solidFill>
                  <a:srgbClr val="00B0F0"/>
                </a:solidFill>
              </a:rPr>
              <a:t>More</a:t>
            </a:r>
            <a:r>
              <a:rPr lang="en-IE" sz="1000" b="0">
                <a:solidFill>
                  <a:srgbClr val="00B0F0"/>
                </a:solidFill>
              </a:rPr>
              <a:t> Heating</a:t>
            </a:r>
            <a:r>
              <a:rPr lang="en-IE" sz="1000" b="0" baseline="0">
                <a:solidFill>
                  <a:srgbClr val="00B0F0"/>
                </a:solidFill>
              </a:rPr>
              <a:t> Needed</a:t>
            </a:r>
            <a:endParaRPr lang="en-IE" sz="1000" b="0">
              <a:solidFill>
                <a:srgbClr val="00B0F0"/>
              </a:solidFill>
            </a:endParaRPr>
          </a:p>
        </xdr:txBody>
      </xdr:sp>
    </xdr:grpSp>
    <xdr:clientData/>
  </xdr:twoCellAnchor>
  <xdr:twoCellAnchor editAs="oneCell">
    <xdr:from>
      <xdr:col>5</xdr:col>
      <xdr:colOff>112418</xdr:colOff>
      <xdr:row>923</xdr:row>
      <xdr:rowOff>154101</xdr:rowOff>
    </xdr:from>
    <xdr:to>
      <xdr:col>15</xdr:col>
      <xdr:colOff>455184</xdr:colOff>
      <xdr:row>935</xdr:row>
      <xdr:rowOff>30085</xdr:rowOff>
    </xdr:to>
    <xdr:grpSp>
      <xdr:nvGrpSpPr>
        <xdr:cNvPr id="400" name="Group 399">
          <a:extLst>
            <a:ext uri="{FF2B5EF4-FFF2-40B4-BE49-F238E27FC236}">
              <a16:creationId xmlns:a16="http://schemas.microsoft.com/office/drawing/2014/main" id="{355C91D6-CF0D-41E8-9A1C-66C941581A1C}"/>
            </a:ext>
          </a:extLst>
        </xdr:cNvPr>
        <xdr:cNvGrpSpPr/>
      </xdr:nvGrpSpPr>
      <xdr:grpSpPr>
        <a:xfrm>
          <a:off x="6471489" y="168547030"/>
          <a:ext cx="6511338" cy="2053126"/>
          <a:chOff x="3975099" y="9633742"/>
          <a:chExt cx="6504080" cy="2161985"/>
        </a:xfrm>
      </xdr:grpSpPr>
      <xdr:graphicFrame macro="">
        <xdr:nvGraphicFramePr>
          <xdr:cNvPr id="401" name="Chart 400">
            <a:extLst>
              <a:ext uri="{FF2B5EF4-FFF2-40B4-BE49-F238E27FC236}">
                <a16:creationId xmlns:a16="http://schemas.microsoft.com/office/drawing/2014/main" id="{1509181E-301A-D396-9514-72B410D65705}"/>
              </a:ext>
            </a:extLst>
          </xdr:cNvPr>
          <xdr:cNvGraphicFramePr/>
        </xdr:nvGraphicFramePr>
        <xdr:xfrm>
          <a:off x="6145325" y="9633744"/>
          <a:ext cx="216714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4"/>
          </a:graphicData>
        </a:graphic>
      </xdr:graphicFrame>
      <xdr:graphicFrame macro="">
        <xdr:nvGraphicFramePr>
          <xdr:cNvPr id="402" name="Chart 401">
            <a:extLst>
              <a:ext uri="{FF2B5EF4-FFF2-40B4-BE49-F238E27FC236}">
                <a16:creationId xmlns:a16="http://schemas.microsoft.com/office/drawing/2014/main" id="{F5BAECB0-77C1-C915-BEBA-C0B14EDE0E8B}"/>
              </a:ext>
            </a:extLst>
          </xdr:cNvPr>
          <xdr:cNvGraphicFramePr/>
        </xdr:nvGraphicFramePr>
        <xdr:xfrm>
          <a:off x="3975099" y="9633742"/>
          <a:ext cx="2169525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5"/>
          </a:graphicData>
        </a:graphic>
      </xdr:graphicFrame>
      <xdr:graphicFrame macro="">
        <xdr:nvGraphicFramePr>
          <xdr:cNvPr id="403" name="Chart 402">
            <a:extLst>
              <a:ext uri="{FF2B5EF4-FFF2-40B4-BE49-F238E27FC236}">
                <a16:creationId xmlns:a16="http://schemas.microsoft.com/office/drawing/2014/main" id="{EC5CBB7F-4378-6D19-5FE2-3878018B1794}"/>
              </a:ext>
            </a:extLst>
          </xdr:cNvPr>
          <xdr:cNvGraphicFramePr/>
        </xdr:nvGraphicFramePr>
        <xdr:xfrm>
          <a:off x="8309653" y="9635727"/>
          <a:ext cx="216952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6"/>
          </a:graphicData>
        </a:graphic>
      </xdr:graphicFrame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0.54683</cdr:x>
      <cdr:y>0.35388</cdr:y>
    </cdr:from>
    <cdr:to>
      <cdr:x>0.64917</cdr:x>
      <cdr:y>0.47033</cdr:y>
    </cdr:to>
    <cdr:sp macro="" textlink="">
      <cdr:nvSpPr>
        <cdr:cNvPr id="2" name="TextBox 13">
          <a:extLst xmlns:a="http://schemas.openxmlformats.org/drawingml/2006/main">
            <a:ext uri="{FF2B5EF4-FFF2-40B4-BE49-F238E27FC236}">
              <a16:creationId xmlns:a16="http://schemas.microsoft.com/office/drawing/2014/main" id="{4FDF31AE-0929-7FFA-3BF7-EDD39BD6CBA6}"/>
            </a:ext>
          </a:extLst>
        </cdr:cNvPr>
        <cdr:cNvSpPr txBox="1"/>
      </cdr:nvSpPr>
      <cdr:spPr>
        <a:xfrm xmlns:a="http://schemas.openxmlformats.org/drawingml/2006/main">
          <a:off x="2498504" y="958998"/>
          <a:ext cx="467586" cy="31558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IE" sz="1000" b="1">
              <a:solidFill>
                <a:srgbClr val="FF0000"/>
              </a:solidFill>
            </a:rPr>
            <a:t>15.3%</a:t>
          </a:r>
        </a:p>
        <a:p xmlns:a="http://schemas.openxmlformats.org/drawingml/2006/main">
          <a:pPr algn="ctr"/>
          <a:r>
            <a:rPr lang="en-IE" sz="800" b="0">
              <a:solidFill>
                <a:srgbClr val="FF0000"/>
              </a:solidFill>
            </a:rPr>
            <a:t>in 2023</a:t>
          </a:r>
          <a:endParaRPr lang="en-IE" sz="1000" b="0">
            <a:solidFill>
              <a:srgbClr val="FF0000"/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42183</xdr:colOff>
      <xdr:row>14</xdr:row>
      <xdr:rowOff>79600</xdr:rowOff>
    </xdr:from>
    <xdr:to>
      <xdr:col>21</xdr:col>
      <xdr:colOff>487794</xdr:colOff>
      <xdr:row>35</xdr:row>
      <xdr:rowOff>110071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395FD85-A5FC-D860-FEC3-5235F0787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63500</xdr:colOff>
      <xdr:row>145</xdr:row>
      <xdr:rowOff>114300</xdr:rowOff>
    </xdr:from>
    <xdr:to>
      <xdr:col>31</xdr:col>
      <xdr:colOff>511912</xdr:colOff>
      <xdr:row>164</xdr:row>
      <xdr:rowOff>158300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523798-19C9-4BFF-9918-C84969510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556987</xdr:colOff>
      <xdr:row>14</xdr:row>
      <xdr:rowOff>116115</xdr:rowOff>
    </xdr:from>
    <xdr:to>
      <xdr:col>13</xdr:col>
      <xdr:colOff>295693</xdr:colOff>
      <xdr:row>31</xdr:row>
      <xdr:rowOff>10594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BFC8E8-40C9-9248-7F85-F57FC0075C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4</xdr:col>
      <xdr:colOff>466912</xdr:colOff>
      <xdr:row>81</xdr:row>
      <xdr:rowOff>9712</xdr:rowOff>
    </xdr:from>
    <xdr:ext cx="5760000" cy="36000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0CB8C4-BE49-4E88-895B-11C2B5316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5</xdr:col>
      <xdr:colOff>47625</xdr:colOff>
      <xdr:row>145</xdr:row>
      <xdr:rowOff>183697</xdr:rowOff>
    </xdr:from>
    <xdr:to>
      <xdr:col>14</xdr:col>
      <xdr:colOff>511912</xdr:colOff>
      <xdr:row>163</xdr:row>
      <xdr:rowOff>77733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444F6C7-CD57-497B-B046-B89557C22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246289</xdr:colOff>
      <xdr:row>177</xdr:row>
      <xdr:rowOff>83910</xdr:rowOff>
    </xdr:from>
    <xdr:to>
      <xdr:col>15</xdr:col>
      <xdr:colOff>103964</xdr:colOff>
      <xdr:row>196</xdr:row>
      <xdr:rowOff>113060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8F6C209-C96E-31D0-217C-94A7EB5636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0.39538</cdr:x>
      <cdr:y>0.42466</cdr:y>
    </cdr:from>
    <cdr:to>
      <cdr:x>0.60808</cdr:x>
      <cdr:y>0.71652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54BF3B8-FB29-D454-B90B-659A15F009B0}"/>
            </a:ext>
          </a:extLst>
        </cdr:cNvPr>
        <cdr:cNvSpPr txBox="1"/>
      </cdr:nvSpPr>
      <cdr:spPr>
        <a:xfrm xmlns:a="http://schemas.openxmlformats.org/drawingml/2006/main">
          <a:off x="2276770" y="1287304"/>
          <a:ext cx="1224857" cy="8847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rtlCol="0" anchor="ctr" anchorCtr="1"/>
        <a:lstStyle xmlns:a="http://schemas.openxmlformats.org/drawingml/2006/main"/>
        <a:p xmlns:a="http://schemas.openxmlformats.org/drawingml/2006/main">
          <a:pPr algn="ctr"/>
          <a:r>
            <a:rPr lang="en-US" sz="1100"/>
            <a:t>2023 Primary</a:t>
          </a:r>
          <a:r>
            <a:rPr lang="en-US" sz="1100" baseline="0"/>
            <a:t> Energy Production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90714</xdr:colOff>
      <xdr:row>14</xdr:row>
      <xdr:rowOff>32656</xdr:rowOff>
    </xdr:from>
    <xdr:to>
      <xdr:col>14</xdr:col>
      <xdr:colOff>543928</xdr:colOff>
      <xdr:row>34</xdr:row>
      <xdr:rowOff>4084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B73AE4E-08AA-479C-BF49-3DD863701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156482</xdr:colOff>
      <xdr:row>47</xdr:row>
      <xdr:rowOff>49892</xdr:rowOff>
    </xdr:from>
    <xdr:to>
      <xdr:col>15</xdr:col>
      <xdr:colOff>20053</xdr:colOff>
      <xdr:row>69</xdr:row>
      <xdr:rowOff>18464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B49B67-3251-4D7E-9FF7-82CBA1682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176645</xdr:colOff>
      <xdr:row>111</xdr:row>
      <xdr:rowOff>71581</xdr:rowOff>
    </xdr:from>
    <xdr:to>
      <xdr:col>15</xdr:col>
      <xdr:colOff>31145</xdr:colOff>
      <xdr:row>130</xdr:row>
      <xdr:rowOff>156958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4EB608F-061D-47CE-B610-1CA3D493D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677222</xdr:colOff>
      <xdr:row>132</xdr:row>
      <xdr:rowOff>30676</xdr:rowOff>
    </xdr:from>
    <xdr:to>
      <xdr:col>14</xdr:col>
      <xdr:colOff>421656</xdr:colOff>
      <xdr:row>154</xdr:row>
      <xdr:rowOff>21926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274C3C5-A05D-4B3B-B441-3B2784853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117764</xdr:colOff>
      <xdr:row>194</xdr:row>
      <xdr:rowOff>138544</xdr:rowOff>
    </xdr:from>
    <xdr:to>
      <xdr:col>15</xdr:col>
      <xdr:colOff>161336</xdr:colOff>
      <xdr:row>214</xdr:row>
      <xdr:rowOff>28902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55C34CB-18F2-4AA3-95F3-F2A2C6C3A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52614</xdr:colOff>
      <xdr:row>215</xdr:row>
      <xdr:rowOff>181428</xdr:rowOff>
    </xdr:from>
    <xdr:to>
      <xdr:col>15</xdr:col>
      <xdr:colOff>96186</xdr:colOff>
      <xdr:row>235</xdr:row>
      <xdr:rowOff>67235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F55597C-1857-4076-BAB6-3D242DA70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5</xdr:col>
      <xdr:colOff>355600</xdr:colOff>
      <xdr:row>245</xdr:row>
      <xdr:rowOff>177800</xdr:rowOff>
    </xdr:from>
    <xdr:to>
      <xdr:col>15</xdr:col>
      <xdr:colOff>570099</xdr:colOff>
      <xdr:row>265</xdr:row>
      <xdr:rowOff>90926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33CE169-07EF-4376-838E-671DB7430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254000</xdr:colOff>
      <xdr:row>273</xdr:row>
      <xdr:rowOff>43542</xdr:rowOff>
    </xdr:from>
    <xdr:to>
      <xdr:col>15</xdr:col>
      <xdr:colOff>292236</xdr:colOff>
      <xdr:row>293</xdr:row>
      <xdr:rowOff>91984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2485BAD-51E0-4643-9FA3-E24167CE1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5</xdr:col>
      <xdr:colOff>281214</xdr:colOff>
      <xdr:row>318</xdr:row>
      <xdr:rowOff>163286</xdr:rowOff>
    </xdr:from>
    <xdr:to>
      <xdr:col>15</xdr:col>
      <xdr:colOff>495715</xdr:colOff>
      <xdr:row>338</xdr:row>
      <xdr:rowOff>85485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0ECBAB0-517E-4884-9410-1569133FF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165100</xdr:colOff>
      <xdr:row>408</xdr:row>
      <xdr:rowOff>101600</xdr:rowOff>
    </xdr:from>
    <xdr:to>
      <xdr:col>15</xdr:col>
      <xdr:colOff>52612</xdr:colOff>
      <xdr:row>427</xdr:row>
      <xdr:rowOff>177906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88B066A-FC0B-4757-A421-9F3E12AA8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342900</xdr:colOff>
      <xdr:row>447</xdr:row>
      <xdr:rowOff>0</xdr:rowOff>
    </xdr:from>
    <xdr:to>
      <xdr:col>15</xdr:col>
      <xdr:colOff>557401</xdr:colOff>
      <xdr:row>466</xdr:row>
      <xdr:rowOff>103625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9C68F60-9D17-431C-948F-614D9B7E1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oneCellAnchor>
    <xdr:from>
      <xdr:col>9</xdr:col>
      <xdr:colOff>0</xdr:colOff>
      <xdr:row>548</xdr:row>
      <xdr:rowOff>0</xdr:rowOff>
    </xdr:from>
    <xdr:ext cx="6110929" cy="3550769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7D68441-D9F4-4FF4-8279-4CE2F0D9E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9</xdr:col>
      <xdr:colOff>0</xdr:colOff>
      <xdr:row>524</xdr:row>
      <xdr:rowOff>0</xdr:rowOff>
    </xdr:from>
    <xdr:ext cx="5760000" cy="2880000"/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EE80121-6666-4100-AC0F-69A8140C0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139700</xdr:colOff>
      <xdr:row>500</xdr:row>
      <xdr:rowOff>29936</xdr:rowOff>
    </xdr:from>
    <xdr:ext cx="5760000" cy="2880000"/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5BF22CB-644A-4424-9346-7391798D3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226785</xdr:colOff>
      <xdr:row>476</xdr:row>
      <xdr:rowOff>79829</xdr:rowOff>
    </xdr:from>
    <xdr:ext cx="5760000" cy="2880000"/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3C7FDE95-68F0-46C1-8D6B-214BFF360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260937</xdr:colOff>
      <xdr:row>379</xdr:row>
      <xdr:rowOff>156243</xdr:rowOff>
    </xdr:from>
    <xdr:ext cx="5716778" cy="3143947"/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AE861CC2-A05B-4F84-A1CA-921BDB5DE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368300</xdr:colOff>
      <xdr:row>352</xdr:row>
      <xdr:rowOff>88900</xdr:rowOff>
    </xdr:from>
    <xdr:ext cx="5724000" cy="3060000"/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968DC27-015B-4727-8404-B92F79A7B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587375</xdr:colOff>
      <xdr:row>15</xdr:row>
      <xdr:rowOff>127000</xdr:rowOff>
    </xdr:from>
    <xdr:to>
      <xdr:col>23</xdr:col>
      <xdr:colOff>447923</xdr:colOff>
      <xdr:row>35</xdr:row>
      <xdr:rowOff>98428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55CEB22-F8F5-44E2-A8AA-AEDFE49C5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43846</xdr:colOff>
      <xdr:row>15</xdr:row>
      <xdr:rowOff>107346</xdr:rowOff>
    </xdr:from>
    <xdr:to>
      <xdr:col>14</xdr:col>
      <xdr:colOff>500084</xdr:colOff>
      <xdr:row>33</xdr:row>
      <xdr:rowOff>10455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4AD1415-5338-46AD-B3DA-D6FAD5B17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14</xdr:col>
      <xdr:colOff>280458</xdr:colOff>
      <xdr:row>63</xdr:row>
      <xdr:rowOff>0</xdr:rowOff>
    </xdr:from>
    <xdr:ext cx="5760000" cy="3600000"/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051426B-8E42-4FB2-9FAB-83EB24FD7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5</xdr:col>
      <xdr:colOff>371929</xdr:colOff>
      <xdr:row>63</xdr:row>
      <xdr:rowOff>117929</xdr:rowOff>
    </xdr:from>
    <xdr:ext cx="5760000" cy="3168000"/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55E857D2-5D1D-463D-856E-6C4AE927F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14</xdr:col>
      <xdr:colOff>174625</xdr:colOff>
      <xdr:row>108</xdr:row>
      <xdr:rowOff>1</xdr:rowOff>
    </xdr:from>
    <xdr:ext cx="5760000" cy="3526749"/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69D388B1-9BAB-4717-B463-60D65DDA4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371929</xdr:colOff>
      <xdr:row>108</xdr:row>
      <xdr:rowOff>117929</xdr:rowOff>
    </xdr:from>
    <xdr:ext cx="5760000" cy="3168823"/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2BAA2E83-A21C-4343-91F9-312D55717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15</xdr:col>
      <xdr:colOff>301625</xdr:colOff>
      <xdr:row>153</xdr:row>
      <xdr:rowOff>179918</xdr:rowOff>
    </xdr:from>
    <xdr:ext cx="5760000" cy="3526749"/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2631BEB-596C-4108-9428-EB41B8108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371929</xdr:colOff>
      <xdr:row>154</xdr:row>
      <xdr:rowOff>117929</xdr:rowOff>
    </xdr:from>
    <xdr:ext cx="5760000" cy="3168823"/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683F60AB-68AE-43C5-9EFC-5F5C1A139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262866</xdr:colOff>
      <xdr:row>235</xdr:row>
      <xdr:rowOff>124940</xdr:rowOff>
    </xdr:from>
    <xdr:ext cx="6133607" cy="3526749"/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7FB3C3C-6754-43AF-8883-6932A5EF4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18</xdr:col>
      <xdr:colOff>47625</xdr:colOff>
      <xdr:row>289</xdr:row>
      <xdr:rowOff>31751</xdr:rowOff>
    </xdr:from>
    <xdr:ext cx="5760000" cy="342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4C39F4-796B-4DD7-BAF4-EDFE73FF9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371929</xdr:colOff>
      <xdr:row>292</xdr:row>
      <xdr:rowOff>67235</xdr:rowOff>
    </xdr:from>
    <xdr:ext cx="4737953" cy="2845988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09FAEBE-D031-45CB-8977-8EE07B5A7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18</xdr:col>
      <xdr:colOff>47625</xdr:colOff>
      <xdr:row>336</xdr:row>
      <xdr:rowOff>31751</xdr:rowOff>
    </xdr:from>
    <xdr:ext cx="5940000" cy="3420000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A9C2157-B28B-49F1-A296-F5E68B473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371929</xdr:colOff>
      <xdr:row>338</xdr:row>
      <xdr:rowOff>22412</xdr:rowOff>
    </xdr:from>
    <xdr:ext cx="5760000" cy="3077576"/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1492202-6CB2-4F2A-8F10-AB7ECF698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18</xdr:col>
      <xdr:colOff>47625</xdr:colOff>
      <xdr:row>447</xdr:row>
      <xdr:rowOff>31751</xdr:rowOff>
    </xdr:from>
    <xdr:ext cx="6133607" cy="3526749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A746CD1-26A6-40EB-93AF-687C0A71E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371929</xdr:colOff>
      <xdr:row>448</xdr:row>
      <xdr:rowOff>117929</xdr:rowOff>
    </xdr:from>
    <xdr:ext cx="6101323" cy="3168823"/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918789D-BB8B-47E8-853A-74D521001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18</xdr:col>
      <xdr:colOff>47625</xdr:colOff>
      <xdr:row>493</xdr:row>
      <xdr:rowOff>31751</xdr:rowOff>
    </xdr:from>
    <xdr:ext cx="6133607" cy="3526749"/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68143E0-338B-4E12-BBB3-4C6735609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18</xdr:col>
      <xdr:colOff>47625</xdr:colOff>
      <xdr:row>381</xdr:row>
      <xdr:rowOff>31751</xdr:rowOff>
    </xdr:from>
    <xdr:ext cx="5760000" cy="3526749"/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287BEFF-0C3B-41DA-9A04-A9E4537F1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371929</xdr:colOff>
      <xdr:row>383</xdr:row>
      <xdr:rowOff>117929</xdr:rowOff>
    </xdr:from>
    <xdr:ext cx="5760000" cy="2987394"/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2FFAF980-CC55-41AA-BF9E-909C0D9F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18</xdr:col>
      <xdr:colOff>47625</xdr:colOff>
      <xdr:row>413</xdr:row>
      <xdr:rowOff>31751</xdr:rowOff>
    </xdr:from>
    <xdr:ext cx="5832000" cy="3526749"/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806F86CE-01E4-4CA1-A366-C3AD2E5AB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371929</xdr:colOff>
      <xdr:row>414</xdr:row>
      <xdr:rowOff>117929</xdr:rowOff>
    </xdr:from>
    <xdr:ext cx="5760000" cy="2988000"/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3720272B-B3FB-4C34-B5AA-FE9E1E12B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18</xdr:col>
      <xdr:colOff>0</xdr:colOff>
      <xdr:row>204</xdr:row>
      <xdr:rowOff>0</xdr:rowOff>
    </xdr:from>
    <xdr:ext cx="6133607" cy="3526749"/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5C7FC69-0EA8-4338-ADE0-E110E4115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6</xdr:col>
      <xdr:colOff>0</xdr:colOff>
      <xdr:row>203</xdr:row>
      <xdr:rowOff>0</xdr:rowOff>
    </xdr:from>
    <xdr:ext cx="5760000" cy="3168823"/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C91360DB-5D78-4D3A-B720-BB47062CE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</xdr:col>
      <xdr:colOff>334818</xdr:colOff>
      <xdr:row>235</xdr:row>
      <xdr:rowOff>150091</xdr:rowOff>
    </xdr:from>
    <xdr:ext cx="5760000" cy="3168823"/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F83E4A6-CB89-4671-BBE8-B94148E0A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>
    <xdr:from>
      <xdr:col>29</xdr:col>
      <xdr:colOff>241300</xdr:colOff>
      <xdr:row>203</xdr:row>
      <xdr:rowOff>20978</xdr:rowOff>
    </xdr:from>
    <xdr:to>
      <xdr:col>39</xdr:col>
      <xdr:colOff>136980</xdr:colOff>
      <xdr:row>218</xdr:row>
      <xdr:rowOff>56635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C8B9D985-C80F-396E-C2AA-66435A037DD8}"/>
            </a:ext>
          </a:extLst>
        </xdr:cNvPr>
        <xdr:cNvGrpSpPr/>
      </xdr:nvGrpSpPr>
      <xdr:grpSpPr>
        <a:xfrm>
          <a:off x="20134943" y="35590049"/>
          <a:ext cx="5792108" cy="2757086"/>
          <a:chOff x="20157888" y="38247969"/>
          <a:chExt cx="5797445" cy="2837144"/>
        </a:xfrm>
      </xdr:grpSpPr>
      <xdr:grpSp>
        <xdr:nvGrpSpPr>
          <xdr:cNvPr id="28" name="Group 27">
            <a:extLst>
              <a:ext uri="{FF2B5EF4-FFF2-40B4-BE49-F238E27FC236}">
                <a16:creationId xmlns:a16="http://schemas.microsoft.com/office/drawing/2014/main" id="{65D13736-2616-3E16-AA8B-27D0A02A2A90}"/>
              </a:ext>
            </a:extLst>
          </xdr:cNvPr>
          <xdr:cNvGrpSpPr/>
        </xdr:nvGrpSpPr>
        <xdr:grpSpPr>
          <a:xfrm>
            <a:off x="20157888" y="38258749"/>
            <a:ext cx="5797445" cy="2826364"/>
            <a:chOff x="26987500" y="37849569"/>
            <a:chExt cx="5823405" cy="2782377"/>
          </a:xfrm>
        </xdr:grpSpPr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F737212D-46DE-40B1-BFB4-0830C19E87DD}"/>
                </a:ext>
              </a:extLst>
            </xdr:cNvPr>
            <xdr:cNvGraphicFramePr>
              <a:graphicFrameLocks/>
            </xdr:cNvGraphicFramePr>
          </xdr:nvGraphicFramePr>
          <xdr:xfrm>
            <a:off x="29750905" y="37851879"/>
            <a:ext cx="3060000" cy="278006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4"/>
            </a:graphicData>
          </a:graphic>
        </xdr:graphicFrame>
        <xdr:graphicFrame macro="">
          <xdr:nvGraphicFramePr>
            <xdr:cNvPr id="25" name="Chart 24">
              <a:extLst>
                <a:ext uri="{FF2B5EF4-FFF2-40B4-BE49-F238E27FC236}">
                  <a16:creationId xmlns:a16="http://schemas.microsoft.com/office/drawing/2014/main" id="{6AD94705-B89B-4DA1-B08B-8C542A877D98}"/>
                </a:ext>
              </a:extLst>
            </xdr:cNvPr>
            <xdr:cNvGraphicFramePr>
              <a:graphicFrameLocks/>
            </xdr:cNvGraphicFramePr>
          </xdr:nvGraphicFramePr>
          <xdr:xfrm>
            <a:off x="26987500" y="37849569"/>
            <a:ext cx="3060000" cy="278006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5"/>
            </a:graphicData>
          </a:graphic>
        </xdr:graphicFrame>
      </xdr:grpSp>
      <xdr:sp macro="" textlink="Ref!D12">
        <xdr:nvSpPr>
          <xdr:cNvPr id="29" name="TextBox 28">
            <a:extLst>
              <a:ext uri="{FF2B5EF4-FFF2-40B4-BE49-F238E27FC236}">
                <a16:creationId xmlns:a16="http://schemas.microsoft.com/office/drawing/2014/main" id="{E81D9FD4-DAF2-DC45-D757-7DDA6B0D7F76}"/>
              </a:ext>
            </a:extLst>
          </xdr:cNvPr>
          <xdr:cNvSpPr txBox="1"/>
        </xdr:nvSpPr>
        <xdr:spPr>
          <a:xfrm>
            <a:off x="22770353" y="38247969"/>
            <a:ext cx="582706" cy="2674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1">
            <a:spAutoFit/>
          </a:bodyPr>
          <a:lstStyle/>
          <a:p>
            <a:fld id="{5C4A144A-F02F-4E03-86E8-4F0906F7D0EF}" type="TxLink">
              <a:rPr lang="en-US" sz="1100" b="1" i="0" u="none" strike="noStrike">
                <a:solidFill>
                  <a:schemeClr val="tx2"/>
                </a:solidFill>
                <a:latin typeface="Calibri"/>
                <a:cs typeface="Calibri"/>
              </a:rPr>
              <a:pPr/>
              <a:t>2023</a:t>
            </a:fld>
            <a:endParaRPr lang="en-IE" sz="1100" b="1">
              <a:solidFill>
                <a:schemeClr val="tx2"/>
              </a:solidFill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142875</xdr:colOff>
      <xdr:row>14</xdr:row>
      <xdr:rowOff>150812</xdr:rowOff>
    </xdr:from>
    <xdr:to>
      <xdr:col>23</xdr:col>
      <xdr:colOff>8714</xdr:colOff>
      <xdr:row>32</xdr:row>
      <xdr:rowOff>116027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EDF5B3F2-56D5-43E3-B175-DF1CA5479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353785</xdr:colOff>
      <xdr:row>44</xdr:row>
      <xdr:rowOff>0</xdr:rowOff>
    </xdr:from>
    <xdr:ext cx="5760000" cy="3240000"/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129BDF33-BA8A-4851-B518-4B3D0F0F5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twoCellAnchor>
    <xdr:from>
      <xdr:col>5</xdr:col>
      <xdr:colOff>134472</xdr:colOff>
      <xdr:row>71</xdr:row>
      <xdr:rowOff>40341</xdr:rowOff>
    </xdr:from>
    <xdr:to>
      <xdr:col>14</xdr:col>
      <xdr:colOff>322004</xdr:colOff>
      <xdr:row>87</xdr:row>
      <xdr:rowOff>148106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94144E7-9FF5-4219-A509-42E1905D59B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16</xdr:col>
      <xdr:colOff>0</xdr:colOff>
      <xdr:row>71</xdr:row>
      <xdr:rowOff>0</xdr:rowOff>
    </xdr:from>
    <xdr:ext cx="6133607" cy="3526749"/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8FEB323-D44A-4E21-BBB2-06CD3468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>
    <xdr:from>
      <xdr:col>5</xdr:col>
      <xdr:colOff>134470</xdr:colOff>
      <xdr:row>103</xdr:row>
      <xdr:rowOff>40342</xdr:rowOff>
    </xdr:from>
    <xdr:to>
      <xdr:col>14</xdr:col>
      <xdr:colOff>582882</xdr:colOff>
      <xdr:row>119</xdr:row>
      <xdr:rowOff>148107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70601EDA-B24E-42EC-A0FB-7BDF3FAF2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16</xdr:col>
      <xdr:colOff>0</xdr:colOff>
      <xdr:row>103</xdr:row>
      <xdr:rowOff>0</xdr:rowOff>
    </xdr:from>
    <xdr:ext cx="5760000" cy="3240000"/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3FE04C58-1177-44C6-8534-3C000E15655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117930</xdr:colOff>
      <xdr:row>140</xdr:row>
      <xdr:rowOff>81643</xdr:rowOff>
    </xdr:from>
    <xdr:ext cx="5760000" cy="3240000"/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2195430C-FA82-4F30-8D4D-97F378C79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twoCellAnchor>
    <xdr:from>
      <xdr:col>5</xdr:col>
      <xdr:colOff>134470</xdr:colOff>
      <xdr:row>174</xdr:row>
      <xdr:rowOff>40341</xdr:rowOff>
    </xdr:from>
    <xdr:to>
      <xdr:col>14</xdr:col>
      <xdr:colOff>582882</xdr:colOff>
      <xdr:row>190</xdr:row>
      <xdr:rowOff>148106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328AAA5B-5E2B-4D96-97B0-B53AFC9F6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14</xdr:col>
      <xdr:colOff>344715</xdr:colOff>
      <xdr:row>174</xdr:row>
      <xdr:rowOff>18142</xdr:rowOff>
    </xdr:from>
    <xdr:ext cx="5760000" cy="3600000"/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8376C743-2872-42BB-87C3-EE5FC2C18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15</xdr:col>
      <xdr:colOff>129268</xdr:colOff>
      <xdr:row>213</xdr:row>
      <xdr:rowOff>13609</xdr:rowOff>
    </xdr:from>
    <xdr:ext cx="5760000" cy="3526749"/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E380365-1CB3-41FD-A77C-9D729803F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371929</xdr:colOff>
      <xdr:row>213</xdr:row>
      <xdr:rowOff>117929</xdr:rowOff>
    </xdr:from>
    <xdr:ext cx="5760000" cy="3168823"/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BB35ABB0-3E17-412A-A7D2-BC248C11E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136072</xdr:colOff>
      <xdr:row>264</xdr:row>
      <xdr:rowOff>27214</xdr:rowOff>
    </xdr:from>
    <xdr:ext cx="5760000" cy="3526749"/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C4344403-E0F3-4139-AA97-893D2E00E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twoCellAnchor>
    <xdr:from>
      <xdr:col>5</xdr:col>
      <xdr:colOff>134470</xdr:colOff>
      <xdr:row>297</xdr:row>
      <xdr:rowOff>40342</xdr:rowOff>
    </xdr:from>
    <xdr:to>
      <xdr:col>15</xdr:col>
      <xdr:colOff>20720</xdr:colOff>
      <xdr:row>314</xdr:row>
      <xdr:rowOff>121183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6FB6809C-B090-47B5-85D0-9294EEA4C01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oneCellAnchor>
    <xdr:from>
      <xdr:col>18</xdr:col>
      <xdr:colOff>0</xdr:colOff>
      <xdr:row>297</xdr:row>
      <xdr:rowOff>0</xdr:rowOff>
    </xdr:from>
    <xdr:ext cx="5764802" cy="3330714"/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82161BC-BB40-45F5-BBD5-867F2AEDC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twoCellAnchor>
    <xdr:from>
      <xdr:col>5</xdr:col>
      <xdr:colOff>94782</xdr:colOff>
      <xdr:row>14</xdr:row>
      <xdr:rowOff>119715</xdr:rowOff>
    </xdr:from>
    <xdr:to>
      <xdr:col>14</xdr:col>
      <xdr:colOff>553975</xdr:colOff>
      <xdr:row>31</xdr:row>
      <xdr:rowOff>77228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3B0B9868-C55E-FBA0-EE4E-960915FAB8C2}"/>
            </a:ext>
          </a:extLst>
        </xdr:cNvPr>
        <xdr:cNvGrpSpPr/>
      </xdr:nvGrpSpPr>
      <xdr:grpSpPr>
        <a:xfrm>
          <a:off x="5836996" y="1153858"/>
          <a:ext cx="5765979" cy="3050870"/>
          <a:chOff x="5874870" y="3107391"/>
          <a:chExt cx="5929230" cy="3288986"/>
        </a:xfrm>
      </xdr:grpSpPr>
      <xdr:graphicFrame macro="">
        <xdr:nvGraphicFramePr>
          <xdr:cNvPr id="23" name="Chart 22">
            <a:extLst>
              <a:ext uri="{FF2B5EF4-FFF2-40B4-BE49-F238E27FC236}">
                <a16:creationId xmlns:a16="http://schemas.microsoft.com/office/drawing/2014/main" id="{1856B7F8-A253-2CA9-2305-1C48A4E33753}"/>
              </a:ext>
            </a:extLst>
          </xdr:cNvPr>
          <xdr:cNvGraphicFramePr>
            <a:graphicFrameLocks noChangeAspect="1"/>
          </xdr:cNvGraphicFramePr>
        </xdr:nvGraphicFramePr>
        <xdr:xfrm>
          <a:off x="5874870" y="3107391"/>
          <a:ext cx="5929230" cy="328898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sp macro="" textlink="year_latest">
        <xdr:nvSpPr>
          <xdr:cNvPr id="2" name="TextBox 1">
            <a:extLst>
              <a:ext uri="{FF2B5EF4-FFF2-40B4-BE49-F238E27FC236}">
                <a16:creationId xmlns:a16="http://schemas.microsoft.com/office/drawing/2014/main" id="{1510A1D8-E71E-A15D-9D72-DA5C257AA767}"/>
              </a:ext>
            </a:extLst>
          </xdr:cNvPr>
          <xdr:cNvSpPr txBox="1"/>
        </xdr:nvSpPr>
        <xdr:spPr>
          <a:xfrm>
            <a:off x="8571690" y="4506103"/>
            <a:ext cx="564145" cy="3358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 anchorCtr="1">
            <a:spAutoFit/>
          </a:bodyPr>
          <a:lstStyle/>
          <a:p>
            <a:fld id="{22C2AFA9-4616-4233-91B8-AE776046E8E2}" type="TxLink">
              <a:rPr lang="en-US" sz="1400" b="1" i="0" u="none" strike="noStrike">
                <a:solidFill>
                  <a:schemeClr val="tx2"/>
                </a:solidFill>
                <a:latin typeface="Calibri"/>
                <a:cs typeface="Calibri"/>
              </a:rPr>
              <a:pPr/>
              <a:t>2023</a:t>
            </a:fld>
            <a:endParaRPr lang="en-IE" sz="1400" b="1">
              <a:solidFill>
                <a:schemeClr val="tx2"/>
              </a:solidFill>
            </a:endParaRPr>
          </a:p>
        </xdr:txBody>
      </xdr:sp>
    </xdr:grp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0.45992</cdr:x>
      <cdr:y>0.43846</cdr:y>
    </cdr:from>
    <cdr:to>
      <cdr:x>0.53704</cdr:x>
      <cdr:y>0.51419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510A1D8-E71E-A15D-9D72-DA5C257AA767}"/>
            </a:ext>
          </a:extLst>
        </cdr:cNvPr>
        <cdr:cNvSpPr txBox="1"/>
      </cdr:nvSpPr>
      <cdr:spPr>
        <a:xfrm xmlns:a="http://schemas.openxmlformats.org/drawingml/2006/main">
          <a:off x="2529171" y="1357487"/>
          <a:ext cx="424063" cy="23443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 anchorCtr="1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2C2AFA9-4616-4233-91B8-AE776046E8E2}" type="TxLink">
            <a:rPr lang="en-US" sz="1400" b="1" i="0" u="none" strike="noStrike">
              <a:solidFill>
                <a:schemeClr val="tx2"/>
              </a:solidFill>
              <a:latin typeface="Calibri"/>
              <a:cs typeface="Calibri"/>
            </a:rPr>
            <a:pPr/>
            <a:t>2023</a:t>
          </a:fld>
          <a:endParaRPr lang="en-IE" sz="1100" b="1">
            <a:solidFill>
              <a:schemeClr val="tx2"/>
            </a:solidFill>
          </a:endParaRPr>
        </a:p>
      </cdr:txBody>
    </cdr:sp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853D94B-3969-435E-B078-7ACD577C4419}" name="File_5" displayName="File_5" ref="A1:S7853" totalsRowShown="0">
  <autoFilter ref="A1:S7853" xr:uid="{C853D94B-3969-435E-B078-7ACD577C4419}"/>
  <tableColumns count="19">
    <tableColumn id="1" xr3:uid="{E0F8CB85-9150-4192-8C94-5885BA585AB8}" name="Year"/>
    <tableColumn id="2" xr3:uid="{600E9B95-A31A-4665-A219-271EB8F80CDB}" name="Row Categories (highest)" dataDxfId="11"/>
    <tableColumn id="3" xr3:uid="{70A753A2-B685-4CF4-AF44-7E59A8E4F48B}" name="Row Categories" dataDxfId="10"/>
    <tableColumn id="4" xr3:uid="{B4FC8F55-6615-4223-A247-BE05D8EF6C2F}" name="Rows" dataDxfId="9"/>
    <tableColumn id="5" xr3:uid="{47BF084F-46DB-428C-B6A6-0976266A0CAC}" name="Energy (Sub-Type)" dataDxfId="8"/>
    <tableColumn id="6" xr3:uid="{FD3E2611-B750-4502-948B-8487F0250750}" name="Energy (TJ)"/>
    <tableColumn id="7" xr3:uid="{A3AEAE9F-403C-4FE1-9C01-D45C28EC612A}" name="IPCC Assessment Report" dataDxfId="7"/>
    <tableColumn id="8" xr3:uid="{323CC7FE-5782-4419-9650-8702B60A3ABB}" name="GHG (kt CO2eq)"/>
    <tableColumn id="9" xr3:uid="{6D47B947-8B40-4857-8510-2402CAAE2C51}" name="EB CO2eq EF (t/TJ)"/>
    <tableColumn id="10" xr3:uid="{A9E43ED8-7E8A-4699-9123-50816CEF55C2}" name="CO2 Emissions (kt)"/>
    <tableColumn id="11" xr3:uid="{5A7FD37B-AE30-48CC-BFD0-32A4897ADC58}" name="CH4 Emissions (kt)"/>
    <tableColumn id="12" xr3:uid="{5A04E7F0-6877-4638-A092-1F5B2E650D1B}" name="N2O emissions (kt)"/>
    <tableColumn id="13" xr3:uid="{A3BFA26F-83A6-4B89-90A2-72AA2427CA55}" name="EB CO2 EF (t/TJ)"/>
    <tableColumn id="14" xr3:uid="{03034B96-8CAA-4748-BA94-755681A53C5E}" name="EB CH4 EF (t/TJ)"/>
    <tableColumn id="15" xr3:uid="{255CE985-87D8-4F2E-A010-06CF2D6E378D}" name="EB N2O EF (t/TJ)"/>
    <tableColumn id="16" xr3:uid="{BEDB08AC-A1DC-4168-A9BB-A8AEDB2AB5AD}" name="CO2 GWP"/>
    <tableColumn id="17" xr3:uid="{047007E5-DEFA-4166-8793-8EE8FC38FE3A}" name="CH4 GWP"/>
    <tableColumn id="18" xr3:uid="{E36BB061-F384-4262-A750-B0974D1A5985}" name="N2O GWP"/>
    <tableColumn id="19" xr3:uid="{40F26597-250E-40AC-9B01-F3F88D014049}" name="Timestamp" dataDxfId="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8EC2A7A-02B3-410A-AE4C-15434DA21545}" name="EB_2023" displayName="EB_2023" ref="A1:H1889" totalsRowShown="0">
  <autoFilter ref="A1:H1889" xr:uid="{78EC2A7A-02B3-410A-AE4C-15434DA21545}">
    <filterColumn colId="6">
      <customFilters>
        <customFilter operator="notEqual" val=" "/>
      </customFilters>
    </filterColumn>
  </autoFilter>
  <tableColumns count="8">
    <tableColumn id="1" xr3:uid="{2E549424-9258-4F7C-A8DC-73BA7C2BAC0A}" name="Year"/>
    <tableColumn id="2" xr3:uid="{562C4BC0-09B6-492E-B80B-F158FA386ADB}" name="Row Categories (highest)" dataDxfId="5"/>
    <tableColumn id="3" xr3:uid="{23FA646D-20BC-4AA8-A75B-D90A5B2F96DC}" name="Row Categories" dataDxfId="4"/>
    <tableColumn id="4" xr3:uid="{7C99D1AE-21FC-4307-BF5D-EF0CD1A1E01B}" name="Rows" dataDxfId="3"/>
    <tableColumn id="5" xr3:uid="{6FBD9459-1CB6-4AFC-9E21-AA80C2364F1F}" name="Energy (Type)" dataDxfId="2"/>
    <tableColumn id="6" xr3:uid="{34F44E61-E17A-4BC7-A84E-7DA902F67DE1}" name="Energy (Sub-Type)" dataDxfId="1"/>
    <tableColumn id="7" xr3:uid="{FC3CFAE8-38F1-41E1-9357-D82EC4F961BA}" name="Value"/>
    <tableColumn id="8" xr3:uid="{F92A1C56-B991-4D3D-9F6C-E0CC0F071D26}" name="Units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EB 2023">
      <a:dk1>
        <a:sysClr val="windowText" lastClr="000000"/>
      </a:dk1>
      <a:lt1>
        <a:sysClr val="window" lastClr="FFFFFF"/>
      </a:lt1>
      <a:dk2>
        <a:srgbClr val="10357F"/>
      </a:dk2>
      <a:lt2>
        <a:srgbClr val="00B495"/>
      </a:lt2>
      <a:accent1>
        <a:srgbClr val="0067B1"/>
      </a:accent1>
      <a:accent2>
        <a:srgbClr val="007A45"/>
      </a:accent2>
      <a:accent3>
        <a:srgbClr val="B2BB1E"/>
      </a:accent3>
      <a:accent4>
        <a:srgbClr val="FDBB30"/>
      </a:accent4>
      <a:accent5>
        <a:srgbClr val="F37121"/>
      </a:accent5>
      <a:accent6>
        <a:srgbClr val="B70062"/>
      </a:accent6>
      <a:hlink>
        <a:srgbClr val="0067B1"/>
      </a:hlink>
      <a:folHlink>
        <a:srgbClr val="6D2C91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seai.ie/data-and-insights/seai-statistics/monthly-energy-data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seai.ie/data-and-insights/seai-statistics/monthly-energy-data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seai.ie/data-and-insights/seai-statistics/key-publications/national-energy-balance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3" tint="-0.249977111117893"/>
    <pageSetUpPr fitToPage="1"/>
  </sheetPr>
  <dimension ref="B2:E16"/>
  <sheetViews>
    <sheetView tabSelected="1" workbookViewId="0">
      <selection activeCell="C7" sqref="C7"/>
    </sheetView>
  </sheetViews>
  <sheetFormatPr defaultColWidth="9.1796875" defaultRowHeight="12.5"/>
  <cols>
    <col min="1" max="1" width="9.1796875" style="1"/>
    <col min="2" max="2" width="18.81640625" style="1" customWidth="1"/>
    <col min="3" max="3" width="20.1796875" style="1" customWidth="1"/>
    <col min="4" max="4" width="92.26953125" style="1" customWidth="1"/>
    <col min="5" max="5" width="9.1796875" style="1"/>
    <col min="6" max="6" width="9.453125" style="1" customWidth="1"/>
    <col min="7" max="16384" width="9.1796875" style="1"/>
  </cols>
  <sheetData>
    <row r="2" spans="2:5" ht="17.5" thickBot="1">
      <c r="B2" s="12" t="s">
        <v>7</v>
      </c>
      <c r="C2" s="12"/>
      <c r="D2" s="12"/>
    </row>
    <row r="3" spans="2:5" ht="13" thickTop="1"/>
    <row r="4" spans="2:5" ht="18" customHeight="1">
      <c r="B4" s="24" t="s">
        <v>8</v>
      </c>
      <c r="C4" s="15"/>
      <c r="D4" s="15"/>
    </row>
    <row r="5" spans="2:5" ht="18" customHeight="1">
      <c r="B5" s="16" t="s">
        <v>0</v>
      </c>
      <c r="C5" s="300" t="s">
        <v>967</v>
      </c>
      <c r="D5" s="300"/>
      <c r="E5" s="2"/>
    </row>
    <row r="6" spans="2:5" ht="30.75" customHeight="1">
      <c r="B6" s="17" t="s">
        <v>1</v>
      </c>
      <c r="C6" s="301" t="s">
        <v>1040</v>
      </c>
      <c r="D6" s="301"/>
      <c r="E6" s="3"/>
    </row>
    <row r="7" spans="2:5" ht="14.5">
      <c r="B7" s="23" t="s">
        <v>806</v>
      </c>
      <c r="C7" s="17" t="s">
        <v>807</v>
      </c>
      <c r="D7" s="18"/>
    </row>
    <row r="8" spans="2:5" ht="25">
      <c r="B8" s="23" t="s">
        <v>9</v>
      </c>
      <c r="C8" s="17" t="s">
        <v>966</v>
      </c>
      <c r="D8" s="18"/>
    </row>
    <row r="9" spans="2:5" ht="13">
      <c r="B9" s="302"/>
      <c r="C9" s="303"/>
      <c r="D9" s="303"/>
    </row>
    <row r="10" spans="2:5" ht="13">
      <c r="B10" s="4"/>
    </row>
    <row r="11" spans="2:5" ht="15.5">
      <c r="B11" s="19" t="s">
        <v>2</v>
      </c>
      <c r="C11" s="25"/>
      <c r="D11" s="19"/>
    </row>
    <row r="12" spans="2:5" ht="15.5">
      <c r="B12" s="19"/>
      <c r="C12" s="26" t="s">
        <v>10</v>
      </c>
      <c r="D12" s="26" t="s">
        <v>6</v>
      </c>
    </row>
    <row r="13" spans="2:5" ht="27" customHeight="1">
      <c r="B13" s="20" t="s">
        <v>804</v>
      </c>
      <c r="C13" s="21">
        <v>45693</v>
      </c>
      <c r="D13" s="22" t="s">
        <v>805</v>
      </c>
    </row>
    <row r="14" spans="2:5" ht="27" customHeight="1">
      <c r="B14" s="20"/>
      <c r="C14" s="21"/>
      <c r="D14" s="22"/>
    </row>
    <row r="15" spans="2:5" ht="40.5" customHeight="1">
      <c r="B15" s="20"/>
      <c r="C15" s="21"/>
      <c r="D15" s="22"/>
    </row>
    <row r="16" spans="2:5" ht="15.5">
      <c r="B16" s="5"/>
      <c r="C16" s="6"/>
      <c r="D16" s="6"/>
    </row>
  </sheetData>
  <mergeCells count="3">
    <mergeCell ref="C5:D5"/>
    <mergeCell ref="C6:D6"/>
    <mergeCell ref="B9:D9"/>
  </mergeCells>
  <pageMargins left="0.70866141732283472" right="0.70866141732283472" top="0.74803149606299213" bottom="0.74803149606299213" header="0.31496062992125984" footer="0.31496062992125984"/>
  <pageSetup paperSize="9" scale="3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C670C-2D8F-44B1-BECC-F5D3D18C6677}">
  <sheetPr codeName="Sheet10"/>
  <dimension ref="B1:CQ141"/>
  <sheetViews>
    <sheetView zoomScale="70" zoomScaleNormal="70" workbookViewId="0"/>
  </sheetViews>
  <sheetFormatPr defaultColWidth="8.7265625" defaultRowHeight="14.5"/>
  <cols>
    <col min="1" max="2" width="8.7265625" style="7"/>
    <col min="3" max="3" width="19.54296875" style="7" customWidth="1"/>
    <col min="4" max="45" width="8.7265625" style="7"/>
    <col min="46" max="46" width="7.54296875" style="7" bestFit="1" customWidth="1"/>
    <col min="47" max="16384" width="8.7265625" style="7"/>
  </cols>
  <sheetData>
    <row r="1" spans="2:68" s="27" customFormat="1" ht="12.5"/>
    <row r="2" spans="2:68" s="27" customFormat="1" ht="21.5" thickBot="1">
      <c r="B2" s="85" t="s">
        <v>365</v>
      </c>
      <c r="C2" s="85" t="s">
        <v>419</v>
      </c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</row>
    <row r="3" spans="2:68" s="27" customFormat="1" ht="15" thickTop="1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</row>
    <row r="4" spans="2:68" s="10" customFormat="1" hidden="1"/>
    <row r="5" spans="2:68" s="10" customFormat="1" hidden="1"/>
    <row r="6" spans="2:68" s="10" customFormat="1" hidden="1"/>
    <row r="7" spans="2:68" s="10" customFormat="1" hidden="1"/>
    <row r="8" spans="2:68" s="27" customFormat="1" ht="15" hidden="1" thickBot="1">
      <c r="C8" s="28" t="s">
        <v>511</v>
      </c>
      <c r="D8" s="28"/>
      <c r="E8" s="28"/>
      <c r="F8" s="28">
        <v>1990</v>
      </c>
      <c r="G8" s="28">
        <v>1991</v>
      </c>
      <c r="H8" s="28">
        <v>1992</v>
      </c>
      <c r="I8" s="28">
        <v>1993</v>
      </c>
      <c r="J8" s="28">
        <v>1994</v>
      </c>
      <c r="K8" s="28">
        <v>1995</v>
      </c>
      <c r="L8" s="28">
        <v>1996</v>
      </c>
      <c r="M8" s="28">
        <v>1997</v>
      </c>
      <c r="N8" s="28">
        <v>1998</v>
      </c>
      <c r="O8" s="28">
        <v>1999</v>
      </c>
      <c r="P8" s="28">
        <v>2000</v>
      </c>
      <c r="Q8" s="28">
        <v>2001</v>
      </c>
      <c r="R8" s="28">
        <v>2002</v>
      </c>
      <c r="S8" s="28">
        <v>2003</v>
      </c>
      <c r="T8" s="28">
        <v>2004</v>
      </c>
      <c r="U8" s="28">
        <v>2005</v>
      </c>
      <c r="V8" s="28">
        <v>2006</v>
      </c>
      <c r="W8" s="28">
        <v>2007</v>
      </c>
      <c r="X8" s="28">
        <v>2008</v>
      </c>
      <c r="Y8" s="28">
        <v>2009</v>
      </c>
      <c r="Z8" s="28">
        <v>2010</v>
      </c>
      <c r="AA8" s="28">
        <v>2011</v>
      </c>
      <c r="AB8" s="28">
        <v>2012</v>
      </c>
      <c r="AC8" s="28">
        <v>2013</v>
      </c>
      <c r="AD8" s="28">
        <v>2014</v>
      </c>
      <c r="AE8" s="28">
        <v>2015</v>
      </c>
      <c r="AF8" s="28">
        <v>2016</v>
      </c>
      <c r="AG8" s="28">
        <v>2017</v>
      </c>
      <c r="AH8" s="28">
        <v>2018</v>
      </c>
      <c r="AI8" s="28">
        <v>2019</v>
      </c>
      <c r="AJ8" s="28">
        <v>2020</v>
      </c>
      <c r="AK8" s="28">
        <v>2021</v>
      </c>
      <c r="AL8" s="28">
        <f t="shared" ref="AL8:AM10" si="0">AK8+1</f>
        <v>2022</v>
      </c>
      <c r="AM8" s="28">
        <f t="shared" si="0"/>
        <v>2023</v>
      </c>
      <c r="AQ8" s="27">
        <f>year_latest</f>
        <v>2023</v>
      </c>
      <c r="AR8" s="27">
        <f>AQ8-1</f>
        <v>2022</v>
      </c>
      <c r="AS8" s="27">
        <f>year_cb_baseline</f>
        <v>2018</v>
      </c>
      <c r="AT8" s="27">
        <f>AQ8-10</f>
        <v>2013</v>
      </c>
      <c r="BF8" s="27">
        <f>year_latest-10</f>
        <v>2013</v>
      </c>
      <c r="BG8" s="27">
        <f t="shared" ref="BG8:BP8" si="1">BF8+1</f>
        <v>2014</v>
      </c>
      <c r="BH8" s="27">
        <f t="shared" si="1"/>
        <v>2015</v>
      </c>
      <c r="BI8" s="27">
        <f t="shared" si="1"/>
        <v>2016</v>
      </c>
      <c r="BJ8" s="27">
        <f t="shared" si="1"/>
        <v>2017</v>
      </c>
      <c r="BK8" s="27">
        <f t="shared" si="1"/>
        <v>2018</v>
      </c>
      <c r="BL8" s="27">
        <f t="shared" si="1"/>
        <v>2019</v>
      </c>
      <c r="BM8" s="27">
        <f t="shared" si="1"/>
        <v>2020</v>
      </c>
      <c r="BN8" s="27">
        <f t="shared" si="1"/>
        <v>2021</v>
      </c>
      <c r="BO8" s="27">
        <f t="shared" si="1"/>
        <v>2022</v>
      </c>
      <c r="BP8" s="27">
        <f t="shared" si="1"/>
        <v>2023</v>
      </c>
    </row>
    <row r="9" spans="2:68" s="10" customFormat="1" hidden="1">
      <c r="C9" s="10" t="s">
        <v>802</v>
      </c>
      <c r="F9" s="10">
        <v>3</v>
      </c>
      <c r="G9" s="10">
        <f t="shared" ref="G9:V10" si="2">F9+1</f>
        <v>4</v>
      </c>
      <c r="H9" s="10">
        <f t="shared" si="2"/>
        <v>5</v>
      </c>
      <c r="I9" s="10">
        <f t="shared" si="2"/>
        <v>6</v>
      </c>
      <c r="J9" s="10">
        <f t="shared" si="2"/>
        <v>7</v>
      </c>
      <c r="K9" s="10">
        <f t="shared" si="2"/>
        <v>8</v>
      </c>
      <c r="L9" s="10">
        <f t="shared" si="2"/>
        <v>9</v>
      </c>
      <c r="M9" s="10">
        <f t="shared" si="2"/>
        <v>10</v>
      </c>
      <c r="N9" s="10">
        <f t="shared" si="2"/>
        <v>11</v>
      </c>
      <c r="O9" s="10">
        <f t="shared" si="2"/>
        <v>12</v>
      </c>
      <c r="P9" s="10">
        <f t="shared" si="2"/>
        <v>13</v>
      </c>
      <c r="Q9" s="10">
        <f t="shared" si="2"/>
        <v>14</v>
      </c>
      <c r="R9" s="10">
        <f t="shared" si="2"/>
        <v>15</v>
      </c>
      <c r="S9" s="10">
        <f t="shared" si="2"/>
        <v>16</v>
      </c>
      <c r="T9" s="10">
        <f t="shared" si="2"/>
        <v>17</v>
      </c>
      <c r="U9" s="10">
        <f t="shared" si="2"/>
        <v>18</v>
      </c>
      <c r="V9" s="10">
        <f t="shared" si="2"/>
        <v>19</v>
      </c>
      <c r="W9" s="10">
        <f t="shared" ref="W9:AK10" si="3">V9+1</f>
        <v>20</v>
      </c>
      <c r="X9" s="10">
        <f t="shared" si="3"/>
        <v>21</v>
      </c>
      <c r="Y9" s="10">
        <f t="shared" si="3"/>
        <v>22</v>
      </c>
      <c r="Z9" s="10">
        <f t="shared" si="3"/>
        <v>23</v>
      </c>
      <c r="AA9" s="10">
        <f t="shared" si="3"/>
        <v>24</v>
      </c>
      <c r="AB9" s="10">
        <f t="shared" si="3"/>
        <v>25</v>
      </c>
      <c r="AC9" s="10">
        <f t="shared" si="3"/>
        <v>26</v>
      </c>
      <c r="AD9" s="10">
        <f t="shared" si="3"/>
        <v>27</v>
      </c>
      <c r="AE9" s="10">
        <f t="shared" si="3"/>
        <v>28</v>
      </c>
      <c r="AF9" s="10">
        <f t="shared" si="3"/>
        <v>29</v>
      </c>
      <c r="AG9" s="10">
        <f t="shared" si="3"/>
        <v>30</v>
      </c>
      <c r="AH9" s="10">
        <f t="shared" si="3"/>
        <v>31</v>
      </c>
      <c r="AI9" s="10">
        <f t="shared" si="3"/>
        <v>32</v>
      </c>
      <c r="AJ9" s="10">
        <f t="shared" si="3"/>
        <v>33</v>
      </c>
      <c r="AK9" s="10">
        <f t="shared" si="3"/>
        <v>34</v>
      </c>
      <c r="AL9" s="10">
        <f t="shared" si="0"/>
        <v>35</v>
      </c>
      <c r="AM9" s="10">
        <f t="shared" si="0"/>
        <v>36</v>
      </c>
      <c r="AQ9" s="10">
        <f>MATCH(AQ$8,8:8,0)</f>
        <v>39</v>
      </c>
      <c r="AR9" s="10">
        <f>MATCH(AR$8,8:8,0)</f>
        <v>38</v>
      </c>
      <c r="AS9" s="10">
        <f>MATCH(AS$8,8:8,0)</f>
        <v>34</v>
      </c>
      <c r="AT9" s="10">
        <f>MATCH(AT$8,8:8,0)</f>
        <v>29</v>
      </c>
      <c r="BF9" s="10" cm="1">
        <f t="array" ref="BF9">INDEX(years_index,,MATCH(BF$8,years,0))</f>
        <v>29</v>
      </c>
      <c r="BG9" s="10" cm="1">
        <f t="array" ref="BG9">INDEX(years_index,,MATCH(BG$8,years,0))</f>
        <v>30</v>
      </c>
      <c r="BH9" s="10" cm="1">
        <f t="array" ref="BH9">INDEX(years_index,,MATCH(BH$8,years,0))</f>
        <v>31</v>
      </c>
      <c r="BI9" s="10" cm="1">
        <f t="array" ref="BI9">INDEX(years_index,,MATCH(BI$8,years,0))</f>
        <v>32</v>
      </c>
      <c r="BJ9" s="10" cm="1">
        <f t="array" ref="BJ9">INDEX(years_index,,MATCH(BJ$8,years,0))</f>
        <v>33</v>
      </c>
      <c r="BK9" s="10" cm="1">
        <f t="array" ref="BK9">INDEX(years_index,,MATCH(BK$8,years,0))</f>
        <v>34</v>
      </c>
      <c r="BL9" s="10" cm="1">
        <f t="array" ref="BL9">INDEX(years_index,,MATCH(BL$8,years,0))</f>
        <v>35</v>
      </c>
      <c r="BM9" s="10" cm="1">
        <f t="array" ref="BM9">INDEX(years_index,,MATCH(BM$8,years,0))</f>
        <v>36</v>
      </c>
      <c r="BN9" s="10" cm="1">
        <f t="array" ref="BN9">INDEX(years_index,,MATCH(BN$8,years,0))</f>
        <v>37</v>
      </c>
      <c r="BO9" s="10" cm="1">
        <f t="array" ref="BO9">INDEX(years_index,,MATCH(BO$8,years,0))</f>
        <v>38</v>
      </c>
      <c r="BP9" s="10" cm="1">
        <f t="array" ref="BP9">INDEX(years_index,,MATCH(BP$8,years,0))</f>
        <v>39</v>
      </c>
    </row>
    <row r="10" spans="2:68" s="10" customFormat="1" hidden="1">
      <c r="C10" s="10" t="s">
        <v>803</v>
      </c>
      <c r="F10" s="10">
        <v>7</v>
      </c>
      <c r="G10" s="10">
        <f t="shared" si="2"/>
        <v>8</v>
      </c>
      <c r="H10" s="10">
        <f t="shared" si="2"/>
        <v>9</v>
      </c>
      <c r="I10" s="10">
        <f t="shared" si="2"/>
        <v>10</v>
      </c>
      <c r="J10" s="10">
        <f t="shared" si="2"/>
        <v>11</v>
      </c>
      <c r="K10" s="10">
        <f t="shared" si="2"/>
        <v>12</v>
      </c>
      <c r="L10" s="10">
        <f t="shared" si="2"/>
        <v>13</v>
      </c>
      <c r="M10" s="10">
        <f t="shared" si="2"/>
        <v>14</v>
      </c>
      <c r="N10" s="10">
        <f t="shared" si="2"/>
        <v>15</v>
      </c>
      <c r="O10" s="10">
        <f t="shared" si="2"/>
        <v>16</v>
      </c>
      <c r="P10" s="10">
        <f t="shared" si="2"/>
        <v>17</v>
      </c>
      <c r="Q10" s="10">
        <f t="shared" si="2"/>
        <v>18</v>
      </c>
      <c r="R10" s="10">
        <f t="shared" si="2"/>
        <v>19</v>
      </c>
      <c r="S10" s="10">
        <f t="shared" si="2"/>
        <v>20</v>
      </c>
      <c r="T10" s="10">
        <f t="shared" si="2"/>
        <v>21</v>
      </c>
      <c r="U10" s="10">
        <f t="shared" si="2"/>
        <v>22</v>
      </c>
      <c r="V10" s="10">
        <f t="shared" si="2"/>
        <v>23</v>
      </c>
      <c r="W10" s="10">
        <f t="shared" si="3"/>
        <v>24</v>
      </c>
      <c r="X10" s="10">
        <f t="shared" si="3"/>
        <v>25</v>
      </c>
      <c r="Y10" s="10">
        <f t="shared" si="3"/>
        <v>26</v>
      </c>
      <c r="Z10" s="10">
        <f t="shared" si="3"/>
        <v>27</v>
      </c>
      <c r="AA10" s="10">
        <f t="shared" si="3"/>
        <v>28</v>
      </c>
      <c r="AB10" s="10">
        <f t="shared" si="3"/>
        <v>29</v>
      </c>
      <c r="AC10" s="10">
        <f t="shared" si="3"/>
        <v>30</v>
      </c>
      <c r="AD10" s="10">
        <f t="shared" si="3"/>
        <v>31</v>
      </c>
      <c r="AE10" s="10">
        <f t="shared" si="3"/>
        <v>32</v>
      </c>
      <c r="AF10" s="10">
        <f t="shared" si="3"/>
        <v>33</v>
      </c>
      <c r="AG10" s="10">
        <f t="shared" si="3"/>
        <v>34</v>
      </c>
      <c r="AH10" s="10">
        <f t="shared" si="3"/>
        <v>35</v>
      </c>
      <c r="AI10" s="10">
        <f t="shared" si="3"/>
        <v>36</v>
      </c>
      <c r="AJ10" s="10">
        <f t="shared" si="3"/>
        <v>37</v>
      </c>
      <c r="AK10" s="10">
        <f t="shared" si="3"/>
        <v>38</v>
      </c>
      <c r="AL10" s="10">
        <f t="shared" si="0"/>
        <v>39</v>
      </c>
      <c r="AM10" s="10">
        <f t="shared" si="0"/>
        <v>40</v>
      </c>
    </row>
    <row r="11" spans="2:68" hidden="1"/>
    <row r="12" spans="2:68" hidden="1"/>
    <row r="14" spans="2:68" s="27" customFormat="1" ht="20" thickBot="1">
      <c r="B14" s="29">
        <v>9.1</v>
      </c>
      <c r="C14" s="29" t="s">
        <v>496</v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</row>
    <row r="15" spans="2:68" ht="15" thickTop="1"/>
    <row r="37" spans="3:95" s="27" customFormat="1" ht="15" thickBot="1">
      <c r="C37" s="28" t="s">
        <v>366</v>
      </c>
      <c r="D37" s="28" t="s">
        <v>49</v>
      </c>
      <c r="E37" s="28" t="s">
        <v>62</v>
      </c>
      <c r="F37" s="28">
        <v>1990</v>
      </c>
      <c r="G37" s="28">
        <v>1991</v>
      </c>
      <c r="H37" s="28">
        <v>1992</v>
      </c>
      <c r="I37" s="28">
        <v>1993</v>
      </c>
      <c r="J37" s="28">
        <v>1994</v>
      </c>
      <c r="K37" s="28">
        <v>1995</v>
      </c>
      <c r="L37" s="28">
        <v>1996</v>
      </c>
      <c r="M37" s="28">
        <v>1997</v>
      </c>
      <c r="N37" s="28">
        <v>1998</v>
      </c>
      <c r="O37" s="28">
        <v>1999</v>
      </c>
      <c r="P37" s="28">
        <v>2000</v>
      </c>
      <c r="Q37" s="28">
        <v>2001</v>
      </c>
      <c r="R37" s="28">
        <v>2002</v>
      </c>
      <c r="S37" s="28">
        <v>2003</v>
      </c>
      <c r="T37" s="28">
        <v>2004</v>
      </c>
      <c r="U37" s="28">
        <v>2005</v>
      </c>
      <c r="V37" s="28">
        <v>2006</v>
      </c>
      <c r="W37" s="28">
        <v>2007</v>
      </c>
      <c r="X37" s="28">
        <v>2008</v>
      </c>
      <c r="Y37" s="28">
        <v>2009</v>
      </c>
      <c r="Z37" s="28">
        <v>2010</v>
      </c>
      <c r="AA37" s="28">
        <v>2011</v>
      </c>
      <c r="AB37" s="28">
        <v>2012</v>
      </c>
      <c r="AC37" s="28">
        <v>2013</v>
      </c>
      <c r="AD37" s="28">
        <v>2014</v>
      </c>
      <c r="AE37" s="28">
        <v>2015</v>
      </c>
      <c r="AF37" s="28">
        <v>2016</v>
      </c>
      <c r="AG37" s="28">
        <v>2017</v>
      </c>
      <c r="AH37" s="28">
        <v>2018</v>
      </c>
      <c r="AI37" s="28">
        <v>2019</v>
      </c>
      <c r="AJ37" s="28">
        <v>2020</v>
      </c>
      <c r="AK37" s="28">
        <v>2021</v>
      </c>
      <c r="AL37" s="28">
        <f>AK37+1</f>
        <v>2022</v>
      </c>
      <c r="AM37" s="28">
        <f>AL37+1</f>
        <v>2023</v>
      </c>
    </row>
    <row r="38" spans="3:95">
      <c r="C38" s="7" t="s">
        <v>367</v>
      </c>
      <c r="D38" s="7" t="s">
        <v>368</v>
      </c>
      <c r="F38" s="69">
        <v>0</v>
      </c>
      <c r="G38" s="69">
        <v>0</v>
      </c>
      <c r="H38" s="69">
        <v>0</v>
      </c>
      <c r="I38" s="69">
        <v>0</v>
      </c>
      <c r="J38" s="69">
        <v>0</v>
      </c>
      <c r="K38" s="69">
        <v>49.165555325982837</v>
      </c>
      <c r="L38" s="69">
        <v>52.794004395274143</v>
      </c>
      <c r="M38" s="69">
        <v>58.612577246003873</v>
      </c>
      <c r="N38" s="69">
        <v>63.750727849884484</v>
      </c>
      <c r="O38" s="69">
        <v>70.463851687672573</v>
      </c>
      <c r="P38" s="69">
        <v>77.089633539322676</v>
      </c>
      <c r="Q38" s="69">
        <v>81.180149890118145</v>
      </c>
      <c r="R38" s="69">
        <v>85.968932549446833</v>
      </c>
      <c r="S38" s="69">
        <v>88.560078138206961</v>
      </c>
      <c r="T38" s="69">
        <v>94.571648603467381</v>
      </c>
      <c r="U38" s="69">
        <v>100</v>
      </c>
      <c r="V38" s="69">
        <v>104.98788482127763</v>
      </c>
      <c r="W38" s="69">
        <v>110.56274535584816</v>
      </c>
      <c r="X38" s="69">
        <v>105.60491369109111</v>
      </c>
      <c r="Y38" s="69">
        <v>100.22352035162194</v>
      </c>
      <c r="Z38" s="69">
        <v>101.91025376134037</v>
      </c>
      <c r="AA38" s="69">
        <v>103.59041304306993</v>
      </c>
      <c r="AB38" s="69">
        <v>103.17718214091174</v>
      </c>
      <c r="AC38" s="69">
        <v>105.43915174965721</v>
      </c>
      <c r="AD38" s="69">
        <v>115.28296925186423</v>
      </c>
      <c r="AE38" s="69">
        <v>143.66066229643681</v>
      </c>
      <c r="AF38" s="69">
        <v>145.41689363060914</v>
      </c>
      <c r="AG38" s="69">
        <v>160.03071056931947</v>
      </c>
      <c r="AH38" s="69">
        <v>172.10409662089822</v>
      </c>
      <c r="AI38" s="69">
        <v>180.77912808279643</v>
      </c>
      <c r="AJ38" s="69">
        <v>193.71889028719548</v>
      </c>
      <c r="AK38" s="69">
        <v>225.2094329345029</v>
      </c>
      <c r="AL38" s="69">
        <v>244.620954563384</v>
      </c>
      <c r="AM38" s="69">
        <v>231.09374706512145</v>
      </c>
    </row>
    <row r="39" spans="3:95">
      <c r="C39" s="7" t="s">
        <v>369</v>
      </c>
      <c r="D39" s="7" t="s">
        <v>368</v>
      </c>
      <c r="F39" s="69">
        <v>0</v>
      </c>
      <c r="G39" s="69">
        <v>0</v>
      </c>
      <c r="H39" s="69">
        <v>0</v>
      </c>
      <c r="I39" s="69">
        <v>0</v>
      </c>
      <c r="J39" s="69">
        <v>0</v>
      </c>
      <c r="K39" s="69">
        <v>50.682605184259145</v>
      </c>
      <c r="L39" s="69">
        <v>54.808660345838547</v>
      </c>
      <c r="M39" s="69">
        <v>59.974111894146411</v>
      </c>
      <c r="N39" s="69">
        <v>65.74915089225459</v>
      </c>
      <c r="O39" s="69">
        <v>71.375388598170133</v>
      </c>
      <c r="P39" s="69">
        <v>77.880051776211715</v>
      </c>
      <c r="Q39" s="69">
        <v>81.079556140680836</v>
      </c>
      <c r="R39" s="69">
        <v>84.119749084512492</v>
      </c>
      <c r="S39" s="69">
        <v>87.903948489307325</v>
      </c>
      <c r="T39" s="69">
        <v>91.555941541559264</v>
      </c>
      <c r="U39" s="69">
        <v>100</v>
      </c>
      <c r="V39" s="69">
        <v>106.17995552556174</v>
      </c>
      <c r="W39" s="69">
        <v>110.83483609731273</v>
      </c>
      <c r="X39" s="69">
        <v>107.25254179158969</v>
      </c>
      <c r="Y39" s="69">
        <v>95.278186504995077</v>
      </c>
      <c r="Z39" s="69">
        <v>91.232893383044399</v>
      </c>
      <c r="AA39" s="69">
        <v>89.874320990385996</v>
      </c>
      <c r="AB39" s="69">
        <v>89.781389328347473</v>
      </c>
      <c r="AC39" s="69">
        <v>91.063071833962098</v>
      </c>
      <c r="AD39" s="69">
        <v>96.958147562203365</v>
      </c>
      <c r="AE39" s="69">
        <v>102.74424985341138</v>
      </c>
      <c r="AF39" s="69">
        <v>107.10761265198198</v>
      </c>
      <c r="AG39" s="69">
        <v>111.80010842027237</v>
      </c>
      <c r="AH39" s="69">
        <v>115.23636725707773</v>
      </c>
      <c r="AI39" s="69">
        <v>118.41429820000222</v>
      </c>
      <c r="AJ39" s="69">
        <v>113.55308721193951</v>
      </c>
      <c r="AK39" s="69">
        <v>122.76327871754307</v>
      </c>
      <c r="AL39" s="69">
        <v>135.63597340384339</v>
      </c>
      <c r="AM39" s="69">
        <v>142.76294681875007</v>
      </c>
    </row>
    <row r="40" spans="3:95">
      <c r="C40" s="7" t="s">
        <v>370</v>
      </c>
      <c r="D40" s="7" t="s">
        <v>368</v>
      </c>
      <c r="F40" s="69">
        <v>60.003064051529179</v>
      </c>
      <c r="G40" s="69">
        <v>61.192762259076858</v>
      </c>
      <c r="H40" s="69">
        <v>61.279112827545532</v>
      </c>
      <c r="I40" s="69">
        <v>62.7729025291044</v>
      </c>
      <c r="J40" s="69">
        <v>65.515943225150934</v>
      </c>
      <c r="K40" s="69">
        <v>66.730215434798296</v>
      </c>
      <c r="L40" s="69">
        <v>70.637694588039821</v>
      </c>
      <c r="M40" s="69">
        <v>73.811821878076572</v>
      </c>
      <c r="N40" s="69">
        <v>79.217243860042814</v>
      </c>
      <c r="O40" s="69">
        <v>84.008976947825147</v>
      </c>
      <c r="P40" s="69">
        <v>87.050689323599698</v>
      </c>
      <c r="Q40" s="69">
        <v>92.05878241831978</v>
      </c>
      <c r="R40" s="69">
        <v>92.607522273412457</v>
      </c>
      <c r="S40" s="69">
        <v>92.40462369506389</v>
      </c>
      <c r="T40" s="69">
        <v>95.544963883119436</v>
      </c>
      <c r="U40" s="69">
        <v>100</v>
      </c>
      <c r="V40" s="69">
        <v>100.29267489748084</v>
      </c>
      <c r="W40" s="69">
        <v>102.06268247559345</v>
      </c>
      <c r="X40" s="69">
        <v>103.1609836426109</v>
      </c>
      <c r="Y40" s="69">
        <v>93.318458801169939</v>
      </c>
      <c r="Z40" s="69">
        <v>92.903754598084845</v>
      </c>
      <c r="AA40" s="69">
        <v>86.798106915390335</v>
      </c>
      <c r="AB40" s="69">
        <v>84.839748579770543</v>
      </c>
      <c r="AC40" s="69">
        <v>84.079990658076326</v>
      </c>
      <c r="AD40" s="69">
        <v>83.564209069674973</v>
      </c>
      <c r="AE40" s="69">
        <v>87.778768134067576</v>
      </c>
      <c r="AF40" s="69">
        <v>91.584337324438494</v>
      </c>
      <c r="AG40" s="69">
        <v>90.88205205627176</v>
      </c>
      <c r="AH40" s="69">
        <v>92.889051009933169</v>
      </c>
      <c r="AI40" s="69">
        <v>92.150592700648403</v>
      </c>
      <c r="AJ40" s="69">
        <v>84.249311230856051</v>
      </c>
      <c r="AK40" s="69">
        <v>87.134627291403959</v>
      </c>
      <c r="AL40" s="69">
        <v>90.457789216425894</v>
      </c>
      <c r="AM40" s="69">
        <v>88.815105811574028</v>
      </c>
    </row>
    <row r="41" spans="3:95">
      <c r="C41" s="7" t="s">
        <v>711</v>
      </c>
      <c r="D41" s="7" t="s">
        <v>368</v>
      </c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>
        <f>U79</f>
        <v>100</v>
      </c>
      <c r="V41" s="69">
        <f t="shared" ref="V41:AM41" si="4">V79</f>
        <v>98.940000733880481</v>
      </c>
      <c r="W41" s="69">
        <f t="shared" si="4"/>
        <v>98.795601723053025</v>
      </c>
      <c r="X41" s="69">
        <f t="shared" si="4"/>
        <v>99.024100299979963</v>
      </c>
      <c r="Y41" s="69">
        <f t="shared" si="4"/>
        <v>89.249545758614872</v>
      </c>
      <c r="Z41" s="69">
        <f t="shared" si="4"/>
        <v>88.529993520808247</v>
      </c>
      <c r="AA41" s="69">
        <f t="shared" si="4"/>
        <v>80.77151308134232</v>
      </c>
      <c r="AB41" s="69">
        <f t="shared" si="4"/>
        <v>80.963606504316957</v>
      </c>
      <c r="AC41" s="69">
        <f t="shared" si="4"/>
        <v>78.451357697579738</v>
      </c>
      <c r="AD41" s="69">
        <f t="shared" si="4"/>
        <v>77.007282228700433</v>
      </c>
      <c r="AE41" s="69">
        <f t="shared" si="4"/>
        <v>80.652631568208349</v>
      </c>
      <c r="AF41" s="69">
        <f t="shared" si="4"/>
        <v>83.957507225199677</v>
      </c>
      <c r="AG41" s="69">
        <f t="shared" si="4"/>
        <v>81.015035043096518</v>
      </c>
      <c r="AH41" s="69">
        <f t="shared" si="4"/>
        <v>80.411767622228339</v>
      </c>
      <c r="AI41" s="69">
        <f t="shared" si="4"/>
        <v>76.875697179404241</v>
      </c>
      <c r="AJ41" s="69">
        <f t="shared" si="4"/>
        <v>72.326879431166319</v>
      </c>
      <c r="AK41" s="69">
        <f t="shared" si="4"/>
        <v>76.336262717661285</v>
      </c>
      <c r="AL41" s="69">
        <f t="shared" si="4"/>
        <v>74.890679492827687</v>
      </c>
      <c r="AM41" s="69">
        <f t="shared" si="4"/>
        <v>68.672842211434499</v>
      </c>
    </row>
    <row r="42" spans="3:95">
      <c r="C42" s="7" t="s">
        <v>170</v>
      </c>
      <c r="D42" s="7" t="s">
        <v>368</v>
      </c>
      <c r="F42" s="69">
        <v>57.505839883636533</v>
      </c>
      <c r="G42" s="69">
        <v>59.085139424206304</v>
      </c>
      <c r="H42" s="69">
        <v>58.10715559707775</v>
      </c>
      <c r="I42" s="69">
        <v>60.218736995561926</v>
      </c>
      <c r="J42" s="69">
        <v>62.356607755263738</v>
      </c>
      <c r="K42" s="69">
        <v>63.292927227644057</v>
      </c>
      <c r="L42" s="69">
        <v>66.114585999065383</v>
      </c>
      <c r="M42" s="69">
        <v>68.587542976826072</v>
      </c>
      <c r="N42" s="69">
        <v>74.2162126198903</v>
      </c>
      <c r="O42" s="69">
        <v>78.87889733232511</v>
      </c>
      <c r="P42" s="69">
        <v>85.781799621900561</v>
      </c>
      <c r="Q42" s="69">
        <v>89.333908214500951</v>
      </c>
      <c r="R42" s="69">
        <v>89.706483405057497</v>
      </c>
      <c r="S42" s="69">
        <v>92.260553600510647</v>
      </c>
      <c r="T42" s="69">
        <v>94.47735251785106</v>
      </c>
      <c r="U42" s="69">
        <v>100</v>
      </c>
      <c r="V42" s="69">
        <v>102.68221752644384</v>
      </c>
      <c r="W42" s="69">
        <v>104.16585663340865</v>
      </c>
      <c r="X42" s="69">
        <v>104.62554134005231</v>
      </c>
      <c r="Y42" s="69">
        <v>94.999850899135993</v>
      </c>
      <c r="Z42" s="69">
        <v>94.27299610430336</v>
      </c>
      <c r="AA42" s="69">
        <v>87.908503262884793</v>
      </c>
      <c r="AB42" s="69">
        <v>85.070980966375686</v>
      </c>
      <c r="AC42" s="69">
        <v>86.525403545543966</v>
      </c>
      <c r="AD42" s="69">
        <v>86.263532416033414</v>
      </c>
      <c r="AE42" s="69">
        <v>90.537003556360801</v>
      </c>
      <c r="AF42" s="69">
        <v>93.602335353738468</v>
      </c>
      <c r="AG42" s="69">
        <v>94.307689424233715</v>
      </c>
      <c r="AH42" s="69">
        <v>98.642184630220967</v>
      </c>
      <c r="AI42" s="69">
        <v>98.59374302390151</v>
      </c>
      <c r="AJ42" s="69">
        <v>89.182558068571581</v>
      </c>
      <c r="AK42" s="69">
        <v>91.216924992160358</v>
      </c>
      <c r="AL42" s="69">
        <v>95.254440680192971</v>
      </c>
      <c r="AM42" s="69">
        <v>96.012317749658308</v>
      </c>
    </row>
    <row r="43" spans="3:95">
      <c r="C43" s="7" t="s">
        <v>371</v>
      </c>
      <c r="D43" s="7" t="s">
        <v>368</v>
      </c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>
        <v>100</v>
      </c>
      <c r="V43" s="69">
        <v>106.61433041598187</v>
      </c>
      <c r="W43" s="69">
        <v>108.59988766628206</v>
      </c>
      <c r="X43" s="69">
        <v>119.18210425435105</v>
      </c>
      <c r="Y43" s="69">
        <v>107.71385953828269</v>
      </c>
      <c r="Z43" s="69">
        <v>117.2307867439452</v>
      </c>
      <c r="AA43" s="69">
        <v>130.42939100673462</v>
      </c>
      <c r="AB43" s="69">
        <v>140.64711504697169</v>
      </c>
      <c r="AC43" s="69">
        <v>141.34137488122639</v>
      </c>
      <c r="AD43" s="69">
        <v>138.65697194164525</v>
      </c>
      <c r="AE43" s="69">
        <v>121.83268252690044</v>
      </c>
      <c r="AF43" s="69">
        <v>114.62672533992875</v>
      </c>
      <c r="AG43" s="69">
        <v>119.10845523913474</v>
      </c>
      <c r="AH43" s="69">
        <v>126.99076043338675</v>
      </c>
      <c r="AI43" s="69">
        <v>128.76016477310131</v>
      </c>
      <c r="AJ43" s="69">
        <v>127.73019232984626</v>
      </c>
      <c r="AK43" s="69">
        <v>146.94644240425131</v>
      </c>
      <c r="AL43" s="69">
        <v>188.58196588645473</v>
      </c>
      <c r="AM43" s="69">
        <v>191.20211811102115</v>
      </c>
    </row>
    <row r="44" spans="3:95">
      <c r="C44" s="7" t="s">
        <v>372</v>
      </c>
      <c r="D44" s="7" t="s">
        <v>373</v>
      </c>
      <c r="F44" s="69">
        <v>94.624790153233278</v>
      </c>
      <c r="G44" s="69">
        <v>102.54719078326779</v>
      </c>
      <c r="H44" s="69">
        <v>101.50401287371338</v>
      </c>
      <c r="I44" s="69">
        <v>104.32526755360614</v>
      </c>
      <c r="J44" s="69">
        <v>103.07319108367501</v>
      </c>
      <c r="K44" s="69">
        <v>101.05842578127593</v>
      </c>
      <c r="L44" s="69">
        <v>110.58341673472722</v>
      </c>
      <c r="M44" s="69">
        <v>94.154072115321</v>
      </c>
      <c r="N44" s="69">
        <v>94.651599786576057</v>
      </c>
      <c r="O44" s="69">
        <v>98.680586781030726</v>
      </c>
      <c r="P44" s="69">
        <v>105.93289899813907</v>
      </c>
      <c r="Q44" s="69">
        <v>106.46334172298404</v>
      </c>
      <c r="R44" s="69">
        <v>97.641330148218714</v>
      </c>
      <c r="S44" s="69">
        <v>100.7292892780947</v>
      </c>
      <c r="T44" s="69">
        <v>101.93897110812331</v>
      </c>
      <c r="U44" s="69">
        <v>100</v>
      </c>
      <c r="V44" s="69">
        <v>97.823936714404127</v>
      </c>
      <c r="W44" s="69">
        <v>93.229306393390942</v>
      </c>
      <c r="X44" s="69">
        <v>111.53438680543969</v>
      </c>
      <c r="Y44" s="69">
        <v>111.80182150156526</v>
      </c>
      <c r="Z44" s="69">
        <v>131.27292887730002</v>
      </c>
      <c r="AA44" s="69">
        <v>105.00699534938478</v>
      </c>
      <c r="AB44" s="69">
        <v>112.84054444803886</v>
      </c>
      <c r="AC44" s="69">
        <v>114.83999922150971</v>
      </c>
      <c r="AD44" s="69">
        <v>103.89653371678314</v>
      </c>
      <c r="AE44" s="69">
        <v>112.29162529409933</v>
      </c>
      <c r="AF44" s="69">
        <v>109.89770631333829</v>
      </c>
      <c r="AG44" s="69">
        <v>103.70176581831782</v>
      </c>
      <c r="AH44" s="69">
        <v>110.95579124364772</v>
      </c>
      <c r="AI44" s="69">
        <v>108.12516199057825</v>
      </c>
      <c r="AJ44" s="69">
        <v>108.58021880172539</v>
      </c>
      <c r="AK44" s="69">
        <v>107.89266850829635</v>
      </c>
      <c r="AL44" s="69">
        <v>100.54752956301978</v>
      </c>
      <c r="AM44" s="69">
        <v>94.432895374872274</v>
      </c>
    </row>
    <row r="45" spans="3:95">
      <c r="AP45" s="60"/>
      <c r="AQ45" s="305" t="s">
        <v>65</v>
      </c>
      <c r="AR45" s="305"/>
      <c r="AS45" s="305"/>
      <c r="AT45" s="306"/>
      <c r="AU45" s="307" t="s">
        <v>84</v>
      </c>
      <c r="AV45" s="305"/>
      <c r="AW45" s="305"/>
      <c r="AX45" s="306"/>
      <c r="AY45" s="305" t="str">
        <f>"Change to "&amp;_xlfn.SINGLE(year_latest)&amp;" (%)"</f>
        <v>Change to 2023 (%)</v>
      </c>
      <c r="AZ45" s="308"/>
      <c r="BA45" s="308"/>
    </row>
    <row r="46" spans="3:95" s="27" customFormat="1" ht="15" thickBot="1">
      <c r="C46" s="28" t="s">
        <v>374</v>
      </c>
      <c r="D46" s="28" t="s">
        <v>49</v>
      </c>
      <c r="E46" s="28" t="s">
        <v>62</v>
      </c>
      <c r="F46" s="28">
        <v>1990</v>
      </c>
      <c r="G46" s="28">
        <v>1991</v>
      </c>
      <c r="H46" s="28">
        <v>1992</v>
      </c>
      <c r="I46" s="28">
        <v>1993</v>
      </c>
      <c r="J46" s="28">
        <v>1994</v>
      </c>
      <c r="K46" s="28">
        <v>1995</v>
      </c>
      <c r="L46" s="28">
        <v>1996</v>
      </c>
      <c r="M46" s="28">
        <v>1997</v>
      </c>
      <c r="N46" s="28">
        <v>1998</v>
      </c>
      <c r="O46" s="28">
        <v>1999</v>
      </c>
      <c r="P46" s="28">
        <v>2000</v>
      </c>
      <c r="Q46" s="28">
        <v>2001</v>
      </c>
      <c r="R46" s="28">
        <v>2002</v>
      </c>
      <c r="S46" s="28">
        <v>2003</v>
      </c>
      <c r="T46" s="28">
        <v>2004</v>
      </c>
      <c r="U46" s="28">
        <v>2005</v>
      </c>
      <c r="V46" s="28">
        <v>2006</v>
      </c>
      <c r="W46" s="28">
        <v>2007</v>
      </c>
      <c r="X46" s="28">
        <v>2008</v>
      </c>
      <c r="Y46" s="28">
        <v>2009</v>
      </c>
      <c r="Z46" s="28">
        <v>2010</v>
      </c>
      <c r="AA46" s="28">
        <v>2011</v>
      </c>
      <c r="AB46" s="28">
        <v>2012</v>
      </c>
      <c r="AC46" s="28">
        <v>2013</v>
      </c>
      <c r="AD46" s="28">
        <v>2014</v>
      </c>
      <c r="AE46" s="28">
        <v>2015</v>
      </c>
      <c r="AF46" s="28">
        <v>2016</v>
      </c>
      <c r="AG46" s="28">
        <v>2017</v>
      </c>
      <c r="AH46" s="28">
        <v>2018</v>
      </c>
      <c r="AI46" s="28">
        <v>2019</v>
      </c>
      <c r="AJ46" s="28">
        <v>2020</v>
      </c>
      <c r="AK46" s="28">
        <v>2021</v>
      </c>
      <c r="AL46" s="28">
        <f>AK46+1</f>
        <v>2022</v>
      </c>
      <c r="AM46" s="28">
        <f>AL46+1</f>
        <v>2023</v>
      </c>
      <c r="AO46" s="7"/>
      <c r="AP46" s="59"/>
      <c r="AQ46" s="28" cm="1">
        <f t="array" ref="AQ46">year_latest</f>
        <v>2023</v>
      </c>
      <c r="AR46" s="28">
        <f>AQ46-1</f>
        <v>2022</v>
      </c>
      <c r="AS46" s="28">
        <f>_xlfn.SINGLE(year_cb_baseline)</f>
        <v>2018</v>
      </c>
      <c r="AT46" s="59">
        <f>AQ46-10</f>
        <v>2013</v>
      </c>
      <c r="AU46" s="28">
        <f>AQ46</f>
        <v>2023</v>
      </c>
      <c r="AV46" s="28">
        <f>AR46</f>
        <v>2022</v>
      </c>
      <c r="AW46" s="28">
        <f>AS46</f>
        <v>2018</v>
      </c>
      <c r="AX46" s="59">
        <f>AT46</f>
        <v>2013</v>
      </c>
      <c r="AY46" s="28">
        <f>AV46</f>
        <v>2022</v>
      </c>
      <c r="AZ46" s="28">
        <f>AW46</f>
        <v>2018</v>
      </c>
      <c r="BA46" s="28">
        <f>AX46</f>
        <v>2013</v>
      </c>
      <c r="BC46" s="7" t="s">
        <v>509</v>
      </c>
      <c r="BE46" s="182"/>
      <c r="BF46" s="183">
        <f>BF$8</f>
        <v>2013</v>
      </c>
      <c r="BG46" s="183">
        <f t="shared" ref="BG46:BP46" si="5">BG$8</f>
        <v>2014</v>
      </c>
      <c r="BH46" s="183">
        <f t="shared" si="5"/>
        <v>2015</v>
      </c>
      <c r="BI46" s="183">
        <f t="shared" si="5"/>
        <v>2016</v>
      </c>
      <c r="BJ46" s="183">
        <f t="shared" si="5"/>
        <v>2017</v>
      </c>
      <c r="BK46" s="183">
        <f t="shared" si="5"/>
        <v>2018</v>
      </c>
      <c r="BL46" s="183">
        <f t="shared" si="5"/>
        <v>2019</v>
      </c>
      <c r="BM46" s="183">
        <f t="shared" si="5"/>
        <v>2020</v>
      </c>
      <c r="BN46" s="183">
        <f t="shared" si="5"/>
        <v>2021</v>
      </c>
      <c r="BO46" s="183">
        <f t="shared" si="5"/>
        <v>2022</v>
      </c>
      <c r="BP46" s="183">
        <f t="shared" si="5"/>
        <v>2023</v>
      </c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</row>
    <row r="47" spans="3:95">
      <c r="C47" s="36" t="s">
        <v>367</v>
      </c>
      <c r="D47" s="261" t="s">
        <v>375</v>
      </c>
      <c r="F47" s="63">
        <v>0</v>
      </c>
      <c r="G47" s="63">
        <v>0</v>
      </c>
      <c r="H47" s="63">
        <v>0</v>
      </c>
      <c r="I47" s="63">
        <v>0</v>
      </c>
      <c r="J47" s="63">
        <v>0</v>
      </c>
      <c r="K47" s="63">
        <v>104701</v>
      </c>
      <c r="L47" s="63">
        <v>112428</v>
      </c>
      <c r="M47" s="63">
        <v>124819</v>
      </c>
      <c r="N47" s="63">
        <v>135761</v>
      </c>
      <c r="O47" s="63">
        <v>150057</v>
      </c>
      <c r="P47" s="63">
        <v>164167</v>
      </c>
      <c r="Q47" s="63">
        <v>172878</v>
      </c>
      <c r="R47" s="63">
        <v>183076</v>
      </c>
      <c r="S47" s="63">
        <v>188594</v>
      </c>
      <c r="T47" s="63">
        <v>201396</v>
      </c>
      <c r="U47" s="63">
        <v>212956</v>
      </c>
      <c r="V47" s="63">
        <v>223578</v>
      </c>
      <c r="W47" s="63">
        <v>235450</v>
      </c>
      <c r="X47" s="63">
        <v>224892</v>
      </c>
      <c r="Y47" s="63">
        <v>213432</v>
      </c>
      <c r="Z47" s="63">
        <v>217024</v>
      </c>
      <c r="AA47" s="63">
        <v>220602</v>
      </c>
      <c r="AB47" s="63">
        <v>219722</v>
      </c>
      <c r="AC47" s="63">
        <v>224539</v>
      </c>
      <c r="AD47" s="63">
        <v>245502</v>
      </c>
      <c r="AE47" s="63">
        <v>305934</v>
      </c>
      <c r="AF47" s="63">
        <v>309674</v>
      </c>
      <c r="AG47" s="63">
        <v>340795</v>
      </c>
      <c r="AH47" s="63">
        <v>366506</v>
      </c>
      <c r="AI47" s="63">
        <v>384980</v>
      </c>
      <c r="AJ47" s="63">
        <v>412536</v>
      </c>
      <c r="AK47" s="63">
        <v>479597</v>
      </c>
      <c r="AL47" s="63">
        <v>520935</v>
      </c>
      <c r="AM47" s="63">
        <v>492128</v>
      </c>
      <c r="AP47" s="49" t="str">
        <f>C47</f>
        <v>Economy (GDP)</v>
      </c>
      <c r="AQ47" s="136" cm="1">
        <f t="array" aca="1" ref="AQ47" ca="1">INDIRECT(ADDRESS(ROW(AP47),AQ$9))</f>
        <v>492128</v>
      </c>
      <c r="AR47" s="137" cm="1">
        <f t="array" aca="1" ref="AR47" ca="1">INDIRECT(ADDRESS(ROW(AQ47),AR$9))</f>
        <v>520935</v>
      </c>
      <c r="AS47" s="137" cm="1">
        <f t="array" aca="1" ref="AS47" ca="1">INDIRECT(ADDRESS(ROW(AR47),AS$9))</f>
        <v>366506</v>
      </c>
      <c r="AT47" s="138" cm="1">
        <f t="array" aca="1" ref="AT47" ca="1">INDIRECT(ADDRESS(ROW(AS47),AT$9))</f>
        <v>224539</v>
      </c>
      <c r="AU47" s="77" cm="1">
        <f t="array" aca="1" ref="AU47" ca="1">AQ47/INDIRECT(ADDRESS($BC47,COLUMN(AQ47)))</f>
        <v>15.680326843250279</v>
      </c>
      <c r="AV47" s="78" cm="1">
        <f t="array" aca="1" ref="AV47" ca="1">AR47/INDIRECT(ADDRESS($BC47,COLUMN(AR47)))</f>
        <v>15.220111156115653</v>
      </c>
      <c r="AW47" s="78" cm="1">
        <f t="array" aca="1" ref="AW47" ca="1">AS47/INDIRECT(ADDRESS($BC47,COLUMN(AS47)))</f>
        <v>9.972947613498679</v>
      </c>
      <c r="AX47" s="79" cm="1">
        <f t="array" aca="1" ref="AX47" ca="1">AT47/INDIRECT(ADDRESS($BC47,COLUMN(AT47)))</f>
        <v>6.2625813174321623</v>
      </c>
      <c r="AY47" s="53">
        <f ca="1">IFERROR(($AQ47-AR47)/AR47,"-")</f>
        <v>-5.5298645704358509E-2</v>
      </c>
      <c r="AZ47" s="53">
        <f t="shared" ref="AZ47:BA51" ca="1" si="6">IFERROR(($AQ47-AS47)/AS47,"-")</f>
        <v>0.34275564383666296</v>
      </c>
      <c r="BA47" s="53">
        <f t="shared" ca="1" si="6"/>
        <v>1.1917261589300745</v>
      </c>
      <c r="BC47" s="61">
        <f>BC48</f>
        <v>51</v>
      </c>
      <c r="BE47" s="49" t="str">
        <f>AP47</f>
        <v>Economy (GDP)</v>
      </c>
      <c r="BF47" s="286">
        <f>AC47/1000</f>
        <v>224.53899999999999</v>
      </c>
      <c r="BG47" s="286">
        <f t="shared" ref="BG47:BP50" si="7">AD47/1000</f>
        <v>245.50200000000001</v>
      </c>
      <c r="BH47" s="286">
        <f t="shared" si="7"/>
        <v>305.93400000000003</v>
      </c>
      <c r="BI47" s="286">
        <f t="shared" si="7"/>
        <v>309.67399999999998</v>
      </c>
      <c r="BJ47" s="286">
        <f t="shared" si="7"/>
        <v>340.79500000000002</v>
      </c>
      <c r="BK47" s="286">
        <f t="shared" si="7"/>
        <v>366.50599999999997</v>
      </c>
      <c r="BL47" s="286">
        <f t="shared" si="7"/>
        <v>384.98</v>
      </c>
      <c r="BM47" s="286">
        <f t="shared" si="7"/>
        <v>412.536</v>
      </c>
      <c r="BN47" s="286">
        <f t="shared" si="7"/>
        <v>479.59699999999998</v>
      </c>
      <c r="BO47" s="286">
        <f t="shared" si="7"/>
        <v>520.93499999999995</v>
      </c>
      <c r="BP47" s="286">
        <f t="shared" si="7"/>
        <v>492.12799999999999</v>
      </c>
    </row>
    <row r="48" spans="3:95">
      <c r="C48" s="36" t="s">
        <v>369</v>
      </c>
      <c r="D48" s="261" t="s">
        <v>375</v>
      </c>
      <c r="F48" s="63">
        <v>0</v>
      </c>
      <c r="G48" s="63">
        <v>0</v>
      </c>
      <c r="H48" s="63">
        <v>0</v>
      </c>
      <c r="I48" s="63">
        <v>0</v>
      </c>
      <c r="J48" s="63">
        <v>0</v>
      </c>
      <c r="K48" s="63">
        <v>91623</v>
      </c>
      <c r="L48" s="63">
        <v>99082</v>
      </c>
      <c r="M48" s="63">
        <v>108420</v>
      </c>
      <c r="N48" s="63">
        <v>118860</v>
      </c>
      <c r="O48" s="63">
        <v>129031</v>
      </c>
      <c r="P48" s="63">
        <v>140790</v>
      </c>
      <c r="Q48" s="63">
        <v>146574</v>
      </c>
      <c r="R48" s="63">
        <v>152070</v>
      </c>
      <c r="S48" s="63">
        <v>158911</v>
      </c>
      <c r="T48" s="63">
        <v>165513</v>
      </c>
      <c r="U48" s="63">
        <v>180778</v>
      </c>
      <c r="V48" s="63">
        <v>191950</v>
      </c>
      <c r="W48" s="63">
        <v>200365</v>
      </c>
      <c r="X48" s="63">
        <v>193889</v>
      </c>
      <c r="Y48" s="63">
        <v>172242</v>
      </c>
      <c r="Z48" s="63">
        <v>164929</v>
      </c>
      <c r="AA48" s="63">
        <v>162473</v>
      </c>
      <c r="AB48" s="63">
        <v>162305</v>
      </c>
      <c r="AC48" s="63">
        <v>164622</v>
      </c>
      <c r="AD48" s="63">
        <v>175279</v>
      </c>
      <c r="AE48" s="63">
        <v>185739</v>
      </c>
      <c r="AF48" s="63">
        <v>193627</v>
      </c>
      <c r="AG48" s="63">
        <v>202110</v>
      </c>
      <c r="AH48" s="63">
        <v>208322</v>
      </c>
      <c r="AI48" s="63">
        <v>214067</v>
      </c>
      <c r="AJ48" s="63">
        <v>205279</v>
      </c>
      <c r="AK48" s="63">
        <v>221929</v>
      </c>
      <c r="AL48" s="63">
        <v>245200</v>
      </c>
      <c r="AM48" s="63">
        <v>258084</v>
      </c>
      <c r="AP48" s="49" t="str">
        <f>C48</f>
        <v>Economy (MDD)</v>
      </c>
      <c r="AQ48" s="136" cm="1">
        <f t="array" aca="1" ref="AQ48" ca="1">INDIRECT(ADDRESS(ROW(AP48),AQ$9))</f>
        <v>258084</v>
      </c>
      <c r="AR48" s="137" cm="1">
        <f t="array" aca="1" ref="AR48" ca="1">INDIRECT(ADDRESS(ROW(AQ48),AR$9))</f>
        <v>245200</v>
      </c>
      <c r="AS48" s="137" cm="1">
        <f t="array" aca="1" ref="AS48" ca="1">INDIRECT(ADDRESS(ROW(AR48),AS$9))</f>
        <v>208322</v>
      </c>
      <c r="AT48" s="139" cm="1">
        <f t="array" aca="1" ref="AT48" ca="1">INDIRECT(ADDRESS(ROW(AS48),AT$9))</f>
        <v>164622</v>
      </c>
      <c r="AU48" s="77" cm="1">
        <f t="array" aca="1" ref="AU48" ca="1">AQ48/INDIRECT(ADDRESS($BC48,COLUMN(AQ48)))</f>
        <v>8.2231481911482476</v>
      </c>
      <c r="AV48" s="78" cm="1">
        <f t="array" aca="1" ref="AV48" ca="1">AR48/INDIRECT(ADDRESS($BC48,COLUMN(AR48)))</f>
        <v>7.1639864003753981</v>
      </c>
      <c r="AW48" s="78" cm="1">
        <f t="array" aca="1" ref="AW48" ca="1">AS48/INDIRECT(ADDRESS($BC48,COLUMN(AS48)))</f>
        <v>5.6686231405195873</v>
      </c>
      <c r="AX48" s="80" cm="1">
        <f t="array" aca="1" ref="AX48" ca="1">AT48/INDIRECT(ADDRESS($BC48,COLUMN(AT48)))</f>
        <v>4.5914458585738664</v>
      </c>
      <c r="AY48" s="53">
        <f ca="1">IFERROR(($AQ48-AR48)/AR48,"-")</f>
        <v>5.2544861337683525E-2</v>
      </c>
      <c r="AZ48" s="53">
        <f t="shared" ca="1" si="6"/>
        <v>0.2388705945603441</v>
      </c>
      <c r="BA48" s="53">
        <f t="shared" ca="1" si="6"/>
        <v>0.56773699748514783</v>
      </c>
      <c r="BC48" s="61">
        <f>BC49</f>
        <v>51</v>
      </c>
      <c r="BE48" s="49" t="str">
        <f>AP48</f>
        <v>Economy (MDD)</v>
      </c>
      <c r="BF48" s="286">
        <f>AC48/1000</f>
        <v>164.62200000000001</v>
      </c>
      <c r="BG48" s="286">
        <f t="shared" si="7"/>
        <v>175.279</v>
      </c>
      <c r="BH48" s="286">
        <f t="shared" si="7"/>
        <v>185.739</v>
      </c>
      <c r="BI48" s="286">
        <f t="shared" si="7"/>
        <v>193.62700000000001</v>
      </c>
      <c r="BJ48" s="286">
        <f t="shared" si="7"/>
        <v>202.11</v>
      </c>
      <c r="BK48" s="286">
        <f t="shared" si="7"/>
        <v>208.322</v>
      </c>
      <c r="BL48" s="286">
        <f t="shared" si="7"/>
        <v>214.06700000000001</v>
      </c>
      <c r="BM48" s="286">
        <f t="shared" si="7"/>
        <v>205.279</v>
      </c>
      <c r="BN48" s="286">
        <f t="shared" si="7"/>
        <v>221.929</v>
      </c>
      <c r="BO48" s="286">
        <f t="shared" si="7"/>
        <v>245.2</v>
      </c>
      <c r="BP48" s="286">
        <f t="shared" si="7"/>
        <v>258.084</v>
      </c>
    </row>
    <row r="49" spans="3:69">
      <c r="C49" s="36" t="s">
        <v>170</v>
      </c>
      <c r="D49" s="7" t="s">
        <v>12</v>
      </c>
      <c r="F49" s="63">
        <v>84310.311827608617</v>
      </c>
      <c r="G49" s="63">
        <v>86625.750346619374</v>
      </c>
      <c r="H49" s="63">
        <v>85191.911251417681</v>
      </c>
      <c r="I49" s="63">
        <v>88287.737458213727</v>
      </c>
      <c r="J49" s="63">
        <v>91422.106954639006</v>
      </c>
      <c r="K49" s="63">
        <v>92794.861214839097</v>
      </c>
      <c r="L49" s="63">
        <v>96931.744205697425</v>
      </c>
      <c r="M49" s="63">
        <v>100557.38943326315</v>
      </c>
      <c r="N49" s="63">
        <v>108809.67987440103</v>
      </c>
      <c r="O49" s="63">
        <v>115645.72301114448</v>
      </c>
      <c r="P49" s="63">
        <v>125766.18809307829</v>
      </c>
      <c r="Q49" s="63">
        <v>130973.99626862475</v>
      </c>
      <c r="R49" s="63">
        <v>131520.23523424313</v>
      </c>
      <c r="S49" s="63">
        <v>135264.80196075275</v>
      </c>
      <c r="T49" s="63">
        <v>138514.88940158079</v>
      </c>
      <c r="U49" s="63">
        <v>146611.73890897189</v>
      </c>
      <c r="V49" s="63">
        <v>150544.18466581244</v>
      </c>
      <c r="W49" s="63">
        <v>152719.37375966707</v>
      </c>
      <c r="X49" s="63">
        <v>153393.32550157595</v>
      </c>
      <c r="Y49" s="63">
        <v>139280.93336415387</v>
      </c>
      <c r="Z49" s="63">
        <v>138215.27891010648</v>
      </c>
      <c r="AA49" s="63">
        <v>128884.18528256571</v>
      </c>
      <c r="AB49" s="63">
        <v>124724.04450172391</v>
      </c>
      <c r="AC49" s="63">
        <v>126856.39873612724</v>
      </c>
      <c r="AD49" s="63">
        <v>126472.46491945126</v>
      </c>
      <c r="AE49" s="63">
        <v>132737.87527005828</v>
      </c>
      <c r="AF49" s="63">
        <v>137232.01152152335</v>
      </c>
      <c r="AG49" s="63">
        <v>138266.14338974163</v>
      </c>
      <c r="AH49" s="63">
        <v>144621.02218416557</v>
      </c>
      <c r="AI49" s="63">
        <v>144550.0011027852</v>
      </c>
      <c r="AJ49" s="63">
        <v>130752.09918783643</v>
      </c>
      <c r="AK49" s="63">
        <v>133734.71991029888</v>
      </c>
      <c r="AL49" s="63">
        <v>139654.19186924605</v>
      </c>
      <c r="AM49" s="63">
        <v>140765.32861958153</v>
      </c>
      <c r="AP49" s="49" t="str">
        <f>C49</f>
        <v>Final energy</v>
      </c>
      <c r="AQ49" s="70" cm="1">
        <f t="array" aca="1" ref="AQ49" ca="1">INDIRECT(ADDRESS(ROW(AP49),AQ$9))/1000</f>
        <v>140.76532861958154</v>
      </c>
      <c r="AR49" s="71" cm="1">
        <f t="array" aca="1" ref="AR49" ca="1">INDIRECT(ADDRESS(ROW(AQ49),AR$9))/1000</f>
        <v>139.65419186924603</v>
      </c>
      <c r="AS49" s="71" cm="1">
        <f t="array" aca="1" ref="AS49" ca="1">INDIRECT(ADDRESS(ROW(AR49),AS$9))/1000</f>
        <v>144.62102218416558</v>
      </c>
      <c r="AT49" s="73" cm="1">
        <f t="array" aca="1" ref="AT49" ca="1">INDIRECT(ADDRESS(ROW(AS49),AT$9))/1000</f>
        <v>126.85639873612725</v>
      </c>
      <c r="AU49" s="77" cm="1">
        <f t="array" aca="1" ref="AU49" ca="1">AQ49/INDIRECT(ADDRESS($BC49,COLUMN(AQ49)))</f>
        <v>4.4851062344604883E-3</v>
      </c>
      <c r="AV49" s="78" cm="1">
        <f t="array" aca="1" ref="AV49" ca="1">AR49/INDIRECT(ADDRESS($BC49,COLUMN(AR49)))</f>
        <v>4.0802639939098492E-3</v>
      </c>
      <c r="AW49" s="78" cm="1">
        <f t="array" aca="1" ref="AW49" ca="1">AS49/INDIRECT(ADDRESS($BC49,COLUMN(AS49)))</f>
        <v>3.935264028565191E-3</v>
      </c>
      <c r="AX49" s="80" cm="1">
        <f t="array" aca="1" ref="AX49" ca="1">AT49/INDIRECT(ADDRESS($BC49,COLUMN(AT49)))</f>
        <v>3.5381315171154918E-3</v>
      </c>
      <c r="AY49" s="53">
        <f ca="1">IFERROR(($AQ49-AR49)/AR49,"-")</f>
        <v>7.9563437048551146E-3</v>
      </c>
      <c r="AZ49" s="53">
        <f t="shared" ca="1" si="6"/>
        <v>-2.6660671500952787E-2</v>
      </c>
      <c r="BA49" s="53">
        <f t="shared" ca="1" si="6"/>
        <v>0.10964310844410868</v>
      </c>
      <c r="BC49" s="61">
        <f>BC50</f>
        <v>51</v>
      </c>
      <c r="BE49" s="49" t="str">
        <f>AP49</f>
        <v>Final energy</v>
      </c>
      <c r="BF49" s="71">
        <f>AC49/1000</f>
        <v>126.85639873612725</v>
      </c>
      <c r="BG49" s="71">
        <f t="shared" si="7"/>
        <v>126.47246491945126</v>
      </c>
      <c r="BH49" s="71">
        <f t="shared" si="7"/>
        <v>132.73787527005828</v>
      </c>
      <c r="BI49" s="71">
        <f t="shared" si="7"/>
        <v>137.23201152152336</v>
      </c>
      <c r="BJ49" s="71">
        <f t="shared" si="7"/>
        <v>138.26614338974161</v>
      </c>
      <c r="BK49" s="71">
        <f t="shared" si="7"/>
        <v>144.62102218416558</v>
      </c>
      <c r="BL49" s="71">
        <f t="shared" si="7"/>
        <v>144.55000110278519</v>
      </c>
      <c r="BM49" s="71">
        <f t="shared" si="7"/>
        <v>130.75209918783642</v>
      </c>
      <c r="BN49" s="71">
        <f t="shared" si="7"/>
        <v>133.73471991029888</v>
      </c>
      <c r="BO49" s="71">
        <f t="shared" si="7"/>
        <v>139.65419186924603</v>
      </c>
      <c r="BP49" s="71">
        <f t="shared" si="7"/>
        <v>140.76532861958154</v>
      </c>
    </row>
    <row r="50" spans="3:69">
      <c r="C50" s="36" t="s">
        <v>370</v>
      </c>
      <c r="D50" s="7" t="s">
        <v>12</v>
      </c>
      <c r="F50" s="63">
        <v>110653.89135605024</v>
      </c>
      <c r="G50" s="63">
        <v>112847.858252331</v>
      </c>
      <c r="H50" s="63">
        <v>113007.1005605848</v>
      </c>
      <c r="I50" s="63">
        <v>115761.85393789785</v>
      </c>
      <c r="J50" s="63">
        <v>120820.3977300098</v>
      </c>
      <c r="K50" s="63">
        <v>123059.68246132955</v>
      </c>
      <c r="L50" s="63">
        <v>130265.61070071917</v>
      </c>
      <c r="M50" s="63">
        <v>136119.1373806296</v>
      </c>
      <c r="N50" s="63">
        <v>146087.47793424598</v>
      </c>
      <c r="O50" s="63">
        <v>154924.09187861576</v>
      </c>
      <c r="P50" s="63">
        <v>160533.42726982621</v>
      </c>
      <c r="Q50" s="63">
        <v>169769.03878340221</v>
      </c>
      <c r="R50" s="63">
        <v>170780.99044400433</v>
      </c>
      <c r="S50" s="63">
        <v>170406.81759800436</v>
      </c>
      <c r="T50" s="63">
        <v>176198.036221302</v>
      </c>
      <c r="U50" s="63">
        <v>184413.73470698655</v>
      </c>
      <c r="V50" s="63">
        <v>184953.46741598082</v>
      </c>
      <c r="W50" s="63">
        <v>188217.60449537495</v>
      </c>
      <c r="X50" s="63">
        <v>190243.02269580227</v>
      </c>
      <c r="Y50" s="63">
        <v>172092.05504623809</v>
      </c>
      <c r="Z50" s="63">
        <v>171327.28353734201</v>
      </c>
      <c r="AA50" s="63">
        <v>160067.63061763451</v>
      </c>
      <c r="AB50" s="63">
        <v>156456.14887197246</v>
      </c>
      <c r="AC50" s="63">
        <v>155055.05091384397</v>
      </c>
      <c r="AD50" s="63">
        <v>154103.87882374201</v>
      </c>
      <c r="AE50" s="63">
        <v>161876.10459582024</v>
      </c>
      <c r="AF50" s="63">
        <v>168894.09686664166</v>
      </c>
      <c r="AG50" s="63">
        <v>167598.98637531843</v>
      </c>
      <c r="AH50" s="63">
        <v>171300.16810129557</v>
      </c>
      <c r="AI50" s="63">
        <v>169938.34955388948</v>
      </c>
      <c r="AJ50" s="63">
        <v>155367.30130573432</v>
      </c>
      <c r="AK50" s="63">
        <v>160688.2204110912</v>
      </c>
      <c r="AL50" s="63">
        <v>166816.58742738474</v>
      </c>
      <c r="AM50" s="63">
        <v>163787.25361108553</v>
      </c>
      <c r="AP50" s="49" t="str">
        <f>C50</f>
        <v>Primary energy</v>
      </c>
      <c r="AQ50" s="70" cm="1">
        <f t="array" aca="1" ref="AQ50" ca="1">INDIRECT(ADDRESS(ROW(AP50),AQ$9))/1000</f>
        <v>163.78725361108553</v>
      </c>
      <c r="AR50" s="71" cm="1">
        <f t="array" aca="1" ref="AR50" ca="1">INDIRECT(ADDRESS(ROW(AQ50),AR$9))/1000</f>
        <v>166.81658742738475</v>
      </c>
      <c r="AS50" s="71" cm="1">
        <f t="array" aca="1" ref="AS50" ca="1">INDIRECT(ADDRESS(ROW(AR50),AS$9))/1000</f>
        <v>171.30016810129555</v>
      </c>
      <c r="AT50" s="73" cm="1">
        <f t="array" aca="1" ref="AT50" ca="1">INDIRECT(ADDRESS(ROW(AS50),AT$9))/1000</f>
        <v>155.05505091384396</v>
      </c>
      <c r="AU50" s="77" cm="1">
        <f t="array" aca="1" ref="AU50" ca="1">AQ50/INDIRECT(ADDRESS($BC50,COLUMN(AQ50)))</f>
        <v>5.2186375686409745E-3</v>
      </c>
      <c r="AV50" s="78" cm="1">
        <f t="array" aca="1" ref="AV50" ca="1">AR50/INDIRECT(ADDRESS($BC50,COLUMN(AR50)))</f>
        <v>4.8738652678907745E-3</v>
      </c>
      <c r="AW50" s="78" cm="1">
        <f t="array" aca="1" ref="AW50" ca="1">AS50/INDIRECT(ADDRESS($BC50,COLUMN(AS50)))</f>
        <v>4.6612268357345806E-3</v>
      </c>
      <c r="AX50" s="80" cm="1">
        <f t="array" aca="1" ref="AX50" ca="1">AT50/INDIRECT(ADDRESS($BC50,COLUMN(AT50)))</f>
        <v>4.3246156125507458E-3</v>
      </c>
      <c r="AY50" s="53">
        <f ca="1">IFERROR(($AQ50-AR50)/AR50,"-")</f>
        <v>-1.8159667830502067E-2</v>
      </c>
      <c r="AZ50" s="53">
        <f t="shared" ca="1" si="6"/>
        <v>-4.3858185158156898E-2</v>
      </c>
      <c r="BA50" s="53">
        <f t="shared" ca="1" si="6"/>
        <v>5.6316789719372685E-2</v>
      </c>
      <c r="BB50" s="38"/>
      <c r="BC50" s="61">
        <f>BC51</f>
        <v>51</v>
      </c>
      <c r="BE50" s="49" t="str">
        <f>AP50</f>
        <v>Primary energy</v>
      </c>
      <c r="BF50" s="71">
        <f>AC50/1000</f>
        <v>155.05505091384396</v>
      </c>
      <c r="BG50" s="71">
        <f t="shared" si="7"/>
        <v>154.10387882374201</v>
      </c>
      <c r="BH50" s="71">
        <f t="shared" si="7"/>
        <v>161.87610459582024</v>
      </c>
      <c r="BI50" s="71">
        <f t="shared" si="7"/>
        <v>168.89409686664166</v>
      </c>
      <c r="BJ50" s="71">
        <f t="shared" si="7"/>
        <v>167.59898637531845</v>
      </c>
      <c r="BK50" s="71">
        <f t="shared" si="7"/>
        <v>171.30016810129555</v>
      </c>
      <c r="BL50" s="71">
        <f t="shared" si="7"/>
        <v>169.93834955388948</v>
      </c>
      <c r="BM50" s="71">
        <f t="shared" si="7"/>
        <v>155.36730130573432</v>
      </c>
      <c r="BN50" s="71">
        <f t="shared" si="7"/>
        <v>160.68822041109121</v>
      </c>
      <c r="BO50" s="71">
        <f t="shared" si="7"/>
        <v>166.81658742738475</v>
      </c>
      <c r="BP50" s="71">
        <f t="shared" si="7"/>
        <v>163.78725361108553</v>
      </c>
    </row>
    <row r="51" spans="3:69">
      <c r="C51" s="36" t="s">
        <v>711</v>
      </c>
      <c r="D51" s="7" t="s">
        <v>510</v>
      </c>
      <c r="F51" s="63">
        <v>31067.507592430899</v>
      </c>
      <c r="G51" s="63">
        <v>31916.505768338269</v>
      </c>
      <c r="H51" s="63">
        <v>31797.562405379467</v>
      </c>
      <c r="I51" s="63">
        <v>31973.411279384942</v>
      </c>
      <c r="J51" s="63">
        <v>32932.460094780108</v>
      </c>
      <c r="K51" s="63">
        <v>33835.42020992405</v>
      </c>
      <c r="L51" s="63">
        <v>35441.286066846253</v>
      </c>
      <c r="M51" s="63">
        <v>36540.209647347576</v>
      </c>
      <c r="N51" s="63">
        <v>38744.404226686471</v>
      </c>
      <c r="O51" s="63">
        <v>40177.930937139259</v>
      </c>
      <c r="P51" s="63">
        <v>42483.523043159752</v>
      </c>
      <c r="Q51" s="63">
        <v>44590.240887478183</v>
      </c>
      <c r="R51" s="63">
        <v>43365.86723878207</v>
      </c>
      <c r="S51" s="63">
        <v>44079.133498766219</v>
      </c>
      <c r="T51" s="63">
        <v>43799.676528517222</v>
      </c>
      <c r="U51" s="63">
        <v>45702.2879295081</v>
      </c>
      <c r="V51" s="63">
        <v>45217.844012855487</v>
      </c>
      <c r="W51" s="63">
        <v>45151.850361159763</v>
      </c>
      <c r="X51" s="63">
        <v>45256.279438701742</v>
      </c>
      <c r="Y51" s="63">
        <v>40789.084378380256</v>
      </c>
      <c r="Z51" s="63">
        <v>40460.232542854654</v>
      </c>
      <c r="AA51" s="63">
        <v>36914.42947345537</v>
      </c>
      <c r="AB51" s="63">
        <v>37002.220562716888</v>
      </c>
      <c r="AC51" s="63">
        <v>35854.06537955621</v>
      </c>
      <c r="AD51" s="63">
        <v>35194.089850849596</v>
      </c>
      <c r="AE51" s="63">
        <v>36860.097902027926</v>
      </c>
      <c r="AF51" s="63">
        <v>38370.50169049832</v>
      </c>
      <c r="AG51" s="63">
        <v>37025.724581587856</v>
      </c>
      <c r="AH51" s="63">
        <v>36750.017567917763</v>
      </c>
      <c r="AI51" s="63">
        <v>35133.95247274806</v>
      </c>
      <c r="AJ51" s="63">
        <v>33055.038688059802</v>
      </c>
      <c r="AK51" s="63">
        <v>34887.418581851307</v>
      </c>
      <c r="AL51" s="63">
        <v>34226.753974177191</v>
      </c>
      <c r="AM51" s="63">
        <v>31385.060076846574</v>
      </c>
      <c r="AP51" s="49" t="str">
        <f>C51</f>
        <v>Energy related CO₂eq</v>
      </c>
      <c r="AQ51" s="136" cm="1">
        <f t="array" aca="1" ref="AQ51" ca="1">INDIRECT(ADDRESS(ROW(AP51),AQ$9))</f>
        <v>31385.060076846574</v>
      </c>
      <c r="AR51" s="137" cm="1">
        <f t="array" aca="1" ref="AR51" ca="1">INDIRECT(ADDRESS(ROW(AQ51),AR$9))</f>
        <v>34226.753974177191</v>
      </c>
      <c r="AS51" s="137" cm="1">
        <f t="array" aca="1" ref="AS51" ca="1">INDIRECT(ADDRESS(ROW(AR51),AS$9))</f>
        <v>36750.017567917763</v>
      </c>
      <c r="AT51" s="139" cm="1">
        <f t="array" aca="1" ref="AT51" ca="1">INDIRECT(ADDRESS(ROW(AS51),AT$9))</f>
        <v>35854.06537955621</v>
      </c>
      <c r="AU51" s="77" cm="1">
        <f t="array" aca="1" ref="AU51" ca="1">AQ51/INDIRECT(ADDRESS($BC51,COLUMN(AQ51)))</f>
        <v>1</v>
      </c>
      <c r="AV51" s="78" cm="1">
        <f t="array" aca="1" ref="AV51" ca="1">AR51/INDIRECT(ADDRESS($BC51,COLUMN(AR51)))</f>
        <v>1</v>
      </c>
      <c r="AW51" s="78" cm="1">
        <f t="array" aca="1" ref="AW51" ca="1">AS51/INDIRECT(ADDRESS($BC51,COLUMN(AS51)))</f>
        <v>1</v>
      </c>
      <c r="AX51" s="80" cm="1">
        <f t="array" aca="1" ref="AX51" ca="1">AT51/INDIRECT(ADDRESS($BC51,COLUMN(AT51)))</f>
        <v>1</v>
      </c>
      <c r="AY51" s="53">
        <f ca="1">IFERROR(($AQ51-AR51)/AR51,"-")</f>
        <v>-8.3025515638280187E-2</v>
      </c>
      <c r="AZ51" s="53">
        <f t="shared" ca="1" si="6"/>
        <v>-0.14598516806573503</v>
      </c>
      <c r="BA51" s="53">
        <f t="shared" ca="1" si="6"/>
        <v>-0.12464431175098595</v>
      </c>
      <c r="BB51" s="38"/>
      <c r="BC51" s="105">
        <f>ROW(AP51)</f>
        <v>51</v>
      </c>
      <c r="BE51" s="49" t="str">
        <f>AP51</f>
        <v>Energy related CO₂eq</v>
      </c>
      <c r="BF51" s="137">
        <f>AC51</f>
        <v>35854.06537955621</v>
      </c>
      <c r="BG51" s="137">
        <f t="shared" ref="BG51:BP51" si="8">AD51</f>
        <v>35194.089850849596</v>
      </c>
      <c r="BH51" s="137">
        <f t="shared" si="8"/>
        <v>36860.097902027926</v>
      </c>
      <c r="BI51" s="137">
        <f t="shared" si="8"/>
        <v>38370.50169049832</v>
      </c>
      <c r="BJ51" s="137">
        <f t="shared" si="8"/>
        <v>37025.724581587856</v>
      </c>
      <c r="BK51" s="137">
        <f t="shared" si="8"/>
        <v>36750.017567917763</v>
      </c>
      <c r="BL51" s="137">
        <f t="shared" si="8"/>
        <v>35133.95247274806</v>
      </c>
      <c r="BM51" s="137">
        <f t="shared" si="8"/>
        <v>33055.038688059802</v>
      </c>
      <c r="BN51" s="137">
        <f t="shared" si="8"/>
        <v>34887.418581851307</v>
      </c>
      <c r="BO51" s="137">
        <f t="shared" si="8"/>
        <v>34226.753974177191</v>
      </c>
      <c r="BP51" s="137">
        <f t="shared" si="8"/>
        <v>31385.060076846574</v>
      </c>
    </row>
    <row r="52" spans="3:69">
      <c r="BB52" s="38"/>
      <c r="BC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</row>
    <row r="53" spans="3:69">
      <c r="BB53" s="39"/>
      <c r="BC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</row>
    <row r="54" spans="3:69">
      <c r="BD54" s="58"/>
      <c r="BQ54" s="58"/>
    </row>
    <row r="75" spans="3:39" s="27" customFormat="1" ht="15" thickBot="1">
      <c r="C75" s="28" t="s">
        <v>376</v>
      </c>
      <c r="D75" s="28" t="s">
        <v>49</v>
      </c>
      <c r="E75" s="28" t="s">
        <v>62</v>
      </c>
      <c r="F75" s="28">
        <v>1990</v>
      </c>
      <c r="G75" s="28">
        <v>1991</v>
      </c>
      <c r="H75" s="28">
        <v>1992</v>
      </c>
      <c r="I75" s="28">
        <v>1993</v>
      </c>
      <c r="J75" s="28">
        <v>1994</v>
      </c>
      <c r="K75" s="28">
        <v>1995</v>
      </c>
      <c r="L75" s="28">
        <v>1996</v>
      </c>
      <c r="M75" s="28">
        <v>1997</v>
      </c>
      <c r="N75" s="28">
        <v>1998</v>
      </c>
      <c r="O75" s="28">
        <v>1999</v>
      </c>
      <c r="P75" s="28">
        <v>2000</v>
      </c>
      <c r="Q75" s="28">
        <v>2001</v>
      </c>
      <c r="R75" s="28">
        <v>2002</v>
      </c>
      <c r="S75" s="28">
        <v>2003</v>
      </c>
      <c r="T75" s="28">
        <v>2004</v>
      </c>
      <c r="U75" s="28">
        <v>2005</v>
      </c>
      <c r="V75" s="28">
        <v>2006</v>
      </c>
      <c r="W75" s="28">
        <v>2007</v>
      </c>
      <c r="X75" s="28">
        <v>2008</v>
      </c>
      <c r="Y75" s="28">
        <v>2009</v>
      </c>
      <c r="Z75" s="28">
        <v>2010</v>
      </c>
      <c r="AA75" s="28">
        <v>2011</v>
      </c>
      <c r="AB75" s="28">
        <v>2012</v>
      </c>
      <c r="AC75" s="28">
        <v>2013</v>
      </c>
      <c r="AD75" s="28">
        <v>2014</v>
      </c>
      <c r="AE75" s="28">
        <v>2015</v>
      </c>
      <c r="AF75" s="28">
        <v>2016</v>
      </c>
      <c r="AG75" s="28">
        <v>2017</v>
      </c>
      <c r="AH75" s="28">
        <v>2018</v>
      </c>
      <c r="AI75" s="28">
        <v>2019</v>
      </c>
      <c r="AJ75" s="28">
        <v>2020</v>
      </c>
      <c r="AK75" s="28">
        <v>2021</v>
      </c>
      <c r="AL75" s="28">
        <f>AK75+1</f>
        <v>2022</v>
      </c>
      <c r="AM75" s="28">
        <f>AL75+1</f>
        <v>2023</v>
      </c>
    </row>
    <row r="76" spans="3:39">
      <c r="C76" s="7" t="s">
        <v>377</v>
      </c>
      <c r="D76" s="7" t="s">
        <v>368</v>
      </c>
      <c r="F76" s="69">
        <v>0</v>
      </c>
      <c r="G76" s="69">
        <v>0</v>
      </c>
      <c r="H76" s="69">
        <v>0</v>
      </c>
      <c r="I76" s="69">
        <v>0</v>
      </c>
      <c r="J76" s="69">
        <v>0</v>
      </c>
      <c r="K76" s="69">
        <v>0</v>
      </c>
      <c r="L76" s="69">
        <v>0</v>
      </c>
      <c r="M76" s="69">
        <v>0</v>
      </c>
      <c r="N76" s="69">
        <v>0</v>
      </c>
      <c r="O76" s="69">
        <v>0</v>
      </c>
      <c r="P76" s="69">
        <v>0</v>
      </c>
      <c r="Q76" s="69">
        <v>0</v>
      </c>
      <c r="R76" s="69">
        <v>0</v>
      </c>
      <c r="S76" s="69">
        <v>0</v>
      </c>
      <c r="T76" s="69">
        <v>0</v>
      </c>
      <c r="U76" s="69">
        <v>100</v>
      </c>
      <c r="V76" s="69">
        <v>104.98788482127763</v>
      </c>
      <c r="W76" s="69">
        <v>110.56274535584815</v>
      </c>
      <c r="X76" s="69">
        <v>105.60491369109111</v>
      </c>
      <c r="Y76" s="69">
        <v>100.22352035162193</v>
      </c>
      <c r="Z76" s="69">
        <v>101.91025376134037</v>
      </c>
      <c r="AA76" s="69">
        <v>103.59041304306993</v>
      </c>
      <c r="AB76" s="69">
        <v>103.17718214091174</v>
      </c>
      <c r="AC76" s="69">
        <v>105.4391517496572</v>
      </c>
      <c r="AD76" s="69">
        <v>115.28296925186423</v>
      </c>
      <c r="AE76" s="69">
        <v>143.66066229643681</v>
      </c>
      <c r="AF76" s="69">
        <v>145.41689363060914</v>
      </c>
      <c r="AG76" s="69">
        <v>160.0307105693195</v>
      </c>
      <c r="AH76" s="69">
        <v>172.10409662089822</v>
      </c>
      <c r="AI76" s="69">
        <v>180.77912808279643</v>
      </c>
      <c r="AJ76" s="69">
        <v>193.71889028719548</v>
      </c>
      <c r="AK76" s="69">
        <v>225.2094329345029</v>
      </c>
      <c r="AL76" s="69">
        <v>244.62095456338398</v>
      </c>
      <c r="AM76" s="69">
        <v>231.09374706512142</v>
      </c>
    </row>
    <row r="77" spans="3:39">
      <c r="C77" s="7" t="s">
        <v>378</v>
      </c>
      <c r="D77" s="7" t="s">
        <v>368</v>
      </c>
      <c r="F77" s="69">
        <v>0</v>
      </c>
      <c r="G77" s="69">
        <v>0</v>
      </c>
      <c r="H77" s="69">
        <v>0</v>
      </c>
      <c r="I77" s="69">
        <v>0</v>
      </c>
      <c r="J77" s="69">
        <v>0</v>
      </c>
      <c r="K77" s="69">
        <v>0</v>
      </c>
      <c r="L77" s="69">
        <v>0</v>
      </c>
      <c r="M77" s="69">
        <v>0</v>
      </c>
      <c r="N77" s="69">
        <v>0</v>
      </c>
      <c r="O77" s="69">
        <v>0</v>
      </c>
      <c r="P77" s="69">
        <v>0</v>
      </c>
      <c r="Q77" s="69">
        <v>0</v>
      </c>
      <c r="R77" s="69">
        <v>0</v>
      </c>
      <c r="S77" s="69">
        <v>0</v>
      </c>
      <c r="T77" s="69">
        <v>0</v>
      </c>
      <c r="U77" s="69">
        <v>100</v>
      </c>
      <c r="V77" s="69">
        <v>106.17995552556174</v>
      </c>
      <c r="W77" s="69">
        <v>110.83483609731273</v>
      </c>
      <c r="X77" s="69">
        <v>107.25254179158968</v>
      </c>
      <c r="Y77" s="69">
        <v>95.278186504995077</v>
      </c>
      <c r="Z77" s="69">
        <v>91.232893383044399</v>
      </c>
      <c r="AA77" s="69">
        <v>89.874320990385996</v>
      </c>
      <c r="AB77" s="69">
        <v>89.781389328347473</v>
      </c>
      <c r="AC77" s="69">
        <v>91.063071833962098</v>
      </c>
      <c r="AD77" s="69">
        <v>96.958147562203365</v>
      </c>
      <c r="AE77" s="69">
        <v>102.74424985341136</v>
      </c>
      <c r="AF77" s="69">
        <v>107.107612651982</v>
      </c>
      <c r="AG77" s="69">
        <v>111.80010842027238</v>
      </c>
      <c r="AH77" s="69">
        <v>115.23636725707775</v>
      </c>
      <c r="AI77" s="69">
        <v>118.41429820000221</v>
      </c>
      <c r="AJ77" s="69">
        <v>113.55308721193951</v>
      </c>
      <c r="AK77" s="69">
        <v>122.76327871754306</v>
      </c>
      <c r="AL77" s="69">
        <v>135.63597340384339</v>
      </c>
      <c r="AM77" s="69">
        <v>142.76294681875007</v>
      </c>
    </row>
    <row r="78" spans="3:39">
      <c r="C78" s="7" t="s">
        <v>370</v>
      </c>
      <c r="D78" s="7" t="s">
        <v>368</v>
      </c>
      <c r="F78" s="69">
        <v>0</v>
      </c>
      <c r="G78" s="69">
        <v>0</v>
      </c>
      <c r="H78" s="69">
        <v>0</v>
      </c>
      <c r="I78" s="69">
        <v>0</v>
      </c>
      <c r="J78" s="69">
        <v>0</v>
      </c>
      <c r="K78" s="69">
        <v>0</v>
      </c>
      <c r="L78" s="69">
        <v>0</v>
      </c>
      <c r="M78" s="69">
        <v>0</v>
      </c>
      <c r="N78" s="69">
        <v>0</v>
      </c>
      <c r="O78" s="69">
        <v>0</v>
      </c>
      <c r="P78" s="69">
        <v>0</v>
      </c>
      <c r="Q78" s="69">
        <v>0</v>
      </c>
      <c r="R78" s="69">
        <v>0</v>
      </c>
      <c r="S78" s="69">
        <v>0</v>
      </c>
      <c r="T78" s="69">
        <v>0</v>
      </c>
      <c r="U78" s="69">
        <v>100</v>
      </c>
      <c r="V78" s="69">
        <v>100.29267489748084</v>
      </c>
      <c r="W78" s="69">
        <v>102.06268247559343</v>
      </c>
      <c r="X78" s="69">
        <v>103.1609836426109</v>
      </c>
      <c r="Y78" s="69">
        <v>93.318458801169953</v>
      </c>
      <c r="Z78" s="69">
        <v>92.903754598084831</v>
      </c>
      <c r="AA78" s="69">
        <v>86.798106915390349</v>
      </c>
      <c r="AB78" s="69">
        <v>84.839748579770557</v>
      </c>
      <c r="AC78" s="69">
        <v>84.079990658076326</v>
      </c>
      <c r="AD78" s="69">
        <v>83.564209069674973</v>
      </c>
      <c r="AE78" s="69">
        <v>87.778768134067576</v>
      </c>
      <c r="AF78" s="69">
        <v>91.584337324438494</v>
      </c>
      <c r="AG78" s="69">
        <v>90.88205205627176</v>
      </c>
      <c r="AH78" s="69">
        <v>92.889051009933169</v>
      </c>
      <c r="AI78" s="69">
        <v>92.150592700648403</v>
      </c>
      <c r="AJ78" s="69">
        <v>84.249311230856051</v>
      </c>
      <c r="AK78" s="69">
        <v>87.134627291403959</v>
      </c>
      <c r="AL78" s="69">
        <v>90.45778921642588</v>
      </c>
      <c r="AM78" s="69">
        <v>88.815105811574028</v>
      </c>
    </row>
    <row r="79" spans="3:39">
      <c r="C79" s="7" t="s">
        <v>711</v>
      </c>
      <c r="D79" s="7" t="s">
        <v>368</v>
      </c>
      <c r="F79" s="69">
        <v>0</v>
      </c>
      <c r="G79" s="69">
        <v>0</v>
      </c>
      <c r="H79" s="69">
        <v>0</v>
      </c>
      <c r="I79" s="69">
        <v>0</v>
      </c>
      <c r="J79" s="69">
        <v>0</v>
      </c>
      <c r="K79" s="69">
        <v>0</v>
      </c>
      <c r="L79" s="69">
        <v>0</v>
      </c>
      <c r="M79" s="69">
        <v>0</v>
      </c>
      <c r="N79" s="69">
        <v>0</v>
      </c>
      <c r="O79" s="69">
        <v>0</v>
      </c>
      <c r="P79" s="69">
        <v>0</v>
      </c>
      <c r="Q79" s="69">
        <v>0</v>
      </c>
      <c r="R79" s="69">
        <v>0</v>
      </c>
      <c r="S79" s="69">
        <v>0</v>
      </c>
      <c r="T79" s="69">
        <v>0</v>
      </c>
      <c r="U79" s="69">
        <v>100</v>
      </c>
      <c r="V79" s="69">
        <v>98.940000733880481</v>
      </c>
      <c r="W79" s="69">
        <v>98.795601723053025</v>
      </c>
      <c r="X79" s="69">
        <v>99.024100299979963</v>
      </c>
      <c r="Y79" s="69">
        <v>89.249545758614872</v>
      </c>
      <c r="Z79" s="69">
        <v>88.529993520808247</v>
      </c>
      <c r="AA79" s="69">
        <v>80.77151308134232</v>
      </c>
      <c r="AB79" s="69">
        <v>80.963606504316957</v>
      </c>
      <c r="AC79" s="69">
        <v>78.451357697579738</v>
      </c>
      <c r="AD79" s="69">
        <v>77.007282228700433</v>
      </c>
      <c r="AE79" s="69">
        <v>80.652631568208349</v>
      </c>
      <c r="AF79" s="69">
        <v>83.957507225199677</v>
      </c>
      <c r="AG79" s="69">
        <v>81.015035043096518</v>
      </c>
      <c r="AH79" s="69">
        <v>80.411767622228339</v>
      </c>
      <c r="AI79" s="69">
        <v>76.875697179404241</v>
      </c>
      <c r="AJ79" s="69">
        <v>72.326879431166319</v>
      </c>
      <c r="AK79" s="69">
        <v>76.336262717661285</v>
      </c>
      <c r="AL79" s="69">
        <v>74.890679492827687</v>
      </c>
      <c r="AM79" s="69">
        <v>68.672842211434499</v>
      </c>
    </row>
    <row r="80" spans="3:39">
      <c r="C80" s="7" t="s">
        <v>170</v>
      </c>
      <c r="D80" s="7" t="s">
        <v>368</v>
      </c>
      <c r="F80" s="69">
        <v>0</v>
      </c>
      <c r="G80" s="69">
        <v>0</v>
      </c>
      <c r="H80" s="69">
        <v>0</v>
      </c>
      <c r="I80" s="69">
        <v>0</v>
      </c>
      <c r="J80" s="69">
        <v>0</v>
      </c>
      <c r="K80" s="69">
        <v>0</v>
      </c>
      <c r="L80" s="69">
        <v>0</v>
      </c>
      <c r="M80" s="69">
        <v>0</v>
      </c>
      <c r="N80" s="69">
        <v>0</v>
      </c>
      <c r="O80" s="69">
        <v>0</v>
      </c>
      <c r="P80" s="69">
        <v>0</v>
      </c>
      <c r="Q80" s="69">
        <v>0</v>
      </c>
      <c r="R80" s="69">
        <v>0</v>
      </c>
      <c r="S80" s="69">
        <v>0</v>
      </c>
      <c r="T80" s="69">
        <v>0</v>
      </c>
      <c r="U80" s="69">
        <v>100</v>
      </c>
      <c r="V80" s="69">
        <v>102.68221752644384</v>
      </c>
      <c r="W80" s="69">
        <v>104.16585663340864</v>
      </c>
      <c r="X80" s="69">
        <v>104.62554134005231</v>
      </c>
      <c r="Y80" s="69">
        <v>94.999850899136007</v>
      </c>
      <c r="Z80" s="69">
        <v>94.27299610430336</v>
      </c>
      <c r="AA80" s="69">
        <v>87.908503262884793</v>
      </c>
      <c r="AB80" s="69">
        <v>85.070980966375686</v>
      </c>
      <c r="AC80" s="69">
        <v>86.52540354554398</v>
      </c>
      <c r="AD80" s="69">
        <v>86.263532416033414</v>
      </c>
      <c r="AE80" s="69">
        <v>90.537003556360801</v>
      </c>
      <c r="AF80" s="69">
        <v>93.602335353738468</v>
      </c>
      <c r="AG80" s="69">
        <v>94.3076894242337</v>
      </c>
      <c r="AH80" s="69">
        <v>98.642184630220967</v>
      </c>
      <c r="AI80" s="69">
        <v>98.593743023901524</v>
      </c>
      <c r="AJ80" s="69">
        <v>89.182558068571581</v>
      </c>
      <c r="AK80" s="69">
        <v>91.216924992160358</v>
      </c>
      <c r="AL80" s="69">
        <v>95.254440680192971</v>
      </c>
      <c r="AM80" s="69">
        <v>96.012317749658294</v>
      </c>
    </row>
    <row r="81" spans="2:54">
      <c r="C81" s="7" t="s">
        <v>371</v>
      </c>
      <c r="D81" s="7" t="s">
        <v>368</v>
      </c>
      <c r="F81" s="69">
        <v>0</v>
      </c>
      <c r="G81" s="69">
        <v>0</v>
      </c>
      <c r="H81" s="69">
        <v>0</v>
      </c>
      <c r="I81" s="69">
        <v>0</v>
      </c>
      <c r="J81" s="69">
        <v>0</v>
      </c>
      <c r="K81" s="69">
        <v>0</v>
      </c>
      <c r="L81" s="69">
        <v>0</v>
      </c>
      <c r="M81" s="69">
        <v>0</v>
      </c>
      <c r="N81" s="69">
        <v>0</v>
      </c>
      <c r="O81" s="69">
        <v>0</v>
      </c>
      <c r="P81" s="69">
        <v>0</v>
      </c>
      <c r="Q81" s="69">
        <v>0</v>
      </c>
      <c r="R81" s="69">
        <v>0</v>
      </c>
      <c r="S81" s="69">
        <v>0</v>
      </c>
      <c r="T81" s="69">
        <v>0</v>
      </c>
      <c r="U81" s="69">
        <v>100</v>
      </c>
      <c r="V81" s="69">
        <v>106.92009371221012</v>
      </c>
      <c r="W81" s="69">
        <v>109.37516028225174</v>
      </c>
      <c r="X81" s="69">
        <v>119.84042631602343</v>
      </c>
      <c r="Y81" s="69">
        <v>108.88409188183684</v>
      </c>
      <c r="Z81" s="69">
        <v>116.99816466073048</v>
      </c>
      <c r="AA81" s="69">
        <v>129.53514090747052</v>
      </c>
      <c r="AB81" s="69">
        <v>140.01645608635701</v>
      </c>
      <c r="AC81" s="69">
        <v>141.54187810692542</v>
      </c>
      <c r="AD81" s="69">
        <v>139.24180800504084</v>
      </c>
      <c r="AE81" s="69">
        <v>122.59802486113958</v>
      </c>
      <c r="AF81" s="69">
        <v>114.18745638704577</v>
      </c>
      <c r="AG81" s="69">
        <v>117.89052931813129</v>
      </c>
      <c r="AH81" s="69">
        <v>125.57644502974783</v>
      </c>
      <c r="AI81" s="69">
        <v>130.82014142124768</v>
      </c>
      <c r="AJ81" s="69">
        <v>131.820141421248</v>
      </c>
      <c r="AK81" s="69">
        <v>131.820141421248</v>
      </c>
      <c r="AL81" s="69">
        <v>131.820141421248</v>
      </c>
      <c r="AM81" s="69">
        <v>131.820141421248</v>
      </c>
    </row>
    <row r="82" spans="2:54">
      <c r="C82" s="7" t="s">
        <v>372</v>
      </c>
      <c r="D82" s="7" t="s">
        <v>368</v>
      </c>
      <c r="F82" s="69">
        <v>0</v>
      </c>
      <c r="G82" s="69">
        <v>0</v>
      </c>
      <c r="H82" s="69">
        <v>0</v>
      </c>
      <c r="I82" s="69">
        <v>0</v>
      </c>
      <c r="J82" s="69">
        <v>0</v>
      </c>
      <c r="K82" s="69">
        <v>0</v>
      </c>
      <c r="L82" s="69">
        <v>0</v>
      </c>
      <c r="M82" s="69">
        <v>0</v>
      </c>
      <c r="N82" s="69">
        <v>0</v>
      </c>
      <c r="O82" s="69">
        <v>0</v>
      </c>
      <c r="P82" s="69">
        <v>0</v>
      </c>
      <c r="Q82" s="69">
        <v>0</v>
      </c>
      <c r="R82" s="69">
        <v>0</v>
      </c>
      <c r="S82" s="69">
        <v>0</v>
      </c>
      <c r="T82" s="69">
        <v>0</v>
      </c>
      <c r="U82" s="69">
        <v>100</v>
      </c>
      <c r="V82" s="69">
        <v>97.823936714404141</v>
      </c>
      <c r="W82" s="69">
        <v>93.229306393390942</v>
      </c>
      <c r="X82" s="69">
        <v>111.53438680543971</v>
      </c>
      <c r="Y82" s="69">
        <v>111.80182150156527</v>
      </c>
      <c r="Z82" s="69">
        <v>131.27292887730002</v>
      </c>
      <c r="AA82" s="69">
        <v>105.00699534938478</v>
      </c>
      <c r="AB82" s="69">
        <v>112.84054444803887</v>
      </c>
      <c r="AC82" s="69">
        <v>114.83999922150973</v>
      </c>
      <c r="AD82" s="69">
        <v>103.89653371678314</v>
      </c>
      <c r="AE82" s="69">
        <v>112.29162529409933</v>
      </c>
      <c r="AF82" s="69">
        <v>109.89770631333829</v>
      </c>
      <c r="AG82" s="69">
        <v>103.70176581831782</v>
      </c>
      <c r="AH82" s="69">
        <v>110.95579124364772</v>
      </c>
      <c r="AI82" s="69">
        <v>108.12516199057825</v>
      </c>
      <c r="AJ82" s="69">
        <v>108.58021880172539</v>
      </c>
      <c r="AK82" s="69">
        <v>107.89266850829637</v>
      </c>
      <c r="AL82" s="69">
        <v>100.54752956301978</v>
      </c>
      <c r="AM82" s="69">
        <v>94.432895374872274</v>
      </c>
    </row>
    <row r="83" spans="2:54">
      <c r="AO83" s="60"/>
    </row>
    <row r="84" spans="2:54" s="27" customFormat="1" ht="20" thickBot="1">
      <c r="B84" s="29">
        <v>9.1999999999999993</v>
      </c>
      <c r="C84" s="29" t="s">
        <v>497</v>
      </c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</row>
    <row r="85" spans="2:54" ht="15" thickTop="1"/>
    <row r="107" spans="2:39" s="27" customFormat="1" ht="15" thickBot="1">
      <c r="C107" s="28" t="s">
        <v>379</v>
      </c>
      <c r="D107" s="28" t="s">
        <v>49</v>
      </c>
      <c r="E107" s="28" t="s">
        <v>62</v>
      </c>
      <c r="F107" s="28">
        <v>1990</v>
      </c>
      <c r="G107" s="28">
        <v>1991</v>
      </c>
      <c r="H107" s="28">
        <v>1992</v>
      </c>
      <c r="I107" s="28">
        <v>1993</v>
      </c>
      <c r="J107" s="28">
        <v>1994</v>
      </c>
      <c r="K107" s="28">
        <v>1995</v>
      </c>
      <c r="L107" s="28">
        <v>1996</v>
      </c>
      <c r="M107" s="28">
        <v>1997</v>
      </c>
      <c r="N107" s="28">
        <v>1998</v>
      </c>
      <c r="O107" s="28">
        <v>1999</v>
      </c>
      <c r="P107" s="28">
        <v>2000</v>
      </c>
      <c r="Q107" s="28">
        <v>2001</v>
      </c>
      <c r="R107" s="28">
        <v>2002</v>
      </c>
      <c r="S107" s="28">
        <v>2003</v>
      </c>
      <c r="T107" s="28">
        <v>2004</v>
      </c>
      <c r="U107" s="28">
        <v>2005</v>
      </c>
      <c r="V107" s="28">
        <v>2006</v>
      </c>
      <c r="W107" s="28">
        <v>2007</v>
      </c>
      <c r="X107" s="28">
        <v>2008</v>
      </c>
      <c r="Y107" s="28">
        <v>2009</v>
      </c>
      <c r="Z107" s="28">
        <v>2010</v>
      </c>
      <c r="AA107" s="28">
        <v>2011</v>
      </c>
      <c r="AB107" s="28">
        <v>2012</v>
      </c>
      <c r="AC107" s="28">
        <v>2013</v>
      </c>
      <c r="AD107" s="28">
        <v>2014</v>
      </c>
      <c r="AE107" s="28">
        <v>2015</v>
      </c>
      <c r="AF107" s="28">
        <v>2016</v>
      </c>
      <c r="AG107" s="28">
        <v>2017</v>
      </c>
      <c r="AH107" s="28">
        <v>2018</v>
      </c>
      <c r="AI107" s="28">
        <v>2019</v>
      </c>
      <c r="AJ107" s="28">
        <v>2020</v>
      </c>
      <c r="AK107" s="28">
        <v>2021</v>
      </c>
      <c r="AL107" s="28">
        <f>AK107+1</f>
        <v>2022</v>
      </c>
      <c r="AM107" s="28">
        <f>AL107+1</f>
        <v>2023</v>
      </c>
    </row>
    <row r="108" spans="2:39">
      <c r="C108" s="7" t="s">
        <v>380</v>
      </c>
      <c r="D108" s="7" t="s">
        <v>368</v>
      </c>
      <c r="F108" s="140">
        <v>-11.811651151598243</v>
      </c>
      <c r="G108" s="140">
        <v>-4.4281374936352229</v>
      </c>
      <c r="H108" s="140">
        <v>-5.4003577463803607</v>
      </c>
      <c r="I108" s="140">
        <v>-2.7710066905136528</v>
      </c>
      <c r="J108" s="140">
        <v>-3.9379160843030938</v>
      </c>
      <c r="K108" s="140">
        <v>-5.8156357077537315</v>
      </c>
      <c r="L108" s="140">
        <v>3.0614590115113383</v>
      </c>
      <c r="M108" s="140">
        <v>-12.250350634782508</v>
      </c>
      <c r="N108" s="140">
        <v>-11.786665127387225</v>
      </c>
      <c r="O108" s="140">
        <v>-8.0317325140914821</v>
      </c>
      <c r="P108" s="140">
        <v>-1.2727274085142595</v>
      </c>
      <c r="Q108" s="140">
        <v>-0.77836575141602993</v>
      </c>
      <c r="R108" s="140">
        <v>-9.0002982179522224</v>
      </c>
      <c r="S108" s="140">
        <v>-6.1223841265801919</v>
      </c>
      <c r="T108" s="140">
        <v>-4.9949856610260648</v>
      </c>
      <c r="U108" s="140">
        <v>-6.8020666618213736</v>
      </c>
      <c r="V108" s="140">
        <v>-8.8301126721275942</v>
      </c>
      <c r="W108" s="140">
        <v>-13.112213175841209</v>
      </c>
      <c r="X108" s="140">
        <v>3.9477434640799913</v>
      </c>
      <c r="Y108" s="140">
        <v>4.1969870738982502</v>
      </c>
      <c r="Z108" s="140">
        <v>22.343656746140709</v>
      </c>
      <c r="AA108" s="140">
        <v>-2.1356504738560362</v>
      </c>
      <c r="AB108" s="140">
        <v>5.1650553931210812</v>
      </c>
      <c r="AC108" s="140">
        <v>7.028505920027488</v>
      </c>
      <c r="AD108" s="140">
        <v>-3.170577765954171</v>
      </c>
      <c r="AE108" s="140">
        <v>4.6534740859520305</v>
      </c>
      <c r="AF108" s="140">
        <v>2.4223910700923419</v>
      </c>
      <c r="AG108" s="140">
        <v>-3.3520974221300475</v>
      </c>
      <c r="AH108" s="140">
        <v>3.4085043581034427</v>
      </c>
      <c r="AI108" s="140">
        <v>0.7704163937767734</v>
      </c>
      <c r="AJ108" s="140">
        <v>1.1945199372805324</v>
      </c>
      <c r="AK108" s="140">
        <v>0.55373727314408816</v>
      </c>
      <c r="AL108" s="140">
        <v>-6.2917804246713764</v>
      </c>
      <c r="AM108" s="140">
        <v>-11.990493119214571</v>
      </c>
    </row>
    <row r="109" spans="2:39">
      <c r="C109" s="7" t="s">
        <v>381</v>
      </c>
      <c r="D109" s="7" t="s">
        <v>368</v>
      </c>
      <c r="F109" s="140">
        <v>7.1925005136929636</v>
      </c>
      <c r="G109" s="140">
        <v>2.5596888246412481</v>
      </c>
      <c r="H109" s="140">
        <v>3.0742856247106758</v>
      </c>
      <c r="I109" s="140">
        <v>1.5503139263428398</v>
      </c>
      <c r="J109" s="140">
        <v>2.2168124759956735</v>
      </c>
      <c r="K109" s="140">
        <v>3.2969739699349203</v>
      </c>
      <c r="L109" s="140">
        <v>-1.6453070346612173</v>
      </c>
      <c r="M109" s="140">
        <v>7.2265812289414351</v>
      </c>
      <c r="N109" s="140">
        <v>6.9922873785306896</v>
      </c>
      <c r="O109" s="140">
        <v>4.5918806333724413</v>
      </c>
      <c r="P109" s="140">
        <v>0.69200442115206062</v>
      </c>
      <c r="Q109" s="140">
        <v>0.4222700288718233</v>
      </c>
      <c r="R109" s="140">
        <v>5.1748339610218892</v>
      </c>
      <c r="S109" s="140">
        <v>3.446749729033844</v>
      </c>
      <c r="T109" s="140">
        <v>2.7813601392120182</v>
      </c>
      <c r="U109" s="140">
        <v>3.8524079051738815</v>
      </c>
      <c r="V109" s="140">
        <v>4.999112459306092</v>
      </c>
      <c r="W109" s="140">
        <v>7.6206873600253928</v>
      </c>
      <c r="X109" s="140">
        <v>-2.0694409579482853</v>
      </c>
      <c r="Y109" s="140">
        <v>-2.206048672737666</v>
      </c>
      <c r="Z109" s="140">
        <v>-10.560619627096223</v>
      </c>
      <c r="AA109" s="140">
        <v>1.1415563964743445</v>
      </c>
      <c r="AB109" s="140">
        <v>-2.6198938545993653</v>
      </c>
      <c r="AC109" s="140">
        <v>-3.5220307117785308</v>
      </c>
      <c r="AD109" s="140">
        <v>1.6631659695207948</v>
      </c>
      <c r="AE109" s="140">
        <v>-2.3483207406628375</v>
      </c>
      <c r="AF109" s="140">
        <v>-1.2506246541840962</v>
      </c>
      <c r="AG109" s="140">
        <v>1.770783632691906</v>
      </c>
      <c r="AH109" s="140">
        <v>-1.7419984941036315</v>
      </c>
      <c r="AI109" s="140">
        <v>-0.3983055027054142</v>
      </c>
      <c r="AJ109" s="140">
        <v>-0.6179049528177204</v>
      </c>
      <c r="AK109" s="140">
        <v>-0.28387631242828648</v>
      </c>
      <c r="AL109" s="140">
        <v>3.304261710849282</v>
      </c>
      <c r="AM109" s="140">
        <v>6.4785261381801655</v>
      </c>
    </row>
    <row r="111" spans="2:39" s="27" customFormat="1" ht="20" thickBot="1">
      <c r="B111" s="29">
        <v>9.3000000000000007</v>
      </c>
      <c r="C111" s="29" t="s">
        <v>498</v>
      </c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</row>
    <row r="112" spans="2:39" ht="15" thickTop="1"/>
    <row r="134" spans="3:39" s="27" customFormat="1" ht="15" thickBot="1">
      <c r="C134" s="28" t="s">
        <v>495</v>
      </c>
      <c r="D134" s="28" t="s">
        <v>49</v>
      </c>
      <c r="E134" s="28" t="s">
        <v>62</v>
      </c>
      <c r="F134" s="28">
        <v>1990</v>
      </c>
      <c r="G134" s="28">
        <v>1991</v>
      </c>
      <c r="H134" s="28">
        <v>1992</v>
      </c>
      <c r="I134" s="28">
        <v>1993</v>
      </c>
      <c r="J134" s="28">
        <v>1994</v>
      </c>
      <c r="K134" s="28">
        <v>1995</v>
      </c>
      <c r="L134" s="28">
        <v>1996</v>
      </c>
      <c r="M134" s="28">
        <v>1997</v>
      </c>
      <c r="N134" s="28">
        <v>1998</v>
      </c>
      <c r="O134" s="28">
        <v>1999</v>
      </c>
      <c r="P134" s="28">
        <v>2000</v>
      </c>
      <c r="Q134" s="28">
        <v>2001</v>
      </c>
      <c r="R134" s="28">
        <v>2002</v>
      </c>
      <c r="S134" s="28">
        <v>2003</v>
      </c>
      <c r="T134" s="28">
        <v>2004</v>
      </c>
      <c r="U134" s="28">
        <v>2005</v>
      </c>
      <c r="V134" s="28">
        <v>2006</v>
      </c>
      <c r="W134" s="28">
        <v>2007</v>
      </c>
      <c r="X134" s="28">
        <v>2008</v>
      </c>
      <c r="Y134" s="28">
        <v>2009</v>
      </c>
      <c r="Z134" s="28">
        <v>2010</v>
      </c>
      <c r="AA134" s="28">
        <v>2011</v>
      </c>
      <c r="AB134" s="28">
        <v>2012</v>
      </c>
      <c r="AC134" s="28">
        <v>2013</v>
      </c>
      <c r="AD134" s="28">
        <v>2014</v>
      </c>
      <c r="AE134" s="28">
        <v>2015</v>
      </c>
      <c r="AF134" s="28">
        <v>2016</v>
      </c>
      <c r="AG134" s="28">
        <v>2017</v>
      </c>
      <c r="AH134" s="28">
        <v>2018</v>
      </c>
      <c r="AI134" s="28">
        <v>2019</v>
      </c>
      <c r="AJ134" s="28">
        <v>2020</v>
      </c>
      <c r="AK134" s="28">
        <v>2021</v>
      </c>
      <c r="AL134" s="28">
        <f>AK134+1</f>
        <v>2022</v>
      </c>
      <c r="AM134" s="28">
        <f>AL134+1</f>
        <v>2023</v>
      </c>
    </row>
    <row r="135" spans="3:39">
      <c r="C135" s="7" t="s">
        <v>382</v>
      </c>
      <c r="D135" s="7" t="s">
        <v>780</v>
      </c>
      <c r="F135" s="141"/>
      <c r="G135" s="141"/>
      <c r="H135" s="141"/>
      <c r="I135" s="141"/>
      <c r="J135" s="141"/>
      <c r="K135" s="283">
        <v>0.10106138499748453</v>
      </c>
      <c r="L135" s="283">
        <v>9.9626662143905212E-2</v>
      </c>
      <c r="M135" s="283">
        <v>9.3768889910202768E-2</v>
      </c>
      <c r="N135" s="283">
        <v>9.2524819905360323E-2</v>
      </c>
      <c r="O135" s="283">
        <v>8.877342681928517E-2</v>
      </c>
      <c r="P135" s="283">
        <v>8.4081393550352726E-2</v>
      </c>
      <c r="Q135" s="283">
        <v>8.4438215294089125E-2</v>
      </c>
      <c r="R135" s="283">
        <v>8.0209978174259927E-2</v>
      </c>
      <c r="S135" s="283">
        <v>7.7692550614696446E-2</v>
      </c>
      <c r="T135" s="283">
        <v>7.522643975203637E-2</v>
      </c>
      <c r="U135" s="283">
        <v>7.4460109008177899E-2</v>
      </c>
      <c r="V135" s="283">
        <v>7.1130145333442224E-2</v>
      </c>
      <c r="W135" s="283">
        <v>6.8735616489444915E-2</v>
      </c>
      <c r="X135" s="283">
        <v>7.2736938263012571E-2</v>
      </c>
      <c r="Y135" s="283">
        <v>6.9330059355651286E-2</v>
      </c>
      <c r="Z135" s="283">
        <v>6.7879565002777031E-2</v>
      </c>
      <c r="AA135" s="283">
        <v>6.2389909575283918E-2</v>
      </c>
      <c r="AB135" s="283">
        <v>6.1226492102183887E-2</v>
      </c>
      <c r="AC135" s="283">
        <v>5.9376476061486307E-2</v>
      </c>
      <c r="AD135" s="283">
        <v>5.3973281195735232E-2</v>
      </c>
      <c r="AE135" s="283">
        <v>4.5496216844521369E-2</v>
      </c>
      <c r="AF135" s="283">
        <v>4.6895374879497485E-2</v>
      </c>
      <c r="AG135" s="283">
        <v>4.2286180439507819E-2</v>
      </c>
      <c r="AH135" s="283">
        <v>4.0188054785826426E-2</v>
      </c>
      <c r="AI135" s="283">
        <v>3.7955394798208732E-2</v>
      </c>
      <c r="AJ135" s="283">
        <v>3.2383072651372184E-2</v>
      </c>
      <c r="AK135" s="283">
        <v>2.8808979099875433E-2</v>
      </c>
      <c r="AL135" s="283">
        <v>2.7534423033038283E-2</v>
      </c>
      <c r="AM135" s="283">
        <v>2.8616881868461303E-2</v>
      </c>
    </row>
    <row r="136" spans="3:39">
      <c r="C136" s="7" t="s">
        <v>384</v>
      </c>
      <c r="D136" s="7" t="s">
        <v>780</v>
      </c>
      <c r="F136" s="141"/>
      <c r="G136" s="141"/>
      <c r="H136" s="141"/>
      <c r="I136" s="141"/>
      <c r="J136" s="141"/>
      <c r="K136" s="283">
        <v>7.6206739749779137E-2</v>
      </c>
      <c r="L136" s="283">
        <v>7.4133043088302528E-2</v>
      </c>
      <c r="M136" s="283">
        <v>6.9271338041603334E-2</v>
      </c>
      <c r="N136" s="283">
        <v>6.8914845931355537E-2</v>
      </c>
      <c r="O136" s="283">
        <v>6.6266434123989304E-2</v>
      </c>
      <c r="P136" s="283">
        <v>6.5871616498960756E-2</v>
      </c>
      <c r="Q136" s="283">
        <v>6.5142681928988963E-2</v>
      </c>
      <c r="R136" s="283">
        <v>6.1770547004006603E-2</v>
      </c>
      <c r="S136" s="283">
        <v>6.1670463781055604E-2</v>
      </c>
      <c r="T136" s="283">
        <v>5.9137900772291599E-2</v>
      </c>
      <c r="U136" s="283">
        <v>5.9196925209426841E-2</v>
      </c>
      <c r="V136" s="283">
        <v>5.7896885546351015E-2</v>
      </c>
      <c r="W136" s="283">
        <v>5.5771936601767907E-2</v>
      </c>
      <c r="X136" s="283">
        <v>5.8646807631196354E-2</v>
      </c>
      <c r="Y136" s="283">
        <v>5.6111569907470765E-2</v>
      </c>
      <c r="Z136" s="283">
        <v>5.4760647664799149E-2</v>
      </c>
      <c r="AA136" s="283">
        <v>5.0235470059975612E-2</v>
      </c>
      <c r="AB136" s="283">
        <v>4.8808664796460545E-2</v>
      </c>
      <c r="AC136" s="283">
        <v>4.8578139689156731E-2</v>
      </c>
      <c r="AD136" s="283">
        <v>4.4295665785432745E-2</v>
      </c>
      <c r="AE136" s="283">
        <v>3.7306339584387761E-2</v>
      </c>
      <c r="AF136" s="283">
        <v>3.8103996773533176E-2</v>
      </c>
      <c r="AG136" s="283">
        <v>3.4885336806037517E-2</v>
      </c>
      <c r="AH136" s="283">
        <v>3.3928967209383536E-2</v>
      </c>
      <c r="AI136" s="283">
        <v>3.2284957305636894E-2</v>
      </c>
      <c r="AJ136" s="283">
        <v>2.7252547297497886E-2</v>
      </c>
      <c r="AK136" s="283">
        <v>2.3976622187780263E-2</v>
      </c>
      <c r="AL136" s="283">
        <v>2.3051041661488348E-2</v>
      </c>
      <c r="AM136" s="283">
        <v>2.4594484022357806E-2</v>
      </c>
    </row>
    <row r="137" spans="3:39">
      <c r="C137" s="7" t="s">
        <v>385</v>
      </c>
      <c r="D137" s="7" t="s">
        <v>780</v>
      </c>
      <c r="F137" s="141"/>
      <c r="G137" s="141"/>
      <c r="H137" s="141"/>
      <c r="I137" s="141"/>
      <c r="J137" s="141"/>
      <c r="K137" s="283">
        <v>0.14184200723966342</v>
      </c>
      <c r="L137" s="283">
        <v>0.14100579926708648</v>
      </c>
      <c r="M137" s="283">
        <v>0.13392191893862312</v>
      </c>
      <c r="N137" s="283">
        <v>0.13036144400822031</v>
      </c>
      <c r="O137" s="283">
        <v>0.12564558800988956</v>
      </c>
      <c r="P137" s="283">
        <v>0.12358147496147213</v>
      </c>
      <c r="Q137" s="283">
        <v>0.12161177246381842</v>
      </c>
      <c r="R137" s="283">
        <v>0.11890143983919242</v>
      </c>
      <c r="S137" s="283">
        <v>0.12212477597378492</v>
      </c>
      <c r="T137" s="283">
        <v>0.11448454984210212</v>
      </c>
      <c r="U137" s="283">
        <v>0.11435227195473839</v>
      </c>
      <c r="V137" s="283">
        <v>0.11574241448272574</v>
      </c>
      <c r="W137" s="283">
        <v>0.10984233467226795</v>
      </c>
      <c r="X137" s="283">
        <v>0.118611763344183</v>
      </c>
      <c r="Y137" s="283">
        <v>0.11839708499444289</v>
      </c>
      <c r="Z137" s="283">
        <v>0.11703571086812616</v>
      </c>
      <c r="AA137" s="283">
        <v>0.11275866718306808</v>
      </c>
      <c r="AB137" s="283">
        <v>0.11300811861936567</v>
      </c>
      <c r="AC137" s="283">
        <v>0.11072293830761731</v>
      </c>
      <c r="AD137" s="283">
        <v>0.10107646992974266</v>
      </c>
      <c r="AE137" s="283">
        <v>8.4295360076353437E-2</v>
      </c>
      <c r="AF137" s="283">
        <v>8.5177900392697181E-2</v>
      </c>
      <c r="AG137" s="283">
        <v>7.8140965851609429E-2</v>
      </c>
      <c r="AH137" s="283">
        <v>7.6036914523008398E-2</v>
      </c>
      <c r="AI137" s="283">
        <v>7.3780321015614742E-2</v>
      </c>
      <c r="AJ137" s="283">
        <v>6.9378437595866677E-2</v>
      </c>
      <c r="AK137" s="283">
        <v>6.2384598748991341E-2</v>
      </c>
      <c r="AL137" s="283">
        <v>5.8205332416418364E-2</v>
      </c>
      <c r="AM137" s="283">
        <v>6.4141245432830535E-2</v>
      </c>
    </row>
    <row r="139" spans="3:39">
      <c r="C139" s="7" t="str">
        <f>C135</f>
        <v>Primary Intensity</v>
      </c>
      <c r="D139" s="7" t="s">
        <v>781</v>
      </c>
      <c r="F139" s="36"/>
      <c r="G139" s="36"/>
      <c r="H139" s="36"/>
      <c r="I139" s="36"/>
      <c r="J139" s="36"/>
      <c r="K139" s="157">
        <f>K135*11.63</f>
        <v>1.1753439075207452</v>
      </c>
      <c r="L139" s="157">
        <f t="shared" ref="L139:AM140" si="9">L135*11.63</f>
        <v>1.1586580807336178</v>
      </c>
      <c r="M139" s="157">
        <f t="shared" si="9"/>
        <v>1.0905321896556583</v>
      </c>
      <c r="N139" s="157">
        <f t="shared" si="9"/>
        <v>1.0760636554993406</v>
      </c>
      <c r="O139" s="157">
        <f t="shared" si="9"/>
        <v>1.0324349539082867</v>
      </c>
      <c r="P139" s="157">
        <f t="shared" si="9"/>
        <v>0.97786660699060224</v>
      </c>
      <c r="Q139" s="157">
        <f t="shared" si="9"/>
        <v>0.98201644387025655</v>
      </c>
      <c r="R139" s="157">
        <f t="shared" si="9"/>
        <v>0.93284204616664301</v>
      </c>
      <c r="S139" s="157">
        <f t="shared" si="9"/>
        <v>0.90356436364891968</v>
      </c>
      <c r="T139" s="157">
        <f t="shared" si="9"/>
        <v>0.87488349431618306</v>
      </c>
      <c r="U139" s="157">
        <f t="shared" si="9"/>
        <v>0.86597106776510901</v>
      </c>
      <c r="V139" s="157">
        <f t="shared" si="9"/>
        <v>0.82724359022793315</v>
      </c>
      <c r="W139" s="157">
        <f t="shared" si="9"/>
        <v>0.79939521977224437</v>
      </c>
      <c r="X139" s="157">
        <f t="shared" si="9"/>
        <v>0.84593059199883625</v>
      </c>
      <c r="Y139" s="157">
        <f t="shared" si="9"/>
        <v>0.80630859030622448</v>
      </c>
      <c r="Z139" s="157">
        <f t="shared" si="9"/>
        <v>0.78943934098229696</v>
      </c>
      <c r="AA139" s="157">
        <f t="shared" si="9"/>
        <v>0.72559464836055199</v>
      </c>
      <c r="AB139" s="157">
        <f t="shared" si="9"/>
        <v>0.71206410314839863</v>
      </c>
      <c r="AC139" s="157">
        <f t="shared" si="9"/>
        <v>0.69054841659508581</v>
      </c>
      <c r="AD139" s="157">
        <f t="shared" si="9"/>
        <v>0.62770926030640084</v>
      </c>
      <c r="AE139" s="157">
        <f t="shared" si="9"/>
        <v>0.52912100190178357</v>
      </c>
      <c r="AF139" s="157">
        <f t="shared" si="9"/>
        <v>0.54539320984855577</v>
      </c>
      <c r="AG139" s="157">
        <f t="shared" si="9"/>
        <v>0.49178827851147594</v>
      </c>
      <c r="AH139" s="157">
        <f t="shared" si="9"/>
        <v>0.46738707715916133</v>
      </c>
      <c r="AI139" s="157">
        <f t="shared" si="9"/>
        <v>0.44142124150316758</v>
      </c>
      <c r="AJ139" s="157">
        <f t="shared" si="9"/>
        <v>0.37661513493545851</v>
      </c>
      <c r="AK139" s="157">
        <f t="shared" si="9"/>
        <v>0.33504842693155129</v>
      </c>
      <c r="AL139" s="157">
        <f t="shared" si="9"/>
        <v>0.32022533987423524</v>
      </c>
      <c r="AM139" s="157">
        <f t="shared" si="9"/>
        <v>0.332814336130205</v>
      </c>
    </row>
    <row r="140" spans="3:39">
      <c r="C140" s="7" t="str">
        <f>C136</f>
        <v>Final Intensity</v>
      </c>
      <c r="D140" s="7" t="s">
        <v>781</v>
      </c>
      <c r="F140" s="36"/>
      <c r="G140" s="36"/>
      <c r="H140" s="36"/>
      <c r="I140" s="36"/>
      <c r="J140" s="36"/>
      <c r="K140" s="157">
        <f>K136*11.63</f>
        <v>0.88628438328993142</v>
      </c>
      <c r="L140" s="157">
        <f t="shared" si="9"/>
        <v>0.86216729111695845</v>
      </c>
      <c r="M140" s="157">
        <f t="shared" si="9"/>
        <v>0.80562566142384684</v>
      </c>
      <c r="N140" s="157">
        <f t="shared" si="9"/>
        <v>0.801479658181665</v>
      </c>
      <c r="O140" s="157">
        <f t="shared" si="9"/>
        <v>0.77067862886199567</v>
      </c>
      <c r="P140" s="157">
        <f t="shared" si="9"/>
        <v>0.76608689988291367</v>
      </c>
      <c r="Q140" s="157">
        <f t="shared" si="9"/>
        <v>0.75760939083414169</v>
      </c>
      <c r="R140" s="157">
        <f t="shared" si="9"/>
        <v>0.71839146165659684</v>
      </c>
      <c r="S140" s="157">
        <f t="shared" si="9"/>
        <v>0.71722749377367667</v>
      </c>
      <c r="T140" s="157">
        <f t="shared" si="9"/>
        <v>0.68777378598175132</v>
      </c>
      <c r="U140" s="157">
        <f t="shared" si="9"/>
        <v>0.68846024018563423</v>
      </c>
      <c r="V140" s="157">
        <f t="shared" si="9"/>
        <v>0.6733407789040623</v>
      </c>
      <c r="W140" s="157">
        <f t="shared" si="9"/>
        <v>0.64862762267856078</v>
      </c>
      <c r="X140" s="157">
        <f t="shared" si="9"/>
        <v>0.68206237275081361</v>
      </c>
      <c r="Y140" s="157">
        <f t="shared" si="9"/>
        <v>0.65257755802388506</v>
      </c>
      <c r="Z140" s="157">
        <f t="shared" si="9"/>
        <v>0.63686633234161416</v>
      </c>
      <c r="AA140" s="157">
        <f t="shared" si="9"/>
        <v>0.58423851679751637</v>
      </c>
      <c r="AB140" s="157">
        <f t="shared" si="9"/>
        <v>0.56764477158283622</v>
      </c>
      <c r="AC140" s="157">
        <f t="shared" si="9"/>
        <v>0.56496376458489284</v>
      </c>
      <c r="AD140" s="157">
        <f t="shared" si="9"/>
        <v>0.51515859308458289</v>
      </c>
      <c r="AE140" s="157">
        <f t="shared" si="9"/>
        <v>0.43387272936642968</v>
      </c>
      <c r="AF140" s="157">
        <f t="shared" si="9"/>
        <v>0.44314948247619085</v>
      </c>
      <c r="AG140" s="157">
        <f t="shared" si="9"/>
        <v>0.40571646705421638</v>
      </c>
      <c r="AH140" s="157">
        <f t="shared" si="9"/>
        <v>0.39459388864513056</v>
      </c>
      <c r="AI140" s="157">
        <f t="shared" si="9"/>
        <v>0.37547405346455709</v>
      </c>
      <c r="AJ140" s="157">
        <f t="shared" si="9"/>
        <v>0.31694712506990042</v>
      </c>
      <c r="AK140" s="157">
        <f t="shared" si="9"/>
        <v>0.27884811604388449</v>
      </c>
      <c r="AL140" s="157">
        <f t="shared" si="9"/>
        <v>0.26808361452310953</v>
      </c>
      <c r="AM140" s="157">
        <f t="shared" si="9"/>
        <v>0.28603384918002128</v>
      </c>
    </row>
    <row r="141" spans="3:39">
      <c r="C141" s="7" t="str">
        <f>C137</f>
        <v>Electricity Intensity</v>
      </c>
      <c r="D141" s="7" t="s">
        <v>781</v>
      </c>
      <c r="F141" s="36"/>
      <c r="G141" s="36"/>
      <c r="H141" s="36"/>
      <c r="I141" s="36"/>
      <c r="J141" s="36"/>
      <c r="K141" s="157">
        <f t="shared" ref="K141:AM141" si="10">K137</f>
        <v>0.14184200723966342</v>
      </c>
      <c r="L141" s="157">
        <f t="shared" si="10"/>
        <v>0.14100579926708648</v>
      </c>
      <c r="M141" s="157">
        <f t="shared" si="10"/>
        <v>0.13392191893862312</v>
      </c>
      <c r="N141" s="157">
        <f t="shared" si="10"/>
        <v>0.13036144400822031</v>
      </c>
      <c r="O141" s="157">
        <f t="shared" si="10"/>
        <v>0.12564558800988956</v>
      </c>
      <c r="P141" s="157">
        <f t="shared" si="10"/>
        <v>0.12358147496147213</v>
      </c>
      <c r="Q141" s="157">
        <f t="shared" si="10"/>
        <v>0.12161177246381842</v>
      </c>
      <c r="R141" s="157">
        <f t="shared" si="10"/>
        <v>0.11890143983919242</v>
      </c>
      <c r="S141" s="157">
        <f t="shared" si="10"/>
        <v>0.12212477597378492</v>
      </c>
      <c r="T141" s="157">
        <f t="shared" si="10"/>
        <v>0.11448454984210212</v>
      </c>
      <c r="U141" s="157">
        <f t="shared" si="10"/>
        <v>0.11435227195473839</v>
      </c>
      <c r="V141" s="157">
        <f t="shared" si="10"/>
        <v>0.11574241448272574</v>
      </c>
      <c r="W141" s="157">
        <f t="shared" si="10"/>
        <v>0.10984233467226795</v>
      </c>
      <c r="X141" s="157">
        <f t="shared" si="10"/>
        <v>0.118611763344183</v>
      </c>
      <c r="Y141" s="157">
        <f t="shared" si="10"/>
        <v>0.11839708499444289</v>
      </c>
      <c r="Z141" s="157">
        <f t="shared" si="10"/>
        <v>0.11703571086812616</v>
      </c>
      <c r="AA141" s="157">
        <f t="shared" si="10"/>
        <v>0.11275866718306808</v>
      </c>
      <c r="AB141" s="157">
        <f t="shared" si="10"/>
        <v>0.11300811861936567</v>
      </c>
      <c r="AC141" s="157">
        <f t="shared" si="10"/>
        <v>0.11072293830761731</v>
      </c>
      <c r="AD141" s="157">
        <f t="shared" si="10"/>
        <v>0.10107646992974266</v>
      </c>
      <c r="AE141" s="157">
        <f t="shared" si="10"/>
        <v>8.4295360076353437E-2</v>
      </c>
      <c r="AF141" s="157">
        <f t="shared" si="10"/>
        <v>8.5177900392697181E-2</v>
      </c>
      <c r="AG141" s="157">
        <f t="shared" si="10"/>
        <v>7.8140965851609429E-2</v>
      </c>
      <c r="AH141" s="157">
        <f t="shared" si="10"/>
        <v>7.6036914523008398E-2</v>
      </c>
      <c r="AI141" s="157">
        <f t="shared" si="10"/>
        <v>7.3780321015614742E-2</v>
      </c>
      <c r="AJ141" s="157">
        <f t="shared" si="10"/>
        <v>6.9378437595866677E-2</v>
      </c>
      <c r="AK141" s="157">
        <f t="shared" si="10"/>
        <v>6.2384598748991341E-2</v>
      </c>
      <c r="AL141" s="157">
        <f t="shared" si="10"/>
        <v>5.8205332416418364E-2</v>
      </c>
      <c r="AM141" s="157">
        <f t="shared" si="10"/>
        <v>6.4141245432830535E-2</v>
      </c>
    </row>
  </sheetData>
  <mergeCells count="3">
    <mergeCell ref="AQ45:AT45"/>
    <mergeCell ref="AU45:AX45"/>
    <mergeCell ref="AY45:BA45"/>
  </mergeCells>
  <phoneticPr fontId="22" type="noConversion"/>
  <pageMargins left="0.7" right="0.7" top="0.75" bottom="0.75" header="0.3" footer="0.3"/>
  <pageSetup paperSize="9" orientation="portrait" r:id="rId1"/>
  <ignoredErrors>
    <ignoredError sqref="B2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B16BB-C45E-4797-9E1C-30FD46C1E151}">
  <sheetPr codeName="Sheet11"/>
  <dimension ref="B1:CP433"/>
  <sheetViews>
    <sheetView zoomScale="70" zoomScaleNormal="70" workbookViewId="0"/>
  </sheetViews>
  <sheetFormatPr defaultColWidth="8.7265625" defaultRowHeight="14.5"/>
  <cols>
    <col min="1" max="2" width="8.7265625" style="7"/>
    <col min="3" max="3" width="36.7265625" style="7" customWidth="1"/>
    <col min="4" max="5" width="8.7265625" style="7"/>
    <col min="6" max="26" width="9.26953125" style="7" bestFit="1" customWidth="1"/>
    <col min="27" max="28" width="12" style="7" bestFit="1" customWidth="1"/>
    <col min="29" max="30" width="9.26953125" style="7" bestFit="1" customWidth="1"/>
    <col min="31" max="31" width="7.26953125" style="7" bestFit="1" customWidth="1"/>
    <col min="32" max="39" width="9.26953125" style="7" bestFit="1" customWidth="1"/>
    <col min="40" max="41" width="8.7265625" style="7"/>
    <col min="42" max="42" width="45" style="7" bestFit="1" customWidth="1"/>
    <col min="43" max="46" width="10.1796875" style="7" bestFit="1" customWidth="1"/>
    <col min="47" max="16384" width="8.7265625" style="7"/>
  </cols>
  <sheetData>
    <row r="1" spans="2:68" s="27" customFormat="1" ht="12.5"/>
    <row r="2" spans="2:68" s="27" customFormat="1" ht="21.5" thickBot="1">
      <c r="B2" s="85" t="s">
        <v>386</v>
      </c>
      <c r="C2" s="85" t="s">
        <v>420</v>
      </c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</row>
    <row r="3" spans="2:68" s="27" customFormat="1" ht="15" thickTop="1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</row>
    <row r="4" spans="2:68" s="10" customFormat="1" hidden="1"/>
    <row r="5" spans="2:68" s="10" customFormat="1" hidden="1"/>
    <row r="6" spans="2:68" s="10" customFormat="1" hidden="1"/>
    <row r="7" spans="2:68" s="10" customFormat="1" hidden="1"/>
    <row r="8" spans="2:68" s="27" customFormat="1" ht="15" hidden="1" thickBot="1">
      <c r="C8" s="28" t="s">
        <v>511</v>
      </c>
      <c r="D8" s="28"/>
      <c r="E8" s="28"/>
      <c r="F8" s="28">
        <v>1990</v>
      </c>
      <c r="G8" s="28">
        <v>1991</v>
      </c>
      <c r="H8" s="28">
        <v>1992</v>
      </c>
      <c r="I8" s="28">
        <v>1993</v>
      </c>
      <c r="J8" s="28">
        <v>1994</v>
      </c>
      <c r="K8" s="28">
        <v>1995</v>
      </c>
      <c r="L8" s="28">
        <v>1996</v>
      </c>
      <c r="M8" s="28">
        <v>1997</v>
      </c>
      <c r="N8" s="28">
        <v>1998</v>
      </c>
      <c r="O8" s="28">
        <v>1999</v>
      </c>
      <c r="P8" s="28">
        <v>2000</v>
      </c>
      <c r="Q8" s="28">
        <v>2001</v>
      </c>
      <c r="R8" s="28">
        <v>2002</v>
      </c>
      <c r="S8" s="28">
        <v>2003</v>
      </c>
      <c r="T8" s="28">
        <v>2004</v>
      </c>
      <c r="U8" s="28">
        <v>2005</v>
      </c>
      <c r="V8" s="28">
        <v>2006</v>
      </c>
      <c r="W8" s="28">
        <v>2007</v>
      </c>
      <c r="X8" s="28">
        <v>2008</v>
      </c>
      <c r="Y8" s="28">
        <v>2009</v>
      </c>
      <c r="Z8" s="28">
        <v>2010</v>
      </c>
      <c r="AA8" s="28">
        <v>2011</v>
      </c>
      <c r="AB8" s="28">
        <v>2012</v>
      </c>
      <c r="AC8" s="28">
        <v>2013</v>
      </c>
      <c r="AD8" s="28">
        <v>2014</v>
      </c>
      <c r="AE8" s="28">
        <v>2015</v>
      </c>
      <c r="AF8" s="28">
        <v>2016</v>
      </c>
      <c r="AG8" s="28">
        <v>2017</v>
      </c>
      <c r="AH8" s="28">
        <v>2018</v>
      </c>
      <c r="AI8" s="28">
        <v>2019</v>
      </c>
      <c r="AJ8" s="28">
        <v>2020</v>
      </c>
      <c r="AK8" s="28">
        <v>2021</v>
      </c>
      <c r="AL8" s="28">
        <f t="shared" ref="AL8:AM10" si="0">AK8+1</f>
        <v>2022</v>
      </c>
      <c r="AM8" s="28">
        <f t="shared" si="0"/>
        <v>2023</v>
      </c>
      <c r="AQ8" s="199">
        <f>year_latest</f>
        <v>2023</v>
      </c>
      <c r="AR8" s="199">
        <f>AQ8-1</f>
        <v>2022</v>
      </c>
      <c r="AS8" s="199">
        <f>AQ8-5</f>
        <v>2018</v>
      </c>
      <c r="AT8" s="199">
        <f>AQ8-10</f>
        <v>2013</v>
      </c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>
        <f>year_latest-10</f>
        <v>2013</v>
      </c>
      <c r="BG8" s="199">
        <f>BF8+1</f>
        <v>2014</v>
      </c>
      <c r="BH8" s="199">
        <f t="shared" ref="BH8:BN8" si="1">BG8+1</f>
        <v>2015</v>
      </c>
      <c r="BI8" s="199">
        <f t="shared" si="1"/>
        <v>2016</v>
      </c>
      <c r="BJ8" s="199">
        <f t="shared" si="1"/>
        <v>2017</v>
      </c>
      <c r="BK8" s="199">
        <f t="shared" si="1"/>
        <v>2018</v>
      </c>
      <c r="BL8" s="199">
        <f t="shared" si="1"/>
        <v>2019</v>
      </c>
      <c r="BM8" s="199">
        <f t="shared" si="1"/>
        <v>2020</v>
      </c>
      <c r="BN8" s="199">
        <f t="shared" si="1"/>
        <v>2021</v>
      </c>
      <c r="BO8" s="199">
        <f>BN8+1</f>
        <v>2022</v>
      </c>
      <c r="BP8" s="199">
        <f>BO8+1</f>
        <v>2023</v>
      </c>
    </row>
    <row r="9" spans="2:68" s="10" customFormat="1" hidden="1">
      <c r="C9" s="10" t="s">
        <v>802</v>
      </c>
      <c r="F9" s="10">
        <v>3</v>
      </c>
      <c r="G9" s="10">
        <f t="shared" ref="G9:V10" si="2">F9+1</f>
        <v>4</v>
      </c>
      <c r="H9" s="10">
        <f t="shared" si="2"/>
        <v>5</v>
      </c>
      <c r="I9" s="10">
        <f t="shared" si="2"/>
        <v>6</v>
      </c>
      <c r="J9" s="10">
        <f t="shared" si="2"/>
        <v>7</v>
      </c>
      <c r="K9" s="10">
        <f t="shared" si="2"/>
        <v>8</v>
      </c>
      <c r="L9" s="10">
        <f t="shared" si="2"/>
        <v>9</v>
      </c>
      <c r="M9" s="10">
        <f t="shared" si="2"/>
        <v>10</v>
      </c>
      <c r="N9" s="10">
        <f t="shared" si="2"/>
        <v>11</v>
      </c>
      <c r="O9" s="10">
        <f t="shared" si="2"/>
        <v>12</v>
      </c>
      <c r="P9" s="10">
        <f t="shared" si="2"/>
        <v>13</v>
      </c>
      <c r="Q9" s="10">
        <f t="shared" si="2"/>
        <v>14</v>
      </c>
      <c r="R9" s="10">
        <f t="shared" si="2"/>
        <v>15</v>
      </c>
      <c r="S9" s="10">
        <f t="shared" si="2"/>
        <v>16</v>
      </c>
      <c r="T9" s="10">
        <f t="shared" si="2"/>
        <v>17</v>
      </c>
      <c r="U9" s="10">
        <f t="shared" si="2"/>
        <v>18</v>
      </c>
      <c r="V9" s="10">
        <f t="shared" si="2"/>
        <v>19</v>
      </c>
      <c r="W9" s="10">
        <f t="shared" ref="W9:AK10" si="3">V9+1</f>
        <v>20</v>
      </c>
      <c r="X9" s="10">
        <f t="shared" si="3"/>
        <v>21</v>
      </c>
      <c r="Y9" s="10">
        <f t="shared" si="3"/>
        <v>22</v>
      </c>
      <c r="Z9" s="10">
        <f t="shared" si="3"/>
        <v>23</v>
      </c>
      <c r="AA9" s="10">
        <f t="shared" si="3"/>
        <v>24</v>
      </c>
      <c r="AB9" s="10">
        <f t="shared" si="3"/>
        <v>25</v>
      </c>
      <c r="AC9" s="10">
        <f t="shared" si="3"/>
        <v>26</v>
      </c>
      <c r="AD9" s="10">
        <f t="shared" si="3"/>
        <v>27</v>
      </c>
      <c r="AE9" s="10">
        <f t="shared" si="3"/>
        <v>28</v>
      </c>
      <c r="AF9" s="10">
        <f t="shared" si="3"/>
        <v>29</v>
      </c>
      <c r="AG9" s="10">
        <f t="shared" si="3"/>
        <v>30</v>
      </c>
      <c r="AH9" s="10">
        <f t="shared" si="3"/>
        <v>31</v>
      </c>
      <c r="AI9" s="10">
        <f t="shared" si="3"/>
        <v>32</v>
      </c>
      <c r="AJ9" s="10">
        <f t="shared" si="3"/>
        <v>33</v>
      </c>
      <c r="AK9" s="10">
        <f t="shared" si="3"/>
        <v>34</v>
      </c>
      <c r="AL9" s="10">
        <f t="shared" si="0"/>
        <v>35</v>
      </c>
      <c r="AM9" s="10">
        <f t="shared" si="0"/>
        <v>36</v>
      </c>
      <c r="AQ9" s="10">
        <f>MATCH(AQ$8,8:8,0)</f>
        <v>39</v>
      </c>
      <c r="AR9" s="10">
        <f>MATCH(AR$8,8:8,0)</f>
        <v>38</v>
      </c>
      <c r="AS9" s="10">
        <f>MATCH(AS$8,8:8,0)</f>
        <v>34</v>
      </c>
      <c r="AT9" s="10">
        <f>MATCH(AT$8,8:8,0)</f>
        <v>29</v>
      </c>
      <c r="BF9" s="10">
        <f>MATCH(BF$8,8:8,0)</f>
        <v>29</v>
      </c>
      <c r="BG9" s="10">
        <f t="shared" ref="BG9:BP9" si="4">MATCH(BG$8,8:8,0)</f>
        <v>30</v>
      </c>
      <c r="BH9" s="10">
        <f t="shared" si="4"/>
        <v>31</v>
      </c>
      <c r="BI9" s="10">
        <f t="shared" si="4"/>
        <v>32</v>
      </c>
      <c r="BJ9" s="10">
        <f t="shared" si="4"/>
        <v>33</v>
      </c>
      <c r="BK9" s="10">
        <f t="shared" si="4"/>
        <v>34</v>
      </c>
      <c r="BL9" s="10">
        <f t="shared" si="4"/>
        <v>35</v>
      </c>
      <c r="BM9" s="10">
        <f t="shared" si="4"/>
        <v>36</v>
      </c>
      <c r="BN9" s="10">
        <f t="shared" si="4"/>
        <v>37</v>
      </c>
      <c r="BO9" s="10">
        <f t="shared" si="4"/>
        <v>38</v>
      </c>
      <c r="BP9" s="10">
        <f t="shared" si="4"/>
        <v>39</v>
      </c>
    </row>
    <row r="10" spans="2:68" s="10" customFormat="1" hidden="1">
      <c r="C10" s="10" t="s">
        <v>803</v>
      </c>
      <c r="F10" s="10">
        <v>7</v>
      </c>
      <c r="G10" s="10">
        <f t="shared" si="2"/>
        <v>8</v>
      </c>
      <c r="H10" s="10">
        <f t="shared" si="2"/>
        <v>9</v>
      </c>
      <c r="I10" s="10">
        <f t="shared" si="2"/>
        <v>10</v>
      </c>
      <c r="J10" s="10">
        <f t="shared" si="2"/>
        <v>11</v>
      </c>
      <c r="K10" s="10">
        <f t="shared" si="2"/>
        <v>12</v>
      </c>
      <c r="L10" s="10">
        <f t="shared" si="2"/>
        <v>13</v>
      </c>
      <c r="M10" s="10">
        <f t="shared" si="2"/>
        <v>14</v>
      </c>
      <c r="N10" s="10">
        <f t="shared" si="2"/>
        <v>15</v>
      </c>
      <c r="O10" s="10">
        <f t="shared" si="2"/>
        <v>16</v>
      </c>
      <c r="P10" s="10">
        <f t="shared" si="2"/>
        <v>17</v>
      </c>
      <c r="Q10" s="10">
        <f t="shared" si="2"/>
        <v>18</v>
      </c>
      <c r="R10" s="10">
        <f t="shared" si="2"/>
        <v>19</v>
      </c>
      <c r="S10" s="10">
        <f t="shared" si="2"/>
        <v>20</v>
      </c>
      <c r="T10" s="10">
        <f t="shared" si="2"/>
        <v>21</v>
      </c>
      <c r="U10" s="10">
        <f t="shared" si="2"/>
        <v>22</v>
      </c>
      <c r="V10" s="10">
        <f t="shared" si="2"/>
        <v>23</v>
      </c>
      <c r="W10" s="10">
        <f t="shared" si="3"/>
        <v>24</v>
      </c>
      <c r="X10" s="10">
        <f t="shared" si="3"/>
        <v>25</v>
      </c>
      <c r="Y10" s="10">
        <f t="shared" si="3"/>
        <v>26</v>
      </c>
      <c r="Z10" s="10">
        <f t="shared" si="3"/>
        <v>27</v>
      </c>
      <c r="AA10" s="10">
        <f t="shared" si="3"/>
        <v>28</v>
      </c>
      <c r="AB10" s="10">
        <f t="shared" si="3"/>
        <v>29</v>
      </c>
      <c r="AC10" s="10">
        <f t="shared" si="3"/>
        <v>30</v>
      </c>
      <c r="AD10" s="10">
        <f t="shared" si="3"/>
        <v>31</v>
      </c>
      <c r="AE10" s="10">
        <f t="shared" si="3"/>
        <v>32</v>
      </c>
      <c r="AF10" s="10">
        <f t="shared" si="3"/>
        <v>33</v>
      </c>
      <c r="AG10" s="10">
        <f t="shared" si="3"/>
        <v>34</v>
      </c>
      <c r="AH10" s="10">
        <f t="shared" si="3"/>
        <v>35</v>
      </c>
      <c r="AI10" s="10">
        <f t="shared" si="3"/>
        <v>36</v>
      </c>
      <c r="AJ10" s="10">
        <f t="shared" si="3"/>
        <v>37</v>
      </c>
      <c r="AK10" s="10">
        <f t="shared" si="3"/>
        <v>38</v>
      </c>
      <c r="AL10" s="10">
        <f t="shared" si="0"/>
        <v>39</v>
      </c>
      <c r="AM10" s="10">
        <f t="shared" si="0"/>
        <v>40</v>
      </c>
    </row>
    <row r="11" spans="2:68" hidden="1"/>
    <row r="12" spans="2:68" hidden="1"/>
    <row r="14" spans="2:68" s="27" customFormat="1" ht="20" thickBot="1">
      <c r="B14" s="116" t="s">
        <v>426</v>
      </c>
      <c r="C14" s="29" t="s">
        <v>782</v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</row>
    <row r="15" spans="2:68" ht="15" thickTop="1"/>
    <row r="16" spans="2:68">
      <c r="B16" s="27"/>
    </row>
    <row r="36" spans="3:94" s="27" customFormat="1" ht="15" thickBot="1">
      <c r="C36" s="28" t="s">
        <v>387</v>
      </c>
      <c r="D36" s="28" t="s">
        <v>49</v>
      </c>
      <c r="E36" s="28" t="s">
        <v>62</v>
      </c>
      <c r="F36" s="28">
        <v>1990</v>
      </c>
      <c r="G36" s="28">
        <v>1991</v>
      </c>
      <c r="H36" s="28">
        <v>1992</v>
      </c>
      <c r="I36" s="28">
        <v>1993</v>
      </c>
      <c r="J36" s="28">
        <v>1994</v>
      </c>
      <c r="K36" s="28">
        <v>1995</v>
      </c>
      <c r="L36" s="28">
        <v>1996</v>
      </c>
      <c r="M36" s="28">
        <v>1997</v>
      </c>
      <c r="N36" s="28">
        <v>1998</v>
      </c>
      <c r="O36" s="28">
        <v>1999</v>
      </c>
      <c r="P36" s="28">
        <v>2000</v>
      </c>
      <c r="Q36" s="28">
        <v>2001</v>
      </c>
      <c r="R36" s="28">
        <v>2002</v>
      </c>
      <c r="S36" s="28">
        <v>2003</v>
      </c>
      <c r="T36" s="28">
        <v>2004</v>
      </c>
      <c r="U36" s="28">
        <v>2005</v>
      </c>
      <c r="V36" s="28">
        <v>2006</v>
      </c>
      <c r="W36" s="28">
        <v>2007</v>
      </c>
      <c r="X36" s="28">
        <v>2008</v>
      </c>
      <c r="Y36" s="28">
        <v>2009</v>
      </c>
      <c r="Z36" s="28">
        <v>2010</v>
      </c>
      <c r="AA36" s="28">
        <v>2011</v>
      </c>
      <c r="AB36" s="28">
        <v>2012</v>
      </c>
      <c r="AC36" s="28">
        <v>2013</v>
      </c>
      <c r="AD36" s="28">
        <v>2014</v>
      </c>
      <c r="AE36" s="28">
        <v>2015</v>
      </c>
      <c r="AF36" s="28">
        <v>2016</v>
      </c>
      <c r="AG36" s="28">
        <v>2017</v>
      </c>
      <c r="AH36" s="28">
        <v>2018</v>
      </c>
      <c r="AI36" s="28">
        <v>2019</v>
      </c>
      <c r="AJ36" s="28">
        <v>2020</v>
      </c>
      <c r="AK36" s="28">
        <v>2021</v>
      </c>
      <c r="AL36" s="28">
        <f>AK36+1</f>
        <v>2022</v>
      </c>
      <c r="AM36" s="28">
        <f>AL36+1</f>
        <v>2023</v>
      </c>
    </row>
    <row r="37" spans="3:94">
      <c r="C37" s="7" t="s">
        <v>178</v>
      </c>
      <c r="D37" s="7" t="s">
        <v>12</v>
      </c>
      <c r="E37" s="7" t="s">
        <v>388</v>
      </c>
      <c r="F37" s="69">
        <v>29917.483377607601</v>
      </c>
      <c r="G37" s="69">
        <v>30701.646967062039</v>
      </c>
      <c r="H37" s="69">
        <v>30431.135986075307</v>
      </c>
      <c r="I37" s="69">
        <v>31696.475836902351</v>
      </c>
      <c r="J37" s="69">
        <v>33533.029132174779</v>
      </c>
      <c r="K37" s="69">
        <v>34772.935472170844</v>
      </c>
      <c r="L37" s="69">
        <v>35547.335750368016</v>
      </c>
      <c r="M37" s="69">
        <v>37892.931607254912</v>
      </c>
      <c r="N37" s="69">
        <v>39502.792725674262</v>
      </c>
      <c r="O37" s="69">
        <v>40527.256407388944</v>
      </c>
      <c r="P37" s="69">
        <v>43174.762568845144</v>
      </c>
      <c r="Q37" s="69">
        <v>43369.395889629253</v>
      </c>
      <c r="R37" s="69">
        <v>41564.45302204544</v>
      </c>
      <c r="S37" s="69">
        <v>40439.13733190416</v>
      </c>
      <c r="T37" s="69">
        <v>39467.003317568146</v>
      </c>
      <c r="U37" s="69">
        <v>40445.246012087548</v>
      </c>
      <c r="V37" s="69">
        <v>38463.273110523878</v>
      </c>
      <c r="W37" s="69">
        <v>37373.8579649846</v>
      </c>
      <c r="X37" s="69">
        <v>35636.40479688935</v>
      </c>
      <c r="Y37" s="69">
        <v>30191.886136342742</v>
      </c>
      <c r="Z37" s="69">
        <v>30794.297125404617</v>
      </c>
      <c r="AA37" s="69">
        <v>27671.037093475745</v>
      </c>
      <c r="AB37" s="69">
        <v>28515.727073757906</v>
      </c>
      <c r="AC37" s="69">
        <v>28871.381642320302</v>
      </c>
      <c r="AD37" s="69">
        <v>30951.111746715938</v>
      </c>
      <c r="AE37" s="69">
        <v>30512.024501970049</v>
      </c>
      <c r="AF37" s="69">
        <v>31969.569679767563</v>
      </c>
      <c r="AG37" s="69">
        <v>32553.236133453705</v>
      </c>
      <c r="AH37" s="69">
        <v>32078.500036880356</v>
      </c>
      <c r="AI37" s="69">
        <v>31291.773924576792</v>
      </c>
      <c r="AJ37" s="69">
        <v>32249.934248075377</v>
      </c>
      <c r="AK37" s="69">
        <v>32302.666421830654</v>
      </c>
      <c r="AL37" s="69">
        <v>30863.168675758781</v>
      </c>
      <c r="AM37" s="69">
        <v>28799.884564860484</v>
      </c>
    </row>
    <row r="38" spans="3:94">
      <c r="C38" s="7" t="s">
        <v>179</v>
      </c>
      <c r="D38" s="7" t="s">
        <v>12</v>
      </c>
      <c r="E38" s="7" t="s">
        <v>389</v>
      </c>
      <c r="F38" s="69">
        <v>23883.974275553712</v>
      </c>
      <c r="G38" s="69">
        <v>24429.255685162112</v>
      </c>
      <c r="H38" s="69">
        <v>25532.21708171002</v>
      </c>
      <c r="I38" s="69">
        <v>27172.126124424092</v>
      </c>
      <c r="J38" s="69">
        <v>27440.789702507609</v>
      </c>
      <c r="K38" s="69">
        <v>27989.132645272781</v>
      </c>
      <c r="L38" s="69">
        <v>31318.186537049722</v>
      </c>
      <c r="M38" s="69">
        <v>33616.94487163028</v>
      </c>
      <c r="N38" s="69">
        <v>38909.268043059099</v>
      </c>
      <c r="O38" s="69">
        <v>43193.25995923872</v>
      </c>
      <c r="P38" s="69">
        <v>48392.008098365186</v>
      </c>
      <c r="Q38" s="69">
        <v>51832.893650576443</v>
      </c>
      <c r="R38" s="69">
        <v>53238.381760014316</v>
      </c>
      <c r="S38" s="69">
        <v>53805.240566898305</v>
      </c>
      <c r="T38" s="69">
        <v>56128.647968345103</v>
      </c>
      <c r="U38" s="69">
        <v>60255.862185066821</v>
      </c>
      <c r="V38" s="69">
        <v>64359.477351573238</v>
      </c>
      <c r="W38" s="69">
        <v>67549.755358166469</v>
      </c>
      <c r="X38" s="69">
        <v>64403.519009303651</v>
      </c>
      <c r="Y38" s="69">
        <v>57503.62473024668</v>
      </c>
      <c r="Z38" s="69">
        <v>54226.283667911048</v>
      </c>
      <c r="AA38" s="69">
        <v>52126.675281725125</v>
      </c>
      <c r="AB38" s="69">
        <v>49278.365274711105</v>
      </c>
      <c r="AC38" s="69">
        <v>51163.352415046131</v>
      </c>
      <c r="AD38" s="69">
        <v>53148.167871525751</v>
      </c>
      <c r="AE38" s="69">
        <v>56553.09193944039</v>
      </c>
      <c r="AF38" s="69">
        <v>58516.495264089834</v>
      </c>
      <c r="AG38" s="69">
        <v>60227.941224750757</v>
      </c>
      <c r="AH38" s="69">
        <v>61753.098476551102</v>
      </c>
      <c r="AI38" s="69">
        <v>62117.489014348001</v>
      </c>
      <c r="AJ38" s="69">
        <v>46307.990600208192</v>
      </c>
      <c r="AK38" s="69">
        <v>49653.628150768331</v>
      </c>
      <c r="AL38" s="69">
        <v>59718.263335531774</v>
      </c>
      <c r="AM38" s="69">
        <v>62275.242179061504</v>
      </c>
    </row>
    <row r="39" spans="3:94">
      <c r="C39" s="7" t="s">
        <v>180</v>
      </c>
      <c r="D39" s="7" t="s">
        <v>12</v>
      </c>
      <c r="E39" s="7" t="s">
        <v>390</v>
      </c>
      <c r="F39" s="69">
        <v>34822.45816805042</v>
      </c>
      <c r="G39" s="69">
        <v>36211.78814991525</v>
      </c>
      <c r="H39" s="69">
        <v>34854.859380392933</v>
      </c>
      <c r="I39" s="69">
        <v>35372.998245344497</v>
      </c>
      <c r="J39" s="69">
        <v>36192.529214013826</v>
      </c>
      <c r="K39" s="69">
        <v>36458.082872725172</v>
      </c>
      <c r="L39" s="69">
        <v>38851.599424183412</v>
      </c>
      <c r="M39" s="69">
        <v>38618.269251881451</v>
      </c>
      <c r="N39" s="69">
        <v>41386.364825579265</v>
      </c>
      <c r="O39" s="69">
        <v>43093.31380050131</v>
      </c>
      <c r="P39" s="69">
        <v>43571.22063802465</v>
      </c>
      <c r="Q39" s="69">
        <v>46793.398857735468</v>
      </c>
      <c r="R39" s="69">
        <v>45640.213561273202</v>
      </c>
      <c r="S39" s="69">
        <v>46389.209389102201</v>
      </c>
      <c r="T39" s="69">
        <v>48189.273723825383</v>
      </c>
      <c r="U39" s="69">
        <v>49876.787873755537</v>
      </c>
      <c r="V39" s="69">
        <v>49940.75103260066</v>
      </c>
      <c r="W39" s="69">
        <v>49204.045869907211</v>
      </c>
      <c r="X39" s="69">
        <v>52809.638392449611</v>
      </c>
      <c r="Y39" s="69">
        <v>50857.437923252815</v>
      </c>
      <c r="Z39" s="69">
        <v>53738.364081022832</v>
      </c>
      <c r="AA39" s="69">
        <v>46870.936095968988</v>
      </c>
      <c r="AB39" s="69">
        <v>45330.420444567368</v>
      </c>
      <c r="AC39" s="69">
        <v>43339.168803935529</v>
      </c>
      <c r="AD39" s="69">
        <v>39673.198735896076</v>
      </c>
      <c r="AE39" s="69">
        <v>41753.4916441803</v>
      </c>
      <c r="AF39" s="69">
        <v>43365.18438907629</v>
      </c>
      <c r="AG39" s="69">
        <v>41668.45955166615</v>
      </c>
      <c r="AH39" s="69">
        <v>42878.957065611314</v>
      </c>
      <c r="AI39" s="69">
        <v>41325.9352611348</v>
      </c>
      <c r="AJ39" s="69">
        <v>44693.177971617144</v>
      </c>
      <c r="AK39" s="69">
        <v>43573.561129002286</v>
      </c>
      <c r="AL39" s="69">
        <v>38550.412572040259</v>
      </c>
      <c r="AM39" s="69">
        <v>35320.572411407738</v>
      </c>
    </row>
    <row r="40" spans="3:94">
      <c r="C40" s="7" t="s">
        <v>181</v>
      </c>
      <c r="D40" s="7" t="s">
        <v>12</v>
      </c>
      <c r="E40" s="7" t="s">
        <v>391</v>
      </c>
      <c r="F40" s="69">
        <v>16734.076977528995</v>
      </c>
      <c r="G40" s="69">
        <v>17534.526592700298</v>
      </c>
      <c r="H40" s="69">
        <v>17906.673465921278</v>
      </c>
      <c r="I40" s="69">
        <v>18031.994908689056</v>
      </c>
      <c r="J40" s="69">
        <v>18801.123454484255</v>
      </c>
      <c r="K40" s="69">
        <v>18985.124574902362</v>
      </c>
      <c r="L40" s="69">
        <v>19355.815429844784</v>
      </c>
      <c r="M40" s="69">
        <v>20113.088286963481</v>
      </c>
      <c r="N40" s="69">
        <v>20826.908003079388</v>
      </c>
      <c r="O40" s="69">
        <v>22573.611541239745</v>
      </c>
      <c r="P40" s="69">
        <v>23695.866420903083</v>
      </c>
      <c r="Q40" s="69">
        <v>25302.275422719315</v>
      </c>
      <c r="R40" s="69">
        <v>26077.456960421747</v>
      </c>
      <c r="S40" s="69">
        <v>26562.666074175901</v>
      </c>
      <c r="T40" s="69">
        <v>26523.918943934932</v>
      </c>
      <c r="U40" s="69">
        <v>28388.674165520628</v>
      </c>
      <c r="V40" s="69">
        <v>29437.447785247448</v>
      </c>
      <c r="W40" s="69">
        <v>30198.886693050514</v>
      </c>
      <c r="X40" s="69">
        <v>30987.114028027187</v>
      </c>
      <c r="Y40" s="69">
        <v>28876.016500530441</v>
      </c>
      <c r="Z40" s="69">
        <v>29271.876089483969</v>
      </c>
      <c r="AA40" s="69">
        <v>27639.606245090712</v>
      </c>
      <c r="AB40" s="69">
        <v>28497.411620299699</v>
      </c>
      <c r="AC40" s="69">
        <v>27930.613822464151</v>
      </c>
      <c r="AD40" s="69">
        <v>26971.970350645701</v>
      </c>
      <c r="AE40" s="69">
        <v>29272.613688040597</v>
      </c>
      <c r="AF40" s="69">
        <v>30452.328270689552</v>
      </c>
      <c r="AG40" s="69">
        <v>30087.920499413893</v>
      </c>
      <c r="AH40" s="69">
        <v>31481.324689839214</v>
      </c>
      <c r="AI40" s="69">
        <v>31764.843956552362</v>
      </c>
      <c r="AJ40" s="69">
        <v>29262.692481618593</v>
      </c>
      <c r="AK40" s="69">
        <v>32630.010918293778</v>
      </c>
      <c r="AL40" s="69">
        <v>34340.840180971885</v>
      </c>
      <c r="AM40" s="69">
        <v>33142.112112951014</v>
      </c>
    </row>
    <row r="41" spans="3:94">
      <c r="C41" s="7" t="s">
        <v>392</v>
      </c>
      <c r="D41" s="7" t="s">
        <v>12</v>
      </c>
      <c r="E41" s="7" t="s">
        <v>393</v>
      </c>
      <c r="F41" s="69">
        <v>4180.4605315122963</v>
      </c>
      <c r="G41" s="69">
        <v>4345.1523379728769</v>
      </c>
      <c r="H41" s="69">
        <v>4470.8674631349686</v>
      </c>
      <c r="I41" s="69">
        <v>4561.982057125736</v>
      </c>
      <c r="J41" s="69">
        <v>4968.1869907172031</v>
      </c>
      <c r="K41" s="69">
        <v>5598.0962943983441</v>
      </c>
      <c r="L41" s="69">
        <v>4893.8529018031722</v>
      </c>
      <c r="M41" s="69">
        <v>5004.2712451792477</v>
      </c>
      <c r="N41" s="69">
        <v>5144.081230750523</v>
      </c>
      <c r="O41" s="69">
        <v>5080.9703983220734</v>
      </c>
      <c r="P41" s="69">
        <v>5192.5069479893418</v>
      </c>
      <c r="Q41" s="69">
        <v>5390.2457442812711</v>
      </c>
      <c r="R41" s="69">
        <v>5262.2821627926487</v>
      </c>
      <c r="S41" s="69">
        <v>5300.3323396666083</v>
      </c>
      <c r="T41" s="69">
        <v>5238.3704509533964</v>
      </c>
      <c r="U41" s="69">
        <v>5446.233874454826</v>
      </c>
      <c r="V41" s="69">
        <v>5098.4308448026395</v>
      </c>
      <c r="W41" s="69">
        <v>4774.4902490904205</v>
      </c>
      <c r="X41" s="69">
        <v>4913.9355775677523</v>
      </c>
      <c r="Y41" s="69">
        <v>4364.8129957772171</v>
      </c>
      <c r="Z41" s="69">
        <v>4161.173183983542</v>
      </c>
      <c r="AA41" s="69">
        <v>3916.0644505275563</v>
      </c>
      <c r="AB41" s="69">
        <v>3861.7785086347285</v>
      </c>
      <c r="AC41" s="69">
        <v>3507.5640030054319</v>
      </c>
      <c r="AD41" s="69">
        <v>3270.5231287268043</v>
      </c>
      <c r="AE41" s="69">
        <v>3169.943835200339</v>
      </c>
      <c r="AF41" s="69">
        <v>3267.5899483057451</v>
      </c>
      <c r="AG41" s="69">
        <v>3358.0029462598159</v>
      </c>
      <c r="AH41" s="69">
        <v>3452.7133084810653</v>
      </c>
      <c r="AI41" s="69">
        <v>3418.3314825763041</v>
      </c>
      <c r="AJ41" s="69">
        <v>3442.7649994489939</v>
      </c>
      <c r="AK41" s="69">
        <v>3436.1601849235685</v>
      </c>
      <c r="AL41" s="69">
        <v>4201.048653366066</v>
      </c>
      <c r="AM41" s="69">
        <v>3770.8771955734464</v>
      </c>
    </row>
    <row r="42" spans="3:94">
      <c r="AP42" s="60"/>
      <c r="AQ42" s="305" t="s">
        <v>65</v>
      </c>
      <c r="AR42" s="305"/>
      <c r="AS42" s="305"/>
      <c r="AT42" s="306"/>
      <c r="AU42" s="307" t="s">
        <v>84</v>
      </c>
      <c r="AV42" s="305"/>
      <c r="AW42" s="305"/>
      <c r="AX42" s="306"/>
      <c r="AY42" s="305" t="str">
        <f>"Change to "&amp;year_latest&amp;" (%)"</f>
        <v>Change to 2023 (%)</v>
      </c>
      <c r="AZ42" s="308"/>
      <c r="BA42" s="308"/>
    </row>
    <row r="43" spans="3:94" s="27" customFormat="1" ht="15" thickBot="1">
      <c r="C43" s="28" t="s">
        <v>50</v>
      </c>
      <c r="D43" s="28" t="s">
        <v>49</v>
      </c>
      <c r="E43" s="28" t="s">
        <v>62</v>
      </c>
      <c r="F43" s="28">
        <v>1990</v>
      </c>
      <c r="G43" s="28">
        <v>1991</v>
      </c>
      <c r="H43" s="28">
        <v>1992</v>
      </c>
      <c r="I43" s="28">
        <v>1993</v>
      </c>
      <c r="J43" s="28">
        <v>1994</v>
      </c>
      <c r="K43" s="28">
        <v>1995</v>
      </c>
      <c r="L43" s="28">
        <v>1996</v>
      </c>
      <c r="M43" s="28">
        <v>1997</v>
      </c>
      <c r="N43" s="28">
        <v>1998</v>
      </c>
      <c r="O43" s="28">
        <v>1999</v>
      </c>
      <c r="P43" s="28">
        <v>2000</v>
      </c>
      <c r="Q43" s="28">
        <v>2001</v>
      </c>
      <c r="R43" s="28">
        <v>2002</v>
      </c>
      <c r="S43" s="28">
        <v>2003</v>
      </c>
      <c r="T43" s="28">
        <v>2004</v>
      </c>
      <c r="U43" s="28">
        <v>2005</v>
      </c>
      <c r="V43" s="28">
        <v>2006</v>
      </c>
      <c r="W43" s="28">
        <v>2007</v>
      </c>
      <c r="X43" s="28">
        <v>2008</v>
      </c>
      <c r="Y43" s="28">
        <v>2009</v>
      </c>
      <c r="Z43" s="28">
        <v>2010</v>
      </c>
      <c r="AA43" s="28">
        <v>2011</v>
      </c>
      <c r="AB43" s="28">
        <v>2012</v>
      </c>
      <c r="AC43" s="28">
        <v>2013</v>
      </c>
      <c r="AD43" s="28">
        <v>2014</v>
      </c>
      <c r="AE43" s="28">
        <v>2015</v>
      </c>
      <c r="AF43" s="28">
        <v>2016</v>
      </c>
      <c r="AG43" s="28">
        <v>2017</v>
      </c>
      <c r="AH43" s="28">
        <v>2018</v>
      </c>
      <c r="AI43" s="28">
        <v>2019</v>
      </c>
      <c r="AJ43" s="28">
        <v>2020</v>
      </c>
      <c r="AK43" s="28">
        <v>2021</v>
      </c>
      <c r="AL43" s="28">
        <f>AK43+1</f>
        <v>2022</v>
      </c>
      <c r="AM43" s="28">
        <f>AL43+1</f>
        <v>2023</v>
      </c>
      <c r="AP43" s="59"/>
      <c r="AQ43" s="28">
        <f>year_latest</f>
        <v>2023</v>
      </c>
      <c r="AR43" s="28">
        <f>AQ43-1</f>
        <v>2022</v>
      </c>
      <c r="AS43" s="28">
        <f>year_cb_baseline</f>
        <v>2018</v>
      </c>
      <c r="AT43" s="59">
        <f>AQ43-10</f>
        <v>2013</v>
      </c>
      <c r="AU43" s="28">
        <f>AQ43</f>
        <v>2023</v>
      </c>
      <c r="AV43" s="28">
        <f>AR43</f>
        <v>2022</v>
      </c>
      <c r="AW43" s="28">
        <f>AS43</f>
        <v>2018</v>
      </c>
      <c r="AX43" s="59">
        <f>AT43</f>
        <v>2013</v>
      </c>
      <c r="AY43" s="28">
        <f>AV43</f>
        <v>2022</v>
      </c>
      <c r="AZ43" s="28">
        <f>AW43</f>
        <v>2018</v>
      </c>
      <c r="BA43" s="28">
        <f>AX43</f>
        <v>2013</v>
      </c>
      <c r="BC43" s="7"/>
      <c r="BD43" s="7"/>
      <c r="BE43" s="182"/>
      <c r="BF43" s="183">
        <f>BF$8</f>
        <v>2013</v>
      </c>
      <c r="BG43" s="183">
        <f t="shared" ref="BG43:BP43" si="5">BG$8</f>
        <v>2014</v>
      </c>
      <c r="BH43" s="183">
        <f t="shared" si="5"/>
        <v>2015</v>
      </c>
      <c r="BI43" s="183">
        <f t="shared" si="5"/>
        <v>2016</v>
      </c>
      <c r="BJ43" s="183">
        <f t="shared" si="5"/>
        <v>2017</v>
      </c>
      <c r="BK43" s="183">
        <f t="shared" si="5"/>
        <v>2018</v>
      </c>
      <c r="BL43" s="183">
        <f t="shared" si="5"/>
        <v>2019</v>
      </c>
      <c r="BM43" s="183">
        <f t="shared" si="5"/>
        <v>2020</v>
      </c>
      <c r="BN43" s="183">
        <f t="shared" si="5"/>
        <v>2021</v>
      </c>
      <c r="BO43" s="183">
        <f t="shared" si="5"/>
        <v>2022</v>
      </c>
      <c r="BP43" s="183">
        <f t="shared" si="5"/>
        <v>2023</v>
      </c>
      <c r="BQ43" s="8"/>
      <c r="BR43" s="183"/>
      <c r="BS43" s="183">
        <f>BF43</f>
        <v>2013</v>
      </c>
      <c r="BT43" s="183">
        <f t="shared" ref="BT43:CC43" si="6">BG43</f>
        <v>2014</v>
      </c>
      <c r="BU43" s="183">
        <f t="shared" si="6"/>
        <v>2015</v>
      </c>
      <c r="BV43" s="183">
        <f t="shared" si="6"/>
        <v>2016</v>
      </c>
      <c r="BW43" s="183">
        <f t="shared" si="6"/>
        <v>2017</v>
      </c>
      <c r="BX43" s="183">
        <f t="shared" si="6"/>
        <v>2018</v>
      </c>
      <c r="BY43" s="183">
        <f t="shared" si="6"/>
        <v>2019</v>
      </c>
      <c r="BZ43" s="183">
        <f t="shared" si="6"/>
        <v>2020</v>
      </c>
      <c r="CA43" s="183">
        <f t="shared" si="6"/>
        <v>2021</v>
      </c>
      <c r="CB43" s="183">
        <f t="shared" si="6"/>
        <v>2022</v>
      </c>
      <c r="CC43" s="183">
        <f t="shared" si="6"/>
        <v>2023</v>
      </c>
      <c r="CD43" s="199"/>
      <c r="CE43" s="183"/>
      <c r="CF43" s="188">
        <f>BS43</f>
        <v>2013</v>
      </c>
      <c r="CG43" s="188">
        <f t="shared" ref="CG43:CP43" si="7">BT43</f>
        <v>2014</v>
      </c>
      <c r="CH43" s="188">
        <f t="shared" si="7"/>
        <v>2015</v>
      </c>
      <c r="CI43" s="188">
        <f t="shared" si="7"/>
        <v>2016</v>
      </c>
      <c r="CJ43" s="188">
        <f t="shared" si="7"/>
        <v>2017</v>
      </c>
      <c r="CK43" s="188">
        <f t="shared" si="7"/>
        <v>2018</v>
      </c>
      <c r="CL43" s="188">
        <f t="shared" si="7"/>
        <v>2019</v>
      </c>
      <c r="CM43" s="188">
        <f t="shared" si="7"/>
        <v>2020</v>
      </c>
      <c r="CN43" s="188">
        <f t="shared" si="7"/>
        <v>2021</v>
      </c>
      <c r="CO43" s="188">
        <f t="shared" si="7"/>
        <v>2022</v>
      </c>
      <c r="CP43" s="188">
        <f t="shared" si="7"/>
        <v>2023</v>
      </c>
    </row>
    <row r="44" spans="3:94">
      <c r="C44" s="36" t="str" cm="1">
        <f t="array" ref="C44:C48">_xlfn.SORTBY(C37:C41,AL37:AL41,-1)</f>
        <v>Transport</v>
      </c>
      <c r="D44" s="7" t="s">
        <v>12</v>
      </c>
      <c r="F44" s="63" cm="1">
        <f t="array" ref="F44:F48">_xlfn.SORTBY(F$37:F$41,$AL$37:$AL$41,-1)</f>
        <v>23883.974275553712</v>
      </c>
      <c r="G44" s="63" cm="1">
        <f t="array" ref="G44:G48">_xlfn.SORTBY(G$37:G$41,$AL$37:$AL$41,-1)</f>
        <v>24429.255685162112</v>
      </c>
      <c r="H44" s="63" cm="1">
        <f t="array" ref="H44:H48">_xlfn.SORTBY(H$37:H$41,$AL$37:$AL$41,-1)</f>
        <v>25532.21708171002</v>
      </c>
      <c r="I44" s="63" cm="1">
        <f t="array" ref="I44:I48">_xlfn.SORTBY(I$37:I$41,$AL$37:$AL$41,-1)</f>
        <v>27172.126124424092</v>
      </c>
      <c r="J44" s="63" cm="1">
        <f t="array" ref="J44:J48">_xlfn.SORTBY(J$37:J$41,$AL$37:$AL$41,-1)</f>
        <v>27440.789702507609</v>
      </c>
      <c r="K44" s="63" cm="1">
        <f t="array" ref="K44:K48">_xlfn.SORTBY(K$37:K$41,$AL$37:$AL$41,-1)</f>
        <v>27989.132645272781</v>
      </c>
      <c r="L44" s="63" cm="1">
        <f t="array" ref="L44:L48">_xlfn.SORTBY(L$37:L$41,$AL$37:$AL$41,-1)</f>
        <v>31318.186537049722</v>
      </c>
      <c r="M44" s="63" cm="1">
        <f t="array" ref="M44:M48">_xlfn.SORTBY(M$37:M$41,$AL$37:$AL$41,-1)</f>
        <v>33616.94487163028</v>
      </c>
      <c r="N44" s="63" cm="1">
        <f t="array" ref="N44:N48">_xlfn.SORTBY(N$37:N$41,$AL$37:$AL$41,-1)</f>
        <v>38909.268043059099</v>
      </c>
      <c r="O44" s="63" cm="1">
        <f t="array" ref="O44:O48">_xlfn.SORTBY(O$37:O$41,$AL$37:$AL$41,-1)</f>
        <v>43193.25995923872</v>
      </c>
      <c r="P44" s="63" cm="1">
        <f t="array" ref="P44:P48">_xlfn.SORTBY(P$37:P$41,$AL$37:$AL$41,-1)</f>
        <v>48392.008098365186</v>
      </c>
      <c r="Q44" s="63" cm="1">
        <f t="array" ref="Q44:Q48">_xlfn.SORTBY(Q$37:Q$41,$AL$37:$AL$41,-1)</f>
        <v>51832.893650576443</v>
      </c>
      <c r="R44" s="63" cm="1">
        <f t="array" ref="R44:R48">_xlfn.SORTBY(R$37:R$41,$AL$37:$AL$41,-1)</f>
        <v>53238.381760014316</v>
      </c>
      <c r="S44" s="63" cm="1">
        <f t="array" ref="S44:S48">_xlfn.SORTBY(S$37:S$41,$AL$37:$AL$41,-1)</f>
        <v>53805.240566898305</v>
      </c>
      <c r="T44" s="63" cm="1">
        <f t="array" ref="T44:T48">_xlfn.SORTBY(T$37:T$41,$AL$37:$AL$41,-1)</f>
        <v>56128.647968345103</v>
      </c>
      <c r="U44" s="63" cm="1">
        <f t="array" ref="U44:U48">_xlfn.SORTBY(U$37:U$41,$AL$37:$AL$41,-1)</f>
        <v>60255.862185066821</v>
      </c>
      <c r="V44" s="63" cm="1">
        <f t="array" ref="V44:V48">_xlfn.SORTBY(V$37:V$41,$AL$37:$AL$41,-1)</f>
        <v>64359.477351573238</v>
      </c>
      <c r="W44" s="63" cm="1">
        <f t="array" ref="W44:W48">_xlfn.SORTBY(W$37:W$41,$AL$37:$AL$41,-1)</f>
        <v>67549.755358166469</v>
      </c>
      <c r="X44" s="63" cm="1">
        <f t="array" ref="X44:X48">_xlfn.SORTBY(X$37:X$41,$AL$37:$AL$41,-1)</f>
        <v>64403.519009303651</v>
      </c>
      <c r="Y44" s="63" cm="1">
        <f t="array" ref="Y44:Y48">_xlfn.SORTBY(Y$37:Y$41,$AL$37:$AL$41,-1)</f>
        <v>57503.62473024668</v>
      </c>
      <c r="Z44" s="63" cm="1">
        <f t="array" ref="Z44:Z48">_xlfn.SORTBY(Z$37:Z$41,$AL$37:$AL$41,-1)</f>
        <v>54226.283667911048</v>
      </c>
      <c r="AA44" s="63" cm="1">
        <f t="array" ref="AA44:AA48">_xlfn.SORTBY(AA$37:AA$41,$AL$37:$AL$41,-1)</f>
        <v>52126.675281725125</v>
      </c>
      <c r="AB44" s="63" cm="1">
        <f t="array" ref="AB44:AB48">_xlfn.SORTBY(AB$37:AB$41,$AL$37:$AL$41,-1)</f>
        <v>49278.365274711105</v>
      </c>
      <c r="AC44" s="63" cm="1">
        <f t="array" ref="AC44:AC48">_xlfn.SORTBY(AC$37:AC$41,$AL$37:$AL$41,-1)</f>
        <v>51163.352415046131</v>
      </c>
      <c r="AD44" s="63" cm="1">
        <f t="array" ref="AD44:AD48">_xlfn.SORTBY(AD$37:AD$41,$AL$37:$AL$41,-1)</f>
        <v>53148.167871525751</v>
      </c>
      <c r="AE44" s="63" cm="1">
        <f t="array" ref="AE44:AE48">_xlfn.SORTBY(AE$37:AE$41,$AL$37:$AL$41,-1)</f>
        <v>56553.09193944039</v>
      </c>
      <c r="AF44" s="63" cm="1">
        <f t="array" ref="AF44:AF48">_xlfn.SORTBY(AF$37:AF$41,$AL$37:$AL$41,-1)</f>
        <v>58516.495264089834</v>
      </c>
      <c r="AG44" s="63" cm="1">
        <f t="array" ref="AG44:AG48">_xlfn.SORTBY(AG$37:AG$41,$AL$37:$AL$41,-1)</f>
        <v>60227.941224750757</v>
      </c>
      <c r="AH44" s="63" cm="1">
        <f t="array" ref="AH44:AH48">_xlfn.SORTBY(AH$37:AH$41,$AL$37:$AL$41,-1)</f>
        <v>61753.098476551102</v>
      </c>
      <c r="AI44" s="63" cm="1">
        <f t="array" ref="AI44:AI48">_xlfn.SORTBY(AI$37:AI$41,$AL$37:$AL$41,-1)</f>
        <v>62117.489014348001</v>
      </c>
      <c r="AJ44" s="63" cm="1">
        <f t="array" ref="AJ44:AJ48">_xlfn.SORTBY(AJ$37:AJ$41,$AL$37:$AL$41,-1)</f>
        <v>46307.990600208192</v>
      </c>
      <c r="AK44" s="63" cm="1">
        <f t="array" ref="AK44:AK48">_xlfn.SORTBY(AK$37:AK$41,$AL$37:$AL$41,-1)</f>
        <v>49653.628150768331</v>
      </c>
      <c r="AL44" s="63" cm="1">
        <f t="array" ref="AL44:AL48">_xlfn.SORTBY(AL$37:AL$41,$AL$37:$AL$41,-1)</f>
        <v>59718.263335531774</v>
      </c>
      <c r="AM44" s="63" cm="1">
        <f t="array" ref="AM44:AM48">_xlfn.SORTBY(AM$37:AM$41,$AL$37:$AL$41,-1)</f>
        <v>62275.242179061504</v>
      </c>
      <c r="AP44" s="49" t="str">
        <f t="shared" ref="AP44:AP49" si="8">C44</f>
        <v>Transport</v>
      </c>
      <c r="AQ44" s="70" cm="1">
        <f t="array" aca="1" ref="AQ44" ca="1">INDIRECT(ADDRESS(ROW(AP44),AQ$9))/1000</f>
        <v>62.275242179061507</v>
      </c>
      <c r="AR44" s="71" cm="1">
        <f t="array" aca="1" ref="AR44" ca="1">INDIRECT(ADDRESS(ROW(AQ44),AR$9))/1000</f>
        <v>59.718263335531773</v>
      </c>
      <c r="AS44" s="71" cm="1">
        <f t="array" aca="1" ref="AS44" ca="1">INDIRECT(ADDRESS(ROW(AR44),AS$9))/1000</f>
        <v>61.753098476551102</v>
      </c>
      <c r="AT44" s="72" cm="1">
        <f t="array" aca="1" ref="AT44" ca="1">INDIRECT(ADDRESS(ROW(AS44),AT$9))/1000</f>
        <v>51.163352415046134</v>
      </c>
      <c r="AU44" s="77" cm="1">
        <f t="array" aca="1" ref="AU44" ca="1">AQ44/INDIRECT(ADDRESS($BC44,COLUMN(AQ44)))</f>
        <v>0.38133453133967921</v>
      </c>
      <c r="AV44" s="78" cm="1">
        <f t="array" aca="1" ref="AV44" ca="1">AR44/INDIRECT(ADDRESS($BC44,COLUMN(AR44)))</f>
        <v>0.3561575335522344</v>
      </c>
      <c r="AW44" s="78" cm="1">
        <f t="array" aca="1" ref="AW44" ca="1">AS44/INDIRECT(ADDRESS($BC44,COLUMN(AS44)))</f>
        <v>0.35977304725719761</v>
      </c>
      <c r="AX44" s="79" cm="1">
        <f t="array" aca="1" ref="AX44" ca="1">AT44/INDIRECT(ADDRESS($BC44,COLUMN(AT44)))</f>
        <v>0.33048682110644856</v>
      </c>
      <c r="AY44" s="53">
        <f ca="1">IFERROR(($AQ44-AR44)/AR44,"-")</f>
        <v>4.2817367765086316E-2</v>
      </c>
      <c r="AZ44" s="53">
        <f t="shared" ref="AZ44:BA48" ca="1" si="9">IFERROR(($AQ44-AS44)/AS44,"-")</f>
        <v>8.4553441914930593E-3</v>
      </c>
      <c r="BA44" s="53">
        <f t="shared" ca="1" si="9"/>
        <v>0.21718455182283139</v>
      </c>
      <c r="BC44" s="36">
        <f>BC45</f>
        <v>49</v>
      </c>
      <c r="BE44" s="287" t="str">
        <f t="shared" ref="BE44:BE49" si="10">AP44</f>
        <v>Transport</v>
      </c>
      <c r="BF44" s="288">
        <f t="shared" ref="BF44:BF49" si="11">AC44/1000</f>
        <v>51.163352415046134</v>
      </c>
      <c r="BG44" s="288">
        <f t="shared" ref="BG44:BP49" si="12">AD44/1000</f>
        <v>53.14816787152575</v>
      </c>
      <c r="BH44" s="288">
        <f t="shared" si="12"/>
        <v>56.553091939440392</v>
      </c>
      <c r="BI44" s="288">
        <f t="shared" si="12"/>
        <v>58.516495264089833</v>
      </c>
      <c r="BJ44" s="288">
        <f t="shared" si="12"/>
        <v>60.227941224750758</v>
      </c>
      <c r="BK44" s="288">
        <f t="shared" si="12"/>
        <v>61.753098476551102</v>
      </c>
      <c r="BL44" s="288">
        <f t="shared" si="12"/>
        <v>62.117489014348003</v>
      </c>
      <c r="BM44" s="288">
        <f t="shared" si="12"/>
        <v>46.307990600208193</v>
      </c>
      <c r="BN44" s="288">
        <f t="shared" si="12"/>
        <v>49.653628150768334</v>
      </c>
      <c r="BO44" s="288">
        <f t="shared" si="12"/>
        <v>59.718263335531773</v>
      </c>
      <c r="BP44" s="288">
        <f t="shared" si="12"/>
        <v>62.275242179061507</v>
      </c>
      <c r="BQ44" s="8"/>
      <c r="BR44" s="288" t="str">
        <f t="shared" ref="BR44:BR49" si="13">BE44</f>
        <v>Transport</v>
      </c>
      <c r="BS44" s="208" cm="1">
        <f t="array" aca="1" ref="BS44" ca="1">AC44/INDIRECT(ADDRESS($BC44,COLUMN(AC44)))</f>
        <v>0.3304868211064485</v>
      </c>
      <c r="BT44" s="208" cm="1">
        <f t="array" aca="1" ref="BT44" ca="1">AD44/INDIRECT(ADDRESS($BC44,COLUMN(AD44)))</f>
        <v>0.34508442418818058</v>
      </c>
      <c r="BU44" s="208" cm="1">
        <f t="array" aca="1" ref="BU44" ca="1">AE44/INDIRECT(ADDRESS($BC44,COLUMN(AE44)))</f>
        <v>0.35069256585072822</v>
      </c>
      <c r="BV44" s="208" cm="1">
        <f t="array" aca="1" ref="BV44" ca="1">AF44/INDIRECT(ADDRESS($BC44,COLUMN(AF44)))</f>
        <v>0.34920384048739189</v>
      </c>
      <c r="BW44" s="208" cm="1">
        <f t="array" aca="1" ref="BW44" ca="1">AG44/INDIRECT(ADDRESS($BC44,COLUMN(AG44)))</f>
        <v>0.35872265530553021</v>
      </c>
      <c r="BX44" s="208" cm="1">
        <f t="array" aca="1" ref="BX44" ca="1">AH44/INDIRECT(ADDRESS($BC44,COLUMN(AH44)))</f>
        <v>0.35977304725719755</v>
      </c>
      <c r="BY44" s="208" cm="1">
        <f t="array" aca="1" ref="BY44" ca="1">AI44/INDIRECT(ADDRESS($BC44,COLUMN(AI44)))</f>
        <v>0.36557252570137511</v>
      </c>
      <c r="BZ44" s="208" cm="1">
        <f t="array" aca="1" ref="BZ44" ca="1">AJ44/INDIRECT(ADDRESS($BC44,COLUMN(AJ44)))</f>
        <v>0.29692877626206965</v>
      </c>
      <c r="CA44" s="208" cm="1">
        <f t="array" aca="1" ref="CA44" ca="1">AK44/INDIRECT(ADDRESS($BC44,COLUMN(AK44)))</f>
        <v>0.30727010516627207</v>
      </c>
      <c r="CB44" s="208" cm="1">
        <f t="array" aca="1" ref="CB44" ca="1">AL44/INDIRECT(ADDRESS($BC44,COLUMN(AL44)))</f>
        <v>0.3561575335522344</v>
      </c>
      <c r="CC44" s="208" cm="1">
        <f t="array" aca="1" ref="CC44" ca="1">AM44/INDIRECT(ADDRESS($BC44,COLUMN(AM44)))</f>
        <v>0.38133453133967921</v>
      </c>
      <c r="CD44" s="8"/>
      <c r="CE44" s="288" t="str">
        <f t="shared" ref="CE44:CE49" si="14">BR44</f>
        <v>Transport</v>
      </c>
      <c r="CF44" s="209" t="str">
        <f t="shared" ref="CF44:CF49" ca="1" si="15">TEXT(BF44,"#,##0.00;-#,##0.00;0") &amp; CHAR(10) &amp; IF(BS44&lt;&gt;1,TEXT(BS44,"(#,##0.0%);(-#,##0.0%);(0%)"),"(100%)")</f>
        <v>51.16
(33.0%)</v>
      </c>
      <c r="CG44" s="209" t="str">
        <f t="shared" ref="CG44:CP49" ca="1" si="16">TEXT(BG44,"#,##0.00;-#,##0.00;0") &amp; CHAR(10) &amp; IF(BT44&lt;&gt;1,TEXT(BT44,"(#,##0.0%);(-#,##0.0%);(0%)"),"(100%)")</f>
        <v>53.15
(34.5%)</v>
      </c>
      <c r="CH44" s="209" t="str">
        <f t="shared" ca="1" si="16"/>
        <v>56.55
(35.1%)</v>
      </c>
      <c r="CI44" s="209" t="str">
        <f t="shared" ca="1" si="16"/>
        <v>58.52
(34.9%)</v>
      </c>
      <c r="CJ44" s="209" t="str">
        <f t="shared" ca="1" si="16"/>
        <v>60.23
(35.9%)</v>
      </c>
      <c r="CK44" s="209" t="str">
        <f t="shared" ca="1" si="16"/>
        <v>61.75
(36.0%)</v>
      </c>
      <c r="CL44" s="209" t="str">
        <f t="shared" ca="1" si="16"/>
        <v>62.12
(36.6%)</v>
      </c>
      <c r="CM44" s="209" t="str">
        <f t="shared" ca="1" si="16"/>
        <v>46.31
(29.7%)</v>
      </c>
      <c r="CN44" s="209" t="str">
        <f t="shared" ca="1" si="16"/>
        <v>49.65
(30.7%)</v>
      </c>
      <c r="CO44" s="209" t="str">
        <f t="shared" ca="1" si="16"/>
        <v>59.72
(35.6%)</v>
      </c>
      <c r="CP44" s="209" t="str">
        <f t="shared" ca="1" si="16"/>
        <v>62.28
(38.1%)</v>
      </c>
    </row>
    <row r="45" spans="3:94">
      <c r="C45" s="36" t="str">
        <v>Residential</v>
      </c>
      <c r="D45" s="7" t="s">
        <v>12</v>
      </c>
      <c r="F45" s="63">
        <v>34822.45816805042</v>
      </c>
      <c r="G45" s="63">
        <v>36211.78814991525</v>
      </c>
      <c r="H45" s="63">
        <v>34854.859380392933</v>
      </c>
      <c r="I45" s="63">
        <v>35372.998245344497</v>
      </c>
      <c r="J45" s="63">
        <v>36192.529214013826</v>
      </c>
      <c r="K45" s="63">
        <v>36458.082872725172</v>
      </c>
      <c r="L45" s="63">
        <v>38851.599424183412</v>
      </c>
      <c r="M45" s="63">
        <v>38618.269251881451</v>
      </c>
      <c r="N45" s="63">
        <v>41386.364825579265</v>
      </c>
      <c r="O45" s="63">
        <v>43093.31380050131</v>
      </c>
      <c r="P45" s="63">
        <v>43571.22063802465</v>
      </c>
      <c r="Q45" s="63">
        <v>46793.398857735468</v>
      </c>
      <c r="R45" s="63">
        <v>45640.213561273202</v>
      </c>
      <c r="S45" s="63">
        <v>46389.209389102201</v>
      </c>
      <c r="T45" s="63">
        <v>48189.273723825383</v>
      </c>
      <c r="U45" s="63">
        <v>49876.787873755537</v>
      </c>
      <c r="V45" s="63">
        <v>49940.75103260066</v>
      </c>
      <c r="W45" s="63">
        <v>49204.045869907211</v>
      </c>
      <c r="X45" s="63">
        <v>52809.638392449611</v>
      </c>
      <c r="Y45" s="63">
        <v>50857.437923252815</v>
      </c>
      <c r="Z45" s="63">
        <v>53738.364081022832</v>
      </c>
      <c r="AA45" s="63">
        <v>46870.936095968988</v>
      </c>
      <c r="AB45" s="63">
        <v>45330.420444567368</v>
      </c>
      <c r="AC45" s="63">
        <v>43339.168803935529</v>
      </c>
      <c r="AD45" s="63">
        <v>39673.198735896076</v>
      </c>
      <c r="AE45" s="63">
        <v>41753.4916441803</v>
      </c>
      <c r="AF45" s="63">
        <v>43365.18438907629</v>
      </c>
      <c r="AG45" s="63">
        <v>41668.45955166615</v>
      </c>
      <c r="AH45" s="63">
        <v>42878.957065611314</v>
      </c>
      <c r="AI45" s="63">
        <v>41325.9352611348</v>
      </c>
      <c r="AJ45" s="63">
        <v>44693.177971617144</v>
      </c>
      <c r="AK45" s="63">
        <v>43573.561129002286</v>
      </c>
      <c r="AL45" s="63">
        <v>38550.412572040259</v>
      </c>
      <c r="AM45" s="63">
        <v>35320.572411407738</v>
      </c>
      <c r="AP45" s="49" t="str">
        <f t="shared" si="8"/>
        <v>Residential</v>
      </c>
      <c r="AQ45" s="70" cm="1">
        <f t="array" aca="1" ref="AQ45" ca="1">INDIRECT(ADDRESS(ROW(AP45),AQ$9))/1000</f>
        <v>35.320572411407738</v>
      </c>
      <c r="AR45" s="71" cm="1">
        <f t="array" aca="1" ref="AR45" ca="1">INDIRECT(ADDRESS(ROW(AQ45),AR$9))/1000</f>
        <v>38.550412572040258</v>
      </c>
      <c r="AS45" s="71" cm="1">
        <f t="array" aca="1" ref="AS45" ca="1">INDIRECT(ADDRESS(ROW(AR45),AS$9))/1000</f>
        <v>42.878957065611317</v>
      </c>
      <c r="AT45" s="73" cm="1">
        <f t="array" aca="1" ref="AT45" ca="1">INDIRECT(ADDRESS(ROW(AS45),AT$9))/1000</f>
        <v>43.339168803935529</v>
      </c>
      <c r="AU45" s="77" cm="1">
        <f t="array" aca="1" ref="AU45" ca="1">AQ45/INDIRECT(ADDRESS($BC45,COLUMN(AQ45)))</f>
        <v>0.2162810365060607</v>
      </c>
      <c r="AV45" s="78" cm="1">
        <f t="array" aca="1" ref="AV45" ca="1">AR45/INDIRECT(ADDRESS($BC45,COLUMN(AR45)))</f>
        <v>0.22991324750915321</v>
      </c>
      <c r="AW45" s="78" cm="1">
        <f t="array" aca="1" ref="AW45" ca="1">AS45/INDIRECT(ADDRESS($BC45,COLUMN(AS45)))</f>
        <v>0.24981245358179643</v>
      </c>
      <c r="AX45" s="80" cm="1">
        <f t="array" aca="1" ref="AX45" ca="1">AT45/INDIRECT(ADDRESS($BC45,COLUMN(AT45)))</f>
        <v>0.27994694349223875</v>
      </c>
      <c r="AY45" s="53">
        <f t="shared" ref="AY45:BA49" ca="1" si="17">IFERROR(($AQ45-AR45)/AR45,"-")</f>
        <v>-8.378224628846255E-2</v>
      </c>
      <c r="AZ45" s="53">
        <f t="shared" ca="1" si="9"/>
        <v>-0.17627258616943742</v>
      </c>
      <c r="BA45" s="53">
        <f t="shared" ca="1" si="9"/>
        <v>-0.18501961652295557</v>
      </c>
      <c r="BC45" s="36">
        <f>BC46</f>
        <v>49</v>
      </c>
      <c r="BE45" s="287" t="str">
        <f t="shared" si="10"/>
        <v>Residential</v>
      </c>
      <c r="BF45" s="288">
        <f t="shared" si="11"/>
        <v>43.339168803935529</v>
      </c>
      <c r="BG45" s="288">
        <f t="shared" si="12"/>
        <v>39.673198735896079</v>
      </c>
      <c r="BH45" s="288">
        <f t="shared" si="12"/>
        <v>41.753491644180301</v>
      </c>
      <c r="BI45" s="288">
        <f t="shared" si="12"/>
        <v>43.36518438907629</v>
      </c>
      <c r="BJ45" s="288">
        <f t="shared" si="12"/>
        <v>41.668459551666153</v>
      </c>
      <c r="BK45" s="288">
        <f t="shared" si="12"/>
        <v>42.878957065611317</v>
      </c>
      <c r="BL45" s="288">
        <f t="shared" si="12"/>
        <v>41.325935261134802</v>
      </c>
      <c r="BM45" s="288">
        <f t="shared" si="12"/>
        <v>44.693177971617146</v>
      </c>
      <c r="BN45" s="288">
        <f t="shared" si="12"/>
        <v>43.573561129002286</v>
      </c>
      <c r="BO45" s="288">
        <f t="shared" si="12"/>
        <v>38.550412572040258</v>
      </c>
      <c r="BP45" s="288">
        <f t="shared" si="12"/>
        <v>35.320572411407738</v>
      </c>
      <c r="BQ45" s="8"/>
      <c r="BR45" s="288" t="str">
        <f t="shared" si="13"/>
        <v>Residential</v>
      </c>
      <c r="BS45" s="208" cm="1">
        <f t="array" aca="1" ref="BS45" ca="1">AC45/INDIRECT(ADDRESS($BC45,COLUMN(AC45)))</f>
        <v>0.27994694349223875</v>
      </c>
      <c r="BT45" s="208" cm="1">
        <f t="array" aca="1" ref="BT45" ca="1">AD45/INDIRECT(ADDRESS($BC45,COLUMN(AD45)))</f>
        <v>0.25759313048333171</v>
      </c>
      <c r="BU45" s="208" cm="1">
        <f t="array" aca="1" ref="BU45" ca="1">AE45/INDIRECT(ADDRESS($BC45,COLUMN(AE45)))</f>
        <v>0.25891845371787153</v>
      </c>
      <c r="BV45" s="208" cm="1">
        <f t="array" aca="1" ref="BV45" ca="1">AF45/INDIRECT(ADDRESS($BC45,COLUMN(AF45)))</f>
        <v>0.2587866697034128</v>
      </c>
      <c r="BW45" s="208" cm="1">
        <f t="array" aca="1" ref="BW45" ca="1">AG45/INDIRECT(ADDRESS($BC45,COLUMN(AG45)))</f>
        <v>0.24818083017458514</v>
      </c>
      <c r="BX45" s="208" cm="1">
        <f t="array" aca="1" ref="BX45" ca="1">AH45/INDIRECT(ADDRESS($BC45,COLUMN(AH45)))</f>
        <v>0.24981245358179641</v>
      </c>
      <c r="BY45" s="208" cm="1">
        <f t="array" aca="1" ref="BY45" ca="1">AI45/INDIRECT(ADDRESS($BC45,COLUMN(AI45)))</f>
        <v>0.24321051559078605</v>
      </c>
      <c r="BZ45" s="208" cm="1">
        <f t="array" aca="1" ref="BZ45" ca="1">AJ45/INDIRECT(ADDRESS($BC45,COLUMN(AJ45)))</f>
        <v>0.28657453001891869</v>
      </c>
      <c r="CA45" s="208" cm="1">
        <f t="array" aca="1" ref="CA45" ca="1">AK45/INDIRECT(ADDRESS($BC45,COLUMN(AK45)))</f>
        <v>0.26964500297790106</v>
      </c>
      <c r="CB45" s="208" cm="1">
        <f t="array" aca="1" ref="CB45" ca="1">AL45/INDIRECT(ADDRESS($BC45,COLUMN(AL45)))</f>
        <v>0.22991324750915321</v>
      </c>
      <c r="CC45" s="208" cm="1">
        <f t="array" aca="1" ref="CC45" ca="1">AM45/INDIRECT(ADDRESS($BC45,COLUMN(AM45)))</f>
        <v>0.2162810365060607</v>
      </c>
      <c r="CD45" s="8"/>
      <c r="CE45" s="288" t="str">
        <f t="shared" si="14"/>
        <v>Residential</v>
      </c>
      <c r="CF45" s="209" t="str">
        <f t="shared" ca="1" si="15"/>
        <v>43.34
(28.0%)</v>
      </c>
      <c r="CG45" s="209" t="str">
        <f t="shared" ca="1" si="16"/>
        <v>39.67
(25.8%)</v>
      </c>
      <c r="CH45" s="209" t="str">
        <f t="shared" ca="1" si="16"/>
        <v>41.75
(25.9%)</v>
      </c>
      <c r="CI45" s="209" t="str">
        <f t="shared" ca="1" si="16"/>
        <v>43.37
(25.9%)</v>
      </c>
      <c r="CJ45" s="209" t="str">
        <f t="shared" ca="1" si="16"/>
        <v>41.67
(24.8%)</v>
      </c>
      <c r="CK45" s="209" t="str">
        <f t="shared" ca="1" si="16"/>
        <v>42.88
(25.0%)</v>
      </c>
      <c r="CL45" s="209" t="str">
        <f t="shared" ca="1" si="16"/>
        <v>41.33
(24.3%)</v>
      </c>
      <c r="CM45" s="209" t="str">
        <f t="shared" ca="1" si="16"/>
        <v>44.69
(28.7%)</v>
      </c>
      <c r="CN45" s="209" t="str">
        <f t="shared" ca="1" si="16"/>
        <v>43.57
(27.0%)</v>
      </c>
      <c r="CO45" s="209" t="str">
        <f t="shared" ca="1" si="16"/>
        <v>38.55
(23.0%)</v>
      </c>
      <c r="CP45" s="209" t="str">
        <f t="shared" ca="1" si="16"/>
        <v>35.32
(21.6%)</v>
      </c>
    </row>
    <row r="46" spans="3:94">
      <c r="C46" s="36" t="str">
        <v>Services</v>
      </c>
      <c r="D46" s="7" t="s">
        <v>12</v>
      </c>
      <c r="F46" s="63">
        <v>16734.076977528995</v>
      </c>
      <c r="G46" s="63">
        <v>17534.526592700298</v>
      </c>
      <c r="H46" s="63">
        <v>17906.673465921278</v>
      </c>
      <c r="I46" s="63">
        <v>18031.994908689056</v>
      </c>
      <c r="J46" s="63">
        <v>18801.123454484255</v>
      </c>
      <c r="K46" s="63">
        <v>18985.124574902362</v>
      </c>
      <c r="L46" s="63">
        <v>19355.815429844784</v>
      </c>
      <c r="M46" s="63">
        <v>20113.088286963481</v>
      </c>
      <c r="N46" s="63">
        <v>20826.908003079388</v>
      </c>
      <c r="O46" s="63">
        <v>22573.611541239745</v>
      </c>
      <c r="P46" s="63">
        <v>23695.866420903083</v>
      </c>
      <c r="Q46" s="63">
        <v>25302.275422719315</v>
      </c>
      <c r="R46" s="63">
        <v>26077.456960421747</v>
      </c>
      <c r="S46" s="63">
        <v>26562.666074175901</v>
      </c>
      <c r="T46" s="63">
        <v>26523.918943934932</v>
      </c>
      <c r="U46" s="63">
        <v>28388.674165520628</v>
      </c>
      <c r="V46" s="63">
        <v>29437.447785247448</v>
      </c>
      <c r="W46" s="63">
        <v>30198.886693050514</v>
      </c>
      <c r="X46" s="63">
        <v>30987.114028027187</v>
      </c>
      <c r="Y46" s="63">
        <v>28876.016500530441</v>
      </c>
      <c r="Z46" s="63">
        <v>29271.876089483969</v>
      </c>
      <c r="AA46" s="63">
        <v>27639.606245090712</v>
      </c>
      <c r="AB46" s="63">
        <v>28497.411620299699</v>
      </c>
      <c r="AC46" s="63">
        <v>27930.613822464151</v>
      </c>
      <c r="AD46" s="63">
        <v>26971.970350645701</v>
      </c>
      <c r="AE46" s="63">
        <v>29272.613688040597</v>
      </c>
      <c r="AF46" s="63">
        <v>30452.328270689552</v>
      </c>
      <c r="AG46" s="63">
        <v>30087.920499413893</v>
      </c>
      <c r="AH46" s="63">
        <v>31481.324689839214</v>
      </c>
      <c r="AI46" s="63">
        <v>31764.843956552362</v>
      </c>
      <c r="AJ46" s="63">
        <v>29262.692481618593</v>
      </c>
      <c r="AK46" s="63">
        <v>32630.010918293778</v>
      </c>
      <c r="AL46" s="63">
        <v>34340.840180971885</v>
      </c>
      <c r="AM46" s="63">
        <v>33142.112112951014</v>
      </c>
      <c r="AP46" s="49" t="str">
        <f t="shared" si="8"/>
        <v>Services</v>
      </c>
      <c r="AQ46" s="70" cm="1">
        <f t="array" aca="1" ref="AQ46" ca="1">INDIRECT(ADDRESS(ROW(AP46),AQ$9))/1000</f>
        <v>33.142112112951011</v>
      </c>
      <c r="AR46" s="71" cm="1">
        <f t="array" aca="1" ref="AR46" ca="1">INDIRECT(ADDRESS(ROW(AQ46),AR$9))/1000</f>
        <v>34.340840180971888</v>
      </c>
      <c r="AS46" s="71" cm="1">
        <f t="array" aca="1" ref="AS46" ca="1">INDIRECT(ADDRESS(ROW(AR46),AS$9))/1000</f>
        <v>31.481324689839212</v>
      </c>
      <c r="AT46" s="73" cm="1">
        <f t="array" aca="1" ref="AT46" ca="1">INDIRECT(ADDRESS(ROW(AS46),AT$9))/1000</f>
        <v>27.930613822464149</v>
      </c>
      <c r="AU46" s="77" cm="1">
        <f t="array" aca="1" ref="AU46" ca="1">AQ46/INDIRECT(ADDRESS($BC46,COLUMN(AQ46)))</f>
        <v>0.20294151171440275</v>
      </c>
      <c r="AV46" s="78" cm="1">
        <f t="array" aca="1" ref="AV46" ca="1">AR46/INDIRECT(ADDRESS($BC46,COLUMN(AR46)))</f>
        <v>0.20480751207125678</v>
      </c>
      <c r="AW46" s="78" cm="1">
        <f t="array" aca="1" ref="AW46" ca="1">AS46/INDIRECT(ADDRESS($BC46,COLUMN(AS46)))</f>
        <v>0.18340994046893802</v>
      </c>
      <c r="AX46" s="80" cm="1">
        <f t="array" aca="1" ref="AX46" ca="1">AT46/INDIRECT(ADDRESS($BC46,COLUMN(AT46)))</f>
        <v>0.18041624205655923</v>
      </c>
      <c r="AY46" s="53">
        <f t="shared" ca="1" si="17"/>
        <v>-3.4906777519237486E-2</v>
      </c>
      <c r="AZ46" s="53">
        <f t="shared" ca="1" si="9"/>
        <v>5.27546867698305E-2</v>
      </c>
      <c r="BA46" s="53">
        <f t="shared" ca="1" si="9"/>
        <v>0.18658731682779334</v>
      </c>
      <c r="BC46" s="36">
        <f>BC47</f>
        <v>49</v>
      </c>
      <c r="BE46" s="287" t="str">
        <f t="shared" si="10"/>
        <v>Services</v>
      </c>
      <c r="BF46" s="288">
        <f t="shared" si="11"/>
        <v>27.930613822464149</v>
      </c>
      <c r="BG46" s="288">
        <f t="shared" si="12"/>
        <v>26.971970350645702</v>
      </c>
      <c r="BH46" s="288">
        <f t="shared" si="12"/>
        <v>29.272613688040597</v>
      </c>
      <c r="BI46" s="288">
        <f t="shared" si="12"/>
        <v>30.452328270689552</v>
      </c>
      <c r="BJ46" s="288">
        <f t="shared" si="12"/>
        <v>30.087920499413894</v>
      </c>
      <c r="BK46" s="288">
        <f t="shared" si="12"/>
        <v>31.481324689839212</v>
      </c>
      <c r="BL46" s="288">
        <f t="shared" si="12"/>
        <v>31.764843956552362</v>
      </c>
      <c r="BM46" s="288">
        <f t="shared" si="12"/>
        <v>29.262692481618593</v>
      </c>
      <c r="BN46" s="288">
        <f t="shared" si="12"/>
        <v>32.630010918293777</v>
      </c>
      <c r="BO46" s="288">
        <f t="shared" si="12"/>
        <v>34.340840180971888</v>
      </c>
      <c r="BP46" s="288">
        <f t="shared" si="12"/>
        <v>33.142112112951011</v>
      </c>
      <c r="BQ46" s="8"/>
      <c r="BR46" s="288" t="str">
        <f t="shared" si="13"/>
        <v>Services</v>
      </c>
      <c r="BS46" s="208" cm="1">
        <f t="array" aca="1" ref="BS46" ca="1">AC46/INDIRECT(ADDRESS($BC46,COLUMN(AC46)))</f>
        <v>0.18041624205655926</v>
      </c>
      <c r="BT46" s="208" cm="1">
        <f t="array" aca="1" ref="BT46" ca="1">AD46/INDIRECT(ADDRESS($BC46,COLUMN(AD46)))</f>
        <v>0.17512563895283062</v>
      </c>
      <c r="BU46" s="208" cm="1">
        <f t="array" aca="1" ref="BU46" ca="1">AE46/INDIRECT(ADDRESS($BC46,COLUMN(AE46)))</f>
        <v>0.18152301936751872</v>
      </c>
      <c r="BV46" s="208" cm="1">
        <f t="array" aca="1" ref="BV46" ca="1">AF46/INDIRECT(ADDRESS($BC46,COLUMN(AF46)))</f>
        <v>0.18172773225592412</v>
      </c>
      <c r="BW46" s="208" cm="1">
        <f t="array" aca="1" ref="BW46" ca="1">AG46/INDIRECT(ADDRESS($BC46,COLUMN(AG46)))</f>
        <v>0.17920617100117575</v>
      </c>
      <c r="BX46" s="208" cm="1">
        <f t="array" aca="1" ref="BX46" ca="1">AH46/INDIRECT(ADDRESS($BC46,COLUMN(AH46)))</f>
        <v>0.18340994046893802</v>
      </c>
      <c r="BY46" s="208" cm="1">
        <f t="array" aca="1" ref="BY46" ca="1">AI46/INDIRECT(ADDRESS($BC46,COLUMN(AI46)))</f>
        <v>0.18694178431817596</v>
      </c>
      <c r="BZ46" s="208" cm="1">
        <f t="array" aca="1" ref="BZ46" ca="1">AJ46/INDIRECT(ADDRESS($BC46,COLUMN(AJ46)))</f>
        <v>0.18763361044349033</v>
      </c>
      <c r="CA46" s="208" cm="1">
        <f t="array" aca="1" ref="CA46" ca="1">AK46/INDIRECT(ADDRESS($BC46,COLUMN(AK46)))</f>
        <v>0.20192334900477138</v>
      </c>
      <c r="CB46" s="208" cm="1">
        <f t="array" aca="1" ref="CB46" ca="1">AL46/INDIRECT(ADDRESS($BC46,COLUMN(AL46)))</f>
        <v>0.20480751207125675</v>
      </c>
      <c r="CC46" s="208" cm="1">
        <f t="array" aca="1" ref="CC46" ca="1">AM46/INDIRECT(ADDRESS($BC46,COLUMN(AM46)))</f>
        <v>0.20294151171440278</v>
      </c>
      <c r="CD46" s="8"/>
      <c r="CE46" s="288" t="str">
        <f t="shared" si="14"/>
        <v>Services</v>
      </c>
      <c r="CF46" s="209" t="str">
        <f t="shared" ca="1" si="15"/>
        <v>27.93
(18.0%)</v>
      </c>
      <c r="CG46" s="209" t="str">
        <f t="shared" ca="1" si="16"/>
        <v>26.97
(17.5%)</v>
      </c>
      <c r="CH46" s="209" t="str">
        <f t="shared" ca="1" si="16"/>
        <v>29.27
(18.2%)</v>
      </c>
      <c r="CI46" s="209" t="str">
        <f t="shared" ca="1" si="16"/>
        <v>30.45
(18.2%)</v>
      </c>
      <c r="CJ46" s="209" t="str">
        <f t="shared" ca="1" si="16"/>
        <v>30.09
(17.9%)</v>
      </c>
      <c r="CK46" s="209" t="str">
        <f t="shared" ca="1" si="16"/>
        <v>31.48
(18.3%)</v>
      </c>
      <c r="CL46" s="209" t="str">
        <f t="shared" ca="1" si="16"/>
        <v>31.76
(18.7%)</v>
      </c>
      <c r="CM46" s="209" t="str">
        <f t="shared" ca="1" si="16"/>
        <v>29.26
(18.8%)</v>
      </c>
      <c r="CN46" s="209" t="str">
        <f t="shared" ca="1" si="16"/>
        <v>32.63
(20.2%)</v>
      </c>
      <c r="CO46" s="209" t="str">
        <f t="shared" ca="1" si="16"/>
        <v>34.34
(20.5%)</v>
      </c>
      <c r="CP46" s="209" t="str">
        <f t="shared" ca="1" si="16"/>
        <v>33.14
(20.3%)</v>
      </c>
    </row>
    <row r="47" spans="3:94">
      <c r="C47" s="36" t="str">
        <v>Industry</v>
      </c>
      <c r="D47" s="7" t="s">
        <v>12</v>
      </c>
      <c r="F47" s="63">
        <v>29917.483377607601</v>
      </c>
      <c r="G47" s="63">
        <v>30701.646967062039</v>
      </c>
      <c r="H47" s="63">
        <v>30431.135986075307</v>
      </c>
      <c r="I47" s="63">
        <v>31696.475836902351</v>
      </c>
      <c r="J47" s="63">
        <v>33533.029132174779</v>
      </c>
      <c r="K47" s="63">
        <v>34772.935472170844</v>
      </c>
      <c r="L47" s="63">
        <v>35547.335750368016</v>
      </c>
      <c r="M47" s="63">
        <v>37892.931607254912</v>
      </c>
      <c r="N47" s="63">
        <v>39502.792725674262</v>
      </c>
      <c r="O47" s="63">
        <v>40527.256407388944</v>
      </c>
      <c r="P47" s="63">
        <v>43174.762568845144</v>
      </c>
      <c r="Q47" s="63">
        <v>43369.395889629253</v>
      </c>
      <c r="R47" s="63">
        <v>41564.45302204544</v>
      </c>
      <c r="S47" s="63">
        <v>40439.13733190416</v>
      </c>
      <c r="T47" s="63">
        <v>39467.003317568146</v>
      </c>
      <c r="U47" s="63">
        <v>40445.246012087548</v>
      </c>
      <c r="V47" s="63">
        <v>38463.273110523878</v>
      </c>
      <c r="W47" s="63">
        <v>37373.8579649846</v>
      </c>
      <c r="X47" s="63">
        <v>35636.40479688935</v>
      </c>
      <c r="Y47" s="63">
        <v>30191.886136342742</v>
      </c>
      <c r="Z47" s="63">
        <v>30794.297125404617</v>
      </c>
      <c r="AA47" s="63">
        <v>27671.037093475745</v>
      </c>
      <c r="AB47" s="63">
        <v>28515.727073757906</v>
      </c>
      <c r="AC47" s="63">
        <v>28871.381642320302</v>
      </c>
      <c r="AD47" s="63">
        <v>30951.111746715938</v>
      </c>
      <c r="AE47" s="63">
        <v>30512.024501970049</v>
      </c>
      <c r="AF47" s="63">
        <v>31969.569679767563</v>
      </c>
      <c r="AG47" s="63">
        <v>32553.236133453705</v>
      </c>
      <c r="AH47" s="63">
        <v>32078.500036880356</v>
      </c>
      <c r="AI47" s="63">
        <v>31291.773924576792</v>
      </c>
      <c r="AJ47" s="63">
        <v>32249.934248075377</v>
      </c>
      <c r="AK47" s="63">
        <v>32302.666421830654</v>
      </c>
      <c r="AL47" s="63">
        <v>30863.168675758781</v>
      </c>
      <c r="AM47" s="63">
        <v>28799.884564860484</v>
      </c>
      <c r="AP47" s="49" t="str">
        <f t="shared" si="8"/>
        <v>Industry</v>
      </c>
      <c r="AQ47" s="70" cm="1">
        <f t="array" aca="1" ref="AQ47" ca="1">INDIRECT(ADDRESS(ROW(AP47),AQ$9))/1000</f>
        <v>28.799884564860484</v>
      </c>
      <c r="AR47" s="71" cm="1">
        <f t="array" aca="1" ref="AR47" ca="1">INDIRECT(ADDRESS(ROW(AQ47),AR$9))/1000</f>
        <v>30.863168675758782</v>
      </c>
      <c r="AS47" s="71" cm="1">
        <f t="array" aca="1" ref="AS47" ca="1">INDIRECT(ADDRESS(ROW(AR47),AS$9))/1000</f>
        <v>32.078500036880357</v>
      </c>
      <c r="AT47" s="73" cm="1">
        <f t="array" aca="1" ref="AT47" ca="1">INDIRECT(ADDRESS(ROW(AS47),AT$9))/1000</f>
        <v>28.871381642320301</v>
      </c>
      <c r="AU47" s="77" cm="1">
        <f t="array" aca="1" ref="AU47" ca="1">AQ47/INDIRECT(ADDRESS($BC47,COLUMN(AQ47)))</f>
        <v>0.17635243314831281</v>
      </c>
      <c r="AV47" s="78" cm="1">
        <f t="array" aca="1" ref="AV47" ca="1">AR47/INDIRECT(ADDRESS($BC47,COLUMN(AR47)))</f>
        <v>0.18406680668867689</v>
      </c>
      <c r="AW47" s="78" cm="1">
        <f t="array" aca="1" ref="AW47" ca="1">AS47/INDIRECT(ADDRESS($BC47,COLUMN(AS47)))</f>
        <v>0.18688907916241504</v>
      </c>
      <c r="AX47" s="80" cm="1">
        <f t="array" aca="1" ref="AX47" ca="1">AT47/INDIRECT(ADDRESS($BC47,COLUMN(AT47)))</f>
        <v>0.18649307931423806</v>
      </c>
      <c r="AY47" s="53">
        <f t="shared" ca="1" si="17"/>
        <v>-6.6852633719326662E-2</v>
      </c>
      <c r="AZ47" s="53">
        <f t="shared" ca="1" si="9"/>
        <v>-0.10220600926634595</v>
      </c>
      <c r="BA47" s="53">
        <f t="shared" ca="1" si="9"/>
        <v>-2.4763995830048941E-3</v>
      </c>
      <c r="BC47" s="36">
        <f>BC48</f>
        <v>49</v>
      </c>
      <c r="BE47" s="287" t="str">
        <f t="shared" si="10"/>
        <v>Industry</v>
      </c>
      <c r="BF47" s="288">
        <f t="shared" si="11"/>
        <v>28.871381642320301</v>
      </c>
      <c r="BG47" s="288">
        <f t="shared" si="12"/>
        <v>30.951111746715938</v>
      </c>
      <c r="BH47" s="288">
        <f t="shared" si="12"/>
        <v>30.51202450197005</v>
      </c>
      <c r="BI47" s="288">
        <f t="shared" si="12"/>
        <v>31.969569679767563</v>
      </c>
      <c r="BJ47" s="288">
        <f t="shared" si="12"/>
        <v>32.553236133453709</v>
      </c>
      <c r="BK47" s="288">
        <f t="shared" si="12"/>
        <v>32.078500036880357</v>
      </c>
      <c r="BL47" s="288">
        <f t="shared" si="12"/>
        <v>31.291773924576791</v>
      </c>
      <c r="BM47" s="288">
        <f t="shared" si="12"/>
        <v>32.249934248075377</v>
      </c>
      <c r="BN47" s="288">
        <f t="shared" si="12"/>
        <v>32.302666421830651</v>
      </c>
      <c r="BO47" s="288">
        <f t="shared" si="12"/>
        <v>30.863168675758782</v>
      </c>
      <c r="BP47" s="288">
        <f t="shared" si="12"/>
        <v>28.799884564860484</v>
      </c>
      <c r="BQ47" s="8"/>
      <c r="BR47" s="288" t="str">
        <f t="shared" si="13"/>
        <v>Industry</v>
      </c>
      <c r="BS47" s="208" cm="1">
        <f t="array" aca="1" ref="BS47" ca="1">AC47/INDIRECT(ADDRESS($BC47,COLUMN(AC47)))</f>
        <v>0.18649307931423806</v>
      </c>
      <c r="BT47" s="208" cm="1">
        <f t="array" aca="1" ref="BT47" ca="1">AD47/INDIRECT(ADDRESS($BC47,COLUMN(AD47)))</f>
        <v>0.20096170767199176</v>
      </c>
      <c r="BU47" s="208" cm="1">
        <f t="array" aca="1" ref="BU47" ca="1">AE47/INDIRECT(ADDRESS($BC47,COLUMN(AE47)))</f>
        <v>0.18920875578924265</v>
      </c>
      <c r="BV47" s="208" cm="1">
        <f t="array" aca="1" ref="BV47" ca="1">AF47/INDIRECT(ADDRESS($BC47,COLUMN(AF47)))</f>
        <v>0.19078204291833464</v>
      </c>
      <c r="BW47" s="208" cm="1">
        <f t="array" aca="1" ref="BW47" ca="1">AG47/INDIRECT(ADDRESS($BC47,COLUMN(AG47)))</f>
        <v>0.19388979711266513</v>
      </c>
      <c r="BX47" s="208" cm="1">
        <f t="array" aca="1" ref="BX47" ca="1">AH47/INDIRECT(ADDRESS($BC47,COLUMN(AH47)))</f>
        <v>0.18688907916241504</v>
      </c>
      <c r="BY47" s="208" cm="1">
        <f t="array" aca="1" ref="BY47" ca="1">AI47/INDIRECT(ADDRESS($BC47,COLUMN(AI47)))</f>
        <v>0.18415768262367582</v>
      </c>
      <c r="BZ47" s="208" cm="1">
        <f t="array" aca="1" ref="BZ47" ca="1">AJ47/INDIRECT(ADDRESS($BC47,COLUMN(AJ47)))</f>
        <v>0.20678792983019609</v>
      </c>
      <c r="CA47" s="208" cm="1">
        <f t="array" aca="1" ref="CA47" ca="1">AK47/INDIRECT(ADDRESS($BC47,COLUMN(AK47)))</f>
        <v>0.19989765256324624</v>
      </c>
      <c r="CB47" s="208" cm="1">
        <f t="array" aca="1" ref="CB47" ca="1">AL47/INDIRECT(ADDRESS($BC47,COLUMN(AL47)))</f>
        <v>0.18406680668867689</v>
      </c>
      <c r="CC47" s="208" cm="1">
        <f t="array" aca="1" ref="CC47" ca="1">AM47/INDIRECT(ADDRESS($BC47,COLUMN(AM47)))</f>
        <v>0.17635243314831281</v>
      </c>
      <c r="CD47" s="8"/>
      <c r="CE47" s="288" t="str">
        <f t="shared" si="14"/>
        <v>Industry</v>
      </c>
      <c r="CF47" s="209" t="str">
        <f t="shared" ca="1" si="15"/>
        <v>28.87
(18.6%)</v>
      </c>
      <c r="CG47" s="209" t="str">
        <f t="shared" ca="1" si="16"/>
        <v>30.95
(20.1%)</v>
      </c>
      <c r="CH47" s="209" t="str">
        <f t="shared" ca="1" si="16"/>
        <v>30.51
(18.9%)</v>
      </c>
      <c r="CI47" s="209" t="str">
        <f t="shared" ca="1" si="16"/>
        <v>31.97
(19.1%)</v>
      </c>
      <c r="CJ47" s="209" t="str">
        <f t="shared" ca="1" si="16"/>
        <v>32.55
(19.4%)</v>
      </c>
      <c r="CK47" s="209" t="str">
        <f t="shared" ca="1" si="16"/>
        <v>32.08
(18.7%)</v>
      </c>
      <c r="CL47" s="209" t="str">
        <f t="shared" ca="1" si="16"/>
        <v>31.29
(18.4%)</v>
      </c>
      <c r="CM47" s="209" t="str">
        <f t="shared" ca="1" si="16"/>
        <v>32.25
(20.7%)</v>
      </c>
      <c r="CN47" s="209" t="str">
        <f t="shared" ca="1" si="16"/>
        <v>32.30
(20.0%)</v>
      </c>
      <c r="CO47" s="209" t="str">
        <f t="shared" ca="1" si="16"/>
        <v>30.86
(18.4%)</v>
      </c>
      <c r="CP47" s="209" t="str">
        <f t="shared" ca="1" si="16"/>
        <v>28.80
(17.6%)</v>
      </c>
    </row>
    <row r="48" spans="3:94">
      <c r="C48" s="36" t="str">
        <v>Agriculture &amp; Fisheries</v>
      </c>
      <c r="D48" s="7" t="s">
        <v>12</v>
      </c>
      <c r="F48" s="63">
        <v>4180.4605315122963</v>
      </c>
      <c r="G48" s="63">
        <v>4345.1523379728769</v>
      </c>
      <c r="H48" s="63">
        <v>4470.8674631349686</v>
      </c>
      <c r="I48" s="63">
        <v>4561.982057125736</v>
      </c>
      <c r="J48" s="63">
        <v>4968.1869907172031</v>
      </c>
      <c r="K48" s="63">
        <v>5598.0962943983441</v>
      </c>
      <c r="L48" s="63">
        <v>4893.8529018031722</v>
      </c>
      <c r="M48" s="63">
        <v>5004.2712451792477</v>
      </c>
      <c r="N48" s="63">
        <v>5144.081230750523</v>
      </c>
      <c r="O48" s="63">
        <v>5080.9703983220734</v>
      </c>
      <c r="P48" s="63">
        <v>5192.5069479893418</v>
      </c>
      <c r="Q48" s="63">
        <v>5390.2457442812711</v>
      </c>
      <c r="R48" s="63">
        <v>5262.2821627926487</v>
      </c>
      <c r="S48" s="63">
        <v>5300.3323396666083</v>
      </c>
      <c r="T48" s="63">
        <v>5238.3704509533964</v>
      </c>
      <c r="U48" s="63">
        <v>5446.233874454826</v>
      </c>
      <c r="V48" s="63">
        <v>5098.4308448026395</v>
      </c>
      <c r="W48" s="63">
        <v>4774.4902490904205</v>
      </c>
      <c r="X48" s="63">
        <v>4913.9355775677523</v>
      </c>
      <c r="Y48" s="63">
        <v>4364.8129957772171</v>
      </c>
      <c r="Z48" s="63">
        <v>4161.173183983542</v>
      </c>
      <c r="AA48" s="63">
        <v>3916.0644505275563</v>
      </c>
      <c r="AB48" s="63">
        <v>3861.7785086347285</v>
      </c>
      <c r="AC48" s="63">
        <v>3507.5640030054319</v>
      </c>
      <c r="AD48" s="63">
        <v>3270.5231287268043</v>
      </c>
      <c r="AE48" s="63">
        <v>3169.943835200339</v>
      </c>
      <c r="AF48" s="63">
        <v>3267.5899483057451</v>
      </c>
      <c r="AG48" s="63">
        <v>3358.0029462598159</v>
      </c>
      <c r="AH48" s="63">
        <v>3452.7133084810653</v>
      </c>
      <c r="AI48" s="63">
        <v>3418.3314825763041</v>
      </c>
      <c r="AJ48" s="63">
        <v>3442.7649994489939</v>
      </c>
      <c r="AK48" s="63">
        <v>3436.1601849235685</v>
      </c>
      <c r="AL48" s="63">
        <v>4201.048653366066</v>
      </c>
      <c r="AM48" s="63">
        <v>3770.8771955734464</v>
      </c>
      <c r="AP48" s="49" t="str">
        <f t="shared" si="8"/>
        <v>Agriculture &amp; Fisheries</v>
      </c>
      <c r="AQ48" s="70" cm="1">
        <f t="array" aca="1" ref="AQ48" ca="1">INDIRECT(ADDRESS(ROW(AP48),AQ$9))/1000</f>
        <v>3.7708771955734464</v>
      </c>
      <c r="AR48" s="71" cm="1">
        <f t="array" aca="1" ref="AR48" ca="1">INDIRECT(ADDRESS(ROW(AQ48),AR$9))/1000</f>
        <v>4.2010486533660663</v>
      </c>
      <c r="AS48" s="71" cm="1">
        <f t="array" aca="1" ref="AS48" ca="1">INDIRECT(ADDRESS(ROW(AR48),AS$9))/1000</f>
        <v>3.4527133084810653</v>
      </c>
      <c r="AT48" s="73" cm="1">
        <f t="array" aca="1" ref="AT48" ca="1">INDIRECT(ADDRESS(ROW(AS48),AT$9))/1000</f>
        <v>3.5075640030054318</v>
      </c>
      <c r="AU48" s="77" cm="1">
        <f t="array" aca="1" ref="AU48" ca="1">AQ48/INDIRECT(ADDRESS($BC48,COLUMN(AQ48)))</f>
        <v>2.3090487291544632E-2</v>
      </c>
      <c r="AV48" s="78" cm="1">
        <f t="array" aca="1" ref="AV48" ca="1">AR48/INDIRECT(ADDRESS($BC48,COLUMN(AR48)))</f>
        <v>2.5054900178678653E-2</v>
      </c>
      <c r="AW48" s="78" cm="1">
        <f t="array" aca="1" ref="AW48" ca="1">AS48/INDIRECT(ADDRESS($BC48,COLUMN(AS48)))</f>
        <v>2.0115479529653063E-2</v>
      </c>
      <c r="AX48" s="80" cm="1">
        <f t="array" aca="1" ref="AX48" ca="1">AT48/INDIRECT(ADDRESS($BC48,COLUMN(AT48)))</f>
        <v>2.2656914030515635E-2</v>
      </c>
      <c r="AY48" s="53">
        <f t="shared" ca="1" si="17"/>
        <v>-0.10239620944355107</v>
      </c>
      <c r="AZ48" s="53">
        <f t="shared" ca="1" si="9"/>
        <v>9.2148944515856521E-2</v>
      </c>
      <c r="BA48" s="53">
        <f t="shared" ca="1" si="9"/>
        <v>7.5070103451397169E-2</v>
      </c>
      <c r="BC48" s="36">
        <f>BC49</f>
        <v>49</v>
      </c>
      <c r="BE48" s="287" t="str">
        <f t="shared" si="10"/>
        <v>Agriculture &amp; Fisheries</v>
      </c>
      <c r="BF48" s="288">
        <f t="shared" si="11"/>
        <v>3.5075640030054318</v>
      </c>
      <c r="BG48" s="288">
        <f t="shared" si="12"/>
        <v>3.2705231287268042</v>
      </c>
      <c r="BH48" s="288">
        <f t="shared" si="12"/>
        <v>3.1699438352003391</v>
      </c>
      <c r="BI48" s="288">
        <f t="shared" si="12"/>
        <v>3.2675899483057451</v>
      </c>
      <c r="BJ48" s="288">
        <f t="shared" si="12"/>
        <v>3.3580029462598158</v>
      </c>
      <c r="BK48" s="288">
        <f t="shared" si="12"/>
        <v>3.4527133084810653</v>
      </c>
      <c r="BL48" s="288">
        <f t="shared" si="12"/>
        <v>3.418331482576304</v>
      </c>
      <c r="BM48" s="288">
        <f t="shared" si="12"/>
        <v>3.4427649994489937</v>
      </c>
      <c r="BN48" s="288">
        <f t="shared" si="12"/>
        <v>3.4361601849235686</v>
      </c>
      <c r="BO48" s="288">
        <f t="shared" si="12"/>
        <v>4.2010486533660663</v>
      </c>
      <c r="BP48" s="288">
        <f t="shared" si="12"/>
        <v>3.7708771955734464</v>
      </c>
      <c r="BQ48" s="8"/>
      <c r="BR48" s="288" t="str">
        <f t="shared" si="13"/>
        <v>Agriculture &amp; Fisheries</v>
      </c>
      <c r="BS48" s="208" cm="1">
        <f t="array" aca="1" ref="BS48" ca="1">AC48/INDIRECT(ADDRESS($BC48,COLUMN(AC48)))</f>
        <v>2.2656914030515635E-2</v>
      </c>
      <c r="BT48" s="208" cm="1">
        <f t="array" aca="1" ref="BT48" ca="1">AD48/INDIRECT(ADDRESS($BC48,COLUMN(AD48)))</f>
        <v>2.1235098703665183E-2</v>
      </c>
      <c r="BU48" s="208" cm="1">
        <f t="array" aca="1" ref="BU48" ca="1">AE48/INDIRECT(ADDRESS($BC48,COLUMN(AE48)))</f>
        <v>1.9657205274638875E-2</v>
      </c>
      <c r="BV48" s="208" cm="1">
        <f t="array" aca="1" ref="BV48" ca="1">AF48/INDIRECT(ADDRESS($BC48,COLUMN(AF48)))</f>
        <v>1.9499714634936494E-2</v>
      </c>
      <c r="BW48" s="208" cm="1">
        <f t="array" aca="1" ref="BW48" ca="1">AG48/INDIRECT(ADDRESS($BC48,COLUMN(AG48)))</f>
        <v>2.0000546406043946E-2</v>
      </c>
      <c r="BX48" s="208" cm="1">
        <f t="array" aca="1" ref="BX48" ca="1">AH48/INDIRECT(ADDRESS($BC48,COLUMN(AH48)))</f>
        <v>2.011547952965306E-2</v>
      </c>
      <c r="BY48" s="208" cm="1">
        <f t="array" aca="1" ref="BY48" ca="1">AI48/INDIRECT(ADDRESS($BC48,COLUMN(AI48)))</f>
        <v>2.0117491765987188E-2</v>
      </c>
      <c r="BZ48" s="208" cm="1">
        <f t="array" aca="1" ref="BZ48" ca="1">AJ48/INDIRECT(ADDRESS($BC48,COLUMN(AJ48)))</f>
        <v>2.2075153445325239E-2</v>
      </c>
      <c r="CA48" s="208" cm="1">
        <f t="array" aca="1" ref="CA48" ca="1">AK48/INDIRECT(ADDRESS($BC48,COLUMN(AK48)))</f>
        <v>2.1263890287809391E-2</v>
      </c>
      <c r="CB48" s="208" cm="1">
        <f t="array" aca="1" ref="CB48" ca="1">AL48/INDIRECT(ADDRESS($BC48,COLUMN(AL48)))</f>
        <v>2.505490017867865E-2</v>
      </c>
      <c r="CC48" s="208" cm="1">
        <f t="array" aca="1" ref="CC48" ca="1">AM48/INDIRECT(ADDRESS($BC48,COLUMN(AM48)))</f>
        <v>2.3090487291544635E-2</v>
      </c>
      <c r="CD48" s="8"/>
      <c r="CE48" s="288" t="str">
        <f t="shared" si="14"/>
        <v>Agriculture &amp; Fisheries</v>
      </c>
      <c r="CF48" s="209" t="str">
        <f t="shared" ca="1" si="15"/>
        <v>3.51
(2.3%)</v>
      </c>
      <c r="CG48" s="209" t="str">
        <f t="shared" ca="1" si="16"/>
        <v>3.27
(2.1%)</v>
      </c>
      <c r="CH48" s="209" t="str">
        <f t="shared" ca="1" si="16"/>
        <v>3.17
(2.0%)</v>
      </c>
      <c r="CI48" s="209" t="str">
        <f t="shared" ca="1" si="16"/>
        <v>3.27
(1.9%)</v>
      </c>
      <c r="CJ48" s="209" t="str">
        <f t="shared" ca="1" si="16"/>
        <v>3.36
(2.0%)</v>
      </c>
      <c r="CK48" s="209" t="str">
        <f t="shared" ca="1" si="16"/>
        <v>3.45
(2.0%)</v>
      </c>
      <c r="CL48" s="209" t="str">
        <f t="shared" ca="1" si="16"/>
        <v>3.42
(2.0%)</v>
      </c>
      <c r="CM48" s="209" t="str">
        <f t="shared" ca="1" si="16"/>
        <v>3.44
(2.2%)</v>
      </c>
      <c r="CN48" s="209" t="str">
        <f t="shared" ca="1" si="16"/>
        <v>3.44
(2.1%)</v>
      </c>
      <c r="CO48" s="209" t="str">
        <f t="shared" ca="1" si="16"/>
        <v>4.20
(2.5%)</v>
      </c>
      <c r="CP48" s="209" t="str">
        <f t="shared" ca="1" si="16"/>
        <v>3.77
(2.3%)</v>
      </c>
    </row>
    <row r="49" spans="2:94">
      <c r="C49" s="7" t="s">
        <v>47</v>
      </c>
      <c r="D49" s="7" t="s">
        <v>12</v>
      </c>
      <c r="F49" s="64">
        <f>SUM(_xlfn.ANCHORARRAY(F44))</f>
        <v>109538.45333025302</v>
      </c>
      <c r="G49" s="64">
        <f t="shared" ref="G49:AL49" si="18">SUM(_xlfn.ANCHORARRAY(G44))</f>
        <v>113222.36973281257</v>
      </c>
      <c r="H49" s="64">
        <f t="shared" si="18"/>
        <v>113195.75337723452</v>
      </c>
      <c r="I49" s="64">
        <f t="shared" si="18"/>
        <v>116835.57717248572</v>
      </c>
      <c r="J49" s="64">
        <f t="shared" si="18"/>
        <v>120935.65849389767</v>
      </c>
      <c r="K49" s="64">
        <f t="shared" si="18"/>
        <v>123803.37185946949</v>
      </c>
      <c r="L49" s="64">
        <f t="shared" si="18"/>
        <v>129966.7900432491</v>
      </c>
      <c r="M49" s="64">
        <f t="shared" si="18"/>
        <v>135245.50526290937</v>
      </c>
      <c r="N49" s="64">
        <f t="shared" si="18"/>
        <v>145769.41482814253</v>
      </c>
      <c r="O49" s="64">
        <f t="shared" si="18"/>
        <v>154468.41210669078</v>
      </c>
      <c r="P49" s="64">
        <f t="shared" si="18"/>
        <v>164026.3646741274</v>
      </c>
      <c r="Q49" s="64">
        <f t="shared" si="18"/>
        <v>172688.20956494176</v>
      </c>
      <c r="R49" s="64">
        <f t="shared" si="18"/>
        <v>171782.78746654736</v>
      </c>
      <c r="S49" s="64">
        <f t="shared" si="18"/>
        <v>172496.58570174716</v>
      </c>
      <c r="T49" s="64">
        <f t="shared" si="18"/>
        <v>175547.21440462695</v>
      </c>
      <c r="U49" s="64">
        <f t="shared" si="18"/>
        <v>184412.80411088539</v>
      </c>
      <c r="V49" s="64">
        <f t="shared" si="18"/>
        <v>187299.38012474787</v>
      </c>
      <c r="W49" s="64">
        <f t="shared" si="18"/>
        <v>189101.03613519922</v>
      </c>
      <c r="X49" s="64">
        <f t="shared" si="18"/>
        <v>188750.61180423756</v>
      </c>
      <c r="Y49" s="64">
        <f t="shared" si="18"/>
        <v>171793.77828614987</v>
      </c>
      <c r="Z49" s="64">
        <f t="shared" si="18"/>
        <v>172191.99414780599</v>
      </c>
      <c r="AA49" s="64">
        <f t="shared" si="18"/>
        <v>158224.31916678816</v>
      </c>
      <c r="AB49" s="64">
        <f t="shared" si="18"/>
        <v>155483.70292197081</v>
      </c>
      <c r="AC49" s="64">
        <f t="shared" si="18"/>
        <v>154812.08068677151</v>
      </c>
      <c r="AD49" s="64">
        <f t="shared" si="18"/>
        <v>154014.9718335103</v>
      </c>
      <c r="AE49" s="64">
        <f t="shared" si="18"/>
        <v>161261.16560883168</v>
      </c>
      <c r="AF49" s="64">
        <f t="shared" si="18"/>
        <v>167571.16755192899</v>
      </c>
      <c r="AG49" s="64">
        <f t="shared" si="18"/>
        <v>167895.56035554429</v>
      </c>
      <c r="AH49" s="64">
        <f t="shared" si="18"/>
        <v>171644.59357736303</v>
      </c>
      <c r="AI49" s="64">
        <f t="shared" si="18"/>
        <v>169918.37363918824</v>
      </c>
      <c r="AJ49" s="64">
        <f t="shared" si="18"/>
        <v>155956.5603009683</v>
      </c>
      <c r="AK49" s="64">
        <f t="shared" si="18"/>
        <v>161596.0268048186</v>
      </c>
      <c r="AL49" s="64">
        <f t="shared" si="18"/>
        <v>167673.73341766879</v>
      </c>
      <c r="AM49" s="64">
        <f>SUM(_xlfn.ANCHORARRAY(AM44))</f>
        <v>163308.68846385417</v>
      </c>
      <c r="AP49" s="52" t="str">
        <f t="shared" si="8"/>
        <v>Total</v>
      </c>
      <c r="AQ49" s="75" cm="1">
        <f t="array" aca="1" ref="AQ49" ca="1">INDIRECT(ADDRESS(ROW(AP49),AQ$9))/1000</f>
        <v>163.30868846385417</v>
      </c>
      <c r="AR49" s="74" cm="1">
        <f t="array" aca="1" ref="AR49" ca="1">INDIRECT(ADDRESS(ROW(AQ49),AR$9))/1000</f>
        <v>167.67373341766879</v>
      </c>
      <c r="AS49" s="74" cm="1">
        <f t="array" aca="1" ref="AS49" ca="1">INDIRECT(ADDRESS(ROW(AR49),AS$9))/1000</f>
        <v>171.64459357736303</v>
      </c>
      <c r="AT49" s="76" cm="1">
        <f t="array" aca="1" ref="AT49" ca="1">INDIRECT(ADDRESS(ROW(AS49),AT$9))/1000</f>
        <v>154.81208068677151</v>
      </c>
      <c r="AU49" s="81" cm="1">
        <f t="array" aca="1" ref="AU49" ca="1">AQ49/INDIRECT(ADDRESS($BC49,COLUMN(AQ49)))</f>
        <v>1</v>
      </c>
      <c r="AV49" s="82" cm="1">
        <f t="array" aca="1" ref="AV49" ca="1">AR49/INDIRECT(ADDRESS($BC49,COLUMN(AR49)))</f>
        <v>1</v>
      </c>
      <c r="AW49" s="82" cm="1">
        <f t="array" aca="1" ref="AW49" ca="1">AS49/INDIRECT(ADDRESS($BC49,COLUMN(AS49)))</f>
        <v>1</v>
      </c>
      <c r="AX49" s="83" cm="1">
        <f t="array" aca="1" ref="AX49" ca="1">AT49/INDIRECT(ADDRESS($BC49,COLUMN(AT49)))</f>
        <v>1</v>
      </c>
      <c r="AY49" s="54">
        <f t="shared" ca="1" si="17"/>
        <v>-2.6032968103247629E-2</v>
      </c>
      <c r="AZ49" s="54">
        <f t="shared" ca="1" si="17"/>
        <v>-4.8564915094466574E-2</v>
      </c>
      <c r="BA49" s="54">
        <f t="shared" ca="1" si="17"/>
        <v>5.488336400744908E-2</v>
      </c>
      <c r="BC49" s="62">
        <f>ROW(AP49)</f>
        <v>49</v>
      </c>
      <c r="BE49" s="52" t="str">
        <f t="shared" si="10"/>
        <v>Total</v>
      </c>
      <c r="BF49" s="74">
        <f t="shared" si="11"/>
        <v>154.81208068677151</v>
      </c>
      <c r="BG49" s="74">
        <f t="shared" si="12"/>
        <v>154.01497183351029</v>
      </c>
      <c r="BH49" s="74">
        <f t="shared" si="12"/>
        <v>161.26116560883167</v>
      </c>
      <c r="BI49" s="74">
        <f t="shared" si="12"/>
        <v>167.57116755192899</v>
      </c>
      <c r="BJ49" s="74">
        <f t="shared" si="12"/>
        <v>167.89556035554429</v>
      </c>
      <c r="BK49" s="74">
        <f t="shared" si="12"/>
        <v>171.64459357736303</v>
      </c>
      <c r="BL49" s="74">
        <f t="shared" si="12"/>
        <v>169.91837363918825</v>
      </c>
      <c r="BM49" s="74">
        <f t="shared" si="12"/>
        <v>155.95656030096831</v>
      </c>
      <c r="BN49" s="74">
        <f t="shared" si="12"/>
        <v>161.59602680481859</v>
      </c>
      <c r="BO49" s="74">
        <f t="shared" si="12"/>
        <v>167.67373341766879</v>
      </c>
      <c r="BP49" s="74">
        <f t="shared" si="12"/>
        <v>163.30868846385417</v>
      </c>
      <c r="BQ49" s="58"/>
      <c r="BR49" s="74" t="str">
        <f t="shared" si="13"/>
        <v>Total</v>
      </c>
      <c r="BS49" s="133" cm="1">
        <f t="array" aca="1" ref="BS49" ca="1">AC49/INDIRECT(ADDRESS($BC49,COLUMN(AC49)))</f>
        <v>1</v>
      </c>
      <c r="BT49" s="133" cm="1">
        <f t="array" aca="1" ref="BT49" ca="1">AD49/INDIRECT(ADDRESS($BC49,COLUMN(AD49)))</f>
        <v>1</v>
      </c>
      <c r="BU49" s="133" cm="1">
        <f t="array" aca="1" ref="BU49" ca="1">AE49/INDIRECT(ADDRESS($BC49,COLUMN(AE49)))</f>
        <v>1</v>
      </c>
      <c r="BV49" s="133" cm="1">
        <f t="array" aca="1" ref="BV49" ca="1">AF49/INDIRECT(ADDRESS($BC49,COLUMN(AF49)))</f>
        <v>1</v>
      </c>
      <c r="BW49" s="133" cm="1">
        <f t="array" aca="1" ref="BW49" ca="1">AG49/INDIRECT(ADDRESS($BC49,COLUMN(AG49)))</f>
        <v>1</v>
      </c>
      <c r="BX49" s="133" cm="1">
        <f t="array" aca="1" ref="BX49" ca="1">AH49/INDIRECT(ADDRESS($BC49,COLUMN(AH49)))</f>
        <v>1</v>
      </c>
      <c r="BY49" s="133" cm="1">
        <f t="array" aca="1" ref="BY49" ca="1">AI49/INDIRECT(ADDRESS($BC49,COLUMN(AI49)))</f>
        <v>1</v>
      </c>
      <c r="BZ49" s="133" cm="1">
        <f t="array" aca="1" ref="BZ49" ca="1">AJ49/INDIRECT(ADDRESS($BC49,COLUMN(AJ49)))</f>
        <v>1</v>
      </c>
      <c r="CA49" s="133" cm="1">
        <f t="array" aca="1" ref="CA49" ca="1">AK49/INDIRECT(ADDRESS($BC49,COLUMN(AK49)))</f>
        <v>1</v>
      </c>
      <c r="CB49" s="133" cm="1">
        <f t="array" aca="1" ref="CB49" ca="1">AL49/INDIRECT(ADDRESS($BC49,COLUMN(AL49)))</f>
        <v>1</v>
      </c>
      <c r="CC49" s="133" cm="1">
        <f t="array" aca="1" ref="CC49" ca="1">AM49/INDIRECT(ADDRESS($BC49,COLUMN(AM49)))</f>
        <v>1</v>
      </c>
      <c r="CD49" s="58"/>
      <c r="CE49" s="74" t="str">
        <f t="shared" si="14"/>
        <v>Total</v>
      </c>
      <c r="CF49" s="196" t="str">
        <f t="shared" ca="1" si="15"/>
        <v>154.81
(100%)</v>
      </c>
      <c r="CG49" s="196" t="str">
        <f t="shared" ca="1" si="16"/>
        <v>154.01
(100%)</v>
      </c>
      <c r="CH49" s="196" t="str">
        <f t="shared" ca="1" si="16"/>
        <v>161.26
(100%)</v>
      </c>
      <c r="CI49" s="196" t="str">
        <f t="shared" ca="1" si="16"/>
        <v>167.57
(100%)</v>
      </c>
      <c r="CJ49" s="196" t="str">
        <f t="shared" ca="1" si="16"/>
        <v>167.90
(100%)</v>
      </c>
      <c r="CK49" s="196" t="str">
        <f t="shared" ca="1" si="16"/>
        <v>171.64
(100%)</v>
      </c>
      <c r="CL49" s="196" t="str">
        <f t="shared" ca="1" si="16"/>
        <v>169.92
(100%)</v>
      </c>
      <c r="CM49" s="196" t="str">
        <f t="shared" ca="1" si="16"/>
        <v>155.96
(100%)</v>
      </c>
      <c r="CN49" s="196" t="str">
        <f t="shared" ca="1" si="16"/>
        <v>161.60
(100%)</v>
      </c>
      <c r="CO49" s="196" t="str">
        <f t="shared" ca="1" si="16"/>
        <v>167.67
(100%)</v>
      </c>
      <c r="CP49" s="196" t="str">
        <f t="shared" ca="1" si="16"/>
        <v>163.31
(100%)</v>
      </c>
    </row>
    <row r="51" spans="2:94" s="27" customFormat="1" ht="20" thickBot="1">
      <c r="B51" s="116" t="s">
        <v>425</v>
      </c>
      <c r="C51" s="29" t="s">
        <v>394</v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</row>
    <row r="52" spans="2:94" ht="15" thickTop="1"/>
    <row r="53" spans="2:94">
      <c r="B53" s="27"/>
    </row>
    <row r="75" spans="3:53" s="27" customFormat="1" ht="15" thickBot="1">
      <c r="C75" s="28" t="s">
        <v>394</v>
      </c>
      <c r="D75" s="28" t="s">
        <v>49</v>
      </c>
      <c r="E75" s="28" t="s">
        <v>62</v>
      </c>
      <c r="F75" s="28">
        <v>1990</v>
      </c>
      <c r="G75" s="28">
        <v>1991</v>
      </c>
      <c r="H75" s="28">
        <v>1992</v>
      </c>
      <c r="I75" s="28">
        <v>1993</v>
      </c>
      <c r="J75" s="28">
        <v>1994</v>
      </c>
      <c r="K75" s="28">
        <v>1995</v>
      </c>
      <c r="L75" s="28">
        <v>1996</v>
      </c>
      <c r="M75" s="28">
        <v>1997</v>
      </c>
      <c r="N75" s="28">
        <v>1998</v>
      </c>
      <c r="O75" s="28">
        <v>1999</v>
      </c>
      <c r="P75" s="28">
        <v>2000</v>
      </c>
      <c r="Q75" s="28">
        <v>2001</v>
      </c>
      <c r="R75" s="28">
        <v>2002</v>
      </c>
      <c r="S75" s="28">
        <v>2003</v>
      </c>
      <c r="T75" s="28">
        <v>2004</v>
      </c>
      <c r="U75" s="28">
        <v>2005</v>
      </c>
      <c r="V75" s="28">
        <v>2006</v>
      </c>
      <c r="W75" s="28">
        <v>2007</v>
      </c>
      <c r="X75" s="28">
        <v>2008</v>
      </c>
      <c r="Y75" s="28">
        <v>2009</v>
      </c>
      <c r="Z75" s="28">
        <v>2010</v>
      </c>
      <c r="AA75" s="28">
        <v>2011</v>
      </c>
      <c r="AB75" s="28">
        <v>2012</v>
      </c>
      <c r="AC75" s="28">
        <v>2013</v>
      </c>
      <c r="AD75" s="28">
        <v>2014</v>
      </c>
      <c r="AE75" s="28">
        <v>2015</v>
      </c>
      <c r="AF75" s="28">
        <v>2016</v>
      </c>
      <c r="AG75" s="28">
        <v>2017</v>
      </c>
      <c r="AH75" s="28">
        <v>2018</v>
      </c>
      <c r="AI75" s="28">
        <v>2019</v>
      </c>
      <c r="AJ75" s="28">
        <v>2020</v>
      </c>
      <c r="AK75" s="28">
        <v>2021</v>
      </c>
      <c r="AL75" s="28">
        <f>AK75+1</f>
        <v>2022</v>
      </c>
      <c r="AM75" s="28">
        <f>AL75+1</f>
        <v>2023</v>
      </c>
    </row>
    <row r="76" spans="3:53">
      <c r="C76" s="7" t="s">
        <v>439</v>
      </c>
      <c r="D76" s="261" t="s">
        <v>438</v>
      </c>
      <c r="K76" s="69">
        <v>31727</v>
      </c>
      <c r="L76" s="69">
        <v>34443</v>
      </c>
      <c r="M76" s="69">
        <v>39737</v>
      </c>
      <c r="N76" s="69">
        <v>44491</v>
      </c>
      <c r="O76" s="69">
        <v>50008</v>
      </c>
      <c r="P76" s="69">
        <v>56186</v>
      </c>
      <c r="Q76" s="69">
        <v>58944</v>
      </c>
      <c r="R76" s="69">
        <v>64286</v>
      </c>
      <c r="S76" s="69">
        <v>65010</v>
      </c>
      <c r="T76" s="69">
        <v>66196</v>
      </c>
      <c r="U76" s="69">
        <v>70571</v>
      </c>
      <c r="V76" s="69">
        <v>72519</v>
      </c>
      <c r="W76" s="69">
        <v>75724</v>
      </c>
      <c r="X76" s="69">
        <v>69785</v>
      </c>
      <c r="Y76" s="69">
        <v>62433</v>
      </c>
      <c r="Z76" s="69">
        <v>61350</v>
      </c>
      <c r="AA76" s="69">
        <v>63372</v>
      </c>
      <c r="AB76" s="69">
        <v>60226</v>
      </c>
      <c r="AC76" s="69">
        <v>59154</v>
      </c>
      <c r="AD76" s="69">
        <v>65811</v>
      </c>
      <c r="AE76" s="69">
        <v>108086</v>
      </c>
      <c r="AF76" s="69">
        <v>107534</v>
      </c>
      <c r="AG76" s="69">
        <v>112014</v>
      </c>
      <c r="AH76" s="69">
        <v>123748</v>
      </c>
      <c r="AI76" s="69">
        <v>126629</v>
      </c>
      <c r="AJ76" s="69">
        <v>151087</v>
      </c>
      <c r="AK76" s="69">
        <v>183039</v>
      </c>
      <c r="AL76" s="69">
        <v>211925</v>
      </c>
      <c r="AM76" s="69">
        <v>168283</v>
      </c>
    </row>
    <row r="77" spans="3:53">
      <c r="C77" s="7" t="s">
        <v>394</v>
      </c>
      <c r="D77" s="261" t="s">
        <v>383</v>
      </c>
      <c r="K77" s="141">
        <v>6.186911102607854E-2</v>
      </c>
      <c r="L77" s="141">
        <v>5.6925866754925343E-2</v>
      </c>
      <c r="M77" s="141">
        <v>5.2654031825441545E-2</v>
      </c>
      <c r="N77" s="141">
        <v>4.8194265820201546E-2</v>
      </c>
      <c r="O77" s="141">
        <v>4.4276884802273639E-2</v>
      </c>
      <c r="P77" s="141">
        <v>4.4128839356726172E-2</v>
      </c>
      <c r="Q77" s="141">
        <v>4.1568033035302925E-2</v>
      </c>
      <c r="R77" s="141">
        <v>3.6668880460952409E-2</v>
      </c>
      <c r="S77" s="141">
        <v>3.6872681555823239E-2</v>
      </c>
      <c r="T77" s="141">
        <v>3.6100661050980511E-2</v>
      </c>
      <c r="U77" s="141">
        <v>3.5215396805766776E-2</v>
      </c>
      <c r="V77" s="141">
        <v>3.2908957453303557E-2</v>
      </c>
      <c r="W77" s="141">
        <v>3.0888544686790018E-2</v>
      </c>
      <c r="X77" s="141">
        <v>3.2457420236159849E-2</v>
      </c>
      <c r="Y77" s="141">
        <v>3.0451734158041335E-2</v>
      </c>
      <c r="Z77" s="141">
        <v>3.1285366598349171E-2</v>
      </c>
      <c r="AA77" s="141">
        <v>2.7999766983873204E-2</v>
      </c>
      <c r="AB77" s="141">
        <v>2.9924571405592539E-2</v>
      </c>
      <c r="AC77" s="141">
        <v>3.1692753980624426E-2</v>
      </c>
      <c r="AD77" s="141">
        <v>3.0710884495571748E-2</v>
      </c>
      <c r="AE77" s="141">
        <v>1.8579159755137107E-2</v>
      </c>
      <c r="AF77" s="141">
        <v>1.9413905050571389E-2</v>
      </c>
      <c r="AG77" s="141">
        <v>1.9305743615809008E-2</v>
      </c>
      <c r="AH77" s="141">
        <v>1.7972615226434455E-2</v>
      </c>
      <c r="AI77" s="141">
        <v>1.7347044879435149E-2</v>
      </c>
      <c r="AJ77" s="141">
        <v>1.4950305010891354E-2</v>
      </c>
      <c r="AK77" s="141">
        <v>1.2206776425538442E-2</v>
      </c>
      <c r="AL77" s="141">
        <v>1.0057966734049326E-2</v>
      </c>
      <c r="AM77" s="141">
        <v>1.2270080287497759E-2</v>
      </c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</row>
    <row r="78" spans="3:53">
      <c r="C78" s="7" t="s">
        <v>394</v>
      </c>
      <c r="D78" s="261" t="s">
        <v>413</v>
      </c>
      <c r="K78" s="7">
        <f t="shared" ref="K78:AL78" si="19">K77*cnv_kt_gwh</f>
        <v>0.71953776123329349</v>
      </c>
      <c r="L78" s="7">
        <f t="shared" si="19"/>
        <v>0.66204783035978176</v>
      </c>
      <c r="M78" s="7">
        <f t="shared" si="19"/>
        <v>0.61236639012988525</v>
      </c>
      <c r="N78" s="7">
        <f t="shared" si="19"/>
        <v>0.56049931148894405</v>
      </c>
      <c r="O78" s="7">
        <f t="shared" si="19"/>
        <v>0.51494017025044247</v>
      </c>
      <c r="P78" s="7">
        <f t="shared" si="19"/>
        <v>0.51321840171872546</v>
      </c>
      <c r="Q78" s="7">
        <f t="shared" si="19"/>
        <v>0.48343622420057303</v>
      </c>
      <c r="R78" s="7">
        <f t="shared" si="19"/>
        <v>0.42645907976087655</v>
      </c>
      <c r="S78" s="7">
        <f t="shared" si="19"/>
        <v>0.4288292864942243</v>
      </c>
      <c r="T78" s="7">
        <f t="shared" si="19"/>
        <v>0.41985068802290337</v>
      </c>
      <c r="U78" s="7">
        <f t="shared" si="19"/>
        <v>0.40955506485106763</v>
      </c>
      <c r="V78" s="7">
        <f t="shared" si="19"/>
        <v>0.3827311751819204</v>
      </c>
      <c r="W78" s="7">
        <f t="shared" si="19"/>
        <v>0.35923377470736795</v>
      </c>
      <c r="X78" s="7">
        <f t="shared" si="19"/>
        <v>0.37747979734653908</v>
      </c>
      <c r="Y78" s="7">
        <f t="shared" si="19"/>
        <v>0.35415366825802075</v>
      </c>
      <c r="Z78" s="7">
        <f t="shared" si="19"/>
        <v>0.36384881353880089</v>
      </c>
      <c r="AA78" s="7">
        <f t="shared" si="19"/>
        <v>0.3256372900224454</v>
      </c>
      <c r="AB78" s="7">
        <f t="shared" si="19"/>
        <v>0.34802276544704125</v>
      </c>
      <c r="AC78" s="7">
        <f t="shared" si="19"/>
        <v>0.36858672879466209</v>
      </c>
      <c r="AD78" s="7">
        <f t="shared" si="19"/>
        <v>0.35716758668349946</v>
      </c>
      <c r="AE78" s="7">
        <f t="shared" si="19"/>
        <v>0.21607562795224458</v>
      </c>
      <c r="AF78" s="7">
        <f t="shared" si="19"/>
        <v>0.22578371573814526</v>
      </c>
      <c r="AG78" s="7">
        <f t="shared" si="19"/>
        <v>0.22452579825185878</v>
      </c>
      <c r="AH78" s="7">
        <f t="shared" si="19"/>
        <v>0.20902151508343272</v>
      </c>
      <c r="AI78" s="7">
        <f t="shared" si="19"/>
        <v>0.20174613194783078</v>
      </c>
      <c r="AJ78" s="7">
        <f t="shared" si="19"/>
        <v>0.17387204727666647</v>
      </c>
      <c r="AK78" s="7">
        <f t="shared" si="19"/>
        <v>0.14196480982901208</v>
      </c>
      <c r="AL78" s="7">
        <f t="shared" si="19"/>
        <v>0.11697415311699368</v>
      </c>
      <c r="AM78" s="7">
        <f>AM77*cnv_kt_gwh</f>
        <v>0.14270103374359894</v>
      </c>
      <c r="AQ78" s="144"/>
      <c r="AR78" s="144"/>
      <c r="AS78" s="144"/>
      <c r="AT78" s="144"/>
      <c r="AU78" s="144"/>
      <c r="AV78" s="144"/>
      <c r="AW78" s="144"/>
      <c r="AX78" s="144"/>
      <c r="AY78" s="144"/>
      <c r="AZ78" s="144"/>
      <c r="BA78" s="144"/>
    </row>
    <row r="81" spans="2:39" s="27" customFormat="1" ht="20" thickBot="1">
      <c r="B81" s="116" t="s">
        <v>424</v>
      </c>
      <c r="C81" s="29" t="s">
        <v>179</v>
      </c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</row>
    <row r="82" spans="2:39" ht="15" thickTop="1"/>
    <row r="84" spans="2:39" s="27" customFormat="1" ht="17.5" thickBot="1">
      <c r="B84" s="118" t="s">
        <v>421</v>
      </c>
      <c r="C84" s="118" t="s">
        <v>422</v>
      </c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  <c r="AA84" s="118"/>
      <c r="AB84" s="118"/>
      <c r="AC84" s="118"/>
      <c r="AD84" s="118"/>
      <c r="AE84" s="118"/>
      <c r="AF84" s="118"/>
      <c r="AG84" s="118"/>
      <c r="AH84" s="118"/>
      <c r="AI84" s="118"/>
      <c r="AJ84" s="118"/>
      <c r="AK84" s="118"/>
      <c r="AL84" s="118"/>
      <c r="AM84" s="118"/>
    </row>
    <row r="85" spans="2:39" ht="15" thickTop="1"/>
    <row r="106" spans="3:39" s="27" customFormat="1" ht="15" thickBot="1">
      <c r="C106" s="28" t="s">
        <v>440</v>
      </c>
      <c r="D106" s="28" t="s">
        <v>49</v>
      </c>
      <c r="E106" s="28" t="s">
        <v>62</v>
      </c>
      <c r="F106" s="28">
        <v>1990</v>
      </c>
      <c r="G106" s="28">
        <v>1991</v>
      </c>
      <c r="H106" s="28">
        <v>1992</v>
      </c>
      <c r="I106" s="28">
        <v>1993</v>
      </c>
      <c r="J106" s="28">
        <v>1994</v>
      </c>
      <c r="K106" s="28">
        <v>1995</v>
      </c>
      <c r="L106" s="28">
        <v>1996</v>
      </c>
      <c r="M106" s="28">
        <v>1997</v>
      </c>
      <c r="N106" s="28">
        <v>1998</v>
      </c>
      <c r="O106" s="28">
        <v>1999</v>
      </c>
      <c r="P106" s="28">
        <v>2000</v>
      </c>
      <c r="Q106" s="28">
        <v>2001</v>
      </c>
      <c r="R106" s="28">
        <v>2002</v>
      </c>
      <c r="S106" s="28">
        <v>2003</v>
      </c>
      <c r="T106" s="28">
        <v>2004</v>
      </c>
      <c r="U106" s="28">
        <v>2005</v>
      </c>
      <c r="V106" s="28">
        <v>2006</v>
      </c>
      <c r="W106" s="28">
        <v>2007</v>
      </c>
      <c r="X106" s="28">
        <v>2008</v>
      </c>
      <c r="Y106" s="28">
        <v>2009</v>
      </c>
      <c r="Z106" s="28">
        <v>2010</v>
      </c>
      <c r="AA106" s="28">
        <v>2011</v>
      </c>
      <c r="AB106" s="28">
        <v>2012</v>
      </c>
      <c r="AC106" s="28">
        <v>2013</v>
      </c>
      <c r="AD106" s="28">
        <v>2014</v>
      </c>
      <c r="AE106" s="28">
        <v>2015</v>
      </c>
      <c r="AF106" s="28">
        <v>2016</v>
      </c>
      <c r="AG106" s="28">
        <v>2017</v>
      </c>
      <c r="AH106" s="28">
        <v>2018</v>
      </c>
      <c r="AI106" s="28">
        <v>2019</v>
      </c>
      <c r="AJ106" s="28">
        <v>2020</v>
      </c>
      <c r="AK106" s="28">
        <v>2021</v>
      </c>
      <c r="AL106" s="28">
        <f>AK106+1</f>
        <v>2022</v>
      </c>
      <c r="AM106" s="28">
        <f>AL106+1</f>
        <v>2023</v>
      </c>
    </row>
    <row r="107" spans="3:39">
      <c r="C107" s="7" t="s">
        <v>447</v>
      </c>
      <c r="D107" s="7" t="s">
        <v>441</v>
      </c>
      <c r="P107" s="145">
        <v>18.747602609145197</v>
      </c>
      <c r="Q107" s="145">
        <v>19.800666359998072</v>
      </c>
      <c r="R107" s="145">
        <v>20.476815705689582</v>
      </c>
      <c r="S107" s="145">
        <v>21.078054888277343</v>
      </c>
      <c r="T107" s="145">
        <v>21.642036273150122</v>
      </c>
      <c r="U107" s="145">
        <v>22.429518948436229</v>
      </c>
      <c r="V107" s="145">
        <v>23.004153316524228</v>
      </c>
      <c r="W107" s="145">
        <v>23.365492387829047</v>
      </c>
      <c r="X107" s="145">
        <v>22.824451690789513</v>
      </c>
      <c r="Y107" s="145">
        <v>21.373555678047218</v>
      </c>
      <c r="Z107" s="145">
        <v>19.740862763318972</v>
      </c>
      <c r="AA107" s="145">
        <v>18.72340718270447</v>
      </c>
      <c r="AB107" s="145">
        <v>17.619548770724897</v>
      </c>
      <c r="AC107" s="145">
        <v>16.94571985319028</v>
      </c>
      <c r="AD107" s="145">
        <v>16.162522476592191</v>
      </c>
      <c r="AE107" s="145">
        <v>15.108919326967728</v>
      </c>
      <c r="AF107" s="145">
        <v>13.622676577588747</v>
      </c>
      <c r="AG107" s="145">
        <v>12.254592809795016</v>
      </c>
      <c r="AH107" s="145">
        <v>11.218511894225035</v>
      </c>
      <c r="AI107" s="7">
        <v>10.469508669476493</v>
      </c>
      <c r="AJ107" s="146">
        <v>7.370084562053929</v>
      </c>
      <c r="AK107" s="146">
        <v>7.3313202268780131</v>
      </c>
      <c r="AL107" s="145">
        <v>9.0843028626564752</v>
      </c>
      <c r="AM107" s="145">
        <v>9.5752591471796968</v>
      </c>
    </row>
    <row r="108" spans="3:39">
      <c r="C108" s="7" t="s">
        <v>448</v>
      </c>
      <c r="D108" s="7" t="s">
        <v>441</v>
      </c>
      <c r="P108" s="145">
        <v>4.385843428527588</v>
      </c>
      <c r="Q108" s="145">
        <v>4.543301822089914</v>
      </c>
      <c r="R108" s="145">
        <v>4.8037662436956454</v>
      </c>
      <c r="S108" s="145">
        <v>4.996373278113575</v>
      </c>
      <c r="T108" s="145">
        <v>5.3707066368482597</v>
      </c>
      <c r="U108" s="145">
        <v>5.9430911745409727</v>
      </c>
      <c r="V108" s="145">
        <v>6.8906504205972681</v>
      </c>
      <c r="W108" s="145">
        <v>7.9067786315194208</v>
      </c>
      <c r="X108" s="145">
        <v>8.8792243537782571</v>
      </c>
      <c r="Y108" s="145">
        <v>9.7127487814825919</v>
      </c>
      <c r="Z108" s="145">
        <v>10.960302745151786</v>
      </c>
      <c r="AA108" s="145">
        <v>12.886246156517366</v>
      </c>
      <c r="AB108" s="145">
        <v>14.454250210398509</v>
      </c>
      <c r="AC108" s="145">
        <v>16.219093040917535</v>
      </c>
      <c r="AD108" s="145">
        <v>18.230919310608158</v>
      </c>
      <c r="AE108" s="145">
        <v>19.775694529102338</v>
      </c>
      <c r="AF108" s="145">
        <v>21.276218742841184</v>
      </c>
      <c r="AG108" s="145">
        <v>22.653036867415302</v>
      </c>
      <c r="AH108" s="145">
        <v>23.982428805254706</v>
      </c>
      <c r="AI108" s="7">
        <v>25.219154674299581</v>
      </c>
      <c r="AJ108" s="146">
        <v>21.739330160954339</v>
      </c>
      <c r="AK108" s="146">
        <v>23.299923626212497</v>
      </c>
      <c r="AL108" s="145">
        <v>24.224294371973969</v>
      </c>
      <c r="AM108" s="145">
        <v>25.002668811909963</v>
      </c>
    </row>
    <row r="109" spans="3:39">
      <c r="C109" s="7" t="s">
        <v>442</v>
      </c>
      <c r="D109" s="7" t="s">
        <v>441</v>
      </c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>
        <v>0.15059198183423628</v>
      </c>
      <c r="AF109" s="145">
        <v>0.1987666427349111</v>
      </c>
      <c r="AG109" s="145">
        <v>0.29047856430847546</v>
      </c>
      <c r="AH109" s="145">
        <v>0.43120063469002312</v>
      </c>
      <c r="AI109" s="145">
        <v>0.61874157411424058</v>
      </c>
      <c r="AJ109" s="145">
        <v>0.71971211324821416</v>
      </c>
      <c r="AK109" s="145">
        <v>1.0215770693572113</v>
      </c>
      <c r="AL109" s="145">
        <v>1.4922611665621941</v>
      </c>
      <c r="AM109" s="145">
        <v>1.9443077320153064</v>
      </c>
    </row>
    <row r="110" spans="3:39">
      <c r="C110" s="7" t="s">
        <v>443</v>
      </c>
      <c r="D110" s="7" t="s">
        <v>441</v>
      </c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>
        <v>2.9367063865383819E-3</v>
      </c>
      <c r="AF110" s="145">
        <v>7.952079705011484E-3</v>
      </c>
      <c r="AG110" s="145">
        <v>1.3564797622372624E-2</v>
      </c>
      <c r="AH110" s="145">
        <v>1.7830509507209488E-2</v>
      </c>
      <c r="AI110" s="145">
        <v>2.0864737232105891E-2</v>
      </c>
      <c r="AJ110" s="145">
        <v>2.6625785670132466E-2</v>
      </c>
      <c r="AK110" s="145">
        <v>6.833163193097555E-2</v>
      </c>
      <c r="AL110" s="145">
        <v>9.3961817715277354E-2</v>
      </c>
      <c r="AM110" s="145">
        <v>0.15062850191831764</v>
      </c>
    </row>
    <row r="111" spans="3:39">
      <c r="C111" s="7" t="s">
        <v>444</v>
      </c>
      <c r="D111" s="7" t="s">
        <v>441</v>
      </c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>
        <v>2.7787929501676446E-3</v>
      </c>
      <c r="AF111" s="145">
        <v>9.6418459452704639E-3</v>
      </c>
      <c r="AG111" s="145">
        <v>1.9398665883395581E-2</v>
      </c>
      <c r="AH111" s="145">
        <v>6.1431259820664594E-2</v>
      </c>
      <c r="AI111" s="145">
        <v>0.13498403285009258</v>
      </c>
      <c r="AJ111" s="145">
        <v>0.22177606255908508</v>
      </c>
      <c r="AK111" s="145">
        <v>0.44914499185801715</v>
      </c>
      <c r="AL111" s="145">
        <v>0.70689611367544958</v>
      </c>
      <c r="AM111" s="145">
        <v>0.95522098745533746</v>
      </c>
    </row>
    <row r="112" spans="3:39">
      <c r="C112" s="7" t="s">
        <v>445</v>
      </c>
      <c r="D112" s="7" t="s">
        <v>441</v>
      </c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>
        <v>2.1808136530398402E-5</v>
      </c>
      <c r="AF112" s="145">
        <v>2.5995685413733946E-4</v>
      </c>
      <c r="AG112" s="145">
        <v>3.3639836420022045E-4</v>
      </c>
      <c r="AH112" s="145">
        <v>7.4589634559088199E-4</v>
      </c>
      <c r="AI112" s="145">
        <v>1.2886226519470303E-3</v>
      </c>
      <c r="AJ112" s="145">
        <v>3.8324544885609572E-3</v>
      </c>
      <c r="AK112" s="145">
        <v>1.4155127624869432E-2</v>
      </c>
      <c r="AL112" s="145">
        <v>3.3280067824279704E-2</v>
      </c>
      <c r="AM112" s="145">
        <v>4.3836968042970735E-2</v>
      </c>
    </row>
    <row r="113" spans="2:39">
      <c r="C113" s="7" t="s">
        <v>446</v>
      </c>
      <c r="D113" s="7" t="s">
        <v>441</v>
      </c>
      <c r="Y113" s="145">
        <v>1.0123338207237287E-4</v>
      </c>
      <c r="Z113" s="145">
        <v>2.4131487089101944E-4</v>
      </c>
      <c r="AA113" s="145">
        <v>9.7464654036029266E-4</v>
      </c>
      <c r="AB113" s="145">
        <v>2.5486436090761603E-3</v>
      </c>
      <c r="AC113" s="145">
        <v>3.1342515870562784E-3</v>
      </c>
      <c r="AD113" s="145">
        <v>7.1751905130110934E-3</v>
      </c>
      <c r="AE113" s="145">
        <v>1.5383569398363587E-2</v>
      </c>
      <c r="AF113" s="145">
        <v>2.4157327563114804E-2</v>
      </c>
      <c r="AG113" s="145">
        <v>3.972778135082318E-2</v>
      </c>
      <c r="AH113" s="145">
        <v>6.6104883175550161E-2</v>
      </c>
      <c r="AI113" s="145">
        <v>0.12389728757724405</v>
      </c>
      <c r="AJ113" s="145">
        <v>0.14888484479367192</v>
      </c>
      <c r="AK113" s="145">
        <v>0.29701389848872256</v>
      </c>
      <c r="AL113" s="145">
        <v>0.54262743594634222</v>
      </c>
      <c r="AM113" s="145">
        <v>0.89501346715631414</v>
      </c>
    </row>
    <row r="117" spans="2:39" s="27" customFormat="1" ht="20.5" thickBot="1">
      <c r="B117" s="118" t="s">
        <v>423</v>
      </c>
      <c r="C117" s="118" t="s">
        <v>783</v>
      </c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18"/>
      <c r="AA117" s="118"/>
      <c r="AB117" s="118"/>
      <c r="AC117" s="118"/>
      <c r="AD117" s="118"/>
      <c r="AE117" s="118"/>
      <c r="AF117" s="118"/>
      <c r="AG117" s="118"/>
      <c r="AH117" s="118"/>
      <c r="AI117" s="118"/>
      <c r="AJ117" s="118"/>
      <c r="AK117" s="118"/>
      <c r="AL117" s="118"/>
      <c r="AM117" s="118"/>
    </row>
    <row r="118" spans="2:39" ht="15" thickTop="1"/>
    <row r="141" spans="3:39" s="27" customFormat="1" ht="15" thickBot="1">
      <c r="C141" s="28" t="s">
        <v>395</v>
      </c>
      <c r="D141" s="28" t="s">
        <v>49</v>
      </c>
      <c r="E141" s="28" t="s">
        <v>62</v>
      </c>
      <c r="F141" s="28">
        <v>1990</v>
      </c>
      <c r="G141" s="28">
        <v>1991</v>
      </c>
      <c r="H141" s="28">
        <v>1992</v>
      </c>
      <c r="I141" s="28">
        <v>1993</v>
      </c>
      <c r="J141" s="28">
        <v>1994</v>
      </c>
      <c r="K141" s="28">
        <v>1995</v>
      </c>
      <c r="L141" s="28">
        <v>1996</v>
      </c>
      <c r="M141" s="28">
        <v>1997</v>
      </c>
      <c r="N141" s="28">
        <v>1998</v>
      </c>
      <c r="O141" s="28">
        <v>1999</v>
      </c>
      <c r="P141" s="28">
        <v>2000</v>
      </c>
      <c r="Q141" s="28">
        <v>2001</v>
      </c>
      <c r="R141" s="28">
        <v>2002</v>
      </c>
      <c r="S141" s="28">
        <v>2003</v>
      </c>
      <c r="T141" s="28">
        <v>2004</v>
      </c>
      <c r="U141" s="28">
        <v>2005</v>
      </c>
      <c r="V141" s="28">
        <v>2006</v>
      </c>
      <c r="W141" s="28">
        <v>2007</v>
      </c>
      <c r="X141" s="28">
        <v>2008</v>
      </c>
      <c r="Y141" s="28">
        <v>2009</v>
      </c>
      <c r="Z141" s="28">
        <v>2010</v>
      </c>
      <c r="AA141" s="28">
        <v>2011</v>
      </c>
      <c r="AB141" s="28">
        <v>2012</v>
      </c>
      <c r="AC141" s="28">
        <v>2013</v>
      </c>
      <c r="AD141" s="28">
        <v>2014</v>
      </c>
      <c r="AE141" s="28">
        <v>2015</v>
      </c>
      <c r="AF141" s="28">
        <v>2016</v>
      </c>
      <c r="AG141" s="28">
        <v>2017</v>
      </c>
      <c r="AH141" s="28">
        <v>2018</v>
      </c>
      <c r="AI141" s="28">
        <v>2019</v>
      </c>
      <c r="AJ141" s="28">
        <v>2020</v>
      </c>
      <c r="AK141" s="28">
        <v>2021</v>
      </c>
      <c r="AL141" s="28">
        <f>AK141+1</f>
        <v>2022</v>
      </c>
      <c r="AM141" s="28">
        <f>AL141+1</f>
        <v>2023</v>
      </c>
    </row>
    <row r="142" spans="3:39">
      <c r="C142" s="7" t="s">
        <v>450</v>
      </c>
      <c r="D142" s="7" t="s">
        <v>449</v>
      </c>
      <c r="P142" s="8">
        <v>166.10460962284904</v>
      </c>
      <c r="Q142" s="8">
        <v>167.65985290324204</v>
      </c>
      <c r="R142" s="8">
        <v>167.1545980102178</v>
      </c>
      <c r="S142" s="8">
        <v>166.71177574360917</v>
      </c>
      <c r="T142" s="8">
        <v>167.87119629516951</v>
      </c>
      <c r="U142" s="8">
        <v>166.11205030283867</v>
      </c>
      <c r="V142" s="8">
        <v>161.69489838190103</v>
      </c>
      <c r="W142" s="8">
        <v>163.96654744371975</v>
      </c>
      <c r="X142" s="8">
        <v>158.16720059650001</v>
      </c>
      <c r="Y142" s="8">
        <v>144.04211150649999</v>
      </c>
      <c r="Z142" s="8">
        <v>132.82005150000001</v>
      </c>
      <c r="AA142" s="8">
        <v>128.03099746017099</v>
      </c>
      <c r="AB142" s="8">
        <v>125.131441364325</v>
      </c>
      <c r="AC142" s="8">
        <v>120.930605106681</v>
      </c>
      <c r="AD142" s="8">
        <v>117.474104978048</v>
      </c>
      <c r="AE142" s="8">
        <v>114.877234516215</v>
      </c>
      <c r="AF142" s="8">
        <v>112.393439271312</v>
      </c>
      <c r="AG142" s="8">
        <v>112.72131030658301</v>
      </c>
      <c r="AH142" s="8">
        <v>114.024880526685</v>
      </c>
      <c r="AI142" s="8">
        <v>117.475536856707</v>
      </c>
      <c r="AJ142" s="8">
        <v>110.967176230891</v>
      </c>
    </row>
    <row r="143" spans="3:39">
      <c r="C143" s="7" t="s">
        <v>451</v>
      </c>
      <c r="D143" s="7" t="s">
        <v>449</v>
      </c>
      <c r="AK143" s="8">
        <v>122.224939909196</v>
      </c>
      <c r="AL143" s="8">
        <v>117.939055896184</v>
      </c>
      <c r="AM143" s="284">
        <v>114.33222981631801</v>
      </c>
    </row>
    <row r="145" spans="2:39" s="27" customFormat="1" ht="17.5" thickBot="1">
      <c r="B145" s="118" t="s">
        <v>427</v>
      </c>
      <c r="C145" s="118" t="s">
        <v>428</v>
      </c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  <c r="AI145" s="118"/>
      <c r="AJ145" s="118"/>
      <c r="AK145" s="118"/>
      <c r="AL145" s="118"/>
      <c r="AM145" s="118"/>
    </row>
    <row r="146" spans="2:39" ht="15" thickTop="1"/>
    <row r="167" spans="3:39" s="27" customFormat="1" ht="15" thickBot="1">
      <c r="C167" s="28" t="s">
        <v>452</v>
      </c>
      <c r="D167" s="28" t="s">
        <v>49</v>
      </c>
      <c r="E167" s="28" t="s">
        <v>62</v>
      </c>
      <c r="F167" s="28">
        <v>1990</v>
      </c>
      <c r="G167" s="28">
        <v>1991</v>
      </c>
      <c r="H167" s="28">
        <v>1992</v>
      </c>
      <c r="I167" s="28">
        <v>1993</v>
      </c>
      <c r="J167" s="28">
        <v>1994</v>
      </c>
      <c r="K167" s="28">
        <v>1995</v>
      </c>
      <c r="L167" s="28">
        <v>1996</v>
      </c>
      <c r="M167" s="28">
        <v>1997</v>
      </c>
      <c r="N167" s="28">
        <v>1998</v>
      </c>
      <c r="O167" s="28">
        <v>1999</v>
      </c>
      <c r="P167" s="28">
        <v>2000</v>
      </c>
      <c r="Q167" s="28">
        <v>2001</v>
      </c>
      <c r="R167" s="28">
        <v>2002</v>
      </c>
      <c r="S167" s="28">
        <v>2003</v>
      </c>
      <c r="T167" s="28">
        <v>2004</v>
      </c>
      <c r="U167" s="28">
        <v>2005</v>
      </c>
      <c r="V167" s="28">
        <v>2006</v>
      </c>
      <c r="W167" s="28">
        <v>2007</v>
      </c>
      <c r="X167" s="28">
        <v>2008</v>
      </c>
      <c r="Y167" s="28">
        <v>2009</v>
      </c>
      <c r="Z167" s="28">
        <v>2010</v>
      </c>
      <c r="AA167" s="28">
        <v>2011</v>
      </c>
      <c r="AB167" s="28">
        <v>2012</v>
      </c>
      <c r="AC167" s="28">
        <v>2013</v>
      </c>
      <c r="AD167" s="28">
        <v>2014</v>
      </c>
      <c r="AE167" s="28">
        <v>2015</v>
      </c>
      <c r="AF167" s="28">
        <v>2016</v>
      </c>
      <c r="AG167" s="28">
        <v>2017</v>
      </c>
      <c r="AH167" s="28">
        <v>2018</v>
      </c>
      <c r="AI167" s="28">
        <v>2019</v>
      </c>
      <c r="AJ167" s="28">
        <v>2020</v>
      </c>
      <c r="AK167" s="28">
        <v>2021</v>
      </c>
      <c r="AL167" s="28">
        <f>AK167+1</f>
        <v>2022</v>
      </c>
      <c r="AM167" s="28">
        <f>AL167+1</f>
        <v>2023</v>
      </c>
    </row>
    <row r="168" spans="3:39">
      <c r="C168" s="7" t="s">
        <v>456</v>
      </c>
      <c r="P168" s="37">
        <v>225269</v>
      </c>
      <c r="Q168" s="37">
        <v>160908</v>
      </c>
      <c r="R168" s="37">
        <v>150485</v>
      </c>
      <c r="S168" s="37">
        <v>142992</v>
      </c>
      <c r="T168" s="37">
        <v>149635</v>
      </c>
      <c r="U168" s="37">
        <v>166270</v>
      </c>
      <c r="V168" s="37">
        <v>173273</v>
      </c>
      <c r="W168" s="37">
        <v>180754</v>
      </c>
      <c r="X168" s="37">
        <v>146470</v>
      </c>
      <c r="Y168" s="37">
        <v>54432</v>
      </c>
      <c r="Z168" s="37">
        <v>84907</v>
      </c>
      <c r="AA168" s="37">
        <v>86932</v>
      </c>
      <c r="AB168" s="37">
        <v>76256</v>
      </c>
      <c r="AC168" s="37">
        <v>71348</v>
      </c>
      <c r="AD168" s="37">
        <v>92361</v>
      </c>
      <c r="AE168" s="37">
        <v>121110</v>
      </c>
      <c r="AF168" s="37">
        <v>141931</v>
      </c>
      <c r="AG168" s="37">
        <v>127045</v>
      </c>
      <c r="AH168" s="37">
        <v>121157</v>
      </c>
      <c r="AI168" s="37">
        <v>113305</v>
      </c>
      <c r="AJ168" s="37">
        <v>84309</v>
      </c>
      <c r="AK168" s="37">
        <v>101853</v>
      </c>
      <c r="AL168" s="37">
        <v>101349</v>
      </c>
      <c r="AM168" s="37">
        <v>117424</v>
      </c>
    </row>
    <row r="169" spans="3:39">
      <c r="C169" s="7" t="s">
        <v>455</v>
      </c>
      <c r="P169" s="37">
        <v>24003</v>
      </c>
      <c r="Q169" s="37">
        <v>15237</v>
      </c>
      <c r="R169" s="37">
        <v>13352</v>
      </c>
      <c r="S169" s="37">
        <v>13472</v>
      </c>
      <c r="T169" s="37">
        <v>21391</v>
      </c>
      <c r="U169" s="37">
        <v>38207</v>
      </c>
      <c r="V169" s="37">
        <v>54244</v>
      </c>
      <c r="W169" s="37">
        <v>58719</v>
      </c>
      <c r="X169" s="37">
        <v>60091</v>
      </c>
      <c r="Y169" s="37">
        <v>49464</v>
      </c>
      <c r="Z169" s="37">
        <v>39103</v>
      </c>
      <c r="AA169" s="37">
        <v>41152</v>
      </c>
      <c r="AB169" s="37">
        <v>38472</v>
      </c>
      <c r="AC169" s="37">
        <v>49762</v>
      </c>
      <c r="AD169" s="37">
        <v>52863</v>
      </c>
      <c r="AE169" s="37">
        <v>47217</v>
      </c>
      <c r="AF169" s="37">
        <v>70138</v>
      </c>
      <c r="AG169" s="37">
        <v>92508</v>
      </c>
      <c r="AH169" s="37">
        <v>99456</v>
      </c>
      <c r="AI169" s="37">
        <v>108895</v>
      </c>
      <c r="AJ169" s="37">
        <v>78541</v>
      </c>
      <c r="AK169" s="37">
        <v>68042</v>
      </c>
      <c r="AL169" s="37">
        <v>46567</v>
      </c>
      <c r="AM169" s="37">
        <v>41897</v>
      </c>
    </row>
    <row r="170" spans="3:39">
      <c r="C170" s="7" t="s">
        <v>453</v>
      </c>
      <c r="P170" s="37">
        <f>SUM(P168:P169)</f>
        <v>249272</v>
      </c>
      <c r="Q170" s="37">
        <f t="shared" ref="Q170:AL170" si="20">SUM(Q168:Q169)</f>
        <v>176145</v>
      </c>
      <c r="R170" s="37">
        <f t="shared" si="20"/>
        <v>163837</v>
      </c>
      <c r="S170" s="37">
        <f t="shared" si="20"/>
        <v>156464</v>
      </c>
      <c r="T170" s="37">
        <f t="shared" si="20"/>
        <v>171026</v>
      </c>
      <c r="U170" s="37">
        <f t="shared" si="20"/>
        <v>204477</v>
      </c>
      <c r="V170" s="37">
        <f t="shared" si="20"/>
        <v>227517</v>
      </c>
      <c r="W170" s="37">
        <f t="shared" si="20"/>
        <v>239473</v>
      </c>
      <c r="X170" s="37">
        <f t="shared" si="20"/>
        <v>206561</v>
      </c>
      <c r="Y170" s="37">
        <f t="shared" si="20"/>
        <v>103896</v>
      </c>
      <c r="Z170" s="37">
        <f t="shared" si="20"/>
        <v>124010</v>
      </c>
      <c r="AA170" s="37">
        <f t="shared" si="20"/>
        <v>128084</v>
      </c>
      <c r="AB170" s="37">
        <f t="shared" si="20"/>
        <v>114728</v>
      </c>
      <c r="AC170" s="37">
        <f t="shared" si="20"/>
        <v>121110</v>
      </c>
      <c r="AD170" s="37">
        <f t="shared" si="20"/>
        <v>145224</v>
      </c>
      <c r="AE170" s="37">
        <f t="shared" si="20"/>
        <v>168327</v>
      </c>
      <c r="AF170" s="37">
        <f t="shared" si="20"/>
        <v>212069</v>
      </c>
      <c r="AG170" s="37">
        <f t="shared" si="20"/>
        <v>219553</v>
      </c>
      <c r="AH170" s="37">
        <f t="shared" si="20"/>
        <v>220613</v>
      </c>
      <c r="AI170" s="37">
        <f t="shared" si="20"/>
        <v>222200</v>
      </c>
      <c r="AJ170" s="37">
        <f t="shared" si="20"/>
        <v>162850</v>
      </c>
      <c r="AK170" s="37">
        <f t="shared" si="20"/>
        <v>169895</v>
      </c>
      <c r="AL170" s="37">
        <f t="shared" si="20"/>
        <v>147916</v>
      </c>
      <c r="AM170" s="37">
        <f>SUM(AM168:AM169)</f>
        <v>159321</v>
      </c>
    </row>
    <row r="190" spans="3:94">
      <c r="AP190" s="60"/>
      <c r="AQ190" s="305" t="s">
        <v>458</v>
      </c>
      <c r="AR190" s="305"/>
      <c r="AS190" s="305"/>
      <c r="AT190" s="306"/>
      <c r="AU190" s="307" t="s">
        <v>84</v>
      </c>
      <c r="AV190" s="305"/>
      <c r="AW190" s="305"/>
      <c r="AX190" s="306"/>
      <c r="AY190" s="305" t="str">
        <f>"Change to "&amp;year_latest&amp;" (%)"</f>
        <v>Change to 2023 (%)</v>
      </c>
      <c r="AZ190" s="308"/>
      <c r="BA190" s="308"/>
    </row>
    <row r="191" spans="3:94" s="27" customFormat="1" ht="15" thickBot="1">
      <c r="C191" s="28" t="s">
        <v>454</v>
      </c>
      <c r="D191" s="28" t="s">
        <v>49</v>
      </c>
      <c r="E191" s="28" t="s">
        <v>62</v>
      </c>
      <c r="F191" s="28">
        <v>1990</v>
      </c>
      <c r="G191" s="28">
        <v>1991</v>
      </c>
      <c r="H191" s="28">
        <v>1992</v>
      </c>
      <c r="I191" s="28">
        <v>1993</v>
      </c>
      <c r="J191" s="28">
        <v>1994</v>
      </c>
      <c r="K191" s="28">
        <v>1995</v>
      </c>
      <c r="L191" s="28">
        <v>1996</v>
      </c>
      <c r="M191" s="28">
        <v>1997</v>
      </c>
      <c r="N191" s="28">
        <v>1998</v>
      </c>
      <c r="O191" s="28">
        <v>1999</v>
      </c>
      <c r="P191" s="28">
        <v>2000</v>
      </c>
      <c r="Q191" s="28">
        <v>2001</v>
      </c>
      <c r="R191" s="28">
        <v>2002</v>
      </c>
      <c r="S191" s="28">
        <v>2003</v>
      </c>
      <c r="T191" s="28">
        <v>2004</v>
      </c>
      <c r="U191" s="28">
        <v>2005</v>
      </c>
      <c r="V191" s="28">
        <v>2006</v>
      </c>
      <c r="W191" s="28">
        <v>2007</v>
      </c>
      <c r="X191" s="28">
        <v>2008</v>
      </c>
      <c r="Y191" s="28">
        <v>2009</v>
      </c>
      <c r="Z191" s="28">
        <v>2010</v>
      </c>
      <c r="AA191" s="28">
        <v>2011</v>
      </c>
      <c r="AB191" s="28">
        <v>2012</v>
      </c>
      <c r="AC191" s="28">
        <v>2013</v>
      </c>
      <c r="AD191" s="28">
        <v>2014</v>
      </c>
      <c r="AE191" s="28">
        <v>2015</v>
      </c>
      <c r="AF191" s="28">
        <v>2016</v>
      </c>
      <c r="AG191" s="28">
        <v>2017</v>
      </c>
      <c r="AH191" s="28">
        <v>2018</v>
      </c>
      <c r="AI191" s="28">
        <v>2019</v>
      </c>
      <c r="AJ191" s="28">
        <v>2020</v>
      </c>
      <c r="AK191" s="28">
        <v>2021</v>
      </c>
      <c r="AL191" s="28">
        <f>AK191+1</f>
        <v>2022</v>
      </c>
      <c r="AM191" s="28">
        <f>AL191+1</f>
        <v>2023</v>
      </c>
      <c r="AP191" s="59"/>
      <c r="AQ191" s="28">
        <f>year_latest</f>
        <v>2023</v>
      </c>
      <c r="AR191" s="28">
        <f>AQ191-1</f>
        <v>2022</v>
      </c>
      <c r="AS191" s="28">
        <f>year_cb_baseline</f>
        <v>2018</v>
      </c>
      <c r="AT191" s="59">
        <f>AQ191-10</f>
        <v>2013</v>
      </c>
      <c r="AU191" s="28">
        <f>AQ191</f>
        <v>2023</v>
      </c>
      <c r="AV191" s="28">
        <f>AR191</f>
        <v>2022</v>
      </c>
      <c r="AW191" s="28">
        <f>AS191</f>
        <v>2018</v>
      </c>
      <c r="AX191" s="59">
        <f>AT191</f>
        <v>2013</v>
      </c>
      <c r="AY191" s="28">
        <f>AV191</f>
        <v>2022</v>
      </c>
      <c r="AZ191" s="28">
        <f>AW191</f>
        <v>2018</v>
      </c>
      <c r="BA191" s="28">
        <f>AX191</f>
        <v>2013</v>
      </c>
      <c r="BC191" s="7"/>
      <c r="BE191" s="182"/>
      <c r="BF191" s="183">
        <f>BF$8</f>
        <v>2013</v>
      </c>
      <c r="BG191" s="183">
        <f t="shared" ref="BG191:BP191" si="21">BG$8</f>
        <v>2014</v>
      </c>
      <c r="BH191" s="183">
        <f t="shared" si="21"/>
        <v>2015</v>
      </c>
      <c r="BI191" s="183">
        <f t="shared" si="21"/>
        <v>2016</v>
      </c>
      <c r="BJ191" s="183">
        <f t="shared" si="21"/>
        <v>2017</v>
      </c>
      <c r="BK191" s="183">
        <f t="shared" si="21"/>
        <v>2018</v>
      </c>
      <c r="BL191" s="183">
        <f t="shared" si="21"/>
        <v>2019</v>
      </c>
      <c r="BM191" s="183">
        <f t="shared" si="21"/>
        <v>2020</v>
      </c>
      <c r="BN191" s="183">
        <f t="shared" si="21"/>
        <v>2021</v>
      </c>
      <c r="BO191" s="183">
        <f t="shared" si="21"/>
        <v>2022</v>
      </c>
      <c r="BP191" s="183">
        <f t="shared" si="21"/>
        <v>2023</v>
      </c>
      <c r="BQ191" s="8"/>
      <c r="BR191" s="183"/>
      <c r="BS191" s="183">
        <f>BF191</f>
        <v>2013</v>
      </c>
      <c r="BT191" s="183">
        <f t="shared" ref="BT191:CC191" si="22">BG191</f>
        <v>2014</v>
      </c>
      <c r="BU191" s="183">
        <f t="shared" si="22"/>
        <v>2015</v>
      </c>
      <c r="BV191" s="183">
        <f t="shared" si="22"/>
        <v>2016</v>
      </c>
      <c r="BW191" s="183">
        <f t="shared" si="22"/>
        <v>2017</v>
      </c>
      <c r="BX191" s="183">
        <f t="shared" si="22"/>
        <v>2018</v>
      </c>
      <c r="BY191" s="183">
        <f t="shared" si="22"/>
        <v>2019</v>
      </c>
      <c r="BZ191" s="183">
        <f t="shared" si="22"/>
        <v>2020</v>
      </c>
      <c r="CA191" s="183">
        <f t="shared" si="22"/>
        <v>2021</v>
      </c>
      <c r="CB191" s="183">
        <f t="shared" si="22"/>
        <v>2022</v>
      </c>
      <c r="CC191" s="183">
        <f t="shared" si="22"/>
        <v>2023</v>
      </c>
      <c r="CD191" s="199"/>
      <c r="CE191" s="183"/>
      <c r="CF191" s="188">
        <f>BS191</f>
        <v>2013</v>
      </c>
      <c r="CG191" s="188">
        <f t="shared" ref="CG191:CP191" si="23">BT191</f>
        <v>2014</v>
      </c>
      <c r="CH191" s="188">
        <f t="shared" si="23"/>
        <v>2015</v>
      </c>
      <c r="CI191" s="188">
        <f t="shared" si="23"/>
        <v>2016</v>
      </c>
      <c r="CJ191" s="188">
        <f t="shared" si="23"/>
        <v>2017</v>
      </c>
      <c r="CK191" s="188">
        <f t="shared" si="23"/>
        <v>2018</v>
      </c>
      <c r="CL191" s="188">
        <f t="shared" si="23"/>
        <v>2019</v>
      </c>
      <c r="CM191" s="188">
        <f t="shared" si="23"/>
        <v>2020</v>
      </c>
      <c r="CN191" s="188">
        <f t="shared" si="23"/>
        <v>2021</v>
      </c>
      <c r="CO191" s="188">
        <f t="shared" si="23"/>
        <v>2022</v>
      </c>
      <c r="CP191" s="188">
        <f t="shared" si="23"/>
        <v>2023</v>
      </c>
    </row>
    <row r="192" spans="3:94">
      <c r="C192" s="7" t="s">
        <v>456</v>
      </c>
      <c r="Z192" s="37">
        <v>23</v>
      </c>
      <c r="AA192" s="37">
        <v>48</v>
      </c>
      <c r="AB192" s="37">
        <v>163</v>
      </c>
      <c r="AC192" s="37">
        <v>51</v>
      </c>
      <c r="AD192" s="37">
        <v>222</v>
      </c>
      <c r="AE192" s="37">
        <v>476</v>
      </c>
      <c r="AF192" s="37">
        <v>392</v>
      </c>
      <c r="AG192" s="37">
        <v>623</v>
      </c>
      <c r="AH192" s="37">
        <v>1222</v>
      </c>
      <c r="AI192" s="37">
        <v>3443</v>
      </c>
      <c r="AJ192" s="37">
        <v>3940</v>
      </c>
      <c r="AK192" s="37">
        <v>8554</v>
      </c>
      <c r="AL192" s="37">
        <v>15462</v>
      </c>
      <c r="AM192" s="37">
        <v>22493</v>
      </c>
      <c r="AP192" s="49" t="str">
        <f>C192</f>
        <v>New imports</v>
      </c>
      <c r="AQ192" s="136" cm="1">
        <f t="array" aca="1" ref="AQ192" ca="1">INDIRECT(ADDRESS(ROW(AP192),AQ$9))</f>
        <v>22493</v>
      </c>
      <c r="AR192" s="137" cm="1">
        <f t="array" aca="1" ref="AR192" ca="1">INDIRECT(ADDRESS(ROW(AQ192),AR$9))</f>
        <v>15462</v>
      </c>
      <c r="AS192" s="137" cm="1">
        <f t="array" aca="1" ref="AS192" ca="1">INDIRECT(ADDRESS(ROW(AR192),AS$9))</f>
        <v>1222</v>
      </c>
      <c r="AT192" s="138" cm="1">
        <f t="array" aca="1" ref="AT192" ca="1">INDIRECT(ADDRESS(ROW(AS192),AT$9))</f>
        <v>51</v>
      </c>
      <c r="AU192" s="77" cm="1">
        <f t="array" aca="1" ref="AU192" ca="1">AQ192/INDIRECT(ADDRESS($BC192,COLUMN(AQ192)))</f>
        <v>0.93545435641505514</v>
      </c>
      <c r="AV192" s="78" cm="1">
        <f t="array" aca="1" ref="AV192" ca="1">AR192/INDIRECT(ADDRESS($BC192,COLUMN(AR192)))</f>
        <v>0.97263634648046804</v>
      </c>
      <c r="AW192" s="78" cm="1">
        <f t="array" aca="1" ref="AW192" ca="1">AS192/INDIRECT(ADDRESS($BC192,COLUMN(AS192)))</f>
        <v>0.63579604578563997</v>
      </c>
      <c r="AX192" s="79" cm="1">
        <f t="array" aca="1" ref="AX192" ca="1">AT192/INDIRECT(ADDRESS($BC192,COLUMN(AT192)))</f>
        <v>0.76119402985074625</v>
      </c>
      <c r="AY192" s="92">
        <f t="shared" ref="AY192:BA193" ca="1" si="24">IFERROR(($AQ192-AR192)/AR192,"-")</f>
        <v>0.45472771957056007</v>
      </c>
      <c r="AZ192" s="92">
        <f t="shared" ca="1" si="24"/>
        <v>17.406710310965629</v>
      </c>
      <c r="BA192" s="92">
        <f t="shared" ca="1" si="24"/>
        <v>440.03921568627453</v>
      </c>
      <c r="BC192" s="100">
        <f>BC193</f>
        <v>194</v>
      </c>
      <c r="BE192" s="287" t="str">
        <f>AP192</f>
        <v>New imports</v>
      </c>
      <c r="BF192" s="289">
        <f>AC192</f>
        <v>51</v>
      </c>
      <c r="BG192" s="289">
        <f t="shared" ref="BG192:BP194" si="25">AD192</f>
        <v>222</v>
      </c>
      <c r="BH192" s="289">
        <f t="shared" si="25"/>
        <v>476</v>
      </c>
      <c r="BI192" s="289">
        <f t="shared" si="25"/>
        <v>392</v>
      </c>
      <c r="BJ192" s="289">
        <f t="shared" si="25"/>
        <v>623</v>
      </c>
      <c r="BK192" s="289">
        <f t="shared" si="25"/>
        <v>1222</v>
      </c>
      <c r="BL192" s="289">
        <f t="shared" si="25"/>
        <v>3443</v>
      </c>
      <c r="BM192" s="289">
        <f t="shared" si="25"/>
        <v>3940</v>
      </c>
      <c r="BN192" s="289">
        <f t="shared" si="25"/>
        <v>8554</v>
      </c>
      <c r="BO192" s="289">
        <f t="shared" si="25"/>
        <v>15462</v>
      </c>
      <c r="BP192" s="289">
        <f t="shared" si="25"/>
        <v>22493</v>
      </c>
      <c r="BQ192" s="8"/>
      <c r="BR192" s="288" t="str">
        <f>BE192</f>
        <v>New imports</v>
      </c>
      <c r="BS192" s="208" cm="1">
        <f t="array" aca="1" ref="BS192" ca="1">AC192/INDIRECT(ADDRESS($BC192,COLUMN(AC192)))</f>
        <v>0.76119402985074625</v>
      </c>
      <c r="BT192" s="208" cm="1">
        <f t="array" aca="1" ref="BT192" ca="1">AD192/INDIRECT(ADDRESS($BC192,COLUMN(AD192)))</f>
        <v>0.81318681318681318</v>
      </c>
      <c r="BU192" s="208" cm="1">
        <f t="array" aca="1" ref="BU192" ca="1">AE192/INDIRECT(ADDRESS($BC192,COLUMN(AE192)))</f>
        <v>0.83362521891418562</v>
      </c>
      <c r="BV192" s="208" cm="1">
        <f t="array" aca="1" ref="BV192" ca="1">AF192/INDIRECT(ADDRESS($BC192,COLUMN(AF192)))</f>
        <v>0.64473684210526316</v>
      </c>
      <c r="BW192" s="208" cm="1">
        <f t="array" aca="1" ref="BW192" ca="1">AG192/INDIRECT(ADDRESS($BC192,COLUMN(AG192)))</f>
        <v>0.57051282051282048</v>
      </c>
      <c r="BX192" s="208" cm="1">
        <f t="array" aca="1" ref="BX192" ca="1">AH192/INDIRECT(ADDRESS($BC192,COLUMN(AH192)))</f>
        <v>0.63579604578563997</v>
      </c>
      <c r="BY192" s="208" cm="1">
        <f t="array" aca="1" ref="BY192" ca="1">AI192/INDIRECT(ADDRESS($BC192,COLUMN(AI192)))</f>
        <v>0.84928465712876167</v>
      </c>
      <c r="BZ192" s="208" cm="1">
        <f t="array" aca="1" ref="BZ192" ca="1">AJ192/INDIRECT(ADDRESS($BC192,COLUMN(AJ192)))</f>
        <v>0.90201465201465203</v>
      </c>
      <c r="CA192" s="208" cm="1">
        <f t="array" aca="1" ref="CA192" ca="1">AK192/INDIRECT(ADDRESS($BC192,COLUMN(AK192)))</f>
        <v>0.9494949494949495</v>
      </c>
      <c r="CB192" s="208" cm="1">
        <f t="array" aca="1" ref="CB192" ca="1">AL192/INDIRECT(ADDRESS($BC192,COLUMN(AL192)))</f>
        <v>0.97263634648046804</v>
      </c>
      <c r="CC192" s="208" cm="1">
        <f t="array" aca="1" ref="CC192" ca="1">AM192/INDIRECT(ADDRESS($BC192,COLUMN(AM192)))</f>
        <v>0.93545435641505514</v>
      </c>
      <c r="CD192" s="8"/>
      <c r="CE192" s="288" t="str">
        <f>BR192</f>
        <v>New imports</v>
      </c>
      <c r="CF192" s="209" t="str">
        <f ca="1">TEXT(BF192,"#,##0.00;-#,##0.00;0") &amp; CHAR(10) &amp; IF(BS192&lt;&gt;1,TEXT(BS192,"(#,##0.0%);(-#,##0.0%);(0%)"),"(100%)")</f>
        <v>51.00
(76.1%)</v>
      </c>
      <c r="CG192" s="209" t="str">
        <f t="shared" ref="CG192:CP194" ca="1" si="26">TEXT(BG192,"#,##0.00;-#,##0.00;0") &amp; CHAR(10) &amp; IF(BT192&lt;&gt;1,TEXT(BT192,"(#,##0.0%);(-#,##0.0%);(0%)"),"(100%)")</f>
        <v>222.00
(81.3%)</v>
      </c>
      <c r="CH192" s="209" t="str">
        <f t="shared" ca="1" si="26"/>
        <v>476.00
(83.4%)</v>
      </c>
      <c r="CI192" s="209" t="str">
        <f t="shared" ca="1" si="26"/>
        <v>392.00
(64.5%)</v>
      </c>
      <c r="CJ192" s="209" t="str">
        <f t="shared" ca="1" si="26"/>
        <v>623.00
(57.1%)</v>
      </c>
      <c r="CK192" s="209" t="str">
        <f t="shared" ca="1" si="26"/>
        <v>1,222.00
(63.6%)</v>
      </c>
      <c r="CL192" s="209" t="str">
        <f t="shared" ca="1" si="26"/>
        <v>3,443.00
(84.9%)</v>
      </c>
      <c r="CM192" s="209" t="str">
        <f t="shared" ca="1" si="26"/>
        <v>3,940.00
(90.2%)</v>
      </c>
      <c r="CN192" s="209" t="str">
        <f t="shared" ca="1" si="26"/>
        <v>8,554.00
(94.9%)</v>
      </c>
      <c r="CO192" s="209" t="str">
        <f t="shared" ca="1" si="26"/>
        <v>15,462.00
(97.3%)</v>
      </c>
      <c r="CP192" s="209" t="str">
        <f t="shared" ca="1" si="26"/>
        <v>22,493.00
(93.5%)</v>
      </c>
    </row>
    <row r="193" spans="2:94">
      <c r="C193" s="7" t="s">
        <v>455</v>
      </c>
      <c r="Z193" s="37">
        <v>0</v>
      </c>
      <c r="AA193" s="37">
        <v>4</v>
      </c>
      <c r="AB193" s="37">
        <v>2</v>
      </c>
      <c r="AC193" s="37">
        <v>16</v>
      </c>
      <c r="AD193" s="37">
        <v>51</v>
      </c>
      <c r="AE193" s="37">
        <v>95</v>
      </c>
      <c r="AF193" s="37">
        <v>216</v>
      </c>
      <c r="AG193" s="37">
        <v>469</v>
      </c>
      <c r="AH193" s="37">
        <v>700</v>
      </c>
      <c r="AI193" s="37">
        <v>611</v>
      </c>
      <c r="AJ193" s="37">
        <v>428</v>
      </c>
      <c r="AK193" s="37">
        <v>455</v>
      </c>
      <c r="AL193" s="37">
        <v>435</v>
      </c>
      <c r="AM193" s="37">
        <v>1552</v>
      </c>
      <c r="AP193" s="49" t="str">
        <f>C193</f>
        <v>Pre-owned imports</v>
      </c>
      <c r="AQ193" s="136" cm="1">
        <f t="array" aca="1" ref="AQ193" ca="1">INDIRECT(ADDRESS(ROW(AP193),AQ$9))</f>
        <v>1552</v>
      </c>
      <c r="AR193" s="137" cm="1">
        <f t="array" aca="1" ref="AR193" ca="1">INDIRECT(ADDRESS(ROW(AQ193),AR$9))</f>
        <v>435</v>
      </c>
      <c r="AS193" s="137" cm="1">
        <f t="array" aca="1" ref="AS193" ca="1">INDIRECT(ADDRESS(ROW(AR193),AS$9))</f>
        <v>700</v>
      </c>
      <c r="AT193" s="139" cm="1">
        <f t="array" aca="1" ref="AT193" ca="1">INDIRECT(ADDRESS(ROW(AS193),AT$9))</f>
        <v>16</v>
      </c>
      <c r="AU193" s="77" cm="1">
        <f t="array" aca="1" ref="AU193" ca="1">AQ193/INDIRECT(ADDRESS($BC193,COLUMN(AQ193)))</f>
        <v>6.4545643584944898E-2</v>
      </c>
      <c r="AV193" s="78" cm="1">
        <f t="array" aca="1" ref="AV193" ca="1">AR193/INDIRECT(ADDRESS($BC193,COLUMN(AR193)))</f>
        <v>2.7363653519531989E-2</v>
      </c>
      <c r="AW193" s="78" cm="1">
        <f t="array" aca="1" ref="AW193" ca="1">AS193/INDIRECT(ADDRESS($BC193,COLUMN(AS193)))</f>
        <v>0.36420395421436003</v>
      </c>
      <c r="AX193" s="80" cm="1">
        <f t="array" aca="1" ref="AX193" ca="1">AT193/INDIRECT(ADDRESS($BC193,COLUMN(AT193)))</f>
        <v>0.23880597014925373</v>
      </c>
      <c r="AY193" s="92">
        <f t="shared" ca="1" si="24"/>
        <v>2.5678160919540232</v>
      </c>
      <c r="AZ193" s="92">
        <f t="shared" ca="1" si="24"/>
        <v>1.2171428571428571</v>
      </c>
      <c r="BA193" s="92">
        <f t="shared" ca="1" si="24"/>
        <v>96</v>
      </c>
      <c r="BC193" s="100">
        <f>BC194</f>
        <v>194</v>
      </c>
      <c r="BE193" s="287" t="str">
        <f>AP193</f>
        <v>Pre-owned imports</v>
      </c>
      <c r="BF193" s="289">
        <f>AC193</f>
        <v>16</v>
      </c>
      <c r="BG193" s="289">
        <f t="shared" si="25"/>
        <v>51</v>
      </c>
      <c r="BH193" s="289">
        <f t="shared" si="25"/>
        <v>95</v>
      </c>
      <c r="BI193" s="289">
        <f t="shared" si="25"/>
        <v>216</v>
      </c>
      <c r="BJ193" s="289">
        <f t="shared" si="25"/>
        <v>469</v>
      </c>
      <c r="BK193" s="289">
        <f t="shared" si="25"/>
        <v>700</v>
      </c>
      <c r="BL193" s="289">
        <f t="shared" si="25"/>
        <v>611</v>
      </c>
      <c r="BM193" s="289">
        <f t="shared" si="25"/>
        <v>428</v>
      </c>
      <c r="BN193" s="289">
        <f t="shared" si="25"/>
        <v>455</v>
      </c>
      <c r="BO193" s="289">
        <f t="shared" si="25"/>
        <v>435</v>
      </c>
      <c r="BP193" s="289">
        <f t="shared" si="25"/>
        <v>1552</v>
      </c>
      <c r="BQ193" s="8"/>
      <c r="BR193" s="288" t="str">
        <f>BE193</f>
        <v>Pre-owned imports</v>
      </c>
      <c r="BS193" s="208" cm="1">
        <f t="array" aca="1" ref="BS193" ca="1">AC193/INDIRECT(ADDRESS($BC193,COLUMN(AC193)))</f>
        <v>0.23880597014925373</v>
      </c>
      <c r="BT193" s="208" cm="1">
        <f t="array" aca="1" ref="BT193" ca="1">AD193/INDIRECT(ADDRESS($BC193,COLUMN(AD193)))</f>
        <v>0.18681318681318682</v>
      </c>
      <c r="BU193" s="208" cm="1">
        <f t="array" aca="1" ref="BU193" ca="1">AE193/INDIRECT(ADDRESS($BC193,COLUMN(AE193)))</f>
        <v>0.16637478108581435</v>
      </c>
      <c r="BV193" s="208" cm="1">
        <f t="array" aca="1" ref="BV193" ca="1">AF193/INDIRECT(ADDRESS($BC193,COLUMN(AF193)))</f>
        <v>0.35526315789473684</v>
      </c>
      <c r="BW193" s="208" cm="1">
        <f t="array" aca="1" ref="BW193" ca="1">AG193/INDIRECT(ADDRESS($BC193,COLUMN(AG193)))</f>
        <v>0.42948717948717946</v>
      </c>
      <c r="BX193" s="208" cm="1">
        <f t="array" aca="1" ref="BX193" ca="1">AH193/INDIRECT(ADDRESS($BC193,COLUMN(AH193)))</f>
        <v>0.36420395421436003</v>
      </c>
      <c r="BY193" s="208" cm="1">
        <f t="array" aca="1" ref="BY193" ca="1">AI193/INDIRECT(ADDRESS($BC193,COLUMN(AI193)))</f>
        <v>0.15071534287123828</v>
      </c>
      <c r="BZ193" s="208" cm="1">
        <f t="array" aca="1" ref="BZ193" ca="1">AJ193/INDIRECT(ADDRESS($BC193,COLUMN(AJ193)))</f>
        <v>9.7985347985347984E-2</v>
      </c>
      <c r="CA193" s="208" cm="1">
        <f t="array" aca="1" ref="CA193" ca="1">AK193/INDIRECT(ADDRESS($BC193,COLUMN(AK193)))</f>
        <v>5.0505050505050504E-2</v>
      </c>
      <c r="CB193" s="208" cm="1">
        <f t="array" aca="1" ref="CB193" ca="1">AL193/INDIRECT(ADDRESS($BC193,COLUMN(AL193)))</f>
        <v>2.7363653519531989E-2</v>
      </c>
      <c r="CC193" s="208" cm="1">
        <f t="array" aca="1" ref="CC193" ca="1">AM193/INDIRECT(ADDRESS($BC193,COLUMN(AM193)))</f>
        <v>6.4545643584944898E-2</v>
      </c>
      <c r="CD193" s="8"/>
      <c r="CE193" s="288" t="str">
        <f>BR193</f>
        <v>Pre-owned imports</v>
      </c>
      <c r="CF193" s="209" t="str">
        <f ca="1">TEXT(BF193,"#,##0.00;-#,##0.00;0") &amp; CHAR(10) &amp; IF(BS193&lt;&gt;1,TEXT(BS193,"(#,##0.0%);(-#,##0.0%);(0%)"),"(100%)")</f>
        <v>16.00
(23.9%)</v>
      </c>
      <c r="CG193" s="209" t="str">
        <f t="shared" ca="1" si="26"/>
        <v>51.00
(18.7%)</v>
      </c>
      <c r="CH193" s="209" t="str">
        <f t="shared" ca="1" si="26"/>
        <v>95.00
(16.6%)</v>
      </c>
      <c r="CI193" s="209" t="str">
        <f t="shared" ca="1" si="26"/>
        <v>216.00
(35.5%)</v>
      </c>
      <c r="CJ193" s="209" t="str">
        <f t="shared" ca="1" si="26"/>
        <v>469.00
(42.9%)</v>
      </c>
      <c r="CK193" s="209" t="str">
        <f t="shared" ca="1" si="26"/>
        <v>700.00
(36.4%)</v>
      </c>
      <c r="CL193" s="209" t="str">
        <f t="shared" ca="1" si="26"/>
        <v>611.00
(15.1%)</v>
      </c>
      <c r="CM193" s="209" t="str">
        <f t="shared" ca="1" si="26"/>
        <v>428.00
(9.8%)</v>
      </c>
      <c r="CN193" s="209" t="str">
        <f t="shared" ca="1" si="26"/>
        <v>455.00
(5.1%)</v>
      </c>
      <c r="CO193" s="209" t="str">
        <f t="shared" ca="1" si="26"/>
        <v>435.00
(2.7%)</v>
      </c>
      <c r="CP193" s="209" t="str">
        <f t="shared" ca="1" si="26"/>
        <v>1,552.00
(6.5%)</v>
      </c>
    </row>
    <row r="194" spans="2:94">
      <c r="C194" s="7" t="s">
        <v>457</v>
      </c>
      <c r="Z194" s="37">
        <f>SUM(Z192:Z193)</f>
        <v>23</v>
      </c>
      <c r="AA194" s="37">
        <f t="shared" ref="AA194:AL194" si="27">SUM(AA192:AA193)</f>
        <v>52</v>
      </c>
      <c r="AB194" s="37">
        <f t="shared" si="27"/>
        <v>165</v>
      </c>
      <c r="AC194" s="37">
        <f t="shared" si="27"/>
        <v>67</v>
      </c>
      <c r="AD194" s="37">
        <f t="shared" si="27"/>
        <v>273</v>
      </c>
      <c r="AE194" s="37">
        <f t="shared" si="27"/>
        <v>571</v>
      </c>
      <c r="AF194" s="37">
        <f t="shared" si="27"/>
        <v>608</v>
      </c>
      <c r="AG194" s="37">
        <f t="shared" si="27"/>
        <v>1092</v>
      </c>
      <c r="AH194" s="37">
        <f t="shared" si="27"/>
        <v>1922</v>
      </c>
      <c r="AI194" s="37">
        <f t="shared" si="27"/>
        <v>4054</v>
      </c>
      <c r="AJ194" s="37">
        <f t="shared" si="27"/>
        <v>4368</v>
      </c>
      <c r="AK194" s="37">
        <f t="shared" si="27"/>
        <v>9009</v>
      </c>
      <c r="AL194" s="37">
        <f t="shared" si="27"/>
        <v>15897</v>
      </c>
      <c r="AM194" s="37">
        <f>SUM(AM192:AM193)</f>
        <v>24045</v>
      </c>
      <c r="AP194" s="52" t="str">
        <f>C194</f>
        <v>Total electric cars licensed for the first time</v>
      </c>
      <c r="AQ194" s="147" cm="1">
        <f t="array" aca="1" ref="AQ194" ca="1">INDIRECT(ADDRESS(ROW(AP194),AQ$9))</f>
        <v>24045</v>
      </c>
      <c r="AR194" s="148" cm="1">
        <f t="array" aca="1" ref="AR194" ca="1">INDIRECT(ADDRESS(ROW(AQ194),AR$9))</f>
        <v>15897</v>
      </c>
      <c r="AS194" s="148" cm="1">
        <f t="array" aca="1" ref="AS194" ca="1">INDIRECT(ADDRESS(ROW(AR194),AS$9))</f>
        <v>1922</v>
      </c>
      <c r="AT194" s="149" cm="1">
        <f t="array" aca="1" ref="AT194" ca="1">INDIRECT(ADDRESS(ROW(AS194),AT$9))</f>
        <v>67</v>
      </c>
      <c r="AU194" s="81" cm="1">
        <f t="array" aca="1" ref="AU194" ca="1">AQ194/INDIRECT(ADDRESS($BC194,COLUMN(AQ194)))</f>
        <v>1</v>
      </c>
      <c r="AV194" s="82" cm="1">
        <f t="array" aca="1" ref="AV194" ca="1">AR194/INDIRECT(ADDRESS($BC194,COLUMN(AR194)))</f>
        <v>1</v>
      </c>
      <c r="AW194" s="82" cm="1">
        <f t="array" aca="1" ref="AW194" ca="1">AS194/INDIRECT(ADDRESS($BC194,COLUMN(AS194)))</f>
        <v>1</v>
      </c>
      <c r="AX194" s="83" cm="1">
        <f t="array" aca="1" ref="AX194" ca="1">AT194/INDIRECT(ADDRESS($BC194,COLUMN(AT194)))</f>
        <v>1</v>
      </c>
      <c r="AY194" s="150">
        <f ca="1">IFERROR(($AQ194-AR194)/AR194,"-")</f>
        <v>0.512549537648613</v>
      </c>
      <c r="AZ194" s="150">
        <f ca="1">IFERROR(($AQ194-AS194)/AS194,"-")</f>
        <v>11.510405827263268</v>
      </c>
      <c r="BA194" s="150">
        <f ca="1">IFERROR(($AQ194-AT194)/AT194,"-")</f>
        <v>357.8805970149254</v>
      </c>
      <c r="BB194" s="58"/>
      <c r="BC194" s="105">
        <f>ROW(AP194)</f>
        <v>194</v>
      </c>
      <c r="BE194" s="52" t="str">
        <f>AP194</f>
        <v>Total electric cars licensed for the first time</v>
      </c>
      <c r="BF194" s="148">
        <f>AC194</f>
        <v>67</v>
      </c>
      <c r="BG194" s="148">
        <f t="shared" si="25"/>
        <v>273</v>
      </c>
      <c r="BH194" s="148">
        <f t="shared" si="25"/>
        <v>571</v>
      </c>
      <c r="BI194" s="148">
        <f t="shared" si="25"/>
        <v>608</v>
      </c>
      <c r="BJ194" s="148">
        <f t="shared" si="25"/>
        <v>1092</v>
      </c>
      <c r="BK194" s="148">
        <f t="shared" si="25"/>
        <v>1922</v>
      </c>
      <c r="BL194" s="148">
        <f t="shared" si="25"/>
        <v>4054</v>
      </c>
      <c r="BM194" s="148">
        <f t="shared" si="25"/>
        <v>4368</v>
      </c>
      <c r="BN194" s="148">
        <f t="shared" si="25"/>
        <v>9009</v>
      </c>
      <c r="BO194" s="148">
        <f t="shared" si="25"/>
        <v>15897</v>
      </c>
      <c r="BP194" s="148">
        <f t="shared" si="25"/>
        <v>24045</v>
      </c>
      <c r="BQ194" s="58"/>
      <c r="BR194" s="74" t="str">
        <f>BE194</f>
        <v>Total electric cars licensed for the first time</v>
      </c>
      <c r="BS194" s="133" cm="1">
        <f t="array" aca="1" ref="BS194" ca="1">AC194/INDIRECT(ADDRESS($BC194,COLUMN(AC194)))</f>
        <v>1</v>
      </c>
      <c r="BT194" s="133" cm="1">
        <f t="array" aca="1" ref="BT194" ca="1">AD194/INDIRECT(ADDRESS($BC194,COLUMN(AD194)))</f>
        <v>1</v>
      </c>
      <c r="BU194" s="133" cm="1">
        <f t="array" aca="1" ref="BU194" ca="1">AE194/INDIRECT(ADDRESS($BC194,COLUMN(AE194)))</f>
        <v>1</v>
      </c>
      <c r="BV194" s="133" cm="1">
        <f t="array" aca="1" ref="BV194" ca="1">AF194/INDIRECT(ADDRESS($BC194,COLUMN(AF194)))</f>
        <v>1</v>
      </c>
      <c r="BW194" s="133" cm="1">
        <f t="array" aca="1" ref="BW194" ca="1">AG194/INDIRECT(ADDRESS($BC194,COLUMN(AG194)))</f>
        <v>1</v>
      </c>
      <c r="BX194" s="133" cm="1">
        <f t="array" aca="1" ref="BX194" ca="1">AH194/INDIRECT(ADDRESS($BC194,COLUMN(AH194)))</f>
        <v>1</v>
      </c>
      <c r="BY194" s="133" cm="1">
        <f t="array" aca="1" ref="BY194" ca="1">AI194/INDIRECT(ADDRESS($BC194,COLUMN(AI194)))</f>
        <v>1</v>
      </c>
      <c r="BZ194" s="133" cm="1">
        <f t="array" aca="1" ref="BZ194" ca="1">AJ194/INDIRECT(ADDRESS($BC194,COLUMN(AJ194)))</f>
        <v>1</v>
      </c>
      <c r="CA194" s="133" cm="1">
        <f t="array" aca="1" ref="CA194" ca="1">AK194/INDIRECT(ADDRESS($BC194,COLUMN(AK194)))</f>
        <v>1</v>
      </c>
      <c r="CB194" s="133" cm="1">
        <f t="array" aca="1" ref="CB194" ca="1">AL194/INDIRECT(ADDRESS($BC194,COLUMN(AL194)))</f>
        <v>1</v>
      </c>
      <c r="CC194" s="133" cm="1">
        <f t="array" aca="1" ref="CC194" ca="1">AM194/INDIRECT(ADDRESS($BC194,COLUMN(AM194)))</f>
        <v>1</v>
      </c>
      <c r="CD194" s="58"/>
      <c r="CE194" s="74" t="str">
        <f>BR194</f>
        <v>Total electric cars licensed for the first time</v>
      </c>
      <c r="CF194" s="196" t="str">
        <f ca="1">TEXT(BF194,"#,##0.00;-#,##0.00;0") &amp; CHAR(10) &amp; IF(BS194&lt;&gt;1,TEXT(BS194,"(#,##0.0%);(-#,##0.0%);(0%)"),"(100%)")</f>
        <v>67.00
(100%)</v>
      </c>
      <c r="CG194" s="196" t="str">
        <f t="shared" ca="1" si="26"/>
        <v>273.00
(100%)</v>
      </c>
      <c r="CH194" s="196" t="str">
        <f t="shared" ca="1" si="26"/>
        <v>571.00
(100%)</v>
      </c>
      <c r="CI194" s="196" t="str">
        <f t="shared" ca="1" si="26"/>
        <v>608.00
(100%)</v>
      </c>
      <c r="CJ194" s="196" t="str">
        <f t="shared" ca="1" si="26"/>
        <v>1,092.00
(100%)</v>
      </c>
      <c r="CK194" s="196" t="str">
        <f t="shared" ca="1" si="26"/>
        <v>1,922.00
(100%)</v>
      </c>
      <c r="CL194" s="196" t="str">
        <f t="shared" ca="1" si="26"/>
        <v>4,054.00
(100%)</v>
      </c>
      <c r="CM194" s="196" t="str">
        <f t="shared" ca="1" si="26"/>
        <v>4,368.00
(100%)</v>
      </c>
      <c r="CN194" s="196" t="str">
        <f t="shared" ca="1" si="26"/>
        <v>9,009.00
(100%)</v>
      </c>
      <c r="CO194" s="196" t="str">
        <f t="shared" ca="1" si="26"/>
        <v>15,897.00
(100%)</v>
      </c>
      <c r="CP194" s="196" t="str">
        <f t="shared" ca="1" si="26"/>
        <v>24,045.00
(100%)</v>
      </c>
    </row>
    <row r="202" spans="2:94" s="27" customFormat="1" ht="17.5" thickBot="1">
      <c r="B202" s="117" t="s">
        <v>429</v>
      </c>
      <c r="C202" s="118" t="s">
        <v>430</v>
      </c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  <c r="AI202" s="118"/>
      <c r="AJ202" s="118"/>
      <c r="AK202" s="118"/>
      <c r="AL202" s="118"/>
      <c r="AM202" s="118"/>
    </row>
    <row r="203" spans="2:94" ht="15" thickTop="1"/>
    <row r="204" spans="2:94">
      <c r="B204" s="27"/>
    </row>
    <row r="210" spans="13:13">
      <c r="M210" s="58"/>
    </row>
    <row r="225" spans="3:94" ht="15" thickBot="1">
      <c r="C225" s="28" t="s">
        <v>461</v>
      </c>
      <c r="D225" s="28" t="s">
        <v>49</v>
      </c>
      <c r="E225" s="28" t="s">
        <v>62</v>
      </c>
      <c r="F225" s="28">
        <v>1990</v>
      </c>
      <c r="G225" s="28">
        <v>1991</v>
      </c>
      <c r="H225" s="28">
        <v>1992</v>
      </c>
      <c r="I225" s="28">
        <v>1993</v>
      </c>
      <c r="J225" s="28">
        <v>1994</v>
      </c>
      <c r="K225" s="28">
        <v>1995</v>
      </c>
      <c r="L225" s="28">
        <v>1996</v>
      </c>
      <c r="M225" s="28">
        <v>1997</v>
      </c>
      <c r="N225" s="28">
        <v>1998</v>
      </c>
      <c r="O225" s="28">
        <v>1999</v>
      </c>
      <c r="P225" s="28">
        <v>2000</v>
      </c>
      <c r="Q225" s="28">
        <v>2001</v>
      </c>
      <c r="R225" s="28">
        <v>2002</v>
      </c>
      <c r="S225" s="28">
        <v>2003</v>
      </c>
      <c r="T225" s="28">
        <v>2004</v>
      </c>
      <c r="U225" s="28">
        <v>2005</v>
      </c>
      <c r="V225" s="28">
        <v>2006</v>
      </c>
      <c r="W225" s="28">
        <v>2007</v>
      </c>
      <c r="X225" s="28">
        <v>2008</v>
      </c>
      <c r="Y225" s="28">
        <v>2009</v>
      </c>
      <c r="Z225" s="28">
        <v>2010</v>
      </c>
      <c r="AA225" s="28">
        <v>2011</v>
      </c>
      <c r="AB225" s="28">
        <v>2012</v>
      </c>
      <c r="AC225" s="28">
        <v>2013</v>
      </c>
      <c r="AD225" s="28">
        <v>2014</v>
      </c>
      <c r="AE225" s="28">
        <v>2015</v>
      </c>
      <c r="AF225" s="28">
        <v>2016</v>
      </c>
      <c r="AG225" s="28">
        <v>2017</v>
      </c>
      <c r="AH225" s="28">
        <v>2018</v>
      </c>
      <c r="AI225" s="28">
        <v>2019</v>
      </c>
      <c r="AJ225" s="28">
        <v>2020</v>
      </c>
      <c r="AK225" s="28">
        <v>2021</v>
      </c>
      <c r="AL225" s="28">
        <f>AK225+1</f>
        <v>2022</v>
      </c>
      <c r="AM225" s="28">
        <f>AL225+1</f>
        <v>2023</v>
      </c>
    </row>
    <row r="226" spans="3:94">
      <c r="C226" s="7" t="s">
        <v>464</v>
      </c>
      <c r="D226" s="7" t="s">
        <v>196</v>
      </c>
      <c r="E226" s="7" t="s">
        <v>462</v>
      </c>
      <c r="P226" s="8">
        <f>P233/$P233*100</f>
        <v>100</v>
      </c>
      <c r="Q226" s="8">
        <f t="shared" ref="Q226:AM227" si="28">Q233/$P233*100</f>
        <v>100.46161321671525</v>
      </c>
      <c r="R226" s="8">
        <f t="shared" si="28"/>
        <v>117.01490119857468</v>
      </c>
      <c r="S226" s="8">
        <f t="shared" si="28"/>
        <v>128.7495950761257</v>
      </c>
      <c r="T226" s="8">
        <f t="shared" si="28"/>
        <v>140.02267573696145</v>
      </c>
      <c r="U226" s="8">
        <f t="shared" si="28"/>
        <v>147.00356333009395</v>
      </c>
      <c r="V226" s="8">
        <f t="shared" si="28"/>
        <v>140.28182701652091</v>
      </c>
      <c r="W226" s="8">
        <f t="shared" si="28"/>
        <v>151.49821833495304</v>
      </c>
      <c r="X226" s="8">
        <f t="shared" si="28"/>
        <v>140.0145772594752</v>
      </c>
      <c r="Y226" s="8">
        <f t="shared" si="28"/>
        <v>97.756721736313565</v>
      </c>
      <c r="Z226" s="8">
        <f t="shared" si="28"/>
        <v>88.467768059604794</v>
      </c>
      <c r="AA226" s="8">
        <f t="shared" si="28"/>
        <v>80.506964690638156</v>
      </c>
      <c r="AB226" s="8">
        <f t="shared" si="28"/>
        <v>80.134434726271465</v>
      </c>
      <c r="AC226" s="8">
        <f t="shared" si="28"/>
        <v>74.003887269193385</v>
      </c>
      <c r="AD226" s="8">
        <f t="shared" si="28"/>
        <v>79.13832199546485</v>
      </c>
      <c r="AE226" s="8">
        <f t="shared" si="28"/>
        <v>79.721412374473601</v>
      </c>
      <c r="AF226" s="8">
        <f t="shared" si="28"/>
        <v>93.650793650793645</v>
      </c>
      <c r="AG226" s="8">
        <f t="shared" si="28"/>
        <v>95.229996760608998</v>
      </c>
      <c r="AH226" s="8">
        <f t="shared" si="28"/>
        <v>93.43213475866537</v>
      </c>
      <c r="AI226" s="8">
        <f t="shared" si="28"/>
        <v>100.44541626174279</v>
      </c>
      <c r="AJ226" s="8">
        <f t="shared" si="28"/>
        <v>92.184969225785551</v>
      </c>
      <c r="AK226" s="8">
        <f t="shared" si="28"/>
        <v>101.10949141561387</v>
      </c>
      <c r="AL226" s="8">
        <f t="shared" si="28"/>
        <v>100.29154518950438</v>
      </c>
      <c r="AM226" s="8">
        <f t="shared" si="28"/>
        <v>102.00842241658567</v>
      </c>
    </row>
    <row r="227" spans="3:94">
      <c r="C227" s="7" t="s">
        <v>463</v>
      </c>
      <c r="D227" s="7" t="s">
        <v>196</v>
      </c>
      <c r="E227" s="7" t="s">
        <v>462</v>
      </c>
      <c r="P227" s="8">
        <f>P234/$P234*100</f>
        <v>100</v>
      </c>
      <c r="Q227" s="8">
        <f t="shared" si="28"/>
        <v>104.10824632431282</v>
      </c>
      <c r="R227" s="8">
        <f t="shared" si="28"/>
        <v>108.01193266567228</v>
      </c>
      <c r="S227" s="8">
        <f t="shared" si="28"/>
        <v>112.87094253853256</v>
      </c>
      <c r="T227" s="8">
        <f t="shared" si="28"/>
        <v>117.56019603665034</v>
      </c>
      <c r="U227" s="8">
        <f t="shared" si="28"/>
        <v>128.40258541089565</v>
      </c>
      <c r="V227" s="8">
        <f t="shared" si="28"/>
        <v>136.33780808296044</v>
      </c>
      <c r="W227" s="8">
        <f t="shared" si="28"/>
        <v>142.3147950848782</v>
      </c>
      <c r="X227" s="8">
        <f t="shared" si="28"/>
        <v>137.71503657930251</v>
      </c>
      <c r="Y227" s="8">
        <f t="shared" si="28"/>
        <v>122.33965480502877</v>
      </c>
      <c r="Z227" s="8">
        <f t="shared" si="28"/>
        <v>117.14539384899496</v>
      </c>
      <c r="AA227" s="8">
        <f t="shared" si="28"/>
        <v>115.40095177214292</v>
      </c>
      <c r="AB227" s="8">
        <f t="shared" si="28"/>
        <v>115.28162511542013</v>
      </c>
      <c r="AC227" s="8">
        <f t="shared" si="28"/>
        <v>116.92733858938844</v>
      </c>
      <c r="AD227" s="8">
        <f t="shared" si="28"/>
        <v>124.49676823638043</v>
      </c>
      <c r="AE227" s="8">
        <f t="shared" si="28"/>
        <v>131.92627317281057</v>
      </c>
      <c r="AF227" s="8">
        <f t="shared" si="28"/>
        <v>137.52894381703246</v>
      </c>
      <c r="AG227" s="8">
        <f t="shared" si="28"/>
        <v>143.5542297038142</v>
      </c>
      <c r="AH227" s="8">
        <f t="shared" si="28"/>
        <v>147.96647489168265</v>
      </c>
      <c r="AI227" s="8">
        <f t="shared" si="28"/>
        <v>152.04702038497052</v>
      </c>
      <c r="AJ227" s="8">
        <f t="shared" si="28"/>
        <v>145.80509979401944</v>
      </c>
      <c r="AK227" s="8">
        <f t="shared" si="28"/>
        <v>157.63122380850913</v>
      </c>
      <c r="AL227" s="8">
        <f t="shared" si="28"/>
        <v>174.16009659776972</v>
      </c>
      <c r="AM227" s="8">
        <f t="shared" si="28"/>
        <v>183.3113147240571</v>
      </c>
    </row>
    <row r="231" spans="3:94">
      <c r="AP231" s="60"/>
      <c r="AQ231" s="305" t="s">
        <v>465</v>
      </c>
      <c r="AR231" s="305"/>
      <c r="AS231" s="305"/>
      <c r="AT231" s="306"/>
      <c r="AU231" s="307" t="s">
        <v>84</v>
      </c>
      <c r="AV231" s="305"/>
      <c r="AW231" s="305"/>
      <c r="AX231" s="306"/>
      <c r="AY231" s="305" t="str">
        <f>"Change to "&amp;year_latest&amp;" (%)"</f>
        <v>Change to 2023 (%)</v>
      </c>
      <c r="AZ231" s="308"/>
      <c r="BA231" s="308"/>
    </row>
    <row r="232" spans="3:94" s="27" customFormat="1" ht="15" thickBot="1">
      <c r="C232" s="28" t="s">
        <v>396</v>
      </c>
      <c r="D232" s="28" t="s">
        <v>49</v>
      </c>
      <c r="E232" s="28" t="s">
        <v>62</v>
      </c>
      <c r="F232" s="28">
        <v>1990</v>
      </c>
      <c r="G232" s="28">
        <v>1991</v>
      </c>
      <c r="H232" s="28">
        <v>1992</v>
      </c>
      <c r="I232" s="28">
        <v>1993</v>
      </c>
      <c r="J232" s="28">
        <v>1994</v>
      </c>
      <c r="K232" s="28">
        <v>1995</v>
      </c>
      <c r="L232" s="28">
        <v>1996</v>
      </c>
      <c r="M232" s="28">
        <v>1997</v>
      </c>
      <c r="N232" s="28">
        <v>1998</v>
      </c>
      <c r="O232" s="28">
        <v>1999</v>
      </c>
      <c r="P232" s="28">
        <v>2000</v>
      </c>
      <c r="Q232" s="28">
        <v>2001</v>
      </c>
      <c r="R232" s="28">
        <v>2002</v>
      </c>
      <c r="S232" s="28">
        <v>2003</v>
      </c>
      <c r="T232" s="28">
        <v>2004</v>
      </c>
      <c r="U232" s="28">
        <v>2005</v>
      </c>
      <c r="V232" s="28">
        <v>2006</v>
      </c>
      <c r="W232" s="28">
        <v>2007</v>
      </c>
      <c r="X232" s="28">
        <v>2008</v>
      </c>
      <c r="Y232" s="28">
        <v>2009</v>
      </c>
      <c r="Z232" s="28">
        <v>2010</v>
      </c>
      <c r="AA232" s="28">
        <v>2011</v>
      </c>
      <c r="AB232" s="28">
        <v>2012</v>
      </c>
      <c r="AC232" s="28">
        <v>2013</v>
      </c>
      <c r="AD232" s="28">
        <v>2014</v>
      </c>
      <c r="AE232" s="28">
        <v>2015</v>
      </c>
      <c r="AF232" s="28">
        <v>2016</v>
      </c>
      <c r="AG232" s="28">
        <v>2017</v>
      </c>
      <c r="AH232" s="28">
        <v>2018</v>
      </c>
      <c r="AI232" s="28">
        <v>2019</v>
      </c>
      <c r="AJ232" s="28">
        <v>2020</v>
      </c>
      <c r="AK232" s="28">
        <v>2021</v>
      </c>
      <c r="AL232" s="28">
        <f>AK232+1</f>
        <v>2022</v>
      </c>
      <c r="AM232" s="28">
        <f>AL232+1</f>
        <v>2023</v>
      </c>
      <c r="AP232" s="59"/>
      <c r="AQ232" s="28">
        <f>year_latest</f>
        <v>2023</v>
      </c>
      <c r="AR232" s="28">
        <f>AQ232-1</f>
        <v>2022</v>
      </c>
      <c r="AS232" s="28">
        <f>year_cb_baseline</f>
        <v>2018</v>
      </c>
      <c r="AT232" s="59">
        <f>AQ232-10</f>
        <v>2013</v>
      </c>
      <c r="AU232" s="28">
        <f>AQ232</f>
        <v>2023</v>
      </c>
      <c r="AV232" s="28">
        <f>AR232</f>
        <v>2022</v>
      </c>
      <c r="AW232" s="28">
        <f>AS232</f>
        <v>2018</v>
      </c>
      <c r="AX232" s="59">
        <f>AT232</f>
        <v>2013</v>
      </c>
      <c r="AY232" s="28">
        <f>AV232</f>
        <v>2022</v>
      </c>
      <c r="AZ232" s="28">
        <f>AW232</f>
        <v>2018</v>
      </c>
      <c r="BA232" s="28">
        <f>AX232</f>
        <v>2013</v>
      </c>
      <c r="BE232" s="182"/>
      <c r="BF232" s="183">
        <f>BF$8</f>
        <v>2013</v>
      </c>
      <c r="BG232" s="183">
        <f t="shared" ref="BG232:BP232" si="29">BG$8</f>
        <v>2014</v>
      </c>
      <c r="BH232" s="183">
        <f t="shared" si="29"/>
        <v>2015</v>
      </c>
      <c r="BI232" s="183">
        <f t="shared" si="29"/>
        <v>2016</v>
      </c>
      <c r="BJ232" s="183">
        <f t="shared" si="29"/>
        <v>2017</v>
      </c>
      <c r="BK232" s="183">
        <f t="shared" si="29"/>
        <v>2018</v>
      </c>
      <c r="BL232" s="183">
        <f t="shared" si="29"/>
        <v>2019</v>
      </c>
      <c r="BM232" s="183">
        <f t="shared" si="29"/>
        <v>2020</v>
      </c>
      <c r="BN232" s="183">
        <f t="shared" si="29"/>
        <v>2021</v>
      </c>
      <c r="BO232" s="183">
        <f t="shared" si="29"/>
        <v>2022</v>
      </c>
      <c r="BP232" s="183">
        <f t="shared" si="29"/>
        <v>2023</v>
      </c>
      <c r="BQ232" s="8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</row>
    <row r="233" spans="3:94">
      <c r="C233" s="7" t="s">
        <v>397</v>
      </c>
      <c r="D233" s="7" t="s">
        <v>398</v>
      </c>
      <c r="P233" s="285">
        <v>12348</v>
      </c>
      <c r="Q233" s="285">
        <v>12405</v>
      </c>
      <c r="R233" s="285">
        <v>14449</v>
      </c>
      <c r="S233" s="285">
        <v>15898</v>
      </c>
      <c r="T233" s="285">
        <v>17290</v>
      </c>
      <c r="U233" s="285">
        <v>18152</v>
      </c>
      <c r="V233" s="285">
        <v>17322</v>
      </c>
      <c r="W233" s="285">
        <v>18707</v>
      </c>
      <c r="X233" s="285">
        <v>17289</v>
      </c>
      <c r="Y233" s="285">
        <v>12071</v>
      </c>
      <c r="Z233" s="285">
        <v>10924</v>
      </c>
      <c r="AA233" s="285">
        <v>9941</v>
      </c>
      <c r="AB233" s="285">
        <v>9895</v>
      </c>
      <c r="AC233" s="285">
        <v>9138</v>
      </c>
      <c r="AD233" s="285">
        <v>9772</v>
      </c>
      <c r="AE233" s="285">
        <v>9844</v>
      </c>
      <c r="AF233" s="285">
        <v>11564</v>
      </c>
      <c r="AG233" s="285">
        <v>11759</v>
      </c>
      <c r="AH233" s="285">
        <v>11537</v>
      </c>
      <c r="AI233" s="285">
        <v>12403</v>
      </c>
      <c r="AJ233" s="285">
        <v>11383</v>
      </c>
      <c r="AK233" s="285">
        <v>12485</v>
      </c>
      <c r="AL233" s="285">
        <v>12384</v>
      </c>
      <c r="AM233" s="285">
        <v>12596</v>
      </c>
      <c r="AP233" s="49" t="str">
        <f>C233</f>
        <v>Mega tonne-kilometres</v>
      </c>
      <c r="AQ233" s="136" cm="1">
        <f t="array" aca="1" ref="AQ233" ca="1">INDIRECT(ADDRESS(ROW(AP233),AQ$9))</f>
        <v>12596</v>
      </c>
      <c r="AR233" s="137" cm="1">
        <f t="array" aca="1" ref="AR233" ca="1">INDIRECT(ADDRESS(ROW(AQ233),AR$9))</f>
        <v>12384</v>
      </c>
      <c r="AS233" s="137" cm="1">
        <f t="array" aca="1" ref="AS233" ca="1">INDIRECT(ADDRESS(ROW(AR233),AS$9))</f>
        <v>11537</v>
      </c>
      <c r="AT233" s="138" cm="1">
        <f t="array" aca="1" ref="AT233" ca="1">INDIRECT(ADDRESS(ROW(AS233),AT$9))</f>
        <v>9138</v>
      </c>
      <c r="AU233" s="77"/>
      <c r="AV233" s="78"/>
      <c r="AW233" s="78"/>
      <c r="AX233" s="79"/>
      <c r="AY233" s="151">
        <f t="shared" ref="AY233:BA234" ca="1" si="30">IFERROR(($AQ233-AR233)/AR233,"-")</f>
        <v>1.7118863049095608E-2</v>
      </c>
      <c r="AZ233" s="151">
        <f t="shared" ca="1" si="30"/>
        <v>9.1791626939412327E-2</v>
      </c>
      <c r="BA233" s="151">
        <f t="shared" ca="1" si="30"/>
        <v>0.37841978551105276</v>
      </c>
      <c r="BE233" s="287" t="str">
        <f>AP233</f>
        <v>Mega tonne-kilometres</v>
      </c>
      <c r="BF233" s="289">
        <f>AC233</f>
        <v>9138</v>
      </c>
      <c r="BG233" s="289">
        <f t="shared" ref="BG233:BP233" si="31">AD233</f>
        <v>9772</v>
      </c>
      <c r="BH233" s="289">
        <f t="shared" si="31"/>
        <v>9844</v>
      </c>
      <c r="BI233" s="289">
        <f t="shared" si="31"/>
        <v>11564</v>
      </c>
      <c r="BJ233" s="289">
        <f t="shared" si="31"/>
        <v>11759</v>
      </c>
      <c r="BK233" s="289">
        <f t="shared" si="31"/>
        <v>11537</v>
      </c>
      <c r="BL233" s="289">
        <f t="shared" si="31"/>
        <v>12403</v>
      </c>
      <c r="BM233" s="289">
        <f t="shared" si="31"/>
        <v>11383</v>
      </c>
      <c r="BN233" s="289">
        <f t="shared" si="31"/>
        <v>12485</v>
      </c>
      <c r="BO233" s="289">
        <f t="shared" si="31"/>
        <v>12384</v>
      </c>
      <c r="BP233" s="289">
        <f t="shared" si="31"/>
        <v>12596</v>
      </c>
      <c r="BQ233" s="8"/>
    </row>
    <row r="234" spans="3:94">
      <c r="C234" s="7" t="s">
        <v>459</v>
      </c>
      <c r="D234" s="261" t="s">
        <v>460</v>
      </c>
      <c r="P234" s="285">
        <v>140790</v>
      </c>
      <c r="Q234" s="285">
        <v>146574</v>
      </c>
      <c r="R234" s="285">
        <v>152070</v>
      </c>
      <c r="S234" s="285">
        <v>158911</v>
      </c>
      <c r="T234" s="285">
        <v>165513</v>
      </c>
      <c r="U234" s="285">
        <v>180778</v>
      </c>
      <c r="V234" s="285">
        <v>191950</v>
      </c>
      <c r="W234" s="285">
        <v>200365</v>
      </c>
      <c r="X234" s="285">
        <v>193889</v>
      </c>
      <c r="Y234" s="285">
        <v>172242</v>
      </c>
      <c r="Z234" s="285">
        <v>164929</v>
      </c>
      <c r="AA234" s="285">
        <v>162473</v>
      </c>
      <c r="AB234" s="285">
        <v>162305</v>
      </c>
      <c r="AC234" s="285">
        <v>164622</v>
      </c>
      <c r="AD234" s="285">
        <v>175279</v>
      </c>
      <c r="AE234" s="285">
        <v>185739</v>
      </c>
      <c r="AF234" s="285">
        <v>193627</v>
      </c>
      <c r="AG234" s="285">
        <v>202110</v>
      </c>
      <c r="AH234" s="285">
        <v>208322</v>
      </c>
      <c r="AI234" s="285">
        <v>214067</v>
      </c>
      <c r="AJ234" s="285">
        <v>205279</v>
      </c>
      <c r="AK234" s="285">
        <v>221929</v>
      </c>
      <c r="AL234" s="285">
        <v>245200</v>
      </c>
      <c r="AM234" s="285">
        <v>258084</v>
      </c>
      <c r="AP234" s="49" t="str">
        <f>C234</f>
        <v>Modified domestic demand</v>
      </c>
      <c r="AQ234" s="136" cm="1">
        <f t="array" aca="1" ref="AQ234" ca="1">INDIRECT(ADDRESS(ROW(AP234),AQ$9))</f>
        <v>258084</v>
      </c>
      <c r="AR234" s="137" cm="1">
        <f t="array" aca="1" ref="AR234" ca="1">INDIRECT(ADDRESS(ROW(AQ234),AR$9))</f>
        <v>245200</v>
      </c>
      <c r="AS234" s="137" cm="1">
        <f t="array" aca="1" ref="AS234" ca="1">INDIRECT(ADDRESS(ROW(AR234),AS$9))</f>
        <v>208322</v>
      </c>
      <c r="AT234" s="139" cm="1">
        <f t="array" aca="1" ref="AT234" ca="1">INDIRECT(ADDRESS(ROW(AS234),AT$9))</f>
        <v>164622</v>
      </c>
      <c r="AU234" s="77"/>
      <c r="AV234" s="78"/>
      <c r="AW234" s="78"/>
      <c r="AX234" s="80"/>
      <c r="AY234" s="151">
        <f t="shared" ca="1" si="30"/>
        <v>5.2544861337683525E-2</v>
      </c>
      <c r="AZ234" s="151">
        <f t="shared" ca="1" si="30"/>
        <v>0.2388705945603441</v>
      </c>
      <c r="BA234" s="151">
        <f t="shared" ca="1" si="30"/>
        <v>0.56773699748514783</v>
      </c>
      <c r="BE234" s="287" t="str">
        <f>AP234</f>
        <v>Modified domestic demand</v>
      </c>
      <c r="BF234" s="290">
        <f>AC234/1000</f>
        <v>164.62200000000001</v>
      </c>
      <c r="BG234" s="290">
        <f t="shared" ref="BG234:BP234" si="32">AD234/1000</f>
        <v>175.279</v>
      </c>
      <c r="BH234" s="290">
        <f t="shared" si="32"/>
        <v>185.739</v>
      </c>
      <c r="BI234" s="290">
        <f t="shared" si="32"/>
        <v>193.62700000000001</v>
      </c>
      <c r="BJ234" s="290">
        <f t="shared" si="32"/>
        <v>202.11</v>
      </c>
      <c r="BK234" s="290">
        <f t="shared" si="32"/>
        <v>208.322</v>
      </c>
      <c r="BL234" s="290">
        <f t="shared" si="32"/>
        <v>214.06700000000001</v>
      </c>
      <c r="BM234" s="290">
        <f t="shared" si="32"/>
        <v>205.279</v>
      </c>
      <c r="BN234" s="290">
        <f t="shared" si="32"/>
        <v>221.929</v>
      </c>
      <c r="BO234" s="290">
        <f t="shared" si="32"/>
        <v>245.2</v>
      </c>
      <c r="BP234" s="290">
        <f t="shared" si="32"/>
        <v>258.084</v>
      </c>
      <c r="BQ234" s="8"/>
    </row>
    <row r="235" spans="3:94">
      <c r="BE235" s="52"/>
      <c r="BF235" s="148"/>
      <c r="BG235" s="148"/>
      <c r="BH235" s="148"/>
      <c r="BI235" s="148"/>
      <c r="BJ235" s="148"/>
      <c r="BK235" s="148"/>
      <c r="BL235" s="148"/>
      <c r="BM235" s="148"/>
      <c r="BN235" s="148"/>
      <c r="BO235" s="148"/>
      <c r="BP235" s="148"/>
      <c r="BQ235" s="58"/>
    </row>
    <row r="256" spans="3:39" ht="15" thickBot="1">
      <c r="C256" s="28" t="s">
        <v>466</v>
      </c>
      <c r="D256" s="28" t="s">
        <v>49</v>
      </c>
      <c r="E256" s="28" t="s">
        <v>62</v>
      </c>
      <c r="F256" s="28">
        <v>1990</v>
      </c>
      <c r="G256" s="28">
        <v>1991</v>
      </c>
      <c r="H256" s="28">
        <v>1992</v>
      </c>
      <c r="I256" s="28">
        <v>1993</v>
      </c>
      <c r="J256" s="28">
        <v>1994</v>
      </c>
      <c r="K256" s="28">
        <v>1995</v>
      </c>
      <c r="L256" s="28">
        <v>1996</v>
      </c>
      <c r="M256" s="28">
        <v>1997</v>
      </c>
      <c r="N256" s="28">
        <v>1998</v>
      </c>
      <c r="O256" s="28">
        <v>1999</v>
      </c>
      <c r="P256" s="28">
        <v>2000</v>
      </c>
      <c r="Q256" s="28">
        <v>2001</v>
      </c>
      <c r="R256" s="28">
        <v>2002</v>
      </c>
      <c r="S256" s="28">
        <v>2003</v>
      </c>
      <c r="T256" s="28">
        <v>2004</v>
      </c>
      <c r="U256" s="28">
        <v>2005</v>
      </c>
      <c r="V256" s="28">
        <v>2006</v>
      </c>
      <c r="W256" s="28">
        <v>2007</v>
      </c>
      <c r="X256" s="28">
        <v>2008</v>
      </c>
      <c r="Y256" s="28">
        <v>2009</v>
      </c>
      <c r="Z256" s="28">
        <v>2010</v>
      </c>
      <c r="AA256" s="28">
        <v>2011</v>
      </c>
      <c r="AB256" s="28">
        <v>2012</v>
      </c>
      <c r="AC256" s="28">
        <v>2013</v>
      </c>
      <c r="AD256" s="28">
        <v>2014</v>
      </c>
      <c r="AE256" s="28">
        <v>2015</v>
      </c>
      <c r="AF256" s="28">
        <v>2016</v>
      </c>
      <c r="AG256" s="28">
        <v>2017</v>
      </c>
      <c r="AH256" s="28">
        <v>2018</v>
      </c>
      <c r="AI256" s="28">
        <v>2019</v>
      </c>
      <c r="AJ256" s="28">
        <v>2020</v>
      </c>
      <c r="AK256" s="28">
        <v>2021</v>
      </c>
      <c r="AL256" s="28">
        <f>AK256+1</f>
        <v>2022</v>
      </c>
      <c r="AM256" s="28">
        <f>AL256+1</f>
        <v>2023</v>
      </c>
    </row>
    <row r="257" spans="2:55">
      <c r="C257" s="7" t="s">
        <v>467</v>
      </c>
      <c r="D257" s="7" t="s">
        <v>398</v>
      </c>
      <c r="P257" s="37">
        <v>1988</v>
      </c>
      <c r="Q257" s="37">
        <v>2110</v>
      </c>
      <c r="R257" s="37">
        <v>2625</v>
      </c>
      <c r="S257" s="37">
        <v>3130</v>
      </c>
      <c r="T257" s="37">
        <v>3542</v>
      </c>
      <c r="U257" s="37">
        <v>4195</v>
      </c>
      <c r="V257" s="37">
        <v>4170</v>
      </c>
      <c r="W257" s="37">
        <v>4226</v>
      </c>
      <c r="X257" s="37">
        <v>3380</v>
      </c>
      <c r="Y257" s="37">
        <v>1610</v>
      </c>
      <c r="Z257" s="37">
        <v>1224</v>
      </c>
      <c r="AA257" s="37">
        <v>980</v>
      </c>
      <c r="AB257" s="37">
        <v>995</v>
      </c>
      <c r="AC257" s="37">
        <v>978</v>
      </c>
      <c r="AD257" s="37">
        <v>975</v>
      </c>
      <c r="AE257" s="37">
        <v>965</v>
      </c>
      <c r="AF257" s="37">
        <v>1474</v>
      </c>
      <c r="AG257" s="37">
        <v>1653</v>
      </c>
      <c r="AH257" s="37">
        <v>1923</v>
      </c>
      <c r="AI257" s="37">
        <v>2032</v>
      </c>
      <c r="AJ257" s="37">
        <v>1665</v>
      </c>
      <c r="AK257" s="37">
        <v>1897</v>
      </c>
      <c r="AL257" s="37">
        <v>2347</v>
      </c>
      <c r="AM257" s="37">
        <v>2468</v>
      </c>
    </row>
    <row r="258" spans="2:55">
      <c r="C258" s="7" t="s">
        <v>468</v>
      </c>
      <c r="D258" s="7" t="s">
        <v>398</v>
      </c>
      <c r="P258" s="37">
        <v>2982</v>
      </c>
      <c r="Q258" s="37">
        <v>2742</v>
      </c>
      <c r="R258" s="37">
        <v>3410</v>
      </c>
      <c r="S258" s="37">
        <v>3559</v>
      </c>
      <c r="T258" s="37">
        <v>4088</v>
      </c>
      <c r="U258" s="37">
        <v>4018</v>
      </c>
      <c r="V258" s="37">
        <v>3745</v>
      </c>
      <c r="W258" s="37">
        <v>4689</v>
      </c>
      <c r="X258" s="37">
        <v>4425</v>
      </c>
      <c r="Y258" s="37">
        <v>3438</v>
      </c>
      <c r="Z258" s="37">
        <v>2728</v>
      </c>
      <c r="AA258" s="37">
        <v>2708</v>
      </c>
      <c r="AB258" s="37">
        <v>2973</v>
      </c>
      <c r="AC258" s="37">
        <v>2374</v>
      </c>
      <c r="AD258" s="37">
        <v>2350</v>
      </c>
      <c r="AE258" s="37">
        <v>2335</v>
      </c>
      <c r="AF258" s="37">
        <v>2378</v>
      </c>
      <c r="AG258" s="37">
        <v>2498</v>
      </c>
      <c r="AH258" s="37">
        <v>2327</v>
      </c>
      <c r="AI258" s="37">
        <v>2523</v>
      </c>
      <c r="AJ258" s="37">
        <v>2441</v>
      </c>
      <c r="AK258" s="37">
        <v>2312</v>
      </c>
      <c r="AL258" s="37">
        <v>2227</v>
      </c>
      <c r="AM258" s="37">
        <v>2413</v>
      </c>
    </row>
    <row r="259" spans="2:55">
      <c r="C259" s="7" t="s">
        <v>469</v>
      </c>
      <c r="D259" s="7" t="s">
        <v>398</v>
      </c>
      <c r="P259" s="37">
        <v>2454</v>
      </c>
      <c r="Q259" s="37">
        <v>2701</v>
      </c>
      <c r="R259" s="37">
        <v>3256</v>
      </c>
      <c r="S259" s="37">
        <v>3828</v>
      </c>
      <c r="T259" s="37">
        <v>4009</v>
      </c>
      <c r="U259" s="37">
        <v>4242</v>
      </c>
      <c r="V259" s="37">
        <v>3686</v>
      </c>
      <c r="W259" s="37">
        <v>4045</v>
      </c>
      <c r="X259" s="37">
        <v>4242</v>
      </c>
      <c r="Y259" s="37">
        <v>2904</v>
      </c>
      <c r="Z259" s="37">
        <v>2847</v>
      </c>
      <c r="AA259" s="37">
        <v>2835</v>
      </c>
      <c r="AB259" s="37">
        <v>2446</v>
      </c>
      <c r="AC259" s="37">
        <v>2471</v>
      </c>
      <c r="AD259" s="37">
        <v>2841</v>
      </c>
      <c r="AE259" s="37">
        <v>2786</v>
      </c>
      <c r="AF259" s="37">
        <v>3440</v>
      </c>
      <c r="AG259" s="37">
        <v>3703</v>
      </c>
      <c r="AH259" s="37">
        <v>3802</v>
      </c>
      <c r="AI259" s="37">
        <v>3936</v>
      </c>
      <c r="AJ259" s="37">
        <v>3971</v>
      </c>
      <c r="AK259" s="37">
        <v>4475</v>
      </c>
      <c r="AL259" s="37">
        <v>3938</v>
      </c>
      <c r="AM259" s="37">
        <v>3530</v>
      </c>
    </row>
    <row r="260" spans="2:55">
      <c r="C260" s="7" t="s">
        <v>470</v>
      </c>
      <c r="D260" s="7" t="s">
        <v>398</v>
      </c>
      <c r="P260" s="37">
        <v>702</v>
      </c>
      <c r="Q260" s="37">
        <v>978</v>
      </c>
      <c r="R260" s="37">
        <v>1192</v>
      </c>
      <c r="S260" s="37">
        <v>1286</v>
      </c>
      <c r="T260" s="37">
        <v>1390</v>
      </c>
      <c r="U260" s="37">
        <v>1213</v>
      </c>
      <c r="V260" s="37">
        <v>1364</v>
      </c>
      <c r="W260" s="37">
        <v>1582</v>
      </c>
      <c r="X260" s="37">
        <v>1457</v>
      </c>
      <c r="Y260" s="37">
        <v>1180</v>
      </c>
      <c r="Z260" s="37">
        <v>981</v>
      </c>
      <c r="AA260" s="37">
        <v>910</v>
      </c>
      <c r="AB260" s="37">
        <v>875</v>
      </c>
      <c r="AC260" s="37">
        <v>818</v>
      </c>
      <c r="AD260" s="37">
        <v>986</v>
      </c>
      <c r="AE260" s="37">
        <v>1129</v>
      </c>
      <c r="AF260" s="37">
        <v>1588</v>
      </c>
      <c r="AG260" s="37">
        <v>1254</v>
      </c>
      <c r="AH260" s="37">
        <v>1241</v>
      </c>
      <c r="AI260" s="37">
        <v>1456</v>
      </c>
      <c r="AJ260" s="37">
        <v>1305</v>
      </c>
      <c r="AK260" s="37">
        <v>1478</v>
      </c>
      <c r="AL260" s="37">
        <v>1501</v>
      </c>
      <c r="AM260" s="37">
        <v>1498</v>
      </c>
    </row>
    <row r="261" spans="2:55">
      <c r="C261" s="7" t="s">
        <v>471</v>
      </c>
      <c r="D261" s="7" t="s">
        <v>398</v>
      </c>
      <c r="P261" s="37">
        <v>984</v>
      </c>
      <c r="Q261" s="37">
        <v>781</v>
      </c>
      <c r="R261" s="37">
        <v>983</v>
      </c>
      <c r="S261" s="37">
        <v>955</v>
      </c>
      <c r="T261" s="37">
        <v>974</v>
      </c>
      <c r="U261" s="37">
        <v>912</v>
      </c>
      <c r="V261" s="37">
        <v>964</v>
      </c>
      <c r="W261" s="37">
        <v>1028</v>
      </c>
      <c r="X261" s="37">
        <v>991</v>
      </c>
      <c r="Y261" s="37">
        <v>773</v>
      </c>
      <c r="Z261" s="37">
        <v>884</v>
      </c>
      <c r="AA261" s="37">
        <v>784</v>
      </c>
      <c r="AB261" s="37">
        <v>735</v>
      </c>
      <c r="AC261" s="37">
        <v>821</v>
      </c>
      <c r="AD261" s="37">
        <v>896</v>
      </c>
      <c r="AE261" s="37">
        <v>912</v>
      </c>
      <c r="AF261" s="37">
        <v>959</v>
      </c>
      <c r="AG261" s="37">
        <v>996</v>
      </c>
      <c r="AH261" s="37">
        <v>1057</v>
      </c>
      <c r="AI261" s="37">
        <v>1149</v>
      </c>
      <c r="AJ261" s="37">
        <v>1170</v>
      </c>
      <c r="AK261" s="37">
        <v>1095</v>
      </c>
      <c r="AL261" s="37">
        <v>1023</v>
      </c>
      <c r="AM261" s="37">
        <v>1002</v>
      </c>
    </row>
    <row r="262" spans="2:55">
      <c r="C262" s="7" t="s">
        <v>257</v>
      </c>
      <c r="D262" s="7" t="s">
        <v>398</v>
      </c>
      <c r="P262" s="37">
        <v>3238</v>
      </c>
      <c r="Q262" s="37">
        <v>3093</v>
      </c>
      <c r="R262" s="37">
        <v>2983</v>
      </c>
      <c r="S262" s="37">
        <v>3140</v>
      </c>
      <c r="T262" s="37">
        <v>3287</v>
      </c>
      <c r="U262" s="37">
        <v>3572</v>
      </c>
      <c r="V262" s="37">
        <v>3392</v>
      </c>
      <c r="W262" s="37">
        <v>3137</v>
      </c>
      <c r="X262" s="37">
        <v>2792</v>
      </c>
      <c r="Y262" s="37">
        <v>2165</v>
      </c>
      <c r="Z262" s="37">
        <v>2260</v>
      </c>
      <c r="AA262" s="37">
        <v>1725</v>
      </c>
      <c r="AB262" s="37">
        <v>1871</v>
      </c>
      <c r="AC262" s="37">
        <v>1675</v>
      </c>
      <c r="AD262" s="37">
        <v>1725</v>
      </c>
      <c r="AE262" s="37">
        <v>1716</v>
      </c>
      <c r="AF262" s="37">
        <v>1724</v>
      </c>
      <c r="AG262" s="37">
        <v>1656</v>
      </c>
      <c r="AH262" s="37">
        <v>1188</v>
      </c>
      <c r="AI262" s="37">
        <v>1309</v>
      </c>
      <c r="AJ262" s="37">
        <v>831</v>
      </c>
      <c r="AK262" s="37">
        <v>1227</v>
      </c>
      <c r="AL262" s="37">
        <v>1347</v>
      </c>
      <c r="AM262" s="37">
        <v>1685</v>
      </c>
    </row>
    <row r="263" spans="2:55">
      <c r="C263" s="7" t="s">
        <v>47</v>
      </c>
      <c r="D263" s="7" t="s">
        <v>398</v>
      </c>
      <c r="P263" s="37">
        <f>SUM(P257:P262)</f>
        <v>12348</v>
      </c>
      <c r="Q263" s="37">
        <f t="shared" ref="Q263:AL263" si="33">SUM(Q257:Q262)</f>
        <v>12405</v>
      </c>
      <c r="R263" s="37">
        <f t="shared" si="33"/>
        <v>14449</v>
      </c>
      <c r="S263" s="37">
        <f t="shared" si="33"/>
        <v>15898</v>
      </c>
      <c r="T263" s="37">
        <f t="shared" si="33"/>
        <v>17290</v>
      </c>
      <c r="U263" s="37">
        <f t="shared" si="33"/>
        <v>18152</v>
      </c>
      <c r="V263" s="37">
        <f t="shared" si="33"/>
        <v>17321</v>
      </c>
      <c r="W263" s="37">
        <f t="shared" si="33"/>
        <v>18707</v>
      </c>
      <c r="X263" s="37">
        <f t="shared" si="33"/>
        <v>17287</v>
      </c>
      <c r="Y263" s="37">
        <f t="shared" si="33"/>
        <v>12070</v>
      </c>
      <c r="Z263" s="37">
        <f t="shared" si="33"/>
        <v>10924</v>
      </c>
      <c r="AA263" s="37">
        <f t="shared" si="33"/>
        <v>9942</v>
      </c>
      <c r="AB263" s="37">
        <f t="shared" si="33"/>
        <v>9895</v>
      </c>
      <c r="AC263" s="37">
        <f t="shared" si="33"/>
        <v>9137</v>
      </c>
      <c r="AD263" s="37">
        <f t="shared" si="33"/>
        <v>9773</v>
      </c>
      <c r="AE263" s="37">
        <f t="shared" si="33"/>
        <v>9843</v>
      </c>
      <c r="AF263" s="37">
        <f t="shared" si="33"/>
        <v>11563</v>
      </c>
      <c r="AG263" s="37">
        <f t="shared" si="33"/>
        <v>11760</v>
      </c>
      <c r="AH263" s="37">
        <f t="shared" si="33"/>
        <v>11538</v>
      </c>
      <c r="AI263" s="37">
        <f t="shared" si="33"/>
        <v>12405</v>
      </c>
      <c r="AJ263" s="37">
        <f t="shared" si="33"/>
        <v>11383</v>
      </c>
      <c r="AK263" s="37">
        <f t="shared" si="33"/>
        <v>12484</v>
      </c>
      <c r="AL263" s="37">
        <f t="shared" si="33"/>
        <v>12383</v>
      </c>
      <c r="AM263" s="37">
        <f>SUM(AM257:AM262)</f>
        <v>12596</v>
      </c>
    </row>
    <row r="267" spans="2:55" s="27" customFormat="1" ht="20" thickBot="1">
      <c r="B267" s="116" t="s">
        <v>431</v>
      </c>
      <c r="C267" s="29" t="s">
        <v>180</v>
      </c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U267" s="7"/>
      <c r="AV267" s="7"/>
      <c r="AW267" s="7"/>
      <c r="AX267" s="7"/>
      <c r="AY267" s="7"/>
      <c r="AZ267" s="7"/>
      <c r="BA267" s="7"/>
      <c r="BB267" s="7"/>
      <c r="BC267" s="7"/>
    </row>
    <row r="268" spans="2:55" ht="15" thickTop="1"/>
    <row r="269" spans="2:55" s="27" customFormat="1" ht="17.5" thickBot="1">
      <c r="B269" s="117" t="s">
        <v>473</v>
      </c>
      <c r="C269" s="118" t="s">
        <v>472</v>
      </c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  <c r="AI269" s="118"/>
      <c r="AJ269" s="118"/>
      <c r="AK269" s="118"/>
      <c r="AL269" s="118"/>
      <c r="AM269" s="118"/>
    </row>
    <row r="270" spans="2:55" ht="15" thickTop="1"/>
    <row r="271" spans="2:55">
      <c r="M271" s="236" t="s">
        <v>712</v>
      </c>
    </row>
    <row r="272" spans="2:55">
      <c r="B272" s="27"/>
    </row>
    <row r="293" spans="2:39" s="27" customFormat="1" ht="15" thickBot="1">
      <c r="C293" s="28" t="s">
        <v>479</v>
      </c>
      <c r="D293" s="28" t="s">
        <v>49</v>
      </c>
      <c r="E293" s="28" t="s">
        <v>62</v>
      </c>
      <c r="F293" s="28">
        <v>1990</v>
      </c>
      <c r="G293" s="28">
        <v>1991</v>
      </c>
      <c r="H293" s="28">
        <v>1992</v>
      </c>
      <c r="I293" s="28">
        <v>1993</v>
      </c>
      <c r="J293" s="28">
        <v>1994</v>
      </c>
      <c r="K293" s="28">
        <v>1995</v>
      </c>
      <c r="L293" s="28">
        <v>1996</v>
      </c>
      <c r="M293" s="28">
        <v>1997</v>
      </c>
      <c r="N293" s="28">
        <v>1998</v>
      </c>
      <c r="O293" s="28">
        <v>1999</v>
      </c>
      <c r="P293" s="28">
        <v>2000</v>
      </c>
      <c r="Q293" s="28">
        <v>2001</v>
      </c>
      <c r="R293" s="28">
        <v>2002</v>
      </c>
      <c r="S293" s="28">
        <v>2003</v>
      </c>
      <c r="T293" s="28">
        <v>2004</v>
      </c>
      <c r="U293" s="28">
        <v>2005</v>
      </c>
      <c r="V293" s="28">
        <v>2006</v>
      </c>
      <c r="W293" s="28">
        <v>2007</v>
      </c>
      <c r="X293" s="28">
        <v>2008</v>
      </c>
      <c r="Y293" s="28">
        <v>2009</v>
      </c>
      <c r="Z293" s="28">
        <v>2010</v>
      </c>
      <c r="AA293" s="28">
        <v>2011</v>
      </c>
      <c r="AB293" s="28">
        <v>2012</v>
      </c>
      <c r="AC293" s="28">
        <v>2013</v>
      </c>
      <c r="AD293" s="28">
        <v>2014</v>
      </c>
      <c r="AE293" s="28">
        <v>2015</v>
      </c>
      <c r="AF293" s="28">
        <v>2016</v>
      </c>
      <c r="AG293" s="28">
        <v>2017</v>
      </c>
      <c r="AH293" s="28">
        <v>2018</v>
      </c>
      <c r="AI293" s="28">
        <v>2019</v>
      </c>
      <c r="AJ293" s="28">
        <v>2020</v>
      </c>
      <c r="AK293" s="28">
        <v>2021</v>
      </c>
      <c r="AL293" s="28">
        <f>AK293+1</f>
        <v>2022</v>
      </c>
      <c r="AM293" s="28">
        <f>AL293+1</f>
        <v>2023</v>
      </c>
    </row>
    <row r="294" spans="2:39">
      <c r="C294" s="7" t="s">
        <v>400</v>
      </c>
      <c r="D294" s="7" t="s">
        <v>12</v>
      </c>
      <c r="E294" s="7" t="s">
        <v>401</v>
      </c>
      <c r="F294" s="69">
        <v>26255.778194692561</v>
      </c>
      <c r="G294" s="69">
        <v>27138.566767219338</v>
      </c>
      <c r="H294" s="69">
        <v>25295.933861451744</v>
      </c>
      <c r="I294" s="69">
        <v>25695.032885372722</v>
      </c>
      <c r="J294" s="69">
        <v>26288.703191537734</v>
      </c>
      <c r="K294" s="69">
        <v>26258.967283453247</v>
      </c>
      <c r="L294" s="69">
        <v>28093.956127488287</v>
      </c>
      <c r="M294" s="69">
        <v>27699.212481465482</v>
      </c>
      <c r="N294" s="69">
        <v>30013.423043007318</v>
      </c>
      <c r="O294" s="69">
        <v>30817.647606715112</v>
      </c>
      <c r="P294" s="69">
        <v>31696.513298581234</v>
      </c>
      <c r="Q294" s="69">
        <v>33600.096213633893</v>
      </c>
      <c r="R294" s="69">
        <v>33604.843780592702</v>
      </c>
      <c r="S294" s="69">
        <v>35233.827941440446</v>
      </c>
      <c r="T294" s="69">
        <v>36506.718095400145</v>
      </c>
      <c r="U294" s="69">
        <v>38280.616784122052</v>
      </c>
      <c r="V294" s="69">
        <v>38555.128826430235</v>
      </c>
      <c r="W294" s="69">
        <v>37976.820299194202</v>
      </c>
      <c r="X294" s="69">
        <v>41583.66533548967</v>
      </c>
      <c r="Y294" s="69">
        <v>40440.916774195452</v>
      </c>
      <c r="Z294" s="69">
        <v>42299.207348974378</v>
      </c>
      <c r="AA294" s="69">
        <v>37156.156551271699</v>
      </c>
      <c r="AB294" s="69">
        <v>35344.666819385828</v>
      </c>
      <c r="AC294" s="69">
        <v>34456.540721575766</v>
      </c>
      <c r="AD294" s="69">
        <v>31202.85654665262</v>
      </c>
      <c r="AE294" s="69">
        <v>33168.284254845596</v>
      </c>
      <c r="AF294" s="69">
        <v>34399.123606350957</v>
      </c>
      <c r="AG294" s="69">
        <v>32942.684818116672</v>
      </c>
      <c r="AH294" s="69">
        <v>35073.662990651661</v>
      </c>
      <c r="AI294" s="69">
        <v>34166.458084741564</v>
      </c>
      <c r="AJ294" s="69">
        <v>37098.455508911255</v>
      </c>
      <c r="AK294" s="69">
        <v>35498.357202529289</v>
      </c>
      <c r="AL294" s="69">
        <v>31080.923511147568</v>
      </c>
      <c r="AM294" s="69">
        <v>29644.306827035514</v>
      </c>
    </row>
    <row r="295" spans="2:39">
      <c r="C295" s="7" t="s">
        <v>402</v>
      </c>
      <c r="D295" s="7" t="s">
        <v>12</v>
      </c>
      <c r="F295" s="69">
        <v>28144.225176219905</v>
      </c>
      <c r="G295" s="69">
        <v>27833.229627927656</v>
      </c>
      <c r="H295" s="69">
        <v>26073.603119790674</v>
      </c>
      <c r="I295" s="69">
        <v>26093.386558573027</v>
      </c>
      <c r="J295" s="69">
        <v>26871.474443665218</v>
      </c>
      <c r="K295" s="69">
        <v>27124.718599562428</v>
      </c>
      <c r="L295" s="69">
        <v>27631.724291008086</v>
      </c>
      <c r="M295" s="69">
        <v>29700.918571215672</v>
      </c>
      <c r="N295" s="69">
        <v>32112.047834308541</v>
      </c>
      <c r="O295" s="69">
        <v>32232.757198828829</v>
      </c>
      <c r="P295" s="69">
        <v>31915.854571958469</v>
      </c>
      <c r="Q295" s="69">
        <v>33741.979349616166</v>
      </c>
      <c r="R295" s="69">
        <v>35343.838649099162</v>
      </c>
      <c r="S295" s="69">
        <v>36448.249810540292</v>
      </c>
      <c r="T295" s="69">
        <v>37522.101400640109</v>
      </c>
      <c r="U295" s="69">
        <v>39755.342291262888</v>
      </c>
      <c r="V295" s="69">
        <v>40482.543075293826</v>
      </c>
      <c r="W295" s="69">
        <v>40870.915043474452</v>
      </c>
      <c r="X295" s="69">
        <v>40723.115933220906</v>
      </c>
      <c r="Y295" s="69">
        <v>39548.770466455368</v>
      </c>
      <c r="Z295" s="69">
        <v>37832.148955572462</v>
      </c>
      <c r="AA295" s="69">
        <v>37580.315033066763</v>
      </c>
      <c r="AB295" s="69">
        <v>34418.674065456114</v>
      </c>
      <c r="AC295" s="69">
        <v>33242.97077514539</v>
      </c>
      <c r="AD295" s="69">
        <v>31721.811838254936</v>
      </c>
      <c r="AE295" s="69">
        <v>32389.386556367048</v>
      </c>
      <c r="AF295" s="69">
        <v>33968.919685706671</v>
      </c>
      <c r="AG295" s="69">
        <v>33526.028489045158</v>
      </c>
      <c r="AH295" s="69">
        <v>34462.680309527532</v>
      </c>
      <c r="AI295" s="69">
        <v>34030.371202110502</v>
      </c>
      <c r="AJ295" s="69">
        <v>36869.222314902814</v>
      </c>
      <c r="AK295" s="69">
        <v>35397.585775130123</v>
      </c>
      <c r="AL295" s="69">
        <v>32107.91856610477</v>
      </c>
      <c r="AM295" s="69">
        <v>31564.820993307338</v>
      </c>
    </row>
    <row r="296" spans="2:39">
      <c r="B296" s="152"/>
    </row>
    <row r="297" spans="2:39">
      <c r="B297" s="152"/>
    </row>
    <row r="298" spans="2:39" s="27" customFormat="1" ht="17.5" thickBot="1">
      <c r="B298" s="117" t="s">
        <v>474</v>
      </c>
      <c r="C298" s="118" t="s">
        <v>475</v>
      </c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  <c r="Y298" s="118"/>
      <c r="Z298" s="118"/>
      <c r="AA298" s="118"/>
      <c r="AB298" s="118"/>
      <c r="AC298" s="118"/>
      <c r="AD298" s="118"/>
      <c r="AE298" s="118"/>
      <c r="AF298" s="118"/>
      <c r="AG298" s="118"/>
      <c r="AH298" s="118"/>
      <c r="AI298" s="118"/>
      <c r="AJ298" s="118"/>
      <c r="AK298" s="118"/>
      <c r="AL298" s="118"/>
      <c r="AM298" s="118"/>
    </row>
    <row r="299" spans="2:39" ht="15" thickTop="1"/>
    <row r="301" spans="2:39">
      <c r="B301" s="27"/>
    </row>
    <row r="321" spans="3:94" s="27" customFormat="1" ht="15" thickBot="1">
      <c r="C321" s="28" t="s">
        <v>399</v>
      </c>
      <c r="D321" s="28" t="s">
        <v>49</v>
      </c>
      <c r="E321" s="28" t="s">
        <v>62</v>
      </c>
      <c r="F321" s="28">
        <v>1990</v>
      </c>
      <c r="G321" s="28">
        <v>1991</v>
      </c>
      <c r="H321" s="28">
        <v>1992</v>
      </c>
      <c r="I321" s="28">
        <v>1993</v>
      </c>
      <c r="J321" s="28">
        <v>1994</v>
      </c>
      <c r="K321" s="28">
        <v>1995</v>
      </c>
      <c r="L321" s="28">
        <v>1996</v>
      </c>
      <c r="M321" s="28">
        <v>1997</v>
      </c>
      <c r="N321" s="28">
        <v>1998</v>
      </c>
      <c r="O321" s="28">
        <v>1999</v>
      </c>
      <c r="P321" s="28">
        <v>2000</v>
      </c>
      <c r="Q321" s="28">
        <v>2001</v>
      </c>
      <c r="R321" s="28">
        <v>2002</v>
      </c>
      <c r="S321" s="28">
        <v>2003</v>
      </c>
      <c r="T321" s="28">
        <v>2004</v>
      </c>
      <c r="U321" s="28">
        <v>2005</v>
      </c>
      <c r="V321" s="28">
        <v>2006</v>
      </c>
      <c r="W321" s="28">
        <v>2007</v>
      </c>
      <c r="X321" s="28">
        <v>2008</v>
      </c>
      <c r="Y321" s="28">
        <v>2009</v>
      </c>
      <c r="Z321" s="28">
        <v>2010</v>
      </c>
      <c r="AA321" s="28">
        <v>2011</v>
      </c>
      <c r="AB321" s="28">
        <v>2012</v>
      </c>
      <c r="AC321" s="28">
        <v>2013</v>
      </c>
      <c r="AD321" s="28">
        <v>2014</v>
      </c>
      <c r="AE321" s="28">
        <v>2015</v>
      </c>
      <c r="AF321" s="28">
        <v>2016</v>
      </c>
      <c r="AG321" s="28">
        <v>2017</v>
      </c>
      <c r="AH321" s="28">
        <v>2018</v>
      </c>
      <c r="AI321" s="28">
        <v>2019</v>
      </c>
      <c r="AJ321" s="28">
        <v>2020</v>
      </c>
      <c r="AK321" s="28">
        <v>2021</v>
      </c>
      <c r="AL321" s="28">
        <f>AK321+1</f>
        <v>2022</v>
      </c>
      <c r="AM321" s="28">
        <f>AL321+1</f>
        <v>2023</v>
      </c>
    </row>
    <row r="322" spans="3:94">
      <c r="C322" s="58" t="s">
        <v>403</v>
      </c>
      <c r="D322" s="7" t="s">
        <v>404</v>
      </c>
      <c r="F322" s="69">
        <v>26027.909056484852</v>
      </c>
      <c r="G322" s="69">
        <v>26613.665443673759</v>
      </c>
      <c r="H322" s="69">
        <v>24351.739014302395</v>
      </c>
      <c r="I322" s="69">
        <v>24290.475031439772</v>
      </c>
      <c r="J322" s="69">
        <v>24412.060237652531</v>
      </c>
      <c r="K322" s="69">
        <v>23960.577627252234</v>
      </c>
      <c r="L322" s="69">
        <v>25196.960760957914</v>
      </c>
      <c r="M322" s="69">
        <v>24246.201778308558</v>
      </c>
      <c r="N322" s="69">
        <v>25655.677877179067</v>
      </c>
      <c r="O322" s="69">
        <v>25739.383140348487</v>
      </c>
      <c r="P322" s="69">
        <v>25880.282198433975</v>
      </c>
      <c r="Q322" s="69">
        <v>26833.35473364489</v>
      </c>
      <c r="R322" s="69">
        <v>26261.642179333896</v>
      </c>
      <c r="S322" s="69">
        <v>26585.814686097514</v>
      </c>
      <c r="T322" s="69">
        <v>26628.648024499791</v>
      </c>
      <c r="U322" s="69">
        <v>27022.38278030077</v>
      </c>
      <c r="V322" s="69">
        <v>26366.158989992611</v>
      </c>
      <c r="W322" s="69">
        <v>25322.634101971544</v>
      </c>
      <c r="X322" s="69">
        <v>27052.606589773477</v>
      </c>
      <c r="Y322" s="69">
        <v>25683.895555412102</v>
      </c>
      <c r="Z322" s="69">
        <v>26240.437475976454</v>
      </c>
      <c r="AA322" s="69">
        <v>22526.965160391908</v>
      </c>
      <c r="AB322" s="69">
        <v>21304.039396893098</v>
      </c>
      <c r="AC322" s="69">
        <v>20648.599338828375</v>
      </c>
      <c r="AD322" s="69">
        <v>18591.253155399128</v>
      </c>
      <c r="AE322" s="69">
        <v>19649.29918505728</v>
      </c>
      <c r="AF322" s="69">
        <v>20262.609882604025</v>
      </c>
      <c r="AG322" s="69">
        <v>19143.350538607407</v>
      </c>
      <c r="AH322" s="69">
        <v>20110.822351731382</v>
      </c>
      <c r="AI322" s="69">
        <v>19333.706288316866</v>
      </c>
      <c r="AJ322" s="69">
        <v>20721.068567759645</v>
      </c>
      <c r="AK322" s="69">
        <v>19573.952133055336</v>
      </c>
      <c r="AL322" s="69">
        <v>16921.897804763452</v>
      </c>
      <c r="AM322" s="69">
        <v>15938.61201007588</v>
      </c>
    </row>
    <row r="323" spans="3:94">
      <c r="C323" s="7" t="s">
        <v>405</v>
      </c>
      <c r="D323" s="7" t="s">
        <v>404</v>
      </c>
      <c r="F323" s="69">
        <v>21921.117634030154</v>
      </c>
      <c r="G323" s="69">
        <v>22346.052395816641</v>
      </c>
      <c r="H323" s="69">
        <v>19916.864221614251</v>
      </c>
      <c r="I323" s="69">
        <v>19859.826702049439</v>
      </c>
      <c r="J323" s="69">
        <v>19926.046837379745</v>
      </c>
      <c r="K323" s="69">
        <v>19433.900863776526</v>
      </c>
      <c r="L323" s="69">
        <v>20515.291574053106</v>
      </c>
      <c r="M323" s="69">
        <v>19584.182432440663</v>
      </c>
      <c r="N323" s="69">
        <v>20943.989693600764</v>
      </c>
      <c r="O323" s="69">
        <v>20719.668608722837</v>
      </c>
      <c r="P323" s="69">
        <v>20674.141854719084</v>
      </c>
      <c r="Q323" s="69">
        <v>21459.343130648031</v>
      </c>
      <c r="R323" s="69">
        <v>21119.334582607691</v>
      </c>
      <c r="S323" s="69">
        <v>21328.647601313787</v>
      </c>
      <c r="T323" s="69">
        <v>21269.380768390645</v>
      </c>
      <c r="U323" s="69">
        <v>21718.972803543664</v>
      </c>
      <c r="V323" s="69">
        <v>20837.742793353904</v>
      </c>
      <c r="W323" s="69">
        <v>19945.363722945724</v>
      </c>
      <c r="X323" s="69">
        <v>21505.17188041062</v>
      </c>
      <c r="Y323" s="69">
        <v>20523.966135617567</v>
      </c>
      <c r="Z323" s="69">
        <v>20937.966326641454</v>
      </c>
      <c r="AA323" s="69">
        <v>17504.120738492129</v>
      </c>
      <c r="AB323" s="69">
        <v>16408.53735274688</v>
      </c>
      <c r="AC323" s="69">
        <v>15884.937718288737</v>
      </c>
      <c r="AD323" s="69">
        <v>14000.35729460654</v>
      </c>
      <c r="AE323" s="69">
        <v>14979.799305472361</v>
      </c>
      <c r="AF323" s="69">
        <v>15624.379282972033</v>
      </c>
      <c r="AG323" s="69">
        <v>14521.030384219313</v>
      </c>
      <c r="AH323" s="69">
        <v>15429.103831032828</v>
      </c>
      <c r="AI323" s="69">
        <v>14745.951716541706</v>
      </c>
      <c r="AJ323" s="69">
        <v>15866.526349349244</v>
      </c>
      <c r="AK323" s="69">
        <v>14748.987197685081</v>
      </c>
      <c r="AL323" s="69">
        <v>12448.79414347375</v>
      </c>
      <c r="AM323" s="69">
        <v>11592.153350208351</v>
      </c>
    </row>
    <row r="324" spans="3:94">
      <c r="C324" s="7" t="s">
        <v>13</v>
      </c>
      <c r="D324" s="7" t="s">
        <v>404</v>
      </c>
      <c r="F324" s="69">
        <v>4106.7914224546948</v>
      </c>
      <c r="G324" s="69">
        <v>4267.613047857114</v>
      </c>
      <c r="H324" s="69">
        <v>4434.8747926881442</v>
      </c>
      <c r="I324" s="69">
        <v>4430.6483293903311</v>
      </c>
      <c r="J324" s="69">
        <v>4486.01340027279</v>
      </c>
      <c r="K324" s="69">
        <v>4526.6767634757098</v>
      </c>
      <c r="L324" s="69">
        <v>4681.6691869048063</v>
      </c>
      <c r="M324" s="69">
        <v>4662.0193458678968</v>
      </c>
      <c r="N324" s="69">
        <v>4711.688183578307</v>
      </c>
      <c r="O324" s="69">
        <v>5019.7145316256519</v>
      </c>
      <c r="P324" s="69">
        <v>5206.1403437148902</v>
      </c>
      <c r="Q324" s="69">
        <v>5374.0116029968622</v>
      </c>
      <c r="R324" s="69">
        <v>5142.3075967262075</v>
      </c>
      <c r="S324" s="69">
        <v>5257.1670847837258</v>
      </c>
      <c r="T324" s="69">
        <v>5359.2672561091467</v>
      </c>
      <c r="U324" s="69">
        <v>5303.4099767571015</v>
      </c>
      <c r="V324" s="69">
        <v>5528.4161966387101</v>
      </c>
      <c r="W324" s="69">
        <v>5377.2703790258229</v>
      </c>
      <c r="X324" s="69">
        <v>5547.4347093628539</v>
      </c>
      <c r="Y324" s="69">
        <v>5159.9294197945374</v>
      </c>
      <c r="Z324" s="69">
        <v>5302.4711493350014</v>
      </c>
      <c r="AA324" s="69">
        <v>5022.8444218997793</v>
      </c>
      <c r="AB324" s="69">
        <v>4895.5020441462193</v>
      </c>
      <c r="AC324" s="69">
        <v>4763.6616205396413</v>
      </c>
      <c r="AD324" s="69">
        <v>4590.895860792587</v>
      </c>
      <c r="AE324" s="69">
        <v>4669.4998795849178</v>
      </c>
      <c r="AF324" s="69">
        <v>4638.2305996319883</v>
      </c>
      <c r="AG324" s="69">
        <v>4622.3201543880932</v>
      </c>
      <c r="AH324" s="69">
        <v>4681.7185206985532</v>
      </c>
      <c r="AI324" s="69">
        <v>4587.7545717751618</v>
      </c>
      <c r="AJ324" s="69">
        <v>4854.5422184104018</v>
      </c>
      <c r="AK324" s="69">
        <v>4824.9649353702534</v>
      </c>
      <c r="AL324" s="69">
        <v>4473.1036612897033</v>
      </c>
      <c r="AM324" s="69">
        <v>4346.4586598675296</v>
      </c>
    </row>
    <row r="325" spans="3:94">
      <c r="C325" s="58" t="s">
        <v>406</v>
      </c>
      <c r="D325" s="7" t="s">
        <v>404</v>
      </c>
      <c r="F325" s="69">
        <v>27899.96654907606</v>
      </c>
      <c r="G325" s="69">
        <v>27294.892463862885</v>
      </c>
      <c r="H325" s="69">
        <v>25100.381026186151</v>
      </c>
      <c r="I325" s="69">
        <v>24667.05364862701</v>
      </c>
      <c r="J325" s="69">
        <v>24953.229834648395</v>
      </c>
      <c r="K325" s="69">
        <v>24750.551634668791</v>
      </c>
      <c r="L325" s="69">
        <v>24782.393393037048</v>
      </c>
      <c r="M325" s="69">
        <v>25998.37324475107</v>
      </c>
      <c r="N325" s="69">
        <v>27449.596603261551</v>
      </c>
      <c r="O325" s="69">
        <v>26921.304889919684</v>
      </c>
      <c r="P325" s="69">
        <v>26059.37489545377</v>
      </c>
      <c r="Q325" s="69">
        <v>26946.663948425932</v>
      </c>
      <c r="R325" s="69">
        <v>27620.638557552109</v>
      </c>
      <c r="S325" s="69">
        <v>27502.161181752017</v>
      </c>
      <c r="T325" s="69">
        <v>27369.286626264297</v>
      </c>
      <c r="U325" s="69">
        <v>28063.395190695417</v>
      </c>
      <c r="V325" s="69">
        <v>27684.232929101785</v>
      </c>
      <c r="W325" s="69">
        <v>27252.39287820597</v>
      </c>
      <c r="X325" s="69">
        <v>26492.768868812091</v>
      </c>
      <c r="Y325" s="69">
        <v>25117.296318404606</v>
      </c>
      <c r="Z325" s="69">
        <v>23469.284685652572</v>
      </c>
      <c r="AA325" s="69">
        <v>22784.123172111911</v>
      </c>
      <c r="AB325" s="69">
        <v>20745.896177952469</v>
      </c>
      <c r="AC325" s="69">
        <v>19921.349328562741</v>
      </c>
      <c r="AD325" s="69">
        <v>18900.456551187188</v>
      </c>
      <c r="AE325" s="69">
        <v>19187.870616899683</v>
      </c>
      <c r="AF325" s="69">
        <v>20009.200687831035</v>
      </c>
      <c r="AG325" s="69">
        <v>19482.337856693903</v>
      </c>
      <c r="AH325" s="69">
        <v>19760.492129212365</v>
      </c>
      <c r="AI325" s="69">
        <v>19256.699072293599</v>
      </c>
      <c r="AJ325" s="69">
        <v>20593.032058802703</v>
      </c>
      <c r="AK325" s="69">
        <v>19518.386319543537</v>
      </c>
      <c r="AL325" s="69">
        <v>17481.041594675298</v>
      </c>
      <c r="AM325" s="69">
        <v>16971.199155211769</v>
      </c>
    </row>
    <row r="326" spans="3:94">
      <c r="C326" s="7" t="s">
        <v>407</v>
      </c>
      <c r="D326" s="7" t="s">
        <v>404</v>
      </c>
      <c r="F326" s="69">
        <v>23744.087331070103</v>
      </c>
      <c r="G326" s="69">
        <v>23008.297785390008</v>
      </c>
      <c r="H326" s="69">
        <v>20641.426282708308</v>
      </c>
      <c r="I326" s="69">
        <v>20224.09384790319</v>
      </c>
      <c r="J326" s="69">
        <v>20449.481049595284</v>
      </c>
      <c r="K326" s="69">
        <v>20197.39537305506</v>
      </c>
      <c r="L326" s="69">
        <v>20115.013199286546</v>
      </c>
      <c r="M326" s="69">
        <v>21278.53421583927</v>
      </c>
      <c r="N326" s="69">
        <v>22681.710948100183</v>
      </c>
      <c r="O326" s="69">
        <v>21860.946916626996</v>
      </c>
      <c r="P326" s="69">
        <v>20846.600110395524</v>
      </c>
      <c r="Q326" s="69">
        <v>21568.466140451004</v>
      </c>
      <c r="R326" s="69">
        <v>22431.628321243119</v>
      </c>
      <c r="S326" s="69">
        <v>22212.609429282249</v>
      </c>
      <c r="T326" s="69">
        <v>21983.11552272514</v>
      </c>
      <c r="U326" s="69">
        <v>22723.664006466992</v>
      </c>
      <c r="V326" s="69">
        <v>22106.565298840185</v>
      </c>
      <c r="W326" s="69">
        <v>21803.677785348173</v>
      </c>
      <c r="X326" s="69">
        <v>20967.14789353935</v>
      </c>
      <c r="Y326" s="69">
        <v>19978.932544948257</v>
      </c>
      <c r="Z326" s="69">
        <v>18282.700786642115</v>
      </c>
      <c r="AA326" s="69">
        <v>17750.528751903414</v>
      </c>
      <c r="AB326" s="69">
        <v>15875.549742926847</v>
      </c>
      <c r="AC326" s="69">
        <v>15190.935449972947</v>
      </c>
      <c r="AD326" s="69">
        <v>14294.958600992566</v>
      </c>
      <c r="AE326" s="69">
        <v>14539.999485181064</v>
      </c>
      <c r="AF326" s="69">
        <v>15382.178545318187</v>
      </c>
      <c r="AG326" s="69">
        <v>14844.471121177503</v>
      </c>
      <c r="AH326" s="69">
        <v>15094.677059512982</v>
      </c>
      <c r="AI326" s="69">
        <v>14672.476260925041</v>
      </c>
      <c r="AJ326" s="69">
        <v>15744.281769284025</v>
      </c>
      <c r="AK326" s="69">
        <v>14696.09166846367</v>
      </c>
      <c r="AL326" s="69">
        <v>12979.615951641643</v>
      </c>
      <c r="AM326" s="69">
        <v>12571.991830183488</v>
      </c>
    </row>
    <row r="327" spans="3:94">
      <c r="C327" s="7" t="s">
        <v>408</v>
      </c>
      <c r="D327" s="7" t="s">
        <v>404</v>
      </c>
      <c r="F327" s="69">
        <v>4155.8792180059572</v>
      </c>
      <c r="G327" s="69">
        <v>4286.5946784728767</v>
      </c>
      <c r="H327" s="69">
        <v>4458.9547434778442</v>
      </c>
      <c r="I327" s="69">
        <v>4442.959800723821</v>
      </c>
      <c r="J327" s="69">
        <v>4503.7487850531115</v>
      </c>
      <c r="K327" s="69">
        <v>4553.1562616137317</v>
      </c>
      <c r="L327" s="69">
        <v>4667.3801937505004</v>
      </c>
      <c r="M327" s="69">
        <v>4719.8390289117979</v>
      </c>
      <c r="N327" s="69">
        <v>4767.8856551613671</v>
      </c>
      <c r="O327" s="69">
        <v>5060.3579732926883</v>
      </c>
      <c r="P327" s="69">
        <v>5212.7747850582464</v>
      </c>
      <c r="Q327" s="69">
        <v>5378.1978079749297</v>
      </c>
      <c r="R327" s="69">
        <v>5189.0102363089973</v>
      </c>
      <c r="S327" s="69">
        <v>5289.5517524697725</v>
      </c>
      <c r="T327" s="69">
        <v>5386.1711035391572</v>
      </c>
      <c r="U327" s="69">
        <v>5339.7311842284289</v>
      </c>
      <c r="V327" s="69">
        <v>5577.6676302615997</v>
      </c>
      <c r="W327" s="69">
        <v>5448.7150928577976</v>
      </c>
      <c r="X327" s="69">
        <v>5525.6209752727382</v>
      </c>
      <c r="Y327" s="69">
        <v>5138.3637734563536</v>
      </c>
      <c r="Z327" s="69">
        <v>5186.5838990104512</v>
      </c>
      <c r="AA327" s="69">
        <v>5033.5944202084966</v>
      </c>
      <c r="AB327" s="69">
        <v>4870.3464350256227</v>
      </c>
      <c r="AC327" s="69">
        <v>4730.4138785897931</v>
      </c>
      <c r="AD327" s="69">
        <v>4605.4979501946218</v>
      </c>
      <c r="AE327" s="69">
        <v>4647.8711317186198</v>
      </c>
      <c r="AF327" s="69">
        <v>4627.0221425128457</v>
      </c>
      <c r="AG327" s="69">
        <v>4637.8667355163998</v>
      </c>
      <c r="AH327" s="69">
        <v>4665.815069699378</v>
      </c>
      <c r="AI327" s="69">
        <v>4584.2228113685569</v>
      </c>
      <c r="AJ327" s="69">
        <v>4848.7502895186763</v>
      </c>
      <c r="AK327" s="69">
        <v>4822.2946510798665</v>
      </c>
      <c r="AL327" s="69">
        <v>4501.4256430336554</v>
      </c>
      <c r="AM327" s="69">
        <v>4399.2073250282783</v>
      </c>
      <c r="AP327" s="60"/>
      <c r="AQ327" s="305" t="s">
        <v>409</v>
      </c>
      <c r="AR327" s="305"/>
      <c r="AS327" s="305"/>
      <c r="AT327" s="306"/>
      <c r="AU327" s="307" t="s">
        <v>84</v>
      </c>
      <c r="AV327" s="305"/>
      <c r="AW327" s="305"/>
      <c r="AX327" s="306"/>
      <c r="AY327" s="305" t="str">
        <f>"Change to "&amp;year_latest&amp;" (%)"</f>
        <v>Change to 2023 (%)</v>
      </c>
      <c r="AZ327" s="308"/>
      <c r="BA327" s="308"/>
    </row>
    <row r="329" spans="3:94" s="27" customFormat="1" ht="15" thickBot="1">
      <c r="C329" s="28" t="s">
        <v>399</v>
      </c>
      <c r="D329" s="28" t="s">
        <v>49</v>
      </c>
      <c r="E329" s="28" t="s">
        <v>62</v>
      </c>
      <c r="F329" s="28">
        <v>1990</v>
      </c>
      <c r="G329" s="28">
        <v>1991</v>
      </c>
      <c r="H329" s="28">
        <v>1992</v>
      </c>
      <c r="I329" s="28">
        <v>1993</v>
      </c>
      <c r="J329" s="28">
        <v>1994</v>
      </c>
      <c r="K329" s="28">
        <v>1995</v>
      </c>
      <c r="L329" s="28">
        <v>1996</v>
      </c>
      <c r="M329" s="28">
        <v>1997</v>
      </c>
      <c r="N329" s="28">
        <v>1998</v>
      </c>
      <c r="O329" s="28">
        <v>1999</v>
      </c>
      <c r="P329" s="28">
        <v>2000</v>
      </c>
      <c r="Q329" s="28">
        <v>2001</v>
      </c>
      <c r="R329" s="28">
        <v>2002</v>
      </c>
      <c r="S329" s="28">
        <v>2003</v>
      </c>
      <c r="T329" s="28">
        <v>2004</v>
      </c>
      <c r="U329" s="28">
        <v>2005</v>
      </c>
      <c r="V329" s="28">
        <v>2006</v>
      </c>
      <c r="W329" s="28">
        <v>2007</v>
      </c>
      <c r="X329" s="28">
        <v>2008</v>
      </c>
      <c r="Y329" s="28">
        <v>2009</v>
      </c>
      <c r="Z329" s="28">
        <v>2010</v>
      </c>
      <c r="AA329" s="28">
        <v>2011</v>
      </c>
      <c r="AB329" s="28">
        <v>2012</v>
      </c>
      <c r="AC329" s="28">
        <v>2013</v>
      </c>
      <c r="AD329" s="28">
        <v>2014</v>
      </c>
      <c r="AE329" s="28">
        <v>2015</v>
      </c>
      <c r="AF329" s="28">
        <v>2016</v>
      </c>
      <c r="AG329" s="28">
        <v>2017</v>
      </c>
      <c r="AH329" s="28">
        <v>2018</v>
      </c>
      <c r="AI329" s="28">
        <v>2019</v>
      </c>
      <c r="AJ329" s="28">
        <v>2020</v>
      </c>
      <c r="AK329" s="28">
        <v>2021</v>
      </c>
      <c r="AL329" s="28">
        <f>AK329+1</f>
        <v>2022</v>
      </c>
      <c r="AM329" s="28">
        <f>AL329+1</f>
        <v>2023</v>
      </c>
      <c r="AP329" s="59"/>
      <c r="AQ329" s="28">
        <f>year_latest</f>
        <v>2023</v>
      </c>
      <c r="AR329" s="28">
        <f>AQ329-1</f>
        <v>2022</v>
      </c>
      <c r="AS329" s="28">
        <f>year_cb_baseline</f>
        <v>2018</v>
      </c>
      <c r="AT329" s="59">
        <f>AQ329-10</f>
        <v>2013</v>
      </c>
      <c r="AU329" s="28">
        <f>AQ329</f>
        <v>2023</v>
      </c>
      <c r="AV329" s="28">
        <f>AR329</f>
        <v>2022</v>
      </c>
      <c r="AW329" s="28">
        <f>AS329</f>
        <v>2018</v>
      </c>
      <c r="AX329" s="59">
        <f>AT329</f>
        <v>2013</v>
      </c>
      <c r="AY329" s="28">
        <f>AV329</f>
        <v>2022</v>
      </c>
      <c r="AZ329" s="28">
        <f>AW329</f>
        <v>2018</v>
      </c>
      <c r="BA329" s="28">
        <f>AX329</f>
        <v>2013</v>
      </c>
      <c r="BC329" s="7"/>
      <c r="BD329" s="7"/>
      <c r="BE329" s="182"/>
      <c r="BF329" s="183">
        <f>BF$8</f>
        <v>2013</v>
      </c>
      <c r="BG329" s="183">
        <f t="shared" ref="BG329:BP329" si="34">BG$8</f>
        <v>2014</v>
      </c>
      <c r="BH329" s="183">
        <f t="shared" si="34"/>
        <v>2015</v>
      </c>
      <c r="BI329" s="183">
        <f t="shared" si="34"/>
        <v>2016</v>
      </c>
      <c r="BJ329" s="183">
        <f t="shared" si="34"/>
        <v>2017</v>
      </c>
      <c r="BK329" s="183">
        <f t="shared" si="34"/>
        <v>2018</v>
      </c>
      <c r="BL329" s="183">
        <f t="shared" si="34"/>
        <v>2019</v>
      </c>
      <c r="BM329" s="183">
        <f t="shared" si="34"/>
        <v>2020</v>
      </c>
      <c r="BN329" s="183">
        <f t="shared" si="34"/>
        <v>2021</v>
      </c>
      <c r="BO329" s="183">
        <f t="shared" si="34"/>
        <v>2022</v>
      </c>
      <c r="BP329" s="183">
        <f t="shared" si="34"/>
        <v>2023</v>
      </c>
      <c r="BQ329" s="8"/>
      <c r="BR329" s="183"/>
      <c r="BS329" s="183">
        <f>BF329</f>
        <v>2013</v>
      </c>
      <c r="BT329" s="183">
        <f t="shared" ref="BT329:CC329" si="35">BG329</f>
        <v>2014</v>
      </c>
      <c r="BU329" s="183">
        <f t="shared" si="35"/>
        <v>2015</v>
      </c>
      <c r="BV329" s="183">
        <f t="shared" si="35"/>
        <v>2016</v>
      </c>
      <c r="BW329" s="183">
        <f t="shared" si="35"/>
        <v>2017</v>
      </c>
      <c r="BX329" s="183">
        <f t="shared" si="35"/>
        <v>2018</v>
      </c>
      <c r="BY329" s="183">
        <f t="shared" si="35"/>
        <v>2019</v>
      </c>
      <c r="BZ329" s="183">
        <f t="shared" si="35"/>
        <v>2020</v>
      </c>
      <c r="CA329" s="183">
        <f t="shared" si="35"/>
        <v>2021</v>
      </c>
      <c r="CB329" s="183">
        <f t="shared" si="35"/>
        <v>2022</v>
      </c>
      <c r="CC329" s="183">
        <f t="shared" si="35"/>
        <v>2023</v>
      </c>
      <c r="CD329" s="199"/>
      <c r="CE329" s="183"/>
      <c r="CF329" s="188">
        <f>BS329</f>
        <v>2013</v>
      </c>
      <c r="CG329" s="188">
        <f t="shared" ref="CG329:CP329" si="36">BT329</f>
        <v>2014</v>
      </c>
      <c r="CH329" s="188">
        <f t="shared" si="36"/>
        <v>2015</v>
      </c>
      <c r="CI329" s="188">
        <f t="shared" si="36"/>
        <v>2016</v>
      </c>
      <c r="CJ329" s="188">
        <f t="shared" si="36"/>
        <v>2017</v>
      </c>
      <c r="CK329" s="188">
        <f t="shared" si="36"/>
        <v>2018</v>
      </c>
      <c r="CL329" s="188">
        <f t="shared" si="36"/>
        <v>2019</v>
      </c>
      <c r="CM329" s="188">
        <f t="shared" si="36"/>
        <v>2020</v>
      </c>
      <c r="CN329" s="188">
        <f t="shared" si="36"/>
        <v>2021</v>
      </c>
      <c r="CO329" s="188">
        <f t="shared" si="36"/>
        <v>2022</v>
      </c>
      <c r="CP329" s="188">
        <f t="shared" si="36"/>
        <v>2023</v>
      </c>
    </row>
    <row r="330" spans="3:94">
      <c r="C330" s="36" t="str" cm="1">
        <f t="array" ref="C330:C331">_xlfn.SORTBY(C323:C324,AL323:AL324,-1)</f>
        <v>Non-electric</v>
      </c>
      <c r="D330" s="7" t="s">
        <v>404</v>
      </c>
      <c r="F330" s="63" cm="1">
        <f t="array" ref="F330:F331">_xlfn.SORTBY(F$323:F$324,$AL$323:$AL$324,-1)</f>
        <v>21921.117634030154</v>
      </c>
      <c r="G330" s="63" cm="1">
        <f t="array" ref="G330:G331">_xlfn.SORTBY(G$323:G$324,$AL$323:$AL$324,-1)</f>
        <v>22346.052395816641</v>
      </c>
      <c r="H330" s="63" cm="1">
        <f t="array" ref="H330:H331">_xlfn.SORTBY(H$323:H$324,$AL$323:$AL$324,-1)</f>
        <v>19916.864221614251</v>
      </c>
      <c r="I330" s="63" cm="1">
        <f t="array" ref="I330:I331">_xlfn.SORTBY(I$323:I$324,$AL$323:$AL$324,-1)</f>
        <v>19859.826702049439</v>
      </c>
      <c r="J330" s="63" cm="1">
        <f t="array" ref="J330:J331">_xlfn.SORTBY(J$323:J$324,$AL$323:$AL$324,-1)</f>
        <v>19926.046837379745</v>
      </c>
      <c r="K330" s="63" cm="1">
        <f t="array" ref="K330:K331">_xlfn.SORTBY(K$323:K$324,$AL$323:$AL$324,-1)</f>
        <v>19433.900863776526</v>
      </c>
      <c r="L330" s="63" cm="1">
        <f t="array" ref="L330:L331">_xlfn.SORTBY(L$323:L$324,$AL$323:$AL$324,-1)</f>
        <v>20515.291574053106</v>
      </c>
      <c r="M330" s="63" cm="1">
        <f t="array" ref="M330:M331">_xlfn.SORTBY(M$323:M$324,$AL$323:$AL$324,-1)</f>
        <v>19584.182432440663</v>
      </c>
      <c r="N330" s="63" cm="1">
        <f t="array" ref="N330:N331">_xlfn.SORTBY(N$323:N$324,$AL$323:$AL$324,-1)</f>
        <v>20943.989693600764</v>
      </c>
      <c r="O330" s="63" cm="1">
        <f t="array" ref="O330:O331">_xlfn.SORTBY(O$323:O$324,$AL$323:$AL$324,-1)</f>
        <v>20719.668608722837</v>
      </c>
      <c r="P330" s="63" cm="1">
        <f t="array" ref="P330:P331">_xlfn.SORTBY(P$323:P$324,$AL$323:$AL$324,-1)</f>
        <v>20674.141854719084</v>
      </c>
      <c r="Q330" s="63" cm="1">
        <f t="array" ref="Q330:Q331">_xlfn.SORTBY(Q$323:Q$324,$AL$323:$AL$324,-1)</f>
        <v>21459.343130648031</v>
      </c>
      <c r="R330" s="63" cm="1">
        <f t="array" ref="R330:R331">_xlfn.SORTBY(R$323:R$324,$AL$323:$AL$324,-1)</f>
        <v>21119.334582607691</v>
      </c>
      <c r="S330" s="63" cm="1">
        <f t="array" ref="S330:S331">_xlfn.SORTBY(S$323:S$324,$AL$323:$AL$324,-1)</f>
        <v>21328.647601313787</v>
      </c>
      <c r="T330" s="63" cm="1">
        <f t="array" ref="T330:T331">_xlfn.SORTBY(T$323:T$324,$AL$323:$AL$324,-1)</f>
        <v>21269.380768390645</v>
      </c>
      <c r="U330" s="63" cm="1">
        <f t="array" ref="U330:U331">_xlfn.SORTBY(U$323:U$324,$AL$323:$AL$324,-1)</f>
        <v>21718.972803543664</v>
      </c>
      <c r="V330" s="63" cm="1">
        <f t="array" ref="V330:V331">_xlfn.SORTBY(V$323:V$324,$AL$323:$AL$324,-1)</f>
        <v>20837.742793353904</v>
      </c>
      <c r="W330" s="63" cm="1">
        <f t="array" ref="W330:W331">_xlfn.SORTBY(W$323:W$324,$AL$323:$AL$324,-1)</f>
        <v>19945.363722945724</v>
      </c>
      <c r="X330" s="63" cm="1">
        <f t="array" ref="X330:X331">_xlfn.SORTBY(X$323:X$324,$AL$323:$AL$324,-1)</f>
        <v>21505.17188041062</v>
      </c>
      <c r="Y330" s="63" cm="1">
        <f t="array" ref="Y330:Y331">_xlfn.SORTBY(Y$323:Y$324,$AL$323:$AL$324,-1)</f>
        <v>20523.966135617567</v>
      </c>
      <c r="Z330" s="63" cm="1">
        <f t="array" ref="Z330:Z331">_xlfn.SORTBY(Z$323:Z$324,$AL$323:$AL$324,-1)</f>
        <v>20937.966326641454</v>
      </c>
      <c r="AA330" s="63" cm="1">
        <f t="array" ref="AA330:AA331">_xlfn.SORTBY(AA$323:AA$324,$AL$323:$AL$324,-1)</f>
        <v>17504.120738492129</v>
      </c>
      <c r="AB330" s="63" cm="1">
        <f t="array" ref="AB330:AB331">_xlfn.SORTBY(AB$323:AB$324,$AL$323:$AL$324,-1)</f>
        <v>16408.53735274688</v>
      </c>
      <c r="AC330" s="63" cm="1">
        <f t="array" ref="AC330:AC331">_xlfn.SORTBY(AC$323:AC$324,$AL$323:$AL$324,-1)</f>
        <v>15884.937718288737</v>
      </c>
      <c r="AD330" s="63" cm="1">
        <f t="array" ref="AD330:AD331">_xlfn.SORTBY(AD$323:AD$324,$AL$323:$AL$324,-1)</f>
        <v>14000.35729460654</v>
      </c>
      <c r="AE330" s="63" cm="1">
        <f t="array" ref="AE330:AE331">_xlfn.SORTBY(AE$323:AE$324,$AL$323:$AL$324,-1)</f>
        <v>14979.799305472361</v>
      </c>
      <c r="AF330" s="63" cm="1">
        <f t="array" ref="AF330:AF331">_xlfn.SORTBY(AF$323:AF$324,$AL$323:$AL$324,-1)</f>
        <v>15624.379282972033</v>
      </c>
      <c r="AG330" s="63" cm="1">
        <f t="array" ref="AG330:AG331">_xlfn.SORTBY(AG$323:AG$324,$AL$323:$AL$324,-1)</f>
        <v>14521.030384219313</v>
      </c>
      <c r="AH330" s="63" cm="1">
        <f t="array" ref="AH330:AH331">_xlfn.SORTBY(AH$323:AH$324,$AL$323:$AL$324,-1)</f>
        <v>15429.103831032828</v>
      </c>
      <c r="AI330" s="63" cm="1">
        <f t="array" ref="AI330:AI331">_xlfn.SORTBY(AI$323:AI$324,$AL$323:$AL$324,-1)</f>
        <v>14745.951716541706</v>
      </c>
      <c r="AJ330" s="63" cm="1">
        <f t="array" ref="AJ330:AJ331">_xlfn.SORTBY(AJ$323:AJ$324,$AL$323:$AL$324,-1)</f>
        <v>15866.526349349244</v>
      </c>
      <c r="AK330" s="63" cm="1">
        <f t="array" ref="AK330:AK331">_xlfn.SORTBY(AK$323:AK$324,$AL$323:$AL$324,-1)</f>
        <v>14748.987197685081</v>
      </c>
      <c r="AL330" s="63" cm="1">
        <f t="array" ref="AL330:AL331">_xlfn.SORTBY(AL$323:AL$324,$AL$323:$AL$324,-1)</f>
        <v>12448.79414347375</v>
      </c>
      <c r="AM330" s="63" cm="1">
        <f t="array" ref="AM330:AM331">_xlfn.SORTBY(AM$323:AM$324,$AL$323:$AL$324,-1)</f>
        <v>11592.153350208351</v>
      </c>
      <c r="AP330" s="49" t="str">
        <f>C330</f>
        <v>Non-electric</v>
      </c>
      <c r="AQ330" s="70" cm="1">
        <f t="array" aca="1" ref="AQ330" ca="1">INDIRECT(ADDRESS(ROW(AP330),AQ$9))/1000</f>
        <v>11.592153350208351</v>
      </c>
      <c r="AR330" s="71" cm="1">
        <f t="array" aca="1" ref="AR330" ca="1">INDIRECT(ADDRESS(ROW(AQ330),AR$9))/1000</f>
        <v>12.44879414347375</v>
      </c>
      <c r="AS330" s="71" cm="1">
        <f t="array" aca="1" ref="AS330" ca="1">INDIRECT(ADDRESS(ROW(AR330),AS$9))/1000</f>
        <v>15.429103831032828</v>
      </c>
      <c r="AT330" s="72" cm="1">
        <f t="array" aca="1" ref="AT330" ca="1">INDIRECT(ADDRESS(ROW(AS330),AT$9))/1000</f>
        <v>15.884937718288736</v>
      </c>
      <c r="AU330" s="77" cm="1">
        <f t="array" aca="1" ref="AU330" ca="1">AQ330/INDIRECT(ADDRESS($BC330,COLUMN(AQ330)))</f>
        <v>0.72730005240607909</v>
      </c>
      <c r="AV330" s="78" cm="1">
        <f t="array" aca="1" ref="AV330" ca="1">AR330/INDIRECT(ADDRESS($BC330,COLUMN(AR330)))</f>
        <v>0.73566182038810435</v>
      </c>
      <c r="AW330" s="78" cm="1">
        <f t="array" aca="1" ref="AW330" ca="1">AS330/INDIRECT(ADDRESS($BC330,COLUMN(AS330)))</f>
        <v>0.7672040238426403</v>
      </c>
      <c r="AX330" s="79" cm="1">
        <f t="array" aca="1" ref="AX330" ca="1">AT330/INDIRECT(ADDRESS($BC330,COLUMN(AT330)))</f>
        <v>0.7692985590755359</v>
      </c>
      <c r="AY330" s="53">
        <f t="shared" ref="AY330:BA332" ca="1" si="37">IFERROR(($AQ330-AR330)/AR330,"-")</f>
        <v>-6.8813154382064437E-2</v>
      </c>
      <c r="AZ330" s="53">
        <f t="shared" ca="1" si="37"/>
        <v>-0.24868265343494228</v>
      </c>
      <c r="BA330" s="53">
        <f t="shared" ca="1" si="37"/>
        <v>-0.27024244250816243</v>
      </c>
      <c r="BC330" s="36">
        <f>BC331</f>
        <v>332</v>
      </c>
      <c r="BE330" s="287" t="str">
        <f>AP330</f>
        <v>Non-electric</v>
      </c>
      <c r="BF330" s="289">
        <f>AC330</f>
        <v>15884.937718288737</v>
      </c>
      <c r="BG330" s="289">
        <f t="shared" ref="BG330:BP332" si="38">AD330</f>
        <v>14000.35729460654</v>
      </c>
      <c r="BH330" s="289">
        <f t="shared" si="38"/>
        <v>14979.799305472361</v>
      </c>
      <c r="BI330" s="289">
        <f t="shared" si="38"/>
        <v>15624.379282972033</v>
      </c>
      <c r="BJ330" s="289">
        <f t="shared" si="38"/>
        <v>14521.030384219313</v>
      </c>
      <c r="BK330" s="289">
        <f t="shared" si="38"/>
        <v>15429.103831032828</v>
      </c>
      <c r="BL330" s="289">
        <f t="shared" si="38"/>
        <v>14745.951716541706</v>
      </c>
      <c r="BM330" s="289">
        <f t="shared" si="38"/>
        <v>15866.526349349244</v>
      </c>
      <c r="BN330" s="289">
        <f t="shared" si="38"/>
        <v>14748.987197685081</v>
      </c>
      <c r="BO330" s="289">
        <f t="shared" si="38"/>
        <v>12448.79414347375</v>
      </c>
      <c r="BP330" s="289">
        <f t="shared" si="38"/>
        <v>11592.153350208351</v>
      </c>
      <c r="BQ330" s="8"/>
      <c r="BR330" s="288" t="str">
        <f>BE330</f>
        <v>Non-electric</v>
      </c>
      <c r="BS330" s="208" cm="1">
        <f t="array" aca="1" ref="BS330" ca="1">AC330/INDIRECT(ADDRESS($BC330,COLUMN(AC330)))</f>
        <v>0.76929855907553601</v>
      </c>
      <c r="BT330" s="208" cm="1">
        <f t="array" aca="1" ref="BT330" ca="1">AD330/INDIRECT(ADDRESS($BC330,COLUMN(AD330)))</f>
        <v>0.75306151648742747</v>
      </c>
      <c r="BU330" s="208" cm="1">
        <f t="array" aca="1" ref="BU330" ca="1">AE330/INDIRECT(ADDRESS($BC330,COLUMN(AE330)))</f>
        <v>0.76235794286567038</v>
      </c>
      <c r="BV330" s="208" cm="1">
        <f t="array" aca="1" ref="BV330" ca="1">AF330/INDIRECT(ADDRESS($BC330,COLUMN(AF330)))</f>
        <v>0.77109411736668576</v>
      </c>
      <c r="BW330" s="208" cm="1">
        <f t="array" aca="1" ref="BW330" ca="1">AG330/INDIRECT(ADDRESS($BC330,COLUMN(AG330)))</f>
        <v>0.75854173776601874</v>
      </c>
      <c r="BX330" s="208" cm="1">
        <f t="array" aca="1" ref="BX330" ca="1">AH330/INDIRECT(ADDRESS($BC330,COLUMN(AH330)))</f>
        <v>0.7672040238426403</v>
      </c>
      <c r="BY330" s="208" cm="1">
        <f t="array" aca="1" ref="BY330" ca="1">AI330/INDIRECT(ADDRESS($BC330,COLUMN(AI330)))</f>
        <v>0.76270692730304435</v>
      </c>
      <c r="BZ330" s="208" cm="1">
        <f t="array" aca="1" ref="BZ330" ca="1">AJ330/INDIRECT(ADDRESS($BC330,COLUMN(AJ330)))</f>
        <v>0.76571950415898493</v>
      </c>
      <c r="CA330" s="208" cm="1">
        <f t="array" aca="1" ref="CA330" ca="1">AK330/INDIRECT(ADDRESS($BC330,COLUMN(AK330)))</f>
        <v>0.7535007287965042</v>
      </c>
      <c r="CB330" s="208" cm="1">
        <f t="array" aca="1" ref="CB330" ca="1">AL330/INDIRECT(ADDRESS($BC330,COLUMN(AL330)))</f>
        <v>0.73566182038810446</v>
      </c>
      <c r="CC330" s="208" cm="1">
        <f t="array" aca="1" ref="CC330" ca="1">AM330/INDIRECT(ADDRESS($BC330,COLUMN(AM330)))</f>
        <v>0.72730005240607909</v>
      </c>
      <c r="CD330" s="8"/>
      <c r="CE330" s="288" t="str">
        <f>BR330</f>
        <v>Non-electric</v>
      </c>
      <c r="CF330" s="209" t="str">
        <f ca="1">TEXT(BF330,"#,##0;-#,##0;0") &amp; CHAR(10) &amp; IF(BS330&lt;&gt;1,TEXT(BS330,"(#,##0.0%);(-#,##0.0%);(0%)"),"(100%)")</f>
        <v>15,885
(76.9%)</v>
      </c>
      <c r="CG330" s="209" t="str">
        <f t="shared" ref="CG330:CP332" ca="1" si="39">TEXT(BG330,"#,##0;-#,##0;0") &amp; CHAR(10) &amp; IF(BT330&lt;&gt;1,TEXT(BT330,"(#,##0.0%);(-#,##0.0%);(0%)"),"(100%)")</f>
        <v>14,000
(75.3%)</v>
      </c>
      <c r="CH330" s="209" t="str">
        <f t="shared" ca="1" si="39"/>
        <v>14,980
(76.2%)</v>
      </c>
      <c r="CI330" s="209" t="str">
        <f t="shared" ca="1" si="39"/>
        <v>15,624
(77.1%)</v>
      </c>
      <c r="CJ330" s="209" t="str">
        <f t="shared" ca="1" si="39"/>
        <v>14,521
(75.9%)</v>
      </c>
      <c r="CK330" s="209" t="str">
        <f t="shared" ca="1" si="39"/>
        <v>15,429
(76.7%)</v>
      </c>
      <c r="CL330" s="209" t="str">
        <f t="shared" ca="1" si="39"/>
        <v>14,746
(76.3%)</v>
      </c>
      <c r="CM330" s="209" t="str">
        <f t="shared" ca="1" si="39"/>
        <v>15,867
(76.6%)</v>
      </c>
      <c r="CN330" s="209" t="str">
        <f t="shared" ca="1" si="39"/>
        <v>14,749
(75.4%)</v>
      </c>
      <c r="CO330" s="209" t="str">
        <f t="shared" ca="1" si="39"/>
        <v>12,449
(73.6%)</v>
      </c>
      <c r="CP330" s="209" t="str">
        <f t="shared" ca="1" si="39"/>
        <v>11,592
(72.7%)</v>
      </c>
    </row>
    <row r="331" spans="3:94">
      <c r="C331" s="36" t="str">
        <v>Electricity</v>
      </c>
      <c r="D331" s="7" t="s">
        <v>404</v>
      </c>
      <c r="F331" s="63">
        <v>4106.7914224546948</v>
      </c>
      <c r="G331" s="63">
        <v>4267.613047857114</v>
      </c>
      <c r="H331" s="63">
        <v>4434.8747926881442</v>
      </c>
      <c r="I331" s="63">
        <v>4430.6483293903311</v>
      </c>
      <c r="J331" s="63">
        <v>4486.01340027279</v>
      </c>
      <c r="K331" s="63">
        <v>4526.6767634757098</v>
      </c>
      <c r="L331" s="63">
        <v>4681.6691869048063</v>
      </c>
      <c r="M331" s="63">
        <v>4662.0193458678968</v>
      </c>
      <c r="N331" s="63">
        <v>4711.688183578307</v>
      </c>
      <c r="O331" s="63">
        <v>5019.7145316256519</v>
      </c>
      <c r="P331" s="63">
        <v>5206.1403437148902</v>
      </c>
      <c r="Q331" s="63">
        <v>5374.0116029968622</v>
      </c>
      <c r="R331" s="63">
        <v>5142.3075967262075</v>
      </c>
      <c r="S331" s="63">
        <v>5257.1670847837258</v>
      </c>
      <c r="T331" s="63">
        <v>5359.2672561091467</v>
      </c>
      <c r="U331" s="63">
        <v>5303.4099767571015</v>
      </c>
      <c r="V331" s="63">
        <v>5528.4161966387101</v>
      </c>
      <c r="W331" s="63">
        <v>5377.2703790258229</v>
      </c>
      <c r="X331" s="63">
        <v>5547.4347093628539</v>
      </c>
      <c r="Y331" s="63">
        <v>5159.9294197945374</v>
      </c>
      <c r="Z331" s="63">
        <v>5302.4711493350014</v>
      </c>
      <c r="AA331" s="63">
        <v>5022.8444218997793</v>
      </c>
      <c r="AB331" s="63">
        <v>4895.5020441462193</v>
      </c>
      <c r="AC331" s="63">
        <v>4763.6616205396413</v>
      </c>
      <c r="AD331" s="63">
        <v>4590.895860792587</v>
      </c>
      <c r="AE331" s="63">
        <v>4669.4998795849178</v>
      </c>
      <c r="AF331" s="63">
        <v>4638.2305996319883</v>
      </c>
      <c r="AG331" s="63">
        <v>4622.3201543880932</v>
      </c>
      <c r="AH331" s="63">
        <v>4681.7185206985532</v>
      </c>
      <c r="AI331" s="63">
        <v>4587.7545717751618</v>
      </c>
      <c r="AJ331" s="63">
        <v>4854.5422184104018</v>
      </c>
      <c r="AK331" s="63">
        <v>4824.9649353702534</v>
      </c>
      <c r="AL331" s="63">
        <v>4473.1036612897033</v>
      </c>
      <c r="AM331" s="63">
        <v>4346.4586598675296</v>
      </c>
      <c r="AP331" s="49" t="str">
        <f>C331</f>
        <v>Electricity</v>
      </c>
      <c r="AQ331" s="70" cm="1">
        <f t="array" aca="1" ref="AQ331" ca="1">INDIRECT(ADDRESS(ROW(AP331),AQ$9))/1000</f>
        <v>4.3464586598675297</v>
      </c>
      <c r="AR331" s="71" cm="1">
        <f t="array" aca="1" ref="AR331" ca="1">INDIRECT(ADDRESS(ROW(AQ331),AR$9))/1000</f>
        <v>4.473103661289703</v>
      </c>
      <c r="AS331" s="71" cm="1">
        <f t="array" aca="1" ref="AS331" ca="1">INDIRECT(ADDRESS(ROW(AR331),AS$9))/1000</f>
        <v>4.6817185206985537</v>
      </c>
      <c r="AT331" s="73" cm="1">
        <f t="array" aca="1" ref="AT331" ca="1">INDIRECT(ADDRESS(ROW(AS331),AT$9))/1000</f>
        <v>4.7636616205396409</v>
      </c>
      <c r="AU331" s="77" cm="1">
        <f t="array" aca="1" ref="AU331" ca="1">AQ331/INDIRECT(ADDRESS($BC331,COLUMN(AQ331)))</f>
        <v>0.2726999475939208</v>
      </c>
      <c r="AV331" s="78" cm="1">
        <f t="array" aca="1" ref="AV331" ca="1">AR331/INDIRECT(ADDRESS($BC331,COLUMN(AR331)))</f>
        <v>0.26433817961189554</v>
      </c>
      <c r="AW331" s="78" cm="1">
        <f t="array" aca="1" ref="AW331" ca="1">AS331/INDIRECT(ADDRESS($BC331,COLUMN(AS331)))</f>
        <v>0.23279597615735961</v>
      </c>
      <c r="AX331" s="80" cm="1">
        <f t="array" aca="1" ref="AX331" ca="1">AT331/INDIRECT(ADDRESS($BC331,COLUMN(AT331)))</f>
        <v>0.23070144092446396</v>
      </c>
      <c r="AY331" s="53">
        <f t="shared" ca="1" si="37"/>
        <v>-2.83125567865017E-2</v>
      </c>
      <c r="AZ331" s="53">
        <f t="shared" ca="1" si="37"/>
        <v>-7.1610426673195268E-2</v>
      </c>
      <c r="BA331" s="53">
        <f t="shared" ca="1" si="37"/>
        <v>-8.7580309834192072E-2</v>
      </c>
      <c r="BC331" s="36">
        <f>BC332</f>
        <v>332</v>
      </c>
      <c r="BE331" s="287" t="str">
        <f>AP331</f>
        <v>Electricity</v>
      </c>
      <c r="BF331" s="289">
        <f>AC331</f>
        <v>4763.6616205396413</v>
      </c>
      <c r="BG331" s="289">
        <f t="shared" si="38"/>
        <v>4590.895860792587</v>
      </c>
      <c r="BH331" s="289">
        <f t="shared" si="38"/>
        <v>4669.4998795849178</v>
      </c>
      <c r="BI331" s="289">
        <f t="shared" si="38"/>
        <v>4638.2305996319883</v>
      </c>
      <c r="BJ331" s="289">
        <f t="shared" si="38"/>
        <v>4622.3201543880932</v>
      </c>
      <c r="BK331" s="289">
        <f t="shared" si="38"/>
        <v>4681.7185206985532</v>
      </c>
      <c r="BL331" s="289">
        <f t="shared" si="38"/>
        <v>4587.7545717751618</v>
      </c>
      <c r="BM331" s="289">
        <f t="shared" si="38"/>
        <v>4854.5422184104018</v>
      </c>
      <c r="BN331" s="289">
        <f t="shared" si="38"/>
        <v>4824.9649353702534</v>
      </c>
      <c r="BO331" s="289">
        <f t="shared" si="38"/>
        <v>4473.1036612897033</v>
      </c>
      <c r="BP331" s="289">
        <f t="shared" si="38"/>
        <v>4346.4586598675296</v>
      </c>
      <c r="BQ331" s="8"/>
      <c r="BR331" s="288" t="str">
        <f>BE331</f>
        <v>Electricity</v>
      </c>
      <c r="BS331" s="208" cm="1">
        <f t="array" aca="1" ref="BS331" ca="1">AC331/INDIRECT(ADDRESS($BC331,COLUMN(AC331)))</f>
        <v>0.23070144092446399</v>
      </c>
      <c r="BT331" s="208" cm="1">
        <f t="array" aca="1" ref="BT331" ca="1">AD331/INDIRECT(ADDRESS($BC331,COLUMN(AD331)))</f>
        <v>0.24693848351257239</v>
      </c>
      <c r="BU331" s="208" cm="1">
        <f t="array" aca="1" ref="BU331" ca="1">AE331/INDIRECT(ADDRESS($BC331,COLUMN(AE331)))</f>
        <v>0.23764205713432959</v>
      </c>
      <c r="BV331" s="208" cm="1">
        <f t="array" aca="1" ref="BV331" ca="1">AF331/INDIRECT(ADDRESS($BC331,COLUMN(AF331)))</f>
        <v>0.22890588263331418</v>
      </c>
      <c r="BW331" s="208" cm="1">
        <f t="array" aca="1" ref="BW331" ca="1">AG331/INDIRECT(ADDRESS($BC331,COLUMN(AG331)))</f>
        <v>0.24145826223398123</v>
      </c>
      <c r="BX331" s="208" cm="1">
        <f t="array" aca="1" ref="BX331" ca="1">AH331/INDIRECT(ADDRESS($BC331,COLUMN(AH331)))</f>
        <v>0.23279597615735959</v>
      </c>
      <c r="BY331" s="208" cm="1">
        <f t="array" aca="1" ref="BY331" ca="1">AI331/INDIRECT(ADDRESS($BC331,COLUMN(AI331)))</f>
        <v>0.23729307269695557</v>
      </c>
      <c r="BZ331" s="208" cm="1">
        <f t="array" aca="1" ref="BZ331" ca="1">AJ331/INDIRECT(ADDRESS($BC331,COLUMN(AJ331)))</f>
        <v>0.23428049584101507</v>
      </c>
      <c r="CA331" s="208" cm="1">
        <f t="array" aca="1" ref="CA331" ca="1">AK331/INDIRECT(ADDRESS($BC331,COLUMN(AK331)))</f>
        <v>0.24649927120349591</v>
      </c>
      <c r="CB331" s="208" cm="1">
        <f t="array" aca="1" ref="CB331" ca="1">AL331/INDIRECT(ADDRESS($BC331,COLUMN(AL331)))</f>
        <v>0.2643381796118956</v>
      </c>
      <c r="CC331" s="208" cm="1">
        <f t="array" aca="1" ref="CC331" ca="1">AM331/INDIRECT(ADDRESS($BC331,COLUMN(AM331)))</f>
        <v>0.2726999475939208</v>
      </c>
      <c r="CD331" s="8"/>
      <c r="CE331" s="288" t="str">
        <f>BR331</f>
        <v>Electricity</v>
      </c>
      <c r="CF331" s="209" t="str">
        <f ca="1">TEXT(BF331,"#,##0;-#,##0;0") &amp; CHAR(10) &amp; IF(BS331&lt;&gt;1,TEXT(BS331,"(#,##0.0%);(-#,##0.0%);(0%)"),"(100%)")</f>
        <v>4,764
(23.1%)</v>
      </c>
      <c r="CG331" s="209" t="str">
        <f t="shared" ca="1" si="39"/>
        <v>4,591
(24.7%)</v>
      </c>
      <c r="CH331" s="209" t="str">
        <f t="shared" ca="1" si="39"/>
        <v>4,669
(23.8%)</v>
      </c>
      <c r="CI331" s="209" t="str">
        <f t="shared" ca="1" si="39"/>
        <v>4,638
(22.9%)</v>
      </c>
      <c r="CJ331" s="209" t="str">
        <f t="shared" ca="1" si="39"/>
        <v>4,622
(24.1%)</v>
      </c>
      <c r="CK331" s="209" t="str">
        <f t="shared" ca="1" si="39"/>
        <v>4,682
(23.3%)</v>
      </c>
      <c r="CL331" s="209" t="str">
        <f t="shared" ca="1" si="39"/>
        <v>4,588
(23.7%)</v>
      </c>
      <c r="CM331" s="209" t="str">
        <f t="shared" ca="1" si="39"/>
        <v>4,855
(23.4%)</v>
      </c>
      <c r="CN331" s="209" t="str">
        <f t="shared" ca="1" si="39"/>
        <v>4,825
(24.6%)</v>
      </c>
      <c r="CO331" s="209" t="str">
        <f t="shared" ca="1" si="39"/>
        <v>4,473
(26.4%)</v>
      </c>
      <c r="CP331" s="209" t="str">
        <f t="shared" ca="1" si="39"/>
        <v>4,346
(27.3%)</v>
      </c>
    </row>
    <row r="332" spans="3:94">
      <c r="C332" s="7" t="s">
        <v>403</v>
      </c>
      <c r="D332" s="7" t="s">
        <v>404</v>
      </c>
      <c r="F332" s="64">
        <f t="shared" ref="F332:AL332" si="40">SUM(_xlfn.ANCHORARRAY(F330))</f>
        <v>26027.909056484848</v>
      </c>
      <c r="G332" s="64">
        <f t="shared" si="40"/>
        <v>26613.665443673755</v>
      </c>
      <c r="H332" s="64">
        <f t="shared" si="40"/>
        <v>24351.739014302395</v>
      </c>
      <c r="I332" s="64">
        <f t="shared" si="40"/>
        <v>24290.475031439768</v>
      </c>
      <c r="J332" s="64">
        <f t="shared" si="40"/>
        <v>24412.060237652535</v>
      </c>
      <c r="K332" s="64">
        <f t="shared" si="40"/>
        <v>23960.577627252234</v>
      </c>
      <c r="L332" s="64">
        <f t="shared" si="40"/>
        <v>25196.960760957911</v>
      </c>
      <c r="M332" s="64">
        <f t="shared" si="40"/>
        <v>24246.201778308561</v>
      </c>
      <c r="N332" s="64">
        <f t="shared" si="40"/>
        <v>25655.67787717907</v>
      </c>
      <c r="O332" s="64">
        <f t="shared" si="40"/>
        <v>25739.383140348487</v>
      </c>
      <c r="P332" s="64">
        <f t="shared" si="40"/>
        <v>25880.282198433975</v>
      </c>
      <c r="Q332" s="64">
        <f t="shared" si="40"/>
        <v>26833.354733644894</v>
      </c>
      <c r="R332" s="64">
        <f t="shared" si="40"/>
        <v>26261.6421793339</v>
      </c>
      <c r="S332" s="64">
        <f t="shared" si="40"/>
        <v>26585.814686097514</v>
      </c>
      <c r="T332" s="64">
        <f t="shared" si="40"/>
        <v>26628.648024499791</v>
      </c>
      <c r="U332" s="64">
        <f t="shared" si="40"/>
        <v>27022.382780300766</v>
      </c>
      <c r="V332" s="64">
        <f t="shared" si="40"/>
        <v>26366.158989992615</v>
      </c>
      <c r="W332" s="64">
        <f t="shared" si="40"/>
        <v>25322.634101971547</v>
      </c>
      <c r="X332" s="64">
        <f t="shared" si="40"/>
        <v>27052.606589773473</v>
      </c>
      <c r="Y332" s="64">
        <f t="shared" si="40"/>
        <v>25683.895555412106</v>
      </c>
      <c r="Z332" s="64">
        <f t="shared" si="40"/>
        <v>26240.437475976454</v>
      </c>
      <c r="AA332" s="64">
        <f t="shared" si="40"/>
        <v>22526.965160391908</v>
      </c>
      <c r="AB332" s="64">
        <f t="shared" si="40"/>
        <v>21304.039396893098</v>
      </c>
      <c r="AC332" s="64">
        <f t="shared" si="40"/>
        <v>20648.599338828379</v>
      </c>
      <c r="AD332" s="64">
        <f t="shared" si="40"/>
        <v>18591.253155399128</v>
      </c>
      <c r="AE332" s="64">
        <f t="shared" si="40"/>
        <v>19649.29918505728</v>
      </c>
      <c r="AF332" s="64">
        <f t="shared" si="40"/>
        <v>20262.609882604022</v>
      </c>
      <c r="AG332" s="64">
        <f t="shared" si="40"/>
        <v>19143.350538607407</v>
      </c>
      <c r="AH332" s="64">
        <f t="shared" si="40"/>
        <v>20110.822351731382</v>
      </c>
      <c r="AI332" s="64">
        <f t="shared" si="40"/>
        <v>19333.706288316869</v>
      </c>
      <c r="AJ332" s="64">
        <f t="shared" si="40"/>
        <v>20721.068567759645</v>
      </c>
      <c r="AK332" s="64">
        <f t="shared" si="40"/>
        <v>19573.952133055333</v>
      </c>
      <c r="AL332" s="64">
        <f t="shared" si="40"/>
        <v>16921.897804763452</v>
      </c>
      <c r="AM332" s="64">
        <f>SUM(_xlfn.ANCHORARRAY(AM330))</f>
        <v>15938.612010075882</v>
      </c>
      <c r="AP332" s="52" t="str">
        <f>C332</f>
        <v>Total energy</v>
      </c>
      <c r="AQ332" s="75" cm="1">
        <f t="array" aca="1" ref="AQ332" ca="1">INDIRECT(ADDRESS(ROW(AP332),AQ$9))/1000</f>
        <v>15.938612010075882</v>
      </c>
      <c r="AR332" s="74" cm="1">
        <f t="array" aca="1" ref="AR332" ca="1">INDIRECT(ADDRESS(ROW(AQ332),AR$9))/1000</f>
        <v>16.921897804763454</v>
      </c>
      <c r="AS332" s="74" cm="1">
        <f t="array" aca="1" ref="AS332" ca="1">INDIRECT(ADDRESS(ROW(AR332),AS$9))/1000</f>
        <v>20.110822351731382</v>
      </c>
      <c r="AT332" s="76" cm="1">
        <f t="array" aca="1" ref="AT332" ca="1">INDIRECT(ADDRESS(ROW(AS332),AT$9))/1000</f>
        <v>20.64859933882838</v>
      </c>
      <c r="AU332" s="81" cm="1">
        <f t="array" aca="1" ref="AU332" ca="1">AQ332/INDIRECT(ADDRESS($BC332,COLUMN(AQ332)))</f>
        <v>1</v>
      </c>
      <c r="AV332" s="82" cm="1">
        <f t="array" aca="1" ref="AV332" ca="1">AR332/INDIRECT(ADDRESS($BC332,COLUMN(AR332)))</f>
        <v>1</v>
      </c>
      <c r="AW332" s="82" cm="1">
        <f t="array" aca="1" ref="AW332" ca="1">AS332/INDIRECT(ADDRESS($BC332,COLUMN(AS332)))</f>
        <v>1</v>
      </c>
      <c r="AX332" s="83" cm="1">
        <f t="array" aca="1" ref="AX332" ca="1">AT332/INDIRECT(ADDRESS($BC332,COLUMN(AT332)))</f>
        <v>1</v>
      </c>
      <c r="AY332" s="54">
        <f t="shared" ca="1" si="37"/>
        <v>-5.8107300140459416E-2</v>
      </c>
      <c r="AZ332" s="54">
        <f t="shared" ca="1" si="37"/>
        <v>-0.207460951555584</v>
      </c>
      <c r="BA332" s="54">
        <f t="shared" ca="1" si="37"/>
        <v>-0.22810202529794188</v>
      </c>
      <c r="BC332" s="62">
        <f>ROW(AP332)</f>
        <v>332</v>
      </c>
      <c r="BE332" s="52" t="str">
        <f>AP332</f>
        <v>Total energy</v>
      </c>
      <c r="BF332" s="148">
        <f>AC332</f>
        <v>20648.599338828379</v>
      </c>
      <c r="BG332" s="148">
        <f t="shared" si="38"/>
        <v>18591.253155399128</v>
      </c>
      <c r="BH332" s="148">
        <f t="shared" si="38"/>
        <v>19649.29918505728</v>
      </c>
      <c r="BI332" s="148">
        <f t="shared" si="38"/>
        <v>20262.609882604022</v>
      </c>
      <c r="BJ332" s="148">
        <f t="shared" si="38"/>
        <v>19143.350538607407</v>
      </c>
      <c r="BK332" s="148">
        <f t="shared" si="38"/>
        <v>20110.822351731382</v>
      </c>
      <c r="BL332" s="148">
        <f t="shared" si="38"/>
        <v>19333.706288316869</v>
      </c>
      <c r="BM332" s="148">
        <f t="shared" si="38"/>
        <v>20721.068567759645</v>
      </c>
      <c r="BN332" s="148">
        <f t="shared" si="38"/>
        <v>19573.952133055333</v>
      </c>
      <c r="BO332" s="148">
        <f t="shared" si="38"/>
        <v>16921.897804763452</v>
      </c>
      <c r="BP332" s="148">
        <f t="shared" si="38"/>
        <v>15938.612010075882</v>
      </c>
      <c r="BQ332" s="58"/>
      <c r="BR332" s="74" t="str">
        <f>BE332</f>
        <v>Total energy</v>
      </c>
      <c r="BS332" s="133" cm="1">
        <f t="array" aca="1" ref="BS332" ca="1">AC332/INDIRECT(ADDRESS($BC332,COLUMN(AC332)))</f>
        <v>1</v>
      </c>
      <c r="BT332" s="133" cm="1">
        <f t="array" aca="1" ref="BT332" ca="1">AD332/INDIRECT(ADDRESS($BC332,COLUMN(AD332)))</f>
        <v>1</v>
      </c>
      <c r="BU332" s="133" cm="1">
        <f t="array" aca="1" ref="BU332" ca="1">AE332/INDIRECT(ADDRESS($BC332,COLUMN(AE332)))</f>
        <v>1</v>
      </c>
      <c r="BV332" s="133" cm="1">
        <f t="array" aca="1" ref="BV332" ca="1">AF332/INDIRECT(ADDRESS($BC332,COLUMN(AF332)))</f>
        <v>1</v>
      </c>
      <c r="BW332" s="133" cm="1">
        <f t="array" aca="1" ref="BW332" ca="1">AG332/INDIRECT(ADDRESS($BC332,COLUMN(AG332)))</f>
        <v>1</v>
      </c>
      <c r="BX332" s="133" cm="1">
        <f t="array" aca="1" ref="BX332" ca="1">AH332/INDIRECT(ADDRESS($BC332,COLUMN(AH332)))</f>
        <v>1</v>
      </c>
      <c r="BY332" s="133" cm="1">
        <f t="array" aca="1" ref="BY332" ca="1">AI332/INDIRECT(ADDRESS($BC332,COLUMN(AI332)))</f>
        <v>1</v>
      </c>
      <c r="BZ332" s="133" cm="1">
        <f t="array" aca="1" ref="BZ332" ca="1">AJ332/INDIRECT(ADDRESS($BC332,COLUMN(AJ332)))</f>
        <v>1</v>
      </c>
      <c r="CA332" s="133" cm="1">
        <f t="array" aca="1" ref="CA332" ca="1">AK332/INDIRECT(ADDRESS($BC332,COLUMN(AK332)))</f>
        <v>1</v>
      </c>
      <c r="CB332" s="133" cm="1">
        <f t="array" aca="1" ref="CB332" ca="1">AL332/INDIRECT(ADDRESS($BC332,COLUMN(AL332)))</f>
        <v>1</v>
      </c>
      <c r="CC332" s="133" cm="1">
        <f t="array" aca="1" ref="CC332" ca="1">AM332/INDIRECT(ADDRESS($BC332,COLUMN(AM332)))</f>
        <v>1</v>
      </c>
      <c r="CD332" s="58"/>
      <c r="CE332" s="74" t="str">
        <f>BR332</f>
        <v>Total energy</v>
      </c>
      <c r="CF332" s="196" t="str">
        <f ca="1">TEXT(BF332,"#,##0;-#,##0;0") &amp; CHAR(10) &amp; IF(BS332&lt;&gt;1,TEXT(BS332,"(#,##0.0%);(-#,##0.0%);(0%)"),"(100%)")</f>
        <v>20,649
(100%)</v>
      </c>
      <c r="CG332" s="196" t="str">
        <f t="shared" ca="1" si="39"/>
        <v>18,591
(100%)</v>
      </c>
      <c r="CH332" s="196" t="str">
        <f t="shared" ca="1" si="39"/>
        <v>19,649
(100%)</v>
      </c>
      <c r="CI332" s="196" t="str">
        <f t="shared" ca="1" si="39"/>
        <v>20,263
(100%)</v>
      </c>
      <c r="CJ332" s="196" t="str">
        <f t="shared" ca="1" si="39"/>
        <v>19,143
(100%)</v>
      </c>
      <c r="CK332" s="196" t="str">
        <f t="shared" ca="1" si="39"/>
        <v>20,111
(100%)</v>
      </c>
      <c r="CL332" s="196" t="str">
        <f t="shared" ca="1" si="39"/>
        <v>19,334
(100%)</v>
      </c>
      <c r="CM332" s="196" t="str">
        <f t="shared" ca="1" si="39"/>
        <v>20,721
(100%)</v>
      </c>
      <c r="CN332" s="196" t="str">
        <f t="shared" ca="1" si="39"/>
        <v>19,574
(100%)</v>
      </c>
      <c r="CO332" s="196" t="str">
        <f t="shared" ca="1" si="39"/>
        <v>16,922
(100%)</v>
      </c>
      <c r="CP332" s="196" t="str">
        <f t="shared" ca="1" si="39"/>
        <v>15,939
(100%)</v>
      </c>
    </row>
    <row r="333" spans="3:94"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</row>
    <row r="334" spans="3:94" s="27" customFormat="1" ht="15" thickBot="1">
      <c r="C334" s="28" t="s">
        <v>399</v>
      </c>
      <c r="D334" s="28" t="s">
        <v>49</v>
      </c>
      <c r="E334" s="28" t="s">
        <v>62</v>
      </c>
      <c r="F334" s="28">
        <v>1990</v>
      </c>
      <c r="G334" s="28">
        <v>1991</v>
      </c>
      <c r="H334" s="28">
        <v>1992</v>
      </c>
      <c r="I334" s="28">
        <v>1993</v>
      </c>
      <c r="J334" s="28">
        <v>1994</v>
      </c>
      <c r="K334" s="28">
        <v>1995</v>
      </c>
      <c r="L334" s="28">
        <v>1996</v>
      </c>
      <c r="M334" s="28">
        <v>1997</v>
      </c>
      <c r="N334" s="28">
        <v>1998</v>
      </c>
      <c r="O334" s="28">
        <v>1999</v>
      </c>
      <c r="P334" s="28">
        <v>2000</v>
      </c>
      <c r="Q334" s="28">
        <v>2001</v>
      </c>
      <c r="R334" s="28">
        <v>2002</v>
      </c>
      <c r="S334" s="28">
        <v>2003</v>
      </c>
      <c r="T334" s="28">
        <v>2004</v>
      </c>
      <c r="U334" s="28">
        <v>2005</v>
      </c>
      <c r="V334" s="28">
        <v>2006</v>
      </c>
      <c r="W334" s="28">
        <v>2007</v>
      </c>
      <c r="X334" s="28">
        <v>2008</v>
      </c>
      <c r="Y334" s="28">
        <v>2009</v>
      </c>
      <c r="Z334" s="28">
        <v>2010</v>
      </c>
      <c r="AA334" s="28">
        <v>2011</v>
      </c>
      <c r="AB334" s="28">
        <v>2012</v>
      </c>
      <c r="AC334" s="28">
        <v>2013</v>
      </c>
      <c r="AD334" s="28">
        <v>2014</v>
      </c>
      <c r="AE334" s="28">
        <v>2015</v>
      </c>
      <c r="AF334" s="28">
        <v>2016</v>
      </c>
      <c r="AG334" s="28">
        <v>2017</v>
      </c>
      <c r="AH334" s="28">
        <v>2018</v>
      </c>
      <c r="AI334" s="28">
        <v>2019</v>
      </c>
      <c r="AJ334" s="28">
        <v>2020</v>
      </c>
      <c r="AK334" s="28">
        <v>2021</v>
      </c>
      <c r="AL334" s="28">
        <f>AK334+1</f>
        <v>2022</v>
      </c>
      <c r="AM334" s="28">
        <f>AL334+1</f>
        <v>2023</v>
      </c>
      <c r="AP334" s="59"/>
      <c r="AQ334" s="28">
        <f>year_latest</f>
        <v>2023</v>
      </c>
      <c r="AR334" s="28">
        <f>AQ334-1</f>
        <v>2022</v>
      </c>
      <c r="AS334" s="28">
        <f>year_cb_baseline</f>
        <v>2018</v>
      </c>
      <c r="AT334" s="59">
        <f>AQ334-10</f>
        <v>2013</v>
      </c>
      <c r="AU334" s="28">
        <f>AQ334</f>
        <v>2023</v>
      </c>
      <c r="AV334" s="28">
        <f>AR334</f>
        <v>2022</v>
      </c>
      <c r="AW334" s="28">
        <f>AS334</f>
        <v>2018</v>
      </c>
      <c r="AX334" s="59">
        <f>AT334</f>
        <v>2013</v>
      </c>
      <c r="AY334" s="28">
        <f>AV334</f>
        <v>2022</v>
      </c>
      <c r="AZ334" s="28">
        <f>AW334</f>
        <v>2018</v>
      </c>
      <c r="BA334" s="28">
        <f>AX334</f>
        <v>2013</v>
      </c>
      <c r="BC334" s="7"/>
      <c r="BD334" s="7"/>
      <c r="BE334" s="182"/>
      <c r="BF334" s="183">
        <f>BF$8</f>
        <v>2013</v>
      </c>
      <c r="BG334" s="183">
        <f t="shared" ref="BG334:BP334" si="41">BG$8</f>
        <v>2014</v>
      </c>
      <c r="BH334" s="183">
        <f t="shared" si="41"/>
        <v>2015</v>
      </c>
      <c r="BI334" s="183">
        <f t="shared" si="41"/>
        <v>2016</v>
      </c>
      <c r="BJ334" s="183">
        <f t="shared" si="41"/>
        <v>2017</v>
      </c>
      <c r="BK334" s="183">
        <f t="shared" si="41"/>
        <v>2018</v>
      </c>
      <c r="BL334" s="183">
        <f t="shared" si="41"/>
        <v>2019</v>
      </c>
      <c r="BM334" s="183">
        <f t="shared" si="41"/>
        <v>2020</v>
      </c>
      <c r="BN334" s="183">
        <f t="shared" si="41"/>
        <v>2021</v>
      </c>
      <c r="BO334" s="183">
        <f t="shared" si="41"/>
        <v>2022</v>
      </c>
      <c r="BP334" s="183">
        <f t="shared" si="41"/>
        <v>2023</v>
      </c>
      <c r="BQ334" s="8"/>
      <c r="BR334" s="183"/>
      <c r="BS334" s="183">
        <f>BF334</f>
        <v>2013</v>
      </c>
      <c r="BT334" s="183">
        <f t="shared" ref="BT334:CC334" si="42">BG334</f>
        <v>2014</v>
      </c>
      <c r="BU334" s="183">
        <f t="shared" si="42"/>
        <v>2015</v>
      </c>
      <c r="BV334" s="183">
        <f t="shared" si="42"/>
        <v>2016</v>
      </c>
      <c r="BW334" s="183">
        <f t="shared" si="42"/>
        <v>2017</v>
      </c>
      <c r="BX334" s="183">
        <f t="shared" si="42"/>
        <v>2018</v>
      </c>
      <c r="BY334" s="183">
        <f t="shared" si="42"/>
        <v>2019</v>
      </c>
      <c r="BZ334" s="183">
        <f t="shared" si="42"/>
        <v>2020</v>
      </c>
      <c r="CA334" s="183">
        <f t="shared" si="42"/>
        <v>2021</v>
      </c>
      <c r="CB334" s="183">
        <f t="shared" si="42"/>
        <v>2022</v>
      </c>
      <c r="CC334" s="183">
        <f t="shared" si="42"/>
        <v>2023</v>
      </c>
      <c r="CD334" s="199"/>
      <c r="CE334" s="183"/>
      <c r="CF334" s="188">
        <f>BS334</f>
        <v>2013</v>
      </c>
      <c r="CG334" s="188">
        <f t="shared" ref="CG334:CP334" si="43">BT334</f>
        <v>2014</v>
      </c>
      <c r="CH334" s="188">
        <f t="shared" si="43"/>
        <v>2015</v>
      </c>
      <c r="CI334" s="188">
        <f t="shared" si="43"/>
        <v>2016</v>
      </c>
      <c r="CJ334" s="188">
        <f t="shared" si="43"/>
        <v>2017</v>
      </c>
      <c r="CK334" s="188">
        <f t="shared" si="43"/>
        <v>2018</v>
      </c>
      <c r="CL334" s="188">
        <f t="shared" si="43"/>
        <v>2019</v>
      </c>
      <c r="CM334" s="188">
        <f t="shared" si="43"/>
        <v>2020</v>
      </c>
      <c r="CN334" s="188">
        <f t="shared" si="43"/>
        <v>2021</v>
      </c>
      <c r="CO334" s="188">
        <f t="shared" si="43"/>
        <v>2022</v>
      </c>
      <c r="CP334" s="188">
        <f t="shared" si="43"/>
        <v>2023</v>
      </c>
    </row>
    <row r="335" spans="3:94">
      <c r="C335" s="36" t="str" cm="1">
        <f t="array" ref="C335:C336">_xlfn.SORTBY(C326:C327,AL326:AL327,-1)</f>
        <v>Non-electric (Weather corrected)</v>
      </c>
      <c r="D335" s="7" t="s">
        <v>404</v>
      </c>
      <c r="F335" s="63" cm="1">
        <f t="array" ref="F335:F336">_xlfn.SORTBY(F$326:F$327,$AL$326:$AL$327,-1)</f>
        <v>23744.087331070103</v>
      </c>
      <c r="G335" s="63" cm="1">
        <f t="array" ref="G335:G336">_xlfn.SORTBY(G$326:G$327,$AL$326:$AL$327,-1)</f>
        <v>23008.297785390008</v>
      </c>
      <c r="H335" s="63" cm="1">
        <f t="array" ref="H335:H336">_xlfn.SORTBY(H$326:H$327,$AL$326:$AL$327,-1)</f>
        <v>20641.426282708308</v>
      </c>
      <c r="I335" s="63" cm="1">
        <f t="array" ref="I335:I336">_xlfn.SORTBY(I$326:I$327,$AL$326:$AL$327,-1)</f>
        <v>20224.09384790319</v>
      </c>
      <c r="J335" s="63" cm="1">
        <f t="array" ref="J335:J336">_xlfn.SORTBY(J$326:J$327,$AL$326:$AL$327,-1)</f>
        <v>20449.481049595284</v>
      </c>
      <c r="K335" s="63" cm="1">
        <f t="array" ref="K335:K336">_xlfn.SORTBY(K$326:K$327,$AL$326:$AL$327,-1)</f>
        <v>20197.39537305506</v>
      </c>
      <c r="L335" s="63" cm="1">
        <f t="array" ref="L335:L336">_xlfn.SORTBY(L$326:L$327,$AL$326:$AL$327,-1)</f>
        <v>20115.013199286546</v>
      </c>
      <c r="M335" s="63" cm="1">
        <f t="array" ref="M335:M336">_xlfn.SORTBY(M$326:M$327,$AL$326:$AL$327,-1)</f>
        <v>21278.53421583927</v>
      </c>
      <c r="N335" s="63" cm="1">
        <f t="array" ref="N335:N336">_xlfn.SORTBY(N$326:N$327,$AL$326:$AL$327,-1)</f>
        <v>22681.710948100183</v>
      </c>
      <c r="O335" s="63" cm="1">
        <f t="array" ref="O335:O336">_xlfn.SORTBY(O$326:O$327,$AL$326:$AL$327,-1)</f>
        <v>21860.946916626996</v>
      </c>
      <c r="P335" s="63" cm="1">
        <f t="array" ref="P335:P336">_xlfn.SORTBY(P$326:P$327,$AL$326:$AL$327,-1)</f>
        <v>20846.600110395524</v>
      </c>
      <c r="Q335" s="63" cm="1">
        <f t="array" ref="Q335:Q336">_xlfn.SORTBY(Q$326:Q$327,$AL$326:$AL$327,-1)</f>
        <v>21568.466140451004</v>
      </c>
      <c r="R335" s="63" cm="1">
        <f t="array" ref="R335:R336">_xlfn.SORTBY(R$326:R$327,$AL$326:$AL$327,-1)</f>
        <v>22431.628321243119</v>
      </c>
      <c r="S335" s="63" cm="1">
        <f t="array" ref="S335:S336">_xlfn.SORTBY(S$326:S$327,$AL$326:$AL$327,-1)</f>
        <v>22212.609429282249</v>
      </c>
      <c r="T335" s="63" cm="1">
        <f t="array" ref="T335:T336">_xlfn.SORTBY(T$326:T$327,$AL$326:$AL$327,-1)</f>
        <v>21983.11552272514</v>
      </c>
      <c r="U335" s="63" cm="1">
        <f t="array" ref="U335:U336">_xlfn.SORTBY(U$326:U$327,$AL$326:$AL$327,-1)</f>
        <v>22723.664006466992</v>
      </c>
      <c r="V335" s="63" cm="1">
        <f t="array" ref="V335:V336">_xlfn.SORTBY(V$326:V$327,$AL$326:$AL$327,-1)</f>
        <v>22106.565298840185</v>
      </c>
      <c r="W335" s="63" cm="1">
        <f t="array" ref="W335:W336">_xlfn.SORTBY(W$326:W$327,$AL$326:$AL$327,-1)</f>
        <v>21803.677785348173</v>
      </c>
      <c r="X335" s="63" cm="1">
        <f t="array" ref="X335:X336">_xlfn.SORTBY(X$326:X$327,$AL$326:$AL$327,-1)</f>
        <v>20967.14789353935</v>
      </c>
      <c r="Y335" s="63" cm="1">
        <f t="array" ref="Y335:Y336">_xlfn.SORTBY(Y$326:Y$327,$AL$326:$AL$327,-1)</f>
        <v>19978.932544948257</v>
      </c>
      <c r="Z335" s="63" cm="1">
        <f t="array" ref="Z335:Z336">_xlfn.SORTBY(Z$326:Z$327,$AL$326:$AL$327,-1)</f>
        <v>18282.700786642115</v>
      </c>
      <c r="AA335" s="63" cm="1">
        <f t="array" ref="AA335:AA336">_xlfn.SORTBY(AA$326:AA$327,$AL$326:$AL$327,-1)</f>
        <v>17750.528751903414</v>
      </c>
      <c r="AB335" s="63" cm="1">
        <f t="array" ref="AB335:AB336">_xlfn.SORTBY(AB$326:AB$327,$AL$326:$AL$327,-1)</f>
        <v>15875.549742926847</v>
      </c>
      <c r="AC335" s="63" cm="1">
        <f t="array" ref="AC335:AC336">_xlfn.SORTBY(AC$326:AC$327,$AL$326:$AL$327,-1)</f>
        <v>15190.935449972947</v>
      </c>
      <c r="AD335" s="63" cm="1">
        <f t="array" ref="AD335:AD336">_xlfn.SORTBY(AD$326:AD$327,$AL$326:$AL$327,-1)</f>
        <v>14294.958600992566</v>
      </c>
      <c r="AE335" s="63" cm="1">
        <f t="array" ref="AE335:AE336">_xlfn.SORTBY(AE$326:AE$327,$AL$326:$AL$327,-1)</f>
        <v>14539.999485181064</v>
      </c>
      <c r="AF335" s="63" cm="1">
        <f t="array" ref="AF335:AF336">_xlfn.SORTBY(AF$326:AF$327,$AL$326:$AL$327,-1)</f>
        <v>15382.178545318187</v>
      </c>
      <c r="AG335" s="63" cm="1">
        <f t="array" ref="AG335:AG336">_xlfn.SORTBY(AG$326:AG$327,$AL$326:$AL$327,-1)</f>
        <v>14844.471121177503</v>
      </c>
      <c r="AH335" s="63" cm="1">
        <f t="array" ref="AH335:AH336">_xlfn.SORTBY(AH$326:AH$327,$AL$326:$AL$327,-1)</f>
        <v>15094.677059512982</v>
      </c>
      <c r="AI335" s="63" cm="1">
        <f t="array" ref="AI335:AI336">_xlfn.SORTBY(AI$326:AI$327,$AL$326:$AL$327,-1)</f>
        <v>14672.476260925041</v>
      </c>
      <c r="AJ335" s="63" cm="1">
        <f t="array" ref="AJ335:AJ336">_xlfn.SORTBY(AJ$326:AJ$327,$AL$326:$AL$327,-1)</f>
        <v>15744.281769284025</v>
      </c>
      <c r="AK335" s="63" cm="1">
        <f t="array" ref="AK335:AK336">_xlfn.SORTBY(AK$326:AK$327,$AL$326:$AL$327,-1)</f>
        <v>14696.09166846367</v>
      </c>
      <c r="AL335" s="63" cm="1">
        <f t="array" ref="AL335:AL336">_xlfn.SORTBY(AL$326:AL$327,$AL$326:$AL$327,-1)</f>
        <v>12979.615951641643</v>
      </c>
      <c r="AM335" s="63" cm="1">
        <f t="array" ref="AM335:AM336">_xlfn.SORTBY(AM$326:AM$327,$AL$326:$AL$327,-1)</f>
        <v>12571.991830183488</v>
      </c>
      <c r="AP335" s="49" t="str">
        <f>C335</f>
        <v>Non-electric (Weather corrected)</v>
      </c>
      <c r="AQ335" s="70" cm="1">
        <f t="array" aca="1" ref="AQ335" ca="1">INDIRECT(ADDRESS(ROW(AP335),AQ$9))/1000</f>
        <v>12.571991830183487</v>
      </c>
      <c r="AR335" s="71" cm="1">
        <f t="array" aca="1" ref="AR335" ca="1">INDIRECT(ADDRESS(ROW(AQ335),AR$9))/1000</f>
        <v>12.979615951641643</v>
      </c>
      <c r="AS335" s="71" cm="1">
        <f t="array" aca="1" ref="AS335" ca="1">INDIRECT(ADDRESS(ROW(AR335),AS$9))/1000</f>
        <v>15.094677059512982</v>
      </c>
      <c r="AT335" s="72" cm="1">
        <f t="array" aca="1" ref="AT335" ca="1">INDIRECT(ADDRESS(ROW(AS335),AT$9))/1000</f>
        <v>15.190935449972947</v>
      </c>
      <c r="AU335" s="77" cm="1">
        <f t="array" aca="1" ref="AU335" ca="1">AQ335/INDIRECT(ADDRESS($BC335,COLUMN(AQ335)))</f>
        <v>0.74078394315010421</v>
      </c>
      <c r="AV335" s="78" cm="1">
        <f t="array" aca="1" ref="AV335" ca="1">AR335/INDIRECT(ADDRESS($BC335,COLUMN(AR335)))</f>
        <v>0.7424967145890905</v>
      </c>
      <c r="AW335" s="78" cm="1">
        <f t="array" aca="1" ref="AW335" ca="1">AS335/INDIRECT(ADDRESS($BC335,COLUMN(AS335)))</f>
        <v>0.76388163618648919</v>
      </c>
      <c r="AX335" s="79" cm="1">
        <f t="array" aca="1" ref="AX335" ca="1">AT335/INDIRECT(ADDRESS($BC335,COLUMN(AT335)))</f>
        <v>0.76254550831015033</v>
      </c>
      <c r="AY335" s="53">
        <f t="shared" ref="AY335:BA337" ca="1" si="44">IFERROR(($AQ335-AR335)/AR335,"-")</f>
        <v>-3.140494472077196E-2</v>
      </c>
      <c r="AZ335" s="53">
        <f t="shared" ca="1" si="44"/>
        <v>-0.16712416035026373</v>
      </c>
      <c r="BA335" s="53">
        <f t="shared" ca="1" si="44"/>
        <v>-0.17240173446949406</v>
      </c>
      <c r="BC335" s="36">
        <f>BC336</f>
        <v>337</v>
      </c>
      <c r="BE335" s="287" t="str">
        <f>AP335</f>
        <v>Non-electric (Weather corrected)</v>
      </c>
      <c r="BF335" s="289">
        <f>AC335</f>
        <v>15190.935449972947</v>
      </c>
      <c r="BG335" s="289">
        <f t="shared" ref="BG335:BP337" si="45">AD335</f>
        <v>14294.958600992566</v>
      </c>
      <c r="BH335" s="289">
        <f t="shared" si="45"/>
        <v>14539.999485181064</v>
      </c>
      <c r="BI335" s="289">
        <f t="shared" si="45"/>
        <v>15382.178545318187</v>
      </c>
      <c r="BJ335" s="289">
        <f t="shared" si="45"/>
        <v>14844.471121177503</v>
      </c>
      <c r="BK335" s="289">
        <f t="shared" si="45"/>
        <v>15094.677059512982</v>
      </c>
      <c r="BL335" s="289">
        <f t="shared" si="45"/>
        <v>14672.476260925041</v>
      </c>
      <c r="BM335" s="289">
        <f t="shared" si="45"/>
        <v>15744.281769284025</v>
      </c>
      <c r="BN335" s="289">
        <f t="shared" si="45"/>
        <v>14696.09166846367</v>
      </c>
      <c r="BO335" s="289">
        <f t="shared" si="45"/>
        <v>12979.615951641643</v>
      </c>
      <c r="BP335" s="289">
        <f t="shared" si="45"/>
        <v>12571.991830183488</v>
      </c>
      <c r="BQ335" s="8"/>
      <c r="BR335" s="288" t="str">
        <f>BE335</f>
        <v>Non-electric (Weather corrected)</v>
      </c>
      <c r="BS335" s="208" cm="1">
        <f t="array" aca="1" ref="BS335" ca="1">AC335/INDIRECT(ADDRESS($BC335,COLUMN(AC335)))</f>
        <v>0.76254550831015033</v>
      </c>
      <c r="BT335" s="208" cm="1">
        <f t="array" aca="1" ref="BT335" ca="1">AD335/INDIRECT(ADDRESS($BC335,COLUMN(AD335)))</f>
        <v>0.75632874593680977</v>
      </c>
      <c r="BU335" s="208" cm="1">
        <f t="array" aca="1" ref="BU335" ca="1">AE335/INDIRECT(ADDRESS($BC335,COLUMN(AE335)))</f>
        <v>0.75777035271308246</v>
      </c>
      <c r="BV335" s="208" cm="1">
        <f t="array" aca="1" ref="BV335" ca="1">AF335/INDIRECT(ADDRESS($BC335,COLUMN(AF335)))</f>
        <v>0.76875527340145788</v>
      </c>
      <c r="BW335" s="208" cm="1">
        <f t="array" aca="1" ref="BW335" ca="1">AG335/INDIRECT(ADDRESS($BC335,COLUMN(AG335)))</f>
        <v>0.76194506174612497</v>
      </c>
      <c r="BX335" s="208" cm="1">
        <f t="array" aca="1" ref="BX335" ca="1">AH335/INDIRECT(ADDRESS($BC335,COLUMN(AH335)))</f>
        <v>0.7638816361864893</v>
      </c>
      <c r="BY335" s="208" cm="1">
        <f t="array" aca="1" ref="BY335" ca="1">AI335/INDIRECT(ADDRESS($BC335,COLUMN(AI335)))</f>
        <v>0.7619414005402253</v>
      </c>
      <c r="BZ335" s="208" cm="1">
        <f t="array" aca="1" ref="BZ335" ca="1">AJ335/INDIRECT(ADDRESS($BC335,COLUMN(AJ335)))</f>
        <v>0.76454412950588158</v>
      </c>
      <c r="CA335" s="208" cm="1">
        <f t="array" aca="1" ref="CA335" ca="1">AK335/INDIRECT(ADDRESS($BC335,COLUMN(AK335)))</f>
        <v>0.75293579232770091</v>
      </c>
      <c r="CB335" s="208" cm="1">
        <f t="array" aca="1" ref="CB335" ca="1">AL335/INDIRECT(ADDRESS($BC335,COLUMN(AL335)))</f>
        <v>0.74249671458909039</v>
      </c>
      <c r="CC335" s="208" cm="1">
        <f t="array" aca="1" ref="CC335" ca="1">AM335/INDIRECT(ADDRESS($BC335,COLUMN(AM335)))</f>
        <v>0.7407839431501041</v>
      </c>
      <c r="CD335" s="8"/>
      <c r="CE335" s="288" t="str">
        <f>BR335</f>
        <v>Non-electric (Weather corrected)</v>
      </c>
      <c r="CF335" s="209" t="str">
        <f ca="1">TEXT(BF335,"#,##0;-#,##0;0") &amp; CHAR(10) &amp; IF(BS335&lt;&gt;1,TEXT(BS335,"(#,##0.0%);(-#,##0.0%);(0%)"),"(100%)")</f>
        <v>15,191
(76.3%)</v>
      </c>
      <c r="CG335" s="209" t="str">
        <f t="shared" ref="CG335:CP337" ca="1" si="46">TEXT(BG335,"#,##0;-#,##0;0") &amp; CHAR(10) &amp; IF(BT335&lt;&gt;1,TEXT(BT335,"(#,##0.0%);(-#,##0.0%);(0%)"),"(100%)")</f>
        <v>14,295
(75.6%)</v>
      </c>
      <c r="CH335" s="209" t="str">
        <f t="shared" ca="1" si="46"/>
        <v>14,540
(75.8%)</v>
      </c>
      <c r="CI335" s="209" t="str">
        <f t="shared" ca="1" si="46"/>
        <v>15,382
(76.9%)</v>
      </c>
      <c r="CJ335" s="209" t="str">
        <f t="shared" ca="1" si="46"/>
        <v>14,844
(76.2%)</v>
      </c>
      <c r="CK335" s="209" t="str">
        <f t="shared" ca="1" si="46"/>
        <v>15,095
(76.4%)</v>
      </c>
      <c r="CL335" s="209" t="str">
        <f t="shared" ca="1" si="46"/>
        <v>14,672
(76.2%)</v>
      </c>
      <c r="CM335" s="209" t="str">
        <f t="shared" ca="1" si="46"/>
        <v>15,744
(76.5%)</v>
      </c>
      <c r="CN335" s="209" t="str">
        <f t="shared" ca="1" si="46"/>
        <v>14,696
(75.3%)</v>
      </c>
      <c r="CO335" s="209" t="str">
        <f t="shared" ca="1" si="46"/>
        <v>12,980
(74.2%)</v>
      </c>
      <c r="CP335" s="209" t="str">
        <f t="shared" ca="1" si="46"/>
        <v>12,572
(74.1%)</v>
      </c>
    </row>
    <row r="336" spans="3:94">
      <c r="C336" s="36" t="str">
        <v>Electricity (Weather corrected)</v>
      </c>
      <c r="D336" s="7" t="s">
        <v>404</v>
      </c>
      <c r="F336" s="63">
        <v>4155.8792180059572</v>
      </c>
      <c r="G336" s="63">
        <v>4286.5946784728767</v>
      </c>
      <c r="H336" s="63">
        <v>4458.9547434778442</v>
      </c>
      <c r="I336" s="63">
        <v>4442.959800723821</v>
      </c>
      <c r="J336" s="63">
        <v>4503.7487850531115</v>
      </c>
      <c r="K336" s="63">
        <v>4553.1562616137317</v>
      </c>
      <c r="L336" s="63">
        <v>4667.3801937505004</v>
      </c>
      <c r="M336" s="63">
        <v>4719.8390289117979</v>
      </c>
      <c r="N336" s="63">
        <v>4767.8856551613671</v>
      </c>
      <c r="O336" s="63">
        <v>5060.3579732926883</v>
      </c>
      <c r="P336" s="63">
        <v>5212.7747850582464</v>
      </c>
      <c r="Q336" s="63">
        <v>5378.1978079749297</v>
      </c>
      <c r="R336" s="63">
        <v>5189.0102363089973</v>
      </c>
      <c r="S336" s="63">
        <v>5289.5517524697725</v>
      </c>
      <c r="T336" s="63">
        <v>5386.1711035391572</v>
      </c>
      <c r="U336" s="63">
        <v>5339.7311842284289</v>
      </c>
      <c r="V336" s="63">
        <v>5577.6676302615997</v>
      </c>
      <c r="W336" s="63">
        <v>5448.7150928577976</v>
      </c>
      <c r="X336" s="63">
        <v>5525.6209752727382</v>
      </c>
      <c r="Y336" s="63">
        <v>5138.3637734563536</v>
      </c>
      <c r="Z336" s="63">
        <v>5186.5838990104512</v>
      </c>
      <c r="AA336" s="63">
        <v>5033.5944202084966</v>
      </c>
      <c r="AB336" s="63">
        <v>4870.3464350256227</v>
      </c>
      <c r="AC336" s="63">
        <v>4730.4138785897931</v>
      </c>
      <c r="AD336" s="63">
        <v>4605.4979501946218</v>
      </c>
      <c r="AE336" s="63">
        <v>4647.8711317186198</v>
      </c>
      <c r="AF336" s="63">
        <v>4627.0221425128457</v>
      </c>
      <c r="AG336" s="63">
        <v>4637.8667355163998</v>
      </c>
      <c r="AH336" s="63">
        <v>4665.815069699378</v>
      </c>
      <c r="AI336" s="63">
        <v>4584.2228113685569</v>
      </c>
      <c r="AJ336" s="63">
        <v>4848.7502895186763</v>
      </c>
      <c r="AK336" s="63">
        <v>4822.2946510798665</v>
      </c>
      <c r="AL336" s="63">
        <v>4501.4256430336554</v>
      </c>
      <c r="AM336" s="63">
        <v>4399.2073250282783</v>
      </c>
      <c r="AP336" s="49" t="str">
        <f>C336</f>
        <v>Electricity (Weather corrected)</v>
      </c>
      <c r="AQ336" s="70" cm="1">
        <f t="array" aca="1" ref="AQ336" ca="1">INDIRECT(ADDRESS(ROW(AP336),AQ$9))/1000</f>
        <v>4.3992073250282786</v>
      </c>
      <c r="AR336" s="71" cm="1">
        <f t="array" aca="1" ref="AR336" ca="1">INDIRECT(ADDRESS(ROW(AQ336),AR$9))/1000</f>
        <v>4.501425643033655</v>
      </c>
      <c r="AS336" s="71" cm="1">
        <f t="array" aca="1" ref="AS336" ca="1">INDIRECT(ADDRESS(ROW(AR336),AS$9))/1000</f>
        <v>4.6658150696993781</v>
      </c>
      <c r="AT336" s="73" cm="1">
        <f t="array" aca="1" ref="AT336" ca="1">INDIRECT(ADDRESS(ROW(AS336),AT$9))/1000</f>
        <v>4.7304138785897933</v>
      </c>
      <c r="AU336" s="77" cm="1">
        <f t="array" aca="1" ref="AU336" ca="1">AQ336/INDIRECT(ADDRESS($BC336,COLUMN(AQ336)))</f>
        <v>0.25921605684989596</v>
      </c>
      <c r="AV336" s="78" cm="1">
        <f t="array" aca="1" ref="AV336" ca="1">AR336/INDIRECT(ADDRESS($BC336,COLUMN(AR336)))</f>
        <v>0.25750328541090961</v>
      </c>
      <c r="AW336" s="78" cm="1">
        <f t="array" aca="1" ref="AW336" ca="1">AS336/INDIRECT(ADDRESS($BC336,COLUMN(AS336)))</f>
        <v>0.23611836381351065</v>
      </c>
      <c r="AX336" s="80" cm="1">
        <f t="array" aca="1" ref="AX336" ca="1">AT336/INDIRECT(ADDRESS($BC336,COLUMN(AT336)))</f>
        <v>0.23745449168984967</v>
      </c>
      <c r="AY336" s="53">
        <f t="shared" ca="1" si="44"/>
        <v>-2.2707987671320991E-2</v>
      </c>
      <c r="AZ336" s="53">
        <f t="shared" ca="1" si="44"/>
        <v>-5.7140658317663934E-2</v>
      </c>
      <c r="BA336" s="53">
        <f t="shared" ca="1" si="44"/>
        <v>-7.0016400691825367E-2</v>
      </c>
      <c r="BC336" s="36">
        <f>BC337</f>
        <v>337</v>
      </c>
      <c r="BE336" s="287" t="str">
        <f>AP336</f>
        <v>Electricity (Weather corrected)</v>
      </c>
      <c r="BF336" s="289">
        <f>AC336</f>
        <v>4730.4138785897931</v>
      </c>
      <c r="BG336" s="289">
        <f t="shared" si="45"/>
        <v>4605.4979501946218</v>
      </c>
      <c r="BH336" s="289">
        <f t="shared" si="45"/>
        <v>4647.8711317186198</v>
      </c>
      <c r="BI336" s="289">
        <f t="shared" si="45"/>
        <v>4627.0221425128457</v>
      </c>
      <c r="BJ336" s="289">
        <f t="shared" si="45"/>
        <v>4637.8667355163998</v>
      </c>
      <c r="BK336" s="289">
        <f t="shared" si="45"/>
        <v>4665.815069699378</v>
      </c>
      <c r="BL336" s="289">
        <f t="shared" si="45"/>
        <v>4584.2228113685569</v>
      </c>
      <c r="BM336" s="289">
        <f t="shared" si="45"/>
        <v>4848.7502895186763</v>
      </c>
      <c r="BN336" s="289">
        <f t="shared" si="45"/>
        <v>4822.2946510798665</v>
      </c>
      <c r="BO336" s="289">
        <f t="shared" si="45"/>
        <v>4501.4256430336554</v>
      </c>
      <c r="BP336" s="289">
        <f t="shared" si="45"/>
        <v>4399.2073250282783</v>
      </c>
      <c r="BQ336" s="8"/>
      <c r="BR336" s="288" t="str">
        <f>BE336</f>
        <v>Electricity (Weather corrected)</v>
      </c>
      <c r="BS336" s="208" cm="1">
        <f t="array" aca="1" ref="BS336" ca="1">AC336/INDIRECT(ADDRESS($BC336,COLUMN(AC336)))</f>
        <v>0.23745449168984964</v>
      </c>
      <c r="BT336" s="208" cm="1">
        <f t="array" aca="1" ref="BT336" ca="1">AD336/INDIRECT(ADDRESS($BC336,COLUMN(AD336)))</f>
        <v>0.24367125406319026</v>
      </c>
      <c r="BU336" s="208" cm="1">
        <f t="array" aca="1" ref="BU336" ca="1">AE336/INDIRECT(ADDRESS($BC336,COLUMN(AE336)))</f>
        <v>0.24222964728691757</v>
      </c>
      <c r="BV336" s="208" cm="1">
        <f t="array" aca="1" ref="BV336" ca="1">AF336/INDIRECT(ADDRESS($BC336,COLUMN(AF336)))</f>
        <v>0.23124472659854198</v>
      </c>
      <c r="BW336" s="208" cm="1">
        <f t="array" aca="1" ref="BW336" ca="1">AG336/INDIRECT(ADDRESS($BC336,COLUMN(AG336)))</f>
        <v>0.23805493825387508</v>
      </c>
      <c r="BX336" s="208" cm="1">
        <f t="array" aca="1" ref="BX336" ca="1">AH336/INDIRECT(ADDRESS($BC336,COLUMN(AH336)))</f>
        <v>0.23611836381351065</v>
      </c>
      <c r="BY336" s="208" cm="1">
        <f t="array" aca="1" ref="BY336" ca="1">AI336/INDIRECT(ADDRESS($BC336,COLUMN(AI336)))</f>
        <v>0.2380585994597747</v>
      </c>
      <c r="BZ336" s="208" cm="1">
        <f t="array" aca="1" ref="BZ336" ca="1">AJ336/INDIRECT(ADDRESS($BC336,COLUMN(AJ336)))</f>
        <v>0.23545587049411834</v>
      </c>
      <c r="CA336" s="208" cm="1">
        <f t="array" aca="1" ref="CA336" ca="1">AK336/INDIRECT(ADDRESS($BC336,COLUMN(AK336)))</f>
        <v>0.24706420767229911</v>
      </c>
      <c r="CB336" s="208" cm="1">
        <f t="array" aca="1" ref="CB336" ca="1">AL336/INDIRECT(ADDRESS($BC336,COLUMN(AL336)))</f>
        <v>0.25750328541090961</v>
      </c>
      <c r="CC336" s="208" cm="1">
        <f t="array" aca="1" ref="CC336" ca="1">AM336/INDIRECT(ADDRESS($BC336,COLUMN(AM336)))</f>
        <v>0.2592160568498959</v>
      </c>
      <c r="CD336" s="8"/>
      <c r="CE336" s="288" t="str">
        <f>BR336</f>
        <v>Electricity (Weather corrected)</v>
      </c>
      <c r="CF336" s="209" t="str">
        <f ca="1">TEXT(BF336,"#,##0;-#,##0;0") &amp; CHAR(10) &amp; IF(BS336&lt;&gt;1,TEXT(BS336,"(#,##0.0%);(-#,##0.0%);(0%)"),"(100%)")</f>
        <v>4,730
(23.7%)</v>
      </c>
      <c r="CG336" s="209" t="str">
        <f t="shared" ca="1" si="46"/>
        <v>4,605
(24.4%)</v>
      </c>
      <c r="CH336" s="209" t="str">
        <f t="shared" ca="1" si="46"/>
        <v>4,648
(24.2%)</v>
      </c>
      <c r="CI336" s="209" t="str">
        <f t="shared" ca="1" si="46"/>
        <v>4,627
(23.1%)</v>
      </c>
      <c r="CJ336" s="209" t="str">
        <f t="shared" ca="1" si="46"/>
        <v>4,638
(23.8%)</v>
      </c>
      <c r="CK336" s="209" t="str">
        <f t="shared" ca="1" si="46"/>
        <v>4,666
(23.6%)</v>
      </c>
      <c r="CL336" s="209" t="str">
        <f t="shared" ca="1" si="46"/>
        <v>4,584
(23.8%)</v>
      </c>
      <c r="CM336" s="209" t="str">
        <f t="shared" ca="1" si="46"/>
        <v>4,849
(23.5%)</v>
      </c>
      <c r="CN336" s="209" t="str">
        <f t="shared" ca="1" si="46"/>
        <v>4,822
(24.7%)</v>
      </c>
      <c r="CO336" s="209" t="str">
        <f t="shared" ca="1" si="46"/>
        <v>4,501
(25.8%)</v>
      </c>
      <c r="CP336" s="209" t="str">
        <f t="shared" ca="1" si="46"/>
        <v>4,399
(25.9%)</v>
      </c>
    </row>
    <row r="337" spans="2:94">
      <c r="C337" s="7" t="s">
        <v>406</v>
      </c>
      <c r="D337" s="7" t="s">
        <v>404</v>
      </c>
      <c r="F337" s="64">
        <f t="shared" ref="F337:AL337" si="47">SUM(_xlfn.ANCHORARRAY(F335))</f>
        <v>27899.96654907606</v>
      </c>
      <c r="G337" s="64">
        <f t="shared" si="47"/>
        <v>27294.892463862885</v>
      </c>
      <c r="H337" s="64">
        <f t="shared" si="47"/>
        <v>25100.381026186151</v>
      </c>
      <c r="I337" s="64">
        <f t="shared" si="47"/>
        <v>24667.05364862701</v>
      </c>
      <c r="J337" s="64">
        <f t="shared" si="47"/>
        <v>24953.229834648395</v>
      </c>
      <c r="K337" s="64">
        <f t="shared" si="47"/>
        <v>24750.551634668791</v>
      </c>
      <c r="L337" s="64">
        <f t="shared" si="47"/>
        <v>24782.393393037048</v>
      </c>
      <c r="M337" s="64">
        <f t="shared" si="47"/>
        <v>25998.37324475107</v>
      </c>
      <c r="N337" s="64">
        <f t="shared" si="47"/>
        <v>27449.596603261551</v>
      </c>
      <c r="O337" s="64">
        <f t="shared" si="47"/>
        <v>26921.304889919684</v>
      </c>
      <c r="P337" s="64">
        <f t="shared" si="47"/>
        <v>26059.37489545377</v>
      </c>
      <c r="Q337" s="64">
        <f t="shared" si="47"/>
        <v>26946.663948425936</v>
      </c>
      <c r="R337" s="64">
        <f t="shared" si="47"/>
        <v>27620.638557552116</v>
      </c>
      <c r="S337" s="64">
        <f t="shared" si="47"/>
        <v>27502.161181752021</v>
      </c>
      <c r="T337" s="64">
        <f t="shared" si="47"/>
        <v>27369.286626264297</v>
      </c>
      <c r="U337" s="64">
        <f t="shared" si="47"/>
        <v>28063.395190695421</v>
      </c>
      <c r="V337" s="64">
        <f t="shared" si="47"/>
        <v>27684.232929101785</v>
      </c>
      <c r="W337" s="64">
        <f t="shared" si="47"/>
        <v>27252.39287820597</v>
      </c>
      <c r="X337" s="64">
        <f t="shared" si="47"/>
        <v>26492.768868812087</v>
      </c>
      <c r="Y337" s="64">
        <f t="shared" si="47"/>
        <v>25117.296318404609</v>
      </c>
      <c r="Z337" s="64">
        <f t="shared" si="47"/>
        <v>23469.284685652565</v>
      </c>
      <c r="AA337" s="64">
        <f t="shared" si="47"/>
        <v>22784.123172111911</v>
      </c>
      <c r="AB337" s="64">
        <f t="shared" si="47"/>
        <v>20745.896177952469</v>
      </c>
      <c r="AC337" s="64">
        <f t="shared" si="47"/>
        <v>19921.349328562741</v>
      </c>
      <c r="AD337" s="64">
        <f t="shared" si="47"/>
        <v>18900.456551187188</v>
      </c>
      <c r="AE337" s="64">
        <f t="shared" si="47"/>
        <v>19187.870616899683</v>
      </c>
      <c r="AF337" s="64">
        <f t="shared" si="47"/>
        <v>20009.200687831035</v>
      </c>
      <c r="AG337" s="64">
        <f t="shared" si="47"/>
        <v>19482.337856693903</v>
      </c>
      <c r="AH337" s="64">
        <f t="shared" si="47"/>
        <v>19760.492129212362</v>
      </c>
      <c r="AI337" s="64">
        <f t="shared" si="47"/>
        <v>19256.699072293599</v>
      </c>
      <c r="AJ337" s="64">
        <f t="shared" si="47"/>
        <v>20593.032058802703</v>
      </c>
      <c r="AK337" s="64">
        <f t="shared" si="47"/>
        <v>19518.386319543537</v>
      </c>
      <c r="AL337" s="64">
        <f t="shared" si="47"/>
        <v>17481.041594675298</v>
      </c>
      <c r="AM337" s="64">
        <f>SUM(_xlfn.ANCHORARRAY(AM335))</f>
        <v>16971.199155211765</v>
      </c>
      <c r="AP337" s="52" t="str">
        <f>C337</f>
        <v>Total energy (Weather corrected)</v>
      </c>
      <c r="AQ337" s="75" cm="1">
        <f t="array" aca="1" ref="AQ337" ca="1">INDIRECT(ADDRESS(ROW(AP337),AQ$9))/1000</f>
        <v>16.971199155211764</v>
      </c>
      <c r="AR337" s="74" cm="1">
        <f t="array" aca="1" ref="AR337" ca="1">INDIRECT(ADDRESS(ROW(AQ337),AR$9))/1000</f>
        <v>17.481041594675297</v>
      </c>
      <c r="AS337" s="74" cm="1">
        <f t="array" aca="1" ref="AS337" ca="1">INDIRECT(ADDRESS(ROW(AR337),AS$9))/1000</f>
        <v>19.760492129212363</v>
      </c>
      <c r="AT337" s="76" cm="1">
        <f t="array" aca="1" ref="AT337" ca="1">INDIRECT(ADDRESS(ROW(AS337),AT$9))/1000</f>
        <v>19.921349328562741</v>
      </c>
      <c r="AU337" s="81" cm="1">
        <f t="array" aca="1" ref="AU337" ca="1">AQ337/INDIRECT(ADDRESS($BC337,COLUMN(AQ337)))</f>
        <v>1</v>
      </c>
      <c r="AV337" s="82" cm="1">
        <f t="array" aca="1" ref="AV337" ca="1">AR337/INDIRECT(ADDRESS($BC337,COLUMN(AR337)))</f>
        <v>1</v>
      </c>
      <c r="AW337" s="82" cm="1">
        <f t="array" aca="1" ref="AW337" ca="1">AS337/INDIRECT(ADDRESS($BC337,COLUMN(AS337)))</f>
        <v>1</v>
      </c>
      <c r="AX337" s="83" cm="1">
        <f t="array" aca="1" ref="AX337" ca="1">AT337/INDIRECT(ADDRESS($BC337,COLUMN(AT337)))</f>
        <v>1</v>
      </c>
      <c r="AY337" s="54">
        <f t="shared" ca="1" si="44"/>
        <v>-2.9165449707460819E-2</v>
      </c>
      <c r="AZ337" s="54">
        <f t="shared" ca="1" si="44"/>
        <v>-0.14115503580384656</v>
      </c>
      <c r="BA337" s="54">
        <f t="shared" ca="1" si="44"/>
        <v>-0.14808987708082225</v>
      </c>
      <c r="BC337" s="62">
        <f>ROW(AP337)</f>
        <v>337</v>
      </c>
      <c r="BE337" s="52" t="str">
        <f>AP337</f>
        <v>Total energy (Weather corrected)</v>
      </c>
      <c r="BF337" s="148">
        <f>AC337</f>
        <v>19921.349328562741</v>
      </c>
      <c r="BG337" s="148">
        <f t="shared" si="45"/>
        <v>18900.456551187188</v>
      </c>
      <c r="BH337" s="148">
        <f t="shared" si="45"/>
        <v>19187.870616899683</v>
      </c>
      <c r="BI337" s="148">
        <f t="shared" si="45"/>
        <v>20009.200687831035</v>
      </c>
      <c r="BJ337" s="148">
        <f t="shared" si="45"/>
        <v>19482.337856693903</v>
      </c>
      <c r="BK337" s="148">
        <f t="shared" si="45"/>
        <v>19760.492129212362</v>
      </c>
      <c r="BL337" s="148">
        <f t="shared" si="45"/>
        <v>19256.699072293599</v>
      </c>
      <c r="BM337" s="148">
        <f t="shared" si="45"/>
        <v>20593.032058802703</v>
      </c>
      <c r="BN337" s="148">
        <f t="shared" si="45"/>
        <v>19518.386319543537</v>
      </c>
      <c r="BO337" s="148">
        <f t="shared" si="45"/>
        <v>17481.041594675298</v>
      </c>
      <c r="BP337" s="148">
        <f t="shared" si="45"/>
        <v>16971.199155211765</v>
      </c>
      <c r="BQ337" s="58"/>
      <c r="BR337" s="74" t="str">
        <f>BE337</f>
        <v>Total energy (Weather corrected)</v>
      </c>
      <c r="BS337" s="133" cm="1">
        <f t="array" aca="1" ref="BS337" ca="1">AC337/INDIRECT(ADDRESS($BC337,COLUMN(AC337)))</f>
        <v>1</v>
      </c>
      <c r="BT337" s="133" cm="1">
        <f t="array" aca="1" ref="BT337" ca="1">AD337/INDIRECT(ADDRESS($BC337,COLUMN(AD337)))</f>
        <v>1</v>
      </c>
      <c r="BU337" s="133" cm="1">
        <f t="array" aca="1" ref="BU337" ca="1">AE337/INDIRECT(ADDRESS($BC337,COLUMN(AE337)))</f>
        <v>1</v>
      </c>
      <c r="BV337" s="133" cm="1">
        <f t="array" aca="1" ref="BV337" ca="1">AF337/INDIRECT(ADDRESS($BC337,COLUMN(AF337)))</f>
        <v>1</v>
      </c>
      <c r="BW337" s="133" cm="1">
        <f t="array" aca="1" ref="BW337" ca="1">AG337/INDIRECT(ADDRESS($BC337,COLUMN(AG337)))</f>
        <v>1</v>
      </c>
      <c r="BX337" s="133" cm="1">
        <f t="array" aca="1" ref="BX337" ca="1">AH337/INDIRECT(ADDRESS($BC337,COLUMN(AH337)))</f>
        <v>1</v>
      </c>
      <c r="BY337" s="133" cm="1">
        <f t="array" aca="1" ref="BY337" ca="1">AI337/INDIRECT(ADDRESS($BC337,COLUMN(AI337)))</f>
        <v>1</v>
      </c>
      <c r="BZ337" s="133" cm="1">
        <f t="array" aca="1" ref="BZ337" ca="1">AJ337/INDIRECT(ADDRESS($BC337,COLUMN(AJ337)))</f>
        <v>1</v>
      </c>
      <c r="CA337" s="133" cm="1">
        <f t="array" aca="1" ref="CA337" ca="1">AK337/INDIRECT(ADDRESS($BC337,COLUMN(AK337)))</f>
        <v>1</v>
      </c>
      <c r="CB337" s="133" cm="1">
        <f t="array" aca="1" ref="CB337" ca="1">AL337/INDIRECT(ADDRESS($BC337,COLUMN(AL337)))</f>
        <v>1</v>
      </c>
      <c r="CC337" s="133" cm="1">
        <f t="array" aca="1" ref="CC337" ca="1">AM337/INDIRECT(ADDRESS($BC337,COLUMN(AM337)))</f>
        <v>1</v>
      </c>
      <c r="CD337" s="58"/>
      <c r="CE337" s="74" t="str">
        <f>BR337</f>
        <v>Total energy (Weather corrected)</v>
      </c>
      <c r="CF337" s="196" t="str">
        <f ca="1">TEXT(BF337,"#,##0;-#,##0;0") &amp; CHAR(10) &amp; IF(BS337&lt;&gt;1,TEXT(BS337,"(#,##0.0%);(-#,##0.0%);(0%)"),"(100%)")</f>
        <v>19,921
(100%)</v>
      </c>
      <c r="CG337" s="196" t="str">
        <f t="shared" ca="1" si="46"/>
        <v>18,900
(100%)</v>
      </c>
      <c r="CH337" s="196" t="str">
        <f t="shared" ca="1" si="46"/>
        <v>19,188
(100%)</v>
      </c>
      <c r="CI337" s="196" t="str">
        <f t="shared" ca="1" si="46"/>
        <v>20,009
(100%)</v>
      </c>
      <c r="CJ337" s="196" t="str">
        <f t="shared" ca="1" si="46"/>
        <v>19,482
(100%)</v>
      </c>
      <c r="CK337" s="196" t="str">
        <f t="shared" ca="1" si="46"/>
        <v>19,760
(100%)</v>
      </c>
      <c r="CL337" s="196" t="str">
        <f t="shared" ca="1" si="46"/>
        <v>19,257
(100%)</v>
      </c>
      <c r="CM337" s="196" t="str">
        <f t="shared" ca="1" si="46"/>
        <v>20,593
(100%)</v>
      </c>
      <c r="CN337" s="196" t="str">
        <f t="shared" ca="1" si="46"/>
        <v>19,518
(100%)</v>
      </c>
      <c r="CO337" s="196" t="str">
        <f t="shared" ca="1" si="46"/>
        <v>17,481
(100%)</v>
      </c>
      <c r="CP337" s="196" t="str">
        <f t="shared" ca="1" si="46"/>
        <v>16,971
(100%)</v>
      </c>
    </row>
    <row r="341" spans="2:94">
      <c r="B341" s="27"/>
    </row>
    <row r="361" spans="3:94" s="27" customFormat="1" ht="15" thickBot="1">
      <c r="C361" s="28" t="s">
        <v>710</v>
      </c>
      <c r="D361" s="28" t="s">
        <v>49</v>
      </c>
      <c r="E361" s="28" t="s">
        <v>62</v>
      </c>
      <c r="F361" s="28">
        <v>1990</v>
      </c>
      <c r="G361" s="28">
        <v>1991</v>
      </c>
      <c r="H361" s="28">
        <v>1992</v>
      </c>
      <c r="I361" s="28">
        <v>1993</v>
      </c>
      <c r="J361" s="28">
        <v>1994</v>
      </c>
      <c r="K361" s="28">
        <v>1995</v>
      </c>
      <c r="L361" s="28">
        <v>1996</v>
      </c>
      <c r="M361" s="28">
        <v>1997</v>
      </c>
      <c r="N361" s="28">
        <v>1998</v>
      </c>
      <c r="O361" s="28">
        <v>1999</v>
      </c>
      <c r="P361" s="28">
        <v>2000</v>
      </c>
      <c r="Q361" s="28">
        <v>2001</v>
      </c>
      <c r="R361" s="28">
        <v>2002</v>
      </c>
      <c r="S361" s="28">
        <v>2003</v>
      </c>
      <c r="T361" s="28">
        <v>2004</v>
      </c>
      <c r="U361" s="28">
        <v>2005</v>
      </c>
      <c r="V361" s="28">
        <v>2006</v>
      </c>
      <c r="W361" s="28">
        <v>2007</v>
      </c>
      <c r="X361" s="28">
        <v>2008</v>
      </c>
      <c r="Y361" s="28">
        <v>2009</v>
      </c>
      <c r="Z361" s="28">
        <v>2010</v>
      </c>
      <c r="AA361" s="28">
        <v>2011</v>
      </c>
      <c r="AB361" s="28">
        <v>2012</v>
      </c>
      <c r="AC361" s="28">
        <v>2013</v>
      </c>
      <c r="AD361" s="28">
        <v>2014</v>
      </c>
      <c r="AE361" s="28">
        <v>2015</v>
      </c>
      <c r="AF361" s="28">
        <v>2016</v>
      </c>
      <c r="AG361" s="28">
        <v>2017</v>
      </c>
      <c r="AH361" s="28">
        <v>2018</v>
      </c>
      <c r="AI361" s="28">
        <v>2019</v>
      </c>
      <c r="AJ361" s="28">
        <v>2020</v>
      </c>
      <c r="AK361" s="28">
        <v>2021</v>
      </c>
      <c r="AL361" s="28">
        <f>AK361+1</f>
        <v>2022</v>
      </c>
      <c r="AM361" s="28">
        <f>AL361+1</f>
        <v>2023</v>
      </c>
    </row>
    <row r="362" spans="3:94">
      <c r="C362" s="7" t="s">
        <v>707</v>
      </c>
      <c r="D362" s="7" t="s">
        <v>706</v>
      </c>
      <c r="F362" s="140">
        <v>11.207990075730098</v>
      </c>
      <c r="G362" s="140">
        <v>11.324588172664111</v>
      </c>
      <c r="H362" s="140">
        <v>10.580153279976898</v>
      </c>
      <c r="I362" s="140">
        <v>10.34083940137225</v>
      </c>
      <c r="J362" s="140">
        <v>10.176176043160893</v>
      </c>
      <c r="K362" s="140">
        <v>9.9759216631968286</v>
      </c>
      <c r="L362" s="140">
        <v>10.272452391124071</v>
      </c>
      <c r="M362" s="140">
        <v>9.8308392714639492</v>
      </c>
      <c r="N362" s="140">
        <v>10.139650573439525</v>
      </c>
      <c r="O362" s="140">
        <v>10.03148239700316</v>
      </c>
      <c r="P362" s="140">
        <v>9.9224998594629295</v>
      </c>
      <c r="Q362" s="140">
        <v>10.355980885030327</v>
      </c>
      <c r="R362" s="140">
        <v>9.7500310614733117</v>
      </c>
      <c r="S362" s="140">
        <v>9.3698426747977113</v>
      </c>
      <c r="T362" s="140">
        <v>9.2739062480665115</v>
      </c>
      <c r="U362" s="140">
        <v>9.2898490259255002</v>
      </c>
      <c r="V362" s="140">
        <v>8.8658277652487918</v>
      </c>
      <c r="W362" s="140">
        <v>8.4313461338108677</v>
      </c>
      <c r="X362" s="140">
        <v>8.824390624909352</v>
      </c>
      <c r="Y362" s="140">
        <v>8.245775284436208</v>
      </c>
      <c r="Z362" s="140">
        <v>8.3985317524894043</v>
      </c>
      <c r="AA362" s="140">
        <v>7.1457796825100699</v>
      </c>
      <c r="AB362" s="140">
        <v>6.9463045060481869</v>
      </c>
      <c r="AC362" s="140">
        <v>6.4764901688628882</v>
      </c>
      <c r="AD362" s="140">
        <v>5.8689777757660648</v>
      </c>
      <c r="AE362" s="140">
        <v>6.1722598833457525</v>
      </c>
      <c r="AF362" s="140">
        <v>6.3826954915973202</v>
      </c>
      <c r="AG362" s="140">
        <v>5.8730018686959573</v>
      </c>
      <c r="AH362" s="140">
        <v>5.8104770524347025</v>
      </c>
      <c r="AI362" s="140">
        <v>5.3343128583456023</v>
      </c>
      <c r="AJ362" s="140">
        <v>5.6044069392947016</v>
      </c>
      <c r="AK362" s="140">
        <v>5.4563274414588188</v>
      </c>
      <c r="AL362" s="140">
        <v>4.6282816795748172</v>
      </c>
      <c r="AM362" s="140">
        <v>3.9798138512705643</v>
      </c>
    </row>
    <row r="363" spans="3:94">
      <c r="C363" s="7" t="s">
        <v>708</v>
      </c>
      <c r="D363" s="7" t="s">
        <v>706</v>
      </c>
      <c r="F363" s="140">
        <v>7.5053997156573633</v>
      </c>
      <c r="G363" s="140">
        <v>7.5281237334452609</v>
      </c>
      <c r="H363" s="140">
        <v>6.624931086999549</v>
      </c>
      <c r="I363" s="140">
        <v>6.5025392035447522</v>
      </c>
      <c r="J363" s="140">
        <v>6.3240666513600106</v>
      </c>
      <c r="K363" s="140">
        <v>6.0603077624995487</v>
      </c>
      <c r="L363" s="140">
        <v>6.2577027428523007</v>
      </c>
      <c r="M363" s="140">
        <v>5.8944486632041162</v>
      </c>
      <c r="N363" s="140">
        <v>6.2474063245496252</v>
      </c>
      <c r="O363" s="140">
        <v>5.9008160439381916</v>
      </c>
      <c r="P363" s="140">
        <v>5.8507311668114577</v>
      </c>
      <c r="Q363" s="140">
        <v>6.007148777709852</v>
      </c>
      <c r="R363" s="140">
        <v>5.8910356149425951</v>
      </c>
      <c r="S363" s="140">
        <v>5.8656232673932651</v>
      </c>
      <c r="T363" s="140">
        <v>5.7813470362108497</v>
      </c>
      <c r="U363" s="140">
        <v>5.9162855262134251</v>
      </c>
      <c r="V363" s="140">
        <v>5.6374287132947085</v>
      </c>
      <c r="W363" s="140">
        <v>5.3830923259739967</v>
      </c>
      <c r="X363" s="140">
        <v>5.7735327725560337</v>
      </c>
      <c r="Y363" s="140">
        <v>5.5348660928351459</v>
      </c>
      <c r="Z363" s="140">
        <v>5.5687045706748277</v>
      </c>
      <c r="AA363" s="140">
        <v>4.6894961101855932</v>
      </c>
      <c r="AB363" s="140">
        <v>4.3694014779410546</v>
      </c>
      <c r="AC363" s="140">
        <v>4.2342789359084874</v>
      </c>
      <c r="AD363" s="140">
        <v>3.7367183388067255</v>
      </c>
      <c r="AE363" s="140">
        <v>3.9765441318665928</v>
      </c>
      <c r="AF363" s="140">
        <v>4.121872830015934</v>
      </c>
      <c r="AG363" s="140">
        <v>3.782329251249557</v>
      </c>
      <c r="AH363" s="140">
        <v>4.0130777295312861</v>
      </c>
      <c r="AI363" s="140">
        <v>3.8075783646521475</v>
      </c>
      <c r="AJ363" s="140">
        <v>4.1013278857178976</v>
      </c>
      <c r="AK363" s="140">
        <v>3.7865834114663617</v>
      </c>
      <c r="AL363" s="140">
        <v>3.1319461064811982</v>
      </c>
      <c r="AM363" s="140">
        <v>2.874463043940322</v>
      </c>
    </row>
    <row r="364" spans="3:94">
      <c r="C364" s="7" t="s">
        <v>709</v>
      </c>
      <c r="D364" s="7" t="s">
        <v>706</v>
      </c>
      <c r="F364" s="140">
        <v>3.7025903600727346</v>
      </c>
      <c r="G364" s="140">
        <v>3.79646443921885</v>
      </c>
      <c r="H364" s="140">
        <v>3.9552221929773492</v>
      </c>
      <c r="I364" s="140">
        <v>3.8383001978274969</v>
      </c>
      <c r="J364" s="140">
        <v>3.8521093918008824</v>
      </c>
      <c r="K364" s="140">
        <v>3.9156139006972794</v>
      </c>
      <c r="L364" s="140">
        <v>4.0147496482717697</v>
      </c>
      <c r="M364" s="140">
        <v>3.9363906082598321</v>
      </c>
      <c r="N364" s="140">
        <v>3.8922442488899009</v>
      </c>
      <c r="O364" s="140">
        <v>4.130666353064969</v>
      </c>
      <c r="P364" s="140">
        <v>4.0717686926514718</v>
      </c>
      <c r="Q364" s="140">
        <v>4.3488321073204759</v>
      </c>
      <c r="R364" s="140">
        <v>3.858995446530717</v>
      </c>
      <c r="S364" s="140">
        <v>3.5042194074044457</v>
      </c>
      <c r="T364" s="140">
        <v>3.4925592118556614</v>
      </c>
      <c r="U364" s="140">
        <v>3.3735634997120738</v>
      </c>
      <c r="V364" s="140">
        <v>3.2283990519540833</v>
      </c>
      <c r="W364" s="140">
        <v>3.0482538078368702</v>
      </c>
      <c r="X364" s="140">
        <v>3.050857852353317</v>
      </c>
      <c r="Y364" s="140">
        <v>2.710909191601063</v>
      </c>
      <c r="Z364" s="140">
        <v>2.8298271818145784</v>
      </c>
      <c r="AA364" s="140">
        <v>2.4562835723244754</v>
      </c>
      <c r="AB364" s="140">
        <v>2.5769030281071323</v>
      </c>
      <c r="AC364" s="140">
        <v>2.2422112329544013</v>
      </c>
      <c r="AD364" s="140">
        <v>2.1322594369593388</v>
      </c>
      <c r="AE364" s="140">
        <v>2.1957157514791601</v>
      </c>
      <c r="AF364" s="140">
        <v>2.2608226615813867</v>
      </c>
      <c r="AG364" s="140">
        <v>2.0906726174463999</v>
      </c>
      <c r="AH364" s="140">
        <v>1.7973993229034166</v>
      </c>
      <c r="AI364" s="140">
        <v>1.526734493693455</v>
      </c>
      <c r="AJ364" s="140">
        <v>1.503079053576805</v>
      </c>
      <c r="AK364" s="140">
        <v>1.6697440299924562</v>
      </c>
      <c r="AL364" s="140">
        <v>1.4963355730936188</v>
      </c>
      <c r="AM364" s="140">
        <v>1.1053508073302423</v>
      </c>
      <c r="AP364" s="60"/>
      <c r="AQ364" s="305" t="s">
        <v>410</v>
      </c>
      <c r="AR364" s="305"/>
      <c r="AS364" s="305"/>
      <c r="AT364" s="306"/>
      <c r="AU364" s="307" t="s">
        <v>84</v>
      </c>
      <c r="AV364" s="305"/>
      <c r="AW364" s="305"/>
      <c r="AX364" s="306"/>
      <c r="AY364" s="305" t="str">
        <f>"Change to "&amp;year_latest&amp;" (%)"</f>
        <v>Change to 2023 (%)</v>
      </c>
      <c r="AZ364" s="308"/>
      <c r="BA364" s="308"/>
    </row>
    <row r="366" spans="3:94" s="27" customFormat="1" ht="15" thickBot="1">
      <c r="C366" s="28" t="s">
        <v>710</v>
      </c>
      <c r="D366" s="28" t="s">
        <v>49</v>
      </c>
      <c r="E366" s="28" t="s">
        <v>62</v>
      </c>
      <c r="F366" s="28">
        <v>1990</v>
      </c>
      <c r="G366" s="28">
        <v>1991</v>
      </c>
      <c r="H366" s="28">
        <v>1992</v>
      </c>
      <c r="I366" s="28">
        <v>1993</v>
      </c>
      <c r="J366" s="28">
        <v>1994</v>
      </c>
      <c r="K366" s="28">
        <v>1995</v>
      </c>
      <c r="L366" s="28">
        <v>1996</v>
      </c>
      <c r="M366" s="28">
        <v>1997</v>
      </c>
      <c r="N366" s="28">
        <v>1998</v>
      </c>
      <c r="O366" s="28">
        <v>1999</v>
      </c>
      <c r="P366" s="28">
        <v>2000</v>
      </c>
      <c r="Q366" s="28">
        <v>2001</v>
      </c>
      <c r="R366" s="28">
        <v>2002</v>
      </c>
      <c r="S366" s="28">
        <v>2003</v>
      </c>
      <c r="T366" s="28">
        <v>2004</v>
      </c>
      <c r="U366" s="28">
        <v>2005</v>
      </c>
      <c r="V366" s="28">
        <v>2006</v>
      </c>
      <c r="W366" s="28">
        <v>2007</v>
      </c>
      <c r="X366" s="28">
        <v>2008</v>
      </c>
      <c r="Y366" s="28">
        <v>2009</v>
      </c>
      <c r="Z366" s="28">
        <v>2010</v>
      </c>
      <c r="AA366" s="28">
        <v>2011</v>
      </c>
      <c r="AB366" s="28">
        <v>2012</v>
      </c>
      <c r="AC366" s="28">
        <v>2013</v>
      </c>
      <c r="AD366" s="28">
        <v>2014</v>
      </c>
      <c r="AE366" s="28">
        <v>2015</v>
      </c>
      <c r="AF366" s="28">
        <v>2016</v>
      </c>
      <c r="AG366" s="28">
        <v>2017</v>
      </c>
      <c r="AH366" s="28">
        <v>2018</v>
      </c>
      <c r="AI366" s="28">
        <v>2019</v>
      </c>
      <c r="AJ366" s="28">
        <v>2020</v>
      </c>
      <c r="AK366" s="28">
        <v>2021</v>
      </c>
      <c r="AL366" s="28">
        <f>AK366+1</f>
        <v>2022</v>
      </c>
      <c r="AM366" s="28">
        <f>AL366+1</f>
        <v>2023</v>
      </c>
      <c r="AP366" s="59"/>
      <c r="AQ366" s="28">
        <f>year_latest</f>
        <v>2023</v>
      </c>
      <c r="AR366" s="28">
        <f>AQ366-1</f>
        <v>2022</v>
      </c>
      <c r="AS366" s="28">
        <f>year_cb_baseline</f>
        <v>2018</v>
      </c>
      <c r="AT366" s="59">
        <f>AQ366-10</f>
        <v>2013</v>
      </c>
      <c r="AU366" s="28">
        <f>AQ366</f>
        <v>2023</v>
      </c>
      <c r="AV366" s="28">
        <f>AR366</f>
        <v>2022</v>
      </c>
      <c r="AW366" s="28">
        <f>AS366</f>
        <v>2018</v>
      </c>
      <c r="AX366" s="59">
        <f>AT366</f>
        <v>2013</v>
      </c>
      <c r="AY366" s="28">
        <f>AV366</f>
        <v>2022</v>
      </c>
      <c r="AZ366" s="28">
        <f>AW366</f>
        <v>2018</v>
      </c>
      <c r="BA366" s="28">
        <f>AX366</f>
        <v>2013</v>
      </c>
      <c r="BC366" s="7"/>
      <c r="BD366" s="7"/>
      <c r="BE366" s="182"/>
      <c r="BF366" s="183">
        <f>BF$8</f>
        <v>2013</v>
      </c>
      <c r="BG366" s="183">
        <f t="shared" ref="BG366:BP366" si="48">BG$8</f>
        <v>2014</v>
      </c>
      <c r="BH366" s="183">
        <f t="shared" si="48"/>
        <v>2015</v>
      </c>
      <c r="BI366" s="183">
        <f t="shared" si="48"/>
        <v>2016</v>
      </c>
      <c r="BJ366" s="183">
        <f t="shared" si="48"/>
        <v>2017</v>
      </c>
      <c r="BK366" s="183">
        <f t="shared" si="48"/>
        <v>2018</v>
      </c>
      <c r="BL366" s="183">
        <f t="shared" si="48"/>
        <v>2019</v>
      </c>
      <c r="BM366" s="183">
        <f t="shared" si="48"/>
        <v>2020</v>
      </c>
      <c r="BN366" s="183">
        <f t="shared" si="48"/>
        <v>2021</v>
      </c>
      <c r="BO366" s="183">
        <f t="shared" si="48"/>
        <v>2022</v>
      </c>
      <c r="BP366" s="183">
        <f t="shared" si="48"/>
        <v>2023</v>
      </c>
      <c r="BQ366" s="8"/>
      <c r="BR366" s="183"/>
      <c r="BS366" s="183">
        <f>BF366</f>
        <v>2013</v>
      </c>
      <c r="BT366" s="183">
        <f t="shared" ref="BT366:CC366" si="49">BG366</f>
        <v>2014</v>
      </c>
      <c r="BU366" s="183">
        <f t="shared" si="49"/>
        <v>2015</v>
      </c>
      <c r="BV366" s="183">
        <f t="shared" si="49"/>
        <v>2016</v>
      </c>
      <c r="BW366" s="183">
        <f t="shared" si="49"/>
        <v>2017</v>
      </c>
      <c r="BX366" s="183">
        <f t="shared" si="49"/>
        <v>2018</v>
      </c>
      <c r="BY366" s="183">
        <f t="shared" si="49"/>
        <v>2019</v>
      </c>
      <c r="BZ366" s="183">
        <f t="shared" si="49"/>
        <v>2020</v>
      </c>
      <c r="CA366" s="183">
        <f t="shared" si="49"/>
        <v>2021</v>
      </c>
      <c r="CB366" s="183">
        <f t="shared" si="49"/>
        <v>2022</v>
      </c>
      <c r="CC366" s="183">
        <f t="shared" si="49"/>
        <v>2023</v>
      </c>
      <c r="CD366" s="199"/>
      <c r="CE366" s="183"/>
      <c r="CF366" s="188">
        <f>BS366</f>
        <v>2013</v>
      </c>
      <c r="CG366" s="188">
        <f t="shared" ref="CG366:CP366" si="50">BT366</f>
        <v>2014</v>
      </c>
      <c r="CH366" s="188">
        <f t="shared" si="50"/>
        <v>2015</v>
      </c>
      <c r="CI366" s="188">
        <f t="shared" si="50"/>
        <v>2016</v>
      </c>
      <c r="CJ366" s="188">
        <f t="shared" si="50"/>
        <v>2017</v>
      </c>
      <c r="CK366" s="188">
        <f t="shared" si="50"/>
        <v>2018</v>
      </c>
      <c r="CL366" s="188">
        <f t="shared" si="50"/>
        <v>2019</v>
      </c>
      <c r="CM366" s="188">
        <f t="shared" si="50"/>
        <v>2020</v>
      </c>
      <c r="CN366" s="188">
        <f t="shared" si="50"/>
        <v>2021</v>
      </c>
      <c r="CO366" s="188">
        <f t="shared" si="50"/>
        <v>2022</v>
      </c>
      <c r="CP366" s="188">
        <f t="shared" si="50"/>
        <v>2023</v>
      </c>
    </row>
    <row r="367" spans="3:94">
      <c r="C367" s="36" t="str" cm="1">
        <f t="array" ref="C367:C368">_xlfn.SORTBY(C363:C364,AL363:AL364,-1)</f>
        <v>Non-electrical energy-related CO₂eq per dwelling</v>
      </c>
      <c r="D367" s="7" t="s">
        <v>706</v>
      </c>
      <c r="F367" s="63" cm="1">
        <f t="array" ref="F367:F368">_xlfn.SORTBY(F$363:F$364,$AL$363:$AL$364,-1)</f>
        <v>7.5053997156573633</v>
      </c>
      <c r="G367" s="63" cm="1">
        <f t="array" ref="G367:G368">_xlfn.SORTBY(G$363:G$364,$AL$363:$AL$364,-1)</f>
        <v>7.5281237334452609</v>
      </c>
      <c r="H367" s="63" cm="1">
        <f t="array" ref="H367:H368">_xlfn.SORTBY(H$363:H$364,$AL$363:$AL$364,-1)</f>
        <v>6.624931086999549</v>
      </c>
      <c r="I367" s="63" cm="1">
        <f t="array" ref="I367:I368">_xlfn.SORTBY(I$363:I$364,$AL$363:$AL$364,-1)</f>
        <v>6.5025392035447522</v>
      </c>
      <c r="J367" s="63" cm="1">
        <f t="array" ref="J367:J368">_xlfn.SORTBY(J$363:J$364,$AL$363:$AL$364,-1)</f>
        <v>6.3240666513600106</v>
      </c>
      <c r="K367" s="63" cm="1">
        <f t="array" ref="K367:K368">_xlfn.SORTBY(K$363:K$364,$AL$363:$AL$364,-1)</f>
        <v>6.0603077624995487</v>
      </c>
      <c r="L367" s="63" cm="1">
        <f t="array" ref="L367:L368">_xlfn.SORTBY(L$363:L$364,$AL$363:$AL$364,-1)</f>
        <v>6.2577027428523007</v>
      </c>
      <c r="M367" s="63" cm="1">
        <f t="array" ref="M367:M368">_xlfn.SORTBY(M$363:M$364,$AL$363:$AL$364,-1)</f>
        <v>5.8944486632041162</v>
      </c>
      <c r="N367" s="63" cm="1">
        <f t="array" ref="N367:N368">_xlfn.SORTBY(N$363:N$364,$AL$363:$AL$364,-1)</f>
        <v>6.2474063245496252</v>
      </c>
      <c r="O367" s="63" cm="1">
        <f t="array" ref="O367:O368">_xlfn.SORTBY(O$363:O$364,$AL$363:$AL$364,-1)</f>
        <v>5.9008160439381916</v>
      </c>
      <c r="P367" s="63" cm="1">
        <f t="array" ref="P367:P368">_xlfn.SORTBY(P$363:P$364,$AL$363:$AL$364,-1)</f>
        <v>5.8507311668114577</v>
      </c>
      <c r="Q367" s="63" cm="1">
        <f t="array" ref="Q367:Q368">_xlfn.SORTBY(Q$363:Q$364,$AL$363:$AL$364,-1)</f>
        <v>6.007148777709852</v>
      </c>
      <c r="R367" s="63" cm="1">
        <f t="array" ref="R367:R368">_xlfn.SORTBY(R$363:R$364,$AL$363:$AL$364,-1)</f>
        <v>5.8910356149425951</v>
      </c>
      <c r="S367" s="63" cm="1">
        <f t="array" ref="S367:S368">_xlfn.SORTBY(S$363:S$364,$AL$363:$AL$364,-1)</f>
        <v>5.8656232673932651</v>
      </c>
      <c r="T367" s="63" cm="1">
        <f t="array" ref="T367:T368">_xlfn.SORTBY(T$363:T$364,$AL$363:$AL$364,-1)</f>
        <v>5.7813470362108497</v>
      </c>
      <c r="U367" s="63" cm="1">
        <f t="array" ref="U367:U368">_xlfn.SORTBY(U$363:U$364,$AL$363:$AL$364,-1)</f>
        <v>5.9162855262134251</v>
      </c>
      <c r="V367" s="63" cm="1">
        <f t="array" ref="V367:V368">_xlfn.SORTBY(V$363:V$364,$AL$363:$AL$364,-1)</f>
        <v>5.6374287132947085</v>
      </c>
      <c r="W367" s="63" cm="1">
        <f t="array" ref="W367:W368">_xlfn.SORTBY(W$363:W$364,$AL$363:$AL$364,-1)</f>
        <v>5.3830923259739967</v>
      </c>
      <c r="X367" s="63" cm="1">
        <f t="array" ref="X367:X368">_xlfn.SORTBY(X$363:X$364,$AL$363:$AL$364,-1)</f>
        <v>5.7735327725560337</v>
      </c>
      <c r="Y367" s="63" cm="1">
        <f t="array" ref="Y367:Y368">_xlfn.SORTBY(Y$363:Y$364,$AL$363:$AL$364,-1)</f>
        <v>5.5348660928351459</v>
      </c>
      <c r="Z367" s="63" cm="1">
        <f t="array" ref="Z367:Z368">_xlfn.SORTBY(Z$363:Z$364,$AL$363:$AL$364,-1)</f>
        <v>5.5687045706748277</v>
      </c>
      <c r="AA367" s="63" cm="1">
        <f t="array" ref="AA367:AA368">_xlfn.SORTBY(AA$363:AA$364,$AL$363:$AL$364,-1)</f>
        <v>4.6894961101855932</v>
      </c>
      <c r="AB367" s="63" cm="1">
        <f t="array" ref="AB367:AB368">_xlfn.SORTBY(AB$363:AB$364,$AL$363:$AL$364,-1)</f>
        <v>4.3694014779410546</v>
      </c>
      <c r="AC367" s="63" cm="1">
        <f t="array" ref="AC367:AC368">_xlfn.SORTBY(AC$363:AC$364,$AL$363:$AL$364,-1)</f>
        <v>4.2342789359084874</v>
      </c>
      <c r="AD367" s="63" cm="1">
        <f t="array" ref="AD367:AD368">_xlfn.SORTBY(AD$363:AD$364,$AL$363:$AL$364,-1)</f>
        <v>3.7367183388067255</v>
      </c>
      <c r="AE367" s="63" cm="1">
        <f t="array" ref="AE367:AE368">_xlfn.SORTBY(AE$363:AE$364,$AL$363:$AL$364,-1)</f>
        <v>3.9765441318665928</v>
      </c>
      <c r="AF367" s="63" cm="1">
        <f t="array" ref="AF367:AF368">_xlfn.SORTBY(AF$363:AF$364,$AL$363:$AL$364,-1)</f>
        <v>4.121872830015934</v>
      </c>
      <c r="AG367" s="63" cm="1">
        <f t="array" ref="AG367:AG368">_xlfn.SORTBY(AG$363:AG$364,$AL$363:$AL$364,-1)</f>
        <v>3.782329251249557</v>
      </c>
      <c r="AH367" s="63" cm="1">
        <f t="array" ref="AH367:AH368">_xlfn.SORTBY(AH$363:AH$364,$AL$363:$AL$364,-1)</f>
        <v>4.0130777295312861</v>
      </c>
      <c r="AI367" s="63" cm="1">
        <f t="array" ref="AI367:AI368">_xlfn.SORTBY(AI$363:AI$364,$AL$363:$AL$364,-1)</f>
        <v>3.8075783646521475</v>
      </c>
      <c r="AJ367" s="63" cm="1">
        <f t="array" ref="AJ367:AJ368">_xlfn.SORTBY(AJ$363:AJ$364,$AL$363:$AL$364,-1)</f>
        <v>4.1013278857178976</v>
      </c>
      <c r="AK367" s="63" cm="1">
        <f t="array" ref="AK367:AK368">_xlfn.SORTBY(AK$363:AK$364,$AL$363:$AL$364,-1)</f>
        <v>3.7865834114663617</v>
      </c>
      <c r="AL367" s="63" cm="1">
        <f t="array" ref="AL367:AL368">_xlfn.SORTBY(AL$363:AL$364,$AL$363:$AL$364,-1)</f>
        <v>3.1319461064811982</v>
      </c>
      <c r="AM367" s="63" cm="1">
        <f t="array" ref="AM367:AM368">_xlfn.SORTBY(AM$363:AM$364,$AL$363:$AL$364,-1)</f>
        <v>2.874463043940322</v>
      </c>
      <c r="AP367" s="49" t="str">
        <f>C367</f>
        <v>Non-electrical energy-related CO₂eq per dwelling</v>
      </c>
      <c r="AQ367" s="70" cm="1">
        <f t="array" aca="1" ref="AQ367" ca="1">INDIRECT(ADDRESS(ROW(AP367),AQ$9))</f>
        <v>2.874463043940322</v>
      </c>
      <c r="AR367" s="71" cm="1">
        <f t="array" aca="1" ref="AR367" ca="1">INDIRECT(ADDRESS(ROW(AQ367),AR$9))</f>
        <v>3.1319461064811982</v>
      </c>
      <c r="AS367" s="71" cm="1">
        <f t="array" aca="1" ref="AS367" ca="1">INDIRECT(ADDRESS(ROW(AR367),AS$9))</f>
        <v>4.0130777295312861</v>
      </c>
      <c r="AT367" s="72" cm="1">
        <f t="array" aca="1" ref="AT367" ca="1">INDIRECT(ADDRESS(ROW(AS367),AT$9))</f>
        <v>4.2342789359084874</v>
      </c>
      <c r="AU367" s="77" cm="1">
        <f t="array" aca="1" ref="AU367" ca="1">AQ367/INDIRECT(ADDRESS($BC367,COLUMN(AQ367)))</f>
        <v>0.72226067634360425</v>
      </c>
      <c r="AV367" s="78" cm="1">
        <f t="array" aca="1" ref="AV367" ca="1">AR367/INDIRECT(ADDRESS($BC367,COLUMN(AR367)))</f>
        <v>0.67669738432361759</v>
      </c>
      <c r="AW367" s="78" cm="1">
        <f t="array" aca="1" ref="AW367" ca="1">AS367/INDIRECT(ADDRESS($BC367,COLUMN(AS367)))</f>
        <v>0.69066234894598344</v>
      </c>
      <c r="AX367" s="79" cm="1">
        <f t="array" aca="1" ref="AX367" ca="1">AT367/INDIRECT(ADDRESS($BC367,COLUMN(AT367)))</f>
        <v>0.65379222781278801</v>
      </c>
      <c r="AY367" s="53">
        <f t="shared" ref="AY367:BA369" ca="1" si="51">IFERROR(($AQ367-AR367)/AR367,"-")</f>
        <v>-8.221184330344794E-2</v>
      </c>
      <c r="AZ367" s="53">
        <f t="shared" ca="1" si="51"/>
        <v>-0.28372604826768466</v>
      </c>
      <c r="BA367" s="53">
        <f t="shared" ca="1" si="51"/>
        <v>-0.32114461813943052</v>
      </c>
      <c r="BC367" s="36">
        <f>BC368</f>
        <v>369</v>
      </c>
      <c r="BE367" s="287" t="str">
        <f>AP367</f>
        <v>Non-electrical energy-related CO₂eq per dwelling</v>
      </c>
      <c r="BF367" s="290">
        <f>AC367</f>
        <v>4.2342789359084874</v>
      </c>
      <c r="BG367" s="290">
        <f t="shared" ref="BG367:BP369" si="52">AD367</f>
        <v>3.7367183388067255</v>
      </c>
      <c r="BH367" s="290">
        <f t="shared" si="52"/>
        <v>3.9765441318665928</v>
      </c>
      <c r="BI367" s="290">
        <f t="shared" si="52"/>
        <v>4.121872830015934</v>
      </c>
      <c r="BJ367" s="290">
        <f t="shared" si="52"/>
        <v>3.782329251249557</v>
      </c>
      <c r="BK367" s="290">
        <f t="shared" si="52"/>
        <v>4.0130777295312861</v>
      </c>
      <c r="BL367" s="290">
        <f t="shared" si="52"/>
        <v>3.8075783646521475</v>
      </c>
      <c r="BM367" s="290">
        <f t="shared" si="52"/>
        <v>4.1013278857178976</v>
      </c>
      <c r="BN367" s="290">
        <f t="shared" si="52"/>
        <v>3.7865834114663617</v>
      </c>
      <c r="BO367" s="290">
        <f t="shared" si="52"/>
        <v>3.1319461064811982</v>
      </c>
      <c r="BP367" s="290">
        <f t="shared" si="52"/>
        <v>2.874463043940322</v>
      </c>
      <c r="BQ367" s="8"/>
      <c r="BR367" s="288" t="str">
        <f>BE367</f>
        <v>Non-electrical energy-related CO₂eq per dwelling</v>
      </c>
      <c r="BS367" s="208" cm="1">
        <f t="array" aca="1" ref="BS367" ca="1">AC367/INDIRECT(ADDRESS($BC367,COLUMN(AC367)))</f>
        <v>0.65379222781278801</v>
      </c>
      <c r="BT367" s="208" cm="1">
        <f t="array" aca="1" ref="BT367" ca="1">AD367/INDIRECT(ADDRESS($BC367,COLUMN(AD367)))</f>
        <v>0.63668980895382254</v>
      </c>
      <c r="BU367" s="208" cm="1">
        <f t="array" aca="1" ref="BU367" ca="1">AE367/INDIRECT(ADDRESS($BC367,COLUMN(AE367)))</f>
        <v>0.644260644726945</v>
      </c>
      <c r="BV367" s="208" cm="1">
        <f t="array" aca="1" ref="BV367" ca="1">AF367/INDIRECT(ADDRESS($BC367,COLUMN(AF367)))</f>
        <v>0.6457887322749909</v>
      </c>
      <c r="BW367" s="208" cm="1">
        <f t="array" aca="1" ref="BW367" ca="1">AG367/INDIRECT(ADDRESS($BC367,COLUMN(AG367)))</f>
        <v>0.64401975953898116</v>
      </c>
      <c r="BX367" s="208" cm="1">
        <f t="array" aca="1" ref="BX367" ca="1">AH367/INDIRECT(ADDRESS($BC367,COLUMN(AH367)))</f>
        <v>0.69066234894598344</v>
      </c>
      <c r="BY367" s="208" cm="1">
        <f t="array" aca="1" ref="BY367" ca="1">AI367/INDIRECT(ADDRESS($BC367,COLUMN(AI367)))</f>
        <v>0.71378984805796331</v>
      </c>
      <c r="BZ367" s="208" cm="1">
        <f t="array" aca="1" ref="BZ367" ca="1">AJ367/INDIRECT(ADDRESS($BC367,COLUMN(AJ367)))</f>
        <v>0.73180408384727991</v>
      </c>
      <c r="CA367" s="208" cm="1">
        <f t="array" aca="1" ref="CA367" ca="1">AK367/INDIRECT(ADDRESS($BC367,COLUMN(AK367)))</f>
        <v>0.69398023709038459</v>
      </c>
      <c r="CB367" s="208" cm="1">
        <f t="array" aca="1" ref="CB367" ca="1">AL367/INDIRECT(ADDRESS($BC367,COLUMN(AL367)))</f>
        <v>0.67669738432361759</v>
      </c>
      <c r="CC367" s="208" cm="1">
        <f t="array" aca="1" ref="CC367" ca="1">AM367/INDIRECT(ADDRESS($BC367,COLUMN(AM367)))</f>
        <v>0.72226067634360425</v>
      </c>
      <c r="CD367" s="8"/>
      <c r="CE367" s="288" t="str">
        <f>BR367</f>
        <v>Non-electrical energy-related CO₂eq per dwelling</v>
      </c>
      <c r="CF367" s="209" t="str">
        <f t="shared" ref="CF367:CG369" ca="1" si="53">TEXT(BF367,"#,##0.0;-#,##0.0;0") &amp; CHAR(10) &amp; IF(BS367&lt;&gt;1,TEXT(BS367,"(#,##0.0%);(-#,##0.0%);(0%)"),"(100%)")</f>
        <v>4.2
(65.4%)</v>
      </c>
      <c r="CG367" s="209" t="str">
        <f t="shared" ca="1" si="53"/>
        <v>3.7
(63.7%)</v>
      </c>
      <c r="CH367" s="209" t="str">
        <f t="shared" ref="CH367:CP369" ca="1" si="54">TEXT(BH367,"#,##0.0;-#,##0.0;0") &amp; CHAR(10) &amp; IF(BU367&lt;&gt;1,TEXT(BU367,"(#,##0.0%);(-#,##0.0%);(0%)"),"(100%)")</f>
        <v>4.0
(64.4%)</v>
      </c>
      <c r="CI367" s="209" t="str">
        <f t="shared" ca="1" si="54"/>
        <v>4.1
(64.6%)</v>
      </c>
      <c r="CJ367" s="209" t="str">
        <f t="shared" ca="1" si="54"/>
        <v>3.8
(64.4%)</v>
      </c>
      <c r="CK367" s="209" t="str">
        <f t="shared" ca="1" si="54"/>
        <v>4.0
(69.1%)</v>
      </c>
      <c r="CL367" s="209" t="str">
        <f t="shared" ca="1" si="54"/>
        <v>3.8
(71.4%)</v>
      </c>
      <c r="CM367" s="209" t="str">
        <f t="shared" ca="1" si="54"/>
        <v>4.1
(73.2%)</v>
      </c>
      <c r="CN367" s="209" t="str">
        <f t="shared" ca="1" si="54"/>
        <v>3.8
(69.4%)</v>
      </c>
      <c r="CO367" s="209" t="str">
        <f t="shared" ca="1" si="54"/>
        <v>3.1
(67.7%)</v>
      </c>
      <c r="CP367" s="209" t="str">
        <f t="shared" ca="1" si="54"/>
        <v>2.9
(72.2%)</v>
      </c>
    </row>
    <row r="368" spans="3:94">
      <c r="C368" s="36" t="str">
        <v>Electricity energy-related CO₂eq per dwelling</v>
      </c>
      <c r="D368" s="7" t="s">
        <v>706</v>
      </c>
      <c r="F368" s="63">
        <v>3.7025903600727346</v>
      </c>
      <c r="G368" s="63">
        <v>3.79646443921885</v>
      </c>
      <c r="H368" s="63">
        <v>3.9552221929773492</v>
      </c>
      <c r="I368" s="63">
        <v>3.8383001978274969</v>
      </c>
      <c r="J368" s="63">
        <v>3.8521093918008824</v>
      </c>
      <c r="K368" s="63">
        <v>3.9156139006972794</v>
      </c>
      <c r="L368" s="63">
        <v>4.0147496482717697</v>
      </c>
      <c r="M368" s="63">
        <v>3.9363906082598321</v>
      </c>
      <c r="N368" s="63">
        <v>3.8922442488899009</v>
      </c>
      <c r="O368" s="63">
        <v>4.130666353064969</v>
      </c>
      <c r="P368" s="63">
        <v>4.0717686926514718</v>
      </c>
      <c r="Q368" s="63">
        <v>4.3488321073204759</v>
      </c>
      <c r="R368" s="63">
        <v>3.858995446530717</v>
      </c>
      <c r="S368" s="63">
        <v>3.5042194074044457</v>
      </c>
      <c r="T368" s="63">
        <v>3.4925592118556614</v>
      </c>
      <c r="U368" s="63">
        <v>3.3735634997120738</v>
      </c>
      <c r="V368" s="63">
        <v>3.2283990519540833</v>
      </c>
      <c r="W368" s="63">
        <v>3.0482538078368702</v>
      </c>
      <c r="X368" s="63">
        <v>3.050857852353317</v>
      </c>
      <c r="Y368" s="63">
        <v>2.710909191601063</v>
      </c>
      <c r="Z368" s="63">
        <v>2.8298271818145784</v>
      </c>
      <c r="AA368" s="63">
        <v>2.4562835723244754</v>
      </c>
      <c r="AB368" s="63">
        <v>2.5769030281071323</v>
      </c>
      <c r="AC368" s="63">
        <v>2.2422112329544013</v>
      </c>
      <c r="AD368" s="63">
        <v>2.1322594369593388</v>
      </c>
      <c r="AE368" s="63">
        <v>2.1957157514791601</v>
      </c>
      <c r="AF368" s="63">
        <v>2.2608226615813867</v>
      </c>
      <c r="AG368" s="63">
        <v>2.0906726174463999</v>
      </c>
      <c r="AH368" s="63">
        <v>1.7973993229034166</v>
      </c>
      <c r="AI368" s="63">
        <v>1.526734493693455</v>
      </c>
      <c r="AJ368" s="63">
        <v>1.503079053576805</v>
      </c>
      <c r="AK368" s="63">
        <v>1.6697440299924562</v>
      </c>
      <c r="AL368" s="63">
        <v>1.4963355730936188</v>
      </c>
      <c r="AM368" s="63">
        <v>1.1053508073302423</v>
      </c>
      <c r="AP368" s="49" t="str">
        <f>C368</f>
        <v>Electricity energy-related CO₂eq per dwelling</v>
      </c>
      <c r="AQ368" s="70" cm="1">
        <f t="array" aca="1" ref="AQ368" ca="1">INDIRECT(ADDRESS(ROW(AP368),AQ$9))</f>
        <v>1.1053508073302423</v>
      </c>
      <c r="AR368" s="71" cm="1">
        <f t="array" aca="1" ref="AR368" ca="1">INDIRECT(ADDRESS(ROW(AQ368),AR$9))</f>
        <v>1.4963355730936188</v>
      </c>
      <c r="AS368" s="71" cm="1">
        <f t="array" aca="1" ref="AS368" ca="1">INDIRECT(ADDRESS(ROW(AR368),AS$9))</f>
        <v>1.7973993229034166</v>
      </c>
      <c r="AT368" s="73" cm="1">
        <f t="array" aca="1" ref="AT368" ca="1">INDIRECT(ADDRESS(ROW(AS368),AT$9))</f>
        <v>2.2422112329544013</v>
      </c>
      <c r="AU368" s="77" cm="1">
        <f t="array" aca="1" ref="AU368" ca="1">AQ368/INDIRECT(ADDRESS($BC368,COLUMN(AQ368)))</f>
        <v>0.27773932365639581</v>
      </c>
      <c r="AV368" s="78" cm="1">
        <f t="array" aca="1" ref="AV368" ca="1">AR368/INDIRECT(ADDRESS($BC368,COLUMN(AR368)))</f>
        <v>0.32330261567638241</v>
      </c>
      <c r="AW368" s="78" cm="1">
        <f t="array" aca="1" ref="AW368" ca="1">AS368/INDIRECT(ADDRESS($BC368,COLUMN(AS368)))</f>
        <v>0.30933765105401656</v>
      </c>
      <c r="AX368" s="80" cm="1">
        <f t="array" aca="1" ref="AX368" ca="1">AT368/INDIRECT(ADDRESS($BC368,COLUMN(AT368)))</f>
        <v>0.34620777218721205</v>
      </c>
      <c r="AY368" s="53">
        <f t="shared" ca="1" si="51"/>
        <v>-0.26129484107300199</v>
      </c>
      <c r="AZ368" s="53">
        <f t="shared" ca="1" si="51"/>
        <v>-0.38502769348732063</v>
      </c>
      <c r="BA368" s="53">
        <f t="shared" ca="1" si="51"/>
        <v>-0.50702646071672708</v>
      </c>
      <c r="BC368" s="36">
        <f>BC369</f>
        <v>369</v>
      </c>
      <c r="BE368" s="287" t="str">
        <f>AP368</f>
        <v>Electricity energy-related CO₂eq per dwelling</v>
      </c>
      <c r="BF368" s="290">
        <f>AC368</f>
        <v>2.2422112329544013</v>
      </c>
      <c r="BG368" s="290">
        <f t="shared" si="52"/>
        <v>2.1322594369593388</v>
      </c>
      <c r="BH368" s="290">
        <f t="shared" si="52"/>
        <v>2.1957157514791601</v>
      </c>
      <c r="BI368" s="290">
        <f t="shared" si="52"/>
        <v>2.2608226615813867</v>
      </c>
      <c r="BJ368" s="290">
        <f t="shared" si="52"/>
        <v>2.0906726174463999</v>
      </c>
      <c r="BK368" s="290">
        <f t="shared" si="52"/>
        <v>1.7973993229034166</v>
      </c>
      <c r="BL368" s="290">
        <f t="shared" si="52"/>
        <v>1.526734493693455</v>
      </c>
      <c r="BM368" s="290">
        <f t="shared" si="52"/>
        <v>1.503079053576805</v>
      </c>
      <c r="BN368" s="290">
        <f t="shared" si="52"/>
        <v>1.6697440299924562</v>
      </c>
      <c r="BO368" s="290">
        <f t="shared" si="52"/>
        <v>1.4963355730936188</v>
      </c>
      <c r="BP368" s="290">
        <f t="shared" si="52"/>
        <v>1.1053508073302423</v>
      </c>
      <c r="BQ368" s="8"/>
      <c r="BR368" s="288" t="str">
        <f>BE368</f>
        <v>Electricity energy-related CO₂eq per dwelling</v>
      </c>
      <c r="BS368" s="208" cm="1">
        <f t="array" aca="1" ref="BS368" ca="1">AC368/INDIRECT(ADDRESS($BC368,COLUMN(AC368)))</f>
        <v>0.34620777218721205</v>
      </c>
      <c r="BT368" s="208" cm="1">
        <f t="array" aca="1" ref="BT368" ca="1">AD368/INDIRECT(ADDRESS($BC368,COLUMN(AD368)))</f>
        <v>0.36331019104617757</v>
      </c>
      <c r="BU368" s="208" cm="1">
        <f t="array" aca="1" ref="BU368" ca="1">AE368/INDIRECT(ADDRESS($BC368,COLUMN(AE368)))</f>
        <v>0.35573935527305506</v>
      </c>
      <c r="BV368" s="208" cm="1">
        <f t="array" aca="1" ref="BV368" ca="1">AF368/INDIRECT(ADDRESS($BC368,COLUMN(AF368)))</f>
        <v>0.35421126772500899</v>
      </c>
      <c r="BW368" s="208" cm="1">
        <f t="array" aca="1" ref="BW368" ca="1">AG368/INDIRECT(ADDRESS($BC368,COLUMN(AG368)))</f>
        <v>0.35598024046101889</v>
      </c>
      <c r="BX368" s="208" cm="1">
        <f t="array" aca="1" ref="BX368" ca="1">AH368/INDIRECT(ADDRESS($BC368,COLUMN(AH368)))</f>
        <v>0.30933765105401656</v>
      </c>
      <c r="BY368" s="208" cm="1">
        <f t="array" aca="1" ref="BY368" ca="1">AI368/INDIRECT(ADDRESS($BC368,COLUMN(AI368)))</f>
        <v>0.28621015194203669</v>
      </c>
      <c r="BZ368" s="208" cm="1">
        <f t="array" aca="1" ref="BZ368" ca="1">AJ368/INDIRECT(ADDRESS($BC368,COLUMN(AJ368)))</f>
        <v>0.26819591615272015</v>
      </c>
      <c r="CA368" s="208" cm="1">
        <f t="array" aca="1" ref="CA368" ca="1">AK368/INDIRECT(ADDRESS($BC368,COLUMN(AK368)))</f>
        <v>0.30601976290961547</v>
      </c>
      <c r="CB368" s="208" cm="1">
        <f t="array" aca="1" ref="CB368" ca="1">AL368/INDIRECT(ADDRESS($BC368,COLUMN(AL368)))</f>
        <v>0.32330261567638241</v>
      </c>
      <c r="CC368" s="208" cm="1">
        <f t="array" aca="1" ref="CC368" ca="1">AM368/INDIRECT(ADDRESS($BC368,COLUMN(AM368)))</f>
        <v>0.27773932365639581</v>
      </c>
      <c r="CD368" s="8"/>
      <c r="CE368" s="288" t="str">
        <f>BR368</f>
        <v>Electricity energy-related CO₂eq per dwelling</v>
      </c>
      <c r="CF368" s="209" t="str">
        <f t="shared" ca="1" si="53"/>
        <v>2.2
(34.6%)</v>
      </c>
      <c r="CG368" s="209" t="str">
        <f t="shared" ca="1" si="53"/>
        <v>2.1
(36.3%)</v>
      </c>
      <c r="CH368" s="209" t="str">
        <f t="shared" ca="1" si="54"/>
        <v>2.2
(35.6%)</v>
      </c>
      <c r="CI368" s="209" t="str">
        <f t="shared" ca="1" si="54"/>
        <v>2.3
(35.4%)</v>
      </c>
      <c r="CJ368" s="209" t="str">
        <f t="shared" ca="1" si="54"/>
        <v>2.1
(35.6%)</v>
      </c>
      <c r="CK368" s="209" t="str">
        <f t="shared" ca="1" si="54"/>
        <v>1.8
(30.9%)</v>
      </c>
      <c r="CL368" s="209" t="str">
        <f t="shared" ca="1" si="54"/>
        <v>1.5
(28.6%)</v>
      </c>
      <c r="CM368" s="209" t="str">
        <f t="shared" ca="1" si="54"/>
        <v>1.5
(26.8%)</v>
      </c>
      <c r="CN368" s="209" t="str">
        <f t="shared" ca="1" si="54"/>
        <v>1.7
(30.6%)</v>
      </c>
      <c r="CO368" s="209" t="str">
        <f t="shared" ca="1" si="54"/>
        <v>1.5
(32.3%)</v>
      </c>
      <c r="CP368" s="209" t="str">
        <f t="shared" ca="1" si="54"/>
        <v>1.1
(27.8%)</v>
      </c>
    </row>
    <row r="369" spans="2:94">
      <c r="C369" s="7" t="s">
        <v>707</v>
      </c>
      <c r="D369" s="7" t="s">
        <v>706</v>
      </c>
      <c r="F369" s="64">
        <f t="shared" ref="F369:AL369" si="55">SUM(_xlfn.ANCHORARRAY(F367))</f>
        <v>11.207990075730098</v>
      </c>
      <c r="G369" s="64">
        <f t="shared" si="55"/>
        <v>11.324588172664111</v>
      </c>
      <c r="H369" s="64">
        <f t="shared" si="55"/>
        <v>10.580153279976898</v>
      </c>
      <c r="I369" s="64">
        <f t="shared" si="55"/>
        <v>10.34083940137225</v>
      </c>
      <c r="J369" s="64">
        <f t="shared" si="55"/>
        <v>10.176176043160893</v>
      </c>
      <c r="K369" s="64">
        <f t="shared" si="55"/>
        <v>9.9759216631968286</v>
      </c>
      <c r="L369" s="64">
        <f t="shared" si="55"/>
        <v>10.272452391124069</v>
      </c>
      <c r="M369" s="64">
        <f t="shared" si="55"/>
        <v>9.8308392714639474</v>
      </c>
      <c r="N369" s="64">
        <f t="shared" si="55"/>
        <v>10.139650573439527</v>
      </c>
      <c r="O369" s="64">
        <f t="shared" si="55"/>
        <v>10.03148239700316</v>
      </c>
      <c r="P369" s="64">
        <f t="shared" si="55"/>
        <v>9.9224998594629295</v>
      </c>
      <c r="Q369" s="64">
        <f t="shared" si="55"/>
        <v>10.355980885030327</v>
      </c>
      <c r="R369" s="64">
        <f t="shared" si="55"/>
        <v>9.7500310614733117</v>
      </c>
      <c r="S369" s="64">
        <f t="shared" si="55"/>
        <v>9.3698426747977113</v>
      </c>
      <c r="T369" s="64">
        <f t="shared" si="55"/>
        <v>9.2739062480665115</v>
      </c>
      <c r="U369" s="64">
        <f t="shared" si="55"/>
        <v>9.2898490259254984</v>
      </c>
      <c r="V369" s="64">
        <f t="shared" si="55"/>
        <v>8.8658277652487918</v>
      </c>
      <c r="W369" s="64">
        <f t="shared" si="55"/>
        <v>8.431346133810866</v>
      </c>
      <c r="X369" s="64">
        <f t="shared" si="55"/>
        <v>8.8243906249093502</v>
      </c>
      <c r="Y369" s="64">
        <f t="shared" si="55"/>
        <v>8.2457752844362098</v>
      </c>
      <c r="Z369" s="64">
        <f t="shared" si="55"/>
        <v>8.3985317524894061</v>
      </c>
      <c r="AA369" s="64">
        <f t="shared" si="55"/>
        <v>7.145779682510069</v>
      </c>
      <c r="AB369" s="64">
        <f t="shared" si="55"/>
        <v>6.9463045060481869</v>
      </c>
      <c r="AC369" s="64">
        <f t="shared" si="55"/>
        <v>6.4764901688628882</v>
      </c>
      <c r="AD369" s="64">
        <f t="shared" si="55"/>
        <v>5.8689777757660639</v>
      </c>
      <c r="AE369" s="64">
        <f t="shared" si="55"/>
        <v>6.1722598833457525</v>
      </c>
      <c r="AF369" s="64">
        <f t="shared" si="55"/>
        <v>6.3826954915973211</v>
      </c>
      <c r="AG369" s="64">
        <f t="shared" si="55"/>
        <v>5.8730018686959564</v>
      </c>
      <c r="AH369" s="64">
        <f t="shared" si="55"/>
        <v>5.8104770524347025</v>
      </c>
      <c r="AI369" s="64">
        <f t="shared" si="55"/>
        <v>5.3343128583456023</v>
      </c>
      <c r="AJ369" s="64">
        <f t="shared" si="55"/>
        <v>5.6044069392947025</v>
      </c>
      <c r="AK369" s="64">
        <f t="shared" si="55"/>
        <v>5.4563274414588179</v>
      </c>
      <c r="AL369" s="64">
        <f t="shared" si="55"/>
        <v>4.6282816795748172</v>
      </c>
      <c r="AM369" s="64">
        <f>SUM(_xlfn.ANCHORARRAY(AM367))</f>
        <v>3.9798138512705643</v>
      </c>
      <c r="AP369" s="52" t="str">
        <f>C369</f>
        <v>Total energy-related CO₂eq per dwelling</v>
      </c>
      <c r="AQ369" s="75" cm="1">
        <f t="array" aca="1" ref="AQ369" ca="1">INDIRECT(ADDRESS(ROW(AP369),AQ$9))</f>
        <v>3.9798138512705643</v>
      </c>
      <c r="AR369" s="74" cm="1">
        <f t="array" aca="1" ref="AR369" ca="1">INDIRECT(ADDRESS(ROW(AQ369),AR$9))</f>
        <v>4.6282816795748172</v>
      </c>
      <c r="AS369" s="74" cm="1">
        <f t="array" aca="1" ref="AS369" ca="1">INDIRECT(ADDRESS(ROW(AR369),AS$9))</f>
        <v>5.8104770524347025</v>
      </c>
      <c r="AT369" s="76" cm="1">
        <f t="array" aca="1" ref="AT369" ca="1">INDIRECT(ADDRESS(ROW(AS369),AT$9))</f>
        <v>6.4764901688628882</v>
      </c>
      <c r="AU369" s="81" cm="1">
        <f t="array" aca="1" ref="AU369" ca="1">AQ369/INDIRECT(ADDRESS($BC369,COLUMN(AQ369)))</f>
        <v>1</v>
      </c>
      <c r="AV369" s="82" cm="1">
        <f t="array" aca="1" ref="AV369" ca="1">AR369/INDIRECT(ADDRESS($BC369,COLUMN(AR369)))</f>
        <v>1</v>
      </c>
      <c r="AW369" s="82" cm="1">
        <f t="array" aca="1" ref="AW369" ca="1">AS369/INDIRECT(ADDRESS($BC369,COLUMN(AS369)))</f>
        <v>1</v>
      </c>
      <c r="AX369" s="83" cm="1">
        <f t="array" aca="1" ref="AX369" ca="1">AT369/INDIRECT(ADDRESS($BC369,COLUMN(AT369)))</f>
        <v>1</v>
      </c>
      <c r="AY369" s="54">
        <f t="shared" ca="1" si="51"/>
        <v>-0.14010984490551256</v>
      </c>
      <c r="AZ369" s="54">
        <f t="shared" ca="1" si="51"/>
        <v>-0.31506246124783416</v>
      </c>
      <c r="BA369" s="54">
        <f t="shared" ca="1" si="51"/>
        <v>-0.3854983567481704</v>
      </c>
      <c r="BC369" s="62">
        <f>ROW(AP369)</f>
        <v>369</v>
      </c>
      <c r="BE369" s="52" t="str">
        <f>AP369</f>
        <v>Total energy-related CO₂eq per dwelling</v>
      </c>
      <c r="BF369" s="291">
        <f>AC369</f>
        <v>6.4764901688628882</v>
      </c>
      <c r="BG369" s="291">
        <f t="shared" si="52"/>
        <v>5.8689777757660639</v>
      </c>
      <c r="BH369" s="291">
        <f t="shared" si="52"/>
        <v>6.1722598833457525</v>
      </c>
      <c r="BI369" s="291">
        <f t="shared" si="52"/>
        <v>6.3826954915973211</v>
      </c>
      <c r="BJ369" s="291">
        <f t="shared" si="52"/>
        <v>5.8730018686959564</v>
      </c>
      <c r="BK369" s="291">
        <f t="shared" si="52"/>
        <v>5.8104770524347025</v>
      </c>
      <c r="BL369" s="291">
        <f t="shared" si="52"/>
        <v>5.3343128583456023</v>
      </c>
      <c r="BM369" s="291">
        <f t="shared" si="52"/>
        <v>5.6044069392947025</v>
      </c>
      <c r="BN369" s="291">
        <f t="shared" si="52"/>
        <v>5.4563274414588179</v>
      </c>
      <c r="BO369" s="291">
        <f t="shared" si="52"/>
        <v>4.6282816795748172</v>
      </c>
      <c r="BP369" s="291">
        <f t="shared" si="52"/>
        <v>3.9798138512705643</v>
      </c>
      <c r="BQ369" s="58"/>
      <c r="BR369" s="74" t="str">
        <f>BE369</f>
        <v>Total energy-related CO₂eq per dwelling</v>
      </c>
      <c r="BS369" s="133" cm="1">
        <f t="array" aca="1" ref="BS369" ca="1">AC369/INDIRECT(ADDRESS($BC369,COLUMN(AC369)))</f>
        <v>1</v>
      </c>
      <c r="BT369" s="133" cm="1">
        <f t="array" aca="1" ref="BT369" ca="1">AD369/INDIRECT(ADDRESS($BC369,COLUMN(AD369)))</f>
        <v>1</v>
      </c>
      <c r="BU369" s="133" cm="1">
        <f t="array" aca="1" ref="BU369" ca="1">AE369/INDIRECT(ADDRESS($BC369,COLUMN(AE369)))</f>
        <v>1</v>
      </c>
      <c r="BV369" s="133" cm="1">
        <f t="array" aca="1" ref="BV369" ca="1">AF369/INDIRECT(ADDRESS($BC369,COLUMN(AF369)))</f>
        <v>1</v>
      </c>
      <c r="BW369" s="133" cm="1">
        <f t="array" aca="1" ref="BW369" ca="1">AG369/INDIRECT(ADDRESS($BC369,COLUMN(AG369)))</f>
        <v>1</v>
      </c>
      <c r="BX369" s="133" cm="1">
        <f t="array" aca="1" ref="BX369" ca="1">AH369/INDIRECT(ADDRESS($BC369,COLUMN(AH369)))</f>
        <v>1</v>
      </c>
      <c r="BY369" s="133" cm="1">
        <f t="array" aca="1" ref="BY369" ca="1">AI369/INDIRECT(ADDRESS($BC369,COLUMN(AI369)))</f>
        <v>1</v>
      </c>
      <c r="BZ369" s="133" cm="1">
        <f t="array" aca="1" ref="BZ369" ca="1">AJ369/INDIRECT(ADDRESS($BC369,COLUMN(AJ369)))</f>
        <v>1</v>
      </c>
      <c r="CA369" s="133" cm="1">
        <f t="array" aca="1" ref="CA369" ca="1">AK369/INDIRECT(ADDRESS($BC369,COLUMN(AK369)))</f>
        <v>1</v>
      </c>
      <c r="CB369" s="133" cm="1">
        <f t="array" aca="1" ref="CB369" ca="1">AL369/INDIRECT(ADDRESS($BC369,COLUMN(AL369)))</f>
        <v>1</v>
      </c>
      <c r="CC369" s="133" cm="1">
        <f t="array" aca="1" ref="CC369" ca="1">AM369/INDIRECT(ADDRESS($BC369,COLUMN(AM369)))</f>
        <v>1</v>
      </c>
      <c r="CD369" s="58"/>
      <c r="CE369" s="74" t="str">
        <f>BR369</f>
        <v>Total energy-related CO₂eq per dwelling</v>
      </c>
      <c r="CF369" s="196" t="str">
        <f t="shared" ca="1" si="53"/>
        <v>6.5
(100%)</v>
      </c>
      <c r="CG369" s="196" t="str">
        <f t="shared" ca="1" si="53"/>
        <v>5.9
(100%)</v>
      </c>
      <c r="CH369" s="196" t="str">
        <f t="shared" ca="1" si="54"/>
        <v>6.2
(100%)</v>
      </c>
      <c r="CI369" s="196" t="str">
        <f t="shared" ca="1" si="54"/>
        <v>6.4
(100%)</v>
      </c>
      <c r="CJ369" s="196" t="str">
        <f t="shared" ca="1" si="54"/>
        <v>5.9
(100%)</v>
      </c>
      <c r="CK369" s="196" t="str">
        <f t="shared" ca="1" si="54"/>
        <v>5.8
(100%)</v>
      </c>
      <c r="CL369" s="196" t="str">
        <f t="shared" ca="1" si="54"/>
        <v>5.3
(100%)</v>
      </c>
      <c r="CM369" s="196" t="str">
        <f t="shared" ca="1" si="54"/>
        <v>5.6
(100%)</v>
      </c>
      <c r="CN369" s="196" t="str">
        <f t="shared" ca="1" si="54"/>
        <v>5.5
(100%)</v>
      </c>
      <c r="CO369" s="196" t="str">
        <f t="shared" ca="1" si="54"/>
        <v>4.6
(100%)</v>
      </c>
      <c r="CP369" s="196" t="str">
        <f t="shared" ca="1" si="54"/>
        <v>4.0
(100%)</v>
      </c>
    </row>
    <row r="370" spans="2:94">
      <c r="BE370" s="177"/>
      <c r="BF370" s="185"/>
      <c r="BG370" s="185"/>
      <c r="BH370" s="185"/>
      <c r="BI370" s="185"/>
      <c r="BJ370" s="185"/>
      <c r="BK370" s="185"/>
      <c r="BL370" s="185"/>
      <c r="BM370" s="185"/>
      <c r="BN370" s="185"/>
      <c r="BO370" s="185"/>
      <c r="BP370" s="185"/>
      <c r="BQ370" s="179"/>
      <c r="BR370" s="178"/>
      <c r="BS370" s="126"/>
      <c r="BT370" s="126"/>
      <c r="BU370" s="126"/>
      <c r="BV370" s="126"/>
      <c r="BW370" s="126"/>
      <c r="BX370" s="126"/>
      <c r="BY370" s="126"/>
      <c r="BZ370" s="126"/>
      <c r="CA370" s="126"/>
      <c r="CB370" s="126"/>
      <c r="CC370" s="126"/>
      <c r="CE370" s="178"/>
      <c r="CF370" s="194"/>
      <c r="CG370" s="194"/>
      <c r="CH370" s="194"/>
      <c r="CI370" s="194"/>
      <c r="CJ370" s="194"/>
      <c r="CK370" s="194"/>
      <c r="CL370" s="194"/>
      <c r="CM370" s="194"/>
      <c r="CN370" s="194"/>
      <c r="CO370" s="194"/>
      <c r="CP370" s="194"/>
    </row>
    <row r="371" spans="2:94">
      <c r="BE371" s="177"/>
      <c r="BF371" s="185"/>
      <c r="BG371" s="185"/>
      <c r="BH371" s="185"/>
      <c r="BI371" s="185"/>
      <c r="BJ371" s="185"/>
      <c r="BK371" s="185"/>
      <c r="BL371" s="185"/>
      <c r="BM371" s="185"/>
      <c r="BN371" s="185"/>
      <c r="BO371" s="185"/>
      <c r="BP371" s="185"/>
      <c r="BQ371" s="179"/>
      <c r="BR371" s="178"/>
      <c r="BS371" s="126"/>
      <c r="BT371" s="126"/>
      <c r="BU371" s="126"/>
      <c r="BV371" s="126"/>
      <c r="BW371" s="126"/>
      <c r="BX371" s="126"/>
      <c r="BY371" s="126"/>
      <c r="BZ371" s="126"/>
      <c r="CA371" s="126"/>
      <c r="CB371" s="126"/>
      <c r="CC371" s="126"/>
      <c r="CE371" s="178"/>
      <c r="CF371" s="194"/>
      <c r="CG371" s="194"/>
      <c r="CH371" s="194"/>
      <c r="CI371" s="194"/>
      <c r="CJ371" s="194"/>
      <c r="CK371" s="194"/>
      <c r="CL371" s="194"/>
      <c r="CM371" s="194"/>
      <c r="CN371" s="194"/>
      <c r="CO371" s="194"/>
      <c r="CP371" s="194"/>
    </row>
    <row r="372" spans="2:94" s="27" customFormat="1" ht="20" thickBot="1">
      <c r="B372" s="116" t="s">
        <v>476</v>
      </c>
      <c r="C372" s="29" t="s">
        <v>477</v>
      </c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U372" s="7"/>
      <c r="AV372" s="7"/>
      <c r="AW372" s="7"/>
      <c r="AX372" s="7"/>
      <c r="AY372" s="7"/>
      <c r="AZ372" s="7"/>
      <c r="BA372" s="7"/>
      <c r="BB372" s="7"/>
      <c r="BC372" s="7"/>
      <c r="BE372" s="177"/>
      <c r="BF372" s="185"/>
      <c r="BG372" s="185"/>
      <c r="BH372" s="185"/>
      <c r="BI372" s="185"/>
      <c r="BJ372" s="185"/>
      <c r="BK372" s="185"/>
      <c r="BL372" s="185"/>
      <c r="BM372" s="185"/>
      <c r="BN372" s="185"/>
      <c r="BO372" s="185"/>
      <c r="BP372" s="185"/>
      <c r="BQ372" s="179"/>
      <c r="BR372" s="178"/>
      <c r="BS372" s="126"/>
      <c r="BT372" s="126"/>
      <c r="BU372" s="126"/>
      <c r="BV372" s="126"/>
      <c r="BW372" s="126"/>
      <c r="BX372" s="126"/>
      <c r="BY372" s="126"/>
      <c r="BZ372" s="126"/>
      <c r="CA372" s="126"/>
      <c r="CB372" s="126"/>
      <c r="CC372" s="126"/>
      <c r="CD372" s="7"/>
      <c r="CE372" s="178"/>
      <c r="CF372" s="194"/>
      <c r="CG372" s="194"/>
      <c r="CH372" s="194"/>
      <c r="CI372" s="194"/>
      <c r="CJ372" s="194"/>
      <c r="CK372" s="194"/>
      <c r="CL372" s="194"/>
      <c r="CM372" s="194"/>
      <c r="CN372" s="194"/>
      <c r="CO372" s="194"/>
      <c r="CP372" s="194"/>
    </row>
    <row r="373" spans="2:94" ht="15" thickTop="1">
      <c r="BE373" s="177"/>
      <c r="BF373" s="185"/>
      <c r="BG373" s="185"/>
      <c r="BH373" s="185"/>
      <c r="BI373" s="185"/>
      <c r="BJ373" s="185"/>
      <c r="BK373" s="185"/>
      <c r="BL373" s="185"/>
      <c r="BM373" s="185"/>
      <c r="BN373" s="185"/>
      <c r="BO373" s="185"/>
      <c r="BP373" s="185"/>
      <c r="BQ373" s="179"/>
      <c r="BR373" s="178"/>
      <c r="BS373" s="126"/>
      <c r="BT373" s="126"/>
      <c r="BU373" s="126"/>
      <c r="BV373" s="126"/>
      <c r="BW373" s="126"/>
      <c r="BX373" s="126"/>
      <c r="BY373" s="126"/>
      <c r="BZ373" s="126"/>
      <c r="CA373" s="126"/>
      <c r="CB373" s="126"/>
      <c r="CC373" s="126"/>
      <c r="CE373" s="178"/>
      <c r="CF373" s="194"/>
      <c r="CG373" s="194"/>
      <c r="CH373" s="194"/>
      <c r="CI373" s="194"/>
      <c r="CJ373" s="194"/>
      <c r="CK373" s="194"/>
      <c r="CL373" s="194"/>
      <c r="CM373" s="194"/>
      <c r="CN373" s="194"/>
      <c r="CO373" s="194"/>
      <c r="CP373" s="194"/>
    </row>
    <row r="374" spans="2:94" s="27" customFormat="1" ht="17.5" thickBot="1">
      <c r="B374" s="117" t="s">
        <v>478</v>
      </c>
      <c r="C374" s="118" t="s">
        <v>411</v>
      </c>
      <c r="D374" s="118"/>
      <c r="E374" s="118"/>
      <c r="F374" s="118"/>
      <c r="G374" s="118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  <c r="X374" s="118"/>
      <c r="Y374" s="118"/>
      <c r="Z374" s="118"/>
      <c r="AA374" s="118"/>
      <c r="AB374" s="118"/>
      <c r="AC374" s="118"/>
      <c r="AD374" s="118"/>
      <c r="AE374" s="118"/>
      <c r="AF374" s="118"/>
      <c r="AG374" s="118"/>
      <c r="AH374" s="118"/>
      <c r="AI374" s="118"/>
      <c r="AJ374" s="118"/>
      <c r="AK374" s="118"/>
      <c r="AL374" s="118"/>
      <c r="AM374" s="118"/>
    </row>
    <row r="375" spans="2:94" ht="15" thickTop="1"/>
    <row r="377" spans="2:94">
      <c r="B377" s="27"/>
    </row>
    <row r="397" spans="3:39" s="27" customFormat="1" ht="15" thickBot="1">
      <c r="C397" s="28" t="s">
        <v>411</v>
      </c>
      <c r="D397" s="28" t="s">
        <v>49</v>
      </c>
      <c r="E397" s="28" t="s">
        <v>62</v>
      </c>
      <c r="F397" s="28">
        <v>1990</v>
      </c>
      <c r="G397" s="28">
        <v>1991</v>
      </c>
      <c r="H397" s="28">
        <v>1992</v>
      </c>
      <c r="I397" s="28">
        <v>1993</v>
      </c>
      <c r="J397" s="28">
        <v>1994</v>
      </c>
      <c r="K397" s="28">
        <v>1995</v>
      </c>
      <c r="L397" s="28">
        <v>1996</v>
      </c>
      <c r="M397" s="28">
        <v>1997</v>
      </c>
      <c r="N397" s="28">
        <v>1998</v>
      </c>
      <c r="O397" s="28">
        <v>1999</v>
      </c>
      <c r="P397" s="28">
        <v>2000</v>
      </c>
      <c r="Q397" s="28">
        <v>2001</v>
      </c>
      <c r="R397" s="28">
        <v>2002</v>
      </c>
      <c r="S397" s="28">
        <v>2003</v>
      </c>
      <c r="T397" s="28">
        <v>2004</v>
      </c>
      <c r="U397" s="28">
        <v>2005</v>
      </c>
      <c r="V397" s="28">
        <v>2006</v>
      </c>
      <c r="W397" s="28">
        <v>2007</v>
      </c>
      <c r="X397" s="28">
        <v>2008</v>
      </c>
      <c r="Y397" s="28">
        <v>2009</v>
      </c>
      <c r="Z397" s="28">
        <v>2010</v>
      </c>
      <c r="AA397" s="28">
        <v>2011</v>
      </c>
      <c r="AB397" s="28">
        <v>2012</v>
      </c>
      <c r="AC397" s="28">
        <v>2013</v>
      </c>
      <c r="AD397" s="28">
        <v>2014</v>
      </c>
      <c r="AE397" s="28">
        <v>2015</v>
      </c>
      <c r="AF397" s="28">
        <v>2016</v>
      </c>
      <c r="AG397" s="28">
        <v>2017</v>
      </c>
      <c r="AH397" s="28">
        <v>2018</v>
      </c>
      <c r="AI397" s="28">
        <v>2019</v>
      </c>
      <c r="AJ397" s="28">
        <v>2020</v>
      </c>
      <c r="AK397" s="28">
        <v>2021</v>
      </c>
      <c r="AL397" s="28">
        <f>AK397+1</f>
        <v>2022</v>
      </c>
      <c r="AM397" s="28">
        <f>AL397+1</f>
        <v>2023</v>
      </c>
    </row>
    <row r="398" spans="3:39">
      <c r="C398" s="7" t="s">
        <v>412</v>
      </c>
      <c r="D398" s="261" t="s">
        <v>413</v>
      </c>
      <c r="F398" s="69"/>
      <c r="G398" s="69"/>
      <c r="H398" s="69"/>
      <c r="I398" s="69"/>
      <c r="J398" s="69"/>
      <c r="K398" s="153">
        <v>0.14546704407788047</v>
      </c>
      <c r="L398" s="153">
        <v>0.13543163348129342</v>
      </c>
      <c r="M398" s="153">
        <v>0.12779576905592524</v>
      </c>
      <c r="N398" s="153">
        <v>0.1198204224013278</v>
      </c>
      <c r="O398" s="153">
        <v>0.11965230511233718</v>
      </c>
      <c r="P398" s="153">
        <v>0.1212824322858292</v>
      </c>
      <c r="Q398" s="153">
        <v>0.11901323344062605</v>
      </c>
      <c r="R398" s="153">
        <v>0.11750391578204668</v>
      </c>
      <c r="S398" s="153">
        <v>0.12256567647314096</v>
      </c>
      <c r="T398" s="153">
        <v>0.11467768663173861</v>
      </c>
      <c r="U398" s="153">
        <v>0.11538948961964776</v>
      </c>
      <c r="V398" s="153">
        <v>0.11560248882977109</v>
      </c>
      <c r="W398" s="153">
        <v>0.10820108843707675</v>
      </c>
      <c r="X398" s="153">
        <v>0.11440631595248942</v>
      </c>
      <c r="Y398" s="153">
        <v>0.11081465908818114</v>
      </c>
      <c r="Z398" s="153">
        <v>0.11028273033121869</v>
      </c>
      <c r="AA398" s="153">
        <v>0.10589158486678786</v>
      </c>
      <c r="AB398" s="153">
        <v>0.11066539098649972</v>
      </c>
      <c r="AC398" s="153">
        <v>0.10922477982677445</v>
      </c>
      <c r="AD398" s="153">
        <v>9.8121424325685561E-2</v>
      </c>
      <c r="AE398" s="153">
        <v>0.10030519997959338</v>
      </c>
      <c r="AF398" s="153">
        <v>9.8923116510096942E-2</v>
      </c>
      <c r="AG398" s="153">
        <v>8.9534767389623057E-2</v>
      </c>
      <c r="AH398" s="153">
        <v>9.074600424917921E-2</v>
      </c>
      <c r="AI398" s="153">
        <v>8.7442744494317937E-2</v>
      </c>
      <c r="AJ398" s="153">
        <v>8.0723011976464851E-2</v>
      </c>
      <c r="AK398" s="153">
        <v>7.778608296310123E-2</v>
      </c>
      <c r="AL398" s="153">
        <v>7.7044507494343148E-2</v>
      </c>
      <c r="AM398" s="153">
        <v>7.6601702266416105E-2</v>
      </c>
    </row>
    <row r="399" spans="3:39">
      <c r="C399" s="7" t="s">
        <v>414</v>
      </c>
      <c r="D399" s="261" t="s">
        <v>413</v>
      </c>
      <c r="F399" s="69"/>
      <c r="G399" s="69"/>
      <c r="H399" s="69"/>
      <c r="I399" s="69"/>
      <c r="J399" s="69"/>
      <c r="K399" s="153">
        <v>0.10014389986330566</v>
      </c>
      <c r="L399" s="153">
        <v>8.8748968151828436E-2</v>
      </c>
      <c r="M399" s="153">
        <v>8.1191418725884951E-2</v>
      </c>
      <c r="N399" s="153">
        <v>7.3536996913009342E-2</v>
      </c>
      <c r="O399" s="153">
        <v>7.1429638343082746E-2</v>
      </c>
      <c r="P399" s="153">
        <v>7.0689618456523398E-2</v>
      </c>
      <c r="Q399" s="153">
        <v>6.6503819720532431E-2</v>
      </c>
      <c r="R399" s="153">
        <v>6.1038349636268988E-2</v>
      </c>
      <c r="S399" s="153">
        <v>6.1185399284326619E-2</v>
      </c>
      <c r="T399" s="153">
        <v>5.5563691494885124E-2</v>
      </c>
      <c r="U399" s="153">
        <v>5.3345056630477367E-2</v>
      </c>
      <c r="V399" s="153">
        <v>5.0712472530784557E-2</v>
      </c>
      <c r="W399" s="153">
        <v>4.6007489077211756E-2</v>
      </c>
      <c r="X399" s="153">
        <v>4.8237212588100889E-2</v>
      </c>
      <c r="Y399" s="153">
        <v>4.257586132930654E-2</v>
      </c>
      <c r="Z399" s="153">
        <v>4.5187308790098274E-2</v>
      </c>
      <c r="AA399" s="153">
        <v>4.0979779210574711E-2</v>
      </c>
      <c r="AB399" s="153">
        <v>4.4460664660942791E-2</v>
      </c>
      <c r="AC399" s="153">
        <v>4.5310725515515578E-2</v>
      </c>
      <c r="AD399" s="153">
        <v>3.9733368861961021E-2</v>
      </c>
      <c r="AE399" s="153">
        <v>4.012931605993017E-2</v>
      </c>
      <c r="AF399" s="153">
        <v>3.7996556766931984E-2</v>
      </c>
      <c r="AG399" s="153">
        <v>3.3249438324237872E-2</v>
      </c>
      <c r="AH399" s="153">
        <v>3.3080673508231913E-2</v>
      </c>
      <c r="AI399" s="153">
        <v>3.0825398401730174E-2</v>
      </c>
      <c r="AJ399" s="153">
        <v>2.7349053369188841E-2</v>
      </c>
      <c r="AK399" s="153">
        <v>2.6111361912532018E-2</v>
      </c>
      <c r="AL399" s="153">
        <v>2.4386478237151874E-2</v>
      </c>
      <c r="AM399" s="153">
        <v>2.2536985812646522E-2</v>
      </c>
    </row>
    <row r="400" spans="3:39">
      <c r="C400" s="7" t="s">
        <v>385</v>
      </c>
      <c r="D400" s="261" t="s">
        <v>413</v>
      </c>
      <c r="F400" s="69"/>
      <c r="G400" s="69"/>
      <c r="H400" s="69"/>
      <c r="I400" s="69"/>
      <c r="J400" s="69"/>
      <c r="K400" s="153">
        <v>4.5323144214574798E-2</v>
      </c>
      <c r="L400" s="153">
        <v>4.6682665329465002E-2</v>
      </c>
      <c r="M400" s="153">
        <v>4.660435033004031E-2</v>
      </c>
      <c r="N400" s="153">
        <v>4.6283425488318451E-2</v>
      </c>
      <c r="O400" s="153">
        <v>4.8222666769254442E-2</v>
      </c>
      <c r="P400" s="153">
        <v>5.0592813829305819E-2</v>
      </c>
      <c r="Q400" s="153">
        <v>5.2509413720093615E-2</v>
      </c>
      <c r="R400" s="153">
        <v>5.6465566145777676E-2</v>
      </c>
      <c r="S400" s="153">
        <v>6.1380277188814336E-2</v>
      </c>
      <c r="T400" s="153">
        <v>5.9113995136853496E-2</v>
      </c>
      <c r="U400" s="153">
        <v>6.2044432989170402E-2</v>
      </c>
      <c r="V400" s="153">
        <v>6.4890016298986553E-2</v>
      </c>
      <c r="W400" s="153">
        <v>6.2193599359864987E-2</v>
      </c>
      <c r="X400" s="153">
        <v>6.6169103364388526E-2</v>
      </c>
      <c r="Y400" s="153">
        <v>6.8238797758874592E-2</v>
      </c>
      <c r="Z400" s="153">
        <v>6.5095421541120399E-2</v>
      </c>
      <c r="AA400" s="153">
        <v>6.4911805656213142E-2</v>
      </c>
      <c r="AB400" s="153">
        <v>6.620472632555692E-2</v>
      </c>
      <c r="AC400" s="153">
        <v>6.3914054311258892E-2</v>
      </c>
      <c r="AD400" s="153">
        <v>5.8388055463724525E-2</v>
      </c>
      <c r="AE400" s="153">
        <v>6.0175883919663213E-2</v>
      </c>
      <c r="AF400" s="153">
        <v>6.0926559743164972E-2</v>
      </c>
      <c r="AG400" s="153">
        <v>5.6285329065385206E-2</v>
      </c>
      <c r="AH400" s="153">
        <v>5.7665330740947304E-2</v>
      </c>
      <c r="AI400" s="153">
        <v>5.6617346092587763E-2</v>
      </c>
      <c r="AJ400" s="153">
        <v>5.3373958607276006E-2</v>
      </c>
      <c r="AK400" s="153">
        <v>5.1674721050569215E-2</v>
      </c>
      <c r="AL400" s="153">
        <v>5.2658029257191284E-2</v>
      </c>
      <c r="AM400" s="153">
        <v>5.4064716453769576E-2</v>
      </c>
    </row>
    <row r="406" spans="2:2">
      <c r="B406" s="27"/>
    </row>
    <row r="424" spans="3:94" s="27" customFormat="1" ht="15" thickBot="1">
      <c r="C424" s="28" t="s">
        <v>480</v>
      </c>
      <c r="D424" s="28" t="s">
        <v>49</v>
      </c>
      <c r="E424" s="28" t="s">
        <v>62</v>
      </c>
      <c r="F424" s="28">
        <v>1990</v>
      </c>
      <c r="G424" s="28">
        <v>1991</v>
      </c>
      <c r="H424" s="28">
        <v>1992</v>
      </c>
      <c r="I424" s="28">
        <v>1993</v>
      </c>
      <c r="J424" s="28">
        <v>1994</v>
      </c>
      <c r="K424" s="28">
        <v>1995</v>
      </c>
      <c r="L424" s="28">
        <v>1996</v>
      </c>
      <c r="M424" s="28">
        <v>1997</v>
      </c>
      <c r="N424" s="28">
        <v>1998</v>
      </c>
      <c r="O424" s="28">
        <v>1999</v>
      </c>
      <c r="P424" s="28">
        <v>2000</v>
      </c>
      <c r="Q424" s="28">
        <v>2001</v>
      </c>
      <c r="R424" s="28">
        <v>2002</v>
      </c>
      <c r="S424" s="28">
        <v>2003</v>
      </c>
      <c r="T424" s="28">
        <v>2004</v>
      </c>
      <c r="U424" s="28">
        <v>2005</v>
      </c>
      <c r="V424" s="28">
        <v>2006</v>
      </c>
      <c r="W424" s="28">
        <v>2007</v>
      </c>
      <c r="X424" s="28">
        <v>2008</v>
      </c>
      <c r="Y424" s="28">
        <v>2009</v>
      </c>
      <c r="Z424" s="28">
        <v>2010</v>
      </c>
      <c r="AA424" s="28">
        <v>2011</v>
      </c>
      <c r="AB424" s="28">
        <v>2012</v>
      </c>
      <c r="AC424" s="28">
        <v>2013</v>
      </c>
      <c r="AD424" s="28">
        <v>2014</v>
      </c>
      <c r="AE424" s="28">
        <v>2015</v>
      </c>
      <c r="AF424" s="28">
        <v>2016</v>
      </c>
      <c r="AG424" s="28">
        <v>2017</v>
      </c>
      <c r="AH424" s="28">
        <v>2018</v>
      </c>
      <c r="AI424" s="28">
        <v>2019</v>
      </c>
      <c r="AJ424" s="28">
        <v>2020</v>
      </c>
      <c r="AK424" s="28">
        <v>2021</v>
      </c>
      <c r="AL424" s="28">
        <f>AK424+1</f>
        <v>2022</v>
      </c>
      <c r="AM424" s="28">
        <f>AL424+1</f>
        <v>2023</v>
      </c>
    </row>
    <row r="425" spans="3:94">
      <c r="C425" s="7" t="s">
        <v>415</v>
      </c>
      <c r="D425" s="7" t="s">
        <v>416</v>
      </c>
      <c r="F425" s="69">
        <v>15769.004322271376</v>
      </c>
      <c r="G425" s="69">
        <v>15863.169870355252</v>
      </c>
      <c r="H425" s="69">
        <v>15465.791518901951</v>
      </c>
      <c r="I425" s="69">
        <v>14983.822311884041</v>
      </c>
      <c r="J425" s="69">
        <v>15353.924703360572</v>
      </c>
      <c r="K425" s="69">
        <v>14336.854605416205</v>
      </c>
      <c r="L425" s="69">
        <v>13274.848647445966</v>
      </c>
      <c r="M425" s="69">
        <v>13145.380661489242</v>
      </c>
      <c r="N425" s="69">
        <v>11426.590340921597</v>
      </c>
      <c r="O425" s="69">
        <v>11357.465835640289</v>
      </c>
      <c r="P425" s="69">
        <v>11612.214855512364</v>
      </c>
      <c r="Q425" s="69">
        <v>11405.66863955591</v>
      </c>
      <c r="R425" s="69">
        <v>11314.037137235709</v>
      </c>
      <c r="S425" s="69">
        <v>11650.466552160975</v>
      </c>
      <c r="T425" s="69">
        <v>11105.70116056167</v>
      </c>
      <c r="U425" s="69">
        <v>11303.579516899919</v>
      </c>
      <c r="V425" s="69">
        <v>11425.492922720176</v>
      </c>
      <c r="W425" s="69">
        <v>11031.302827340955</v>
      </c>
      <c r="X425" s="69">
        <v>11504.629236647252</v>
      </c>
      <c r="Y425" s="69">
        <v>11043.567243493975</v>
      </c>
      <c r="Z425" s="69">
        <v>11445.757478044969</v>
      </c>
      <c r="AA425" s="69">
        <v>11318.417560523798</v>
      </c>
      <c r="AB425" s="69">
        <v>11511.829911473609</v>
      </c>
      <c r="AC425" s="69">
        <v>11514.65278568983</v>
      </c>
      <c r="AD425" s="69">
        <v>10784.80208960665</v>
      </c>
      <c r="AE425" s="69">
        <v>11474.517946285318</v>
      </c>
      <c r="AF425" s="69">
        <v>11209.094397919345</v>
      </c>
      <c r="AG425" s="69">
        <v>10827.762581494668</v>
      </c>
      <c r="AH425" s="69">
        <v>11534.273638542756</v>
      </c>
      <c r="AI425" s="69">
        <v>11481.041804826549</v>
      </c>
      <c r="AJ425" s="69">
        <v>10881.892215049547</v>
      </c>
      <c r="AK425" s="69">
        <v>11081.303472832689</v>
      </c>
      <c r="AL425" s="69">
        <v>10854.020442961399</v>
      </c>
      <c r="AM425" s="69">
        <v>10865.032378784173</v>
      </c>
    </row>
    <row r="426" spans="3:94">
      <c r="C426" s="7" t="s">
        <v>417</v>
      </c>
      <c r="D426" s="7" t="s">
        <v>416</v>
      </c>
      <c r="F426" s="69">
        <v>11719.776099839435</v>
      </c>
      <c r="G426" s="69">
        <v>11561.898436318592</v>
      </c>
      <c r="H426" s="69">
        <v>10967.74538032849</v>
      </c>
      <c r="I426" s="69">
        <v>10523.722653080436</v>
      </c>
      <c r="J426" s="69">
        <v>10839.035591930529</v>
      </c>
      <c r="K426" s="69">
        <v>9869.9230541241941</v>
      </c>
      <c r="L426" s="69">
        <v>8699.0689660053067</v>
      </c>
      <c r="M426" s="69">
        <v>8351.5449179781626</v>
      </c>
      <c r="N426" s="69">
        <v>7012.8040094212056</v>
      </c>
      <c r="O426" s="69">
        <v>6780.1424834401787</v>
      </c>
      <c r="P426" s="69">
        <v>6768.1940582853285</v>
      </c>
      <c r="Q426" s="69">
        <v>6373.4133513444231</v>
      </c>
      <c r="R426" s="69">
        <v>5877.1671563803311</v>
      </c>
      <c r="S426" s="69">
        <v>5815.9712274657322</v>
      </c>
      <c r="T426" s="69">
        <v>5380.9400175766432</v>
      </c>
      <c r="U426" s="69">
        <v>5225.6933577203117</v>
      </c>
      <c r="V426" s="69">
        <v>5012.1325402200473</v>
      </c>
      <c r="W426" s="69">
        <v>4690.5493435165281</v>
      </c>
      <c r="X426" s="69">
        <v>4850.7046277575646</v>
      </c>
      <c r="Y426" s="69">
        <v>4243.0251684095047</v>
      </c>
      <c r="Z426" s="69">
        <v>4689.7911934502163</v>
      </c>
      <c r="AA426" s="69">
        <v>4380.1993635929857</v>
      </c>
      <c r="AB426" s="69">
        <v>4624.9654455228674</v>
      </c>
      <c r="AC426" s="69">
        <v>4776.7299014592691</v>
      </c>
      <c r="AD426" s="69">
        <v>4367.2064737590126</v>
      </c>
      <c r="AE426" s="69">
        <v>4590.6349560691133</v>
      </c>
      <c r="AF426" s="69">
        <v>4305.4344284934659</v>
      </c>
      <c r="AG426" s="69">
        <v>4020.9745849479141</v>
      </c>
      <c r="AH426" s="69">
        <v>4204.7200154786997</v>
      </c>
      <c r="AI426" s="69">
        <v>4047.3076382420122</v>
      </c>
      <c r="AJ426" s="69">
        <v>3686.7981466538927</v>
      </c>
      <c r="AK426" s="69">
        <v>3719.7904100530168</v>
      </c>
      <c r="AL426" s="69">
        <v>3435.5639607056246</v>
      </c>
      <c r="AM426" s="69">
        <v>3196.6010327417794</v>
      </c>
    </row>
    <row r="427" spans="3:94">
      <c r="C427" s="7" t="s">
        <v>13</v>
      </c>
      <c r="D427" s="7" t="s">
        <v>416</v>
      </c>
      <c r="F427" s="69">
        <v>4049.2282224319388</v>
      </c>
      <c r="G427" s="69">
        <v>4301.271434036661</v>
      </c>
      <c r="H427" s="69">
        <v>4498.0461385734625</v>
      </c>
      <c r="I427" s="69">
        <v>4460.0996588036051</v>
      </c>
      <c r="J427" s="69">
        <v>4514.8891114300432</v>
      </c>
      <c r="K427" s="69">
        <v>4466.9315512920084</v>
      </c>
      <c r="L427" s="69">
        <v>4575.7796814406602</v>
      </c>
      <c r="M427" s="69">
        <v>4793.8357435110802</v>
      </c>
      <c r="N427" s="69">
        <v>4413.7863315003924</v>
      </c>
      <c r="O427" s="69">
        <v>4577.3233522001101</v>
      </c>
      <c r="P427" s="69">
        <v>4844.0207972270364</v>
      </c>
      <c r="Q427" s="69">
        <v>5032.2552882114869</v>
      </c>
      <c r="R427" s="69">
        <v>5436.8699808553793</v>
      </c>
      <c r="S427" s="69">
        <v>5834.4953246952437</v>
      </c>
      <c r="T427" s="69">
        <v>5724.7611429850285</v>
      </c>
      <c r="U427" s="69">
        <v>6077.8861591796085</v>
      </c>
      <c r="V427" s="69">
        <v>6413.3603825001292</v>
      </c>
      <c r="W427" s="69">
        <v>6340.7534838244264</v>
      </c>
      <c r="X427" s="69">
        <v>6653.9246088896898</v>
      </c>
      <c r="Y427" s="69">
        <v>6800.5420750844714</v>
      </c>
      <c r="Z427" s="69">
        <v>6755.9662845947523</v>
      </c>
      <c r="AA427" s="69">
        <v>6938.2181969308112</v>
      </c>
      <c r="AB427" s="69">
        <v>6886.8644659507418</v>
      </c>
      <c r="AC427" s="69">
        <v>6737.9228842305629</v>
      </c>
      <c r="AD427" s="69">
        <v>6417.5956158476365</v>
      </c>
      <c r="AE427" s="69">
        <v>6883.8829902162042</v>
      </c>
      <c r="AF427" s="69">
        <v>6903.6599694258821</v>
      </c>
      <c r="AG427" s="69">
        <v>6806.7879965467555</v>
      </c>
      <c r="AH427" s="69">
        <v>7329.5536230640546</v>
      </c>
      <c r="AI427" s="69">
        <v>7433.7341665845379</v>
      </c>
      <c r="AJ427" s="69">
        <v>7195.0940683956524</v>
      </c>
      <c r="AK427" s="69">
        <v>7361.5130627796734</v>
      </c>
      <c r="AL427" s="69">
        <v>7418.4564822557768</v>
      </c>
      <c r="AM427" s="69">
        <v>7668.4313460423928</v>
      </c>
    </row>
    <row r="428" spans="3:94">
      <c r="C428" s="7" t="s">
        <v>418</v>
      </c>
      <c r="D428" s="7" t="s">
        <v>416</v>
      </c>
      <c r="F428" s="69">
        <v>16615.08535189032</v>
      </c>
      <c r="G428" s="69">
        <v>15972.30094827249</v>
      </c>
      <c r="H428" s="69">
        <v>15658.469516642306</v>
      </c>
      <c r="I428" s="69">
        <v>14942.358262993388</v>
      </c>
      <c r="J428" s="69">
        <v>15413.84212588921</v>
      </c>
      <c r="K428" s="69">
        <v>14546.675733937982</v>
      </c>
      <c r="L428" s="69">
        <v>12835.43778514772</v>
      </c>
      <c r="M428" s="69">
        <v>13817.388820206854</v>
      </c>
      <c r="N428" s="69">
        <v>11967.023572435681</v>
      </c>
      <c r="O428" s="69">
        <v>11645.647196272343</v>
      </c>
      <c r="P428" s="69">
        <v>11496.54981923366</v>
      </c>
      <c r="Q428" s="69">
        <v>11267.650537780797</v>
      </c>
      <c r="R428" s="69">
        <v>11634.120547608962</v>
      </c>
      <c r="S428" s="69">
        <v>11808.298969461172</v>
      </c>
      <c r="T428" s="69">
        <v>11194.80801315765</v>
      </c>
      <c r="U428" s="69">
        <v>11485.959165419916</v>
      </c>
      <c r="V428" s="69">
        <v>11710.788793574624</v>
      </c>
      <c r="W428" s="69">
        <v>11523.275661037551</v>
      </c>
      <c r="X428" s="69">
        <v>11166.570068560199</v>
      </c>
      <c r="Y428" s="69">
        <v>10723.169817953207</v>
      </c>
      <c r="Z428" s="69">
        <v>10373.154274342998</v>
      </c>
      <c r="AA428" s="69">
        <v>11267.057259432817</v>
      </c>
      <c r="AB428" s="69">
        <v>11128.259153500128</v>
      </c>
      <c r="AC428" s="69">
        <v>11043.429621693544</v>
      </c>
      <c r="AD428" s="69">
        <v>10780.868288157968</v>
      </c>
      <c r="AE428" s="69">
        <v>11115.160783986485</v>
      </c>
      <c r="AF428" s="69">
        <v>10958.974679047978</v>
      </c>
      <c r="AG428" s="69">
        <v>10831.813742554155</v>
      </c>
      <c r="AH428" s="69">
        <v>11241.127237575862</v>
      </c>
      <c r="AI428" s="69">
        <v>11304.998629163551</v>
      </c>
      <c r="AJ428" s="69">
        <v>10701.182260431699</v>
      </c>
      <c r="AK428" s="69">
        <v>10923.893342250542</v>
      </c>
      <c r="AL428" s="69">
        <v>10977.938908008757</v>
      </c>
      <c r="AM428" s="69">
        <v>11221.609170755428</v>
      </c>
    </row>
    <row r="430" spans="3:94" s="27" customFormat="1" ht="15" thickBot="1">
      <c r="C430" s="28" t="s">
        <v>481</v>
      </c>
      <c r="D430" s="28" t="s">
        <v>49</v>
      </c>
      <c r="E430" s="28" t="s">
        <v>62</v>
      </c>
      <c r="F430" s="28">
        <v>1990</v>
      </c>
      <c r="G430" s="28">
        <v>1991</v>
      </c>
      <c r="H430" s="28">
        <v>1992</v>
      </c>
      <c r="I430" s="28">
        <v>1993</v>
      </c>
      <c r="J430" s="28">
        <v>1994</v>
      </c>
      <c r="K430" s="28">
        <v>1995</v>
      </c>
      <c r="L430" s="28">
        <v>1996</v>
      </c>
      <c r="M430" s="28">
        <v>1997</v>
      </c>
      <c r="N430" s="28">
        <v>1998</v>
      </c>
      <c r="O430" s="28">
        <v>1999</v>
      </c>
      <c r="P430" s="28">
        <v>2000</v>
      </c>
      <c r="Q430" s="28">
        <v>2001</v>
      </c>
      <c r="R430" s="28">
        <v>2002</v>
      </c>
      <c r="S430" s="28">
        <v>2003</v>
      </c>
      <c r="T430" s="28">
        <v>2004</v>
      </c>
      <c r="U430" s="28">
        <v>2005</v>
      </c>
      <c r="V430" s="28">
        <v>2006</v>
      </c>
      <c r="W430" s="28">
        <v>2007</v>
      </c>
      <c r="X430" s="28">
        <v>2008</v>
      </c>
      <c r="Y430" s="28">
        <v>2009</v>
      </c>
      <c r="Z430" s="28">
        <v>2010</v>
      </c>
      <c r="AA430" s="28">
        <v>2011</v>
      </c>
      <c r="AB430" s="28">
        <v>2012</v>
      </c>
      <c r="AC430" s="28">
        <v>2013</v>
      </c>
      <c r="AD430" s="28">
        <v>2014</v>
      </c>
      <c r="AE430" s="28">
        <v>2015</v>
      </c>
      <c r="AF430" s="28">
        <v>2016</v>
      </c>
      <c r="AG430" s="28">
        <v>2017</v>
      </c>
      <c r="AH430" s="28">
        <v>2018</v>
      </c>
      <c r="AI430" s="28">
        <v>2019</v>
      </c>
      <c r="AJ430" s="28">
        <v>2020</v>
      </c>
      <c r="AK430" s="28">
        <v>2021</v>
      </c>
      <c r="AL430" s="28">
        <f>AK430+1</f>
        <v>2022</v>
      </c>
      <c r="AM430" s="28">
        <f>AL430+1</f>
        <v>2023</v>
      </c>
      <c r="AP430" s="59"/>
      <c r="AQ430" s="28">
        <f>year_latest</f>
        <v>2023</v>
      </c>
      <c r="AR430" s="28">
        <f>AQ430-1</f>
        <v>2022</v>
      </c>
      <c r="AS430" s="28">
        <f>year_cb_baseline</f>
        <v>2018</v>
      </c>
      <c r="AT430" s="59">
        <f>AQ430-10</f>
        <v>2013</v>
      </c>
      <c r="AU430" s="28">
        <f>AQ430</f>
        <v>2023</v>
      </c>
      <c r="AV430" s="28">
        <f>AR430</f>
        <v>2022</v>
      </c>
      <c r="AW430" s="28">
        <f>AS430</f>
        <v>2018</v>
      </c>
      <c r="AX430" s="59">
        <f>AT430</f>
        <v>2013</v>
      </c>
      <c r="AY430" s="28">
        <f>AV430</f>
        <v>2022</v>
      </c>
      <c r="AZ430" s="28">
        <f>AW430</f>
        <v>2018</v>
      </c>
      <c r="BA430" s="28">
        <f>AX430</f>
        <v>2013</v>
      </c>
      <c r="BC430" s="7"/>
      <c r="BD430" s="7"/>
      <c r="BE430" s="182"/>
      <c r="BF430" s="183">
        <f>BF$8</f>
        <v>2013</v>
      </c>
      <c r="BG430" s="183">
        <f t="shared" ref="BG430:BP430" si="56">BG$8</f>
        <v>2014</v>
      </c>
      <c r="BH430" s="183">
        <f t="shared" si="56"/>
        <v>2015</v>
      </c>
      <c r="BI430" s="183">
        <f t="shared" si="56"/>
        <v>2016</v>
      </c>
      <c r="BJ430" s="183">
        <f t="shared" si="56"/>
        <v>2017</v>
      </c>
      <c r="BK430" s="183">
        <f t="shared" si="56"/>
        <v>2018</v>
      </c>
      <c r="BL430" s="183">
        <f t="shared" si="56"/>
        <v>2019</v>
      </c>
      <c r="BM430" s="183">
        <f t="shared" si="56"/>
        <v>2020</v>
      </c>
      <c r="BN430" s="183">
        <f t="shared" si="56"/>
        <v>2021</v>
      </c>
      <c r="BO430" s="183">
        <f t="shared" si="56"/>
        <v>2022</v>
      </c>
      <c r="BP430" s="183">
        <f t="shared" si="56"/>
        <v>2023</v>
      </c>
      <c r="BQ430" s="8"/>
      <c r="BR430" s="183"/>
      <c r="BS430" s="183">
        <f>BF430</f>
        <v>2013</v>
      </c>
      <c r="BT430" s="183">
        <f t="shared" ref="BT430:CC430" si="57">BG430</f>
        <v>2014</v>
      </c>
      <c r="BU430" s="183">
        <f t="shared" si="57"/>
        <v>2015</v>
      </c>
      <c r="BV430" s="183">
        <f t="shared" si="57"/>
        <v>2016</v>
      </c>
      <c r="BW430" s="183">
        <f t="shared" si="57"/>
        <v>2017</v>
      </c>
      <c r="BX430" s="183">
        <f t="shared" si="57"/>
        <v>2018</v>
      </c>
      <c r="BY430" s="183">
        <f t="shared" si="57"/>
        <v>2019</v>
      </c>
      <c r="BZ430" s="183">
        <f t="shared" si="57"/>
        <v>2020</v>
      </c>
      <c r="CA430" s="183">
        <f t="shared" si="57"/>
        <v>2021</v>
      </c>
      <c r="CB430" s="183">
        <f t="shared" si="57"/>
        <v>2022</v>
      </c>
      <c r="CC430" s="183">
        <f t="shared" si="57"/>
        <v>2023</v>
      </c>
      <c r="CD430" s="199"/>
      <c r="CE430" s="183"/>
      <c r="CF430" s="188">
        <f>BS430</f>
        <v>2013</v>
      </c>
      <c r="CG430" s="188">
        <f t="shared" ref="CG430:CP430" si="58">BT430</f>
        <v>2014</v>
      </c>
      <c r="CH430" s="188">
        <f t="shared" si="58"/>
        <v>2015</v>
      </c>
      <c r="CI430" s="188">
        <f t="shared" si="58"/>
        <v>2016</v>
      </c>
      <c r="CJ430" s="188">
        <f t="shared" si="58"/>
        <v>2017</v>
      </c>
      <c r="CK430" s="188">
        <f t="shared" si="58"/>
        <v>2018</v>
      </c>
      <c r="CL430" s="188">
        <f t="shared" si="58"/>
        <v>2019</v>
      </c>
      <c r="CM430" s="188">
        <f t="shared" si="58"/>
        <v>2020</v>
      </c>
      <c r="CN430" s="188">
        <f t="shared" si="58"/>
        <v>2021</v>
      </c>
      <c r="CO430" s="188">
        <f t="shared" si="58"/>
        <v>2022</v>
      </c>
      <c r="CP430" s="188">
        <f t="shared" si="58"/>
        <v>2023</v>
      </c>
    </row>
    <row r="431" spans="3:94">
      <c r="C431" s="36" t="str" cm="1">
        <f t="array" ref="C431:C432">_xlfn.SORTBY(C426:C427,AL426:AL427,-1)</f>
        <v>Electricity</v>
      </c>
      <c r="D431" s="7" t="s">
        <v>12</v>
      </c>
      <c r="F431" s="63" cm="1">
        <f t="array" ref="F431:F432">_xlfn.SORTBY(F$426:F$427,$AL$426:$AL$427,-1)</f>
        <v>4049.2282224319388</v>
      </c>
      <c r="G431" s="63" cm="1">
        <f t="array" ref="G431:G432">_xlfn.SORTBY(G$426:G$427,$AL$426:$AL$427,-1)</f>
        <v>4301.271434036661</v>
      </c>
      <c r="H431" s="63" cm="1">
        <f t="array" ref="H431:H432">_xlfn.SORTBY(H$426:H$427,$AL$426:$AL$427,-1)</f>
        <v>4498.0461385734625</v>
      </c>
      <c r="I431" s="63" cm="1">
        <f t="array" ref="I431:I432">_xlfn.SORTBY(I$426:I$427,$AL$426:$AL$427,-1)</f>
        <v>4460.0996588036051</v>
      </c>
      <c r="J431" s="63" cm="1">
        <f t="array" ref="J431:J432">_xlfn.SORTBY(J$426:J$427,$AL$426:$AL$427,-1)</f>
        <v>4514.8891114300432</v>
      </c>
      <c r="K431" s="63" cm="1">
        <f t="array" ref="K431:K432">_xlfn.SORTBY(K$426:K$427,$AL$426:$AL$427,-1)</f>
        <v>4466.9315512920084</v>
      </c>
      <c r="L431" s="63" cm="1">
        <f t="array" ref="L431:L432">_xlfn.SORTBY(L$426:L$427,$AL$426:$AL$427,-1)</f>
        <v>4575.7796814406602</v>
      </c>
      <c r="M431" s="63" cm="1">
        <f t="array" ref="M431:M432">_xlfn.SORTBY(M$426:M$427,$AL$426:$AL$427,-1)</f>
        <v>4793.8357435110802</v>
      </c>
      <c r="N431" s="63" cm="1">
        <f t="array" ref="N431:N432">_xlfn.SORTBY(N$426:N$427,$AL$426:$AL$427,-1)</f>
        <v>4413.7863315003924</v>
      </c>
      <c r="O431" s="63" cm="1">
        <f t="array" ref="O431:O432">_xlfn.SORTBY(O$426:O$427,$AL$426:$AL$427,-1)</f>
        <v>4577.3233522001101</v>
      </c>
      <c r="P431" s="63" cm="1">
        <f t="array" ref="P431:P432">_xlfn.SORTBY(P$426:P$427,$AL$426:$AL$427,-1)</f>
        <v>4844.0207972270364</v>
      </c>
      <c r="Q431" s="63" cm="1">
        <f t="array" ref="Q431:Q432">_xlfn.SORTBY(Q$426:Q$427,$AL$426:$AL$427,-1)</f>
        <v>5032.2552882114869</v>
      </c>
      <c r="R431" s="63" cm="1">
        <f t="array" ref="R431:R432">_xlfn.SORTBY(R$426:R$427,$AL$426:$AL$427,-1)</f>
        <v>5436.8699808553793</v>
      </c>
      <c r="S431" s="63" cm="1">
        <f t="array" ref="S431:S432">_xlfn.SORTBY(S$426:S$427,$AL$426:$AL$427,-1)</f>
        <v>5834.4953246952437</v>
      </c>
      <c r="T431" s="63" cm="1">
        <f t="array" ref="T431:T432">_xlfn.SORTBY(T$426:T$427,$AL$426:$AL$427,-1)</f>
        <v>5724.7611429850285</v>
      </c>
      <c r="U431" s="63" cm="1">
        <f t="array" ref="U431:U432">_xlfn.SORTBY(U$426:U$427,$AL$426:$AL$427,-1)</f>
        <v>6077.8861591796085</v>
      </c>
      <c r="V431" s="63" cm="1">
        <f t="array" ref="V431:V432">_xlfn.SORTBY(V$426:V$427,$AL$426:$AL$427,-1)</f>
        <v>6413.3603825001292</v>
      </c>
      <c r="W431" s="63" cm="1">
        <f t="array" ref="W431:W432">_xlfn.SORTBY(W$426:W$427,$AL$426:$AL$427,-1)</f>
        <v>6340.7534838244264</v>
      </c>
      <c r="X431" s="63" cm="1">
        <f t="array" ref="X431:X432">_xlfn.SORTBY(X$426:X$427,$AL$426:$AL$427,-1)</f>
        <v>6653.9246088896898</v>
      </c>
      <c r="Y431" s="63" cm="1">
        <f t="array" ref="Y431:Y432">_xlfn.SORTBY(Y$426:Y$427,$AL$426:$AL$427,-1)</f>
        <v>6800.5420750844714</v>
      </c>
      <c r="Z431" s="63" cm="1">
        <f t="array" ref="Z431:Z432">_xlfn.SORTBY(Z$426:Z$427,$AL$426:$AL$427,-1)</f>
        <v>6755.9662845947523</v>
      </c>
      <c r="AA431" s="63" cm="1">
        <f t="array" ref="AA431:AA432">_xlfn.SORTBY(AA$426:AA$427,$AL$426:$AL$427,-1)</f>
        <v>6938.2181969308112</v>
      </c>
      <c r="AB431" s="63" cm="1">
        <f t="array" ref="AB431:AB432">_xlfn.SORTBY(AB$426:AB$427,$AL$426:$AL$427,-1)</f>
        <v>6886.8644659507418</v>
      </c>
      <c r="AC431" s="63" cm="1">
        <f t="array" ref="AC431:AC432">_xlfn.SORTBY(AC$426:AC$427,$AL$426:$AL$427,-1)</f>
        <v>6737.9228842305629</v>
      </c>
      <c r="AD431" s="63" cm="1">
        <f t="array" ref="AD431:AD432">_xlfn.SORTBY(AD$426:AD$427,$AL$426:$AL$427,-1)</f>
        <v>6417.5956158476365</v>
      </c>
      <c r="AE431" s="63" cm="1">
        <f t="array" ref="AE431:AE432">_xlfn.SORTBY(AE$426:AE$427,$AL$426:$AL$427,-1)</f>
        <v>6883.8829902162042</v>
      </c>
      <c r="AF431" s="63" cm="1">
        <f t="array" ref="AF431:AF432">_xlfn.SORTBY(AF$426:AF$427,$AL$426:$AL$427,-1)</f>
        <v>6903.6599694258821</v>
      </c>
      <c r="AG431" s="63" cm="1">
        <f t="array" ref="AG431:AG432">_xlfn.SORTBY(AG$426:AG$427,$AL$426:$AL$427,-1)</f>
        <v>6806.7879965467555</v>
      </c>
      <c r="AH431" s="63" cm="1">
        <f t="array" ref="AH431:AH432">_xlfn.SORTBY(AH$426:AH$427,$AL$426:$AL$427,-1)</f>
        <v>7329.5536230640546</v>
      </c>
      <c r="AI431" s="63" cm="1">
        <f t="array" ref="AI431:AI432">_xlfn.SORTBY(AI$426:AI$427,$AL$426:$AL$427,-1)</f>
        <v>7433.7341665845379</v>
      </c>
      <c r="AJ431" s="63" cm="1">
        <f t="array" ref="AJ431:AJ432">_xlfn.SORTBY(AJ$426:AJ$427,$AL$426:$AL$427,-1)</f>
        <v>7195.0940683956524</v>
      </c>
      <c r="AK431" s="63" cm="1">
        <f t="array" ref="AK431:AK432">_xlfn.SORTBY(AK$426:AK$427,$AL$426:$AL$427,-1)</f>
        <v>7361.5130627796734</v>
      </c>
      <c r="AL431" s="63" cm="1">
        <f t="array" ref="AL431:AL432">_xlfn.SORTBY(AL$426:AL$427,$AL$426:$AL$427,-1)</f>
        <v>7418.4564822557768</v>
      </c>
      <c r="AM431" s="63" cm="1">
        <f t="array" ref="AM431:AM432">_xlfn.SORTBY(AM$426:AM$427,$AL$426:$AL$427,-1)</f>
        <v>7668.4313460423928</v>
      </c>
      <c r="AP431" s="49" t="str">
        <f>C431</f>
        <v>Electricity</v>
      </c>
      <c r="AQ431" s="70" cm="1">
        <f t="array" aca="1" ref="AQ431" ca="1">INDIRECT(ADDRESS(ROW(AP431),AQ$9))/1000</f>
        <v>7.668431346042393</v>
      </c>
      <c r="AR431" s="71" cm="1">
        <f t="array" aca="1" ref="AR431" ca="1">INDIRECT(ADDRESS(ROW(AQ431),AR$9))/1000</f>
        <v>7.4184564822557766</v>
      </c>
      <c r="AS431" s="71" cm="1">
        <f t="array" aca="1" ref="AS431" ca="1">INDIRECT(ADDRESS(ROW(AR431),AS$9))/1000</f>
        <v>7.3295536230640543</v>
      </c>
      <c r="AT431" s="72" cm="1">
        <f t="array" aca="1" ref="AT431" ca="1">INDIRECT(ADDRESS(ROW(AS431),AT$9))/1000</f>
        <v>6.7379228842305627</v>
      </c>
      <c r="AU431" s="77" cm="1">
        <f t="array" aca="1" ref="AU431" ca="1">AQ431/INDIRECT(ADDRESS($BC431,COLUMN(AQ431)))</f>
        <v>0.70579001320017354</v>
      </c>
      <c r="AV431" s="78" cm="1">
        <f t="array" aca="1" ref="AV431" ca="1">AR431/INDIRECT(ADDRESS($BC431,COLUMN(AR431)))</f>
        <v>0.68347544776060243</v>
      </c>
      <c r="AW431" s="78" cm="1">
        <f t="array" aca="1" ref="AW431" ca="1">AS431/INDIRECT(ADDRESS($BC431,COLUMN(AS431)))</f>
        <v>0.63545862121492669</v>
      </c>
      <c r="AX431" s="79" cm="1">
        <f t="array" aca="1" ref="AX431" ca="1">AT431/INDIRECT(ADDRESS($BC431,COLUMN(AT431)))</f>
        <v>0.58516075209877905</v>
      </c>
      <c r="AY431" s="53">
        <f ca="1">IFERROR(($AQ431-AR431)/AR431,"-")</f>
        <v>3.3696344298107271E-2</v>
      </c>
      <c r="AZ431" s="53">
        <f t="shared" ref="AZ431:BA433" ca="1" si="59">IFERROR(($AQ431-AS431)/AS431,"-")</f>
        <v>4.6234428507622244E-2</v>
      </c>
      <c r="BA431" s="53">
        <f t="shared" ca="1" si="59"/>
        <v>0.13810019464449386</v>
      </c>
      <c r="BC431" s="36">
        <f>BC432</f>
        <v>433</v>
      </c>
      <c r="BE431" s="287" t="str">
        <f>AP431</f>
        <v>Electricity</v>
      </c>
      <c r="BF431" s="289">
        <f>AC431</f>
        <v>6737.9228842305629</v>
      </c>
      <c r="BG431" s="289">
        <f t="shared" ref="BG431:BP433" si="60">AD431</f>
        <v>6417.5956158476365</v>
      </c>
      <c r="BH431" s="289">
        <f t="shared" si="60"/>
        <v>6883.8829902162042</v>
      </c>
      <c r="BI431" s="289">
        <f t="shared" si="60"/>
        <v>6903.6599694258821</v>
      </c>
      <c r="BJ431" s="289">
        <f t="shared" si="60"/>
        <v>6806.7879965467555</v>
      </c>
      <c r="BK431" s="289">
        <f t="shared" si="60"/>
        <v>7329.5536230640546</v>
      </c>
      <c r="BL431" s="289">
        <f t="shared" si="60"/>
        <v>7433.7341665845379</v>
      </c>
      <c r="BM431" s="289">
        <f t="shared" si="60"/>
        <v>7195.0940683956524</v>
      </c>
      <c r="BN431" s="289">
        <f t="shared" si="60"/>
        <v>7361.5130627796734</v>
      </c>
      <c r="BO431" s="289">
        <f t="shared" si="60"/>
        <v>7418.4564822557768</v>
      </c>
      <c r="BP431" s="289">
        <f t="shared" si="60"/>
        <v>7668.4313460423928</v>
      </c>
      <c r="BQ431" s="8"/>
      <c r="BR431" s="288" t="str">
        <f>BE431</f>
        <v>Electricity</v>
      </c>
      <c r="BS431" s="208" cm="1">
        <f t="array" aca="1" ref="BS431" ca="1">AC431/INDIRECT(ADDRESS($BC431,COLUMN(AC431)))</f>
        <v>0.58516075209877905</v>
      </c>
      <c r="BT431" s="208" cm="1">
        <f t="array" aca="1" ref="BT431" ca="1">AD431/INDIRECT(ADDRESS($BC431,COLUMN(AD431)))</f>
        <v>0.59505919186336265</v>
      </c>
      <c r="BU431" s="208" cm="1">
        <f t="array" aca="1" ref="BU431" ca="1">AE431/INDIRECT(ADDRESS($BC431,COLUMN(AE431)))</f>
        <v>0.59992785949188787</v>
      </c>
      <c r="BV431" s="208" cm="1">
        <f t="array" aca="1" ref="BV431" ca="1">AF431/INDIRECT(ADDRESS($BC431,COLUMN(AF431)))</f>
        <v>0.61589810241114151</v>
      </c>
      <c r="BW431" s="208" cm="1">
        <f t="array" aca="1" ref="BW431" ca="1">AG431/INDIRECT(ADDRESS($BC431,COLUMN(AG431)))</f>
        <v>0.62864215439854454</v>
      </c>
      <c r="BX431" s="208" cm="1">
        <f t="array" aca="1" ref="BX431" ca="1">AH431/INDIRECT(ADDRESS($BC431,COLUMN(AH431)))</f>
        <v>0.63545862121492669</v>
      </c>
      <c r="BY431" s="208" cm="1">
        <f t="array" aca="1" ref="BY431" ca="1">AI431/INDIRECT(ADDRESS($BC431,COLUMN(AI431)))</f>
        <v>0.64747906095590113</v>
      </c>
      <c r="BZ431" s="208" cm="1">
        <f t="array" aca="1" ref="BZ431" ca="1">AJ431/INDIRECT(ADDRESS($BC431,COLUMN(AJ431)))</f>
        <v>0.66119879945556814</v>
      </c>
      <c r="CA431" s="208" cm="1">
        <f t="array" aca="1" ref="CA431" ca="1">AK431/INDIRECT(ADDRESS($BC431,COLUMN(AK431)))</f>
        <v>0.66431833410459484</v>
      </c>
      <c r="CB431" s="208" cm="1">
        <f t="array" aca="1" ref="CB431" ca="1">AL431/INDIRECT(ADDRESS($BC431,COLUMN(AL431)))</f>
        <v>0.68347544776060243</v>
      </c>
      <c r="CC431" s="208" cm="1">
        <f t="array" aca="1" ref="CC431" ca="1">AM431/INDIRECT(ADDRESS($BC431,COLUMN(AM431)))</f>
        <v>0.70579001320017343</v>
      </c>
      <c r="CD431" s="8"/>
      <c r="CE431" s="288" t="str">
        <f>BR431</f>
        <v>Electricity</v>
      </c>
      <c r="CF431" s="209" t="str">
        <f ca="1">TEXT(BF431,"#,##0;-#,##0;0") &amp; CHAR(10) &amp; IF(BS431&lt;&gt;1,TEXT(BS431,"(#,##0.0%);(-#,##0.0%);(0%)"),"(100%)")</f>
        <v>6,738
(58.5%)</v>
      </c>
      <c r="CG431" s="209" t="str">
        <f t="shared" ref="CG431:CP433" ca="1" si="61">TEXT(BG431,"#,##0;-#,##0;0") &amp; CHAR(10) &amp; IF(BT431&lt;&gt;1,TEXT(BT431,"(#,##0.0%);(-#,##0.0%);(0%)"),"(100%)")</f>
        <v>6,418
(59.5%)</v>
      </c>
      <c r="CH431" s="209" t="str">
        <f t="shared" ca="1" si="61"/>
        <v>6,884
(60.0%)</v>
      </c>
      <c r="CI431" s="209" t="str">
        <f t="shared" ca="1" si="61"/>
        <v>6,904
(61.6%)</v>
      </c>
      <c r="CJ431" s="209" t="str">
        <f t="shared" ca="1" si="61"/>
        <v>6,807
(62.9%)</v>
      </c>
      <c r="CK431" s="209" t="str">
        <f t="shared" ca="1" si="61"/>
        <v>7,330
(63.5%)</v>
      </c>
      <c r="CL431" s="209" t="str">
        <f t="shared" ca="1" si="61"/>
        <v>7,434
(64.7%)</v>
      </c>
      <c r="CM431" s="209" t="str">
        <f t="shared" ca="1" si="61"/>
        <v>7,195
(66.1%)</v>
      </c>
      <c r="CN431" s="209" t="str">
        <f t="shared" ca="1" si="61"/>
        <v>7,362
(66.4%)</v>
      </c>
      <c r="CO431" s="209" t="str">
        <f t="shared" ca="1" si="61"/>
        <v>7,418
(68.3%)</v>
      </c>
      <c r="CP431" s="209" t="str">
        <f t="shared" ca="1" si="61"/>
        <v>7,668
(70.6%)</v>
      </c>
    </row>
    <row r="432" spans="3:94">
      <c r="C432" s="36" t="str">
        <v>Non-electricity</v>
      </c>
      <c r="D432" s="7" t="s">
        <v>12</v>
      </c>
      <c r="F432" s="63">
        <v>11719.776099839435</v>
      </c>
      <c r="G432" s="63">
        <v>11561.898436318592</v>
      </c>
      <c r="H432" s="63">
        <v>10967.74538032849</v>
      </c>
      <c r="I432" s="63">
        <v>10523.722653080436</v>
      </c>
      <c r="J432" s="63">
        <v>10839.035591930529</v>
      </c>
      <c r="K432" s="63">
        <v>9869.9230541241941</v>
      </c>
      <c r="L432" s="63">
        <v>8699.0689660053067</v>
      </c>
      <c r="M432" s="63">
        <v>8351.5449179781626</v>
      </c>
      <c r="N432" s="63">
        <v>7012.8040094212056</v>
      </c>
      <c r="O432" s="63">
        <v>6780.1424834401787</v>
      </c>
      <c r="P432" s="63">
        <v>6768.1940582853285</v>
      </c>
      <c r="Q432" s="63">
        <v>6373.4133513444231</v>
      </c>
      <c r="R432" s="63">
        <v>5877.1671563803311</v>
      </c>
      <c r="S432" s="63">
        <v>5815.9712274657322</v>
      </c>
      <c r="T432" s="63">
        <v>5380.9400175766432</v>
      </c>
      <c r="U432" s="63">
        <v>5225.6933577203117</v>
      </c>
      <c r="V432" s="63">
        <v>5012.1325402200473</v>
      </c>
      <c r="W432" s="63">
        <v>4690.5493435165281</v>
      </c>
      <c r="X432" s="63">
        <v>4850.7046277575646</v>
      </c>
      <c r="Y432" s="63">
        <v>4243.0251684095047</v>
      </c>
      <c r="Z432" s="63">
        <v>4689.7911934502163</v>
      </c>
      <c r="AA432" s="63">
        <v>4380.1993635929857</v>
      </c>
      <c r="AB432" s="63">
        <v>4624.9654455228674</v>
      </c>
      <c r="AC432" s="63">
        <v>4776.7299014592691</v>
      </c>
      <c r="AD432" s="63">
        <v>4367.2064737590126</v>
      </c>
      <c r="AE432" s="63">
        <v>4590.6349560691133</v>
      </c>
      <c r="AF432" s="63">
        <v>4305.4344284934659</v>
      </c>
      <c r="AG432" s="63">
        <v>4020.9745849479141</v>
      </c>
      <c r="AH432" s="63">
        <v>4204.7200154786997</v>
      </c>
      <c r="AI432" s="63">
        <v>4047.3076382420122</v>
      </c>
      <c r="AJ432" s="63">
        <v>3686.7981466538927</v>
      </c>
      <c r="AK432" s="63">
        <v>3719.7904100530168</v>
      </c>
      <c r="AL432" s="63">
        <v>3435.5639607056246</v>
      </c>
      <c r="AM432" s="63">
        <v>3196.6010327417794</v>
      </c>
      <c r="AP432" s="49" t="str">
        <f>C432</f>
        <v>Non-electricity</v>
      </c>
      <c r="AQ432" s="70" cm="1">
        <f t="array" aca="1" ref="AQ432" ca="1">INDIRECT(ADDRESS(ROW(AP432),AQ$9))/1000</f>
        <v>3.1966010327417793</v>
      </c>
      <c r="AR432" s="71" cm="1">
        <f t="array" aca="1" ref="AR432" ca="1">INDIRECT(ADDRESS(ROW(AQ432),AR$9))/1000</f>
        <v>3.4355639607056245</v>
      </c>
      <c r="AS432" s="71" cm="1">
        <f t="array" aca="1" ref="AS432" ca="1">INDIRECT(ADDRESS(ROW(AR432),AS$9))/1000</f>
        <v>4.2047200154787001</v>
      </c>
      <c r="AT432" s="73" cm="1">
        <f t="array" aca="1" ref="AT432" ca="1">INDIRECT(ADDRESS(ROW(AS432),AT$9))/1000</f>
        <v>4.7767299014592695</v>
      </c>
      <c r="AU432" s="77" cm="1">
        <f t="array" aca="1" ref="AU432" ca="1">AQ432/INDIRECT(ADDRESS($BC432,COLUMN(AQ432)))</f>
        <v>0.29420998679982657</v>
      </c>
      <c r="AV432" s="78" cm="1">
        <f t="array" aca="1" ref="AV432" ca="1">AR432/INDIRECT(ADDRESS($BC432,COLUMN(AR432)))</f>
        <v>0.31652455223939746</v>
      </c>
      <c r="AW432" s="78" cm="1">
        <f t="array" aca="1" ref="AW432" ca="1">AS432/INDIRECT(ADDRESS($BC432,COLUMN(AS432)))</f>
        <v>0.36454137878507337</v>
      </c>
      <c r="AX432" s="80" cm="1">
        <f t="array" aca="1" ref="AX432" ca="1">AT432/INDIRECT(ADDRESS($BC432,COLUMN(AT432)))</f>
        <v>0.41483924790122106</v>
      </c>
      <c r="AY432" s="53">
        <f ca="1">IFERROR(($AQ432-AR432)/AR432,"-")</f>
        <v>-6.9555662679254865E-2</v>
      </c>
      <c r="AZ432" s="53">
        <f t="shared" ca="1" si="59"/>
        <v>-0.23975888502106321</v>
      </c>
      <c r="BA432" s="53">
        <f t="shared" ca="1" si="59"/>
        <v>-0.33079719835839322</v>
      </c>
      <c r="BC432" s="36">
        <f>BC433</f>
        <v>433</v>
      </c>
      <c r="BE432" s="287" t="str">
        <f>AP432</f>
        <v>Non-electricity</v>
      </c>
      <c r="BF432" s="289">
        <f>AC432</f>
        <v>4776.7299014592691</v>
      </c>
      <c r="BG432" s="289">
        <f t="shared" si="60"/>
        <v>4367.2064737590126</v>
      </c>
      <c r="BH432" s="289">
        <f t="shared" si="60"/>
        <v>4590.6349560691133</v>
      </c>
      <c r="BI432" s="289">
        <f t="shared" si="60"/>
        <v>4305.4344284934659</v>
      </c>
      <c r="BJ432" s="289">
        <f t="shared" si="60"/>
        <v>4020.9745849479141</v>
      </c>
      <c r="BK432" s="289">
        <f t="shared" si="60"/>
        <v>4204.7200154786997</v>
      </c>
      <c r="BL432" s="289">
        <f t="shared" si="60"/>
        <v>4047.3076382420122</v>
      </c>
      <c r="BM432" s="289">
        <f t="shared" si="60"/>
        <v>3686.7981466538927</v>
      </c>
      <c r="BN432" s="289">
        <f t="shared" si="60"/>
        <v>3719.7904100530168</v>
      </c>
      <c r="BO432" s="289">
        <f t="shared" si="60"/>
        <v>3435.5639607056246</v>
      </c>
      <c r="BP432" s="289">
        <f t="shared" si="60"/>
        <v>3196.6010327417794</v>
      </c>
      <c r="BQ432" s="8"/>
      <c r="BR432" s="288" t="str">
        <f>BE432</f>
        <v>Non-electricity</v>
      </c>
      <c r="BS432" s="208" cm="1">
        <f t="array" aca="1" ref="BS432" ca="1">AC432/INDIRECT(ADDRESS($BC432,COLUMN(AC432)))</f>
        <v>0.41483924790122101</v>
      </c>
      <c r="BT432" s="208" cm="1">
        <f t="array" aca="1" ref="BT432" ca="1">AD432/INDIRECT(ADDRESS($BC432,COLUMN(AD432)))</f>
        <v>0.40494080813663746</v>
      </c>
      <c r="BU432" s="208" cm="1">
        <f t="array" aca="1" ref="BU432" ca="1">AE432/INDIRECT(ADDRESS($BC432,COLUMN(AE432)))</f>
        <v>0.40007214050811207</v>
      </c>
      <c r="BV432" s="208" cm="1">
        <f t="array" aca="1" ref="BV432" ca="1">AF432/INDIRECT(ADDRESS($BC432,COLUMN(AF432)))</f>
        <v>0.3841018975888586</v>
      </c>
      <c r="BW432" s="208" cm="1">
        <f t="array" aca="1" ref="BW432" ca="1">AG432/INDIRECT(ADDRESS($BC432,COLUMN(AG432)))</f>
        <v>0.37135784560145546</v>
      </c>
      <c r="BX432" s="208" cm="1">
        <f t="array" aca="1" ref="BX432" ca="1">AH432/INDIRECT(ADDRESS($BC432,COLUMN(AH432)))</f>
        <v>0.36454137878507331</v>
      </c>
      <c r="BY432" s="208" cm="1">
        <f t="array" aca="1" ref="BY432" ca="1">AI432/INDIRECT(ADDRESS($BC432,COLUMN(AI432)))</f>
        <v>0.35252093904409898</v>
      </c>
      <c r="BZ432" s="208" cm="1">
        <f t="array" aca="1" ref="BZ432" ca="1">AJ432/INDIRECT(ADDRESS($BC432,COLUMN(AJ432)))</f>
        <v>0.33880120054443186</v>
      </c>
      <c r="CA432" s="208" cm="1">
        <f t="array" aca="1" ref="CA432" ca="1">AK432/INDIRECT(ADDRESS($BC432,COLUMN(AK432)))</f>
        <v>0.33568166589540527</v>
      </c>
      <c r="CB432" s="208" cm="1">
        <f t="array" aca="1" ref="CB432" ca="1">AL432/INDIRECT(ADDRESS($BC432,COLUMN(AL432)))</f>
        <v>0.31652455223939746</v>
      </c>
      <c r="CC432" s="208" cm="1">
        <f t="array" aca="1" ref="CC432" ca="1">AM432/INDIRECT(ADDRESS($BC432,COLUMN(AM432)))</f>
        <v>0.29420998679982657</v>
      </c>
      <c r="CD432" s="8"/>
      <c r="CE432" s="288" t="str">
        <f>BR432</f>
        <v>Non-electricity</v>
      </c>
      <c r="CF432" s="209" t="str">
        <f ca="1">TEXT(BF432,"#,##0;-#,##0;0") &amp; CHAR(10) &amp; IF(BS432&lt;&gt;1,TEXT(BS432,"(#,##0.0%);(-#,##0.0%);(0%)"),"(100%)")</f>
        <v>4,777
(41.5%)</v>
      </c>
      <c r="CG432" s="209" t="str">
        <f t="shared" ca="1" si="61"/>
        <v>4,367
(40.5%)</v>
      </c>
      <c r="CH432" s="209" t="str">
        <f t="shared" ca="1" si="61"/>
        <v>4,591
(40.0%)</v>
      </c>
      <c r="CI432" s="209" t="str">
        <f t="shared" ca="1" si="61"/>
        <v>4,305
(38.4%)</v>
      </c>
      <c r="CJ432" s="209" t="str">
        <f t="shared" ca="1" si="61"/>
        <v>4,021
(37.1%)</v>
      </c>
      <c r="CK432" s="209" t="str">
        <f t="shared" ca="1" si="61"/>
        <v>4,205
(36.5%)</v>
      </c>
      <c r="CL432" s="209" t="str">
        <f t="shared" ca="1" si="61"/>
        <v>4,047
(35.3%)</v>
      </c>
      <c r="CM432" s="209" t="str">
        <f t="shared" ca="1" si="61"/>
        <v>3,687
(33.9%)</v>
      </c>
      <c r="CN432" s="209" t="str">
        <f t="shared" ca="1" si="61"/>
        <v>3,720
(33.6%)</v>
      </c>
      <c r="CO432" s="209" t="str">
        <f t="shared" ca="1" si="61"/>
        <v>3,436
(31.7%)</v>
      </c>
      <c r="CP432" s="209" t="str">
        <f t="shared" ca="1" si="61"/>
        <v>3,197
(29.4%)</v>
      </c>
    </row>
    <row r="433" spans="3:94">
      <c r="C433" s="7" t="s">
        <v>47</v>
      </c>
      <c r="D433" s="7" t="s">
        <v>12</v>
      </c>
      <c r="F433" s="64">
        <f t="shared" ref="F433:AL433" si="62">SUM(_xlfn.ANCHORARRAY(F431))</f>
        <v>15769.004322271374</v>
      </c>
      <c r="G433" s="64">
        <f t="shared" si="62"/>
        <v>15863.169870355254</v>
      </c>
      <c r="H433" s="64">
        <f t="shared" si="62"/>
        <v>15465.791518901951</v>
      </c>
      <c r="I433" s="64">
        <f t="shared" si="62"/>
        <v>14983.822311884041</v>
      </c>
      <c r="J433" s="64">
        <f t="shared" si="62"/>
        <v>15353.924703360572</v>
      </c>
      <c r="K433" s="64">
        <f t="shared" si="62"/>
        <v>14336.854605416203</v>
      </c>
      <c r="L433" s="64">
        <f t="shared" si="62"/>
        <v>13274.848647445968</v>
      </c>
      <c r="M433" s="64">
        <f t="shared" si="62"/>
        <v>13145.380661489242</v>
      </c>
      <c r="N433" s="64">
        <f t="shared" si="62"/>
        <v>11426.590340921597</v>
      </c>
      <c r="O433" s="64">
        <f t="shared" si="62"/>
        <v>11357.465835640289</v>
      </c>
      <c r="P433" s="64">
        <f t="shared" si="62"/>
        <v>11612.214855512364</v>
      </c>
      <c r="Q433" s="64">
        <f t="shared" si="62"/>
        <v>11405.66863955591</v>
      </c>
      <c r="R433" s="64">
        <f t="shared" si="62"/>
        <v>11314.037137235711</v>
      </c>
      <c r="S433" s="64">
        <f t="shared" si="62"/>
        <v>11650.466552160975</v>
      </c>
      <c r="T433" s="64">
        <f t="shared" si="62"/>
        <v>11105.701160561672</v>
      </c>
      <c r="U433" s="64">
        <f t="shared" si="62"/>
        <v>11303.579516899921</v>
      </c>
      <c r="V433" s="64">
        <f t="shared" si="62"/>
        <v>11425.492922720176</v>
      </c>
      <c r="W433" s="64">
        <f t="shared" si="62"/>
        <v>11031.302827340955</v>
      </c>
      <c r="X433" s="64">
        <f t="shared" si="62"/>
        <v>11504.629236647255</v>
      </c>
      <c r="Y433" s="64">
        <f t="shared" si="62"/>
        <v>11043.567243493977</v>
      </c>
      <c r="Z433" s="64">
        <f t="shared" si="62"/>
        <v>11445.757478044969</v>
      </c>
      <c r="AA433" s="64">
        <f t="shared" si="62"/>
        <v>11318.417560523798</v>
      </c>
      <c r="AB433" s="64">
        <f t="shared" si="62"/>
        <v>11511.829911473609</v>
      </c>
      <c r="AC433" s="64">
        <f t="shared" si="62"/>
        <v>11514.652785689832</v>
      </c>
      <c r="AD433" s="64">
        <f t="shared" si="62"/>
        <v>10784.802089606648</v>
      </c>
      <c r="AE433" s="64">
        <f t="shared" si="62"/>
        <v>11474.517946285318</v>
      </c>
      <c r="AF433" s="64">
        <f t="shared" si="62"/>
        <v>11209.094397919347</v>
      </c>
      <c r="AG433" s="64">
        <f t="shared" si="62"/>
        <v>10827.76258149467</v>
      </c>
      <c r="AH433" s="64">
        <f t="shared" si="62"/>
        <v>11534.273638542754</v>
      </c>
      <c r="AI433" s="64">
        <f t="shared" si="62"/>
        <v>11481.041804826549</v>
      </c>
      <c r="AJ433" s="64">
        <f t="shared" si="62"/>
        <v>10881.892215049545</v>
      </c>
      <c r="AK433" s="64">
        <f t="shared" si="62"/>
        <v>11081.303472832689</v>
      </c>
      <c r="AL433" s="64">
        <f t="shared" si="62"/>
        <v>10854.020442961402</v>
      </c>
      <c r="AM433" s="64">
        <f>SUM(_xlfn.ANCHORARRAY(AM431))</f>
        <v>10865.032378784172</v>
      </c>
      <c r="AP433" s="52" t="str">
        <f>C433</f>
        <v>Total</v>
      </c>
      <c r="AQ433" s="75" cm="1">
        <f t="array" aca="1" ref="AQ433" ca="1">INDIRECT(ADDRESS(ROW(AP433),AQ$9))/1000</f>
        <v>10.865032378784171</v>
      </c>
      <c r="AR433" s="74" cm="1">
        <f t="array" aca="1" ref="AR433" ca="1">INDIRECT(ADDRESS(ROW(AQ433),AR$9))/1000</f>
        <v>10.854020442961403</v>
      </c>
      <c r="AS433" s="74" cm="1">
        <f t="array" aca="1" ref="AS433" ca="1">INDIRECT(ADDRESS(ROW(AR433),AS$9))/1000</f>
        <v>11.534273638542754</v>
      </c>
      <c r="AT433" s="76" cm="1">
        <f t="array" aca="1" ref="AT433" ca="1">INDIRECT(ADDRESS(ROW(AS433),AT$9))/1000</f>
        <v>11.514652785689831</v>
      </c>
      <c r="AU433" s="81" cm="1">
        <f t="array" aca="1" ref="AU433" ca="1">AQ433/INDIRECT(ADDRESS($BC433,COLUMN(AQ433)))</f>
        <v>1</v>
      </c>
      <c r="AV433" s="82" cm="1">
        <f t="array" aca="1" ref="AV433" ca="1">AR433/INDIRECT(ADDRESS($BC433,COLUMN(AR433)))</f>
        <v>1</v>
      </c>
      <c r="AW433" s="82" cm="1">
        <f t="array" aca="1" ref="AW433" ca="1">AS433/INDIRECT(ADDRESS($BC433,COLUMN(AS433)))</f>
        <v>1</v>
      </c>
      <c r="AX433" s="83" cm="1">
        <f t="array" aca="1" ref="AX433" ca="1">AT433/INDIRECT(ADDRESS($BC433,COLUMN(AT433)))</f>
        <v>1</v>
      </c>
      <c r="AY433" s="54">
        <f ca="1">IFERROR(($AQ433-AR433)/AR433,"-")</f>
        <v>1.0145490217783304E-3</v>
      </c>
      <c r="AZ433" s="54">
        <f t="shared" ca="1" si="59"/>
        <v>-5.802196832943652E-2</v>
      </c>
      <c r="BA433" s="54">
        <f t="shared" ca="1" si="59"/>
        <v>-5.6416847211667079E-2</v>
      </c>
      <c r="BC433" s="62">
        <f>ROW(AP433)</f>
        <v>433</v>
      </c>
      <c r="BE433" s="52" t="str">
        <f>AP433</f>
        <v>Total</v>
      </c>
      <c r="BF433" s="148">
        <f>AC433</f>
        <v>11514.652785689832</v>
      </c>
      <c r="BG433" s="148">
        <f t="shared" si="60"/>
        <v>10784.802089606648</v>
      </c>
      <c r="BH433" s="148">
        <f t="shared" si="60"/>
        <v>11474.517946285318</v>
      </c>
      <c r="BI433" s="148">
        <f t="shared" si="60"/>
        <v>11209.094397919347</v>
      </c>
      <c r="BJ433" s="148">
        <f t="shared" si="60"/>
        <v>10827.76258149467</v>
      </c>
      <c r="BK433" s="148">
        <f t="shared" si="60"/>
        <v>11534.273638542754</v>
      </c>
      <c r="BL433" s="148">
        <f t="shared" si="60"/>
        <v>11481.041804826549</v>
      </c>
      <c r="BM433" s="148">
        <f t="shared" si="60"/>
        <v>10881.892215049545</v>
      </c>
      <c r="BN433" s="148">
        <f t="shared" si="60"/>
        <v>11081.303472832689</v>
      </c>
      <c r="BO433" s="148">
        <f t="shared" si="60"/>
        <v>10854.020442961402</v>
      </c>
      <c r="BP433" s="148">
        <f t="shared" si="60"/>
        <v>10865.032378784172</v>
      </c>
      <c r="BQ433" s="58"/>
      <c r="BR433" s="74" t="str">
        <f>BE433</f>
        <v>Total</v>
      </c>
      <c r="BS433" s="133" cm="1">
        <f t="array" aca="1" ref="BS433" ca="1">AC433/INDIRECT(ADDRESS($BC433,COLUMN(AC433)))</f>
        <v>1</v>
      </c>
      <c r="BT433" s="133" cm="1">
        <f t="array" aca="1" ref="BT433" ca="1">AD433/INDIRECT(ADDRESS($BC433,COLUMN(AD433)))</f>
        <v>1</v>
      </c>
      <c r="BU433" s="133" cm="1">
        <f t="array" aca="1" ref="BU433" ca="1">AE433/INDIRECT(ADDRESS($BC433,COLUMN(AE433)))</f>
        <v>1</v>
      </c>
      <c r="BV433" s="133" cm="1">
        <f t="array" aca="1" ref="BV433" ca="1">AF433/INDIRECT(ADDRESS($BC433,COLUMN(AF433)))</f>
        <v>1</v>
      </c>
      <c r="BW433" s="133" cm="1">
        <f t="array" aca="1" ref="BW433" ca="1">AG433/INDIRECT(ADDRESS($BC433,COLUMN(AG433)))</f>
        <v>1</v>
      </c>
      <c r="BX433" s="133" cm="1">
        <f t="array" aca="1" ref="BX433" ca="1">AH433/INDIRECT(ADDRESS($BC433,COLUMN(AH433)))</f>
        <v>1</v>
      </c>
      <c r="BY433" s="133" cm="1">
        <f t="array" aca="1" ref="BY433" ca="1">AI433/INDIRECT(ADDRESS($BC433,COLUMN(AI433)))</f>
        <v>1</v>
      </c>
      <c r="BZ433" s="133" cm="1">
        <f t="array" aca="1" ref="BZ433" ca="1">AJ433/INDIRECT(ADDRESS($BC433,COLUMN(AJ433)))</f>
        <v>1</v>
      </c>
      <c r="CA433" s="133" cm="1">
        <f t="array" aca="1" ref="CA433" ca="1">AK433/INDIRECT(ADDRESS($BC433,COLUMN(AK433)))</f>
        <v>1</v>
      </c>
      <c r="CB433" s="133" cm="1">
        <f t="array" aca="1" ref="CB433" ca="1">AL433/INDIRECT(ADDRESS($BC433,COLUMN(AL433)))</f>
        <v>1</v>
      </c>
      <c r="CC433" s="133" cm="1">
        <f t="array" aca="1" ref="CC433" ca="1">AM433/INDIRECT(ADDRESS($BC433,COLUMN(AM433)))</f>
        <v>1</v>
      </c>
      <c r="CD433" s="58"/>
      <c r="CE433" s="74" t="str">
        <f>BR433</f>
        <v>Total</v>
      </c>
      <c r="CF433" s="196" t="str">
        <f ca="1">TEXT(BF433,"#,##0;-#,##0;0") &amp; CHAR(10) &amp; IF(BS433&lt;&gt;1,TEXT(BS433,"(#,##0.0%);(-#,##0.0%);(0%)"),"(100%)")</f>
        <v>11,515
(100%)</v>
      </c>
      <c r="CG433" s="196" t="str">
        <f t="shared" ca="1" si="61"/>
        <v>10,785
(100%)</v>
      </c>
      <c r="CH433" s="196" t="str">
        <f t="shared" ca="1" si="61"/>
        <v>11,475
(100%)</v>
      </c>
      <c r="CI433" s="196" t="str">
        <f t="shared" ca="1" si="61"/>
        <v>11,209
(100%)</v>
      </c>
      <c r="CJ433" s="196" t="str">
        <f t="shared" ca="1" si="61"/>
        <v>10,828
(100%)</v>
      </c>
      <c r="CK433" s="196" t="str">
        <f t="shared" ca="1" si="61"/>
        <v>11,534
(100%)</v>
      </c>
      <c r="CL433" s="196" t="str">
        <f t="shared" ca="1" si="61"/>
        <v>11,481
(100%)</v>
      </c>
      <c r="CM433" s="196" t="str">
        <f t="shared" ca="1" si="61"/>
        <v>10,882
(100%)</v>
      </c>
      <c r="CN433" s="196" t="str">
        <f t="shared" ca="1" si="61"/>
        <v>11,081
(100%)</v>
      </c>
      <c r="CO433" s="196" t="str">
        <f t="shared" ca="1" si="61"/>
        <v>10,854
(100%)</v>
      </c>
      <c r="CP433" s="196" t="str">
        <f t="shared" ca="1" si="61"/>
        <v>10,865
(100%)</v>
      </c>
    </row>
  </sheetData>
  <mergeCells count="15">
    <mergeCell ref="AQ42:AT42"/>
    <mergeCell ref="AU42:AX42"/>
    <mergeCell ref="AY42:BA42"/>
    <mergeCell ref="AQ364:AT364"/>
    <mergeCell ref="AU364:AX364"/>
    <mergeCell ref="AY364:BA364"/>
    <mergeCell ref="AQ190:AT190"/>
    <mergeCell ref="AU190:AX190"/>
    <mergeCell ref="AY190:BA190"/>
    <mergeCell ref="AQ231:AT231"/>
    <mergeCell ref="AU231:AX231"/>
    <mergeCell ref="AY231:BA231"/>
    <mergeCell ref="AQ327:AT327"/>
    <mergeCell ref="AU327:AX327"/>
    <mergeCell ref="AY327:BA327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39C82-72D5-4206-B802-43B8CCAEFA2C}">
  <sheetPr codeName="Sheet12"/>
  <dimension ref="B2:O16"/>
  <sheetViews>
    <sheetView workbookViewId="0"/>
  </sheetViews>
  <sheetFormatPr defaultColWidth="9.1796875" defaultRowHeight="14.5"/>
  <cols>
    <col min="1" max="2" width="9.1796875" style="7"/>
    <col min="3" max="3" width="47.81640625" style="7" customWidth="1"/>
    <col min="4" max="4" width="9.81640625" style="7" customWidth="1"/>
    <col min="5" max="5" width="31.81640625" style="7" customWidth="1"/>
    <col min="6" max="6" width="24.26953125" style="7" customWidth="1"/>
    <col min="7" max="7" width="12" style="7" bestFit="1" customWidth="1"/>
    <col min="8" max="16384" width="9.1796875" style="7"/>
  </cols>
  <sheetData>
    <row r="2" spans="2:15" ht="17.5" thickBot="1">
      <c r="B2" s="142" t="s">
        <v>487</v>
      </c>
      <c r="C2" s="12" t="s">
        <v>488</v>
      </c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2:15" ht="15" thickTop="1">
      <c r="B3" s="13"/>
      <c r="C3" s="1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5" spans="2:15">
      <c r="B5" s="7" t="s">
        <v>489</v>
      </c>
    </row>
    <row r="6" spans="2:15">
      <c r="B6" s="143" t="s">
        <v>490</v>
      </c>
      <c r="C6" s="8"/>
      <c r="G6" s="9"/>
    </row>
    <row r="7" spans="2:15">
      <c r="C7" s="8"/>
    </row>
    <row r="8" spans="2:15">
      <c r="C8" s="8"/>
    </row>
    <row r="10" spans="2:15">
      <c r="C10" s="8"/>
    </row>
    <row r="13" spans="2:15">
      <c r="C13" s="8"/>
    </row>
    <row r="14" spans="2:15">
      <c r="C14" s="8"/>
    </row>
    <row r="15" spans="2:15">
      <c r="C15" s="8"/>
    </row>
    <row r="16" spans="2:15">
      <c r="C16" s="8"/>
      <c r="I16" s="8"/>
    </row>
  </sheetData>
  <hyperlinks>
    <hyperlink ref="B6" r:id="rId1" xr:uid="{8C498907-076F-4DA7-9B72-6B4FCB7D956E}"/>
  </hyperlink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93D4C-5A40-423C-8406-230904C0A224}">
  <sheetPr>
    <tabColor theme="0" tint="-0.34998626667073579"/>
  </sheetPr>
  <dimension ref="A1:S7853"/>
  <sheetViews>
    <sheetView workbookViewId="0"/>
  </sheetViews>
  <sheetFormatPr defaultRowHeight="14.5"/>
  <cols>
    <col min="1" max="1" width="7.26953125" bestFit="1" customWidth="1"/>
    <col min="2" max="3" width="30.453125" bestFit="1" customWidth="1"/>
    <col min="4" max="4" width="46.7265625" bestFit="1" customWidth="1"/>
    <col min="5" max="5" width="32.26953125" bestFit="1" customWidth="1"/>
    <col min="6" max="6" width="12.81640625" bestFit="1" customWidth="1"/>
    <col min="7" max="7" width="25.1796875" bestFit="1" customWidth="1"/>
    <col min="8" max="8" width="17.453125" bestFit="1" customWidth="1"/>
    <col min="9" max="9" width="19.54296875" bestFit="1" customWidth="1"/>
    <col min="10" max="10" width="19.81640625" bestFit="1" customWidth="1"/>
    <col min="11" max="11" width="19.7265625" bestFit="1" customWidth="1"/>
    <col min="12" max="12" width="20.26953125" bestFit="1" customWidth="1"/>
    <col min="13" max="13" width="17.1796875" bestFit="1" customWidth="1"/>
    <col min="14" max="14" width="17" bestFit="1" customWidth="1"/>
    <col min="15" max="15" width="17.453125" bestFit="1" customWidth="1"/>
    <col min="16" max="16" width="11.81640625" bestFit="1" customWidth="1"/>
    <col min="17" max="17" width="11.7265625" bestFit="1" customWidth="1"/>
    <col min="18" max="18" width="12.1796875" bestFit="1" customWidth="1"/>
    <col min="19" max="19" width="15.81640625" bestFit="1" customWidth="1"/>
  </cols>
  <sheetData>
    <row r="1" spans="1:19">
      <c r="A1" t="s">
        <v>511</v>
      </c>
      <c r="B1" t="s">
        <v>512</v>
      </c>
      <c r="C1" t="s">
        <v>513</v>
      </c>
      <c r="D1" t="s">
        <v>514</v>
      </c>
      <c r="E1" t="s">
        <v>515</v>
      </c>
      <c r="F1" t="s">
        <v>516</v>
      </c>
      <c r="G1" t="s">
        <v>517</v>
      </c>
      <c r="H1" t="s">
        <v>518</v>
      </c>
      <c r="I1" t="s">
        <v>519</v>
      </c>
      <c r="J1" t="s">
        <v>520</v>
      </c>
      <c r="K1" t="s">
        <v>521</v>
      </c>
      <c r="L1" t="s">
        <v>522</v>
      </c>
      <c r="M1" t="s">
        <v>523</v>
      </c>
      <c r="N1" t="s">
        <v>524</v>
      </c>
      <c r="O1" t="s">
        <v>525</v>
      </c>
      <c r="P1" t="s">
        <v>526</v>
      </c>
      <c r="Q1" t="s">
        <v>527</v>
      </c>
      <c r="R1" t="s">
        <v>528</v>
      </c>
      <c r="S1" t="s">
        <v>529</v>
      </c>
    </row>
    <row r="2" spans="1:19">
      <c r="A2" s="7">
        <v>2007</v>
      </c>
      <c r="B2" s="123" t="s">
        <v>537</v>
      </c>
      <c r="C2" s="123" t="s">
        <v>553</v>
      </c>
      <c r="D2" s="123" t="s">
        <v>555</v>
      </c>
      <c r="E2" s="123" t="s">
        <v>25</v>
      </c>
      <c r="F2" s="7">
        <v>0</v>
      </c>
      <c r="G2" s="123" t="s">
        <v>532</v>
      </c>
      <c r="H2" s="7">
        <v>0</v>
      </c>
      <c r="I2" s="7"/>
      <c r="J2" s="7">
        <v>0</v>
      </c>
      <c r="K2" s="7">
        <v>0</v>
      </c>
      <c r="L2" s="7">
        <v>0</v>
      </c>
      <c r="M2" s="7"/>
      <c r="N2" s="7"/>
      <c r="O2" s="7"/>
      <c r="P2" s="7">
        <v>1</v>
      </c>
      <c r="Q2" s="7">
        <v>28</v>
      </c>
      <c r="R2" s="7">
        <v>265</v>
      </c>
      <c r="S2" s="189">
        <v>45625.593981481485</v>
      </c>
    </row>
    <row r="3" spans="1:19">
      <c r="A3" s="7">
        <v>2007</v>
      </c>
      <c r="B3" s="123" t="s">
        <v>537</v>
      </c>
      <c r="C3" s="123" t="s">
        <v>553</v>
      </c>
      <c r="D3" s="123" t="s">
        <v>555</v>
      </c>
      <c r="E3" s="123" t="s">
        <v>23</v>
      </c>
      <c r="F3" s="7">
        <v>0</v>
      </c>
      <c r="G3" s="123" t="s">
        <v>532</v>
      </c>
      <c r="H3" s="7">
        <v>0</v>
      </c>
      <c r="I3" s="7"/>
      <c r="J3" s="7">
        <v>0</v>
      </c>
      <c r="K3" s="7">
        <v>0</v>
      </c>
      <c r="L3" s="7">
        <v>0</v>
      </c>
      <c r="M3" s="7"/>
      <c r="N3" s="7"/>
      <c r="O3" s="7"/>
      <c r="P3" s="7"/>
      <c r="Q3" s="7">
        <v>28</v>
      </c>
      <c r="R3" s="7">
        <v>265</v>
      </c>
      <c r="S3" s="189">
        <v>45625.593981481485</v>
      </c>
    </row>
    <row r="4" spans="1:19">
      <c r="A4" s="7">
        <v>2007</v>
      </c>
      <c r="B4" s="123" t="s">
        <v>537</v>
      </c>
      <c r="C4" s="123" t="s">
        <v>553</v>
      </c>
      <c r="D4" s="123" t="s">
        <v>555</v>
      </c>
      <c r="E4" s="123" t="s">
        <v>533</v>
      </c>
      <c r="F4" s="7">
        <v>0</v>
      </c>
      <c r="G4" s="123" t="s">
        <v>532</v>
      </c>
      <c r="H4" s="7">
        <v>0</v>
      </c>
      <c r="I4" s="7"/>
      <c r="J4" s="7">
        <v>0</v>
      </c>
      <c r="K4" s="7">
        <v>0</v>
      </c>
      <c r="L4" s="7">
        <v>0</v>
      </c>
      <c r="M4" s="7"/>
      <c r="N4" s="7"/>
      <c r="O4" s="7"/>
      <c r="P4" s="7">
        <v>1</v>
      </c>
      <c r="Q4" s="7">
        <v>28</v>
      </c>
      <c r="R4" s="7">
        <v>265</v>
      </c>
      <c r="S4" s="189">
        <v>45625.593981481485</v>
      </c>
    </row>
    <row r="5" spans="1:19">
      <c r="A5" s="7">
        <v>2007</v>
      </c>
      <c r="B5" s="123" t="s">
        <v>537</v>
      </c>
      <c r="C5" s="123" t="s">
        <v>553</v>
      </c>
      <c r="D5" s="123" t="s">
        <v>555</v>
      </c>
      <c r="E5" s="123" t="s">
        <v>159</v>
      </c>
      <c r="F5" s="7">
        <v>0</v>
      </c>
      <c r="G5" s="123" t="s">
        <v>532</v>
      </c>
      <c r="H5" s="7">
        <v>0</v>
      </c>
      <c r="I5" s="7"/>
      <c r="J5" s="7">
        <v>0</v>
      </c>
      <c r="K5" s="7">
        <v>0</v>
      </c>
      <c r="L5" s="7">
        <v>0</v>
      </c>
      <c r="M5" s="7"/>
      <c r="N5" s="7"/>
      <c r="O5" s="7"/>
      <c r="P5" s="7">
        <v>1</v>
      </c>
      <c r="Q5" s="7">
        <v>28</v>
      </c>
      <c r="R5" s="7">
        <v>265</v>
      </c>
      <c r="S5" s="189">
        <v>45625.593981481485</v>
      </c>
    </row>
    <row r="6" spans="1:19">
      <c r="A6" s="7">
        <v>2007</v>
      </c>
      <c r="B6" s="123" t="s">
        <v>537</v>
      </c>
      <c r="C6" s="123" t="s">
        <v>553</v>
      </c>
      <c r="D6" s="123" t="s">
        <v>560</v>
      </c>
      <c r="E6" s="123" t="s">
        <v>25</v>
      </c>
      <c r="F6" s="7">
        <v>199.74950420100001</v>
      </c>
      <c r="G6" s="123" t="s">
        <v>532</v>
      </c>
      <c r="H6" s="7">
        <v>0.85050490000000001</v>
      </c>
      <c r="I6" s="7">
        <v>4.2578573750000004</v>
      </c>
      <c r="J6" s="7">
        <v>0.74175864899999999</v>
      </c>
      <c r="K6" s="7">
        <v>7.0738799999999998E-4</v>
      </c>
      <c r="L6" s="7">
        <v>3.3562000000000002E-4</v>
      </c>
      <c r="M6" s="7">
        <v>3.7134442569999999</v>
      </c>
      <c r="N6" s="7">
        <v>3.5413760000000002E-3</v>
      </c>
      <c r="O6" s="7">
        <v>1.6802060000000001E-3</v>
      </c>
      <c r="P6" s="7">
        <v>1</v>
      </c>
      <c r="Q6" s="7">
        <v>28</v>
      </c>
      <c r="R6" s="7">
        <v>265</v>
      </c>
      <c r="S6" s="189">
        <v>45625.593981481485</v>
      </c>
    </row>
    <row r="7" spans="1:19">
      <c r="A7" s="7">
        <v>2007</v>
      </c>
      <c r="B7" s="123" t="s">
        <v>537</v>
      </c>
      <c r="C7" s="123" t="s">
        <v>553</v>
      </c>
      <c r="D7" s="123" t="s">
        <v>560</v>
      </c>
      <c r="E7" s="123" t="s">
        <v>23</v>
      </c>
      <c r="F7" s="7">
        <v>121.638703264</v>
      </c>
      <c r="G7" s="123" t="s">
        <v>532</v>
      </c>
      <c r="H7" s="7">
        <v>0.15073118499999999</v>
      </c>
      <c r="I7" s="7">
        <v>1.239171255</v>
      </c>
      <c r="J7" s="7">
        <v>0</v>
      </c>
      <c r="K7" s="7">
        <v>1.2853719999999999E-3</v>
      </c>
      <c r="L7" s="7">
        <v>4.3298399999999997E-4</v>
      </c>
      <c r="M7" s="7">
        <v>0</v>
      </c>
      <c r="N7" s="7">
        <v>1.0567129999999999E-2</v>
      </c>
      <c r="O7" s="7">
        <v>3.559591E-3</v>
      </c>
      <c r="P7" s="7"/>
      <c r="Q7" s="7">
        <v>28</v>
      </c>
      <c r="R7" s="7">
        <v>265</v>
      </c>
      <c r="S7" s="189">
        <v>45625.593981481485</v>
      </c>
    </row>
    <row r="8" spans="1:19">
      <c r="A8" s="7">
        <v>2007</v>
      </c>
      <c r="B8" s="123" t="s">
        <v>537</v>
      </c>
      <c r="C8" s="123" t="s">
        <v>553</v>
      </c>
      <c r="D8" s="123" t="s">
        <v>560</v>
      </c>
      <c r="E8" s="123" t="s">
        <v>533</v>
      </c>
      <c r="F8" s="7">
        <v>21653.981164402001</v>
      </c>
      <c r="G8" s="123" t="s">
        <v>532</v>
      </c>
      <c r="H8" s="7">
        <v>1599.1946883200001</v>
      </c>
      <c r="I8" s="7">
        <v>73.852224964000001</v>
      </c>
      <c r="J8" s="7">
        <v>1587.2368193509999</v>
      </c>
      <c r="K8" s="7">
        <v>7.6692403000000006E-2</v>
      </c>
      <c r="L8" s="7">
        <v>3.7020685999999997E-2</v>
      </c>
      <c r="M8" s="7">
        <v>73.3</v>
      </c>
      <c r="N8" s="7">
        <v>3.5417230000000001E-3</v>
      </c>
      <c r="O8" s="7">
        <v>1.709648E-3</v>
      </c>
      <c r="P8" s="7">
        <v>1</v>
      </c>
      <c r="Q8" s="7">
        <v>28</v>
      </c>
      <c r="R8" s="7">
        <v>265</v>
      </c>
      <c r="S8" s="189">
        <v>45625.593981481485</v>
      </c>
    </row>
    <row r="9" spans="1:19">
      <c r="A9" s="7">
        <v>2007</v>
      </c>
      <c r="B9" s="123" t="s">
        <v>537</v>
      </c>
      <c r="C9" s="123" t="s">
        <v>553</v>
      </c>
      <c r="D9" s="123" t="s">
        <v>560</v>
      </c>
      <c r="E9" s="123" t="s">
        <v>159</v>
      </c>
      <c r="F9" s="7">
        <v>65291.369547577997</v>
      </c>
      <c r="G9" s="123" t="s">
        <v>532</v>
      </c>
      <c r="H9" s="7">
        <v>4653.9498523149996</v>
      </c>
      <c r="I9" s="7">
        <v>71.279709471000004</v>
      </c>
      <c r="J9" s="7">
        <v>4567.784213549</v>
      </c>
      <c r="K9" s="7">
        <v>0.77462052999999997</v>
      </c>
      <c r="L9" s="7">
        <v>0.24330665600000001</v>
      </c>
      <c r="M9" s="7">
        <v>69.959999999999994</v>
      </c>
      <c r="N9" s="7">
        <v>1.1864057000000001E-2</v>
      </c>
      <c r="O9" s="7">
        <v>3.7264749999999999E-3</v>
      </c>
      <c r="P9" s="7">
        <v>1</v>
      </c>
      <c r="Q9" s="7">
        <v>28</v>
      </c>
      <c r="R9" s="7">
        <v>265</v>
      </c>
      <c r="S9" s="189">
        <v>45625.593981481485</v>
      </c>
    </row>
    <row r="10" spans="1:19">
      <c r="A10" s="7">
        <v>2007</v>
      </c>
      <c r="B10" s="123" t="s">
        <v>537</v>
      </c>
      <c r="C10" s="123" t="s">
        <v>553</v>
      </c>
      <c r="D10" s="123" t="s">
        <v>560</v>
      </c>
      <c r="E10" s="123" t="s">
        <v>163</v>
      </c>
      <c r="F10" s="7">
        <v>48.900697751000003</v>
      </c>
      <c r="G10" s="123" t="s">
        <v>532</v>
      </c>
      <c r="H10" s="7">
        <v>3.1905718689999998</v>
      </c>
      <c r="I10" s="7">
        <v>65.245937495999996</v>
      </c>
      <c r="J10" s="7">
        <v>3.1149744469999998</v>
      </c>
      <c r="K10" s="7">
        <v>6.6165500000000003E-4</v>
      </c>
      <c r="L10" s="7">
        <v>2.1536299999999999E-4</v>
      </c>
      <c r="M10" s="7">
        <v>63.7</v>
      </c>
      <c r="N10" s="7">
        <v>1.3530581999999999E-2</v>
      </c>
      <c r="O10" s="7">
        <v>4.4040800000000003E-3</v>
      </c>
      <c r="P10" s="7">
        <v>1</v>
      </c>
      <c r="Q10" s="7">
        <v>28</v>
      </c>
      <c r="R10" s="7">
        <v>265</v>
      </c>
      <c r="S10" s="189">
        <v>45625.593981481485</v>
      </c>
    </row>
    <row r="11" spans="1:19">
      <c r="A11" s="7">
        <v>2007</v>
      </c>
      <c r="B11" s="123" t="s">
        <v>537</v>
      </c>
      <c r="C11" s="123" t="s">
        <v>553</v>
      </c>
      <c r="D11" s="123" t="s">
        <v>559</v>
      </c>
      <c r="E11" s="123" t="s">
        <v>25</v>
      </c>
      <c r="F11" s="7">
        <v>32.369736252999999</v>
      </c>
      <c r="G11" s="123" t="s">
        <v>532</v>
      </c>
      <c r="H11" s="7">
        <v>0.13782572000000001</v>
      </c>
      <c r="I11" s="7">
        <v>4.2578573750000004</v>
      </c>
      <c r="J11" s="7">
        <v>0.120203211</v>
      </c>
      <c r="K11" s="7">
        <v>1.14633E-4</v>
      </c>
      <c r="L11" s="7">
        <v>5.4387825069999998E-5</v>
      </c>
      <c r="M11" s="7">
        <v>3.7134442569999999</v>
      </c>
      <c r="N11" s="7">
        <v>3.5413760000000002E-3</v>
      </c>
      <c r="O11" s="7">
        <v>1.6802060000000001E-3</v>
      </c>
      <c r="P11" s="7">
        <v>1</v>
      </c>
      <c r="Q11" s="7">
        <v>28</v>
      </c>
      <c r="R11" s="7">
        <v>265</v>
      </c>
      <c r="S11" s="189">
        <v>45625.593981481485</v>
      </c>
    </row>
    <row r="12" spans="1:19">
      <c r="A12" s="7">
        <v>2007</v>
      </c>
      <c r="B12" s="123" t="s">
        <v>537</v>
      </c>
      <c r="C12" s="123" t="s">
        <v>553</v>
      </c>
      <c r="D12" s="123" t="s">
        <v>559</v>
      </c>
      <c r="E12" s="123" t="s">
        <v>23</v>
      </c>
      <c r="F12" s="7">
        <v>3.306810155</v>
      </c>
      <c r="G12" s="123" t="s">
        <v>532</v>
      </c>
      <c r="H12" s="7">
        <v>4.0977039999999998E-3</v>
      </c>
      <c r="I12" s="7">
        <v>1.239171255</v>
      </c>
      <c r="J12" s="7">
        <v>0</v>
      </c>
      <c r="K12" s="7">
        <v>3.4943492790000003E-5</v>
      </c>
      <c r="L12" s="7">
        <v>1.177089167E-5</v>
      </c>
      <c r="M12" s="7">
        <v>0</v>
      </c>
      <c r="N12" s="7">
        <v>1.0567129999999999E-2</v>
      </c>
      <c r="O12" s="7">
        <v>3.559591E-3</v>
      </c>
      <c r="P12" s="7"/>
      <c r="Q12" s="7">
        <v>28</v>
      </c>
      <c r="R12" s="7">
        <v>265</v>
      </c>
      <c r="S12" s="189">
        <v>45625.593981481485</v>
      </c>
    </row>
    <row r="13" spans="1:19">
      <c r="A13" s="7">
        <v>2007</v>
      </c>
      <c r="B13" s="123" t="s">
        <v>537</v>
      </c>
      <c r="C13" s="123" t="s">
        <v>553</v>
      </c>
      <c r="D13" s="123" t="s">
        <v>559</v>
      </c>
      <c r="E13" s="123" t="s">
        <v>533</v>
      </c>
      <c r="F13" s="7">
        <v>5210.4756951660002</v>
      </c>
      <c r="G13" s="123" t="s">
        <v>532</v>
      </c>
      <c r="H13" s="7">
        <v>384.80522320900002</v>
      </c>
      <c r="I13" s="7">
        <v>73.852224964000001</v>
      </c>
      <c r="J13" s="7">
        <v>381.927868456</v>
      </c>
      <c r="K13" s="7">
        <v>1.8454062E-2</v>
      </c>
      <c r="L13" s="7">
        <v>8.9080789999999993E-3</v>
      </c>
      <c r="M13" s="7">
        <v>73.3</v>
      </c>
      <c r="N13" s="7">
        <v>3.5417230000000001E-3</v>
      </c>
      <c r="O13" s="7">
        <v>1.709648E-3</v>
      </c>
      <c r="P13" s="7">
        <v>1</v>
      </c>
      <c r="Q13" s="7">
        <v>28</v>
      </c>
      <c r="R13" s="7">
        <v>265</v>
      </c>
      <c r="S13" s="189">
        <v>45625.593981481485</v>
      </c>
    </row>
    <row r="14" spans="1:19">
      <c r="A14" s="7">
        <v>2007</v>
      </c>
      <c r="B14" s="123" t="s">
        <v>537</v>
      </c>
      <c r="C14" s="123" t="s">
        <v>553</v>
      </c>
      <c r="D14" s="123" t="s">
        <v>559</v>
      </c>
      <c r="E14" s="123" t="s">
        <v>159</v>
      </c>
      <c r="F14" s="7">
        <v>1774.979163966</v>
      </c>
      <c r="G14" s="123" t="s">
        <v>532</v>
      </c>
      <c r="H14" s="7">
        <v>126.519999125</v>
      </c>
      <c r="I14" s="7">
        <v>71.279709471000004</v>
      </c>
      <c r="J14" s="7">
        <v>124.177542311</v>
      </c>
      <c r="K14" s="7">
        <v>2.1058454000000001E-2</v>
      </c>
      <c r="L14" s="7">
        <v>6.6144150000000002E-3</v>
      </c>
      <c r="M14" s="7">
        <v>69.959999999999994</v>
      </c>
      <c r="N14" s="7">
        <v>1.1864057000000001E-2</v>
      </c>
      <c r="O14" s="7">
        <v>3.7264749999999999E-3</v>
      </c>
      <c r="P14" s="7">
        <v>1</v>
      </c>
      <c r="Q14" s="7">
        <v>28</v>
      </c>
      <c r="R14" s="7">
        <v>265</v>
      </c>
      <c r="S14" s="189">
        <v>45625.593981481485</v>
      </c>
    </row>
    <row r="15" spans="1:19">
      <c r="A15" s="7">
        <v>2007</v>
      </c>
      <c r="B15" s="123" t="s">
        <v>537</v>
      </c>
      <c r="C15" s="123" t="s">
        <v>553</v>
      </c>
      <c r="D15" s="123" t="s">
        <v>188</v>
      </c>
      <c r="E15" s="123" t="s">
        <v>533</v>
      </c>
      <c r="F15" s="7">
        <v>1802.8986482190001</v>
      </c>
      <c r="G15" s="123" t="s">
        <v>532</v>
      </c>
      <c r="H15" s="7">
        <v>146.026136592</v>
      </c>
      <c r="I15" s="7">
        <v>80.995199999999997</v>
      </c>
      <c r="J15" s="7">
        <v>132.15247091399999</v>
      </c>
      <c r="K15" s="7">
        <v>7.4820290000000003E-3</v>
      </c>
      <c r="L15" s="7">
        <v>5.1562901000000001E-2</v>
      </c>
      <c r="M15" s="7">
        <v>73.3</v>
      </c>
      <c r="N15" s="7">
        <v>4.15E-3</v>
      </c>
      <c r="O15" s="7">
        <v>2.86E-2</v>
      </c>
      <c r="P15" s="7">
        <v>1</v>
      </c>
      <c r="Q15" s="7">
        <v>28</v>
      </c>
      <c r="R15" s="7">
        <v>265</v>
      </c>
      <c r="S15" s="189">
        <v>45625.593981481485</v>
      </c>
    </row>
    <row r="16" spans="1:19">
      <c r="A16" s="7">
        <v>2007</v>
      </c>
      <c r="B16" s="123" t="s">
        <v>537</v>
      </c>
      <c r="C16" s="123" t="s">
        <v>553</v>
      </c>
      <c r="D16" s="123" t="s">
        <v>571</v>
      </c>
      <c r="E16" s="123" t="s">
        <v>572</v>
      </c>
      <c r="F16" s="7">
        <v>1115.6777763120001</v>
      </c>
      <c r="G16" s="123" t="s">
        <v>532</v>
      </c>
      <c r="H16" s="7">
        <v>80.240437592999996</v>
      </c>
      <c r="I16" s="7">
        <v>71.920799443000007</v>
      </c>
      <c r="J16" s="7">
        <v>79.569586517000005</v>
      </c>
      <c r="K16" s="7">
        <v>2.2629019999999998E-3</v>
      </c>
      <c r="L16" s="7">
        <v>2.292414E-3</v>
      </c>
      <c r="M16" s="7">
        <v>71.319504795</v>
      </c>
      <c r="N16" s="7">
        <v>2.0282759999999999E-3</v>
      </c>
      <c r="O16" s="7">
        <v>2.054728E-3</v>
      </c>
      <c r="P16" s="7">
        <v>1</v>
      </c>
      <c r="Q16" s="7">
        <v>28</v>
      </c>
      <c r="R16" s="7">
        <v>265</v>
      </c>
      <c r="S16" s="189">
        <v>45625.593981481485</v>
      </c>
    </row>
    <row r="17" spans="1:19">
      <c r="A17" s="7">
        <v>2007</v>
      </c>
      <c r="B17" s="123" t="s">
        <v>537</v>
      </c>
      <c r="C17" s="123" t="s">
        <v>553</v>
      </c>
      <c r="D17" s="123" t="s">
        <v>573</v>
      </c>
      <c r="E17" s="123" t="s">
        <v>572</v>
      </c>
      <c r="F17" s="7">
        <v>42566.413144065998</v>
      </c>
      <c r="G17" s="123" t="s">
        <v>532</v>
      </c>
      <c r="H17" s="7">
        <v>3061.2809831630002</v>
      </c>
      <c r="I17" s="7">
        <v>71.917757617999996</v>
      </c>
      <c r="J17" s="7">
        <v>3038.8162343549998</v>
      </c>
      <c r="K17" s="7">
        <v>2.0334868999999998E-2</v>
      </c>
      <c r="L17" s="7">
        <v>8.2624047000000006E-2</v>
      </c>
      <c r="M17" s="7">
        <v>71.39</v>
      </c>
      <c r="N17" s="7">
        <v>4.7772100000000002E-4</v>
      </c>
      <c r="O17" s="7">
        <v>1.9410619999999999E-3</v>
      </c>
      <c r="P17" s="7">
        <v>1</v>
      </c>
      <c r="Q17" s="7">
        <v>28</v>
      </c>
      <c r="R17" s="7">
        <v>265</v>
      </c>
      <c r="S17" s="189">
        <v>45625.593981481485</v>
      </c>
    </row>
    <row r="18" spans="1:19">
      <c r="A18" s="7">
        <v>2007</v>
      </c>
      <c r="B18" s="123" t="s">
        <v>537</v>
      </c>
      <c r="C18" s="123" t="s">
        <v>553</v>
      </c>
      <c r="D18" s="123" t="s">
        <v>558</v>
      </c>
      <c r="E18" s="123" t="s">
        <v>25</v>
      </c>
      <c r="F18" s="7">
        <v>113.059925212</v>
      </c>
      <c r="G18" s="123" t="s">
        <v>532</v>
      </c>
      <c r="H18" s="7">
        <v>0.481393036</v>
      </c>
      <c r="I18" s="7">
        <v>4.2578573750000004</v>
      </c>
      <c r="J18" s="7">
        <v>0.41984173000000002</v>
      </c>
      <c r="K18" s="7">
        <v>4.00388E-4</v>
      </c>
      <c r="L18" s="7">
        <v>1.8996400000000001E-4</v>
      </c>
      <c r="M18" s="7">
        <v>3.7134442569999999</v>
      </c>
      <c r="N18" s="7">
        <v>3.5413760000000002E-3</v>
      </c>
      <c r="O18" s="7">
        <v>1.6802060000000001E-3</v>
      </c>
      <c r="P18" s="7">
        <v>1</v>
      </c>
      <c r="Q18" s="7">
        <v>28</v>
      </c>
      <c r="R18" s="7">
        <v>265</v>
      </c>
      <c r="S18" s="189">
        <v>45625.593981481485</v>
      </c>
    </row>
    <row r="19" spans="1:19">
      <c r="A19" s="7">
        <v>2007</v>
      </c>
      <c r="B19" s="123" t="s">
        <v>537</v>
      </c>
      <c r="C19" s="123" t="s">
        <v>553</v>
      </c>
      <c r="D19" s="123" t="s">
        <v>558</v>
      </c>
      <c r="E19" s="123" t="s">
        <v>23</v>
      </c>
      <c r="F19" s="7">
        <v>6.491335802</v>
      </c>
      <c r="G19" s="123" t="s">
        <v>532</v>
      </c>
      <c r="H19" s="7">
        <v>8.0438769999999996E-3</v>
      </c>
      <c r="I19" s="7">
        <v>1.239171255</v>
      </c>
      <c r="J19" s="7">
        <v>0</v>
      </c>
      <c r="K19" s="7">
        <v>6.8594789290000004E-5</v>
      </c>
      <c r="L19" s="7">
        <v>2.3106500500000001E-5</v>
      </c>
      <c r="M19" s="7">
        <v>0</v>
      </c>
      <c r="N19" s="7">
        <v>1.0567129999999999E-2</v>
      </c>
      <c r="O19" s="7">
        <v>3.559591E-3</v>
      </c>
      <c r="P19" s="7"/>
      <c r="Q19" s="7">
        <v>28</v>
      </c>
      <c r="R19" s="7">
        <v>265</v>
      </c>
      <c r="S19" s="189">
        <v>45625.593981481485</v>
      </c>
    </row>
    <row r="20" spans="1:19">
      <c r="A20" s="7">
        <v>2007</v>
      </c>
      <c r="B20" s="123" t="s">
        <v>537</v>
      </c>
      <c r="C20" s="123" t="s">
        <v>553</v>
      </c>
      <c r="D20" s="123" t="s">
        <v>558</v>
      </c>
      <c r="E20" s="123" t="s">
        <v>533</v>
      </c>
      <c r="F20" s="7">
        <v>18198.974122358999</v>
      </c>
      <c r="G20" s="123" t="s">
        <v>532</v>
      </c>
      <c r="H20" s="7">
        <v>1344.034730998</v>
      </c>
      <c r="I20" s="7">
        <v>73.852224964000001</v>
      </c>
      <c r="J20" s="7">
        <v>1333.9848031690001</v>
      </c>
      <c r="K20" s="7">
        <v>6.4455725000000005E-2</v>
      </c>
      <c r="L20" s="7">
        <v>3.111384E-2</v>
      </c>
      <c r="M20" s="7">
        <v>73.3</v>
      </c>
      <c r="N20" s="7">
        <v>3.5417230000000001E-3</v>
      </c>
      <c r="O20" s="7">
        <v>1.709648E-3</v>
      </c>
      <c r="P20" s="7">
        <v>1</v>
      </c>
      <c r="Q20" s="7">
        <v>28</v>
      </c>
      <c r="R20" s="7">
        <v>265</v>
      </c>
      <c r="S20" s="189">
        <v>45625.593981481485</v>
      </c>
    </row>
    <row r="21" spans="1:19">
      <c r="A21" s="7">
        <v>2007</v>
      </c>
      <c r="B21" s="123" t="s">
        <v>537</v>
      </c>
      <c r="C21" s="123" t="s">
        <v>553</v>
      </c>
      <c r="D21" s="123" t="s">
        <v>558</v>
      </c>
      <c r="E21" s="123" t="s">
        <v>159</v>
      </c>
      <c r="F21" s="7">
        <v>3484.3203136480001</v>
      </c>
      <c r="G21" s="123" t="s">
        <v>532</v>
      </c>
      <c r="H21" s="7">
        <v>248.36133966099999</v>
      </c>
      <c r="I21" s="7">
        <v>71.279709471000004</v>
      </c>
      <c r="J21" s="7">
        <v>243.76304914299999</v>
      </c>
      <c r="K21" s="7">
        <v>4.1338174999999998E-2</v>
      </c>
      <c r="L21" s="7">
        <v>1.2984233E-2</v>
      </c>
      <c r="M21" s="7">
        <v>69.959999999999994</v>
      </c>
      <c r="N21" s="7">
        <v>1.1864057000000001E-2</v>
      </c>
      <c r="O21" s="7">
        <v>3.7264749999999999E-3</v>
      </c>
      <c r="P21" s="7">
        <v>1</v>
      </c>
      <c r="Q21" s="7">
        <v>28</v>
      </c>
      <c r="R21" s="7">
        <v>265</v>
      </c>
      <c r="S21" s="189">
        <v>45625.593981481485</v>
      </c>
    </row>
    <row r="22" spans="1:19">
      <c r="A22" s="7">
        <v>2007</v>
      </c>
      <c r="B22" s="123" t="s">
        <v>537</v>
      </c>
      <c r="C22" s="123" t="s">
        <v>553</v>
      </c>
      <c r="D22" s="123" t="s">
        <v>191</v>
      </c>
      <c r="E22" s="123" t="s">
        <v>533</v>
      </c>
      <c r="F22" s="7">
        <v>2666.7467199110001</v>
      </c>
      <c r="G22" s="123" t="s">
        <v>532</v>
      </c>
      <c r="H22" s="7">
        <v>197.408592688</v>
      </c>
      <c r="I22" s="7">
        <v>74.025999999999996</v>
      </c>
      <c r="J22" s="7">
        <v>195.472534569</v>
      </c>
      <c r="K22" s="7">
        <v>1.8667227000000002E-2</v>
      </c>
      <c r="L22" s="7">
        <v>5.3334929999999999E-3</v>
      </c>
      <c r="M22" s="7">
        <v>73.3</v>
      </c>
      <c r="N22" s="7">
        <v>7.0000000000000001E-3</v>
      </c>
      <c r="O22" s="7">
        <v>2E-3</v>
      </c>
      <c r="P22" s="7">
        <v>1</v>
      </c>
      <c r="Q22" s="7">
        <v>28</v>
      </c>
      <c r="R22" s="7">
        <v>265</v>
      </c>
      <c r="S22" s="189">
        <v>45625.593981481485</v>
      </c>
    </row>
    <row r="23" spans="1:19">
      <c r="A23" s="7">
        <v>2007</v>
      </c>
      <c r="B23" s="123" t="s">
        <v>537</v>
      </c>
      <c r="C23" s="123" t="s">
        <v>553</v>
      </c>
      <c r="D23" s="123" t="s">
        <v>561</v>
      </c>
      <c r="E23" s="123" t="s">
        <v>25</v>
      </c>
      <c r="F23" s="7">
        <v>113.84870051599999</v>
      </c>
      <c r="G23" s="123" t="s">
        <v>532</v>
      </c>
      <c r="H23" s="7">
        <v>0.48475152900000001</v>
      </c>
      <c r="I23" s="7">
        <v>4.2578573750000004</v>
      </c>
      <c r="J23" s="7">
        <v>0.42277080299999997</v>
      </c>
      <c r="K23" s="7">
        <v>4.0318100000000001E-4</v>
      </c>
      <c r="L23" s="7">
        <v>1.91289E-4</v>
      </c>
      <c r="M23" s="7">
        <v>3.7134442569999999</v>
      </c>
      <c r="N23" s="7">
        <v>3.5413760000000002E-3</v>
      </c>
      <c r="O23" s="7">
        <v>1.6802060000000001E-3</v>
      </c>
      <c r="P23" s="7">
        <v>1</v>
      </c>
      <c r="Q23" s="7">
        <v>28</v>
      </c>
      <c r="R23" s="7">
        <v>265</v>
      </c>
      <c r="S23" s="189">
        <v>45625.593981481485</v>
      </c>
    </row>
    <row r="24" spans="1:19">
      <c r="A24" s="7">
        <v>2007</v>
      </c>
      <c r="B24" s="123" t="s">
        <v>537</v>
      </c>
      <c r="C24" s="123" t="s">
        <v>553</v>
      </c>
      <c r="D24" s="123" t="s">
        <v>561</v>
      </c>
      <c r="E24" s="123" t="s">
        <v>23</v>
      </c>
      <c r="F24" s="7">
        <v>15.522519238999999</v>
      </c>
      <c r="G24" s="123" t="s">
        <v>532</v>
      </c>
      <c r="H24" s="7">
        <v>1.9235059999999998E-2</v>
      </c>
      <c r="I24" s="7">
        <v>1.239171255</v>
      </c>
      <c r="J24" s="7">
        <v>0</v>
      </c>
      <c r="K24" s="7">
        <v>1.6402800000000001E-4</v>
      </c>
      <c r="L24" s="7">
        <v>5.5253819780000001E-5</v>
      </c>
      <c r="M24" s="7">
        <v>0</v>
      </c>
      <c r="N24" s="7">
        <v>1.0567129999999999E-2</v>
      </c>
      <c r="O24" s="7">
        <v>3.559591E-3</v>
      </c>
      <c r="P24" s="7"/>
      <c r="Q24" s="7">
        <v>28</v>
      </c>
      <c r="R24" s="7">
        <v>265</v>
      </c>
      <c r="S24" s="189">
        <v>45625.593981481485</v>
      </c>
    </row>
    <row r="25" spans="1:19">
      <c r="A25" s="7">
        <v>2007</v>
      </c>
      <c r="B25" s="123" t="s">
        <v>537</v>
      </c>
      <c r="C25" s="123" t="s">
        <v>553</v>
      </c>
      <c r="D25" s="123" t="s">
        <v>561</v>
      </c>
      <c r="E25" s="123" t="s">
        <v>533</v>
      </c>
      <c r="F25" s="7">
        <v>18325.941315294</v>
      </c>
      <c r="G25" s="123" t="s">
        <v>532</v>
      </c>
      <c r="H25" s="7">
        <v>1353.411540694</v>
      </c>
      <c r="I25" s="7">
        <v>73.852224964000001</v>
      </c>
      <c r="J25" s="7">
        <v>1343.291498411</v>
      </c>
      <c r="K25" s="7">
        <v>6.4905407999999998E-2</v>
      </c>
      <c r="L25" s="7">
        <v>3.1330908999999997E-2</v>
      </c>
      <c r="M25" s="7">
        <v>73.3</v>
      </c>
      <c r="N25" s="7">
        <v>3.5417230000000001E-3</v>
      </c>
      <c r="O25" s="7">
        <v>1.709648E-3</v>
      </c>
      <c r="P25" s="7">
        <v>1</v>
      </c>
      <c r="Q25" s="7">
        <v>28</v>
      </c>
      <c r="R25" s="7">
        <v>265</v>
      </c>
      <c r="S25" s="189">
        <v>45625.593981481485</v>
      </c>
    </row>
    <row r="26" spans="1:19">
      <c r="A26" s="7">
        <v>2007</v>
      </c>
      <c r="B26" s="123" t="s">
        <v>537</v>
      </c>
      <c r="C26" s="123" t="s">
        <v>553</v>
      </c>
      <c r="D26" s="123" t="s">
        <v>561</v>
      </c>
      <c r="E26" s="123" t="s">
        <v>159</v>
      </c>
      <c r="F26" s="7">
        <v>8331.9413374230007</v>
      </c>
      <c r="G26" s="123" t="s">
        <v>532</v>
      </c>
      <c r="H26" s="7">
        <v>593.89835786100002</v>
      </c>
      <c r="I26" s="7">
        <v>71.279709471000004</v>
      </c>
      <c r="J26" s="7">
        <v>582.90261596599998</v>
      </c>
      <c r="K26" s="7">
        <v>9.8850626999999996E-2</v>
      </c>
      <c r="L26" s="7">
        <v>3.1048770999999999E-2</v>
      </c>
      <c r="M26" s="7">
        <v>69.959999999999994</v>
      </c>
      <c r="N26" s="7">
        <v>1.1864057000000001E-2</v>
      </c>
      <c r="O26" s="7">
        <v>3.7264749999999999E-3</v>
      </c>
      <c r="P26" s="7">
        <v>1</v>
      </c>
      <c r="Q26" s="7">
        <v>28</v>
      </c>
      <c r="R26" s="7">
        <v>265</v>
      </c>
      <c r="S26" s="189">
        <v>45625.593981481485</v>
      </c>
    </row>
    <row r="27" spans="1:19">
      <c r="A27" s="7">
        <v>2007</v>
      </c>
      <c r="B27" s="123" t="s">
        <v>537</v>
      </c>
      <c r="C27" s="123" t="s">
        <v>553</v>
      </c>
      <c r="D27" s="123" t="s">
        <v>561</v>
      </c>
      <c r="E27" s="123" t="s">
        <v>535</v>
      </c>
      <c r="F27" s="7">
        <v>56.14</v>
      </c>
      <c r="G27" s="123" t="s">
        <v>532</v>
      </c>
      <c r="H27" s="7">
        <v>3.2012913059999999</v>
      </c>
      <c r="I27" s="7">
        <v>57.023357791000002</v>
      </c>
      <c r="J27" s="7">
        <v>3.1982316759999998</v>
      </c>
      <c r="K27" s="7">
        <v>5.6140000000000001E-5</v>
      </c>
      <c r="L27" s="7">
        <v>5.614E-6</v>
      </c>
      <c r="M27" s="7">
        <v>56.968857790999998</v>
      </c>
      <c r="N27" s="7">
        <v>1E-3</v>
      </c>
      <c r="O27" s="7">
        <v>1E-4</v>
      </c>
      <c r="P27" s="7">
        <v>1</v>
      </c>
      <c r="Q27" s="7">
        <v>28</v>
      </c>
      <c r="R27" s="7">
        <v>265</v>
      </c>
      <c r="S27" s="189">
        <v>45625.593981481485</v>
      </c>
    </row>
    <row r="28" spans="1:19">
      <c r="A28" s="7">
        <v>2007</v>
      </c>
      <c r="B28" s="123" t="s">
        <v>537</v>
      </c>
      <c r="C28" s="123" t="s">
        <v>564</v>
      </c>
      <c r="D28" s="123" t="s">
        <v>180</v>
      </c>
      <c r="E28" s="123" t="s">
        <v>574</v>
      </c>
      <c r="F28" s="7">
        <v>2516.2219258780001</v>
      </c>
      <c r="G28" s="123" t="s">
        <v>532</v>
      </c>
      <c r="H28" s="7">
        <v>269.48023896699999</v>
      </c>
      <c r="I28" s="7">
        <v>107.097166667</v>
      </c>
      <c r="J28" s="7">
        <v>247.343776574</v>
      </c>
      <c r="K28" s="7">
        <v>0.75486657800000001</v>
      </c>
      <c r="L28" s="7">
        <v>3.7743329999999999E-3</v>
      </c>
      <c r="M28" s="7">
        <v>98.299666666999997</v>
      </c>
      <c r="N28" s="7">
        <v>0.3</v>
      </c>
      <c r="O28" s="7">
        <v>1.5E-3</v>
      </c>
      <c r="P28" s="7">
        <v>1</v>
      </c>
      <c r="Q28" s="7">
        <v>28</v>
      </c>
      <c r="R28" s="7">
        <v>265</v>
      </c>
      <c r="S28" s="189">
        <v>45625.593981481485</v>
      </c>
    </row>
    <row r="29" spans="1:19">
      <c r="A29" s="7">
        <v>2007</v>
      </c>
      <c r="B29" s="123" t="s">
        <v>537</v>
      </c>
      <c r="C29" s="123" t="s">
        <v>564</v>
      </c>
      <c r="D29" s="123" t="s">
        <v>180</v>
      </c>
      <c r="E29" s="123" t="s">
        <v>33</v>
      </c>
      <c r="F29" s="7">
        <v>971.368123911</v>
      </c>
      <c r="G29" s="123" t="s">
        <v>532</v>
      </c>
      <c r="H29" s="7">
        <v>9.1891424520000005</v>
      </c>
      <c r="I29" s="7">
        <v>9.4600000000000009</v>
      </c>
      <c r="J29" s="7">
        <v>0</v>
      </c>
      <c r="K29" s="7">
        <v>0.29141043700000002</v>
      </c>
      <c r="L29" s="7">
        <v>3.8854720000000001E-3</v>
      </c>
      <c r="M29" s="7">
        <v>0</v>
      </c>
      <c r="N29" s="7">
        <v>0.3</v>
      </c>
      <c r="O29" s="7">
        <v>4.0000000000000001E-3</v>
      </c>
      <c r="P29" s="7"/>
      <c r="Q29" s="7">
        <v>28</v>
      </c>
      <c r="R29" s="7">
        <v>265</v>
      </c>
      <c r="S29" s="189">
        <v>45625.593981481485</v>
      </c>
    </row>
    <row r="30" spans="1:19">
      <c r="A30" s="7">
        <v>2007</v>
      </c>
      <c r="B30" s="123" t="s">
        <v>537</v>
      </c>
      <c r="C30" s="123" t="s">
        <v>564</v>
      </c>
      <c r="D30" s="123" t="s">
        <v>180</v>
      </c>
      <c r="E30" s="123" t="s">
        <v>540</v>
      </c>
      <c r="F30" s="7">
        <v>5951.8124366900001</v>
      </c>
      <c r="G30" s="123" t="s">
        <v>532</v>
      </c>
      <c r="H30" s="7">
        <v>615.40252642300004</v>
      </c>
      <c r="I30" s="7">
        <v>103.39749999999999</v>
      </c>
      <c r="J30" s="7">
        <v>563.04145651099998</v>
      </c>
      <c r="K30" s="7">
        <v>1.785543731</v>
      </c>
      <c r="L30" s="7">
        <v>8.9277190000000006E-3</v>
      </c>
      <c r="M30" s="7">
        <v>94.6</v>
      </c>
      <c r="N30" s="7">
        <v>0.3</v>
      </c>
      <c r="O30" s="7">
        <v>1.5E-3</v>
      </c>
      <c r="P30" s="7">
        <v>1</v>
      </c>
      <c r="Q30" s="7">
        <v>28</v>
      </c>
      <c r="R30" s="7">
        <v>265</v>
      </c>
      <c r="S30" s="189">
        <v>45625.593981481485</v>
      </c>
    </row>
    <row r="31" spans="1:19">
      <c r="A31" s="7">
        <v>2007</v>
      </c>
      <c r="B31" s="123" t="s">
        <v>537</v>
      </c>
      <c r="C31" s="123" t="s">
        <v>564</v>
      </c>
      <c r="D31" s="123" t="s">
        <v>180</v>
      </c>
      <c r="E31" s="123" t="s">
        <v>569</v>
      </c>
      <c r="F31" s="7">
        <v>3558.3424793999998</v>
      </c>
      <c r="G31" s="123" t="s">
        <v>532</v>
      </c>
      <c r="H31" s="7">
        <v>382.98795940000002</v>
      </c>
      <c r="I31" s="7">
        <v>107.631</v>
      </c>
      <c r="J31" s="7">
        <v>351.77773751299998</v>
      </c>
      <c r="K31" s="7">
        <v>1.067502744</v>
      </c>
      <c r="L31" s="7">
        <v>4.9816790000000001E-3</v>
      </c>
      <c r="M31" s="7">
        <v>98.86</v>
      </c>
      <c r="N31" s="7">
        <v>0.3</v>
      </c>
      <c r="O31" s="7">
        <v>1.4E-3</v>
      </c>
      <c r="P31" s="7">
        <v>1</v>
      </c>
      <c r="Q31" s="7">
        <v>28</v>
      </c>
      <c r="R31" s="7">
        <v>265</v>
      </c>
      <c r="S31" s="189">
        <v>45625.593981481485</v>
      </c>
    </row>
    <row r="32" spans="1:19">
      <c r="A32" s="7">
        <v>2007</v>
      </c>
      <c r="B32" s="123" t="s">
        <v>537</v>
      </c>
      <c r="C32" s="123" t="s">
        <v>564</v>
      </c>
      <c r="D32" s="123" t="s">
        <v>180</v>
      </c>
      <c r="E32" s="123" t="s">
        <v>531</v>
      </c>
      <c r="F32" s="7">
        <v>0</v>
      </c>
      <c r="G32" s="123" t="s">
        <v>532</v>
      </c>
      <c r="H32" s="7">
        <v>0</v>
      </c>
      <c r="I32" s="7"/>
      <c r="J32" s="7">
        <v>0</v>
      </c>
      <c r="K32" s="7">
        <v>0</v>
      </c>
      <c r="L32" s="7">
        <v>0</v>
      </c>
      <c r="M32" s="7"/>
      <c r="N32" s="7"/>
      <c r="O32" s="7"/>
      <c r="P32" s="7">
        <v>1</v>
      </c>
      <c r="Q32" s="7">
        <v>28</v>
      </c>
      <c r="R32" s="7">
        <v>265</v>
      </c>
      <c r="S32" s="189">
        <v>45625.593981481485</v>
      </c>
    </row>
    <row r="33" spans="1:19">
      <c r="A33" s="7">
        <v>2007</v>
      </c>
      <c r="B33" s="123" t="s">
        <v>537</v>
      </c>
      <c r="C33" s="123" t="s">
        <v>564</v>
      </c>
      <c r="D33" s="123" t="s">
        <v>180</v>
      </c>
      <c r="E33" s="123" t="s">
        <v>533</v>
      </c>
      <c r="F33" s="7">
        <v>21989.945819977998</v>
      </c>
      <c r="G33" s="123" t="s">
        <v>532</v>
      </c>
      <c r="H33" s="7">
        <v>1621.4433150069999</v>
      </c>
      <c r="I33" s="7">
        <v>73.735666667000004</v>
      </c>
      <c r="J33" s="7">
        <v>1611.789728792</v>
      </c>
      <c r="K33" s="7">
        <v>0.21989945799999999</v>
      </c>
      <c r="L33" s="7">
        <v>1.3193966999999999E-2</v>
      </c>
      <c r="M33" s="7">
        <v>73.296666666999997</v>
      </c>
      <c r="N33" s="7">
        <v>0.01</v>
      </c>
      <c r="O33" s="7">
        <v>5.9999999999999995E-4</v>
      </c>
      <c r="P33" s="7">
        <v>1</v>
      </c>
      <c r="Q33" s="7">
        <v>28</v>
      </c>
      <c r="R33" s="7">
        <v>265</v>
      </c>
      <c r="S33" s="189">
        <v>45625.593981481485</v>
      </c>
    </row>
    <row r="34" spans="1:19">
      <c r="A34" s="7">
        <v>2007</v>
      </c>
      <c r="B34" s="123" t="s">
        <v>537</v>
      </c>
      <c r="C34" s="123" t="s">
        <v>564</v>
      </c>
      <c r="D34" s="123" t="s">
        <v>180</v>
      </c>
      <c r="E34" s="123" t="s">
        <v>159</v>
      </c>
      <c r="F34" s="7">
        <v>0</v>
      </c>
      <c r="G34" s="123" t="s">
        <v>532</v>
      </c>
      <c r="H34" s="7">
        <v>0</v>
      </c>
      <c r="I34" s="7"/>
      <c r="J34" s="7">
        <v>0</v>
      </c>
      <c r="K34" s="7">
        <v>0</v>
      </c>
      <c r="L34" s="7">
        <v>0</v>
      </c>
      <c r="M34" s="7"/>
      <c r="N34" s="7"/>
      <c r="O34" s="7"/>
      <c r="P34" s="7">
        <v>1</v>
      </c>
      <c r="Q34" s="7">
        <v>28</v>
      </c>
      <c r="R34" s="7">
        <v>265</v>
      </c>
      <c r="S34" s="189">
        <v>45625.593981481485</v>
      </c>
    </row>
    <row r="35" spans="1:19">
      <c r="A35" s="7">
        <v>2007</v>
      </c>
      <c r="B35" s="123" t="s">
        <v>537</v>
      </c>
      <c r="C35" s="123" t="s">
        <v>564</v>
      </c>
      <c r="D35" s="123" t="s">
        <v>180</v>
      </c>
      <c r="E35" s="123" t="s">
        <v>160</v>
      </c>
      <c r="F35" s="7">
        <v>36179.876647595003</v>
      </c>
      <c r="G35" s="123" t="s">
        <v>532</v>
      </c>
      <c r="H35" s="7">
        <v>2598.7643597199999</v>
      </c>
      <c r="I35" s="7">
        <v>71.828999999999994</v>
      </c>
      <c r="J35" s="7">
        <v>2582.881393872</v>
      </c>
      <c r="K35" s="7">
        <v>0.36179876599999999</v>
      </c>
      <c r="L35" s="7">
        <v>2.1707925999999999E-2</v>
      </c>
      <c r="M35" s="7">
        <v>71.39</v>
      </c>
      <c r="N35" s="7">
        <v>0.01</v>
      </c>
      <c r="O35" s="7">
        <v>5.9999999999999995E-4</v>
      </c>
      <c r="P35" s="7">
        <v>1</v>
      </c>
      <c r="Q35" s="7">
        <v>28</v>
      </c>
      <c r="R35" s="7">
        <v>265</v>
      </c>
      <c r="S35" s="189">
        <v>45625.593981481485</v>
      </c>
    </row>
    <row r="36" spans="1:19">
      <c r="A36" s="7">
        <v>2007</v>
      </c>
      <c r="B36" s="123" t="s">
        <v>537</v>
      </c>
      <c r="C36" s="123" t="s">
        <v>564</v>
      </c>
      <c r="D36" s="123" t="s">
        <v>180</v>
      </c>
      <c r="E36" s="123" t="s">
        <v>575</v>
      </c>
      <c r="F36" s="7">
        <v>245.30859644</v>
      </c>
      <c r="G36" s="123" t="s">
        <v>532</v>
      </c>
      <c r="H36" s="7">
        <v>26.93386177</v>
      </c>
      <c r="I36" s="7">
        <v>109.795833333</v>
      </c>
      <c r="J36" s="7">
        <v>24.775759393000001</v>
      </c>
      <c r="K36" s="7">
        <v>7.3592579000000005E-2</v>
      </c>
      <c r="L36" s="7">
        <v>3.6796300000000001E-4</v>
      </c>
      <c r="M36" s="7">
        <v>100.99833333300001</v>
      </c>
      <c r="N36" s="7">
        <v>0.3</v>
      </c>
      <c r="O36" s="7">
        <v>1.5E-3</v>
      </c>
      <c r="P36" s="7">
        <v>1</v>
      </c>
      <c r="Q36" s="7">
        <v>28</v>
      </c>
      <c r="R36" s="7">
        <v>265</v>
      </c>
      <c r="S36" s="189">
        <v>45625.593981481485</v>
      </c>
    </row>
    <row r="37" spans="1:19">
      <c r="A37" s="7">
        <v>2007</v>
      </c>
      <c r="B37" s="123" t="s">
        <v>537</v>
      </c>
      <c r="C37" s="123" t="s">
        <v>564</v>
      </c>
      <c r="D37" s="123" t="s">
        <v>180</v>
      </c>
      <c r="E37" s="123" t="s">
        <v>163</v>
      </c>
      <c r="F37" s="7">
        <v>1964.3610775980001</v>
      </c>
      <c r="G37" s="123" t="s">
        <v>532</v>
      </c>
      <c r="H37" s="7">
        <v>125.437223152</v>
      </c>
      <c r="I37" s="7">
        <v>63.856499999999997</v>
      </c>
      <c r="J37" s="7">
        <v>125.110157032</v>
      </c>
      <c r="K37" s="7">
        <v>9.8218049999999994E-3</v>
      </c>
      <c r="L37" s="7">
        <v>1.96436E-4</v>
      </c>
      <c r="M37" s="7">
        <v>63.69</v>
      </c>
      <c r="N37" s="7">
        <v>5.0000000000000001E-3</v>
      </c>
      <c r="O37" s="7">
        <v>1E-4</v>
      </c>
      <c r="P37" s="7">
        <v>1</v>
      </c>
      <c r="Q37" s="7">
        <v>28</v>
      </c>
      <c r="R37" s="7">
        <v>265</v>
      </c>
      <c r="S37" s="189">
        <v>45625.593981481485</v>
      </c>
    </row>
    <row r="38" spans="1:19">
      <c r="A38" s="7">
        <v>2007</v>
      </c>
      <c r="B38" s="123" t="s">
        <v>537</v>
      </c>
      <c r="C38" s="123" t="s">
        <v>564</v>
      </c>
      <c r="D38" s="123" t="s">
        <v>180</v>
      </c>
      <c r="E38" s="123" t="s">
        <v>535</v>
      </c>
      <c r="F38" s="7">
        <v>24824.582791335</v>
      </c>
      <c r="G38" s="123" t="s">
        <v>532</v>
      </c>
      <c r="H38" s="7">
        <v>1418.3614197950001</v>
      </c>
      <c r="I38" s="7">
        <v>57.135357790999997</v>
      </c>
      <c r="J38" s="7">
        <v>1414.2281267599999</v>
      </c>
      <c r="K38" s="7">
        <v>0.124122914</v>
      </c>
      <c r="L38" s="7">
        <v>2.4824579999999999E-3</v>
      </c>
      <c r="M38" s="7">
        <v>56.968857790999998</v>
      </c>
      <c r="N38" s="7">
        <v>5.0000000000000001E-3</v>
      </c>
      <c r="O38" s="7">
        <v>1E-4</v>
      </c>
      <c r="P38" s="7">
        <v>1</v>
      </c>
      <c r="Q38" s="7">
        <v>28</v>
      </c>
      <c r="R38" s="7">
        <v>265</v>
      </c>
      <c r="S38" s="189">
        <v>45625.593981481485</v>
      </c>
    </row>
    <row r="39" spans="1:19">
      <c r="A39" s="7">
        <v>2007</v>
      </c>
      <c r="B39" s="123" t="s">
        <v>537</v>
      </c>
      <c r="C39" s="123" t="s">
        <v>564</v>
      </c>
      <c r="D39" s="123" t="s">
        <v>180</v>
      </c>
      <c r="E39" s="123" t="s">
        <v>541</v>
      </c>
      <c r="F39" s="7">
        <v>1338.706329486</v>
      </c>
      <c r="G39" s="123" t="s">
        <v>532</v>
      </c>
      <c r="H39" s="7">
        <v>125.363975817</v>
      </c>
      <c r="I39" s="7">
        <v>93.645613721000004</v>
      </c>
      <c r="J39" s="7">
        <v>124.776283738</v>
      </c>
      <c r="K39" s="7">
        <v>1.3387062999999999E-2</v>
      </c>
      <c r="L39" s="7">
        <v>8.0322399999999995E-4</v>
      </c>
      <c r="M39" s="7">
        <v>93.206613720999997</v>
      </c>
      <c r="N39" s="7">
        <v>0.01</v>
      </c>
      <c r="O39" s="7">
        <v>5.9999999999999995E-4</v>
      </c>
      <c r="P39" s="7">
        <v>1</v>
      </c>
      <c r="Q39" s="7">
        <v>28</v>
      </c>
      <c r="R39" s="7">
        <v>265</v>
      </c>
      <c r="S39" s="189">
        <v>45625.593981481485</v>
      </c>
    </row>
    <row r="40" spans="1:19">
      <c r="A40" s="7">
        <v>2007</v>
      </c>
      <c r="B40" s="123" t="s">
        <v>537</v>
      </c>
      <c r="C40" s="123" t="s">
        <v>564</v>
      </c>
      <c r="D40" s="123" t="s">
        <v>180</v>
      </c>
      <c r="E40" s="123" t="s">
        <v>570</v>
      </c>
      <c r="F40" s="7">
        <v>7801.2839086200001</v>
      </c>
      <c r="G40" s="123" t="s">
        <v>532</v>
      </c>
      <c r="H40" s="7">
        <v>879.758587659</v>
      </c>
      <c r="I40" s="7">
        <v>112.771</v>
      </c>
      <c r="J40" s="7">
        <v>811.33352649599999</v>
      </c>
      <c r="K40" s="7">
        <v>2.340385173</v>
      </c>
      <c r="L40" s="7">
        <v>1.0921797E-2</v>
      </c>
      <c r="M40" s="7">
        <v>104</v>
      </c>
      <c r="N40" s="7">
        <v>0.3</v>
      </c>
      <c r="O40" s="7">
        <v>1.4E-3</v>
      </c>
      <c r="P40" s="7">
        <v>1</v>
      </c>
      <c r="Q40" s="7">
        <v>28</v>
      </c>
      <c r="R40" s="7">
        <v>265</v>
      </c>
      <c r="S40" s="189">
        <v>45625.593981481485</v>
      </c>
    </row>
    <row r="41" spans="1:19">
      <c r="A41" s="7">
        <v>2007</v>
      </c>
      <c r="B41" s="123" t="s">
        <v>537</v>
      </c>
      <c r="C41" s="123" t="s">
        <v>556</v>
      </c>
      <c r="D41" s="123" t="s">
        <v>557</v>
      </c>
      <c r="E41" s="123" t="s">
        <v>574</v>
      </c>
      <c r="F41" s="7">
        <v>64.643149487000002</v>
      </c>
      <c r="G41" s="123" t="s">
        <v>532</v>
      </c>
      <c r="H41" s="7">
        <v>6.3981957810000001</v>
      </c>
      <c r="I41" s="7">
        <v>98.977166667000006</v>
      </c>
      <c r="J41" s="7">
        <v>6.3544000470000004</v>
      </c>
      <c r="K41" s="7">
        <v>6.4643100000000005E-4</v>
      </c>
      <c r="L41" s="7">
        <v>9.6964724230000002E-5</v>
      </c>
      <c r="M41" s="7">
        <v>98.299666666999997</v>
      </c>
      <c r="N41" s="7">
        <v>0.01</v>
      </c>
      <c r="O41" s="7">
        <v>1.5E-3</v>
      </c>
      <c r="P41" s="7">
        <v>1</v>
      </c>
      <c r="Q41" s="7">
        <v>28</v>
      </c>
      <c r="R41" s="7">
        <v>265</v>
      </c>
      <c r="S41" s="189">
        <v>45625.593981481485</v>
      </c>
    </row>
    <row r="42" spans="1:19">
      <c r="A42" s="7">
        <v>2007</v>
      </c>
      <c r="B42" s="123" t="s">
        <v>537</v>
      </c>
      <c r="C42" s="123" t="s">
        <v>556</v>
      </c>
      <c r="D42" s="123" t="s">
        <v>557</v>
      </c>
      <c r="E42" s="123" t="s">
        <v>27</v>
      </c>
      <c r="F42" s="7">
        <v>0</v>
      </c>
      <c r="G42" s="123" t="s">
        <v>532</v>
      </c>
      <c r="H42" s="7">
        <v>0</v>
      </c>
      <c r="I42" s="7"/>
      <c r="J42" s="7">
        <v>0</v>
      </c>
      <c r="K42" s="7">
        <v>0</v>
      </c>
      <c r="L42" s="7">
        <v>0</v>
      </c>
      <c r="M42" s="7"/>
      <c r="N42" s="7"/>
      <c r="O42" s="7"/>
      <c r="P42" s="7"/>
      <c r="Q42" s="7">
        <v>28</v>
      </c>
      <c r="R42" s="7">
        <v>265</v>
      </c>
      <c r="S42" s="189">
        <v>45625.593981481485</v>
      </c>
    </row>
    <row r="43" spans="1:19">
      <c r="A43" s="7">
        <v>2007</v>
      </c>
      <c r="B43" s="123" t="s">
        <v>537</v>
      </c>
      <c r="C43" s="123" t="s">
        <v>556</v>
      </c>
      <c r="D43" s="123" t="s">
        <v>557</v>
      </c>
      <c r="E43" s="123" t="s">
        <v>33</v>
      </c>
      <c r="F43" s="7">
        <v>243.43385000399999</v>
      </c>
      <c r="G43" s="123" t="s">
        <v>532</v>
      </c>
      <c r="H43" s="7">
        <v>2.3028842209999998</v>
      </c>
      <c r="I43" s="7">
        <v>9.4600000000000009</v>
      </c>
      <c r="J43" s="7">
        <v>0</v>
      </c>
      <c r="K43" s="7">
        <v>7.3030154999999999E-2</v>
      </c>
      <c r="L43" s="7">
        <v>9.7373499999999999E-4</v>
      </c>
      <c r="M43" s="7">
        <v>0</v>
      </c>
      <c r="N43" s="7">
        <v>0.3</v>
      </c>
      <c r="O43" s="7">
        <v>4.0000000000000001E-3</v>
      </c>
      <c r="P43" s="7"/>
      <c r="Q43" s="7">
        <v>28</v>
      </c>
      <c r="R43" s="7">
        <v>265</v>
      </c>
      <c r="S43" s="189">
        <v>45625.593981481485</v>
      </c>
    </row>
    <row r="44" spans="1:19">
      <c r="A44" s="7">
        <v>2007</v>
      </c>
      <c r="B44" s="123" t="s">
        <v>537</v>
      </c>
      <c r="C44" s="123" t="s">
        <v>556</v>
      </c>
      <c r="D44" s="123" t="s">
        <v>557</v>
      </c>
      <c r="E44" s="123" t="s">
        <v>540</v>
      </c>
      <c r="F44" s="7">
        <v>1025.4139529219999</v>
      </c>
      <c r="G44" s="123" t="s">
        <v>532</v>
      </c>
      <c r="H44" s="7">
        <v>97.698877899999999</v>
      </c>
      <c r="I44" s="7">
        <v>95.277500000000003</v>
      </c>
      <c r="J44" s="7">
        <v>97.004159946000001</v>
      </c>
      <c r="K44" s="7">
        <v>1.025414E-2</v>
      </c>
      <c r="L44" s="7">
        <v>1.5381209999999999E-3</v>
      </c>
      <c r="M44" s="7">
        <v>94.6</v>
      </c>
      <c r="N44" s="7">
        <v>0.01</v>
      </c>
      <c r="O44" s="7">
        <v>1.5E-3</v>
      </c>
      <c r="P44" s="7">
        <v>1</v>
      </c>
      <c r="Q44" s="7">
        <v>28</v>
      </c>
      <c r="R44" s="7">
        <v>265</v>
      </c>
      <c r="S44" s="189">
        <v>45625.593981481485</v>
      </c>
    </row>
    <row r="45" spans="1:19">
      <c r="A45" s="7">
        <v>2007</v>
      </c>
      <c r="B45" s="123" t="s">
        <v>537</v>
      </c>
      <c r="C45" s="123" t="s">
        <v>556</v>
      </c>
      <c r="D45" s="123" t="s">
        <v>557</v>
      </c>
      <c r="E45" s="123" t="s">
        <v>531</v>
      </c>
      <c r="F45" s="7">
        <v>40.229358380999997</v>
      </c>
      <c r="G45" s="123" t="s">
        <v>532</v>
      </c>
      <c r="H45" s="7">
        <v>3.0754942189999999</v>
      </c>
      <c r="I45" s="7">
        <v>76.448999999999998</v>
      </c>
      <c r="J45" s="7">
        <v>3.057833531</v>
      </c>
      <c r="K45" s="7">
        <v>4.0229399999999998E-4</v>
      </c>
      <c r="L45" s="7">
        <v>2.4137615030000001E-5</v>
      </c>
      <c r="M45" s="7">
        <v>76.010000000000005</v>
      </c>
      <c r="N45" s="7">
        <v>0.01</v>
      </c>
      <c r="O45" s="7">
        <v>5.9999999999999995E-4</v>
      </c>
      <c r="P45" s="7">
        <v>1</v>
      </c>
      <c r="Q45" s="7">
        <v>28</v>
      </c>
      <c r="R45" s="7">
        <v>265</v>
      </c>
      <c r="S45" s="189">
        <v>45625.593981481485</v>
      </c>
    </row>
    <row r="46" spans="1:19">
      <c r="A46" s="7">
        <v>2007</v>
      </c>
      <c r="B46" s="123" t="s">
        <v>537</v>
      </c>
      <c r="C46" s="123" t="s">
        <v>556</v>
      </c>
      <c r="D46" s="123" t="s">
        <v>557</v>
      </c>
      <c r="E46" s="123" t="s">
        <v>533</v>
      </c>
      <c r="F46" s="7">
        <v>3724.0805034499999</v>
      </c>
      <c r="G46" s="123" t="s">
        <v>532</v>
      </c>
      <c r="H46" s="7">
        <v>274.59755864300001</v>
      </c>
      <c r="I46" s="7">
        <v>73.735666667000004</v>
      </c>
      <c r="J46" s="7">
        <v>272.96268730200001</v>
      </c>
      <c r="K46" s="7">
        <v>3.7240805000000002E-2</v>
      </c>
      <c r="L46" s="7">
        <v>2.234448E-3</v>
      </c>
      <c r="M46" s="7">
        <v>73.296666666999997</v>
      </c>
      <c r="N46" s="7">
        <v>0.01</v>
      </c>
      <c r="O46" s="7">
        <v>5.9999999999999995E-4</v>
      </c>
      <c r="P46" s="7">
        <v>1</v>
      </c>
      <c r="Q46" s="7">
        <v>28</v>
      </c>
      <c r="R46" s="7">
        <v>265</v>
      </c>
      <c r="S46" s="189">
        <v>45625.593981481485</v>
      </c>
    </row>
    <row r="47" spans="1:19">
      <c r="A47" s="7">
        <v>2007</v>
      </c>
      <c r="B47" s="123" t="s">
        <v>537</v>
      </c>
      <c r="C47" s="123" t="s">
        <v>556</v>
      </c>
      <c r="D47" s="123" t="s">
        <v>557</v>
      </c>
      <c r="E47" s="123" t="s">
        <v>160</v>
      </c>
      <c r="F47" s="7">
        <v>565.16954608200001</v>
      </c>
      <c r="G47" s="123" t="s">
        <v>532</v>
      </c>
      <c r="H47" s="7">
        <v>40.595563325999997</v>
      </c>
      <c r="I47" s="7">
        <v>71.828999999999994</v>
      </c>
      <c r="J47" s="7">
        <v>40.347453895000001</v>
      </c>
      <c r="K47" s="7">
        <v>5.651695E-3</v>
      </c>
      <c r="L47" s="7">
        <v>3.3910199999999998E-4</v>
      </c>
      <c r="M47" s="7">
        <v>71.39</v>
      </c>
      <c r="N47" s="7">
        <v>0.01</v>
      </c>
      <c r="O47" s="7">
        <v>5.9999999999999995E-4</v>
      </c>
      <c r="P47" s="7">
        <v>1</v>
      </c>
      <c r="Q47" s="7">
        <v>28</v>
      </c>
      <c r="R47" s="7">
        <v>265</v>
      </c>
      <c r="S47" s="189">
        <v>45625.593981481485</v>
      </c>
    </row>
    <row r="48" spans="1:19">
      <c r="A48" s="7">
        <v>2007</v>
      </c>
      <c r="B48" s="123" t="s">
        <v>537</v>
      </c>
      <c r="C48" s="123" t="s">
        <v>556</v>
      </c>
      <c r="D48" s="123" t="s">
        <v>557</v>
      </c>
      <c r="E48" s="123" t="s">
        <v>575</v>
      </c>
      <c r="F48" s="7">
        <v>29.129801342</v>
      </c>
      <c r="G48" s="123" t="s">
        <v>532</v>
      </c>
      <c r="H48" s="7">
        <v>2.961796826</v>
      </c>
      <c r="I48" s="7">
        <v>101.675833333</v>
      </c>
      <c r="J48" s="7">
        <v>2.9420613859999998</v>
      </c>
      <c r="K48" s="7">
        <v>2.91298E-4</v>
      </c>
      <c r="L48" s="7">
        <v>4.3694702010000002E-5</v>
      </c>
      <c r="M48" s="7">
        <v>100.99833333300001</v>
      </c>
      <c r="N48" s="7">
        <v>0.01</v>
      </c>
      <c r="O48" s="7">
        <v>1.5E-3</v>
      </c>
      <c r="P48" s="7">
        <v>1</v>
      </c>
      <c r="Q48" s="7">
        <v>28</v>
      </c>
      <c r="R48" s="7">
        <v>265</v>
      </c>
      <c r="S48" s="189">
        <v>45625.593981481485</v>
      </c>
    </row>
    <row r="49" spans="1:19">
      <c r="A49" s="7">
        <v>2007</v>
      </c>
      <c r="B49" s="123" t="s">
        <v>537</v>
      </c>
      <c r="C49" s="123" t="s">
        <v>556</v>
      </c>
      <c r="D49" s="123" t="s">
        <v>557</v>
      </c>
      <c r="E49" s="123" t="s">
        <v>163</v>
      </c>
      <c r="F49" s="7">
        <v>2299.8712025240002</v>
      </c>
      <c r="G49" s="123" t="s">
        <v>532</v>
      </c>
      <c r="H49" s="7">
        <v>146.861725444</v>
      </c>
      <c r="I49" s="7">
        <v>63.856499999999997</v>
      </c>
      <c r="J49" s="7">
        <v>146.47879688899999</v>
      </c>
      <c r="K49" s="7">
        <v>1.1499356000000001E-2</v>
      </c>
      <c r="L49" s="7">
        <v>2.2998699999999999E-4</v>
      </c>
      <c r="M49" s="7">
        <v>63.69</v>
      </c>
      <c r="N49" s="7">
        <v>5.0000000000000001E-3</v>
      </c>
      <c r="O49" s="7">
        <v>1E-4</v>
      </c>
      <c r="P49" s="7">
        <v>1</v>
      </c>
      <c r="Q49" s="7">
        <v>28</v>
      </c>
      <c r="R49" s="7">
        <v>265</v>
      </c>
      <c r="S49" s="189">
        <v>45625.593981481485</v>
      </c>
    </row>
    <row r="50" spans="1:19">
      <c r="A50" s="7">
        <v>2007</v>
      </c>
      <c r="B50" s="123" t="s">
        <v>537</v>
      </c>
      <c r="C50" s="123" t="s">
        <v>556</v>
      </c>
      <c r="D50" s="123" t="s">
        <v>557</v>
      </c>
      <c r="E50" s="123" t="s">
        <v>535</v>
      </c>
      <c r="F50" s="7">
        <v>8091.3658108239997</v>
      </c>
      <c r="G50" s="123" t="s">
        <v>532</v>
      </c>
      <c r="H50" s="7">
        <v>462.30308061900001</v>
      </c>
      <c r="I50" s="7">
        <v>57.135357790999997</v>
      </c>
      <c r="J50" s="7">
        <v>460.95586821199998</v>
      </c>
      <c r="K50" s="7">
        <v>4.0456829E-2</v>
      </c>
      <c r="L50" s="7">
        <v>8.0913700000000003E-4</v>
      </c>
      <c r="M50" s="7">
        <v>56.968857790999998</v>
      </c>
      <c r="N50" s="7">
        <v>5.0000000000000001E-3</v>
      </c>
      <c r="O50" s="7">
        <v>1E-4</v>
      </c>
      <c r="P50" s="7">
        <v>1</v>
      </c>
      <c r="Q50" s="7">
        <v>28</v>
      </c>
      <c r="R50" s="7">
        <v>265</v>
      </c>
      <c r="S50" s="189">
        <v>45625.593981481485</v>
      </c>
    </row>
    <row r="51" spans="1:19">
      <c r="A51" s="7">
        <v>2007</v>
      </c>
      <c r="B51" s="123" t="s">
        <v>537</v>
      </c>
      <c r="C51" s="123" t="s">
        <v>556</v>
      </c>
      <c r="D51" s="123" t="s">
        <v>557</v>
      </c>
      <c r="E51" s="123" t="s">
        <v>541</v>
      </c>
      <c r="F51" s="7">
        <v>0</v>
      </c>
      <c r="G51" s="123" t="s">
        <v>532</v>
      </c>
      <c r="H51" s="7">
        <v>0</v>
      </c>
      <c r="I51" s="7"/>
      <c r="J51" s="7">
        <v>0</v>
      </c>
      <c r="K51" s="7">
        <v>0</v>
      </c>
      <c r="L51" s="7">
        <v>0</v>
      </c>
      <c r="M51" s="7"/>
      <c r="N51" s="7"/>
      <c r="O51" s="7"/>
      <c r="P51" s="7">
        <v>1</v>
      </c>
      <c r="Q51" s="7">
        <v>28</v>
      </c>
      <c r="R51" s="7">
        <v>265</v>
      </c>
      <c r="S51" s="189">
        <v>45625.593981481485</v>
      </c>
    </row>
    <row r="52" spans="1:19">
      <c r="A52" s="7">
        <v>2007</v>
      </c>
      <c r="B52" s="123" t="s">
        <v>537</v>
      </c>
      <c r="C52" s="123" t="s">
        <v>562</v>
      </c>
      <c r="D52" s="123" t="s">
        <v>563</v>
      </c>
      <c r="E52" s="123" t="s">
        <v>27</v>
      </c>
      <c r="F52" s="7">
        <v>156.56963710299999</v>
      </c>
      <c r="G52" s="123" t="s">
        <v>532</v>
      </c>
      <c r="H52" s="7">
        <v>2.6068845E-2</v>
      </c>
      <c r="I52" s="7">
        <v>0.16650000000000001</v>
      </c>
      <c r="J52" s="7">
        <v>0</v>
      </c>
      <c r="K52" s="7">
        <v>7.8284800000000005E-4</v>
      </c>
      <c r="L52" s="7">
        <v>1.5656963709999999E-5</v>
      </c>
      <c r="M52" s="7">
        <v>0</v>
      </c>
      <c r="N52" s="7">
        <v>5.0000000000000001E-3</v>
      </c>
      <c r="O52" s="7">
        <v>1E-4</v>
      </c>
      <c r="P52" s="7"/>
      <c r="Q52" s="7">
        <v>28</v>
      </c>
      <c r="R52" s="7">
        <v>265</v>
      </c>
      <c r="S52" s="189">
        <v>45625.593981481485</v>
      </c>
    </row>
    <row r="53" spans="1:19">
      <c r="A53" s="7">
        <v>2007</v>
      </c>
      <c r="B53" s="123" t="s">
        <v>537</v>
      </c>
      <c r="C53" s="123" t="s">
        <v>562</v>
      </c>
      <c r="D53" s="123" t="s">
        <v>563</v>
      </c>
      <c r="E53" s="123" t="s">
        <v>540</v>
      </c>
      <c r="F53" s="7">
        <v>0</v>
      </c>
      <c r="G53" s="123" t="s">
        <v>532</v>
      </c>
      <c r="H53" s="7">
        <v>0</v>
      </c>
      <c r="I53" s="7"/>
      <c r="J53" s="7">
        <v>0</v>
      </c>
      <c r="K53" s="7">
        <v>0</v>
      </c>
      <c r="L53" s="7">
        <v>0</v>
      </c>
      <c r="M53" s="7"/>
      <c r="N53" s="7"/>
      <c r="O53" s="7"/>
      <c r="P53" s="7">
        <v>1</v>
      </c>
      <c r="Q53" s="7">
        <v>28</v>
      </c>
      <c r="R53" s="7">
        <v>265</v>
      </c>
      <c r="S53" s="189">
        <v>45625.593981481485</v>
      </c>
    </row>
    <row r="54" spans="1:19">
      <c r="A54" s="7">
        <v>2007</v>
      </c>
      <c r="B54" s="123" t="s">
        <v>537</v>
      </c>
      <c r="C54" s="123" t="s">
        <v>562</v>
      </c>
      <c r="D54" s="123" t="s">
        <v>563</v>
      </c>
      <c r="E54" s="123" t="s">
        <v>569</v>
      </c>
      <c r="F54" s="7">
        <v>0</v>
      </c>
      <c r="G54" s="123" t="s">
        <v>532</v>
      </c>
      <c r="H54" s="7">
        <v>0</v>
      </c>
      <c r="I54" s="7"/>
      <c r="J54" s="7">
        <v>0</v>
      </c>
      <c r="K54" s="7">
        <v>0</v>
      </c>
      <c r="L54" s="7">
        <v>0</v>
      </c>
      <c r="M54" s="7"/>
      <c r="N54" s="7"/>
      <c r="O54" s="7"/>
      <c r="P54" s="7">
        <v>1</v>
      </c>
      <c r="Q54" s="7">
        <v>28</v>
      </c>
      <c r="R54" s="7">
        <v>265</v>
      </c>
      <c r="S54" s="189">
        <v>45625.593981481485</v>
      </c>
    </row>
    <row r="55" spans="1:19">
      <c r="A55" s="7">
        <v>2007</v>
      </c>
      <c r="B55" s="123" t="s">
        <v>537</v>
      </c>
      <c r="C55" s="123" t="s">
        <v>562</v>
      </c>
      <c r="D55" s="123" t="s">
        <v>563</v>
      </c>
      <c r="E55" s="123" t="s">
        <v>531</v>
      </c>
      <c r="F55" s="7">
        <v>372.12857361900001</v>
      </c>
      <c r="G55" s="123" t="s">
        <v>532</v>
      </c>
      <c r="H55" s="7">
        <v>28.448857324999999</v>
      </c>
      <c r="I55" s="7">
        <v>76.448999999999998</v>
      </c>
      <c r="J55" s="7">
        <v>28.285492881</v>
      </c>
      <c r="K55" s="7">
        <v>3.7212859999999999E-3</v>
      </c>
      <c r="L55" s="7">
        <v>2.23277E-4</v>
      </c>
      <c r="M55" s="7">
        <v>76.010000000000005</v>
      </c>
      <c r="N55" s="7">
        <v>0.01</v>
      </c>
      <c r="O55" s="7">
        <v>5.9999999999999995E-4</v>
      </c>
      <c r="P55" s="7">
        <v>1</v>
      </c>
      <c r="Q55" s="7">
        <v>28</v>
      </c>
      <c r="R55" s="7">
        <v>265</v>
      </c>
      <c r="S55" s="189">
        <v>45625.593981481485</v>
      </c>
    </row>
    <row r="56" spans="1:19">
      <c r="A56" s="7">
        <v>2007</v>
      </c>
      <c r="B56" s="123" t="s">
        <v>537</v>
      </c>
      <c r="C56" s="123" t="s">
        <v>562</v>
      </c>
      <c r="D56" s="123" t="s">
        <v>563</v>
      </c>
      <c r="E56" s="123" t="s">
        <v>533</v>
      </c>
      <c r="F56" s="7">
        <v>2993.8142041669998</v>
      </c>
      <c r="G56" s="123" t="s">
        <v>532</v>
      </c>
      <c r="H56" s="7">
        <v>220.750886221</v>
      </c>
      <c r="I56" s="7">
        <v>73.735666667000004</v>
      </c>
      <c r="J56" s="7">
        <v>219.43660178600001</v>
      </c>
      <c r="K56" s="7">
        <v>2.9938142000000001E-2</v>
      </c>
      <c r="L56" s="7">
        <v>1.796289E-3</v>
      </c>
      <c r="M56" s="7">
        <v>73.296666666999997</v>
      </c>
      <c r="N56" s="7">
        <v>0.01</v>
      </c>
      <c r="O56" s="7">
        <v>5.9999999999999995E-4</v>
      </c>
      <c r="P56" s="7">
        <v>1</v>
      </c>
      <c r="Q56" s="7">
        <v>28</v>
      </c>
      <c r="R56" s="7">
        <v>265</v>
      </c>
      <c r="S56" s="189">
        <v>45625.593981481485</v>
      </c>
    </row>
    <row r="57" spans="1:19">
      <c r="A57" s="7">
        <v>2007</v>
      </c>
      <c r="B57" s="123" t="s">
        <v>537</v>
      </c>
      <c r="C57" s="123" t="s">
        <v>562</v>
      </c>
      <c r="D57" s="123" t="s">
        <v>563</v>
      </c>
      <c r="E57" s="123" t="s">
        <v>160</v>
      </c>
      <c r="F57" s="7">
        <v>614.404620292</v>
      </c>
      <c r="G57" s="123" t="s">
        <v>532</v>
      </c>
      <c r="H57" s="7">
        <v>44.132069471000001</v>
      </c>
      <c r="I57" s="7">
        <v>71.828999999999994</v>
      </c>
      <c r="J57" s="7">
        <v>43.862345843</v>
      </c>
      <c r="K57" s="7">
        <v>6.1440460000000002E-3</v>
      </c>
      <c r="L57" s="7">
        <v>3.6864299999999999E-4</v>
      </c>
      <c r="M57" s="7">
        <v>71.39</v>
      </c>
      <c r="N57" s="7">
        <v>0.01</v>
      </c>
      <c r="O57" s="7">
        <v>5.9999999999999995E-4</v>
      </c>
      <c r="P57" s="7">
        <v>1</v>
      </c>
      <c r="Q57" s="7">
        <v>28</v>
      </c>
      <c r="R57" s="7">
        <v>265</v>
      </c>
      <c r="S57" s="189">
        <v>45625.593981481485</v>
      </c>
    </row>
    <row r="58" spans="1:19">
      <c r="A58" s="7">
        <v>2007</v>
      </c>
      <c r="B58" s="123" t="s">
        <v>537</v>
      </c>
      <c r="C58" s="123" t="s">
        <v>562</v>
      </c>
      <c r="D58" s="123" t="s">
        <v>563</v>
      </c>
      <c r="E58" s="123" t="s">
        <v>163</v>
      </c>
      <c r="F58" s="7">
        <v>643.28997859100002</v>
      </c>
      <c r="G58" s="123" t="s">
        <v>532</v>
      </c>
      <c r="H58" s="7">
        <v>41.078246518</v>
      </c>
      <c r="I58" s="7">
        <v>63.856499999999997</v>
      </c>
      <c r="J58" s="7">
        <v>40.971138736</v>
      </c>
      <c r="K58" s="7">
        <v>3.21645E-3</v>
      </c>
      <c r="L58" s="7">
        <v>6.4328997860000004E-5</v>
      </c>
      <c r="M58" s="7">
        <v>63.69</v>
      </c>
      <c r="N58" s="7">
        <v>5.0000000000000001E-3</v>
      </c>
      <c r="O58" s="7">
        <v>1E-4</v>
      </c>
      <c r="P58" s="7">
        <v>1</v>
      </c>
      <c r="Q58" s="7">
        <v>28</v>
      </c>
      <c r="R58" s="7">
        <v>265</v>
      </c>
      <c r="S58" s="189">
        <v>45625.593981481485</v>
      </c>
    </row>
    <row r="59" spans="1:19">
      <c r="A59" s="7">
        <v>2007</v>
      </c>
      <c r="B59" s="123" t="s">
        <v>537</v>
      </c>
      <c r="C59" s="123" t="s">
        <v>562</v>
      </c>
      <c r="D59" s="123" t="s">
        <v>563</v>
      </c>
      <c r="E59" s="123" t="s">
        <v>535</v>
      </c>
      <c r="F59" s="7">
        <v>5147.6953327900001</v>
      </c>
      <c r="G59" s="123" t="s">
        <v>532</v>
      </c>
      <c r="H59" s="7">
        <v>294.115414638</v>
      </c>
      <c r="I59" s="7">
        <v>57.135357790999997</v>
      </c>
      <c r="J59" s="7">
        <v>293.25832336500002</v>
      </c>
      <c r="K59" s="7">
        <v>2.5738476999999999E-2</v>
      </c>
      <c r="L59" s="7">
        <v>5.1477000000000001E-4</v>
      </c>
      <c r="M59" s="7">
        <v>56.968857790999998</v>
      </c>
      <c r="N59" s="7">
        <v>5.0000000000000001E-3</v>
      </c>
      <c r="O59" s="7">
        <v>1E-4</v>
      </c>
      <c r="P59" s="7">
        <v>1</v>
      </c>
      <c r="Q59" s="7">
        <v>28</v>
      </c>
      <c r="R59" s="7">
        <v>265</v>
      </c>
      <c r="S59" s="189">
        <v>45625.593981481485</v>
      </c>
    </row>
    <row r="60" spans="1:19">
      <c r="A60" s="7">
        <v>2007</v>
      </c>
      <c r="B60" s="123" t="s">
        <v>537</v>
      </c>
      <c r="C60" s="123" t="s">
        <v>562</v>
      </c>
      <c r="D60" s="123" t="s">
        <v>563</v>
      </c>
      <c r="E60" s="123" t="s">
        <v>541</v>
      </c>
      <c r="F60" s="7">
        <v>0</v>
      </c>
      <c r="G60" s="123" t="s">
        <v>532</v>
      </c>
      <c r="H60" s="7">
        <v>0</v>
      </c>
      <c r="I60" s="7"/>
      <c r="J60" s="7">
        <v>0</v>
      </c>
      <c r="K60" s="7">
        <v>0</v>
      </c>
      <c r="L60" s="7">
        <v>0</v>
      </c>
      <c r="M60" s="7"/>
      <c r="N60" s="7"/>
      <c r="O60" s="7"/>
      <c r="P60" s="7">
        <v>1</v>
      </c>
      <c r="Q60" s="7">
        <v>28</v>
      </c>
      <c r="R60" s="7">
        <v>265</v>
      </c>
      <c r="S60" s="189">
        <v>45625.593981481485</v>
      </c>
    </row>
    <row r="61" spans="1:19">
      <c r="A61" s="7">
        <v>2007</v>
      </c>
      <c r="B61" s="123" t="s">
        <v>537</v>
      </c>
      <c r="C61" s="123" t="s">
        <v>562</v>
      </c>
      <c r="D61" s="123" t="s">
        <v>563</v>
      </c>
      <c r="E61" s="123" t="s">
        <v>570</v>
      </c>
      <c r="F61" s="7">
        <v>0</v>
      </c>
      <c r="G61" s="123" t="s">
        <v>532</v>
      </c>
      <c r="H61" s="7">
        <v>0</v>
      </c>
      <c r="I61" s="7"/>
      <c r="J61" s="7">
        <v>0</v>
      </c>
      <c r="K61" s="7">
        <v>0</v>
      </c>
      <c r="L61" s="7">
        <v>0</v>
      </c>
      <c r="M61" s="7"/>
      <c r="N61" s="7"/>
      <c r="O61" s="7"/>
      <c r="P61" s="7">
        <v>1</v>
      </c>
      <c r="Q61" s="7">
        <v>28</v>
      </c>
      <c r="R61" s="7">
        <v>265</v>
      </c>
      <c r="S61" s="189">
        <v>45625.593981481485</v>
      </c>
    </row>
    <row r="62" spans="1:19">
      <c r="A62" s="7">
        <v>2007</v>
      </c>
      <c r="B62" s="123" t="s">
        <v>537</v>
      </c>
      <c r="C62" s="123" t="s">
        <v>565</v>
      </c>
      <c r="D62" s="123" t="s">
        <v>500</v>
      </c>
      <c r="E62" s="123" t="s">
        <v>540</v>
      </c>
      <c r="F62" s="7">
        <v>0</v>
      </c>
      <c r="G62" s="123" t="s">
        <v>532</v>
      </c>
      <c r="H62" s="7">
        <v>0</v>
      </c>
      <c r="I62" s="7"/>
      <c r="J62" s="7">
        <v>0</v>
      </c>
      <c r="K62" s="7">
        <v>0</v>
      </c>
      <c r="L62" s="7">
        <v>0</v>
      </c>
      <c r="M62" s="7"/>
      <c r="N62" s="7"/>
      <c r="O62" s="7"/>
      <c r="P62" s="7">
        <v>1</v>
      </c>
      <c r="Q62" s="7">
        <v>28</v>
      </c>
      <c r="R62" s="7">
        <v>265</v>
      </c>
      <c r="S62" s="189">
        <v>45625.593981481485</v>
      </c>
    </row>
    <row r="63" spans="1:19">
      <c r="A63" s="7">
        <v>2007</v>
      </c>
      <c r="B63" s="123" t="s">
        <v>537</v>
      </c>
      <c r="C63" s="123" t="s">
        <v>565</v>
      </c>
      <c r="D63" s="123" t="s">
        <v>500</v>
      </c>
      <c r="E63" s="123" t="s">
        <v>533</v>
      </c>
      <c r="F63" s="7">
        <v>10702.18284541</v>
      </c>
      <c r="G63" s="123" t="s">
        <v>532</v>
      </c>
      <c r="H63" s="7">
        <v>859.01356000600003</v>
      </c>
      <c r="I63" s="7">
        <v>80.265266667000006</v>
      </c>
      <c r="J63" s="7">
        <v>784.43432862899999</v>
      </c>
      <c r="K63" s="7">
        <v>5.0300259E-2</v>
      </c>
      <c r="L63" s="7">
        <v>0.276116317</v>
      </c>
      <c r="M63" s="7">
        <v>73.296666666999997</v>
      </c>
      <c r="N63" s="7">
        <v>4.7000000000000002E-3</v>
      </c>
      <c r="O63" s="7">
        <v>2.58E-2</v>
      </c>
      <c r="P63" s="7">
        <v>1</v>
      </c>
      <c r="Q63" s="7">
        <v>28</v>
      </c>
      <c r="R63" s="7">
        <v>265</v>
      </c>
      <c r="S63" s="189">
        <v>45625.593981481485</v>
      </c>
    </row>
    <row r="64" spans="1:19">
      <c r="A64" s="7">
        <v>2007</v>
      </c>
      <c r="B64" s="123" t="s">
        <v>537</v>
      </c>
      <c r="C64" s="123" t="s">
        <v>565</v>
      </c>
      <c r="D64" s="123" t="s">
        <v>500</v>
      </c>
      <c r="E64" s="123" t="s">
        <v>159</v>
      </c>
      <c r="F64" s="7">
        <v>0</v>
      </c>
      <c r="G64" s="123" t="s">
        <v>532</v>
      </c>
      <c r="H64" s="7">
        <v>0</v>
      </c>
      <c r="I64" s="7"/>
      <c r="J64" s="7">
        <v>0</v>
      </c>
      <c r="K64" s="7">
        <v>0</v>
      </c>
      <c r="L64" s="7">
        <v>0</v>
      </c>
      <c r="M64" s="7"/>
      <c r="N64" s="7"/>
      <c r="O64" s="7"/>
      <c r="P64" s="7">
        <v>1</v>
      </c>
      <c r="Q64" s="7">
        <v>28</v>
      </c>
      <c r="R64" s="7">
        <v>265</v>
      </c>
      <c r="S64" s="189">
        <v>45625.593981481485</v>
      </c>
    </row>
    <row r="65" spans="1:19">
      <c r="A65" s="7">
        <v>2007</v>
      </c>
      <c r="B65" s="123" t="s">
        <v>537</v>
      </c>
      <c r="C65" s="123" t="s">
        <v>565</v>
      </c>
      <c r="D65" s="123" t="s">
        <v>500</v>
      </c>
      <c r="E65" s="123" t="s">
        <v>160</v>
      </c>
      <c r="F65" s="7">
        <v>0</v>
      </c>
      <c r="G65" s="123" t="s">
        <v>532</v>
      </c>
      <c r="H65" s="7">
        <v>0</v>
      </c>
      <c r="I65" s="7"/>
      <c r="J65" s="7">
        <v>0</v>
      </c>
      <c r="K65" s="7">
        <v>0</v>
      </c>
      <c r="L65" s="7">
        <v>0</v>
      </c>
      <c r="M65" s="7"/>
      <c r="N65" s="7"/>
      <c r="O65" s="7"/>
      <c r="P65" s="7">
        <v>1</v>
      </c>
      <c r="Q65" s="7">
        <v>28</v>
      </c>
      <c r="R65" s="7">
        <v>265</v>
      </c>
      <c r="S65" s="189">
        <v>45625.593981481485</v>
      </c>
    </row>
    <row r="66" spans="1:19">
      <c r="A66" s="7">
        <v>2007</v>
      </c>
      <c r="B66" s="123" t="s">
        <v>537</v>
      </c>
      <c r="C66" s="123" t="s">
        <v>565</v>
      </c>
      <c r="D66" s="123" t="s">
        <v>500</v>
      </c>
      <c r="E66" s="123" t="s">
        <v>535</v>
      </c>
      <c r="F66" s="7">
        <v>0</v>
      </c>
      <c r="G66" s="123" t="s">
        <v>532</v>
      </c>
      <c r="H66" s="7">
        <v>0</v>
      </c>
      <c r="I66" s="7"/>
      <c r="J66" s="7">
        <v>0</v>
      </c>
      <c r="K66" s="7">
        <v>0</v>
      </c>
      <c r="L66" s="7">
        <v>0</v>
      </c>
      <c r="M66" s="7"/>
      <c r="N66" s="7"/>
      <c r="O66" s="7"/>
      <c r="P66" s="7">
        <v>1</v>
      </c>
      <c r="Q66" s="7">
        <v>28</v>
      </c>
      <c r="R66" s="7">
        <v>265</v>
      </c>
      <c r="S66" s="189">
        <v>45625.593981481485</v>
      </c>
    </row>
    <row r="67" spans="1:19">
      <c r="A67" s="7">
        <v>2007</v>
      </c>
      <c r="B67" s="123" t="s">
        <v>537</v>
      </c>
      <c r="C67" s="123" t="s">
        <v>585</v>
      </c>
      <c r="D67" s="123" t="s">
        <v>183</v>
      </c>
      <c r="E67" s="123" t="s">
        <v>533</v>
      </c>
      <c r="F67" s="7">
        <v>1630.065539313</v>
      </c>
      <c r="G67" s="123" t="s">
        <v>532</v>
      </c>
      <c r="H67" s="7">
        <v>120.661798062</v>
      </c>
      <c r="I67" s="7">
        <v>74.022666666999996</v>
      </c>
      <c r="J67" s="7">
        <v>119.47837048</v>
      </c>
      <c r="K67" s="7">
        <v>1.1410459E-2</v>
      </c>
      <c r="L67" s="7">
        <v>3.2601309999999999E-3</v>
      </c>
      <c r="M67" s="7">
        <v>73.296666666999997</v>
      </c>
      <c r="N67" s="7">
        <v>7.0000000000000001E-3</v>
      </c>
      <c r="O67" s="7">
        <v>2E-3</v>
      </c>
      <c r="P67" s="7">
        <v>1</v>
      </c>
      <c r="Q67" s="7">
        <v>28</v>
      </c>
      <c r="R67" s="7">
        <v>265</v>
      </c>
      <c r="S67" s="189">
        <v>45625.593981481485</v>
      </c>
    </row>
    <row r="68" spans="1:19">
      <c r="A68" s="7">
        <v>2008</v>
      </c>
      <c r="B68" s="123" t="s">
        <v>586</v>
      </c>
      <c r="C68" s="123" t="s">
        <v>586</v>
      </c>
      <c r="D68" s="123" t="s">
        <v>587</v>
      </c>
      <c r="E68" s="123" t="s">
        <v>531</v>
      </c>
      <c r="F68" s="7">
        <v>1876.127753166</v>
      </c>
      <c r="G68" s="123" t="s">
        <v>532</v>
      </c>
      <c r="H68" s="7">
        <v>143.966539267</v>
      </c>
      <c r="I68" s="7">
        <v>76.736000000000004</v>
      </c>
      <c r="J68" s="7">
        <v>142.604470518</v>
      </c>
      <c r="K68" s="7">
        <v>1.3132894000000001E-2</v>
      </c>
      <c r="L68" s="7">
        <v>3.7522559999999998E-3</v>
      </c>
      <c r="M68" s="7">
        <v>76.010000000000005</v>
      </c>
      <c r="N68" s="7">
        <v>7.0000000000000001E-3</v>
      </c>
      <c r="O68" s="7">
        <v>2E-3</v>
      </c>
      <c r="P68" s="7">
        <v>1</v>
      </c>
      <c r="Q68" s="7">
        <v>28</v>
      </c>
      <c r="R68" s="7">
        <v>265</v>
      </c>
      <c r="S68" s="189">
        <v>45625.593981481485</v>
      </c>
    </row>
    <row r="69" spans="1:19">
      <c r="A69" s="7">
        <v>2008</v>
      </c>
      <c r="B69" s="123" t="s">
        <v>586</v>
      </c>
      <c r="C69" s="123" t="s">
        <v>586</v>
      </c>
      <c r="D69" s="123" t="s">
        <v>587</v>
      </c>
      <c r="E69" s="123" t="s">
        <v>533</v>
      </c>
      <c r="F69" s="7">
        <v>1067.81730567</v>
      </c>
      <c r="G69" s="123" t="s">
        <v>532</v>
      </c>
      <c r="H69" s="7">
        <v>79.042684479000002</v>
      </c>
      <c r="I69" s="7">
        <v>74.022666666999996</v>
      </c>
      <c r="J69" s="7">
        <v>78.267449115000005</v>
      </c>
      <c r="K69" s="7">
        <v>7.4747210000000001E-3</v>
      </c>
      <c r="L69" s="7">
        <v>2.1356349999999999E-3</v>
      </c>
      <c r="M69" s="7">
        <v>73.296666666999997</v>
      </c>
      <c r="N69" s="7">
        <v>7.0000000000000001E-3</v>
      </c>
      <c r="O69" s="7">
        <v>2E-3</v>
      </c>
      <c r="P69" s="7">
        <v>1</v>
      </c>
      <c r="Q69" s="7">
        <v>28</v>
      </c>
      <c r="R69" s="7">
        <v>265</v>
      </c>
      <c r="S69" s="189">
        <v>45625.593981481485</v>
      </c>
    </row>
    <row r="70" spans="1:19">
      <c r="A70" s="7">
        <v>2008</v>
      </c>
      <c r="B70" s="123" t="s">
        <v>588</v>
      </c>
      <c r="C70" s="123" t="s">
        <v>588</v>
      </c>
      <c r="D70" s="123" t="s">
        <v>589</v>
      </c>
      <c r="E70" s="123" t="s">
        <v>33</v>
      </c>
      <c r="F70" s="7">
        <v>146.97175247999999</v>
      </c>
      <c r="G70" s="123" t="s">
        <v>532</v>
      </c>
      <c r="H70" s="7">
        <v>0.31789990099999998</v>
      </c>
      <c r="I70" s="7">
        <v>2.1629999999999998</v>
      </c>
      <c r="J70" s="7">
        <v>0</v>
      </c>
      <c r="K70" s="7">
        <v>1.6166889999999999E-3</v>
      </c>
      <c r="L70" s="7">
        <v>1.0288020000000001E-3</v>
      </c>
      <c r="M70" s="7">
        <v>0</v>
      </c>
      <c r="N70" s="7">
        <v>1.0999999999999999E-2</v>
      </c>
      <c r="O70" s="7">
        <v>7.0000000000000001E-3</v>
      </c>
      <c r="P70" s="7"/>
      <c r="Q70" s="7">
        <v>28</v>
      </c>
      <c r="R70" s="7">
        <v>265</v>
      </c>
      <c r="S70" s="189">
        <v>45625.593981481485</v>
      </c>
    </row>
    <row r="71" spans="1:19">
      <c r="A71" s="7">
        <v>2008</v>
      </c>
      <c r="B71" s="123" t="s">
        <v>588</v>
      </c>
      <c r="C71" s="123" t="s">
        <v>588</v>
      </c>
      <c r="D71" s="123" t="s">
        <v>589</v>
      </c>
      <c r="E71" s="123" t="s">
        <v>540</v>
      </c>
      <c r="F71" s="7">
        <v>41505.71</v>
      </c>
      <c r="G71" s="123" t="s">
        <v>532</v>
      </c>
      <c r="H71" s="7">
        <v>3880.5130846060001</v>
      </c>
      <c r="I71" s="7">
        <v>93.493475587000006</v>
      </c>
      <c r="J71" s="7">
        <v>3874.200066115</v>
      </c>
      <c r="K71" s="7">
        <v>2.9053997000000002E-2</v>
      </c>
      <c r="L71" s="7">
        <v>2.0752855000000001E-2</v>
      </c>
      <c r="M71" s="7">
        <v>93.341375587000002</v>
      </c>
      <c r="N71" s="7">
        <v>6.9999999999999999E-4</v>
      </c>
      <c r="O71" s="7">
        <v>5.0000000000000001E-4</v>
      </c>
      <c r="P71" s="7">
        <v>1</v>
      </c>
      <c r="Q71" s="7">
        <v>28</v>
      </c>
      <c r="R71" s="7">
        <v>265</v>
      </c>
      <c r="S71" s="189">
        <v>45625.593981481485</v>
      </c>
    </row>
    <row r="72" spans="1:19">
      <c r="A72" s="7">
        <v>2008</v>
      </c>
      <c r="B72" s="123" t="s">
        <v>588</v>
      </c>
      <c r="C72" s="123" t="s">
        <v>588</v>
      </c>
      <c r="D72" s="123" t="s">
        <v>589</v>
      </c>
      <c r="E72" s="123" t="s">
        <v>531</v>
      </c>
      <c r="F72" s="7">
        <v>14187.588536720999</v>
      </c>
      <c r="G72" s="123" t="s">
        <v>532</v>
      </c>
      <c r="H72" s="7">
        <v>1109.176082013</v>
      </c>
      <c r="I72" s="7">
        <v>78.179324072</v>
      </c>
      <c r="J72" s="7">
        <v>1107.7303667409999</v>
      </c>
      <c r="K72" s="7">
        <v>1.1350071E-2</v>
      </c>
      <c r="L72" s="7">
        <v>4.2562770000000002E-3</v>
      </c>
      <c r="M72" s="7">
        <v>78.077424071999999</v>
      </c>
      <c r="N72" s="7">
        <v>8.0000000000000004E-4</v>
      </c>
      <c r="O72" s="7">
        <v>2.9999999999999997E-4</v>
      </c>
      <c r="P72" s="7">
        <v>1</v>
      </c>
      <c r="Q72" s="7">
        <v>28</v>
      </c>
      <c r="R72" s="7">
        <v>265</v>
      </c>
      <c r="S72" s="189">
        <v>45625.593981481485</v>
      </c>
    </row>
    <row r="73" spans="1:19">
      <c r="A73" s="7">
        <v>2008</v>
      </c>
      <c r="B73" s="123" t="s">
        <v>588</v>
      </c>
      <c r="C73" s="123" t="s">
        <v>588</v>
      </c>
      <c r="D73" s="123" t="s">
        <v>589</v>
      </c>
      <c r="E73" s="123" t="s">
        <v>533</v>
      </c>
      <c r="F73" s="7">
        <v>457.37624643499998</v>
      </c>
      <c r="G73" s="123" t="s">
        <v>532</v>
      </c>
      <c r="H73" s="7">
        <v>35.770766917000003</v>
      </c>
      <c r="I73" s="7">
        <v>78.208624072000006</v>
      </c>
      <c r="J73" s="7">
        <v>35.710759152999998</v>
      </c>
      <c r="K73" s="7">
        <v>4.1163899999999999E-4</v>
      </c>
      <c r="L73" s="7">
        <v>1.8295E-4</v>
      </c>
      <c r="M73" s="7">
        <v>78.077424071999999</v>
      </c>
      <c r="N73" s="7">
        <v>8.9999999999999998E-4</v>
      </c>
      <c r="O73" s="7">
        <v>4.0000000000000002E-4</v>
      </c>
      <c r="P73" s="7">
        <v>1</v>
      </c>
      <c r="Q73" s="7">
        <v>28</v>
      </c>
      <c r="R73" s="7">
        <v>265</v>
      </c>
      <c r="S73" s="189">
        <v>45625.593981481485</v>
      </c>
    </row>
    <row r="74" spans="1:19">
      <c r="A74" s="7">
        <v>2008</v>
      </c>
      <c r="B74" s="123" t="s">
        <v>588</v>
      </c>
      <c r="C74" s="123" t="s">
        <v>588</v>
      </c>
      <c r="D74" s="123" t="s">
        <v>589</v>
      </c>
      <c r="E74" s="123" t="s">
        <v>590</v>
      </c>
      <c r="F74" s="7">
        <v>1640.2654081589999</v>
      </c>
      <c r="G74" s="123" t="s">
        <v>532</v>
      </c>
      <c r="H74" s="7">
        <v>8.9394465000000006E-2</v>
      </c>
      <c r="I74" s="7">
        <v>5.45E-2</v>
      </c>
      <c r="J74" s="7">
        <v>0</v>
      </c>
      <c r="K74" s="7">
        <v>1.6402649999999999E-3</v>
      </c>
      <c r="L74" s="7">
        <v>1.6402699999999999E-4</v>
      </c>
      <c r="M74" s="7">
        <v>0</v>
      </c>
      <c r="N74" s="7">
        <v>1E-3</v>
      </c>
      <c r="O74" s="7">
        <v>1E-4</v>
      </c>
      <c r="P74" s="7"/>
      <c r="Q74" s="7">
        <v>28</v>
      </c>
      <c r="R74" s="7">
        <v>265</v>
      </c>
      <c r="S74" s="189">
        <v>45625.593981481485</v>
      </c>
    </row>
    <row r="75" spans="1:19">
      <c r="A75" s="7">
        <v>2008</v>
      </c>
      <c r="B75" s="123" t="s">
        <v>588</v>
      </c>
      <c r="C75" s="123" t="s">
        <v>588</v>
      </c>
      <c r="D75" s="123" t="s">
        <v>589</v>
      </c>
      <c r="E75" s="123" t="s">
        <v>534</v>
      </c>
      <c r="F75" s="7">
        <v>23856.875023687</v>
      </c>
      <c r="G75" s="123" t="s">
        <v>532</v>
      </c>
      <c r="H75" s="7">
        <v>2803.0504915040001</v>
      </c>
      <c r="I75" s="7">
        <v>117.494453432</v>
      </c>
      <c r="J75" s="7">
        <v>2756.7920108329999</v>
      </c>
      <c r="K75" s="7">
        <v>7.1570624999999999E-2</v>
      </c>
      <c r="L75" s="7">
        <v>0.166998125</v>
      </c>
      <c r="M75" s="7">
        <v>115.55545343199999</v>
      </c>
      <c r="N75" s="7">
        <v>3.0000000000000001E-3</v>
      </c>
      <c r="O75" s="7">
        <v>7.0000000000000001E-3</v>
      </c>
      <c r="P75" s="7">
        <v>1</v>
      </c>
      <c r="Q75" s="7">
        <v>28</v>
      </c>
      <c r="R75" s="7">
        <v>265</v>
      </c>
      <c r="S75" s="189">
        <v>45625.593981481485</v>
      </c>
    </row>
    <row r="76" spans="1:19">
      <c r="A76" s="7">
        <v>2008</v>
      </c>
      <c r="B76" s="123" t="s">
        <v>588</v>
      </c>
      <c r="C76" s="123" t="s">
        <v>588</v>
      </c>
      <c r="D76" s="123" t="s">
        <v>589</v>
      </c>
      <c r="E76" s="123" t="s">
        <v>535</v>
      </c>
      <c r="F76" s="7">
        <v>107908.972226542</v>
      </c>
      <c r="G76" s="123" t="s">
        <v>532</v>
      </c>
      <c r="H76" s="7">
        <v>6235.0549617890001</v>
      </c>
      <c r="I76" s="7">
        <v>57.780690827999997</v>
      </c>
      <c r="J76" s="7">
        <v>6154.4275359209996</v>
      </c>
      <c r="K76" s="7">
        <v>0.16294254799999999</v>
      </c>
      <c r="L76" s="7">
        <v>0.28703786599999997</v>
      </c>
      <c r="M76" s="7">
        <v>57.033510827999997</v>
      </c>
      <c r="N76" s="7">
        <v>1.5100000000000001E-3</v>
      </c>
      <c r="O76" s="7">
        <v>2.66E-3</v>
      </c>
      <c r="P76" s="7">
        <v>1</v>
      </c>
      <c r="Q76" s="7">
        <v>28</v>
      </c>
      <c r="R76" s="7">
        <v>265</v>
      </c>
      <c r="S76" s="189">
        <v>45625.593981481485</v>
      </c>
    </row>
    <row r="77" spans="1:19">
      <c r="A77" s="7">
        <v>2008</v>
      </c>
      <c r="B77" s="123" t="s">
        <v>588</v>
      </c>
      <c r="C77" s="123" t="s">
        <v>588</v>
      </c>
      <c r="D77" s="123" t="s">
        <v>589</v>
      </c>
      <c r="E77" s="123" t="s">
        <v>131</v>
      </c>
      <c r="F77" s="7">
        <v>0</v>
      </c>
      <c r="G77" s="123" t="s">
        <v>532</v>
      </c>
      <c r="H77" s="7">
        <v>0</v>
      </c>
      <c r="I77" s="7"/>
      <c r="J77" s="7">
        <v>0</v>
      </c>
      <c r="K77" s="7">
        <v>0</v>
      </c>
      <c r="L77" s="7">
        <v>0</v>
      </c>
      <c r="M77" s="7"/>
      <c r="N77" s="7"/>
      <c r="O77" s="7"/>
      <c r="P77" s="7"/>
      <c r="Q77" s="7">
        <v>28</v>
      </c>
      <c r="R77" s="7">
        <v>265</v>
      </c>
      <c r="S77" s="189">
        <v>45625.593981481485</v>
      </c>
    </row>
    <row r="78" spans="1:19">
      <c r="A78" s="7">
        <v>2008</v>
      </c>
      <c r="B78" s="123" t="s">
        <v>588</v>
      </c>
      <c r="C78" s="123" t="s">
        <v>588</v>
      </c>
      <c r="D78" s="123" t="s">
        <v>589</v>
      </c>
      <c r="E78" s="123" t="s">
        <v>570</v>
      </c>
      <c r="F78" s="7">
        <v>0</v>
      </c>
      <c r="G78" s="123" t="s">
        <v>532</v>
      </c>
      <c r="H78" s="7">
        <v>0</v>
      </c>
      <c r="I78" s="7"/>
      <c r="J78" s="7">
        <v>0</v>
      </c>
      <c r="K78" s="7">
        <v>0</v>
      </c>
      <c r="L78" s="7">
        <v>0</v>
      </c>
      <c r="M78" s="7"/>
      <c r="N78" s="7"/>
      <c r="O78" s="7"/>
      <c r="P78" s="7">
        <v>1</v>
      </c>
      <c r="Q78" s="7">
        <v>28</v>
      </c>
      <c r="R78" s="7">
        <v>265</v>
      </c>
      <c r="S78" s="189">
        <v>45625.593981481485</v>
      </c>
    </row>
    <row r="79" spans="1:19">
      <c r="A79" s="7">
        <v>2008</v>
      </c>
      <c r="B79" s="123" t="s">
        <v>588</v>
      </c>
      <c r="C79" s="123" t="s">
        <v>588</v>
      </c>
      <c r="D79" s="123" t="s">
        <v>591</v>
      </c>
      <c r="E79" s="123" t="s">
        <v>27</v>
      </c>
      <c r="F79" s="7">
        <v>219.80634350599999</v>
      </c>
      <c r="G79" s="123" t="s">
        <v>532</v>
      </c>
      <c r="H79" s="7">
        <v>3.3815027999999997E-2</v>
      </c>
      <c r="I79" s="7">
        <v>0.15384009200000001</v>
      </c>
      <c r="J79" s="7">
        <v>0</v>
      </c>
      <c r="K79" s="7">
        <v>9.9964900000000002E-4</v>
      </c>
      <c r="L79" s="7">
        <v>2.1980634350000001E-5</v>
      </c>
      <c r="M79" s="7">
        <v>0</v>
      </c>
      <c r="N79" s="7">
        <v>4.5478599999999999E-3</v>
      </c>
      <c r="O79" s="7">
        <v>1E-4</v>
      </c>
      <c r="P79" s="7"/>
      <c r="Q79" s="7">
        <v>28</v>
      </c>
      <c r="R79" s="7">
        <v>265</v>
      </c>
      <c r="S79" s="189">
        <v>45625.593981481485</v>
      </c>
    </row>
    <row r="80" spans="1:19">
      <c r="A80" s="7">
        <v>2008</v>
      </c>
      <c r="B80" s="123" t="s">
        <v>588</v>
      </c>
      <c r="C80" s="123" t="s">
        <v>588</v>
      </c>
      <c r="D80" s="123" t="s">
        <v>591</v>
      </c>
      <c r="E80" s="123" t="s">
        <v>33</v>
      </c>
      <c r="F80" s="7">
        <v>104.669082923</v>
      </c>
      <c r="G80" s="123" t="s">
        <v>532</v>
      </c>
      <c r="H80" s="7">
        <v>0.198871258</v>
      </c>
      <c r="I80" s="7">
        <v>1.9</v>
      </c>
      <c r="J80" s="7">
        <v>0</v>
      </c>
      <c r="K80" s="7">
        <v>3.1400719999999998E-3</v>
      </c>
      <c r="L80" s="7">
        <v>4.1867599999999999E-4</v>
      </c>
      <c r="M80" s="7">
        <v>0</v>
      </c>
      <c r="N80" s="7">
        <v>0.03</v>
      </c>
      <c r="O80" s="7">
        <v>4.0000000000000001E-3</v>
      </c>
      <c r="P80" s="7"/>
      <c r="Q80" s="7">
        <v>28</v>
      </c>
      <c r="R80" s="7">
        <v>265</v>
      </c>
      <c r="S80" s="189">
        <v>45625.593981481485</v>
      </c>
    </row>
    <row r="81" spans="1:19">
      <c r="A81" s="7">
        <v>2008</v>
      </c>
      <c r="B81" s="123" t="s">
        <v>588</v>
      </c>
      <c r="C81" s="123" t="s">
        <v>588</v>
      </c>
      <c r="D81" s="123" t="s">
        <v>591</v>
      </c>
      <c r="E81" s="123" t="s">
        <v>540</v>
      </c>
      <c r="F81" s="7">
        <v>0</v>
      </c>
      <c r="G81" s="123" t="s">
        <v>532</v>
      </c>
      <c r="H81" s="7">
        <v>0</v>
      </c>
      <c r="I81" s="7"/>
      <c r="J81" s="7">
        <v>0</v>
      </c>
      <c r="K81" s="7">
        <v>0</v>
      </c>
      <c r="L81" s="7">
        <v>0</v>
      </c>
      <c r="M81" s="7"/>
      <c r="N81" s="7"/>
      <c r="O81" s="7"/>
      <c r="P81" s="7">
        <v>1</v>
      </c>
      <c r="Q81" s="7">
        <v>28</v>
      </c>
      <c r="R81" s="7">
        <v>265</v>
      </c>
      <c r="S81" s="189">
        <v>45625.593981481485</v>
      </c>
    </row>
    <row r="82" spans="1:19">
      <c r="A82" s="7">
        <v>2008</v>
      </c>
      <c r="B82" s="123" t="s">
        <v>588</v>
      </c>
      <c r="C82" s="123" t="s">
        <v>588</v>
      </c>
      <c r="D82" s="123" t="s">
        <v>591</v>
      </c>
      <c r="E82" s="123" t="s">
        <v>531</v>
      </c>
      <c r="F82" s="7">
        <v>0</v>
      </c>
      <c r="G82" s="123" t="s">
        <v>532</v>
      </c>
      <c r="H82" s="7">
        <v>0</v>
      </c>
      <c r="I82" s="7"/>
      <c r="J82" s="7">
        <v>0</v>
      </c>
      <c r="K82" s="7">
        <v>0</v>
      </c>
      <c r="L82" s="7">
        <v>0</v>
      </c>
      <c r="M82" s="7"/>
      <c r="N82" s="7"/>
      <c r="O82" s="7"/>
      <c r="P82" s="7">
        <v>1</v>
      </c>
      <c r="Q82" s="7">
        <v>28</v>
      </c>
      <c r="R82" s="7">
        <v>265</v>
      </c>
      <c r="S82" s="189">
        <v>45625.593981481485</v>
      </c>
    </row>
    <row r="83" spans="1:19">
      <c r="A83" s="7">
        <v>2008</v>
      </c>
      <c r="B83" s="123" t="s">
        <v>588</v>
      </c>
      <c r="C83" s="123" t="s">
        <v>588</v>
      </c>
      <c r="D83" s="123" t="s">
        <v>591</v>
      </c>
      <c r="E83" s="123" t="s">
        <v>533</v>
      </c>
      <c r="F83" s="7">
        <v>0</v>
      </c>
      <c r="G83" s="123" t="s">
        <v>532</v>
      </c>
      <c r="H83" s="7">
        <v>0</v>
      </c>
      <c r="I83" s="7"/>
      <c r="J83" s="7">
        <v>0</v>
      </c>
      <c r="K83" s="7">
        <v>0</v>
      </c>
      <c r="L83" s="7">
        <v>0</v>
      </c>
      <c r="M83" s="7"/>
      <c r="N83" s="7"/>
      <c r="O83" s="7"/>
      <c r="P83" s="7">
        <v>1</v>
      </c>
      <c r="Q83" s="7">
        <v>28</v>
      </c>
      <c r="R83" s="7">
        <v>265</v>
      </c>
      <c r="S83" s="189">
        <v>45625.593981481485</v>
      </c>
    </row>
    <row r="84" spans="1:19">
      <c r="A84" s="7">
        <v>2008</v>
      </c>
      <c r="B84" s="123" t="s">
        <v>588</v>
      </c>
      <c r="C84" s="123" t="s">
        <v>588</v>
      </c>
      <c r="D84" s="123" t="s">
        <v>591</v>
      </c>
      <c r="E84" s="123" t="s">
        <v>163</v>
      </c>
      <c r="F84" s="7">
        <v>10.020235801</v>
      </c>
      <c r="G84" s="123" t="s">
        <v>532</v>
      </c>
      <c r="H84" s="7">
        <v>0.63959281999999995</v>
      </c>
      <c r="I84" s="7">
        <v>63.830116613999998</v>
      </c>
      <c r="J84" s="7">
        <v>0.63818881800000005</v>
      </c>
      <c r="K84" s="7">
        <v>4.0659473660000001E-5</v>
      </c>
      <c r="L84" s="7">
        <v>1.0020235800000001E-6</v>
      </c>
      <c r="M84" s="7">
        <v>63.69</v>
      </c>
      <c r="N84" s="7">
        <v>4.0577360000000002E-3</v>
      </c>
      <c r="O84" s="7">
        <v>1E-4</v>
      </c>
      <c r="P84" s="7">
        <v>1</v>
      </c>
      <c r="Q84" s="7">
        <v>28</v>
      </c>
      <c r="R84" s="7">
        <v>265</v>
      </c>
      <c r="S84" s="189">
        <v>45625.593981481485</v>
      </c>
    </row>
    <row r="85" spans="1:19">
      <c r="A85" s="7">
        <v>2008</v>
      </c>
      <c r="B85" s="123" t="s">
        <v>588</v>
      </c>
      <c r="C85" s="123" t="s">
        <v>588</v>
      </c>
      <c r="D85" s="123" t="s">
        <v>591</v>
      </c>
      <c r="E85" s="123" t="s">
        <v>534</v>
      </c>
      <c r="F85" s="7">
        <v>348.959334598</v>
      </c>
      <c r="G85" s="123" t="s">
        <v>532</v>
      </c>
      <c r="H85" s="7">
        <v>38.901252223999997</v>
      </c>
      <c r="I85" s="7">
        <v>111.477895465</v>
      </c>
      <c r="J85" s="7">
        <v>38.742999165999997</v>
      </c>
      <c r="K85" s="7">
        <v>6.9791899999999997E-4</v>
      </c>
      <c r="L85" s="7">
        <v>5.23439E-4</v>
      </c>
      <c r="M85" s="7">
        <v>111.024395465</v>
      </c>
      <c r="N85" s="7">
        <v>2E-3</v>
      </c>
      <c r="O85" s="7">
        <v>1.5E-3</v>
      </c>
      <c r="P85" s="7">
        <v>1</v>
      </c>
      <c r="Q85" s="7">
        <v>28</v>
      </c>
      <c r="R85" s="7">
        <v>265</v>
      </c>
      <c r="S85" s="189">
        <v>45625.593981481485</v>
      </c>
    </row>
    <row r="86" spans="1:19">
      <c r="A86" s="7">
        <v>2008</v>
      </c>
      <c r="B86" s="123" t="s">
        <v>588</v>
      </c>
      <c r="C86" s="123" t="s">
        <v>588</v>
      </c>
      <c r="D86" s="123" t="s">
        <v>591</v>
      </c>
      <c r="E86" s="123" t="s">
        <v>535</v>
      </c>
      <c r="F86" s="7">
        <v>9766.2713580529999</v>
      </c>
      <c r="G86" s="123" t="s">
        <v>532</v>
      </c>
      <c r="H86" s="7">
        <v>556.01406593700005</v>
      </c>
      <c r="I86" s="7">
        <v>56.932072185000003</v>
      </c>
      <c r="J86" s="7">
        <v>555.41578418100005</v>
      </c>
      <c r="K86" s="7">
        <v>1.2124127E-2</v>
      </c>
      <c r="L86" s="7">
        <v>9.7662700000000009E-4</v>
      </c>
      <c r="M86" s="7">
        <v>56.870812188000002</v>
      </c>
      <c r="N86" s="7">
        <v>1.2414279999999999E-3</v>
      </c>
      <c r="O86" s="7">
        <v>1E-4</v>
      </c>
      <c r="P86" s="7">
        <v>1</v>
      </c>
      <c r="Q86" s="7">
        <v>28</v>
      </c>
      <c r="R86" s="7">
        <v>265</v>
      </c>
      <c r="S86" s="189">
        <v>45625.593981481485</v>
      </c>
    </row>
    <row r="87" spans="1:19">
      <c r="A87" s="7">
        <v>2008</v>
      </c>
      <c r="B87" s="123" t="s">
        <v>588</v>
      </c>
      <c r="C87" s="123" t="s">
        <v>588</v>
      </c>
      <c r="D87" s="123" t="s">
        <v>591</v>
      </c>
      <c r="E87" s="123" t="s">
        <v>536</v>
      </c>
      <c r="F87" s="7">
        <v>224.24266124799999</v>
      </c>
      <c r="G87" s="123" t="s">
        <v>532</v>
      </c>
      <c r="H87" s="7">
        <v>12.928598513000001</v>
      </c>
      <c r="I87" s="7">
        <v>57.654499999999999</v>
      </c>
      <c r="J87" s="7">
        <v>12.916377288</v>
      </c>
      <c r="K87" s="7">
        <v>2.24243E-4</v>
      </c>
      <c r="L87" s="7">
        <v>2.242426612E-5</v>
      </c>
      <c r="M87" s="7">
        <v>57.6</v>
      </c>
      <c r="N87" s="7">
        <v>1E-3</v>
      </c>
      <c r="O87" s="7">
        <v>1E-4</v>
      </c>
      <c r="P87" s="7">
        <v>1</v>
      </c>
      <c r="Q87" s="7">
        <v>28</v>
      </c>
      <c r="R87" s="7">
        <v>265</v>
      </c>
      <c r="S87" s="189">
        <v>45625.593981481485</v>
      </c>
    </row>
    <row r="88" spans="1:19">
      <c r="A88" s="7">
        <v>2009</v>
      </c>
      <c r="B88" s="123" t="s">
        <v>537</v>
      </c>
      <c r="C88" s="123" t="s">
        <v>538</v>
      </c>
      <c r="D88" s="123" t="s">
        <v>547</v>
      </c>
      <c r="E88" s="123" t="s">
        <v>160</v>
      </c>
      <c r="F88" s="7">
        <v>14.779404</v>
      </c>
      <c r="G88" s="123" t="s">
        <v>532</v>
      </c>
      <c r="H88" s="7">
        <v>1.058693047</v>
      </c>
      <c r="I88" s="7">
        <v>71.632999999999996</v>
      </c>
      <c r="J88" s="7">
        <v>1.0551016520000001</v>
      </c>
      <c r="K88" s="7">
        <v>4.4338212000000001E-5</v>
      </c>
      <c r="L88" s="7">
        <v>8.8676423999999992E-6</v>
      </c>
      <c r="M88" s="7">
        <v>71.39</v>
      </c>
      <c r="N88" s="7">
        <v>3.0000000000000001E-3</v>
      </c>
      <c r="O88" s="7">
        <v>5.9999999999999995E-4</v>
      </c>
      <c r="P88" s="7">
        <v>1</v>
      </c>
      <c r="Q88" s="7">
        <v>28</v>
      </c>
      <c r="R88" s="7">
        <v>265</v>
      </c>
      <c r="S88" s="189">
        <v>45625.593981481485</v>
      </c>
    </row>
    <row r="89" spans="1:19">
      <c r="A89" s="7">
        <v>2009</v>
      </c>
      <c r="B89" s="123" t="s">
        <v>537</v>
      </c>
      <c r="C89" s="123" t="s">
        <v>538</v>
      </c>
      <c r="D89" s="123" t="s">
        <v>547</v>
      </c>
      <c r="E89" s="123" t="s">
        <v>163</v>
      </c>
      <c r="F89" s="7">
        <v>52.001758557999999</v>
      </c>
      <c r="G89" s="123" t="s">
        <v>532</v>
      </c>
      <c r="H89" s="7">
        <v>3.3148260980000002</v>
      </c>
      <c r="I89" s="7">
        <v>63.744500000000002</v>
      </c>
      <c r="J89" s="7">
        <v>3.3119920029999999</v>
      </c>
      <c r="K89" s="7">
        <v>5.2001758560000003E-5</v>
      </c>
      <c r="L89" s="7">
        <v>5.2001758560000003E-6</v>
      </c>
      <c r="M89" s="7">
        <v>63.69</v>
      </c>
      <c r="N89" s="7">
        <v>1E-3</v>
      </c>
      <c r="O89" s="7">
        <v>1E-4</v>
      </c>
      <c r="P89" s="7">
        <v>1</v>
      </c>
      <c r="Q89" s="7">
        <v>28</v>
      </c>
      <c r="R89" s="7">
        <v>265</v>
      </c>
      <c r="S89" s="189">
        <v>45625.593981481485</v>
      </c>
    </row>
    <row r="90" spans="1:19">
      <c r="A90" s="7">
        <v>2009</v>
      </c>
      <c r="B90" s="123" t="s">
        <v>537</v>
      </c>
      <c r="C90" s="123" t="s">
        <v>538</v>
      </c>
      <c r="D90" s="123" t="s">
        <v>547</v>
      </c>
      <c r="E90" s="123" t="s">
        <v>535</v>
      </c>
      <c r="F90" s="7">
        <v>361.38519257799999</v>
      </c>
      <c r="G90" s="123" t="s">
        <v>532</v>
      </c>
      <c r="H90" s="7">
        <v>20.631983851000001</v>
      </c>
      <c r="I90" s="7">
        <v>57.091392438</v>
      </c>
      <c r="J90" s="7">
        <v>20.612288358000001</v>
      </c>
      <c r="K90" s="7">
        <v>3.6138499999999998E-4</v>
      </c>
      <c r="L90" s="7">
        <v>3.6138519260000001E-5</v>
      </c>
      <c r="M90" s="7">
        <v>57.036892438000002</v>
      </c>
      <c r="N90" s="7">
        <v>1E-3</v>
      </c>
      <c r="O90" s="7">
        <v>1E-4</v>
      </c>
      <c r="P90" s="7">
        <v>1</v>
      </c>
      <c r="Q90" s="7">
        <v>28</v>
      </c>
      <c r="R90" s="7">
        <v>265</v>
      </c>
      <c r="S90" s="189">
        <v>45625.593981481485</v>
      </c>
    </row>
    <row r="91" spans="1:19">
      <c r="A91" s="7">
        <v>2009</v>
      </c>
      <c r="B91" s="123" t="s">
        <v>537</v>
      </c>
      <c r="C91" s="123" t="s">
        <v>538</v>
      </c>
      <c r="D91" s="123" t="s">
        <v>547</v>
      </c>
      <c r="E91" s="123" t="s">
        <v>541</v>
      </c>
      <c r="F91" s="7">
        <v>0</v>
      </c>
      <c r="G91" s="123" t="s">
        <v>532</v>
      </c>
      <c r="H91" s="7">
        <v>0</v>
      </c>
      <c r="I91" s="7"/>
      <c r="J91" s="7">
        <v>0</v>
      </c>
      <c r="K91" s="7">
        <v>0</v>
      </c>
      <c r="L91" s="7">
        <v>0</v>
      </c>
      <c r="M91" s="7"/>
      <c r="N91" s="7"/>
      <c r="O91" s="7"/>
      <c r="P91" s="7">
        <v>1</v>
      </c>
      <c r="Q91" s="7">
        <v>28</v>
      </c>
      <c r="R91" s="7">
        <v>265</v>
      </c>
      <c r="S91" s="189">
        <v>45625.593981481485</v>
      </c>
    </row>
    <row r="92" spans="1:19">
      <c r="A92" s="7">
        <v>2009</v>
      </c>
      <c r="B92" s="123" t="s">
        <v>537</v>
      </c>
      <c r="C92" s="123" t="s">
        <v>538</v>
      </c>
      <c r="D92" s="123" t="s">
        <v>548</v>
      </c>
      <c r="E92" s="123" t="s">
        <v>33</v>
      </c>
      <c r="F92" s="7">
        <v>422.26804137800002</v>
      </c>
      <c r="G92" s="123" t="s">
        <v>532</v>
      </c>
      <c r="H92" s="7">
        <v>0.80230927900000004</v>
      </c>
      <c r="I92" s="7">
        <v>1.9</v>
      </c>
      <c r="J92" s="7">
        <v>0</v>
      </c>
      <c r="K92" s="7">
        <v>1.2668041E-2</v>
      </c>
      <c r="L92" s="7">
        <v>1.689072E-3</v>
      </c>
      <c r="M92" s="7">
        <v>0</v>
      </c>
      <c r="N92" s="7">
        <v>0.03</v>
      </c>
      <c r="O92" s="7">
        <v>4.0000000000000001E-3</v>
      </c>
      <c r="P92" s="7"/>
      <c r="Q92" s="7">
        <v>28</v>
      </c>
      <c r="R92" s="7">
        <v>265</v>
      </c>
      <c r="S92" s="189">
        <v>45625.593981481485</v>
      </c>
    </row>
    <row r="93" spans="1:19">
      <c r="A93" s="7">
        <v>2009</v>
      </c>
      <c r="B93" s="123" t="s">
        <v>537</v>
      </c>
      <c r="C93" s="123" t="s">
        <v>538</v>
      </c>
      <c r="D93" s="123" t="s">
        <v>548</v>
      </c>
      <c r="E93" s="123" t="s">
        <v>540</v>
      </c>
      <c r="F93" s="7">
        <v>3884.7543841090001</v>
      </c>
      <c r="G93" s="123" t="s">
        <v>532</v>
      </c>
      <c r="H93" s="7">
        <v>370.12968583200001</v>
      </c>
      <c r="I93" s="7">
        <v>95.277500000000003</v>
      </c>
      <c r="J93" s="7">
        <v>367.49776473700001</v>
      </c>
      <c r="K93" s="7">
        <v>3.8847543999999998E-2</v>
      </c>
      <c r="L93" s="7">
        <v>5.8271319999999996E-3</v>
      </c>
      <c r="M93" s="7">
        <v>94.6</v>
      </c>
      <c r="N93" s="7">
        <v>0.01</v>
      </c>
      <c r="O93" s="7">
        <v>1.5E-3</v>
      </c>
      <c r="P93" s="7">
        <v>1</v>
      </c>
      <c r="Q93" s="7">
        <v>28</v>
      </c>
      <c r="R93" s="7">
        <v>265</v>
      </c>
      <c r="S93" s="189">
        <v>45625.593981481485</v>
      </c>
    </row>
    <row r="94" spans="1:19">
      <c r="A94" s="7">
        <v>2009</v>
      </c>
      <c r="B94" s="123" t="s">
        <v>537</v>
      </c>
      <c r="C94" s="123" t="s">
        <v>538</v>
      </c>
      <c r="D94" s="123" t="s">
        <v>548</v>
      </c>
      <c r="E94" s="123" t="s">
        <v>531</v>
      </c>
      <c r="F94" s="7">
        <v>500.40462634300002</v>
      </c>
      <c r="G94" s="123" t="s">
        <v>532</v>
      </c>
      <c r="H94" s="7">
        <v>38.157353972999999</v>
      </c>
      <c r="I94" s="7">
        <v>76.253</v>
      </c>
      <c r="J94" s="7">
        <v>38.035755647999999</v>
      </c>
      <c r="K94" s="7">
        <v>1.5012140000000001E-3</v>
      </c>
      <c r="L94" s="7">
        <v>3.0024300000000001E-4</v>
      </c>
      <c r="M94" s="7">
        <v>76.010000000000005</v>
      </c>
      <c r="N94" s="7">
        <v>3.0000000000000001E-3</v>
      </c>
      <c r="O94" s="7">
        <v>5.9999999999999995E-4</v>
      </c>
      <c r="P94" s="7">
        <v>1</v>
      </c>
      <c r="Q94" s="7">
        <v>28</v>
      </c>
      <c r="R94" s="7">
        <v>265</v>
      </c>
      <c r="S94" s="189">
        <v>45625.593981481485</v>
      </c>
    </row>
    <row r="95" spans="1:19">
      <c r="A95" s="7">
        <v>2009</v>
      </c>
      <c r="B95" s="123" t="s">
        <v>537</v>
      </c>
      <c r="C95" s="123" t="s">
        <v>538</v>
      </c>
      <c r="D95" s="123" t="s">
        <v>548</v>
      </c>
      <c r="E95" s="123" t="s">
        <v>533</v>
      </c>
      <c r="F95" s="7">
        <v>936.00100799999996</v>
      </c>
      <c r="G95" s="123" t="s">
        <v>532</v>
      </c>
      <c r="H95" s="7">
        <v>68.833202127999996</v>
      </c>
      <c r="I95" s="7">
        <v>73.539666667000006</v>
      </c>
      <c r="J95" s="7">
        <v>68.605753883000006</v>
      </c>
      <c r="K95" s="7">
        <v>2.8080029999999999E-3</v>
      </c>
      <c r="L95" s="7">
        <v>5.6160100000000001E-4</v>
      </c>
      <c r="M95" s="7">
        <v>73.296666666999997</v>
      </c>
      <c r="N95" s="7">
        <v>3.0000000000000001E-3</v>
      </c>
      <c r="O95" s="7">
        <v>5.9999999999999995E-4</v>
      </c>
      <c r="P95" s="7">
        <v>1</v>
      </c>
      <c r="Q95" s="7">
        <v>28</v>
      </c>
      <c r="R95" s="7">
        <v>265</v>
      </c>
      <c r="S95" s="189">
        <v>45625.593981481485</v>
      </c>
    </row>
    <row r="96" spans="1:19">
      <c r="A96" s="7">
        <v>2009</v>
      </c>
      <c r="B96" s="123" t="s">
        <v>537</v>
      </c>
      <c r="C96" s="123" t="s">
        <v>538</v>
      </c>
      <c r="D96" s="123" t="s">
        <v>548</v>
      </c>
      <c r="E96" s="123" t="s">
        <v>160</v>
      </c>
      <c r="F96" s="7">
        <v>52.209395999999998</v>
      </c>
      <c r="G96" s="123" t="s">
        <v>532</v>
      </c>
      <c r="H96" s="7">
        <v>3.7399156640000002</v>
      </c>
      <c r="I96" s="7">
        <v>71.632999999999996</v>
      </c>
      <c r="J96" s="7">
        <v>3.7272287799999999</v>
      </c>
      <c r="K96" s="7">
        <v>1.5662799999999999E-4</v>
      </c>
      <c r="L96" s="7">
        <v>3.1325637600000001E-5</v>
      </c>
      <c r="M96" s="7">
        <v>71.39</v>
      </c>
      <c r="N96" s="7">
        <v>3.0000000000000001E-3</v>
      </c>
      <c r="O96" s="7">
        <v>5.9999999999999995E-4</v>
      </c>
      <c r="P96" s="7">
        <v>1</v>
      </c>
      <c r="Q96" s="7">
        <v>28</v>
      </c>
      <c r="R96" s="7">
        <v>265</v>
      </c>
      <c r="S96" s="189">
        <v>45625.593981481485</v>
      </c>
    </row>
    <row r="97" spans="1:19">
      <c r="A97" s="7">
        <v>2008</v>
      </c>
      <c r="B97" s="123" t="s">
        <v>537</v>
      </c>
      <c r="C97" s="123" t="s">
        <v>553</v>
      </c>
      <c r="D97" s="123" t="s">
        <v>554</v>
      </c>
      <c r="E97" s="123" t="s">
        <v>23</v>
      </c>
      <c r="F97" s="7">
        <v>0</v>
      </c>
      <c r="G97" s="123" t="s">
        <v>532</v>
      </c>
      <c r="H97" s="7">
        <v>0</v>
      </c>
      <c r="I97" s="7"/>
      <c r="J97" s="7">
        <v>0</v>
      </c>
      <c r="K97" s="7">
        <v>0</v>
      </c>
      <c r="L97" s="7">
        <v>0</v>
      </c>
      <c r="M97" s="7"/>
      <c r="N97" s="7"/>
      <c r="O97" s="7"/>
      <c r="P97" s="7"/>
      <c r="Q97" s="7">
        <v>28</v>
      </c>
      <c r="R97" s="7">
        <v>265</v>
      </c>
      <c r="S97" s="189">
        <v>45625.593981481485</v>
      </c>
    </row>
    <row r="98" spans="1:19">
      <c r="A98" s="7">
        <v>2008</v>
      </c>
      <c r="B98" s="123" t="s">
        <v>537</v>
      </c>
      <c r="C98" s="123" t="s">
        <v>553</v>
      </c>
      <c r="D98" s="123" t="s">
        <v>555</v>
      </c>
      <c r="E98" s="123" t="s">
        <v>23</v>
      </c>
      <c r="F98" s="7">
        <v>0</v>
      </c>
      <c r="G98" s="123" t="s">
        <v>532</v>
      </c>
      <c r="H98" s="7">
        <v>0</v>
      </c>
      <c r="I98" s="7"/>
      <c r="J98" s="7">
        <v>0</v>
      </c>
      <c r="K98" s="7">
        <v>0</v>
      </c>
      <c r="L98" s="7">
        <v>0</v>
      </c>
      <c r="M98" s="7"/>
      <c r="N98" s="7"/>
      <c r="O98" s="7"/>
      <c r="P98" s="7"/>
      <c r="Q98" s="7">
        <v>28</v>
      </c>
      <c r="R98" s="7">
        <v>265</v>
      </c>
      <c r="S98" s="189">
        <v>45625.593981481485</v>
      </c>
    </row>
    <row r="99" spans="1:19">
      <c r="A99" s="7">
        <v>2008</v>
      </c>
      <c r="B99" s="123" t="s">
        <v>537</v>
      </c>
      <c r="C99" s="123" t="s">
        <v>556</v>
      </c>
      <c r="D99" s="123" t="s">
        <v>557</v>
      </c>
      <c r="E99" s="123" t="s">
        <v>27</v>
      </c>
      <c r="F99" s="7">
        <v>0</v>
      </c>
      <c r="G99" s="123" t="s">
        <v>532</v>
      </c>
      <c r="H99" s="7">
        <v>0</v>
      </c>
      <c r="I99" s="7"/>
      <c r="J99" s="7">
        <v>0</v>
      </c>
      <c r="K99" s="7">
        <v>0</v>
      </c>
      <c r="L99" s="7">
        <v>0</v>
      </c>
      <c r="M99" s="7"/>
      <c r="N99" s="7"/>
      <c r="O99" s="7"/>
      <c r="P99" s="7"/>
      <c r="Q99" s="7">
        <v>28</v>
      </c>
      <c r="R99" s="7">
        <v>265</v>
      </c>
      <c r="S99" s="189">
        <v>45625.593981481485</v>
      </c>
    </row>
    <row r="100" spans="1:19">
      <c r="A100" s="7">
        <v>2008</v>
      </c>
      <c r="B100" s="123" t="s">
        <v>537</v>
      </c>
      <c r="C100" s="123" t="s">
        <v>538</v>
      </c>
      <c r="D100" s="123" t="s">
        <v>546</v>
      </c>
      <c r="E100" s="123" t="s">
        <v>33</v>
      </c>
      <c r="F100" s="7">
        <v>0</v>
      </c>
      <c r="G100" s="123" t="s">
        <v>532</v>
      </c>
      <c r="H100" s="7">
        <v>0</v>
      </c>
      <c r="I100" s="7"/>
      <c r="J100" s="7">
        <v>0</v>
      </c>
      <c r="K100" s="7">
        <v>0</v>
      </c>
      <c r="L100" s="7">
        <v>0</v>
      </c>
      <c r="M100" s="7"/>
      <c r="N100" s="7"/>
      <c r="O100" s="7"/>
      <c r="P100" s="7"/>
      <c r="Q100" s="7">
        <v>28</v>
      </c>
      <c r="R100" s="7">
        <v>265</v>
      </c>
      <c r="S100" s="189">
        <v>45625.593981481485</v>
      </c>
    </row>
    <row r="101" spans="1:19">
      <c r="A101" s="7">
        <v>2008</v>
      </c>
      <c r="B101" s="123" t="s">
        <v>537</v>
      </c>
      <c r="C101" s="123" t="s">
        <v>538</v>
      </c>
      <c r="D101" s="123" t="s">
        <v>548</v>
      </c>
      <c r="E101" s="123" t="s">
        <v>131</v>
      </c>
      <c r="F101" s="7">
        <v>0</v>
      </c>
      <c r="G101" s="123" t="s">
        <v>532</v>
      </c>
      <c r="H101" s="7">
        <v>0</v>
      </c>
      <c r="I101" s="7"/>
      <c r="J101" s="7">
        <v>0</v>
      </c>
      <c r="K101" s="7">
        <v>0</v>
      </c>
      <c r="L101" s="7">
        <v>0</v>
      </c>
      <c r="M101" s="7"/>
      <c r="N101" s="7"/>
      <c r="O101" s="7"/>
      <c r="P101" s="7"/>
      <c r="Q101" s="7">
        <v>28</v>
      </c>
      <c r="R101" s="7">
        <v>265</v>
      </c>
      <c r="S101" s="189">
        <v>45625.593981481485</v>
      </c>
    </row>
    <row r="102" spans="1:19">
      <c r="A102" s="7">
        <v>2008</v>
      </c>
      <c r="B102" s="123" t="s">
        <v>537</v>
      </c>
      <c r="C102" s="123" t="s">
        <v>553</v>
      </c>
      <c r="D102" s="123" t="s">
        <v>558</v>
      </c>
      <c r="E102" s="123" t="s">
        <v>25</v>
      </c>
      <c r="F102" s="7">
        <v>126.07082189400001</v>
      </c>
      <c r="G102" s="123" t="s">
        <v>532</v>
      </c>
      <c r="H102" s="7">
        <v>0.54623840400000001</v>
      </c>
      <c r="I102" s="7">
        <v>4.3327900570000004</v>
      </c>
      <c r="J102" s="7">
        <v>0.47644113300000002</v>
      </c>
      <c r="K102" s="7">
        <v>3.6508899999999997E-4</v>
      </c>
      <c r="L102" s="7">
        <v>2.2481000000000001E-4</v>
      </c>
      <c r="M102" s="7">
        <v>3.779154653</v>
      </c>
      <c r="N102" s="7">
        <v>2.895903E-3</v>
      </c>
      <c r="O102" s="7">
        <v>1.7832080000000001E-3</v>
      </c>
      <c r="P102" s="7">
        <v>1</v>
      </c>
      <c r="Q102" s="7">
        <v>28</v>
      </c>
      <c r="R102" s="7">
        <v>265</v>
      </c>
      <c r="S102" s="189">
        <v>45625.593981481485</v>
      </c>
    </row>
    <row r="103" spans="1:19">
      <c r="A103" s="7">
        <v>2008</v>
      </c>
      <c r="B103" s="123" t="s">
        <v>537</v>
      </c>
      <c r="C103" s="123" t="s">
        <v>553</v>
      </c>
      <c r="D103" s="123" t="s">
        <v>559</v>
      </c>
      <c r="E103" s="123" t="s">
        <v>25</v>
      </c>
      <c r="F103" s="7">
        <v>89.150899112999994</v>
      </c>
      <c r="G103" s="123" t="s">
        <v>532</v>
      </c>
      <c r="H103" s="7">
        <v>0.38627212900000002</v>
      </c>
      <c r="I103" s="7">
        <v>4.3327900570000004</v>
      </c>
      <c r="J103" s="7">
        <v>0.33691503499999997</v>
      </c>
      <c r="K103" s="7">
        <v>2.5817199999999998E-4</v>
      </c>
      <c r="L103" s="7">
        <v>1.58975E-4</v>
      </c>
      <c r="M103" s="7">
        <v>3.779154653</v>
      </c>
      <c r="N103" s="7">
        <v>2.895903E-3</v>
      </c>
      <c r="O103" s="7">
        <v>1.7832080000000001E-3</v>
      </c>
      <c r="P103" s="7">
        <v>1</v>
      </c>
      <c r="Q103" s="7">
        <v>28</v>
      </c>
      <c r="R103" s="7">
        <v>265</v>
      </c>
      <c r="S103" s="189">
        <v>45625.593981481485</v>
      </c>
    </row>
    <row r="104" spans="1:19">
      <c r="A104" s="7">
        <v>2008</v>
      </c>
      <c r="B104" s="123" t="s">
        <v>537</v>
      </c>
      <c r="C104" s="123" t="s">
        <v>553</v>
      </c>
      <c r="D104" s="123" t="s">
        <v>554</v>
      </c>
      <c r="E104" s="123" t="s">
        <v>25</v>
      </c>
      <c r="F104" s="7">
        <v>610.62403775400003</v>
      </c>
      <c r="G104" s="123" t="s">
        <v>532</v>
      </c>
      <c r="H104" s="7">
        <v>2.6457057590000002</v>
      </c>
      <c r="I104" s="7">
        <v>4.3327900570000004</v>
      </c>
      <c r="J104" s="7">
        <v>2.3076426730000001</v>
      </c>
      <c r="K104" s="7">
        <v>1.7683079999999999E-3</v>
      </c>
      <c r="L104" s="7">
        <v>1.08887E-3</v>
      </c>
      <c r="M104" s="7">
        <v>3.779154653</v>
      </c>
      <c r="N104" s="7">
        <v>2.895903E-3</v>
      </c>
      <c r="O104" s="7">
        <v>1.7832080000000001E-3</v>
      </c>
      <c r="P104" s="7">
        <v>1</v>
      </c>
      <c r="Q104" s="7">
        <v>28</v>
      </c>
      <c r="R104" s="7">
        <v>265</v>
      </c>
      <c r="S104" s="189">
        <v>45625.593981481485</v>
      </c>
    </row>
    <row r="105" spans="1:19">
      <c r="A105" s="7">
        <v>2008</v>
      </c>
      <c r="B105" s="123" t="s">
        <v>537</v>
      </c>
      <c r="C105" s="123" t="s">
        <v>553</v>
      </c>
      <c r="D105" s="123" t="s">
        <v>555</v>
      </c>
      <c r="E105" s="123" t="s">
        <v>25</v>
      </c>
      <c r="F105" s="7">
        <v>233.75270194399999</v>
      </c>
      <c r="G105" s="123" t="s">
        <v>532</v>
      </c>
      <c r="H105" s="7">
        <v>1.012801383</v>
      </c>
      <c r="I105" s="7">
        <v>4.3327900570000004</v>
      </c>
      <c r="J105" s="7">
        <v>0.88338761099999996</v>
      </c>
      <c r="K105" s="7">
        <v>6.7692499999999999E-4</v>
      </c>
      <c r="L105" s="7">
        <v>4.1682999999999998E-4</v>
      </c>
      <c r="M105" s="7">
        <v>3.779154653</v>
      </c>
      <c r="N105" s="7">
        <v>2.895903E-3</v>
      </c>
      <c r="O105" s="7">
        <v>1.7832080000000001E-3</v>
      </c>
      <c r="P105" s="7">
        <v>1</v>
      </c>
      <c r="Q105" s="7">
        <v>28</v>
      </c>
      <c r="R105" s="7">
        <v>265</v>
      </c>
      <c r="S105" s="189">
        <v>45625.593981481485</v>
      </c>
    </row>
    <row r="106" spans="1:19">
      <c r="A106" s="7">
        <v>2008</v>
      </c>
      <c r="B106" s="123" t="s">
        <v>537</v>
      </c>
      <c r="C106" s="123" t="s">
        <v>553</v>
      </c>
      <c r="D106" s="123" t="s">
        <v>560</v>
      </c>
      <c r="E106" s="123" t="s">
        <v>25</v>
      </c>
      <c r="F106" s="7">
        <v>447.00733008899999</v>
      </c>
      <c r="G106" s="123" t="s">
        <v>532</v>
      </c>
      <c r="H106" s="7">
        <v>1.9367889149999999</v>
      </c>
      <c r="I106" s="7">
        <v>4.3327900570000004</v>
      </c>
      <c r="J106" s="7">
        <v>1.6893098310000001</v>
      </c>
      <c r="K106" s="7">
        <v>1.2944899999999999E-3</v>
      </c>
      <c r="L106" s="7">
        <v>7.9710700000000002E-4</v>
      </c>
      <c r="M106" s="7">
        <v>3.779154653</v>
      </c>
      <c r="N106" s="7">
        <v>2.895903E-3</v>
      </c>
      <c r="O106" s="7">
        <v>1.7832080000000001E-3</v>
      </c>
      <c r="P106" s="7">
        <v>1</v>
      </c>
      <c r="Q106" s="7">
        <v>28</v>
      </c>
      <c r="R106" s="7">
        <v>265</v>
      </c>
      <c r="S106" s="189">
        <v>45625.593981481485</v>
      </c>
    </row>
    <row r="107" spans="1:19">
      <c r="A107" s="7">
        <v>2008</v>
      </c>
      <c r="B107" s="123" t="s">
        <v>537</v>
      </c>
      <c r="C107" s="123" t="s">
        <v>553</v>
      </c>
      <c r="D107" s="123" t="s">
        <v>561</v>
      </c>
      <c r="E107" s="123" t="s">
        <v>25</v>
      </c>
      <c r="F107" s="7">
        <v>71.548643686000005</v>
      </c>
      <c r="G107" s="123" t="s">
        <v>532</v>
      </c>
      <c r="H107" s="7">
        <v>0.31000525200000001</v>
      </c>
      <c r="I107" s="7">
        <v>4.3327900570000004</v>
      </c>
      <c r="J107" s="7">
        <v>0.27039339000000001</v>
      </c>
      <c r="K107" s="7">
        <v>2.0719799999999999E-4</v>
      </c>
      <c r="L107" s="7">
        <v>1.2758600000000001E-4</v>
      </c>
      <c r="M107" s="7">
        <v>3.779154653</v>
      </c>
      <c r="N107" s="7">
        <v>2.895903E-3</v>
      </c>
      <c r="O107" s="7">
        <v>1.7832080000000001E-3</v>
      </c>
      <c r="P107" s="7">
        <v>1</v>
      </c>
      <c r="Q107" s="7">
        <v>28</v>
      </c>
      <c r="R107" s="7">
        <v>265</v>
      </c>
      <c r="S107" s="189">
        <v>45625.593981481485</v>
      </c>
    </row>
    <row r="108" spans="1:19">
      <c r="A108" s="7">
        <v>2008</v>
      </c>
      <c r="B108" s="123" t="s">
        <v>537</v>
      </c>
      <c r="C108" s="123" t="s">
        <v>553</v>
      </c>
      <c r="D108" s="123" t="s">
        <v>558</v>
      </c>
      <c r="E108" s="123" t="s">
        <v>23</v>
      </c>
      <c r="F108" s="7">
        <v>14.503462638</v>
      </c>
      <c r="G108" s="123" t="s">
        <v>532</v>
      </c>
      <c r="H108" s="7">
        <v>1.1464769E-2</v>
      </c>
      <c r="I108" s="7">
        <v>0.79048498</v>
      </c>
      <c r="J108" s="7">
        <v>0</v>
      </c>
      <c r="K108" s="7">
        <v>1.506E-4</v>
      </c>
      <c r="L108" s="7">
        <v>2.73508619E-5</v>
      </c>
      <c r="M108" s="7">
        <v>0</v>
      </c>
      <c r="N108" s="7">
        <v>1.0383705E-2</v>
      </c>
      <c r="O108" s="7">
        <v>1.885816E-3</v>
      </c>
      <c r="P108" s="7"/>
      <c r="Q108" s="7">
        <v>28</v>
      </c>
      <c r="R108" s="7">
        <v>265</v>
      </c>
      <c r="S108" s="189">
        <v>45625.593981481485</v>
      </c>
    </row>
    <row r="109" spans="1:19">
      <c r="A109" s="7">
        <v>2008</v>
      </c>
      <c r="B109" s="123" t="s">
        <v>537</v>
      </c>
      <c r="C109" s="123" t="s">
        <v>553</v>
      </c>
      <c r="D109" s="123" t="s">
        <v>559</v>
      </c>
      <c r="E109" s="123" t="s">
        <v>23</v>
      </c>
      <c r="F109" s="7">
        <v>20.541165819</v>
      </c>
      <c r="G109" s="123" t="s">
        <v>532</v>
      </c>
      <c r="H109" s="7">
        <v>1.6237483E-2</v>
      </c>
      <c r="I109" s="7">
        <v>0.79048498</v>
      </c>
      <c r="J109" s="7">
        <v>0</v>
      </c>
      <c r="K109" s="7">
        <v>2.1329300000000001E-4</v>
      </c>
      <c r="L109" s="7">
        <v>3.8736859159999997E-5</v>
      </c>
      <c r="M109" s="7">
        <v>0</v>
      </c>
      <c r="N109" s="7">
        <v>1.0383705E-2</v>
      </c>
      <c r="O109" s="7">
        <v>1.885816E-3</v>
      </c>
      <c r="P109" s="7"/>
      <c r="Q109" s="7">
        <v>28</v>
      </c>
      <c r="R109" s="7">
        <v>265</v>
      </c>
      <c r="S109" s="189">
        <v>45625.593981481485</v>
      </c>
    </row>
    <row r="110" spans="1:19">
      <c r="A110" s="7">
        <v>2008</v>
      </c>
      <c r="B110" s="123" t="s">
        <v>537</v>
      </c>
      <c r="C110" s="123" t="s">
        <v>553</v>
      </c>
      <c r="D110" s="123" t="s">
        <v>560</v>
      </c>
      <c r="E110" s="123" t="s">
        <v>23</v>
      </c>
      <c r="F110" s="7">
        <v>629.36405835000005</v>
      </c>
      <c r="G110" s="123" t="s">
        <v>532</v>
      </c>
      <c r="H110" s="7">
        <v>0.49750283499999998</v>
      </c>
      <c r="I110" s="7">
        <v>0.79048498</v>
      </c>
      <c r="J110" s="7">
        <v>0</v>
      </c>
      <c r="K110" s="7">
        <v>6.5351309999999996E-3</v>
      </c>
      <c r="L110" s="7">
        <v>1.1868650000000001E-3</v>
      </c>
      <c r="M110" s="7">
        <v>0</v>
      </c>
      <c r="N110" s="7">
        <v>1.0383705E-2</v>
      </c>
      <c r="O110" s="7">
        <v>1.885816E-3</v>
      </c>
      <c r="P110" s="7"/>
      <c r="Q110" s="7">
        <v>28</v>
      </c>
      <c r="R110" s="7">
        <v>265</v>
      </c>
      <c r="S110" s="189">
        <v>45625.593981481485</v>
      </c>
    </row>
    <row r="111" spans="1:19">
      <c r="A111" s="7">
        <v>2008</v>
      </c>
      <c r="B111" s="123" t="s">
        <v>537</v>
      </c>
      <c r="C111" s="123" t="s">
        <v>553</v>
      </c>
      <c r="D111" s="123" t="s">
        <v>561</v>
      </c>
      <c r="E111" s="123" t="s">
        <v>23</v>
      </c>
      <c r="F111" s="7">
        <v>83.964252209999998</v>
      </c>
      <c r="G111" s="123" t="s">
        <v>532</v>
      </c>
      <c r="H111" s="7">
        <v>6.6372479999999998E-2</v>
      </c>
      <c r="I111" s="7">
        <v>0.79048498</v>
      </c>
      <c r="J111" s="7">
        <v>0</v>
      </c>
      <c r="K111" s="7">
        <v>8.7186000000000002E-4</v>
      </c>
      <c r="L111" s="7">
        <v>1.5834099999999999E-4</v>
      </c>
      <c r="M111" s="7">
        <v>0</v>
      </c>
      <c r="N111" s="7">
        <v>1.0383705E-2</v>
      </c>
      <c r="O111" s="7">
        <v>1.885816E-3</v>
      </c>
      <c r="P111" s="7"/>
      <c r="Q111" s="7">
        <v>28</v>
      </c>
      <c r="R111" s="7">
        <v>265</v>
      </c>
      <c r="S111" s="189">
        <v>45625.593981481485</v>
      </c>
    </row>
    <row r="112" spans="1:19">
      <c r="A112" s="7">
        <v>2008</v>
      </c>
      <c r="B112" s="123" t="s">
        <v>537</v>
      </c>
      <c r="C112" s="123" t="s">
        <v>538</v>
      </c>
      <c r="D112" s="123" t="s">
        <v>542</v>
      </c>
      <c r="E112" s="123" t="s">
        <v>27</v>
      </c>
      <c r="F112" s="7">
        <v>57.983355777</v>
      </c>
      <c r="G112" s="123" t="s">
        <v>532</v>
      </c>
      <c r="H112" s="7">
        <v>3.1600930000000001E-3</v>
      </c>
      <c r="I112" s="7">
        <v>5.45E-2</v>
      </c>
      <c r="J112" s="7">
        <v>0</v>
      </c>
      <c r="K112" s="7">
        <v>5.7983355780000001E-5</v>
      </c>
      <c r="L112" s="7">
        <v>5.7983355780000001E-6</v>
      </c>
      <c r="M112" s="7">
        <v>0</v>
      </c>
      <c r="N112" s="7">
        <v>1E-3</v>
      </c>
      <c r="O112" s="7">
        <v>1E-4</v>
      </c>
      <c r="P112" s="7"/>
      <c r="Q112" s="7">
        <v>28</v>
      </c>
      <c r="R112" s="7">
        <v>265</v>
      </c>
      <c r="S112" s="189">
        <v>45625.593981481485</v>
      </c>
    </row>
    <row r="113" spans="1:19">
      <c r="A113" s="7">
        <v>2008</v>
      </c>
      <c r="B113" s="123" t="s">
        <v>537</v>
      </c>
      <c r="C113" s="123" t="s">
        <v>562</v>
      </c>
      <c r="D113" s="123" t="s">
        <v>563</v>
      </c>
      <c r="E113" s="123" t="s">
        <v>27</v>
      </c>
      <c r="F113" s="7">
        <v>155.56119626500001</v>
      </c>
      <c r="G113" s="123" t="s">
        <v>532</v>
      </c>
      <c r="H113" s="7">
        <v>2.5900939000000001E-2</v>
      </c>
      <c r="I113" s="7">
        <v>0.16650000000000001</v>
      </c>
      <c r="J113" s="7">
        <v>0</v>
      </c>
      <c r="K113" s="7">
        <v>7.7780600000000003E-4</v>
      </c>
      <c r="L113" s="7">
        <v>1.5556119629999999E-5</v>
      </c>
      <c r="M113" s="7">
        <v>0</v>
      </c>
      <c r="N113" s="7">
        <v>5.0000000000000001E-3</v>
      </c>
      <c r="O113" s="7">
        <v>1E-4</v>
      </c>
      <c r="P113" s="7"/>
      <c r="Q113" s="7">
        <v>28</v>
      </c>
      <c r="R113" s="7">
        <v>265</v>
      </c>
      <c r="S113" s="189">
        <v>45625.593981481485</v>
      </c>
    </row>
    <row r="114" spans="1:19">
      <c r="A114" s="7">
        <v>2008</v>
      </c>
      <c r="B114" s="123" t="s">
        <v>537</v>
      </c>
      <c r="C114" s="123" t="s">
        <v>556</v>
      </c>
      <c r="D114" s="123" t="s">
        <v>557</v>
      </c>
      <c r="E114" s="123" t="s">
        <v>33</v>
      </c>
      <c r="F114" s="7">
        <v>471.48824199000001</v>
      </c>
      <c r="G114" s="123" t="s">
        <v>532</v>
      </c>
      <c r="H114" s="7">
        <v>4.4602787690000003</v>
      </c>
      <c r="I114" s="7">
        <v>9.4600000000000009</v>
      </c>
      <c r="J114" s="7">
        <v>0</v>
      </c>
      <c r="K114" s="7">
        <v>0.14144647299999999</v>
      </c>
      <c r="L114" s="7">
        <v>1.8859530000000001E-3</v>
      </c>
      <c r="M114" s="7">
        <v>0</v>
      </c>
      <c r="N114" s="7">
        <v>0.3</v>
      </c>
      <c r="O114" s="7">
        <v>4.0000000000000001E-3</v>
      </c>
      <c r="P114" s="7"/>
      <c r="Q114" s="7">
        <v>28</v>
      </c>
      <c r="R114" s="7">
        <v>265</v>
      </c>
      <c r="S114" s="189">
        <v>45625.593981481485</v>
      </c>
    </row>
    <row r="115" spans="1:19">
      <c r="A115" s="7">
        <v>2008</v>
      </c>
      <c r="B115" s="123" t="s">
        <v>537</v>
      </c>
      <c r="C115" s="123" t="s">
        <v>538</v>
      </c>
      <c r="D115" s="123" t="s">
        <v>542</v>
      </c>
      <c r="E115" s="123" t="s">
        <v>33</v>
      </c>
      <c r="F115" s="7">
        <v>1679.136185176</v>
      </c>
      <c r="G115" s="123" t="s">
        <v>532</v>
      </c>
      <c r="H115" s="7">
        <v>3.1903587519999999</v>
      </c>
      <c r="I115" s="7">
        <v>1.9</v>
      </c>
      <c r="J115" s="7">
        <v>0</v>
      </c>
      <c r="K115" s="7">
        <v>5.0374085999999998E-2</v>
      </c>
      <c r="L115" s="7">
        <v>6.716545E-3</v>
      </c>
      <c r="M115" s="7">
        <v>0</v>
      </c>
      <c r="N115" s="7">
        <v>0.03</v>
      </c>
      <c r="O115" s="7">
        <v>4.0000000000000001E-3</v>
      </c>
      <c r="P115" s="7"/>
      <c r="Q115" s="7">
        <v>28</v>
      </c>
      <c r="R115" s="7">
        <v>265</v>
      </c>
      <c r="S115" s="189">
        <v>45625.593981481485</v>
      </c>
    </row>
    <row r="116" spans="1:19">
      <c r="A116" s="7">
        <v>2008</v>
      </c>
      <c r="B116" s="123" t="s">
        <v>537</v>
      </c>
      <c r="C116" s="123" t="s">
        <v>538</v>
      </c>
      <c r="D116" s="123" t="s">
        <v>548</v>
      </c>
      <c r="E116" s="123" t="s">
        <v>33</v>
      </c>
      <c r="F116" s="7">
        <v>401.450342476</v>
      </c>
      <c r="G116" s="123" t="s">
        <v>532</v>
      </c>
      <c r="H116" s="7">
        <v>0.76275565099999998</v>
      </c>
      <c r="I116" s="7">
        <v>1.9</v>
      </c>
      <c r="J116" s="7">
        <v>0</v>
      </c>
      <c r="K116" s="7">
        <v>1.204351E-2</v>
      </c>
      <c r="L116" s="7">
        <v>1.605801E-3</v>
      </c>
      <c r="M116" s="7">
        <v>0</v>
      </c>
      <c r="N116" s="7">
        <v>0.03</v>
      </c>
      <c r="O116" s="7">
        <v>4.0000000000000001E-3</v>
      </c>
      <c r="P116" s="7"/>
      <c r="Q116" s="7">
        <v>28</v>
      </c>
      <c r="R116" s="7">
        <v>265</v>
      </c>
      <c r="S116" s="189">
        <v>45625.593981481485</v>
      </c>
    </row>
    <row r="117" spans="1:19">
      <c r="A117" s="7">
        <v>2008</v>
      </c>
      <c r="B117" s="123" t="s">
        <v>537</v>
      </c>
      <c r="C117" s="123" t="s">
        <v>538</v>
      </c>
      <c r="D117" s="123" t="s">
        <v>544</v>
      </c>
      <c r="E117" s="123" t="s">
        <v>33</v>
      </c>
      <c r="F117" s="7">
        <v>3688.9504228649998</v>
      </c>
      <c r="G117" s="123" t="s">
        <v>532</v>
      </c>
      <c r="H117" s="7">
        <v>7.009005803</v>
      </c>
      <c r="I117" s="7">
        <v>1.9</v>
      </c>
      <c r="J117" s="7">
        <v>0</v>
      </c>
      <c r="K117" s="7">
        <v>0.110668513</v>
      </c>
      <c r="L117" s="7">
        <v>1.4755802E-2</v>
      </c>
      <c r="M117" s="7">
        <v>0</v>
      </c>
      <c r="N117" s="7">
        <v>0.03</v>
      </c>
      <c r="O117" s="7">
        <v>4.0000000000000001E-3</v>
      </c>
      <c r="P117" s="7"/>
      <c r="Q117" s="7">
        <v>28</v>
      </c>
      <c r="R117" s="7">
        <v>265</v>
      </c>
      <c r="S117" s="189">
        <v>45625.593981481485</v>
      </c>
    </row>
    <row r="118" spans="1:19">
      <c r="A118" s="7">
        <v>2008</v>
      </c>
      <c r="B118" s="123" t="s">
        <v>537</v>
      </c>
      <c r="C118" s="123" t="s">
        <v>564</v>
      </c>
      <c r="D118" s="123" t="s">
        <v>180</v>
      </c>
      <c r="E118" s="123" t="s">
        <v>33</v>
      </c>
      <c r="F118" s="7">
        <v>855.22791200300003</v>
      </c>
      <c r="G118" s="123" t="s">
        <v>532</v>
      </c>
      <c r="H118" s="7">
        <v>8.0904560480000001</v>
      </c>
      <c r="I118" s="7">
        <v>9.4600000000000009</v>
      </c>
      <c r="J118" s="7">
        <v>0</v>
      </c>
      <c r="K118" s="7">
        <v>0.25656837399999999</v>
      </c>
      <c r="L118" s="7">
        <v>3.4209119999999999E-3</v>
      </c>
      <c r="M118" s="7">
        <v>0</v>
      </c>
      <c r="N118" s="7">
        <v>0.3</v>
      </c>
      <c r="O118" s="7">
        <v>4.0000000000000001E-3</v>
      </c>
      <c r="P118" s="7"/>
      <c r="Q118" s="7">
        <v>28</v>
      </c>
      <c r="R118" s="7">
        <v>265</v>
      </c>
      <c r="S118" s="189">
        <v>45625.593981481485</v>
      </c>
    </row>
    <row r="119" spans="1:19">
      <c r="A119" s="7">
        <v>2011</v>
      </c>
      <c r="B119" s="123" t="s">
        <v>537</v>
      </c>
      <c r="C119" s="123" t="s">
        <v>538</v>
      </c>
      <c r="D119" s="123" t="s">
        <v>539</v>
      </c>
      <c r="E119" s="123" t="s">
        <v>540</v>
      </c>
      <c r="F119" s="7">
        <v>2.5957617650000002</v>
      </c>
      <c r="G119" s="123" t="s">
        <v>532</v>
      </c>
      <c r="H119" s="7">
        <v>0.24731769200000001</v>
      </c>
      <c r="I119" s="7">
        <v>95.277500000000003</v>
      </c>
      <c r="J119" s="7">
        <v>0.24555906299999999</v>
      </c>
      <c r="K119" s="7">
        <v>2.5957617649999999E-5</v>
      </c>
      <c r="L119" s="7">
        <v>3.8936426469999997E-6</v>
      </c>
      <c r="M119" s="7">
        <v>94.6</v>
      </c>
      <c r="N119" s="7">
        <v>0.01</v>
      </c>
      <c r="O119" s="7">
        <v>1.5E-3</v>
      </c>
      <c r="P119" s="7">
        <v>1</v>
      </c>
      <c r="Q119" s="7">
        <v>28</v>
      </c>
      <c r="R119" s="7">
        <v>265</v>
      </c>
      <c r="S119" s="189">
        <v>45625.593981481485</v>
      </c>
    </row>
    <row r="120" spans="1:19">
      <c r="A120" s="7">
        <v>2011</v>
      </c>
      <c r="B120" s="123" t="s">
        <v>537</v>
      </c>
      <c r="C120" s="123" t="s">
        <v>538</v>
      </c>
      <c r="D120" s="123" t="s">
        <v>539</v>
      </c>
      <c r="E120" s="123" t="s">
        <v>531</v>
      </c>
      <c r="F120" s="7">
        <v>33.581063579000002</v>
      </c>
      <c r="G120" s="123" t="s">
        <v>532</v>
      </c>
      <c r="H120" s="7">
        <v>2.5606568410000001</v>
      </c>
      <c r="I120" s="7">
        <v>76.253</v>
      </c>
      <c r="J120" s="7">
        <v>2.552496643</v>
      </c>
      <c r="K120" s="7">
        <v>1.0074299999999999E-4</v>
      </c>
      <c r="L120" s="7">
        <v>2.014863815E-5</v>
      </c>
      <c r="M120" s="7">
        <v>76.010000000000005</v>
      </c>
      <c r="N120" s="7">
        <v>3.0000000000000001E-3</v>
      </c>
      <c r="O120" s="7">
        <v>5.9999999999999995E-4</v>
      </c>
      <c r="P120" s="7">
        <v>1</v>
      </c>
      <c r="Q120" s="7">
        <v>28</v>
      </c>
      <c r="R120" s="7">
        <v>265</v>
      </c>
      <c r="S120" s="189">
        <v>45625.593981481485</v>
      </c>
    </row>
    <row r="121" spans="1:19">
      <c r="A121" s="7">
        <v>2011</v>
      </c>
      <c r="B121" s="123" t="s">
        <v>537</v>
      </c>
      <c r="C121" s="123" t="s">
        <v>538</v>
      </c>
      <c r="D121" s="123" t="s">
        <v>539</v>
      </c>
      <c r="E121" s="123" t="s">
        <v>533</v>
      </c>
      <c r="F121" s="7">
        <v>861.68530799999996</v>
      </c>
      <c r="G121" s="123" t="s">
        <v>532</v>
      </c>
      <c r="H121" s="7">
        <v>63.368050322000002</v>
      </c>
      <c r="I121" s="7">
        <v>73.539666667000006</v>
      </c>
      <c r="J121" s="7">
        <v>63.158660791999999</v>
      </c>
      <c r="K121" s="7">
        <v>2.5850560000000001E-3</v>
      </c>
      <c r="L121" s="7">
        <v>5.1701099999999995E-4</v>
      </c>
      <c r="M121" s="7">
        <v>73.296666666999997</v>
      </c>
      <c r="N121" s="7">
        <v>3.0000000000000001E-3</v>
      </c>
      <c r="O121" s="7">
        <v>5.9999999999999995E-4</v>
      </c>
      <c r="P121" s="7">
        <v>1</v>
      </c>
      <c r="Q121" s="7">
        <v>28</v>
      </c>
      <c r="R121" s="7">
        <v>265</v>
      </c>
      <c r="S121" s="189">
        <v>45625.593981481485</v>
      </c>
    </row>
    <row r="122" spans="1:19">
      <c r="A122" s="7">
        <v>2011</v>
      </c>
      <c r="B122" s="123" t="s">
        <v>537</v>
      </c>
      <c r="C122" s="123" t="s">
        <v>538</v>
      </c>
      <c r="D122" s="123" t="s">
        <v>539</v>
      </c>
      <c r="E122" s="123" t="s">
        <v>160</v>
      </c>
      <c r="F122" s="7">
        <v>5.7359159999999996</v>
      </c>
      <c r="G122" s="123" t="s">
        <v>532</v>
      </c>
      <c r="H122" s="7">
        <v>0.41088087099999998</v>
      </c>
      <c r="I122" s="7">
        <v>71.632999999999996</v>
      </c>
      <c r="J122" s="7">
        <v>0.409487043</v>
      </c>
      <c r="K122" s="7">
        <v>1.7207747999999999E-5</v>
      </c>
      <c r="L122" s="7">
        <v>3.4415495999999999E-6</v>
      </c>
      <c r="M122" s="7">
        <v>71.39</v>
      </c>
      <c r="N122" s="7">
        <v>3.0000000000000001E-3</v>
      </c>
      <c r="O122" s="7">
        <v>5.9999999999999995E-4</v>
      </c>
      <c r="P122" s="7">
        <v>1</v>
      </c>
      <c r="Q122" s="7">
        <v>28</v>
      </c>
      <c r="R122" s="7">
        <v>265</v>
      </c>
      <c r="S122" s="189">
        <v>45625.593981481485</v>
      </c>
    </row>
    <row r="123" spans="1:19">
      <c r="A123" s="7">
        <v>2011</v>
      </c>
      <c r="B123" s="123" t="s">
        <v>537</v>
      </c>
      <c r="C123" s="123" t="s">
        <v>538</v>
      </c>
      <c r="D123" s="123" t="s">
        <v>539</v>
      </c>
      <c r="E123" s="123" t="s">
        <v>163</v>
      </c>
      <c r="F123" s="7">
        <v>13.56917329</v>
      </c>
      <c r="G123" s="123" t="s">
        <v>532</v>
      </c>
      <c r="H123" s="7">
        <v>0.864960167</v>
      </c>
      <c r="I123" s="7">
        <v>63.744500000000002</v>
      </c>
      <c r="J123" s="7">
        <v>0.86422064700000001</v>
      </c>
      <c r="K123" s="7">
        <v>1.356917329E-5</v>
      </c>
      <c r="L123" s="7">
        <v>1.3569173289999999E-6</v>
      </c>
      <c r="M123" s="7">
        <v>63.69</v>
      </c>
      <c r="N123" s="7">
        <v>1E-3</v>
      </c>
      <c r="O123" s="7">
        <v>1E-4</v>
      </c>
      <c r="P123" s="7">
        <v>1</v>
      </c>
      <c r="Q123" s="7">
        <v>28</v>
      </c>
      <c r="R123" s="7">
        <v>265</v>
      </c>
      <c r="S123" s="189">
        <v>45625.593981481485</v>
      </c>
    </row>
    <row r="124" spans="1:19">
      <c r="A124" s="7">
        <v>2011</v>
      </c>
      <c r="B124" s="123" t="s">
        <v>537</v>
      </c>
      <c r="C124" s="123" t="s">
        <v>538</v>
      </c>
      <c r="D124" s="123" t="s">
        <v>539</v>
      </c>
      <c r="E124" s="123" t="s">
        <v>535</v>
      </c>
      <c r="F124" s="7">
        <v>506.27190296200001</v>
      </c>
      <c r="G124" s="123" t="s">
        <v>532</v>
      </c>
      <c r="H124" s="7">
        <v>28.908023484000001</v>
      </c>
      <c r="I124" s="7">
        <v>57.099798180999997</v>
      </c>
      <c r="J124" s="7">
        <v>28.880431665</v>
      </c>
      <c r="K124" s="7">
        <v>5.0627199999999999E-4</v>
      </c>
      <c r="L124" s="7">
        <v>5.0627190300000003E-5</v>
      </c>
      <c r="M124" s="7">
        <v>57.045298181</v>
      </c>
      <c r="N124" s="7">
        <v>1E-3</v>
      </c>
      <c r="O124" s="7">
        <v>1E-4</v>
      </c>
      <c r="P124" s="7">
        <v>1</v>
      </c>
      <c r="Q124" s="7">
        <v>28</v>
      </c>
      <c r="R124" s="7">
        <v>265</v>
      </c>
      <c r="S124" s="189">
        <v>45625.593981481485</v>
      </c>
    </row>
    <row r="125" spans="1:19">
      <c r="A125" s="7">
        <v>2011</v>
      </c>
      <c r="B125" s="123" t="s">
        <v>537</v>
      </c>
      <c r="C125" s="123" t="s">
        <v>538</v>
      </c>
      <c r="D125" s="123" t="s">
        <v>539</v>
      </c>
      <c r="E125" s="123" t="s">
        <v>541</v>
      </c>
      <c r="F125" s="7">
        <v>0</v>
      </c>
      <c r="G125" s="123" t="s">
        <v>532</v>
      </c>
      <c r="H125" s="7">
        <v>0</v>
      </c>
      <c r="I125" s="7"/>
      <c r="J125" s="7">
        <v>0</v>
      </c>
      <c r="K125" s="7">
        <v>0</v>
      </c>
      <c r="L125" s="7">
        <v>0</v>
      </c>
      <c r="M125" s="7"/>
      <c r="N125" s="7"/>
      <c r="O125" s="7"/>
      <c r="P125" s="7">
        <v>1</v>
      </c>
      <c r="Q125" s="7">
        <v>28</v>
      </c>
      <c r="R125" s="7">
        <v>265</v>
      </c>
      <c r="S125" s="189">
        <v>45625.593981481485</v>
      </c>
    </row>
    <row r="126" spans="1:19">
      <c r="A126" s="7">
        <v>2011</v>
      </c>
      <c r="B126" s="123" t="s">
        <v>537</v>
      </c>
      <c r="C126" s="123" t="s">
        <v>538</v>
      </c>
      <c r="D126" s="123" t="s">
        <v>542</v>
      </c>
      <c r="E126" s="123" t="s">
        <v>27</v>
      </c>
      <c r="F126" s="7">
        <v>218.96956432100001</v>
      </c>
      <c r="G126" s="123" t="s">
        <v>532</v>
      </c>
      <c r="H126" s="7">
        <v>1.1933841000000001E-2</v>
      </c>
      <c r="I126" s="7">
        <v>5.45E-2</v>
      </c>
      <c r="J126" s="7">
        <v>0</v>
      </c>
      <c r="K126" s="7">
        <v>2.1897E-4</v>
      </c>
      <c r="L126" s="7">
        <v>2.1896956429999999E-5</v>
      </c>
      <c r="M126" s="7">
        <v>0</v>
      </c>
      <c r="N126" s="7">
        <v>1E-3</v>
      </c>
      <c r="O126" s="7">
        <v>1E-4</v>
      </c>
      <c r="P126" s="7"/>
      <c r="Q126" s="7">
        <v>28</v>
      </c>
      <c r="R126" s="7">
        <v>265</v>
      </c>
      <c r="S126" s="189">
        <v>45625.593981481485</v>
      </c>
    </row>
    <row r="127" spans="1:19">
      <c r="A127" s="7">
        <v>2011</v>
      </c>
      <c r="B127" s="123" t="s">
        <v>537</v>
      </c>
      <c r="C127" s="123" t="s">
        <v>538</v>
      </c>
      <c r="D127" s="123" t="s">
        <v>542</v>
      </c>
      <c r="E127" s="123" t="s">
        <v>33</v>
      </c>
      <c r="F127" s="7">
        <v>1189.6999970700001</v>
      </c>
      <c r="G127" s="123" t="s">
        <v>532</v>
      </c>
      <c r="H127" s="7">
        <v>2.2604299939999999</v>
      </c>
      <c r="I127" s="7">
        <v>1.9</v>
      </c>
      <c r="J127" s="7">
        <v>0</v>
      </c>
      <c r="K127" s="7">
        <v>3.5691000000000001E-2</v>
      </c>
      <c r="L127" s="7">
        <v>4.7587999999999997E-3</v>
      </c>
      <c r="M127" s="7">
        <v>0</v>
      </c>
      <c r="N127" s="7">
        <v>0.03</v>
      </c>
      <c r="O127" s="7">
        <v>4.0000000000000001E-3</v>
      </c>
      <c r="P127" s="7"/>
      <c r="Q127" s="7">
        <v>28</v>
      </c>
      <c r="R127" s="7">
        <v>265</v>
      </c>
      <c r="S127" s="189">
        <v>45625.593981481485</v>
      </c>
    </row>
    <row r="128" spans="1:19">
      <c r="A128" s="7">
        <v>2011</v>
      </c>
      <c r="B128" s="123" t="s">
        <v>537</v>
      </c>
      <c r="C128" s="123" t="s">
        <v>538</v>
      </c>
      <c r="D128" s="123" t="s">
        <v>542</v>
      </c>
      <c r="E128" s="123" t="s">
        <v>540</v>
      </c>
      <c r="F128" s="7">
        <v>737.51551899100002</v>
      </c>
      <c r="G128" s="123" t="s">
        <v>532</v>
      </c>
      <c r="H128" s="7">
        <v>70.268634860999995</v>
      </c>
      <c r="I128" s="7">
        <v>95.277500000000003</v>
      </c>
      <c r="J128" s="7">
        <v>69.768968096999998</v>
      </c>
      <c r="K128" s="7">
        <v>7.3751550000000004E-3</v>
      </c>
      <c r="L128" s="7">
        <v>1.1062730000000001E-3</v>
      </c>
      <c r="M128" s="7">
        <v>94.6</v>
      </c>
      <c r="N128" s="7">
        <v>0.01</v>
      </c>
      <c r="O128" s="7">
        <v>1.5E-3</v>
      </c>
      <c r="P128" s="7">
        <v>1</v>
      </c>
      <c r="Q128" s="7">
        <v>28</v>
      </c>
      <c r="R128" s="7">
        <v>265</v>
      </c>
      <c r="S128" s="189">
        <v>45625.593981481485</v>
      </c>
    </row>
    <row r="129" spans="1:19">
      <c r="A129" s="7">
        <v>2011</v>
      </c>
      <c r="B129" s="123" t="s">
        <v>537</v>
      </c>
      <c r="C129" s="123" t="s">
        <v>538</v>
      </c>
      <c r="D129" s="123" t="s">
        <v>542</v>
      </c>
      <c r="E129" s="123" t="s">
        <v>531</v>
      </c>
      <c r="F129" s="7">
        <v>625.15905969200003</v>
      </c>
      <c r="G129" s="123" t="s">
        <v>532</v>
      </c>
      <c r="H129" s="7">
        <v>47.670253778999999</v>
      </c>
      <c r="I129" s="7">
        <v>76.253</v>
      </c>
      <c r="J129" s="7">
        <v>47.518340127000002</v>
      </c>
      <c r="K129" s="7">
        <v>1.875477E-3</v>
      </c>
      <c r="L129" s="7">
        <v>3.7509499999999999E-4</v>
      </c>
      <c r="M129" s="7">
        <v>76.010000000000005</v>
      </c>
      <c r="N129" s="7">
        <v>3.0000000000000001E-3</v>
      </c>
      <c r="O129" s="7">
        <v>5.9999999999999995E-4</v>
      </c>
      <c r="P129" s="7">
        <v>1</v>
      </c>
      <c r="Q129" s="7">
        <v>28</v>
      </c>
      <c r="R129" s="7">
        <v>265</v>
      </c>
      <c r="S129" s="189">
        <v>45625.593981481485</v>
      </c>
    </row>
    <row r="130" spans="1:19">
      <c r="A130" s="7">
        <v>2011</v>
      </c>
      <c r="B130" s="123" t="s">
        <v>537</v>
      </c>
      <c r="C130" s="123" t="s">
        <v>538</v>
      </c>
      <c r="D130" s="123" t="s">
        <v>542</v>
      </c>
      <c r="E130" s="123" t="s">
        <v>533</v>
      </c>
      <c r="F130" s="7">
        <v>389.28866399999998</v>
      </c>
      <c r="G130" s="123" t="s">
        <v>532</v>
      </c>
      <c r="H130" s="7">
        <v>28.628158588000002</v>
      </c>
      <c r="I130" s="7">
        <v>73.539666667000006</v>
      </c>
      <c r="J130" s="7">
        <v>28.533561442</v>
      </c>
      <c r="K130" s="7">
        <v>1.167866E-3</v>
      </c>
      <c r="L130" s="7">
        <v>2.3357299999999999E-4</v>
      </c>
      <c r="M130" s="7">
        <v>73.296666666999997</v>
      </c>
      <c r="N130" s="7">
        <v>3.0000000000000001E-3</v>
      </c>
      <c r="O130" s="7">
        <v>5.9999999999999995E-4</v>
      </c>
      <c r="P130" s="7">
        <v>1</v>
      </c>
      <c r="Q130" s="7">
        <v>28</v>
      </c>
      <c r="R130" s="7">
        <v>265</v>
      </c>
      <c r="S130" s="189">
        <v>45625.593981481485</v>
      </c>
    </row>
    <row r="131" spans="1:19">
      <c r="A131" s="7">
        <v>2011</v>
      </c>
      <c r="B131" s="123" t="s">
        <v>537</v>
      </c>
      <c r="C131" s="123" t="s">
        <v>538</v>
      </c>
      <c r="D131" s="123" t="s">
        <v>542</v>
      </c>
      <c r="E131" s="123" t="s">
        <v>160</v>
      </c>
      <c r="F131" s="7">
        <v>35.169119999999999</v>
      </c>
      <c r="G131" s="123" t="s">
        <v>532</v>
      </c>
      <c r="H131" s="7">
        <v>2.5192695729999999</v>
      </c>
      <c r="I131" s="7">
        <v>71.632999999999996</v>
      </c>
      <c r="J131" s="7">
        <v>2.510723477</v>
      </c>
      <c r="K131" s="7">
        <v>1.05507E-4</v>
      </c>
      <c r="L131" s="7">
        <v>2.1101472000000001E-5</v>
      </c>
      <c r="M131" s="7">
        <v>71.39</v>
      </c>
      <c r="N131" s="7">
        <v>3.0000000000000001E-3</v>
      </c>
      <c r="O131" s="7">
        <v>5.9999999999999995E-4</v>
      </c>
      <c r="P131" s="7">
        <v>1</v>
      </c>
      <c r="Q131" s="7">
        <v>28</v>
      </c>
      <c r="R131" s="7">
        <v>265</v>
      </c>
      <c r="S131" s="189">
        <v>45625.593981481485</v>
      </c>
    </row>
    <row r="132" spans="1:19">
      <c r="A132" s="7">
        <v>2011</v>
      </c>
      <c r="B132" s="123" t="s">
        <v>537</v>
      </c>
      <c r="C132" s="123" t="s">
        <v>538</v>
      </c>
      <c r="D132" s="123" t="s">
        <v>542</v>
      </c>
      <c r="E132" s="123" t="s">
        <v>163</v>
      </c>
      <c r="F132" s="7">
        <v>658.356185547</v>
      </c>
      <c r="G132" s="123" t="s">
        <v>532</v>
      </c>
      <c r="H132" s="7">
        <v>41.966585870000003</v>
      </c>
      <c r="I132" s="7">
        <v>63.744500000000002</v>
      </c>
      <c r="J132" s="7">
        <v>41.930705457000002</v>
      </c>
      <c r="K132" s="7">
        <v>6.5835600000000002E-4</v>
      </c>
      <c r="L132" s="7">
        <v>6.5835618549999993E-5</v>
      </c>
      <c r="M132" s="7">
        <v>63.69</v>
      </c>
      <c r="N132" s="7">
        <v>1E-3</v>
      </c>
      <c r="O132" s="7">
        <v>1E-4</v>
      </c>
      <c r="P132" s="7">
        <v>1</v>
      </c>
      <c r="Q132" s="7">
        <v>28</v>
      </c>
      <c r="R132" s="7">
        <v>265</v>
      </c>
      <c r="S132" s="189">
        <v>45625.593981481485</v>
      </c>
    </row>
    <row r="133" spans="1:19">
      <c r="A133" s="7">
        <v>2011</v>
      </c>
      <c r="B133" s="123" t="s">
        <v>537</v>
      </c>
      <c r="C133" s="123" t="s">
        <v>538</v>
      </c>
      <c r="D133" s="123" t="s">
        <v>542</v>
      </c>
      <c r="E133" s="123" t="s">
        <v>534</v>
      </c>
      <c r="F133" s="7">
        <v>18.463347401</v>
      </c>
      <c r="G133" s="123" t="s">
        <v>532</v>
      </c>
      <c r="H133" s="7">
        <v>1.8336596519999999</v>
      </c>
      <c r="I133" s="7">
        <v>99.313500000000005</v>
      </c>
      <c r="J133" s="7">
        <v>1.825286524</v>
      </c>
      <c r="K133" s="7">
        <v>3.6926694800000003E-5</v>
      </c>
      <c r="L133" s="7">
        <v>2.7695021100000001E-5</v>
      </c>
      <c r="M133" s="7">
        <v>98.86</v>
      </c>
      <c r="N133" s="7">
        <v>2E-3</v>
      </c>
      <c r="O133" s="7">
        <v>1.5E-3</v>
      </c>
      <c r="P133" s="7">
        <v>1</v>
      </c>
      <c r="Q133" s="7">
        <v>28</v>
      </c>
      <c r="R133" s="7">
        <v>265</v>
      </c>
      <c r="S133" s="189">
        <v>45625.593981481485</v>
      </c>
    </row>
    <row r="134" spans="1:19">
      <c r="A134" s="7">
        <v>2011</v>
      </c>
      <c r="B134" s="123" t="s">
        <v>537</v>
      </c>
      <c r="C134" s="123" t="s">
        <v>538</v>
      </c>
      <c r="D134" s="123" t="s">
        <v>542</v>
      </c>
      <c r="E134" s="123" t="s">
        <v>535</v>
      </c>
      <c r="F134" s="7">
        <v>7790.4421918409998</v>
      </c>
      <c r="G134" s="123" t="s">
        <v>532</v>
      </c>
      <c r="H134" s="7">
        <v>444.83267689500002</v>
      </c>
      <c r="I134" s="7">
        <v>57.099798180999997</v>
      </c>
      <c r="J134" s="7">
        <v>444.408097795</v>
      </c>
      <c r="K134" s="7">
        <v>7.7904419999999999E-3</v>
      </c>
      <c r="L134" s="7">
        <v>7.79044E-4</v>
      </c>
      <c r="M134" s="7">
        <v>57.045298181</v>
      </c>
      <c r="N134" s="7">
        <v>1E-3</v>
      </c>
      <c r="O134" s="7">
        <v>1E-4</v>
      </c>
      <c r="P134" s="7">
        <v>1</v>
      </c>
      <c r="Q134" s="7">
        <v>28</v>
      </c>
      <c r="R134" s="7">
        <v>265</v>
      </c>
      <c r="S134" s="189">
        <v>45625.593981481485</v>
      </c>
    </row>
    <row r="135" spans="1:19">
      <c r="A135" s="7">
        <v>2011</v>
      </c>
      <c r="B135" s="123" t="s">
        <v>537</v>
      </c>
      <c r="C135" s="123" t="s">
        <v>538</v>
      </c>
      <c r="D135" s="123" t="s">
        <v>542</v>
      </c>
      <c r="E135" s="123" t="s">
        <v>541</v>
      </c>
      <c r="F135" s="7">
        <v>0</v>
      </c>
      <c r="G135" s="123" t="s">
        <v>532</v>
      </c>
      <c r="H135" s="7">
        <v>0</v>
      </c>
      <c r="I135" s="7"/>
      <c r="J135" s="7">
        <v>0</v>
      </c>
      <c r="K135" s="7">
        <v>0</v>
      </c>
      <c r="L135" s="7">
        <v>0</v>
      </c>
      <c r="M135" s="7"/>
      <c r="N135" s="7"/>
      <c r="O135" s="7"/>
      <c r="P135" s="7">
        <v>1</v>
      </c>
      <c r="Q135" s="7">
        <v>28</v>
      </c>
      <c r="R135" s="7">
        <v>265</v>
      </c>
      <c r="S135" s="189">
        <v>45625.593981481485</v>
      </c>
    </row>
    <row r="136" spans="1:19">
      <c r="A136" s="7">
        <v>2011</v>
      </c>
      <c r="B136" s="123" t="s">
        <v>537</v>
      </c>
      <c r="C136" s="123" t="s">
        <v>538</v>
      </c>
      <c r="D136" s="123" t="s">
        <v>543</v>
      </c>
      <c r="E136" s="123" t="s">
        <v>540</v>
      </c>
      <c r="F136" s="7">
        <v>3.1088774620000001</v>
      </c>
      <c r="G136" s="123" t="s">
        <v>532</v>
      </c>
      <c r="H136" s="7">
        <v>0.29620607199999999</v>
      </c>
      <c r="I136" s="7">
        <v>95.277500000000003</v>
      </c>
      <c r="J136" s="7">
        <v>0.29409980800000002</v>
      </c>
      <c r="K136" s="7">
        <v>3.1088774619999998E-5</v>
      </c>
      <c r="L136" s="7">
        <v>4.6633161929999997E-6</v>
      </c>
      <c r="M136" s="7">
        <v>94.6</v>
      </c>
      <c r="N136" s="7">
        <v>0.01</v>
      </c>
      <c r="O136" s="7">
        <v>1.5E-3</v>
      </c>
      <c r="P136" s="7">
        <v>1</v>
      </c>
      <c r="Q136" s="7">
        <v>28</v>
      </c>
      <c r="R136" s="7">
        <v>265</v>
      </c>
      <c r="S136" s="189">
        <v>45625.593981481485</v>
      </c>
    </row>
    <row r="137" spans="1:19">
      <c r="A137" s="7">
        <v>2011</v>
      </c>
      <c r="B137" s="123" t="s">
        <v>537</v>
      </c>
      <c r="C137" s="123" t="s">
        <v>538</v>
      </c>
      <c r="D137" s="123" t="s">
        <v>543</v>
      </c>
      <c r="E137" s="123" t="s">
        <v>531</v>
      </c>
      <c r="F137" s="7">
        <v>13.835974694000001</v>
      </c>
      <c r="G137" s="123" t="s">
        <v>532</v>
      </c>
      <c r="H137" s="7">
        <v>1.0550345779999999</v>
      </c>
      <c r="I137" s="7">
        <v>76.253</v>
      </c>
      <c r="J137" s="7">
        <v>1.051672436</v>
      </c>
      <c r="K137" s="7">
        <v>4.150792408E-5</v>
      </c>
      <c r="L137" s="7">
        <v>8.3015848159999994E-6</v>
      </c>
      <c r="M137" s="7">
        <v>76.010000000000005</v>
      </c>
      <c r="N137" s="7">
        <v>3.0000000000000001E-3</v>
      </c>
      <c r="O137" s="7">
        <v>5.9999999999999995E-4</v>
      </c>
      <c r="P137" s="7">
        <v>1</v>
      </c>
      <c r="Q137" s="7">
        <v>28</v>
      </c>
      <c r="R137" s="7">
        <v>265</v>
      </c>
      <c r="S137" s="189">
        <v>45625.593981481485</v>
      </c>
    </row>
    <row r="138" spans="1:19">
      <c r="A138" s="7">
        <v>2011</v>
      </c>
      <c r="B138" s="123" t="s">
        <v>537</v>
      </c>
      <c r="C138" s="123" t="s">
        <v>538</v>
      </c>
      <c r="D138" s="123" t="s">
        <v>543</v>
      </c>
      <c r="E138" s="123" t="s">
        <v>533</v>
      </c>
      <c r="F138" s="7">
        <v>12.97908</v>
      </c>
      <c r="G138" s="123" t="s">
        <v>532</v>
      </c>
      <c r="H138" s="7">
        <v>0.95447721699999999</v>
      </c>
      <c r="I138" s="7">
        <v>73.539666667000006</v>
      </c>
      <c r="J138" s="7">
        <v>0.95132329999999998</v>
      </c>
      <c r="K138" s="7">
        <v>3.893724E-5</v>
      </c>
      <c r="L138" s="7">
        <v>7.7874480000000007E-6</v>
      </c>
      <c r="M138" s="7">
        <v>73.296666666999997</v>
      </c>
      <c r="N138" s="7">
        <v>3.0000000000000001E-3</v>
      </c>
      <c r="O138" s="7">
        <v>5.9999999999999995E-4</v>
      </c>
      <c r="P138" s="7">
        <v>1</v>
      </c>
      <c r="Q138" s="7">
        <v>28</v>
      </c>
      <c r="R138" s="7">
        <v>265</v>
      </c>
      <c r="S138" s="189">
        <v>45625.593981481485</v>
      </c>
    </row>
    <row r="139" spans="1:19">
      <c r="A139" s="7">
        <v>2011</v>
      </c>
      <c r="B139" s="123" t="s">
        <v>537</v>
      </c>
      <c r="C139" s="123" t="s">
        <v>538</v>
      </c>
      <c r="D139" s="123" t="s">
        <v>543</v>
      </c>
      <c r="E139" s="123" t="s">
        <v>160</v>
      </c>
      <c r="F139" s="7">
        <v>1.5491159999999999</v>
      </c>
      <c r="G139" s="123" t="s">
        <v>532</v>
      </c>
      <c r="H139" s="7">
        <v>0.11096782600000001</v>
      </c>
      <c r="I139" s="7">
        <v>71.632999999999996</v>
      </c>
      <c r="J139" s="7">
        <v>0.110591391</v>
      </c>
      <c r="K139" s="7">
        <v>4.647348E-6</v>
      </c>
      <c r="L139" s="7">
        <v>9.294696E-7</v>
      </c>
      <c r="M139" s="7">
        <v>71.39</v>
      </c>
      <c r="N139" s="7">
        <v>3.0000000000000001E-3</v>
      </c>
      <c r="O139" s="7">
        <v>5.9999999999999995E-4</v>
      </c>
      <c r="P139" s="7">
        <v>1</v>
      </c>
      <c r="Q139" s="7">
        <v>28</v>
      </c>
      <c r="R139" s="7">
        <v>265</v>
      </c>
      <c r="S139" s="189">
        <v>45625.593981481485</v>
      </c>
    </row>
    <row r="140" spans="1:19">
      <c r="A140" s="7">
        <v>2011</v>
      </c>
      <c r="B140" s="123" t="s">
        <v>537</v>
      </c>
      <c r="C140" s="123" t="s">
        <v>538</v>
      </c>
      <c r="D140" s="123" t="s">
        <v>543</v>
      </c>
      <c r="E140" s="123" t="s">
        <v>163</v>
      </c>
      <c r="F140" s="7">
        <v>180.41974855800001</v>
      </c>
      <c r="G140" s="123" t="s">
        <v>532</v>
      </c>
      <c r="H140" s="7">
        <v>11.500766662</v>
      </c>
      <c r="I140" s="7">
        <v>63.744500000000002</v>
      </c>
      <c r="J140" s="7">
        <v>11.490933785999999</v>
      </c>
      <c r="K140" s="7">
        <v>1.8042000000000001E-4</v>
      </c>
      <c r="L140" s="7">
        <v>1.8041974859999998E-5</v>
      </c>
      <c r="M140" s="7">
        <v>63.69</v>
      </c>
      <c r="N140" s="7">
        <v>1E-3</v>
      </c>
      <c r="O140" s="7">
        <v>1E-4</v>
      </c>
      <c r="P140" s="7">
        <v>1</v>
      </c>
      <c r="Q140" s="7">
        <v>28</v>
      </c>
      <c r="R140" s="7">
        <v>265</v>
      </c>
      <c r="S140" s="189">
        <v>45625.593981481485</v>
      </c>
    </row>
    <row r="141" spans="1:19">
      <c r="A141" s="7">
        <v>2011</v>
      </c>
      <c r="B141" s="123" t="s">
        <v>537</v>
      </c>
      <c r="C141" s="123" t="s">
        <v>538</v>
      </c>
      <c r="D141" s="123" t="s">
        <v>543</v>
      </c>
      <c r="E141" s="123" t="s">
        <v>535</v>
      </c>
      <c r="F141" s="7">
        <v>114.944574097</v>
      </c>
      <c r="G141" s="123" t="s">
        <v>532</v>
      </c>
      <c r="H141" s="7">
        <v>6.5633119830000002</v>
      </c>
      <c r="I141" s="7">
        <v>57.099798180999997</v>
      </c>
      <c r="J141" s="7">
        <v>6.5570475039999998</v>
      </c>
      <c r="K141" s="7">
        <v>1.14945E-4</v>
      </c>
      <c r="L141" s="7">
        <v>1.149445741E-5</v>
      </c>
      <c r="M141" s="7">
        <v>57.045298181</v>
      </c>
      <c r="N141" s="7">
        <v>1E-3</v>
      </c>
      <c r="O141" s="7">
        <v>1E-4</v>
      </c>
      <c r="P141" s="7">
        <v>1</v>
      </c>
      <c r="Q141" s="7">
        <v>28</v>
      </c>
      <c r="R141" s="7">
        <v>265</v>
      </c>
      <c r="S141" s="189">
        <v>45625.593981481485</v>
      </c>
    </row>
    <row r="142" spans="1:19">
      <c r="A142" s="7">
        <v>2011</v>
      </c>
      <c r="B142" s="123" t="s">
        <v>537</v>
      </c>
      <c r="C142" s="123" t="s">
        <v>538</v>
      </c>
      <c r="D142" s="123" t="s">
        <v>543</v>
      </c>
      <c r="E142" s="123" t="s">
        <v>541</v>
      </c>
      <c r="F142" s="7">
        <v>0</v>
      </c>
      <c r="G142" s="123" t="s">
        <v>532</v>
      </c>
      <c r="H142" s="7">
        <v>0</v>
      </c>
      <c r="I142" s="7"/>
      <c r="J142" s="7">
        <v>0</v>
      </c>
      <c r="K142" s="7">
        <v>0</v>
      </c>
      <c r="L142" s="7">
        <v>0</v>
      </c>
      <c r="M142" s="7"/>
      <c r="N142" s="7"/>
      <c r="O142" s="7"/>
      <c r="P142" s="7">
        <v>1</v>
      </c>
      <c r="Q142" s="7">
        <v>28</v>
      </c>
      <c r="R142" s="7">
        <v>265</v>
      </c>
      <c r="S142" s="189">
        <v>45625.593981481485</v>
      </c>
    </row>
    <row r="143" spans="1:19">
      <c r="A143" s="7">
        <v>2011</v>
      </c>
      <c r="B143" s="123" t="s">
        <v>537</v>
      </c>
      <c r="C143" s="123" t="s">
        <v>538</v>
      </c>
      <c r="D143" s="123" t="s">
        <v>544</v>
      </c>
      <c r="E143" s="123" t="s">
        <v>33</v>
      </c>
      <c r="F143" s="7">
        <v>3891.3051437829999</v>
      </c>
      <c r="G143" s="123" t="s">
        <v>532</v>
      </c>
      <c r="H143" s="7">
        <v>7.3934797730000001</v>
      </c>
      <c r="I143" s="7">
        <v>1.9</v>
      </c>
      <c r="J143" s="7">
        <v>0</v>
      </c>
      <c r="K143" s="7">
        <v>0.116739154</v>
      </c>
      <c r="L143" s="7">
        <v>1.5565221000000001E-2</v>
      </c>
      <c r="M143" s="7">
        <v>0</v>
      </c>
      <c r="N143" s="7">
        <v>0.03</v>
      </c>
      <c r="O143" s="7">
        <v>4.0000000000000001E-3</v>
      </c>
      <c r="P143" s="7"/>
      <c r="Q143" s="7">
        <v>28</v>
      </c>
      <c r="R143" s="7">
        <v>265</v>
      </c>
      <c r="S143" s="189">
        <v>45625.593981481485</v>
      </c>
    </row>
    <row r="144" spans="1:19">
      <c r="A144" s="7">
        <v>2011</v>
      </c>
      <c r="B144" s="123" t="s">
        <v>537</v>
      </c>
      <c r="C144" s="123" t="s">
        <v>538</v>
      </c>
      <c r="D144" s="123" t="s">
        <v>544</v>
      </c>
      <c r="E144" s="123" t="s">
        <v>540</v>
      </c>
      <c r="F144" s="7">
        <v>6.1875716479999996</v>
      </c>
      <c r="G144" s="123" t="s">
        <v>532</v>
      </c>
      <c r="H144" s="7">
        <v>0.58953635800000004</v>
      </c>
      <c r="I144" s="7">
        <v>95.277500000000003</v>
      </c>
      <c r="J144" s="7">
        <v>0.585344278</v>
      </c>
      <c r="K144" s="7">
        <v>6.1875716480000003E-5</v>
      </c>
      <c r="L144" s="7">
        <v>9.2813574720000005E-6</v>
      </c>
      <c r="M144" s="7">
        <v>94.6</v>
      </c>
      <c r="N144" s="7">
        <v>0.01</v>
      </c>
      <c r="O144" s="7">
        <v>1.5E-3</v>
      </c>
      <c r="P144" s="7">
        <v>1</v>
      </c>
      <c r="Q144" s="7">
        <v>28</v>
      </c>
      <c r="R144" s="7">
        <v>265</v>
      </c>
      <c r="S144" s="189">
        <v>45625.593981481485</v>
      </c>
    </row>
    <row r="145" spans="1:19">
      <c r="A145" s="7">
        <v>2011</v>
      </c>
      <c r="B145" s="123" t="s">
        <v>537</v>
      </c>
      <c r="C145" s="123" t="s">
        <v>538</v>
      </c>
      <c r="D145" s="123" t="s">
        <v>544</v>
      </c>
      <c r="E145" s="123" t="s">
        <v>531</v>
      </c>
      <c r="F145" s="7">
        <v>4.8822254450000004</v>
      </c>
      <c r="G145" s="123" t="s">
        <v>532</v>
      </c>
      <c r="H145" s="7">
        <v>0.37228433700000002</v>
      </c>
      <c r="I145" s="7">
        <v>76.253</v>
      </c>
      <c r="J145" s="7">
        <v>0.37109795600000001</v>
      </c>
      <c r="K145" s="7">
        <v>1.464667633E-5</v>
      </c>
      <c r="L145" s="7">
        <v>2.9293352670000002E-6</v>
      </c>
      <c r="M145" s="7">
        <v>76.010000000000005</v>
      </c>
      <c r="N145" s="7">
        <v>3.0000000000000001E-3</v>
      </c>
      <c r="O145" s="7">
        <v>5.9999999999999995E-4</v>
      </c>
      <c r="P145" s="7">
        <v>1</v>
      </c>
      <c r="Q145" s="7">
        <v>28</v>
      </c>
      <c r="R145" s="7">
        <v>265</v>
      </c>
      <c r="S145" s="189">
        <v>45625.593981481485</v>
      </c>
    </row>
    <row r="146" spans="1:19">
      <c r="A146" s="7">
        <v>2011</v>
      </c>
      <c r="B146" s="123" t="s">
        <v>537</v>
      </c>
      <c r="C146" s="123" t="s">
        <v>538</v>
      </c>
      <c r="D146" s="123" t="s">
        <v>544</v>
      </c>
      <c r="E146" s="123" t="s">
        <v>533</v>
      </c>
      <c r="F146" s="7">
        <v>64.309247999999997</v>
      </c>
      <c r="G146" s="123" t="s">
        <v>532</v>
      </c>
      <c r="H146" s="7">
        <v>4.7292806619999999</v>
      </c>
      <c r="I146" s="7">
        <v>73.539666667000006</v>
      </c>
      <c r="J146" s="7">
        <v>4.7136535139999998</v>
      </c>
      <c r="K146" s="7">
        <v>1.9292800000000001E-4</v>
      </c>
      <c r="L146" s="7">
        <v>3.8585548800000003E-5</v>
      </c>
      <c r="M146" s="7">
        <v>73.296666666999997</v>
      </c>
      <c r="N146" s="7">
        <v>3.0000000000000001E-3</v>
      </c>
      <c r="O146" s="7">
        <v>5.9999999999999995E-4</v>
      </c>
      <c r="P146" s="7">
        <v>1</v>
      </c>
      <c r="Q146" s="7">
        <v>28</v>
      </c>
      <c r="R146" s="7">
        <v>265</v>
      </c>
      <c r="S146" s="189">
        <v>45625.593981481485</v>
      </c>
    </row>
    <row r="147" spans="1:19">
      <c r="A147" s="7">
        <v>2011</v>
      </c>
      <c r="B147" s="123" t="s">
        <v>537</v>
      </c>
      <c r="C147" s="123" t="s">
        <v>538</v>
      </c>
      <c r="D147" s="123" t="s">
        <v>544</v>
      </c>
      <c r="E147" s="123" t="s">
        <v>160</v>
      </c>
      <c r="F147" s="7">
        <v>3.1400999999999999</v>
      </c>
      <c r="G147" s="123" t="s">
        <v>532</v>
      </c>
      <c r="H147" s="7">
        <v>0.224934783</v>
      </c>
      <c r="I147" s="7">
        <v>71.632999999999996</v>
      </c>
      <c r="J147" s="7">
        <v>0.22417173900000001</v>
      </c>
      <c r="K147" s="7">
        <v>9.4203000000000003E-6</v>
      </c>
      <c r="L147" s="7">
        <v>1.8840600000000001E-6</v>
      </c>
      <c r="M147" s="7">
        <v>71.39</v>
      </c>
      <c r="N147" s="7">
        <v>3.0000000000000001E-3</v>
      </c>
      <c r="O147" s="7">
        <v>5.9999999999999995E-4</v>
      </c>
      <c r="P147" s="7">
        <v>1</v>
      </c>
      <c r="Q147" s="7">
        <v>28</v>
      </c>
      <c r="R147" s="7">
        <v>265</v>
      </c>
      <c r="S147" s="189">
        <v>45625.593981481485</v>
      </c>
    </row>
    <row r="148" spans="1:19">
      <c r="A148" s="7">
        <v>2011</v>
      </c>
      <c r="B148" s="123" t="s">
        <v>537</v>
      </c>
      <c r="C148" s="123" t="s">
        <v>538</v>
      </c>
      <c r="D148" s="123" t="s">
        <v>544</v>
      </c>
      <c r="E148" s="123" t="s">
        <v>163</v>
      </c>
      <c r="F148" s="7">
        <v>34.844296843000002</v>
      </c>
      <c r="G148" s="123" t="s">
        <v>532</v>
      </c>
      <c r="H148" s="7">
        <v>2.22113228</v>
      </c>
      <c r="I148" s="7">
        <v>63.744500000000002</v>
      </c>
      <c r="J148" s="7">
        <v>2.2192332659999998</v>
      </c>
      <c r="K148" s="7">
        <v>3.4844296840000002E-5</v>
      </c>
      <c r="L148" s="7">
        <v>3.4844296840000002E-6</v>
      </c>
      <c r="M148" s="7">
        <v>63.69</v>
      </c>
      <c r="N148" s="7">
        <v>1E-3</v>
      </c>
      <c r="O148" s="7">
        <v>1E-4</v>
      </c>
      <c r="P148" s="7">
        <v>1</v>
      </c>
      <c r="Q148" s="7">
        <v>28</v>
      </c>
      <c r="R148" s="7">
        <v>265</v>
      </c>
      <c r="S148" s="189">
        <v>45625.593981481485</v>
      </c>
    </row>
    <row r="149" spans="1:19">
      <c r="A149" s="7">
        <v>2011</v>
      </c>
      <c r="B149" s="123" t="s">
        <v>537</v>
      </c>
      <c r="C149" s="123" t="s">
        <v>538</v>
      </c>
      <c r="D149" s="123" t="s">
        <v>544</v>
      </c>
      <c r="E149" s="123" t="s">
        <v>535</v>
      </c>
      <c r="F149" s="7">
        <v>267.90927654900003</v>
      </c>
      <c r="G149" s="123" t="s">
        <v>532</v>
      </c>
      <c r="H149" s="7">
        <v>15.297565622</v>
      </c>
      <c r="I149" s="7">
        <v>57.099798180999997</v>
      </c>
      <c r="J149" s="7">
        <v>15.282964566</v>
      </c>
      <c r="K149" s="7">
        <v>2.6790899999999999E-4</v>
      </c>
      <c r="L149" s="7">
        <v>2.6790927650000001E-5</v>
      </c>
      <c r="M149" s="7">
        <v>57.045298181</v>
      </c>
      <c r="N149" s="7">
        <v>1E-3</v>
      </c>
      <c r="O149" s="7">
        <v>1E-4</v>
      </c>
      <c r="P149" s="7">
        <v>1</v>
      </c>
      <c r="Q149" s="7">
        <v>28</v>
      </c>
      <c r="R149" s="7">
        <v>265</v>
      </c>
      <c r="S149" s="189">
        <v>45625.593981481485</v>
      </c>
    </row>
    <row r="150" spans="1:19">
      <c r="A150" s="7">
        <v>2011</v>
      </c>
      <c r="B150" s="123" t="s">
        <v>537</v>
      </c>
      <c r="C150" s="123" t="s">
        <v>538</v>
      </c>
      <c r="D150" s="123" t="s">
        <v>544</v>
      </c>
      <c r="E150" s="123" t="s">
        <v>541</v>
      </c>
      <c r="F150" s="7">
        <v>0</v>
      </c>
      <c r="G150" s="123" t="s">
        <v>532</v>
      </c>
      <c r="H150" s="7">
        <v>0</v>
      </c>
      <c r="I150" s="7"/>
      <c r="J150" s="7">
        <v>0</v>
      </c>
      <c r="K150" s="7">
        <v>0</v>
      </c>
      <c r="L150" s="7">
        <v>0</v>
      </c>
      <c r="M150" s="7"/>
      <c r="N150" s="7"/>
      <c r="O150" s="7"/>
      <c r="P150" s="7">
        <v>1</v>
      </c>
      <c r="Q150" s="7">
        <v>28</v>
      </c>
      <c r="R150" s="7">
        <v>265</v>
      </c>
      <c r="S150" s="189">
        <v>45625.593981481485</v>
      </c>
    </row>
    <row r="151" spans="1:19">
      <c r="A151" s="7">
        <v>2011</v>
      </c>
      <c r="B151" s="123" t="s">
        <v>537</v>
      </c>
      <c r="C151" s="123" t="s">
        <v>538</v>
      </c>
      <c r="D151" s="123" t="s">
        <v>545</v>
      </c>
      <c r="E151" s="123" t="s">
        <v>540</v>
      </c>
      <c r="F151" s="7">
        <v>9.9302979140000005</v>
      </c>
      <c r="G151" s="123" t="s">
        <v>532</v>
      </c>
      <c r="H151" s="7">
        <v>0.94613396000000005</v>
      </c>
      <c r="I151" s="7">
        <v>95.277500000000003</v>
      </c>
      <c r="J151" s="7">
        <v>0.93940618300000001</v>
      </c>
      <c r="K151" s="7">
        <v>9.9302979140000001E-5</v>
      </c>
      <c r="L151" s="7">
        <v>1.4895446870000001E-5</v>
      </c>
      <c r="M151" s="7">
        <v>94.6</v>
      </c>
      <c r="N151" s="7">
        <v>0.01</v>
      </c>
      <c r="O151" s="7">
        <v>1.5E-3</v>
      </c>
      <c r="P151" s="7">
        <v>1</v>
      </c>
      <c r="Q151" s="7">
        <v>28</v>
      </c>
      <c r="R151" s="7">
        <v>265</v>
      </c>
      <c r="S151" s="189">
        <v>45625.593981481485</v>
      </c>
    </row>
    <row r="152" spans="1:19">
      <c r="A152" s="7">
        <v>2011</v>
      </c>
      <c r="B152" s="123" t="s">
        <v>537</v>
      </c>
      <c r="C152" s="123" t="s">
        <v>538</v>
      </c>
      <c r="D152" s="123" t="s">
        <v>545</v>
      </c>
      <c r="E152" s="123" t="s">
        <v>531</v>
      </c>
      <c r="F152" s="7">
        <v>11.313791806999999</v>
      </c>
      <c r="G152" s="123" t="s">
        <v>532</v>
      </c>
      <c r="H152" s="7">
        <v>0.86271056700000004</v>
      </c>
      <c r="I152" s="7">
        <v>76.253</v>
      </c>
      <c r="J152" s="7">
        <v>0.85996131499999995</v>
      </c>
      <c r="K152" s="7">
        <v>3.3941375419999998E-5</v>
      </c>
      <c r="L152" s="7">
        <v>6.7882750839999997E-6</v>
      </c>
      <c r="M152" s="7">
        <v>76.010000000000005</v>
      </c>
      <c r="N152" s="7">
        <v>3.0000000000000001E-3</v>
      </c>
      <c r="O152" s="7">
        <v>5.9999999999999995E-4</v>
      </c>
      <c r="P152" s="7">
        <v>1</v>
      </c>
      <c r="Q152" s="7">
        <v>28</v>
      </c>
      <c r="R152" s="7">
        <v>265</v>
      </c>
      <c r="S152" s="189">
        <v>45625.593981481485</v>
      </c>
    </row>
    <row r="153" spans="1:19">
      <c r="A153" s="7">
        <v>2011</v>
      </c>
      <c r="B153" s="123" t="s">
        <v>537</v>
      </c>
      <c r="C153" s="123" t="s">
        <v>538</v>
      </c>
      <c r="D153" s="123" t="s">
        <v>545</v>
      </c>
      <c r="E153" s="123" t="s">
        <v>533</v>
      </c>
      <c r="F153" s="7">
        <v>41.281847999999997</v>
      </c>
      <c r="G153" s="123" t="s">
        <v>532</v>
      </c>
      <c r="H153" s="7">
        <v>3.0358533410000001</v>
      </c>
      <c r="I153" s="7">
        <v>73.539666667000006</v>
      </c>
      <c r="J153" s="7">
        <v>3.025821852</v>
      </c>
      <c r="K153" s="7">
        <v>1.2384599999999999E-4</v>
      </c>
      <c r="L153" s="7">
        <v>2.4769108800000001E-5</v>
      </c>
      <c r="M153" s="7">
        <v>73.296666666999997</v>
      </c>
      <c r="N153" s="7">
        <v>3.0000000000000001E-3</v>
      </c>
      <c r="O153" s="7">
        <v>5.9999999999999995E-4</v>
      </c>
      <c r="P153" s="7">
        <v>1</v>
      </c>
      <c r="Q153" s="7">
        <v>28</v>
      </c>
      <c r="R153" s="7">
        <v>265</v>
      </c>
      <c r="S153" s="189">
        <v>45625.593981481485</v>
      </c>
    </row>
    <row r="154" spans="1:19">
      <c r="A154" s="7">
        <v>2011</v>
      </c>
      <c r="B154" s="123" t="s">
        <v>537</v>
      </c>
      <c r="C154" s="123" t="s">
        <v>538</v>
      </c>
      <c r="D154" s="123" t="s">
        <v>545</v>
      </c>
      <c r="E154" s="123" t="s">
        <v>160</v>
      </c>
      <c r="F154" s="7">
        <v>4.8566880000000001</v>
      </c>
      <c r="G154" s="123" t="s">
        <v>532</v>
      </c>
      <c r="H154" s="7">
        <v>0.347899132</v>
      </c>
      <c r="I154" s="7">
        <v>71.632999999999996</v>
      </c>
      <c r="J154" s="7">
        <v>0.34671895600000002</v>
      </c>
      <c r="K154" s="7">
        <v>1.4570063999999999E-5</v>
      </c>
      <c r="L154" s="7">
        <v>2.9140127999999998E-6</v>
      </c>
      <c r="M154" s="7">
        <v>71.39</v>
      </c>
      <c r="N154" s="7">
        <v>3.0000000000000001E-3</v>
      </c>
      <c r="O154" s="7">
        <v>5.9999999999999995E-4</v>
      </c>
      <c r="P154" s="7">
        <v>1</v>
      </c>
      <c r="Q154" s="7">
        <v>28</v>
      </c>
      <c r="R154" s="7">
        <v>265</v>
      </c>
      <c r="S154" s="189">
        <v>45625.593981481485</v>
      </c>
    </row>
    <row r="155" spans="1:19">
      <c r="A155" s="7">
        <v>2011</v>
      </c>
      <c r="B155" s="123" t="s">
        <v>537</v>
      </c>
      <c r="C155" s="123" t="s">
        <v>538</v>
      </c>
      <c r="D155" s="123" t="s">
        <v>545</v>
      </c>
      <c r="E155" s="123" t="s">
        <v>163</v>
      </c>
      <c r="F155" s="7">
        <v>21.442644211000001</v>
      </c>
      <c r="G155" s="123" t="s">
        <v>532</v>
      </c>
      <c r="H155" s="7">
        <v>1.366850634</v>
      </c>
      <c r="I155" s="7">
        <v>63.744500000000002</v>
      </c>
      <c r="J155" s="7">
        <v>1.36568201</v>
      </c>
      <c r="K155" s="7">
        <v>2.144264421E-5</v>
      </c>
      <c r="L155" s="7">
        <v>2.144264421E-6</v>
      </c>
      <c r="M155" s="7">
        <v>63.69</v>
      </c>
      <c r="N155" s="7">
        <v>1E-3</v>
      </c>
      <c r="O155" s="7">
        <v>1E-4</v>
      </c>
      <c r="P155" s="7">
        <v>1</v>
      </c>
      <c r="Q155" s="7">
        <v>28</v>
      </c>
      <c r="R155" s="7">
        <v>265</v>
      </c>
      <c r="S155" s="189">
        <v>45625.593981481485</v>
      </c>
    </row>
    <row r="156" spans="1:19">
      <c r="A156" s="7">
        <v>2011</v>
      </c>
      <c r="B156" s="123" t="s">
        <v>537</v>
      </c>
      <c r="C156" s="123" t="s">
        <v>538</v>
      </c>
      <c r="D156" s="123" t="s">
        <v>545</v>
      </c>
      <c r="E156" s="123" t="s">
        <v>535</v>
      </c>
      <c r="F156" s="7">
        <v>387.201113384</v>
      </c>
      <c r="G156" s="123" t="s">
        <v>532</v>
      </c>
      <c r="H156" s="7">
        <v>22.10910543</v>
      </c>
      <c r="I156" s="7">
        <v>57.099798180999997</v>
      </c>
      <c r="J156" s="7">
        <v>22.088002969000001</v>
      </c>
      <c r="K156" s="7">
        <v>3.8720099999999999E-4</v>
      </c>
      <c r="L156" s="7">
        <v>3.872011134E-5</v>
      </c>
      <c r="M156" s="7">
        <v>57.045298181</v>
      </c>
      <c r="N156" s="7">
        <v>1E-3</v>
      </c>
      <c r="O156" s="7">
        <v>1E-4</v>
      </c>
      <c r="P156" s="7">
        <v>1</v>
      </c>
      <c r="Q156" s="7">
        <v>28</v>
      </c>
      <c r="R156" s="7">
        <v>265</v>
      </c>
      <c r="S156" s="189">
        <v>45625.593981481485</v>
      </c>
    </row>
    <row r="157" spans="1:19">
      <c r="A157" s="7">
        <v>2011</v>
      </c>
      <c r="B157" s="123" t="s">
        <v>537</v>
      </c>
      <c r="C157" s="123" t="s">
        <v>538</v>
      </c>
      <c r="D157" s="123" t="s">
        <v>545</v>
      </c>
      <c r="E157" s="123" t="s">
        <v>541</v>
      </c>
      <c r="F157" s="7">
        <v>0</v>
      </c>
      <c r="G157" s="123" t="s">
        <v>532</v>
      </c>
      <c r="H157" s="7">
        <v>0</v>
      </c>
      <c r="I157" s="7"/>
      <c r="J157" s="7">
        <v>0</v>
      </c>
      <c r="K157" s="7">
        <v>0</v>
      </c>
      <c r="L157" s="7">
        <v>0</v>
      </c>
      <c r="M157" s="7"/>
      <c r="N157" s="7"/>
      <c r="O157" s="7"/>
      <c r="P157" s="7">
        <v>1</v>
      </c>
      <c r="Q157" s="7">
        <v>28</v>
      </c>
      <c r="R157" s="7">
        <v>265</v>
      </c>
      <c r="S157" s="189">
        <v>45625.593981481485</v>
      </c>
    </row>
    <row r="158" spans="1:19">
      <c r="A158" s="7">
        <v>2011</v>
      </c>
      <c r="B158" s="123" t="s">
        <v>537</v>
      </c>
      <c r="C158" s="123" t="s">
        <v>538</v>
      </c>
      <c r="D158" s="123" t="s">
        <v>546</v>
      </c>
      <c r="E158" s="123" t="s">
        <v>33</v>
      </c>
      <c r="F158" s="7">
        <v>2.4745244E-2</v>
      </c>
      <c r="G158" s="123" t="s">
        <v>532</v>
      </c>
      <c r="H158" s="7">
        <v>4.70159636E-5</v>
      </c>
      <c r="I158" s="7">
        <v>1.9</v>
      </c>
      <c r="J158" s="7">
        <v>0</v>
      </c>
      <c r="K158" s="7">
        <v>7.4235731999999995E-7</v>
      </c>
      <c r="L158" s="7">
        <v>9.8980975999999997E-8</v>
      </c>
      <c r="M158" s="7">
        <v>0</v>
      </c>
      <c r="N158" s="7">
        <v>0.03</v>
      </c>
      <c r="O158" s="7">
        <v>4.0000000000000001E-3</v>
      </c>
      <c r="P158" s="7"/>
      <c r="Q158" s="7">
        <v>28</v>
      </c>
      <c r="R158" s="7">
        <v>265</v>
      </c>
      <c r="S158" s="189">
        <v>45625.593981481485</v>
      </c>
    </row>
    <row r="159" spans="1:19">
      <c r="A159" s="7">
        <v>2011</v>
      </c>
      <c r="B159" s="123" t="s">
        <v>537</v>
      </c>
      <c r="C159" s="123" t="s">
        <v>538</v>
      </c>
      <c r="D159" s="123" t="s">
        <v>546</v>
      </c>
      <c r="E159" s="123" t="s">
        <v>540</v>
      </c>
      <c r="F159" s="7">
        <v>22.773281994000001</v>
      </c>
      <c r="G159" s="123" t="s">
        <v>532</v>
      </c>
      <c r="H159" s="7">
        <v>2.1697813749999999</v>
      </c>
      <c r="I159" s="7">
        <v>95.277500000000003</v>
      </c>
      <c r="J159" s="7">
        <v>2.1543524770000002</v>
      </c>
      <c r="K159" s="7">
        <v>2.2773300000000001E-4</v>
      </c>
      <c r="L159" s="7">
        <v>3.4159922989999998E-5</v>
      </c>
      <c r="M159" s="7">
        <v>94.6</v>
      </c>
      <c r="N159" s="7">
        <v>0.01</v>
      </c>
      <c r="O159" s="7">
        <v>1.5E-3</v>
      </c>
      <c r="P159" s="7">
        <v>1</v>
      </c>
      <c r="Q159" s="7">
        <v>28</v>
      </c>
      <c r="R159" s="7">
        <v>265</v>
      </c>
      <c r="S159" s="189">
        <v>45625.593981481485</v>
      </c>
    </row>
    <row r="160" spans="1:19">
      <c r="A160" s="7">
        <v>2011</v>
      </c>
      <c r="B160" s="123" t="s">
        <v>537</v>
      </c>
      <c r="C160" s="123" t="s">
        <v>538</v>
      </c>
      <c r="D160" s="123" t="s">
        <v>546</v>
      </c>
      <c r="E160" s="123" t="s">
        <v>531</v>
      </c>
      <c r="F160" s="7">
        <v>148.718712364</v>
      </c>
      <c r="G160" s="123" t="s">
        <v>532</v>
      </c>
      <c r="H160" s="7">
        <v>11.340247974</v>
      </c>
      <c r="I160" s="7">
        <v>76.253</v>
      </c>
      <c r="J160" s="7">
        <v>11.304109327000001</v>
      </c>
      <c r="K160" s="7">
        <v>4.4615600000000002E-4</v>
      </c>
      <c r="L160" s="7">
        <v>8.923122742E-5</v>
      </c>
      <c r="M160" s="7">
        <v>76.010000000000005</v>
      </c>
      <c r="N160" s="7">
        <v>3.0000000000000001E-3</v>
      </c>
      <c r="O160" s="7">
        <v>5.9999999999999995E-4</v>
      </c>
      <c r="P160" s="7">
        <v>1</v>
      </c>
      <c r="Q160" s="7">
        <v>28</v>
      </c>
      <c r="R160" s="7">
        <v>265</v>
      </c>
      <c r="S160" s="189">
        <v>45625.593981481485</v>
      </c>
    </row>
    <row r="161" spans="1:19">
      <c r="A161" s="7">
        <v>2011</v>
      </c>
      <c r="B161" s="123" t="s">
        <v>537</v>
      </c>
      <c r="C161" s="123" t="s">
        <v>538</v>
      </c>
      <c r="D161" s="123" t="s">
        <v>546</v>
      </c>
      <c r="E161" s="123" t="s">
        <v>533</v>
      </c>
      <c r="F161" s="7">
        <v>361.61391600000002</v>
      </c>
      <c r="G161" s="123" t="s">
        <v>532</v>
      </c>
      <c r="H161" s="7">
        <v>26.592966844999999</v>
      </c>
      <c r="I161" s="7">
        <v>73.539666667000006</v>
      </c>
      <c r="J161" s="7">
        <v>26.505094663000001</v>
      </c>
      <c r="K161" s="7">
        <v>1.0848419999999999E-3</v>
      </c>
      <c r="L161" s="7">
        <v>2.16968E-4</v>
      </c>
      <c r="M161" s="7">
        <v>73.296666666999997</v>
      </c>
      <c r="N161" s="7">
        <v>3.0000000000000001E-3</v>
      </c>
      <c r="O161" s="7">
        <v>5.9999999999999995E-4</v>
      </c>
      <c r="P161" s="7">
        <v>1</v>
      </c>
      <c r="Q161" s="7">
        <v>28</v>
      </c>
      <c r="R161" s="7">
        <v>265</v>
      </c>
      <c r="S161" s="189">
        <v>45625.593981481485</v>
      </c>
    </row>
    <row r="162" spans="1:19">
      <c r="A162" s="7">
        <v>2011</v>
      </c>
      <c r="B162" s="123" t="s">
        <v>537</v>
      </c>
      <c r="C162" s="123" t="s">
        <v>538</v>
      </c>
      <c r="D162" s="123" t="s">
        <v>546</v>
      </c>
      <c r="E162" s="123" t="s">
        <v>160</v>
      </c>
      <c r="F162" s="7">
        <v>13.020948000000001</v>
      </c>
      <c r="G162" s="123" t="s">
        <v>532</v>
      </c>
      <c r="H162" s="7">
        <v>0.93272956799999995</v>
      </c>
      <c r="I162" s="7">
        <v>71.632999999999996</v>
      </c>
      <c r="J162" s="7">
        <v>0.929565478</v>
      </c>
      <c r="K162" s="7">
        <v>3.9062844000000002E-5</v>
      </c>
      <c r="L162" s="7">
        <v>7.8125688000000007E-6</v>
      </c>
      <c r="M162" s="7">
        <v>71.39</v>
      </c>
      <c r="N162" s="7">
        <v>3.0000000000000001E-3</v>
      </c>
      <c r="O162" s="7">
        <v>5.9999999999999995E-4</v>
      </c>
      <c r="P162" s="7">
        <v>1</v>
      </c>
      <c r="Q162" s="7">
        <v>28</v>
      </c>
      <c r="R162" s="7">
        <v>265</v>
      </c>
      <c r="S162" s="189">
        <v>45625.593981481485</v>
      </c>
    </row>
    <row r="163" spans="1:19">
      <c r="A163" s="7">
        <v>2011</v>
      </c>
      <c r="B163" s="123" t="s">
        <v>537</v>
      </c>
      <c r="C163" s="123" t="s">
        <v>538</v>
      </c>
      <c r="D163" s="123" t="s">
        <v>546</v>
      </c>
      <c r="E163" s="123" t="s">
        <v>163</v>
      </c>
      <c r="F163" s="7">
        <v>111.48499783299999</v>
      </c>
      <c r="G163" s="123" t="s">
        <v>532</v>
      </c>
      <c r="H163" s="7">
        <v>7.1065554439999996</v>
      </c>
      <c r="I163" s="7">
        <v>63.744500000000002</v>
      </c>
      <c r="J163" s="7">
        <v>7.1004795119999997</v>
      </c>
      <c r="K163" s="7">
        <v>1.1148499999999999E-4</v>
      </c>
      <c r="L163" s="7">
        <v>1.1148499780000001E-5</v>
      </c>
      <c r="M163" s="7">
        <v>63.69</v>
      </c>
      <c r="N163" s="7">
        <v>1E-3</v>
      </c>
      <c r="O163" s="7">
        <v>1E-4</v>
      </c>
      <c r="P163" s="7">
        <v>1</v>
      </c>
      <c r="Q163" s="7">
        <v>28</v>
      </c>
      <c r="R163" s="7">
        <v>265</v>
      </c>
      <c r="S163" s="189">
        <v>45625.593981481485</v>
      </c>
    </row>
    <row r="164" spans="1:19">
      <c r="A164" s="7">
        <v>2011</v>
      </c>
      <c r="B164" s="123" t="s">
        <v>537</v>
      </c>
      <c r="C164" s="123" t="s">
        <v>538</v>
      </c>
      <c r="D164" s="123" t="s">
        <v>546</v>
      </c>
      <c r="E164" s="123" t="s">
        <v>535</v>
      </c>
      <c r="F164" s="7">
        <v>3929.1886912149998</v>
      </c>
      <c r="G164" s="123" t="s">
        <v>532</v>
      </c>
      <c r="H164" s="7">
        <v>224.355881283</v>
      </c>
      <c r="I164" s="7">
        <v>57.099798180999997</v>
      </c>
      <c r="J164" s="7">
        <v>224.1417405</v>
      </c>
      <c r="K164" s="7">
        <v>3.9291889999999996E-3</v>
      </c>
      <c r="L164" s="7">
        <v>3.9291899999999998E-4</v>
      </c>
      <c r="M164" s="7">
        <v>57.045298181</v>
      </c>
      <c r="N164" s="7">
        <v>1E-3</v>
      </c>
      <c r="O164" s="7">
        <v>1E-4</v>
      </c>
      <c r="P164" s="7">
        <v>1</v>
      </c>
      <c r="Q164" s="7">
        <v>28</v>
      </c>
      <c r="R164" s="7">
        <v>265</v>
      </c>
      <c r="S164" s="189">
        <v>45625.593981481485</v>
      </c>
    </row>
    <row r="165" spans="1:19">
      <c r="A165" s="7">
        <v>2011</v>
      </c>
      <c r="B165" s="123" t="s">
        <v>537</v>
      </c>
      <c r="C165" s="123" t="s">
        <v>538</v>
      </c>
      <c r="D165" s="123" t="s">
        <v>546</v>
      </c>
      <c r="E165" s="123" t="s">
        <v>541</v>
      </c>
      <c r="F165" s="7">
        <v>599.237809922</v>
      </c>
      <c r="G165" s="123" t="s">
        <v>532</v>
      </c>
      <c r="H165" s="7">
        <v>56.020389293999997</v>
      </c>
      <c r="I165" s="7">
        <v>93.486072418000006</v>
      </c>
      <c r="J165" s="7">
        <v>55.874774506000001</v>
      </c>
      <c r="K165" s="7">
        <v>1.797713E-3</v>
      </c>
      <c r="L165" s="7">
        <v>3.5954299999999998E-4</v>
      </c>
      <c r="M165" s="7">
        <v>93.243072417999997</v>
      </c>
      <c r="N165" s="7">
        <v>3.0000000000000001E-3</v>
      </c>
      <c r="O165" s="7">
        <v>5.9999999999999995E-4</v>
      </c>
      <c r="P165" s="7">
        <v>1</v>
      </c>
      <c r="Q165" s="7">
        <v>28</v>
      </c>
      <c r="R165" s="7">
        <v>265</v>
      </c>
      <c r="S165" s="189">
        <v>45625.593981481485</v>
      </c>
    </row>
    <row r="166" spans="1:19">
      <c r="A166" s="7">
        <v>2011</v>
      </c>
      <c r="B166" s="123" t="s">
        <v>537</v>
      </c>
      <c r="C166" s="123" t="s">
        <v>538</v>
      </c>
      <c r="D166" s="123" t="s">
        <v>547</v>
      </c>
      <c r="E166" s="123" t="s">
        <v>540</v>
      </c>
      <c r="F166" s="7">
        <v>14.850171956000001</v>
      </c>
      <c r="G166" s="123" t="s">
        <v>532</v>
      </c>
      <c r="H166" s="7">
        <v>1.4148872589999999</v>
      </c>
      <c r="I166" s="7">
        <v>95.277500000000003</v>
      </c>
      <c r="J166" s="7">
        <v>1.404826267</v>
      </c>
      <c r="K166" s="7">
        <v>1.4850200000000001E-4</v>
      </c>
      <c r="L166" s="7">
        <v>2.227525793E-5</v>
      </c>
      <c r="M166" s="7">
        <v>94.6</v>
      </c>
      <c r="N166" s="7">
        <v>0.01</v>
      </c>
      <c r="O166" s="7">
        <v>1.5E-3</v>
      </c>
      <c r="P166" s="7">
        <v>1</v>
      </c>
      <c r="Q166" s="7">
        <v>28</v>
      </c>
      <c r="R166" s="7">
        <v>265</v>
      </c>
      <c r="S166" s="189">
        <v>45625.593981481485</v>
      </c>
    </row>
    <row r="167" spans="1:19">
      <c r="A167" s="7">
        <v>2011</v>
      </c>
      <c r="B167" s="123" t="s">
        <v>537</v>
      </c>
      <c r="C167" s="123" t="s">
        <v>538</v>
      </c>
      <c r="D167" s="123" t="s">
        <v>547</v>
      </c>
      <c r="E167" s="123" t="s">
        <v>531</v>
      </c>
      <c r="F167" s="7">
        <v>0.954826379</v>
      </c>
      <c r="G167" s="123" t="s">
        <v>532</v>
      </c>
      <c r="H167" s="7">
        <v>7.2808375999999994E-2</v>
      </c>
      <c r="I167" s="7">
        <v>76.253</v>
      </c>
      <c r="J167" s="7">
        <v>7.2576352999999996E-2</v>
      </c>
      <c r="K167" s="7">
        <v>2.8644791369999999E-6</v>
      </c>
      <c r="L167" s="7">
        <v>5.7289582740000004E-7</v>
      </c>
      <c r="M167" s="7">
        <v>76.010000000000005</v>
      </c>
      <c r="N167" s="7">
        <v>3.0000000000000001E-3</v>
      </c>
      <c r="O167" s="7">
        <v>5.9999999999999995E-4</v>
      </c>
      <c r="P167" s="7">
        <v>1</v>
      </c>
      <c r="Q167" s="7">
        <v>28</v>
      </c>
      <c r="R167" s="7">
        <v>265</v>
      </c>
      <c r="S167" s="189">
        <v>45625.593981481485</v>
      </c>
    </row>
    <row r="168" spans="1:19">
      <c r="A168" s="7">
        <v>2011</v>
      </c>
      <c r="B168" s="123" t="s">
        <v>537</v>
      </c>
      <c r="C168" s="123" t="s">
        <v>538</v>
      </c>
      <c r="D168" s="123" t="s">
        <v>547</v>
      </c>
      <c r="E168" s="123" t="s">
        <v>533</v>
      </c>
      <c r="F168" s="7">
        <v>61.420355999999998</v>
      </c>
      <c r="G168" s="123" t="s">
        <v>532</v>
      </c>
      <c r="H168" s="7">
        <v>4.5168325070000002</v>
      </c>
      <c r="I168" s="7">
        <v>73.539666667000006</v>
      </c>
      <c r="J168" s="7">
        <v>4.5019073599999997</v>
      </c>
      <c r="K168" s="7">
        <v>1.8426099999999999E-4</v>
      </c>
      <c r="L168" s="7">
        <v>3.6852213599999998E-5</v>
      </c>
      <c r="M168" s="7">
        <v>73.296666666999997</v>
      </c>
      <c r="N168" s="7">
        <v>3.0000000000000001E-3</v>
      </c>
      <c r="O168" s="7">
        <v>5.9999999999999995E-4</v>
      </c>
      <c r="P168" s="7">
        <v>1</v>
      </c>
      <c r="Q168" s="7">
        <v>28</v>
      </c>
      <c r="R168" s="7">
        <v>265</v>
      </c>
      <c r="S168" s="189">
        <v>45625.593981481485</v>
      </c>
    </row>
    <row r="169" spans="1:19">
      <c r="A169" s="7">
        <v>2011</v>
      </c>
      <c r="B169" s="123" t="s">
        <v>537</v>
      </c>
      <c r="C169" s="123" t="s">
        <v>538</v>
      </c>
      <c r="D169" s="123" t="s">
        <v>547</v>
      </c>
      <c r="E169" s="123" t="s">
        <v>160</v>
      </c>
      <c r="F169" s="7">
        <v>7.3269000000000002</v>
      </c>
      <c r="G169" s="123" t="s">
        <v>532</v>
      </c>
      <c r="H169" s="7">
        <v>0.52484782799999996</v>
      </c>
      <c r="I169" s="7">
        <v>71.632999999999996</v>
      </c>
      <c r="J169" s="7">
        <v>0.52306739099999999</v>
      </c>
      <c r="K169" s="7">
        <v>2.1980700000000001E-5</v>
      </c>
      <c r="L169" s="7">
        <v>4.3961400000000004E-6</v>
      </c>
      <c r="M169" s="7">
        <v>71.39</v>
      </c>
      <c r="N169" s="7">
        <v>3.0000000000000001E-3</v>
      </c>
      <c r="O169" s="7">
        <v>5.9999999999999995E-4</v>
      </c>
      <c r="P169" s="7">
        <v>1</v>
      </c>
      <c r="Q169" s="7">
        <v>28</v>
      </c>
      <c r="R169" s="7">
        <v>265</v>
      </c>
      <c r="S169" s="189">
        <v>45625.593981481485</v>
      </c>
    </row>
    <row r="170" spans="1:19">
      <c r="A170" s="7">
        <v>2011</v>
      </c>
      <c r="B170" s="123" t="s">
        <v>537</v>
      </c>
      <c r="C170" s="123" t="s">
        <v>538</v>
      </c>
      <c r="D170" s="123" t="s">
        <v>547</v>
      </c>
      <c r="E170" s="123" t="s">
        <v>163</v>
      </c>
      <c r="F170" s="7">
        <v>76.975742304999997</v>
      </c>
      <c r="G170" s="123" t="s">
        <v>532</v>
      </c>
      <c r="H170" s="7">
        <v>4.9067802049999996</v>
      </c>
      <c r="I170" s="7">
        <v>63.744500000000002</v>
      </c>
      <c r="J170" s="7">
        <v>4.9025850269999998</v>
      </c>
      <c r="K170" s="7">
        <v>7.6975742300000005E-5</v>
      </c>
      <c r="L170" s="7">
        <v>7.6975742300000005E-6</v>
      </c>
      <c r="M170" s="7">
        <v>63.69</v>
      </c>
      <c r="N170" s="7">
        <v>1E-3</v>
      </c>
      <c r="O170" s="7">
        <v>1E-4</v>
      </c>
      <c r="P170" s="7">
        <v>1</v>
      </c>
      <c r="Q170" s="7">
        <v>28</v>
      </c>
      <c r="R170" s="7">
        <v>265</v>
      </c>
      <c r="S170" s="189">
        <v>45625.593981481485</v>
      </c>
    </row>
    <row r="171" spans="1:19">
      <c r="A171" s="7">
        <v>2011</v>
      </c>
      <c r="B171" s="123" t="s">
        <v>537</v>
      </c>
      <c r="C171" s="123" t="s">
        <v>538</v>
      </c>
      <c r="D171" s="123" t="s">
        <v>547</v>
      </c>
      <c r="E171" s="123" t="s">
        <v>535</v>
      </c>
      <c r="F171" s="7">
        <v>520.44348827199997</v>
      </c>
      <c r="G171" s="123" t="s">
        <v>532</v>
      </c>
      <c r="H171" s="7">
        <v>29.717218145</v>
      </c>
      <c r="I171" s="7">
        <v>57.099798180999997</v>
      </c>
      <c r="J171" s="7">
        <v>29.688853975000001</v>
      </c>
      <c r="K171" s="7">
        <v>5.2044299999999999E-4</v>
      </c>
      <c r="L171" s="7">
        <v>5.2044348829999999E-5</v>
      </c>
      <c r="M171" s="7">
        <v>57.045298181</v>
      </c>
      <c r="N171" s="7">
        <v>1E-3</v>
      </c>
      <c r="O171" s="7">
        <v>1E-4</v>
      </c>
      <c r="P171" s="7">
        <v>1</v>
      </c>
      <c r="Q171" s="7">
        <v>28</v>
      </c>
      <c r="R171" s="7">
        <v>265</v>
      </c>
      <c r="S171" s="189">
        <v>45625.593981481485</v>
      </c>
    </row>
    <row r="172" spans="1:19">
      <c r="A172" s="7">
        <v>2011</v>
      </c>
      <c r="B172" s="123" t="s">
        <v>537</v>
      </c>
      <c r="C172" s="123" t="s">
        <v>538</v>
      </c>
      <c r="D172" s="123" t="s">
        <v>547</v>
      </c>
      <c r="E172" s="123" t="s">
        <v>541</v>
      </c>
      <c r="F172" s="7">
        <v>0</v>
      </c>
      <c r="G172" s="123" t="s">
        <v>532</v>
      </c>
      <c r="H172" s="7">
        <v>0</v>
      </c>
      <c r="I172" s="7"/>
      <c r="J172" s="7">
        <v>0</v>
      </c>
      <c r="K172" s="7">
        <v>0</v>
      </c>
      <c r="L172" s="7">
        <v>0</v>
      </c>
      <c r="M172" s="7"/>
      <c r="N172" s="7"/>
      <c r="O172" s="7"/>
      <c r="P172" s="7">
        <v>1</v>
      </c>
      <c r="Q172" s="7">
        <v>28</v>
      </c>
      <c r="R172" s="7">
        <v>265</v>
      </c>
      <c r="S172" s="189">
        <v>45625.593981481485</v>
      </c>
    </row>
    <row r="173" spans="1:19">
      <c r="A173" s="7">
        <v>2011</v>
      </c>
      <c r="B173" s="123" t="s">
        <v>537</v>
      </c>
      <c r="C173" s="123" t="s">
        <v>538</v>
      </c>
      <c r="D173" s="123" t="s">
        <v>548</v>
      </c>
      <c r="E173" s="123" t="s">
        <v>33</v>
      </c>
      <c r="F173" s="7">
        <v>207.213174264</v>
      </c>
      <c r="G173" s="123" t="s">
        <v>532</v>
      </c>
      <c r="H173" s="7">
        <v>0.39370503099999998</v>
      </c>
      <c r="I173" s="7">
        <v>1.9</v>
      </c>
      <c r="J173" s="7">
        <v>0</v>
      </c>
      <c r="K173" s="7">
        <v>6.2163950000000004E-3</v>
      </c>
      <c r="L173" s="7">
        <v>8.2885299999999995E-4</v>
      </c>
      <c r="M173" s="7">
        <v>0</v>
      </c>
      <c r="N173" s="7">
        <v>0.03</v>
      </c>
      <c r="O173" s="7">
        <v>4.0000000000000001E-3</v>
      </c>
      <c r="P173" s="7"/>
      <c r="Q173" s="7">
        <v>28</v>
      </c>
      <c r="R173" s="7">
        <v>265</v>
      </c>
      <c r="S173" s="189">
        <v>45625.593981481485</v>
      </c>
    </row>
    <row r="174" spans="1:19">
      <c r="A174" s="7">
        <v>2011</v>
      </c>
      <c r="B174" s="123" t="s">
        <v>537</v>
      </c>
      <c r="C174" s="123" t="s">
        <v>538</v>
      </c>
      <c r="D174" s="123" t="s">
        <v>548</v>
      </c>
      <c r="E174" s="123" t="s">
        <v>540</v>
      </c>
      <c r="F174" s="7">
        <v>3713.731148764</v>
      </c>
      <c r="G174" s="123" t="s">
        <v>532</v>
      </c>
      <c r="H174" s="7">
        <v>353.835019526</v>
      </c>
      <c r="I174" s="7">
        <v>95.277500000000003</v>
      </c>
      <c r="J174" s="7">
        <v>351.31896667299998</v>
      </c>
      <c r="K174" s="7">
        <v>3.7137310999999999E-2</v>
      </c>
      <c r="L174" s="7">
        <v>5.570597E-3</v>
      </c>
      <c r="M174" s="7">
        <v>94.6</v>
      </c>
      <c r="N174" s="7">
        <v>0.01</v>
      </c>
      <c r="O174" s="7">
        <v>1.5E-3</v>
      </c>
      <c r="P174" s="7">
        <v>1</v>
      </c>
      <c r="Q174" s="7">
        <v>28</v>
      </c>
      <c r="R174" s="7">
        <v>265</v>
      </c>
      <c r="S174" s="189">
        <v>45625.593981481485</v>
      </c>
    </row>
    <row r="175" spans="1:19">
      <c r="A175" s="7">
        <v>2011</v>
      </c>
      <c r="B175" s="123" t="s">
        <v>537</v>
      </c>
      <c r="C175" s="123" t="s">
        <v>538</v>
      </c>
      <c r="D175" s="123" t="s">
        <v>548</v>
      </c>
      <c r="E175" s="123" t="s">
        <v>531</v>
      </c>
      <c r="F175" s="7">
        <v>100.689143962</v>
      </c>
      <c r="G175" s="123" t="s">
        <v>532</v>
      </c>
      <c r="H175" s="7">
        <v>7.6778492949999997</v>
      </c>
      <c r="I175" s="7">
        <v>76.253</v>
      </c>
      <c r="J175" s="7">
        <v>7.6533818330000001</v>
      </c>
      <c r="K175" s="7">
        <v>3.0206699999999999E-4</v>
      </c>
      <c r="L175" s="7">
        <v>6.0413486380000002E-5</v>
      </c>
      <c r="M175" s="7">
        <v>76.010000000000005</v>
      </c>
      <c r="N175" s="7">
        <v>3.0000000000000001E-3</v>
      </c>
      <c r="O175" s="7">
        <v>5.9999999999999995E-4</v>
      </c>
      <c r="P175" s="7">
        <v>1</v>
      </c>
      <c r="Q175" s="7">
        <v>28</v>
      </c>
      <c r="R175" s="7">
        <v>265</v>
      </c>
      <c r="S175" s="189">
        <v>45625.593981481485</v>
      </c>
    </row>
    <row r="176" spans="1:19">
      <c r="A176" s="7">
        <v>2011</v>
      </c>
      <c r="B176" s="123" t="s">
        <v>537</v>
      </c>
      <c r="C176" s="123" t="s">
        <v>538</v>
      </c>
      <c r="D176" s="123" t="s">
        <v>548</v>
      </c>
      <c r="E176" s="123" t="s">
        <v>533</v>
      </c>
      <c r="F176" s="7">
        <v>759.86233200000004</v>
      </c>
      <c r="G176" s="123" t="s">
        <v>532</v>
      </c>
      <c r="H176" s="7">
        <v>55.880022607999997</v>
      </c>
      <c r="I176" s="7">
        <v>73.539666667000006</v>
      </c>
      <c r="J176" s="7">
        <v>55.695376060999997</v>
      </c>
      <c r="K176" s="7">
        <v>2.279587E-3</v>
      </c>
      <c r="L176" s="7">
        <v>4.5591700000000002E-4</v>
      </c>
      <c r="M176" s="7">
        <v>73.296666666999997</v>
      </c>
      <c r="N176" s="7">
        <v>3.0000000000000001E-3</v>
      </c>
      <c r="O176" s="7">
        <v>5.9999999999999995E-4</v>
      </c>
      <c r="P176" s="7">
        <v>1</v>
      </c>
      <c r="Q176" s="7">
        <v>28</v>
      </c>
      <c r="R176" s="7">
        <v>265</v>
      </c>
      <c r="S176" s="189">
        <v>45625.593981481485</v>
      </c>
    </row>
    <row r="177" spans="1:19">
      <c r="A177" s="7">
        <v>2011</v>
      </c>
      <c r="B177" s="123" t="s">
        <v>537</v>
      </c>
      <c r="C177" s="123" t="s">
        <v>538</v>
      </c>
      <c r="D177" s="123" t="s">
        <v>548</v>
      </c>
      <c r="E177" s="123" t="s">
        <v>160</v>
      </c>
      <c r="F177" s="7">
        <v>40.277016000000003</v>
      </c>
      <c r="G177" s="123" t="s">
        <v>532</v>
      </c>
      <c r="H177" s="7">
        <v>2.8851634869999998</v>
      </c>
      <c r="I177" s="7">
        <v>71.632999999999996</v>
      </c>
      <c r="J177" s="7">
        <v>2.8753761720000002</v>
      </c>
      <c r="K177" s="7">
        <v>1.20831E-4</v>
      </c>
      <c r="L177" s="7">
        <v>2.41662096E-5</v>
      </c>
      <c r="M177" s="7">
        <v>71.39</v>
      </c>
      <c r="N177" s="7">
        <v>3.0000000000000001E-3</v>
      </c>
      <c r="O177" s="7">
        <v>5.9999999999999995E-4</v>
      </c>
      <c r="P177" s="7">
        <v>1</v>
      </c>
      <c r="Q177" s="7">
        <v>28</v>
      </c>
      <c r="R177" s="7">
        <v>265</v>
      </c>
      <c r="S177" s="189">
        <v>45625.593981481485</v>
      </c>
    </row>
    <row r="178" spans="1:19">
      <c r="A178" s="7">
        <v>2011</v>
      </c>
      <c r="B178" s="123" t="s">
        <v>537</v>
      </c>
      <c r="C178" s="123" t="s">
        <v>538</v>
      </c>
      <c r="D178" s="123" t="s">
        <v>548</v>
      </c>
      <c r="E178" s="123" t="s">
        <v>163</v>
      </c>
      <c r="F178" s="7">
        <v>78.483428226000001</v>
      </c>
      <c r="G178" s="123" t="s">
        <v>532</v>
      </c>
      <c r="H178" s="7">
        <v>5.0028868910000002</v>
      </c>
      <c r="I178" s="7">
        <v>63.744500000000002</v>
      </c>
      <c r="J178" s="7">
        <v>4.9986095439999998</v>
      </c>
      <c r="K178" s="7">
        <v>7.8483428230000004E-5</v>
      </c>
      <c r="L178" s="7">
        <v>7.8483428230000008E-6</v>
      </c>
      <c r="M178" s="7">
        <v>63.69</v>
      </c>
      <c r="N178" s="7">
        <v>1E-3</v>
      </c>
      <c r="O178" s="7">
        <v>1E-4</v>
      </c>
      <c r="P178" s="7">
        <v>1</v>
      </c>
      <c r="Q178" s="7">
        <v>28</v>
      </c>
      <c r="R178" s="7">
        <v>265</v>
      </c>
      <c r="S178" s="189">
        <v>45625.593981481485</v>
      </c>
    </row>
    <row r="179" spans="1:19">
      <c r="A179" s="7">
        <v>2011</v>
      </c>
      <c r="B179" s="123" t="s">
        <v>537</v>
      </c>
      <c r="C179" s="123" t="s">
        <v>538</v>
      </c>
      <c r="D179" s="123" t="s">
        <v>548</v>
      </c>
      <c r="E179" s="123" t="s">
        <v>535</v>
      </c>
      <c r="F179" s="7">
        <v>1038.2344094499999</v>
      </c>
      <c r="G179" s="123" t="s">
        <v>532</v>
      </c>
      <c r="H179" s="7">
        <v>59.282975243999999</v>
      </c>
      <c r="I179" s="7">
        <v>57.099798180999997</v>
      </c>
      <c r="J179" s="7">
        <v>59.226391468999999</v>
      </c>
      <c r="K179" s="7">
        <v>1.0382340000000001E-3</v>
      </c>
      <c r="L179" s="7">
        <v>1.03823E-4</v>
      </c>
      <c r="M179" s="7">
        <v>57.045298181</v>
      </c>
      <c r="N179" s="7">
        <v>1E-3</v>
      </c>
      <c r="O179" s="7">
        <v>1E-4</v>
      </c>
      <c r="P179" s="7">
        <v>1</v>
      </c>
      <c r="Q179" s="7">
        <v>28</v>
      </c>
      <c r="R179" s="7">
        <v>265</v>
      </c>
      <c r="S179" s="189">
        <v>45625.593981481485</v>
      </c>
    </row>
    <row r="180" spans="1:19">
      <c r="A180" s="7">
        <v>2011</v>
      </c>
      <c r="B180" s="123" t="s">
        <v>537</v>
      </c>
      <c r="C180" s="123" t="s">
        <v>538</v>
      </c>
      <c r="D180" s="123" t="s">
        <v>548</v>
      </c>
      <c r="E180" s="123" t="s">
        <v>549</v>
      </c>
      <c r="F180" s="7">
        <v>593.69602171300005</v>
      </c>
      <c r="G180" s="123" t="s">
        <v>532</v>
      </c>
      <c r="H180" s="7">
        <v>30.026260234999999</v>
      </c>
      <c r="I180" s="7">
        <v>50.575141379999998</v>
      </c>
      <c r="J180" s="7">
        <v>29.881992102000002</v>
      </c>
      <c r="K180" s="7">
        <v>1.7810879999999999E-3</v>
      </c>
      <c r="L180" s="7">
        <v>3.56218E-4</v>
      </c>
      <c r="M180" s="7">
        <v>50.332141380000003</v>
      </c>
      <c r="N180" s="7">
        <v>3.0000000000000001E-3</v>
      </c>
      <c r="O180" s="7">
        <v>5.9999999999999995E-4</v>
      </c>
      <c r="P180" s="7">
        <v>1</v>
      </c>
      <c r="Q180" s="7">
        <v>28</v>
      </c>
      <c r="R180" s="7">
        <v>265</v>
      </c>
      <c r="S180" s="189">
        <v>45625.593981481485</v>
      </c>
    </row>
    <row r="181" spans="1:19">
      <c r="A181" s="7">
        <v>2011</v>
      </c>
      <c r="B181" s="123" t="s">
        <v>537</v>
      </c>
      <c r="C181" s="123" t="s">
        <v>538</v>
      </c>
      <c r="D181" s="123" t="s">
        <v>548</v>
      </c>
      <c r="E181" s="123" t="s">
        <v>541</v>
      </c>
      <c r="F181" s="7">
        <v>2233.3944829890002</v>
      </c>
      <c r="G181" s="123" t="s">
        <v>532</v>
      </c>
      <c r="H181" s="7">
        <v>208.79127837499999</v>
      </c>
      <c r="I181" s="7">
        <v>93.486072418000006</v>
      </c>
      <c r="J181" s="7">
        <v>208.248563515</v>
      </c>
      <c r="K181" s="7">
        <v>6.7001830000000002E-3</v>
      </c>
      <c r="L181" s="7">
        <v>1.3400370000000001E-3</v>
      </c>
      <c r="M181" s="7">
        <v>93.243072417999997</v>
      </c>
      <c r="N181" s="7">
        <v>3.0000000000000001E-3</v>
      </c>
      <c r="O181" s="7">
        <v>5.9999999999999995E-4</v>
      </c>
      <c r="P181" s="7">
        <v>1</v>
      </c>
      <c r="Q181" s="7">
        <v>28</v>
      </c>
      <c r="R181" s="7">
        <v>265</v>
      </c>
      <c r="S181" s="189">
        <v>45625.593981481485</v>
      </c>
    </row>
    <row r="182" spans="1:19">
      <c r="A182" s="7">
        <v>2011</v>
      </c>
      <c r="B182" s="123" t="s">
        <v>537</v>
      </c>
      <c r="C182" s="123" t="s">
        <v>538</v>
      </c>
      <c r="D182" s="123" t="s">
        <v>548</v>
      </c>
      <c r="E182" s="123" t="s">
        <v>131</v>
      </c>
      <c r="F182" s="7">
        <v>445.181315815</v>
      </c>
      <c r="G182" s="123" t="s">
        <v>532</v>
      </c>
      <c r="H182" s="7">
        <v>0.10817905999999999</v>
      </c>
      <c r="I182" s="7">
        <v>0.24299999999999999</v>
      </c>
      <c r="J182" s="7">
        <v>0</v>
      </c>
      <c r="K182" s="7">
        <v>1.3355439999999999E-3</v>
      </c>
      <c r="L182" s="7">
        <v>2.6710900000000002E-4</v>
      </c>
      <c r="M182" s="7">
        <v>0</v>
      </c>
      <c r="N182" s="7">
        <v>3.0000000000000001E-3</v>
      </c>
      <c r="O182" s="7">
        <v>5.9999999999999995E-4</v>
      </c>
      <c r="P182" s="7"/>
      <c r="Q182" s="7">
        <v>28</v>
      </c>
      <c r="R182" s="7">
        <v>265</v>
      </c>
      <c r="S182" s="189">
        <v>45625.593981481485</v>
      </c>
    </row>
    <row r="183" spans="1:19">
      <c r="A183" s="7">
        <v>2011</v>
      </c>
      <c r="B183" s="123" t="s">
        <v>537</v>
      </c>
      <c r="C183" s="123" t="s">
        <v>538</v>
      </c>
      <c r="D183" s="123" t="s">
        <v>550</v>
      </c>
      <c r="E183" s="123" t="s">
        <v>540</v>
      </c>
      <c r="F183" s="7">
        <v>19.67949617</v>
      </c>
      <c r="G183" s="123" t="s">
        <v>532</v>
      </c>
      <c r="H183" s="7">
        <v>1.875013196</v>
      </c>
      <c r="I183" s="7">
        <v>95.277500000000003</v>
      </c>
      <c r="J183" s="7">
        <v>1.861680338</v>
      </c>
      <c r="K183" s="7">
        <v>1.9679499999999999E-4</v>
      </c>
      <c r="L183" s="7">
        <v>2.9519244259999999E-5</v>
      </c>
      <c r="M183" s="7">
        <v>94.6</v>
      </c>
      <c r="N183" s="7">
        <v>0.01</v>
      </c>
      <c r="O183" s="7">
        <v>1.5E-3</v>
      </c>
      <c r="P183" s="7">
        <v>1</v>
      </c>
      <c r="Q183" s="7">
        <v>28</v>
      </c>
      <c r="R183" s="7">
        <v>265</v>
      </c>
      <c r="S183" s="189">
        <v>45625.593981481485</v>
      </c>
    </row>
    <row r="184" spans="1:19">
      <c r="A184" s="7">
        <v>2011</v>
      </c>
      <c r="B184" s="123" t="s">
        <v>537</v>
      </c>
      <c r="C184" s="123" t="s">
        <v>538</v>
      </c>
      <c r="D184" s="123" t="s">
        <v>550</v>
      </c>
      <c r="E184" s="123" t="s">
        <v>531</v>
      </c>
      <c r="F184" s="7">
        <v>6045.6522059680001</v>
      </c>
      <c r="G184" s="123" t="s">
        <v>532</v>
      </c>
      <c r="H184" s="7">
        <v>460.999117662</v>
      </c>
      <c r="I184" s="7">
        <v>76.253</v>
      </c>
      <c r="J184" s="7">
        <v>459.53002417599998</v>
      </c>
      <c r="K184" s="7">
        <v>1.8136956999999999E-2</v>
      </c>
      <c r="L184" s="7">
        <v>3.6273910000000002E-3</v>
      </c>
      <c r="M184" s="7">
        <v>76.010000000000005</v>
      </c>
      <c r="N184" s="7">
        <v>3.0000000000000001E-3</v>
      </c>
      <c r="O184" s="7">
        <v>5.9999999999999995E-4</v>
      </c>
      <c r="P184" s="7">
        <v>1</v>
      </c>
      <c r="Q184" s="7">
        <v>28</v>
      </c>
      <c r="R184" s="7">
        <v>265</v>
      </c>
      <c r="S184" s="189">
        <v>45625.593981481485</v>
      </c>
    </row>
    <row r="185" spans="1:19">
      <c r="A185" s="7">
        <v>2011</v>
      </c>
      <c r="B185" s="123" t="s">
        <v>537</v>
      </c>
      <c r="C185" s="123" t="s">
        <v>538</v>
      </c>
      <c r="D185" s="123" t="s">
        <v>550</v>
      </c>
      <c r="E185" s="123" t="s">
        <v>533</v>
      </c>
      <c r="F185" s="7">
        <v>105.88417200000001</v>
      </c>
      <c r="G185" s="123" t="s">
        <v>532</v>
      </c>
      <c r="H185" s="7">
        <v>7.786686714</v>
      </c>
      <c r="I185" s="7">
        <v>73.539666667000006</v>
      </c>
      <c r="J185" s="7">
        <v>7.7609568600000003</v>
      </c>
      <c r="K185" s="7">
        <v>3.1765299999999999E-4</v>
      </c>
      <c r="L185" s="7">
        <v>6.3530503200000002E-5</v>
      </c>
      <c r="M185" s="7">
        <v>73.296666666999997</v>
      </c>
      <c r="N185" s="7">
        <v>3.0000000000000001E-3</v>
      </c>
      <c r="O185" s="7">
        <v>5.9999999999999995E-4</v>
      </c>
      <c r="P185" s="7">
        <v>1</v>
      </c>
      <c r="Q185" s="7">
        <v>28</v>
      </c>
      <c r="R185" s="7">
        <v>265</v>
      </c>
      <c r="S185" s="189">
        <v>45625.593981481485</v>
      </c>
    </row>
    <row r="186" spans="1:19">
      <c r="A186" s="7">
        <v>2011</v>
      </c>
      <c r="B186" s="123" t="s">
        <v>537</v>
      </c>
      <c r="C186" s="123" t="s">
        <v>538</v>
      </c>
      <c r="D186" s="123" t="s">
        <v>550</v>
      </c>
      <c r="E186" s="123" t="s">
        <v>160</v>
      </c>
      <c r="F186" s="7">
        <v>9.9227159999999994</v>
      </c>
      <c r="G186" s="123" t="s">
        <v>532</v>
      </c>
      <c r="H186" s="7">
        <v>0.710793915</v>
      </c>
      <c r="I186" s="7">
        <v>71.632999999999996</v>
      </c>
      <c r="J186" s="7">
        <v>0.70838269499999995</v>
      </c>
      <c r="K186" s="7">
        <v>2.9768147999999998E-5</v>
      </c>
      <c r="L186" s="7">
        <v>5.9536295999999999E-6</v>
      </c>
      <c r="M186" s="7">
        <v>71.39</v>
      </c>
      <c r="N186" s="7">
        <v>3.0000000000000001E-3</v>
      </c>
      <c r="O186" s="7">
        <v>5.9999999999999995E-4</v>
      </c>
      <c r="P186" s="7">
        <v>1</v>
      </c>
      <c r="Q186" s="7">
        <v>28</v>
      </c>
      <c r="R186" s="7">
        <v>265</v>
      </c>
      <c r="S186" s="189">
        <v>45625.593981481485</v>
      </c>
    </row>
    <row r="187" spans="1:19">
      <c r="A187" s="7">
        <v>2011</v>
      </c>
      <c r="B187" s="123" t="s">
        <v>537</v>
      </c>
      <c r="C187" s="123" t="s">
        <v>538</v>
      </c>
      <c r="D187" s="123" t="s">
        <v>550</v>
      </c>
      <c r="E187" s="123" t="s">
        <v>163</v>
      </c>
      <c r="F187" s="7">
        <v>43.136569409000003</v>
      </c>
      <c r="G187" s="123" t="s">
        <v>532</v>
      </c>
      <c r="H187" s="7">
        <v>2.7497190489999999</v>
      </c>
      <c r="I187" s="7">
        <v>63.744500000000002</v>
      </c>
      <c r="J187" s="7">
        <v>2.7473681060000001</v>
      </c>
      <c r="K187" s="7">
        <v>4.3136569410000001E-5</v>
      </c>
      <c r="L187" s="7">
        <v>4.3136569410000003E-6</v>
      </c>
      <c r="M187" s="7">
        <v>63.69</v>
      </c>
      <c r="N187" s="7">
        <v>1E-3</v>
      </c>
      <c r="O187" s="7">
        <v>1E-4</v>
      </c>
      <c r="P187" s="7">
        <v>1</v>
      </c>
      <c r="Q187" s="7">
        <v>28</v>
      </c>
      <c r="R187" s="7">
        <v>265</v>
      </c>
      <c r="S187" s="189">
        <v>45625.593981481485</v>
      </c>
    </row>
    <row r="188" spans="1:19">
      <c r="A188" s="7">
        <v>2009</v>
      </c>
      <c r="B188" s="123" t="s">
        <v>586</v>
      </c>
      <c r="C188" s="123" t="s">
        <v>586</v>
      </c>
      <c r="D188" s="123" t="s">
        <v>587</v>
      </c>
      <c r="E188" s="123" t="s">
        <v>531</v>
      </c>
      <c r="F188" s="7">
        <v>1341.86338183</v>
      </c>
      <c r="G188" s="123" t="s">
        <v>532</v>
      </c>
      <c r="H188" s="7">
        <v>102.969228468</v>
      </c>
      <c r="I188" s="7">
        <v>76.736000000000004</v>
      </c>
      <c r="J188" s="7">
        <v>101.995035653</v>
      </c>
      <c r="K188" s="7">
        <v>9.3930439999999997E-3</v>
      </c>
      <c r="L188" s="7">
        <v>2.6837269999999999E-3</v>
      </c>
      <c r="M188" s="7">
        <v>76.010000000000005</v>
      </c>
      <c r="N188" s="7">
        <v>7.0000000000000001E-3</v>
      </c>
      <c r="O188" s="7">
        <v>2E-3</v>
      </c>
      <c r="P188" s="7">
        <v>1</v>
      </c>
      <c r="Q188" s="7">
        <v>28</v>
      </c>
      <c r="R188" s="7">
        <v>265</v>
      </c>
      <c r="S188" s="189">
        <v>45625.593981481485</v>
      </c>
    </row>
    <row r="189" spans="1:19">
      <c r="A189" s="7">
        <v>2009</v>
      </c>
      <c r="B189" s="123" t="s">
        <v>586</v>
      </c>
      <c r="C189" s="123" t="s">
        <v>586</v>
      </c>
      <c r="D189" s="123" t="s">
        <v>587</v>
      </c>
      <c r="E189" s="123" t="s">
        <v>533</v>
      </c>
      <c r="F189" s="7">
        <v>2750.7700509209999</v>
      </c>
      <c r="G189" s="123" t="s">
        <v>532</v>
      </c>
      <c r="H189" s="7">
        <v>203.619334557</v>
      </c>
      <c r="I189" s="7">
        <v>74.022666666999996</v>
      </c>
      <c r="J189" s="7">
        <v>201.6222755</v>
      </c>
      <c r="K189" s="7">
        <v>1.9255390000000001E-2</v>
      </c>
      <c r="L189" s="7">
        <v>5.5015400000000001E-3</v>
      </c>
      <c r="M189" s="7">
        <v>73.296666666999997</v>
      </c>
      <c r="N189" s="7">
        <v>7.0000000000000001E-3</v>
      </c>
      <c r="O189" s="7">
        <v>2E-3</v>
      </c>
      <c r="P189" s="7">
        <v>1</v>
      </c>
      <c r="Q189" s="7">
        <v>28</v>
      </c>
      <c r="R189" s="7">
        <v>265</v>
      </c>
      <c r="S189" s="189">
        <v>45625.593981481485</v>
      </c>
    </row>
    <row r="190" spans="1:19">
      <c r="A190" s="7">
        <v>2009</v>
      </c>
      <c r="B190" s="123" t="s">
        <v>588</v>
      </c>
      <c r="C190" s="123" t="s">
        <v>588</v>
      </c>
      <c r="D190" s="123" t="s">
        <v>589</v>
      </c>
      <c r="E190" s="123" t="s">
        <v>33</v>
      </c>
      <c r="F190" s="7">
        <v>422.91871631999999</v>
      </c>
      <c r="G190" s="123" t="s">
        <v>532</v>
      </c>
      <c r="H190" s="7">
        <v>0.91477318299999999</v>
      </c>
      <c r="I190" s="7">
        <v>2.1629999999999998</v>
      </c>
      <c r="J190" s="7">
        <v>0</v>
      </c>
      <c r="K190" s="7">
        <v>4.6521059999999996E-3</v>
      </c>
      <c r="L190" s="7">
        <v>2.9604309999999999E-3</v>
      </c>
      <c r="M190" s="7">
        <v>0</v>
      </c>
      <c r="N190" s="7">
        <v>1.0999999999999999E-2</v>
      </c>
      <c r="O190" s="7">
        <v>7.0000000000000001E-3</v>
      </c>
      <c r="P190" s="7"/>
      <c r="Q190" s="7">
        <v>28</v>
      </c>
      <c r="R190" s="7">
        <v>265</v>
      </c>
      <c r="S190" s="189">
        <v>45625.593981481485</v>
      </c>
    </row>
    <row r="191" spans="1:19">
      <c r="A191" s="7">
        <v>2009</v>
      </c>
      <c r="B191" s="123" t="s">
        <v>588</v>
      </c>
      <c r="C191" s="123" t="s">
        <v>588</v>
      </c>
      <c r="D191" s="123" t="s">
        <v>589</v>
      </c>
      <c r="E191" s="123" t="s">
        <v>540</v>
      </c>
      <c r="F191" s="7">
        <v>32444.13</v>
      </c>
      <c r="G191" s="123" t="s">
        <v>532</v>
      </c>
      <c r="H191" s="7">
        <v>3050.3889421230001</v>
      </c>
      <c r="I191" s="7">
        <v>94.019748476000004</v>
      </c>
      <c r="J191" s="7">
        <v>3045.45418995</v>
      </c>
      <c r="K191" s="7">
        <v>2.2710891E-2</v>
      </c>
      <c r="L191" s="7">
        <v>1.6222065000000001E-2</v>
      </c>
      <c r="M191" s="7">
        <v>93.867648475999999</v>
      </c>
      <c r="N191" s="7">
        <v>6.9999999999999999E-4</v>
      </c>
      <c r="O191" s="7">
        <v>5.0000000000000001E-4</v>
      </c>
      <c r="P191" s="7">
        <v>1</v>
      </c>
      <c r="Q191" s="7">
        <v>28</v>
      </c>
      <c r="R191" s="7">
        <v>265</v>
      </c>
      <c r="S191" s="189">
        <v>45625.593981481485</v>
      </c>
    </row>
    <row r="192" spans="1:19">
      <c r="A192" s="7">
        <v>2009</v>
      </c>
      <c r="B192" s="123" t="s">
        <v>588</v>
      </c>
      <c r="C192" s="123" t="s">
        <v>588</v>
      </c>
      <c r="D192" s="123" t="s">
        <v>589</v>
      </c>
      <c r="E192" s="123" t="s">
        <v>531</v>
      </c>
      <c r="F192" s="7">
        <v>8382.5795152419996</v>
      </c>
      <c r="G192" s="123" t="s">
        <v>532</v>
      </c>
      <c r="H192" s="7">
        <v>653.58682024799998</v>
      </c>
      <c r="I192" s="7">
        <v>77.969653500999996</v>
      </c>
      <c r="J192" s="7">
        <v>652.73263539499999</v>
      </c>
      <c r="K192" s="7">
        <v>6.7060640000000003E-3</v>
      </c>
      <c r="L192" s="7">
        <v>2.514774E-3</v>
      </c>
      <c r="M192" s="7">
        <v>77.867753500999996</v>
      </c>
      <c r="N192" s="7">
        <v>8.0000000000000004E-4</v>
      </c>
      <c r="O192" s="7">
        <v>2.9999999999999997E-4</v>
      </c>
      <c r="P192" s="7">
        <v>1</v>
      </c>
      <c r="Q192" s="7">
        <v>28</v>
      </c>
      <c r="R192" s="7">
        <v>265</v>
      </c>
      <c r="S192" s="189">
        <v>45625.593981481485</v>
      </c>
    </row>
    <row r="193" spans="1:19">
      <c r="A193" s="7">
        <v>2009</v>
      </c>
      <c r="B193" s="123" t="s">
        <v>588</v>
      </c>
      <c r="C193" s="123" t="s">
        <v>588</v>
      </c>
      <c r="D193" s="123" t="s">
        <v>589</v>
      </c>
      <c r="E193" s="123" t="s">
        <v>533</v>
      </c>
      <c r="F193" s="7">
        <v>355.45890498900002</v>
      </c>
      <c r="G193" s="123" t="s">
        <v>532</v>
      </c>
      <c r="H193" s="7">
        <v>27.725422601999998</v>
      </c>
      <c r="I193" s="7">
        <v>77.998953501000003</v>
      </c>
      <c r="J193" s="7">
        <v>27.678786392999999</v>
      </c>
      <c r="K193" s="7">
        <v>3.1991300000000001E-4</v>
      </c>
      <c r="L193" s="7">
        <v>1.4218400000000001E-4</v>
      </c>
      <c r="M193" s="7">
        <v>77.867753500999996</v>
      </c>
      <c r="N193" s="7">
        <v>8.9999999999999998E-4</v>
      </c>
      <c r="O193" s="7">
        <v>4.0000000000000002E-4</v>
      </c>
      <c r="P193" s="7">
        <v>1</v>
      </c>
      <c r="Q193" s="7">
        <v>28</v>
      </c>
      <c r="R193" s="7">
        <v>265</v>
      </c>
      <c r="S193" s="189">
        <v>45625.593981481485</v>
      </c>
    </row>
    <row r="194" spans="1:19">
      <c r="A194" s="7">
        <v>2009</v>
      </c>
      <c r="B194" s="123" t="s">
        <v>588</v>
      </c>
      <c r="C194" s="123" t="s">
        <v>588</v>
      </c>
      <c r="D194" s="123" t="s">
        <v>589</v>
      </c>
      <c r="E194" s="123" t="s">
        <v>590</v>
      </c>
      <c r="F194" s="7">
        <v>1764.6134327719999</v>
      </c>
      <c r="G194" s="123" t="s">
        <v>532</v>
      </c>
      <c r="H194" s="7">
        <v>9.6171432000000001E-2</v>
      </c>
      <c r="I194" s="7">
        <v>5.45E-2</v>
      </c>
      <c r="J194" s="7">
        <v>0</v>
      </c>
      <c r="K194" s="7">
        <v>1.7646129999999999E-3</v>
      </c>
      <c r="L194" s="7">
        <v>1.7646099999999999E-4</v>
      </c>
      <c r="M194" s="7">
        <v>0</v>
      </c>
      <c r="N194" s="7">
        <v>1E-3</v>
      </c>
      <c r="O194" s="7">
        <v>1E-4</v>
      </c>
      <c r="P194" s="7"/>
      <c r="Q194" s="7">
        <v>28</v>
      </c>
      <c r="R194" s="7">
        <v>265</v>
      </c>
      <c r="S194" s="189">
        <v>45625.593981481485</v>
      </c>
    </row>
    <row r="195" spans="1:19">
      <c r="A195" s="7">
        <v>2009</v>
      </c>
      <c r="B195" s="123" t="s">
        <v>588</v>
      </c>
      <c r="C195" s="123" t="s">
        <v>588</v>
      </c>
      <c r="D195" s="123" t="s">
        <v>589</v>
      </c>
      <c r="E195" s="123" t="s">
        <v>534</v>
      </c>
      <c r="F195" s="7">
        <v>23314.268067219</v>
      </c>
      <c r="G195" s="123" t="s">
        <v>532</v>
      </c>
      <c r="H195" s="7">
        <v>2765.3274844269999</v>
      </c>
      <c r="I195" s="7">
        <v>118.610950018</v>
      </c>
      <c r="J195" s="7">
        <v>2720.121118645</v>
      </c>
      <c r="K195" s="7">
        <v>6.9942803999999997E-2</v>
      </c>
      <c r="L195" s="7">
        <v>0.16319987599999999</v>
      </c>
      <c r="M195" s="7">
        <v>116.671950018</v>
      </c>
      <c r="N195" s="7">
        <v>3.0000000000000001E-3</v>
      </c>
      <c r="O195" s="7">
        <v>7.0000000000000001E-3</v>
      </c>
      <c r="P195" s="7">
        <v>1</v>
      </c>
      <c r="Q195" s="7">
        <v>28</v>
      </c>
      <c r="R195" s="7">
        <v>265</v>
      </c>
      <c r="S195" s="189">
        <v>45625.593981481485</v>
      </c>
    </row>
    <row r="196" spans="1:19">
      <c r="A196" s="7">
        <v>2009</v>
      </c>
      <c r="B196" s="123" t="s">
        <v>588</v>
      </c>
      <c r="C196" s="123" t="s">
        <v>588</v>
      </c>
      <c r="D196" s="123" t="s">
        <v>589</v>
      </c>
      <c r="E196" s="123" t="s">
        <v>535</v>
      </c>
      <c r="F196" s="7">
        <v>105280.89933409099</v>
      </c>
      <c r="G196" s="123" t="s">
        <v>532</v>
      </c>
      <c r="H196" s="7">
        <v>6133.956810662</v>
      </c>
      <c r="I196" s="7">
        <v>58.26276988</v>
      </c>
      <c r="J196" s="7">
        <v>6056.1194412450004</v>
      </c>
      <c r="K196" s="7">
        <v>0.16453298899999999</v>
      </c>
      <c r="L196" s="7">
        <v>0.27634130499999998</v>
      </c>
      <c r="M196" s="7">
        <v>57.52343948</v>
      </c>
      <c r="N196" s="7">
        <v>1.5628E-3</v>
      </c>
      <c r="O196" s="7">
        <v>2.6248E-3</v>
      </c>
      <c r="P196" s="7">
        <v>1</v>
      </c>
      <c r="Q196" s="7">
        <v>28</v>
      </c>
      <c r="R196" s="7">
        <v>265</v>
      </c>
      <c r="S196" s="189">
        <v>45625.593981481485</v>
      </c>
    </row>
    <row r="197" spans="1:19">
      <c r="A197" s="7">
        <v>2009</v>
      </c>
      <c r="B197" s="123" t="s">
        <v>588</v>
      </c>
      <c r="C197" s="123" t="s">
        <v>588</v>
      </c>
      <c r="D197" s="123" t="s">
        <v>589</v>
      </c>
      <c r="E197" s="123" t="s">
        <v>131</v>
      </c>
      <c r="F197" s="7">
        <v>0</v>
      </c>
      <c r="G197" s="123" t="s">
        <v>532</v>
      </c>
      <c r="H197" s="7">
        <v>0</v>
      </c>
      <c r="I197" s="7"/>
      <c r="J197" s="7">
        <v>0</v>
      </c>
      <c r="K197" s="7">
        <v>0</v>
      </c>
      <c r="L197" s="7">
        <v>0</v>
      </c>
      <c r="M197" s="7"/>
      <c r="N197" s="7"/>
      <c r="O197" s="7"/>
      <c r="P197" s="7"/>
      <c r="Q197" s="7">
        <v>28</v>
      </c>
      <c r="R197" s="7">
        <v>265</v>
      </c>
      <c r="S197" s="189">
        <v>45625.593981481485</v>
      </c>
    </row>
    <row r="198" spans="1:19">
      <c r="A198" s="7">
        <v>2009</v>
      </c>
      <c r="B198" s="123" t="s">
        <v>588</v>
      </c>
      <c r="C198" s="123" t="s">
        <v>588</v>
      </c>
      <c r="D198" s="123" t="s">
        <v>589</v>
      </c>
      <c r="E198" s="123" t="s">
        <v>570</v>
      </c>
      <c r="F198" s="7">
        <v>0</v>
      </c>
      <c r="G198" s="123" t="s">
        <v>532</v>
      </c>
      <c r="H198" s="7">
        <v>0</v>
      </c>
      <c r="I198" s="7"/>
      <c r="J198" s="7">
        <v>0</v>
      </c>
      <c r="K198" s="7">
        <v>0</v>
      </c>
      <c r="L198" s="7">
        <v>0</v>
      </c>
      <c r="M198" s="7"/>
      <c r="N198" s="7"/>
      <c r="O198" s="7"/>
      <c r="P198" s="7">
        <v>1</v>
      </c>
      <c r="Q198" s="7">
        <v>28</v>
      </c>
      <c r="R198" s="7">
        <v>265</v>
      </c>
      <c r="S198" s="189">
        <v>45625.593981481485</v>
      </c>
    </row>
    <row r="199" spans="1:19">
      <c r="A199" s="7">
        <v>2009</v>
      </c>
      <c r="B199" s="123" t="s">
        <v>588</v>
      </c>
      <c r="C199" s="123" t="s">
        <v>588</v>
      </c>
      <c r="D199" s="123" t="s">
        <v>591</v>
      </c>
      <c r="E199" s="123" t="s">
        <v>27</v>
      </c>
      <c r="F199" s="7">
        <v>229.437015901</v>
      </c>
      <c r="G199" s="123" t="s">
        <v>532</v>
      </c>
      <c r="H199" s="7">
        <v>3.5296611999999998E-2</v>
      </c>
      <c r="I199" s="7">
        <v>0.15384009200000001</v>
      </c>
      <c r="J199" s="7">
        <v>0</v>
      </c>
      <c r="K199" s="7">
        <v>1.043448E-3</v>
      </c>
      <c r="L199" s="7">
        <v>2.2943701590000001E-5</v>
      </c>
      <c r="M199" s="7">
        <v>0</v>
      </c>
      <c r="N199" s="7">
        <v>4.5478599999999999E-3</v>
      </c>
      <c r="O199" s="7">
        <v>1E-4</v>
      </c>
      <c r="P199" s="7"/>
      <c r="Q199" s="7">
        <v>28</v>
      </c>
      <c r="R199" s="7">
        <v>265</v>
      </c>
      <c r="S199" s="189">
        <v>45625.593981481485</v>
      </c>
    </row>
    <row r="200" spans="1:19">
      <c r="A200" s="7">
        <v>2009</v>
      </c>
      <c r="B200" s="123" t="s">
        <v>588</v>
      </c>
      <c r="C200" s="123" t="s">
        <v>588</v>
      </c>
      <c r="D200" s="123" t="s">
        <v>591</v>
      </c>
      <c r="E200" s="123" t="s">
        <v>33</v>
      </c>
      <c r="F200" s="7">
        <v>135.182818277</v>
      </c>
      <c r="G200" s="123" t="s">
        <v>532</v>
      </c>
      <c r="H200" s="7">
        <v>0.256847355</v>
      </c>
      <c r="I200" s="7">
        <v>1.9</v>
      </c>
      <c r="J200" s="7">
        <v>0</v>
      </c>
      <c r="K200" s="7">
        <v>4.0554850000000002E-3</v>
      </c>
      <c r="L200" s="7">
        <v>5.4073100000000002E-4</v>
      </c>
      <c r="M200" s="7">
        <v>0</v>
      </c>
      <c r="N200" s="7">
        <v>0.03</v>
      </c>
      <c r="O200" s="7">
        <v>4.0000000000000001E-3</v>
      </c>
      <c r="P200" s="7"/>
      <c r="Q200" s="7">
        <v>28</v>
      </c>
      <c r="R200" s="7">
        <v>265</v>
      </c>
      <c r="S200" s="189">
        <v>45625.593981481485</v>
      </c>
    </row>
    <row r="201" spans="1:19">
      <c r="A201" s="7">
        <v>2009</v>
      </c>
      <c r="B201" s="123" t="s">
        <v>588</v>
      </c>
      <c r="C201" s="123" t="s">
        <v>588</v>
      </c>
      <c r="D201" s="123" t="s">
        <v>591</v>
      </c>
      <c r="E201" s="123" t="s">
        <v>540</v>
      </c>
      <c r="F201" s="7">
        <v>0</v>
      </c>
      <c r="G201" s="123" t="s">
        <v>532</v>
      </c>
      <c r="H201" s="7">
        <v>0</v>
      </c>
      <c r="I201" s="7"/>
      <c r="J201" s="7">
        <v>0</v>
      </c>
      <c r="K201" s="7">
        <v>0</v>
      </c>
      <c r="L201" s="7">
        <v>0</v>
      </c>
      <c r="M201" s="7"/>
      <c r="N201" s="7"/>
      <c r="O201" s="7"/>
      <c r="P201" s="7">
        <v>1</v>
      </c>
      <c r="Q201" s="7">
        <v>28</v>
      </c>
      <c r="R201" s="7">
        <v>265</v>
      </c>
      <c r="S201" s="189">
        <v>45625.593981481485</v>
      </c>
    </row>
    <row r="202" spans="1:19">
      <c r="A202" s="7">
        <v>2009</v>
      </c>
      <c r="B202" s="123" t="s">
        <v>588</v>
      </c>
      <c r="C202" s="123" t="s">
        <v>588</v>
      </c>
      <c r="D202" s="123" t="s">
        <v>591</v>
      </c>
      <c r="E202" s="123" t="s">
        <v>531</v>
      </c>
      <c r="F202" s="7">
        <v>0</v>
      </c>
      <c r="G202" s="123" t="s">
        <v>532</v>
      </c>
      <c r="H202" s="7">
        <v>0</v>
      </c>
      <c r="I202" s="7"/>
      <c r="J202" s="7">
        <v>0</v>
      </c>
      <c r="K202" s="7">
        <v>0</v>
      </c>
      <c r="L202" s="7">
        <v>0</v>
      </c>
      <c r="M202" s="7"/>
      <c r="N202" s="7"/>
      <c r="O202" s="7"/>
      <c r="P202" s="7">
        <v>1</v>
      </c>
      <c r="Q202" s="7">
        <v>28</v>
      </c>
      <c r="R202" s="7">
        <v>265</v>
      </c>
      <c r="S202" s="189">
        <v>45625.593981481485</v>
      </c>
    </row>
    <row r="203" spans="1:19">
      <c r="A203" s="7">
        <v>2009</v>
      </c>
      <c r="B203" s="123" t="s">
        <v>588</v>
      </c>
      <c r="C203" s="123" t="s">
        <v>588</v>
      </c>
      <c r="D203" s="123" t="s">
        <v>591</v>
      </c>
      <c r="E203" s="123" t="s">
        <v>533</v>
      </c>
      <c r="F203" s="7">
        <v>0</v>
      </c>
      <c r="G203" s="123" t="s">
        <v>532</v>
      </c>
      <c r="H203" s="7">
        <v>0</v>
      </c>
      <c r="I203" s="7"/>
      <c r="J203" s="7">
        <v>0</v>
      </c>
      <c r="K203" s="7">
        <v>0</v>
      </c>
      <c r="L203" s="7">
        <v>0</v>
      </c>
      <c r="M203" s="7"/>
      <c r="N203" s="7"/>
      <c r="O203" s="7"/>
      <c r="P203" s="7">
        <v>1</v>
      </c>
      <c r="Q203" s="7">
        <v>28</v>
      </c>
      <c r="R203" s="7">
        <v>265</v>
      </c>
      <c r="S203" s="189">
        <v>45625.593981481485</v>
      </c>
    </row>
    <row r="204" spans="1:19">
      <c r="A204" s="7">
        <v>2009</v>
      </c>
      <c r="B204" s="123" t="s">
        <v>588</v>
      </c>
      <c r="C204" s="123" t="s">
        <v>588</v>
      </c>
      <c r="D204" s="123" t="s">
        <v>591</v>
      </c>
      <c r="E204" s="123" t="s">
        <v>163</v>
      </c>
      <c r="F204" s="7">
        <v>10.208258126</v>
      </c>
      <c r="G204" s="123" t="s">
        <v>532</v>
      </c>
      <c r="H204" s="7">
        <v>0.651700854</v>
      </c>
      <c r="I204" s="7">
        <v>63.840554001000001</v>
      </c>
      <c r="J204" s="7">
        <v>0.65016395999999999</v>
      </c>
      <c r="K204" s="7">
        <v>4.5227687989999998E-5</v>
      </c>
      <c r="L204" s="7">
        <v>1.020825813E-6</v>
      </c>
      <c r="M204" s="7">
        <v>63.69</v>
      </c>
      <c r="N204" s="7">
        <v>4.4305000000000004E-3</v>
      </c>
      <c r="O204" s="7">
        <v>1E-4</v>
      </c>
      <c r="P204" s="7">
        <v>1</v>
      </c>
      <c r="Q204" s="7">
        <v>28</v>
      </c>
      <c r="R204" s="7">
        <v>265</v>
      </c>
      <c r="S204" s="189">
        <v>45625.593981481485</v>
      </c>
    </row>
    <row r="205" spans="1:19">
      <c r="A205" s="7">
        <v>2009</v>
      </c>
      <c r="B205" s="123" t="s">
        <v>588</v>
      </c>
      <c r="C205" s="123" t="s">
        <v>588</v>
      </c>
      <c r="D205" s="123" t="s">
        <v>591</v>
      </c>
      <c r="E205" s="123" t="s">
        <v>534</v>
      </c>
      <c r="F205" s="7">
        <v>429.77315424599999</v>
      </c>
      <c r="G205" s="123" t="s">
        <v>532</v>
      </c>
      <c r="H205" s="7">
        <v>48.480491583000003</v>
      </c>
      <c r="I205" s="7">
        <v>112.804839261</v>
      </c>
      <c r="J205" s="7">
        <v>48.285589457999997</v>
      </c>
      <c r="K205" s="7">
        <v>8.5954599999999999E-4</v>
      </c>
      <c r="L205" s="7">
        <v>6.4466000000000002E-4</v>
      </c>
      <c r="M205" s="7">
        <v>112.35133926100001</v>
      </c>
      <c r="N205" s="7">
        <v>2E-3</v>
      </c>
      <c r="O205" s="7">
        <v>1.5E-3</v>
      </c>
      <c r="P205" s="7">
        <v>1</v>
      </c>
      <c r="Q205" s="7">
        <v>28</v>
      </c>
      <c r="R205" s="7">
        <v>265</v>
      </c>
      <c r="S205" s="189">
        <v>45625.593981481485</v>
      </c>
    </row>
    <row r="206" spans="1:19">
      <c r="A206" s="7">
        <v>2009</v>
      </c>
      <c r="B206" s="123" t="s">
        <v>588</v>
      </c>
      <c r="C206" s="123" t="s">
        <v>588</v>
      </c>
      <c r="D206" s="123" t="s">
        <v>591</v>
      </c>
      <c r="E206" s="123" t="s">
        <v>535</v>
      </c>
      <c r="F206" s="7">
        <v>10224.218153943</v>
      </c>
      <c r="G206" s="123" t="s">
        <v>532</v>
      </c>
      <c r="H206" s="7">
        <v>583.79121035200001</v>
      </c>
      <c r="I206" s="7">
        <v>57.098860917000003</v>
      </c>
      <c r="J206" s="7">
        <v>583.15763110900002</v>
      </c>
      <c r="K206" s="7">
        <v>1.2951338E-2</v>
      </c>
      <c r="L206" s="7">
        <v>1.022422E-3</v>
      </c>
      <c r="M206" s="7">
        <v>57.036892438000002</v>
      </c>
      <c r="N206" s="7">
        <v>1.2667310000000001E-3</v>
      </c>
      <c r="O206" s="7">
        <v>1E-4</v>
      </c>
      <c r="P206" s="7">
        <v>1</v>
      </c>
      <c r="Q206" s="7">
        <v>28</v>
      </c>
      <c r="R206" s="7">
        <v>265</v>
      </c>
      <c r="S206" s="189">
        <v>45625.593981481485</v>
      </c>
    </row>
    <row r="207" spans="1:19">
      <c r="A207" s="7">
        <v>2009</v>
      </c>
      <c r="B207" s="123" t="s">
        <v>588</v>
      </c>
      <c r="C207" s="123" t="s">
        <v>588</v>
      </c>
      <c r="D207" s="123" t="s">
        <v>591</v>
      </c>
      <c r="E207" s="123" t="s">
        <v>536</v>
      </c>
      <c r="F207" s="7">
        <v>230.954651224</v>
      </c>
      <c r="G207" s="123" t="s">
        <v>532</v>
      </c>
      <c r="H207" s="7">
        <v>13.315574938999999</v>
      </c>
      <c r="I207" s="7">
        <v>57.654499999999999</v>
      </c>
      <c r="J207" s="7">
        <v>13.302987911000001</v>
      </c>
      <c r="K207" s="7">
        <v>2.30955E-4</v>
      </c>
      <c r="L207" s="7">
        <v>2.3095465120000002E-5</v>
      </c>
      <c r="M207" s="7">
        <v>57.6</v>
      </c>
      <c r="N207" s="7">
        <v>1E-3</v>
      </c>
      <c r="O207" s="7">
        <v>1E-4</v>
      </c>
      <c r="P207" s="7">
        <v>1</v>
      </c>
      <c r="Q207" s="7">
        <v>28</v>
      </c>
      <c r="R207" s="7">
        <v>265</v>
      </c>
      <c r="S207" s="189">
        <v>45625.593981481485</v>
      </c>
    </row>
    <row r="208" spans="1:19">
      <c r="A208" s="7">
        <v>2009</v>
      </c>
      <c r="B208" s="123" t="s">
        <v>530</v>
      </c>
      <c r="C208" s="123" t="s">
        <v>530</v>
      </c>
      <c r="D208" s="123" t="s">
        <v>530</v>
      </c>
      <c r="E208" s="123" t="s">
        <v>531</v>
      </c>
      <c r="F208" s="7">
        <v>972.07251170999996</v>
      </c>
      <c r="G208" s="123" t="s">
        <v>532</v>
      </c>
      <c r="H208" s="7">
        <v>74.123445235000005</v>
      </c>
      <c r="I208" s="7">
        <v>76.253</v>
      </c>
      <c r="J208" s="7">
        <v>73.887231615000005</v>
      </c>
      <c r="K208" s="7">
        <v>2.9162179999999999E-3</v>
      </c>
      <c r="L208" s="7">
        <v>5.8324400000000002E-4</v>
      </c>
      <c r="M208" s="7">
        <v>76.010000000000005</v>
      </c>
      <c r="N208" s="7">
        <v>3.0000000000000001E-3</v>
      </c>
      <c r="O208" s="7">
        <v>5.9999999999999995E-4</v>
      </c>
      <c r="P208" s="7">
        <v>1</v>
      </c>
      <c r="Q208" s="7">
        <v>28</v>
      </c>
      <c r="R208" s="7">
        <v>265</v>
      </c>
      <c r="S208" s="189">
        <v>45625.593981481485</v>
      </c>
    </row>
    <row r="209" spans="1:19">
      <c r="A209" s="7">
        <v>2009</v>
      </c>
      <c r="B209" s="123" t="s">
        <v>530</v>
      </c>
      <c r="C209" s="123" t="s">
        <v>530</v>
      </c>
      <c r="D209" s="123" t="s">
        <v>530</v>
      </c>
      <c r="E209" s="123" t="s">
        <v>533</v>
      </c>
      <c r="F209" s="7">
        <v>59.875332082</v>
      </c>
      <c r="G209" s="123" t="s">
        <v>532</v>
      </c>
      <c r="H209" s="7">
        <v>4.38041942</v>
      </c>
      <c r="I209" s="7">
        <v>73.159000000000006</v>
      </c>
      <c r="J209" s="7">
        <v>4.3658697139999996</v>
      </c>
      <c r="K209" s="7">
        <v>1.79626E-4</v>
      </c>
      <c r="L209" s="7">
        <v>3.5925199250000003E-5</v>
      </c>
      <c r="M209" s="7">
        <v>72.915999999999997</v>
      </c>
      <c r="N209" s="7">
        <v>3.0000000000000001E-3</v>
      </c>
      <c r="O209" s="7">
        <v>5.9999999999999995E-4</v>
      </c>
      <c r="P209" s="7">
        <v>1</v>
      </c>
      <c r="Q209" s="7">
        <v>28</v>
      </c>
      <c r="R209" s="7">
        <v>265</v>
      </c>
      <c r="S209" s="189">
        <v>45625.593981481485</v>
      </c>
    </row>
    <row r="210" spans="1:19">
      <c r="A210" s="7">
        <v>2009</v>
      </c>
      <c r="B210" s="123" t="s">
        <v>530</v>
      </c>
      <c r="C210" s="123" t="s">
        <v>530</v>
      </c>
      <c r="D210" s="123" t="s">
        <v>530</v>
      </c>
      <c r="E210" s="123" t="s">
        <v>163</v>
      </c>
      <c r="F210" s="7">
        <v>133.17021279599999</v>
      </c>
      <c r="G210" s="123" t="s">
        <v>532</v>
      </c>
      <c r="H210" s="7">
        <v>8.4888686300000007</v>
      </c>
      <c r="I210" s="7">
        <v>63.744500000000002</v>
      </c>
      <c r="J210" s="7">
        <v>8.4816108529999994</v>
      </c>
      <c r="K210" s="7">
        <v>1.3317E-4</v>
      </c>
      <c r="L210" s="7">
        <v>1.3317021280000001E-5</v>
      </c>
      <c r="M210" s="7">
        <v>63.69</v>
      </c>
      <c r="N210" s="7">
        <v>1E-3</v>
      </c>
      <c r="O210" s="7">
        <v>1E-4</v>
      </c>
      <c r="P210" s="7">
        <v>1</v>
      </c>
      <c r="Q210" s="7">
        <v>28</v>
      </c>
      <c r="R210" s="7">
        <v>265</v>
      </c>
      <c r="S210" s="189">
        <v>45625.593981481485</v>
      </c>
    </row>
    <row r="211" spans="1:19">
      <c r="A211" s="7">
        <v>2009</v>
      </c>
      <c r="B211" s="123" t="s">
        <v>530</v>
      </c>
      <c r="C211" s="123" t="s">
        <v>530</v>
      </c>
      <c r="D211" s="123" t="s">
        <v>530</v>
      </c>
      <c r="E211" s="123" t="s">
        <v>534</v>
      </c>
      <c r="F211" s="7">
        <v>859.87916575199995</v>
      </c>
      <c r="G211" s="123" t="s">
        <v>532</v>
      </c>
      <c r="H211" s="7">
        <v>96.998531076999996</v>
      </c>
      <c r="I211" s="7">
        <v>112.804839261</v>
      </c>
      <c r="J211" s="7">
        <v>96.608575875</v>
      </c>
      <c r="K211" s="7">
        <v>1.7197580000000001E-3</v>
      </c>
      <c r="L211" s="7">
        <v>1.289819E-3</v>
      </c>
      <c r="M211" s="7">
        <v>112.35133926100001</v>
      </c>
      <c r="N211" s="7">
        <v>2E-3</v>
      </c>
      <c r="O211" s="7">
        <v>1.5E-3</v>
      </c>
      <c r="P211" s="7">
        <v>1</v>
      </c>
      <c r="Q211" s="7">
        <v>28</v>
      </c>
      <c r="R211" s="7">
        <v>265</v>
      </c>
      <c r="S211" s="189">
        <v>45625.593981481485</v>
      </c>
    </row>
    <row r="212" spans="1:19">
      <c r="A212" s="7">
        <v>2009</v>
      </c>
      <c r="B212" s="123" t="s">
        <v>530</v>
      </c>
      <c r="C212" s="123" t="s">
        <v>530</v>
      </c>
      <c r="D212" s="123" t="s">
        <v>530</v>
      </c>
      <c r="E212" s="123" t="s">
        <v>535</v>
      </c>
      <c r="F212" s="7">
        <v>3435.1149996580002</v>
      </c>
      <c r="G212" s="123" t="s">
        <v>532</v>
      </c>
      <c r="H212" s="7">
        <v>188.09080467199999</v>
      </c>
      <c r="I212" s="7">
        <v>54.755315234000001</v>
      </c>
      <c r="J212" s="7">
        <v>187.91081940500001</v>
      </c>
      <c r="K212" s="7">
        <v>3.3024819999999998E-3</v>
      </c>
      <c r="L212" s="7">
        <v>3.30248E-4</v>
      </c>
      <c r="M212" s="7">
        <v>54.702919530999999</v>
      </c>
      <c r="N212" s="7">
        <v>9.6138899999999999E-4</v>
      </c>
      <c r="O212" s="7">
        <v>9.6138905299999997E-5</v>
      </c>
      <c r="P212" s="7">
        <v>1</v>
      </c>
      <c r="Q212" s="7">
        <v>28</v>
      </c>
      <c r="R212" s="7">
        <v>265</v>
      </c>
      <c r="S212" s="189">
        <v>45625.593981481485</v>
      </c>
    </row>
    <row r="213" spans="1:19">
      <c r="A213" s="7">
        <v>2009</v>
      </c>
      <c r="B213" s="123" t="s">
        <v>530</v>
      </c>
      <c r="C213" s="123" t="s">
        <v>530</v>
      </c>
      <c r="D213" s="123" t="s">
        <v>530</v>
      </c>
      <c r="E213" s="123" t="s">
        <v>536</v>
      </c>
      <c r="F213" s="7">
        <v>3697.7726907699998</v>
      </c>
      <c r="G213" s="123" t="s">
        <v>532</v>
      </c>
      <c r="H213" s="7">
        <v>264.03761009800002</v>
      </c>
      <c r="I213" s="7">
        <v>71.404499999999999</v>
      </c>
      <c r="J213" s="7">
        <v>263.83608148600001</v>
      </c>
      <c r="K213" s="7">
        <v>3.6977730000000001E-3</v>
      </c>
      <c r="L213" s="7">
        <v>3.6977700000000001E-4</v>
      </c>
      <c r="M213" s="7">
        <v>71.349999999999994</v>
      </c>
      <c r="N213" s="7">
        <v>1E-3</v>
      </c>
      <c r="O213" s="7">
        <v>1E-4</v>
      </c>
      <c r="P213" s="7">
        <v>1</v>
      </c>
      <c r="Q213" s="7">
        <v>28</v>
      </c>
      <c r="R213" s="7">
        <v>265</v>
      </c>
      <c r="S213" s="189">
        <v>45625.593981481485</v>
      </c>
    </row>
    <row r="214" spans="1:19">
      <c r="A214" s="7">
        <v>2009</v>
      </c>
      <c r="B214" s="123" t="s">
        <v>537</v>
      </c>
      <c r="C214" s="123" t="s">
        <v>538</v>
      </c>
      <c r="D214" s="123" t="s">
        <v>539</v>
      </c>
      <c r="E214" s="123" t="s">
        <v>540</v>
      </c>
      <c r="F214" s="7">
        <v>2.3553179E-2</v>
      </c>
      <c r="G214" s="123" t="s">
        <v>532</v>
      </c>
      <c r="H214" s="7">
        <v>2.244088E-3</v>
      </c>
      <c r="I214" s="7">
        <v>95.277500000000003</v>
      </c>
      <c r="J214" s="7">
        <v>2.2281309999999999E-3</v>
      </c>
      <c r="K214" s="7">
        <v>2.3553179E-7</v>
      </c>
      <c r="L214" s="7">
        <v>3.53297685E-8</v>
      </c>
      <c r="M214" s="7">
        <v>94.6</v>
      </c>
      <c r="N214" s="7">
        <v>0.01</v>
      </c>
      <c r="O214" s="7">
        <v>1.5E-3</v>
      </c>
      <c r="P214" s="7">
        <v>1</v>
      </c>
      <c r="Q214" s="7">
        <v>28</v>
      </c>
      <c r="R214" s="7">
        <v>265</v>
      </c>
      <c r="S214" s="189">
        <v>45625.593981481485</v>
      </c>
    </row>
    <row r="215" spans="1:19">
      <c r="A215" s="7">
        <v>2009</v>
      </c>
      <c r="B215" s="123" t="s">
        <v>537</v>
      </c>
      <c r="C215" s="123" t="s">
        <v>538</v>
      </c>
      <c r="D215" s="123" t="s">
        <v>539</v>
      </c>
      <c r="E215" s="123" t="s">
        <v>531</v>
      </c>
      <c r="F215" s="7">
        <v>166.89107595300001</v>
      </c>
      <c r="G215" s="123" t="s">
        <v>532</v>
      </c>
      <c r="H215" s="7">
        <v>12.725945214999999</v>
      </c>
      <c r="I215" s="7">
        <v>76.253</v>
      </c>
      <c r="J215" s="7">
        <v>12.685390683</v>
      </c>
      <c r="K215" s="7">
        <v>5.0067299999999998E-4</v>
      </c>
      <c r="L215" s="7">
        <v>1.00135E-4</v>
      </c>
      <c r="M215" s="7">
        <v>76.010000000000005</v>
      </c>
      <c r="N215" s="7">
        <v>3.0000000000000001E-3</v>
      </c>
      <c r="O215" s="7">
        <v>5.9999999999999995E-4</v>
      </c>
      <c r="P215" s="7">
        <v>1</v>
      </c>
      <c r="Q215" s="7">
        <v>28</v>
      </c>
      <c r="R215" s="7">
        <v>265</v>
      </c>
      <c r="S215" s="189">
        <v>45625.593981481485</v>
      </c>
    </row>
    <row r="216" spans="1:19">
      <c r="A216" s="7">
        <v>2009</v>
      </c>
      <c r="B216" s="123" t="s">
        <v>537</v>
      </c>
      <c r="C216" s="123" t="s">
        <v>538</v>
      </c>
      <c r="D216" s="123" t="s">
        <v>539</v>
      </c>
      <c r="E216" s="123" t="s">
        <v>533</v>
      </c>
      <c r="F216" s="7">
        <v>1329.434604</v>
      </c>
      <c r="G216" s="123" t="s">
        <v>532</v>
      </c>
      <c r="H216" s="7">
        <v>97.766177634000002</v>
      </c>
      <c r="I216" s="7">
        <v>73.539666667000006</v>
      </c>
      <c r="J216" s="7">
        <v>97.443125025000001</v>
      </c>
      <c r="K216" s="7">
        <v>3.9883039999999998E-3</v>
      </c>
      <c r="L216" s="7">
        <v>7.9766099999999996E-4</v>
      </c>
      <c r="M216" s="7">
        <v>73.296666666999997</v>
      </c>
      <c r="N216" s="7">
        <v>3.0000000000000001E-3</v>
      </c>
      <c r="O216" s="7">
        <v>5.9999999999999995E-4</v>
      </c>
      <c r="P216" s="7">
        <v>1</v>
      </c>
      <c r="Q216" s="7">
        <v>28</v>
      </c>
      <c r="R216" s="7">
        <v>265</v>
      </c>
      <c r="S216" s="189">
        <v>45625.593981481485</v>
      </c>
    </row>
    <row r="217" spans="1:19">
      <c r="A217" s="7">
        <v>2009</v>
      </c>
      <c r="B217" s="123" t="s">
        <v>537</v>
      </c>
      <c r="C217" s="123" t="s">
        <v>538</v>
      </c>
      <c r="D217" s="123" t="s">
        <v>539</v>
      </c>
      <c r="E217" s="123" t="s">
        <v>160</v>
      </c>
      <c r="F217" s="7">
        <v>10.04832</v>
      </c>
      <c r="G217" s="123" t="s">
        <v>532</v>
      </c>
      <c r="H217" s="7">
        <v>0.71979130700000005</v>
      </c>
      <c r="I217" s="7">
        <v>71.632999999999996</v>
      </c>
      <c r="J217" s="7">
        <v>0.71734956500000002</v>
      </c>
      <c r="K217" s="7">
        <v>3.0144960000000001E-5</v>
      </c>
      <c r="L217" s="7">
        <v>6.028992E-6</v>
      </c>
      <c r="M217" s="7">
        <v>71.39</v>
      </c>
      <c r="N217" s="7">
        <v>3.0000000000000001E-3</v>
      </c>
      <c r="O217" s="7">
        <v>5.9999999999999995E-4</v>
      </c>
      <c r="P217" s="7">
        <v>1</v>
      </c>
      <c r="Q217" s="7">
        <v>28</v>
      </c>
      <c r="R217" s="7">
        <v>265</v>
      </c>
      <c r="S217" s="189">
        <v>45625.593981481485</v>
      </c>
    </row>
    <row r="218" spans="1:19">
      <c r="A218" s="7">
        <v>2009</v>
      </c>
      <c r="B218" s="123" t="s">
        <v>537</v>
      </c>
      <c r="C218" s="123" t="s">
        <v>538</v>
      </c>
      <c r="D218" s="123" t="s">
        <v>539</v>
      </c>
      <c r="E218" s="123" t="s">
        <v>163</v>
      </c>
      <c r="F218" s="7">
        <v>15.70384232</v>
      </c>
      <c r="G218" s="123" t="s">
        <v>532</v>
      </c>
      <c r="H218" s="7">
        <v>1.0010335770000001</v>
      </c>
      <c r="I218" s="7">
        <v>63.744500000000002</v>
      </c>
      <c r="J218" s="7">
        <v>1.0001777169999999</v>
      </c>
      <c r="K218" s="7">
        <v>1.570384232E-5</v>
      </c>
      <c r="L218" s="7">
        <v>1.570384232E-6</v>
      </c>
      <c r="M218" s="7">
        <v>63.69</v>
      </c>
      <c r="N218" s="7">
        <v>1E-3</v>
      </c>
      <c r="O218" s="7">
        <v>1E-4</v>
      </c>
      <c r="P218" s="7">
        <v>1</v>
      </c>
      <c r="Q218" s="7">
        <v>28</v>
      </c>
      <c r="R218" s="7">
        <v>265</v>
      </c>
      <c r="S218" s="189">
        <v>45625.593981481485</v>
      </c>
    </row>
    <row r="219" spans="1:19">
      <c r="A219" s="7">
        <v>2009</v>
      </c>
      <c r="B219" s="123" t="s">
        <v>537</v>
      </c>
      <c r="C219" s="123" t="s">
        <v>538</v>
      </c>
      <c r="D219" s="123" t="s">
        <v>539</v>
      </c>
      <c r="E219" s="123" t="s">
        <v>535</v>
      </c>
      <c r="F219" s="7">
        <v>466.53160710899999</v>
      </c>
      <c r="G219" s="123" t="s">
        <v>532</v>
      </c>
      <c r="H219" s="7">
        <v>26.634939066000001</v>
      </c>
      <c r="I219" s="7">
        <v>57.091392438</v>
      </c>
      <c r="J219" s="7">
        <v>26.609513094</v>
      </c>
      <c r="K219" s="7">
        <v>4.6653200000000003E-4</v>
      </c>
      <c r="L219" s="7">
        <v>4.6653160709999997E-5</v>
      </c>
      <c r="M219" s="7">
        <v>57.036892438000002</v>
      </c>
      <c r="N219" s="7">
        <v>1E-3</v>
      </c>
      <c r="O219" s="7">
        <v>1E-4</v>
      </c>
      <c r="P219" s="7">
        <v>1</v>
      </c>
      <c r="Q219" s="7">
        <v>28</v>
      </c>
      <c r="R219" s="7">
        <v>265</v>
      </c>
      <c r="S219" s="189">
        <v>45625.593981481485</v>
      </c>
    </row>
    <row r="220" spans="1:19">
      <c r="A220" s="7">
        <v>2009</v>
      </c>
      <c r="B220" s="123" t="s">
        <v>537</v>
      </c>
      <c r="C220" s="123" t="s">
        <v>538</v>
      </c>
      <c r="D220" s="123" t="s">
        <v>539</v>
      </c>
      <c r="E220" s="123" t="s">
        <v>541</v>
      </c>
      <c r="F220" s="7">
        <v>1.5400320030000001</v>
      </c>
      <c r="G220" s="123" t="s">
        <v>532</v>
      </c>
      <c r="H220" s="7">
        <v>0.14443730299999999</v>
      </c>
      <c r="I220" s="7">
        <v>93.788507629999998</v>
      </c>
      <c r="J220" s="7">
        <v>0.14406307500000001</v>
      </c>
      <c r="K220" s="7">
        <v>4.6200960090000003E-6</v>
      </c>
      <c r="L220" s="7">
        <v>9.2401920180000001E-7</v>
      </c>
      <c r="M220" s="7">
        <v>93.545507630000003</v>
      </c>
      <c r="N220" s="7">
        <v>3.0000000000000001E-3</v>
      </c>
      <c r="O220" s="7">
        <v>5.9999999999999995E-4</v>
      </c>
      <c r="P220" s="7">
        <v>1</v>
      </c>
      <c r="Q220" s="7">
        <v>28</v>
      </c>
      <c r="R220" s="7">
        <v>265</v>
      </c>
      <c r="S220" s="189">
        <v>45625.593981481485</v>
      </c>
    </row>
    <row r="221" spans="1:19">
      <c r="A221" s="7">
        <v>2009</v>
      </c>
      <c r="B221" s="123" t="s">
        <v>537</v>
      </c>
      <c r="C221" s="123" t="s">
        <v>538</v>
      </c>
      <c r="D221" s="123" t="s">
        <v>542</v>
      </c>
      <c r="E221" s="123" t="s">
        <v>27</v>
      </c>
      <c r="F221" s="7">
        <v>172.62632174999999</v>
      </c>
      <c r="G221" s="123" t="s">
        <v>532</v>
      </c>
      <c r="H221" s="7">
        <v>9.4081349999999998E-3</v>
      </c>
      <c r="I221" s="7">
        <v>5.45E-2</v>
      </c>
      <c r="J221" s="7">
        <v>0</v>
      </c>
      <c r="K221" s="7">
        <v>1.72626E-4</v>
      </c>
      <c r="L221" s="7">
        <v>1.7262632170000001E-5</v>
      </c>
      <c r="M221" s="7">
        <v>0</v>
      </c>
      <c r="N221" s="7">
        <v>1E-3</v>
      </c>
      <c r="O221" s="7">
        <v>1E-4</v>
      </c>
      <c r="P221" s="7"/>
      <c r="Q221" s="7">
        <v>28</v>
      </c>
      <c r="R221" s="7">
        <v>265</v>
      </c>
      <c r="S221" s="189">
        <v>45625.593981481485</v>
      </c>
    </row>
    <row r="222" spans="1:19">
      <c r="A222" s="7">
        <v>2009</v>
      </c>
      <c r="B222" s="123" t="s">
        <v>537</v>
      </c>
      <c r="C222" s="123" t="s">
        <v>538</v>
      </c>
      <c r="D222" s="123" t="s">
        <v>542</v>
      </c>
      <c r="E222" s="123" t="s">
        <v>33</v>
      </c>
      <c r="F222" s="7">
        <v>1459.739626521</v>
      </c>
      <c r="G222" s="123" t="s">
        <v>532</v>
      </c>
      <c r="H222" s="7">
        <v>2.7735052900000001</v>
      </c>
      <c r="I222" s="7">
        <v>1.9</v>
      </c>
      <c r="J222" s="7">
        <v>0</v>
      </c>
      <c r="K222" s="7">
        <v>4.3792189000000002E-2</v>
      </c>
      <c r="L222" s="7">
        <v>5.8389590000000003E-3</v>
      </c>
      <c r="M222" s="7">
        <v>0</v>
      </c>
      <c r="N222" s="7">
        <v>0.03</v>
      </c>
      <c r="O222" s="7">
        <v>4.0000000000000001E-3</v>
      </c>
      <c r="P222" s="7"/>
      <c r="Q222" s="7">
        <v>28</v>
      </c>
      <c r="R222" s="7">
        <v>265</v>
      </c>
      <c r="S222" s="189">
        <v>45625.593981481485</v>
      </c>
    </row>
    <row r="223" spans="1:19">
      <c r="A223" s="7">
        <v>2009</v>
      </c>
      <c r="B223" s="123" t="s">
        <v>537</v>
      </c>
      <c r="C223" s="123" t="s">
        <v>538</v>
      </c>
      <c r="D223" s="123" t="s">
        <v>542</v>
      </c>
      <c r="E223" s="123" t="s">
        <v>540</v>
      </c>
      <c r="F223" s="7">
        <v>663.26730874099997</v>
      </c>
      <c r="G223" s="123" t="s">
        <v>532</v>
      </c>
      <c r="H223" s="7">
        <v>63.194451008999998</v>
      </c>
      <c r="I223" s="7">
        <v>95.277500000000003</v>
      </c>
      <c r="J223" s="7">
        <v>62.745087407</v>
      </c>
      <c r="K223" s="7">
        <v>6.6326730000000004E-3</v>
      </c>
      <c r="L223" s="7">
        <v>9.9490100000000008E-4</v>
      </c>
      <c r="M223" s="7">
        <v>94.6</v>
      </c>
      <c r="N223" s="7">
        <v>0.01</v>
      </c>
      <c r="O223" s="7">
        <v>1.5E-3</v>
      </c>
      <c r="P223" s="7">
        <v>1</v>
      </c>
      <c r="Q223" s="7">
        <v>28</v>
      </c>
      <c r="R223" s="7">
        <v>265</v>
      </c>
      <c r="S223" s="189">
        <v>45625.593981481485</v>
      </c>
    </row>
    <row r="224" spans="1:19">
      <c r="A224" s="7">
        <v>2009</v>
      </c>
      <c r="B224" s="123" t="s">
        <v>537</v>
      </c>
      <c r="C224" s="123" t="s">
        <v>538</v>
      </c>
      <c r="D224" s="123" t="s">
        <v>542</v>
      </c>
      <c r="E224" s="123" t="s">
        <v>531</v>
      </c>
      <c r="F224" s="7">
        <v>3106.913748207</v>
      </c>
      <c r="G224" s="123" t="s">
        <v>532</v>
      </c>
      <c r="H224" s="7">
        <v>236.91149404199999</v>
      </c>
      <c r="I224" s="7">
        <v>76.253</v>
      </c>
      <c r="J224" s="7">
        <v>236.15651400100001</v>
      </c>
      <c r="K224" s="7">
        <v>9.3207410000000004E-3</v>
      </c>
      <c r="L224" s="7">
        <v>1.8641479999999999E-3</v>
      </c>
      <c r="M224" s="7">
        <v>76.010000000000005</v>
      </c>
      <c r="N224" s="7">
        <v>3.0000000000000001E-3</v>
      </c>
      <c r="O224" s="7">
        <v>5.9999999999999995E-4</v>
      </c>
      <c r="P224" s="7">
        <v>1</v>
      </c>
      <c r="Q224" s="7">
        <v>28</v>
      </c>
      <c r="R224" s="7">
        <v>265</v>
      </c>
      <c r="S224" s="189">
        <v>45625.593981481485</v>
      </c>
    </row>
    <row r="225" spans="1:19">
      <c r="A225" s="7">
        <v>2009</v>
      </c>
      <c r="B225" s="123" t="s">
        <v>537</v>
      </c>
      <c r="C225" s="123" t="s">
        <v>538</v>
      </c>
      <c r="D225" s="123" t="s">
        <v>542</v>
      </c>
      <c r="E225" s="123" t="s">
        <v>533</v>
      </c>
      <c r="F225" s="7">
        <v>567.31140000000005</v>
      </c>
      <c r="G225" s="123" t="s">
        <v>532</v>
      </c>
      <c r="H225" s="7">
        <v>41.719891251999996</v>
      </c>
      <c r="I225" s="7">
        <v>73.539666667000006</v>
      </c>
      <c r="J225" s="7">
        <v>41.582034581999999</v>
      </c>
      <c r="K225" s="7">
        <v>1.701934E-3</v>
      </c>
      <c r="L225" s="7">
        <v>3.4038699999999999E-4</v>
      </c>
      <c r="M225" s="7">
        <v>73.296666666999997</v>
      </c>
      <c r="N225" s="7">
        <v>3.0000000000000001E-3</v>
      </c>
      <c r="O225" s="7">
        <v>5.9999999999999995E-4</v>
      </c>
      <c r="P225" s="7">
        <v>1</v>
      </c>
      <c r="Q225" s="7">
        <v>28</v>
      </c>
      <c r="R225" s="7">
        <v>265</v>
      </c>
      <c r="S225" s="189">
        <v>45625.593981481485</v>
      </c>
    </row>
    <row r="226" spans="1:19">
      <c r="A226" s="7">
        <v>2009</v>
      </c>
      <c r="B226" s="123" t="s">
        <v>537</v>
      </c>
      <c r="C226" s="123" t="s">
        <v>538</v>
      </c>
      <c r="D226" s="123" t="s">
        <v>542</v>
      </c>
      <c r="E226" s="123" t="s">
        <v>160</v>
      </c>
      <c r="F226" s="7">
        <v>65.983968000000004</v>
      </c>
      <c r="G226" s="123" t="s">
        <v>532</v>
      </c>
      <c r="H226" s="7">
        <v>4.72662958</v>
      </c>
      <c r="I226" s="7">
        <v>71.632999999999996</v>
      </c>
      <c r="J226" s="7">
        <v>4.7105954759999999</v>
      </c>
      <c r="K226" s="7">
        <v>1.9795199999999999E-4</v>
      </c>
      <c r="L226" s="7">
        <v>3.9590380799999998E-5</v>
      </c>
      <c r="M226" s="7">
        <v>71.39</v>
      </c>
      <c r="N226" s="7">
        <v>3.0000000000000001E-3</v>
      </c>
      <c r="O226" s="7">
        <v>5.9999999999999995E-4</v>
      </c>
      <c r="P226" s="7">
        <v>1</v>
      </c>
      <c r="Q226" s="7">
        <v>28</v>
      </c>
      <c r="R226" s="7">
        <v>265</v>
      </c>
      <c r="S226" s="189">
        <v>45625.593981481485</v>
      </c>
    </row>
    <row r="227" spans="1:19">
      <c r="A227" s="7">
        <v>2009</v>
      </c>
      <c r="B227" s="123" t="s">
        <v>537</v>
      </c>
      <c r="C227" s="123" t="s">
        <v>538</v>
      </c>
      <c r="D227" s="123" t="s">
        <v>542</v>
      </c>
      <c r="E227" s="123" t="s">
        <v>163</v>
      </c>
      <c r="F227" s="7">
        <v>327.98989967300002</v>
      </c>
      <c r="G227" s="123" t="s">
        <v>532</v>
      </c>
      <c r="H227" s="7">
        <v>20.907552160000002</v>
      </c>
      <c r="I227" s="7">
        <v>63.744500000000002</v>
      </c>
      <c r="J227" s="7">
        <v>20.88967671</v>
      </c>
      <c r="K227" s="7">
        <v>3.2799000000000001E-4</v>
      </c>
      <c r="L227" s="7">
        <v>3.2798989969999999E-5</v>
      </c>
      <c r="M227" s="7">
        <v>63.69</v>
      </c>
      <c r="N227" s="7">
        <v>1E-3</v>
      </c>
      <c r="O227" s="7">
        <v>1E-4</v>
      </c>
      <c r="P227" s="7">
        <v>1</v>
      </c>
      <c r="Q227" s="7">
        <v>28</v>
      </c>
      <c r="R227" s="7">
        <v>265</v>
      </c>
      <c r="S227" s="189">
        <v>45625.593981481485</v>
      </c>
    </row>
    <row r="228" spans="1:19">
      <c r="A228" s="7">
        <v>2009</v>
      </c>
      <c r="B228" s="123" t="s">
        <v>537</v>
      </c>
      <c r="C228" s="123" t="s">
        <v>538</v>
      </c>
      <c r="D228" s="123" t="s">
        <v>542</v>
      </c>
      <c r="E228" s="123" t="s">
        <v>534</v>
      </c>
      <c r="F228" s="7">
        <v>23.966445723</v>
      </c>
      <c r="G228" s="123" t="s">
        <v>532</v>
      </c>
      <c r="H228" s="7">
        <v>2.380191607</v>
      </c>
      <c r="I228" s="7">
        <v>99.313500000000005</v>
      </c>
      <c r="J228" s="7">
        <v>2.3693228240000002</v>
      </c>
      <c r="K228" s="7">
        <v>4.7932891450000001E-5</v>
      </c>
      <c r="L228" s="7">
        <v>3.5949668580000002E-5</v>
      </c>
      <c r="M228" s="7">
        <v>98.86</v>
      </c>
      <c r="N228" s="7">
        <v>2E-3</v>
      </c>
      <c r="O228" s="7">
        <v>1.5E-3</v>
      </c>
      <c r="P228" s="7">
        <v>1</v>
      </c>
      <c r="Q228" s="7">
        <v>28</v>
      </c>
      <c r="R228" s="7">
        <v>265</v>
      </c>
      <c r="S228" s="189">
        <v>45625.593981481485</v>
      </c>
    </row>
    <row r="229" spans="1:19">
      <c r="A229" s="7">
        <v>2009</v>
      </c>
      <c r="B229" s="123" t="s">
        <v>537</v>
      </c>
      <c r="C229" s="123" t="s">
        <v>538</v>
      </c>
      <c r="D229" s="123" t="s">
        <v>542</v>
      </c>
      <c r="E229" s="123" t="s">
        <v>535</v>
      </c>
      <c r="F229" s="7">
        <v>6416.0757348699999</v>
      </c>
      <c r="G229" s="123" t="s">
        <v>532</v>
      </c>
      <c r="H229" s="7">
        <v>366.30269769099999</v>
      </c>
      <c r="I229" s="7">
        <v>57.091392438</v>
      </c>
      <c r="J229" s="7">
        <v>365.95302156399998</v>
      </c>
      <c r="K229" s="7">
        <v>6.4160759999999997E-3</v>
      </c>
      <c r="L229" s="7">
        <v>6.41608E-4</v>
      </c>
      <c r="M229" s="7">
        <v>57.036892438000002</v>
      </c>
      <c r="N229" s="7">
        <v>1E-3</v>
      </c>
      <c r="O229" s="7">
        <v>1E-4</v>
      </c>
      <c r="P229" s="7">
        <v>1</v>
      </c>
      <c r="Q229" s="7">
        <v>28</v>
      </c>
      <c r="R229" s="7">
        <v>265</v>
      </c>
      <c r="S229" s="189">
        <v>45625.593981481485</v>
      </c>
    </row>
    <row r="230" spans="1:19">
      <c r="A230" s="7">
        <v>2009</v>
      </c>
      <c r="B230" s="123" t="s">
        <v>537</v>
      </c>
      <c r="C230" s="123" t="s">
        <v>538</v>
      </c>
      <c r="D230" s="123" t="s">
        <v>542</v>
      </c>
      <c r="E230" s="123" t="s">
        <v>541</v>
      </c>
      <c r="F230" s="7">
        <v>0</v>
      </c>
      <c r="G230" s="123" t="s">
        <v>532</v>
      </c>
      <c r="H230" s="7">
        <v>0</v>
      </c>
      <c r="I230" s="7"/>
      <c r="J230" s="7">
        <v>0</v>
      </c>
      <c r="K230" s="7">
        <v>0</v>
      </c>
      <c r="L230" s="7">
        <v>0</v>
      </c>
      <c r="M230" s="7"/>
      <c r="N230" s="7"/>
      <c r="O230" s="7"/>
      <c r="P230" s="7">
        <v>1</v>
      </c>
      <c r="Q230" s="7">
        <v>28</v>
      </c>
      <c r="R230" s="7">
        <v>265</v>
      </c>
      <c r="S230" s="189">
        <v>45625.593981481485</v>
      </c>
    </row>
    <row r="231" spans="1:19">
      <c r="A231" s="7">
        <v>2009</v>
      </c>
      <c r="B231" s="123" t="s">
        <v>537</v>
      </c>
      <c r="C231" s="123" t="s">
        <v>538</v>
      </c>
      <c r="D231" s="123" t="s">
        <v>543</v>
      </c>
      <c r="E231" s="123" t="s">
        <v>540</v>
      </c>
      <c r="F231" s="7">
        <v>10.551824269000001</v>
      </c>
      <c r="G231" s="123" t="s">
        <v>532</v>
      </c>
      <c r="H231" s="7">
        <v>1.0053514370000001</v>
      </c>
      <c r="I231" s="7">
        <v>95.277500000000003</v>
      </c>
      <c r="J231" s="7">
        <v>0.99820257599999995</v>
      </c>
      <c r="K231" s="7">
        <v>1.05518E-4</v>
      </c>
      <c r="L231" s="7">
        <v>1.5827736399999999E-5</v>
      </c>
      <c r="M231" s="7">
        <v>94.6</v>
      </c>
      <c r="N231" s="7">
        <v>0.01</v>
      </c>
      <c r="O231" s="7">
        <v>1.5E-3</v>
      </c>
      <c r="P231" s="7">
        <v>1</v>
      </c>
      <c r="Q231" s="7">
        <v>28</v>
      </c>
      <c r="R231" s="7">
        <v>265</v>
      </c>
      <c r="S231" s="189">
        <v>45625.593981481485</v>
      </c>
    </row>
    <row r="232" spans="1:19">
      <c r="A232" s="7">
        <v>2009</v>
      </c>
      <c r="B232" s="123" t="s">
        <v>537</v>
      </c>
      <c r="C232" s="123" t="s">
        <v>538</v>
      </c>
      <c r="D232" s="123" t="s">
        <v>543</v>
      </c>
      <c r="E232" s="123" t="s">
        <v>531</v>
      </c>
      <c r="F232" s="7">
        <v>68.761988376000005</v>
      </c>
      <c r="G232" s="123" t="s">
        <v>532</v>
      </c>
      <c r="H232" s="7">
        <v>5.2433078999999996</v>
      </c>
      <c r="I232" s="7">
        <v>76.253</v>
      </c>
      <c r="J232" s="7">
        <v>5.2265987359999997</v>
      </c>
      <c r="K232" s="7">
        <v>2.06286E-4</v>
      </c>
      <c r="L232" s="7">
        <v>4.1257193029999999E-5</v>
      </c>
      <c r="M232" s="7">
        <v>76.010000000000005</v>
      </c>
      <c r="N232" s="7">
        <v>3.0000000000000001E-3</v>
      </c>
      <c r="O232" s="7">
        <v>5.9999999999999995E-4</v>
      </c>
      <c r="P232" s="7">
        <v>1</v>
      </c>
      <c r="Q232" s="7">
        <v>28</v>
      </c>
      <c r="R232" s="7">
        <v>265</v>
      </c>
      <c r="S232" s="189">
        <v>45625.593981481485</v>
      </c>
    </row>
    <row r="233" spans="1:19">
      <c r="A233" s="7">
        <v>2009</v>
      </c>
      <c r="B233" s="123" t="s">
        <v>537</v>
      </c>
      <c r="C233" s="123" t="s">
        <v>538</v>
      </c>
      <c r="D233" s="123" t="s">
        <v>543</v>
      </c>
      <c r="E233" s="123" t="s">
        <v>533</v>
      </c>
      <c r="F233" s="7">
        <v>40.737563999999999</v>
      </c>
      <c r="G233" s="123" t="s">
        <v>532</v>
      </c>
      <c r="H233" s="7">
        <v>2.9958268769999998</v>
      </c>
      <c r="I233" s="7">
        <v>73.539666667000006</v>
      </c>
      <c r="J233" s="7">
        <v>2.9859276490000002</v>
      </c>
      <c r="K233" s="7">
        <v>1.22213E-4</v>
      </c>
      <c r="L233" s="7">
        <v>2.4442538399999999E-5</v>
      </c>
      <c r="M233" s="7">
        <v>73.296666666999997</v>
      </c>
      <c r="N233" s="7">
        <v>3.0000000000000001E-3</v>
      </c>
      <c r="O233" s="7">
        <v>5.9999999999999995E-4</v>
      </c>
      <c r="P233" s="7">
        <v>1</v>
      </c>
      <c r="Q233" s="7">
        <v>28</v>
      </c>
      <c r="R233" s="7">
        <v>265</v>
      </c>
      <c r="S233" s="189">
        <v>45625.593981481485</v>
      </c>
    </row>
    <row r="234" spans="1:19">
      <c r="A234" s="7">
        <v>2009</v>
      </c>
      <c r="B234" s="123" t="s">
        <v>537</v>
      </c>
      <c r="C234" s="123" t="s">
        <v>538</v>
      </c>
      <c r="D234" s="123" t="s">
        <v>543</v>
      </c>
      <c r="E234" s="123" t="s">
        <v>160</v>
      </c>
      <c r="F234" s="7">
        <v>6.4058039999999998</v>
      </c>
      <c r="G234" s="123" t="s">
        <v>532</v>
      </c>
      <c r="H234" s="7">
        <v>0.45886695799999999</v>
      </c>
      <c r="I234" s="7">
        <v>71.632999999999996</v>
      </c>
      <c r="J234" s="7">
        <v>0.45731034799999998</v>
      </c>
      <c r="K234" s="7">
        <v>1.9217411999999999E-5</v>
      </c>
      <c r="L234" s="7">
        <v>3.8434824000000002E-6</v>
      </c>
      <c r="M234" s="7">
        <v>71.39</v>
      </c>
      <c r="N234" s="7">
        <v>3.0000000000000001E-3</v>
      </c>
      <c r="O234" s="7">
        <v>5.9999999999999995E-4</v>
      </c>
      <c r="P234" s="7">
        <v>1</v>
      </c>
      <c r="Q234" s="7">
        <v>28</v>
      </c>
      <c r="R234" s="7">
        <v>265</v>
      </c>
      <c r="S234" s="189">
        <v>45625.593981481485</v>
      </c>
    </row>
    <row r="235" spans="1:19">
      <c r="A235" s="7">
        <v>2009</v>
      </c>
      <c r="B235" s="123" t="s">
        <v>537</v>
      </c>
      <c r="C235" s="123" t="s">
        <v>538</v>
      </c>
      <c r="D235" s="123" t="s">
        <v>543</v>
      </c>
      <c r="E235" s="123" t="s">
        <v>163</v>
      </c>
      <c r="F235" s="7">
        <v>185.48441827400001</v>
      </c>
      <c r="G235" s="123" t="s">
        <v>532</v>
      </c>
      <c r="H235" s="7">
        <v>11.823611501</v>
      </c>
      <c r="I235" s="7">
        <v>63.744500000000002</v>
      </c>
      <c r="J235" s="7">
        <v>11.8135026</v>
      </c>
      <c r="K235" s="7">
        <v>1.85484E-4</v>
      </c>
      <c r="L235" s="7">
        <v>1.8548441830000001E-5</v>
      </c>
      <c r="M235" s="7">
        <v>63.69</v>
      </c>
      <c r="N235" s="7">
        <v>1E-3</v>
      </c>
      <c r="O235" s="7">
        <v>1E-4</v>
      </c>
      <c r="P235" s="7">
        <v>1</v>
      </c>
      <c r="Q235" s="7">
        <v>28</v>
      </c>
      <c r="R235" s="7">
        <v>265</v>
      </c>
      <c r="S235" s="189">
        <v>45625.593981481485</v>
      </c>
    </row>
    <row r="236" spans="1:19">
      <c r="A236" s="7">
        <v>2009</v>
      </c>
      <c r="B236" s="123" t="s">
        <v>537</v>
      </c>
      <c r="C236" s="123" t="s">
        <v>538</v>
      </c>
      <c r="D236" s="123" t="s">
        <v>543</v>
      </c>
      <c r="E236" s="123" t="s">
        <v>535</v>
      </c>
      <c r="F236" s="7">
        <v>117.100574048</v>
      </c>
      <c r="G236" s="123" t="s">
        <v>532</v>
      </c>
      <c r="H236" s="7">
        <v>6.685434828</v>
      </c>
      <c r="I236" s="7">
        <v>57.091392438</v>
      </c>
      <c r="J236" s="7">
        <v>6.6790528460000003</v>
      </c>
      <c r="K236" s="7">
        <v>1.17101E-4</v>
      </c>
      <c r="L236" s="7">
        <v>1.17100574E-5</v>
      </c>
      <c r="M236" s="7">
        <v>57.036892438000002</v>
      </c>
      <c r="N236" s="7">
        <v>1E-3</v>
      </c>
      <c r="O236" s="7">
        <v>1E-4</v>
      </c>
      <c r="P236" s="7">
        <v>1</v>
      </c>
      <c r="Q236" s="7">
        <v>28</v>
      </c>
      <c r="R236" s="7">
        <v>265</v>
      </c>
      <c r="S236" s="189">
        <v>45625.593981481485</v>
      </c>
    </row>
    <row r="237" spans="1:19">
      <c r="A237" s="7">
        <v>2009</v>
      </c>
      <c r="B237" s="123" t="s">
        <v>537</v>
      </c>
      <c r="C237" s="123" t="s">
        <v>538</v>
      </c>
      <c r="D237" s="123" t="s">
        <v>543</v>
      </c>
      <c r="E237" s="123" t="s">
        <v>541</v>
      </c>
      <c r="F237" s="7">
        <v>0</v>
      </c>
      <c r="G237" s="123" t="s">
        <v>532</v>
      </c>
      <c r="H237" s="7">
        <v>0</v>
      </c>
      <c r="I237" s="7"/>
      <c r="J237" s="7">
        <v>0</v>
      </c>
      <c r="K237" s="7">
        <v>0</v>
      </c>
      <c r="L237" s="7">
        <v>0</v>
      </c>
      <c r="M237" s="7"/>
      <c r="N237" s="7"/>
      <c r="O237" s="7"/>
      <c r="P237" s="7">
        <v>1</v>
      </c>
      <c r="Q237" s="7">
        <v>28</v>
      </c>
      <c r="R237" s="7">
        <v>265</v>
      </c>
      <c r="S237" s="189">
        <v>45625.593981481485</v>
      </c>
    </row>
    <row r="238" spans="1:19">
      <c r="A238" s="7">
        <v>2009</v>
      </c>
      <c r="B238" s="123" t="s">
        <v>537</v>
      </c>
      <c r="C238" s="123" t="s">
        <v>538</v>
      </c>
      <c r="D238" s="123" t="s">
        <v>544</v>
      </c>
      <c r="E238" s="123" t="s">
        <v>33</v>
      </c>
      <c r="F238" s="7">
        <v>3550.9897562699998</v>
      </c>
      <c r="G238" s="123" t="s">
        <v>532</v>
      </c>
      <c r="H238" s="7">
        <v>6.746880537</v>
      </c>
      <c r="I238" s="7">
        <v>1.9</v>
      </c>
      <c r="J238" s="7">
        <v>0</v>
      </c>
      <c r="K238" s="7">
        <v>0.10652969299999999</v>
      </c>
      <c r="L238" s="7">
        <v>1.4203959E-2</v>
      </c>
      <c r="M238" s="7">
        <v>0</v>
      </c>
      <c r="N238" s="7">
        <v>0.03</v>
      </c>
      <c r="O238" s="7">
        <v>4.0000000000000001E-3</v>
      </c>
      <c r="P238" s="7"/>
      <c r="Q238" s="7">
        <v>28</v>
      </c>
      <c r="R238" s="7">
        <v>265</v>
      </c>
      <c r="S238" s="189">
        <v>45625.593981481485</v>
      </c>
    </row>
    <row r="239" spans="1:19">
      <c r="A239" s="7">
        <v>2009</v>
      </c>
      <c r="B239" s="123" t="s">
        <v>537</v>
      </c>
      <c r="C239" s="123" t="s">
        <v>538</v>
      </c>
      <c r="D239" s="123" t="s">
        <v>544</v>
      </c>
      <c r="E239" s="123" t="s">
        <v>540</v>
      </c>
      <c r="F239" s="7">
        <v>12.801152879</v>
      </c>
      <c r="G239" s="123" t="s">
        <v>532</v>
      </c>
      <c r="H239" s="7">
        <v>1.2196618429999999</v>
      </c>
      <c r="I239" s="7">
        <v>95.277500000000003</v>
      </c>
      <c r="J239" s="7">
        <v>1.2109890619999999</v>
      </c>
      <c r="K239" s="7">
        <v>1.2801199999999999E-4</v>
      </c>
      <c r="L239" s="7">
        <v>1.920172932E-5</v>
      </c>
      <c r="M239" s="7">
        <v>94.6</v>
      </c>
      <c r="N239" s="7">
        <v>0.01</v>
      </c>
      <c r="O239" s="7">
        <v>1.5E-3</v>
      </c>
      <c r="P239" s="7">
        <v>1</v>
      </c>
      <c r="Q239" s="7">
        <v>28</v>
      </c>
      <c r="R239" s="7">
        <v>265</v>
      </c>
      <c r="S239" s="189">
        <v>45625.593981481485</v>
      </c>
    </row>
    <row r="240" spans="1:19">
      <c r="A240" s="7">
        <v>2009</v>
      </c>
      <c r="B240" s="123" t="s">
        <v>537</v>
      </c>
      <c r="C240" s="123" t="s">
        <v>538</v>
      </c>
      <c r="D240" s="123" t="s">
        <v>544</v>
      </c>
      <c r="E240" s="123" t="s">
        <v>531</v>
      </c>
      <c r="F240" s="7">
        <v>24.263670377</v>
      </c>
      <c r="G240" s="123" t="s">
        <v>532</v>
      </c>
      <c r="H240" s="7">
        <v>1.8501776569999999</v>
      </c>
      <c r="I240" s="7">
        <v>76.253</v>
      </c>
      <c r="J240" s="7">
        <v>1.8442815850000001</v>
      </c>
      <c r="K240" s="7">
        <v>7.2791011129999999E-5</v>
      </c>
      <c r="L240" s="7">
        <v>1.455820223E-5</v>
      </c>
      <c r="M240" s="7">
        <v>76.010000000000005</v>
      </c>
      <c r="N240" s="7">
        <v>3.0000000000000001E-3</v>
      </c>
      <c r="O240" s="7">
        <v>5.9999999999999995E-4</v>
      </c>
      <c r="P240" s="7">
        <v>1</v>
      </c>
      <c r="Q240" s="7">
        <v>28</v>
      </c>
      <c r="R240" s="7">
        <v>265</v>
      </c>
      <c r="S240" s="189">
        <v>45625.593981481485</v>
      </c>
    </row>
    <row r="241" spans="1:19">
      <c r="A241" s="7">
        <v>2009</v>
      </c>
      <c r="B241" s="123" t="s">
        <v>537</v>
      </c>
      <c r="C241" s="123" t="s">
        <v>538</v>
      </c>
      <c r="D241" s="123" t="s">
        <v>544</v>
      </c>
      <c r="E241" s="123" t="s">
        <v>533</v>
      </c>
      <c r="F241" s="7">
        <v>107.433288</v>
      </c>
      <c r="G241" s="123" t="s">
        <v>532</v>
      </c>
      <c r="H241" s="7">
        <v>7.9006081879999996</v>
      </c>
      <c r="I241" s="7">
        <v>73.539666667000006</v>
      </c>
      <c r="J241" s="7">
        <v>7.8745018990000002</v>
      </c>
      <c r="K241" s="7">
        <v>3.2229999999999997E-4</v>
      </c>
      <c r="L241" s="7">
        <v>6.4459972800000006E-5</v>
      </c>
      <c r="M241" s="7">
        <v>73.296666666999997</v>
      </c>
      <c r="N241" s="7">
        <v>3.0000000000000001E-3</v>
      </c>
      <c r="O241" s="7">
        <v>5.9999999999999995E-4</v>
      </c>
      <c r="P241" s="7">
        <v>1</v>
      </c>
      <c r="Q241" s="7">
        <v>28</v>
      </c>
      <c r="R241" s="7">
        <v>265</v>
      </c>
      <c r="S241" s="189">
        <v>45625.593981481485</v>
      </c>
    </row>
    <row r="242" spans="1:19">
      <c r="A242" s="7">
        <v>2009</v>
      </c>
      <c r="B242" s="123" t="s">
        <v>537</v>
      </c>
      <c r="C242" s="123" t="s">
        <v>538</v>
      </c>
      <c r="D242" s="123" t="s">
        <v>544</v>
      </c>
      <c r="E242" s="123" t="s">
        <v>160</v>
      </c>
      <c r="F242" s="7">
        <v>8.4154680000000006</v>
      </c>
      <c r="G242" s="123" t="s">
        <v>532</v>
      </c>
      <c r="H242" s="7">
        <v>0.60282521899999997</v>
      </c>
      <c r="I242" s="7">
        <v>71.632999999999996</v>
      </c>
      <c r="J242" s="7">
        <v>0.60078026100000004</v>
      </c>
      <c r="K242" s="7">
        <v>2.5246404E-5</v>
      </c>
      <c r="L242" s="7">
        <v>5.0492807999999999E-6</v>
      </c>
      <c r="M242" s="7">
        <v>71.39</v>
      </c>
      <c r="N242" s="7">
        <v>3.0000000000000001E-3</v>
      </c>
      <c r="O242" s="7">
        <v>5.9999999999999995E-4</v>
      </c>
      <c r="P242" s="7">
        <v>1</v>
      </c>
      <c r="Q242" s="7">
        <v>28</v>
      </c>
      <c r="R242" s="7">
        <v>265</v>
      </c>
      <c r="S242" s="189">
        <v>45625.593981481485</v>
      </c>
    </row>
    <row r="243" spans="1:19">
      <c r="A243" s="7">
        <v>2009</v>
      </c>
      <c r="B243" s="123" t="s">
        <v>537</v>
      </c>
      <c r="C243" s="123" t="s">
        <v>538</v>
      </c>
      <c r="D243" s="123" t="s">
        <v>544</v>
      </c>
      <c r="E243" s="123" t="s">
        <v>163</v>
      </c>
      <c r="F243" s="7">
        <v>39.466235302999998</v>
      </c>
      <c r="G243" s="123" t="s">
        <v>532</v>
      </c>
      <c r="H243" s="7">
        <v>2.5157554360000001</v>
      </c>
      <c r="I243" s="7">
        <v>63.744500000000002</v>
      </c>
      <c r="J243" s="7">
        <v>2.513604526</v>
      </c>
      <c r="K243" s="7">
        <v>3.9466235300000002E-5</v>
      </c>
      <c r="L243" s="7">
        <v>3.9466235300000001E-6</v>
      </c>
      <c r="M243" s="7">
        <v>63.69</v>
      </c>
      <c r="N243" s="7">
        <v>1E-3</v>
      </c>
      <c r="O243" s="7">
        <v>1E-4</v>
      </c>
      <c r="P243" s="7">
        <v>1</v>
      </c>
      <c r="Q243" s="7">
        <v>28</v>
      </c>
      <c r="R243" s="7">
        <v>265</v>
      </c>
      <c r="S243" s="189">
        <v>45625.593981481485</v>
      </c>
    </row>
    <row r="244" spans="1:19">
      <c r="A244" s="7">
        <v>2009</v>
      </c>
      <c r="B244" s="123" t="s">
        <v>537</v>
      </c>
      <c r="C244" s="123" t="s">
        <v>538</v>
      </c>
      <c r="D244" s="123" t="s">
        <v>544</v>
      </c>
      <c r="E244" s="123" t="s">
        <v>535</v>
      </c>
      <c r="F244" s="7">
        <v>272.116821985</v>
      </c>
      <c r="G244" s="123" t="s">
        <v>532</v>
      </c>
      <c r="H244" s="7">
        <v>15.535528273000001</v>
      </c>
      <c r="I244" s="7">
        <v>57.091392438</v>
      </c>
      <c r="J244" s="7">
        <v>15.520697906000001</v>
      </c>
      <c r="K244" s="7">
        <v>2.72117E-4</v>
      </c>
      <c r="L244" s="7">
        <v>2.72116822E-5</v>
      </c>
      <c r="M244" s="7">
        <v>57.036892438000002</v>
      </c>
      <c r="N244" s="7">
        <v>1E-3</v>
      </c>
      <c r="O244" s="7">
        <v>1E-4</v>
      </c>
      <c r="P244" s="7">
        <v>1</v>
      </c>
      <c r="Q244" s="7">
        <v>28</v>
      </c>
      <c r="R244" s="7">
        <v>265</v>
      </c>
      <c r="S244" s="189">
        <v>45625.593981481485</v>
      </c>
    </row>
    <row r="245" spans="1:19">
      <c r="A245" s="7">
        <v>2009</v>
      </c>
      <c r="B245" s="123" t="s">
        <v>537</v>
      </c>
      <c r="C245" s="123" t="s">
        <v>538</v>
      </c>
      <c r="D245" s="123" t="s">
        <v>544</v>
      </c>
      <c r="E245" s="123" t="s">
        <v>541</v>
      </c>
      <c r="F245" s="7">
        <v>0</v>
      </c>
      <c r="G245" s="123" t="s">
        <v>532</v>
      </c>
      <c r="H245" s="7">
        <v>0</v>
      </c>
      <c r="I245" s="7"/>
      <c r="J245" s="7">
        <v>0</v>
      </c>
      <c r="K245" s="7">
        <v>0</v>
      </c>
      <c r="L245" s="7">
        <v>0</v>
      </c>
      <c r="M245" s="7"/>
      <c r="N245" s="7"/>
      <c r="O245" s="7"/>
      <c r="P245" s="7">
        <v>1</v>
      </c>
      <c r="Q245" s="7">
        <v>28</v>
      </c>
      <c r="R245" s="7">
        <v>265</v>
      </c>
      <c r="S245" s="189">
        <v>45625.593981481485</v>
      </c>
    </row>
    <row r="246" spans="1:19">
      <c r="A246" s="7">
        <v>2009</v>
      </c>
      <c r="B246" s="123" t="s">
        <v>537</v>
      </c>
      <c r="C246" s="123" t="s">
        <v>538</v>
      </c>
      <c r="D246" s="123" t="s">
        <v>545</v>
      </c>
      <c r="E246" s="123" t="s">
        <v>540</v>
      </c>
      <c r="F246" s="7">
        <v>12.412525423</v>
      </c>
      <c r="G246" s="123" t="s">
        <v>532</v>
      </c>
      <c r="H246" s="7">
        <v>1.1826343909999999</v>
      </c>
      <c r="I246" s="7">
        <v>95.277500000000003</v>
      </c>
      <c r="J246" s="7">
        <v>1.174224905</v>
      </c>
      <c r="K246" s="7">
        <v>1.2412499999999999E-4</v>
      </c>
      <c r="L246" s="7">
        <v>1.861878813E-5</v>
      </c>
      <c r="M246" s="7">
        <v>94.6</v>
      </c>
      <c r="N246" s="7">
        <v>0.01</v>
      </c>
      <c r="O246" s="7">
        <v>1.5E-3</v>
      </c>
      <c r="P246" s="7">
        <v>1</v>
      </c>
      <c r="Q246" s="7">
        <v>28</v>
      </c>
      <c r="R246" s="7">
        <v>265</v>
      </c>
      <c r="S246" s="189">
        <v>45625.593981481485</v>
      </c>
    </row>
    <row r="247" spans="1:19">
      <c r="A247" s="7">
        <v>2009</v>
      </c>
      <c r="B247" s="123" t="s">
        <v>537</v>
      </c>
      <c r="C247" s="123" t="s">
        <v>538</v>
      </c>
      <c r="D247" s="123" t="s">
        <v>545</v>
      </c>
      <c r="E247" s="123" t="s">
        <v>531</v>
      </c>
      <c r="F247" s="7">
        <v>56.227250910999999</v>
      </c>
      <c r="G247" s="123" t="s">
        <v>532</v>
      </c>
      <c r="H247" s="7">
        <v>4.2874965639999996</v>
      </c>
      <c r="I247" s="7">
        <v>76.253</v>
      </c>
      <c r="J247" s="7">
        <v>4.2738333419999996</v>
      </c>
      <c r="K247" s="7">
        <v>1.68682E-4</v>
      </c>
      <c r="L247" s="7">
        <v>3.3736350550000002E-5</v>
      </c>
      <c r="M247" s="7">
        <v>76.010000000000005</v>
      </c>
      <c r="N247" s="7">
        <v>3.0000000000000001E-3</v>
      </c>
      <c r="O247" s="7">
        <v>5.9999999999999995E-4</v>
      </c>
      <c r="P247" s="7">
        <v>1</v>
      </c>
      <c r="Q247" s="7">
        <v>28</v>
      </c>
      <c r="R247" s="7">
        <v>265</v>
      </c>
      <c r="S247" s="189">
        <v>45625.593981481485</v>
      </c>
    </row>
    <row r="248" spans="1:19">
      <c r="A248" s="7">
        <v>2009</v>
      </c>
      <c r="B248" s="123" t="s">
        <v>537</v>
      </c>
      <c r="C248" s="123" t="s">
        <v>538</v>
      </c>
      <c r="D248" s="123" t="s">
        <v>545</v>
      </c>
      <c r="E248" s="123" t="s">
        <v>533</v>
      </c>
      <c r="F248" s="7">
        <v>58.112783999999998</v>
      </c>
      <c r="G248" s="123" t="s">
        <v>532</v>
      </c>
      <c r="H248" s="7">
        <v>4.2735947640000003</v>
      </c>
      <c r="I248" s="7">
        <v>73.539666667000006</v>
      </c>
      <c r="J248" s="7">
        <v>4.2594733580000002</v>
      </c>
      <c r="K248" s="7">
        <v>1.7433800000000001E-4</v>
      </c>
      <c r="L248" s="7">
        <v>3.4867670400000003E-5</v>
      </c>
      <c r="M248" s="7">
        <v>73.296666666999997</v>
      </c>
      <c r="N248" s="7">
        <v>3.0000000000000001E-3</v>
      </c>
      <c r="O248" s="7">
        <v>5.9999999999999995E-4</v>
      </c>
      <c r="P248" s="7">
        <v>1</v>
      </c>
      <c r="Q248" s="7">
        <v>28</v>
      </c>
      <c r="R248" s="7">
        <v>265</v>
      </c>
      <c r="S248" s="189">
        <v>45625.593981481485</v>
      </c>
    </row>
    <row r="249" spans="1:19">
      <c r="A249" s="7">
        <v>2009</v>
      </c>
      <c r="B249" s="123" t="s">
        <v>537</v>
      </c>
      <c r="C249" s="123" t="s">
        <v>538</v>
      </c>
      <c r="D249" s="123" t="s">
        <v>545</v>
      </c>
      <c r="E249" s="123" t="s">
        <v>160</v>
      </c>
      <c r="F249" s="7">
        <v>5.8196519999999996</v>
      </c>
      <c r="G249" s="123" t="s">
        <v>532</v>
      </c>
      <c r="H249" s="7">
        <v>0.41687913199999999</v>
      </c>
      <c r="I249" s="7">
        <v>71.632999999999996</v>
      </c>
      <c r="J249" s="7">
        <v>0.415464956</v>
      </c>
      <c r="K249" s="7">
        <v>1.7458956E-5</v>
      </c>
      <c r="L249" s="7">
        <v>3.4917912E-6</v>
      </c>
      <c r="M249" s="7">
        <v>71.39</v>
      </c>
      <c r="N249" s="7">
        <v>3.0000000000000001E-3</v>
      </c>
      <c r="O249" s="7">
        <v>5.9999999999999995E-4</v>
      </c>
      <c r="P249" s="7">
        <v>1</v>
      </c>
      <c r="Q249" s="7">
        <v>28</v>
      </c>
      <c r="R249" s="7">
        <v>265</v>
      </c>
      <c r="S249" s="189">
        <v>45625.593981481485</v>
      </c>
    </row>
    <row r="250" spans="1:19">
      <c r="A250" s="7">
        <v>2009</v>
      </c>
      <c r="B250" s="123" t="s">
        <v>537</v>
      </c>
      <c r="C250" s="123" t="s">
        <v>538</v>
      </c>
      <c r="D250" s="123" t="s">
        <v>545</v>
      </c>
      <c r="E250" s="123" t="s">
        <v>163</v>
      </c>
      <c r="F250" s="7">
        <v>16.668113339000001</v>
      </c>
      <c r="G250" s="123" t="s">
        <v>532</v>
      </c>
      <c r="H250" s="7">
        <v>1.0625005510000001</v>
      </c>
      <c r="I250" s="7">
        <v>63.744500000000002</v>
      </c>
      <c r="J250" s="7">
        <v>1.061592139</v>
      </c>
      <c r="K250" s="7">
        <v>1.666811334E-5</v>
      </c>
      <c r="L250" s="7">
        <v>1.6668113339999999E-6</v>
      </c>
      <c r="M250" s="7">
        <v>63.69</v>
      </c>
      <c r="N250" s="7">
        <v>1E-3</v>
      </c>
      <c r="O250" s="7">
        <v>1E-4</v>
      </c>
      <c r="P250" s="7">
        <v>1</v>
      </c>
      <c r="Q250" s="7">
        <v>28</v>
      </c>
      <c r="R250" s="7">
        <v>265</v>
      </c>
      <c r="S250" s="189">
        <v>45625.593981481485</v>
      </c>
    </row>
    <row r="251" spans="1:19">
      <c r="A251" s="7">
        <v>2009</v>
      </c>
      <c r="B251" s="123" t="s">
        <v>537</v>
      </c>
      <c r="C251" s="123" t="s">
        <v>538</v>
      </c>
      <c r="D251" s="123" t="s">
        <v>545</v>
      </c>
      <c r="E251" s="123" t="s">
        <v>535</v>
      </c>
      <c r="F251" s="7">
        <v>298.46616214199997</v>
      </c>
      <c r="G251" s="123" t="s">
        <v>532</v>
      </c>
      <c r="H251" s="7">
        <v>17.039848792000001</v>
      </c>
      <c r="I251" s="7">
        <v>57.091392438</v>
      </c>
      <c r="J251" s="7">
        <v>17.023582386000001</v>
      </c>
      <c r="K251" s="7">
        <v>2.98466E-4</v>
      </c>
      <c r="L251" s="7">
        <v>2.984661621E-5</v>
      </c>
      <c r="M251" s="7">
        <v>57.036892438000002</v>
      </c>
      <c r="N251" s="7">
        <v>1E-3</v>
      </c>
      <c r="O251" s="7">
        <v>1E-4</v>
      </c>
      <c r="P251" s="7">
        <v>1</v>
      </c>
      <c r="Q251" s="7">
        <v>28</v>
      </c>
      <c r="R251" s="7">
        <v>265</v>
      </c>
      <c r="S251" s="189">
        <v>45625.593981481485</v>
      </c>
    </row>
    <row r="252" spans="1:19">
      <c r="A252" s="7">
        <v>2009</v>
      </c>
      <c r="B252" s="123" t="s">
        <v>537</v>
      </c>
      <c r="C252" s="123" t="s">
        <v>538</v>
      </c>
      <c r="D252" s="123" t="s">
        <v>545</v>
      </c>
      <c r="E252" s="123" t="s">
        <v>541</v>
      </c>
      <c r="F252" s="7">
        <v>0</v>
      </c>
      <c r="G252" s="123" t="s">
        <v>532</v>
      </c>
      <c r="H252" s="7">
        <v>0</v>
      </c>
      <c r="I252" s="7"/>
      <c r="J252" s="7">
        <v>0</v>
      </c>
      <c r="K252" s="7">
        <v>0</v>
      </c>
      <c r="L252" s="7">
        <v>0</v>
      </c>
      <c r="M252" s="7"/>
      <c r="N252" s="7"/>
      <c r="O252" s="7"/>
      <c r="P252" s="7">
        <v>1</v>
      </c>
      <c r="Q252" s="7">
        <v>28</v>
      </c>
      <c r="R252" s="7">
        <v>265</v>
      </c>
      <c r="S252" s="189">
        <v>45625.593981481485</v>
      </c>
    </row>
    <row r="253" spans="1:19">
      <c r="A253" s="7">
        <v>2009</v>
      </c>
      <c r="B253" s="123" t="s">
        <v>537</v>
      </c>
      <c r="C253" s="123" t="s">
        <v>538</v>
      </c>
      <c r="D253" s="123" t="s">
        <v>546</v>
      </c>
      <c r="E253" s="123" t="s">
        <v>33</v>
      </c>
      <c r="F253" s="7">
        <v>42.291871632000003</v>
      </c>
      <c r="G253" s="123" t="s">
        <v>532</v>
      </c>
      <c r="H253" s="7">
        <v>8.0354555999999994E-2</v>
      </c>
      <c r="I253" s="7">
        <v>1.9</v>
      </c>
      <c r="J253" s="7">
        <v>0</v>
      </c>
      <c r="K253" s="7">
        <v>1.268756E-3</v>
      </c>
      <c r="L253" s="7">
        <v>1.6916699999999999E-4</v>
      </c>
      <c r="M253" s="7">
        <v>0</v>
      </c>
      <c r="N253" s="7">
        <v>0.03</v>
      </c>
      <c r="O253" s="7">
        <v>4.0000000000000001E-3</v>
      </c>
      <c r="P253" s="7"/>
      <c r="Q253" s="7">
        <v>28</v>
      </c>
      <c r="R253" s="7">
        <v>265</v>
      </c>
      <c r="S253" s="189">
        <v>45625.593981481485</v>
      </c>
    </row>
    <row r="254" spans="1:19">
      <c r="A254" s="7">
        <v>2009</v>
      </c>
      <c r="B254" s="123" t="s">
        <v>537</v>
      </c>
      <c r="C254" s="123" t="s">
        <v>538</v>
      </c>
      <c r="D254" s="123" t="s">
        <v>546</v>
      </c>
      <c r="E254" s="123" t="s">
        <v>540</v>
      </c>
      <c r="F254" s="7">
        <v>17.829756631999999</v>
      </c>
      <c r="G254" s="123" t="s">
        <v>532</v>
      </c>
      <c r="H254" s="7">
        <v>1.6987746379999999</v>
      </c>
      <c r="I254" s="7">
        <v>95.277500000000003</v>
      </c>
      <c r="J254" s="7">
        <v>1.6866949769999999</v>
      </c>
      <c r="K254" s="7">
        <v>1.7829799999999999E-4</v>
      </c>
      <c r="L254" s="7">
        <v>2.6744634950000001E-5</v>
      </c>
      <c r="M254" s="7">
        <v>94.6</v>
      </c>
      <c r="N254" s="7">
        <v>0.01</v>
      </c>
      <c r="O254" s="7">
        <v>1.5E-3</v>
      </c>
      <c r="P254" s="7">
        <v>1</v>
      </c>
      <c r="Q254" s="7">
        <v>28</v>
      </c>
      <c r="R254" s="7">
        <v>265</v>
      </c>
      <c r="S254" s="189">
        <v>45625.593981481485</v>
      </c>
    </row>
    <row r="255" spans="1:19">
      <c r="A255" s="7">
        <v>2009</v>
      </c>
      <c r="B255" s="123" t="s">
        <v>537</v>
      </c>
      <c r="C255" s="123" t="s">
        <v>538</v>
      </c>
      <c r="D255" s="123" t="s">
        <v>546</v>
      </c>
      <c r="E255" s="123" t="s">
        <v>531</v>
      </c>
      <c r="F255" s="7">
        <v>739.10184119899998</v>
      </c>
      <c r="G255" s="123" t="s">
        <v>532</v>
      </c>
      <c r="H255" s="7">
        <v>56.358732697000001</v>
      </c>
      <c r="I255" s="7">
        <v>76.253</v>
      </c>
      <c r="J255" s="7">
        <v>56.179130950000001</v>
      </c>
      <c r="K255" s="7">
        <v>2.2173060000000001E-3</v>
      </c>
      <c r="L255" s="7">
        <v>4.4346099999999997E-4</v>
      </c>
      <c r="M255" s="7">
        <v>76.010000000000005</v>
      </c>
      <c r="N255" s="7">
        <v>3.0000000000000001E-3</v>
      </c>
      <c r="O255" s="7">
        <v>5.9999999999999995E-4</v>
      </c>
      <c r="P255" s="7">
        <v>1</v>
      </c>
      <c r="Q255" s="7">
        <v>28</v>
      </c>
      <c r="R255" s="7">
        <v>265</v>
      </c>
      <c r="S255" s="189">
        <v>45625.593981481485</v>
      </c>
    </row>
    <row r="256" spans="1:19">
      <c r="A256" s="7">
        <v>2009</v>
      </c>
      <c r="B256" s="123" t="s">
        <v>537</v>
      </c>
      <c r="C256" s="123" t="s">
        <v>538</v>
      </c>
      <c r="D256" s="123" t="s">
        <v>546</v>
      </c>
      <c r="E256" s="123" t="s">
        <v>533</v>
      </c>
      <c r="F256" s="7">
        <v>359.26930800000002</v>
      </c>
      <c r="G256" s="123" t="s">
        <v>532</v>
      </c>
      <c r="H256" s="7">
        <v>26.420545153999999</v>
      </c>
      <c r="I256" s="7">
        <v>73.539666667000006</v>
      </c>
      <c r="J256" s="7">
        <v>26.333242712000001</v>
      </c>
      <c r="K256" s="7">
        <v>1.077808E-3</v>
      </c>
      <c r="L256" s="7">
        <v>2.1556200000000001E-4</v>
      </c>
      <c r="M256" s="7">
        <v>73.296666666999997</v>
      </c>
      <c r="N256" s="7">
        <v>3.0000000000000001E-3</v>
      </c>
      <c r="O256" s="7">
        <v>5.9999999999999995E-4</v>
      </c>
      <c r="P256" s="7">
        <v>1</v>
      </c>
      <c r="Q256" s="7">
        <v>28</v>
      </c>
      <c r="R256" s="7">
        <v>265</v>
      </c>
      <c r="S256" s="189">
        <v>45625.593981481485</v>
      </c>
    </row>
    <row r="257" spans="1:19">
      <c r="A257" s="7">
        <v>2009</v>
      </c>
      <c r="B257" s="123" t="s">
        <v>537</v>
      </c>
      <c r="C257" s="123" t="s">
        <v>538</v>
      </c>
      <c r="D257" s="123" t="s">
        <v>546</v>
      </c>
      <c r="E257" s="123" t="s">
        <v>160</v>
      </c>
      <c r="F257" s="7">
        <v>30.228695999999999</v>
      </c>
      <c r="G257" s="123" t="s">
        <v>532</v>
      </c>
      <c r="H257" s="7">
        <v>2.165372181</v>
      </c>
      <c r="I257" s="7">
        <v>71.632999999999996</v>
      </c>
      <c r="J257" s="7">
        <v>2.158026607</v>
      </c>
      <c r="K257" s="7">
        <v>9.0686088000000006E-5</v>
      </c>
      <c r="L257" s="7">
        <v>1.8137217599999999E-5</v>
      </c>
      <c r="M257" s="7">
        <v>71.39</v>
      </c>
      <c r="N257" s="7">
        <v>3.0000000000000001E-3</v>
      </c>
      <c r="O257" s="7">
        <v>5.9999999999999995E-4</v>
      </c>
      <c r="P257" s="7">
        <v>1</v>
      </c>
      <c r="Q257" s="7">
        <v>28</v>
      </c>
      <c r="R257" s="7">
        <v>265</v>
      </c>
      <c r="S257" s="189">
        <v>45625.593981481485</v>
      </c>
    </row>
    <row r="258" spans="1:19">
      <c r="A258" s="7">
        <v>2009</v>
      </c>
      <c r="B258" s="123" t="s">
        <v>537</v>
      </c>
      <c r="C258" s="123" t="s">
        <v>538</v>
      </c>
      <c r="D258" s="123" t="s">
        <v>546</v>
      </c>
      <c r="E258" s="123" t="s">
        <v>163</v>
      </c>
      <c r="F258" s="7">
        <v>65.845935339999997</v>
      </c>
      <c r="G258" s="123" t="s">
        <v>532</v>
      </c>
      <c r="H258" s="7">
        <v>4.1973162249999998</v>
      </c>
      <c r="I258" s="7">
        <v>63.744500000000002</v>
      </c>
      <c r="J258" s="7">
        <v>4.1937276219999999</v>
      </c>
      <c r="K258" s="7">
        <v>6.5845935339999996E-5</v>
      </c>
      <c r="L258" s="7">
        <v>6.5845935340000001E-6</v>
      </c>
      <c r="M258" s="7">
        <v>63.69</v>
      </c>
      <c r="N258" s="7">
        <v>1E-3</v>
      </c>
      <c r="O258" s="7">
        <v>1E-4</v>
      </c>
      <c r="P258" s="7">
        <v>1</v>
      </c>
      <c r="Q258" s="7">
        <v>28</v>
      </c>
      <c r="R258" s="7">
        <v>265</v>
      </c>
      <c r="S258" s="189">
        <v>45625.593981481485</v>
      </c>
    </row>
    <row r="259" spans="1:19">
      <c r="A259" s="7">
        <v>2009</v>
      </c>
      <c r="B259" s="123" t="s">
        <v>537</v>
      </c>
      <c r="C259" s="123" t="s">
        <v>538</v>
      </c>
      <c r="D259" s="123" t="s">
        <v>546</v>
      </c>
      <c r="E259" s="123" t="s">
        <v>535</v>
      </c>
      <c r="F259" s="7">
        <v>3361.4457790249999</v>
      </c>
      <c r="G259" s="123" t="s">
        <v>532</v>
      </c>
      <c r="H259" s="7">
        <v>191.90962012899999</v>
      </c>
      <c r="I259" s="7">
        <v>57.091392438</v>
      </c>
      <c r="J259" s="7">
        <v>191.72642133400001</v>
      </c>
      <c r="K259" s="7">
        <v>3.3614460000000001E-3</v>
      </c>
      <c r="L259" s="7">
        <v>3.3614499999999999E-4</v>
      </c>
      <c r="M259" s="7">
        <v>57.036892438000002</v>
      </c>
      <c r="N259" s="7">
        <v>1E-3</v>
      </c>
      <c r="O259" s="7">
        <v>1E-4</v>
      </c>
      <c r="P259" s="7">
        <v>1</v>
      </c>
      <c r="Q259" s="7">
        <v>28</v>
      </c>
      <c r="R259" s="7">
        <v>265</v>
      </c>
      <c r="S259" s="189">
        <v>45625.593981481485</v>
      </c>
    </row>
    <row r="260" spans="1:19">
      <c r="A260" s="7">
        <v>2009</v>
      </c>
      <c r="B260" s="123" t="s">
        <v>537</v>
      </c>
      <c r="C260" s="123" t="s">
        <v>538</v>
      </c>
      <c r="D260" s="123" t="s">
        <v>546</v>
      </c>
      <c r="E260" s="123" t="s">
        <v>541</v>
      </c>
      <c r="F260" s="7">
        <v>476.57734098399999</v>
      </c>
      <c r="G260" s="123" t="s">
        <v>532</v>
      </c>
      <c r="H260" s="7">
        <v>44.697477581000001</v>
      </c>
      <c r="I260" s="7">
        <v>93.788507629999998</v>
      </c>
      <c r="J260" s="7">
        <v>44.581669286999997</v>
      </c>
      <c r="K260" s="7">
        <v>1.429732E-3</v>
      </c>
      <c r="L260" s="7">
        <v>2.8594599999999998E-4</v>
      </c>
      <c r="M260" s="7">
        <v>93.545507630000003</v>
      </c>
      <c r="N260" s="7">
        <v>3.0000000000000001E-3</v>
      </c>
      <c r="O260" s="7">
        <v>5.9999999999999995E-4</v>
      </c>
      <c r="P260" s="7">
        <v>1</v>
      </c>
      <c r="Q260" s="7">
        <v>28</v>
      </c>
      <c r="R260" s="7">
        <v>265</v>
      </c>
      <c r="S260" s="189">
        <v>45625.593981481485</v>
      </c>
    </row>
    <row r="261" spans="1:19">
      <c r="A261" s="7">
        <v>2009</v>
      </c>
      <c r="B261" s="123" t="s">
        <v>537</v>
      </c>
      <c r="C261" s="123" t="s">
        <v>538</v>
      </c>
      <c r="D261" s="123" t="s">
        <v>547</v>
      </c>
      <c r="E261" s="123" t="s">
        <v>540</v>
      </c>
      <c r="F261" s="7">
        <v>17.629554608999999</v>
      </c>
      <c r="G261" s="123" t="s">
        <v>532</v>
      </c>
      <c r="H261" s="7">
        <v>1.6796998889999999</v>
      </c>
      <c r="I261" s="7">
        <v>95.277500000000003</v>
      </c>
      <c r="J261" s="7">
        <v>1.667755866</v>
      </c>
      <c r="K261" s="7">
        <v>1.7629599999999999E-4</v>
      </c>
      <c r="L261" s="7">
        <v>2.6444331909999999E-5</v>
      </c>
      <c r="M261" s="7">
        <v>94.6</v>
      </c>
      <c r="N261" s="7">
        <v>0.01</v>
      </c>
      <c r="O261" s="7">
        <v>1.5E-3</v>
      </c>
      <c r="P261" s="7">
        <v>1</v>
      </c>
      <c r="Q261" s="7">
        <v>28</v>
      </c>
      <c r="R261" s="7">
        <v>265</v>
      </c>
      <c r="S261" s="189">
        <v>45625.593981481485</v>
      </c>
    </row>
    <row r="262" spans="1:19">
      <c r="A262" s="7">
        <v>2009</v>
      </c>
      <c r="B262" s="123" t="s">
        <v>537</v>
      </c>
      <c r="C262" s="123" t="s">
        <v>538</v>
      </c>
      <c r="D262" s="123" t="s">
        <v>547</v>
      </c>
      <c r="E262" s="123" t="s">
        <v>531</v>
      </c>
      <c r="F262" s="7">
        <v>4.7452934689999999</v>
      </c>
      <c r="G262" s="123" t="s">
        <v>532</v>
      </c>
      <c r="H262" s="7">
        <v>0.36184286300000001</v>
      </c>
      <c r="I262" s="7">
        <v>76.253</v>
      </c>
      <c r="J262" s="7">
        <v>0.360689757</v>
      </c>
      <c r="K262" s="7">
        <v>1.423588041E-5</v>
      </c>
      <c r="L262" s="7">
        <v>2.847176081E-6</v>
      </c>
      <c r="M262" s="7">
        <v>76.010000000000005</v>
      </c>
      <c r="N262" s="7">
        <v>3.0000000000000001E-3</v>
      </c>
      <c r="O262" s="7">
        <v>5.9999999999999995E-4</v>
      </c>
      <c r="P262" s="7">
        <v>1</v>
      </c>
      <c r="Q262" s="7">
        <v>28</v>
      </c>
      <c r="R262" s="7">
        <v>265</v>
      </c>
      <c r="S262" s="189">
        <v>45625.593981481485</v>
      </c>
    </row>
    <row r="263" spans="1:19">
      <c r="A263" s="7">
        <v>2009</v>
      </c>
      <c r="B263" s="123" t="s">
        <v>537</v>
      </c>
      <c r="C263" s="123" t="s">
        <v>538</v>
      </c>
      <c r="D263" s="123" t="s">
        <v>547</v>
      </c>
      <c r="E263" s="123" t="s">
        <v>533</v>
      </c>
      <c r="F263" s="7">
        <v>125.604</v>
      </c>
      <c r="G263" s="123" t="s">
        <v>532</v>
      </c>
      <c r="H263" s="7">
        <v>9.2368762919999998</v>
      </c>
      <c r="I263" s="7">
        <v>73.539666667000006</v>
      </c>
      <c r="J263" s="7">
        <v>9.2063545199999997</v>
      </c>
      <c r="K263" s="7">
        <v>3.7681200000000002E-4</v>
      </c>
      <c r="L263" s="7">
        <v>7.5362400000000002E-5</v>
      </c>
      <c r="M263" s="7">
        <v>73.296666666999997</v>
      </c>
      <c r="N263" s="7">
        <v>3.0000000000000001E-3</v>
      </c>
      <c r="O263" s="7">
        <v>5.9999999999999995E-4</v>
      </c>
      <c r="P263" s="7">
        <v>1</v>
      </c>
      <c r="Q263" s="7">
        <v>28</v>
      </c>
      <c r="R263" s="7">
        <v>265</v>
      </c>
      <c r="S263" s="189">
        <v>45625.593981481485</v>
      </c>
    </row>
    <row r="264" spans="1:19">
      <c r="A264" s="7">
        <v>2001</v>
      </c>
      <c r="B264" s="123" t="s">
        <v>537</v>
      </c>
      <c r="C264" s="123" t="s">
        <v>538</v>
      </c>
      <c r="D264" s="123" t="s">
        <v>566</v>
      </c>
      <c r="E264" s="123" t="s">
        <v>160</v>
      </c>
      <c r="F264" s="7">
        <v>52.894722021</v>
      </c>
      <c r="G264" s="123" t="s">
        <v>532</v>
      </c>
      <c r="H264" s="7">
        <v>3.7890076229999998</v>
      </c>
      <c r="I264" s="7">
        <v>71.632999999999996</v>
      </c>
      <c r="J264" s="7">
        <v>3.7761542050000001</v>
      </c>
      <c r="K264" s="7">
        <v>1.58684E-4</v>
      </c>
      <c r="L264" s="7">
        <v>3.1736833210000001E-5</v>
      </c>
      <c r="M264" s="7">
        <v>71.39</v>
      </c>
      <c r="N264" s="7">
        <v>3.0000000000000001E-3</v>
      </c>
      <c r="O264" s="7">
        <v>5.9999999999999995E-4</v>
      </c>
      <c r="P264" s="7">
        <v>1</v>
      </c>
      <c r="Q264" s="7">
        <v>28</v>
      </c>
      <c r="R264" s="7">
        <v>265</v>
      </c>
      <c r="S264" s="189">
        <v>45625.593981481485</v>
      </c>
    </row>
    <row r="265" spans="1:19">
      <c r="A265" s="7">
        <v>2001</v>
      </c>
      <c r="B265" s="123" t="s">
        <v>537</v>
      </c>
      <c r="C265" s="123" t="s">
        <v>538</v>
      </c>
      <c r="D265" s="123" t="s">
        <v>566</v>
      </c>
      <c r="E265" s="123" t="s">
        <v>163</v>
      </c>
      <c r="F265" s="7">
        <v>27.628127379999999</v>
      </c>
      <c r="G265" s="123" t="s">
        <v>532</v>
      </c>
      <c r="H265" s="7">
        <v>1.761141166</v>
      </c>
      <c r="I265" s="7">
        <v>63.744500000000002</v>
      </c>
      <c r="J265" s="7">
        <v>1.7596354329999999</v>
      </c>
      <c r="K265" s="7">
        <v>2.7628127380000001E-5</v>
      </c>
      <c r="L265" s="7">
        <v>2.7628127379999999E-6</v>
      </c>
      <c r="M265" s="7">
        <v>63.69</v>
      </c>
      <c r="N265" s="7">
        <v>1E-3</v>
      </c>
      <c r="O265" s="7">
        <v>1E-4</v>
      </c>
      <c r="P265" s="7">
        <v>1</v>
      </c>
      <c r="Q265" s="7">
        <v>28</v>
      </c>
      <c r="R265" s="7">
        <v>265</v>
      </c>
      <c r="S265" s="189">
        <v>45625.593981481485</v>
      </c>
    </row>
    <row r="266" spans="1:19">
      <c r="A266" s="7">
        <v>2001</v>
      </c>
      <c r="B266" s="123" t="s">
        <v>537</v>
      </c>
      <c r="C266" s="123" t="s">
        <v>538</v>
      </c>
      <c r="D266" s="123" t="s">
        <v>566</v>
      </c>
      <c r="E266" s="123" t="s">
        <v>535</v>
      </c>
      <c r="F266" s="7">
        <v>0</v>
      </c>
      <c r="G266" s="123" t="s">
        <v>532</v>
      </c>
      <c r="H266" s="7">
        <v>0</v>
      </c>
      <c r="I266" s="7"/>
      <c r="J266" s="7">
        <v>0</v>
      </c>
      <c r="K266" s="7">
        <v>0</v>
      </c>
      <c r="L266" s="7">
        <v>0</v>
      </c>
      <c r="M266" s="7"/>
      <c r="N266" s="7"/>
      <c r="O266" s="7"/>
      <c r="P266" s="7">
        <v>1</v>
      </c>
      <c r="Q266" s="7">
        <v>28</v>
      </c>
      <c r="R266" s="7">
        <v>265</v>
      </c>
      <c r="S266" s="189">
        <v>45625.593981481485</v>
      </c>
    </row>
    <row r="267" spans="1:19">
      <c r="A267" s="7">
        <v>2001</v>
      </c>
      <c r="B267" s="123" t="s">
        <v>537</v>
      </c>
      <c r="C267" s="123" t="s">
        <v>538</v>
      </c>
      <c r="D267" s="123" t="s">
        <v>566</v>
      </c>
      <c r="E267" s="123" t="s">
        <v>541</v>
      </c>
      <c r="F267" s="7">
        <v>0</v>
      </c>
      <c r="G267" s="123" t="s">
        <v>532</v>
      </c>
      <c r="H267" s="7">
        <v>0</v>
      </c>
      <c r="I267" s="7"/>
      <c r="J267" s="7">
        <v>0</v>
      </c>
      <c r="K267" s="7">
        <v>0</v>
      </c>
      <c r="L267" s="7">
        <v>0</v>
      </c>
      <c r="M267" s="7"/>
      <c r="N267" s="7"/>
      <c r="O267" s="7"/>
      <c r="P267" s="7">
        <v>1</v>
      </c>
      <c r="Q267" s="7">
        <v>28</v>
      </c>
      <c r="R267" s="7">
        <v>265</v>
      </c>
      <c r="S267" s="189">
        <v>45625.593981481485</v>
      </c>
    </row>
    <row r="268" spans="1:19">
      <c r="A268" s="7">
        <v>2001</v>
      </c>
      <c r="B268" s="123" t="s">
        <v>537</v>
      </c>
      <c r="C268" s="123" t="s">
        <v>553</v>
      </c>
      <c r="D268" s="123" t="s">
        <v>554</v>
      </c>
      <c r="E268" s="123" t="s">
        <v>533</v>
      </c>
      <c r="F268" s="7">
        <v>33809.192931600002</v>
      </c>
      <c r="G268" s="123" t="s">
        <v>532</v>
      </c>
      <c r="H268" s="7">
        <v>2496.5775129200001</v>
      </c>
      <c r="I268" s="7">
        <v>73.843156148999995</v>
      </c>
      <c r="J268" s="7">
        <v>2478.213841886</v>
      </c>
      <c r="K268" s="7">
        <v>0.19668677200000001</v>
      </c>
      <c r="L268" s="7">
        <v>4.8514873E-2</v>
      </c>
      <c r="M268" s="7">
        <v>73.3</v>
      </c>
      <c r="N268" s="7">
        <v>5.8175529999999996E-3</v>
      </c>
      <c r="O268" s="7">
        <v>1.434961E-3</v>
      </c>
      <c r="P268" s="7">
        <v>1</v>
      </c>
      <c r="Q268" s="7">
        <v>28</v>
      </c>
      <c r="R268" s="7">
        <v>265</v>
      </c>
      <c r="S268" s="189">
        <v>45625.593981481485</v>
      </c>
    </row>
    <row r="269" spans="1:19">
      <c r="A269" s="7">
        <v>2001</v>
      </c>
      <c r="B269" s="123" t="s">
        <v>537</v>
      </c>
      <c r="C269" s="123" t="s">
        <v>553</v>
      </c>
      <c r="D269" s="123" t="s">
        <v>555</v>
      </c>
      <c r="E269" s="123" t="s">
        <v>533</v>
      </c>
      <c r="F269" s="7">
        <v>0</v>
      </c>
      <c r="G269" s="123" t="s">
        <v>532</v>
      </c>
      <c r="H269" s="7">
        <v>0</v>
      </c>
      <c r="I269" s="7"/>
      <c r="J269" s="7">
        <v>0</v>
      </c>
      <c r="K269" s="7">
        <v>0</v>
      </c>
      <c r="L269" s="7">
        <v>0</v>
      </c>
      <c r="M269" s="7"/>
      <c r="N269" s="7"/>
      <c r="O269" s="7"/>
      <c r="P269" s="7">
        <v>1</v>
      </c>
      <c r="Q269" s="7">
        <v>28</v>
      </c>
      <c r="R269" s="7">
        <v>265</v>
      </c>
      <c r="S269" s="189">
        <v>45625.593981481485</v>
      </c>
    </row>
    <row r="270" spans="1:19">
      <c r="A270" s="7">
        <v>2001</v>
      </c>
      <c r="B270" s="123" t="s">
        <v>537</v>
      </c>
      <c r="C270" s="123" t="s">
        <v>553</v>
      </c>
      <c r="D270" s="123" t="s">
        <v>555</v>
      </c>
      <c r="E270" s="123" t="s">
        <v>159</v>
      </c>
      <c r="F270" s="7">
        <v>0</v>
      </c>
      <c r="G270" s="123" t="s">
        <v>532</v>
      </c>
      <c r="H270" s="7">
        <v>0</v>
      </c>
      <c r="I270" s="7"/>
      <c r="J270" s="7">
        <v>0</v>
      </c>
      <c r="K270" s="7">
        <v>0</v>
      </c>
      <c r="L270" s="7">
        <v>0</v>
      </c>
      <c r="M270" s="7"/>
      <c r="N270" s="7"/>
      <c r="O270" s="7"/>
      <c r="P270" s="7">
        <v>1</v>
      </c>
      <c r="Q270" s="7">
        <v>28</v>
      </c>
      <c r="R270" s="7">
        <v>265</v>
      </c>
      <c r="S270" s="189">
        <v>45625.593981481485</v>
      </c>
    </row>
    <row r="271" spans="1:19">
      <c r="A271" s="7">
        <v>2001</v>
      </c>
      <c r="B271" s="123" t="s">
        <v>537</v>
      </c>
      <c r="C271" s="123" t="s">
        <v>553</v>
      </c>
      <c r="D271" s="123" t="s">
        <v>560</v>
      </c>
      <c r="E271" s="123" t="s">
        <v>533</v>
      </c>
      <c r="F271" s="7">
        <v>13176.420595001</v>
      </c>
      <c r="G271" s="123" t="s">
        <v>532</v>
      </c>
      <c r="H271" s="7">
        <v>972.98848348199999</v>
      </c>
      <c r="I271" s="7">
        <v>73.843156148999995</v>
      </c>
      <c r="J271" s="7">
        <v>965.83162961400001</v>
      </c>
      <c r="K271" s="7">
        <v>7.6654525000000001E-2</v>
      </c>
      <c r="L271" s="7">
        <v>1.8907650000000002E-2</v>
      </c>
      <c r="M271" s="7">
        <v>73.3</v>
      </c>
      <c r="N271" s="7">
        <v>5.8175529999999996E-3</v>
      </c>
      <c r="O271" s="7">
        <v>1.434961E-3</v>
      </c>
      <c r="P271" s="7">
        <v>1</v>
      </c>
      <c r="Q271" s="7">
        <v>28</v>
      </c>
      <c r="R271" s="7">
        <v>265</v>
      </c>
      <c r="S271" s="189">
        <v>45625.593981481485</v>
      </c>
    </row>
    <row r="272" spans="1:19">
      <c r="A272" s="7">
        <v>2001</v>
      </c>
      <c r="B272" s="123" t="s">
        <v>537</v>
      </c>
      <c r="C272" s="123" t="s">
        <v>553</v>
      </c>
      <c r="D272" s="123" t="s">
        <v>560</v>
      </c>
      <c r="E272" s="123" t="s">
        <v>159</v>
      </c>
      <c r="F272" s="7">
        <v>55502.289082827003</v>
      </c>
      <c r="G272" s="123" t="s">
        <v>532</v>
      </c>
      <c r="H272" s="7">
        <v>4012.3341870580002</v>
      </c>
      <c r="I272" s="7">
        <v>72.291328039999996</v>
      </c>
      <c r="J272" s="7">
        <v>3882.9401442349999</v>
      </c>
      <c r="K272" s="7">
        <v>0.98704438400000005</v>
      </c>
      <c r="L272" s="7">
        <v>0.38398792500000001</v>
      </c>
      <c r="M272" s="7">
        <v>69.959999999999994</v>
      </c>
      <c r="N272" s="7">
        <v>1.778385E-2</v>
      </c>
      <c r="O272" s="7">
        <v>6.9184160000000001E-3</v>
      </c>
      <c r="P272" s="7">
        <v>1</v>
      </c>
      <c r="Q272" s="7">
        <v>28</v>
      </c>
      <c r="R272" s="7">
        <v>265</v>
      </c>
      <c r="S272" s="189">
        <v>45625.593981481485</v>
      </c>
    </row>
    <row r="273" spans="1:19">
      <c r="A273" s="7">
        <v>2001</v>
      </c>
      <c r="B273" s="123" t="s">
        <v>537</v>
      </c>
      <c r="C273" s="123" t="s">
        <v>553</v>
      </c>
      <c r="D273" s="123" t="s">
        <v>560</v>
      </c>
      <c r="E273" s="123" t="s">
        <v>163</v>
      </c>
      <c r="F273" s="7">
        <v>65.634015997000006</v>
      </c>
      <c r="G273" s="123" t="s">
        <v>532</v>
      </c>
      <c r="H273" s="7">
        <v>4.2775177070000003</v>
      </c>
      <c r="I273" s="7">
        <v>65.172268399000004</v>
      </c>
      <c r="J273" s="7">
        <v>4.1808868190000004</v>
      </c>
      <c r="K273" s="7">
        <v>1.060568E-3</v>
      </c>
      <c r="L273" s="7">
        <v>2.5258499999999999E-4</v>
      </c>
      <c r="M273" s="7">
        <v>63.7</v>
      </c>
      <c r="N273" s="7">
        <v>1.6158817999999998E-2</v>
      </c>
      <c r="O273" s="7">
        <v>3.8483829999999999E-3</v>
      </c>
      <c r="P273" s="7">
        <v>1</v>
      </c>
      <c r="Q273" s="7">
        <v>28</v>
      </c>
      <c r="R273" s="7">
        <v>265</v>
      </c>
      <c r="S273" s="189">
        <v>45625.593981481485</v>
      </c>
    </row>
    <row r="274" spans="1:19">
      <c r="A274" s="7">
        <v>2001</v>
      </c>
      <c r="B274" s="123" t="s">
        <v>537</v>
      </c>
      <c r="C274" s="123" t="s">
        <v>553</v>
      </c>
      <c r="D274" s="123" t="s">
        <v>559</v>
      </c>
      <c r="E274" s="123" t="s">
        <v>533</v>
      </c>
      <c r="F274" s="7">
        <v>3376.2941351999998</v>
      </c>
      <c r="G274" s="123" t="s">
        <v>532</v>
      </c>
      <c r="H274" s="7">
        <v>249.31621503100001</v>
      </c>
      <c r="I274" s="7">
        <v>73.843156148999995</v>
      </c>
      <c r="J274" s="7">
        <v>247.48236011</v>
      </c>
      <c r="K274" s="7">
        <v>1.9641769999999999E-2</v>
      </c>
      <c r="L274" s="7">
        <v>4.8448500000000004E-3</v>
      </c>
      <c r="M274" s="7">
        <v>73.3</v>
      </c>
      <c r="N274" s="7">
        <v>5.8175529999999996E-3</v>
      </c>
      <c r="O274" s="7">
        <v>1.434961E-3</v>
      </c>
      <c r="P274" s="7">
        <v>1</v>
      </c>
      <c r="Q274" s="7">
        <v>28</v>
      </c>
      <c r="R274" s="7">
        <v>265</v>
      </c>
      <c r="S274" s="189">
        <v>45625.593981481485</v>
      </c>
    </row>
    <row r="275" spans="1:19">
      <c r="A275" s="7">
        <v>2001</v>
      </c>
      <c r="B275" s="123" t="s">
        <v>537</v>
      </c>
      <c r="C275" s="123" t="s">
        <v>553</v>
      </c>
      <c r="D275" s="123" t="s">
        <v>559</v>
      </c>
      <c r="E275" s="123" t="s">
        <v>159</v>
      </c>
      <c r="F275" s="7">
        <v>747.12688841500005</v>
      </c>
      <c r="G275" s="123" t="s">
        <v>532</v>
      </c>
      <c r="H275" s="7">
        <v>54.010794978</v>
      </c>
      <c r="I275" s="7">
        <v>72.291328039999996</v>
      </c>
      <c r="J275" s="7">
        <v>52.268997114000001</v>
      </c>
      <c r="K275" s="7">
        <v>1.3286793E-2</v>
      </c>
      <c r="L275" s="7">
        <v>5.1689350000000004E-3</v>
      </c>
      <c r="M275" s="7">
        <v>69.959999999999994</v>
      </c>
      <c r="N275" s="7">
        <v>1.778385E-2</v>
      </c>
      <c r="O275" s="7">
        <v>6.9184160000000001E-3</v>
      </c>
      <c r="P275" s="7">
        <v>1</v>
      </c>
      <c r="Q275" s="7">
        <v>28</v>
      </c>
      <c r="R275" s="7">
        <v>265</v>
      </c>
      <c r="S275" s="189">
        <v>45625.593981481485</v>
      </c>
    </row>
    <row r="276" spans="1:19">
      <c r="A276" s="7">
        <v>2001</v>
      </c>
      <c r="B276" s="123" t="s">
        <v>537</v>
      </c>
      <c r="C276" s="123" t="s">
        <v>553</v>
      </c>
      <c r="D276" s="123" t="s">
        <v>188</v>
      </c>
      <c r="E276" s="123" t="s">
        <v>533</v>
      </c>
      <c r="F276" s="7">
        <v>1833.8184000000001</v>
      </c>
      <c r="G276" s="123" t="s">
        <v>532</v>
      </c>
      <c r="H276" s="7">
        <v>148.530488072</v>
      </c>
      <c r="I276" s="7">
        <v>80.995199999999997</v>
      </c>
      <c r="J276" s="7">
        <v>134.41888872000001</v>
      </c>
      <c r="K276" s="7">
        <v>7.6103459999999996E-3</v>
      </c>
      <c r="L276" s="7">
        <v>5.2447206000000003E-2</v>
      </c>
      <c r="M276" s="7">
        <v>73.3</v>
      </c>
      <c r="N276" s="7">
        <v>4.15E-3</v>
      </c>
      <c r="O276" s="7">
        <v>2.86E-2</v>
      </c>
      <c r="P276" s="7">
        <v>1</v>
      </c>
      <c r="Q276" s="7">
        <v>28</v>
      </c>
      <c r="R276" s="7">
        <v>265</v>
      </c>
      <c r="S276" s="189">
        <v>45625.593981481485</v>
      </c>
    </row>
    <row r="277" spans="1:19">
      <c r="A277" s="7">
        <v>2001</v>
      </c>
      <c r="B277" s="123" t="s">
        <v>537</v>
      </c>
      <c r="C277" s="123" t="s">
        <v>553</v>
      </c>
      <c r="D277" s="123" t="s">
        <v>571</v>
      </c>
      <c r="E277" s="123" t="s">
        <v>572</v>
      </c>
      <c r="F277" s="7">
        <v>898.115153373</v>
      </c>
      <c r="G277" s="123" t="s">
        <v>532</v>
      </c>
      <c r="H277" s="7">
        <v>64.584102756999997</v>
      </c>
      <c r="I277" s="7">
        <v>71.910714917000007</v>
      </c>
      <c r="J277" s="7">
        <v>64.039595016000007</v>
      </c>
      <c r="K277" s="7">
        <v>1.7877640000000001E-3</v>
      </c>
      <c r="L277" s="7">
        <v>1.8658500000000001E-3</v>
      </c>
      <c r="M277" s="7">
        <v>71.304436602999999</v>
      </c>
      <c r="N277" s="7">
        <v>1.9905729999999998E-3</v>
      </c>
      <c r="O277" s="7">
        <v>2.077518E-3</v>
      </c>
      <c r="P277" s="7">
        <v>1</v>
      </c>
      <c r="Q277" s="7">
        <v>28</v>
      </c>
      <c r="R277" s="7">
        <v>265</v>
      </c>
      <c r="S277" s="189">
        <v>45625.593981481485</v>
      </c>
    </row>
    <row r="278" spans="1:19">
      <c r="A278" s="7">
        <v>2001</v>
      </c>
      <c r="B278" s="123" t="s">
        <v>537</v>
      </c>
      <c r="C278" s="123" t="s">
        <v>553</v>
      </c>
      <c r="D278" s="123" t="s">
        <v>573</v>
      </c>
      <c r="E278" s="123" t="s">
        <v>572</v>
      </c>
      <c r="F278" s="7">
        <v>30721.287556528001</v>
      </c>
      <c r="G278" s="123" t="s">
        <v>532</v>
      </c>
      <c r="H278" s="7">
        <v>2209.5089495010002</v>
      </c>
      <c r="I278" s="7">
        <v>71.921105045999994</v>
      </c>
      <c r="J278" s="7">
        <v>2193.1927186610001</v>
      </c>
      <c r="K278" s="7">
        <v>1.8348964999999998E-2</v>
      </c>
      <c r="L278" s="7">
        <v>5.9631924000000003E-2</v>
      </c>
      <c r="M278" s="7">
        <v>71.39</v>
      </c>
      <c r="N278" s="7">
        <v>5.9727200000000004E-4</v>
      </c>
      <c r="O278" s="7">
        <v>1.9410619999999999E-3</v>
      </c>
      <c r="P278" s="7">
        <v>1</v>
      </c>
      <c r="Q278" s="7">
        <v>28</v>
      </c>
      <c r="R278" s="7">
        <v>265</v>
      </c>
      <c r="S278" s="189">
        <v>45625.593981481485</v>
      </c>
    </row>
    <row r="279" spans="1:19">
      <c r="A279" s="7">
        <v>2001</v>
      </c>
      <c r="B279" s="123" t="s">
        <v>537</v>
      </c>
      <c r="C279" s="123" t="s">
        <v>553</v>
      </c>
      <c r="D279" s="123" t="s">
        <v>558</v>
      </c>
      <c r="E279" s="123" t="s">
        <v>533</v>
      </c>
      <c r="F279" s="7">
        <v>19225.961941401001</v>
      </c>
      <c r="G279" s="123" t="s">
        <v>532</v>
      </c>
      <c r="H279" s="7">
        <v>1419.7057097540001</v>
      </c>
      <c r="I279" s="7">
        <v>73.843156148999995</v>
      </c>
      <c r="J279" s="7">
        <v>1409.2630103050001</v>
      </c>
      <c r="K279" s="7">
        <v>0.111848053</v>
      </c>
      <c r="L279" s="7">
        <v>2.7588505999999999E-2</v>
      </c>
      <c r="M279" s="7">
        <v>73.3</v>
      </c>
      <c r="N279" s="7">
        <v>5.8175529999999996E-3</v>
      </c>
      <c r="O279" s="7">
        <v>1.434961E-3</v>
      </c>
      <c r="P279" s="7">
        <v>1</v>
      </c>
      <c r="Q279" s="7">
        <v>28</v>
      </c>
      <c r="R279" s="7">
        <v>265</v>
      </c>
      <c r="S279" s="189">
        <v>45625.593981481485</v>
      </c>
    </row>
    <row r="280" spans="1:19">
      <c r="A280" s="7">
        <v>2001</v>
      </c>
      <c r="B280" s="123" t="s">
        <v>537</v>
      </c>
      <c r="C280" s="123" t="s">
        <v>553</v>
      </c>
      <c r="D280" s="123" t="s">
        <v>558</v>
      </c>
      <c r="E280" s="123" t="s">
        <v>159</v>
      </c>
      <c r="F280" s="7">
        <v>8347.393583694</v>
      </c>
      <c r="G280" s="123" t="s">
        <v>532</v>
      </c>
      <c r="H280" s="7">
        <v>603.444167838</v>
      </c>
      <c r="I280" s="7">
        <v>72.291328039999996</v>
      </c>
      <c r="J280" s="7">
        <v>583.98365511500003</v>
      </c>
      <c r="K280" s="7">
        <v>0.14844879499999999</v>
      </c>
      <c r="L280" s="7">
        <v>5.7750741000000001E-2</v>
      </c>
      <c r="M280" s="7">
        <v>69.959999999999994</v>
      </c>
      <c r="N280" s="7">
        <v>1.778385E-2</v>
      </c>
      <c r="O280" s="7">
        <v>6.9184160000000001E-3</v>
      </c>
      <c r="P280" s="7">
        <v>1</v>
      </c>
      <c r="Q280" s="7">
        <v>28</v>
      </c>
      <c r="R280" s="7">
        <v>265</v>
      </c>
      <c r="S280" s="189">
        <v>45625.593981481485</v>
      </c>
    </row>
    <row r="281" spans="1:19">
      <c r="A281" s="7">
        <v>2001</v>
      </c>
      <c r="B281" s="123" t="s">
        <v>537</v>
      </c>
      <c r="C281" s="123" t="s">
        <v>553</v>
      </c>
      <c r="D281" s="123" t="s">
        <v>191</v>
      </c>
      <c r="E281" s="123" t="s">
        <v>533</v>
      </c>
      <c r="F281" s="7">
        <v>1205.3081482109999</v>
      </c>
      <c r="G281" s="123" t="s">
        <v>532</v>
      </c>
      <c r="H281" s="7">
        <v>89.224140978999998</v>
      </c>
      <c r="I281" s="7">
        <v>74.025999999999996</v>
      </c>
      <c r="J281" s="7">
        <v>88.349087264000005</v>
      </c>
      <c r="K281" s="7">
        <v>8.4371570000000007E-3</v>
      </c>
      <c r="L281" s="7">
        <v>2.410616E-3</v>
      </c>
      <c r="M281" s="7">
        <v>73.3</v>
      </c>
      <c r="N281" s="7">
        <v>7.0000000000000001E-3</v>
      </c>
      <c r="O281" s="7">
        <v>2E-3</v>
      </c>
      <c r="P281" s="7">
        <v>1</v>
      </c>
      <c r="Q281" s="7">
        <v>28</v>
      </c>
      <c r="R281" s="7">
        <v>265</v>
      </c>
      <c r="S281" s="189">
        <v>45625.593981481485</v>
      </c>
    </row>
    <row r="282" spans="1:19">
      <c r="A282" s="7">
        <v>2001</v>
      </c>
      <c r="B282" s="123" t="s">
        <v>537</v>
      </c>
      <c r="C282" s="123" t="s">
        <v>553</v>
      </c>
      <c r="D282" s="123" t="s">
        <v>561</v>
      </c>
      <c r="E282" s="123" t="s">
        <v>531</v>
      </c>
      <c r="F282" s="7">
        <v>824.71586400000001</v>
      </c>
      <c r="G282" s="123" t="s">
        <v>532</v>
      </c>
      <c r="H282" s="7">
        <v>63.277149381000001</v>
      </c>
      <c r="I282" s="7">
        <v>76.725999999999999</v>
      </c>
      <c r="J282" s="7">
        <v>62.678405664000003</v>
      </c>
      <c r="K282" s="7">
        <v>5.7730109999999998E-3</v>
      </c>
      <c r="L282" s="7">
        <v>1.6494319999999999E-3</v>
      </c>
      <c r="M282" s="7">
        <v>76</v>
      </c>
      <c r="N282" s="7">
        <v>7.0000000000000001E-3</v>
      </c>
      <c r="O282" s="7">
        <v>2E-3</v>
      </c>
      <c r="P282" s="7">
        <v>1</v>
      </c>
      <c r="Q282" s="7">
        <v>28</v>
      </c>
      <c r="R282" s="7">
        <v>265</v>
      </c>
      <c r="S282" s="189">
        <v>45625.593981481485</v>
      </c>
    </row>
    <row r="283" spans="1:19">
      <c r="A283" s="7">
        <v>2001</v>
      </c>
      <c r="B283" s="123" t="s">
        <v>537</v>
      </c>
      <c r="C283" s="123" t="s">
        <v>553</v>
      </c>
      <c r="D283" s="123" t="s">
        <v>561</v>
      </c>
      <c r="E283" s="123" t="s">
        <v>533</v>
      </c>
      <c r="F283" s="7">
        <v>9276.4703999970006</v>
      </c>
      <c r="G283" s="123" t="s">
        <v>532</v>
      </c>
      <c r="H283" s="7">
        <v>685.00385225900004</v>
      </c>
      <c r="I283" s="7">
        <v>73.843156148999995</v>
      </c>
      <c r="J283" s="7">
        <v>679.96528032000003</v>
      </c>
      <c r="K283" s="7">
        <v>5.3966357999999999E-2</v>
      </c>
      <c r="L283" s="7">
        <v>1.3311373E-2</v>
      </c>
      <c r="M283" s="7">
        <v>73.3</v>
      </c>
      <c r="N283" s="7">
        <v>5.8175529999999996E-3</v>
      </c>
      <c r="O283" s="7">
        <v>1.434961E-3</v>
      </c>
      <c r="P283" s="7">
        <v>1</v>
      </c>
      <c r="Q283" s="7">
        <v>28</v>
      </c>
      <c r="R283" s="7">
        <v>265</v>
      </c>
      <c r="S283" s="189">
        <v>45625.593981481485</v>
      </c>
    </row>
    <row r="284" spans="1:19">
      <c r="A284" s="7">
        <v>2001</v>
      </c>
      <c r="B284" s="123" t="s">
        <v>537</v>
      </c>
      <c r="C284" s="123" t="s">
        <v>553</v>
      </c>
      <c r="D284" s="123" t="s">
        <v>561</v>
      </c>
      <c r="E284" s="123" t="s">
        <v>159</v>
      </c>
      <c r="F284" s="7">
        <v>4493.3927683299999</v>
      </c>
      <c r="G284" s="123" t="s">
        <v>532</v>
      </c>
      <c r="H284" s="7">
        <v>324.833330628</v>
      </c>
      <c r="I284" s="7">
        <v>72.291328039999996</v>
      </c>
      <c r="J284" s="7">
        <v>314.35775807200002</v>
      </c>
      <c r="K284" s="7">
        <v>7.9909823000000005E-2</v>
      </c>
      <c r="L284" s="7">
        <v>3.1087159999999999E-2</v>
      </c>
      <c r="M284" s="7">
        <v>69.959999999999994</v>
      </c>
      <c r="N284" s="7">
        <v>1.778385E-2</v>
      </c>
      <c r="O284" s="7">
        <v>6.9184160000000001E-3</v>
      </c>
      <c r="P284" s="7">
        <v>1</v>
      </c>
      <c r="Q284" s="7">
        <v>28</v>
      </c>
      <c r="R284" s="7">
        <v>265</v>
      </c>
      <c r="S284" s="189">
        <v>45625.593981481485</v>
      </c>
    </row>
    <row r="285" spans="1:19">
      <c r="A285" s="7">
        <v>2001</v>
      </c>
      <c r="B285" s="123" t="s">
        <v>537</v>
      </c>
      <c r="C285" s="123" t="s">
        <v>553</v>
      </c>
      <c r="D285" s="123" t="s">
        <v>561</v>
      </c>
      <c r="E285" s="123" t="s">
        <v>535</v>
      </c>
      <c r="F285" s="7">
        <v>0</v>
      </c>
      <c r="G285" s="123" t="s">
        <v>532</v>
      </c>
      <c r="H285" s="7">
        <v>0</v>
      </c>
      <c r="I285" s="7"/>
      <c r="J285" s="7">
        <v>0</v>
      </c>
      <c r="K285" s="7">
        <v>0</v>
      </c>
      <c r="L285" s="7">
        <v>0</v>
      </c>
      <c r="M285" s="7"/>
      <c r="N285" s="7"/>
      <c r="O285" s="7"/>
      <c r="P285" s="7">
        <v>1</v>
      </c>
      <c r="Q285" s="7">
        <v>28</v>
      </c>
      <c r="R285" s="7">
        <v>265</v>
      </c>
      <c r="S285" s="189">
        <v>45625.593981481485</v>
      </c>
    </row>
    <row r="286" spans="1:19">
      <c r="A286" s="7">
        <v>2001</v>
      </c>
      <c r="B286" s="123" t="s">
        <v>537</v>
      </c>
      <c r="C286" s="123" t="s">
        <v>564</v>
      </c>
      <c r="D286" s="123" t="s">
        <v>180</v>
      </c>
      <c r="E286" s="123" t="s">
        <v>574</v>
      </c>
      <c r="F286" s="7">
        <v>2587.1618844</v>
      </c>
      <c r="G286" s="123" t="s">
        <v>532</v>
      </c>
      <c r="H286" s="7">
        <v>277.07770752800002</v>
      </c>
      <c r="I286" s="7">
        <v>107.097166667</v>
      </c>
      <c r="J286" s="7">
        <v>254.31715084999999</v>
      </c>
      <c r="K286" s="7">
        <v>0.77614856499999996</v>
      </c>
      <c r="L286" s="7">
        <v>3.8807429999999999E-3</v>
      </c>
      <c r="M286" s="7">
        <v>98.299666666999997</v>
      </c>
      <c r="N286" s="7">
        <v>0.3</v>
      </c>
      <c r="O286" s="7">
        <v>1.5E-3</v>
      </c>
      <c r="P286" s="7">
        <v>1</v>
      </c>
      <c r="Q286" s="7">
        <v>28</v>
      </c>
      <c r="R286" s="7">
        <v>265</v>
      </c>
      <c r="S286" s="189">
        <v>45625.593981481485</v>
      </c>
    </row>
    <row r="287" spans="1:19">
      <c r="A287" s="7">
        <v>2001</v>
      </c>
      <c r="B287" s="123" t="s">
        <v>537</v>
      </c>
      <c r="C287" s="123" t="s">
        <v>564</v>
      </c>
      <c r="D287" s="123" t="s">
        <v>180</v>
      </c>
      <c r="E287" s="123" t="s">
        <v>33</v>
      </c>
      <c r="F287" s="7">
        <v>687.62605405099998</v>
      </c>
      <c r="G287" s="123" t="s">
        <v>532</v>
      </c>
      <c r="H287" s="7">
        <v>6.5049424709999997</v>
      </c>
      <c r="I287" s="7">
        <v>9.4600000000000009</v>
      </c>
      <c r="J287" s="7">
        <v>0</v>
      </c>
      <c r="K287" s="7">
        <v>0.20628781600000001</v>
      </c>
      <c r="L287" s="7">
        <v>2.750504E-3</v>
      </c>
      <c r="M287" s="7">
        <v>0</v>
      </c>
      <c r="N287" s="7">
        <v>0.3</v>
      </c>
      <c r="O287" s="7">
        <v>4.0000000000000001E-3</v>
      </c>
      <c r="P287" s="7"/>
      <c r="Q287" s="7">
        <v>28</v>
      </c>
      <c r="R287" s="7">
        <v>265</v>
      </c>
      <c r="S287" s="189">
        <v>45625.593981481485</v>
      </c>
    </row>
    <row r="288" spans="1:19">
      <c r="A288" s="7">
        <v>2001</v>
      </c>
      <c r="B288" s="123" t="s">
        <v>537</v>
      </c>
      <c r="C288" s="123" t="s">
        <v>564</v>
      </c>
      <c r="D288" s="123" t="s">
        <v>180</v>
      </c>
      <c r="E288" s="123" t="s">
        <v>540</v>
      </c>
      <c r="F288" s="7">
        <v>7595.3576160000002</v>
      </c>
      <c r="G288" s="123" t="s">
        <v>532</v>
      </c>
      <c r="H288" s="7">
        <v>785.3409891</v>
      </c>
      <c r="I288" s="7">
        <v>103.39749999999999</v>
      </c>
      <c r="J288" s="7">
        <v>718.52083047400004</v>
      </c>
      <c r="K288" s="7">
        <v>2.2786072850000001</v>
      </c>
      <c r="L288" s="7">
        <v>1.1393036E-2</v>
      </c>
      <c r="M288" s="7">
        <v>94.6</v>
      </c>
      <c r="N288" s="7">
        <v>0.3</v>
      </c>
      <c r="O288" s="7">
        <v>1.5E-3</v>
      </c>
      <c r="P288" s="7">
        <v>1</v>
      </c>
      <c r="Q288" s="7">
        <v>28</v>
      </c>
      <c r="R288" s="7">
        <v>265</v>
      </c>
      <c r="S288" s="189">
        <v>45625.593981481485</v>
      </c>
    </row>
    <row r="289" spans="1:19">
      <c r="A289" s="7">
        <v>2001</v>
      </c>
      <c r="B289" s="123" t="s">
        <v>537</v>
      </c>
      <c r="C289" s="123" t="s">
        <v>564</v>
      </c>
      <c r="D289" s="123" t="s">
        <v>180</v>
      </c>
      <c r="E289" s="123" t="s">
        <v>569</v>
      </c>
      <c r="F289" s="7">
        <v>4544.1433800000004</v>
      </c>
      <c r="G289" s="123" t="s">
        <v>532</v>
      </c>
      <c r="H289" s="7">
        <v>489.09069613299999</v>
      </c>
      <c r="I289" s="7">
        <v>107.631</v>
      </c>
      <c r="J289" s="7">
        <v>449.23401454700002</v>
      </c>
      <c r="K289" s="7">
        <v>1.363243014</v>
      </c>
      <c r="L289" s="7">
        <v>6.3618010000000003E-3</v>
      </c>
      <c r="M289" s="7">
        <v>98.86</v>
      </c>
      <c r="N289" s="7">
        <v>0.3</v>
      </c>
      <c r="O289" s="7">
        <v>1.4E-3</v>
      </c>
      <c r="P289" s="7">
        <v>1</v>
      </c>
      <c r="Q289" s="7">
        <v>28</v>
      </c>
      <c r="R289" s="7">
        <v>265</v>
      </c>
      <c r="S289" s="189">
        <v>45625.593981481485</v>
      </c>
    </row>
    <row r="290" spans="1:19">
      <c r="A290" s="7">
        <v>2001</v>
      </c>
      <c r="B290" s="123" t="s">
        <v>537</v>
      </c>
      <c r="C290" s="123" t="s">
        <v>564</v>
      </c>
      <c r="D290" s="123" t="s">
        <v>180</v>
      </c>
      <c r="E290" s="123" t="s">
        <v>531</v>
      </c>
      <c r="F290" s="7">
        <v>0</v>
      </c>
      <c r="G290" s="123" t="s">
        <v>532</v>
      </c>
      <c r="H290" s="7">
        <v>0</v>
      </c>
      <c r="I290" s="7"/>
      <c r="J290" s="7">
        <v>0</v>
      </c>
      <c r="K290" s="7">
        <v>0</v>
      </c>
      <c r="L290" s="7">
        <v>0</v>
      </c>
      <c r="M290" s="7"/>
      <c r="N290" s="7"/>
      <c r="O290" s="7"/>
      <c r="P290" s="7">
        <v>1</v>
      </c>
      <c r="Q290" s="7">
        <v>28</v>
      </c>
      <c r="R290" s="7">
        <v>265</v>
      </c>
      <c r="S290" s="189">
        <v>45625.593981481485</v>
      </c>
    </row>
    <row r="291" spans="1:19">
      <c r="A291" s="7">
        <v>2001</v>
      </c>
      <c r="B291" s="123" t="s">
        <v>537</v>
      </c>
      <c r="C291" s="123" t="s">
        <v>564</v>
      </c>
      <c r="D291" s="123" t="s">
        <v>180</v>
      </c>
      <c r="E291" s="123" t="s">
        <v>533</v>
      </c>
      <c r="F291" s="7">
        <v>19261.050760271999</v>
      </c>
      <c r="G291" s="123" t="s">
        <v>532</v>
      </c>
      <c r="H291" s="7">
        <v>1420.226418516</v>
      </c>
      <c r="I291" s="7">
        <v>73.735666667000004</v>
      </c>
      <c r="J291" s="7">
        <v>1411.7708172319999</v>
      </c>
      <c r="K291" s="7">
        <v>0.19261050800000001</v>
      </c>
      <c r="L291" s="7">
        <v>1.155663E-2</v>
      </c>
      <c r="M291" s="7">
        <v>73.296666666999997</v>
      </c>
      <c r="N291" s="7">
        <v>0.01</v>
      </c>
      <c r="O291" s="7">
        <v>5.9999999999999995E-4</v>
      </c>
      <c r="P291" s="7">
        <v>1</v>
      </c>
      <c r="Q291" s="7">
        <v>28</v>
      </c>
      <c r="R291" s="7">
        <v>265</v>
      </c>
      <c r="S291" s="189">
        <v>45625.593981481485</v>
      </c>
    </row>
    <row r="292" spans="1:19">
      <c r="A292" s="7">
        <v>2001</v>
      </c>
      <c r="B292" s="123" t="s">
        <v>537</v>
      </c>
      <c r="C292" s="123" t="s">
        <v>564</v>
      </c>
      <c r="D292" s="123" t="s">
        <v>180</v>
      </c>
      <c r="E292" s="123" t="s">
        <v>159</v>
      </c>
      <c r="F292" s="7">
        <v>0</v>
      </c>
      <c r="G292" s="123" t="s">
        <v>532</v>
      </c>
      <c r="H292" s="7">
        <v>0</v>
      </c>
      <c r="I292" s="7"/>
      <c r="J292" s="7">
        <v>0</v>
      </c>
      <c r="K292" s="7">
        <v>0</v>
      </c>
      <c r="L292" s="7">
        <v>0</v>
      </c>
      <c r="M292" s="7"/>
      <c r="N292" s="7"/>
      <c r="O292" s="7"/>
      <c r="P292" s="7">
        <v>1</v>
      </c>
      <c r="Q292" s="7">
        <v>28</v>
      </c>
      <c r="R292" s="7">
        <v>265</v>
      </c>
      <c r="S292" s="189">
        <v>45625.593981481485</v>
      </c>
    </row>
    <row r="293" spans="1:19">
      <c r="A293" s="7">
        <v>2001</v>
      </c>
      <c r="B293" s="123" t="s">
        <v>537</v>
      </c>
      <c r="C293" s="123" t="s">
        <v>564</v>
      </c>
      <c r="D293" s="123" t="s">
        <v>180</v>
      </c>
      <c r="E293" s="123" t="s">
        <v>160</v>
      </c>
      <c r="F293" s="7">
        <v>28566.128280831999</v>
      </c>
      <c r="G293" s="123" t="s">
        <v>532</v>
      </c>
      <c r="H293" s="7">
        <v>2051.8764282840002</v>
      </c>
      <c r="I293" s="7">
        <v>71.828999999999994</v>
      </c>
      <c r="J293" s="7">
        <v>2039.3358979689999</v>
      </c>
      <c r="K293" s="7">
        <v>0.28566128299999999</v>
      </c>
      <c r="L293" s="7">
        <v>1.7139676999999999E-2</v>
      </c>
      <c r="M293" s="7">
        <v>71.39</v>
      </c>
      <c r="N293" s="7">
        <v>0.01</v>
      </c>
      <c r="O293" s="7">
        <v>5.9999999999999995E-4</v>
      </c>
      <c r="P293" s="7">
        <v>1</v>
      </c>
      <c r="Q293" s="7">
        <v>28</v>
      </c>
      <c r="R293" s="7">
        <v>265</v>
      </c>
      <c r="S293" s="189">
        <v>45625.593981481485</v>
      </c>
    </row>
    <row r="294" spans="1:19">
      <c r="A294" s="7">
        <v>2001</v>
      </c>
      <c r="B294" s="123" t="s">
        <v>537</v>
      </c>
      <c r="C294" s="123" t="s">
        <v>564</v>
      </c>
      <c r="D294" s="123" t="s">
        <v>180</v>
      </c>
      <c r="E294" s="123" t="s">
        <v>575</v>
      </c>
      <c r="F294" s="7">
        <v>866.22517417899996</v>
      </c>
      <c r="G294" s="123" t="s">
        <v>532</v>
      </c>
      <c r="H294" s="7">
        <v>95.107914852999997</v>
      </c>
      <c r="I294" s="7">
        <v>109.795833333</v>
      </c>
      <c r="J294" s="7">
        <v>87.487298882999994</v>
      </c>
      <c r="K294" s="7">
        <v>0.259867552</v>
      </c>
      <c r="L294" s="7">
        <v>1.2993379999999999E-3</v>
      </c>
      <c r="M294" s="7">
        <v>100.99833333300001</v>
      </c>
      <c r="N294" s="7">
        <v>0.3</v>
      </c>
      <c r="O294" s="7">
        <v>1.5E-3</v>
      </c>
      <c r="P294" s="7">
        <v>1</v>
      </c>
      <c r="Q294" s="7">
        <v>28</v>
      </c>
      <c r="R294" s="7">
        <v>265</v>
      </c>
      <c r="S294" s="189">
        <v>45625.593981481485</v>
      </c>
    </row>
    <row r="295" spans="1:19">
      <c r="A295" s="7">
        <v>2001</v>
      </c>
      <c r="B295" s="123" t="s">
        <v>537</v>
      </c>
      <c r="C295" s="123" t="s">
        <v>564</v>
      </c>
      <c r="D295" s="123" t="s">
        <v>180</v>
      </c>
      <c r="E295" s="123" t="s">
        <v>163</v>
      </c>
      <c r="F295" s="7">
        <v>2369.398020306</v>
      </c>
      <c r="G295" s="123" t="s">
        <v>532</v>
      </c>
      <c r="H295" s="7">
        <v>151.301464684</v>
      </c>
      <c r="I295" s="7">
        <v>63.856499999999997</v>
      </c>
      <c r="J295" s="7">
        <v>150.90695991300001</v>
      </c>
      <c r="K295" s="7">
        <v>1.184699E-2</v>
      </c>
      <c r="L295" s="7">
        <v>2.3693999999999999E-4</v>
      </c>
      <c r="M295" s="7">
        <v>63.69</v>
      </c>
      <c r="N295" s="7">
        <v>5.0000000000000001E-3</v>
      </c>
      <c r="O295" s="7">
        <v>1E-4</v>
      </c>
      <c r="P295" s="7">
        <v>1</v>
      </c>
      <c r="Q295" s="7">
        <v>28</v>
      </c>
      <c r="R295" s="7">
        <v>265</v>
      </c>
      <c r="S295" s="189">
        <v>45625.593981481485</v>
      </c>
    </row>
    <row r="296" spans="1:19">
      <c r="A296" s="7">
        <v>2001</v>
      </c>
      <c r="B296" s="123" t="s">
        <v>537</v>
      </c>
      <c r="C296" s="123" t="s">
        <v>564</v>
      </c>
      <c r="D296" s="123" t="s">
        <v>180</v>
      </c>
      <c r="E296" s="123" t="s">
        <v>535</v>
      </c>
      <c r="F296" s="7">
        <v>20171.157165467001</v>
      </c>
      <c r="G296" s="123" t="s">
        <v>532</v>
      </c>
      <c r="H296" s="7">
        <v>1156.851092204</v>
      </c>
      <c r="I296" s="7">
        <v>57.351746491999997</v>
      </c>
      <c r="J296" s="7">
        <v>1153.4925945360001</v>
      </c>
      <c r="K296" s="7">
        <v>0.100855786</v>
      </c>
      <c r="L296" s="7">
        <v>2.0171159999999998E-3</v>
      </c>
      <c r="M296" s="7">
        <v>57.185246491999997</v>
      </c>
      <c r="N296" s="7">
        <v>5.0000000000000001E-3</v>
      </c>
      <c r="O296" s="7">
        <v>1E-4</v>
      </c>
      <c r="P296" s="7">
        <v>1</v>
      </c>
      <c r="Q296" s="7">
        <v>28</v>
      </c>
      <c r="R296" s="7">
        <v>265</v>
      </c>
      <c r="S296" s="189">
        <v>45625.593981481485</v>
      </c>
    </row>
    <row r="297" spans="1:19">
      <c r="A297" s="7">
        <v>2001</v>
      </c>
      <c r="B297" s="123" t="s">
        <v>537</v>
      </c>
      <c r="C297" s="123" t="s">
        <v>564</v>
      </c>
      <c r="D297" s="123" t="s">
        <v>180</v>
      </c>
      <c r="E297" s="123" t="s">
        <v>541</v>
      </c>
      <c r="F297" s="7">
        <v>2586.0600023759998</v>
      </c>
      <c r="G297" s="123" t="s">
        <v>532</v>
      </c>
      <c r="H297" s="7">
        <v>243.31507900299999</v>
      </c>
      <c r="I297" s="7">
        <v>94.087174613000002</v>
      </c>
      <c r="J297" s="7">
        <v>242.179798662</v>
      </c>
      <c r="K297" s="7">
        <v>2.5860600000000001E-2</v>
      </c>
      <c r="L297" s="7">
        <v>1.5516359999999999E-3</v>
      </c>
      <c r="M297" s="7">
        <v>93.648174612999995</v>
      </c>
      <c r="N297" s="7">
        <v>0.01</v>
      </c>
      <c r="O297" s="7">
        <v>5.9999999999999995E-4</v>
      </c>
      <c r="P297" s="7">
        <v>1</v>
      </c>
      <c r="Q297" s="7">
        <v>28</v>
      </c>
      <c r="R297" s="7">
        <v>265</v>
      </c>
      <c r="S297" s="189">
        <v>45625.593981481485</v>
      </c>
    </row>
    <row r="298" spans="1:19">
      <c r="A298" s="7">
        <v>2001</v>
      </c>
      <c r="B298" s="123" t="s">
        <v>537</v>
      </c>
      <c r="C298" s="123" t="s">
        <v>564</v>
      </c>
      <c r="D298" s="123" t="s">
        <v>180</v>
      </c>
      <c r="E298" s="123" t="s">
        <v>570</v>
      </c>
      <c r="F298" s="7">
        <v>7495.8792480000002</v>
      </c>
      <c r="G298" s="123" t="s">
        <v>532</v>
      </c>
      <c r="H298" s="7">
        <v>845.31779867600005</v>
      </c>
      <c r="I298" s="7">
        <v>112.771</v>
      </c>
      <c r="J298" s="7">
        <v>779.57144179199997</v>
      </c>
      <c r="K298" s="7">
        <v>2.2487637739999999</v>
      </c>
      <c r="L298" s="7">
        <v>1.0494231E-2</v>
      </c>
      <c r="M298" s="7">
        <v>104</v>
      </c>
      <c r="N298" s="7">
        <v>0.3</v>
      </c>
      <c r="O298" s="7">
        <v>1.4E-3</v>
      </c>
      <c r="P298" s="7">
        <v>1</v>
      </c>
      <c r="Q298" s="7">
        <v>28</v>
      </c>
      <c r="R298" s="7">
        <v>265</v>
      </c>
      <c r="S298" s="189">
        <v>45625.593981481485</v>
      </c>
    </row>
    <row r="299" spans="1:19">
      <c r="A299" s="7">
        <v>2001</v>
      </c>
      <c r="B299" s="123" t="s">
        <v>537</v>
      </c>
      <c r="C299" s="123" t="s">
        <v>556</v>
      </c>
      <c r="D299" s="123" t="s">
        <v>557</v>
      </c>
      <c r="E299" s="123" t="s">
        <v>574</v>
      </c>
      <c r="F299" s="7">
        <v>0</v>
      </c>
      <c r="G299" s="123" t="s">
        <v>532</v>
      </c>
      <c r="H299" s="7">
        <v>0</v>
      </c>
      <c r="I299" s="7"/>
      <c r="J299" s="7">
        <v>0</v>
      </c>
      <c r="K299" s="7">
        <v>0</v>
      </c>
      <c r="L299" s="7">
        <v>0</v>
      </c>
      <c r="M299" s="7"/>
      <c r="N299" s="7"/>
      <c r="O299" s="7"/>
      <c r="P299" s="7">
        <v>1</v>
      </c>
      <c r="Q299" s="7">
        <v>28</v>
      </c>
      <c r="R299" s="7">
        <v>265</v>
      </c>
      <c r="S299" s="189">
        <v>45625.593981481485</v>
      </c>
    </row>
    <row r="300" spans="1:19">
      <c r="A300" s="7">
        <v>2001</v>
      </c>
      <c r="B300" s="123" t="s">
        <v>537</v>
      </c>
      <c r="C300" s="123" t="s">
        <v>556</v>
      </c>
      <c r="D300" s="123" t="s">
        <v>557</v>
      </c>
      <c r="E300" s="123" t="s">
        <v>27</v>
      </c>
      <c r="F300" s="7">
        <v>0</v>
      </c>
      <c r="G300" s="123" t="s">
        <v>532</v>
      </c>
      <c r="H300" s="7">
        <v>0</v>
      </c>
      <c r="I300" s="7"/>
      <c r="J300" s="7">
        <v>0</v>
      </c>
      <c r="K300" s="7">
        <v>0</v>
      </c>
      <c r="L300" s="7">
        <v>0</v>
      </c>
      <c r="M300" s="7"/>
      <c r="N300" s="7"/>
      <c r="O300" s="7"/>
      <c r="P300" s="7"/>
      <c r="Q300" s="7">
        <v>28</v>
      </c>
      <c r="R300" s="7">
        <v>265</v>
      </c>
      <c r="S300" s="189">
        <v>45625.593981481485</v>
      </c>
    </row>
    <row r="301" spans="1:19">
      <c r="A301" s="7">
        <v>2001</v>
      </c>
      <c r="B301" s="123" t="s">
        <v>537</v>
      </c>
      <c r="C301" s="123" t="s">
        <v>556</v>
      </c>
      <c r="D301" s="123" t="s">
        <v>557</v>
      </c>
      <c r="E301" s="123" t="s">
        <v>33</v>
      </c>
      <c r="F301" s="7">
        <v>0</v>
      </c>
      <c r="G301" s="123" t="s">
        <v>532</v>
      </c>
      <c r="H301" s="7">
        <v>0</v>
      </c>
      <c r="I301" s="7"/>
      <c r="J301" s="7">
        <v>0</v>
      </c>
      <c r="K301" s="7">
        <v>0</v>
      </c>
      <c r="L301" s="7">
        <v>0</v>
      </c>
      <c r="M301" s="7"/>
      <c r="N301" s="7"/>
      <c r="O301" s="7"/>
      <c r="P301" s="7"/>
      <c r="Q301" s="7">
        <v>28</v>
      </c>
      <c r="R301" s="7">
        <v>265</v>
      </c>
      <c r="S301" s="189">
        <v>45625.593981481485</v>
      </c>
    </row>
    <row r="302" spans="1:19">
      <c r="A302" s="7">
        <v>2001</v>
      </c>
      <c r="B302" s="123" t="s">
        <v>537</v>
      </c>
      <c r="C302" s="123" t="s">
        <v>556</v>
      </c>
      <c r="D302" s="123" t="s">
        <v>557</v>
      </c>
      <c r="E302" s="123" t="s">
        <v>540</v>
      </c>
      <c r="F302" s="7">
        <v>0</v>
      </c>
      <c r="G302" s="123" t="s">
        <v>532</v>
      </c>
      <c r="H302" s="7">
        <v>0</v>
      </c>
      <c r="I302" s="7"/>
      <c r="J302" s="7">
        <v>0</v>
      </c>
      <c r="K302" s="7">
        <v>0</v>
      </c>
      <c r="L302" s="7">
        <v>0</v>
      </c>
      <c r="M302" s="7"/>
      <c r="N302" s="7"/>
      <c r="O302" s="7"/>
      <c r="P302" s="7">
        <v>1</v>
      </c>
      <c r="Q302" s="7">
        <v>28</v>
      </c>
      <c r="R302" s="7">
        <v>265</v>
      </c>
      <c r="S302" s="189">
        <v>45625.593981481485</v>
      </c>
    </row>
    <row r="303" spans="1:19">
      <c r="A303" s="7">
        <v>2001</v>
      </c>
      <c r="B303" s="123" t="s">
        <v>537</v>
      </c>
      <c r="C303" s="123" t="s">
        <v>556</v>
      </c>
      <c r="D303" s="123" t="s">
        <v>557</v>
      </c>
      <c r="E303" s="123" t="s">
        <v>531</v>
      </c>
      <c r="F303" s="7">
        <v>63.217563169000002</v>
      </c>
      <c r="G303" s="123" t="s">
        <v>532</v>
      </c>
      <c r="H303" s="7">
        <v>4.8329194869999998</v>
      </c>
      <c r="I303" s="7">
        <v>76.448999999999998</v>
      </c>
      <c r="J303" s="7">
        <v>4.8051669759999998</v>
      </c>
      <c r="K303" s="7">
        <v>6.3217600000000003E-4</v>
      </c>
      <c r="L303" s="7">
        <v>3.7930537899999998E-5</v>
      </c>
      <c r="M303" s="7">
        <v>76.010000000000005</v>
      </c>
      <c r="N303" s="7">
        <v>0.01</v>
      </c>
      <c r="O303" s="7">
        <v>5.9999999999999995E-4</v>
      </c>
      <c r="P303" s="7">
        <v>1</v>
      </c>
      <c r="Q303" s="7">
        <v>28</v>
      </c>
      <c r="R303" s="7">
        <v>265</v>
      </c>
      <c r="S303" s="189">
        <v>45625.593981481485</v>
      </c>
    </row>
    <row r="304" spans="1:19">
      <c r="A304" s="7">
        <v>2001</v>
      </c>
      <c r="B304" s="123" t="s">
        <v>537</v>
      </c>
      <c r="C304" s="123" t="s">
        <v>556</v>
      </c>
      <c r="D304" s="123" t="s">
        <v>557</v>
      </c>
      <c r="E304" s="123" t="s">
        <v>533</v>
      </c>
      <c r="F304" s="7">
        <v>7495.22199301</v>
      </c>
      <c r="G304" s="123" t="s">
        <v>532</v>
      </c>
      <c r="H304" s="7">
        <v>552.66519047199995</v>
      </c>
      <c r="I304" s="7">
        <v>73.735666667000004</v>
      </c>
      <c r="J304" s="7">
        <v>549.37478801700001</v>
      </c>
      <c r="K304" s="7">
        <v>7.495222E-2</v>
      </c>
      <c r="L304" s="7">
        <v>4.4971330000000004E-3</v>
      </c>
      <c r="M304" s="7">
        <v>73.296666666999997</v>
      </c>
      <c r="N304" s="7">
        <v>0.01</v>
      </c>
      <c r="O304" s="7">
        <v>5.9999999999999995E-4</v>
      </c>
      <c r="P304" s="7">
        <v>1</v>
      </c>
      <c r="Q304" s="7">
        <v>28</v>
      </c>
      <c r="R304" s="7">
        <v>265</v>
      </c>
      <c r="S304" s="189">
        <v>45625.593981481485</v>
      </c>
    </row>
    <row r="305" spans="1:19">
      <c r="A305" s="7">
        <v>2001</v>
      </c>
      <c r="B305" s="123" t="s">
        <v>537</v>
      </c>
      <c r="C305" s="123" t="s">
        <v>556</v>
      </c>
      <c r="D305" s="123" t="s">
        <v>557</v>
      </c>
      <c r="E305" s="123" t="s">
        <v>160</v>
      </c>
      <c r="F305" s="7">
        <v>298.99983483</v>
      </c>
      <c r="G305" s="123" t="s">
        <v>532</v>
      </c>
      <c r="H305" s="7">
        <v>21.476859136000002</v>
      </c>
      <c r="I305" s="7">
        <v>71.828999999999994</v>
      </c>
      <c r="J305" s="7">
        <v>21.345598208999998</v>
      </c>
      <c r="K305" s="7">
        <v>2.9899979999999998E-3</v>
      </c>
      <c r="L305" s="7">
        <v>1.794E-4</v>
      </c>
      <c r="M305" s="7">
        <v>71.39</v>
      </c>
      <c r="N305" s="7">
        <v>0.01</v>
      </c>
      <c r="O305" s="7">
        <v>5.9999999999999995E-4</v>
      </c>
      <c r="P305" s="7">
        <v>1</v>
      </c>
      <c r="Q305" s="7">
        <v>28</v>
      </c>
      <c r="R305" s="7">
        <v>265</v>
      </c>
      <c r="S305" s="189">
        <v>45625.593981481485</v>
      </c>
    </row>
    <row r="306" spans="1:19">
      <c r="A306" s="7">
        <v>2001</v>
      </c>
      <c r="B306" s="123" t="s">
        <v>537</v>
      </c>
      <c r="C306" s="123" t="s">
        <v>556</v>
      </c>
      <c r="D306" s="123" t="s">
        <v>557</v>
      </c>
      <c r="E306" s="123" t="s">
        <v>575</v>
      </c>
      <c r="F306" s="7">
        <v>0</v>
      </c>
      <c r="G306" s="123" t="s">
        <v>532</v>
      </c>
      <c r="H306" s="7">
        <v>0</v>
      </c>
      <c r="I306" s="7"/>
      <c r="J306" s="7">
        <v>0</v>
      </c>
      <c r="K306" s="7">
        <v>0</v>
      </c>
      <c r="L306" s="7">
        <v>0</v>
      </c>
      <c r="M306" s="7"/>
      <c r="N306" s="7"/>
      <c r="O306" s="7"/>
      <c r="P306" s="7">
        <v>1</v>
      </c>
      <c r="Q306" s="7">
        <v>28</v>
      </c>
      <c r="R306" s="7">
        <v>265</v>
      </c>
      <c r="S306" s="189">
        <v>45625.593981481485</v>
      </c>
    </row>
    <row r="307" spans="1:19">
      <c r="A307" s="7">
        <v>2001</v>
      </c>
      <c r="B307" s="123" t="s">
        <v>537</v>
      </c>
      <c r="C307" s="123" t="s">
        <v>556</v>
      </c>
      <c r="D307" s="123" t="s">
        <v>557</v>
      </c>
      <c r="E307" s="123" t="s">
        <v>163</v>
      </c>
      <c r="F307" s="7">
        <v>1448.099530486</v>
      </c>
      <c r="G307" s="123" t="s">
        <v>532</v>
      </c>
      <c r="H307" s="7">
        <v>92.470567668000001</v>
      </c>
      <c r="I307" s="7">
        <v>63.856499999999997</v>
      </c>
      <c r="J307" s="7">
        <v>92.229459097000003</v>
      </c>
      <c r="K307" s="7">
        <v>7.2404979999999997E-3</v>
      </c>
      <c r="L307" s="7">
        <v>1.4480999999999999E-4</v>
      </c>
      <c r="M307" s="7">
        <v>63.69</v>
      </c>
      <c r="N307" s="7">
        <v>5.0000000000000001E-3</v>
      </c>
      <c r="O307" s="7">
        <v>1E-4</v>
      </c>
      <c r="P307" s="7">
        <v>1</v>
      </c>
      <c r="Q307" s="7">
        <v>28</v>
      </c>
      <c r="R307" s="7">
        <v>265</v>
      </c>
      <c r="S307" s="189">
        <v>45625.593981481485</v>
      </c>
    </row>
    <row r="308" spans="1:19">
      <c r="A308" s="7">
        <v>2001</v>
      </c>
      <c r="B308" s="123" t="s">
        <v>537</v>
      </c>
      <c r="C308" s="123" t="s">
        <v>556</v>
      </c>
      <c r="D308" s="123" t="s">
        <v>557</v>
      </c>
      <c r="E308" s="123" t="s">
        <v>535</v>
      </c>
      <c r="F308" s="7">
        <v>5572.922102775</v>
      </c>
      <c r="G308" s="123" t="s">
        <v>532</v>
      </c>
      <c r="H308" s="7">
        <v>319.61681565800001</v>
      </c>
      <c r="I308" s="7">
        <v>57.351746491999997</v>
      </c>
      <c r="J308" s="7">
        <v>318.688924128</v>
      </c>
      <c r="K308" s="7">
        <v>2.7864611000000001E-2</v>
      </c>
      <c r="L308" s="7">
        <v>5.5729200000000003E-4</v>
      </c>
      <c r="M308" s="7">
        <v>57.185246491999997</v>
      </c>
      <c r="N308" s="7">
        <v>5.0000000000000001E-3</v>
      </c>
      <c r="O308" s="7">
        <v>1E-4</v>
      </c>
      <c r="P308" s="7">
        <v>1</v>
      </c>
      <c r="Q308" s="7">
        <v>28</v>
      </c>
      <c r="R308" s="7">
        <v>265</v>
      </c>
      <c r="S308" s="189">
        <v>45625.593981481485</v>
      </c>
    </row>
    <row r="309" spans="1:19">
      <c r="A309" s="7">
        <v>2001</v>
      </c>
      <c r="B309" s="123" t="s">
        <v>537</v>
      </c>
      <c r="C309" s="123" t="s">
        <v>556</v>
      </c>
      <c r="D309" s="123" t="s">
        <v>557</v>
      </c>
      <c r="E309" s="123" t="s">
        <v>541</v>
      </c>
      <c r="F309" s="7">
        <v>0</v>
      </c>
      <c r="G309" s="123" t="s">
        <v>532</v>
      </c>
      <c r="H309" s="7">
        <v>0</v>
      </c>
      <c r="I309" s="7"/>
      <c r="J309" s="7">
        <v>0</v>
      </c>
      <c r="K309" s="7">
        <v>0</v>
      </c>
      <c r="L309" s="7">
        <v>0</v>
      </c>
      <c r="M309" s="7"/>
      <c r="N309" s="7"/>
      <c r="O309" s="7"/>
      <c r="P309" s="7">
        <v>1</v>
      </c>
      <c r="Q309" s="7">
        <v>28</v>
      </c>
      <c r="R309" s="7">
        <v>265</v>
      </c>
      <c r="S309" s="189">
        <v>45625.593981481485</v>
      </c>
    </row>
    <row r="310" spans="1:19">
      <c r="A310" s="7">
        <v>2001</v>
      </c>
      <c r="B310" s="123" t="s">
        <v>537</v>
      </c>
      <c r="C310" s="123" t="s">
        <v>562</v>
      </c>
      <c r="D310" s="123" t="s">
        <v>563</v>
      </c>
      <c r="E310" s="123" t="s">
        <v>27</v>
      </c>
      <c r="F310" s="7">
        <v>0</v>
      </c>
      <c r="G310" s="123" t="s">
        <v>532</v>
      </c>
      <c r="H310" s="7">
        <v>0</v>
      </c>
      <c r="I310" s="7"/>
      <c r="J310" s="7">
        <v>0</v>
      </c>
      <c r="K310" s="7">
        <v>0</v>
      </c>
      <c r="L310" s="7">
        <v>0</v>
      </c>
      <c r="M310" s="7"/>
      <c r="N310" s="7"/>
      <c r="O310" s="7"/>
      <c r="P310" s="7"/>
      <c r="Q310" s="7">
        <v>28</v>
      </c>
      <c r="R310" s="7">
        <v>265</v>
      </c>
      <c r="S310" s="189">
        <v>45625.593981481485</v>
      </c>
    </row>
    <row r="311" spans="1:19">
      <c r="A311" s="7">
        <v>2001</v>
      </c>
      <c r="B311" s="123" t="s">
        <v>537</v>
      </c>
      <c r="C311" s="123" t="s">
        <v>562</v>
      </c>
      <c r="D311" s="123" t="s">
        <v>563</v>
      </c>
      <c r="E311" s="123" t="s">
        <v>540</v>
      </c>
      <c r="F311" s="7">
        <v>0</v>
      </c>
      <c r="G311" s="123" t="s">
        <v>532</v>
      </c>
      <c r="H311" s="7">
        <v>0</v>
      </c>
      <c r="I311" s="7"/>
      <c r="J311" s="7">
        <v>0</v>
      </c>
      <c r="K311" s="7">
        <v>0</v>
      </c>
      <c r="L311" s="7">
        <v>0</v>
      </c>
      <c r="M311" s="7"/>
      <c r="N311" s="7"/>
      <c r="O311" s="7"/>
      <c r="P311" s="7">
        <v>1</v>
      </c>
      <c r="Q311" s="7">
        <v>28</v>
      </c>
      <c r="R311" s="7">
        <v>265</v>
      </c>
      <c r="S311" s="189">
        <v>45625.593981481485</v>
      </c>
    </row>
    <row r="312" spans="1:19">
      <c r="A312" s="7">
        <v>2001</v>
      </c>
      <c r="B312" s="123" t="s">
        <v>537</v>
      </c>
      <c r="C312" s="123" t="s">
        <v>562</v>
      </c>
      <c r="D312" s="123" t="s">
        <v>563</v>
      </c>
      <c r="E312" s="123" t="s">
        <v>569</v>
      </c>
      <c r="F312" s="7">
        <v>185.47524000000001</v>
      </c>
      <c r="G312" s="123" t="s">
        <v>532</v>
      </c>
      <c r="H312" s="7">
        <v>18.456826608</v>
      </c>
      <c r="I312" s="7">
        <v>99.510999999999996</v>
      </c>
      <c r="J312" s="7">
        <v>18.336082225999998</v>
      </c>
      <c r="K312" s="7">
        <v>1.8547520000000001E-3</v>
      </c>
      <c r="L312" s="7">
        <v>2.5966500000000002E-4</v>
      </c>
      <c r="M312" s="7">
        <v>98.86</v>
      </c>
      <c r="N312" s="7">
        <v>0.01</v>
      </c>
      <c r="O312" s="7">
        <v>1.4E-3</v>
      </c>
      <c r="P312" s="7">
        <v>1</v>
      </c>
      <c r="Q312" s="7">
        <v>28</v>
      </c>
      <c r="R312" s="7">
        <v>265</v>
      </c>
      <c r="S312" s="189">
        <v>45625.593981481485</v>
      </c>
    </row>
    <row r="313" spans="1:19">
      <c r="A313" s="7">
        <v>2001</v>
      </c>
      <c r="B313" s="123" t="s">
        <v>537</v>
      </c>
      <c r="C313" s="123" t="s">
        <v>562</v>
      </c>
      <c r="D313" s="123" t="s">
        <v>563</v>
      </c>
      <c r="E313" s="123" t="s">
        <v>531</v>
      </c>
      <c r="F313" s="7">
        <v>584.77347283100005</v>
      </c>
      <c r="G313" s="123" t="s">
        <v>532</v>
      </c>
      <c r="H313" s="7">
        <v>44.705347224</v>
      </c>
      <c r="I313" s="7">
        <v>76.448999999999998</v>
      </c>
      <c r="J313" s="7">
        <v>44.448631669999997</v>
      </c>
      <c r="K313" s="7">
        <v>5.8477349999999997E-3</v>
      </c>
      <c r="L313" s="7">
        <v>3.5086399999999999E-4</v>
      </c>
      <c r="M313" s="7">
        <v>76.010000000000005</v>
      </c>
      <c r="N313" s="7">
        <v>0.01</v>
      </c>
      <c r="O313" s="7">
        <v>5.9999999999999995E-4</v>
      </c>
      <c r="P313" s="7">
        <v>1</v>
      </c>
      <c r="Q313" s="7">
        <v>28</v>
      </c>
      <c r="R313" s="7">
        <v>265</v>
      </c>
      <c r="S313" s="189">
        <v>45625.593981481485</v>
      </c>
    </row>
    <row r="314" spans="1:19">
      <c r="A314" s="7">
        <v>2001</v>
      </c>
      <c r="B314" s="123" t="s">
        <v>537</v>
      </c>
      <c r="C314" s="123" t="s">
        <v>562</v>
      </c>
      <c r="D314" s="123" t="s">
        <v>563</v>
      </c>
      <c r="E314" s="123" t="s">
        <v>533</v>
      </c>
      <c r="F314" s="7">
        <v>4619.8556528959998</v>
      </c>
      <c r="G314" s="123" t="s">
        <v>532</v>
      </c>
      <c r="H314" s="7">
        <v>340.64813647199998</v>
      </c>
      <c r="I314" s="7">
        <v>73.735666667000004</v>
      </c>
      <c r="J314" s="7">
        <v>338.62001984</v>
      </c>
      <c r="K314" s="7">
        <v>4.6198557000000001E-2</v>
      </c>
      <c r="L314" s="7">
        <v>2.771913E-3</v>
      </c>
      <c r="M314" s="7">
        <v>73.296666666999997</v>
      </c>
      <c r="N314" s="7">
        <v>0.01</v>
      </c>
      <c r="O314" s="7">
        <v>5.9999999999999995E-4</v>
      </c>
      <c r="P314" s="7">
        <v>1</v>
      </c>
      <c r="Q314" s="7">
        <v>28</v>
      </c>
      <c r="R314" s="7">
        <v>265</v>
      </c>
      <c r="S314" s="189">
        <v>45625.593981481485</v>
      </c>
    </row>
    <row r="315" spans="1:19">
      <c r="A315" s="7">
        <v>2001</v>
      </c>
      <c r="B315" s="123" t="s">
        <v>537</v>
      </c>
      <c r="C315" s="123" t="s">
        <v>562</v>
      </c>
      <c r="D315" s="123" t="s">
        <v>563</v>
      </c>
      <c r="E315" s="123" t="s">
        <v>160</v>
      </c>
      <c r="F315" s="7">
        <v>325.04737960400001</v>
      </c>
      <c r="G315" s="123" t="s">
        <v>532</v>
      </c>
      <c r="H315" s="7">
        <v>23.347828230000001</v>
      </c>
      <c r="I315" s="7">
        <v>71.828999999999994</v>
      </c>
      <c r="J315" s="7">
        <v>23.205132429999999</v>
      </c>
      <c r="K315" s="7">
        <v>3.2504740000000002E-3</v>
      </c>
      <c r="L315" s="7">
        <v>1.95028E-4</v>
      </c>
      <c r="M315" s="7">
        <v>71.39</v>
      </c>
      <c r="N315" s="7">
        <v>0.01</v>
      </c>
      <c r="O315" s="7">
        <v>5.9999999999999995E-4</v>
      </c>
      <c r="P315" s="7">
        <v>1</v>
      </c>
      <c r="Q315" s="7">
        <v>28</v>
      </c>
      <c r="R315" s="7">
        <v>265</v>
      </c>
      <c r="S315" s="189">
        <v>45625.593981481485</v>
      </c>
    </row>
    <row r="316" spans="1:19">
      <c r="A316" s="7">
        <v>2001</v>
      </c>
      <c r="B316" s="123" t="s">
        <v>537</v>
      </c>
      <c r="C316" s="123" t="s">
        <v>562</v>
      </c>
      <c r="D316" s="123" t="s">
        <v>563</v>
      </c>
      <c r="E316" s="123" t="s">
        <v>163</v>
      </c>
      <c r="F316" s="7">
        <v>421.17349681399998</v>
      </c>
      <c r="G316" s="123" t="s">
        <v>532</v>
      </c>
      <c r="H316" s="7">
        <v>26.894665399000001</v>
      </c>
      <c r="I316" s="7">
        <v>63.856499999999997</v>
      </c>
      <c r="J316" s="7">
        <v>26.824540012</v>
      </c>
      <c r="K316" s="7">
        <v>2.105867E-3</v>
      </c>
      <c r="L316" s="7">
        <v>4.211734968E-5</v>
      </c>
      <c r="M316" s="7">
        <v>63.69</v>
      </c>
      <c r="N316" s="7">
        <v>5.0000000000000001E-3</v>
      </c>
      <c r="O316" s="7">
        <v>1E-4</v>
      </c>
      <c r="P316" s="7">
        <v>1</v>
      </c>
      <c r="Q316" s="7">
        <v>28</v>
      </c>
      <c r="R316" s="7">
        <v>265</v>
      </c>
      <c r="S316" s="189">
        <v>45625.593981481485</v>
      </c>
    </row>
    <row r="317" spans="1:19">
      <c r="A317" s="7">
        <v>2001</v>
      </c>
      <c r="B317" s="123" t="s">
        <v>537</v>
      </c>
      <c r="C317" s="123" t="s">
        <v>562</v>
      </c>
      <c r="D317" s="123" t="s">
        <v>563</v>
      </c>
      <c r="E317" s="123" t="s">
        <v>535</v>
      </c>
      <c r="F317" s="7">
        <v>6487.4668453300001</v>
      </c>
      <c r="G317" s="123" t="s">
        <v>532</v>
      </c>
      <c r="H317" s="7">
        <v>372.06755388900001</v>
      </c>
      <c r="I317" s="7">
        <v>57.351746491999997</v>
      </c>
      <c r="J317" s="7">
        <v>370.98739065900003</v>
      </c>
      <c r="K317" s="7">
        <v>3.2437333999999998E-2</v>
      </c>
      <c r="L317" s="7">
        <v>6.4874699999999997E-4</v>
      </c>
      <c r="M317" s="7">
        <v>57.185246491999997</v>
      </c>
      <c r="N317" s="7">
        <v>5.0000000000000001E-3</v>
      </c>
      <c r="O317" s="7">
        <v>1E-4</v>
      </c>
      <c r="P317" s="7">
        <v>1</v>
      </c>
      <c r="Q317" s="7">
        <v>28</v>
      </c>
      <c r="R317" s="7">
        <v>265</v>
      </c>
      <c r="S317" s="189">
        <v>45625.593981481485</v>
      </c>
    </row>
    <row r="318" spans="1:19">
      <c r="A318" s="7">
        <v>2001</v>
      </c>
      <c r="B318" s="123" t="s">
        <v>537</v>
      </c>
      <c r="C318" s="123" t="s">
        <v>562</v>
      </c>
      <c r="D318" s="123" t="s">
        <v>563</v>
      </c>
      <c r="E318" s="123" t="s">
        <v>541</v>
      </c>
      <c r="F318" s="7">
        <v>0</v>
      </c>
      <c r="G318" s="123" t="s">
        <v>532</v>
      </c>
      <c r="H318" s="7">
        <v>0</v>
      </c>
      <c r="I318" s="7"/>
      <c r="J318" s="7">
        <v>0</v>
      </c>
      <c r="K318" s="7">
        <v>0</v>
      </c>
      <c r="L318" s="7">
        <v>0</v>
      </c>
      <c r="M318" s="7"/>
      <c r="N318" s="7"/>
      <c r="O318" s="7"/>
      <c r="P318" s="7">
        <v>1</v>
      </c>
      <c r="Q318" s="7">
        <v>28</v>
      </c>
      <c r="R318" s="7">
        <v>265</v>
      </c>
      <c r="S318" s="189">
        <v>45625.593981481485</v>
      </c>
    </row>
    <row r="319" spans="1:19">
      <c r="A319" s="7">
        <v>2001</v>
      </c>
      <c r="B319" s="123" t="s">
        <v>537</v>
      </c>
      <c r="C319" s="123" t="s">
        <v>562</v>
      </c>
      <c r="D319" s="123" t="s">
        <v>563</v>
      </c>
      <c r="E319" s="123" t="s">
        <v>570</v>
      </c>
      <c r="F319" s="7">
        <v>0</v>
      </c>
      <c r="G319" s="123" t="s">
        <v>532</v>
      </c>
      <c r="H319" s="7">
        <v>0</v>
      </c>
      <c r="I319" s="7"/>
      <c r="J319" s="7">
        <v>0</v>
      </c>
      <c r="K319" s="7">
        <v>0</v>
      </c>
      <c r="L319" s="7">
        <v>0</v>
      </c>
      <c r="M319" s="7"/>
      <c r="N319" s="7"/>
      <c r="O319" s="7"/>
      <c r="P319" s="7">
        <v>1</v>
      </c>
      <c r="Q319" s="7">
        <v>28</v>
      </c>
      <c r="R319" s="7">
        <v>265</v>
      </c>
      <c r="S319" s="189">
        <v>45625.593981481485</v>
      </c>
    </row>
    <row r="320" spans="1:19">
      <c r="A320" s="7">
        <v>2001</v>
      </c>
      <c r="B320" s="123" t="s">
        <v>537</v>
      </c>
      <c r="C320" s="123" t="s">
        <v>565</v>
      </c>
      <c r="D320" s="123" t="s">
        <v>500</v>
      </c>
      <c r="E320" s="123" t="s">
        <v>540</v>
      </c>
      <c r="F320" s="7">
        <v>0</v>
      </c>
      <c r="G320" s="123" t="s">
        <v>532</v>
      </c>
      <c r="H320" s="7">
        <v>0</v>
      </c>
      <c r="I320" s="7"/>
      <c r="J320" s="7">
        <v>0</v>
      </c>
      <c r="K320" s="7">
        <v>0</v>
      </c>
      <c r="L320" s="7">
        <v>0</v>
      </c>
      <c r="M320" s="7"/>
      <c r="N320" s="7"/>
      <c r="O320" s="7"/>
      <c r="P320" s="7">
        <v>1</v>
      </c>
      <c r="Q320" s="7">
        <v>28</v>
      </c>
      <c r="R320" s="7">
        <v>265</v>
      </c>
      <c r="S320" s="189">
        <v>45625.593981481485</v>
      </c>
    </row>
    <row r="321" spans="1:19">
      <c r="A321" s="7">
        <v>2001</v>
      </c>
      <c r="B321" s="123" t="s">
        <v>537</v>
      </c>
      <c r="C321" s="123" t="s">
        <v>565</v>
      </c>
      <c r="D321" s="123" t="s">
        <v>500</v>
      </c>
      <c r="E321" s="123" t="s">
        <v>533</v>
      </c>
      <c r="F321" s="7">
        <v>11346.763910400001</v>
      </c>
      <c r="G321" s="123" t="s">
        <v>532</v>
      </c>
      <c r="H321" s="7">
        <v>910.751031076</v>
      </c>
      <c r="I321" s="7">
        <v>80.265266667000006</v>
      </c>
      <c r="J321" s="7">
        <v>831.67997208999998</v>
      </c>
      <c r="K321" s="7">
        <v>5.3329790000000002E-2</v>
      </c>
      <c r="L321" s="7">
        <v>0.29274650899999999</v>
      </c>
      <c r="M321" s="7">
        <v>73.296666666999997</v>
      </c>
      <c r="N321" s="7">
        <v>4.7000000000000002E-3</v>
      </c>
      <c r="O321" s="7">
        <v>2.58E-2</v>
      </c>
      <c r="P321" s="7">
        <v>1</v>
      </c>
      <c r="Q321" s="7">
        <v>28</v>
      </c>
      <c r="R321" s="7">
        <v>265</v>
      </c>
      <c r="S321" s="189">
        <v>45625.593981481485</v>
      </c>
    </row>
    <row r="322" spans="1:19">
      <c r="A322" s="7">
        <v>2001</v>
      </c>
      <c r="B322" s="123" t="s">
        <v>537</v>
      </c>
      <c r="C322" s="123" t="s">
        <v>565</v>
      </c>
      <c r="D322" s="123" t="s">
        <v>500</v>
      </c>
      <c r="E322" s="123" t="s">
        <v>159</v>
      </c>
      <c r="F322" s="7">
        <v>0</v>
      </c>
      <c r="G322" s="123" t="s">
        <v>532</v>
      </c>
      <c r="H322" s="7">
        <v>0</v>
      </c>
      <c r="I322" s="7"/>
      <c r="J322" s="7">
        <v>0</v>
      </c>
      <c r="K322" s="7">
        <v>0</v>
      </c>
      <c r="L322" s="7">
        <v>0</v>
      </c>
      <c r="M322" s="7"/>
      <c r="N322" s="7"/>
      <c r="O322" s="7"/>
      <c r="P322" s="7">
        <v>1</v>
      </c>
      <c r="Q322" s="7">
        <v>28</v>
      </c>
      <c r="R322" s="7">
        <v>265</v>
      </c>
      <c r="S322" s="189">
        <v>45625.593981481485</v>
      </c>
    </row>
    <row r="323" spans="1:19">
      <c r="A323" s="7">
        <v>2001</v>
      </c>
      <c r="B323" s="123" t="s">
        <v>537</v>
      </c>
      <c r="C323" s="123" t="s">
        <v>565</v>
      </c>
      <c r="D323" s="123" t="s">
        <v>500</v>
      </c>
      <c r="E323" s="123" t="s">
        <v>160</v>
      </c>
      <c r="F323" s="7">
        <v>0</v>
      </c>
      <c r="G323" s="123" t="s">
        <v>532</v>
      </c>
      <c r="H323" s="7">
        <v>0</v>
      </c>
      <c r="I323" s="7"/>
      <c r="J323" s="7">
        <v>0</v>
      </c>
      <c r="K323" s="7">
        <v>0</v>
      </c>
      <c r="L323" s="7">
        <v>0</v>
      </c>
      <c r="M323" s="7"/>
      <c r="N323" s="7"/>
      <c r="O323" s="7"/>
      <c r="P323" s="7">
        <v>1</v>
      </c>
      <c r="Q323" s="7">
        <v>28</v>
      </c>
      <c r="R323" s="7">
        <v>265</v>
      </c>
      <c r="S323" s="189">
        <v>45625.593981481485</v>
      </c>
    </row>
    <row r="324" spans="1:19">
      <c r="A324" s="7">
        <v>2001</v>
      </c>
      <c r="B324" s="123" t="s">
        <v>537</v>
      </c>
      <c r="C324" s="123" t="s">
        <v>565</v>
      </c>
      <c r="D324" s="123" t="s">
        <v>500</v>
      </c>
      <c r="E324" s="123" t="s">
        <v>535</v>
      </c>
      <c r="F324" s="7">
        <v>0</v>
      </c>
      <c r="G324" s="123" t="s">
        <v>532</v>
      </c>
      <c r="H324" s="7">
        <v>0</v>
      </c>
      <c r="I324" s="7"/>
      <c r="J324" s="7">
        <v>0</v>
      </c>
      <c r="K324" s="7">
        <v>0</v>
      </c>
      <c r="L324" s="7">
        <v>0</v>
      </c>
      <c r="M324" s="7"/>
      <c r="N324" s="7"/>
      <c r="O324" s="7"/>
      <c r="P324" s="7">
        <v>1</v>
      </c>
      <c r="Q324" s="7">
        <v>28</v>
      </c>
      <c r="R324" s="7">
        <v>265</v>
      </c>
      <c r="S324" s="189">
        <v>45625.593981481485</v>
      </c>
    </row>
    <row r="325" spans="1:19">
      <c r="A325" s="7">
        <v>2001</v>
      </c>
      <c r="B325" s="123" t="s">
        <v>537</v>
      </c>
      <c r="C325" s="123" t="s">
        <v>585</v>
      </c>
      <c r="D325" s="123" t="s">
        <v>183</v>
      </c>
      <c r="E325" s="123" t="s">
        <v>533</v>
      </c>
      <c r="F325" s="7">
        <v>1554.831500305</v>
      </c>
      <c r="G325" s="123" t="s">
        <v>532</v>
      </c>
      <c r="H325" s="7">
        <v>115.09277387</v>
      </c>
      <c r="I325" s="7">
        <v>74.022666666999996</v>
      </c>
      <c r="J325" s="7">
        <v>113.96396620100001</v>
      </c>
      <c r="K325" s="7">
        <v>1.0883821E-2</v>
      </c>
      <c r="L325" s="7">
        <v>3.1096629999999999E-3</v>
      </c>
      <c r="M325" s="7">
        <v>73.296666666999997</v>
      </c>
      <c r="N325" s="7">
        <v>7.0000000000000001E-3</v>
      </c>
      <c r="O325" s="7">
        <v>2E-3</v>
      </c>
      <c r="P325" s="7">
        <v>1</v>
      </c>
      <c r="Q325" s="7">
        <v>28</v>
      </c>
      <c r="R325" s="7">
        <v>265</v>
      </c>
      <c r="S325" s="189">
        <v>45625.593981481485</v>
      </c>
    </row>
    <row r="326" spans="1:19">
      <c r="A326" s="7">
        <v>2002</v>
      </c>
      <c r="B326" s="123" t="s">
        <v>586</v>
      </c>
      <c r="C326" s="123" t="s">
        <v>586</v>
      </c>
      <c r="D326" s="123" t="s">
        <v>587</v>
      </c>
      <c r="E326" s="123" t="s">
        <v>531</v>
      </c>
      <c r="F326" s="7">
        <v>2144.2612463999999</v>
      </c>
      <c r="G326" s="123" t="s">
        <v>532</v>
      </c>
      <c r="H326" s="7">
        <v>164.54203100399999</v>
      </c>
      <c r="I326" s="7">
        <v>76.736000000000004</v>
      </c>
      <c r="J326" s="7">
        <v>162.985297339</v>
      </c>
      <c r="K326" s="7">
        <v>1.5009829000000001E-2</v>
      </c>
      <c r="L326" s="7">
        <v>4.2885220000000003E-3</v>
      </c>
      <c r="M326" s="7">
        <v>76.010000000000005</v>
      </c>
      <c r="N326" s="7">
        <v>7.0000000000000001E-3</v>
      </c>
      <c r="O326" s="7">
        <v>2E-3</v>
      </c>
      <c r="P326" s="7">
        <v>1</v>
      </c>
      <c r="Q326" s="7">
        <v>28</v>
      </c>
      <c r="R326" s="7">
        <v>265</v>
      </c>
      <c r="S326" s="189">
        <v>45625.593981481485</v>
      </c>
    </row>
    <row r="327" spans="1:19">
      <c r="A327" s="7">
        <v>2002</v>
      </c>
      <c r="B327" s="123" t="s">
        <v>586</v>
      </c>
      <c r="C327" s="123" t="s">
        <v>586</v>
      </c>
      <c r="D327" s="123" t="s">
        <v>587</v>
      </c>
      <c r="E327" s="123" t="s">
        <v>533</v>
      </c>
      <c r="F327" s="7">
        <v>3984.3598464000002</v>
      </c>
      <c r="G327" s="123" t="s">
        <v>532</v>
      </c>
      <c r="H327" s="7">
        <v>294.93294079100002</v>
      </c>
      <c r="I327" s="7">
        <v>74.022666666999996</v>
      </c>
      <c r="J327" s="7">
        <v>292.04029554300001</v>
      </c>
      <c r="K327" s="7">
        <v>2.7890518999999999E-2</v>
      </c>
      <c r="L327" s="7">
        <v>7.9687200000000003E-3</v>
      </c>
      <c r="M327" s="7">
        <v>73.296666666999997</v>
      </c>
      <c r="N327" s="7">
        <v>7.0000000000000001E-3</v>
      </c>
      <c r="O327" s="7">
        <v>2E-3</v>
      </c>
      <c r="P327" s="7">
        <v>1</v>
      </c>
      <c r="Q327" s="7">
        <v>28</v>
      </c>
      <c r="R327" s="7">
        <v>265</v>
      </c>
      <c r="S327" s="189">
        <v>45625.593981481485</v>
      </c>
    </row>
    <row r="328" spans="1:19">
      <c r="A328" s="7">
        <v>2002</v>
      </c>
      <c r="B328" s="123" t="s">
        <v>588</v>
      </c>
      <c r="C328" s="123" t="s">
        <v>588</v>
      </c>
      <c r="D328" s="123" t="s">
        <v>589</v>
      </c>
      <c r="E328" s="123" t="s">
        <v>33</v>
      </c>
      <c r="F328" s="7">
        <v>0</v>
      </c>
      <c r="G328" s="123" t="s">
        <v>532</v>
      </c>
      <c r="H328" s="7">
        <v>0</v>
      </c>
      <c r="I328" s="7"/>
      <c r="J328" s="7">
        <v>0</v>
      </c>
      <c r="K328" s="7">
        <v>0</v>
      </c>
      <c r="L328" s="7">
        <v>0</v>
      </c>
      <c r="M328" s="7"/>
      <c r="N328" s="7"/>
      <c r="O328" s="7"/>
      <c r="P328" s="7"/>
      <c r="Q328" s="7">
        <v>28</v>
      </c>
      <c r="R328" s="7">
        <v>265</v>
      </c>
      <c r="S328" s="189">
        <v>45625.593981481485</v>
      </c>
    </row>
    <row r="329" spans="1:19">
      <c r="A329" s="7">
        <v>2002</v>
      </c>
      <c r="B329" s="123" t="s">
        <v>588</v>
      </c>
      <c r="C329" s="123" t="s">
        <v>588</v>
      </c>
      <c r="D329" s="123" t="s">
        <v>589</v>
      </c>
      <c r="E329" s="123" t="s">
        <v>540</v>
      </c>
      <c r="F329" s="7">
        <v>61343.322001678003</v>
      </c>
      <c r="G329" s="123" t="s">
        <v>532</v>
      </c>
      <c r="H329" s="7">
        <v>5860.0028194189999</v>
      </c>
      <c r="I329" s="7">
        <v>95.527966667000001</v>
      </c>
      <c r="J329" s="7">
        <v>5850.6725001430004</v>
      </c>
      <c r="K329" s="7">
        <v>4.2940325000000001E-2</v>
      </c>
      <c r="L329" s="7">
        <v>3.0671660999999999E-2</v>
      </c>
      <c r="M329" s="7">
        <v>95.375866666999997</v>
      </c>
      <c r="N329" s="7">
        <v>6.9999999999999999E-4</v>
      </c>
      <c r="O329" s="7">
        <v>5.0000000000000001E-4</v>
      </c>
      <c r="P329" s="7">
        <v>1</v>
      </c>
      <c r="Q329" s="7">
        <v>28</v>
      </c>
      <c r="R329" s="7">
        <v>265</v>
      </c>
      <c r="S329" s="189">
        <v>45625.593981481485</v>
      </c>
    </row>
    <row r="330" spans="1:19">
      <c r="A330" s="7">
        <v>2002</v>
      </c>
      <c r="B330" s="123" t="s">
        <v>588</v>
      </c>
      <c r="C330" s="123" t="s">
        <v>588</v>
      </c>
      <c r="D330" s="123" t="s">
        <v>589</v>
      </c>
      <c r="E330" s="123" t="s">
        <v>531</v>
      </c>
      <c r="F330" s="7">
        <v>36436.439239200001</v>
      </c>
      <c r="G330" s="123" t="s">
        <v>532</v>
      </c>
      <c r="H330" s="7">
        <v>2845.2768346090002</v>
      </c>
      <c r="I330" s="7">
        <v>78.088773052999997</v>
      </c>
      <c r="J330" s="7">
        <v>2841.5639614510001</v>
      </c>
      <c r="K330" s="7">
        <v>2.9149151000000002E-2</v>
      </c>
      <c r="L330" s="7">
        <v>1.0930932000000001E-2</v>
      </c>
      <c r="M330" s="7">
        <v>77.986873052999997</v>
      </c>
      <c r="N330" s="7">
        <v>8.0000000000000004E-4</v>
      </c>
      <c r="O330" s="7">
        <v>2.9999999999999997E-4</v>
      </c>
      <c r="P330" s="7">
        <v>1</v>
      </c>
      <c r="Q330" s="7">
        <v>28</v>
      </c>
      <c r="R330" s="7">
        <v>265</v>
      </c>
      <c r="S330" s="189">
        <v>45625.593981481485</v>
      </c>
    </row>
    <row r="331" spans="1:19">
      <c r="A331" s="7">
        <v>2002</v>
      </c>
      <c r="B331" s="123" t="s">
        <v>588</v>
      </c>
      <c r="C331" s="123" t="s">
        <v>588</v>
      </c>
      <c r="D331" s="123" t="s">
        <v>589</v>
      </c>
      <c r="E331" s="123" t="s">
        <v>533</v>
      </c>
      <c r="F331" s="7">
        <v>822.8569248</v>
      </c>
      <c r="G331" s="123" t="s">
        <v>532</v>
      </c>
      <c r="H331" s="7">
        <v>64.279997363999996</v>
      </c>
      <c r="I331" s="7">
        <v>78.118073053000003</v>
      </c>
      <c r="J331" s="7">
        <v>64.172038534999999</v>
      </c>
      <c r="K331" s="7">
        <v>7.4057099999999998E-4</v>
      </c>
      <c r="L331" s="7">
        <v>3.29143E-4</v>
      </c>
      <c r="M331" s="7">
        <v>77.986873052999997</v>
      </c>
      <c r="N331" s="7">
        <v>8.9999999999999998E-4</v>
      </c>
      <c r="O331" s="7">
        <v>4.0000000000000002E-4</v>
      </c>
      <c r="P331" s="7">
        <v>1</v>
      </c>
      <c r="Q331" s="7">
        <v>28</v>
      </c>
      <c r="R331" s="7">
        <v>265</v>
      </c>
      <c r="S331" s="189">
        <v>45625.593981481485</v>
      </c>
    </row>
    <row r="332" spans="1:19">
      <c r="A332" s="7">
        <v>2002</v>
      </c>
      <c r="B332" s="123" t="s">
        <v>588</v>
      </c>
      <c r="C332" s="123" t="s">
        <v>588</v>
      </c>
      <c r="D332" s="123" t="s">
        <v>589</v>
      </c>
      <c r="E332" s="123" t="s">
        <v>590</v>
      </c>
      <c r="F332" s="7">
        <v>802.84569552000005</v>
      </c>
      <c r="G332" s="123" t="s">
        <v>532</v>
      </c>
      <c r="H332" s="7">
        <v>4.3755090000000003E-2</v>
      </c>
      <c r="I332" s="7">
        <v>5.45E-2</v>
      </c>
      <c r="J332" s="7">
        <v>0</v>
      </c>
      <c r="K332" s="7">
        <v>8.0284599999999996E-4</v>
      </c>
      <c r="L332" s="7">
        <v>8.0284569549999996E-5</v>
      </c>
      <c r="M332" s="7">
        <v>0</v>
      </c>
      <c r="N332" s="7">
        <v>1E-3</v>
      </c>
      <c r="O332" s="7">
        <v>1E-4</v>
      </c>
      <c r="P332" s="7"/>
      <c r="Q332" s="7">
        <v>28</v>
      </c>
      <c r="R332" s="7">
        <v>265</v>
      </c>
      <c r="S332" s="189">
        <v>45625.593981481485</v>
      </c>
    </row>
    <row r="333" spans="1:19">
      <c r="A333" s="7">
        <v>2002</v>
      </c>
      <c r="B333" s="123" t="s">
        <v>588</v>
      </c>
      <c r="C333" s="123" t="s">
        <v>588</v>
      </c>
      <c r="D333" s="123" t="s">
        <v>589</v>
      </c>
      <c r="E333" s="123" t="s">
        <v>534</v>
      </c>
      <c r="F333" s="7">
        <v>22529.087063999999</v>
      </c>
      <c r="G333" s="123" t="s">
        <v>532</v>
      </c>
      <c r="H333" s="7">
        <v>2486.362616245</v>
      </c>
      <c r="I333" s="7">
        <v>110.362333333</v>
      </c>
      <c r="J333" s="7">
        <v>2442.6787164279999</v>
      </c>
      <c r="K333" s="7">
        <v>6.7587260999999996E-2</v>
      </c>
      <c r="L333" s="7">
        <v>0.15770360899999999</v>
      </c>
      <c r="M333" s="7">
        <v>108.423333333</v>
      </c>
      <c r="N333" s="7">
        <v>3.0000000000000001E-3</v>
      </c>
      <c r="O333" s="7">
        <v>7.0000000000000001E-3</v>
      </c>
      <c r="P333" s="7">
        <v>1</v>
      </c>
      <c r="Q333" s="7">
        <v>28</v>
      </c>
      <c r="R333" s="7">
        <v>265</v>
      </c>
      <c r="S333" s="189">
        <v>45625.593981481485</v>
      </c>
    </row>
    <row r="334" spans="1:19">
      <c r="A334" s="7">
        <v>2002</v>
      </c>
      <c r="B334" s="123" t="s">
        <v>588</v>
      </c>
      <c r="C334" s="123" t="s">
        <v>588</v>
      </c>
      <c r="D334" s="123" t="s">
        <v>589</v>
      </c>
      <c r="E334" s="123" t="s">
        <v>535</v>
      </c>
      <c r="F334" s="7">
        <v>82475.656431822994</v>
      </c>
      <c r="G334" s="123" t="s">
        <v>532</v>
      </c>
      <c r="H334" s="7">
        <v>4737.8177799550003</v>
      </c>
      <c r="I334" s="7">
        <v>57.445044815999999</v>
      </c>
      <c r="J334" s="7">
        <v>4699.7465055969997</v>
      </c>
      <c r="K334" s="7">
        <v>0.28296573000000003</v>
      </c>
      <c r="L334" s="7">
        <v>0.11376691999999999</v>
      </c>
      <c r="M334" s="7">
        <v>56.983438616000001</v>
      </c>
      <c r="N334" s="7">
        <v>3.4309000000000002E-3</v>
      </c>
      <c r="O334" s="7">
        <v>1.3794E-3</v>
      </c>
      <c r="P334" s="7">
        <v>1</v>
      </c>
      <c r="Q334" s="7">
        <v>28</v>
      </c>
      <c r="R334" s="7">
        <v>265</v>
      </c>
      <c r="S334" s="189">
        <v>45625.593981481485</v>
      </c>
    </row>
    <row r="335" spans="1:19">
      <c r="A335" s="7">
        <v>2002</v>
      </c>
      <c r="B335" s="123" t="s">
        <v>588</v>
      </c>
      <c r="C335" s="123" t="s">
        <v>588</v>
      </c>
      <c r="D335" s="123" t="s">
        <v>589</v>
      </c>
      <c r="E335" s="123" t="s">
        <v>131</v>
      </c>
      <c r="F335" s="7">
        <v>0</v>
      </c>
      <c r="G335" s="123" t="s">
        <v>532</v>
      </c>
      <c r="H335" s="7">
        <v>0</v>
      </c>
      <c r="I335" s="7"/>
      <c r="J335" s="7">
        <v>0</v>
      </c>
      <c r="K335" s="7">
        <v>0</v>
      </c>
      <c r="L335" s="7">
        <v>0</v>
      </c>
      <c r="M335" s="7"/>
      <c r="N335" s="7"/>
      <c r="O335" s="7"/>
      <c r="P335" s="7"/>
      <c r="Q335" s="7">
        <v>28</v>
      </c>
      <c r="R335" s="7">
        <v>265</v>
      </c>
      <c r="S335" s="189">
        <v>45625.593981481485</v>
      </c>
    </row>
    <row r="336" spans="1:19">
      <c r="A336" s="7">
        <v>2002</v>
      </c>
      <c r="B336" s="123" t="s">
        <v>588</v>
      </c>
      <c r="C336" s="123" t="s">
        <v>588</v>
      </c>
      <c r="D336" s="123" t="s">
        <v>589</v>
      </c>
      <c r="E336" s="123" t="s">
        <v>570</v>
      </c>
      <c r="F336" s="7">
        <v>0</v>
      </c>
      <c r="G336" s="123" t="s">
        <v>532</v>
      </c>
      <c r="H336" s="7">
        <v>0</v>
      </c>
      <c r="I336" s="7"/>
      <c r="J336" s="7">
        <v>0</v>
      </c>
      <c r="K336" s="7">
        <v>0</v>
      </c>
      <c r="L336" s="7">
        <v>0</v>
      </c>
      <c r="M336" s="7"/>
      <c r="N336" s="7"/>
      <c r="O336" s="7"/>
      <c r="P336" s="7">
        <v>1</v>
      </c>
      <c r="Q336" s="7">
        <v>28</v>
      </c>
      <c r="R336" s="7">
        <v>265</v>
      </c>
      <c r="S336" s="189">
        <v>45625.593981481485</v>
      </c>
    </row>
    <row r="337" spans="1:19">
      <c r="A337" s="7">
        <v>2002</v>
      </c>
      <c r="B337" s="123" t="s">
        <v>588</v>
      </c>
      <c r="C337" s="123" t="s">
        <v>588</v>
      </c>
      <c r="D337" s="123" t="s">
        <v>591</v>
      </c>
      <c r="E337" s="123" t="s">
        <v>27</v>
      </c>
      <c r="F337" s="7">
        <v>7.99846272</v>
      </c>
      <c r="G337" s="123" t="s">
        <v>532</v>
      </c>
      <c r="H337" s="7">
        <v>1.230484E-3</v>
      </c>
      <c r="I337" s="7">
        <v>0.15384009200000001</v>
      </c>
      <c r="J337" s="7">
        <v>0</v>
      </c>
      <c r="K337" s="7">
        <v>3.6375892190000003E-5</v>
      </c>
      <c r="L337" s="7">
        <v>7.9984627199999998E-7</v>
      </c>
      <c r="M337" s="7">
        <v>0</v>
      </c>
      <c r="N337" s="7">
        <v>4.5478599999999999E-3</v>
      </c>
      <c r="O337" s="7">
        <v>1E-4</v>
      </c>
      <c r="P337" s="7"/>
      <c r="Q337" s="7">
        <v>28</v>
      </c>
      <c r="R337" s="7">
        <v>265</v>
      </c>
      <c r="S337" s="189">
        <v>45625.593981481485</v>
      </c>
    </row>
    <row r="338" spans="1:19">
      <c r="A338" s="7">
        <v>2002</v>
      </c>
      <c r="B338" s="123" t="s">
        <v>588</v>
      </c>
      <c r="C338" s="123" t="s">
        <v>588</v>
      </c>
      <c r="D338" s="123" t="s">
        <v>591</v>
      </c>
      <c r="E338" s="123" t="s">
        <v>33</v>
      </c>
      <c r="F338" s="7">
        <v>0</v>
      </c>
      <c r="G338" s="123" t="s">
        <v>532</v>
      </c>
      <c r="H338" s="7">
        <v>0</v>
      </c>
      <c r="I338" s="7"/>
      <c r="J338" s="7">
        <v>0</v>
      </c>
      <c r="K338" s="7">
        <v>0</v>
      </c>
      <c r="L338" s="7">
        <v>0</v>
      </c>
      <c r="M338" s="7"/>
      <c r="N338" s="7"/>
      <c r="O338" s="7"/>
      <c r="P338" s="7"/>
      <c r="Q338" s="7">
        <v>28</v>
      </c>
      <c r="R338" s="7">
        <v>265</v>
      </c>
      <c r="S338" s="189">
        <v>45625.593981481485</v>
      </c>
    </row>
    <row r="339" spans="1:19">
      <c r="A339" s="7">
        <v>2002</v>
      </c>
      <c r="B339" s="123" t="s">
        <v>588</v>
      </c>
      <c r="C339" s="123" t="s">
        <v>588</v>
      </c>
      <c r="D339" s="123" t="s">
        <v>591</v>
      </c>
      <c r="E339" s="123" t="s">
        <v>540</v>
      </c>
      <c r="F339" s="7">
        <v>135.15890491499999</v>
      </c>
      <c r="G339" s="123" t="s">
        <v>532</v>
      </c>
      <c r="H339" s="7">
        <v>12.877602563</v>
      </c>
      <c r="I339" s="7">
        <v>95.277500000000003</v>
      </c>
      <c r="J339" s="7">
        <v>12.786032405</v>
      </c>
      <c r="K339" s="7">
        <v>1.351589E-3</v>
      </c>
      <c r="L339" s="7">
        <v>2.02738E-4</v>
      </c>
      <c r="M339" s="7">
        <v>94.6</v>
      </c>
      <c r="N339" s="7">
        <v>0.01</v>
      </c>
      <c r="O339" s="7">
        <v>1.5E-3</v>
      </c>
      <c r="P339" s="7">
        <v>1</v>
      </c>
      <c r="Q339" s="7">
        <v>28</v>
      </c>
      <c r="R339" s="7">
        <v>265</v>
      </c>
      <c r="S339" s="189">
        <v>45625.593981481485</v>
      </c>
    </row>
    <row r="340" spans="1:19">
      <c r="A340" s="7">
        <v>2002</v>
      </c>
      <c r="B340" s="123" t="s">
        <v>588</v>
      </c>
      <c r="C340" s="123" t="s">
        <v>588</v>
      </c>
      <c r="D340" s="123" t="s">
        <v>591</v>
      </c>
      <c r="E340" s="123" t="s">
        <v>531</v>
      </c>
      <c r="F340" s="7">
        <v>0</v>
      </c>
      <c r="G340" s="123" t="s">
        <v>532</v>
      </c>
      <c r="H340" s="7">
        <v>0</v>
      </c>
      <c r="I340" s="7"/>
      <c r="J340" s="7">
        <v>0</v>
      </c>
      <c r="K340" s="7">
        <v>0</v>
      </c>
      <c r="L340" s="7">
        <v>0</v>
      </c>
      <c r="M340" s="7"/>
      <c r="N340" s="7"/>
      <c r="O340" s="7"/>
      <c r="P340" s="7">
        <v>1</v>
      </c>
      <c r="Q340" s="7">
        <v>28</v>
      </c>
      <c r="R340" s="7">
        <v>265</v>
      </c>
      <c r="S340" s="189">
        <v>45625.593981481485</v>
      </c>
    </row>
    <row r="341" spans="1:19">
      <c r="A341" s="7">
        <v>2002</v>
      </c>
      <c r="B341" s="123" t="s">
        <v>588</v>
      </c>
      <c r="C341" s="123" t="s">
        <v>588</v>
      </c>
      <c r="D341" s="123" t="s">
        <v>591</v>
      </c>
      <c r="E341" s="123" t="s">
        <v>533</v>
      </c>
      <c r="F341" s="7">
        <v>0</v>
      </c>
      <c r="G341" s="123" t="s">
        <v>532</v>
      </c>
      <c r="H341" s="7">
        <v>0</v>
      </c>
      <c r="I341" s="7"/>
      <c r="J341" s="7">
        <v>0</v>
      </c>
      <c r="K341" s="7">
        <v>0</v>
      </c>
      <c r="L341" s="7">
        <v>0</v>
      </c>
      <c r="M341" s="7"/>
      <c r="N341" s="7"/>
      <c r="O341" s="7"/>
      <c r="P341" s="7">
        <v>1</v>
      </c>
      <c r="Q341" s="7">
        <v>28</v>
      </c>
      <c r="R341" s="7">
        <v>265</v>
      </c>
      <c r="S341" s="189">
        <v>45625.593981481485</v>
      </c>
    </row>
    <row r="342" spans="1:19">
      <c r="A342" s="7">
        <v>2002</v>
      </c>
      <c r="B342" s="123" t="s">
        <v>588</v>
      </c>
      <c r="C342" s="123" t="s">
        <v>588</v>
      </c>
      <c r="D342" s="123" t="s">
        <v>591</v>
      </c>
      <c r="E342" s="123" t="s">
        <v>163</v>
      </c>
      <c r="F342" s="7">
        <v>7.99846272</v>
      </c>
      <c r="G342" s="123" t="s">
        <v>532</v>
      </c>
      <c r="H342" s="7">
        <v>0.51072914700000005</v>
      </c>
      <c r="I342" s="7">
        <v>63.853413465000003</v>
      </c>
      <c r="J342" s="7">
        <v>0.50942209100000002</v>
      </c>
      <c r="K342" s="7">
        <v>3.9110616020000001E-5</v>
      </c>
      <c r="L342" s="7">
        <v>7.9984627199999998E-7</v>
      </c>
      <c r="M342" s="7">
        <v>63.69</v>
      </c>
      <c r="N342" s="7">
        <v>4.8897669999999997E-3</v>
      </c>
      <c r="O342" s="7">
        <v>1E-4</v>
      </c>
      <c r="P342" s="7">
        <v>1</v>
      </c>
      <c r="Q342" s="7">
        <v>28</v>
      </c>
      <c r="R342" s="7">
        <v>265</v>
      </c>
      <c r="S342" s="189">
        <v>45625.593981481485</v>
      </c>
    </row>
    <row r="343" spans="1:19">
      <c r="A343" s="7">
        <v>2002</v>
      </c>
      <c r="B343" s="123" t="s">
        <v>588</v>
      </c>
      <c r="C343" s="123" t="s">
        <v>588</v>
      </c>
      <c r="D343" s="123" t="s">
        <v>591</v>
      </c>
      <c r="E343" s="123" t="s">
        <v>534</v>
      </c>
      <c r="F343" s="7">
        <v>661.93308000000002</v>
      </c>
      <c r="G343" s="123" t="s">
        <v>532</v>
      </c>
      <c r="H343" s="7">
        <v>76.366959898000005</v>
      </c>
      <c r="I343" s="7">
        <v>115.369607903</v>
      </c>
      <c r="J343" s="7">
        <v>76.066773245999997</v>
      </c>
      <c r="K343" s="7">
        <v>1.3238659999999999E-3</v>
      </c>
      <c r="L343" s="7">
        <v>9.928999999999999E-4</v>
      </c>
      <c r="M343" s="7">
        <v>114.916107903</v>
      </c>
      <c r="N343" s="7">
        <v>2E-3</v>
      </c>
      <c r="O343" s="7">
        <v>1.5E-3</v>
      </c>
      <c r="P343" s="7">
        <v>1</v>
      </c>
      <c r="Q343" s="7">
        <v>28</v>
      </c>
      <c r="R343" s="7">
        <v>265</v>
      </c>
      <c r="S343" s="189">
        <v>45625.593981481485</v>
      </c>
    </row>
    <row r="344" spans="1:19">
      <c r="A344" s="7">
        <v>2002</v>
      </c>
      <c r="B344" s="123" t="s">
        <v>588</v>
      </c>
      <c r="C344" s="123" t="s">
        <v>588</v>
      </c>
      <c r="D344" s="123" t="s">
        <v>591</v>
      </c>
      <c r="E344" s="123" t="s">
        <v>535</v>
      </c>
      <c r="F344" s="7">
        <v>4138.4825963399999</v>
      </c>
      <c r="G344" s="123" t="s">
        <v>532</v>
      </c>
      <c r="H344" s="7">
        <v>236.07999072000001</v>
      </c>
      <c r="I344" s="7">
        <v>57.045060653</v>
      </c>
      <c r="J344" s="7">
        <v>235.82496899200001</v>
      </c>
      <c r="K344" s="7">
        <v>5.1911409999999998E-3</v>
      </c>
      <c r="L344" s="7">
        <v>4.1384800000000003E-4</v>
      </c>
      <c r="M344" s="7">
        <v>56.983438616000001</v>
      </c>
      <c r="N344" s="7">
        <v>1.2543579999999999E-3</v>
      </c>
      <c r="O344" s="7">
        <v>1E-4</v>
      </c>
      <c r="P344" s="7">
        <v>1</v>
      </c>
      <c r="Q344" s="7">
        <v>28</v>
      </c>
      <c r="R344" s="7">
        <v>265</v>
      </c>
      <c r="S344" s="189">
        <v>45625.593981481485</v>
      </c>
    </row>
    <row r="345" spans="1:19">
      <c r="A345" s="7">
        <v>2002</v>
      </c>
      <c r="B345" s="123" t="s">
        <v>588</v>
      </c>
      <c r="C345" s="123" t="s">
        <v>588</v>
      </c>
      <c r="D345" s="123" t="s">
        <v>591</v>
      </c>
      <c r="E345" s="123" t="s">
        <v>536</v>
      </c>
      <c r="F345" s="7">
        <v>327.93697151999999</v>
      </c>
      <c r="G345" s="123" t="s">
        <v>532</v>
      </c>
      <c r="H345" s="7">
        <v>18.907042124</v>
      </c>
      <c r="I345" s="7">
        <v>57.654499999999999</v>
      </c>
      <c r="J345" s="7">
        <v>18.889169559999999</v>
      </c>
      <c r="K345" s="7">
        <v>3.2793699999999999E-4</v>
      </c>
      <c r="L345" s="7">
        <v>3.2793697150000003E-5</v>
      </c>
      <c r="M345" s="7">
        <v>57.6</v>
      </c>
      <c r="N345" s="7">
        <v>1E-3</v>
      </c>
      <c r="O345" s="7">
        <v>1E-4</v>
      </c>
      <c r="P345" s="7">
        <v>1</v>
      </c>
      <c r="Q345" s="7">
        <v>28</v>
      </c>
      <c r="R345" s="7">
        <v>265</v>
      </c>
      <c r="S345" s="189">
        <v>45625.593981481485</v>
      </c>
    </row>
    <row r="346" spans="1:19">
      <c r="A346" s="7">
        <v>2002</v>
      </c>
      <c r="B346" s="123" t="s">
        <v>530</v>
      </c>
      <c r="C346" s="123" t="s">
        <v>530</v>
      </c>
      <c r="D346" s="123" t="s">
        <v>530</v>
      </c>
      <c r="E346" s="123" t="s">
        <v>531</v>
      </c>
      <c r="F346" s="7">
        <v>907.18745039999999</v>
      </c>
      <c r="G346" s="123" t="s">
        <v>532</v>
      </c>
      <c r="H346" s="7">
        <v>69.175764654999995</v>
      </c>
      <c r="I346" s="7">
        <v>76.253</v>
      </c>
      <c r="J346" s="7">
        <v>68.955318105000003</v>
      </c>
      <c r="K346" s="7">
        <v>2.7215619999999999E-3</v>
      </c>
      <c r="L346" s="7">
        <v>5.4431200000000003E-4</v>
      </c>
      <c r="M346" s="7">
        <v>76.010000000000005</v>
      </c>
      <c r="N346" s="7">
        <v>3.0000000000000001E-3</v>
      </c>
      <c r="O346" s="7">
        <v>5.9999999999999995E-4</v>
      </c>
      <c r="P346" s="7">
        <v>1</v>
      </c>
      <c r="Q346" s="7">
        <v>28</v>
      </c>
      <c r="R346" s="7">
        <v>265</v>
      </c>
      <c r="S346" s="189">
        <v>45625.593981481485</v>
      </c>
    </row>
    <row r="347" spans="1:19">
      <c r="A347" s="7">
        <v>2002</v>
      </c>
      <c r="B347" s="123" t="s">
        <v>530</v>
      </c>
      <c r="C347" s="123" t="s">
        <v>530</v>
      </c>
      <c r="D347" s="123" t="s">
        <v>530</v>
      </c>
      <c r="E347" s="123" t="s">
        <v>533</v>
      </c>
      <c r="F347" s="7">
        <v>303.15781440000001</v>
      </c>
      <c r="G347" s="123" t="s">
        <v>532</v>
      </c>
      <c r="H347" s="7">
        <v>22.178722543999999</v>
      </c>
      <c r="I347" s="7">
        <v>73.159000000000006</v>
      </c>
      <c r="J347" s="7">
        <v>22.105055194999998</v>
      </c>
      <c r="K347" s="7">
        <v>9.0947300000000005E-4</v>
      </c>
      <c r="L347" s="7">
        <v>1.8189500000000001E-4</v>
      </c>
      <c r="M347" s="7">
        <v>72.915999999999997</v>
      </c>
      <c r="N347" s="7">
        <v>3.0000000000000001E-3</v>
      </c>
      <c r="O347" s="7">
        <v>5.9999999999999995E-4</v>
      </c>
      <c r="P347" s="7">
        <v>1</v>
      </c>
      <c r="Q347" s="7">
        <v>28</v>
      </c>
      <c r="R347" s="7">
        <v>265</v>
      </c>
      <c r="S347" s="189">
        <v>45625.593981481485</v>
      </c>
    </row>
    <row r="348" spans="1:19">
      <c r="A348" s="7">
        <v>2002</v>
      </c>
      <c r="B348" s="123" t="s">
        <v>530</v>
      </c>
      <c r="C348" s="123" t="s">
        <v>530</v>
      </c>
      <c r="D348" s="123" t="s">
        <v>530</v>
      </c>
      <c r="E348" s="123" t="s">
        <v>163</v>
      </c>
      <c r="F348" s="7">
        <v>141.46778520000001</v>
      </c>
      <c r="G348" s="123" t="s">
        <v>532</v>
      </c>
      <c r="H348" s="7">
        <v>9.0177932340000009</v>
      </c>
      <c r="I348" s="7">
        <v>63.744500000000002</v>
      </c>
      <c r="J348" s="7">
        <v>9.0100832390000001</v>
      </c>
      <c r="K348" s="7">
        <v>1.4146800000000001E-4</v>
      </c>
      <c r="L348" s="7">
        <v>1.4146778520000001E-5</v>
      </c>
      <c r="M348" s="7">
        <v>63.69</v>
      </c>
      <c r="N348" s="7">
        <v>1E-3</v>
      </c>
      <c r="O348" s="7">
        <v>1E-4</v>
      </c>
      <c r="P348" s="7">
        <v>1</v>
      </c>
      <c r="Q348" s="7">
        <v>28</v>
      </c>
      <c r="R348" s="7">
        <v>265</v>
      </c>
      <c r="S348" s="189">
        <v>45625.593981481485</v>
      </c>
    </row>
    <row r="349" spans="1:19">
      <c r="A349" s="7">
        <v>2002</v>
      </c>
      <c r="B349" s="123" t="s">
        <v>530</v>
      </c>
      <c r="C349" s="123" t="s">
        <v>530</v>
      </c>
      <c r="D349" s="123" t="s">
        <v>530</v>
      </c>
      <c r="E349" s="123" t="s">
        <v>534</v>
      </c>
      <c r="F349" s="7">
        <v>599.63349600000004</v>
      </c>
      <c r="G349" s="123" t="s">
        <v>532</v>
      </c>
      <c r="H349" s="7">
        <v>69.179481319000004</v>
      </c>
      <c r="I349" s="7">
        <v>115.369607903</v>
      </c>
      <c r="J349" s="7">
        <v>68.907547528999999</v>
      </c>
      <c r="K349" s="7">
        <v>1.199267E-3</v>
      </c>
      <c r="L349" s="7">
        <v>8.9944999999999999E-4</v>
      </c>
      <c r="M349" s="7">
        <v>114.916107903</v>
      </c>
      <c r="N349" s="7">
        <v>2E-3</v>
      </c>
      <c r="O349" s="7">
        <v>1.5E-3</v>
      </c>
      <c r="P349" s="7">
        <v>1</v>
      </c>
      <c r="Q349" s="7">
        <v>28</v>
      </c>
      <c r="R349" s="7">
        <v>265</v>
      </c>
      <c r="S349" s="189">
        <v>45625.593981481485</v>
      </c>
    </row>
    <row r="350" spans="1:19">
      <c r="A350" s="7">
        <v>2002</v>
      </c>
      <c r="B350" s="123" t="s">
        <v>530</v>
      </c>
      <c r="C350" s="123" t="s">
        <v>530</v>
      </c>
      <c r="D350" s="123" t="s">
        <v>530</v>
      </c>
      <c r="E350" s="123" t="s">
        <v>535</v>
      </c>
      <c r="F350" s="7">
        <v>1979.5095443380001</v>
      </c>
      <c r="G350" s="123" t="s">
        <v>532</v>
      </c>
      <c r="H350" s="7">
        <v>107.15919869</v>
      </c>
      <c r="I350" s="7">
        <v>54.134216729000002</v>
      </c>
      <c r="J350" s="7">
        <v>107.056807607</v>
      </c>
      <c r="K350" s="7">
        <v>1.8787350000000001E-3</v>
      </c>
      <c r="L350" s="7">
        <v>1.8787400000000001E-4</v>
      </c>
      <c r="M350" s="7">
        <v>54.082491247999997</v>
      </c>
      <c r="N350" s="7">
        <v>9.49091E-4</v>
      </c>
      <c r="O350" s="7">
        <v>9.4909139499999994E-5</v>
      </c>
      <c r="P350" s="7">
        <v>1</v>
      </c>
      <c r="Q350" s="7">
        <v>28</v>
      </c>
      <c r="R350" s="7">
        <v>265</v>
      </c>
      <c r="S350" s="189">
        <v>45625.593981481485</v>
      </c>
    </row>
    <row r="351" spans="1:19">
      <c r="A351" s="7">
        <v>2002</v>
      </c>
      <c r="B351" s="123" t="s">
        <v>530</v>
      </c>
      <c r="C351" s="123" t="s">
        <v>530</v>
      </c>
      <c r="D351" s="123" t="s">
        <v>530</v>
      </c>
      <c r="E351" s="123" t="s">
        <v>536</v>
      </c>
      <c r="F351" s="7">
        <v>3821.7847276799998</v>
      </c>
      <c r="G351" s="123" t="s">
        <v>532</v>
      </c>
      <c r="H351" s="7">
        <v>272.89262758799998</v>
      </c>
      <c r="I351" s="7">
        <v>71.404499999999999</v>
      </c>
      <c r="J351" s="7">
        <v>272.68434031999999</v>
      </c>
      <c r="K351" s="7">
        <v>3.8217849999999999E-3</v>
      </c>
      <c r="L351" s="7">
        <v>3.82178E-4</v>
      </c>
      <c r="M351" s="7">
        <v>71.349999999999994</v>
      </c>
      <c r="N351" s="7">
        <v>1E-3</v>
      </c>
      <c r="O351" s="7">
        <v>1E-4</v>
      </c>
      <c r="P351" s="7">
        <v>1</v>
      </c>
      <c r="Q351" s="7">
        <v>28</v>
      </c>
      <c r="R351" s="7">
        <v>265</v>
      </c>
      <c r="S351" s="189">
        <v>45625.593981481485</v>
      </c>
    </row>
    <row r="352" spans="1:19">
      <c r="A352" s="7">
        <v>2002</v>
      </c>
      <c r="B352" s="123" t="s">
        <v>537</v>
      </c>
      <c r="C352" s="123" t="s">
        <v>538</v>
      </c>
      <c r="D352" s="123" t="s">
        <v>539</v>
      </c>
      <c r="E352" s="123" t="s">
        <v>540</v>
      </c>
      <c r="F352" s="7">
        <v>0</v>
      </c>
      <c r="G352" s="123" t="s">
        <v>532</v>
      </c>
      <c r="H352" s="7">
        <v>0</v>
      </c>
      <c r="I352" s="7"/>
      <c r="J352" s="7">
        <v>0</v>
      </c>
      <c r="K352" s="7">
        <v>0</v>
      </c>
      <c r="L352" s="7">
        <v>0</v>
      </c>
      <c r="M352" s="7"/>
      <c r="N352" s="7"/>
      <c r="O352" s="7"/>
      <c r="P352" s="7">
        <v>1</v>
      </c>
      <c r="Q352" s="7">
        <v>28</v>
      </c>
      <c r="R352" s="7">
        <v>265</v>
      </c>
      <c r="S352" s="189">
        <v>45625.593981481485</v>
      </c>
    </row>
    <row r="353" spans="1:19">
      <c r="A353" s="7">
        <v>2002</v>
      </c>
      <c r="B353" s="123" t="s">
        <v>537</v>
      </c>
      <c r="C353" s="123" t="s">
        <v>538</v>
      </c>
      <c r="D353" s="123" t="s">
        <v>539</v>
      </c>
      <c r="E353" s="123" t="s">
        <v>531</v>
      </c>
      <c r="F353" s="7">
        <v>385.54905318700003</v>
      </c>
      <c r="G353" s="123" t="s">
        <v>532</v>
      </c>
      <c r="H353" s="7">
        <v>29.399271953</v>
      </c>
      <c r="I353" s="7">
        <v>76.253</v>
      </c>
      <c r="J353" s="7">
        <v>29.305583533</v>
      </c>
      <c r="K353" s="7">
        <v>1.156647E-3</v>
      </c>
      <c r="L353" s="7">
        <v>2.3132900000000001E-4</v>
      </c>
      <c r="M353" s="7">
        <v>76.010000000000005</v>
      </c>
      <c r="N353" s="7">
        <v>3.0000000000000001E-3</v>
      </c>
      <c r="O353" s="7">
        <v>5.9999999999999995E-4</v>
      </c>
      <c r="P353" s="7">
        <v>1</v>
      </c>
      <c r="Q353" s="7">
        <v>28</v>
      </c>
      <c r="R353" s="7">
        <v>265</v>
      </c>
      <c r="S353" s="189">
        <v>45625.593981481485</v>
      </c>
    </row>
    <row r="354" spans="1:19">
      <c r="A354" s="7">
        <v>2002</v>
      </c>
      <c r="B354" s="123" t="s">
        <v>537</v>
      </c>
      <c r="C354" s="123" t="s">
        <v>538</v>
      </c>
      <c r="D354" s="123" t="s">
        <v>539</v>
      </c>
      <c r="E354" s="123" t="s">
        <v>533</v>
      </c>
      <c r="F354" s="7">
        <v>1255.375718451</v>
      </c>
      <c r="G354" s="123" t="s">
        <v>532</v>
      </c>
      <c r="H354" s="7">
        <v>92.319911876999996</v>
      </c>
      <c r="I354" s="7">
        <v>73.539666667000006</v>
      </c>
      <c r="J354" s="7">
        <v>92.014855577000006</v>
      </c>
      <c r="K354" s="7">
        <v>3.7661270000000002E-3</v>
      </c>
      <c r="L354" s="7">
        <v>7.5322500000000005E-4</v>
      </c>
      <c r="M354" s="7">
        <v>73.296666666999997</v>
      </c>
      <c r="N354" s="7">
        <v>3.0000000000000001E-3</v>
      </c>
      <c r="O354" s="7">
        <v>5.9999999999999995E-4</v>
      </c>
      <c r="P354" s="7">
        <v>1</v>
      </c>
      <c r="Q354" s="7">
        <v>28</v>
      </c>
      <c r="R354" s="7">
        <v>265</v>
      </c>
      <c r="S354" s="189">
        <v>45625.593981481485</v>
      </c>
    </row>
    <row r="355" spans="1:19">
      <c r="A355" s="7">
        <v>2002</v>
      </c>
      <c r="B355" s="123" t="s">
        <v>537</v>
      </c>
      <c r="C355" s="123" t="s">
        <v>538</v>
      </c>
      <c r="D355" s="123" t="s">
        <v>539</v>
      </c>
      <c r="E355" s="123" t="s">
        <v>160</v>
      </c>
      <c r="F355" s="7">
        <v>32.638439513000002</v>
      </c>
      <c r="G355" s="123" t="s">
        <v>532</v>
      </c>
      <c r="H355" s="7">
        <v>2.3379893379999999</v>
      </c>
      <c r="I355" s="7">
        <v>71.632999999999996</v>
      </c>
      <c r="J355" s="7">
        <v>2.3300581970000001</v>
      </c>
      <c r="K355" s="7">
        <v>9.7915318540000001E-5</v>
      </c>
      <c r="L355" s="7">
        <v>1.9583063709999999E-5</v>
      </c>
      <c r="M355" s="7">
        <v>71.39</v>
      </c>
      <c r="N355" s="7">
        <v>3.0000000000000001E-3</v>
      </c>
      <c r="O355" s="7">
        <v>5.9999999999999995E-4</v>
      </c>
      <c r="P355" s="7">
        <v>1</v>
      </c>
      <c r="Q355" s="7">
        <v>28</v>
      </c>
      <c r="R355" s="7">
        <v>265</v>
      </c>
      <c r="S355" s="189">
        <v>45625.593981481485</v>
      </c>
    </row>
    <row r="356" spans="1:19">
      <c r="A356" s="7">
        <v>2002</v>
      </c>
      <c r="B356" s="123" t="s">
        <v>537</v>
      </c>
      <c r="C356" s="123" t="s">
        <v>538</v>
      </c>
      <c r="D356" s="123" t="s">
        <v>539</v>
      </c>
      <c r="E356" s="123" t="s">
        <v>163</v>
      </c>
      <c r="F356" s="7">
        <v>16.767807570999999</v>
      </c>
      <c r="G356" s="123" t="s">
        <v>532</v>
      </c>
      <c r="H356" s="7">
        <v>1.0688555099999999</v>
      </c>
      <c r="I356" s="7">
        <v>63.744500000000002</v>
      </c>
      <c r="J356" s="7">
        <v>1.0679416639999999</v>
      </c>
      <c r="K356" s="7">
        <v>1.6767807570000002E-5</v>
      </c>
      <c r="L356" s="7">
        <v>1.676780757E-6</v>
      </c>
      <c r="M356" s="7">
        <v>63.69</v>
      </c>
      <c r="N356" s="7">
        <v>1E-3</v>
      </c>
      <c r="O356" s="7">
        <v>1E-4</v>
      </c>
      <c r="P356" s="7">
        <v>1</v>
      </c>
      <c r="Q356" s="7">
        <v>28</v>
      </c>
      <c r="R356" s="7">
        <v>265</v>
      </c>
      <c r="S356" s="189">
        <v>45625.593981481485</v>
      </c>
    </row>
    <row r="357" spans="1:19">
      <c r="A357" s="7">
        <v>2002</v>
      </c>
      <c r="B357" s="123" t="s">
        <v>537</v>
      </c>
      <c r="C357" s="123" t="s">
        <v>538</v>
      </c>
      <c r="D357" s="123" t="s">
        <v>539</v>
      </c>
      <c r="E357" s="123" t="s">
        <v>535</v>
      </c>
      <c r="F357" s="7">
        <v>1406.3040590969999</v>
      </c>
      <c r="G357" s="123" t="s">
        <v>532</v>
      </c>
      <c r="H357" s="7">
        <v>80.212684597999996</v>
      </c>
      <c r="I357" s="7">
        <v>57.037938615999998</v>
      </c>
      <c r="J357" s="7">
        <v>80.136041027000005</v>
      </c>
      <c r="K357" s="7">
        <v>1.4063039999999999E-3</v>
      </c>
      <c r="L357" s="7">
        <v>1.4062999999999999E-4</v>
      </c>
      <c r="M357" s="7">
        <v>56.983438616000001</v>
      </c>
      <c r="N357" s="7">
        <v>1E-3</v>
      </c>
      <c r="O357" s="7">
        <v>1E-4</v>
      </c>
      <c r="P357" s="7">
        <v>1</v>
      </c>
      <c r="Q357" s="7">
        <v>28</v>
      </c>
      <c r="R357" s="7">
        <v>265</v>
      </c>
      <c r="S357" s="189">
        <v>45625.593981481485</v>
      </c>
    </row>
    <row r="358" spans="1:19">
      <c r="A358" s="7">
        <v>2002</v>
      </c>
      <c r="B358" s="123" t="s">
        <v>537</v>
      </c>
      <c r="C358" s="123" t="s">
        <v>538</v>
      </c>
      <c r="D358" s="123" t="s">
        <v>539</v>
      </c>
      <c r="E358" s="123" t="s">
        <v>541</v>
      </c>
      <c r="F358" s="7">
        <v>1419.5020612390001</v>
      </c>
      <c r="G358" s="123" t="s">
        <v>532</v>
      </c>
      <c r="H358" s="7">
        <v>133.278715895</v>
      </c>
      <c r="I358" s="7">
        <v>93.891174613000004</v>
      </c>
      <c r="J358" s="7">
        <v>132.933776894</v>
      </c>
      <c r="K358" s="7">
        <v>4.2585059999999996E-3</v>
      </c>
      <c r="L358" s="7">
        <v>8.5170099999999996E-4</v>
      </c>
      <c r="M358" s="7">
        <v>93.648174612999995</v>
      </c>
      <c r="N358" s="7">
        <v>3.0000000000000001E-3</v>
      </c>
      <c r="O358" s="7">
        <v>5.9999999999999995E-4</v>
      </c>
      <c r="P358" s="7">
        <v>1</v>
      </c>
      <c r="Q358" s="7">
        <v>28</v>
      </c>
      <c r="R358" s="7">
        <v>265</v>
      </c>
      <c r="S358" s="189">
        <v>45625.593981481485</v>
      </c>
    </row>
    <row r="359" spans="1:19">
      <c r="A359" s="7">
        <v>2002</v>
      </c>
      <c r="B359" s="123" t="s">
        <v>537</v>
      </c>
      <c r="C359" s="123" t="s">
        <v>538</v>
      </c>
      <c r="D359" s="123" t="s">
        <v>542</v>
      </c>
      <c r="E359" s="123" t="s">
        <v>27</v>
      </c>
      <c r="F359" s="7">
        <v>179.96541120000001</v>
      </c>
      <c r="G359" s="123" t="s">
        <v>532</v>
      </c>
      <c r="H359" s="7">
        <v>9.8081149999999992E-3</v>
      </c>
      <c r="I359" s="7">
        <v>5.45E-2</v>
      </c>
      <c r="J359" s="7">
        <v>0</v>
      </c>
      <c r="K359" s="7">
        <v>1.79965E-4</v>
      </c>
      <c r="L359" s="7">
        <v>1.799654112E-5</v>
      </c>
      <c r="M359" s="7">
        <v>0</v>
      </c>
      <c r="N359" s="7">
        <v>1E-3</v>
      </c>
      <c r="O359" s="7">
        <v>1E-4</v>
      </c>
      <c r="P359" s="7"/>
      <c r="Q359" s="7">
        <v>28</v>
      </c>
      <c r="R359" s="7">
        <v>265</v>
      </c>
      <c r="S359" s="189">
        <v>45625.593981481485</v>
      </c>
    </row>
    <row r="360" spans="1:19">
      <c r="A360" s="7">
        <v>2002</v>
      </c>
      <c r="B360" s="123" t="s">
        <v>537</v>
      </c>
      <c r="C360" s="123" t="s">
        <v>538</v>
      </c>
      <c r="D360" s="123" t="s">
        <v>542</v>
      </c>
      <c r="E360" s="123" t="s">
        <v>33</v>
      </c>
      <c r="F360" s="7">
        <v>0</v>
      </c>
      <c r="G360" s="123" t="s">
        <v>532</v>
      </c>
      <c r="H360" s="7">
        <v>0</v>
      </c>
      <c r="I360" s="7"/>
      <c r="J360" s="7">
        <v>0</v>
      </c>
      <c r="K360" s="7">
        <v>0</v>
      </c>
      <c r="L360" s="7">
        <v>0</v>
      </c>
      <c r="M360" s="7"/>
      <c r="N360" s="7"/>
      <c r="O360" s="7"/>
      <c r="P360" s="7"/>
      <c r="Q360" s="7">
        <v>28</v>
      </c>
      <c r="R360" s="7">
        <v>265</v>
      </c>
      <c r="S360" s="189">
        <v>45625.593981481485</v>
      </c>
    </row>
    <row r="361" spans="1:19">
      <c r="A361" s="7">
        <v>2002</v>
      </c>
      <c r="B361" s="123" t="s">
        <v>537</v>
      </c>
      <c r="C361" s="123" t="s">
        <v>538</v>
      </c>
      <c r="D361" s="123" t="s">
        <v>542</v>
      </c>
      <c r="E361" s="123" t="s">
        <v>540</v>
      </c>
      <c r="F361" s="7">
        <v>641.07540154799995</v>
      </c>
      <c r="G361" s="123" t="s">
        <v>532</v>
      </c>
      <c r="H361" s="7">
        <v>61.080061571000002</v>
      </c>
      <c r="I361" s="7">
        <v>95.277500000000003</v>
      </c>
      <c r="J361" s="7">
        <v>60.645732985999999</v>
      </c>
      <c r="K361" s="7">
        <v>6.4107540000000003E-3</v>
      </c>
      <c r="L361" s="7">
        <v>9.6161300000000005E-4</v>
      </c>
      <c r="M361" s="7">
        <v>94.6</v>
      </c>
      <c r="N361" s="7">
        <v>0.01</v>
      </c>
      <c r="O361" s="7">
        <v>1.5E-3</v>
      </c>
      <c r="P361" s="7">
        <v>1</v>
      </c>
      <c r="Q361" s="7">
        <v>28</v>
      </c>
      <c r="R361" s="7">
        <v>265</v>
      </c>
      <c r="S361" s="189">
        <v>45625.593981481485</v>
      </c>
    </row>
    <row r="362" spans="1:19">
      <c r="A362" s="7">
        <v>2002</v>
      </c>
      <c r="B362" s="123" t="s">
        <v>537</v>
      </c>
      <c r="C362" s="123" t="s">
        <v>538</v>
      </c>
      <c r="D362" s="123" t="s">
        <v>542</v>
      </c>
      <c r="E362" s="123" t="s">
        <v>531</v>
      </c>
      <c r="F362" s="7">
        <v>4231.7082886469998</v>
      </c>
      <c r="G362" s="123" t="s">
        <v>532</v>
      </c>
      <c r="H362" s="7">
        <v>322.68045213400001</v>
      </c>
      <c r="I362" s="7">
        <v>76.253</v>
      </c>
      <c r="J362" s="7">
        <v>321.65214701999997</v>
      </c>
      <c r="K362" s="7">
        <v>1.2695125E-2</v>
      </c>
      <c r="L362" s="7">
        <v>2.5390249999999999E-3</v>
      </c>
      <c r="M362" s="7">
        <v>76.010000000000005</v>
      </c>
      <c r="N362" s="7">
        <v>3.0000000000000001E-3</v>
      </c>
      <c r="O362" s="7">
        <v>5.9999999999999995E-4</v>
      </c>
      <c r="P362" s="7">
        <v>1</v>
      </c>
      <c r="Q362" s="7">
        <v>28</v>
      </c>
      <c r="R362" s="7">
        <v>265</v>
      </c>
      <c r="S362" s="189">
        <v>45625.593981481485</v>
      </c>
    </row>
    <row r="363" spans="1:19">
      <c r="A363" s="7">
        <v>2002</v>
      </c>
      <c r="B363" s="123" t="s">
        <v>537</v>
      </c>
      <c r="C363" s="123" t="s">
        <v>538</v>
      </c>
      <c r="D363" s="123" t="s">
        <v>542</v>
      </c>
      <c r="E363" s="123" t="s">
        <v>533</v>
      </c>
      <c r="F363" s="7">
        <v>1157.632739938</v>
      </c>
      <c r="G363" s="123" t="s">
        <v>532</v>
      </c>
      <c r="H363" s="7">
        <v>85.131925817999999</v>
      </c>
      <c r="I363" s="7">
        <v>73.539666667000006</v>
      </c>
      <c r="J363" s="7">
        <v>84.850621062000002</v>
      </c>
      <c r="K363" s="7">
        <v>3.4728979999999999E-3</v>
      </c>
      <c r="L363" s="7">
        <v>6.9457999999999998E-4</v>
      </c>
      <c r="M363" s="7">
        <v>73.296666666999997</v>
      </c>
      <c r="N363" s="7">
        <v>3.0000000000000001E-3</v>
      </c>
      <c r="O363" s="7">
        <v>5.9999999999999995E-4</v>
      </c>
      <c r="P363" s="7">
        <v>1</v>
      </c>
      <c r="Q363" s="7">
        <v>28</v>
      </c>
      <c r="R363" s="7">
        <v>265</v>
      </c>
      <c r="S363" s="189">
        <v>45625.593981481485</v>
      </c>
    </row>
    <row r="364" spans="1:19">
      <c r="A364" s="7">
        <v>2002</v>
      </c>
      <c r="B364" s="123" t="s">
        <v>537</v>
      </c>
      <c r="C364" s="123" t="s">
        <v>538</v>
      </c>
      <c r="D364" s="123" t="s">
        <v>542</v>
      </c>
      <c r="E364" s="123" t="s">
        <v>160</v>
      </c>
      <c r="F364" s="7">
        <v>358.23289896799997</v>
      </c>
      <c r="G364" s="123" t="s">
        <v>532</v>
      </c>
      <c r="H364" s="7">
        <v>25.661297252000001</v>
      </c>
      <c r="I364" s="7">
        <v>71.632999999999996</v>
      </c>
      <c r="J364" s="7">
        <v>25.574246657</v>
      </c>
      <c r="K364" s="7">
        <v>1.0746989999999999E-3</v>
      </c>
      <c r="L364" s="7">
        <v>2.1494E-4</v>
      </c>
      <c r="M364" s="7">
        <v>71.39</v>
      </c>
      <c r="N364" s="7">
        <v>3.0000000000000001E-3</v>
      </c>
      <c r="O364" s="7">
        <v>5.9999999999999995E-4</v>
      </c>
      <c r="P364" s="7">
        <v>1</v>
      </c>
      <c r="Q364" s="7">
        <v>28</v>
      </c>
      <c r="R364" s="7">
        <v>265</v>
      </c>
      <c r="S364" s="189">
        <v>45625.593981481485</v>
      </c>
    </row>
    <row r="365" spans="1:19">
      <c r="A365" s="7">
        <v>2002</v>
      </c>
      <c r="B365" s="123" t="s">
        <v>537</v>
      </c>
      <c r="C365" s="123" t="s">
        <v>538</v>
      </c>
      <c r="D365" s="123" t="s">
        <v>542</v>
      </c>
      <c r="E365" s="123" t="s">
        <v>163</v>
      </c>
      <c r="F365" s="7">
        <v>321.92185211999998</v>
      </c>
      <c r="G365" s="123" t="s">
        <v>532</v>
      </c>
      <c r="H365" s="7">
        <v>20.520747501999999</v>
      </c>
      <c r="I365" s="7">
        <v>63.744500000000002</v>
      </c>
      <c r="J365" s="7">
        <v>20.503202762000001</v>
      </c>
      <c r="K365" s="7">
        <v>3.2192199999999999E-4</v>
      </c>
      <c r="L365" s="7">
        <v>3.2192185209999999E-5</v>
      </c>
      <c r="M365" s="7">
        <v>63.69</v>
      </c>
      <c r="N365" s="7">
        <v>1E-3</v>
      </c>
      <c r="O365" s="7">
        <v>1E-4</v>
      </c>
      <c r="P365" s="7">
        <v>1</v>
      </c>
      <c r="Q365" s="7">
        <v>28</v>
      </c>
      <c r="R365" s="7">
        <v>265</v>
      </c>
      <c r="S365" s="189">
        <v>45625.593981481485</v>
      </c>
    </row>
    <row r="366" spans="1:19">
      <c r="A366" s="7">
        <v>2002</v>
      </c>
      <c r="B366" s="123" t="s">
        <v>537</v>
      </c>
      <c r="C366" s="123" t="s">
        <v>538</v>
      </c>
      <c r="D366" s="123" t="s">
        <v>542</v>
      </c>
      <c r="E366" s="123" t="s">
        <v>535</v>
      </c>
      <c r="F366" s="7">
        <v>6371.2986696489997</v>
      </c>
      <c r="G366" s="123" t="s">
        <v>532</v>
      </c>
      <c r="H366" s="7">
        <v>363.40574242399998</v>
      </c>
      <c r="I366" s="7">
        <v>57.037938615999998</v>
      </c>
      <c r="J366" s="7">
        <v>363.05850664600001</v>
      </c>
      <c r="K366" s="7">
        <v>6.3712990000000004E-3</v>
      </c>
      <c r="L366" s="7">
        <v>6.3712999999999997E-4</v>
      </c>
      <c r="M366" s="7">
        <v>56.983438616000001</v>
      </c>
      <c r="N366" s="7">
        <v>1E-3</v>
      </c>
      <c r="O366" s="7">
        <v>1E-4</v>
      </c>
      <c r="P366" s="7">
        <v>1</v>
      </c>
      <c r="Q366" s="7">
        <v>28</v>
      </c>
      <c r="R366" s="7">
        <v>265</v>
      </c>
      <c r="S366" s="189">
        <v>45625.593981481485</v>
      </c>
    </row>
    <row r="367" spans="1:19">
      <c r="A367" s="7">
        <v>2002</v>
      </c>
      <c r="B367" s="123" t="s">
        <v>537</v>
      </c>
      <c r="C367" s="123" t="s">
        <v>538</v>
      </c>
      <c r="D367" s="123" t="s">
        <v>542</v>
      </c>
      <c r="E367" s="123" t="s">
        <v>541</v>
      </c>
      <c r="F367" s="7">
        <v>2291.2857264260001</v>
      </c>
      <c r="G367" s="123" t="s">
        <v>532</v>
      </c>
      <c r="H367" s="7">
        <v>215.131508228</v>
      </c>
      <c r="I367" s="7">
        <v>93.891174613000004</v>
      </c>
      <c r="J367" s="7">
        <v>214.57472579700001</v>
      </c>
      <c r="K367" s="7">
        <v>6.8738569999999997E-3</v>
      </c>
      <c r="L367" s="7">
        <v>1.3747709999999999E-3</v>
      </c>
      <c r="M367" s="7">
        <v>93.648174612999995</v>
      </c>
      <c r="N367" s="7">
        <v>3.0000000000000001E-3</v>
      </c>
      <c r="O367" s="7">
        <v>5.9999999999999995E-4</v>
      </c>
      <c r="P367" s="7">
        <v>1</v>
      </c>
      <c r="Q367" s="7">
        <v>28</v>
      </c>
      <c r="R367" s="7">
        <v>265</v>
      </c>
      <c r="S367" s="189">
        <v>45625.593981481485</v>
      </c>
    </row>
    <row r="368" spans="1:19">
      <c r="A368" s="7">
        <v>2008</v>
      </c>
      <c r="B368" s="123" t="s">
        <v>537</v>
      </c>
      <c r="C368" s="123" t="s">
        <v>565</v>
      </c>
      <c r="D368" s="123" t="s">
        <v>500</v>
      </c>
      <c r="E368" s="123" t="s">
        <v>540</v>
      </c>
      <c r="F368" s="7">
        <v>0</v>
      </c>
      <c r="G368" s="123" t="s">
        <v>532</v>
      </c>
      <c r="H368" s="7">
        <v>0</v>
      </c>
      <c r="I368" s="7"/>
      <c r="J368" s="7">
        <v>0</v>
      </c>
      <c r="K368" s="7">
        <v>0</v>
      </c>
      <c r="L368" s="7">
        <v>0</v>
      </c>
      <c r="M368" s="7"/>
      <c r="N368" s="7"/>
      <c r="O368" s="7"/>
      <c r="P368" s="7">
        <v>1</v>
      </c>
      <c r="Q368" s="7">
        <v>28</v>
      </c>
      <c r="R368" s="7">
        <v>265</v>
      </c>
      <c r="S368" s="189">
        <v>45625.593981481485</v>
      </c>
    </row>
    <row r="369" spans="1:19">
      <c r="A369" s="7">
        <v>2008</v>
      </c>
      <c r="B369" s="123" t="s">
        <v>537</v>
      </c>
      <c r="C369" s="123" t="s">
        <v>538</v>
      </c>
      <c r="D369" s="123" t="s">
        <v>550</v>
      </c>
      <c r="E369" s="123" t="s">
        <v>540</v>
      </c>
      <c r="F369" s="7">
        <v>0</v>
      </c>
      <c r="G369" s="123" t="s">
        <v>532</v>
      </c>
      <c r="H369" s="7">
        <v>0</v>
      </c>
      <c r="I369" s="7"/>
      <c r="J369" s="7">
        <v>0</v>
      </c>
      <c r="K369" s="7">
        <v>0</v>
      </c>
      <c r="L369" s="7">
        <v>0</v>
      </c>
      <c r="M369" s="7"/>
      <c r="N369" s="7"/>
      <c r="O369" s="7"/>
      <c r="P369" s="7">
        <v>1</v>
      </c>
      <c r="Q369" s="7">
        <v>28</v>
      </c>
      <c r="R369" s="7">
        <v>265</v>
      </c>
      <c r="S369" s="189">
        <v>45625.593981481485</v>
      </c>
    </row>
    <row r="370" spans="1:19">
      <c r="A370" s="7">
        <v>2008</v>
      </c>
      <c r="B370" s="123" t="s">
        <v>537</v>
      </c>
      <c r="C370" s="123" t="s">
        <v>538</v>
      </c>
      <c r="D370" s="123" t="s">
        <v>546</v>
      </c>
      <c r="E370" s="123" t="s">
        <v>540</v>
      </c>
      <c r="F370" s="7">
        <v>0</v>
      </c>
      <c r="G370" s="123" t="s">
        <v>532</v>
      </c>
      <c r="H370" s="7">
        <v>0</v>
      </c>
      <c r="I370" s="7"/>
      <c r="J370" s="7">
        <v>0</v>
      </c>
      <c r="K370" s="7">
        <v>0</v>
      </c>
      <c r="L370" s="7">
        <v>0</v>
      </c>
      <c r="M370" s="7"/>
      <c r="N370" s="7"/>
      <c r="O370" s="7"/>
      <c r="P370" s="7">
        <v>1</v>
      </c>
      <c r="Q370" s="7">
        <v>28</v>
      </c>
      <c r="R370" s="7">
        <v>265</v>
      </c>
      <c r="S370" s="189">
        <v>45625.593981481485</v>
      </c>
    </row>
    <row r="371" spans="1:19">
      <c r="A371" s="7">
        <v>2008</v>
      </c>
      <c r="B371" s="123" t="s">
        <v>537</v>
      </c>
      <c r="C371" s="123" t="s">
        <v>538</v>
      </c>
      <c r="D371" s="123" t="s">
        <v>566</v>
      </c>
      <c r="E371" s="123" t="s">
        <v>540</v>
      </c>
      <c r="F371" s="7">
        <v>0</v>
      </c>
      <c r="G371" s="123" t="s">
        <v>532</v>
      </c>
      <c r="H371" s="7">
        <v>0</v>
      </c>
      <c r="I371" s="7"/>
      <c r="J371" s="7">
        <v>0</v>
      </c>
      <c r="K371" s="7">
        <v>0</v>
      </c>
      <c r="L371" s="7">
        <v>0</v>
      </c>
      <c r="M371" s="7"/>
      <c r="N371" s="7"/>
      <c r="O371" s="7"/>
      <c r="P371" s="7">
        <v>1</v>
      </c>
      <c r="Q371" s="7">
        <v>28</v>
      </c>
      <c r="R371" s="7">
        <v>265</v>
      </c>
      <c r="S371" s="189">
        <v>45625.593981481485</v>
      </c>
    </row>
    <row r="372" spans="1:19">
      <c r="A372" s="7">
        <v>2008</v>
      </c>
      <c r="B372" s="123" t="s">
        <v>537</v>
      </c>
      <c r="C372" s="123" t="s">
        <v>538</v>
      </c>
      <c r="D372" s="123" t="s">
        <v>539</v>
      </c>
      <c r="E372" s="123" t="s">
        <v>540</v>
      </c>
      <c r="F372" s="7">
        <v>0</v>
      </c>
      <c r="G372" s="123" t="s">
        <v>532</v>
      </c>
      <c r="H372" s="7">
        <v>0</v>
      </c>
      <c r="I372" s="7"/>
      <c r="J372" s="7">
        <v>0</v>
      </c>
      <c r="K372" s="7">
        <v>0</v>
      </c>
      <c r="L372" s="7">
        <v>0</v>
      </c>
      <c r="M372" s="7"/>
      <c r="N372" s="7"/>
      <c r="O372" s="7"/>
      <c r="P372" s="7">
        <v>1</v>
      </c>
      <c r="Q372" s="7">
        <v>28</v>
      </c>
      <c r="R372" s="7">
        <v>265</v>
      </c>
      <c r="S372" s="189">
        <v>45625.593981481485</v>
      </c>
    </row>
    <row r="373" spans="1:19">
      <c r="A373" s="7">
        <v>2008</v>
      </c>
      <c r="B373" s="123" t="s">
        <v>537</v>
      </c>
      <c r="C373" s="123" t="s">
        <v>538</v>
      </c>
      <c r="D373" s="123" t="s">
        <v>545</v>
      </c>
      <c r="E373" s="123" t="s">
        <v>540</v>
      </c>
      <c r="F373" s="7">
        <v>0</v>
      </c>
      <c r="G373" s="123" t="s">
        <v>532</v>
      </c>
      <c r="H373" s="7">
        <v>0</v>
      </c>
      <c r="I373" s="7"/>
      <c r="J373" s="7">
        <v>0</v>
      </c>
      <c r="K373" s="7">
        <v>0</v>
      </c>
      <c r="L373" s="7">
        <v>0</v>
      </c>
      <c r="M373" s="7"/>
      <c r="N373" s="7"/>
      <c r="O373" s="7"/>
      <c r="P373" s="7">
        <v>1</v>
      </c>
      <c r="Q373" s="7">
        <v>28</v>
      </c>
      <c r="R373" s="7">
        <v>265</v>
      </c>
      <c r="S373" s="189">
        <v>45625.593981481485</v>
      </c>
    </row>
    <row r="374" spans="1:19">
      <c r="A374" s="7">
        <v>2008</v>
      </c>
      <c r="B374" s="123" t="s">
        <v>537</v>
      </c>
      <c r="C374" s="123" t="s">
        <v>538</v>
      </c>
      <c r="D374" s="123" t="s">
        <v>547</v>
      </c>
      <c r="E374" s="123" t="s">
        <v>540</v>
      </c>
      <c r="F374" s="7">
        <v>0</v>
      </c>
      <c r="G374" s="123" t="s">
        <v>532</v>
      </c>
      <c r="H374" s="7">
        <v>0</v>
      </c>
      <c r="I374" s="7"/>
      <c r="J374" s="7">
        <v>0</v>
      </c>
      <c r="K374" s="7">
        <v>0</v>
      </c>
      <c r="L374" s="7">
        <v>0</v>
      </c>
      <c r="M374" s="7"/>
      <c r="N374" s="7"/>
      <c r="O374" s="7"/>
      <c r="P374" s="7">
        <v>1</v>
      </c>
      <c r="Q374" s="7">
        <v>28</v>
      </c>
      <c r="R374" s="7">
        <v>265</v>
      </c>
      <c r="S374" s="189">
        <v>45625.593981481485</v>
      </c>
    </row>
    <row r="375" spans="1:19">
      <c r="A375" s="7">
        <v>2008</v>
      </c>
      <c r="B375" s="123" t="s">
        <v>537</v>
      </c>
      <c r="C375" s="123" t="s">
        <v>538</v>
      </c>
      <c r="D375" s="123" t="s">
        <v>543</v>
      </c>
      <c r="E375" s="123" t="s">
        <v>540</v>
      </c>
      <c r="F375" s="7">
        <v>0</v>
      </c>
      <c r="G375" s="123" t="s">
        <v>532</v>
      </c>
      <c r="H375" s="7">
        <v>0</v>
      </c>
      <c r="I375" s="7"/>
      <c r="J375" s="7">
        <v>0</v>
      </c>
      <c r="K375" s="7">
        <v>0</v>
      </c>
      <c r="L375" s="7">
        <v>0</v>
      </c>
      <c r="M375" s="7"/>
      <c r="N375" s="7"/>
      <c r="O375" s="7"/>
      <c r="P375" s="7">
        <v>1</v>
      </c>
      <c r="Q375" s="7">
        <v>28</v>
      </c>
      <c r="R375" s="7">
        <v>265</v>
      </c>
      <c r="S375" s="189">
        <v>45625.593981481485</v>
      </c>
    </row>
    <row r="376" spans="1:19">
      <c r="A376" s="7">
        <v>2008</v>
      </c>
      <c r="B376" s="123" t="s">
        <v>537</v>
      </c>
      <c r="C376" s="123" t="s">
        <v>538</v>
      </c>
      <c r="D376" s="123" t="s">
        <v>567</v>
      </c>
      <c r="E376" s="123" t="s">
        <v>540</v>
      </c>
      <c r="F376" s="7">
        <v>0</v>
      </c>
      <c r="G376" s="123" t="s">
        <v>532</v>
      </c>
      <c r="H376" s="7">
        <v>0</v>
      </c>
      <c r="I376" s="7"/>
      <c r="J376" s="7">
        <v>0</v>
      </c>
      <c r="K376" s="7">
        <v>0</v>
      </c>
      <c r="L376" s="7">
        <v>0</v>
      </c>
      <c r="M376" s="7"/>
      <c r="N376" s="7"/>
      <c r="O376" s="7"/>
      <c r="P376" s="7">
        <v>1</v>
      </c>
      <c r="Q376" s="7">
        <v>28</v>
      </c>
      <c r="R376" s="7">
        <v>265</v>
      </c>
      <c r="S376" s="189">
        <v>45625.593981481485</v>
      </c>
    </row>
    <row r="377" spans="1:19">
      <c r="A377" s="7">
        <v>2008</v>
      </c>
      <c r="B377" s="123" t="s">
        <v>537</v>
      </c>
      <c r="C377" s="123" t="s">
        <v>538</v>
      </c>
      <c r="D377" s="123" t="s">
        <v>544</v>
      </c>
      <c r="E377" s="123" t="s">
        <v>540</v>
      </c>
      <c r="F377" s="7">
        <v>0</v>
      </c>
      <c r="G377" s="123" t="s">
        <v>532</v>
      </c>
      <c r="H377" s="7">
        <v>0</v>
      </c>
      <c r="I377" s="7"/>
      <c r="J377" s="7">
        <v>0</v>
      </c>
      <c r="K377" s="7">
        <v>0</v>
      </c>
      <c r="L377" s="7">
        <v>0</v>
      </c>
      <c r="M377" s="7"/>
      <c r="N377" s="7"/>
      <c r="O377" s="7"/>
      <c r="P377" s="7">
        <v>1</v>
      </c>
      <c r="Q377" s="7">
        <v>28</v>
      </c>
      <c r="R377" s="7">
        <v>265</v>
      </c>
      <c r="S377" s="189">
        <v>45625.593981481485</v>
      </c>
    </row>
    <row r="378" spans="1:19">
      <c r="A378" s="7">
        <v>2008</v>
      </c>
      <c r="B378" s="123" t="s">
        <v>537</v>
      </c>
      <c r="C378" s="123" t="s">
        <v>562</v>
      </c>
      <c r="D378" s="123" t="s">
        <v>563</v>
      </c>
      <c r="E378" s="123" t="s">
        <v>540</v>
      </c>
      <c r="F378" s="7">
        <v>0</v>
      </c>
      <c r="G378" s="123" t="s">
        <v>532</v>
      </c>
      <c r="H378" s="7">
        <v>0</v>
      </c>
      <c r="I378" s="7"/>
      <c r="J378" s="7">
        <v>0</v>
      </c>
      <c r="K378" s="7">
        <v>0</v>
      </c>
      <c r="L378" s="7">
        <v>0</v>
      </c>
      <c r="M378" s="7"/>
      <c r="N378" s="7"/>
      <c r="O378" s="7"/>
      <c r="P378" s="7">
        <v>1</v>
      </c>
      <c r="Q378" s="7">
        <v>28</v>
      </c>
      <c r="R378" s="7">
        <v>265</v>
      </c>
      <c r="S378" s="189">
        <v>45625.593981481485</v>
      </c>
    </row>
    <row r="379" spans="1:19">
      <c r="A379" s="7">
        <v>2008</v>
      </c>
      <c r="B379" s="123" t="s">
        <v>537</v>
      </c>
      <c r="C379" s="123" t="s">
        <v>565</v>
      </c>
      <c r="D379" s="123" t="s">
        <v>500</v>
      </c>
      <c r="E379" s="123" t="s">
        <v>535</v>
      </c>
      <c r="F379" s="7">
        <v>0</v>
      </c>
      <c r="G379" s="123" t="s">
        <v>532</v>
      </c>
      <c r="H379" s="7">
        <v>0</v>
      </c>
      <c r="I379" s="7"/>
      <c r="J379" s="7">
        <v>0</v>
      </c>
      <c r="K379" s="7">
        <v>0</v>
      </c>
      <c r="L379" s="7">
        <v>0</v>
      </c>
      <c r="M379" s="7"/>
      <c r="N379" s="7"/>
      <c r="O379" s="7"/>
      <c r="P379" s="7">
        <v>1</v>
      </c>
      <c r="Q379" s="7">
        <v>28</v>
      </c>
      <c r="R379" s="7">
        <v>265</v>
      </c>
      <c r="S379" s="189">
        <v>45625.593981481485</v>
      </c>
    </row>
    <row r="380" spans="1:19">
      <c r="A380" s="7">
        <v>2008</v>
      </c>
      <c r="B380" s="123" t="s">
        <v>537</v>
      </c>
      <c r="C380" s="123" t="s">
        <v>538</v>
      </c>
      <c r="D380" s="123" t="s">
        <v>566</v>
      </c>
      <c r="E380" s="123" t="s">
        <v>535</v>
      </c>
      <c r="F380" s="7">
        <v>0</v>
      </c>
      <c r="G380" s="123" t="s">
        <v>532</v>
      </c>
      <c r="H380" s="7">
        <v>0</v>
      </c>
      <c r="I380" s="7"/>
      <c r="J380" s="7">
        <v>0</v>
      </c>
      <c r="K380" s="7">
        <v>0</v>
      </c>
      <c r="L380" s="7">
        <v>0</v>
      </c>
      <c r="M380" s="7"/>
      <c r="N380" s="7"/>
      <c r="O380" s="7"/>
      <c r="P380" s="7">
        <v>1</v>
      </c>
      <c r="Q380" s="7">
        <v>28</v>
      </c>
      <c r="R380" s="7">
        <v>265</v>
      </c>
      <c r="S380" s="189">
        <v>45625.593981481485</v>
      </c>
    </row>
    <row r="381" spans="1:19">
      <c r="A381" s="7">
        <v>2008</v>
      </c>
      <c r="B381" s="123" t="s">
        <v>537</v>
      </c>
      <c r="C381" s="123" t="s">
        <v>538</v>
      </c>
      <c r="D381" s="123" t="s">
        <v>548</v>
      </c>
      <c r="E381" s="123" t="s">
        <v>549</v>
      </c>
      <c r="F381" s="7">
        <v>0</v>
      </c>
      <c r="G381" s="123" t="s">
        <v>532</v>
      </c>
      <c r="H381" s="7">
        <v>0</v>
      </c>
      <c r="I381" s="7"/>
      <c r="J381" s="7">
        <v>0</v>
      </c>
      <c r="K381" s="7">
        <v>0</v>
      </c>
      <c r="L381" s="7">
        <v>0</v>
      </c>
      <c r="M381" s="7"/>
      <c r="N381" s="7"/>
      <c r="O381" s="7"/>
      <c r="P381" s="7">
        <v>1</v>
      </c>
      <c r="Q381" s="7">
        <v>28</v>
      </c>
      <c r="R381" s="7">
        <v>265</v>
      </c>
      <c r="S381" s="189">
        <v>45625.593981481485</v>
      </c>
    </row>
    <row r="382" spans="1:19">
      <c r="A382" s="7">
        <v>2008</v>
      </c>
      <c r="B382" s="123" t="s">
        <v>537</v>
      </c>
      <c r="C382" s="123" t="s">
        <v>565</v>
      </c>
      <c r="D382" s="123" t="s">
        <v>500</v>
      </c>
      <c r="E382" s="123" t="s">
        <v>159</v>
      </c>
      <c r="F382" s="7">
        <v>0</v>
      </c>
      <c r="G382" s="123" t="s">
        <v>532</v>
      </c>
      <c r="H382" s="7">
        <v>0</v>
      </c>
      <c r="I382" s="7"/>
      <c r="J382" s="7">
        <v>0</v>
      </c>
      <c r="K382" s="7">
        <v>0</v>
      </c>
      <c r="L382" s="7">
        <v>0</v>
      </c>
      <c r="M382" s="7"/>
      <c r="N382" s="7"/>
      <c r="O382" s="7"/>
      <c r="P382" s="7">
        <v>1</v>
      </c>
      <c r="Q382" s="7">
        <v>28</v>
      </c>
      <c r="R382" s="7">
        <v>265</v>
      </c>
      <c r="S382" s="189">
        <v>45625.593981481485</v>
      </c>
    </row>
    <row r="383" spans="1:19">
      <c r="A383" s="7">
        <v>2008</v>
      </c>
      <c r="B383" s="123" t="s">
        <v>537</v>
      </c>
      <c r="C383" s="123" t="s">
        <v>565</v>
      </c>
      <c r="D383" s="123" t="s">
        <v>500</v>
      </c>
      <c r="E383" s="123" t="s">
        <v>160</v>
      </c>
      <c r="F383" s="7">
        <v>0</v>
      </c>
      <c r="G383" s="123" t="s">
        <v>532</v>
      </c>
      <c r="H383" s="7">
        <v>0</v>
      </c>
      <c r="I383" s="7"/>
      <c r="J383" s="7">
        <v>0</v>
      </c>
      <c r="K383" s="7">
        <v>0</v>
      </c>
      <c r="L383" s="7">
        <v>0</v>
      </c>
      <c r="M383" s="7"/>
      <c r="N383" s="7"/>
      <c r="O383" s="7"/>
      <c r="P383" s="7">
        <v>1</v>
      </c>
      <c r="Q383" s="7">
        <v>28</v>
      </c>
      <c r="R383" s="7">
        <v>265</v>
      </c>
      <c r="S383" s="189">
        <v>45625.593981481485</v>
      </c>
    </row>
    <row r="384" spans="1:19">
      <c r="A384" s="7">
        <v>2008</v>
      </c>
      <c r="B384" s="123" t="s">
        <v>537</v>
      </c>
      <c r="C384" s="123" t="s">
        <v>556</v>
      </c>
      <c r="D384" s="123" t="s">
        <v>557</v>
      </c>
      <c r="E384" s="123" t="s">
        <v>541</v>
      </c>
      <c r="F384" s="7">
        <v>0</v>
      </c>
      <c r="G384" s="123" t="s">
        <v>532</v>
      </c>
      <c r="H384" s="7">
        <v>0</v>
      </c>
      <c r="I384" s="7"/>
      <c r="J384" s="7">
        <v>0</v>
      </c>
      <c r="K384" s="7">
        <v>0</v>
      </c>
      <c r="L384" s="7">
        <v>0</v>
      </c>
      <c r="M384" s="7"/>
      <c r="N384" s="7"/>
      <c r="O384" s="7"/>
      <c r="P384" s="7">
        <v>1</v>
      </c>
      <c r="Q384" s="7">
        <v>28</v>
      </c>
      <c r="R384" s="7">
        <v>265</v>
      </c>
      <c r="S384" s="189">
        <v>45625.593981481485</v>
      </c>
    </row>
    <row r="385" spans="1:19">
      <c r="A385" s="7">
        <v>2008</v>
      </c>
      <c r="B385" s="123" t="s">
        <v>537</v>
      </c>
      <c r="C385" s="123" t="s">
        <v>538</v>
      </c>
      <c r="D385" s="123" t="s">
        <v>566</v>
      </c>
      <c r="E385" s="123" t="s">
        <v>531</v>
      </c>
      <c r="F385" s="7">
        <v>0</v>
      </c>
      <c r="G385" s="123" t="s">
        <v>532</v>
      </c>
      <c r="H385" s="7">
        <v>0</v>
      </c>
      <c r="I385" s="7"/>
      <c r="J385" s="7">
        <v>0</v>
      </c>
      <c r="K385" s="7">
        <v>0</v>
      </c>
      <c r="L385" s="7">
        <v>0</v>
      </c>
      <c r="M385" s="7"/>
      <c r="N385" s="7"/>
      <c r="O385" s="7"/>
      <c r="P385" s="7">
        <v>1</v>
      </c>
      <c r="Q385" s="7">
        <v>28</v>
      </c>
      <c r="R385" s="7">
        <v>265</v>
      </c>
      <c r="S385" s="189">
        <v>45625.593981481485</v>
      </c>
    </row>
    <row r="386" spans="1:19">
      <c r="A386" s="7">
        <v>2008</v>
      </c>
      <c r="B386" s="123" t="s">
        <v>537</v>
      </c>
      <c r="C386" s="123" t="s">
        <v>538</v>
      </c>
      <c r="D386" s="123" t="s">
        <v>550</v>
      </c>
      <c r="E386" s="123" t="s">
        <v>160</v>
      </c>
      <c r="F386" s="7">
        <v>0</v>
      </c>
      <c r="G386" s="123" t="s">
        <v>532</v>
      </c>
      <c r="H386" s="7">
        <v>0</v>
      </c>
      <c r="I386" s="7"/>
      <c r="J386" s="7">
        <v>0</v>
      </c>
      <c r="K386" s="7">
        <v>0</v>
      </c>
      <c r="L386" s="7">
        <v>0</v>
      </c>
      <c r="M386" s="7"/>
      <c r="N386" s="7"/>
      <c r="O386" s="7"/>
      <c r="P386" s="7">
        <v>1</v>
      </c>
      <c r="Q386" s="7">
        <v>28</v>
      </c>
      <c r="R386" s="7">
        <v>265</v>
      </c>
      <c r="S386" s="189">
        <v>45625.593981481485</v>
      </c>
    </row>
    <row r="387" spans="1:19">
      <c r="A387" s="7">
        <v>2008</v>
      </c>
      <c r="B387" s="123" t="s">
        <v>537</v>
      </c>
      <c r="C387" s="123" t="s">
        <v>538</v>
      </c>
      <c r="D387" s="123" t="s">
        <v>550</v>
      </c>
      <c r="E387" s="123" t="s">
        <v>541</v>
      </c>
      <c r="F387" s="7">
        <v>0</v>
      </c>
      <c r="G387" s="123" t="s">
        <v>532</v>
      </c>
      <c r="H387" s="7">
        <v>0</v>
      </c>
      <c r="I387" s="7"/>
      <c r="J387" s="7">
        <v>0</v>
      </c>
      <c r="K387" s="7">
        <v>0</v>
      </c>
      <c r="L387" s="7">
        <v>0</v>
      </c>
      <c r="M387" s="7"/>
      <c r="N387" s="7"/>
      <c r="O387" s="7"/>
      <c r="P387" s="7">
        <v>1</v>
      </c>
      <c r="Q387" s="7">
        <v>28</v>
      </c>
      <c r="R387" s="7">
        <v>265</v>
      </c>
      <c r="S387" s="189">
        <v>45625.593981481485</v>
      </c>
    </row>
    <row r="388" spans="1:19">
      <c r="A388" s="7">
        <v>2008</v>
      </c>
      <c r="B388" s="123" t="s">
        <v>537</v>
      </c>
      <c r="C388" s="123" t="s">
        <v>538</v>
      </c>
      <c r="D388" s="123" t="s">
        <v>566</v>
      </c>
      <c r="E388" s="123" t="s">
        <v>541</v>
      </c>
      <c r="F388" s="7">
        <v>0</v>
      </c>
      <c r="G388" s="123" t="s">
        <v>532</v>
      </c>
      <c r="H388" s="7">
        <v>0</v>
      </c>
      <c r="I388" s="7"/>
      <c r="J388" s="7">
        <v>0</v>
      </c>
      <c r="K388" s="7">
        <v>0</v>
      </c>
      <c r="L388" s="7">
        <v>0</v>
      </c>
      <c r="M388" s="7"/>
      <c r="N388" s="7"/>
      <c r="O388" s="7"/>
      <c r="P388" s="7">
        <v>1</v>
      </c>
      <c r="Q388" s="7">
        <v>28</v>
      </c>
      <c r="R388" s="7">
        <v>265</v>
      </c>
      <c r="S388" s="189">
        <v>45625.593981481485</v>
      </c>
    </row>
    <row r="389" spans="1:19">
      <c r="A389" s="7">
        <v>2008</v>
      </c>
      <c r="B389" s="123" t="s">
        <v>537</v>
      </c>
      <c r="C389" s="123" t="s">
        <v>538</v>
      </c>
      <c r="D389" s="123" t="s">
        <v>552</v>
      </c>
      <c r="E389" s="123" t="s">
        <v>541</v>
      </c>
      <c r="F389" s="7">
        <v>0</v>
      </c>
      <c r="G389" s="123" t="s">
        <v>532</v>
      </c>
      <c r="H389" s="7">
        <v>0</v>
      </c>
      <c r="I389" s="7"/>
      <c r="J389" s="7">
        <v>0</v>
      </c>
      <c r="K389" s="7">
        <v>0</v>
      </c>
      <c r="L389" s="7">
        <v>0</v>
      </c>
      <c r="M389" s="7"/>
      <c r="N389" s="7"/>
      <c r="O389" s="7"/>
      <c r="P389" s="7">
        <v>1</v>
      </c>
      <c r="Q389" s="7">
        <v>28</v>
      </c>
      <c r="R389" s="7">
        <v>265</v>
      </c>
      <c r="S389" s="189">
        <v>45625.593981481485</v>
      </c>
    </row>
    <row r="390" spans="1:19">
      <c r="A390" s="7">
        <v>2008</v>
      </c>
      <c r="B390" s="123" t="s">
        <v>537</v>
      </c>
      <c r="C390" s="123" t="s">
        <v>538</v>
      </c>
      <c r="D390" s="123" t="s">
        <v>542</v>
      </c>
      <c r="E390" s="123" t="s">
        <v>541</v>
      </c>
      <c r="F390" s="7">
        <v>0</v>
      </c>
      <c r="G390" s="123" t="s">
        <v>532</v>
      </c>
      <c r="H390" s="7">
        <v>0</v>
      </c>
      <c r="I390" s="7"/>
      <c r="J390" s="7">
        <v>0</v>
      </c>
      <c r="K390" s="7">
        <v>0</v>
      </c>
      <c r="L390" s="7">
        <v>0</v>
      </c>
      <c r="M390" s="7"/>
      <c r="N390" s="7"/>
      <c r="O390" s="7"/>
      <c r="P390" s="7">
        <v>1</v>
      </c>
      <c r="Q390" s="7">
        <v>28</v>
      </c>
      <c r="R390" s="7">
        <v>265</v>
      </c>
      <c r="S390" s="189">
        <v>45625.593981481485</v>
      </c>
    </row>
    <row r="391" spans="1:19">
      <c r="A391" s="7">
        <v>2008</v>
      </c>
      <c r="B391" s="123" t="s">
        <v>537</v>
      </c>
      <c r="C391" s="123" t="s">
        <v>538</v>
      </c>
      <c r="D391" s="123" t="s">
        <v>551</v>
      </c>
      <c r="E391" s="123" t="s">
        <v>541</v>
      </c>
      <c r="F391" s="7">
        <v>0</v>
      </c>
      <c r="G391" s="123" t="s">
        <v>532</v>
      </c>
      <c r="H391" s="7">
        <v>0</v>
      </c>
      <c r="I391" s="7"/>
      <c r="J391" s="7">
        <v>0</v>
      </c>
      <c r="K391" s="7">
        <v>0</v>
      </c>
      <c r="L391" s="7">
        <v>0</v>
      </c>
      <c r="M391" s="7"/>
      <c r="N391" s="7"/>
      <c r="O391" s="7"/>
      <c r="P391" s="7">
        <v>1</v>
      </c>
      <c r="Q391" s="7">
        <v>28</v>
      </c>
      <c r="R391" s="7">
        <v>265</v>
      </c>
      <c r="S391" s="189">
        <v>45625.593981481485</v>
      </c>
    </row>
    <row r="392" spans="1:19">
      <c r="A392" s="7">
        <v>2008</v>
      </c>
      <c r="B392" s="123" t="s">
        <v>537</v>
      </c>
      <c r="C392" s="123" t="s">
        <v>538</v>
      </c>
      <c r="D392" s="123" t="s">
        <v>568</v>
      </c>
      <c r="E392" s="123" t="s">
        <v>541</v>
      </c>
      <c r="F392" s="7">
        <v>0</v>
      </c>
      <c r="G392" s="123" t="s">
        <v>532</v>
      </c>
      <c r="H392" s="7">
        <v>0</v>
      </c>
      <c r="I392" s="7"/>
      <c r="J392" s="7">
        <v>0</v>
      </c>
      <c r="K392" s="7">
        <v>0</v>
      </c>
      <c r="L392" s="7">
        <v>0</v>
      </c>
      <c r="M392" s="7"/>
      <c r="N392" s="7"/>
      <c r="O392" s="7"/>
      <c r="P392" s="7">
        <v>1</v>
      </c>
      <c r="Q392" s="7">
        <v>28</v>
      </c>
      <c r="R392" s="7">
        <v>265</v>
      </c>
      <c r="S392" s="189">
        <v>45625.593981481485</v>
      </c>
    </row>
    <row r="393" spans="1:19">
      <c r="A393" s="7">
        <v>2008</v>
      </c>
      <c r="B393" s="123" t="s">
        <v>537</v>
      </c>
      <c r="C393" s="123" t="s">
        <v>538</v>
      </c>
      <c r="D393" s="123" t="s">
        <v>545</v>
      </c>
      <c r="E393" s="123" t="s">
        <v>541</v>
      </c>
      <c r="F393" s="7">
        <v>0</v>
      </c>
      <c r="G393" s="123" t="s">
        <v>532</v>
      </c>
      <c r="H393" s="7">
        <v>0</v>
      </c>
      <c r="I393" s="7"/>
      <c r="J393" s="7">
        <v>0</v>
      </c>
      <c r="K393" s="7">
        <v>0</v>
      </c>
      <c r="L393" s="7">
        <v>0</v>
      </c>
      <c r="M393" s="7"/>
      <c r="N393" s="7"/>
      <c r="O393" s="7"/>
      <c r="P393" s="7">
        <v>1</v>
      </c>
      <c r="Q393" s="7">
        <v>28</v>
      </c>
      <c r="R393" s="7">
        <v>265</v>
      </c>
      <c r="S393" s="189">
        <v>45625.593981481485</v>
      </c>
    </row>
    <row r="394" spans="1:19">
      <c r="A394" s="7">
        <v>2008</v>
      </c>
      <c r="B394" s="123" t="s">
        <v>537</v>
      </c>
      <c r="C394" s="123" t="s">
        <v>538</v>
      </c>
      <c r="D394" s="123" t="s">
        <v>547</v>
      </c>
      <c r="E394" s="123" t="s">
        <v>541</v>
      </c>
      <c r="F394" s="7">
        <v>0</v>
      </c>
      <c r="G394" s="123" t="s">
        <v>532</v>
      </c>
      <c r="H394" s="7">
        <v>0</v>
      </c>
      <c r="I394" s="7"/>
      <c r="J394" s="7">
        <v>0</v>
      </c>
      <c r="K394" s="7">
        <v>0</v>
      </c>
      <c r="L394" s="7">
        <v>0</v>
      </c>
      <c r="M394" s="7"/>
      <c r="N394" s="7"/>
      <c r="O394" s="7"/>
      <c r="P394" s="7">
        <v>1</v>
      </c>
      <c r="Q394" s="7">
        <v>28</v>
      </c>
      <c r="R394" s="7">
        <v>265</v>
      </c>
      <c r="S394" s="189">
        <v>45625.593981481485</v>
      </c>
    </row>
    <row r="395" spans="1:19">
      <c r="A395" s="7">
        <v>2008</v>
      </c>
      <c r="B395" s="123" t="s">
        <v>537</v>
      </c>
      <c r="C395" s="123" t="s">
        <v>538</v>
      </c>
      <c r="D395" s="123" t="s">
        <v>543</v>
      </c>
      <c r="E395" s="123" t="s">
        <v>541</v>
      </c>
      <c r="F395" s="7">
        <v>0</v>
      </c>
      <c r="G395" s="123" t="s">
        <v>532</v>
      </c>
      <c r="H395" s="7">
        <v>0</v>
      </c>
      <c r="I395" s="7"/>
      <c r="J395" s="7">
        <v>0</v>
      </c>
      <c r="K395" s="7">
        <v>0</v>
      </c>
      <c r="L395" s="7">
        <v>0</v>
      </c>
      <c r="M395" s="7"/>
      <c r="N395" s="7"/>
      <c r="O395" s="7"/>
      <c r="P395" s="7">
        <v>1</v>
      </c>
      <c r="Q395" s="7">
        <v>28</v>
      </c>
      <c r="R395" s="7">
        <v>265</v>
      </c>
      <c r="S395" s="189">
        <v>45625.593981481485</v>
      </c>
    </row>
    <row r="396" spans="1:19">
      <c r="A396" s="7">
        <v>2008</v>
      </c>
      <c r="B396" s="123" t="s">
        <v>537</v>
      </c>
      <c r="C396" s="123" t="s">
        <v>538</v>
      </c>
      <c r="D396" s="123" t="s">
        <v>567</v>
      </c>
      <c r="E396" s="123" t="s">
        <v>541</v>
      </c>
      <c r="F396" s="7">
        <v>0</v>
      </c>
      <c r="G396" s="123" t="s">
        <v>532</v>
      </c>
      <c r="H396" s="7">
        <v>0</v>
      </c>
      <c r="I396" s="7"/>
      <c r="J396" s="7">
        <v>0</v>
      </c>
      <c r="K396" s="7">
        <v>0</v>
      </c>
      <c r="L396" s="7">
        <v>0</v>
      </c>
      <c r="M396" s="7"/>
      <c r="N396" s="7"/>
      <c r="O396" s="7"/>
      <c r="P396" s="7">
        <v>1</v>
      </c>
      <c r="Q396" s="7">
        <v>28</v>
      </c>
      <c r="R396" s="7">
        <v>265</v>
      </c>
      <c r="S396" s="189">
        <v>45625.593981481485</v>
      </c>
    </row>
    <row r="397" spans="1:19">
      <c r="A397" s="7">
        <v>2008</v>
      </c>
      <c r="B397" s="123" t="s">
        <v>537</v>
      </c>
      <c r="C397" s="123" t="s">
        <v>538</v>
      </c>
      <c r="D397" s="123" t="s">
        <v>544</v>
      </c>
      <c r="E397" s="123" t="s">
        <v>541</v>
      </c>
      <c r="F397" s="7">
        <v>0</v>
      </c>
      <c r="G397" s="123" t="s">
        <v>532</v>
      </c>
      <c r="H397" s="7">
        <v>0</v>
      </c>
      <c r="I397" s="7"/>
      <c r="J397" s="7">
        <v>0</v>
      </c>
      <c r="K397" s="7">
        <v>0</v>
      </c>
      <c r="L397" s="7">
        <v>0</v>
      </c>
      <c r="M397" s="7"/>
      <c r="N397" s="7"/>
      <c r="O397" s="7"/>
      <c r="P397" s="7">
        <v>1</v>
      </c>
      <c r="Q397" s="7">
        <v>28</v>
      </c>
      <c r="R397" s="7">
        <v>265</v>
      </c>
      <c r="S397" s="189">
        <v>45625.593981481485</v>
      </c>
    </row>
    <row r="398" spans="1:19">
      <c r="A398" s="7">
        <v>2008</v>
      </c>
      <c r="B398" s="123" t="s">
        <v>537</v>
      </c>
      <c r="C398" s="123" t="s">
        <v>562</v>
      </c>
      <c r="D398" s="123" t="s">
        <v>563</v>
      </c>
      <c r="E398" s="123" t="s">
        <v>541</v>
      </c>
      <c r="F398" s="7">
        <v>0</v>
      </c>
      <c r="G398" s="123" t="s">
        <v>532</v>
      </c>
      <c r="H398" s="7">
        <v>0</v>
      </c>
      <c r="I398" s="7"/>
      <c r="J398" s="7">
        <v>0</v>
      </c>
      <c r="K398" s="7">
        <v>0</v>
      </c>
      <c r="L398" s="7">
        <v>0</v>
      </c>
      <c r="M398" s="7"/>
      <c r="N398" s="7"/>
      <c r="O398" s="7"/>
      <c r="P398" s="7">
        <v>1</v>
      </c>
      <c r="Q398" s="7">
        <v>28</v>
      </c>
      <c r="R398" s="7">
        <v>265</v>
      </c>
      <c r="S398" s="189">
        <v>45625.593981481485</v>
      </c>
    </row>
    <row r="399" spans="1:19">
      <c r="A399" s="7">
        <v>2008</v>
      </c>
      <c r="B399" s="123" t="s">
        <v>537</v>
      </c>
      <c r="C399" s="123" t="s">
        <v>564</v>
      </c>
      <c r="D399" s="123" t="s">
        <v>180</v>
      </c>
      <c r="E399" s="123" t="s">
        <v>531</v>
      </c>
      <c r="F399" s="7">
        <v>0</v>
      </c>
      <c r="G399" s="123" t="s">
        <v>532</v>
      </c>
      <c r="H399" s="7">
        <v>0</v>
      </c>
      <c r="I399" s="7"/>
      <c r="J399" s="7">
        <v>0</v>
      </c>
      <c r="K399" s="7">
        <v>0</v>
      </c>
      <c r="L399" s="7">
        <v>0</v>
      </c>
      <c r="M399" s="7"/>
      <c r="N399" s="7"/>
      <c r="O399" s="7"/>
      <c r="P399" s="7">
        <v>1</v>
      </c>
      <c r="Q399" s="7">
        <v>28</v>
      </c>
      <c r="R399" s="7">
        <v>265</v>
      </c>
      <c r="S399" s="189">
        <v>45625.593981481485</v>
      </c>
    </row>
    <row r="400" spans="1:19">
      <c r="A400" s="7">
        <v>2008</v>
      </c>
      <c r="B400" s="123" t="s">
        <v>537</v>
      </c>
      <c r="C400" s="123" t="s">
        <v>564</v>
      </c>
      <c r="D400" s="123" t="s">
        <v>180</v>
      </c>
      <c r="E400" s="123" t="s">
        <v>159</v>
      </c>
      <c r="F400" s="7">
        <v>0</v>
      </c>
      <c r="G400" s="123" t="s">
        <v>532</v>
      </c>
      <c r="H400" s="7">
        <v>0</v>
      </c>
      <c r="I400" s="7"/>
      <c r="J400" s="7">
        <v>0</v>
      </c>
      <c r="K400" s="7">
        <v>0</v>
      </c>
      <c r="L400" s="7">
        <v>0</v>
      </c>
      <c r="M400" s="7"/>
      <c r="N400" s="7"/>
      <c r="O400" s="7"/>
      <c r="P400" s="7">
        <v>1</v>
      </c>
      <c r="Q400" s="7">
        <v>28</v>
      </c>
      <c r="R400" s="7">
        <v>265</v>
      </c>
      <c r="S400" s="189">
        <v>45625.593981481485</v>
      </c>
    </row>
    <row r="401" spans="1:19">
      <c r="A401" s="7">
        <v>2008</v>
      </c>
      <c r="B401" s="123" t="s">
        <v>537</v>
      </c>
      <c r="C401" s="123" t="s">
        <v>553</v>
      </c>
      <c r="D401" s="123" t="s">
        <v>555</v>
      </c>
      <c r="E401" s="123" t="s">
        <v>159</v>
      </c>
      <c r="F401" s="7">
        <v>0</v>
      </c>
      <c r="G401" s="123" t="s">
        <v>532</v>
      </c>
      <c r="H401" s="7">
        <v>0</v>
      </c>
      <c r="I401" s="7"/>
      <c r="J401" s="7">
        <v>0</v>
      </c>
      <c r="K401" s="7">
        <v>0</v>
      </c>
      <c r="L401" s="7">
        <v>0</v>
      </c>
      <c r="M401" s="7"/>
      <c r="N401" s="7"/>
      <c r="O401" s="7"/>
      <c r="P401" s="7">
        <v>1</v>
      </c>
      <c r="Q401" s="7">
        <v>28</v>
      </c>
      <c r="R401" s="7">
        <v>265</v>
      </c>
      <c r="S401" s="189">
        <v>45625.593981481485</v>
      </c>
    </row>
    <row r="402" spans="1:19">
      <c r="A402" s="7">
        <v>2008</v>
      </c>
      <c r="B402" s="123" t="s">
        <v>537</v>
      </c>
      <c r="C402" s="123" t="s">
        <v>538</v>
      </c>
      <c r="D402" s="123" t="s">
        <v>568</v>
      </c>
      <c r="E402" s="123" t="s">
        <v>569</v>
      </c>
      <c r="F402" s="7">
        <v>0</v>
      </c>
      <c r="G402" s="123" t="s">
        <v>532</v>
      </c>
      <c r="H402" s="7">
        <v>0</v>
      </c>
      <c r="I402" s="7"/>
      <c r="J402" s="7">
        <v>0</v>
      </c>
      <c r="K402" s="7">
        <v>0</v>
      </c>
      <c r="L402" s="7">
        <v>0</v>
      </c>
      <c r="M402" s="7"/>
      <c r="N402" s="7"/>
      <c r="O402" s="7"/>
      <c r="P402" s="7">
        <v>1</v>
      </c>
      <c r="Q402" s="7">
        <v>28</v>
      </c>
      <c r="R402" s="7">
        <v>265</v>
      </c>
      <c r="S402" s="189">
        <v>45625.593981481485</v>
      </c>
    </row>
    <row r="403" spans="1:19">
      <c r="A403" s="7">
        <v>2008</v>
      </c>
      <c r="B403" s="123" t="s">
        <v>537</v>
      </c>
      <c r="C403" s="123" t="s">
        <v>562</v>
      </c>
      <c r="D403" s="123" t="s">
        <v>563</v>
      </c>
      <c r="E403" s="123" t="s">
        <v>569</v>
      </c>
      <c r="F403" s="7">
        <v>0</v>
      </c>
      <c r="G403" s="123" t="s">
        <v>532</v>
      </c>
      <c r="H403" s="7">
        <v>0</v>
      </c>
      <c r="I403" s="7"/>
      <c r="J403" s="7">
        <v>0</v>
      </c>
      <c r="K403" s="7">
        <v>0</v>
      </c>
      <c r="L403" s="7">
        <v>0</v>
      </c>
      <c r="M403" s="7"/>
      <c r="N403" s="7"/>
      <c r="O403" s="7"/>
      <c r="P403" s="7">
        <v>1</v>
      </c>
      <c r="Q403" s="7">
        <v>28</v>
      </c>
      <c r="R403" s="7">
        <v>265</v>
      </c>
      <c r="S403" s="189">
        <v>45625.593981481485</v>
      </c>
    </row>
    <row r="404" spans="1:19">
      <c r="A404" s="7">
        <v>2008</v>
      </c>
      <c r="B404" s="123" t="s">
        <v>537</v>
      </c>
      <c r="C404" s="123" t="s">
        <v>562</v>
      </c>
      <c r="D404" s="123" t="s">
        <v>563</v>
      </c>
      <c r="E404" s="123" t="s">
        <v>570</v>
      </c>
      <c r="F404" s="7">
        <v>0</v>
      </c>
      <c r="G404" s="123" t="s">
        <v>532</v>
      </c>
      <c r="H404" s="7">
        <v>0</v>
      </c>
      <c r="I404" s="7"/>
      <c r="J404" s="7">
        <v>0</v>
      </c>
      <c r="K404" s="7">
        <v>0</v>
      </c>
      <c r="L404" s="7">
        <v>0</v>
      </c>
      <c r="M404" s="7"/>
      <c r="N404" s="7"/>
      <c r="O404" s="7"/>
      <c r="P404" s="7">
        <v>1</v>
      </c>
      <c r="Q404" s="7">
        <v>28</v>
      </c>
      <c r="R404" s="7">
        <v>265</v>
      </c>
      <c r="S404" s="189">
        <v>45625.593981481485</v>
      </c>
    </row>
    <row r="405" spans="1:19">
      <c r="A405" s="7">
        <v>1992</v>
      </c>
      <c r="B405" s="123" t="s">
        <v>537</v>
      </c>
      <c r="C405" s="123" t="s">
        <v>562</v>
      </c>
      <c r="D405" s="123" t="s">
        <v>563</v>
      </c>
      <c r="E405" s="123" t="s">
        <v>160</v>
      </c>
      <c r="F405" s="7">
        <v>9.6966686469999992</v>
      </c>
      <c r="G405" s="123" t="s">
        <v>532</v>
      </c>
      <c r="H405" s="7">
        <v>0.69650201199999995</v>
      </c>
      <c r="I405" s="7">
        <v>71.828999999999994</v>
      </c>
      <c r="J405" s="7">
        <v>0.69224517500000005</v>
      </c>
      <c r="K405" s="7">
        <v>9.6966686470000005E-5</v>
      </c>
      <c r="L405" s="7">
        <v>5.8180011879999997E-6</v>
      </c>
      <c r="M405" s="7">
        <v>71.39</v>
      </c>
      <c r="N405" s="7">
        <v>0.01</v>
      </c>
      <c r="O405" s="7">
        <v>5.9999999999999995E-4</v>
      </c>
      <c r="P405" s="7">
        <v>1</v>
      </c>
      <c r="Q405" s="7">
        <v>28</v>
      </c>
      <c r="R405" s="7">
        <v>265</v>
      </c>
      <c r="S405" s="189">
        <v>45625.593981481485</v>
      </c>
    </row>
    <row r="406" spans="1:19">
      <c r="A406" s="7">
        <v>1992</v>
      </c>
      <c r="B406" s="123" t="s">
        <v>537</v>
      </c>
      <c r="C406" s="123" t="s">
        <v>562</v>
      </c>
      <c r="D406" s="123" t="s">
        <v>563</v>
      </c>
      <c r="E406" s="123" t="s">
        <v>163</v>
      </c>
      <c r="F406" s="7">
        <v>152.878526239</v>
      </c>
      <c r="G406" s="123" t="s">
        <v>532</v>
      </c>
      <c r="H406" s="7">
        <v>9.7622876109999996</v>
      </c>
      <c r="I406" s="7">
        <v>63.856499999999997</v>
      </c>
      <c r="J406" s="7">
        <v>9.7368333360000001</v>
      </c>
      <c r="K406" s="7">
        <v>7.6439300000000004E-4</v>
      </c>
      <c r="L406" s="7">
        <v>1.5287852620000001E-5</v>
      </c>
      <c r="M406" s="7">
        <v>63.69</v>
      </c>
      <c r="N406" s="7">
        <v>5.0000000000000001E-3</v>
      </c>
      <c r="O406" s="7">
        <v>1E-4</v>
      </c>
      <c r="P406" s="7">
        <v>1</v>
      </c>
      <c r="Q406" s="7">
        <v>28</v>
      </c>
      <c r="R406" s="7">
        <v>265</v>
      </c>
      <c r="S406" s="189">
        <v>45625.593981481485</v>
      </c>
    </row>
    <row r="407" spans="1:19">
      <c r="A407" s="7">
        <v>1992</v>
      </c>
      <c r="B407" s="123" t="s">
        <v>537</v>
      </c>
      <c r="C407" s="123" t="s">
        <v>562</v>
      </c>
      <c r="D407" s="123" t="s">
        <v>563</v>
      </c>
      <c r="E407" s="123" t="s">
        <v>535</v>
      </c>
      <c r="F407" s="7">
        <v>3121.8333950450001</v>
      </c>
      <c r="G407" s="123" t="s">
        <v>532</v>
      </c>
      <c r="H407" s="7">
        <v>172.03331198399999</v>
      </c>
      <c r="I407" s="7">
        <v>55.106499999999997</v>
      </c>
      <c r="J407" s="7">
        <v>171.513526724</v>
      </c>
      <c r="K407" s="7">
        <v>1.5609167E-2</v>
      </c>
      <c r="L407" s="7">
        <v>3.12183E-4</v>
      </c>
      <c r="M407" s="7">
        <v>54.94</v>
      </c>
      <c r="N407" s="7">
        <v>5.0000000000000001E-3</v>
      </c>
      <c r="O407" s="7">
        <v>1E-4</v>
      </c>
      <c r="P407" s="7">
        <v>1</v>
      </c>
      <c r="Q407" s="7">
        <v>28</v>
      </c>
      <c r="R407" s="7">
        <v>265</v>
      </c>
      <c r="S407" s="189">
        <v>45625.593981481485</v>
      </c>
    </row>
    <row r="408" spans="1:19">
      <c r="A408" s="7">
        <v>1992</v>
      </c>
      <c r="B408" s="123" t="s">
        <v>537</v>
      </c>
      <c r="C408" s="123" t="s">
        <v>562</v>
      </c>
      <c r="D408" s="123" t="s">
        <v>563</v>
      </c>
      <c r="E408" s="123" t="s">
        <v>541</v>
      </c>
      <c r="F408" s="7">
        <v>0</v>
      </c>
      <c r="G408" s="123" t="s">
        <v>532</v>
      </c>
      <c r="H408" s="7">
        <v>0</v>
      </c>
      <c r="I408" s="7"/>
      <c r="J408" s="7">
        <v>0</v>
      </c>
      <c r="K408" s="7">
        <v>0</v>
      </c>
      <c r="L408" s="7">
        <v>0</v>
      </c>
      <c r="M408" s="7"/>
      <c r="N408" s="7"/>
      <c r="O408" s="7"/>
      <c r="P408" s="7">
        <v>1</v>
      </c>
      <c r="Q408" s="7">
        <v>28</v>
      </c>
      <c r="R408" s="7">
        <v>265</v>
      </c>
      <c r="S408" s="189">
        <v>45625.593981481485</v>
      </c>
    </row>
    <row r="409" spans="1:19">
      <c r="A409" s="7">
        <v>1992</v>
      </c>
      <c r="B409" s="123" t="s">
        <v>537</v>
      </c>
      <c r="C409" s="123" t="s">
        <v>562</v>
      </c>
      <c r="D409" s="123" t="s">
        <v>563</v>
      </c>
      <c r="E409" s="123" t="s">
        <v>570</v>
      </c>
      <c r="F409" s="7">
        <v>78.628103999999993</v>
      </c>
      <c r="G409" s="123" t="s">
        <v>532</v>
      </c>
      <c r="H409" s="7">
        <v>8.2285097119999993</v>
      </c>
      <c r="I409" s="7">
        <v>104.651</v>
      </c>
      <c r="J409" s="7">
        <v>8.1773228160000002</v>
      </c>
      <c r="K409" s="7">
        <v>7.86281E-4</v>
      </c>
      <c r="L409" s="7">
        <v>1.10079E-4</v>
      </c>
      <c r="M409" s="7">
        <v>104</v>
      </c>
      <c r="N409" s="7">
        <v>0.01</v>
      </c>
      <c r="O409" s="7">
        <v>1.4E-3</v>
      </c>
      <c r="P409" s="7">
        <v>1</v>
      </c>
      <c r="Q409" s="7">
        <v>28</v>
      </c>
      <c r="R409" s="7">
        <v>265</v>
      </c>
      <c r="S409" s="189">
        <v>45625.593981481485</v>
      </c>
    </row>
    <row r="410" spans="1:19">
      <c r="A410" s="7">
        <v>1992</v>
      </c>
      <c r="B410" s="123" t="s">
        <v>537</v>
      </c>
      <c r="C410" s="123" t="s">
        <v>565</v>
      </c>
      <c r="D410" s="123" t="s">
        <v>500</v>
      </c>
      <c r="E410" s="123" t="s">
        <v>540</v>
      </c>
      <c r="F410" s="7">
        <v>0</v>
      </c>
      <c r="G410" s="123" t="s">
        <v>532</v>
      </c>
      <c r="H410" s="7">
        <v>0</v>
      </c>
      <c r="I410" s="7"/>
      <c r="J410" s="7">
        <v>0</v>
      </c>
      <c r="K410" s="7">
        <v>0</v>
      </c>
      <c r="L410" s="7">
        <v>0</v>
      </c>
      <c r="M410" s="7"/>
      <c r="N410" s="7"/>
      <c r="O410" s="7"/>
      <c r="P410" s="7">
        <v>1</v>
      </c>
      <c r="Q410" s="7">
        <v>28</v>
      </c>
      <c r="R410" s="7">
        <v>265</v>
      </c>
      <c r="S410" s="189">
        <v>45625.593981481485</v>
      </c>
    </row>
    <row r="411" spans="1:19">
      <c r="A411" s="7">
        <v>1992</v>
      </c>
      <c r="B411" s="123" t="s">
        <v>537</v>
      </c>
      <c r="C411" s="123" t="s">
        <v>565</v>
      </c>
      <c r="D411" s="123" t="s">
        <v>500</v>
      </c>
      <c r="E411" s="123" t="s">
        <v>533</v>
      </c>
      <c r="F411" s="7">
        <v>9484.5087648000008</v>
      </c>
      <c r="G411" s="123" t="s">
        <v>532</v>
      </c>
      <c r="H411" s="7">
        <v>761.276625212</v>
      </c>
      <c r="I411" s="7">
        <v>80.265266667000006</v>
      </c>
      <c r="J411" s="7">
        <v>695.18287743400003</v>
      </c>
      <c r="K411" s="7">
        <v>4.4577191000000002E-2</v>
      </c>
      <c r="L411" s="7">
        <v>0.244700326</v>
      </c>
      <c r="M411" s="7">
        <v>73.296666666999997</v>
      </c>
      <c r="N411" s="7">
        <v>4.7000000000000002E-3</v>
      </c>
      <c r="O411" s="7">
        <v>2.58E-2</v>
      </c>
      <c r="P411" s="7">
        <v>1</v>
      </c>
      <c r="Q411" s="7">
        <v>28</v>
      </c>
      <c r="R411" s="7">
        <v>265</v>
      </c>
      <c r="S411" s="189">
        <v>45625.593981481485</v>
      </c>
    </row>
    <row r="412" spans="1:19">
      <c r="A412" s="7">
        <v>1992</v>
      </c>
      <c r="B412" s="123" t="s">
        <v>537</v>
      </c>
      <c r="C412" s="123" t="s">
        <v>565</v>
      </c>
      <c r="D412" s="123" t="s">
        <v>500</v>
      </c>
      <c r="E412" s="123" t="s">
        <v>159</v>
      </c>
      <c r="F412" s="7">
        <v>0</v>
      </c>
      <c r="G412" s="123" t="s">
        <v>532</v>
      </c>
      <c r="H412" s="7">
        <v>0</v>
      </c>
      <c r="I412" s="7"/>
      <c r="J412" s="7">
        <v>0</v>
      </c>
      <c r="K412" s="7">
        <v>0</v>
      </c>
      <c r="L412" s="7">
        <v>0</v>
      </c>
      <c r="M412" s="7"/>
      <c r="N412" s="7"/>
      <c r="O412" s="7"/>
      <c r="P412" s="7">
        <v>1</v>
      </c>
      <c r="Q412" s="7">
        <v>28</v>
      </c>
      <c r="R412" s="7">
        <v>265</v>
      </c>
      <c r="S412" s="189">
        <v>45625.593981481485</v>
      </c>
    </row>
    <row r="413" spans="1:19">
      <c r="A413" s="7">
        <v>1992</v>
      </c>
      <c r="B413" s="123" t="s">
        <v>537</v>
      </c>
      <c r="C413" s="123" t="s">
        <v>565</v>
      </c>
      <c r="D413" s="123" t="s">
        <v>500</v>
      </c>
      <c r="E413" s="123" t="s">
        <v>160</v>
      </c>
      <c r="F413" s="7">
        <v>0</v>
      </c>
      <c r="G413" s="123" t="s">
        <v>532</v>
      </c>
      <c r="H413" s="7">
        <v>0</v>
      </c>
      <c r="I413" s="7"/>
      <c r="J413" s="7">
        <v>0</v>
      </c>
      <c r="K413" s="7">
        <v>0</v>
      </c>
      <c r="L413" s="7">
        <v>0</v>
      </c>
      <c r="M413" s="7"/>
      <c r="N413" s="7"/>
      <c r="O413" s="7"/>
      <c r="P413" s="7">
        <v>1</v>
      </c>
      <c r="Q413" s="7">
        <v>28</v>
      </c>
      <c r="R413" s="7">
        <v>265</v>
      </c>
      <c r="S413" s="189">
        <v>45625.593981481485</v>
      </c>
    </row>
    <row r="414" spans="1:19">
      <c r="A414" s="7">
        <v>1992</v>
      </c>
      <c r="B414" s="123" t="s">
        <v>537</v>
      </c>
      <c r="C414" s="123" t="s">
        <v>565</v>
      </c>
      <c r="D414" s="123" t="s">
        <v>500</v>
      </c>
      <c r="E414" s="123" t="s">
        <v>535</v>
      </c>
      <c r="F414" s="7">
        <v>0</v>
      </c>
      <c r="G414" s="123" t="s">
        <v>532</v>
      </c>
      <c r="H414" s="7">
        <v>0</v>
      </c>
      <c r="I414" s="7"/>
      <c r="J414" s="7">
        <v>0</v>
      </c>
      <c r="K414" s="7">
        <v>0</v>
      </c>
      <c r="L414" s="7">
        <v>0</v>
      </c>
      <c r="M414" s="7"/>
      <c r="N414" s="7"/>
      <c r="O414" s="7"/>
      <c r="P414" s="7">
        <v>1</v>
      </c>
      <c r="Q414" s="7">
        <v>28</v>
      </c>
      <c r="R414" s="7">
        <v>265</v>
      </c>
      <c r="S414" s="189">
        <v>45625.593981481485</v>
      </c>
    </row>
    <row r="415" spans="1:19">
      <c r="A415" s="7">
        <v>1992</v>
      </c>
      <c r="B415" s="123" t="s">
        <v>537</v>
      </c>
      <c r="C415" s="123" t="s">
        <v>585</v>
      </c>
      <c r="D415" s="123" t="s">
        <v>183</v>
      </c>
      <c r="E415" s="123" t="s">
        <v>533</v>
      </c>
      <c r="F415" s="7">
        <v>1364.9464840319999</v>
      </c>
      <c r="G415" s="123" t="s">
        <v>532</v>
      </c>
      <c r="H415" s="7">
        <v>101.03697860600001</v>
      </c>
      <c r="I415" s="7">
        <v>74.022666666999996</v>
      </c>
      <c r="J415" s="7">
        <v>100.046027458</v>
      </c>
      <c r="K415" s="7">
        <v>9.5546250000000006E-3</v>
      </c>
      <c r="L415" s="7">
        <v>2.7298930000000002E-3</v>
      </c>
      <c r="M415" s="7">
        <v>73.296666666999997</v>
      </c>
      <c r="N415" s="7">
        <v>7.0000000000000001E-3</v>
      </c>
      <c r="O415" s="7">
        <v>2E-3</v>
      </c>
      <c r="P415" s="7">
        <v>1</v>
      </c>
      <c r="Q415" s="7">
        <v>28</v>
      </c>
      <c r="R415" s="7">
        <v>265</v>
      </c>
      <c r="S415" s="189">
        <v>45625.593981481485</v>
      </c>
    </row>
    <row r="416" spans="1:19">
      <c r="A416" s="7">
        <v>1993</v>
      </c>
      <c r="B416" s="123" t="s">
        <v>586</v>
      </c>
      <c r="C416" s="123" t="s">
        <v>586</v>
      </c>
      <c r="D416" s="123" t="s">
        <v>587</v>
      </c>
      <c r="E416" s="123" t="s">
        <v>531</v>
      </c>
      <c r="F416" s="7">
        <v>824.71586400000001</v>
      </c>
      <c r="G416" s="123" t="s">
        <v>532</v>
      </c>
      <c r="H416" s="7">
        <v>63.285396540000001</v>
      </c>
      <c r="I416" s="7">
        <v>76.736000000000004</v>
      </c>
      <c r="J416" s="7">
        <v>62.686652823000003</v>
      </c>
      <c r="K416" s="7">
        <v>5.7730109999999998E-3</v>
      </c>
      <c r="L416" s="7">
        <v>1.6494319999999999E-3</v>
      </c>
      <c r="M416" s="7">
        <v>76.010000000000005</v>
      </c>
      <c r="N416" s="7">
        <v>7.0000000000000001E-3</v>
      </c>
      <c r="O416" s="7">
        <v>2E-3</v>
      </c>
      <c r="P416" s="7">
        <v>1</v>
      </c>
      <c r="Q416" s="7">
        <v>28</v>
      </c>
      <c r="R416" s="7">
        <v>265</v>
      </c>
      <c r="S416" s="189">
        <v>45625.593981481485</v>
      </c>
    </row>
    <row r="417" spans="1:19">
      <c r="A417" s="7">
        <v>1993</v>
      </c>
      <c r="B417" s="123" t="s">
        <v>586</v>
      </c>
      <c r="C417" s="123" t="s">
        <v>586</v>
      </c>
      <c r="D417" s="123" t="s">
        <v>587</v>
      </c>
      <c r="E417" s="123" t="s">
        <v>533</v>
      </c>
      <c r="F417" s="7">
        <v>1472.4808128</v>
      </c>
      <c r="G417" s="123" t="s">
        <v>532</v>
      </c>
      <c r="H417" s="7">
        <v>108.996956379</v>
      </c>
      <c r="I417" s="7">
        <v>74.022666666999996</v>
      </c>
      <c r="J417" s="7">
        <v>107.92793530900001</v>
      </c>
      <c r="K417" s="7">
        <v>1.0307366E-2</v>
      </c>
      <c r="L417" s="7">
        <v>2.9449620000000002E-3</v>
      </c>
      <c r="M417" s="7">
        <v>73.296666666999997</v>
      </c>
      <c r="N417" s="7">
        <v>7.0000000000000001E-3</v>
      </c>
      <c r="O417" s="7">
        <v>2E-3</v>
      </c>
      <c r="P417" s="7">
        <v>1</v>
      </c>
      <c r="Q417" s="7">
        <v>28</v>
      </c>
      <c r="R417" s="7">
        <v>265</v>
      </c>
      <c r="S417" s="189">
        <v>45625.593981481485</v>
      </c>
    </row>
    <row r="418" spans="1:19">
      <c r="A418" s="7">
        <v>1993</v>
      </c>
      <c r="B418" s="123" t="s">
        <v>588</v>
      </c>
      <c r="C418" s="123" t="s">
        <v>588</v>
      </c>
      <c r="D418" s="123" t="s">
        <v>589</v>
      </c>
      <c r="E418" s="123" t="s">
        <v>33</v>
      </c>
      <c r="F418" s="7">
        <v>0</v>
      </c>
      <c r="G418" s="123" t="s">
        <v>532</v>
      </c>
      <c r="H418" s="7">
        <v>0</v>
      </c>
      <c r="I418" s="7"/>
      <c r="J418" s="7">
        <v>0</v>
      </c>
      <c r="K418" s="7">
        <v>0</v>
      </c>
      <c r="L418" s="7">
        <v>0</v>
      </c>
      <c r="M418" s="7"/>
      <c r="N418" s="7"/>
      <c r="O418" s="7"/>
      <c r="P418" s="7"/>
      <c r="Q418" s="7">
        <v>28</v>
      </c>
      <c r="R418" s="7">
        <v>265</v>
      </c>
      <c r="S418" s="189">
        <v>45625.593981481485</v>
      </c>
    </row>
    <row r="419" spans="1:19">
      <c r="A419" s="7">
        <v>1993</v>
      </c>
      <c r="B419" s="123" t="s">
        <v>588</v>
      </c>
      <c r="C419" s="123" t="s">
        <v>588</v>
      </c>
      <c r="D419" s="123" t="s">
        <v>589</v>
      </c>
      <c r="E419" s="123" t="s">
        <v>540</v>
      </c>
      <c r="F419" s="7">
        <v>56810.065279715003</v>
      </c>
      <c r="G419" s="123" t="s">
        <v>532</v>
      </c>
      <c r="H419" s="7">
        <v>5064.3351630099996</v>
      </c>
      <c r="I419" s="7">
        <v>89.145033333000001</v>
      </c>
      <c r="J419" s="7">
        <v>5055.694352081</v>
      </c>
      <c r="K419" s="7">
        <v>3.9767046E-2</v>
      </c>
      <c r="L419" s="7">
        <v>2.8405033E-2</v>
      </c>
      <c r="M419" s="7">
        <v>88.992933332999996</v>
      </c>
      <c r="N419" s="7">
        <v>6.9999999999999999E-4</v>
      </c>
      <c r="O419" s="7">
        <v>5.0000000000000001E-4</v>
      </c>
      <c r="P419" s="7">
        <v>1</v>
      </c>
      <c r="Q419" s="7">
        <v>28</v>
      </c>
      <c r="R419" s="7">
        <v>265</v>
      </c>
      <c r="S419" s="189">
        <v>45625.593981481485</v>
      </c>
    </row>
    <row r="420" spans="1:19">
      <c r="A420" s="7">
        <v>1993</v>
      </c>
      <c r="B420" s="123" t="s">
        <v>588</v>
      </c>
      <c r="C420" s="123" t="s">
        <v>588</v>
      </c>
      <c r="D420" s="123" t="s">
        <v>589</v>
      </c>
      <c r="E420" s="123" t="s">
        <v>531</v>
      </c>
      <c r="F420" s="7">
        <v>23504.402124</v>
      </c>
      <c r="G420" s="123" t="s">
        <v>532</v>
      </c>
      <c r="H420" s="7">
        <v>1789.520672637</v>
      </c>
      <c r="I420" s="7">
        <v>76.135553807999997</v>
      </c>
      <c r="J420" s="7">
        <v>1787.12557406</v>
      </c>
      <c r="K420" s="7">
        <v>1.8803522E-2</v>
      </c>
      <c r="L420" s="7">
        <v>7.0513210000000002E-3</v>
      </c>
      <c r="M420" s="7">
        <v>76.033653807999997</v>
      </c>
      <c r="N420" s="7">
        <v>8.0000000000000004E-4</v>
      </c>
      <c r="O420" s="7">
        <v>2.9999999999999997E-4</v>
      </c>
      <c r="P420" s="7">
        <v>1</v>
      </c>
      <c r="Q420" s="7">
        <v>28</v>
      </c>
      <c r="R420" s="7">
        <v>265</v>
      </c>
      <c r="S420" s="189">
        <v>45625.593981481485</v>
      </c>
    </row>
    <row r="421" spans="1:19">
      <c r="A421" s="7">
        <v>1993</v>
      </c>
      <c r="B421" s="123" t="s">
        <v>588</v>
      </c>
      <c r="C421" s="123" t="s">
        <v>588</v>
      </c>
      <c r="D421" s="123" t="s">
        <v>589</v>
      </c>
      <c r="E421" s="123" t="s">
        <v>533</v>
      </c>
      <c r="F421" s="7">
        <v>216.54129599999999</v>
      </c>
      <c r="G421" s="123" t="s">
        <v>532</v>
      </c>
      <c r="H421" s="7">
        <v>16.492836152999999</v>
      </c>
      <c r="I421" s="7">
        <v>76.164853808000004</v>
      </c>
      <c r="J421" s="7">
        <v>16.464425935000001</v>
      </c>
      <c r="K421" s="7">
        <v>1.9488700000000001E-4</v>
      </c>
      <c r="L421" s="7">
        <v>8.6616518399999995E-5</v>
      </c>
      <c r="M421" s="7">
        <v>76.033653807999997</v>
      </c>
      <c r="N421" s="7">
        <v>8.9999999999999998E-4</v>
      </c>
      <c r="O421" s="7">
        <v>4.0000000000000002E-4</v>
      </c>
      <c r="P421" s="7">
        <v>1</v>
      </c>
      <c r="Q421" s="7">
        <v>28</v>
      </c>
      <c r="R421" s="7">
        <v>265</v>
      </c>
      <c r="S421" s="189">
        <v>45625.593981481485</v>
      </c>
    </row>
    <row r="422" spans="1:19">
      <c r="A422" s="7">
        <v>1993</v>
      </c>
      <c r="B422" s="123" t="s">
        <v>588</v>
      </c>
      <c r="C422" s="123" t="s">
        <v>588</v>
      </c>
      <c r="D422" s="123" t="s">
        <v>589</v>
      </c>
      <c r="E422" s="123" t="s">
        <v>590</v>
      </c>
      <c r="F422" s="7">
        <v>0</v>
      </c>
      <c r="G422" s="123" t="s">
        <v>532</v>
      </c>
      <c r="H422" s="7">
        <v>0</v>
      </c>
      <c r="I422" s="7"/>
      <c r="J422" s="7">
        <v>0</v>
      </c>
      <c r="K422" s="7">
        <v>0</v>
      </c>
      <c r="L422" s="7">
        <v>0</v>
      </c>
      <c r="M422" s="7"/>
      <c r="N422" s="7"/>
      <c r="O422" s="7"/>
      <c r="P422" s="7"/>
      <c r="Q422" s="7">
        <v>28</v>
      </c>
      <c r="R422" s="7">
        <v>265</v>
      </c>
      <c r="S422" s="189">
        <v>45625.593981481485</v>
      </c>
    </row>
    <row r="423" spans="1:19">
      <c r="A423" s="7">
        <v>2004</v>
      </c>
      <c r="B423" s="123" t="s">
        <v>537</v>
      </c>
      <c r="C423" s="123" t="s">
        <v>585</v>
      </c>
      <c r="D423" s="123" t="s">
        <v>183</v>
      </c>
      <c r="E423" s="123" t="s">
        <v>533</v>
      </c>
      <c r="F423" s="7">
        <v>2183.0998305970002</v>
      </c>
      <c r="G423" s="123" t="s">
        <v>532</v>
      </c>
      <c r="H423" s="7">
        <v>161.59887106100001</v>
      </c>
      <c r="I423" s="7">
        <v>74.022666666999996</v>
      </c>
      <c r="J423" s="7">
        <v>160.01394058400001</v>
      </c>
      <c r="K423" s="7">
        <v>1.5281698999999999E-2</v>
      </c>
      <c r="L423" s="7">
        <v>4.3661999999999998E-3</v>
      </c>
      <c r="M423" s="7">
        <v>73.296666666999997</v>
      </c>
      <c r="N423" s="7">
        <v>7.0000000000000001E-3</v>
      </c>
      <c r="O423" s="7">
        <v>2E-3</v>
      </c>
      <c r="P423" s="7">
        <v>1</v>
      </c>
      <c r="Q423" s="7">
        <v>28</v>
      </c>
      <c r="R423" s="7">
        <v>265</v>
      </c>
      <c r="S423" s="189">
        <v>45625.593981481485</v>
      </c>
    </row>
    <row r="424" spans="1:19">
      <c r="A424" s="7">
        <v>2005</v>
      </c>
      <c r="B424" s="123" t="s">
        <v>586</v>
      </c>
      <c r="C424" s="123" t="s">
        <v>586</v>
      </c>
      <c r="D424" s="123" t="s">
        <v>587</v>
      </c>
      <c r="E424" s="123" t="s">
        <v>531</v>
      </c>
      <c r="F424" s="7">
        <v>993.65973345600003</v>
      </c>
      <c r="G424" s="123" t="s">
        <v>532</v>
      </c>
      <c r="H424" s="7">
        <v>76.249473305999999</v>
      </c>
      <c r="I424" s="7">
        <v>76.736000000000004</v>
      </c>
      <c r="J424" s="7">
        <v>75.528076339999998</v>
      </c>
      <c r="K424" s="7">
        <v>6.9556180000000002E-3</v>
      </c>
      <c r="L424" s="7">
        <v>1.987319E-3</v>
      </c>
      <c r="M424" s="7">
        <v>76.010000000000005</v>
      </c>
      <c r="N424" s="7">
        <v>7.0000000000000001E-3</v>
      </c>
      <c r="O424" s="7">
        <v>2E-3</v>
      </c>
      <c r="P424" s="7">
        <v>1</v>
      </c>
      <c r="Q424" s="7">
        <v>28</v>
      </c>
      <c r="R424" s="7">
        <v>265</v>
      </c>
      <c r="S424" s="189">
        <v>45625.593981481485</v>
      </c>
    </row>
    <row r="425" spans="1:19">
      <c r="A425" s="7">
        <v>2005</v>
      </c>
      <c r="B425" s="123" t="s">
        <v>586</v>
      </c>
      <c r="C425" s="123" t="s">
        <v>586</v>
      </c>
      <c r="D425" s="123" t="s">
        <v>587</v>
      </c>
      <c r="E425" s="123" t="s">
        <v>533</v>
      </c>
      <c r="F425" s="7">
        <v>3475.1664398040002</v>
      </c>
      <c r="G425" s="123" t="s">
        <v>532</v>
      </c>
      <c r="H425" s="7">
        <v>257.24108698600003</v>
      </c>
      <c r="I425" s="7">
        <v>74.022666666999996</v>
      </c>
      <c r="J425" s="7">
        <v>254.718116151</v>
      </c>
      <c r="K425" s="7">
        <v>2.4326165E-2</v>
      </c>
      <c r="L425" s="7">
        <v>6.9503330000000004E-3</v>
      </c>
      <c r="M425" s="7">
        <v>73.296666666999997</v>
      </c>
      <c r="N425" s="7">
        <v>7.0000000000000001E-3</v>
      </c>
      <c r="O425" s="7">
        <v>2E-3</v>
      </c>
      <c r="P425" s="7">
        <v>1</v>
      </c>
      <c r="Q425" s="7">
        <v>28</v>
      </c>
      <c r="R425" s="7">
        <v>265</v>
      </c>
      <c r="S425" s="189">
        <v>45625.593981481485</v>
      </c>
    </row>
    <row r="426" spans="1:19">
      <c r="A426" s="7">
        <v>2005</v>
      </c>
      <c r="B426" s="123" t="s">
        <v>588</v>
      </c>
      <c r="C426" s="123" t="s">
        <v>588</v>
      </c>
      <c r="D426" s="123" t="s">
        <v>589</v>
      </c>
      <c r="E426" s="123" t="s">
        <v>33</v>
      </c>
      <c r="F426" s="7">
        <v>0</v>
      </c>
      <c r="G426" s="123" t="s">
        <v>532</v>
      </c>
      <c r="H426" s="7">
        <v>0</v>
      </c>
      <c r="I426" s="7"/>
      <c r="J426" s="7">
        <v>0</v>
      </c>
      <c r="K426" s="7">
        <v>0</v>
      </c>
      <c r="L426" s="7">
        <v>0</v>
      </c>
      <c r="M426" s="7"/>
      <c r="N426" s="7"/>
      <c r="O426" s="7"/>
      <c r="P426" s="7"/>
      <c r="Q426" s="7">
        <v>28</v>
      </c>
      <c r="R426" s="7">
        <v>265</v>
      </c>
      <c r="S426" s="189">
        <v>45625.593981481485</v>
      </c>
    </row>
    <row r="427" spans="1:19">
      <c r="A427" s="7">
        <v>2005</v>
      </c>
      <c r="B427" s="123" t="s">
        <v>588</v>
      </c>
      <c r="C427" s="123" t="s">
        <v>588</v>
      </c>
      <c r="D427" s="123" t="s">
        <v>589</v>
      </c>
      <c r="E427" s="123" t="s">
        <v>540</v>
      </c>
      <c r="F427" s="7">
        <v>59307.55</v>
      </c>
      <c r="G427" s="123" t="s">
        <v>532</v>
      </c>
      <c r="H427" s="7">
        <v>5532.6996783530003</v>
      </c>
      <c r="I427" s="7">
        <v>93.288285865000006</v>
      </c>
      <c r="J427" s="7">
        <v>5523.6789999980001</v>
      </c>
      <c r="K427" s="7">
        <v>4.1515284999999999E-2</v>
      </c>
      <c r="L427" s="7">
        <v>2.9653775E-2</v>
      </c>
      <c r="M427" s="7">
        <v>93.136185865000002</v>
      </c>
      <c r="N427" s="7">
        <v>6.9999999999999999E-4</v>
      </c>
      <c r="O427" s="7">
        <v>5.0000000000000001E-4</v>
      </c>
      <c r="P427" s="7">
        <v>1</v>
      </c>
      <c r="Q427" s="7">
        <v>28</v>
      </c>
      <c r="R427" s="7">
        <v>265</v>
      </c>
      <c r="S427" s="189">
        <v>45625.593981481485</v>
      </c>
    </row>
    <row r="428" spans="1:19">
      <c r="A428" s="7">
        <v>2005</v>
      </c>
      <c r="B428" s="123" t="s">
        <v>588</v>
      </c>
      <c r="C428" s="123" t="s">
        <v>588</v>
      </c>
      <c r="D428" s="123" t="s">
        <v>589</v>
      </c>
      <c r="E428" s="123" t="s">
        <v>531</v>
      </c>
      <c r="F428" s="7">
        <v>30040.790594292001</v>
      </c>
      <c r="G428" s="123" t="s">
        <v>532</v>
      </c>
      <c r="H428" s="7">
        <v>2344.3755488060001</v>
      </c>
      <c r="I428" s="7">
        <v>78.039742044999997</v>
      </c>
      <c r="J428" s="7">
        <v>2341.3143922449999</v>
      </c>
      <c r="K428" s="7">
        <v>2.4032632000000002E-2</v>
      </c>
      <c r="L428" s="7">
        <v>9.0122369999999993E-3</v>
      </c>
      <c r="M428" s="7">
        <v>77.937842044999996</v>
      </c>
      <c r="N428" s="7">
        <v>8.0000000000000004E-4</v>
      </c>
      <c r="O428" s="7">
        <v>2.9999999999999997E-4</v>
      </c>
      <c r="P428" s="7">
        <v>1</v>
      </c>
      <c r="Q428" s="7">
        <v>28</v>
      </c>
      <c r="R428" s="7">
        <v>265</v>
      </c>
      <c r="S428" s="189">
        <v>45625.593981481485</v>
      </c>
    </row>
    <row r="429" spans="1:19">
      <c r="A429" s="7">
        <v>2005</v>
      </c>
      <c r="B429" s="123" t="s">
        <v>588</v>
      </c>
      <c r="C429" s="123" t="s">
        <v>588</v>
      </c>
      <c r="D429" s="123" t="s">
        <v>589</v>
      </c>
      <c r="E429" s="123" t="s">
        <v>533</v>
      </c>
      <c r="F429" s="7">
        <v>2841.3920603000001</v>
      </c>
      <c r="G429" s="123" t="s">
        <v>532</v>
      </c>
      <c r="H429" s="7">
        <v>221.82475622199999</v>
      </c>
      <c r="I429" s="7">
        <v>78.069042045000003</v>
      </c>
      <c r="J429" s="7">
        <v>221.45196558399999</v>
      </c>
      <c r="K429" s="7">
        <v>2.5572529999999998E-3</v>
      </c>
      <c r="L429" s="7">
        <v>1.1365570000000001E-3</v>
      </c>
      <c r="M429" s="7">
        <v>77.937842044999996</v>
      </c>
      <c r="N429" s="7">
        <v>8.9999999999999998E-4</v>
      </c>
      <c r="O429" s="7">
        <v>4.0000000000000002E-4</v>
      </c>
      <c r="P429" s="7">
        <v>1</v>
      </c>
      <c r="Q429" s="7">
        <v>28</v>
      </c>
      <c r="R429" s="7">
        <v>265</v>
      </c>
      <c r="S429" s="189">
        <v>45625.593981481485</v>
      </c>
    </row>
    <row r="430" spans="1:19">
      <c r="A430" s="7">
        <v>2005</v>
      </c>
      <c r="B430" s="123" t="s">
        <v>588</v>
      </c>
      <c r="C430" s="123" t="s">
        <v>588</v>
      </c>
      <c r="D430" s="123" t="s">
        <v>589</v>
      </c>
      <c r="E430" s="123" t="s">
        <v>590</v>
      </c>
      <c r="F430" s="7">
        <v>1044.064400837</v>
      </c>
      <c r="G430" s="123" t="s">
        <v>532</v>
      </c>
      <c r="H430" s="7">
        <v>5.6901510000000002E-2</v>
      </c>
      <c r="I430" s="7">
        <v>5.45E-2</v>
      </c>
      <c r="J430" s="7">
        <v>0</v>
      </c>
      <c r="K430" s="7">
        <v>1.0440639999999999E-3</v>
      </c>
      <c r="L430" s="7">
        <v>1.04406E-4</v>
      </c>
      <c r="M430" s="7">
        <v>0</v>
      </c>
      <c r="N430" s="7">
        <v>1E-3</v>
      </c>
      <c r="O430" s="7">
        <v>1E-4</v>
      </c>
      <c r="P430" s="7"/>
      <c r="Q430" s="7">
        <v>28</v>
      </c>
      <c r="R430" s="7">
        <v>265</v>
      </c>
      <c r="S430" s="189">
        <v>45625.593981481485</v>
      </c>
    </row>
    <row r="431" spans="1:19">
      <c r="A431" s="7">
        <v>2005</v>
      </c>
      <c r="B431" s="123" t="s">
        <v>588</v>
      </c>
      <c r="C431" s="123" t="s">
        <v>588</v>
      </c>
      <c r="D431" s="123" t="s">
        <v>589</v>
      </c>
      <c r="E431" s="123" t="s">
        <v>534</v>
      </c>
      <c r="F431" s="7">
        <v>20488.087800000001</v>
      </c>
      <c r="G431" s="123" t="s">
        <v>532</v>
      </c>
      <c r="H431" s="7">
        <v>2425.72440224</v>
      </c>
      <c r="I431" s="7">
        <v>118.39681799100001</v>
      </c>
      <c r="J431" s="7">
        <v>2385.9979999960001</v>
      </c>
      <c r="K431" s="7">
        <v>6.1464262999999998E-2</v>
      </c>
      <c r="L431" s="7">
        <v>0.143416615</v>
      </c>
      <c r="M431" s="7">
        <v>116.457817991</v>
      </c>
      <c r="N431" s="7">
        <v>3.0000000000000001E-3</v>
      </c>
      <c r="O431" s="7">
        <v>7.0000000000000001E-3</v>
      </c>
      <c r="P431" s="7">
        <v>1</v>
      </c>
      <c r="Q431" s="7">
        <v>28</v>
      </c>
      <c r="R431" s="7">
        <v>265</v>
      </c>
      <c r="S431" s="189">
        <v>45625.593981481485</v>
      </c>
    </row>
    <row r="432" spans="1:19">
      <c r="A432" s="7">
        <v>2005</v>
      </c>
      <c r="B432" s="123" t="s">
        <v>588</v>
      </c>
      <c r="C432" s="123" t="s">
        <v>588</v>
      </c>
      <c r="D432" s="123" t="s">
        <v>589</v>
      </c>
      <c r="E432" s="123" t="s">
        <v>535</v>
      </c>
      <c r="F432" s="7">
        <v>81998.590122504</v>
      </c>
      <c r="G432" s="123" t="s">
        <v>532</v>
      </c>
      <c r="H432" s="7">
        <v>4688.7767092989998</v>
      </c>
      <c r="I432" s="7">
        <v>57.181186924000002</v>
      </c>
      <c r="J432" s="7">
        <v>4642.6495504060003</v>
      </c>
      <c r="K432" s="7">
        <v>0.22566011999999999</v>
      </c>
      <c r="L432" s="7">
        <v>0.150221417</v>
      </c>
      <c r="M432" s="7">
        <v>56.618650924000001</v>
      </c>
      <c r="N432" s="7">
        <v>2.7520000000000001E-3</v>
      </c>
      <c r="O432" s="7">
        <v>1.8320000000000001E-3</v>
      </c>
      <c r="P432" s="7">
        <v>1</v>
      </c>
      <c r="Q432" s="7">
        <v>28</v>
      </c>
      <c r="R432" s="7">
        <v>265</v>
      </c>
      <c r="S432" s="189">
        <v>45625.593981481485</v>
      </c>
    </row>
    <row r="433" spans="1:19">
      <c r="A433" s="7">
        <v>2005</v>
      </c>
      <c r="B433" s="123" t="s">
        <v>588</v>
      </c>
      <c r="C433" s="123" t="s">
        <v>588</v>
      </c>
      <c r="D433" s="123" t="s">
        <v>589</v>
      </c>
      <c r="E433" s="123" t="s">
        <v>131</v>
      </c>
      <c r="F433" s="7">
        <v>0</v>
      </c>
      <c r="G433" s="123" t="s">
        <v>532</v>
      </c>
      <c r="H433" s="7">
        <v>0</v>
      </c>
      <c r="I433" s="7"/>
      <c r="J433" s="7">
        <v>0</v>
      </c>
      <c r="K433" s="7">
        <v>0</v>
      </c>
      <c r="L433" s="7">
        <v>0</v>
      </c>
      <c r="M433" s="7"/>
      <c r="N433" s="7"/>
      <c r="O433" s="7"/>
      <c r="P433" s="7"/>
      <c r="Q433" s="7">
        <v>28</v>
      </c>
      <c r="R433" s="7">
        <v>265</v>
      </c>
      <c r="S433" s="189">
        <v>45625.593981481485</v>
      </c>
    </row>
    <row r="434" spans="1:19">
      <c r="A434" s="7">
        <v>2005</v>
      </c>
      <c r="B434" s="123" t="s">
        <v>588</v>
      </c>
      <c r="C434" s="123" t="s">
        <v>588</v>
      </c>
      <c r="D434" s="123" t="s">
        <v>589</v>
      </c>
      <c r="E434" s="123" t="s">
        <v>570</v>
      </c>
      <c r="F434" s="7">
        <v>0</v>
      </c>
      <c r="G434" s="123" t="s">
        <v>532</v>
      </c>
      <c r="H434" s="7">
        <v>0</v>
      </c>
      <c r="I434" s="7"/>
      <c r="J434" s="7">
        <v>0</v>
      </c>
      <c r="K434" s="7">
        <v>0</v>
      </c>
      <c r="L434" s="7">
        <v>0</v>
      </c>
      <c r="M434" s="7"/>
      <c r="N434" s="7"/>
      <c r="O434" s="7"/>
      <c r="P434" s="7">
        <v>1</v>
      </c>
      <c r="Q434" s="7">
        <v>28</v>
      </c>
      <c r="R434" s="7">
        <v>265</v>
      </c>
      <c r="S434" s="189">
        <v>45625.593981481485</v>
      </c>
    </row>
    <row r="435" spans="1:19">
      <c r="A435" s="7">
        <v>2005</v>
      </c>
      <c r="B435" s="123" t="s">
        <v>588</v>
      </c>
      <c r="C435" s="123" t="s">
        <v>588</v>
      </c>
      <c r="D435" s="123" t="s">
        <v>591</v>
      </c>
      <c r="E435" s="123" t="s">
        <v>27</v>
      </c>
      <c r="F435" s="7">
        <v>100.98059184</v>
      </c>
      <c r="G435" s="123" t="s">
        <v>532</v>
      </c>
      <c r="H435" s="7">
        <v>1.5534864000000001E-2</v>
      </c>
      <c r="I435" s="7">
        <v>0.15384009200000001</v>
      </c>
      <c r="J435" s="7">
        <v>0</v>
      </c>
      <c r="K435" s="7">
        <v>4.5924600000000001E-4</v>
      </c>
      <c r="L435" s="7">
        <v>1.0098059180000001E-5</v>
      </c>
      <c r="M435" s="7">
        <v>0</v>
      </c>
      <c r="N435" s="7">
        <v>4.5478599999999999E-3</v>
      </c>
      <c r="O435" s="7">
        <v>1E-4</v>
      </c>
      <c r="P435" s="7"/>
      <c r="Q435" s="7">
        <v>28</v>
      </c>
      <c r="R435" s="7">
        <v>265</v>
      </c>
      <c r="S435" s="189">
        <v>45625.593981481485</v>
      </c>
    </row>
    <row r="436" spans="1:19">
      <c r="A436" s="7">
        <v>2005</v>
      </c>
      <c r="B436" s="123" t="s">
        <v>588</v>
      </c>
      <c r="C436" s="123" t="s">
        <v>588</v>
      </c>
      <c r="D436" s="123" t="s">
        <v>591</v>
      </c>
      <c r="E436" s="123" t="s">
        <v>33</v>
      </c>
      <c r="F436" s="7">
        <v>102.29233972599999</v>
      </c>
      <c r="G436" s="123" t="s">
        <v>532</v>
      </c>
      <c r="H436" s="7">
        <v>0.19435544499999999</v>
      </c>
      <c r="I436" s="7">
        <v>1.9</v>
      </c>
      <c r="J436" s="7">
        <v>0</v>
      </c>
      <c r="K436" s="7">
        <v>3.0687700000000002E-3</v>
      </c>
      <c r="L436" s="7">
        <v>4.0916900000000003E-4</v>
      </c>
      <c r="M436" s="7">
        <v>0</v>
      </c>
      <c r="N436" s="7">
        <v>0.03</v>
      </c>
      <c r="O436" s="7">
        <v>4.0000000000000001E-3</v>
      </c>
      <c r="P436" s="7"/>
      <c r="Q436" s="7">
        <v>28</v>
      </c>
      <c r="R436" s="7">
        <v>265</v>
      </c>
      <c r="S436" s="189">
        <v>45625.593981481485</v>
      </c>
    </row>
    <row r="437" spans="1:19">
      <c r="A437" s="7">
        <v>2005</v>
      </c>
      <c r="B437" s="123" t="s">
        <v>588</v>
      </c>
      <c r="C437" s="123" t="s">
        <v>588</v>
      </c>
      <c r="D437" s="123" t="s">
        <v>591</v>
      </c>
      <c r="E437" s="123" t="s">
        <v>540</v>
      </c>
      <c r="F437" s="7">
        <v>248.993078295</v>
      </c>
      <c r="G437" s="123" t="s">
        <v>532</v>
      </c>
      <c r="H437" s="7">
        <v>23.723438016999999</v>
      </c>
      <c r="I437" s="7">
        <v>95.277500000000003</v>
      </c>
      <c r="J437" s="7">
        <v>23.554745207</v>
      </c>
      <c r="K437" s="7">
        <v>2.4899309999999999E-3</v>
      </c>
      <c r="L437" s="7">
        <v>3.7348999999999998E-4</v>
      </c>
      <c r="M437" s="7">
        <v>94.6</v>
      </c>
      <c r="N437" s="7">
        <v>0.01</v>
      </c>
      <c r="O437" s="7">
        <v>1.5E-3</v>
      </c>
      <c r="P437" s="7">
        <v>1</v>
      </c>
      <c r="Q437" s="7">
        <v>28</v>
      </c>
      <c r="R437" s="7">
        <v>265</v>
      </c>
      <c r="S437" s="189">
        <v>45625.593981481485</v>
      </c>
    </row>
    <row r="438" spans="1:19">
      <c r="A438" s="7">
        <v>2005</v>
      </c>
      <c r="B438" s="123" t="s">
        <v>588</v>
      </c>
      <c r="C438" s="123" t="s">
        <v>588</v>
      </c>
      <c r="D438" s="123" t="s">
        <v>591</v>
      </c>
      <c r="E438" s="123" t="s">
        <v>531</v>
      </c>
      <c r="F438" s="7">
        <v>0</v>
      </c>
      <c r="G438" s="123" t="s">
        <v>532</v>
      </c>
      <c r="H438" s="7">
        <v>0</v>
      </c>
      <c r="I438" s="7"/>
      <c r="J438" s="7">
        <v>0</v>
      </c>
      <c r="K438" s="7">
        <v>0</v>
      </c>
      <c r="L438" s="7">
        <v>0</v>
      </c>
      <c r="M438" s="7"/>
      <c r="N438" s="7"/>
      <c r="O438" s="7"/>
      <c r="P438" s="7">
        <v>1</v>
      </c>
      <c r="Q438" s="7">
        <v>28</v>
      </c>
      <c r="R438" s="7">
        <v>265</v>
      </c>
      <c r="S438" s="189">
        <v>45625.593981481485</v>
      </c>
    </row>
    <row r="439" spans="1:19">
      <c r="A439" s="7">
        <v>2005</v>
      </c>
      <c r="B439" s="123" t="s">
        <v>588</v>
      </c>
      <c r="C439" s="123" t="s">
        <v>588</v>
      </c>
      <c r="D439" s="123" t="s">
        <v>591</v>
      </c>
      <c r="E439" s="123" t="s">
        <v>533</v>
      </c>
      <c r="F439" s="7">
        <v>0</v>
      </c>
      <c r="G439" s="123" t="s">
        <v>532</v>
      </c>
      <c r="H439" s="7">
        <v>0</v>
      </c>
      <c r="I439" s="7"/>
      <c r="J439" s="7">
        <v>0</v>
      </c>
      <c r="K439" s="7">
        <v>0</v>
      </c>
      <c r="L439" s="7">
        <v>0</v>
      </c>
      <c r="M439" s="7"/>
      <c r="N439" s="7"/>
      <c r="O439" s="7"/>
      <c r="P439" s="7">
        <v>1</v>
      </c>
      <c r="Q439" s="7">
        <v>28</v>
      </c>
      <c r="R439" s="7">
        <v>265</v>
      </c>
      <c r="S439" s="189">
        <v>45625.593981481485</v>
      </c>
    </row>
    <row r="440" spans="1:19">
      <c r="A440" s="7">
        <v>2005</v>
      </c>
      <c r="B440" s="123" t="s">
        <v>588</v>
      </c>
      <c r="C440" s="123" t="s">
        <v>588</v>
      </c>
      <c r="D440" s="123" t="s">
        <v>591</v>
      </c>
      <c r="E440" s="123" t="s">
        <v>163</v>
      </c>
      <c r="F440" s="7">
        <v>5.3599899479999999</v>
      </c>
      <c r="G440" s="123" t="s">
        <v>532</v>
      </c>
      <c r="H440" s="7">
        <v>0.34225365400000002</v>
      </c>
      <c r="I440" s="7">
        <v>63.853413465000003</v>
      </c>
      <c r="J440" s="7">
        <v>0.34137775999999997</v>
      </c>
      <c r="K440" s="7">
        <v>2.6209099930000001E-5</v>
      </c>
      <c r="L440" s="7">
        <v>5.3599899480000005E-7</v>
      </c>
      <c r="M440" s="7">
        <v>63.69</v>
      </c>
      <c r="N440" s="7">
        <v>4.8897669999999997E-3</v>
      </c>
      <c r="O440" s="7">
        <v>1E-4</v>
      </c>
      <c r="P440" s="7">
        <v>1</v>
      </c>
      <c r="Q440" s="7">
        <v>28</v>
      </c>
      <c r="R440" s="7">
        <v>265</v>
      </c>
      <c r="S440" s="189">
        <v>45625.593981481485</v>
      </c>
    </row>
    <row r="441" spans="1:19">
      <c r="A441" s="7">
        <v>2005</v>
      </c>
      <c r="B441" s="123" t="s">
        <v>588</v>
      </c>
      <c r="C441" s="123" t="s">
        <v>588</v>
      </c>
      <c r="D441" s="123" t="s">
        <v>591</v>
      </c>
      <c r="E441" s="123" t="s">
        <v>534</v>
      </c>
      <c r="F441" s="7">
        <v>285.57265999999998</v>
      </c>
      <c r="G441" s="123" t="s">
        <v>532</v>
      </c>
      <c r="H441" s="7">
        <v>33.018249496999999</v>
      </c>
      <c r="I441" s="7">
        <v>115.621185504</v>
      </c>
      <c r="J441" s="7">
        <v>32.888742295</v>
      </c>
      <c r="K441" s="7">
        <v>5.7114500000000001E-4</v>
      </c>
      <c r="L441" s="7">
        <v>4.2835900000000001E-4</v>
      </c>
      <c r="M441" s="7">
        <v>115.167685504</v>
      </c>
      <c r="N441" s="7">
        <v>2E-3</v>
      </c>
      <c r="O441" s="7">
        <v>1.5E-3</v>
      </c>
      <c r="P441" s="7">
        <v>1</v>
      </c>
      <c r="Q441" s="7">
        <v>28</v>
      </c>
      <c r="R441" s="7">
        <v>265</v>
      </c>
      <c r="S441" s="189">
        <v>45625.593981481485</v>
      </c>
    </row>
    <row r="442" spans="1:19">
      <c r="A442" s="7">
        <v>2005</v>
      </c>
      <c r="B442" s="123" t="s">
        <v>588</v>
      </c>
      <c r="C442" s="123" t="s">
        <v>588</v>
      </c>
      <c r="D442" s="123" t="s">
        <v>591</v>
      </c>
      <c r="E442" s="123" t="s">
        <v>535</v>
      </c>
      <c r="F442" s="7">
        <v>3574.1923479480001</v>
      </c>
      <c r="G442" s="123" t="s">
        <v>532</v>
      </c>
      <c r="H442" s="7">
        <v>203.198667699</v>
      </c>
      <c r="I442" s="7">
        <v>56.851631898000001</v>
      </c>
      <c r="J442" s="7">
        <v>202.97841868500001</v>
      </c>
      <c r="K442" s="7">
        <v>4.483318E-3</v>
      </c>
      <c r="L442" s="7">
        <v>3.5741899999999999E-4</v>
      </c>
      <c r="M442" s="7">
        <v>56.790009861000001</v>
      </c>
      <c r="N442" s="7">
        <v>1.2543579999999999E-3</v>
      </c>
      <c r="O442" s="7">
        <v>1E-4</v>
      </c>
      <c r="P442" s="7">
        <v>1</v>
      </c>
      <c r="Q442" s="7">
        <v>28</v>
      </c>
      <c r="R442" s="7">
        <v>265</v>
      </c>
      <c r="S442" s="189">
        <v>45625.593981481485</v>
      </c>
    </row>
    <row r="443" spans="1:19">
      <c r="A443" s="7">
        <v>2005</v>
      </c>
      <c r="B443" s="123" t="s">
        <v>588</v>
      </c>
      <c r="C443" s="123" t="s">
        <v>588</v>
      </c>
      <c r="D443" s="123" t="s">
        <v>591</v>
      </c>
      <c r="E443" s="123" t="s">
        <v>536</v>
      </c>
      <c r="F443" s="7">
        <v>337.22134709099998</v>
      </c>
      <c r="G443" s="123" t="s">
        <v>532</v>
      </c>
      <c r="H443" s="7">
        <v>19.442328155999999</v>
      </c>
      <c r="I443" s="7">
        <v>57.654499999999999</v>
      </c>
      <c r="J443" s="7">
        <v>19.423949592</v>
      </c>
      <c r="K443" s="7">
        <v>3.3722100000000002E-4</v>
      </c>
      <c r="L443" s="7">
        <v>3.3722134709999998E-5</v>
      </c>
      <c r="M443" s="7">
        <v>57.6</v>
      </c>
      <c r="N443" s="7">
        <v>1E-3</v>
      </c>
      <c r="O443" s="7">
        <v>1E-4</v>
      </c>
      <c r="P443" s="7">
        <v>1</v>
      </c>
      <c r="Q443" s="7">
        <v>28</v>
      </c>
      <c r="R443" s="7">
        <v>265</v>
      </c>
      <c r="S443" s="189">
        <v>45625.593981481485</v>
      </c>
    </row>
    <row r="444" spans="1:19">
      <c r="A444" s="7">
        <v>2005</v>
      </c>
      <c r="B444" s="123" t="s">
        <v>530</v>
      </c>
      <c r="C444" s="123" t="s">
        <v>530</v>
      </c>
      <c r="D444" s="123" t="s">
        <v>530</v>
      </c>
      <c r="E444" s="123" t="s">
        <v>531</v>
      </c>
      <c r="F444" s="7">
        <v>1254.7517290809999</v>
      </c>
      <c r="G444" s="123" t="s">
        <v>532</v>
      </c>
      <c r="H444" s="7">
        <v>95.678583598000003</v>
      </c>
      <c r="I444" s="7">
        <v>76.253</v>
      </c>
      <c r="J444" s="7">
        <v>95.373678927</v>
      </c>
      <c r="K444" s="7">
        <v>3.7642550000000002E-3</v>
      </c>
      <c r="L444" s="7">
        <v>7.5285100000000002E-4</v>
      </c>
      <c r="M444" s="7">
        <v>76.010000000000005</v>
      </c>
      <c r="N444" s="7">
        <v>3.0000000000000001E-3</v>
      </c>
      <c r="O444" s="7">
        <v>5.9999999999999995E-4</v>
      </c>
      <c r="P444" s="7">
        <v>1</v>
      </c>
      <c r="Q444" s="7">
        <v>28</v>
      </c>
      <c r="R444" s="7">
        <v>265</v>
      </c>
      <c r="S444" s="189">
        <v>45625.593981481485</v>
      </c>
    </row>
    <row r="445" spans="1:19">
      <c r="A445" s="7">
        <v>2005</v>
      </c>
      <c r="B445" s="123" t="s">
        <v>530</v>
      </c>
      <c r="C445" s="123" t="s">
        <v>530</v>
      </c>
      <c r="D445" s="123" t="s">
        <v>530</v>
      </c>
      <c r="E445" s="123" t="s">
        <v>533</v>
      </c>
      <c r="F445" s="7">
        <v>245.13399442299999</v>
      </c>
      <c r="G445" s="123" t="s">
        <v>532</v>
      </c>
      <c r="H445" s="7">
        <v>17.933757898</v>
      </c>
      <c r="I445" s="7">
        <v>73.159000000000006</v>
      </c>
      <c r="J445" s="7">
        <v>17.874190337000002</v>
      </c>
      <c r="K445" s="7">
        <v>7.3540200000000002E-4</v>
      </c>
      <c r="L445" s="7">
        <v>1.4708000000000001E-4</v>
      </c>
      <c r="M445" s="7">
        <v>72.915999999999997</v>
      </c>
      <c r="N445" s="7">
        <v>3.0000000000000001E-3</v>
      </c>
      <c r="O445" s="7">
        <v>5.9999999999999995E-4</v>
      </c>
      <c r="P445" s="7">
        <v>1</v>
      </c>
      <c r="Q445" s="7">
        <v>28</v>
      </c>
      <c r="R445" s="7">
        <v>265</v>
      </c>
      <c r="S445" s="189">
        <v>45625.593981481485</v>
      </c>
    </row>
    <row r="446" spans="1:19">
      <c r="A446" s="7">
        <v>2005</v>
      </c>
      <c r="B446" s="123" t="s">
        <v>530</v>
      </c>
      <c r="C446" s="123" t="s">
        <v>530</v>
      </c>
      <c r="D446" s="123" t="s">
        <v>530</v>
      </c>
      <c r="E446" s="123" t="s">
        <v>163</v>
      </c>
      <c r="F446" s="7">
        <v>311.76919241000002</v>
      </c>
      <c r="G446" s="123" t="s">
        <v>532</v>
      </c>
      <c r="H446" s="7">
        <v>19.873571286000001</v>
      </c>
      <c r="I446" s="7">
        <v>63.744500000000002</v>
      </c>
      <c r="J446" s="7">
        <v>19.856579865</v>
      </c>
      <c r="K446" s="7">
        <v>3.1176899999999999E-4</v>
      </c>
      <c r="L446" s="7">
        <v>3.1176919239999997E-5</v>
      </c>
      <c r="M446" s="7">
        <v>63.69</v>
      </c>
      <c r="N446" s="7">
        <v>1E-3</v>
      </c>
      <c r="O446" s="7">
        <v>1E-4</v>
      </c>
      <c r="P446" s="7">
        <v>1</v>
      </c>
      <c r="Q446" s="7">
        <v>28</v>
      </c>
      <c r="R446" s="7">
        <v>265</v>
      </c>
      <c r="S446" s="189">
        <v>45625.593981481485</v>
      </c>
    </row>
    <row r="447" spans="1:19">
      <c r="A447" s="7">
        <v>2005</v>
      </c>
      <c r="B447" s="123" t="s">
        <v>530</v>
      </c>
      <c r="C447" s="123" t="s">
        <v>530</v>
      </c>
      <c r="D447" s="123" t="s">
        <v>530</v>
      </c>
      <c r="E447" s="123" t="s">
        <v>534</v>
      </c>
      <c r="F447" s="7">
        <v>666.30893352400005</v>
      </c>
      <c r="G447" s="123" t="s">
        <v>532</v>
      </c>
      <c r="H447" s="7">
        <v>77.039428806000004</v>
      </c>
      <c r="I447" s="7">
        <v>115.621185504</v>
      </c>
      <c r="J447" s="7">
        <v>76.737257705000005</v>
      </c>
      <c r="K447" s="7">
        <v>1.332618E-3</v>
      </c>
      <c r="L447" s="7">
        <v>9.9946299999999991E-4</v>
      </c>
      <c r="M447" s="7">
        <v>115.167685504</v>
      </c>
      <c r="N447" s="7">
        <v>2E-3</v>
      </c>
      <c r="O447" s="7">
        <v>1.5E-3</v>
      </c>
      <c r="P447" s="7">
        <v>1</v>
      </c>
      <c r="Q447" s="7">
        <v>28</v>
      </c>
      <c r="R447" s="7">
        <v>265</v>
      </c>
      <c r="S447" s="189">
        <v>45625.593981481485</v>
      </c>
    </row>
    <row r="448" spans="1:19">
      <c r="A448" s="7">
        <v>2005</v>
      </c>
      <c r="B448" s="123" t="s">
        <v>530</v>
      </c>
      <c r="C448" s="123" t="s">
        <v>530</v>
      </c>
      <c r="D448" s="123" t="s">
        <v>530</v>
      </c>
      <c r="E448" s="123" t="s">
        <v>535</v>
      </c>
      <c r="F448" s="7">
        <v>3783.8781733720002</v>
      </c>
      <c r="G448" s="123" t="s">
        <v>532</v>
      </c>
      <c r="H448" s="7">
        <v>207.08881573400001</v>
      </c>
      <c r="I448" s="7">
        <v>54.729250321000002</v>
      </c>
      <c r="J448" s="7">
        <v>206.88837727999999</v>
      </c>
      <c r="K448" s="7">
        <v>3.6777699999999999E-3</v>
      </c>
      <c r="L448" s="7">
        <v>3.6777700000000001E-4</v>
      </c>
      <c r="M448" s="7">
        <v>54.676278621999998</v>
      </c>
      <c r="N448" s="7">
        <v>9.7195799999999998E-4</v>
      </c>
      <c r="O448" s="7">
        <v>9.7195777399999999E-5</v>
      </c>
      <c r="P448" s="7">
        <v>1</v>
      </c>
      <c r="Q448" s="7">
        <v>28</v>
      </c>
      <c r="R448" s="7">
        <v>265</v>
      </c>
      <c r="S448" s="189">
        <v>45625.593981481485</v>
      </c>
    </row>
    <row r="449" spans="1:19">
      <c r="A449" s="7">
        <v>2005</v>
      </c>
      <c r="B449" s="123" t="s">
        <v>530</v>
      </c>
      <c r="C449" s="123" t="s">
        <v>530</v>
      </c>
      <c r="D449" s="123" t="s">
        <v>530</v>
      </c>
      <c r="E449" s="123" t="s">
        <v>536</v>
      </c>
      <c r="F449" s="7">
        <v>4218.3165809040001</v>
      </c>
      <c r="G449" s="123" t="s">
        <v>532</v>
      </c>
      <c r="H449" s="7">
        <v>301.20678630100002</v>
      </c>
      <c r="I449" s="7">
        <v>71.404499999999999</v>
      </c>
      <c r="J449" s="7">
        <v>300.97688804799998</v>
      </c>
      <c r="K449" s="7">
        <v>4.2183170000000001E-3</v>
      </c>
      <c r="L449" s="7">
        <v>4.2183200000000002E-4</v>
      </c>
      <c r="M449" s="7">
        <v>71.349999999999994</v>
      </c>
      <c r="N449" s="7">
        <v>1E-3</v>
      </c>
      <c r="O449" s="7">
        <v>1E-4</v>
      </c>
      <c r="P449" s="7">
        <v>1</v>
      </c>
      <c r="Q449" s="7">
        <v>28</v>
      </c>
      <c r="R449" s="7">
        <v>265</v>
      </c>
      <c r="S449" s="189">
        <v>45625.593981481485</v>
      </c>
    </row>
    <row r="450" spans="1:19">
      <c r="A450" s="7">
        <v>2005</v>
      </c>
      <c r="B450" s="123" t="s">
        <v>537</v>
      </c>
      <c r="C450" s="123" t="s">
        <v>538</v>
      </c>
      <c r="D450" s="123" t="s">
        <v>539</v>
      </c>
      <c r="E450" s="123" t="s">
        <v>540</v>
      </c>
      <c r="F450" s="7">
        <v>0</v>
      </c>
      <c r="G450" s="123" t="s">
        <v>532</v>
      </c>
      <c r="H450" s="7">
        <v>0</v>
      </c>
      <c r="I450" s="7"/>
      <c r="J450" s="7">
        <v>0</v>
      </c>
      <c r="K450" s="7">
        <v>0</v>
      </c>
      <c r="L450" s="7">
        <v>0</v>
      </c>
      <c r="M450" s="7"/>
      <c r="N450" s="7"/>
      <c r="O450" s="7"/>
      <c r="P450" s="7">
        <v>1</v>
      </c>
      <c r="Q450" s="7">
        <v>28</v>
      </c>
      <c r="R450" s="7">
        <v>265</v>
      </c>
      <c r="S450" s="189">
        <v>45625.593981481485</v>
      </c>
    </row>
    <row r="451" spans="1:19">
      <c r="A451" s="7">
        <v>2005</v>
      </c>
      <c r="B451" s="123" t="s">
        <v>537</v>
      </c>
      <c r="C451" s="123" t="s">
        <v>538</v>
      </c>
      <c r="D451" s="123" t="s">
        <v>539</v>
      </c>
      <c r="E451" s="123" t="s">
        <v>531</v>
      </c>
      <c r="F451" s="7">
        <v>490.90232083799998</v>
      </c>
      <c r="G451" s="123" t="s">
        <v>532</v>
      </c>
      <c r="H451" s="7">
        <v>37.432774670999997</v>
      </c>
      <c r="I451" s="7">
        <v>76.253</v>
      </c>
      <c r="J451" s="7">
        <v>37.313485407000002</v>
      </c>
      <c r="K451" s="7">
        <v>1.472707E-3</v>
      </c>
      <c r="L451" s="7">
        <v>2.94541E-4</v>
      </c>
      <c r="M451" s="7">
        <v>76.010000000000005</v>
      </c>
      <c r="N451" s="7">
        <v>3.0000000000000001E-3</v>
      </c>
      <c r="O451" s="7">
        <v>5.9999999999999995E-4</v>
      </c>
      <c r="P451" s="7">
        <v>1</v>
      </c>
      <c r="Q451" s="7">
        <v>28</v>
      </c>
      <c r="R451" s="7">
        <v>265</v>
      </c>
      <c r="S451" s="189">
        <v>45625.593981481485</v>
      </c>
    </row>
    <row r="452" spans="1:19">
      <c r="A452" s="7">
        <v>2005</v>
      </c>
      <c r="B452" s="123" t="s">
        <v>537</v>
      </c>
      <c r="C452" s="123" t="s">
        <v>538</v>
      </c>
      <c r="D452" s="123" t="s">
        <v>539</v>
      </c>
      <c r="E452" s="123" t="s">
        <v>533</v>
      </c>
      <c r="F452" s="7">
        <v>1088.5784051170001</v>
      </c>
      <c r="G452" s="123" t="s">
        <v>532</v>
      </c>
      <c r="H452" s="7">
        <v>80.053693053000003</v>
      </c>
      <c r="I452" s="7">
        <v>73.539666667000006</v>
      </c>
      <c r="J452" s="7">
        <v>79.789168501000006</v>
      </c>
      <c r="K452" s="7">
        <v>3.2657350000000001E-3</v>
      </c>
      <c r="L452" s="7">
        <v>6.5314699999999997E-4</v>
      </c>
      <c r="M452" s="7">
        <v>73.296666666999997</v>
      </c>
      <c r="N452" s="7">
        <v>3.0000000000000001E-3</v>
      </c>
      <c r="O452" s="7">
        <v>5.9999999999999995E-4</v>
      </c>
      <c r="P452" s="7">
        <v>1</v>
      </c>
      <c r="Q452" s="7">
        <v>28</v>
      </c>
      <c r="R452" s="7">
        <v>265</v>
      </c>
      <c r="S452" s="189">
        <v>45625.593981481485</v>
      </c>
    </row>
    <row r="453" spans="1:19">
      <c r="A453" s="7">
        <v>2005</v>
      </c>
      <c r="B453" s="123" t="s">
        <v>537</v>
      </c>
      <c r="C453" s="123" t="s">
        <v>538</v>
      </c>
      <c r="D453" s="123" t="s">
        <v>539</v>
      </c>
      <c r="E453" s="123" t="s">
        <v>160</v>
      </c>
      <c r="F453" s="7">
        <v>124.13702230200001</v>
      </c>
      <c r="G453" s="123" t="s">
        <v>532</v>
      </c>
      <c r="H453" s="7">
        <v>8.8923073190000004</v>
      </c>
      <c r="I453" s="7">
        <v>71.632999999999996</v>
      </c>
      <c r="J453" s="7">
        <v>8.8621420220000005</v>
      </c>
      <c r="K453" s="7">
        <v>3.7241100000000001E-4</v>
      </c>
      <c r="L453" s="7">
        <v>7.4482213379999999E-5</v>
      </c>
      <c r="M453" s="7">
        <v>71.39</v>
      </c>
      <c r="N453" s="7">
        <v>3.0000000000000001E-3</v>
      </c>
      <c r="O453" s="7">
        <v>5.9999999999999995E-4</v>
      </c>
      <c r="P453" s="7">
        <v>1</v>
      </c>
      <c r="Q453" s="7">
        <v>28</v>
      </c>
      <c r="R453" s="7">
        <v>265</v>
      </c>
      <c r="S453" s="189">
        <v>45625.593981481485</v>
      </c>
    </row>
    <row r="454" spans="1:19">
      <c r="A454" s="7">
        <v>2005</v>
      </c>
      <c r="B454" s="123" t="s">
        <v>537</v>
      </c>
      <c r="C454" s="123" t="s">
        <v>538</v>
      </c>
      <c r="D454" s="123" t="s">
        <v>539</v>
      </c>
      <c r="E454" s="123" t="s">
        <v>163</v>
      </c>
      <c r="F454" s="7">
        <v>0.96377020099999999</v>
      </c>
      <c r="G454" s="123" t="s">
        <v>532</v>
      </c>
      <c r="H454" s="7">
        <v>6.1435049999999998E-2</v>
      </c>
      <c r="I454" s="7">
        <v>63.744500000000002</v>
      </c>
      <c r="J454" s="7">
        <v>6.1382524000000001E-2</v>
      </c>
      <c r="K454" s="7">
        <v>9.6377020099999999E-7</v>
      </c>
      <c r="L454" s="7">
        <v>9.6377020100000005E-8</v>
      </c>
      <c r="M454" s="7">
        <v>63.69</v>
      </c>
      <c r="N454" s="7">
        <v>1E-3</v>
      </c>
      <c r="O454" s="7">
        <v>1E-4</v>
      </c>
      <c r="P454" s="7">
        <v>1</v>
      </c>
      <c r="Q454" s="7">
        <v>28</v>
      </c>
      <c r="R454" s="7">
        <v>265</v>
      </c>
      <c r="S454" s="189">
        <v>45625.593981481485</v>
      </c>
    </row>
    <row r="455" spans="1:19">
      <c r="A455" s="7">
        <v>2005</v>
      </c>
      <c r="B455" s="123" t="s">
        <v>537</v>
      </c>
      <c r="C455" s="123" t="s">
        <v>538</v>
      </c>
      <c r="D455" s="123" t="s">
        <v>539</v>
      </c>
      <c r="E455" s="123" t="s">
        <v>535</v>
      </c>
      <c r="F455" s="7">
        <v>1018.861897269</v>
      </c>
      <c r="G455" s="123" t="s">
        <v>532</v>
      </c>
      <c r="H455" s="7">
        <v>57.916705166</v>
      </c>
      <c r="I455" s="7">
        <v>56.844509860999999</v>
      </c>
      <c r="J455" s="7">
        <v>57.861177193000003</v>
      </c>
      <c r="K455" s="7">
        <v>1.0188619999999999E-3</v>
      </c>
      <c r="L455" s="7">
        <v>1.0188600000000001E-4</v>
      </c>
      <c r="M455" s="7">
        <v>56.790009861000001</v>
      </c>
      <c r="N455" s="7">
        <v>1E-3</v>
      </c>
      <c r="O455" s="7">
        <v>1E-4</v>
      </c>
      <c r="P455" s="7">
        <v>1</v>
      </c>
      <c r="Q455" s="7">
        <v>28</v>
      </c>
      <c r="R455" s="7">
        <v>265</v>
      </c>
      <c r="S455" s="189">
        <v>45625.593981481485</v>
      </c>
    </row>
    <row r="456" spans="1:19">
      <c r="A456" s="7">
        <v>2005</v>
      </c>
      <c r="B456" s="123" t="s">
        <v>537</v>
      </c>
      <c r="C456" s="123" t="s">
        <v>538</v>
      </c>
      <c r="D456" s="123" t="s">
        <v>539</v>
      </c>
      <c r="E456" s="123" t="s">
        <v>541</v>
      </c>
      <c r="F456" s="7">
        <v>0</v>
      </c>
      <c r="G456" s="123" t="s">
        <v>532</v>
      </c>
      <c r="H456" s="7">
        <v>0</v>
      </c>
      <c r="I456" s="7"/>
      <c r="J456" s="7">
        <v>0</v>
      </c>
      <c r="K456" s="7">
        <v>0</v>
      </c>
      <c r="L456" s="7">
        <v>0</v>
      </c>
      <c r="M456" s="7"/>
      <c r="N456" s="7"/>
      <c r="O456" s="7"/>
      <c r="P456" s="7">
        <v>1</v>
      </c>
      <c r="Q456" s="7">
        <v>28</v>
      </c>
      <c r="R456" s="7">
        <v>265</v>
      </c>
      <c r="S456" s="189">
        <v>45625.593981481485</v>
      </c>
    </row>
    <row r="457" spans="1:19">
      <c r="A457" s="7">
        <v>2005</v>
      </c>
      <c r="B457" s="123" t="s">
        <v>537</v>
      </c>
      <c r="C457" s="123" t="s">
        <v>538</v>
      </c>
      <c r="D457" s="123" t="s">
        <v>542</v>
      </c>
      <c r="E457" s="123" t="s">
        <v>27</v>
      </c>
      <c r="F457" s="7">
        <v>165.35571913800001</v>
      </c>
      <c r="G457" s="123" t="s">
        <v>532</v>
      </c>
      <c r="H457" s="7">
        <v>9.0118869999999997E-3</v>
      </c>
      <c r="I457" s="7">
        <v>5.45E-2</v>
      </c>
      <c r="J457" s="7">
        <v>0</v>
      </c>
      <c r="K457" s="7">
        <v>1.6535599999999999E-4</v>
      </c>
      <c r="L457" s="7">
        <v>1.653557191E-5</v>
      </c>
      <c r="M457" s="7">
        <v>0</v>
      </c>
      <c r="N457" s="7">
        <v>1E-3</v>
      </c>
      <c r="O457" s="7">
        <v>1E-4</v>
      </c>
      <c r="P457" s="7"/>
      <c r="Q457" s="7">
        <v>28</v>
      </c>
      <c r="R457" s="7">
        <v>265</v>
      </c>
      <c r="S457" s="189">
        <v>45625.593981481485</v>
      </c>
    </row>
    <row r="458" spans="1:19">
      <c r="A458" s="7">
        <v>2005</v>
      </c>
      <c r="B458" s="123" t="s">
        <v>537</v>
      </c>
      <c r="C458" s="123" t="s">
        <v>538</v>
      </c>
      <c r="D458" s="123" t="s">
        <v>542</v>
      </c>
      <c r="E458" s="123" t="s">
        <v>33</v>
      </c>
      <c r="F458" s="7">
        <v>2096.7303481919998</v>
      </c>
      <c r="G458" s="123" t="s">
        <v>532</v>
      </c>
      <c r="H458" s="7">
        <v>3.9837876620000001</v>
      </c>
      <c r="I458" s="7">
        <v>1.9</v>
      </c>
      <c r="J458" s="7">
        <v>0</v>
      </c>
      <c r="K458" s="7">
        <v>6.2901910000000005E-2</v>
      </c>
      <c r="L458" s="7">
        <v>8.3869210000000003E-3</v>
      </c>
      <c r="M458" s="7">
        <v>0</v>
      </c>
      <c r="N458" s="7">
        <v>0.03</v>
      </c>
      <c r="O458" s="7">
        <v>4.0000000000000001E-3</v>
      </c>
      <c r="P458" s="7"/>
      <c r="Q458" s="7">
        <v>28</v>
      </c>
      <c r="R458" s="7">
        <v>265</v>
      </c>
      <c r="S458" s="189">
        <v>45625.593981481485</v>
      </c>
    </row>
    <row r="459" spans="1:19">
      <c r="A459" s="7">
        <v>2005</v>
      </c>
      <c r="B459" s="123" t="s">
        <v>537</v>
      </c>
      <c r="C459" s="123" t="s">
        <v>538</v>
      </c>
      <c r="D459" s="123" t="s">
        <v>542</v>
      </c>
      <c r="E459" s="123" t="s">
        <v>540</v>
      </c>
      <c r="F459" s="7">
        <v>1854.077038596</v>
      </c>
      <c r="G459" s="123" t="s">
        <v>532</v>
      </c>
      <c r="H459" s="7">
        <v>176.65182504500001</v>
      </c>
      <c r="I459" s="7">
        <v>95.277500000000003</v>
      </c>
      <c r="J459" s="7">
        <v>175.39568785099999</v>
      </c>
      <c r="K459" s="7">
        <v>1.8540770000000002E-2</v>
      </c>
      <c r="L459" s="7">
        <v>2.7811160000000001E-3</v>
      </c>
      <c r="M459" s="7">
        <v>94.6</v>
      </c>
      <c r="N459" s="7">
        <v>0.01</v>
      </c>
      <c r="O459" s="7">
        <v>1.5E-3</v>
      </c>
      <c r="P459" s="7">
        <v>1</v>
      </c>
      <c r="Q459" s="7">
        <v>28</v>
      </c>
      <c r="R459" s="7">
        <v>265</v>
      </c>
      <c r="S459" s="189">
        <v>45625.593981481485</v>
      </c>
    </row>
    <row r="460" spans="1:19">
      <c r="A460" s="7">
        <v>2005</v>
      </c>
      <c r="B460" s="123" t="s">
        <v>537</v>
      </c>
      <c r="C460" s="123" t="s">
        <v>538</v>
      </c>
      <c r="D460" s="123" t="s">
        <v>542</v>
      </c>
      <c r="E460" s="123" t="s">
        <v>531</v>
      </c>
      <c r="F460" s="7">
        <v>2147.2802197209999</v>
      </c>
      <c r="G460" s="123" t="s">
        <v>532</v>
      </c>
      <c r="H460" s="7">
        <v>163.736558594</v>
      </c>
      <c r="I460" s="7">
        <v>76.253</v>
      </c>
      <c r="J460" s="7">
        <v>163.21476950100001</v>
      </c>
      <c r="K460" s="7">
        <v>6.4418410000000002E-3</v>
      </c>
      <c r="L460" s="7">
        <v>1.288368E-3</v>
      </c>
      <c r="M460" s="7">
        <v>76.010000000000005</v>
      </c>
      <c r="N460" s="7">
        <v>3.0000000000000001E-3</v>
      </c>
      <c r="O460" s="7">
        <v>5.9999999999999995E-4</v>
      </c>
      <c r="P460" s="7">
        <v>1</v>
      </c>
      <c r="Q460" s="7">
        <v>28</v>
      </c>
      <c r="R460" s="7">
        <v>265</v>
      </c>
      <c r="S460" s="189">
        <v>45625.593981481485</v>
      </c>
    </row>
    <row r="461" spans="1:19">
      <c r="A461" s="7">
        <v>2005</v>
      </c>
      <c r="B461" s="123" t="s">
        <v>537</v>
      </c>
      <c r="C461" s="123" t="s">
        <v>538</v>
      </c>
      <c r="D461" s="123" t="s">
        <v>542</v>
      </c>
      <c r="E461" s="123" t="s">
        <v>533</v>
      </c>
      <c r="F461" s="7">
        <v>683.61048983800003</v>
      </c>
      <c r="G461" s="123" t="s">
        <v>532</v>
      </c>
      <c r="H461" s="7">
        <v>50.272487552999998</v>
      </c>
      <c r="I461" s="7">
        <v>73.539666667000006</v>
      </c>
      <c r="J461" s="7">
        <v>50.106370204000001</v>
      </c>
      <c r="K461" s="7">
        <v>2.0508309999999999E-3</v>
      </c>
      <c r="L461" s="7">
        <v>4.10166E-4</v>
      </c>
      <c r="M461" s="7">
        <v>73.296666666999997</v>
      </c>
      <c r="N461" s="7">
        <v>3.0000000000000001E-3</v>
      </c>
      <c r="O461" s="7">
        <v>5.9999999999999995E-4</v>
      </c>
      <c r="P461" s="7">
        <v>1</v>
      </c>
      <c r="Q461" s="7">
        <v>28</v>
      </c>
      <c r="R461" s="7">
        <v>265</v>
      </c>
      <c r="S461" s="189">
        <v>45625.593981481485</v>
      </c>
    </row>
    <row r="462" spans="1:19">
      <c r="A462" s="7">
        <v>2005</v>
      </c>
      <c r="B462" s="123" t="s">
        <v>537</v>
      </c>
      <c r="C462" s="123" t="s">
        <v>538</v>
      </c>
      <c r="D462" s="123" t="s">
        <v>542</v>
      </c>
      <c r="E462" s="123" t="s">
        <v>160</v>
      </c>
      <c r="F462" s="7">
        <v>542.99391388100003</v>
      </c>
      <c r="G462" s="123" t="s">
        <v>532</v>
      </c>
      <c r="H462" s="7">
        <v>38.896283033000003</v>
      </c>
      <c r="I462" s="7">
        <v>71.632999999999996</v>
      </c>
      <c r="J462" s="7">
        <v>38.764335512000002</v>
      </c>
      <c r="K462" s="7">
        <v>1.628982E-3</v>
      </c>
      <c r="L462" s="7">
        <v>3.25796E-4</v>
      </c>
      <c r="M462" s="7">
        <v>71.39</v>
      </c>
      <c r="N462" s="7">
        <v>3.0000000000000001E-3</v>
      </c>
      <c r="O462" s="7">
        <v>5.9999999999999995E-4</v>
      </c>
      <c r="P462" s="7">
        <v>1</v>
      </c>
      <c r="Q462" s="7">
        <v>28</v>
      </c>
      <c r="R462" s="7">
        <v>265</v>
      </c>
      <c r="S462" s="189">
        <v>45625.593981481485</v>
      </c>
    </row>
    <row r="463" spans="1:19">
      <c r="A463" s="7">
        <v>2005</v>
      </c>
      <c r="B463" s="123" t="s">
        <v>537</v>
      </c>
      <c r="C463" s="123" t="s">
        <v>538</v>
      </c>
      <c r="D463" s="123" t="s">
        <v>542</v>
      </c>
      <c r="E463" s="123" t="s">
        <v>163</v>
      </c>
      <c r="F463" s="7">
        <v>466.368400431</v>
      </c>
      <c r="G463" s="123" t="s">
        <v>532</v>
      </c>
      <c r="H463" s="7">
        <v>29.728420500999999</v>
      </c>
      <c r="I463" s="7">
        <v>63.744500000000002</v>
      </c>
      <c r="J463" s="7">
        <v>29.703003422999998</v>
      </c>
      <c r="K463" s="7">
        <v>4.6636799999999999E-4</v>
      </c>
      <c r="L463" s="7">
        <v>4.6636840040000003E-5</v>
      </c>
      <c r="M463" s="7">
        <v>63.69</v>
      </c>
      <c r="N463" s="7">
        <v>1E-3</v>
      </c>
      <c r="O463" s="7">
        <v>1E-4</v>
      </c>
      <c r="P463" s="7">
        <v>1</v>
      </c>
      <c r="Q463" s="7">
        <v>28</v>
      </c>
      <c r="R463" s="7">
        <v>265</v>
      </c>
      <c r="S463" s="189">
        <v>45625.593981481485</v>
      </c>
    </row>
    <row r="464" spans="1:19">
      <c r="A464" s="7">
        <v>2005</v>
      </c>
      <c r="B464" s="123" t="s">
        <v>537</v>
      </c>
      <c r="C464" s="123" t="s">
        <v>538</v>
      </c>
      <c r="D464" s="123" t="s">
        <v>542</v>
      </c>
      <c r="E464" s="123" t="s">
        <v>534</v>
      </c>
      <c r="F464" s="7">
        <v>15.572790957</v>
      </c>
      <c r="G464" s="123" t="s">
        <v>532</v>
      </c>
      <c r="H464" s="7">
        <v>1.546588375</v>
      </c>
      <c r="I464" s="7">
        <v>99.313500000000005</v>
      </c>
      <c r="J464" s="7">
        <v>1.5395261140000001</v>
      </c>
      <c r="K464" s="7">
        <v>3.1145581909999998E-5</v>
      </c>
      <c r="L464" s="7">
        <v>2.3359186439999999E-5</v>
      </c>
      <c r="M464" s="7">
        <v>98.86</v>
      </c>
      <c r="N464" s="7">
        <v>2E-3</v>
      </c>
      <c r="O464" s="7">
        <v>1.5E-3</v>
      </c>
      <c r="P464" s="7">
        <v>1</v>
      </c>
      <c r="Q464" s="7">
        <v>28</v>
      </c>
      <c r="R464" s="7">
        <v>265</v>
      </c>
      <c r="S464" s="189">
        <v>45625.593981481485</v>
      </c>
    </row>
    <row r="465" spans="1:19">
      <c r="A465" s="7">
        <v>2005</v>
      </c>
      <c r="B465" s="123" t="s">
        <v>537</v>
      </c>
      <c r="C465" s="123" t="s">
        <v>538</v>
      </c>
      <c r="D465" s="123" t="s">
        <v>542</v>
      </c>
      <c r="E465" s="123" t="s">
        <v>535</v>
      </c>
      <c r="F465" s="7">
        <v>7678.4489811619997</v>
      </c>
      <c r="G465" s="123" t="s">
        <v>532</v>
      </c>
      <c r="H465" s="7">
        <v>436.477668827</v>
      </c>
      <c r="I465" s="7">
        <v>56.844509860999999</v>
      </c>
      <c r="J465" s="7">
        <v>436.05919335700003</v>
      </c>
      <c r="K465" s="7">
        <v>7.6784490000000004E-3</v>
      </c>
      <c r="L465" s="7">
        <v>7.6784499999999996E-4</v>
      </c>
      <c r="M465" s="7">
        <v>56.790009861000001</v>
      </c>
      <c r="N465" s="7">
        <v>1E-3</v>
      </c>
      <c r="O465" s="7">
        <v>1E-4</v>
      </c>
      <c r="P465" s="7">
        <v>1</v>
      </c>
      <c r="Q465" s="7">
        <v>28</v>
      </c>
      <c r="R465" s="7">
        <v>265</v>
      </c>
      <c r="S465" s="189">
        <v>45625.593981481485</v>
      </c>
    </row>
    <row r="466" spans="1:19">
      <c r="A466" s="7">
        <v>2005</v>
      </c>
      <c r="B466" s="123" t="s">
        <v>537</v>
      </c>
      <c r="C466" s="123" t="s">
        <v>538</v>
      </c>
      <c r="D466" s="123" t="s">
        <v>542</v>
      </c>
      <c r="E466" s="123" t="s">
        <v>541</v>
      </c>
      <c r="F466" s="7">
        <v>0</v>
      </c>
      <c r="G466" s="123" t="s">
        <v>532</v>
      </c>
      <c r="H466" s="7">
        <v>0</v>
      </c>
      <c r="I466" s="7"/>
      <c r="J466" s="7">
        <v>0</v>
      </c>
      <c r="K466" s="7">
        <v>0</v>
      </c>
      <c r="L466" s="7">
        <v>0</v>
      </c>
      <c r="M466" s="7"/>
      <c r="N466" s="7"/>
      <c r="O466" s="7"/>
      <c r="P466" s="7">
        <v>1</v>
      </c>
      <c r="Q466" s="7">
        <v>28</v>
      </c>
      <c r="R466" s="7">
        <v>265</v>
      </c>
      <c r="S466" s="189">
        <v>45625.593981481485</v>
      </c>
    </row>
    <row r="467" spans="1:19">
      <c r="A467" s="7">
        <v>2005</v>
      </c>
      <c r="B467" s="123" t="s">
        <v>537</v>
      </c>
      <c r="C467" s="123" t="s">
        <v>538</v>
      </c>
      <c r="D467" s="123" t="s">
        <v>543</v>
      </c>
      <c r="E467" s="123" t="s">
        <v>540</v>
      </c>
      <c r="F467" s="7">
        <v>381.54204129599998</v>
      </c>
      <c r="G467" s="123" t="s">
        <v>532</v>
      </c>
      <c r="H467" s="7">
        <v>36.352371840000004</v>
      </c>
      <c r="I467" s="7">
        <v>95.277500000000003</v>
      </c>
      <c r="J467" s="7">
        <v>36.093877106999997</v>
      </c>
      <c r="K467" s="7">
        <v>3.8154199999999999E-3</v>
      </c>
      <c r="L467" s="7">
        <v>5.7231299999999997E-4</v>
      </c>
      <c r="M467" s="7">
        <v>94.6</v>
      </c>
      <c r="N467" s="7">
        <v>0.01</v>
      </c>
      <c r="O467" s="7">
        <v>1.5E-3</v>
      </c>
      <c r="P467" s="7">
        <v>1</v>
      </c>
      <c r="Q467" s="7">
        <v>28</v>
      </c>
      <c r="R467" s="7">
        <v>265</v>
      </c>
      <c r="S467" s="189">
        <v>45625.593981481485</v>
      </c>
    </row>
    <row r="468" spans="1:19">
      <c r="A468" s="7">
        <v>2005</v>
      </c>
      <c r="B468" s="123" t="s">
        <v>537</v>
      </c>
      <c r="C468" s="123" t="s">
        <v>538</v>
      </c>
      <c r="D468" s="123" t="s">
        <v>543</v>
      </c>
      <c r="E468" s="123" t="s">
        <v>531</v>
      </c>
      <c r="F468" s="7">
        <v>68.250450219000001</v>
      </c>
      <c r="G468" s="123" t="s">
        <v>532</v>
      </c>
      <c r="H468" s="7">
        <v>5.2043015810000002</v>
      </c>
      <c r="I468" s="7">
        <v>76.253</v>
      </c>
      <c r="J468" s="7">
        <v>5.1877167210000001</v>
      </c>
      <c r="K468" s="7">
        <v>2.0475100000000001E-4</v>
      </c>
      <c r="L468" s="7">
        <v>4.0950270129999999E-5</v>
      </c>
      <c r="M468" s="7">
        <v>76.010000000000005</v>
      </c>
      <c r="N468" s="7">
        <v>3.0000000000000001E-3</v>
      </c>
      <c r="O468" s="7">
        <v>5.9999999999999995E-4</v>
      </c>
      <c r="P468" s="7">
        <v>1</v>
      </c>
      <c r="Q468" s="7">
        <v>28</v>
      </c>
      <c r="R468" s="7">
        <v>265</v>
      </c>
      <c r="S468" s="189">
        <v>45625.593981481485</v>
      </c>
    </row>
    <row r="469" spans="1:19">
      <c r="A469" s="7">
        <v>2005</v>
      </c>
      <c r="B469" s="123" t="s">
        <v>537</v>
      </c>
      <c r="C469" s="123" t="s">
        <v>538</v>
      </c>
      <c r="D469" s="123" t="s">
        <v>543</v>
      </c>
      <c r="E469" s="123" t="s">
        <v>533</v>
      </c>
      <c r="F469" s="7">
        <v>90.932124557999998</v>
      </c>
      <c r="G469" s="123" t="s">
        <v>532</v>
      </c>
      <c r="H469" s="7">
        <v>6.6871181289999999</v>
      </c>
      <c r="I469" s="7">
        <v>73.539666667000006</v>
      </c>
      <c r="J469" s="7">
        <v>6.6650216230000003</v>
      </c>
      <c r="K469" s="7">
        <v>2.7279600000000001E-4</v>
      </c>
      <c r="L469" s="7">
        <v>5.4559274729999997E-5</v>
      </c>
      <c r="M469" s="7">
        <v>73.296666666999997</v>
      </c>
      <c r="N469" s="7">
        <v>3.0000000000000001E-3</v>
      </c>
      <c r="O469" s="7">
        <v>5.9999999999999995E-4</v>
      </c>
      <c r="P469" s="7">
        <v>1</v>
      </c>
      <c r="Q469" s="7">
        <v>28</v>
      </c>
      <c r="R469" s="7">
        <v>265</v>
      </c>
      <c r="S469" s="189">
        <v>45625.593981481485</v>
      </c>
    </row>
    <row r="470" spans="1:19">
      <c r="A470" s="7">
        <v>2005</v>
      </c>
      <c r="B470" s="123" t="s">
        <v>537</v>
      </c>
      <c r="C470" s="123" t="s">
        <v>538</v>
      </c>
      <c r="D470" s="123" t="s">
        <v>543</v>
      </c>
      <c r="E470" s="123" t="s">
        <v>160</v>
      </c>
      <c r="F470" s="7">
        <v>17.258846213000002</v>
      </c>
      <c r="G470" s="123" t="s">
        <v>532</v>
      </c>
      <c r="H470" s="7">
        <v>1.236302931</v>
      </c>
      <c r="I470" s="7">
        <v>71.632999999999996</v>
      </c>
      <c r="J470" s="7">
        <v>1.232109031</v>
      </c>
      <c r="K470" s="7">
        <v>5.1776538640000001E-5</v>
      </c>
      <c r="L470" s="7">
        <v>1.035530773E-5</v>
      </c>
      <c r="M470" s="7">
        <v>71.39</v>
      </c>
      <c r="N470" s="7">
        <v>3.0000000000000001E-3</v>
      </c>
      <c r="O470" s="7">
        <v>5.9999999999999995E-4</v>
      </c>
      <c r="P470" s="7">
        <v>1</v>
      </c>
      <c r="Q470" s="7">
        <v>28</v>
      </c>
      <c r="R470" s="7">
        <v>265</v>
      </c>
      <c r="S470" s="189">
        <v>45625.593981481485</v>
      </c>
    </row>
    <row r="471" spans="1:19">
      <c r="A471" s="7">
        <v>2005</v>
      </c>
      <c r="B471" s="123" t="s">
        <v>537</v>
      </c>
      <c r="C471" s="123" t="s">
        <v>538</v>
      </c>
      <c r="D471" s="123" t="s">
        <v>543</v>
      </c>
      <c r="E471" s="123" t="s">
        <v>163</v>
      </c>
      <c r="F471" s="7">
        <v>124.422732994</v>
      </c>
      <c r="G471" s="123" t="s">
        <v>532</v>
      </c>
      <c r="H471" s="7">
        <v>7.9312649029999998</v>
      </c>
      <c r="I471" s="7">
        <v>63.744500000000002</v>
      </c>
      <c r="J471" s="7">
        <v>7.9244838639999999</v>
      </c>
      <c r="K471" s="7">
        <v>1.24423E-4</v>
      </c>
      <c r="L471" s="7">
        <v>1.24422733E-5</v>
      </c>
      <c r="M471" s="7">
        <v>63.69</v>
      </c>
      <c r="N471" s="7">
        <v>1E-3</v>
      </c>
      <c r="O471" s="7">
        <v>1E-4</v>
      </c>
      <c r="P471" s="7">
        <v>1</v>
      </c>
      <c r="Q471" s="7">
        <v>28</v>
      </c>
      <c r="R471" s="7">
        <v>265</v>
      </c>
      <c r="S471" s="189">
        <v>45625.593981481485</v>
      </c>
    </row>
    <row r="472" spans="1:19">
      <c r="A472" s="7">
        <v>2005</v>
      </c>
      <c r="B472" s="123" t="s">
        <v>537</v>
      </c>
      <c r="C472" s="123" t="s">
        <v>538</v>
      </c>
      <c r="D472" s="123" t="s">
        <v>543</v>
      </c>
      <c r="E472" s="123" t="s">
        <v>535</v>
      </c>
      <c r="F472" s="7">
        <v>57.128810768999998</v>
      </c>
      <c r="G472" s="123" t="s">
        <v>532</v>
      </c>
      <c r="H472" s="7">
        <v>3.2474592470000001</v>
      </c>
      <c r="I472" s="7">
        <v>56.844509860999999</v>
      </c>
      <c r="J472" s="7">
        <v>3.2443457269999998</v>
      </c>
      <c r="K472" s="7">
        <v>5.7128810769999998E-5</v>
      </c>
      <c r="L472" s="7">
        <v>5.7128810769999998E-6</v>
      </c>
      <c r="M472" s="7">
        <v>56.790009861000001</v>
      </c>
      <c r="N472" s="7">
        <v>1E-3</v>
      </c>
      <c r="O472" s="7">
        <v>1E-4</v>
      </c>
      <c r="P472" s="7">
        <v>1</v>
      </c>
      <c r="Q472" s="7">
        <v>28</v>
      </c>
      <c r="R472" s="7">
        <v>265</v>
      </c>
      <c r="S472" s="189">
        <v>45625.593981481485</v>
      </c>
    </row>
    <row r="473" spans="1:19">
      <c r="A473" s="7">
        <v>2005</v>
      </c>
      <c r="B473" s="123" t="s">
        <v>537</v>
      </c>
      <c r="C473" s="123" t="s">
        <v>538</v>
      </c>
      <c r="D473" s="123" t="s">
        <v>543</v>
      </c>
      <c r="E473" s="123" t="s">
        <v>541</v>
      </c>
      <c r="F473" s="7">
        <v>0</v>
      </c>
      <c r="G473" s="123" t="s">
        <v>532</v>
      </c>
      <c r="H473" s="7">
        <v>0</v>
      </c>
      <c r="I473" s="7"/>
      <c r="J473" s="7">
        <v>0</v>
      </c>
      <c r="K473" s="7">
        <v>0</v>
      </c>
      <c r="L473" s="7">
        <v>0</v>
      </c>
      <c r="M473" s="7"/>
      <c r="N473" s="7"/>
      <c r="O473" s="7"/>
      <c r="P473" s="7">
        <v>1</v>
      </c>
      <c r="Q473" s="7">
        <v>28</v>
      </c>
      <c r="R473" s="7">
        <v>265</v>
      </c>
      <c r="S473" s="189">
        <v>45625.593981481485</v>
      </c>
    </row>
    <row r="474" spans="1:19">
      <c r="A474" s="7">
        <v>2005</v>
      </c>
      <c r="B474" s="123" t="s">
        <v>537</v>
      </c>
      <c r="C474" s="123" t="s">
        <v>538</v>
      </c>
      <c r="D474" s="123" t="s">
        <v>544</v>
      </c>
      <c r="E474" s="123" t="s">
        <v>33</v>
      </c>
      <c r="F474" s="7">
        <v>4578.2979401800003</v>
      </c>
      <c r="G474" s="123" t="s">
        <v>532</v>
      </c>
      <c r="H474" s="7">
        <v>8.6987660859999991</v>
      </c>
      <c r="I474" s="7">
        <v>1.9</v>
      </c>
      <c r="J474" s="7">
        <v>0</v>
      </c>
      <c r="K474" s="7">
        <v>0.137348938</v>
      </c>
      <c r="L474" s="7">
        <v>1.8313191999999999E-2</v>
      </c>
      <c r="M474" s="7">
        <v>0</v>
      </c>
      <c r="N474" s="7">
        <v>0.03</v>
      </c>
      <c r="O474" s="7">
        <v>4.0000000000000001E-3</v>
      </c>
      <c r="P474" s="7"/>
      <c r="Q474" s="7">
        <v>28</v>
      </c>
      <c r="R474" s="7">
        <v>265</v>
      </c>
      <c r="S474" s="189">
        <v>45625.593981481485</v>
      </c>
    </row>
    <row r="475" spans="1:19">
      <c r="A475" s="7">
        <v>2005</v>
      </c>
      <c r="B475" s="123" t="s">
        <v>537</v>
      </c>
      <c r="C475" s="123" t="s">
        <v>538</v>
      </c>
      <c r="D475" s="123" t="s">
        <v>544</v>
      </c>
      <c r="E475" s="123" t="s">
        <v>540</v>
      </c>
      <c r="F475" s="7">
        <v>0</v>
      </c>
      <c r="G475" s="123" t="s">
        <v>532</v>
      </c>
      <c r="H475" s="7">
        <v>0</v>
      </c>
      <c r="I475" s="7"/>
      <c r="J475" s="7">
        <v>0</v>
      </c>
      <c r="K475" s="7">
        <v>0</v>
      </c>
      <c r="L475" s="7">
        <v>0</v>
      </c>
      <c r="M475" s="7"/>
      <c r="N475" s="7"/>
      <c r="O475" s="7"/>
      <c r="P475" s="7">
        <v>1</v>
      </c>
      <c r="Q475" s="7">
        <v>28</v>
      </c>
      <c r="R475" s="7">
        <v>265</v>
      </c>
      <c r="S475" s="189">
        <v>45625.593981481485</v>
      </c>
    </row>
    <row r="476" spans="1:19">
      <c r="A476" s="7">
        <v>2005</v>
      </c>
      <c r="B476" s="123" t="s">
        <v>537</v>
      </c>
      <c r="C476" s="123" t="s">
        <v>538</v>
      </c>
      <c r="D476" s="123" t="s">
        <v>544</v>
      </c>
      <c r="E476" s="123" t="s">
        <v>531</v>
      </c>
      <c r="F476" s="7">
        <v>27.446281969000001</v>
      </c>
      <c r="G476" s="123" t="s">
        <v>532</v>
      </c>
      <c r="H476" s="7">
        <v>2.0928613390000002</v>
      </c>
      <c r="I476" s="7">
        <v>76.253</v>
      </c>
      <c r="J476" s="7">
        <v>2.086191892</v>
      </c>
      <c r="K476" s="7">
        <v>8.2338845910000003E-5</v>
      </c>
      <c r="L476" s="7">
        <v>1.6467769180000001E-5</v>
      </c>
      <c r="M476" s="7">
        <v>76.010000000000005</v>
      </c>
      <c r="N476" s="7">
        <v>3.0000000000000001E-3</v>
      </c>
      <c r="O476" s="7">
        <v>5.9999999999999995E-4</v>
      </c>
      <c r="P476" s="7">
        <v>1</v>
      </c>
      <c r="Q476" s="7">
        <v>28</v>
      </c>
      <c r="R476" s="7">
        <v>265</v>
      </c>
      <c r="S476" s="189">
        <v>45625.593981481485</v>
      </c>
    </row>
    <row r="477" spans="1:19">
      <c r="A477" s="7">
        <v>2005</v>
      </c>
      <c r="B477" s="123" t="s">
        <v>537</v>
      </c>
      <c r="C477" s="123" t="s">
        <v>538</v>
      </c>
      <c r="D477" s="123" t="s">
        <v>544</v>
      </c>
      <c r="E477" s="123" t="s">
        <v>533</v>
      </c>
      <c r="F477" s="7">
        <v>67.784329166999996</v>
      </c>
      <c r="G477" s="123" t="s">
        <v>532</v>
      </c>
      <c r="H477" s="7">
        <v>4.9848369720000001</v>
      </c>
      <c r="I477" s="7">
        <v>73.539666667000006</v>
      </c>
      <c r="J477" s="7">
        <v>4.9683653799999998</v>
      </c>
      <c r="K477" s="7">
        <v>2.03353E-4</v>
      </c>
      <c r="L477" s="7">
        <v>4.06705975E-5</v>
      </c>
      <c r="M477" s="7">
        <v>73.296666666999997</v>
      </c>
      <c r="N477" s="7">
        <v>3.0000000000000001E-3</v>
      </c>
      <c r="O477" s="7">
        <v>5.9999999999999995E-4</v>
      </c>
      <c r="P477" s="7">
        <v>1</v>
      </c>
      <c r="Q477" s="7">
        <v>28</v>
      </c>
      <c r="R477" s="7">
        <v>265</v>
      </c>
      <c r="S477" s="189">
        <v>45625.593981481485</v>
      </c>
    </row>
    <row r="478" spans="1:19">
      <c r="A478" s="7">
        <v>2005</v>
      </c>
      <c r="B478" s="123" t="s">
        <v>537</v>
      </c>
      <c r="C478" s="123" t="s">
        <v>538</v>
      </c>
      <c r="D478" s="123" t="s">
        <v>544</v>
      </c>
      <c r="E478" s="123" t="s">
        <v>160</v>
      </c>
      <c r="F478" s="7">
        <v>6.9404840280000002</v>
      </c>
      <c r="G478" s="123" t="s">
        <v>532</v>
      </c>
      <c r="H478" s="7">
        <v>0.49716769199999999</v>
      </c>
      <c r="I478" s="7">
        <v>71.632999999999996</v>
      </c>
      <c r="J478" s="7">
        <v>0.49548115500000001</v>
      </c>
      <c r="K478" s="7">
        <v>2.0821452080000001E-5</v>
      </c>
      <c r="L478" s="7">
        <v>4.1642904170000004E-6</v>
      </c>
      <c r="M478" s="7">
        <v>71.39</v>
      </c>
      <c r="N478" s="7">
        <v>3.0000000000000001E-3</v>
      </c>
      <c r="O478" s="7">
        <v>5.9999999999999995E-4</v>
      </c>
      <c r="P478" s="7">
        <v>1</v>
      </c>
      <c r="Q478" s="7">
        <v>28</v>
      </c>
      <c r="R478" s="7">
        <v>265</v>
      </c>
      <c r="S478" s="189">
        <v>45625.593981481485</v>
      </c>
    </row>
    <row r="479" spans="1:19">
      <c r="A479" s="7">
        <v>2005</v>
      </c>
      <c r="B479" s="123" t="s">
        <v>537</v>
      </c>
      <c r="C479" s="123" t="s">
        <v>538</v>
      </c>
      <c r="D479" s="123" t="s">
        <v>544</v>
      </c>
      <c r="E479" s="123" t="s">
        <v>163</v>
      </c>
      <c r="F479" s="7">
        <v>0</v>
      </c>
      <c r="G479" s="123" t="s">
        <v>532</v>
      </c>
      <c r="H479" s="7">
        <v>0</v>
      </c>
      <c r="I479" s="7"/>
      <c r="J479" s="7">
        <v>0</v>
      </c>
      <c r="K479" s="7">
        <v>0</v>
      </c>
      <c r="L479" s="7">
        <v>0</v>
      </c>
      <c r="M479" s="7"/>
      <c r="N479" s="7"/>
      <c r="O479" s="7"/>
      <c r="P479" s="7">
        <v>1</v>
      </c>
      <c r="Q479" s="7">
        <v>28</v>
      </c>
      <c r="R479" s="7">
        <v>265</v>
      </c>
      <c r="S479" s="189">
        <v>45625.593981481485</v>
      </c>
    </row>
    <row r="480" spans="1:19">
      <c r="A480" s="7">
        <v>2005</v>
      </c>
      <c r="B480" s="123" t="s">
        <v>537</v>
      </c>
      <c r="C480" s="123" t="s">
        <v>538</v>
      </c>
      <c r="D480" s="123" t="s">
        <v>544</v>
      </c>
      <c r="E480" s="123" t="s">
        <v>535</v>
      </c>
      <c r="F480" s="7">
        <v>148.457181725</v>
      </c>
      <c r="G480" s="123" t="s">
        <v>532</v>
      </c>
      <c r="H480" s="7">
        <v>8.4389757309999993</v>
      </c>
      <c r="I480" s="7">
        <v>56.844509860999999</v>
      </c>
      <c r="J480" s="7">
        <v>8.4308848140000006</v>
      </c>
      <c r="K480" s="7">
        <v>1.4845700000000001E-4</v>
      </c>
      <c r="L480" s="7">
        <v>1.484571817E-5</v>
      </c>
      <c r="M480" s="7">
        <v>56.790009861000001</v>
      </c>
      <c r="N480" s="7">
        <v>1E-3</v>
      </c>
      <c r="O480" s="7">
        <v>1E-4</v>
      </c>
      <c r="P480" s="7">
        <v>1</v>
      </c>
      <c r="Q480" s="7">
        <v>28</v>
      </c>
      <c r="R480" s="7">
        <v>265</v>
      </c>
      <c r="S480" s="189">
        <v>45625.593981481485</v>
      </c>
    </row>
    <row r="481" spans="1:19">
      <c r="A481" s="7">
        <v>2005</v>
      </c>
      <c r="B481" s="123" t="s">
        <v>537</v>
      </c>
      <c r="C481" s="123" t="s">
        <v>538</v>
      </c>
      <c r="D481" s="123" t="s">
        <v>544</v>
      </c>
      <c r="E481" s="123" t="s">
        <v>541</v>
      </c>
      <c r="F481" s="7">
        <v>0</v>
      </c>
      <c r="G481" s="123" t="s">
        <v>532</v>
      </c>
      <c r="H481" s="7">
        <v>0</v>
      </c>
      <c r="I481" s="7"/>
      <c r="J481" s="7">
        <v>0</v>
      </c>
      <c r="K481" s="7">
        <v>0</v>
      </c>
      <c r="L481" s="7">
        <v>0</v>
      </c>
      <c r="M481" s="7"/>
      <c r="N481" s="7"/>
      <c r="O481" s="7"/>
      <c r="P481" s="7">
        <v>1</v>
      </c>
      <c r="Q481" s="7">
        <v>28</v>
      </c>
      <c r="R481" s="7">
        <v>265</v>
      </c>
      <c r="S481" s="189">
        <v>45625.593981481485</v>
      </c>
    </row>
    <row r="482" spans="1:19">
      <c r="A482" s="7">
        <v>2005</v>
      </c>
      <c r="B482" s="123" t="s">
        <v>537</v>
      </c>
      <c r="C482" s="123" t="s">
        <v>538</v>
      </c>
      <c r="D482" s="123" t="s">
        <v>545</v>
      </c>
      <c r="E482" s="123" t="s">
        <v>540</v>
      </c>
      <c r="F482" s="7">
        <v>0</v>
      </c>
      <c r="G482" s="123" t="s">
        <v>532</v>
      </c>
      <c r="H482" s="7">
        <v>0</v>
      </c>
      <c r="I482" s="7"/>
      <c r="J482" s="7">
        <v>0</v>
      </c>
      <c r="K482" s="7">
        <v>0</v>
      </c>
      <c r="L482" s="7">
        <v>0</v>
      </c>
      <c r="M482" s="7"/>
      <c r="N482" s="7"/>
      <c r="O482" s="7"/>
      <c r="P482" s="7">
        <v>1</v>
      </c>
      <c r="Q482" s="7">
        <v>28</v>
      </c>
      <c r="R482" s="7">
        <v>265</v>
      </c>
      <c r="S482" s="189">
        <v>45625.593981481485</v>
      </c>
    </row>
    <row r="483" spans="1:19">
      <c r="A483" s="7">
        <v>2005</v>
      </c>
      <c r="B483" s="123" t="s">
        <v>537</v>
      </c>
      <c r="C483" s="123" t="s">
        <v>538</v>
      </c>
      <c r="D483" s="123" t="s">
        <v>545</v>
      </c>
      <c r="E483" s="123" t="s">
        <v>531</v>
      </c>
      <c r="F483" s="7">
        <v>72.424789680999993</v>
      </c>
      <c r="G483" s="123" t="s">
        <v>532</v>
      </c>
      <c r="H483" s="7">
        <v>5.5226074880000002</v>
      </c>
      <c r="I483" s="7">
        <v>76.253</v>
      </c>
      <c r="J483" s="7">
        <v>5.5050082639999998</v>
      </c>
      <c r="K483" s="7">
        <v>2.1727399999999999E-4</v>
      </c>
      <c r="L483" s="7">
        <v>4.3454873809999998E-5</v>
      </c>
      <c r="M483" s="7">
        <v>76.010000000000005</v>
      </c>
      <c r="N483" s="7">
        <v>3.0000000000000001E-3</v>
      </c>
      <c r="O483" s="7">
        <v>5.9999999999999995E-4</v>
      </c>
      <c r="P483" s="7">
        <v>1</v>
      </c>
      <c r="Q483" s="7">
        <v>28</v>
      </c>
      <c r="R483" s="7">
        <v>265</v>
      </c>
      <c r="S483" s="189">
        <v>45625.593981481485</v>
      </c>
    </row>
    <row r="484" spans="1:19">
      <c r="A484" s="7">
        <v>2005</v>
      </c>
      <c r="B484" s="123" t="s">
        <v>537</v>
      </c>
      <c r="C484" s="123" t="s">
        <v>538</v>
      </c>
      <c r="D484" s="123" t="s">
        <v>545</v>
      </c>
      <c r="E484" s="123" t="s">
        <v>533</v>
      </c>
      <c r="F484" s="7">
        <v>99.859431313000002</v>
      </c>
      <c r="G484" s="123" t="s">
        <v>532</v>
      </c>
      <c r="H484" s="7">
        <v>7.3436292920000001</v>
      </c>
      <c r="I484" s="7">
        <v>73.539666667000006</v>
      </c>
      <c r="J484" s="7">
        <v>7.3193634510000001</v>
      </c>
      <c r="K484" s="7">
        <v>2.99578E-4</v>
      </c>
      <c r="L484" s="7">
        <v>5.9915658790000001E-5</v>
      </c>
      <c r="M484" s="7">
        <v>73.296666666999997</v>
      </c>
      <c r="N484" s="7">
        <v>3.0000000000000001E-3</v>
      </c>
      <c r="O484" s="7">
        <v>5.9999999999999995E-4</v>
      </c>
      <c r="P484" s="7">
        <v>1</v>
      </c>
      <c r="Q484" s="7">
        <v>28</v>
      </c>
      <c r="R484" s="7">
        <v>265</v>
      </c>
      <c r="S484" s="189">
        <v>45625.593981481485</v>
      </c>
    </row>
    <row r="485" spans="1:19">
      <c r="A485" s="7">
        <v>2005</v>
      </c>
      <c r="B485" s="123" t="s">
        <v>537</v>
      </c>
      <c r="C485" s="123" t="s">
        <v>538</v>
      </c>
      <c r="D485" s="123" t="s">
        <v>545</v>
      </c>
      <c r="E485" s="123" t="s">
        <v>160</v>
      </c>
      <c r="F485" s="7">
        <v>18.314433137000002</v>
      </c>
      <c r="G485" s="123" t="s">
        <v>532</v>
      </c>
      <c r="H485" s="7">
        <v>1.311917789</v>
      </c>
      <c r="I485" s="7">
        <v>71.632999999999996</v>
      </c>
      <c r="J485" s="7">
        <v>1.307467382</v>
      </c>
      <c r="K485" s="7">
        <v>5.494329941E-5</v>
      </c>
      <c r="L485" s="7">
        <v>1.098865988E-5</v>
      </c>
      <c r="M485" s="7">
        <v>71.39</v>
      </c>
      <c r="N485" s="7">
        <v>3.0000000000000001E-3</v>
      </c>
      <c r="O485" s="7">
        <v>5.9999999999999995E-4</v>
      </c>
      <c r="P485" s="7">
        <v>1</v>
      </c>
      <c r="Q485" s="7">
        <v>28</v>
      </c>
      <c r="R485" s="7">
        <v>265</v>
      </c>
      <c r="S485" s="189">
        <v>45625.593981481485</v>
      </c>
    </row>
    <row r="486" spans="1:19">
      <c r="A486" s="7">
        <v>2005</v>
      </c>
      <c r="B486" s="123" t="s">
        <v>537</v>
      </c>
      <c r="C486" s="123" t="s">
        <v>538</v>
      </c>
      <c r="D486" s="123" t="s">
        <v>545</v>
      </c>
      <c r="E486" s="123" t="s">
        <v>163</v>
      </c>
      <c r="F486" s="7">
        <v>19.757289128</v>
      </c>
      <c r="G486" s="123" t="s">
        <v>532</v>
      </c>
      <c r="H486" s="7">
        <v>1.2594185170000001</v>
      </c>
      <c r="I486" s="7">
        <v>63.744500000000002</v>
      </c>
      <c r="J486" s="7">
        <v>1.2583417450000001</v>
      </c>
      <c r="K486" s="7">
        <v>1.9757289129999999E-5</v>
      </c>
      <c r="L486" s="7">
        <v>1.9757289130000002E-6</v>
      </c>
      <c r="M486" s="7">
        <v>63.69</v>
      </c>
      <c r="N486" s="7">
        <v>1E-3</v>
      </c>
      <c r="O486" s="7">
        <v>1E-4</v>
      </c>
      <c r="P486" s="7">
        <v>1</v>
      </c>
      <c r="Q486" s="7">
        <v>28</v>
      </c>
      <c r="R486" s="7">
        <v>265</v>
      </c>
      <c r="S486" s="189">
        <v>45625.593981481485</v>
      </c>
    </row>
    <row r="487" spans="1:19">
      <c r="A487" s="7">
        <v>2005</v>
      </c>
      <c r="B487" s="123" t="s">
        <v>537</v>
      </c>
      <c r="C487" s="123" t="s">
        <v>538</v>
      </c>
      <c r="D487" s="123" t="s">
        <v>545</v>
      </c>
      <c r="E487" s="123" t="s">
        <v>535</v>
      </c>
      <c r="F487" s="7">
        <v>397.56988718600002</v>
      </c>
      <c r="G487" s="123" t="s">
        <v>532</v>
      </c>
      <c r="H487" s="7">
        <v>22.599665373000001</v>
      </c>
      <c r="I487" s="7">
        <v>56.844509860999999</v>
      </c>
      <c r="J487" s="7">
        <v>22.577997814</v>
      </c>
      <c r="K487" s="7">
        <v>3.9756999999999998E-4</v>
      </c>
      <c r="L487" s="7">
        <v>3.975698872E-5</v>
      </c>
      <c r="M487" s="7">
        <v>56.790009861000001</v>
      </c>
      <c r="N487" s="7">
        <v>1E-3</v>
      </c>
      <c r="O487" s="7">
        <v>1E-4</v>
      </c>
      <c r="P487" s="7">
        <v>1</v>
      </c>
      <c r="Q487" s="7">
        <v>28</v>
      </c>
      <c r="R487" s="7">
        <v>265</v>
      </c>
      <c r="S487" s="189">
        <v>45625.593981481485</v>
      </c>
    </row>
    <row r="488" spans="1:19">
      <c r="A488" s="7">
        <v>2005</v>
      </c>
      <c r="B488" s="123" t="s">
        <v>537</v>
      </c>
      <c r="C488" s="123" t="s">
        <v>538</v>
      </c>
      <c r="D488" s="123" t="s">
        <v>545</v>
      </c>
      <c r="E488" s="123" t="s">
        <v>541</v>
      </c>
      <c r="F488" s="7">
        <v>0</v>
      </c>
      <c r="G488" s="123" t="s">
        <v>532</v>
      </c>
      <c r="H488" s="7">
        <v>0</v>
      </c>
      <c r="I488" s="7"/>
      <c r="J488" s="7">
        <v>0</v>
      </c>
      <c r="K488" s="7">
        <v>0</v>
      </c>
      <c r="L488" s="7">
        <v>0</v>
      </c>
      <c r="M488" s="7"/>
      <c r="N488" s="7"/>
      <c r="O488" s="7"/>
      <c r="P488" s="7">
        <v>1</v>
      </c>
      <c r="Q488" s="7">
        <v>28</v>
      </c>
      <c r="R488" s="7">
        <v>265</v>
      </c>
      <c r="S488" s="189">
        <v>45625.593981481485</v>
      </c>
    </row>
    <row r="489" spans="1:19">
      <c r="A489" s="7">
        <v>2005</v>
      </c>
      <c r="B489" s="123" t="s">
        <v>537</v>
      </c>
      <c r="C489" s="123" t="s">
        <v>538</v>
      </c>
      <c r="D489" s="123" t="s">
        <v>546</v>
      </c>
      <c r="E489" s="123" t="s">
        <v>33</v>
      </c>
      <c r="F489" s="7">
        <v>0</v>
      </c>
      <c r="G489" s="123" t="s">
        <v>532</v>
      </c>
      <c r="H489" s="7">
        <v>0</v>
      </c>
      <c r="I489" s="7"/>
      <c r="J489" s="7">
        <v>0</v>
      </c>
      <c r="K489" s="7">
        <v>0</v>
      </c>
      <c r="L489" s="7">
        <v>0</v>
      </c>
      <c r="M489" s="7"/>
      <c r="N489" s="7"/>
      <c r="O489" s="7"/>
      <c r="P489" s="7"/>
      <c r="Q489" s="7">
        <v>28</v>
      </c>
      <c r="R489" s="7">
        <v>265</v>
      </c>
      <c r="S489" s="189">
        <v>45625.593981481485</v>
      </c>
    </row>
    <row r="490" spans="1:19">
      <c r="A490" s="7">
        <v>2005</v>
      </c>
      <c r="B490" s="123" t="s">
        <v>537</v>
      </c>
      <c r="C490" s="123" t="s">
        <v>538</v>
      </c>
      <c r="D490" s="123" t="s">
        <v>546</v>
      </c>
      <c r="E490" s="123" t="s">
        <v>540</v>
      </c>
      <c r="F490" s="7">
        <v>0</v>
      </c>
      <c r="G490" s="123" t="s">
        <v>532</v>
      </c>
      <c r="H490" s="7">
        <v>0</v>
      </c>
      <c r="I490" s="7"/>
      <c r="J490" s="7">
        <v>0</v>
      </c>
      <c r="K490" s="7">
        <v>0</v>
      </c>
      <c r="L490" s="7">
        <v>0</v>
      </c>
      <c r="M490" s="7"/>
      <c r="N490" s="7"/>
      <c r="O490" s="7"/>
      <c r="P490" s="7">
        <v>1</v>
      </c>
      <c r="Q490" s="7">
        <v>28</v>
      </c>
      <c r="R490" s="7">
        <v>265</v>
      </c>
      <c r="S490" s="189">
        <v>45625.593981481485</v>
      </c>
    </row>
    <row r="491" spans="1:19">
      <c r="A491" s="7">
        <v>2005</v>
      </c>
      <c r="B491" s="123" t="s">
        <v>537</v>
      </c>
      <c r="C491" s="123" t="s">
        <v>538</v>
      </c>
      <c r="D491" s="123" t="s">
        <v>546</v>
      </c>
      <c r="E491" s="123" t="s">
        <v>531</v>
      </c>
      <c r="F491" s="7">
        <v>716.942802755</v>
      </c>
      <c r="G491" s="123" t="s">
        <v>532</v>
      </c>
      <c r="H491" s="7">
        <v>54.669039538</v>
      </c>
      <c r="I491" s="7">
        <v>76.253</v>
      </c>
      <c r="J491" s="7">
        <v>54.494822437000003</v>
      </c>
      <c r="K491" s="7">
        <v>2.150828E-3</v>
      </c>
      <c r="L491" s="7">
        <v>4.30166E-4</v>
      </c>
      <c r="M491" s="7">
        <v>76.010000000000005</v>
      </c>
      <c r="N491" s="7">
        <v>3.0000000000000001E-3</v>
      </c>
      <c r="O491" s="7">
        <v>5.9999999999999995E-4</v>
      </c>
      <c r="P491" s="7">
        <v>1</v>
      </c>
      <c r="Q491" s="7">
        <v>28</v>
      </c>
      <c r="R491" s="7">
        <v>265</v>
      </c>
      <c r="S491" s="189">
        <v>45625.593981481485</v>
      </c>
    </row>
    <row r="492" spans="1:19">
      <c r="A492" s="7">
        <v>2005</v>
      </c>
      <c r="B492" s="123" t="s">
        <v>537</v>
      </c>
      <c r="C492" s="123" t="s">
        <v>538</v>
      </c>
      <c r="D492" s="123" t="s">
        <v>546</v>
      </c>
      <c r="E492" s="123" t="s">
        <v>533</v>
      </c>
      <c r="F492" s="7">
        <v>327.78226306900001</v>
      </c>
      <c r="G492" s="123" t="s">
        <v>532</v>
      </c>
      <c r="H492" s="7">
        <v>24.104998365</v>
      </c>
      <c r="I492" s="7">
        <v>73.539666667000006</v>
      </c>
      <c r="J492" s="7">
        <v>24.025347276000002</v>
      </c>
      <c r="K492" s="7">
        <v>9.8334700000000008E-4</v>
      </c>
      <c r="L492" s="7">
        <v>1.9666900000000001E-4</v>
      </c>
      <c r="M492" s="7">
        <v>73.296666666999997</v>
      </c>
      <c r="N492" s="7">
        <v>3.0000000000000001E-3</v>
      </c>
      <c r="O492" s="7">
        <v>5.9999999999999995E-4</v>
      </c>
      <c r="P492" s="7">
        <v>1</v>
      </c>
      <c r="Q492" s="7">
        <v>28</v>
      </c>
      <c r="R492" s="7">
        <v>265</v>
      </c>
      <c r="S492" s="189">
        <v>45625.593981481485</v>
      </c>
    </row>
    <row r="493" spans="1:19">
      <c r="A493" s="7">
        <v>2005</v>
      </c>
      <c r="B493" s="123" t="s">
        <v>537</v>
      </c>
      <c r="C493" s="123" t="s">
        <v>538</v>
      </c>
      <c r="D493" s="123" t="s">
        <v>546</v>
      </c>
      <c r="E493" s="123" t="s">
        <v>160</v>
      </c>
      <c r="F493" s="7">
        <v>181.297054256</v>
      </c>
      <c r="G493" s="123" t="s">
        <v>532</v>
      </c>
      <c r="H493" s="7">
        <v>12.986851888</v>
      </c>
      <c r="I493" s="7">
        <v>71.632999999999996</v>
      </c>
      <c r="J493" s="7">
        <v>12.942796703000001</v>
      </c>
      <c r="K493" s="7">
        <v>5.4389100000000001E-4</v>
      </c>
      <c r="L493" s="7">
        <v>1.0877799999999999E-4</v>
      </c>
      <c r="M493" s="7">
        <v>71.39</v>
      </c>
      <c r="N493" s="7">
        <v>3.0000000000000001E-3</v>
      </c>
      <c r="O493" s="7">
        <v>5.9999999999999995E-4</v>
      </c>
      <c r="P493" s="7">
        <v>1</v>
      </c>
      <c r="Q493" s="7">
        <v>28</v>
      </c>
      <c r="R493" s="7">
        <v>265</v>
      </c>
      <c r="S493" s="189">
        <v>45625.593981481485</v>
      </c>
    </row>
    <row r="494" spans="1:19">
      <c r="A494" s="7">
        <v>2005</v>
      </c>
      <c r="B494" s="123" t="s">
        <v>537</v>
      </c>
      <c r="C494" s="123" t="s">
        <v>538</v>
      </c>
      <c r="D494" s="123" t="s">
        <v>546</v>
      </c>
      <c r="E494" s="123" t="s">
        <v>163</v>
      </c>
      <c r="F494" s="7">
        <v>24.383386093999999</v>
      </c>
      <c r="G494" s="123" t="s">
        <v>532</v>
      </c>
      <c r="H494" s="7">
        <v>1.554306755</v>
      </c>
      <c r="I494" s="7">
        <v>63.744500000000002</v>
      </c>
      <c r="J494" s="7">
        <v>1.5529778599999999</v>
      </c>
      <c r="K494" s="7">
        <v>2.4383386090000001E-5</v>
      </c>
      <c r="L494" s="7">
        <v>2.4383386090000002E-6</v>
      </c>
      <c r="M494" s="7">
        <v>63.69</v>
      </c>
      <c r="N494" s="7">
        <v>1E-3</v>
      </c>
      <c r="O494" s="7">
        <v>1E-4</v>
      </c>
      <c r="P494" s="7">
        <v>1</v>
      </c>
      <c r="Q494" s="7">
        <v>28</v>
      </c>
      <c r="R494" s="7">
        <v>265</v>
      </c>
      <c r="S494" s="189">
        <v>45625.593981481485</v>
      </c>
    </row>
    <row r="495" spans="1:19">
      <c r="A495" s="7">
        <v>2005</v>
      </c>
      <c r="B495" s="123" t="s">
        <v>537</v>
      </c>
      <c r="C495" s="123" t="s">
        <v>538</v>
      </c>
      <c r="D495" s="123" t="s">
        <v>546</v>
      </c>
      <c r="E495" s="123" t="s">
        <v>535</v>
      </c>
      <c r="F495" s="7">
        <v>5161.2836250480004</v>
      </c>
      <c r="G495" s="123" t="s">
        <v>532</v>
      </c>
      <c r="H495" s="7">
        <v>293.39063791900003</v>
      </c>
      <c r="I495" s="7">
        <v>56.844509860999999</v>
      </c>
      <c r="J495" s="7">
        <v>293.10934796200002</v>
      </c>
      <c r="K495" s="7">
        <v>5.1612840000000004E-3</v>
      </c>
      <c r="L495" s="7">
        <v>5.1612800000000003E-4</v>
      </c>
      <c r="M495" s="7">
        <v>56.790009861000001</v>
      </c>
      <c r="N495" s="7">
        <v>1E-3</v>
      </c>
      <c r="O495" s="7">
        <v>1E-4</v>
      </c>
      <c r="P495" s="7">
        <v>1</v>
      </c>
      <c r="Q495" s="7">
        <v>28</v>
      </c>
      <c r="R495" s="7">
        <v>265</v>
      </c>
      <c r="S495" s="189">
        <v>45625.593981481485</v>
      </c>
    </row>
    <row r="496" spans="1:19">
      <c r="A496" s="7">
        <v>2005</v>
      </c>
      <c r="B496" s="123" t="s">
        <v>537</v>
      </c>
      <c r="C496" s="123" t="s">
        <v>538</v>
      </c>
      <c r="D496" s="123" t="s">
        <v>546</v>
      </c>
      <c r="E496" s="123" t="s">
        <v>541</v>
      </c>
      <c r="F496" s="7">
        <v>609.95127967500002</v>
      </c>
      <c r="G496" s="123" t="s">
        <v>532</v>
      </c>
      <c r="H496" s="7">
        <v>58.168656159000001</v>
      </c>
      <c r="I496" s="7">
        <v>95.366069549000002</v>
      </c>
      <c r="J496" s="7">
        <v>58.020437997999998</v>
      </c>
      <c r="K496" s="7">
        <v>1.8298539999999999E-3</v>
      </c>
      <c r="L496" s="7">
        <v>3.6597099999999998E-4</v>
      </c>
      <c r="M496" s="7">
        <v>95.123069548999993</v>
      </c>
      <c r="N496" s="7">
        <v>3.0000000000000001E-3</v>
      </c>
      <c r="O496" s="7">
        <v>5.9999999999999995E-4</v>
      </c>
      <c r="P496" s="7">
        <v>1</v>
      </c>
      <c r="Q496" s="7">
        <v>28</v>
      </c>
      <c r="R496" s="7">
        <v>265</v>
      </c>
      <c r="S496" s="189">
        <v>45625.593981481485</v>
      </c>
    </row>
    <row r="497" spans="1:19">
      <c r="A497" s="7">
        <v>2005</v>
      </c>
      <c r="B497" s="123" t="s">
        <v>537</v>
      </c>
      <c r="C497" s="123" t="s">
        <v>538</v>
      </c>
      <c r="D497" s="123" t="s">
        <v>547</v>
      </c>
      <c r="E497" s="123" t="s">
        <v>540</v>
      </c>
      <c r="F497" s="7">
        <v>84.523806250000007</v>
      </c>
      <c r="G497" s="123" t="s">
        <v>532</v>
      </c>
      <c r="H497" s="7">
        <v>8.0532169499999995</v>
      </c>
      <c r="I497" s="7">
        <v>95.277500000000003</v>
      </c>
      <c r="J497" s="7">
        <v>7.9959520709999996</v>
      </c>
      <c r="K497" s="7">
        <v>8.45238E-4</v>
      </c>
      <c r="L497" s="7">
        <v>1.2678599999999999E-4</v>
      </c>
      <c r="M497" s="7">
        <v>94.6</v>
      </c>
      <c r="N497" s="7">
        <v>0.01</v>
      </c>
      <c r="O497" s="7">
        <v>1.5E-3</v>
      </c>
      <c r="P497" s="7">
        <v>1</v>
      </c>
      <c r="Q497" s="7">
        <v>28</v>
      </c>
      <c r="R497" s="7">
        <v>265</v>
      </c>
      <c r="S497" s="189">
        <v>45625.593981481485</v>
      </c>
    </row>
    <row r="498" spans="1:19">
      <c r="A498" s="7">
        <v>2005</v>
      </c>
      <c r="B498" s="123" t="s">
        <v>537</v>
      </c>
      <c r="C498" s="123" t="s">
        <v>538</v>
      </c>
      <c r="D498" s="123" t="s">
        <v>547</v>
      </c>
      <c r="E498" s="123" t="s">
        <v>531</v>
      </c>
      <c r="F498" s="7">
        <v>14.29711266</v>
      </c>
      <c r="G498" s="123" t="s">
        <v>532</v>
      </c>
      <c r="H498" s="7">
        <v>1.090197732</v>
      </c>
      <c r="I498" s="7">
        <v>76.253</v>
      </c>
      <c r="J498" s="7">
        <v>1.086723533</v>
      </c>
      <c r="K498" s="7">
        <v>4.2891337979999998E-5</v>
      </c>
      <c r="L498" s="7">
        <v>8.5782675960000003E-6</v>
      </c>
      <c r="M498" s="7">
        <v>76.010000000000005</v>
      </c>
      <c r="N498" s="7">
        <v>3.0000000000000001E-3</v>
      </c>
      <c r="O498" s="7">
        <v>5.9999999999999995E-4</v>
      </c>
      <c r="P498" s="7">
        <v>1</v>
      </c>
      <c r="Q498" s="7">
        <v>28</v>
      </c>
      <c r="R498" s="7">
        <v>265</v>
      </c>
      <c r="S498" s="189">
        <v>45625.593981481485</v>
      </c>
    </row>
    <row r="499" spans="1:19">
      <c r="A499" s="7">
        <v>2005</v>
      </c>
      <c r="B499" s="123" t="s">
        <v>537</v>
      </c>
      <c r="C499" s="123" t="s">
        <v>538</v>
      </c>
      <c r="D499" s="123" t="s">
        <v>547</v>
      </c>
      <c r="E499" s="123" t="s">
        <v>533</v>
      </c>
      <c r="F499" s="7">
        <v>114.316928094</v>
      </c>
      <c r="G499" s="123" t="s">
        <v>532</v>
      </c>
      <c r="H499" s="7">
        <v>8.4068287860000002</v>
      </c>
      <c r="I499" s="7">
        <v>73.539666667000006</v>
      </c>
      <c r="J499" s="7">
        <v>8.3790497730000002</v>
      </c>
      <c r="K499" s="7">
        <v>3.4295099999999998E-4</v>
      </c>
      <c r="L499" s="7">
        <v>6.8590156859999997E-5</v>
      </c>
      <c r="M499" s="7">
        <v>73.296666666999997</v>
      </c>
      <c r="N499" s="7">
        <v>3.0000000000000001E-3</v>
      </c>
      <c r="O499" s="7">
        <v>5.9999999999999995E-4</v>
      </c>
      <c r="P499" s="7">
        <v>1</v>
      </c>
      <c r="Q499" s="7">
        <v>28</v>
      </c>
      <c r="R499" s="7">
        <v>265</v>
      </c>
      <c r="S499" s="189">
        <v>45625.593981481485</v>
      </c>
    </row>
    <row r="500" spans="1:19">
      <c r="A500" s="7">
        <v>2005</v>
      </c>
      <c r="B500" s="123" t="s">
        <v>537</v>
      </c>
      <c r="C500" s="123" t="s">
        <v>538</v>
      </c>
      <c r="D500" s="123" t="s">
        <v>547</v>
      </c>
      <c r="E500" s="123" t="s">
        <v>160</v>
      </c>
      <c r="F500" s="7">
        <v>3.615385216</v>
      </c>
      <c r="G500" s="123" t="s">
        <v>532</v>
      </c>
      <c r="H500" s="7">
        <v>0.25898088899999999</v>
      </c>
      <c r="I500" s="7">
        <v>71.632999999999996</v>
      </c>
      <c r="J500" s="7">
        <v>0.25810235100000001</v>
      </c>
      <c r="K500" s="7">
        <v>1.084615565E-5</v>
      </c>
      <c r="L500" s="7">
        <v>2.16923113E-6</v>
      </c>
      <c r="M500" s="7">
        <v>71.39</v>
      </c>
      <c r="N500" s="7">
        <v>3.0000000000000001E-3</v>
      </c>
      <c r="O500" s="7">
        <v>5.9999999999999995E-4</v>
      </c>
      <c r="P500" s="7">
        <v>1</v>
      </c>
      <c r="Q500" s="7">
        <v>28</v>
      </c>
      <c r="R500" s="7">
        <v>265</v>
      </c>
      <c r="S500" s="189">
        <v>45625.593981481485</v>
      </c>
    </row>
    <row r="501" spans="1:19">
      <c r="A501" s="7">
        <v>2005</v>
      </c>
      <c r="B501" s="123" t="s">
        <v>537</v>
      </c>
      <c r="C501" s="123" t="s">
        <v>538</v>
      </c>
      <c r="D501" s="123" t="s">
        <v>547</v>
      </c>
      <c r="E501" s="123" t="s">
        <v>163</v>
      </c>
      <c r="F501" s="7">
        <v>41.152987596999999</v>
      </c>
      <c r="G501" s="123" t="s">
        <v>532</v>
      </c>
      <c r="H501" s="7">
        <v>2.6232766179999998</v>
      </c>
      <c r="I501" s="7">
        <v>63.744500000000002</v>
      </c>
      <c r="J501" s="7">
        <v>2.6210337799999999</v>
      </c>
      <c r="K501" s="7">
        <v>4.1152987599999998E-5</v>
      </c>
      <c r="L501" s="7">
        <v>4.11529876E-6</v>
      </c>
      <c r="M501" s="7">
        <v>63.69</v>
      </c>
      <c r="N501" s="7">
        <v>1E-3</v>
      </c>
      <c r="O501" s="7">
        <v>1E-4</v>
      </c>
      <c r="P501" s="7">
        <v>1</v>
      </c>
      <c r="Q501" s="7">
        <v>28</v>
      </c>
      <c r="R501" s="7">
        <v>265</v>
      </c>
      <c r="S501" s="189">
        <v>45625.593981481485</v>
      </c>
    </row>
    <row r="502" spans="1:19">
      <c r="A502" s="7">
        <v>2005</v>
      </c>
      <c r="B502" s="123" t="s">
        <v>537</v>
      </c>
      <c r="C502" s="123" t="s">
        <v>538</v>
      </c>
      <c r="D502" s="123" t="s">
        <v>547</v>
      </c>
      <c r="E502" s="123" t="s">
        <v>535</v>
      </c>
      <c r="F502" s="7">
        <v>352.359104968</v>
      </c>
      <c r="G502" s="123" t="s">
        <v>532</v>
      </c>
      <c r="H502" s="7">
        <v>20.029680617</v>
      </c>
      <c r="I502" s="7">
        <v>56.844509860999999</v>
      </c>
      <c r="J502" s="7">
        <v>20.010477045999998</v>
      </c>
      <c r="K502" s="7">
        <v>3.5235900000000001E-4</v>
      </c>
      <c r="L502" s="7">
        <v>3.5235910499999998E-5</v>
      </c>
      <c r="M502" s="7">
        <v>56.790009861000001</v>
      </c>
      <c r="N502" s="7">
        <v>1E-3</v>
      </c>
      <c r="O502" s="7">
        <v>1E-4</v>
      </c>
      <c r="P502" s="7">
        <v>1</v>
      </c>
      <c r="Q502" s="7">
        <v>28</v>
      </c>
      <c r="R502" s="7">
        <v>265</v>
      </c>
      <c r="S502" s="189">
        <v>45625.593981481485</v>
      </c>
    </row>
    <row r="503" spans="1:19">
      <c r="A503" s="7">
        <v>2005</v>
      </c>
      <c r="B503" s="123" t="s">
        <v>537</v>
      </c>
      <c r="C503" s="123" t="s">
        <v>538</v>
      </c>
      <c r="D503" s="123" t="s">
        <v>547</v>
      </c>
      <c r="E503" s="123" t="s">
        <v>541</v>
      </c>
      <c r="F503" s="7">
        <v>0</v>
      </c>
      <c r="G503" s="123" t="s">
        <v>532</v>
      </c>
      <c r="H503" s="7">
        <v>0</v>
      </c>
      <c r="I503" s="7"/>
      <c r="J503" s="7">
        <v>0</v>
      </c>
      <c r="K503" s="7">
        <v>0</v>
      </c>
      <c r="L503" s="7">
        <v>0</v>
      </c>
      <c r="M503" s="7"/>
      <c r="N503" s="7"/>
      <c r="O503" s="7"/>
      <c r="P503" s="7">
        <v>1</v>
      </c>
      <c r="Q503" s="7">
        <v>28</v>
      </c>
      <c r="R503" s="7">
        <v>265</v>
      </c>
      <c r="S503" s="189">
        <v>45625.593981481485</v>
      </c>
    </row>
    <row r="504" spans="1:19">
      <c r="A504" s="7">
        <v>2005</v>
      </c>
      <c r="B504" s="123" t="s">
        <v>537</v>
      </c>
      <c r="C504" s="123" t="s">
        <v>538</v>
      </c>
      <c r="D504" s="123" t="s">
        <v>548</v>
      </c>
      <c r="E504" s="123" t="s">
        <v>33</v>
      </c>
      <c r="F504" s="7">
        <v>0</v>
      </c>
      <c r="G504" s="123" t="s">
        <v>532</v>
      </c>
      <c r="H504" s="7">
        <v>0</v>
      </c>
      <c r="I504" s="7"/>
      <c r="J504" s="7">
        <v>0</v>
      </c>
      <c r="K504" s="7">
        <v>0</v>
      </c>
      <c r="L504" s="7">
        <v>0</v>
      </c>
      <c r="M504" s="7"/>
      <c r="N504" s="7"/>
      <c r="O504" s="7"/>
      <c r="P504" s="7"/>
      <c r="Q504" s="7">
        <v>28</v>
      </c>
      <c r="R504" s="7">
        <v>265</v>
      </c>
      <c r="S504" s="189">
        <v>45625.593981481485</v>
      </c>
    </row>
    <row r="505" spans="1:19">
      <c r="A505" s="7">
        <v>2005</v>
      </c>
      <c r="B505" s="123" t="s">
        <v>537</v>
      </c>
      <c r="C505" s="123" t="s">
        <v>538</v>
      </c>
      <c r="D505" s="123" t="s">
        <v>548</v>
      </c>
      <c r="E505" s="123" t="s">
        <v>540</v>
      </c>
      <c r="F505" s="7">
        <v>6490.0875165030002</v>
      </c>
      <c r="G505" s="123" t="s">
        <v>532</v>
      </c>
      <c r="H505" s="7">
        <v>618.35931335400005</v>
      </c>
      <c r="I505" s="7">
        <v>95.277500000000003</v>
      </c>
      <c r="J505" s="7">
        <v>613.962279061</v>
      </c>
      <c r="K505" s="7">
        <v>6.4900874999999997E-2</v>
      </c>
      <c r="L505" s="7">
        <v>9.7351309999999993E-3</v>
      </c>
      <c r="M505" s="7">
        <v>94.6</v>
      </c>
      <c r="N505" s="7">
        <v>0.01</v>
      </c>
      <c r="O505" s="7">
        <v>1.5E-3</v>
      </c>
      <c r="P505" s="7">
        <v>1</v>
      </c>
      <c r="Q505" s="7">
        <v>28</v>
      </c>
      <c r="R505" s="7">
        <v>265</v>
      </c>
      <c r="S505" s="189">
        <v>45625.593981481485</v>
      </c>
    </row>
    <row r="506" spans="1:19">
      <c r="A506" s="7">
        <v>2005</v>
      </c>
      <c r="B506" s="123" t="s">
        <v>537</v>
      </c>
      <c r="C506" s="123" t="s">
        <v>538</v>
      </c>
      <c r="D506" s="123" t="s">
        <v>548</v>
      </c>
      <c r="E506" s="123" t="s">
        <v>531</v>
      </c>
      <c r="F506" s="7">
        <v>466.89986892600001</v>
      </c>
      <c r="G506" s="123" t="s">
        <v>532</v>
      </c>
      <c r="H506" s="7">
        <v>35.602515705000002</v>
      </c>
      <c r="I506" s="7">
        <v>76.253</v>
      </c>
      <c r="J506" s="7">
        <v>35.489059036999997</v>
      </c>
      <c r="K506" s="7">
        <v>1.4006999999999999E-3</v>
      </c>
      <c r="L506" s="7">
        <v>2.8014000000000001E-4</v>
      </c>
      <c r="M506" s="7">
        <v>76.010000000000005</v>
      </c>
      <c r="N506" s="7">
        <v>3.0000000000000001E-3</v>
      </c>
      <c r="O506" s="7">
        <v>5.9999999999999995E-4</v>
      </c>
      <c r="P506" s="7">
        <v>1</v>
      </c>
      <c r="Q506" s="7">
        <v>28</v>
      </c>
      <c r="R506" s="7">
        <v>265</v>
      </c>
      <c r="S506" s="189">
        <v>45625.593981481485</v>
      </c>
    </row>
    <row r="507" spans="1:19">
      <c r="A507" s="7">
        <v>2005</v>
      </c>
      <c r="B507" s="123" t="s">
        <v>537</v>
      </c>
      <c r="C507" s="123" t="s">
        <v>538</v>
      </c>
      <c r="D507" s="123" t="s">
        <v>548</v>
      </c>
      <c r="E507" s="123" t="s">
        <v>533</v>
      </c>
      <c r="F507" s="7">
        <v>1002.544448867</v>
      </c>
      <c r="G507" s="123" t="s">
        <v>532</v>
      </c>
      <c r="H507" s="7">
        <v>73.726784589000005</v>
      </c>
      <c r="I507" s="7">
        <v>73.539666667000006</v>
      </c>
      <c r="J507" s="7">
        <v>73.483166287000003</v>
      </c>
      <c r="K507" s="7">
        <v>3.007633E-3</v>
      </c>
      <c r="L507" s="7">
        <v>6.0152700000000003E-4</v>
      </c>
      <c r="M507" s="7">
        <v>73.296666666999997</v>
      </c>
      <c r="N507" s="7">
        <v>3.0000000000000001E-3</v>
      </c>
      <c r="O507" s="7">
        <v>5.9999999999999995E-4</v>
      </c>
      <c r="P507" s="7">
        <v>1</v>
      </c>
      <c r="Q507" s="7">
        <v>28</v>
      </c>
      <c r="R507" s="7">
        <v>265</v>
      </c>
      <c r="S507" s="189">
        <v>45625.593981481485</v>
      </c>
    </row>
    <row r="508" spans="1:19">
      <c r="A508" s="7">
        <v>2005</v>
      </c>
      <c r="B508" s="123" t="s">
        <v>537</v>
      </c>
      <c r="C508" s="123" t="s">
        <v>538</v>
      </c>
      <c r="D508" s="123" t="s">
        <v>548</v>
      </c>
      <c r="E508" s="123" t="s">
        <v>160</v>
      </c>
      <c r="F508" s="7">
        <v>118.067397488</v>
      </c>
      <c r="G508" s="123" t="s">
        <v>532</v>
      </c>
      <c r="H508" s="7">
        <v>8.4575218840000002</v>
      </c>
      <c r="I508" s="7">
        <v>71.632999999999996</v>
      </c>
      <c r="J508" s="7">
        <v>8.4288315069999999</v>
      </c>
      <c r="K508" s="7">
        <v>3.5420200000000002E-4</v>
      </c>
      <c r="L508" s="7">
        <v>7.0840438489999999E-5</v>
      </c>
      <c r="M508" s="7">
        <v>71.39</v>
      </c>
      <c r="N508" s="7">
        <v>3.0000000000000001E-3</v>
      </c>
      <c r="O508" s="7">
        <v>5.9999999999999995E-4</v>
      </c>
      <c r="P508" s="7">
        <v>1</v>
      </c>
      <c r="Q508" s="7">
        <v>28</v>
      </c>
      <c r="R508" s="7">
        <v>265</v>
      </c>
      <c r="S508" s="189">
        <v>45625.593981481485</v>
      </c>
    </row>
    <row r="509" spans="1:19">
      <c r="A509" s="7">
        <v>2005</v>
      </c>
      <c r="B509" s="123" t="s">
        <v>537</v>
      </c>
      <c r="C509" s="123" t="s">
        <v>538</v>
      </c>
      <c r="D509" s="123" t="s">
        <v>548</v>
      </c>
      <c r="E509" s="123" t="s">
        <v>163</v>
      </c>
      <c r="F509" s="7">
        <v>147.842348886</v>
      </c>
      <c r="G509" s="123" t="s">
        <v>532</v>
      </c>
      <c r="H509" s="7">
        <v>9.4241366089999996</v>
      </c>
      <c r="I509" s="7">
        <v>63.744500000000002</v>
      </c>
      <c r="J509" s="7">
        <v>9.4160792010000005</v>
      </c>
      <c r="K509" s="7">
        <v>1.47842E-4</v>
      </c>
      <c r="L509" s="7">
        <v>1.4784234890000001E-5</v>
      </c>
      <c r="M509" s="7">
        <v>63.69</v>
      </c>
      <c r="N509" s="7">
        <v>1E-3</v>
      </c>
      <c r="O509" s="7">
        <v>1E-4</v>
      </c>
      <c r="P509" s="7">
        <v>1</v>
      </c>
      <c r="Q509" s="7">
        <v>28</v>
      </c>
      <c r="R509" s="7">
        <v>265</v>
      </c>
      <c r="S509" s="189">
        <v>45625.593981481485</v>
      </c>
    </row>
    <row r="510" spans="1:19">
      <c r="A510" s="7">
        <v>2005</v>
      </c>
      <c r="B510" s="123" t="s">
        <v>537</v>
      </c>
      <c r="C510" s="123" t="s">
        <v>538</v>
      </c>
      <c r="D510" s="123" t="s">
        <v>548</v>
      </c>
      <c r="E510" s="123" t="s">
        <v>535</v>
      </c>
      <c r="F510" s="7">
        <v>2552.4012666110002</v>
      </c>
      <c r="G510" s="123" t="s">
        <v>532</v>
      </c>
      <c r="H510" s="7">
        <v>145.08999896899999</v>
      </c>
      <c r="I510" s="7">
        <v>56.844509860999999</v>
      </c>
      <c r="J510" s="7">
        <v>144.9508931</v>
      </c>
      <c r="K510" s="7">
        <v>2.5524010000000001E-3</v>
      </c>
      <c r="L510" s="7">
        <v>2.5524E-4</v>
      </c>
      <c r="M510" s="7">
        <v>56.790009861000001</v>
      </c>
      <c r="N510" s="7">
        <v>1E-3</v>
      </c>
      <c r="O510" s="7">
        <v>1E-4</v>
      </c>
      <c r="P510" s="7">
        <v>1</v>
      </c>
      <c r="Q510" s="7">
        <v>28</v>
      </c>
      <c r="R510" s="7">
        <v>265</v>
      </c>
      <c r="S510" s="189">
        <v>45625.593981481485</v>
      </c>
    </row>
    <row r="511" spans="1:19">
      <c r="A511" s="7">
        <v>2005</v>
      </c>
      <c r="B511" s="123" t="s">
        <v>537</v>
      </c>
      <c r="C511" s="123" t="s">
        <v>538</v>
      </c>
      <c r="D511" s="123" t="s">
        <v>548</v>
      </c>
      <c r="E511" s="123" t="s">
        <v>549</v>
      </c>
      <c r="F511" s="7">
        <v>0</v>
      </c>
      <c r="G511" s="123" t="s">
        <v>532</v>
      </c>
      <c r="H511" s="7">
        <v>0</v>
      </c>
      <c r="I511" s="7"/>
      <c r="J511" s="7">
        <v>0</v>
      </c>
      <c r="K511" s="7">
        <v>0</v>
      </c>
      <c r="L511" s="7">
        <v>0</v>
      </c>
      <c r="M511" s="7"/>
      <c r="N511" s="7"/>
      <c r="O511" s="7"/>
      <c r="P511" s="7">
        <v>1</v>
      </c>
      <c r="Q511" s="7">
        <v>28</v>
      </c>
      <c r="R511" s="7">
        <v>265</v>
      </c>
      <c r="S511" s="189">
        <v>45625.593981481485</v>
      </c>
    </row>
    <row r="512" spans="1:19">
      <c r="A512" s="7">
        <v>2005</v>
      </c>
      <c r="B512" s="123" t="s">
        <v>537</v>
      </c>
      <c r="C512" s="123" t="s">
        <v>538</v>
      </c>
      <c r="D512" s="123" t="s">
        <v>548</v>
      </c>
      <c r="E512" s="123" t="s">
        <v>541</v>
      </c>
      <c r="F512" s="7">
        <v>9314.1912253150003</v>
      </c>
      <c r="G512" s="123" t="s">
        <v>532</v>
      </c>
      <c r="H512" s="7">
        <v>888.25780818600003</v>
      </c>
      <c r="I512" s="7">
        <v>95.366069549000002</v>
      </c>
      <c r="J512" s="7">
        <v>885.99445971800003</v>
      </c>
      <c r="K512" s="7">
        <v>2.7942574000000001E-2</v>
      </c>
      <c r="L512" s="7">
        <v>5.5885149999999996E-3</v>
      </c>
      <c r="M512" s="7">
        <v>95.123069548999993</v>
      </c>
      <c r="N512" s="7">
        <v>3.0000000000000001E-3</v>
      </c>
      <c r="O512" s="7">
        <v>5.9999999999999995E-4</v>
      </c>
      <c r="P512" s="7">
        <v>1</v>
      </c>
      <c r="Q512" s="7">
        <v>28</v>
      </c>
      <c r="R512" s="7">
        <v>265</v>
      </c>
      <c r="S512" s="189">
        <v>45625.593981481485</v>
      </c>
    </row>
    <row r="513" spans="1:19">
      <c r="A513" s="7">
        <v>2005</v>
      </c>
      <c r="B513" s="123" t="s">
        <v>537</v>
      </c>
      <c r="C513" s="123" t="s">
        <v>538</v>
      </c>
      <c r="D513" s="123" t="s">
        <v>548</v>
      </c>
      <c r="E513" s="123" t="s">
        <v>131</v>
      </c>
      <c r="F513" s="7">
        <v>0</v>
      </c>
      <c r="G513" s="123" t="s">
        <v>532</v>
      </c>
      <c r="H513" s="7">
        <v>0</v>
      </c>
      <c r="I513" s="7"/>
      <c r="J513" s="7">
        <v>0</v>
      </c>
      <c r="K513" s="7">
        <v>0</v>
      </c>
      <c r="L513" s="7">
        <v>0</v>
      </c>
      <c r="M513" s="7"/>
      <c r="N513" s="7"/>
      <c r="O513" s="7"/>
      <c r="P513" s="7"/>
      <c r="Q513" s="7">
        <v>28</v>
      </c>
      <c r="R513" s="7">
        <v>265</v>
      </c>
      <c r="S513" s="189">
        <v>45625.593981481485</v>
      </c>
    </row>
    <row r="514" spans="1:19">
      <c r="A514" s="7">
        <v>2005</v>
      </c>
      <c r="B514" s="123" t="s">
        <v>537</v>
      </c>
      <c r="C514" s="123" t="s">
        <v>538</v>
      </c>
      <c r="D514" s="123" t="s">
        <v>550</v>
      </c>
      <c r="E514" s="123" t="s">
        <v>540</v>
      </c>
      <c r="F514" s="7">
        <v>0</v>
      </c>
      <c r="G514" s="123" t="s">
        <v>532</v>
      </c>
      <c r="H514" s="7">
        <v>0</v>
      </c>
      <c r="I514" s="7"/>
      <c r="J514" s="7">
        <v>0</v>
      </c>
      <c r="K514" s="7">
        <v>0</v>
      </c>
      <c r="L514" s="7">
        <v>0</v>
      </c>
      <c r="M514" s="7"/>
      <c r="N514" s="7"/>
      <c r="O514" s="7"/>
      <c r="P514" s="7">
        <v>1</v>
      </c>
      <c r="Q514" s="7">
        <v>28</v>
      </c>
      <c r="R514" s="7">
        <v>265</v>
      </c>
      <c r="S514" s="189">
        <v>45625.593981481485</v>
      </c>
    </row>
    <row r="515" spans="1:19">
      <c r="A515" s="7">
        <v>2005</v>
      </c>
      <c r="B515" s="123" t="s">
        <v>537</v>
      </c>
      <c r="C515" s="123" t="s">
        <v>538</v>
      </c>
      <c r="D515" s="123" t="s">
        <v>550</v>
      </c>
      <c r="E515" s="123" t="s">
        <v>531</v>
      </c>
      <c r="F515" s="7">
        <v>14459.951160000001</v>
      </c>
      <c r="G515" s="123" t="s">
        <v>532</v>
      </c>
      <c r="H515" s="7">
        <v>1102.614655803</v>
      </c>
      <c r="I515" s="7">
        <v>76.253</v>
      </c>
      <c r="J515" s="7">
        <v>1099.100887672</v>
      </c>
      <c r="K515" s="7">
        <v>4.3379853000000003E-2</v>
      </c>
      <c r="L515" s="7">
        <v>8.6759709999999993E-3</v>
      </c>
      <c r="M515" s="7">
        <v>76.010000000000005</v>
      </c>
      <c r="N515" s="7">
        <v>3.0000000000000001E-3</v>
      </c>
      <c r="O515" s="7">
        <v>5.9999999999999995E-4</v>
      </c>
      <c r="P515" s="7">
        <v>1</v>
      </c>
      <c r="Q515" s="7">
        <v>28</v>
      </c>
      <c r="R515" s="7">
        <v>265</v>
      </c>
      <c r="S515" s="189">
        <v>45625.593981481485</v>
      </c>
    </row>
    <row r="516" spans="1:19">
      <c r="A516" s="7">
        <v>2005</v>
      </c>
      <c r="B516" s="123" t="s">
        <v>537</v>
      </c>
      <c r="C516" s="123" t="s">
        <v>538</v>
      </c>
      <c r="D516" s="123" t="s">
        <v>550</v>
      </c>
      <c r="E516" s="123" t="s">
        <v>533</v>
      </c>
      <c r="F516" s="7">
        <v>119.926120834</v>
      </c>
      <c r="G516" s="123" t="s">
        <v>532</v>
      </c>
      <c r="H516" s="7">
        <v>8.8193269510000007</v>
      </c>
      <c r="I516" s="7">
        <v>73.539666667000006</v>
      </c>
      <c r="J516" s="7">
        <v>8.7901849030000001</v>
      </c>
      <c r="K516" s="7">
        <v>3.59778E-4</v>
      </c>
      <c r="L516" s="7">
        <v>7.1955672499999994E-5</v>
      </c>
      <c r="M516" s="7">
        <v>73.296666666999997</v>
      </c>
      <c r="N516" s="7">
        <v>3.0000000000000001E-3</v>
      </c>
      <c r="O516" s="7">
        <v>5.9999999999999995E-4</v>
      </c>
      <c r="P516" s="7">
        <v>1</v>
      </c>
      <c r="Q516" s="7">
        <v>28</v>
      </c>
      <c r="R516" s="7">
        <v>265</v>
      </c>
      <c r="S516" s="189">
        <v>45625.593981481485</v>
      </c>
    </row>
    <row r="517" spans="1:19">
      <c r="A517" s="7">
        <v>2005</v>
      </c>
      <c r="B517" s="123" t="s">
        <v>537</v>
      </c>
      <c r="C517" s="123" t="s">
        <v>538</v>
      </c>
      <c r="D517" s="123" t="s">
        <v>550</v>
      </c>
      <c r="E517" s="123" t="s">
        <v>160</v>
      </c>
      <c r="F517" s="7">
        <v>0</v>
      </c>
      <c r="G517" s="123" t="s">
        <v>532</v>
      </c>
      <c r="H517" s="7">
        <v>0</v>
      </c>
      <c r="I517" s="7"/>
      <c r="J517" s="7">
        <v>0</v>
      </c>
      <c r="K517" s="7">
        <v>0</v>
      </c>
      <c r="L517" s="7">
        <v>0</v>
      </c>
      <c r="M517" s="7"/>
      <c r="N517" s="7"/>
      <c r="O517" s="7"/>
      <c r="P517" s="7">
        <v>1</v>
      </c>
      <c r="Q517" s="7">
        <v>28</v>
      </c>
      <c r="R517" s="7">
        <v>265</v>
      </c>
      <c r="S517" s="189">
        <v>45625.593981481485</v>
      </c>
    </row>
    <row r="518" spans="1:19">
      <c r="A518" s="7">
        <v>2005</v>
      </c>
      <c r="B518" s="123" t="s">
        <v>537</v>
      </c>
      <c r="C518" s="123" t="s">
        <v>538</v>
      </c>
      <c r="D518" s="123" t="s">
        <v>550</v>
      </c>
      <c r="E518" s="123" t="s">
        <v>163</v>
      </c>
      <c r="F518" s="7">
        <v>114.110391839</v>
      </c>
      <c r="G518" s="123" t="s">
        <v>532</v>
      </c>
      <c r="H518" s="7">
        <v>7.273909873</v>
      </c>
      <c r="I518" s="7">
        <v>63.744500000000002</v>
      </c>
      <c r="J518" s="7">
        <v>7.2676908559999998</v>
      </c>
      <c r="K518" s="7">
        <v>1.1411E-4</v>
      </c>
      <c r="L518" s="7">
        <v>1.141103918E-5</v>
      </c>
      <c r="M518" s="7">
        <v>63.69</v>
      </c>
      <c r="N518" s="7">
        <v>1E-3</v>
      </c>
      <c r="O518" s="7">
        <v>1E-4</v>
      </c>
      <c r="P518" s="7">
        <v>1</v>
      </c>
      <c r="Q518" s="7">
        <v>28</v>
      </c>
      <c r="R518" s="7">
        <v>265</v>
      </c>
      <c r="S518" s="189">
        <v>45625.593981481485</v>
      </c>
    </row>
    <row r="519" spans="1:19">
      <c r="A519" s="7">
        <v>2005</v>
      </c>
      <c r="B519" s="123" t="s">
        <v>537</v>
      </c>
      <c r="C519" s="123" t="s">
        <v>538</v>
      </c>
      <c r="D519" s="123" t="s">
        <v>550</v>
      </c>
      <c r="E519" s="123" t="s">
        <v>535</v>
      </c>
      <c r="F519" s="7">
        <v>289.14173613499997</v>
      </c>
      <c r="G519" s="123" t="s">
        <v>532</v>
      </c>
      <c r="H519" s="7">
        <v>16.436120271</v>
      </c>
      <c r="I519" s="7">
        <v>56.844509860999999</v>
      </c>
      <c r="J519" s="7">
        <v>16.420362046000001</v>
      </c>
      <c r="K519" s="7">
        <v>2.8914199999999999E-4</v>
      </c>
      <c r="L519" s="7">
        <v>2.8914173610000001E-5</v>
      </c>
      <c r="M519" s="7">
        <v>56.790009861000001</v>
      </c>
      <c r="N519" s="7">
        <v>1E-3</v>
      </c>
      <c r="O519" s="7">
        <v>1E-4</v>
      </c>
      <c r="P519" s="7">
        <v>1</v>
      </c>
      <c r="Q519" s="7">
        <v>28</v>
      </c>
      <c r="R519" s="7">
        <v>265</v>
      </c>
      <c r="S519" s="189">
        <v>45625.593981481485</v>
      </c>
    </row>
    <row r="520" spans="1:19">
      <c r="A520" s="7">
        <v>2005</v>
      </c>
      <c r="B520" s="123" t="s">
        <v>537</v>
      </c>
      <c r="C520" s="123" t="s">
        <v>538</v>
      </c>
      <c r="D520" s="123" t="s">
        <v>550</v>
      </c>
      <c r="E520" s="123" t="s">
        <v>541</v>
      </c>
      <c r="F520" s="7">
        <v>0</v>
      </c>
      <c r="G520" s="123" t="s">
        <v>532</v>
      </c>
      <c r="H520" s="7">
        <v>0</v>
      </c>
      <c r="I520" s="7"/>
      <c r="J520" s="7">
        <v>0</v>
      </c>
      <c r="K520" s="7">
        <v>0</v>
      </c>
      <c r="L520" s="7">
        <v>0</v>
      </c>
      <c r="M520" s="7"/>
      <c r="N520" s="7"/>
      <c r="O520" s="7"/>
      <c r="P520" s="7">
        <v>1</v>
      </c>
      <c r="Q520" s="7">
        <v>28</v>
      </c>
      <c r="R520" s="7">
        <v>265</v>
      </c>
      <c r="S520" s="189">
        <v>45625.593981481485</v>
      </c>
    </row>
    <row r="521" spans="1:19">
      <c r="A521" s="7">
        <v>2005</v>
      </c>
      <c r="B521" s="123" t="s">
        <v>537</v>
      </c>
      <c r="C521" s="123" t="s">
        <v>538</v>
      </c>
      <c r="D521" s="123" t="s">
        <v>551</v>
      </c>
      <c r="E521" s="123" t="s">
        <v>540</v>
      </c>
      <c r="F521" s="7">
        <v>35.547395152</v>
      </c>
      <c r="G521" s="123" t="s">
        <v>532</v>
      </c>
      <c r="H521" s="7">
        <v>3.3868669420000002</v>
      </c>
      <c r="I521" s="7">
        <v>95.277500000000003</v>
      </c>
      <c r="J521" s="7">
        <v>3.362783581</v>
      </c>
      <c r="K521" s="7">
        <v>3.5547399999999999E-4</v>
      </c>
      <c r="L521" s="7">
        <v>5.3321092730000002E-5</v>
      </c>
      <c r="M521" s="7">
        <v>94.6</v>
      </c>
      <c r="N521" s="7">
        <v>0.01</v>
      </c>
      <c r="O521" s="7">
        <v>1.5E-3</v>
      </c>
      <c r="P521" s="7">
        <v>1</v>
      </c>
      <c r="Q521" s="7">
        <v>28</v>
      </c>
      <c r="R521" s="7">
        <v>265</v>
      </c>
      <c r="S521" s="189">
        <v>45625.593981481485</v>
      </c>
    </row>
    <row r="522" spans="1:19">
      <c r="A522" s="7">
        <v>2005</v>
      </c>
      <c r="B522" s="123" t="s">
        <v>537</v>
      </c>
      <c r="C522" s="123" t="s">
        <v>538</v>
      </c>
      <c r="D522" s="123" t="s">
        <v>551</v>
      </c>
      <c r="E522" s="123" t="s">
        <v>531</v>
      </c>
      <c r="F522" s="7">
        <v>73.990166979999998</v>
      </c>
      <c r="G522" s="123" t="s">
        <v>532</v>
      </c>
      <c r="H522" s="7">
        <v>5.6419722029999999</v>
      </c>
      <c r="I522" s="7">
        <v>76.253</v>
      </c>
      <c r="J522" s="7">
        <v>5.6239925919999996</v>
      </c>
      <c r="K522" s="7">
        <v>2.2197100000000001E-4</v>
      </c>
      <c r="L522" s="7">
        <v>4.4394100190000002E-5</v>
      </c>
      <c r="M522" s="7">
        <v>76.010000000000005</v>
      </c>
      <c r="N522" s="7">
        <v>3.0000000000000001E-3</v>
      </c>
      <c r="O522" s="7">
        <v>5.9999999999999995E-4</v>
      </c>
      <c r="P522" s="7">
        <v>1</v>
      </c>
      <c r="Q522" s="7">
        <v>28</v>
      </c>
      <c r="R522" s="7">
        <v>265</v>
      </c>
      <c r="S522" s="189">
        <v>45625.593981481485</v>
      </c>
    </row>
    <row r="523" spans="1:19">
      <c r="A523" s="7">
        <v>2005</v>
      </c>
      <c r="B523" s="123" t="s">
        <v>537</v>
      </c>
      <c r="C523" s="123" t="s">
        <v>538</v>
      </c>
      <c r="D523" s="123" t="s">
        <v>551</v>
      </c>
      <c r="E523" s="123" t="s">
        <v>533</v>
      </c>
      <c r="F523" s="7">
        <v>44.557531060999999</v>
      </c>
      <c r="G523" s="123" t="s">
        <v>532</v>
      </c>
      <c r="H523" s="7">
        <v>3.276745982</v>
      </c>
      <c r="I523" s="7">
        <v>73.539666667000006</v>
      </c>
      <c r="J523" s="7">
        <v>3.2659185019999999</v>
      </c>
      <c r="K523" s="7">
        <v>1.3367300000000001E-4</v>
      </c>
      <c r="L523" s="7">
        <v>2.6734518640000001E-5</v>
      </c>
      <c r="M523" s="7">
        <v>73.296666666999997</v>
      </c>
      <c r="N523" s="7">
        <v>3.0000000000000001E-3</v>
      </c>
      <c r="O523" s="7">
        <v>5.9999999999999995E-4</v>
      </c>
      <c r="P523" s="7">
        <v>1</v>
      </c>
      <c r="Q523" s="7">
        <v>28</v>
      </c>
      <c r="R523" s="7">
        <v>265</v>
      </c>
      <c r="S523" s="189">
        <v>45625.593981481485</v>
      </c>
    </row>
    <row r="524" spans="1:19">
      <c r="A524" s="7">
        <v>2005</v>
      </c>
      <c r="B524" s="123" t="s">
        <v>537</v>
      </c>
      <c r="C524" s="123" t="s">
        <v>538</v>
      </c>
      <c r="D524" s="123" t="s">
        <v>551</v>
      </c>
      <c r="E524" s="123" t="s">
        <v>160</v>
      </c>
      <c r="F524" s="7">
        <v>18.710278234</v>
      </c>
      <c r="G524" s="123" t="s">
        <v>532</v>
      </c>
      <c r="H524" s="7">
        <v>1.3402733609999999</v>
      </c>
      <c r="I524" s="7">
        <v>71.632999999999996</v>
      </c>
      <c r="J524" s="7">
        <v>1.335726763</v>
      </c>
      <c r="K524" s="7">
        <v>5.6130834700000002E-5</v>
      </c>
      <c r="L524" s="7">
        <v>1.122616694E-5</v>
      </c>
      <c r="M524" s="7">
        <v>71.39</v>
      </c>
      <c r="N524" s="7">
        <v>3.0000000000000001E-3</v>
      </c>
      <c r="O524" s="7">
        <v>5.9999999999999995E-4</v>
      </c>
      <c r="P524" s="7">
        <v>1</v>
      </c>
      <c r="Q524" s="7">
        <v>28</v>
      </c>
      <c r="R524" s="7">
        <v>265</v>
      </c>
      <c r="S524" s="189">
        <v>45625.593981481485</v>
      </c>
    </row>
    <row r="525" spans="1:19">
      <c r="A525" s="7">
        <v>2005</v>
      </c>
      <c r="B525" s="123" t="s">
        <v>537</v>
      </c>
      <c r="C525" s="123" t="s">
        <v>538</v>
      </c>
      <c r="D525" s="123" t="s">
        <v>551</v>
      </c>
      <c r="E525" s="123" t="s">
        <v>163</v>
      </c>
      <c r="F525" s="7">
        <v>65.921881772000006</v>
      </c>
      <c r="G525" s="123" t="s">
        <v>532</v>
      </c>
      <c r="H525" s="7">
        <v>4.2021573930000002</v>
      </c>
      <c r="I525" s="7">
        <v>63.744500000000002</v>
      </c>
      <c r="J525" s="7">
        <v>4.1985646499999998</v>
      </c>
      <c r="K525" s="7">
        <v>6.5921881770000001E-5</v>
      </c>
      <c r="L525" s="7">
        <v>6.592188177E-6</v>
      </c>
      <c r="M525" s="7">
        <v>63.69</v>
      </c>
      <c r="N525" s="7">
        <v>1E-3</v>
      </c>
      <c r="O525" s="7">
        <v>1E-4</v>
      </c>
      <c r="P525" s="7">
        <v>1</v>
      </c>
      <c r="Q525" s="7">
        <v>28</v>
      </c>
      <c r="R525" s="7">
        <v>265</v>
      </c>
      <c r="S525" s="189">
        <v>45625.593981481485</v>
      </c>
    </row>
    <row r="526" spans="1:19">
      <c r="A526" s="7">
        <v>2005</v>
      </c>
      <c r="B526" s="123" t="s">
        <v>537</v>
      </c>
      <c r="C526" s="123" t="s">
        <v>538</v>
      </c>
      <c r="D526" s="123" t="s">
        <v>551</v>
      </c>
      <c r="E526" s="123" t="s">
        <v>535</v>
      </c>
      <c r="F526" s="7">
        <v>517.268347844</v>
      </c>
      <c r="G526" s="123" t="s">
        <v>532</v>
      </c>
      <c r="H526" s="7">
        <v>29.403865700000001</v>
      </c>
      <c r="I526" s="7">
        <v>56.844509860999999</v>
      </c>
      <c r="J526" s="7">
        <v>29.375674575000001</v>
      </c>
      <c r="K526" s="7">
        <v>5.1726799999999998E-4</v>
      </c>
      <c r="L526" s="7">
        <v>5.172683478E-5</v>
      </c>
      <c r="M526" s="7">
        <v>56.790009861000001</v>
      </c>
      <c r="N526" s="7">
        <v>1E-3</v>
      </c>
      <c r="O526" s="7">
        <v>1E-4</v>
      </c>
      <c r="P526" s="7">
        <v>1</v>
      </c>
      <c r="Q526" s="7">
        <v>28</v>
      </c>
      <c r="R526" s="7">
        <v>265</v>
      </c>
      <c r="S526" s="189">
        <v>45625.593981481485</v>
      </c>
    </row>
    <row r="527" spans="1:19">
      <c r="A527" s="7">
        <v>2005</v>
      </c>
      <c r="B527" s="123" t="s">
        <v>537</v>
      </c>
      <c r="C527" s="123" t="s">
        <v>538</v>
      </c>
      <c r="D527" s="123" t="s">
        <v>551</v>
      </c>
      <c r="E527" s="123" t="s">
        <v>541</v>
      </c>
      <c r="F527" s="7">
        <v>0</v>
      </c>
      <c r="G527" s="123" t="s">
        <v>532</v>
      </c>
      <c r="H527" s="7">
        <v>0</v>
      </c>
      <c r="I527" s="7"/>
      <c r="J527" s="7">
        <v>0</v>
      </c>
      <c r="K527" s="7">
        <v>0</v>
      </c>
      <c r="L527" s="7">
        <v>0</v>
      </c>
      <c r="M527" s="7"/>
      <c r="N527" s="7"/>
      <c r="O527" s="7"/>
      <c r="P527" s="7">
        <v>1</v>
      </c>
      <c r="Q527" s="7">
        <v>28</v>
      </c>
      <c r="R527" s="7">
        <v>265</v>
      </c>
      <c r="S527" s="189">
        <v>45625.593981481485</v>
      </c>
    </row>
    <row r="528" spans="1:19">
      <c r="A528" s="7">
        <v>2005</v>
      </c>
      <c r="B528" s="123" t="s">
        <v>537</v>
      </c>
      <c r="C528" s="123" t="s">
        <v>538</v>
      </c>
      <c r="D528" s="123" t="s">
        <v>552</v>
      </c>
      <c r="E528" s="123" t="s">
        <v>540</v>
      </c>
      <c r="F528" s="7">
        <v>0</v>
      </c>
      <c r="G528" s="123" t="s">
        <v>532</v>
      </c>
      <c r="H528" s="7">
        <v>0</v>
      </c>
      <c r="I528" s="7"/>
      <c r="J528" s="7">
        <v>0</v>
      </c>
      <c r="K528" s="7">
        <v>0</v>
      </c>
      <c r="L528" s="7">
        <v>0</v>
      </c>
      <c r="M528" s="7"/>
      <c r="N528" s="7"/>
      <c r="O528" s="7"/>
      <c r="P528" s="7">
        <v>1</v>
      </c>
      <c r="Q528" s="7">
        <v>28</v>
      </c>
      <c r="R528" s="7">
        <v>265</v>
      </c>
      <c r="S528" s="189">
        <v>45625.593981481485</v>
      </c>
    </row>
    <row r="529" spans="1:19">
      <c r="A529" s="7">
        <v>2005</v>
      </c>
      <c r="B529" s="123" t="s">
        <v>537</v>
      </c>
      <c r="C529" s="123" t="s">
        <v>538</v>
      </c>
      <c r="D529" s="123" t="s">
        <v>552</v>
      </c>
      <c r="E529" s="123" t="s">
        <v>531</v>
      </c>
      <c r="F529" s="7">
        <v>1058.71684628</v>
      </c>
      <c r="G529" s="123" t="s">
        <v>532</v>
      </c>
      <c r="H529" s="7">
        <v>80.730335679000007</v>
      </c>
      <c r="I529" s="7">
        <v>76.253</v>
      </c>
      <c r="J529" s="7">
        <v>80.473067486000005</v>
      </c>
      <c r="K529" s="7">
        <v>3.1761509999999999E-3</v>
      </c>
      <c r="L529" s="7">
        <v>6.3522999999999997E-4</v>
      </c>
      <c r="M529" s="7">
        <v>76.010000000000005</v>
      </c>
      <c r="N529" s="7">
        <v>3.0000000000000001E-3</v>
      </c>
      <c r="O529" s="7">
        <v>5.9999999999999995E-4</v>
      </c>
      <c r="P529" s="7">
        <v>1</v>
      </c>
      <c r="Q529" s="7">
        <v>28</v>
      </c>
      <c r="R529" s="7">
        <v>265</v>
      </c>
      <c r="S529" s="189">
        <v>45625.593981481485</v>
      </c>
    </row>
    <row r="530" spans="1:19">
      <c r="A530" s="7">
        <v>2005</v>
      </c>
      <c r="B530" s="123" t="s">
        <v>537</v>
      </c>
      <c r="C530" s="123" t="s">
        <v>538</v>
      </c>
      <c r="D530" s="123" t="s">
        <v>552</v>
      </c>
      <c r="E530" s="123" t="s">
        <v>533</v>
      </c>
      <c r="F530" s="7">
        <v>262.28901262699998</v>
      </c>
      <c r="G530" s="123" t="s">
        <v>532</v>
      </c>
      <c r="H530" s="7">
        <v>19.288646559</v>
      </c>
      <c r="I530" s="7">
        <v>73.539666667000006</v>
      </c>
      <c r="J530" s="7">
        <v>19.224910329</v>
      </c>
      <c r="K530" s="7">
        <v>7.8686700000000001E-4</v>
      </c>
      <c r="L530" s="7">
        <v>1.5737300000000001E-4</v>
      </c>
      <c r="M530" s="7">
        <v>73.296666666999997</v>
      </c>
      <c r="N530" s="7">
        <v>3.0000000000000001E-3</v>
      </c>
      <c r="O530" s="7">
        <v>5.9999999999999995E-4</v>
      </c>
      <c r="P530" s="7">
        <v>1</v>
      </c>
      <c r="Q530" s="7">
        <v>28</v>
      </c>
      <c r="R530" s="7">
        <v>265</v>
      </c>
      <c r="S530" s="189">
        <v>45625.593981481485</v>
      </c>
    </row>
    <row r="531" spans="1:19">
      <c r="A531" s="7">
        <v>2005</v>
      </c>
      <c r="B531" s="123" t="s">
        <v>537</v>
      </c>
      <c r="C531" s="123" t="s">
        <v>538</v>
      </c>
      <c r="D531" s="123" t="s">
        <v>552</v>
      </c>
      <c r="E531" s="123" t="s">
        <v>160</v>
      </c>
      <c r="F531" s="7">
        <v>267.72323368600001</v>
      </c>
      <c r="G531" s="123" t="s">
        <v>532</v>
      </c>
      <c r="H531" s="7">
        <v>19.177818399</v>
      </c>
      <c r="I531" s="7">
        <v>71.632999999999996</v>
      </c>
      <c r="J531" s="7">
        <v>19.112761653</v>
      </c>
      <c r="K531" s="7">
        <v>8.0316999999999997E-4</v>
      </c>
      <c r="L531" s="7">
        <v>1.6063399999999999E-4</v>
      </c>
      <c r="M531" s="7">
        <v>71.39</v>
      </c>
      <c r="N531" s="7">
        <v>3.0000000000000001E-3</v>
      </c>
      <c r="O531" s="7">
        <v>5.9999999999999995E-4</v>
      </c>
      <c r="P531" s="7">
        <v>1</v>
      </c>
      <c r="Q531" s="7">
        <v>28</v>
      </c>
      <c r="R531" s="7">
        <v>265</v>
      </c>
      <c r="S531" s="189">
        <v>45625.593981481485</v>
      </c>
    </row>
    <row r="532" spans="1:19">
      <c r="A532" s="7">
        <v>2005</v>
      </c>
      <c r="B532" s="123" t="s">
        <v>537</v>
      </c>
      <c r="C532" s="123" t="s">
        <v>538</v>
      </c>
      <c r="D532" s="123" t="s">
        <v>552</v>
      </c>
      <c r="E532" s="123" t="s">
        <v>163</v>
      </c>
      <c r="F532" s="7">
        <v>936.39912762799997</v>
      </c>
      <c r="G532" s="123" t="s">
        <v>532</v>
      </c>
      <c r="H532" s="7">
        <v>59.690294191</v>
      </c>
      <c r="I532" s="7">
        <v>63.744500000000002</v>
      </c>
      <c r="J532" s="7">
        <v>59.639260438999997</v>
      </c>
      <c r="K532" s="7">
        <v>9.3639899999999998E-4</v>
      </c>
      <c r="L532" s="7">
        <v>9.3639912760000004E-5</v>
      </c>
      <c r="M532" s="7">
        <v>63.69</v>
      </c>
      <c r="N532" s="7">
        <v>1E-3</v>
      </c>
      <c r="O532" s="7">
        <v>1E-4</v>
      </c>
      <c r="P532" s="7">
        <v>1</v>
      </c>
      <c r="Q532" s="7">
        <v>28</v>
      </c>
      <c r="R532" s="7">
        <v>265</v>
      </c>
      <c r="S532" s="189">
        <v>45625.593981481485</v>
      </c>
    </row>
    <row r="533" spans="1:19">
      <c r="A533" s="7">
        <v>2005</v>
      </c>
      <c r="B533" s="123" t="s">
        <v>537</v>
      </c>
      <c r="C533" s="123" t="s">
        <v>538</v>
      </c>
      <c r="D533" s="123" t="s">
        <v>552</v>
      </c>
      <c r="E533" s="123" t="s">
        <v>535</v>
      </c>
      <c r="F533" s="7">
        <v>1417.2090471869999</v>
      </c>
      <c r="G533" s="123" t="s">
        <v>532</v>
      </c>
      <c r="H533" s="7">
        <v>80.560553658000003</v>
      </c>
      <c r="I533" s="7">
        <v>56.844509860999999</v>
      </c>
      <c r="J533" s="7">
        <v>80.483315765</v>
      </c>
      <c r="K533" s="7">
        <v>1.417209E-3</v>
      </c>
      <c r="L533" s="7">
        <v>1.4172100000000001E-4</v>
      </c>
      <c r="M533" s="7">
        <v>56.790009861000001</v>
      </c>
      <c r="N533" s="7">
        <v>1E-3</v>
      </c>
      <c r="O533" s="7">
        <v>1E-4</v>
      </c>
      <c r="P533" s="7">
        <v>1</v>
      </c>
      <c r="Q533" s="7">
        <v>28</v>
      </c>
      <c r="R533" s="7">
        <v>265</v>
      </c>
      <c r="S533" s="189">
        <v>45625.593981481485</v>
      </c>
    </row>
    <row r="534" spans="1:19">
      <c r="A534" s="7">
        <v>2005</v>
      </c>
      <c r="B534" s="123" t="s">
        <v>537</v>
      </c>
      <c r="C534" s="123" t="s">
        <v>538</v>
      </c>
      <c r="D534" s="123" t="s">
        <v>552</v>
      </c>
      <c r="E534" s="123" t="s">
        <v>541</v>
      </c>
      <c r="F534" s="7">
        <v>0</v>
      </c>
      <c r="G534" s="123" t="s">
        <v>532</v>
      </c>
      <c r="H534" s="7">
        <v>0</v>
      </c>
      <c r="I534" s="7"/>
      <c r="J534" s="7">
        <v>0</v>
      </c>
      <c r="K534" s="7">
        <v>0</v>
      </c>
      <c r="L534" s="7">
        <v>0</v>
      </c>
      <c r="M534" s="7"/>
      <c r="N534" s="7"/>
      <c r="O534" s="7"/>
      <c r="P534" s="7">
        <v>1</v>
      </c>
      <c r="Q534" s="7">
        <v>28</v>
      </c>
      <c r="R534" s="7">
        <v>265</v>
      </c>
      <c r="S534" s="189">
        <v>45625.593981481485</v>
      </c>
    </row>
    <row r="535" spans="1:19">
      <c r="A535" s="7">
        <v>2005</v>
      </c>
      <c r="B535" s="123" t="s">
        <v>537</v>
      </c>
      <c r="C535" s="123" t="s">
        <v>538</v>
      </c>
      <c r="D535" s="123" t="s">
        <v>567</v>
      </c>
      <c r="E535" s="123" t="s">
        <v>540</v>
      </c>
      <c r="F535" s="7">
        <v>0</v>
      </c>
      <c r="G535" s="123" t="s">
        <v>532</v>
      </c>
      <c r="H535" s="7">
        <v>0</v>
      </c>
      <c r="I535" s="7"/>
      <c r="J535" s="7">
        <v>0</v>
      </c>
      <c r="K535" s="7">
        <v>0</v>
      </c>
      <c r="L535" s="7">
        <v>0</v>
      </c>
      <c r="M535" s="7"/>
      <c r="N535" s="7"/>
      <c r="O535" s="7"/>
      <c r="P535" s="7">
        <v>1</v>
      </c>
      <c r="Q535" s="7">
        <v>28</v>
      </c>
      <c r="R535" s="7">
        <v>265</v>
      </c>
      <c r="S535" s="189">
        <v>45625.593981481485</v>
      </c>
    </row>
    <row r="536" spans="1:19">
      <c r="A536" s="7">
        <v>2005</v>
      </c>
      <c r="B536" s="123" t="s">
        <v>537</v>
      </c>
      <c r="C536" s="123" t="s">
        <v>538</v>
      </c>
      <c r="D536" s="123" t="s">
        <v>567</v>
      </c>
      <c r="E536" s="123" t="s">
        <v>531</v>
      </c>
      <c r="F536" s="7">
        <v>30.577036566</v>
      </c>
      <c r="G536" s="123" t="s">
        <v>532</v>
      </c>
      <c r="H536" s="7">
        <v>2.331590769</v>
      </c>
      <c r="I536" s="7">
        <v>76.253</v>
      </c>
      <c r="J536" s="7">
        <v>2.3241605490000001</v>
      </c>
      <c r="K536" s="7">
        <v>9.1731109699999999E-5</v>
      </c>
      <c r="L536" s="7">
        <v>1.8346221939999998E-5</v>
      </c>
      <c r="M536" s="7">
        <v>76.010000000000005</v>
      </c>
      <c r="N536" s="7">
        <v>3.0000000000000001E-3</v>
      </c>
      <c r="O536" s="7">
        <v>5.9999999999999995E-4</v>
      </c>
      <c r="P536" s="7">
        <v>1</v>
      </c>
      <c r="Q536" s="7">
        <v>28</v>
      </c>
      <c r="R536" s="7">
        <v>265</v>
      </c>
      <c r="S536" s="189">
        <v>45625.593981481485</v>
      </c>
    </row>
    <row r="537" spans="1:19">
      <c r="A537" s="7">
        <v>2005</v>
      </c>
      <c r="B537" s="123" t="s">
        <v>537</v>
      </c>
      <c r="C537" s="123" t="s">
        <v>538</v>
      </c>
      <c r="D537" s="123" t="s">
        <v>567</v>
      </c>
      <c r="E537" s="123" t="s">
        <v>533</v>
      </c>
      <c r="F537" s="7">
        <v>29.310007133999999</v>
      </c>
      <c r="G537" s="123" t="s">
        <v>532</v>
      </c>
      <c r="H537" s="7">
        <v>2.1554481550000002</v>
      </c>
      <c r="I537" s="7">
        <v>73.539666667000006</v>
      </c>
      <c r="J537" s="7">
        <v>2.148325823</v>
      </c>
      <c r="K537" s="7">
        <v>8.7930021399999997E-5</v>
      </c>
      <c r="L537" s="7">
        <v>1.758600428E-5</v>
      </c>
      <c r="M537" s="7">
        <v>73.296666666999997</v>
      </c>
      <c r="N537" s="7">
        <v>3.0000000000000001E-3</v>
      </c>
      <c r="O537" s="7">
        <v>5.9999999999999995E-4</v>
      </c>
      <c r="P537" s="7">
        <v>1</v>
      </c>
      <c r="Q537" s="7">
        <v>28</v>
      </c>
      <c r="R537" s="7">
        <v>265</v>
      </c>
      <c r="S537" s="189">
        <v>45625.593981481485</v>
      </c>
    </row>
    <row r="538" spans="1:19">
      <c r="A538" s="7">
        <v>2005</v>
      </c>
      <c r="B538" s="123" t="s">
        <v>537</v>
      </c>
      <c r="C538" s="123" t="s">
        <v>538</v>
      </c>
      <c r="D538" s="123" t="s">
        <v>567</v>
      </c>
      <c r="E538" s="123" t="s">
        <v>160</v>
      </c>
      <c r="F538" s="7">
        <v>7.7321742210000002</v>
      </c>
      <c r="G538" s="123" t="s">
        <v>532</v>
      </c>
      <c r="H538" s="7">
        <v>0.55387883599999999</v>
      </c>
      <c r="I538" s="7">
        <v>71.632999999999996</v>
      </c>
      <c r="J538" s="7">
        <v>0.55199991800000003</v>
      </c>
      <c r="K538" s="7">
        <v>2.3196522659999999E-5</v>
      </c>
      <c r="L538" s="7">
        <v>4.639304533E-6</v>
      </c>
      <c r="M538" s="7">
        <v>71.39</v>
      </c>
      <c r="N538" s="7">
        <v>3.0000000000000001E-3</v>
      </c>
      <c r="O538" s="7">
        <v>5.9999999999999995E-4</v>
      </c>
      <c r="P538" s="7">
        <v>1</v>
      </c>
      <c r="Q538" s="7">
        <v>28</v>
      </c>
      <c r="R538" s="7">
        <v>265</v>
      </c>
      <c r="S538" s="189">
        <v>45625.593981481485</v>
      </c>
    </row>
    <row r="539" spans="1:19">
      <c r="A539" s="7">
        <v>2005</v>
      </c>
      <c r="B539" s="123" t="s">
        <v>537</v>
      </c>
      <c r="C539" s="123" t="s">
        <v>538</v>
      </c>
      <c r="D539" s="123" t="s">
        <v>567</v>
      </c>
      <c r="E539" s="123" t="s">
        <v>163</v>
      </c>
      <c r="F539" s="7">
        <v>32.382678765000001</v>
      </c>
      <c r="G539" s="123" t="s">
        <v>532</v>
      </c>
      <c r="H539" s="7">
        <v>2.0642176669999999</v>
      </c>
      <c r="I539" s="7">
        <v>63.744500000000002</v>
      </c>
      <c r="J539" s="7">
        <v>2.062452811</v>
      </c>
      <c r="K539" s="7">
        <v>3.2382678759999997E-5</v>
      </c>
      <c r="L539" s="7">
        <v>3.2382678769999998E-6</v>
      </c>
      <c r="M539" s="7">
        <v>63.69</v>
      </c>
      <c r="N539" s="7">
        <v>1E-3</v>
      </c>
      <c r="O539" s="7">
        <v>1E-4</v>
      </c>
      <c r="P539" s="7">
        <v>1</v>
      </c>
      <c r="Q539" s="7">
        <v>28</v>
      </c>
      <c r="R539" s="7">
        <v>265</v>
      </c>
      <c r="S539" s="189">
        <v>45625.593981481485</v>
      </c>
    </row>
    <row r="540" spans="1:19">
      <c r="A540" s="7">
        <v>2005</v>
      </c>
      <c r="B540" s="123" t="s">
        <v>537</v>
      </c>
      <c r="C540" s="123" t="s">
        <v>538</v>
      </c>
      <c r="D540" s="123" t="s">
        <v>567</v>
      </c>
      <c r="E540" s="123" t="s">
        <v>535</v>
      </c>
      <c r="F540" s="7">
        <v>266.86020449799997</v>
      </c>
      <c r="G540" s="123" t="s">
        <v>532</v>
      </c>
      <c r="H540" s="7">
        <v>15.169537525999999</v>
      </c>
      <c r="I540" s="7">
        <v>56.844509860999999</v>
      </c>
      <c r="J540" s="7">
        <v>15.154993644999999</v>
      </c>
      <c r="K540" s="7">
        <v>2.6686E-4</v>
      </c>
      <c r="L540" s="7">
        <v>2.6686020449999999E-5</v>
      </c>
      <c r="M540" s="7">
        <v>56.790009861000001</v>
      </c>
      <c r="N540" s="7">
        <v>1E-3</v>
      </c>
      <c r="O540" s="7">
        <v>1E-4</v>
      </c>
      <c r="P540" s="7">
        <v>1</v>
      </c>
      <c r="Q540" s="7">
        <v>28</v>
      </c>
      <c r="R540" s="7">
        <v>265</v>
      </c>
      <c r="S540" s="189">
        <v>45625.593981481485</v>
      </c>
    </row>
    <row r="541" spans="1:19">
      <c r="A541" s="7">
        <v>2005</v>
      </c>
      <c r="B541" s="123" t="s">
        <v>537</v>
      </c>
      <c r="C541" s="123" t="s">
        <v>538</v>
      </c>
      <c r="D541" s="123" t="s">
        <v>567</v>
      </c>
      <c r="E541" s="123" t="s">
        <v>541</v>
      </c>
      <c r="F541" s="7">
        <v>0</v>
      </c>
      <c r="G541" s="123" t="s">
        <v>532</v>
      </c>
      <c r="H541" s="7">
        <v>0</v>
      </c>
      <c r="I541" s="7"/>
      <c r="J541" s="7">
        <v>0</v>
      </c>
      <c r="K541" s="7">
        <v>0</v>
      </c>
      <c r="L541" s="7">
        <v>0</v>
      </c>
      <c r="M541" s="7"/>
      <c r="N541" s="7"/>
      <c r="O541" s="7"/>
      <c r="P541" s="7">
        <v>1</v>
      </c>
      <c r="Q541" s="7">
        <v>28</v>
      </c>
      <c r="R541" s="7">
        <v>265</v>
      </c>
      <c r="S541" s="189">
        <v>45625.593981481485</v>
      </c>
    </row>
    <row r="542" spans="1:19">
      <c r="A542" s="7">
        <v>2005</v>
      </c>
      <c r="B542" s="123" t="s">
        <v>537</v>
      </c>
      <c r="C542" s="123" t="s">
        <v>538</v>
      </c>
      <c r="D542" s="123" t="s">
        <v>568</v>
      </c>
      <c r="E542" s="123" t="s">
        <v>540</v>
      </c>
      <c r="F542" s="7">
        <v>17.378726519000001</v>
      </c>
      <c r="G542" s="123" t="s">
        <v>532</v>
      </c>
      <c r="H542" s="7">
        <v>1.655801616</v>
      </c>
      <c r="I542" s="7">
        <v>95.277500000000003</v>
      </c>
      <c r="J542" s="7">
        <v>1.6440275289999999</v>
      </c>
      <c r="K542" s="7">
        <v>1.7378700000000001E-4</v>
      </c>
      <c r="L542" s="7">
        <v>2.6068089779999998E-5</v>
      </c>
      <c r="M542" s="7">
        <v>94.6</v>
      </c>
      <c r="N542" s="7">
        <v>0.01</v>
      </c>
      <c r="O542" s="7">
        <v>1.5E-3</v>
      </c>
      <c r="P542" s="7">
        <v>1</v>
      </c>
      <c r="Q542" s="7">
        <v>28</v>
      </c>
      <c r="R542" s="7">
        <v>265</v>
      </c>
      <c r="S542" s="189">
        <v>45625.593981481485</v>
      </c>
    </row>
    <row r="543" spans="1:19">
      <c r="A543" s="7">
        <v>2005</v>
      </c>
      <c r="B543" s="123" t="s">
        <v>537</v>
      </c>
      <c r="C543" s="123" t="s">
        <v>538</v>
      </c>
      <c r="D543" s="123" t="s">
        <v>568</v>
      </c>
      <c r="E543" s="123" t="s">
        <v>569</v>
      </c>
      <c r="F543" s="7">
        <v>0</v>
      </c>
      <c r="G543" s="123" t="s">
        <v>532</v>
      </c>
      <c r="H543" s="7">
        <v>0</v>
      </c>
      <c r="I543" s="7"/>
      <c r="J543" s="7">
        <v>0</v>
      </c>
      <c r="K543" s="7">
        <v>0</v>
      </c>
      <c r="L543" s="7">
        <v>0</v>
      </c>
      <c r="M543" s="7"/>
      <c r="N543" s="7"/>
      <c r="O543" s="7"/>
      <c r="P543" s="7">
        <v>1</v>
      </c>
      <c r="Q543" s="7">
        <v>28</v>
      </c>
      <c r="R543" s="7">
        <v>265</v>
      </c>
      <c r="S543" s="189">
        <v>45625.593981481485</v>
      </c>
    </row>
    <row r="544" spans="1:19">
      <c r="A544" s="7">
        <v>2005</v>
      </c>
      <c r="B544" s="123" t="s">
        <v>537</v>
      </c>
      <c r="C544" s="123" t="s">
        <v>538</v>
      </c>
      <c r="D544" s="123" t="s">
        <v>568</v>
      </c>
      <c r="E544" s="123" t="s">
        <v>531</v>
      </c>
      <c r="F544" s="7">
        <v>135.97910800400001</v>
      </c>
      <c r="G544" s="123" t="s">
        <v>532</v>
      </c>
      <c r="H544" s="7">
        <v>10.368814923</v>
      </c>
      <c r="I544" s="7">
        <v>76.253</v>
      </c>
      <c r="J544" s="7">
        <v>10.335771999</v>
      </c>
      <c r="K544" s="7">
        <v>4.0793699999999998E-4</v>
      </c>
      <c r="L544" s="7">
        <v>8.1587464800000006E-5</v>
      </c>
      <c r="M544" s="7">
        <v>76.010000000000005</v>
      </c>
      <c r="N544" s="7">
        <v>3.0000000000000001E-3</v>
      </c>
      <c r="O544" s="7">
        <v>5.9999999999999995E-4</v>
      </c>
      <c r="P544" s="7">
        <v>1</v>
      </c>
      <c r="Q544" s="7">
        <v>28</v>
      </c>
      <c r="R544" s="7">
        <v>265</v>
      </c>
      <c r="S544" s="189">
        <v>45625.593981481485</v>
      </c>
    </row>
    <row r="545" spans="1:19">
      <c r="A545" s="7">
        <v>2005</v>
      </c>
      <c r="B545" s="123" t="s">
        <v>537</v>
      </c>
      <c r="C545" s="123" t="s">
        <v>538</v>
      </c>
      <c r="D545" s="123" t="s">
        <v>568</v>
      </c>
      <c r="E545" s="123" t="s">
        <v>533</v>
      </c>
      <c r="F545" s="7">
        <v>89.510075694999998</v>
      </c>
      <c r="G545" s="123" t="s">
        <v>532</v>
      </c>
      <c r="H545" s="7">
        <v>6.5825411300000001</v>
      </c>
      <c r="I545" s="7">
        <v>73.539666667000006</v>
      </c>
      <c r="J545" s="7">
        <v>6.5607901819999999</v>
      </c>
      <c r="K545" s="7">
        <v>2.6853000000000001E-4</v>
      </c>
      <c r="L545" s="7">
        <v>5.370604542E-5</v>
      </c>
      <c r="M545" s="7">
        <v>73.296666666999997</v>
      </c>
      <c r="N545" s="7">
        <v>3.0000000000000001E-3</v>
      </c>
      <c r="O545" s="7">
        <v>5.9999999999999995E-4</v>
      </c>
      <c r="P545" s="7">
        <v>1</v>
      </c>
      <c r="Q545" s="7">
        <v>28</v>
      </c>
      <c r="R545" s="7">
        <v>265</v>
      </c>
      <c r="S545" s="189">
        <v>45625.593981481485</v>
      </c>
    </row>
    <row r="546" spans="1:19">
      <c r="A546" s="7">
        <v>2005</v>
      </c>
      <c r="B546" s="123" t="s">
        <v>537</v>
      </c>
      <c r="C546" s="123" t="s">
        <v>538</v>
      </c>
      <c r="D546" s="123" t="s">
        <v>568</v>
      </c>
      <c r="E546" s="123" t="s">
        <v>160</v>
      </c>
      <c r="F546" s="7">
        <v>34.38574406</v>
      </c>
      <c r="G546" s="123" t="s">
        <v>532</v>
      </c>
      <c r="H546" s="7">
        <v>2.4631540040000002</v>
      </c>
      <c r="I546" s="7">
        <v>71.632999999999996</v>
      </c>
      <c r="J546" s="7">
        <v>2.4547982679999998</v>
      </c>
      <c r="K546" s="7">
        <v>1.03157E-4</v>
      </c>
      <c r="L546" s="7">
        <v>2.0631446439999999E-5</v>
      </c>
      <c r="M546" s="7">
        <v>71.39</v>
      </c>
      <c r="N546" s="7">
        <v>3.0000000000000001E-3</v>
      </c>
      <c r="O546" s="7">
        <v>5.9999999999999995E-4</v>
      </c>
      <c r="P546" s="7">
        <v>1</v>
      </c>
      <c r="Q546" s="7">
        <v>28</v>
      </c>
      <c r="R546" s="7">
        <v>265</v>
      </c>
      <c r="S546" s="189">
        <v>45625.593981481485</v>
      </c>
    </row>
    <row r="547" spans="1:19">
      <c r="A547" s="7">
        <v>2005</v>
      </c>
      <c r="B547" s="123" t="s">
        <v>537</v>
      </c>
      <c r="C547" s="123" t="s">
        <v>538</v>
      </c>
      <c r="D547" s="123" t="s">
        <v>568</v>
      </c>
      <c r="E547" s="123" t="s">
        <v>163</v>
      </c>
      <c r="F547" s="7">
        <v>15.323946201</v>
      </c>
      <c r="G547" s="123" t="s">
        <v>532</v>
      </c>
      <c r="H547" s="7">
        <v>0.97681728899999998</v>
      </c>
      <c r="I547" s="7">
        <v>63.744500000000002</v>
      </c>
      <c r="J547" s="7">
        <v>0.975982134</v>
      </c>
      <c r="K547" s="7">
        <v>1.53239462E-5</v>
      </c>
      <c r="L547" s="7">
        <v>1.5323946199999999E-6</v>
      </c>
      <c r="M547" s="7">
        <v>63.69</v>
      </c>
      <c r="N547" s="7">
        <v>1E-3</v>
      </c>
      <c r="O547" s="7">
        <v>1E-4</v>
      </c>
      <c r="P547" s="7">
        <v>1</v>
      </c>
      <c r="Q547" s="7">
        <v>28</v>
      </c>
      <c r="R547" s="7">
        <v>265</v>
      </c>
      <c r="S547" s="189">
        <v>45625.593981481485</v>
      </c>
    </row>
    <row r="548" spans="1:19">
      <c r="A548" s="7">
        <v>2005</v>
      </c>
      <c r="B548" s="123" t="s">
        <v>537</v>
      </c>
      <c r="C548" s="123" t="s">
        <v>538</v>
      </c>
      <c r="D548" s="123" t="s">
        <v>568</v>
      </c>
      <c r="E548" s="123" t="s">
        <v>535</v>
      </c>
      <c r="F548" s="7">
        <v>100.525979947</v>
      </c>
      <c r="G548" s="123" t="s">
        <v>532</v>
      </c>
      <c r="H548" s="7">
        <v>5.714350058</v>
      </c>
      <c r="I548" s="7">
        <v>56.844509860999999</v>
      </c>
      <c r="J548" s="7">
        <v>5.7088713919999998</v>
      </c>
      <c r="K548" s="7">
        <v>1.0052600000000001E-4</v>
      </c>
      <c r="L548" s="7">
        <v>1.0052597990000001E-5</v>
      </c>
      <c r="M548" s="7">
        <v>56.790009861000001</v>
      </c>
      <c r="N548" s="7">
        <v>1E-3</v>
      </c>
      <c r="O548" s="7">
        <v>1E-4</v>
      </c>
      <c r="P548" s="7">
        <v>1</v>
      </c>
      <c r="Q548" s="7">
        <v>28</v>
      </c>
      <c r="R548" s="7">
        <v>265</v>
      </c>
      <c r="S548" s="189">
        <v>45625.593981481485</v>
      </c>
    </row>
    <row r="549" spans="1:19">
      <c r="A549" s="7">
        <v>2005</v>
      </c>
      <c r="B549" s="123" t="s">
        <v>537</v>
      </c>
      <c r="C549" s="123" t="s">
        <v>538</v>
      </c>
      <c r="D549" s="123" t="s">
        <v>568</v>
      </c>
      <c r="E549" s="123" t="s">
        <v>541</v>
      </c>
      <c r="F549" s="7">
        <v>0</v>
      </c>
      <c r="G549" s="123" t="s">
        <v>532</v>
      </c>
      <c r="H549" s="7">
        <v>0</v>
      </c>
      <c r="I549" s="7"/>
      <c r="J549" s="7">
        <v>0</v>
      </c>
      <c r="K549" s="7">
        <v>0</v>
      </c>
      <c r="L549" s="7">
        <v>0</v>
      </c>
      <c r="M549" s="7"/>
      <c r="N549" s="7"/>
      <c r="O549" s="7"/>
      <c r="P549" s="7">
        <v>1</v>
      </c>
      <c r="Q549" s="7">
        <v>28</v>
      </c>
      <c r="R549" s="7">
        <v>265</v>
      </c>
      <c r="S549" s="189">
        <v>45625.593981481485</v>
      </c>
    </row>
    <row r="550" spans="1:19">
      <c r="A550" s="7">
        <v>2005</v>
      </c>
      <c r="B550" s="123" t="s">
        <v>537</v>
      </c>
      <c r="C550" s="123" t="s">
        <v>538</v>
      </c>
      <c r="D550" s="123" t="s">
        <v>568</v>
      </c>
      <c r="E550" s="123" t="s">
        <v>593</v>
      </c>
      <c r="F550" s="7">
        <v>44.003267999999998</v>
      </c>
      <c r="G550" s="123" t="s">
        <v>532</v>
      </c>
      <c r="H550" s="7">
        <v>3.237599114</v>
      </c>
      <c r="I550" s="7">
        <v>73.576333332999994</v>
      </c>
      <c r="J550" s="7">
        <v>3.2269063199999999</v>
      </c>
      <c r="K550" s="7">
        <v>1.3201E-4</v>
      </c>
      <c r="L550" s="7">
        <v>2.6401960799999999E-5</v>
      </c>
      <c r="M550" s="7">
        <v>73.333333332999999</v>
      </c>
      <c r="N550" s="7">
        <v>3.0000000000000001E-3</v>
      </c>
      <c r="O550" s="7">
        <v>5.9999999999999995E-4</v>
      </c>
      <c r="P550" s="7">
        <v>1</v>
      </c>
      <c r="Q550" s="7">
        <v>28</v>
      </c>
      <c r="R550" s="7">
        <v>265</v>
      </c>
      <c r="S550" s="189">
        <v>45625.593981481485</v>
      </c>
    </row>
    <row r="551" spans="1:19">
      <c r="A551" s="7">
        <v>2005</v>
      </c>
      <c r="B551" s="123" t="s">
        <v>537</v>
      </c>
      <c r="C551" s="123" t="s">
        <v>538</v>
      </c>
      <c r="D551" s="123" t="s">
        <v>566</v>
      </c>
      <c r="E551" s="123" t="s">
        <v>540</v>
      </c>
      <c r="F551" s="7">
        <v>0</v>
      </c>
      <c r="G551" s="123" t="s">
        <v>532</v>
      </c>
      <c r="H551" s="7">
        <v>0</v>
      </c>
      <c r="I551" s="7"/>
      <c r="J551" s="7">
        <v>0</v>
      </c>
      <c r="K551" s="7">
        <v>0</v>
      </c>
      <c r="L551" s="7">
        <v>0</v>
      </c>
      <c r="M551" s="7"/>
      <c r="N551" s="7"/>
      <c r="O551" s="7"/>
      <c r="P551" s="7">
        <v>1</v>
      </c>
      <c r="Q551" s="7">
        <v>28</v>
      </c>
      <c r="R551" s="7">
        <v>265</v>
      </c>
      <c r="S551" s="189">
        <v>45625.593981481485</v>
      </c>
    </row>
    <row r="552" spans="1:19">
      <c r="A552" s="7">
        <v>2005</v>
      </c>
      <c r="B552" s="123" t="s">
        <v>537</v>
      </c>
      <c r="C552" s="123" t="s">
        <v>538</v>
      </c>
      <c r="D552" s="123" t="s">
        <v>566</v>
      </c>
      <c r="E552" s="123" t="s">
        <v>531</v>
      </c>
      <c r="F552" s="7">
        <v>0</v>
      </c>
      <c r="G552" s="123" t="s">
        <v>532</v>
      </c>
      <c r="H552" s="7">
        <v>0</v>
      </c>
      <c r="I552" s="7"/>
      <c r="J552" s="7">
        <v>0</v>
      </c>
      <c r="K552" s="7">
        <v>0</v>
      </c>
      <c r="L552" s="7">
        <v>0</v>
      </c>
      <c r="M552" s="7"/>
      <c r="N552" s="7"/>
      <c r="O552" s="7"/>
      <c r="P552" s="7">
        <v>1</v>
      </c>
      <c r="Q552" s="7">
        <v>28</v>
      </c>
      <c r="R552" s="7">
        <v>265</v>
      </c>
      <c r="S552" s="189">
        <v>45625.593981481485</v>
      </c>
    </row>
    <row r="553" spans="1:19">
      <c r="A553" s="7">
        <v>2005</v>
      </c>
      <c r="B553" s="123" t="s">
        <v>537</v>
      </c>
      <c r="C553" s="123" t="s">
        <v>538</v>
      </c>
      <c r="D553" s="123" t="s">
        <v>566</v>
      </c>
      <c r="E553" s="123" t="s">
        <v>533</v>
      </c>
      <c r="F553" s="7">
        <v>3730.7063637259998</v>
      </c>
      <c r="G553" s="123" t="s">
        <v>532</v>
      </c>
      <c r="H553" s="7">
        <v>274.35490242100002</v>
      </c>
      <c r="I553" s="7">
        <v>73.539666667000006</v>
      </c>
      <c r="J553" s="7">
        <v>273.44834077399997</v>
      </c>
      <c r="K553" s="7">
        <v>1.1192119E-2</v>
      </c>
      <c r="L553" s="7">
        <v>2.2384240000000001E-3</v>
      </c>
      <c r="M553" s="7">
        <v>73.296666666999997</v>
      </c>
      <c r="N553" s="7">
        <v>3.0000000000000001E-3</v>
      </c>
      <c r="O553" s="7">
        <v>5.9999999999999995E-4</v>
      </c>
      <c r="P553" s="7">
        <v>1</v>
      </c>
      <c r="Q553" s="7">
        <v>28</v>
      </c>
      <c r="R553" s="7">
        <v>265</v>
      </c>
      <c r="S553" s="189">
        <v>45625.593981481485</v>
      </c>
    </row>
    <row r="554" spans="1:19">
      <c r="A554" s="7">
        <v>2005</v>
      </c>
      <c r="B554" s="123" t="s">
        <v>537</v>
      </c>
      <c r="C554" s="123" t="s">
        <v>538</v>
      </c>
      <c r="D554" s="123" t="s">
        <v>566</v>
      </c>
      <c r="E554" s="123" t="s">
        <v>160</v>
      </c>
      <c r="F554" s="7">
        <v>78.615737034999995</v>
      </c>
      <c r="G554" s="123" t="s">
        <v>532</v>
      </c>
      <c r="H554" s="7">
        <v>5.6314810910000004</v>
      </c>
      <c r="I554" s="7">
        <v>71.632999999999996</v>
      </c>
      <c r="J554" s="7">
        <v>5.612377467</v>
      </c>
      <c r="K554" s="7">
        <v>2.3584699999999999E-4</v>
      </c>
      <c r="L554" s="7">
        <v>4.716944222E-5</v>
      </c>
      <c r="M554" s="7">
        <v>71.39</v>
      </c>
      <c r="N554" s="7">
        <v>3.0000000000000001E-3</v>
      </c>
      <c r="O554" s="7">
        <v>5.9999999999999995E-4</v>
      </c>
      <c r="P554" s="7">
        <v>1</v>
      </c>
      <c r="Q554" s="7">
        <v>28</v>
      </c>
      <c r="R554" s="7">
        <v>265</v>
      </c>
      <c r="S554" s="189">
        <v>45625.593981481485</v>
      </c>
    </row>
    <row r="555" spans="1:19">
      <c r="A555" s="7">
        <v>2005</v>
      </c>
      <c r="B555" s="123" t="s">
        <v>537</v>
      </c>
      <c r="C555" s="123" t="s">
        <v>538</v>
      </c>
      <c r="D555" s="123" t="s">
        <v>566</v>
      </c>
      <c r="E555" s="123" t="s">
        <v>163</v>
      </c>
      <c r="F555" s="7">
        <v>41.062803885000001</v>
      </c>
      <c r="G555" s="123" t="s">
        <v>532</v>
      </c>
      <c r="H555" s="7">
        <v>2.617527902</v>
      </c>
      <c r="I555" s="7">
        <v>63.744500000000002</v>
      </c>
      <c r="J555" s="7">
        <v>2.6152899789999999</v>
      </c>
      <c r="K555" s="7">
        <v>4.1062803880000002E-5</v>
      </c>
      <c r="L555" s="7">
        <v>4.1062803880000004E-6</v>
      </c>
      <c r="M555" s="7">
        <v>63.69</v>
      </c>
      <c r="N555" s="7">
        <v>1E-3</v>
      </c>
      <c r="O555" s="7">
        <v>1E-4</v>
      </c>
      <c r="P555" s="7">
        <v>1</v>
      </c>
      <c r="Q555" s="7">
        <v>28</v>
      </c>
      <c r="R555" s="7">
        <v>265</v>
      </c>
      <c r="S555" s="189">
        <v>45625.593981481485</v>
      </c>
    </row>
    <row r="556" spans="1:19">
      <c r="A556" s="7">
        <v>2005</v>
      </c>
      <c r="B556" s="123" t="s">
        <v>537</v>
      </c>
      <c r="C556" s="123" t="s">
        <v>538</v>
      </c>
      <c r="D556" s="123" t="s">
        <v>566</v>
      </c>
      <c r="E556" s="123" t="s">
        <v>535</v>
      </c>
      <c r="F556" s="7">
        <v>0</v>
      </c>
      <c r="G556" s="123" t="s">
        <v>532</v>
      </c>
      <c r="H556" s="7">
        <v>0</v>
      </c>
      <c r="I556" s="7"/>
      <c r="J556" s="7">
        <v>0</v>
      </c>
      <c r="K556" s="7">
        <v>0</v>
      </c>
      <c r="L556" s="7">
        <v>0</v>
      </c>
      <c r="M556" s="7"/>
      <c r="N556" s="7"/>
      <c r="O556" s="7"/>
      <c r="P556" s="7">
        <v>1</v>
      </c>
      <c r="Q556" s="7">
        <v>28</v>
      </c>
      <c r="R556" s="7">
        <v>265</v>
      </c>
      <c r="S556" s="189">
        <v>45625.593981481485</v>
      </c>
    </row>
    <row r="557" spans="1:19">
      <c r="A557" s="7">
        <v>2005</v>
      </c>
      <c r="B557" s="123" t="s">
        <v>537</v>
      </c>
      <c r="C557" s="123" t="s">
        <v>538</v>
      </c>
      <c r="D557" s="123" t="s">
        <v>566</v>
      </c>
      <c r="E557" s="123" t="s">
        <v>541</v>
      </c>
      <c r="F557" s="7">
        <v>0</v>
      </c>
      <c r="G557" s="123" t="s">
        <v>532</v>
      </c>
      <c r="H557" s="7">
        <v>0</v>
      </c>
      <c r="I557" s="7"/>
      <c r="J557" s="7">
        <v>0</v>
      </c>
      <c r="K557" s="7">
        <v>0</v>
      </c>
      <c r="L557" s="7">
        <v>0</v>
      </c>
      <c r="M557" s="7"/>
      <c r="N557" s="7"/>
      <c r="O557" s="7"/>
      <c r="P557" s="7">
        <v>1</v>
      </c>
      <c r="Q557" s="7">
        <v>28</v>
      </c>
      <c r="R557" s="7">
        <v>265</v>
      </c>
      <c r="S557" s="189">
        <v>45625.593981481485</v>
      </c>
    </row>
    <row r="558" spans="1:19">
      <c r="A558" s="7">
        <v>2005</v>
      </c>
      <c r="B558" s="123" t="s">
        <v>537</v>
      </c>
      <c r="C558" s="123" t="s">
        <v>553</v>
      </c>
      <c r="D558" s="123" t="s">
        <v>554</v>
      </c>
      <c r="E558" s="123" t="s">
        <v>25</v>
      </c>
      <c r="F558" s="7">
        <v>15.564939341000001</v>
      </c>
      <c r="G558" s="123" t="s">
        <v>532</v>
      </c>
      <c r="H558" s="7">
        <v>5.2801657000000002E-2</v>
      </c>
      <c r="I558" s="7">
        <v>3.392345825</v>
      </c>
      <c r="J558" s="7">
        <v>4.4436182999999997E-2</v>
      </c>
      <c r="K558" s="7">
        <v>7.3613368889999996E-5</v>
      </c>
      <c r="L558" s="7">
        <v>2.3789811279999999E-5</v>
      </c>
      <c r="M558" s="7">
        <v>2.8548895500000002</v>
      </c>
      <c r="N558" s="7">
        <v>4.7294349999999997E-3</v>
      </c>
      <c r="O558" s="7">
        <v>1.5284230000000001E-3</v>
      </c>
      <c r="P558" s="7">
        <v>1</v>
      </c>
      <c r="Q558" s="7">
        <v>28</v>
      </c>
      <c r="R558" s="7">
        <v>265</v>
      </c>
      <c r="S558" s="189">
        <v>45625.593981481485</v>
      </c>
    </row>
    <row r="559" spans="1:19">
      <c r="A559" s="7">
        <v>2005</v>
      </c>
      <c r="B559" s="123" t="s">
        <v>537</v>
      </c>
      <c r="C559" s="123" t="s">
        <v>553</v>
      </c>
      <c r="D559" s="123" t="s">
        <v>554</v>
      </c>
      <c r="E559" s="123" t="s">
        <v>23</v>
      </c>
      <c r="F559" s="7">
        <v>0</v>
      </c>
      <c r="G559" s="123" t="s">
        <v>532</v>
      </c>
      <c r="H559" s="7">
        <v>0</v>
      </c>
      <c r="I559" s="7"/>
      <c r="J559" s="7">
        <v>0</v>
      </c>
      <c r="K559" s="7">
        <v>0</v>
      </c>
      <c r="L559" s="7">
        <v>0</v>
      </c>
      <c r="M559" s="7"/>
      <c r="N559" s="7"/>
      <c r="O559" s="7"/>
      <c r="P559" s="7"/>
      <c r="Q559" s="7">
        <v>28</v>
      </c>
      <c r="R559" s="7">
        <v>265</v>
      </c>
      <c r="S559" s="189">
        <v>45625.593981481485</v>
      </c>
    </row>
    <row r="560" spans="1:19">
      <c r="A560" s="7">
        <v>2005</v>
      </c>
      <c r="B560" s="123" t="s">
        <v>537</v>
      </c>
      <c r="C560" s="123" t="s">
        <v>553</v>
      </c>
      <c r="D560" s="123" t="s">
        <v>554</v>
      </c>
      <c r="E560" s="123" t="s">
        <v>533</v>
      </c>
      <c r="F560" s="7">
        <v>46537.693742932999</v>
      </c>
      <c r="G560" s="123" t="s">
        <v>532</v>
      </c>
      <c r="H560" s="7">
        <v>3436.2825628860001</v>
      </c>
      <c r="I560" s="7">
        <v>73.838694755000006</v>
      </c>
      <c r="J560" s="7">
        <v>3411.2129513569998</v>
      </c>
      <c r="K560" s="7">
        <v>0.21896659700000001</v>
      </c>
      <c r="L560" s="7">
        <v>7.1466214E-2</v>
      </c>
      <c r="M560" s="7">
        <v>73.3</v>
      </c>
      <c r="N560" s="7">
        <v>4.705145E-3</v>
      </c>
      <c r="O560" s="7">
        <v>1.535663E-3</v>
      </c>
      <c r="P560" s="7">
        <v>1</v>
      </c>
      <c r="Q560" s="7">
        <v>28</v>
      </c>
      <c r="R560" s="7">
        <v>265</v>
      </c>
      <c r="S560" s="189">
        <v>45625.593981481485</v>
      </c>
    </row>
    <row r="561" spans="1:19">
      <c r="A561" s="7">
        <v>2005</v>
      </c>
      <c r="B561" s="123" t="s">
        <v>537</v>
      </c>
      <c r="C561" s="123" t="s">
        <v>553</v>
      </c>
      <c r="D561" s="123" t="s">
        <v>555</v>
      </c>
      <c r="E561" s="123" t="s">
        <v>25</v>
      </c>
      <c r="F561" s="7">
        <v>0</v>
      </c>
      <c r="G561" s="123" t="s">
        <v>532</v>
      </c>
      <c r="H561" s="7">
        <v>0</v>
      </c>
      <c r="I561" s="7"/>
      <c r="J561" s="7">
        <v>0</v>
      </c>
      <c r="K561" s="7">
        <v>0</v>
      </c>
      <c r="L561" s="7">
        <v>0</v>
      </c>
      <c r="M561" s="7"/>
      <c r="N561" s="7"/>
      <c r="O561" s="7"/>
      <c r="P561" s="7">
        <v>1</v>
      </c>
      <c r="Q561" s="7">
        <v>28</v>
      </c>
      <c r="R561" s="7">
        <v>265</v>
      </c>
      <c r="S561" s="189">
        <v>45625.593981481485</v>
      </c>
    </row>
    <row r="562" spans="1:19">
      <c r="A562" s="7">
        <v>2005</v>
      </c>
      <c r="B562" s="123" t="s">
        <v>537</v>
      </c>
      <c r="C562" s="123" t="s">
        <v>553</v>
      </c>
      <c r="D562" s="123" t="s">
        <v>555</v>
      </c>
      <c r="E562" s="123" t="s">
        <v>23</v>
      </c>
      <c r="F562" s="7">
        <v>0</v>
      </c>
      <c r="G562" s="123" t="s">
        <v>532</v>
      </c>
      <c r="H562" s="7">
        <v>0</v>
      </c>
      <c r="I562" s="7"/>
      <c r="J562" s="7">
        <v>0</v>
      </c>
      <c r="K562" s="7">
        <v>0</v>
      </c>
      <c r="L562" s="7">
        <v>0</v>
      </c>
      <c r="M562" s="7"/>
      <c r="N562" s="7"/>
      <c r="O562" s="7"/>
      <c r="P562" s="7"/>
      <c r="Q562" s="7">
        <v>28</v>
      </c>
      <c r="R562" s="7">
        <v>265</v>
      </c>
      <c r="S562" s="189">
        <v>45625.593981481485</v>
      </c>
    </row>
    <row r="563" spans="1:19">
      <c r="A563" s="7">
        <v>2005</v>
      </c>
      <c r="B563" s="123" t="s">
        <v>537</v>
      </c>
      <c r="C563" s="123" t="s">
        <v>553</v>
      </c>
      <c r="D563" s="123" t="s">
        <v>555</v>
      </c>
      <c r="E563" s="123" t="s">
        <v>533</v>
      </c>
      <c r="F563" s="7">
        <v>0</v>
      </c>
      <c r="G563" s="123" t="s">
        <v>532</v>
      </c>
      <c r="H563" s="7">
        <v>0</v>
      </c>
      <c r="I563" s="7"/>
      <c r="J563" s="7">
        <v>0</v>
      </c>
      <c r="K563" s="7">
        <v>0</v>
      </c>
      <c r="L563" s="7">
        <v>0</v>
      </c>
      <c r="M563" s="7"/>
      <c r="N563" s="7"/>
      <c r="O563" s="7"/>
      <c r="P563" s="7">
        <v>1</v>
      </c>
      <c r="Q563" s="7">
        <v>28</v>
      </c>
      <c r="R563" s="7">
        <v>265</v>
      </c>
      <c r="S563" s="189">
        <v>45625.593981481485</v>
      </c>
    </row>
    <row r="564" spans="1:19">
      <c r="A564" s="7">
        <v>2005</v>
      </c>
      <c r="B564" s="123" t="s">
        <v>537</v>
      </c>
      <c r="C564" s="123" t="s">
        <v>553</v>
      </c>
      <c r="D564" s="123" t="s">
        <v>555</v>
      </c>
      <c r="E564" s="123" t="s">
        <v>159</v>
      </c>
      <c r="F564" s="7">
        <v>0</v>
      </c>
      <c r="G564" s="123" t="s">
        <v>532</v>
      </c>
      <c r="H564" s="7">
        <v>0</v>
      </c>
      <c r="I564" s="7"/>
      <c r="J564" s="7">
        <v>0</v>
      </c>
      <c r="K564" s="7">
        <v>0</v>
      </c>
      <c r="L564" s="7">
        <v>0</v>
      </c>
      <c r="M564" s="7"/>
      <c r="N564" s="7"/>
      <c r="O564" s="7"/>
      <c r="P564" s="7">
        <v>1</v>
      </c>
      <c r="Q564" s="7">
        <v>28</v>
      </c>
      <c r="R564" s="7">
        <v>265</v>
      </c>
      <c r="S564" s="189">
        <v>45625.593981481485</v>
      </c>
    </row>
    <row r="565" spans="1:19">
      <c r="A565" s="7">
        <v>2008</v>
      </c>
      <c r="B565" s="123" t="s">
        <v>537</v>
      </c>
      <c r="C565" s="123" t="s">
        <v>556</v>
      </c>
      <c r="D565" s="123" t="s">
        <v>557</v>
      </c>
      <c r="E565" s="123" t="s">
        <v>574</v>
      </c>
      <c r="F565" s="7">
        <v>64.643149487000002</v>
      </c>
      <c r="G565" s="123" t="s">
        <v>532</v>
      </c>
      <c r="H565" s="7">
        <v>6.3981957810000001</v>
      </c>
      <c r="I565" s="7">
        <v>98.977166667000006</v>
      </c>
      <c r="J565" s="7">
        <v>6.3544000470000004</v>
      </c>
      <c r="K565" s="7">
        <v>6.4643100000000005E-4</v>
      </c>
      <c r="L565" s="7">
        <v>9.6964724230000002E-5</v>
      </c>
      <c r="M565" s="7">
        <v>98.299666666999997</v>
      </c>
      <c r="N565" s="7">
        <v>0.01</v>
      </c>
      <c r="O565" s="7">
        <v>1.5E-3</v>
      </c>
      <c r="P565" s="7">
        <v>1</v>
      </c>
      <c r="Q565" s="7">
        <v>28</v>
      </c>
      <c r="R565" s="7">
        <v>265</v>
      </c>
      <c r="S565" s="189">
        <v>45625.593981481485</v>
      </c>
    </row>
    <row r="566" spans="1:19">
      <c r="A566" s="7">
        <v>2008</v>
      </c>
      <c r="B566" s="123" t="s">
        <v>537</v>
      </c>
      <c r="C566" s="123" t="s">
        <v>556</v>
      </c>
      <c r="D566" s="123" t="s">
        <v>557</v>
      </c>
      <c r="E566" s="123" t="s">
        <v>540</v>
      </c>
      <c r="F566" s="7">
        <v>1025.4139529219999</v>
      </c>
      <c r="G566" s="123" t="s">
        <v>532</v>
      </c>
      <c r="H566" s="7">
        <v>97.698877899999999</v>
      </c>
      <c r="I566" s="7">
        <v>95.277500000000003</v>
      </c>
      <c r="J566" s="7">
        <v>97.004159946000001</v>
      </c>
      <c r="K566" s="7">
        <v>1.025414E-2</v>
      </c>
      <c r="L566" s="7">
        <v>1.5381209999999999E-3</v>
      </c>
      <c r="M566" s="7">
        <v>94.6</v>
      </c>
      <c r="N566" s="7">
        <v>0.01</v>
      </c>
      <c r="O566" s="7">
        <v>1.5E-3</v>
      </c>
      <c r="P566" s="7">
        <v>1</v>
      </c>
      <c r="Q566" s="7">
        <v>28</v>
      </c>
      <c r="R566" s="7">
        <v>265</v>
      </c>
      <c r="S566" s="189">
        <v>45625.593981481485</v>
      </c>
    </row>
    <row r="567" spans="1:19">
      <c r="A567" s="7">
        <v>2008</v>
      </c>
      <c r="B567" s="123" t="s">
        <v>537</v>
      </c>
      <c r="C567" s="123" t="s">
        <v>556</v>
      </c>
      <c r="D567" s="123" t="s">
        <v>557</v>
      </c>
      <c r="E567" s="123" t="s">
        <v>575</v>
      </c>
      <c r="F567" s="7">
        <v>29.129801342</v>
      </c>
      <c r="G567" s="123" t="s">
        <v>532</v>
      </c>
      <c r="H567" s="7">
        <v>2.961796826</v>
      </c>
      <c r="I567" s="7">
        <v>101.675833333</v>
      </c>
      <c r="J567" s="7">
        <v>2.9420613859999998</v>
      </c>
      <c r="K567" s="7">
        <v>2.91298E-4</v>
      </c>
      <c r="L567" s="7">
        <v>4.3694702010000002E-5</v>
      </c>
      <c r="M567" s="7">
        <v>100.99833333300001</v>
      </c>
      <c r="N567" s="7">
        <v>0.01</v>
      </c>
      <c r="O567" s="7">
        <v>1.5E-3</v>
      </c>
      <c r="P567" s="7">
        <v>1</v>
      </c>
      <c r="Q567" s="7">
        <v>28</v>
      </c>
      <c r="R567" s="7">
        <v>265</v>
      </c>
      <c r="S567" s="189">
        <v>45625.593981481485</v>
      </c>
    </row>
    <row r="568" spans="1:19">
      <c r="A568" s="7">
        <v>2008</v>
      </c>
      <c r="B568" s="123" t="s">
        <v>537</v>
      </c>
      <c r="C568" s="123" t="s">
        <v>538</v>
      </c>
      <c r="D568" s="123" t="s">
        <v>552</v>
      </c>
      <c r="E568" s="123" t="s">
        <v>540</v>
      </c>
      <c r="F568" s="7">
        <v>8.7551366240000004</v>
      </c>
      <c r="G568" s="123" t="s">
        <v>532</v>
      </c>
      <c r="H568" s="7">
        <v>0.83416752999999999</v>
      </c>
      <c r="I568" s="7">
        <v>95.277500000000003</v>
      </c>
      <c r="J568" s="7">
        <v>0.82823592499999998</v>
      </c>
      <c r="K568" s="7">
        <v>8.755136624E-5</v>
      </c>
      <c r="L568" s="7">
        <v>1.313270494E-5</v>
      </c>
      <c r="M568" s="7">
        <v>94.6</v>
      </c>
      <c r="N568" s="7">
        <v>0.01</v>
      </c>
      <c r="O568" s="7">
        <v>1.5E-3</v>
      </c>
      <c r="P568" s="7">
        <v>1</v>
      </c>
      <c r="Q568" s="7">
        <v>28</v>
      </c>
      <c r="R568" s="7">
        <v>265</v>
      </c>
      <c r="S568" s="189">
        <v>45625.593981481485</v>
      </c>
    </row>
    <row r="569" spans="1:19">
      <c r="A569" s="7">
        <v>2008</v>
      </c>
      <c r="B569" s="123" t="s">
        <v>537</v>
      </c>
      <c r="C569" s="123" t="s">
        <v>538</v>
      </c>
      <c r="D569" s="123" t="s">
        <v>542</v>
      </c>
      <c r="E569" s="123" t="s">
        <v>540</v>
      </c>
      <c r="F569" s="7">
        <v>684.43868974999998</v>
      </c>
      <c r="G569" s="123" t="s">
        <v>532</v>
      </c>
      <c r="H569" s="7">
        <v>65.211607263000005</v>
      </c>
      <c r="I569" s="7">
        <v>95.277500000000003</v>
      </c>
      <c r="J569" s="7">
        <v>64.747900049999998</v>
      </c>
      <c r="K569" s="7">
        <v>6.8443870000000004E-3</v>
      </c>
      <c r="L569" s="7">
        <v>1.026658E-3</v>
      </c>
      <c r="M569" s="7">
        <v>94.6</v>
      </c>
      <c r="N569" s="7">
        <v>0.01</v>
      </c>
      <c r="O569" s="7">
        <v>1.5E-3</v>
      </c>
      <c r="P569" s="7">
        <v>1</v>
      </c>
      <c r="Q569" s="7">
        <v>28</v>
      </c>
      <c r="R569" s="7">
        <v>265</v>
      </c>
      <c r="S569" s="189">
        <v>45625.593981481485</v>
      </c>
    </row>
    <row r="570" spans="1:19">
      <c r="A570" s="7">
        <v>2008</v>
      </c>
      <c r="B570" s="123" t="s">
        <v>537</v>
      </c>
      <c r="C570" s="123" t="s">
        <v>538</v>
      </c>
      <c r="D570" s="123" t="s">
        <v>551</v>
      </c>
      <c r="E570" s="123" t="s">
        <v>540</v>
      </c>
      <c r="F570" s="7">
        <v>0.97279295799999999</v>
      </c>
      <c r="G570" s="123" t="s">
        <v>532</v>
      </c>
      <c r="H570" s="7">
        <v>9.2685280999999994E-2</v>
      </c>
      <c r="I570" s="7">
        <v>95.277500000000003</v>
      </c>
      <c r="J570" s="7">
        <v>9.2026213999999995E-2</v>
      </c>
      <c r="K570" s="7">
        <v>9.7279295799999998E-6</v>
      </c>
      <c r="L570" s="7">
        <v>1.4591894370000001E-6</v>
      </c>
      <c r="M570" s="7">
        <v>94.6</v>
      </c>
      <c r="N570" s="7">
        <v>0.01</v>
      </c>
      <c r="O570" s="7">
        <v>1.5E-3</v>
      </c>
      <c r="P570" s="7">
        <v>1</v>
      </c>
      <c r="Q570" s="7">
        <v>28</v>
      </c>
      <c r="R570" s="7">
        <v>265</v>
      </c>
      <c r="S570" s="189">
        <v>45625.593981481485</v>
      </c>
    </row>
    <row r="571" spans="1:19">
      <c r="A571" s="7">
        <v>2008</v>
      </c>
      <c r="B571" s="123" t="s">
        <v>537</v>
      </c>
      <c r="C571" s="123" t="s">
        <v>538</v>
      </c>
      <c r="D571" s="123" t="s">
        <v>568</v>
      </c>
      <c r="E571" s="123" t="s">
        <v>540</v>
      </c>
      <c r="F571" s="7">
        <v>523.36261154800002</v>
      </c>
      <c r="G571" s="123" t="s">
        <v>532</v>
      </c>
      <c r="H571" s="7">
        <v>49.864681222000002</v>
      </c>
      <c r="I571" s="7">
        <v>95.277500000000003</v>
      </c>
      <c r="J571" s="7">
        <v>49.510103051999998</v>
      </c>
      <c r="K571" s="7">
        <v>5.2336259999999999E-3</v>
      </c>
      <c r="L571" s="7">
        <v>7.8504400000000004E-4</v>
      </c>
      <c r="M571" s="7">
        <v>94.6</v>
      </c>
      <c r="N571" s="7">
        <v>0.01</v>
      </c>
      <c r="O571" s="7">
        <v>1.5E-3</v>
      </c>
      <c r="P571" s="7">
        <v>1</v>
      </c>
      <c r="Q571" s="7">
        <v>28</v>
      </c>
      <c r="R571" s="7">
        <v>265</v>
      </c>
      <c r="S571" s="189">
        <v>45625.593981481485</v>
      </c>
    </row>
    <row r="572" spans="1:19">
      <c r="A572" s="7">
        <v>2008</v>
      </c>
      <c r="B572" s="123" t="s">
        <v>537</v>
      </c>
      <c r="C572" s="123" t="s">
        <v>538</v>
      </c>
      <c r="D572" s="123" t="s">
        <v>548</v>
      </c>
      <c r="E572" s="123" t="s">
        <v>540</v>
      </c>
      <c r="F572" s="7">
        <v>5689.1146440720004</v>
      </c>
      <c r="G572" s="123" t="s">
        <v>532</v>
      </c>
      <c r="H572" s="7">
        <v>542.04462050100005</v>
      </c>
      <c r="I572" s="7">
        <v>95.277500000000003</v>
      </c>
      <c r="J572" s="7">
        <v>538.19024532900005</v>
      </c>
      <c r="K572" s="7">
        <v>5.6891145999999997E-2</v>
      </c>
      <c r="L572" s="7">
        <v>8.5336720000000008E-3</v>
      </c>
      <c r="M572" s="7">
        <v>94.6</v>
      </c>
      <c r="N572" s="7">
        <v>0.01</v>
      </c>
      <c r="O572" s="7">
        <v>1.5E-3</v>
      </c>
      <c r="P572" s="7">
        <v>1</v>
      </c>
      <c r="Q572" s="7">
        <v>28</v>
      </c>
      <c r="R572" s="7">
        <v>265</v>
      </c>
      <c r="S572" s="189">
        <v>45625.593981481485</v>
      </c>
    </row>
    <row r="573" spans="1:19">
      <c r="A573" s="7">
        <v>2008</v>
      </c>
      <c r="B573" s="123" t="s">
        <v>537</v>
      </c>
      <c r="C573" s="123" t="s">
        <v>564</v>
      </c>
      <c r="D573" s="123" t="s">
        <v>180</v>
      </c>
      <c r="E573" s="123" t="s">
        <v>574</v>
      </c>
      <c r="F573" s="7">
        <v>2365.0429334400001</v>
      </c>
      <c r="G573" s="123" t="s">
        <v>532</v>
      </c>
      <c r="H573" s="7">
        <v>253.28939721699999</v>
      </c>
      <c r="I573" s="7">
        <v>107.097166667</v>
      </c>
      <c r="J573" s="7">
        <v>232.48293201000001</v>
      </c>
      <c r="K573" s="7">
        <v>0.70951288000000001</v>
      </c>
      <c r="L573" s="7">
        <v>3.547564E-3</v>
      </c>
      <c r="M573" s="7">
        <v>98.299666666999997</v>
      </c>
      <c r="N573" s="7">
        <v>0.3</v>
      </c>
      <c r="O573" s="7">
        <v>1.5E-3</v>
      </c>
      <c r="P573" s="7">
        <v>1</v>
      </c>
      <c r="Q573" s="7">
        <v>28</v>
      </c>
      <c r="R573" s="7">
        <v>265</v>
      </c>
      <c r="S573" s="189">
        <v>45625.593981481485</v>
      </c>
    </row>
    <row r="574" spans="1:19">
      <c r="A574" s="7">
        <v>2008</v>
      </c>
      <c r="B574" s="123" t="s">
        <v>537</v>
      </c>
      <c r="C574" s="123" t="s">
        <v>564</v>
      </c>
      <c r="D574" s="123" t="s">
        <v>180</v>
      </c>
      <c r="E574" s="123" t="s">
        <v>540</v>
      </c>
      <c r="F574" s="7">
        <v>6848.3786956200001</v>
      </c>
      <c r="G574" s="123" t="s">
        <v>532</v>
      </c>
      <c r="H574" s="7">
        <v>708.10523618000002</v>
      </c>
      <c r="I574" s="7">
        <v>103.39749999999999</v>
      </c>
      <c r="J574" s="7">
        <v>647.85662460599997</v>
      </c>
      <c r="K574" s="7">
        <v>2.0545136089999998</v>
      </c>
      <c r="L574" s="7">
        <v>1.0272567999999999E-2</v>
      </c>
      <c r="M574" s="7">
        <v>94.6</v>
      </c>
      <c r="N574" s="7">
        <v>0.3</v>
      </c>
      <c r="O574" s="7">
        <v>1.5E-3</v>
      </c>
      <c r="P574" s="7">
        <v>1</v>
      </c>
      <c r="Q574" s="7">
        <v>28</v>
      </c>
      <c r="R574" s="7">
        <v>265</v>
      </c>
      <c r="S574" s="189">
        <v>45625.593981481485</v>
      </c>
    </row>
    <row r="575" spans="1:19">
      <c r="A575" s="7">
        <v>2008</v>
      </c>
      <c r="B575" s="123" t="s">
        <v>537</v>
      </c>
      <c r="C575" s="123" t="s">
        <v>564</v>
      </c>
      <c r="D575" s="123" t="s">
        <v>180</v>
      </c>
      <c r="E575" s="123" t="s">
        <v>575</v>
      </c>
      <c r="F575" s="7">
        <v>407.59924067600002</v>
      </c>
      <c r="G575" s="123" t="s">
        <v>532</v>
      </c>
      <c r="H575" s="7">
        <v>44.752698295999998</v>
      </c>
      <c r="I575" s="7">
        <v>109.795833333</v>
      </c>
      <c r="J575" s="7">
        <v>41.166843976000003</v>
      </c>
      <c r="K575" s="7">
        <v>0.12227977199999999</v>
      </c>
      <c r="L575" s="7">
        <v>6.1139899999999999E-4</v>
      </c>
      <c r="M575" s="7">
        <v>100.99833333300001</v>
      </c>
      <c r="N575" s="7">
        <v>0.3</v>
      </c>
      <c r="O575" s="7">
        <v>1.5E-3</v>
      </c>
      <c r="P575" s="7">
        <v>1</v>
      </c>
      <c r="Q575" s="7">
        <v>28</v>
      </c>
      <c r="R575" s="7">
        <v>265</v>
      </c>
      <c r="S575" s="189">
        <v>45625.593981481485</v>
      </c>
    </row>
    <row r="576" spans="1:19">
      <c r="A576" s="7">
        <v>2008</v>
      </c>
      <c r="B576" s="123" t="s">
        <v>537</v>
      </c>
      <c r="C576" s="123" t="s">
        <v>556</v>
      </c>
      <c r="D576" s="123" t="s">
        <v>557</v>
      </c>
      <c r="E576" s="123" t="s">
        <v>535</v>
      </c>
      <c r="F576" s="7">
        <v>8674.5145592539993</v>
      </c>
      <c r="G576" s="123" t="s">
        <v>532</v>
      </c>
      <c r="H576" s="7">
        <v>494.77099499600001</v>
      </c>
      <c r="I576" s="7">
        <v>57.037312188000001</v>
      </c>
      <c r="J576" s="7">
        <v>493.32668832100001</v>
      </c>
      <c r="K576" s="7">
        <v>4.3372572999999998E-2</v>
      </c>
      <c r="L576" s="7">
        <v>8.6745099999999999E-4</v>
      </c>
      <c r="M576" s="7">
        <v>56.870812188000002</v>
      </c>
      <c r="N576" s="7">
        <v>5.0000000000000001E-3</v>
      </c>
      <c r="O576" s="7">
        <v>1E-4</v>
      </c>
      <c r="P576" s="7">
        <v>1</v>
      </c>
      <c r="Q576" s="7">
        <v>28</v>
      </c>
      <c r="R576" s="7">
        <v>265</v>
      </c>
      <c r="S576" s="189">
        <v>45625.593981481485</v>
      </c>
    </row>
    <row r="577" spans="1:19">
      <c r="A577" s="7">
        <v>2008</v>
      </c>
      <c r="B577" s="123" t="s">
        <v>537</v>
      </c>
      <c r="C577" s="123" t="s">
        <v>538</v>
      </c>
      <c r="D577" s="123" t="s">
        <v>550</v>
      </c>
      <c r="E577" s="123" t="s">
        <v>535</v>
      </c>
      <c r="F577" s="7">
        <v>8591.7058786189991</v>
      </c>
      <c r="G577" s="123" t="s">
        <v>532</v>
      </c>
      <c r="H577" s="7">
        <v>489.08553936800001</v>
      </c>
      <c r="I577" s="7">
        <v>56.925312187999999</v>
      </c>
      <c r="J577" s="7">
        <v>488.61729139699997</v>
      </c>
      <c r="K577" s="7">
        <v>8.5917059999999993E-3</v>
      </c>
      <c r="L577" s="7">
        <v>8.5917100000000004E-4</v>
      </c>
      <c r="M577" s="7">
        <v>56.870812188000002</v>
      </c>
      <c r="N577" s="7">
        <v>1E-3</v>
      </c>
      <c r="O577" s="7">
        <v>1E-4</v>
      </c>
      <c r="P577" s="7">
        <v>1</v>
      </c>
      <c r="Q577" s="7">
        <v>28</v>
      </c>
      <c r="R577" s="7">
        <v>265</v>
      </c>
      <c r="S577" s="189">
        <v>45625.593981481485</v>
      </c>
    </row>
    <row r="578" spans="1:19">
      <c r="A578" s="7">
        <v>2008</v>
      </c>
      <c r="B578" s="123" t="s">
        <v>537</v>
      </c>
      <c r="C578" s="123" t="s">
        <v>538</v>
      </c>
      <c r="D578" s="123" t="s">
        <v>546</v>
      </c>
      <c r="E578" s="123" t="s">
        <v>535</v>
      </c>
      <c r="F578" s="7">
        <v>3137.0498187070002</v>
      </c>
      <c r="G578" s="123" t="s">
        <v>532</v>
      </c>
      <c r="H578" s="7">
        <v>178.577540279</v>
      </c>
      <c r="I578" s="7">
        <v>56.925312187999999</v>
      </c>
      <c r="J578" s="7">
        <v>178.40657106399999</v>
      </c>
      <c r="K578" s="7">
        <v>3.1370500000000002E-3</v>
      </c>
      <c r="L578" s="7">
        <v>3.1370500000000001E-4</v>
      </c>
      <c r="M578" s="7">
        <v>56.870812188000002</v>
      </c>
      <c r="N578" s="7">
        <v>1E-3</v>
      </c>
      <c r="O578" s="7">
        <v>1E-4</v>
      </c>
      <c r="P578" s="7">
        <v>1</v>
      </c>
      <c r="Q578" s="7">
        <v>28</v>
      </c>
      <c r="R578" s="7">
        <v>265</v>
      </c>
      <c r="S578" s="189">
        <v>45625.593981481485</v>
      </c>
    </row>
    <row r="579" spans="1:19">
      <c r="A579" s="7">
        <v>2008</v>
      </c>
      <c r="B579" s="123" t="s">
        <v>537</v>
      </c>
      <c r="C579" s="123" t="s">
        <v>538</v>
      </c>
      <c r="D579" s="123" t="s">
        <v>552</v>
      </c>
      <c r="E579" s="123" t="s">
        <v>535</v>
      </c>
      <c r="F579" s="7">
        <v>4636.7629396060001</v>
      </c>
      <c r="G579" s="123" t="s">
        <v>532</v>
      </c>
      <c r="H579" s="7">
        <v>263.94917787899999</v>
      </c>
      <c r="I579" s="7">
        <v>56.925312187999999</v>
      </c>
      <c r="J579" s="7">
        <v>263.69647429899999</v>
      </c>
      <c r="K579" s="7">
        <v>4.6367630000000003E-3</v>
      </c>
      <c r="L579" s="7">
        <v>4.63676E-4</v>
      </c>
      <c r="M579" s="7">
        <v>56.870812188000002</v>
      </c>
      <c r="N579" s="7">
        <v>1E-3</v>
      </c>
      <c r="O579" s="7">
        <v>1E-4</v>
      </c>
      <c r="P579" s="7">
        <v>1</v>
      </c>
      <c r="Q579" s="7">
        <v>28</v>
      </c>
      <c r="R579" s="7">
        <v>265</v>
      </c>
      <c r="S579" s="189">
        <v>45625.593981481485</v>
      </c>
    </row>
    <row r="580" spans="1:19">
      <c r="A580" s="7">
        <v>2008</v>
      </c>
      <c r="B580" s="123" t="s">
        <v>537</v>
      </c>
      <c r="C580" s="123" t="s">
        <v>538</v>
      </c>
      <c r="D580" s="123" t="s">
        <v>542</v>
      </c>
      <c r="E580" s="123" t="s">
        <v>535</v>
      </c>
      <c r="F580" s="7">
        <v>4628.090379491</v>
      </c>
      <c r="G580" s="123" t="s">
        <v>532</v>
      </c>
      <c r="H580" s="7">
        <v>263.45548968700001</v>
      </c>
      <c r="I580" s="7">
        <v>56.925312187999999</v>
      </c>
      <c r="J580" s="7">
        <v>263.20325876099997</v>
      </c>
      <c r="K580" s="7">
        <v>4.6280899999999996E-3</v>
      </c>
      <c r="L580" s="7">
        <v>4.6280900000000001E-4</v>
      </c>
      <c r="M580" s="7">
        <v>56.870812188000002</v>
      </c>
      <c r="N580" s="7">
        <v>1E-3</v>
      </c>
      <c r="O580" s="7">
        <v>1E-4</v>
      </c>
      <c r="P580" s="7">
        <v>1</v>
      </c>
      <c r="Q580" s="7">
        <v>28</v>
      </c>
      <c r="R580" s="7">
        <v>265</v>
      </c>
      <c r="S580" s="189">
        <v>45625.593981481485</v>
      </c>
    </row>
    <row r="581" spans="1:19">
      <c r="A581" s="7">
        <v>2008</v>
      </c>
      <c r="B581" s="123" t="s">
        <v>537</v>
      </c>
      <c r="C581" s="123" t="s">
        <v>538</v>
      </c>
      <c r="D581" s="123" t="s">
        <v>551</v>
      </c>
      <c r="E581" s="123" t="s">
        <v>535</v>
      </c>
      <c r="F581" s="7">
        <v>249.79816593999999</v>
      </c>
      <c r="G581" s="123" t="s">
        <v>532</v>
      </c>
      <c r="H581" s="7">
        <v>14.219838579999999</v>
      </c>
      <c r="I581" s="7">
        <v>56.925312187999999</v>
      </c>
      <c r="J581" s="7">
        <v>14.206224580000001</v>
      </c>
      <c r="K581" s="7">
        <v>2.4979800000000002E-4</v>
      </c>
      <c r="L581" s="7">
        <v>2.4979816590000001E-5</v>
      </c>
      <c r="M581" s="7">
        <v>56.870812188000002</v>
      </c>
      <c r="N581" s="7">
        <v>1E-3</v>
      </c>
      <c r="O581" s="7">
        <v>1E-4</v>
      </c>
      <c r="P581" s="7">
        <v>1</v>
      </c>
      <c r="Q581" s="7">
        <v>28</v>
      </c>
      <c r="R581" s="7">
        <v>265</v>
      </c>
      <c r="S581" s="189">
        <v>45625.593981481485</v>
      </c>
    </row>
    <row r="582" spans="1:19">
      <c r="A582" s="7">
        <v>2008</v>
      </c>
      <c r="B582" s="123" t="s">
        <v>537</v>
      </c>
      <c r="C582" s="123" t="s">
        <v>538</v>
      </c>
      <c r="D582" s="123" t="s">
        <v>539</v>
      </c>
      <c r="E582" s="123" t="s">
        <v>535</v>
      </c>
      <c r="F582" s="7">
        <v>673.75839976700001</v>
      </c>
      <c r="G582" s="123" t="s">
        <v>532</v>
      </c>
      <c r="H582" s="7">
        <v>38.353907245999999</v>
      </c>
      <c r="I582" s="7">
        <v>56.925312187999999</v>
      </c>
      <c r="J582" s="7">
        <v>38.317187412999999</v>
      </c>
      <c r="K582" s="7">
        <v>6.73758E-4</v>
      </c>
      <c r="L582" s="7">
        <v>6.7375839979999996E-5</v>
      </c>
      <c r="M582" s="7">
        <v>56.870812188000002</v>
      </c>
      <c r="N582" s="7">
        <v>1E-3</v>
      </c>
      <c r="O582" s="7">
        <v>1E-4</v>
      </c>
      <c r="P582" s="7">
        <v>1</v>
      </c>
      <c r="Q582" s="7">
        <v>28</v>
      </c>
      <c r="R582" s="7">
        <v>265</v>
      </c>
      <c r="S582" s="189">
        <v>45625.593981481485</v>
      </c>
    </row>
    <row r="583" spans="1:19">
      <c r="A583" s="7">
        <v>2008</v>
      </c>
      <c r="B583" s="123" t="s">
        <v>537</v>
      </c>
      <c r="C583" s="123" t="s">
        <v>538</v>
      </c>
      <c r="D583" s="123" t="s">
        <v>568</v>
      </c>
      <c r="E583" s="123" t="s">
        <v>535</v>
      </c>
      <c r="F583" s="7">
        <v>256.267042747</v>
      </c>
      <c r="G583" s="123" t="s">
        <v>532</v>
      </c>
      <c r="H583" s="7">
        <v>14.588081411999999</v>
      </c>
      <c r="I583" s="7">
        <v>56.925312187999999</v>
      </c>
      <c r="J583" s="7">
        <v>14.574114858</v>
      </c>
      <c r="K583" s="7">
        <v>2.5626700000000002E-4</v>
      </c>
      <c r="L583" s="7">
        <v>2.5626704269999999E-5</v>
      </c>
      <c r="M583" s="7">
        <v>56.870812188000002</v>
      </c>
      <c r="N583" s="7">
        <v>1E-3</v>
      </c>
      <c r="O583" s="7">
        <v>1E-4</v>
      </c>
      <c r="P583" s="7">
        <v>1</v>
      </c>
      <c r="Q583" s="7">
        <v>28</v>
      </c>
      <c r="R583" s="7">
        <v>265</v>
      </c>
      <c r="S583" s="189">
        <v>45625.593981481485</v>
      </c>
    </row>
    <row r="584" spans="1:19">
      <c r="A584" s="7">
        <v>2008</v>
      </c>
      <c r="B584" s="123" t="s">
        <v>537</v>
      </c>
      <c r="C584" s="123" t="s">
        <v>538</v>
      </c>
      <c r="D584" s="123" t="s">
        <v>548</v>
      </c>
      <c r="E584" s="123" t="s">
        <v>535</v>
      </c>
      <c r="F584" s="7">
        <v>764.96245409300002</v>
      </c>
      <c r="G584" s="123" t="s">
        <v>532</v>
      </c>
      <c r="H584" s="7">
        <v>43.545726510999998</v>
      </c>
      <c r="I584" s="7">
        <v>56.925312187999999</v>
      </c>
      <c r="J584" s="7">
        <v>43.504036057999997</v>
      </c>
      <c r="K584" s="7">
        <v>7.64962E-4</v>
      </c>
      <c r="L584" s="7">
        <v>7.6496245410000001E-5</v>
      </c>
      <c r="M584" s="7">
        <v>56.870812188000002</v>
      </c>
      <c r="N584" s="7">
        <v>1E-3</v>
      </c>
      <c r="O584" s="7">
        <v>1E-4</v>
      </c>
      <c r="P584" s="7">
        <v>1</v>
      </c>
      <c r="Q584" s="7">
        <v>28</v>
      </c>
      <c r="R584" s="7">
        <v>265</v>
      </c>
      <c r="S584" s="189">
        <v>45625.593981481485</v>
      </c>
    </row>
    <row r="585" spans="1:19">
      <c r="A585" s="7">
        <v>2008</v>
      </c>
      <c r="B585" s="123" t="s">
        <v>537</v>
      </c>
      <c r="C585" s="123" t="s">
        <v>538</v>
      </c>
      <c r="D585" s="123" t="s">
        <v>545</v>
      </c>
      <c r="E585" s="123" t="s">
        <v>535</v>
      </c>
      <c r="F585" s="7">
        <v>162.50387232200001</v>
      </c>
      <c r="G585" s="123" t="s">
        <v>532</v>
      </c>
      <c r="H585" s="7">
        <v>9.2505836640000005</v>
      </c>
      <c r="I585" s="7">
        <v>56.925312187999999</v>
      </c>
      <c r="J585" s="7">
        <v>9.2417272029999999</v>
      </c>
      <c r="K585" s="7">
        <v>1.62504E-4</v>
      </c>
      <c r="L585" s="7">
        <v>1.625038723E-5</v>
      </c>
      <c r="M585" s="7">
        <v>56.870812188000002</v>
      </c>
      <c r="N585" s="7">
        <v>1E-3</v>
      </c>
      <c r="O585" s="7">
        <v>1E-4</v>
      </c>
      <c r="P585" s="7">
        <v>1</v>
      </c>
      <c r="Q585" s="7">
        <v>28</v>
      </c>
      <c r="R585" s="7">
        <v>265</v>
      </c>
      <c r="S585" s="189">
        <v>45625.593981481485</v>
      </c>
    </row>
    <row r="586" spans="1:19">
      <c r="A586" s="7">
        <v>2008</v>
      </c>
      <c r="B586" s="123" t="s">
        <v>537</v>
      </c>
      <c r="C586" s="123" t="s">
        <v>538</v>
      </c>
      <c r="D586" s="123" t="s">
        <v>547</v>
      </c>
      <c r="E586" s="123" t="s">
        <v>535</v>
      </c>
      <c r="F586" s="7">
        <v>204.87146108100001</v>
      </c>
      <c r="G586" s="123" t="s">
        <v>532</v>
      </c>
      <c r="H586" s="7">
        <v>11.66237188</v>
      </c>
      <c r="I586" s="7">
        <v>56.925312187999999</v>
      </c>
      <c r="J586" s="7">
        <v>11.651206386</v>
      </c>
      <c r="K586" s="7">
        <v>2.04871E-4</v>
      </c>
      <c r="L586" s="7">
        <v>2.048714611E-5</v>
      </c>
      <c r="M586" s="7">
        <v>56.870812188000002</v>
      </c>
      <c r="N586" s="7">
        <v>1E-3</v>
      </c>
      <c r="O586" s="7">
        <v>1E-4</v>
      </c>
      <c r="P586" s="7">
        <v>1</v>
      </c>
      <c r="Q586" s="7">
        <v>28</v>
      </c>
      <c r="R586" s="7">
        <v>265</v>
      </c>
      <c r="S586" s="189">
        <v>45625.593981481485</v>
      </c>
    </row>
    <row r="587" spans="1:19">
      <c r="A587" s="7">
        <v>2008</v>
      </c>
      <c r="B587" s="123" t="s">
        <v>537</v>
      </c>
      <c r="C587" s="123" t="s">
        <v>538</v>
      </c>
      <c r="D587" s="123" t="s">
        <v>543</v>
      </c>
      <c r="E587" s="123" t="s">
        <v>535</v>
      </c>
      <c r="F587" s="7">
        <v>41.941069409000001</v>
      </c>
      <c r="G587" s="123" t="s">
        <v>532</v>
      </c>
      <c r="H587" s="7">
        <v>2.3875084700000002</v>
      </c>
      <c r="I587" s="7">
        <v>56.925312187999999</v>
      </c>
      <c r="J587" s="7">
        <v>2.3852226810000001</v>
      </c>
      <c r="K587" s="7">
        <v>4.1941069410000002E-5</v>
      </c>
      <c r="L587" s="7">
        <v>4.1941069409999999E-6</v>
      </c>
      <c r="M587" s="7">
        <v>56.870812188000002</v>
      </c>
      <c r="N587" s="7">
        <v>1E-3</v>
      </c>
      <c r="O587" s="7">
        <v>1E-4</v>
      </c>
      <c r="P587" s="7">
        <v>1</v>
      </c>
      <c r="Q587" s="7">
        <v>28</v>
      </c>
      <c r="R587" s="7">
        <v>265</v>
      </c>
      <c r="S587" s="189">
        <v>45625.593981481485</v>
      </c>
    </row>
    <row r="588" spans="1:19">
      <c r="A588" s="7">
        <v>2008</v>
      </c>
      <c r="B588" s="123" t="s">
        <v>537</v>
      </c>
      <c r="C588" s="123" t="s">
        <v>538</v>
      </c>
      <c r="D588" s="123" t="s">
        <v>567</v>
      </c>
      <c r="E588" s="123" t="s">
        <v>535</v>
      </c>
      <c r="F588" s="7">
        <v>124.47256362</v>
      </c>
      <c r="G588" s="123" t="s">
        <v>532</v>
      </c>
      <c r="H588" s="7">
        <v>7.0856395430000001</v>
      </c>
      <c r="I588" s="7">
        <v>56.925312187999999</v>
      </c>
      <c r="J588" s="7">
        <v>7.0788557880000003</v>
      </c>
      <c r="K588" s="7">
        <v>1.24473E-4</v>
      </c>
      <c r="L588" s="7">
        <v>1.244725636E-5</v>
      </c>
      <c r="M588" s="7">
        <v>56.870812188000002</v>
      </c>
      <c r="N588" s="7">
        <v>1E-3</v>
      </c>
      <c r="O588" s="7">
        <v>1E-4</v>
      </c>
      <c r="P588" s="7">
        <v>1</v>
      </c>
      <c r="Q588" s="7">
        <v>28</v>
      </c>
      <c r="R588" s="7">
        <v>265</v>
      </c>
      <c r="S588" s="189">
        <v>45625.593981481485</v>
      </c>
    </row>
    <row r="589" spans="1:19">
      <c r="A589" s="7">
        <v>2008</v>
      </c>
      <c r="B589" s="123" t="s">
        <v>537</v>
      </c>
      <c r="C589" s="123" t="s">
        <v>538</v>
      </c>
      <c r="D589" s="123" t="s">
        <v>544</v>
      </c>
      <c r="E589" s="123" t="s">
        <v>535</v>
      </c>
      <c r="F589" s="7">
        <v>79.830204995000003</v>
      </c>
      <c r="G589" s="123" t="s">
        <v>532</v>
      </c>
      <c r="H589" s="7">
        <v>4.5443593409999998</v>
      </c>
      <c r="I589" s="7">
        <v>56.925312187999999</v>
      </c>
      <c r="J589" s="7">
        <v>4.5400085949999998</v>
      </c>
      <c r="K589" s="7">
        <v>7.9830204999999994E-5</v>
      </c>
      <c r="L589" s="7">
        <v>7.9830205000000007E-6</v>
      </c>
      <c r="M589" s="7">
        <v>56.870812188000002</v>
      </c>
      <c r="N589" s="7">
        <v>1E-3</v>
      </c>
      <c r="O589" s="7">
        <v>1E-4</v>
      </c>
      <c r="P589" s="7">
        <v>1</v>
      </c>
      <c r="Q589" s="7">
        <v>28</v>
      </c>
      <c r="R589" s="7">
        <v>265</v>
      </c>
      <c r="S589" s="189">
        <v>45625.593981481485</v>
      </c>
    </row>
    <row r="590" spans="1:19">
      <c r="A590" s="7">
        <v>2008</v>
      </c>
      <c r="B590" s="123" t="s">
        <v>537</v>
      </c>
      <c r="C590" s="123" t="s">
        <v>562</v>
      </c>
      <c r="D590" s="123" t="s">
        <v>563</v>
      </c>
      <c r="E590" s="123" t="s">
        <v>535</v>
      </c>
      <c r="F590" s="7">
        <v>4942.1003061040001</v>
      </c>
      <c r="G590" s="123" t="s">
        <v>532</v>
      </c>
      <c r="H590" s="7">
        <v>281.88411802399997</v>
      </c>
      <c r="I590" s="7">
        <v>57.037312188000001</v>
      </c>
      <c r="J590" s="7">
        <v>281.061258323</v>
      </c>
      <c r="K590" s="7">
        <v>2.4710501999999999E-2</v>
      </c>
      <c r="L590" s="7">
        <v>4.9421000000000003E-4</v>
      </c>
      <c r="M590" s="7">
        <v>56.870812188000002</v>
      </c>
      <c r="N590" s="7">
        <v>5.0000000000000001E-3</v>
      </c>
      <c r="O590" s="7">
        <v>1E-4</v>
      </c>
      <c r="P590" s="7">
        <v>1</v>
      </c>
      <c r="Q590" s="7">
        <v>28</v>
      </c>
      <c r="R590" s="7">
        <v>265</v>
      </c>
      <c r="S590" s="189">
        <v>45625.593981481485</v>
      </c>
    </row>
    <row r="591" spans="1:19">
      <c r="A591" s="7">
        <v>2008</v>
      </c>
      <c r="B591" s="123" t="s">
        <v>537</v>
      </c>
      <c r="C591" s="123" t="s">
        <v>564</v>
      </c>
      <c r="D591" s="123" t="s">
        <v>180</v>
      </c>
      <c r="E591" s="123" t="s">
        <v>535</v>
      </c>
      <c r="F591" s="7">
        <v>28002.619982336</v>
      </c>
      <c r="G591" s="123" t="s">
        <v>532</v>
      </c>
      <c r="H591" s="7">
        <v>1597.194178014</v>
      </c>
      <c r="I591" s="7">
        <v>57.037312188000001</v>
      </c>
      <c r="J591" s="7">
        <v>1592.5317417870001</v>
      </c>
      <c r="K591" s="7">
        <v>0.1400131</v>
      </c>
      <c r="L591" s="7">
        <v>2.800262E-3</v>
      </c>
      <c r="M591" s="7">
        <v>56.870812188000002</v>
      </c>
      <c r="N591" s="7">
        <v>5.0000000000000001E-3</v>
      </c>
      <c r="O591" s="7">
        <v>1E-4</v>
      </c>
      <c r="P591" s="7">
        <v>1</v>
      </c>
      <c r="Q591" s="7">
        <v>28</v>
      </c>
      <c r="R591" s="7">
        <v>265</v>
      </c>
      <c r="S591" s="189">
        <v>45625.593981481485</v>
      </c>
    </row>
    <row r="592" spans="1:19">
      <c r="A592" s="7">
        <v>2008</v>
      </c>
      <c r="B592" s="123" t="s">
        <v>537</v>
      </c>
      <c r="C592" s="123" t="s">
        <v>553</v>
      </c>
      <c r="D592" s="123" t="s">
        <v>561</v>
      </c>
      <c r="E592" s="123" t="s">
        <v>535</v>
      </c>
      <c r="F592" s="7">
        <v>53.124221128000002</v>
      </c>
      <c r="G592" s="123" t="s">
        <v>532</v>
      </c>
      <c r="H592" s="7">
        <v>3.0241128719999999</v>
      </c>
      <c r="I592" s="7">
        <v>56.925312187999999</v>
      </c>
      <c r="J592" s="7">
        <v>3.0212176020000001</v>
      </c>
      <c r="K592" s="7">
        <v>5.3124221130000001E-5</v>
      </c>
      <c r="L592" s="7">
        <v>5.3124221130000002E-6</v>
      </c>
      <c r="M592" s="7">
        <v>56.870812188000002</v>
      </c>
      <c r="N592" s="7">
        <v>1E-3</v>
      </c>
      <c r="O592" s="7">
        <v>1E-4</v>
      </c>
      <c r="P592" s="7">
        <v>1</v>
      </c>
      <c r="Q592" s="7">
        <v>28</v>
      </c>
      <c r="R592" s="7">
        <v>265</v>
      </c>
      <c r="S592" s="189">
        <v>45625.593981481485</v>
      </c>
    </row>
    <row r="593" spans="1:19">
      <c r="A593" s="7">
        <v>2008</v>
      </c>
      <c r="B593" s="123" t="s">
        <v>530</v>
      </c>
      <c r="C593" s="123" t="s">
        <v>530</v>
      </c>
      <c r="D593" s="123" t="s">
        <v>530</v>
      </c>
      <c r="E593" s="123" t="s">
        <v>535</v>
      </c>
      <c r="F593" s="7">
        <v>3649.2391885840002</v>
      </c>
      <c r="G593" s="123" t="s">
        <v>532</v>
      </c>
      <c r="H593" s="7">
        <v>198.70333173</v>
      </c>
      <c r="I593" s="7">
        <v>54.450618734999999</v>
      </c>
      <c r="J593" s="7">
        <v>198.51196621899999</v>
      </c>
      <c r="K593" s="7">
        <v>3.5112939999999999E-3</v>
      </c>
      <c r="L593" s="7">
        <v>3.5112899999999999E-4</v>
      </c>
      <c r="M593" s="7">
        <v>54.398178897000001</v>
      </c>
      <c r="N593" s="7">
        <v>9.6219899999999995E-4</v>
      </c>
      <c r="O593" s="7">
        <v>9.62198859E-5</v>
      </c>
      <c r="P593" s="7">
        <v>1</v>
      </c>
      <c r="Q593" s="7">
        <v>28</v>
      </c>
      <c r="R593" s="7">
        <v>265</v>
      </c>
      <c r="S593" s="189">
        <v>45625.593981481485</v>
      </c>
    </row>
    <row r="594" spans="1:19">
      <c r="A594" s="7">
        <v>2002</v>
      </c>
      <c r="B594" s="123" t="s">
        <v>537</v>
      </c>
      <c r="C594" s="123" t="s">
        <v>553</v>
      </c>
      <c r="D594" s="123" t="s">
        <v>571</v>
      </c>
      <c r="E594" s="123" t="s">
        <v>572</v>
      </c>
      <c r="F594" s="7">
        <v>896.61248012399994</v>
      </c>
      <c r="G594" s="123" t="s">
        <v>532</v>
      </c>
      <c r="H594" s="7">
        <v>64.481041396999998</v>
      </c>
      <c r="I594" s="7">
        <v>71.916288058000006</v>
      </c>
      <c r="J594" s="7">
        <v>63.941419529999997</v>
      </c>
      <c r="K594" s="7">
        <v>1.7717130000000001E-3</v>
      </c>
      <c r="L594" s="7">
        <v>1.849109E-3</v>
      </c>
      <c r="M594" s="7">
        <v>71.314442913999997</v>
      </c>
      <c r="N594" s="7">
        <v>1.976008E-3</v>
      </c>
      <c r="O594" s="7">
        <v>2.062328E-3</v>
      </c>
      <c r="P594" s="7">
        <v>1</v>
      </c>
      <c r="Q594" s="7">
        <v>28</v>
      </c>
      <c r="R594" s="7">
        <v>265</v>
      </c>
      <c r="S594" s="189">
        <v>45625.593981481485</v>
      </c>
    </row>
    <row r="595" spans="1:19">
      <c r="A595" s="7">
        <v>2002</v>
      </c>
      <c r="B595" s="123" t="s">
        <v>537</v>
      </c>
      <c r="C595" s="123" t="s">
        <v>553</v>
      </c>
      <c r="D595" s="123" t="s">
        <v>573</v>
      </c>
      <c r="E595" s="123" t="s">
        <v>572</v>
      </c>
      <c r="F595" s="7">
        <v>32663.170929034</v>
      </c>
      <c r="G595" s="123" t="s">
        <v>532</v>
      </c>
      <c r="H595" s="7">
        <v>2349.1074694660001</v>
      </c>
      <c r="I595" s="7">
        <v>71.919149386000001</v>
      </c>
      <c r="J595" s="7">
        <v>2331.823772624</v>
      </c>
      <c r="K595" s="7">
        <v>1.7227438000000001E-2</v>
      </c>
      <c r="L595" s="7">
        <v>6.3401239999999998E-2</v>
      </c>
      <c r="M595" s="7">
        <v>71.39</v>
      </c>
      <c r="N595" s="7">
        <v>5.2742700000000002E-4</v>
      </c>
      <c r="O595" s="7">
        <v>1.9410619999999999E-3</v>
      </c>
      <c r="P595" s="7">
        <v>1</v>
      </c>
      <c r="Q595" s="7">
        <v>28</v>
      </c>
      <c r="R595" s="7">
        <v>265</v>
      </c>
      <c r="S595" s="189">
        <v>45625.593981481485</v>
      </c>
    </row>
    <row r="596" spans="1:19">
      <c r="A596" s="7">
        <v>2002</v>
      </c>
      <c r="B596" s="123" t="s">
        <v>537</v>
      </c>
      <c r="C596" s="123" t="s">
        <v>553</v>
      </c>
      <c r="D596" s="123" t="s">
        <v>558</v>
      </c>
      <c r="E596" s="123" t="s">
        <v>533</v>
      </c>
      <c r="F596" s="7">
        <v>21490.617916489999</v>
      </c>
      <c r="G596" s="123" t="s">
        <v>532</v>
      </c>
      <c r="H596" s="7">
        <v>1586.8862219309999</v>
      </c>
      <c r="I596" s="7">
        <v>73.840883872999996</v>
      </c>
      <c r="J596" s="7">
        <v>1575.262293279</v>
      </c>
      <c r="K596" s="7">
        <v>0.11708993400000001</v>
      </c>
      <c r="L596" s="7">
        <v>3.1492115000000001E-2</v>
      </c>
      <c r="M596" s="7">
        <v>73.3</v>
      </c>
      <c r="N596" s="7">
        <v>5.4484210000000002E-3</v>
      </c>
      <c r="O596" s="7">
        <v>1.4653890000000001E-3</v>
      </c>
      <c r="P596" s="7">
        <v>1</v>
      </c>
      <c r="Q596" s="7">
        <v>28</v>
      </c>
      <c r="R596" s="7">
        <v>265</v>
      </c>
      <c r="S596" s="189">
        <v>45625.593981481485</v>
      </c>
    </row>
    <row r="597" spans="1:19">
      <c r="A597" s="7">
        <v>2002</v>
      </c>
      <c r="B597" s="123" t="s">
        <v>537</v>
      </c>
      <c r="C597" s="123" t="s">
        <v>553</v>
      </c>
      <c r="D597" s="123" t="s">
        <v>558</v>
      </c>
      <c r="E597" s="123" t="s">
        <v>159</v>
      </c>
      <c r="F597" s="7">
        <v>7519.7381464800001</v>
      </c>
      <c r="G597" s="123" t="s">
        <v>532</v>
      </c>
      <c r="H597" s="7">
        <v>542.614034801</v>
      </c>
      <c r="I597" s="7">
        <v>72.158634281000005</v>
      </c>
      <c r="J597" s="7">
        <v>526.08088072800001</v>
      </c>
      <c r="K597" s="7">
        <v>0.120919472</v>
      </c>
      <c r="L597" s="7">
        <v>4.9612864E-2</v>
      </c>
      <c r="M597" s="7">
        <v>69.959999999999994</v>
      </c>
      <c r="N597" s="7">
        <v>1.6080277E-2</v>
      </c>
      <c r="O597" s="7">
        <v>6.5976849999999998E-3</v>
      </c>
      <c r="P597" s="7">
        <v>1</v>
      </c>
      <c r="Q597" s="7">
        <v>28</v>
      </c>
      <c r="R597" s="7">
        <v>265</v>
      </c>
      <c r="S597" s="189">
        <v>45625.593981481485</v>
      </c>
    </row>
    <row r="598" spans="1:19">
      <c r="A598" s="7">
        <v>2002</v>
      </c>
      <c r="B598" s="123" t="s">
        <v>537</v>
      </c>
      <c r="C598" s="123" t="s">
        <v>553</v>
      </c>
      <c r="D598" s="123" t="s">
        <v>191</v>
      </c>
      <c r="E598" s="123" t="s">
        <v>533</v>
      </c>
      <c r="F598" s="7">
        <v>1418.187889516</v>
      </c>
      <c r="G598" s="123" t="s">
        <v>532</v>
      </c>
      <c r="H598" s="7">
        <v>104.98277670900001</v>
      </c>
      <c r="I598" s="7">
        <v>74.025999999999996</v>
      </c>
      <c r="J598" s="7">
        <v>103.953172302</v>
      </c>
      <c r="K598" s="7">
        <v>9.9273150000000008E-3</v>
      </c>
      <c r="L598" s="7">
        <v>2.8363759999999998E-3</v>
      </c>
      <c r="M598" s="7">
        <v>73.3</v>
      </c>
      <c r="N598" s="7">
        <v>7.0000000000000001E-3</v>
      </c>
      <c r="O598" s="7">
        <v>2E-3</v>
      </c>
      <c r="P598" s="7">
        <v>1</v>
      </c>
      <c r="Q598" s="7">
        <v>28</v>
      </c>
      <c r="R598" s="7">
        <v>265</v>
      </c>
      <c r="S598" s="189">
        <v>45625.593981481485</v>
      </c>
    </row>
    <row r="599" spans="1:19">
      <c r="A599" s="7">
        <v>2002</v>
      </c>
      <c r="B599" s="123" t="s">
        <v>537</v>
      </c>
      <c r="C599" s="123" t="s">
        <v>553</v>
      </c>
      <c r="D599" s="123" t="s">
        <v>561</v>
      </c>
      <c r="E599" s="123" t="s">
        <v>531</v>
      </c>
      <c r="F599" s="7">
        <v>742.24427760000003</v>
      </c>
      <c r="G599" s="123" t="s">
        <v>532</v>
      </c>
      <c r="H599" s="7">
        <v>56.949434443000001</v>
      </c>
      <c r="I599" s="7">
        <v>76.725999999999999</v>
      </c>
      <c r="J599" s="7">
        <v>56.410565097999999</v>
      </c>
      <c r="K599" s="7">
        <v>5.1957100000000001E-3</v>
      </c>
      <c r="L599" s="7">
        <v>1.4844890000000001E-3</v>
      </c>
      <c r="M599" s="7">
        <v>76</v>
      </c>
      <c r="N599" s="7">
        <v>7.0000000000000001E-3</v>
      </c>
      <c r="O599" s="7">
        <v>2E-3</v>
      </c>
      <c r="P599" s="7">
        <v>1</v>
      </c>
      <c r="Q599" s="7">
        <v>28</v>
      </c>
      <c r="R599" s="7">
        <v>265</v>
      </c>
      <c r="S599" s="189">
        <v>45625.593981481485</v>
      </c>
    </row>
    <row r="600" spans="1:19">
      <c r="A600" s="7">
        <v>2002</v>
      </c>
      <c r="B600" s="123" t="s">
        <v>537</v>
      </c>
      <c r="C600" s="123" t="s">
        <v>553</v>
      </c>
      <c r="D600" s="123" t="s">
        <v>561</v>
      </c>
      <c r="E600" s="123" t="s">
        <v>533</v>
      </c>
      <c r="F600" s="7">
        <v>2727.6234359710002</v>
      </c>
      <c r="G600" s="123" t="s">
        <v>532</v>
      </c>
      <c r="H600" s="7">
        <v>201.41012538499999</v>
      </c>
      <c r="I600" s="7">
        <v>73.840883872999996</v>
      </c>
      <c r="J600" s="7">
        <v>199.93479785700001</v>
      </c>
      <c r="K600" s="7">
        <v>1.4861241000000001E-2</v>
      </c>
      <c r="L600" s="7">
        <v>3.997029E-3</v>
      </c>
      <c r="M600" s="7">
        <v>73.3</v>
      </c>
      <c r="N600" s="7">
        <v>5.4484210000000002E-3</v>
      </c>
      <c r="O600" s="7">
        <v>1.4653890000000001E-3</v>
      </c>
      <c r="P600" s="7">
        <v>1</v>
      </c>
      <c r="Q600" s="7">
        <v>28</v>
      </c>
      <c r="R600" s="7">
        <v>265</v>
      </c>
      <c r="S600" s="189">
        <v>45625.593981481485</v>
      </c>
    </row>
    <row r="601" spans="1:19">
      <c r="A601" s="7">
        <v>2002</v>
      </c>
      <c r="B601" s="123" t="s">
        <v>537</v>
      </c>
      <c r="C601" s="123" t="s">
        <v>553</v>
      </c>
      <c r="D601" s="123" t="s">
        <v>561</v>
      </c>
      <c r="E601" s="123" t="s">
        <v>159</v>
      </c>
      <c r="F601" s="7">
        <v>4921.6149908890002</v>
      </c>
      <c r="G601" s="123" t="s">
        <v>532</v>
      </c>
      <c r="H601" s="7">
        <v>355.13701619900002</v>
      </c>
      <c r="I601" s="7">
        <v>72.158634281000005</v>
      </c>
      <c r="J601" s="7">
        <v>344.31618476300002</v>
      </c>
      <c r="K601" s="7">
        <v>7.9140931999999997E-2</v>
      </c>
      <c r="L601" s="7">
        <v>3.2471264999999999E-2</v>
      </c>
      <c r="M601" s="7">
        <v>69.959999999999994</v>
      </c>
      <c r="N601" s="7">
        <v>1.6080277E-2</v>
      </c>
      <c r="O601" s="7">
        <v>6.5976849999999998E-3</v>
      </c>
      <c r="P601" s="7">
        <v>1</v>
      </c>
      <c r="Q601" s="7">
        <v>28</v>
      </c>
      <c r="R601" s="7">
        <v>265</v>
      </c>
      <c r="S601" s="189">
        <v>45625.593981481485</v>
      </c>
    </row>
    <row r="602" spans="1:19">
      <c r="A602" s="7">
        <v>2002</v>
      </c>
      <c r="B602" s="123" t="s">
        <v>537</v>
      </c>
      <c r="C602" s="123" t="s">
        <v>553</v>
      </c>
      <c r="D602" s="123" t="s">
        <v>561</v>
      </c>
      <c r="E602" s="123" t="s">
        <v>535</v>
      </c>
      <c r="F602" s="7">
        <v>0</v>
      </c>
      <c r="G602" s="123" t="s">
        <v>532</v>
      </c>
      <c r="H602" s="7">
        <v>0</v>
      </c>
      <c r="I602" s="7"/>
      <c r="J602" s="7">
        <v>0</v>
      </c>
      <c r="K602" s="7">
        <v>0</v>
      </c>
      <c r="L602" s="7">
        <v>0</v>
      </c>
      <c r="M602" s="7"/>
      <c r="N602" s="7"/>
      <c r="O602" s="7"/>
      <c r="P602" s="7">
        <v>1</v>
      </c>
      <c r="Q602" s="7">
        <v>28</v>
      </c>
      <c r="R602" s="7">
        <v>265</v>
      </c>
      <c r="S602" s="189">
        <v>45625.593981481485</v>
      </c>
    </row>
    <row r="603" spans="1:19">
      <c r="A603" s="7">
        <v>2002</v>
      </c>
      <c r="B603" s="123" t="s">
        <v>537</v>
      </c>
      <c r="C603" s="123" t="s">
        <v>564</v>
      </c>
      <c r="D603" s="123" t="s">
        <v>180</v>
      </c>
      <c r="E603" s="123" t="s">
        <v>574</v>
      </c>
      <c r="F603" s="7">
        <v>2360.1535884</v>
      </c>
      <c r="G603" s="123" t="s">
        <v>532</v>
      </c>
      <c r="H603" s="7">
        <v>252.765762217</v>
      </c>
      <c r="I603" s="7">
        <v>107.097166667</v>
      </c>
      <c r="J603" s="7">
        <v>232.002311023</v>
      </c>
      <c r="K603" s="7">
        <v>0.708046077</v>
      </c>
      <c r="L603" s="7">
        <v>3.5402300000000001E-3</v>
      </c>
      <c r="M603" s="7">
        <v>98.299666666999997</v>
      </c>
      <c r="N603" s="7">
        <v>0.3</v>
      </c>
      <c r="O603" s="7">
        <v>1.5E-3</v>
      </c>
      <c r="P603" s="7">
        <v>1</v>
      </c>
      <c r="Q603" s="7">
        <v>28</v>
      </c>
      <c r="R603" s="7">
        <v>265</v>
      </c>
      <c r="S603" s="189">
        <v>45625.593981481485</v>
      </c>
    </row>
    <row r="604" spans="1:19">
      <c r="A604" s="7">
        <v>2002</v>
      </c>
      <c r="B604" s="123" t="s">
        <v>537</v>
      </c>
      <c r="C604" s="123" t="s">
        <v>564</v>
      </c>
      <c r="D604" s="123" t="s">
        <v>180</v>
      </c>
      <c r="E604" s="123" t="s">
        <v>33</v>
      </c>
      <c r="F604" s="7">
        <v>681.58945695</v>
      </c>
      <c r="G604" s="123" t="s">
        <v>532</v>
      </c>
      <c r="H604" s="7">
        <v>6.4478362630000001</v>
      </c>
      <c r="I604" s="7">
        <v>9.4600000000000009</v>
      </c>
      <c r="J604" s="7">
        <v>0</v>
      </c>
      <c r="K604" s="7">
        <v>0.20447683699999999</v>
      </c>
      <c r="L604" s="7">
        <v>2.7263579999999999E-3</v>
      </c>
      <c r="M604" s="7">
        <v>0</v>
      </c>
      <c r="N604" s="7">
        <v>0.3</v>
      </c>
      <c r="O604" s="7">
        <v>4.0000000000000001E-3</v>
      </c>
      <c r="P604" s="7"/>
      <c r="Q604" s="7">
        <v>28</v>
      </c>
      <c r="R604" s="7">
        <v>265</v>
      </c>
      <c r="S604" s="189">
        <v>45625.593981481485</v>
      </c>
    </row>
    <row r="605" spans="1:19">
      <c r="A605" s="7">
        <v>2002</v>
      </c>
      <c r="B605" s="123" t="s">
        <v>537</v>
      </c>
      <c r="C605" s="123" t="s">
        <v>564</v>
      </c>
      <c r="D605" s="123" t="s">
        <v>180</v>
      </c>
      <c r="E605" s="123" t="s">
        <v>540</v>
      </c>
      <c r="F605" s="7">
        <v>7119.2556539999996</v>
      </c>
      <c r="G605" s="123" t="s">
        <v>532</v>
      </c>
      <c r="H605" s="7">
        <v>736.11323648400003</v>
      </c>
      <c r="I605" s="7">
        <v>103.39749999999999</v>
      </c>
      <c r="J605" s="7">
        <v>673.48158486800003</v>
      </c>
      <c r="K605" s="7">
        <v>2.1357766960000002</v>
      </c>
      <c r="L605" s="7">
        <v>1.0678883E-2</v>
      </c>
      <c r="M605" s="7">
        <v>94.6</v>
      </c>
      <c r="N605" s="7">
        <v>0.3</v>
      </c>
      <c r="O605" s="7">
        <v>1.5E-3</v>
      </c>
      <c r="P605" s="7">
        <v>1</v>
      </c>
      <c r="Q605" s="7">
        <v>28</v>
      </c>
      <c r="R605" s="7">
        <v>265</v>
      </c>
      <c r="S605" s="189">
        <v>45625.593981481485</v>
      </c>
    </row>
    <row r="606" spans="1:19">
      <c r="A606" s="7">
        <v>2002</v>
      </c>
      <c r="B606" s="123" t="s">
        <v>537</v>
      </c>
      <c r="C606" s="123" t="s">
        <v>564</v>
      </c>
      <c r="D606" s="123" t="s">
        <v>180</v>
      </c>
      <c r="E606" s="123" t="s">
        <v>569</v>
      </c>
      <c r="F606" s="7">
        <v>4711.0710959999997</v>
      </c>
      <c r="G606" s="123" t="s">
        <v>532</v>
      </c>
      <c r="H606" s="7">
        <v>507.05729313400002</v>
      </c>
      <c r="I606" s="7">
        <v>107.631</v>
      </c>
      <c r="J606" s="7">
        <v>465.73648855099998</v>
      </c>
      <c r="K606" s="7">
        <v>1.413321329</v>
      </c>
      <c r="L606" s="7">
        <v>6.5954999999999998E-3</v>
      </c>
      <c r="M606" s="7">
        <v>98.86</v>
      </c>
      <c r="N606" s="7">
        <v>0.3</v>
      </c>
      <c r="O606" s="7">
        <v>1.4E-3</v>
      </c>
      <c r="P606" s="7">
        <v>1</v>
      </c>
      <c r="Q606" s="7">
        <v>28</v>
      </c>
      <c r="R606" s="7">
        <v>265</v>
      </c>
      <c r="S606" s="189">
        <v>45625.593981481485</v>
      </c>
    </row>
    <row r="607" spans="1:19">
      <c r="A607" s="7">
        <v>2002</v>
      </c>
      <c r="B607" s="123" t="s">
        <v>537</v>
      </c>
      <c r="C607" s="123" t="s">
        <v>564</v>
      </c>
      <c r="D607" s="123" t="s">
        <v>180</v>
      </c>
      <c r="E607" s="123" t="s">
        <v>531</v>
      </c>
      <c r="F607" s="7">
        <v>0</v>
      </c>
      <c r="G607" s="123" t="s">
        <v>532</v>
      </c>
      <c r="H607" s="7">
        <v>0</v>
      </c>
      <c r="I607" s="7"/>
      <c r="J607" s="7">
        <v>0</v>
      </c>
      <c r="K607" s="7">
        <v>0</v>
      </c>
      <c r="L607" s="7">
        <v>0</v>
      </c>
      <c r="M607" s="7"/>
      <c r="N607" s="7"/>
      <c r="O607" s="7"/>
      <c r="P607" s="7">
        <v>1</v>
      </c>
      <c r="Q607" s="7">
        <v>28</v>
      </c>
      <c r="R607" s="7">
        <v>265</v>
      </c>
      <c r="S607" s="189">
        <v>45625.593981481485</v>
      </c>
    </row>
    <row r="608" spans="1:19">
      <c r="A608" s="7">
        <v>2002</v>
      </c>
      <c r="B608" s="123" t="s">
        <v>537</v>
      </c>
      <c r="C608" s="123" t="s">
        <v>564</v>
      </c>
      <c r="D608" s="123" t="s">
        <v>180</v>
      </c>
      <c r="E608" s="123" t="s">
        <v>533</v>
      </c>
      <c r="F608" s="7">
        <v>20304.310284808998</v>
      </c>
      <c r="G608" s="123" t="s">
        <v>532</v>
      </c>
      <c r="H608" s="7">
        <v>1497.1518550640001</v>
      </c>
      <c r="I608" s="7">
        <v>73.735666667000004</v>
      </c>
      <c r="J608" s="7">
        <v>1488.238262849</v>
      </c>
      <c r="K608" s="7">
        <v>0.203043103</v>
      </c>
      <c r="L608" s="7">
        <v>1.2182586E-2</v>
      </c>
      <c r="M608" s="7">
        <v>73.296666666999997</v>
      </c>
      <c r="N608" s="7">
        <v>0.01</v>
      </c>
      <c r="O608" s="7">
        <v>5.9999999999999995E-4</v>
      </c>
      <c r="P608" s="7">
        <v>1</v>
      </c>
      <c r="Q608" s="7">
        <v>28</v>
      </c>
      <c r="R608" s="7">
        <v>265</v>
      </c>
      <c r="S608" s="189">
        <v>45625.593981481485</v>
      </c>
    </row>
    <row r="609" spans="1:19">
      <c r="A609" s="7">
        <v>2002</v>
      </c>
      <c r="B609" s="123" t="s">
        <v>537</v>
      </c>
      <c r="C609" s="123" t="s">
        <v>564</v>
      </c>
      <c r="D609" s="123" t="s">
        <v>180</v>
      </c>
      <c r="E609" s="123" t="s">
        <v>159</v>
      </c>
      <c r="F609" s="7">
        <v>0</v>
      </c>
      <c r="G609" s="123" t="s">
        <v>532</v>
      </c>
      <c r="H609" s="7">
        <v>0</v>
      </c>
      <c r="I609" s="7"/>
      <c r="J609" s="7">
        <v>0</v>
      </c>
      <c r="K609" s="7">
        <v>0</v>
      </c>
      <c r="L609" s="7">
        <v>0</v>
      </c>
      <c r="M609" s="7"/>
      <c r="N609" s="7"/>
      <c r="O609" s="7"/>
      <c r="P609" s="7">
        <v>1</v>
      </c>
      <c r="Q609" s="7">
        <v>28</v>
      </c>
      <c r="R609" s="7">
        <v>265</v>
      </c>
      <c r="S609" s="189">
        <v>45625.593981481485</v>
      </c>
    </row>
    <row r="610" spans="1:19">
      <c r="A610" s="7">
        <v>2002</v>
      </c>
      <c r="B610" s="123" t="s">
        <v>537</v>
      </c>
      <c r="C610" s="123" t="s">
        <v>564</v>
      </c>
      <c r="D610" s="123" t="s">
        <v>180</v>
      </c>
      <c r="E610" s="123" t="s">
        <v>160</v>
      </c>
      <c r="F610" s="7">
        <v>29548.183679202</v>
      </c>
      <c r="G610" s="123" t="s">
        <v>532</v>
      </c>
      <c r="H610" s="7">
        <v>2122.416485493</v>
      </c>
      <c r="I610" s="7">
        <v>71.828999999999994</v>
      </c>
      <c r="J610" s="7">
        <v>2109.4448328580002</v>
      </c>
      <c r="K610" s="7">
        <v>0.29548183700000002</v>
      </c>
      <c r="L610" s="7">
        <v>1.7728910000000001E-2</v>
      </c>
      <c r="M610" s="7">
        <v>71.39</v>
      </c>
      <c r="N610" s="7">
        <v>0.01</v>
      </c>
      <c r="O610" s="7">
        <v>5.9999999999999995E-4</v>
      </c>
      <c r="P610" s="7">
        <v>1</v>
      </c>
      <c r="Q610" s="7">
        <v>28</v>
      </c>
      <c r="R610" s="7">
        <v>265</v>
      </c>
      <c r="S610" s="189">
        <v>45625.593981481485</v>
      </c>
    </row>
    <row r="611" spans="1:19">
      <c r="A611" s="7">
        <v>2002</v>
      </c>
      <c r="B611" s="123" t="s">
        <v>537</v>
      </c>
      <c r="C611" s="123" t="s">
        <v>564</v>
      </c>
      <c r="D611" s="123" t="s">
        <v>180</v>
      </c>
      <c r="E611" s="123" t="s">
        <v>575</v>
      </c>
      <c r="F611" s="7">
        <v>1070.0743349950001</v>
      </c>
      <c r="G611" s="123" t="s">
        <v>532</v>
      </c>
      <c r="H611" s="7">
        <v>117.489703339</v>
      </c>
      <c r="I611" s="7">
        <v>109.795833333</v>
      </c>
      <c r="J611" s="7">
        <v>108.075724377</v>
      </c>
      <c r="K611" s="7">
        <v>0.32102229999999998</v>
      </c>
      <c r="L611" s="7">
        <v>1.6051119999999999E-3</v>
      </c>
      <c r="M611" s="7">
        <v>100.99833333300001</v>
      </c>
      <c r="N611" s="7">
        <v>0.3</v>
      </c>
      <c r="O611" s="7">
        <v>1.5E-3</v>
      </c>
      <c r="P611" s="7">
        <v>1</v>
      </c>
      <c r="Q611" s="7">
        <v>28</v>
      </c>
      <c r="R611" s="7">
        <v>265</v>
      </c>
      <c r="S611" s="189">
        <v>45625.593981481485</v>
      </c>
    </row>
    <row r="612" spans="1:19">
      <c r="A612" s="7">
        <v>2002</v>
      </c>
      <c r="B612" s="123" t="s">
        <v>537</v>
      </c>
      <c r="C612" s="123" t="s">
        <v>564</v>
      </c>
      <c r="D612" s="123" t="s">
        <v>180</v>
      </c>
      <c r="E612" s="123" t="s">
        <v>163</v>
      </c>
      <c r="F612" s="7">
        <v>2178.3274734709998</v>
      </c>
      <c r="G612" s="123" t="s">
        <v>532</v>
      </c>
      <c r="H612" s="7">
        <v>139.10036830999999</v>
      </c>
      <c r="I612" s="7">
        <v>63.856499999999997</v>
      </c>
      <c r="J612" s="7">
        <v>138.73767678499999</v>
      </c>
      <c r="K612" s="7">
        <v>1.0891636999999999E-2</v>
      </c>
      <c r="L612" s="7">
        <v>2.1783300000000001E-4</v>
      </c>
      <c r="M612" s="7">
        <v>63.69</v>
      </c>
      <c r="N612" s="7">
        <v>5.0000000000000001E-3</v>
      </c>
      <c r="O612" s="7">
        <v>1E-4</v>
      </c>
      <c r="P612" s="7">
        <v>1</v>
      </c>
      <c r="Q612" s="7">
        <v>28</v>
      </c>
      <c r="R612" s="7">
        <v>265</v>
      </c>
      <c r="S612" s="189">
        <v>45625.593981481485</v>
      </c>
    </row>
    <row r="613" spans="1:19">
      <c r="A613" s="7">
        <v>2002</v>
      </c>
      <c r="B613" s="123" t="s">
        <v>537</v>
      </c>
      <c r="C613" s="123" t="s">
        <v>564</v>
      </c>
      <c r="D613" s="123" t="s">
        <v>180</v>
      </c>
      <c r="E613" s="123" t="s">
        <v>535</v>
      </c>
      <c r="F613" s="7">
        <v>19909.627430679</v>
      </c>
      <c r="G613" s="123" t="s">
        <v>532</v>
      </c>
      <c r="H613" s="7">
        <v>1137.8339855310001</v>
      </c>
      <c r="I613" s="7">
        <v>57.149938616</v>
      </c>
      <c r="J613" s="7">
        <v>1134.5190325640001</v>
      </c>
      <c r="K613" s="7">
        <v>9.9548136999999995E-2</v>
      </c>
      <c r="L613" s="7">
        <v>1.9909630000000001E-3</v>
      </c>
      <c r="M613" s="7">
        <v>56.983438616000001</v>
      </c>
      <c r="N613" s="7">
        <v>5.0000000000000001E-3</v>
      </c>
      <c r="O613" s="7">
        <v>1E-4</v>
      </c>
      <c r="P613" s="7">
        <v>1</v>
      </c>
      <c r="Q613" s="7">
        <v>28</v>
      </c>
      <c r="R613" s="7">
        <v>265</v>
      </c>
      <c r="S613" s="189">
        <v>45625.593981481485</v>
      </c>
    </row>
    <row r="614" spans="1:19">
      <c r="A614" s="7">
        <v>2002</v>
      </c>
      <c r="B614" s="123" t="s">
        <v>537</v>
      </c>
      <c r="C614" s="123" t="s">
        <v>564</v>
      </c>
      <c r="D614" s="123" t="s">
        <v>180</v>
      </c>
      <c r="E614" s="123" t="s">
        <v>541</v>
      </c>
      <c r="F614" s="7">
        <v>1939.5450017820001</v>
      </c>
      <c r="G614" s="123" t="s">
        <v>532</v>
      </c>
      <c r="H614" s="7">
        <v>182.48630925200001</v>
      </c>
      <c r="I614" s="7">
        <v>94.087174613000002</v>
      </c>
      <c r="J614" s="7">
        <v>181.63484899700001</v>
      </c>
      <c r="K614" s="7">
        <v>1.9395450000000002E-2</v>
      </c>
      <c r="L614" s="7">
        <v>1.163727E-3</v>
      </c>
      <c r="M614" s="7">
        <v>93.648174612999995</v>
      </c>
      <c r="N614" s="7">
        <v>0.01</v>
      </c>
      <c r="O614" s="7">
        <v>5.9999999999999995E-4</v>
      </c>
      <c r="P614" s="7">
        <v>1</v>
      </c>
      <c r="Q614" s="7">
        <v>28</v>
      </c>
      <c r="R614" s="7">
        <v>265</v>
      </c>
      <c r="S614" s="189">
        <v>45625.593981481485</v>
      </c>
    </row>
    <row r="615" spans="1:19">
      <c r="A615" s="7">
        <v>2002</v>
      </c>
      <c r="B615" s="123" t="s">
        <v>537</v>
      </c>
      <c r="C615" s="123" t="s">
        <v>564</v>
      </c>
      <c r="D615" s="123" t="s">
        <v>180</v>
      </c>
      <c r="E615" s="123" t="s">
        <v>570</v>
      </c>
      <c r="F615" s="7">
        <v>7443.4605119999997</v>
      </c>
      <c r="G615" s="123" t="s">
        <v>532</v>
      </c>
      <c r="H615" s="7">
        <v>839.40648539899996</v>
      </c>
      <c r="I615" s="7">
        <v>112.771</v>
      </c>
      <c r="J615" s="7">
        <v>774.11989324800004</v>
      </c>
      <c r="K615" s="7">
        <v>2.2330381539999999</v>
      </c>
      <c r="L615" s="7">
        <v>1.0420845E-2</v>
      </c>
      <c r="M615" s="7">
        <v>104</v>
      </c>
      <c r="N615" s="7">
        <v>0.3</v>
      </c>
      <c r="O615" s="7">
        <v>1.4E-3</v>
      </c>
      <c r="P615" s="7">
        <v>1</v>
      </c>
      <c r="Q615" s="7">
        <v>28</v>
      </c>
      <c r="R615" s="7">
        <v>265</v>
      </c>
      <c r="S615" s="189">
        <v>45625.593981481485</v>
      </c>
    </row>
    <row r="616" spans="1:19">
      <c r="A616" s="7">
        <v>2002</v>
      </c>
      <c r="B616" s="123" t="s">
        <v>537</v>
      </c>
      <c r="C616" s="123" t="s">
        <v>556</v>
      </c>
      <c r="D616" s="123" t="s">
        <v>557</v>
      </c>
      <c r="E616" s="123" t="s">
        <v>574</v>
      </c>
      <c r="F616" s="7">
        <v>0</v>
      </c>
      <c r="G616" s="123" t="s">
        <v>532</v>
      </c>
      <c r="H616" s="7">
        <v>0</v>
      </c>
      <c r="I616" s="7"/>
      <c r="J616" s="7">
        <v>0</v>
      </c>
      <c r="K616" s="7">
        <v>0</v>
      </c>
      <c r="L616" s="7">
        <v>0</v>
      </c>
      <c r="M616" s="7"/>
      <c r="N616" s="7"/>
      <c r="O616" s="7"/>
      <c r="P616" s="7">
        <v>1</v>
      </c>
      <c r="Q616" s="7">
        <v>28</v>
      </c>
      <c r="R616" s="7">
        <v>265</v>
      </c>
      <c r="S616" s="189">
        <v>45625.593981481485</v>
      </c>
    </row>
    <row r="617" spans="1:19">
      <c r="A617" s="7">
        <v>2002</v>
      </c>
      <c r="B617" s="123" t="s">
        <v>537</v>
      </c>
      <c r="C617" s="123" t="s">
        <v>556</v>
      </c>
      <c r="D617" s="123" t="s">
        <v>557</v>
      </c>
      <c r="E617" s="123" t="s">
        <v>27</v>
      </c>
      <c r="F617" s="7">
        <v>0</v>
      </c>
      <c r="G617" s="123" t="s">
        <v>532</v>
      </c>
      <c r="H617" s="7">
        <v>0</v>
      </c>
      <c r="I617" s="7"/>
      <c r="J617" s="7">
        <v>0</v>
      </c>
      <c r="K617" s="7">
        <v>0</v>
      </c>
      <c r="L617" s="7">
        <v>0</v>
      </c>
      <c r="M617" s="7"/>
      <c r="N617" s="7"/>
      <c r="O617" s="7"/>
      <c r="P617" s="7"/>
      <c r="Q617" s="7">
        <v>28</v>
      </c>
      <c r="R617" s="7">
        <v>265</v>
      </c>
      <c r="S617" s="189">
        <v>45625.593981481485</v>
      </c>
    </row>
    <row r="618" spans="1:19">
      <c r="A618" s="7">
        <v>2002</v>
      </c>
      <c r="B618" s="123" t="s">
        <v>537</v>
      </c>
      <c r="C618" s="123" t="s">
        <v>556</v>
      </c>
      <c r="D618" s="123" t="s">
        <v>557</v>
      </c>
      <c r="E618" s="123" t="s">
        <v>33</v>
      </c>
      <c r="F618" s="7">
        <v>0</v>
      </c>
      <c r="G618" s="123" t="s">
        <v>532</v>
      </c>
      <c r="H618" s="7">
        <v>0</v>
      </c>
      <c r="I618" s="7"/>
      <c r="J618" s="7">
        <v>0</v>
      </c>
      <c r="K618" s="7">
        <v>0</v>
      </c>
      <c r="L618" s="7">
        <v>0</v>
      </c>
      <c r="M618" s="7"/>
      <c r="N618" s="7"/>
      <c r="O618" s="7"/>
      <c r="P618" s="7"/>
      <c r="Q618" s="7">
        <v>28</v>
      </c>
      <c r="R618" s="7">
        <v>265</v>
      </c>
      <c r="S618" s="189">
        <v>45625.593981481485</v>
      </c>
    </row>
    <row r="619" spans="1:19">
      <c r="A619" s="7">
        <v>2011</v>
      </c>
      <c r="B619" s="123" t="s">
        <v>537</v>
      </c>
      <c r="C619" s="123" t="s">
        <v>538</v>
      </c>
      <c r="D619" s="123" t="s">
        <v>550</v>
      </c>
      <c r="E619" s="123" t="s">
        <v>535</v>
      </c>
      <c r="F619" s="7">
        <v>8877.626288509</v>
      </c>
      <c r="G619" s="123" t="s">
        <v>532</v>
      </c>
      <c r="H619" s="7">
        <v>506.91066940000002</v>
      </c>
      <c r="I619" s="7">
        <v>57.099798180999997</v>
      </c>
      <c r="J619" s="7">
        <v>506.42683876699999</v>
      </c>
      <c r="K619" s="7">
        <v>8.8776259999999996E-3</v>
      </c>
      <c r="L619" s="7">
        <v>8.8776299999999996E-4</v>
      </c>
      <c r="M619" s="7">
        <v>57.045298181</v>
      </c>
      <c r="N619" s="7">
        <v>1E-3</v>
      </c>
      <c r="O619" s="7">
        <v>1E-4</v>
      </c>
      <c r="P619" s="7">
        <v>1</v>
      </c>
      <c r="Q619" s="7">
        <v>28</v>
      </c>
      <c r="R619" s="7">
        <v>265</v>
      </c>
      <c r="S619" s="189">
        <v>45625.593981481485</v>
      </c>
    </row>
    <row r="620" spans="1:19">
      <c r="A620" s="7">
        <v>2011</v>
      </c>
      <c r="B620" s="123" t="s">
        <v>537</v>
      </c>
      <c r="C620" s="123" t="s">
        <v>538</v>
      </c>
      <c r="D620" s="123" t="s">
        <v>550</v>
      </c>
      <c r="E620" s="123" t="s">
        <v>541</v>
      </c>
      <c r="F620" s="7">
        <v>0</v>
      </c>
      <c r="G620" s="123" t="s">
        <v>532</v>
      </c>
      <c r="H620" s="7">
        <v>0</v>
      </c>
      <c r="I620" s="7"/>
      <c r="J620" s="7">
        <v>0</v>
      </c>
      <c r="K620" s="7">
        <v>0</v>
      </c>
      <c r="L620" s="7">
        <v>0</v>
      </c>
      <c r="M620" s="7"/>
      <c r="N620" s="7"/>
      <c r="O620" s="7"/>
      <c r="P620" s="7">
        <v>1</v>
      </c>
      <c r="Q620" s="7">
        <v>28</v>
      </c>
      <c r="R620" s="7">
        <v>265</v>
      </c>
      <c r="S620" s="189">
        <v>45625.593981481485</v>
      </c>
    </row>
    <row r="621" spans="1:19">
      <c r="A621" s="7">
        <v>2011</v>
      </c>
      <c r="B621" s="123" t="s">
        <v>537</v>
      </c>
      <c r="C621" s="123" t="s">
        <v>538</v>
      </c>
      <c r="D621" s="123" t="s">
        <v>551</v>
      </c>
      <c r="E621" s="123" t="s">
        <v>540</v>
      </c>
      <c r="F621" s="7">
        <v>8.7833334129999994</v>
      </c>
      <c r="G621" s="123" t="s">
        <v>532</v>
      </c>
      <c r="H621" s="7">
        <v>0.83685404900000004</v>
      </c>
      <c r="I621" s="7">
        <v>95.277500000000003</v>
      </c>
      <c r="J621" s="7">
        <v>0.83090334099999996</v>
      </c>
      <c r="K621" s="7">
        <v>8.7833334130000006E-5</v>
      </c>
      <c r="L621" s="7">
        <v>1.317500012E-5</v>
      </c>
      <c r="M621" s="7">
        <v>94.6</v>
      </c>
      <c r="N621" s="7">
        <v>0.01</v>
      </c>
      <c r="O621" s="7">
        <v>1.5E-3</v>
      </c>
      <c r="P621" s="7">
        <v>1</v>
      </c>
      <c r="Q621" s="7">
        <v>28</v>
      </c>
      <c r="R621" s="7">
        <v>265</v>
      </c>
      <c r="S621" s="189">
        <v>45625.593981481485</v>
      </c>
    </row>
    <row r="622" spans="1:19">
      <c r="A622" s="7">
        <v>2011</v>
      </c>
      <c r="B622" s="123" t="s">
        <v>537</v>
      </c>
      <c r="C622" s="123" t="s">
        <v>538</v>
      </c>
      <c r="D622" s="123" t="s">
        <v>551</v>
      </c>
      <c r="E622" s="123" t="s">
        <v>531</v>
      </c>
      <c r="F622" s="7">
        <v>5.2065061019999996</v>
      </c>
      <c r="G622" s="123" t="s">
        <v>532</v>
      </c>
      <c r="H622" s="7">
        <v>0.39701171000000002</v>
      </c>
      <c r="I622" s="7">
        <v>76.253</v>
      </c>
      <c r="J622" s="7">
        <v>0.39574652900000001</v>
      </c>
      <c r="K622" s="7">
        <v>1.5619518309999999E-5</v>
      </c>
      <c r="L622" s="7">
        <v>3.1239036609999999E-6</v>
      </c>
      <c r="M622" s="7">
        <v>76.010000000000005</v>
      </c>
      <c r="N622" s="7">
        <v>3.0000000000000001E-3</v>
      </c>
      <c r="O622" s="7">
        <v>5.9999999999999995E-4</v>
      </c>
      <c r="P622" s="7">
        <v>1</v>
      </c>
      <c r="Q622" s="7">
        <v>28</v>
      </c>
      <c r="R622" s="7">
        <v>265</v>
      </c>
      <c r="S622" s="189">
        <v>45625.593981481485</v>
      </c>
    </row>
    <row r="623" spans="1:19">
      <c r="A623" s="7">
        <v>2011</v>
      </c>
      <c r="B623" s="123" t="s">
        <v>537</v>
      </c>
      <c r="C623" s="123" t="s">
        <v>538</v>
      </c>
      <c r="D623" s="123" t="s">
        <v>551</v>
      </c>
      <c r="E623" s="123" t="s">
        <v>533</v>
      </c>
      <c r="F623" s="7">
        <v>50.325336</v>
      </c>
      <c r="G623" s="123" t="s">
        <v>532</v>
      </c>
      <c r="H623" s="7">
        <v>3.700908434</v>
      </c>
      <c r="I623" s="7">
        <v>73.539666667000006</v>
      </c>
      <c r="J623" s="7">
        <v>3.6886793779999998</v>
      </c>
      <c r="K623" s="7">
        <v>1.5097600000000001E-4</v>
      </c>
      <c r="L623" s="7">
        <v>3.0195201600000001E-5</v>
      </c>
      <c r="M623" s="7">
        <v>73.296666666999997</v>
      </c>
      <c r="N623" s="7">
        <v>3.0000000000000001E-3</v>
      </c>
      <c r="O623" s="7">
        <v>5.9999999999999995E-4</v>
      </c>
      <c r="P623" s="7">
        <v>1</v>
      </c>
      <c r="Q623" s="7">
        <v>28</v>
      </c>
      <c r="R623" s="7">
        <v>265</v>
      </c>
      <c r="S623" s="189">
        <v>45625.593981481485</v>
      </c>
    </row>
    <row r="624" spans="1:19">
      <c r="A624" s="7">
        <v>2011</v>
      </c>
      <c r="B624" s="123" t="s">
        <v>537</v>
      </c>
      <c r="C624" s="123" t="s">
        <v>538</v>
      </c>
      <c r="D624" s="123" t="s">
        <v>551</v>
      </c>
      <c r="E624" s="123" t="s">
        <v>160</v>
      </c>
      <c r="F624" s="7">
        <v>4.3124039999999999</v>
      </c>
      <c r="G624" s="123" t="s">
        <v>532</v>
      </c>
      <c r="H624" s="7">
        <v>0.30891043600000001</v>
      </c>
      <c r="I624" s="7">
        <v>71.632999999999996</v>
      </c>
      <c r="J624" s="7">
        <v>0.30786252200000003</v>
      </c>
      <c r="K624" s="7">
        <v>1.2937212E-5</v>
      </c>
      <c r="L624" s="7">
        <v>2.5874424000000001E-6</v>
      </c>
      <c r="M624" s="7">
        <v>71.39</v>
      </c>
      <c r="N624" s="7">
        <v>3.0000000000000001E-3</v>
      </c>
      <c r="O624" s="7">
        <v>5.9999999999999995E-4</v>
      </c>
      <c r="P624" s="7">
        <v>1</v>
      </c>
      <c r="Q624" s="7">
        <v>28</v>
      </c>
      <c r="R624" s="7">
        <v>265</v>
      </c>
      <c r="S624" s="189">
        <v>45625.593981481485</v>
      </c>
    </row>
    <row r="625" spans="1:19">
      <c r="A625" s="7">
        <v>2011</v>
      </c>
      <c r="B625" s="123" t="s">
        <v>537</v>
      </c>
      <c r="C625" s="123" t="s">
        <v>538</v>
      </c>
      <c r="D625" s="123" t="s">
        <v>551</v>
      </c>
      <c r="E625" s="123" t="s">
        <v>163</v>
      </c>
      <c r="F625" s="7">
        <v>34.676776185000001</v>
      </c>
      <c r="G625" s="123" t="s">
        <v>532</v>
      </c>
      <c r="H625" s="7">
        <v>2.21045376</v>
      </c>
      <c r="I625" s="7">
        <v>63.744500000000002</v>
      </c>
      <c r="J625" s="7">
        <v>2.2085638749999998</v>
      </c>
      <c r="K625" s="7">
        <v>3.4676776179999998E-5</v>
      </c>
      <c r="L625" s="7">
        <v>3.4676776180000002E-6</v>
      </c>
      <c r="M625" s="7">
        <v>63.69</v>
      </c>
      <c r="N625" s="7">
        <v>1E-3</v>
      </c>
      <c r="O625" s="7">
        <v>1E-4</v>
      </c>
      <c r="P625" s="7">
        <v>1</v>
      </c>
      <c r="Q625" s="7">
        <v>28</v>
      </c>
      <c r="R625" s="7">
        <v>265</v>
      </c>
      <c r="S625" s="189">
        <v>45625.593981481485</v>
      </c>
    </row>
    <row r="626" spans="1:19">
      <c r="A626" s="7">
        <v>2011</v>
      </c>
      <c r="B626" s="123" t="s">
        <v>537</v>
      </c>
      <c r="C626" s="123" t="s">
        <v>538</v>
      </c>
      <c r="D626" s="123" t="s">
        <v>551</v>
      </c>
      <c r="E626" s="123" t="s">
        <v>535</v>
      </c>
      <c r="F626" s="7">
        <v>455.52927687499999</v>
      </c>
      <c r="G626" s="123" t="s">
        <v>532</v>
      </c>
      <c r="H626" s="7">
        <v>26.010629775000002</v>
      </c>
      <c r="I626" s="7">
        <v>57.099798180999997</v>
      </c>
      <c r="J626" s="7">
        <v>25.985803430000001</v>
      </c>
      <c r="K626" s="7">
        <v>4.5552899999999998E-4</v>
      </c>
      <c r="L626" s="7">
        <v>4.5552927690000001E-5</v>
      </c>
      <c r="M626" s="7">
        <v>57.045298181</v>
      </c>
      <c r="N626" s="7">
        <v>1E-3</v>
      </c>
      <c r="O626" s="7">
        <v>1E-4</v>
      </c>
      <c r="P626" s="7">
        <v>1</v>
      </c>
      <c r="Q626" s="7">
        <v>28</v>
      </c>
      <c r="R626" s="7">
        <v>265</v>
      </c>
      <c r="S626" s="189">
        <v>45625.593981481485</v>
      </c>
    </row>
    <row r="627" spans="1:19">
      <c r="A627" s="7">
        <v>2011</v>
      </c>
      <c r="B627" s="123" t="s">
        <v>537</v>
      </c>
      <c r="C627" s="123" t="s">
        <v>538</v>
      </c>
      <c r="D627" s="123" t="s">
        <v>551</v>
      </c>
      <c r="E627" s="123" t="s">
        <v>541</v>
      </c>
      <c r="F627" s="7">
        <v>0</v>
      </c>
      <c r="G627" s="123" t="s">
        <v>532</v>
      </c>
      <c r="H627" s="7">
        <v>0</v>
      </c>
      <c r="I627" s="7"/>
      <c r="J627" s="7">
        <v>0</v>
      </c>
      <c r="K627" s="7">
        <v>0</v>
      </c>
      <c r="L627" s="7">
        <v>0</v>
      </c>
      <c r="M627" s="7"/>
      <c r="N627" s="7"/>
      <c r="O627" s="7"/>
      <c r="P627" s="7">
        <v>1</v>
      </c>
      <c r="Q627" s="7">
        <v>28</v>
      </c>
      <c r="R627" s="7">
        <v>265</v>
      </c>
      <c r="S627" s="189">
        <v>45625.593981481485</v>
      </c>
    </row>
    <row r="628" spans="1:19">
      <c r="A628" s="7">
        <v>2011</v>
      </c>
      <c r="B628" s="123" t="s">
        <v>537</v>
      </c>
      <c r="C628" s="123" t="s">
        <v>538</v>
      </c>
      <c r="D628" s="123" t="s">
        <v>552</v>
      </c>
      <c r="E628" s="123" t="s">
        <v>540</v>
      </c>
      <c r="F628" s="7">
        <v>8.8814290610000004</v>
      </c>
      <c r="G628" s="123" t="s">
        <v>532</v>
      </c>
      <c r="H628" s="7">
        <v>0.84620035699999996</v>
      </c>
      <c r="I628" s="7">
        <v>95.277500000000003</v>
      </c>
      <c r="J628" s="7">
        <v>0.840183189</v>
      </c>
      <c r="K628" s="7">
        <v>8.8814290610000007E-5</v>
      </c>
      <c r="L628" s="7">
        <v>1.332214359E-5</v>
      </c>
      <c r="M628" s="7">
        <v>94.6</v>
      </c>
      <c r="N628" s="7">
        <v>0.01</v>
      </c>
      <c r="O628" s="7">
        <v>1.5E-3</v>
      </c>
      <c r="P628" s="7">
        <v>1</v>
      </c>
      <c r="Q628" s="7">
        <v>28</v>
      </c>
      <c r="R628" s="7">
        <v>265</v>
      </c>
      <c r="S628" s="189">
        <v>45625.593981481485</v>
      </c>
    </row>
    <row r="629" spans="1:19">
      <c r="A629" s="7">
        <v>2011</v>
      </c>
      <c r="B629" s="123" t="s">
        <v>537</v>
      </c>
      <c r="C629" s="123" t="s">
        <v>538</v>
      </c>
      <c r="D629" s="123" t="s">
        <v>552</v>
      </c>
      <c r="E629" s="123" t="s">
        <v>531</v>
      </c>
      <c r="F629" s="7">
        <v>4.3057264999999996</v>
      </c>
      <c r="G629" s="123" t="s">
        <v>532</v>
      </c>
      <c r="H629" s="7">
        <v>0.32832456300000001</v>
      </c>
      <c r="I629" s="7">
        <v>76.253</v>
      </c>
      <c r="J629" s="7">
        <v>0.32727827100000001</v>
      </c>
      <c r="K629" s="7">
        <v>1.29171795E-5</v>
      </c>
      <c r="L629" s="7">
        <v>2.5834358999999999E-6</v>
      </c>
      <c r="M629" s="7">
        <v>76.010000000000005</v>
      </c>
      <c r="N629" s="7">
        <v>3.0000000000000001E-3</v>
      </c>
      <c r="O629" s="7">
        <v>5.9999999999999995E-4</v>
      </c>
      <c r="P629" s="7">
        <v>1</v>
      </c>
      <c r="Q629" s="7">
        <v>28</v>
      </c>
      <c r="R629" s="7">
        <v>265</v>
      </c>
      <c r="S629" s="189">
        <v>45625.593981481485</v>
      </c>
    </row>
    <row r="630" spans="1:19">
      <c r="A630" s="7">
        <v>2011</v>
      </c>
      <c r="B630" s="123" t="s">
        <v>537</v>
      </c>
      <c r="C630" s="123" t="s">
        <v>538</v>
      </c>
      <c r="D630" s="123" t="s">
        <v>552</v>
      </c>
      <c r="E630" s="123" t="s">
        <v>533</v>
      </c>
      <c r="F630" s="7">
        <v>44.840628000000002</v>
      </c>
      <c r="G630" s="123" t="s">
        <v>532</v>
      </c>
      <c r="H630" s="7">
        <v>3.2975648359999998</v>
      </c>
      <c r="I630" s="7">
        <v>73.539666667000006</v>
      </c>
      <c r="J630" s="7">
        <v>3.2866685640000002</v>
      </c>
      <c r="K630" s="7">
        <v>1.3452200000000001E-4</v>
      </c>
      <c r="L630" s="7">
        <v>2.69043768E-5</v>
      </c>
      <c r="M630" s="7">
        <v>73.296666666999997</v>
      </c>
      <c r="N630" s="7">
        <v>3.0000000000000001E-3</v>
      </c>
      <c r="O630" s="7">
        <v>5.9999999999999995E-4</v>
      </c>
      <c r="P630" s="7">
        <v>1</v>
      </c>
      <c r="Q630" s="7">
        <v>28</v>
      </c>
      <c r="R630" s="7">
        <v>265</v>
      </c>
      <c r="S630" s="189">
        <v>45625.593981481485</v>
      </c>
    </row>
    <row r="631" spans="1:19">
      <c r="A631" s="7">
        <v>2011</v>
      </c>
      <c r="B631" s="123" t="s">
        <v>537</v>
      </c>
      <c r="C631" s="123" t="s">
        <v>538</v>
      </c>
      <c r="D631" s="123" t="s">
        <v>552</v>
      </c>
      <c r="E631" s="123" t="s">
        <v>160</v>
      </c>
      <c r="F631" s="7">
        <v>4.6892160000000001</v>
      </c>
      <c r="G631" s="123" t="s">
        <v>532</v>
      </c>
      <c r="H631" s="7">
        <v>0.33590260999999999</v>
      </c>
      <c r="I631" s="7">
        <v>71.632999999999996</v>
      </c>
      <c r="J631" s="7">
        <v>0.33476313000000002</v>
      </c>
      <c r="K631" s="7">
        <v>1.4067648E-5</v>
      </c>
      <c r="L631" s="7">
        <v>2.8135296000000001E-6</v>
      </c>
      <c r="M631" s="7">
        <v>71.39</v>
      </c>
      <c r="N631" s="7">
        <v>3.0000000000000001E-3</v>
      </c>
      <c r="O631" s="7">
        <v>5.9999999999999995E-4</v>
      </c>
      <c r="P631" s="7">
        <v>1</v>
      </c>
      <c r="Q631" s="7">
        <v>28</v>
      </c>
      <c r="R631" s="7">
        <v>265</v>
      </c>
      <c r="S631" s="189">
        <v>45625.593981481485</v>
      </c>
    </row>
    <row r="632" spans="1:19">
      <c r="A632" s="7">
        <v>2011</v>
      </c>
      <c r="B632" s="123" t="s">
        <v>537</v>
      </c>
      <c r="C632" s="123" t="s">
        <v>538</v>
      </c>
      <c r="D632" s="123" t="s">
        <v>552</v>
      </c>
      <c r="E632" s="123" t="s">
        <v>163</v>
      </c>
      <c r="F632" s="7">
        <v>106.87817973999999</v>
      </c>
      <c r="G632" s="123" t="s">
        <v>532</v>
      </c>
      <c r="H632" s="7">
        <v>6.8128961280000002</v>
      </c>
      <c r="I632" s="7">
        <v>63.744500000000002</v>
      </c>
      <c r="J632" s="7">
        <v>6.8070712679999996</v>
      </c>
      <c r="K632" s="7">
        <v>1.06878E-4</v>
      </c>
      <c r="L632" s="7">
        <v>1.0687817969999999E-5</v>
      </c>
      <c r="M632" s="7">
        <v>63.69</v>
      </c>
      <c r="N632" s="7">
        <v>1E-3</v>
      </c>
      <c r="O632" s="7">
        <v>1E-4</v>
      </c>
      <c r="P632" s="7">
        <v>1</v>
      </c>
      <c r="Q632" s="7">
        <v>28</v>
      </c>
      <c r="R632" s="7">
        <v>265</v>
      </c>
      <c r="S632" s="189">
        <v>45625.593981481485</v>
      </c>
    </row>
    <row r="633" spans="1:19">
      <c r="A633" s="7">
        <v>2011</v>
      </c>
      <c r="B633" s="123" t="s">
        <v>537</v>
      </c>
      <c r="C633" s="123" t="s">
        <v>538</v>
      </c>
      <c r="D633" s="123" t="s">
        <v>552</v>
      </c>
      <c r="E633" s="123" t="s">
        <v>535</v>
      </c>
      <c r="F633" s="7">
        <v>763.12881661699998</v>
      </c>
      <c r="G633" s="123" t="s">
        <v>532</v>
      </c>
      <c r="H633" s="7">
        <v>43.574501415</v>
      </c>
      <c r="I633" s="7">
        <v>57.099798180999997</v>
      </c>
      <c r="J633" s="7">
        <v>43.532910893999997</v>
      </c>
      <c r="K633" s="7">
        <v>7.6312899999999998E-4</v>
      </c>
      <c r="L633" s="7">
        <v>7.6312881659999996E-5</v>
      </c>
      <c r="M633" s="7">
        <v>57.045298181</v>
      </c>
      <c r="N633" s="7">
        <v>1E-3</v>
      </c>
      <c r="O633" s="7">
        <v>1E-4</v>
      </c>
      <c r="P633" s="7">
        <v>1</v>
      </c>
      <c r="Q633" s="7">
        <v>28</v>
      </c>
      <c r="R633" s="7">
        <v>265</v>
      </c>
      <c r="S633" s="189">
        <v>45625.593981481485</v>
      </c>
    </row>
    <row r="634" spans="1:19">
      <c r="A634" s="7">
        <v>2011</v>
      </c>
      <c r="B634" s="123" t="s">
        <v>537</v>
      </c>
      <c r="C634" s="123" t="s">
        <v>538</v>
      </c>
      <c r="D634" s="123" t="s">
        <v>552</v>
      </c>
      <c r="E634" s="123" t="s">
        <v>541</v>
      </c>
      <c r="F634" s="7">
        <v>0</v>
      </c>
      <c r="G634" s="123" t="s">
        <v>532</v>
      </c>
      <c r="H634" s="7">
        <v>0</v>
      </c>
      <c r="I634" s="7"/>
      <c r="J634" s="7">
        <v>0</v>
      </c>
      <c r="K634" s="7">
        <v>0</v>
      </c>
      <c r="L634" s="7">
        <v>0</v>
      </c>
      <c r="M634" s="7"/>
      <c r="N634" s="7"/>
      <c r="O634" s="7"/>
      <c r="P634" s="7">
        <v>1</v>
      </c>
      <c r="Q634" s="7">
        <v>28</v>
      </c>
      <c r="R634" s="7">
        <v>265</v>
      </c>
      <c r="S634" s="189">
        <v>45625.593981481485</v>
      </c>
    </row>
    <row r="635" spans="1:19">
      <c r="A635" s="7">
        <v>2011</v>
      </c>
      <c r="B635" s="123" t="s">
        <v>537</v>
      </c>
      <c r="C635" s="123" t="s">
        <v>538</v>
      </c>
      <c r="D635" s="123" t="s">
        <v>567</v>
      </c>
      <c r="E635" s="123" t="s">
        <v>540</v>
      </c>
      <c r="F635" s="7">
        <v>2.4750286589999999</v>
      </c>
      <c r="G635" s="123" t="s">
        <v>532</v>
      </c>
      <c r="H635" s="7">
        <v>0.23581454299999999</v>
      </c>
      <c r="I635" s="7">
        <v>95.277500000000003</v>
      </c>
      <c r="J635" s="7">
        <v>0.234137711</v>
      </c>
      <c r="K635" s="7">
        <v>2.4750286590000001E-5</v>
      </c>
      <c r="L635" s="7">
        <v>3.7125429880000001E-6</v>
      </c>
      <c r="M635" s="7">
        <v>94.6</v>
      </c>
      <c r="N635" s="7">
        <v>0.01</v>
      </c>
      <c r="O635" s="7">
        <v>1.5E-3</v>
      </c>
      <c r="P635" s="7">
        <v>1</v>
      </c>
      <c r="Q635" s="7">
        <v>28</v>
      </c>
      <c r="R635" s="7">
        <v>265</v>
      </c>
      <c r="S635" s="189">
        <v>45625.593981481485</v>
      </c>
    </row>
    <row r="636" spans="1:19">
      <c r="A636" s="7">
        <v>2011</v>
      </c>
      <c r="B636" s="123" t="s">
        <v>537</v>
      </c>
      <c r="C636" s="123" t="s">
        <v>538</v>
      </c>
      <c r="D636" s="123" t="s">
        <v>567</v>
      </c>
      <c r="E636" s="123" t="s">
        <v>531</v>
      </c>
      <c r="F636" s="7">
        <v>3.3689157129999998</v>
      </c>
      <c r="G636" s="123" t="s">
        <v>532</v>
      </c>
      <c r="H636" s="7">
        <v>0.25688992999999999</v>
      </c>
      <c r="I636" s="7">
        <v>76.253</v>
      </c>
      <c r="J636" s="7">
        <v>0.25607128299999998</v>
      </c>
      <c r="K636" s="7">
        <v>1.010674714E-5</v>
      </c>
      <c r="L636" s="7">
        <v>2.0213494280000002E-6</v>
      </c>
      <c r="M636" s="7">
        <v>76.010000000000005</v>
      </c>
      <c r="N636" s="7">
        <v>3.0000000000000001E-3</v>
      </c>
      <c r="O636" s="7">
        <v>5.9999999999999995E-4</v>
      </c>
      <c r="P636" s="7">
        <v>1</v>
      </c>
      <c r="Q636" s="7">
        <v>28</v>
      </c>
      <c r="R636" s="7">
        <v>265</v>
      </c>
      <c r="S636" s="189">
        <v>45625.593981481485</v>
      </c>
    </row>
    <row r="637" spans="1:19">
      <c r="A637" s="7">
        <v>2011</v>
      </c>
      <c r="B637" s="123" t="s">
        <v>537</v>
      </c>
      <c r="C637" s="123" t="s">
        <v>538</v>
      </c>
      <c r="D637" s="123" t="s">
        <v>567</v>
      </c>
      <c r="E637" s="123" t="s">
        <v>533</v>
      </c>
      <c r="F637" s="7">
        <v>10.299528</v>
      </c>
      <c r="G637" s="123" t="s">
        <v>532</v>
      </c>
      <c r="H637" s="7">
        <v>0.75742385599999995</v>
      </c>
      <c r="I637" s="7">
        <v>73.539666667000006</v>
      </c>
      <c r="J637" s="7">
        <v>0.75492107100000005</v>
      </c>
      <c r="K637" s="7">
        <v>3.0898583999999999E-5</v>
      </c>
      <c r="L637" s="7">
        <v>6.1797168000000003E-6</v>
      </c>
      <c r="M637" s="7">
        <v>73.296666666999997</v>
      </c>
      <c r="N637" s="7">
        <v>3.0000000000000001E-3</v>
      </c>
      <c r="O637" s="7">
        <v>5.9999999999999995E-4</v>
      </c>
      <c r="P637" s="7">
        <v>1</v>
      </c>
      <c r="Q637" s="7">
        <v>28</v>
      </c>
      <c r="R637" s="7">
        <v>265</v>
      </c>
      <c r="S637" s="189">
        <v>45625.593981481485</v>
      </c>
    </row>
    <row r="638" spans="1:19">
      <c r="A638" s="7">
        <v>2011</v>
      </c>
      <c r="B638" s="123" t="s">
        <v>537</v>
      </c>
      <c r="C638" s="123" t="s">
        <v>538</v>
      </c>
      <c r="D638" s="123" t="s">
        <v>567</v>
      </c>
      <c r="E638" s="123" t="s">
        <v>160</v>
      </c>
      <c r="F638" s="7">
        <v>1.214172</v>
      </c>
      <c r="G638" s="123" t="s">
        <v>532</v>
      </c>
      <c r="H638" s="7">
        <v>8.6974783E-2</v>
      </c>
      <c r="I638" s="7">
        <v>71.632999999999996</v>
      </c>
      <c r="J638" s="7">
        <v>8.6679739000000006E-2</v>
      </c>
      <c r="K638" s="7">
        <v>3.6425159999999999E-6</v>
      </c>
      <c r="L638" s="7">
        <v>7.2850319999999995E-7</v>
      </c>
      <c r="M638" s="7">
        <v>71.39</v>
      </c>
      <c r="N638" s="7">
        <v>3.0000000000000001E-3</v>
      </c>
      <c r="O638" s="7">
        <v>5.9999999999999995E-4</v>
      </c>
      <c r="P638" s="7">
        <v>1</v>
      </c>
      <c r="Q638" s="7">
        <v>28</v>
      </c>
      <c r="R638" s="7">
        <v>265</v>
      </c>
      <c r="S638" s="189">
        <v>45625.593981481485</v>
      </c>
    </row>
    <row r="639" spans="1:19">
      <c r="A639" s="7">
        <v>2011</v>
      </c>
      <c r="B639" s="123" t="s">
        <v>537</v>
      </c>
      <c r="C639" s="123" t="s">
        <v>538</v>
      </c>
      <c r="D639" s="123" t="s">
        <v>567</v>
      </c>
      <c r="E639" s="123" t="s">
        <v>163</v>
      </c>
      <c r="F639" s="7">
        <v>5.3606610530000003</v>
      </c>
      <c r="G639" s="123" t="s">
        <v>532</v>
      </c>
      <c r="H639" s="7">
        <v>0.341712658</v>
      </c>
      <c r="I639" s="7">
        <v>63.744500000000002</v>
      </c>
      <c r="J639" s="7">
        <v>0.34142050200000001</v>
      </c>
      <c r="K639" s="7">
        <v>5.3606610530000003E-6</v>
      </c>
      <c r="L639" s="7">
        <v>5.3606610530000003E-7</v>
      </c>
      <c r="M639" s="7">
        <v>63.69</v>
      </c>
      <c r="N639" s="7">
        <v>1E-3</v>
      </c>
      <c r="O639" s="7">
        <v>1E-4</v>
      </c>
      <c r="P639" s="7">
        <v>1</v>
      </c>
      <c r="Q639" s="7">
        <v>28</v>
      </c>
      <c r="R639" s="7">
        <v>265</v>
      </c>
      <c r="S639" s="189">
        <v>45625.593981481485</v>
      </c>
    </row>
    <row r="640" spans="1:19">
      <c r="A640" s="7">
        <v>2011</v>
      </c>
      <c r="B640" s="123" t="s">
        <v>537</v>
      </c>
      <c r="C640" s="123" t="s">
        <v>538</v>
      </c>
      <c r="D640" s="123" t="s">
        <v>567</v>
      </c>
      <c r="E640" s="123" t="s">
        <v>535</v>
      </c>
      <c r="F640" s="7">
        <v>85.692653637999996</v>
      </c>
      <c r="G640" s="123" t="s">
        <v>532</v>
      </c>
      <c r="H640" s="7">
        <v>4.8930332280000002</v>
      </c>
      <c r="I640" s="7">
        <v>57.099798180999997</v>
      </c>
      <c r="J640" s="7">
        <v>4.8883629790000001</v>
      </c>
      <c r="K640" s="7">
        <v>8.5692653640000001E-5</v>
      </c>
      <c r="L640" s="7">
        <v>8.5692653640000004E-6</v>
      </c>
      <c r="M640" s="7">
        <v>57.045298181</v>
      </c>
      <c r="N640" s="7">
        <v>1E-3</v>
      </c>
      <c r="O640" s="7">
        <v>1E-4</v>
      </c>
      <c r="P640" s="7">
        <v>1</v>
      </c>
      <c r="Q640" s="7">
        <v>28</v>
      </c>
      <c r="R640" s="7">
        <v>265</v>
      </c>
      <c r="S640" s="189">
        <v>45625.593981481485</v>
      </c>
    </row>
    <row r="641" spans="1:19">
      <c r="A641" s="7">
        <v>2011</v>
      </c>
      <c r="B641" s="123" t="s">
        <v>537</v>
      </c>
      <c r="C641" s="123" t="s">
        <v>538</v>
      </c>
      <c r="D641" s="123" t="s">
        <v>567</v>
      </c>
      <c r="E641" s="123" t="s">
        <v>541</v>
      </c>
      <c r="F641" s="7">
        <v>0</v>
      </c>
      <c r="G641" s="123" t="s">
        <v>532</v>
      </c>
      <c r="H641" s="7">
        <v>0</v>
      </c>
      <c r="I641" s="7"/>
      <c r="J641" s="7">
        <v>0</v>
      </c>
      <c r="K641" s="7">
        <v>0</v>
      </c>
      <c r="L641" s="7">
        <v>0</v>
      </c>
      <c r="M641" s="7"/>
      <c r="N641" s="7"/>
      <c r="O641" s="7"/>
      <c r="P641" s="7">
        <v>1</v>
      </c>
      <c r="Q641" s="7">
        <v>28</v>
      </c>
      <c r="R641" s="7">
        <v>265</v>
      </c>
      <c r="S641" s="189">
        <v>45625.593981481485</v>
      </c>
    </row>
    <row r="642" spans="1:19">
      <c r="A642" s="7">
        <v>2011</v>
      </c>
      <c r="B642" s="123" t="s">
        <v>537</v>
      </c>
      <c r="C642" s="123" t="s">
        <v>538</v>
      </c>
      <c r="D642" s="123" t="s">
        <v>568</v>
      </c>
      <c r="E642" s="123" t="s">
        <v>540</v>
      </c>
      <c r="F642" s="7">
        <v>20.313344973</v>
      </c>
      <c r="G642" s="123" t="s">
        <v>532</v>
      </c>
      <c r="H642" s="7">
        <v>1.935404726</v>
      </c>
      <c r="I642" s="7">
        <v>95.277500000000003</v>
      </c>
      <c r="J642" s="7">
        <v>1.921642434</v>
      </c>
      <c r="K642" s="7">
        <v>2.0313300000000001E-4</v>
      </c>
      <c r="L642" s="7">
        <v>3.047001746E-5</v>
      </c>
      <c r="M642" s="7">
        <v>94.6</v>
      </c>
      <c r="N642" s="7">
        <v>0.01</v>
      </c>
      <c r="O642" s="7">
        <v>1.5E-3</v>
      </c>
      <c r="P642" s="7">
        <v>1</v>
      </c>
      <c r="Q642" s="7">
        <v>28</v>
      </c>
      <c r="R642" s="7">
        <v>265</v>
      </c>
      <c r="S642" s="189">
        <v>45625.593981481485</v>
      </c>
    </row>
    <row r="643" spans="1:19">
      <c r="A643" s="7">
        <v>2011</v>
      </c>
      <c r="B643" s="123" t="s">
        <v>537</v>
      </c>
      <c r="C643" s="123" t="s">
        <v>538</v>
      </c>
      <c r="D643" s="123" t="s">
        <v>568</v>
      </c>
      <c r="E643" s="123" t="s">
        <v>569</v>
      </c>
      <c r="F643" s="7">
        <v>0</v>
      </c>
      <c r="G643" s="123" t="s">
        <v>532</v>
      </c>
      <c r="H643" s="7">
        <v>0</v>
      </c>
      <c r="I643" s="7"/>
      <c r="J643" s="7">
        <v>0</v>
      </c>
      <c r="K643" s="7">
        <v>0</v>
      </c>
      <c r="L643" s="7">
        <v>0</v>
      </c>
      <c r="M643" s="7"/>
      <c r="N643" s="7"/>
      <c r="O643" s="7"/>
      <c r="P643" s="7">
        <v>1</v>
      </c>
      <c r="Q643" s="7">
        <v>28</v>
      </c>
      <c r="R643" s="7">
        <v>265</v>
      </c>
      <c r="S643" s="189">
        <v>45625.593981481485</v>
      </c>
    </row>
    <row r="644" spans="1:19">
      <c r="A644" s="7">
        <v>2011</v>
      </c>
      <c r="B644" s="123" t="s">
        <v>537</v>
      </c>
      <c r="C644" s="123" t="s">
        <v>538</v>
      </c>
      <c r="D644" s="123" t="s">
        <v>568</v>
      </c>
      <c r="E644" s="123" t="s">
        <v>531</v>
      </c>
      <c r="F644" s="7">
        <v>112.129044913</v>
      </c>
      <c r="G644" s="123" t="s">
        <v>532</v>
      </c>
      <c r="H644" s="7">
        <v>8.5501760620000002</v>
      </c>
      <c r="I644" s="7">
        <v>76.253</v>
      </c>
      <c r="J644" s="7">
        <v>8.5229287039999999</v>
      </c>
      <c r="K644" s="7">
        <v>3.36387E-4</v>
      </c>
      <c r="L644" s="7">
        <v>6.7277426949999999E-5</v>
      </c>
      <c r="M644" s="7">
        <v>76.010000000000005</v>
      </c>
      <c r="N644" s="7">
        <v>3.0000000000000001E-3</v>
      </c>
      <c r="O644" s="7">
        <v>5.9999999999999995E-4</v>
      </c>
      <c r="P644" s="7">
        <v>1</v>
      </c>
      <c r="Q644" s="7">
        <v>28</v>
      </c>
      <c r="R644" s="7">
        <v>265</v>
      </c>
      <c r="S644" s="189">
        <v>45625.593981481485</v>
      </c>
    </row>
    <row r="645" spans="1:19">
      <c r="A645" s="7">
        <v>2011</v>
      </c>
      <c r="B645" s="123" t="s">
        <v>537</v>
      </c>
      <c r="C645" s="123" t="s">
        <v>538</v>
      </c>
      <c r="D645" s="123" t="s">
        <v>568</v>
      </c>
      <c r="E645" s="123" t="s">
        <v>533</v>
      </c>
      <c r="F645" s="7">
        <v>410.13892800000002</v>
      </c>
      <c r="G645" s="123" t="s">
        <v>532</v>
      </c>
      <c r="H645" s="7">
        <v>30.161480052000002</v>
      </c>
      <c r="I645" s="7">
        <v>73.539666667000006</v>
      </c>
      <c r="J645" s="7">
        <v>30.061816293</v>
      </c>
      <c r="K645" s="7">
        <v>1.2304169999999999E-3</v>
      </c>
      <c r="L645" s="7">
        <v>2.4608300000000002E-4</v>
      </c>
      <c r="M645" s="7">
        <v>73.296666666999997</v>
      </c>
      <c r="N645" s="7">
        <v>3.0000000000000001E-3</v>
      </c>
      <c r="O645" s="7">
        <v>5.9999999999999995E-4</v>
      </c>
      <c r="P645" s="7">
        <v>1</v>
      </c>
      <c r="Q645" s="7">
        <v>28</v>
      </c>
      <c r="R645" s="7">
        <v>265</v>
      </c>
      <c r="S645" s="189">
        <v>45625.593981481485</v>
      </c>
    </row>
    <row r="646" spans="1:19">
      <c r="A646" s="7">
        <v>2011</v>
      </c>
      <c r="B646" s="123" t="s">
        <v>537</v>
      </c>
      <c r="C646" s="123" t="s">
        <v>538</v>
      </c>
      <c r="D646" s="123" t="s">
        <v>568</v>
      </c>
      <c r="E646" s="123" t="s">
        <v>160</v>
      </c>
      <c r="F646" s="7">
        <v>15.7005</v>
      </c>
      <c r="G646" s="123" t="s">
        <v>532</v>
      </c>
      <c r="H646" s="7">
        <v>1.1246739160000001</v>
      </c>
      <c r="I646" s="7">
        <v>71.632999999999996</v>
      </c>
      <c r="J646" s="7">
        <v>1.1208586949999999</v>
      </c>
      <c r="K646" s="7">
        <v>4.7101500000000003E-5</v>
      </c>
      <c r="L646" s="7">
        <v>9.4203000000000003E-6</v>
      </c>
      <c r="M646" s="7">
        <v>71.39</v>
      </c>
      <c r="N646" s="7">
        <v>3.0000000000000001E-3</v>
      </c>
      <c r="O646" s="7">
        <v>5.9999999999999995E-4</v>
      </c>
      <c r="P646" s="7">
        <v>1</v>
      </c>
      <c r="Q646" s="7">
        <v>28</v>
      </c>
      <c r="R646" s="7">
        <v>265</v>
      </c>
      <c r="S646" s="189">
        <v>45625.593981481485</v>
      </c>
    </row>
    <row r="647" spans="1:19">
      <c r="A647" s="7">
        <v>2011</v>
      </c>
      <c r="B647" s="123" t="s">
        <v>537</v>
      </c>
      <c r="C647" s="123" t="s">
        <v>538</v>
      </c>
      <c r="D647" s="123" t="s">
        <v>568</v>
      </c>
      <c r="E647" s="123" t="s">
        <v>163</v>
      </c>
      <c r="F647" s="7">
        <v>55.951899738999998</v>
      </c>
      <c r="G647" s="123" t="s">
        <v>532</v>
      </c>
      <c r="H647" s="7">
        <v>3.566625873</v>
      </c>
      <c r="I647" s="7">
        <v>63.744500000000002</v>
      </c>
      <c r="J647" s="7">
        <v>3.5635764939999999</v>
      </c>
      <c r="K647" s="7">
        <v>5.595189974E-5</v>
      </c>
      <c r="L647" s="7">
        <v>5.5951899739999997E-6</v>
      </c>
      <c r="M647" s="7">
        <v>63.69</v>
      </c>
      <c r="N647" s="7">
        <v>1E-3</v>
      </c>
      <c r="O647" s="7">
        <v>1E-4</v>
      </c>
      <c r="P647" s="7">
        <v>1</v>
      </c>
      <c r="Q647" s="7">
        <v>28</v>
      </c>
      <c r="R647" s="7">
        <v>265</v>
      </c>
      <c r="S647" s="189">
        <v>45625.593981481485</v>
      </c>
    </row>
    <row r="648" spans="1:19">
      <c r="A648" s="7">
        <v>2011</v>
      </c>
      <c r="B648" s="123" t="s">
        <v>537</v>
      </c>
      <c r="C648" s="123" t="s">
        <v>538</v>
      </c>
      <c r="D648" s="123" t="s">
        <v>568</v>
      </c>
      <c r="E648" s="123" t="s">
        <v>535</v>
      </c>
      <c r="F648" s="7">
        <v>1234.475252834</v>
      </c>
      <c r="G648" s="123" t="s">
        <v>532</v>
      </c>
      <c r="H648" s="7">
        <v>70.488287795999995</v>
      </c>
      <c r="I648" s="7">
        <v>57.099798180999997</v>
      </c>
      <c r="J648" s="7">
        <v>70.421008895</v>
      </c>
      <c r="K648" s="7">
        <v>1.2344750000000001E-3</v>
      </c>
      <c r="L648" s="7">
        <v>1.2344799999999999E-4</v>
      </c>
      <c r="M648" s="7">
        <v>57.045298181</v>
      </c>
      <c r="N648" s="7">
        <v>1E-3</v>
      </c>
      <c r="O648" s="7">
        <v>1E-4</v>
      </c>
      <c r="P648" s="7">
        <v>1</v>
      </c>
      <c r="Q648" s="7">
        <v>28</v>
      </c>
      <c r="R648" s="7">
        <v>265</v>
      </c>
      <c r="S648" s="189">
        <v>45625.593981481485</v>
      </c>
    </row>
    <row r="649" spans="1:19">
      <c r="A649" s="7">
        <v>2011</v>
      </c>
      <c r="B649" s="123" t="s">
        <v>537</v>
      </c>
      <c r="C649" s="123" t="s">
        <v>538</v>
      </c>
      <c r="D649" s="123" t="s">
        <v>568</v>
      </c>
      <c r="E649" s="123" t="s">
        <v>541</v>
      </c>
      <c r="F649" s="7">
        <v>0</v>
      </c>
      <c r="G649" s="123" t="s">
        <v>532</v>
      </c>
      <c r="H649" s="7">
        <v>0</v>
      </c>
      <c r="I649" s="7"/>
      <c r="J649" s="7">
        <v>0</v>
      </c>
      <c r="K649" s="7">
        <v>0</v>
      </c>
      <c r="L649" s="7">
        <v>0</v>
      </c>
      <c r="M649" s="7"/>
      <c r="N649" s="7"/>
      <c r="O649" s="7"/>
      <c r="P649" s="7">
        <v>1</v>
      </c>
      <c r="Q649" s="7">
        <v>28</v>
      </c>
      <c r="R649" s="7">
        <v>265</v>
      </c>
      <c r="S649" s="189">
        <v>45625.593981481485</v>
      </c>
    </row>
    <row r="650" spans="1:19">
      <c r="A650" s="7">
        <v>2011</v>
      </c>
      <c r="B650" s="123" t="s">
        <v>537</v>
      </c>
      <c r="C650" s="123" t="s">
        <v>538</v>
      </c>
      <c r="D650" s="123" t="s">
        <v>566</v>
      </c>
      <c r="E650" s="123" t="s">
        <v>540</v>
      </c>
      <c r="F650" s="7">
        <v>0.41502004999999997</v>
      </c>
      <c r="G650" s="123" t="s">
        <v>532</v>
      </c>
      <c r="H650" s="7">
        <v>3.9542072999999997E-2</v>
      </c>
      <c r="I650" s="7">
        <v>95.277500000000003</v>
      </c>
      <c r="J650" s="7">
        <v>3.9260897000000003E-2</v>
      </c>
      <c r="K650" s="7">
        <v>4.1502005000000002E-6</v>
      </c>
      <c r="L650" s="7">
        <v>6.2253007500000001E-7</v>
      </c>
      <c r="M650" s="7">
        <v>94.6</v>
      </c>
      <c r="N650" s="7">
        <v>0.01</v>
      </c>
      <c r="O650" s="7">
        <v>1.5E-3</v>
      </c>
      <c r="P650" s="7">
        <v>1</v>
      </c>
      <c r="Q650" s="7">
        <v>28</v>
      </c>
      <c r="R650" s="7">
        <v>265</v>
      </c>
      <c r="S650" s="189">
        <v>45625.593981481485</v>
      </c>
    </row>
    <row r="651" spans="1:19">
      <c r="A651" s="7">
        <v>2011</v>
      </c>
      <c r="B651" s="123" t="s">
        <v>537</v>
      </c>
      <c r="C651" s="123" t="s">
        <v>538</v>
      </c>
      <c r="D651" s="123" t="s">
        <v>566</v>
      </c>
      <c r="E651" s="123" t="s">
        <v>531</v>
      </c>
      <c r="F651" s="7">
        <v>0</v>
      </c>
      <c r="G651" s="123" t="s">
        <v>532</v>
      </c>
      <c r="H651" s="7">
        <v>0</v>
      </c>
      <c r="I651" s="7"/>
      <c r="J651" s="7">
        <v>0</v>
      </c>
      <c r="K651" s="7">
        <v>0</v>
      </c>
      <c r="L651" s="7">
        <v>0</v>
      </c>
      <c r="M651" s="7"/>
      <c r="N651" s="7"/>
      <c r="O651" s="7"/>
      <c r="P651" s="7">
        <v>1</v>
      </c>
      <c r="Q651" s="7">
        <v>28</v>
      </c>
      <c r="R651" s="7">
        <v>265</v>
      </c>
      <c r="S651" s="189">
        <v>45625.593981481485</v>
      </c>
    </row>
    <row r="652" spans="1:19">
      <c r="A652" s="7">
        <v>2011</v>
      </c>
      <c r="B652" s="123" t="s">
        <v>537</v>
      </c>
      <c r="C652" s="123" t="s">
        <v>538</v>
      </c>
      <c r="D652" s="123" t="s">
        <v>566</v>
      </c>
      <c r="E652" s="123" t="s">
        <v>533</v>
      </c>
      <c r="F652" s="7">
        <v>876.902044499</v>
      </c>
      <c r="G652" s="123" t="s">
        <v>532</v>
      </c>
      <c r="H652" s="7">
        <v>64.487084052</v>
      </c>
      <c r="I652" s="7">
        <v>73.539666667000006</v>
      </c>
      <c r="J652" s="7">
        <v>64.273996854999993</v>
      </c>
      <c r="K652" s="7">
        <v>2.630706E-3</v>
      </c>
      <c r="L652" s="7">
        <v>5.2614100000000004E-4</v>
      </c>
      <c r="M652" s="7">
        <v>73.296666666999997</v>
      </c>
      <c r="N652" s="7">
        <v>3.0000000000000001E-3</v>
      </c>
      <c r="O652" s="7">
        <v>5.9999999999999995E-4</v>
      </c>
      <c r="P652" s="7">
        <v>1</v>
      </c>
      <c r="Q652" s="7">
        <v>28</v>
      </c>
      <c r="R652" s="7">
        <v>265</v>
      </c>
      <c r="S652" s="189">
        <v>45625.593981481485</v>
      </c>
    </row>
    <row r="653" spans="1:19">
      <c r="A653" s="7">
        <v>2011</v>
      </c>
      <c r="B653" s="123" t="s">
        <v>537</v>
      </c>
      <c r="C653" s="123" t="s">
        <v>538</v>
      </c>
      <c r="D653" s="123" t="s">
        <v>566</v>
      </c>
      <c r="E653" s="123" t="s">
        <v>160</v>
      </c>
      <c r="F653" s="7">
        <v>18.478618742999998</v>
      </c>
      <c r="G653" s="123" t="s">
        <v>532</v>
      </c>
      <c r="H653" s="7">
        <v>1.3236788960000001</v>
      </c>
      <c r="I653" s="7">
        <v>71.632999999999996</v>
      </c>
      <c r="J653" s="7">
        <v>1.3191885919999999</v>
      </c>
      <c r="K653" s="7">
        <v>5.5435856230000001E-5</v>
      </c>
      <c r="L653" s="7">
        <v>1.1087171249999999E-5</v>
      </c>
      <c r="M653" s="7">
        <v>71.39</v>
      </c>
      <c r="N653" s="7">
        <v>3.0000000000000001E-3</v>
      </c>
      <c r="O653" s="7">
        <v>5.9999999999999995E-4</v>
      </c>
      <c r="P653" s="7">
        <v>1</v>
      </c>
      <c r="Q653" s="7">
        <v>28</v>
      </c>
      <c r="R653" s="7">
        <v>265</v>
      </c>
      <c r="S653" s="189">
        <v>45625.593981481485</v>
      </c>
    </row>
    <row r="654" spans="1:19">
      <c r="A654" s="7">
        <v>2011</v>
      </c>
      <c r="B654" s="123" t="s">
        <v>537</v>
      </c>
      <c r="C654" s="123" t="s">
        <v>538</v>
      </c>
      <c r="D654" s="123" t="s">
        <v>566</v>
      </c>
      <c r="E654" s="123" t="s">
        <v>163</v>
      </c>
      <c r="F654" s="7">
        <v>9.6518067009999999</v>
      </c>
      <c r="G654" s="123" t="s">
        <v>532</v>
      </c>
      <c r="H654" s="7">
        <v>0.61524959199999996</v>
      </c>
      <c r="I654" s="7">
        <v>63.744500000000002</v>
      </c>
      <c r="J654" s="7">
        <v>0.61472356900000003</v>
      </c>
      <c r="K654" s="7">
        <v>9.6518067009999993E-6</v>
      </c>
      <c r="L654" s="7">
        <v>9.6518067009999993E-7</v>
      </c>
      <c r="M654" s="7">
        <v>63.69</v>
      </c>
      <c r="N654" s="7">
        <v>1E-3</v>
      </c>
      <c r="O654" s="7">
        <v>1E-4</v>
      </c>
      <c r="P654" s="7">
        <v>1</v>
      </c>
      <c r="Q654" s="7">
        <v>28</v>
      </c>
      <c r="R654" s="7">
        <v>265</v>
      </c>
      <c r="S654" s="189">
        <v>45625.593981481485</v>
      </c>
    </row>
    <row r="655" spans="1:19">
      <c r="A655" s="7">
        <v>2011</v>
      </c>
      <c r="B655" s="123" t="s">
        <v>537</v>
      </c>
      <c r="C655" s="123" t="s">
        <v>538</v>
      </c>
      <c r="D655" s="123" t="s">
        <v>566</v>
      </c>
      <c r="E655" s="123" t="s">
        <v>535</v>
      </c>
      <c r="F655" s="7">
        <v>107.788660494</v>
      </c>
      <c r="G655" s="123" t="s">
        <v>532</v>
      </c>
      <c r="H655" s="7">
        <v>6.1547107600000004</v>
      </c>
      <c r="I655" s="7">
        <v>57.099798180999997</v>
      </c>
      <c r="J655" s="7">
        <v>6.1488362780000001</v>
      </c>
      <c r="K655" s="7">
        <v>1.0778899999999999E-4</v>
      </c>
      <c r="L655" s="7">
        <v>1.0778866050000001E-5</v>
      </c>
      <c r="M655" s="7">
        <v>57.045298181</v>
      </c>
      <c r="N655" s="7">
        <v>1E-3</v>
      </c>
      <c r="O655" s="7">
        <v>1E-4</v>
      </c>
      <c r="P655" s="7">
        <v>1</v>
      </c>
      <c r="Q655" s="7">
        <v>28</v>
      </c>
      <c r="R655" s="7">
        <v>265</v>
      </c>
      <c r="S655" s="189">
        <v>45625.593981481485</v>
      </c>
    </row>
    <row r="656" spans="1:19">
      <c r="A656" s="7">
        <v>2011</v>
      </c>
      <c r="B656" s="123" t="s">
        <v>537</v>
      </c>
      <c r="C656" s="123" t="s">
        <v>538</v>
      </c>
      <c r="D656" s="123" t="s">
        <v>566</v>
      </c>
      <c r="E656" s="123" t="s">
        <v>541</v>
      </c>
      <c r="F656" s="7">
        <v>0</v>
      </c>
      <c r="G656" s="123" t="s">
        <v>532</v>
      </c>
      <c r="H656" s="7">
        <v>0</v>
      </c>
      <c r="I656" s="7"/>
      <c r="J656" s="7">
        <v>0</v>
      </c>
      <c r="K656" s="7">
        <v>0</v>
      </c>
      <c r="L656" s="7">
        <v>0</v>
      </c>
      <c r="M656" s="7"/>
      <c r="N656" s="7"/>
      <c r="O656" s="7"/>
      <c r="P656" s="7">
        <v>1</v>
      </c>
      <c r="Q656" s="7">
        <v>28</v>
      </c>
      <c r="R656" s="7">
        <v>265</v>
      </c>
      <c r="S656" s="189">
        <v>45625.593981481485</v>
      </c>
    </row>
    <row r="657" spans="1:19">
      <c r="A657" s="7">
        <v>2011</v>
      </c>
      <c r="B657" s="123" t="s">
        <v>537</v>
      </c>
      <c r="C657" s="123" t="s">
        <v>553</v>
      </c>
      <c r="D657" s="123" t="s">
        <v>554</v>
      </c>
      <c r="E657" s="123" t="s">
        <v>25</v>
      </c>
      <c r="F657" s="7">
        <v>822.82346889600001</v>
      </c>
      <c r="G657" s="123" t="s">
        <v>532</v>
      </c>
      <c r="H657" s="7">
        <v>3.8353591979999999</v>
      </c>
      <c r="I657" s="7">
        <v>4.6612175550000003</v>
      </c>
      <c r="J657" s="7">
        <v>3.338623879</v>
      </c>
      <c r="K657" s="7">
        <v>1.524301E-3</v>
      </c>
      <c r="L657" s="7">
        <v>1.713415E-3</v>
      </c>
      <c r="M657" s="7">
        <v>4.0575214549999998</v>
      </c>
      <c r="N657" s="7">
        <v>1.852525E-3</v>
      </c>
      <c r="O657" s="7">
        <v>2.0823600000000001E-3</v>
      </c>
      <c r="P657" s="7">
        <v>1</v>
      </c>
      <c r="Q657" s="7">
        <v>28</v>
      </c>
      <c r="R657" s="7">
        <v>265</v>
      </c>
      <c r="S657" s="189">
        <v>45625.593981481485</v>
      </c>
    </row>
    <row r="658" spans="1:19">
      <c r="A658" s="7">
        <v>2011</v>
      </c>
      <c r="B658" s="123" t="s">
        <v>537</v>
      </c>
      <c r="C658" s="123" t="s">
        <v>553</v>
      </c>
      <c r="D658" s="123" t="s">
        <v>554</v>
      </c>
      <c r="E658" s="123" t="s">
        <v>23</v>
      </c>
      <c r="F658" s="7">
        <v>0</v>
      </c>
      <c r="G658" s="123" t="s">
        <v>532</v>
      </c>
      <c r="H658" s="7">
        <v>0</v>
      </c>
      <c r="I658" s="7"/>
      <c r="J658" s="7">
        <v>0</v>
      </c>
      <c r="K658" s="7">
        <v>0</v>
      </c>
      <c r="L658" s="7">
        <v>0</v>
      </c>
      <c r="M658" s="7"/>
      <c r="N658" s="7"/>
      <c r="O658" s="7"/>
      <c r="P658" s="7"/>
      <c r="Q658" s="7">
        <v>28</v>
      </c>
      <c r="R658" s="7">
        <v>265</v>
      </c>
      <c r="S658" s="189">
        <v>45625.593981481485</v>
      </c>
    </row>
    <row r="659" spans="1:19">
      <c r="A659" s="7">
        <v>2011</v>
      </c>
      <c r="B659" s="123" t="s">
        <v>537</v>
      </c>
      <c r="C659" s="123" t="s">
        <v>553</v>
      </c>
      <c r="D659" s="123" t="s">
        <v>554</v>
      </c>
      <c r="E659" s="123" t="s">
        <v>533</v>
      </c>
      <c r="F659" s="7">
        <v>25648.119047904001</v>
      </c>
      <c r="G659" s="123" t="s">
        <v>532</v>
      </c>
      <c r="H659" s="7">
        <v>1896.3124805959999</v>
      </c>
      <c r="I659" s="7">
        <v>73.935732950000002</v>
      </c>
      <c r="J659" s="7">
        <v>1880.007126211</v>
      </c>
      <c r="K659" s="7">
        <v>4.8675000000000003E-2</v>
      </c>
      <c r="L659" s="7">
        <v>5.6386619999999998E-2</v>
      </c>
      <c r="M659" s="7">
        <v>73.3</v>
      </c>
      <c r="N659" s="7">
        <v>1.8978000000000001E-3</v>
      </c>
      <c r="O659" s="7">
        <v>2.1984700000000001E-3</v>
      </c>
      <c r="P659" s="7">
        <v>1</v>
      </c>
      <c r="Q659" s="7">
        <v>28</v>
      </c>
      <c r="R659" s="7">
        <v>265</v>
      </c>
      <c r="S659" s="189">
        <v>45625.593981481485</v>
      </c>
    </row>
    <row r="660" spans="1:19">
      <c r="A660" s="7">
        <v>2011</v>
      </c>
      <c r="B660" s="123" t="s">
        <v>537</v>
      </c>
      <c r="C660" s="123" t="s">
        <v>553</v>
      </c>
      <c r="D660" s="123" t="s">
        <v>555</v>
      </c>
      <c r="E660" s="123" t="s">
        <v>25</v>
      </c>
      <c r="F660" s="7">
        <v>441.84099144800001</v>
      </c>
      <c r="G660" s="123" t="s">
        <v>532</v>
      </c>
      <c r="H660" s="7">
        <v>2.0595169860000002</v>
      </c>
      <c r="I660" s="7">
        <v>4.6612175550000003</v>
      </c>
      <c r="J660" s="7">
        <v>1.792779302</v>
      </c>
      <c r="K660" s="7">
        <v>8.1852100000000001E-4</v>
      </c>
      <c r="L660" s="7">
        <v>9.2007199999999997E-4</v>
      </c>
      <c r="M660" s="7">
        <v>4.0575214549999998</v>
      </c>
      <c r="N660" s="7">
        <v>1.852525E-3</v>
      </c>
      <c r="O660" s="7">
        <v>2.0823600000000001E-3</v>
      </c>
      <c r="P660" s="7">
        <v>1</v>
      </c>
      <c r="Q660" s="7">
        <v>28</v>
      </c>
      <c r="R660" s="7">
        <v>265</v>
      </c>
      <c r="S660" s="189">
        <v>45625.593981481485</v>
      </c>
    </row>
    <row r="661" spans="1:19">
      <c r="A661" s="7">
        <v>2011</v>
      </c>
      <c r="B661" s="123" t="s">
        <v>537</v>
      </c>
      <c r="C661" s="123" t="s">
        <v>553</v>
      </c>
      <c r="D661" s="123" t="s">
        <v>555</v>
      </c>
      <c r="E661" s="123" t="s">
        <v>23</v>
      </c>
      <c r="F661" s="7">
        <v>0</v>
      </c>
      <c r="G661" s="123" t="s">
        <v>532</v>
      </c>
      <c r="H661" s="7">
        <v>0</v>
      </c>
      <c r="I661" s="7"/>
      <c r="J661" s="7">
        <v>0</v>
      </c>
      <c r="K661" s="7">
        <v>0</v>
      </c>
      <c r="L661" s="7">
        <v>0</v>
      </c>
      <c r="M661" s="7"/>
      <c r="N661" s="7"/>
      <c r="O661" s="7"/>
      <c r="P661" s="7"/>
      <c r="Q661" s="7">
        <v>28</v>
      </c>
      <c r="R661" s="7">
        <v>265</v>
      </c>
      <c r="S661" s="189">
        <v>45625.593981481485</v>
      </c>
    </row>
    <row r="662" spans="1:19">
      <c r="A662" s="7">
        <v>2011</v>
      </c>
      <c r="B662" s="123" t="s">
        <v>537</v>
      </c>
      <c r="C662" s="123" t="s">
        <v>553</v>
      </c>
      <c r="D662" s="123" t="s">
        <v>555</v>
      </c>
      <c r="E662" s="123" t="s">
        <v>533</v>
      </c>
      <c r="F662" s="7">
        <v>13772.56577782</v>
      </c>
      <c r="G662" s="123" t="s">
        <v>532</v>
      </c>
      <c r="H662" s="7">
        <v>1018.284745385</v>
      </c>
      <c r="I662" s="7">
        <v>73.935732950000002</v>
      </c>
      <c r="J662" s="7">
        <v>1009.529071514</v>
      </c>
      <c r="K662" s="7">
        <v>2.6137575E-2</v>
      </c>
      <c r="L662" s="7">
        <v>3.0278573E-2</v>
      </c>
      <c r="M662" s="7">
        <v>73.3</v>
      </c>
      <c r="N662" s="7">
        <v>1.8978000000000001E-3</v>
      </c>
      <c r="O662" s="7">
        <v>2.1984700000000001E-3</v>
      </c>
      <c r="P662" s="7">
        <v>1</v>
      </c>
      <c r="Q662" s="7">
        <v>28</v>
      </c>
      <c r="R662" s="7">
        <v>265</v>
      </c>
      <c r="S662" s="189">
        <v>45625.593981481485</v>
      </c>
    </row>
    <row r="663" spans="1:19">
      <c r="A663" s="7">
        <v>2011</v>
      </c>
      <c r="B663" s="123" t="s">
        <v>537</v>
      </c>
      <c r="C663" s="123" t="s">
        <v>553</v>
      </c>
      <c r="D663" s="123" t="s">
        <v>555</v>
      </c>
      <c r="E663" s="123" t="s">
        <v>159</v>
      </c>
      <c r="F663" s="7">
        <v>0</v>
      </c>
      <c r="G663" s="123" t="s">
        <v>532</v>
      </c>
      <c r="H663" s="7">
        <v>0</v>
      </c>
      <c r="I663" s="7"/>
      <c r="J663" s="7">
        <v>0</v>
      </c>
      <c r="K663" s="7">
        <v>0</v>
      </c>
      <c r="L663" s="7">
        <v>0</v>
      </c>
      <c r="M663" s="7"/>
      <c r="N663" s="7"/>
      <c r="O663" s="7"/>
      <c r="P663" s="7">
        <v>1</v>
      </c>
      <c r="Q663" s="7">
        <v>28</v>
      </c>
      <c r="R663" s="7">
        <v>265</v>
      </c>
      <c r="S663" s="189">
        <v>45625.593981481485</v>
      </c>
    </row>
    <row r="664" spans="1:19">
      <c r="A664" s="7">
        <v>2011</v>
      </c>
      <c r="B664" s="123" t="s">
        <v>537</v>
      </c>
      <c r="C664" s="123" t="s">
        <v>553</v>
      </c>
      <c r="D664" s="123" t="s">
        <v>560</v>
      </c>
      <c r="E664" s="123" t="s">
        <v>25</v>
      </c>
      <c r="F664" s="7">
        <v>1059.1015337660001</v>
      </c>
      <c r="G664" s="123" t="s">
        <v>532</v>
      </c>
      <c r="H664" s="7">
        <v>4.9367026620000001</v>
      </c>
      <c r="I664" s="7">
        <v>4.6612175550000003</v>
      </c>
      <c r="J664" s="7">
        <v>4.2973271960000003</v>
      </c>
      <c r="K664" s="7">
        <v>1.962012E-3</v>
      </c>
      <c r="L664" s="7">
        <v>2.2054309999999999E-3</v>
      </c>
      <c r="M664" s="7">
        <v>4.0575214549999998</v>
      </c>
      <c r="N664" s="7">
        <v>1.852525E-3</v>
      </c>
      <c r="O664" s="7">
        <v>2.0823600000000001E-3</v>
      </c>
      <c r="P664" s="7">
        <v>1</v>
      </c>
      <c r="Q664" s="7">
        <v>28</v>
      </c>
      <c r="R664" s="7">
        <v>265</v>
      </c>
      <c r="S664" s="189">
        <v>45625.593981481485</v>
      </c>
    </row>
    <row r="665" spans="1:19">
      <c r="A665" s="7">
        <v>2011</v>
      </c>
      <c r="B665" s="123" t="s">
        <v>537</v>
      </c>
      <c r="C665" s="123" t="s">
        <v>553</v>
      </c>
      <c r="D665" s="123" t="s">
        <v>560</v>
      </c>
      <c r="E665" s="123" t="s">
        <v>23</v>
      </c>
      <c r="F665" s="7">
        <v>1054.101762599</v>
      </c>
      <c r="G665" s="123" t="s">
        <v>532</v>
      </c>
      <c r="H665" s="7">
        <v>0.68918193400000005</v>
      </c>
      <c r="I665" s="7">
        <v>0.65380967800000001</v>
      </c>
      <c r="J665" s="7">
        <v>0</v>
      </c>
      <c r="K665" s="7">
        <v>9.9598029999999997E-3</v>
      </c>
      <c r="L665" s="7">
        <v>1.5483300000000001E-3</v>
      </c>
      <c r="M665" s="7">
        <v>0</v>
      </c>
      <c r="N665" s="7">
        <v>9.448616E-3</v>
      </c>
      <c r="O665" s="7">
        <v>1.468862E-3</v>
      </c>
      <c r="P665" s="7"/>
      <c r="Q665" s="7">
        <v>28</v>
      </c>
      <c r="R665" s="7">
        <v>265</v>
      </c>
      <c r="S665" s="189">
        <v>45625.593981481485</v>
      </c>
    </row>
    <row r="666" spans="1:19">
      <c r="A666" s="7">
        <v>2011</v>
      </c>
      <c r="B666" s="123" t="s">
        <v>537</v>
      </c>
      <c r="C666" s="123" t="s">
        <v>553</v>
      </c>
      <c r="D666" s="123" t="s">
        <v>560</v>
      </c>
      <c r="E666" s="123" t="s">
        <v>533</v>
      </c>
      <c r="F666" s="7">
        <v>32857.632576691001</v>
      </c>
      <c r="G666" s="123" t="s">
        <v>532</v>
      </c>
      <c r="H666" s="7">
        <v>2429.3531475589998</v>
      </c>
      <c r="I666" s="7">
        <v>73.935732950000002</v>
      </c>
      <c r="J666" s="7">
        <v>2408.4644678710001</v>
      </c>
      <c r="K666" s="7">
        <v>6.2357215000000001E-2</v>
      </c>
      <c r="L666" s="7">
        <v>7.2236518999999999E-2</v>
      </c>
      <c r="M666" s="7">
        <v>73.3</v>
      </c>
      <c r="N666" s="7">
        <v>1.8978000000000001E-3</v>
      </c>
      <c r="O666" s="7">
        <v>2.1984700000000001E-3</v>
      </c>
      <c r="P666" s="7">
        <v>1</v>
      </c>
      <c r="Q666" s="7">
        <v>28</v>
      </c>
      <c r="R666" s="7">
        <v>265</v>
      </c>
      <c r="S666" s="189">
        <v>45625.593981481485</v>
      </c>
    </row>
    <row r="667" spans="1:19">
      <c r="A667" s="7">
        <v>2011</v>
      </c>
      <c r="B667" s="123" t="s">
        <v>537</v>
      </c>
      <c r="C667" s="123" t="s">
        <v>553</v>
      </c>
      <c r="D667" s="123" t="s">
        <v>560</v>
      </c>
      <c r="E667" s="123" t="s">
        <v>159</v>
      </c>
      <c r="F667" s="7">
        <v>50706.239208753002</v>
      </c>
      <c r="G667" s="123" t="s">
        <v>532</v>
      </c>
      <c r="H667" s="7">
        <v>3583.744817586</v>
      </c>
      <c r="I667" s="7">
        <v>70.676604565999995</v>
      </c>
      <c r="J667" s="7">
        <v>3547.4084950440001</v>
      </c>
      <c r="K667" s="7">
        <v>0.55551408000000002</v>
      </c>
      <c r="L667" s="7">
        <v>7.8422371000000005E-2</v>
      </c>
      <c r="M667" s="7">
        <v>69.959999999999994</v>
      </c>
      <c r="N667" s="7">
        <v>1.0955537E-2</v>
      </c>
      <c r="O667" s="7">
        <v>1.546602E-3</v>
      </c>
      <c r="P667" s="7">
        <v>1</v>
      </c>
      <c r="Q667" s="7">
        <v>28</v>
      </c>
      <c r="R667" s="7">
        <v>265</v>
      </c>
      <c r="S667" s="189">
        <v>45625.593981481485</v>
      </c>
    </row>
    <row r="668" spans="1:19">
      <c r="A668" s="7">
        <v>2011</v>
      </c>
      <c r="B668" s="123" t="s">
        <v>537</v>
      </c>
      <c r="C668" s="123" t="s">
        <v>553</v>
      </c>
      <c r="D668" s="123" t="s">
        <v>560</v>
      </c>
      <c r="E668" s="123" t="s">
        <v>163</v>
      </c>
      <c r="F668" s="7">
        <v>23.022467363000001</v>
      </c>
      <c r="G668" s="123" t="s">
        <v>532</v>
      </c>
      <c r="H668" s="7">
        <v>1.4993694639999999</v>
      </c>
      <c r="I668" s="7">
        <v>65.126358556</v>
      </c>
      <c r="J668" s="7">
        <v>1.466531171</v>
      </c>
      <c r="K668" s="7">
        <v>2.98914E-4</v>
      </c>
      <c r="L668" s="7">
        <v>9.2334736409999997E-5</v>
      </c>
      <c r="M668" s="7">
        <v>63.7</v>
      </c>
      <c r="N668" s="7">
        <v>1.2983572000000001E-2</v>
      </c>
      <c r="O668" s="7">
        <v>4.0106359999999997E-3</v>
      </c>
      <c r="P668" s="7">
        <v>1</v>
      </c>
      <c r="Q668" s="7">
        <v>28</v>
      </c>
      <c r="R668" s="7">
        <v>265</v>
      </c>
      <c r="S668" s="189">
        <v>45625.593981481485</v>
      </c>
    </row>
    <row r="669" spans="1:19">
      <c r="A669" s="7">
        <v>2011</v>
      </c>
      <c r="B669" s="123" t="s">
        <v>537</v>
      </c>
      <c r="C669" s="123" t="s">
        <v>553</v>
      </c>
      <c r="D669" s="123" t="s">
        <v>559</v>
      </c>
      <c r="E669" s="123" t="s">
        <v>25</v>
      </c>
      <c r="F669" s="7">
        <v>158.39946881500001</v>
      </c>
      <c r="G669" s="123" t="s">
        <v>532</v>
      </c>
      <c r="H669" s="7">
        <v>0.73833438500000004</v>
      </c>
      <c r="I669" s="7">
        <v>4.6612175550000003</v>
      </c>
      <c r="J669" s="7">
        <v>0.64270924299999999</v>
      </c>
      <c r="K669" s="7">
        <v>2.9343899999999999E-4</v>
      </c>
      <c r="L669" s="7">
        <v>3.29845E-4</v>
      </c>
      <c r="M669" s="7">
        <v>4.0575214549999998</v>
      </c>
      <c r="N669" s="7">
        <v>1.852525E-3</v>
      </c>
      <c r="O669" s="7">
        <v>2.0823600000000001E-3</v>
      </c>
      <c r="P669" s="7">
        <v>1</v>
      </c>
      <c r="Q669" s="7">
        <v>28</v>
      </c>
      <c r="R669" s="7">
        <v>265</v>
      </c>
      <c r="S669" s="189">
        <v>45625.593981481485</v>
      </c>
    </row>
    <row r="670" spans="1:19">
      <c r="A670" s="7">
        <v>2011</v>
      </c>
      <c r="B670" s="123" t="s">
        <v>537</v>
      </c>
      <c r="C670" s="123" t="s">
        <v>553</v>
      </c>
      <c r="D670" s="123" t="s">
        <v>559</v>
      </c>
      <c r="E670" s="123" t="s">
        <v>23</v>
      </c>
      <c r="F670" s="7">
        <v>27.346669055</v>
      </c>
      <c r="G670" s="123" t="s">
        <v>532</v>
      </c>
      <c r="H670" s="7">
        <v>1.7879517000000001E-2</v>
      </c>
      <c r="I670" s="7">
        <v>0.65380967800000001</v>
      </c>
      <c r="J670" s="7">
        <v>0</v>
      </c>
      <c r="K670" s="7">
        <v>2.5838800000000002E-4</v>
      </c>
      <c r="L670" s="7">
        <v>4.0168483E-5</v>
      </c>
      <c r="M670" s="7">
        <v>0</v>
      </c>
      <c r="N670" s="7">
        <v>9.448616E-3</v>
      </c>
      <c r="O670" s="7">
        <v>1.468862E-3</v>
      </c>
      <c r="P670" s="7"/>
      <c r="Q670" s="7">
        <v>28</v>
      </c>
      <c r="R670" s="7">
        <v>265</v>
      </c>
      <c r="S670" s="189">
        <v>45625.593981481485</v>
      </c>
    </row>
    <row r="671" spans="1:19">
      <c r="A671" s="7">
        <v>2011</v>
      </c>
      <c r="B671" s="123" t="s">
        <v>537</v>
      </c>
      <c r="C671" s="123" t="s">
        <v>553</v>
      </c>
      <c r="D671" s="123" t="s">
        <v>559</v>
      </c>
      <c r="E671" s="123" t="s">
        <v>533</v>
      </c>
      <c r="F671" s="7">
        <v>4937.4484161740002</v>
      </c>
      <c r="G671" s="123" t="s">
        <v>532</v>
      </c>
      <c r="H671" s="7">
        <v>365.05386755299998</v>
      </c>
      <c r="I671" s="7">
        <v>73.935732950000002</v>
      </c>
      <c r="J671" s="7">
        <v>361.91496890600001</v>
      </c>
      <c r="K671" s="7">
        <v>9.3702899999999999E-3</v>
      </c>
      <c r="L671" s="7">
        <v>1.0854832E-2</v>
      </c>
      <c r="M671" s="7">
        <v>73.3</v>
      </c>
      <c r="N671" s="7">
        <v>1.8978000000000001E-3</v>
      </c>
      <c r="O671" s="7">
        <v>2.1984700000000001E-3</v>
      </c>
      <c r="P671" s="7">
        <v>1</v>
      </c>
      <c r="Q671" s="7">
        <v>28</v>
      </c>
      <c r="R671" s="7">
        <v>265</v>
      </c>
      <c r="S671" s="189">
        <v>45625.593981481485</v>
      </c>
    </row>
    <row r="672" spans="1:19">
      <c r="A672" s="7">
        <v>2011</v>
      </c>
      <c r="B672" s="123" t="s">
        <v>537</v>
      </c>
      <c r="C672" s="123" t="s">
        <v>553</v>
      </c>
      <c r="D672" s="123" t="s">
        <v>559</v>
      </c>
      <c r="E672" s="123" t="s">
        <v>159</v>
      </c>
      <c r="F672" s="7">
        <v>1315.4771122530001</v>
      </c>
      <c r="G672" s="123" t="s">
        <v>532</v>
      </c>
      <c r="H672" s="7">
        <v>92.973455677999993</v>
      </c>
      <c r="I672" s="7">
        <v>70.676604565999995</v>
      </c>
      <c r="J672" s="7">
        <v>92.030778772999994</v>
      </c>
      <c r="K672" s="7">
        <v>1.4411758E-2</v>
      </c>
      <c r="L672" s="7">
        <v>2.0345200000000002E-3</v>
      </c>
      <c r="M672" s="7">
        <v>69.959999999999994</v>
      </c>
      <c r="N672" s="7">
        <v>1.0955537E-2</v>
      </c>
      <c r="O672" s="7">
        <v>1.546602E-3</v>
      </c>
      <c r="P672" s="7">
        <v>1</v>
      </c>
      <c r="Q672" s="7">
        <v>28</v>
      </c>
      <c r="R672" s="7">
        <v>265</v>
      </c>
      <c r="S672" s="189">
        <v>45625.593981481485</v>
      </c>
    </row>
    <row r="673" spans="1:19">
      <c r="A673" s="7">
        <v>2011</v>
      </c>
      <c r="B673" s="123" t="s">
        <v>537</v>
      </c>
      <c r="C673" s="123" t="s">
        <v>553</v>
      </c>
      <c r="D673" s="123" t="s">
        <v>188</v>
      </c>
      <c r="E673" s="123" t="s">
        <v>25</v>
      </c>
      <c r="F673" s="7">
        <v>17.186141102000001</v>
      </c>
      <c r="G673" s="123" t="s">
        <v>532</v>
      </c>
      <c r="H673" s="7">
        <v>0.13225079300000001</v>
      </c>
      <c r="I673" s="7">
        <v>7.6951999999999998</v>
      </c>
      <c r="J673" s="7">
        <v>0</v>
      </c>
      <c r="K673" s="7">
        <v>7.1322485569999999E-5</v>
      </c>
      <c r="L673" s="7">
        <v>4.9152400000000002E-4</v>
      </c>
      <c r="M673" s="7">
        <v>0</v>
      </c>
      <c r="N673" s="7">
        <v>4.15E-3</v>
      </c>
      <c r="O673" s="7">
        <v>2.86E-2</v>
      </c>
      <c r="P673" s="7"/>
      <c r="Q673" s="7">
        <v>28</v>
      </c>
      <c r="R673" s="7">
        <v>265</v>
      </c>
      <c r="S673" s="189">
        <v>45625.593981481485</v>
      </c>
    </row>
    <row r="674" spans="1:19">
      <c r="A674" s="7">
        <v>2011</v>
      </c>
      <c r="B674" s="123" t="s">
        <v>537</v>
      </c>
      <c r="C674" s="123" t="s">
        <v>553</v>
      </c>
      <c r="D674" s="123" t="s">
        <v>188</v>
      </c>
      <c r="E674" s="123" t="s">
        <v>533</v>
      </c>
      <c r="F674" s="7">
        <v>1664.603835053</v>
      </c>
      <c r="G674" s="123" t="s">
        <v>532</v>
      </c>
      <c r="H674" s="7">
        <v>134.82492054100001</v>
      </c>
      <c r="I674" s="7">
        <v>80.995199999999997</v>
      </c>
      <c r="J674" s="7">
        <v>122.015461109</v>
      </c>
      <c r="K674" s="7">
        <v>6.9081059999999998E-3</v>
      </c>
      <c r="L674" s="7">
        <v>4.7607669999999998E-2</v>
      </c>
      <c r="M674" s="7">
        <v>73.3</v>
      </c>
      <c r="N674" s="7">
        <v>4.15E-3</v>
      </c>
      <c r="O674" s="7">
        <v>2.86E-2</v>
      </c>
      <c r="P674" s="7">
        <v>1</v>
      </c>
      <c r="Q674" s="7">
        <v>28</v>
      </c>
      <c r="R674" s="7">
        <v>265</v>
      </c>
      <c r="S674" s="189">
        <v>45625.593981481485</v>
      </c>
    </row>
    <row r="675" spans="1:19">
      <c r="A675" s="7">
        <v>2011</v>
      </c>
      <c r="B675" s="123" t="s">
        <v>537</v>
      </c>
      <c r="C675" s="123" t="s">
        <v>553</v>
      </c>
      <c r="D675" s="123" t="s">
        <v>571</v>
      </c>
      <c r="E675" s="123" t="s">
        <v>572</v>
      </c>
      <c r="F675" s="7">
        <v>307.615298994</v>
      </c>
      <c r="G675" s="123" t="s">
        <v>532</v>
      </c>
      <c r="H675" s="7">
        <v>22.111339501</v>
      </c>
      <c r="I675" s="7">
        <v>71.879843342000001</v>
      </c>
      <c r="J675" s="7">
        <v>21.918038576000001</v>
      </c>
      <c r="K675" s="7">
        <v>6.0963E-4</v>
      </c>
      <c r="L675" s="7">
        <v>6.6502399999999995E-4</v>
      </c>
      <c r="M675" s="7">
        <v>71.251458061999998</v>
      </c>
      <c r="N675" s="7">
        <v>1.9817950000000002E-3</v>
      </c>
      <c r="O675" s="7">
        <v>2.1618679999999999E-3</v>
      </c>
      <c r="P675" s="7">
        <v>1</v>
      </c>
      <c r="Q675" s="7">
        <v>28</v>
      </c>
      <c r="R675" s="7">
        <v>265</v>
      </c>
      <c r="S675" s="189">
        <v>45625.593981481485</v>
      </c>
    </row>
    <row r="676" spans="1:19">
      <c r="A676" s="7">
        <v>2011</v>
      </c>
      <c r="B676" s="123" t="s">
        <v>537</v>
      </c>
      <c r="C676" s="123" t="s">
        <v>553</v>
      </c>
      <c r="D676" s="123" t="s">
        <v>573</v>
      </c>
      <c r="E676" s="123" t="s">
        <v>572</v>
      </c>
      <c r="F676" s="7">
        <v>28975.143373406001</v>
      </c>
      <c r="G676" s="123" t="s">
        <v>532</v>
      </c>
      <c r="H676" s="7">
        <v>2083.8798051059998</v>
      </c>
      <c r="I676" s="7">
        <v>71.919568377999994</v>
      </c>
      <c r="J676" s="7">
        <v>2068.5354854269999</v>
      </c>
      <c r="K676" s="7">
        <v>1.5715857E-2</v>
      </c>
      <c r="L676" s="7">
        <v>5.6242550000000002E-2</v>
      </c>
      <c r="M676" s="7">
        <v>71.39</v>
      </c>
      <c r="N676" s="7">
        <v>5.4239100000000003E-4</v>
      </c>
      <c r="O676" s="7">
        <v>1.9410619999999999E-3</v>
      </c>
      <c r="P676" s="7">
        <v>1</v>
      </c>
      <c r="Q676" s="7">
        <v>28</v>
      </c>
      <c r="R676" s="7">
        <v>265</v>
      </c>
      <c r="S676" s="189">
        <v>45625.593981481485</v>
      </c>
    </row>
    <row r="677" spans="1:19">
      <c r="A677" s="7">
        <v>2011</v>
      </c>
      <c r="B677" s="123" t="s">
        <v>537</v>
      </c>
      <c r="C677" s="123" t="s">
        <v>553</v>
      </c>
      <c r="D677" s="123" t="s">
        <v>558</v>
      </c>
      <c r="E677" s="123" t="s">
        <v>25</v>
      </c>
      <c r="F677" s="7">
        <v>285.33181010300001</v>
      </c>
      <c r="G677" s="123" t="s">
        <v>532</v>
      </c>
      <c r="H677" s="7">
        <v>1.329993642</v>
      </c>
      <c r="I677" s="7">
        <v>4.6612175550000003</v>
      </c>
      <c r="J677" s="7">
        <v>1.157739941</v>
      </c>
      <c r="K677" s="7">
        <v>5.2858400000000002E-4</v>
      </c>
      <c r="L677" s="7">
        <v>5.94164E-4</v>
      </c>
      <c r="M677" s="7">
        <v>4.0575214549999998</v>
      </c>
      <c r="N677" s="7">
        <v>1.852525E-3</v>
      </c>
      <c r="O677" s="7">
        <v>2.0823600000000001E-3</v>
      </c>
      <c r="P677" s="7">
        <v>1</v>
      </c>
      <c r="Q677" s="7">
        <v>28</v>
      </c>
      <c r="R677" s="7">
        <v>265</v>
      </c>
      <c r="S677" s="189">
        <v>45625.593981481485</v>
      </c>
    </row>
    <row r="678" spans="1:19">
      <c r="A678" s="7">
        <v>2011</v>
      </c>
      <c r="B678" s="123" t="s">
        <v>537</v>
      </c>
      <c r="C678" s="123" t="s">
        <v>553</v>
      </c>
      <c r="D678" s="123" t="s">
        <v>558</v>
      </c>
      <c r="E678" s="123" t="s">
        <v>23</v>
      </c>
      <c r="F678" s="7">
        <v>9.2257717790000004</v>
      </c>
      <c r="G678" s="123" t="s">
        <v>532</v>
      </c>
      <c r="H678" s="7">
        <v>6.0318990000000003E-3</v>
      </c>
      <c r="I678" s="7">
        <v>0.65380967800000001</v>
      </c>
      <c r="J678" s="7">
        <v>0</v>
      </c>
      <c r="K678" s="7">
        <v>8.7170774840000003E-5</v>
      </c>
      <c r="L678" s="7">
        <v>1.3551385590000001E-5</v>
      </c>
      <c r="M678" s="7">
        <v>0</v>
      </c>
      <c r="N678" s="7">
        <v>9.448616E-3</v>
      </c>
      <c r="O678" s="7">
        <v>1.468862E-3</v>
      </c>
      <c r="P678" s="7"/>
      <c r="Q678" s="7">
        <v>28</v>
      </c>
      <c r="R678" s="7">
        <v>265</v>
      </c>
      <c r="S678" s="189">
        <v>45625.593981481485</v>
      </c>
    </row>
    <row r="679" spans="1:19">
      <c r="A679" s="7">
        <v>2011</v>
      </c>
      <c r="B679" s="123" t="s">
        <v>537</v>
      </c>
      <c r="C679" s="123" t="s">
        <v>553</v>
      </c>
      <c r="D679" s="123" t="s">
        <v>558</v>
      </c>
      <c r="E679" s="123" t="s">
        <v>533</v>
      </c>
      <c r="F679" s="7">
        <v>8894.039256692</v>
      </c>
      <c r="G679" s="123" t="s">
        <v>532</v>
      </c>
      <c r="H679" s="7">
        <v>657.58731133000003</v>
      </c>
      <c r="I679" s="7">
        <v>73.935732950000002</v>
      </c>
      <c r="J679" s="7">
        <v>651.93307751600003</v>
      </c>
      <c r="K679" s="7">
        <v>1.6879108E-2</v>
      </c>
      <c r="L679" s="7">
        <v>1.9553278E-2</v>
      </c>
      <c r="M679" s="7">
        <v>73.3</v>
      </c>
      <c r="N679" s="7">
        <v>1.8978000000000001E-3</v>
      </c>
      <c r="O679" s="7">
        <v>2.1984700000000001E-3</v>
      </c>
      <c r="P679" s="7">
        <v>1</v>
      </c>
      <c r="Q679" s="7">
        <v>28</v>
      </c>
      <c r="R679" s="7">
        <v>265</v>
      </c>
      <c r="S679" s="189">
        <v>45625.593981481485</v>
      </c>
    </row>
    <row r="680" spans="1:19">
      <c r="A680" s="7">
        <v>2011</v>
      </c>
      <c r="B680" s="123" t="s">
        <v>537</v>
      </c>
      <c r="C680" s="123" t="s">
        <v>553</v>
      </c>
      <c r="D680" s="123" t="s">
        <v>558</v>
      </c>
      <c r="E680" s="123" t="s">
        <v>159</v>
      </c>
      <c r="F680" s="7">
        <v>443.79414521199999</v>
      </c>
      <c r="G680" s="123" t="s">
        <v>532</v>
      </c>
      <c r="H680" s="7">
        <v>31.365863310000002</v>
      </c>
      <c r="I680" s="7">
        <v>70.676604565999995</v>
      </c>
      <c r="J680" s="7">
        <v>31.047838399</v>
      </c>
      <c r="K680" s="7">
        <v>4.8620030000000002E-3</v>
      </c>
      <c r="L680" s="7">
        <v>6.86373E-4</v>
      </c>
      <c r="M680" s="7">
        <v>69.959999999999994</v>
      </c>
      <c r="N680" s="7">
        <v>1.0955537E-2</v>
      </c>
      <c r="O680" s="7">
        <v>1.546602E-3</v>
      </c>
      <c r="P680" s="7">
        <v>1</v>
      </c>
      <c r="Q680" s="7">
        <v>28</v>
      </c>
      <c r="R680" s="7">
        <v>265</v>
      </c>
      <c r="S680" s="189">
        <v>45625.593981481485</v>
      </c>
    </row>
    <row r="681" spans="1:19">
      <c r="A681" s="7">
        <v>2011</v>
      </c>
      <c r="B681" s="123" t="s">
        <v>537</v>
      </c>
      <c r="C681" s="123" t="s">
        <v>553</v>
      </c>
      <c r="D681" s="123" t="s">
        <v>191</v>
      </c>
      <c r="E681" s="123" t="s">
        <v>533</v>
      </c>
      <c r="F681" s="7">
        <v>2345.4430706150001</v>
      </c>
      <c r="G681" s="123" t="s">
        <v>532</v>
      </c>
      <c r="H681" s="7">
        <v>173.62376874500001</v>
      </c>
      <c r="I681" s="7">
        <v>74.025999999999996</v>
      </c>
      <c r="J681" s="7">
        <v>171.92097707600001</v>
      </c>
      <c r="K681" s="7">
        <v>1.6418101000000001E-2</v>
      </c>
      <c r="L681" s="7">
        <v>4.690886E-3</v>
      </c>
      <c r="M681" s="7">
        <v>73.3</v>
      </c>
      <c r="N681" s="7">
        <v>7.0000000000000001E-3</v>
      </c>
      <c r="O681" s="7">
        <v>2E-3</v>
      </c>
      <c r="P681" s="7">
        <v>1</v>
      </c>
      <c r="Q681" s="7">
        <v>28</v>
      </c>
      <c r="R681" s="7">
        <v>265</v>
      </c>
      <c r="S681" s="189">
        <v>45625.593981481485</v>
      </c>
    </row>
    <row r="682" spans="1:19">
      <c r="A682" s="7">
        <v>2011</v>
      </c>
      <c r="B682" s="123" t="s">
        <v>537</v>
      </c>
      <c r="C682" s="123" t="s">
        <v>553</v>
      </c>
      <c r="D682" s="123" t="s">
        <v>561</v>
      </c>
      <c r="E682" s="123" t="s">
        <v>25</v>
      </c>
      <c r="F682" s="7">
        <v>92.483039528000006</v>
      </c>
      <c r="G682" s="123" t="s">
        <v>532</v>
      </c>
      <c r="H682" s="7">
        <v>0.431083567</v>
      </c>
      <c r="I682" s="7">
        <v>4.6612175550000003</v>
      </c>
      <c r="J682" s="7">
        <v>0.37525191699999999</v>
      </c>
      <c r="K682" s="7">
        <v>1.7132700000000001E-4</v>
      </c>
      <c r="L682" s="7">
        <v>1.92583E-4</v>
      </c>
      <c r="M682" s="7">
        <v>4.0575214549999998</v>
      </c>
      <c r="N682" s="7">
        <v>1.852525E-3</v>
      </c>
      <c r="O682" s="7">
        <v>2.0823600000000001E-3</v>
      </c>
      <c r="P682" s="7">
        <v>1</v>
      </c>
      <c r="Q682" s="7">
        <v>28</v>
      </c>
      <c r="R682" s="7">
        <v>265</v>
      </c>
      <c r="S682" s="189">
        <v>45625.593981481485</v>
      </c>
    </row>
    <row r="683" spans="1:19">
      <c r="A683" s="7">
        <v>2011</v>
      </c>
      <c r="B683" s="123" t="s">
        <v>537</v>
      </c>
      <c r="C683" s="123" t="s">
        <v>553</v>
      </c>
      <c r="D683" s="123" t="s">
        <v>561</v>
      </c>
      <c r="E683" s="123" t="s">
        <v>23</v>
      </c>
      <c r="F683" s="7">
        <v>126.578588314</v>
      </c>
      <c r="G683" s="123" t="s">
        <v>532</v>
      </c>
      <c r="H683" s="7">
        <v>8.2758306000000004E-2</v>
      </c>
      <c r="I683" s="7">
        <v>0.65380967800000001</v>
      </c>
      <c r="J683" s="7">
        <v>0</v>
      </c>
      <c r="K683" s="7">
        <v>1.1959920000000001E-3</v>
      </c>
      <c r="L683" s="7">
        <v>1.8592599999999999E-4</v>
      </c>
      <c r="M683" s="7">
        <v>0</v>
      </c>
      <c r="N683" s="7">
        <v>9.448616E-3</v>
      </c>
      <c r="O683" s="7">
        <v>1.468862E-3</v>
      </c>
      <c r="P683" s="7"/>
      <c r="Q683" s="7">
        <v>28</v>
      </c>
      <c r="R683" s="7">
        <v>265</v>
      </c>
      <c r="S683" s="189">
        <v>45625.593981481485</v>
      </c>
    </row>
    <row r="684" spans="1:19">
      <c r="A684" s="7">
        <v>2011</v>
      </c>
      <c r="B684" s="123" t="s">
        <v>537</v>
      </c>
      <c r="C684" s="123" t="s">
        <v>553</v>
      </c>
      <c r="D684" s="123" t="s">
        <v>561</v>
      </c>
      <c r="E684" s="123" t="s">
        <v>533</v>
      </c>
      <c r="F684" s="7">
        <v>2882.7763152070002</v>
      </c>
      <c r="G684" s="123" t="s">
        <v>532</v>
      </c>
      <c r="H684" s="7">
        <v>213.14017979600001</v>
      </c>
      <c r="I684" s="7">
        <v>73.935732950000002</v>
      </c>
      <c r="J684" s="7">
        <v>211.307503905</v>
      </c>
      <c r="K684" s="7">
        <v>5.4709329999999999E-3</v>
      </c>
      <c r="L684" s="7">
        <v>6.3376969999999998E-3</v>
      </c>
      <c r="M684" s="7">
        <v>73.3</v>
      </c>
      <c r="N684" s="7">
        <v>1.8978000000000001E-3</v>
      </c>
      <c r="O684" s="7">
        <v>2.1984700000000001E-3</v>
      </c>
      <c r="P684" s="7">
        <v>1</v>
      </c>
      <c r="Q684" s="7">
        <v>28</v>
      </c>
      <c r="R684" s="7">
        <v>265</v>
      </c>
      <c r="S684" s="189">
        <v>45625.593981481485</v>
      </c>
    </row>
    <row r="685" spans="1:19">
      <c r="A685" s="7">
        <v>2011</v>
      </c>
      <c r="B685" s="123" t="s">
        <v>537</v>
      </c>
      <c r="C685" s="123" t="s">
        <v>553</v>
      </c>
      <c r="D685" s="123" t="s">
        <v>561</v>
      </c>
      <c r="E685" s="123" t="s">
        <v>159</v>
      </c>
      <c r="F685" s="7">
        <v>6088.9037524650003</v>
      </c>
      <c r="G685" s="123" t="s">
        <v>532</v>
      </c>
      <c r="H685" s="7">
        <v>430.34304275300002</v>
      </c>
      <c r="I685" s="7">
        <v>70.676604565999995</v>
      </c>
      <c r="J685" s="7">
        <v>425.97970652200001</v>
      </c>
      <c r="K685" s="7">
        <v>6.6707210000000003E-2</v>
      </c>
      <c r="L685" s="7">
        <v>9.4171110000000006E-3</v>
      </c>
      <c r="M685" s="7">
        <v>69.959999999999994</v>
      </c>
      <c r="N685" s="7">
        <v>1.0955537E-2</v>
      </c>
      <c r="O685" s="7">
        <v>1.546602E-3</v>
      </c>
      <c r="P685" s="7">
        <v>1</v>
      </c>
      <c r="Q685" s="7">
        <v>28</v>
      </c>
      <c r="R685" s="7">
        <v>265</v>
      </c>
      <c r="S685" s="189">
        <v>45625.593981481485</v>
      </c>
    </row>
    <row r="686" spans="1:19">
      <c r="A686" s="7">
        <v>2011</v>
      </c>
      <c r="B686" s="123" t="s">
        <v>537</v>
      </c>
      <c r="C686" s="123" t="s">
        <v>553</v>
      </c>
      <c r="D686" s="123" t="s">
        <v>561</v>
      </c>
      <c r="E686" s="123" t="s">
        <v>535</v>
      </c>
      <c r="F686" s="7">
        <v>152.06383514300001</v>
      </c>
      <c r="G686" s="123" t="s">
        <v>532</v>
      </c>
      <c r="H686" s="7">
        <v>8.6828142970000002</v>
      </c>
      <c r="I686" s="7">
        <v>57.099798180999997</v>
      </c>
      <c r="J686" s="7">
        <v>8.6745268180000004</v>
      </c>
      <c r="K686" s="7">
        <v>1.5206400000000001E-4</v>
      </c>
      <c r="L686" s="7">
        <v>1.520638351E-5</v>
      </c>
      <c r="M686" s="7">
        <v>57.045298181</v>
      </c>
      <c r="N686" s="7">
        <v>1E-3</v>
      </c>
      <c r="O686" s="7">
        <v>1E-4</v>
      </c>
      <c r="P686" s="7">
        <v>1</v>
      </c>
      <c r="Q686" s="7">
        <v>28</v>
      </c>
      <c r="R686" s="7">
        <v>265</v>
      </c>
      <c r="S686" s="189">
        <v>45625.593981481485</v>
      </c>
    </row>
    <row r="687" spans="1:19">
      <c r="A687" s="7">
        <v>2011</v>
      </c>
      <c r="B687" s="123" t="s">
        <v>537</v>
      </c>
      <c r="C687" s="123" t="s">
        <v>564</v>
      </c>
      <c r="D687" s="123" t="s">
        <v>180</v>
      </c>
      <c r="E687" s="123" t="s">
        <v>574</v>
      </c>
      <c r="F687" s="7">
        <v>2384.1312223519999</v>
      </c>
      <c r="G687" s="123" t="s">
        <v>532</v>
      </c>
      <c r="H687" s="7">
        <v>255.333698876</v>
      </c>
      <c r="I687" s="7">
        <v>107.097166667</v>
      </c>
      <c r="J687" s="7">
        <v>234.35930444799999</v>
      </c>
      <c r="K687" s="7">
        <v>0.71523936700000001</v>
      </c>
      <c r="L687" s="7">
        <v>3.5761970000000001E-3</v>
      </c>
      <c r="M687" s="7">
        <v>98.299666666999997</v>
      </c>
      <c r="N687" s="7">
        <v>0.3</v>
      </c>
      <c r="O687" s="7">
        <v>1.5E-3</v>
      </c>
      <c r="P687" s="7">
        <v>1</v>
      </c>
      <c r="Q687" s="7">
        <v>28</v>
      </c>
      <c r="R687" s="7">
        <v>265</v>
      </c>
      <c r="S687" s="189">
        <v>45625.593981481485</v>
      </c>
    </row>
    <row r="688" spans="1:19">
      <c r="A688" s="7">
        <v>2011</v>
      </c>
      <c r="B688" s="123" t="s">
        <v>537</v>
      </c>
      <c r="C688" s="123" t="s">
        <v>564</v>
      </c>
      <c r="D688" s="123" t="s">
        <v>180</v>
      </c>
      <c r="E688" s="123" t="s">
        <v>33</v>
      </c>
      <c r="F688" s="7">
        <v>932.92365540000003</v>
      </c>
      <c r="G688" s="123" t="s">
        <v>532</v>
      </c>
      <c r="H688" s="7">
        <v>8.8254577800000007</v>
      </c>
      <c r="I688" s="7">
        <v>9.4600000000000009</v>
      </c>
      <c r="J688" s="7">
        <v>0</v>
      </c>
      <c r="K688" s="7">
        <v>0.27987709700000002</v>
      </c>
      <c r="L688" s="7">
        <v>3.7316950000000002E-3</v>
      </c>
      <c r="M688" s="7">
        <v>0</v>
      </c>
      <c r="N688" s="7">
        <v>0.3</v>
      </c>
      <c r="O688" s="7">
        <v>4.0000000000000001E-3</v>
      </c>
      <c r="P688" s="7"/>
      <c r="Q688" s="7">
        <v>28</v>
      </c>
      <c r="R688" s="7">
        <v>265</v>
      </c>
      <c r="S688" s="189">
        <v>45625.593981481485</v>
      </c>
    </row>
    <row r="689" spans="1:19">
      <c r="A689" s="7">
        <v>2011</v>
      </c>
      <c r="B689" s="123" t="s">
        <v>537</v>
      </c>
      <c r="C689" s="123" t="s">
        <v>564</v>
      </c>
      <c r="D689" s="123" t="s">
        <v>180</v>
      </c>
      <c r="E689" s="123" t="s">
        <v>540</v>
      </c>
      <c r="F689" s="7">
        <v>6297.1539727039999</v>
      </c>
      <c r="G689" s="123" t="s">
        <v>532</v>
      </c>
      <c r="H689" s="7">
        <v>651.10997789299995</v>
      </c>
      <c r="I689" s="7">
        <v>103.39749999999999</v>
      </c>
      <c r="J689" s="7">
        <v>595.71076581800003</v>
      </c>
      <c r="K689" s="7">
        <v>1.8891461919999999</v>
      </c>
      <c r="L689" s="7">
        <v>9.4457310000000006E-3</v>
      </c>
      <c r="M689" s="7">
        <v>94.6</v>
      </c>
      <c r="N689" s="7">
        <v>0.3</v>
      </c>
      <c r="O689" s="7">
        <v>1.5E-3</v>
      </c>
      <c r="P689" s="7">
        <v>1</v>
      </c>
      <c r="Q689" s="7">
        <v>28</v>
      </c>
      <c r="R689" s="7">
        <v>265</v>
      </c>
      <c r="S689" s="189">
        <v>45625.593981481485</v>
      </c>
    </row>
    <row r="690" spans="1:19">
      <c r="A690" s="7">
        <v>2011</v>
      </c>
      <c r="B690" s="123" t="s">
        <v>537</v>
      </c>
      <c r="C690" s="123" t="s">
        <v>564</v>
      </c>
      <c r="D690" s="123" t="s">
        <v>180</v>
      </c>
      <c r="E690" s="123" t="s">
        <v>569</v>
      </c>
      <c r="F690" s="7">
        <v>3291.0170159879999</v>
      </c>
      <c r="G690" s="123" t="s">
        <v>532</v>
      </c>
      <c r="H690" s="7">
        <v>354.21545244800001</v>
      </c>
      <c r="I690" s="7">
        <v>107.631</v>
      </c>
      <c r="J690" s="7">
        <v>325.34994220099998</v>
      </c>
      <c r="K690" s="7">
        <v>0.98730510500000002</v>
      </c>
      <c r="L690" s="7">
        <v>4.6074239999999997E-3</v>
      </c>
      <c r="M690" s="7">
        <v>98.86</v>
      </c>
      <c r="N690" s="7">
        <v>0.3</v>
      </c>
      <c r="O690" s="7">
        <v>1.4E-3</v>
      </c>
      <c r="P690" s="7">
        <v>1</v>
      </c>
      <c r="Q690" s="7">
        <v>28</v>
      </c>
      <c r="R690" s="7">
        <v>265</v>
      </c>
      <c r="S690" s="189">
        <v>45625.593981481485</v>
      </c>
    </row>
    <row r="691" spans="1:19">
      <c r="A691" s="7">
        <v>2011</v>
      </c>
      <c r="B691" s="123" t="s">
        <v>537</v>
      </c>
      <c r="C691" s="123" t="s">
        <v>564</v>
      </c>
      <c r="D691" s="123" t="s">
        <v>180</v>
      </c>
      <c r="E691" s="123" t="s">
        <v>531</v>
      </c>
      <c r="F691" s="7">
        <v>0</v>
      </c>
      <c r="G691" s="123" t="s">
        <v>532</v>
      </c>
      <c r="H691" s="7">
        <v>0</v>
      </c>
      <c r="I691" s="7"/>
      <c r="J691" s="7">
        <v>0</v>
      </c>
      <c r="K691" s="7">
        <v>0</v>
      </c>
      <c r="L691" s="7">
        <v>0</v>
      </c>
      <c r="M691" s="7"/>
      <c r="N691" s="7"/>
      <c r="O691" s="7"/>
      <c r="P691" s="7">
        <v>1</v>
      </c>
      <c r="Q691" s="7">
        <v>28</v>
      </c>
      <c r="R691" s="7">
        <v>265</v>
      </c>
      <c r="S691" s="189">
        <v>45625.593981481485</v>
      </c>
    </row>
    <row r="692" spans="1:19">
      <c r="A692" s="7">
        <v>2011</v>
      </c>
      <c r="B692" s="123" t="s">
        <v>537</v>
      </c>
      <c r="C692" s="123" t="s">
        <v>564</v>
      </c>
      <c r="D692" s="123" t="s">
        <v>180</v>
      </c>
      <c r="E692" s="123" t="s">
        <v>533</v>
      </c>
      <c r="F692" s="7">
        <v>21892.889651168</v>
      </c>
      <c r="G692" s="123" t="s">
        <v>532</v>
      </c>
      <c r="H692" s="7">
        <v>1614.2868136960001</v>
      </c>
      <c r="I692" s="7">
        <v>73.735666667000004</v>
      </c>
      <c r="J692" s="7">
        <v>1604.6758351389999</v>
      </c>
      <c r="K692" s="7">
        <v>0.21892889700000001</v>
      </c>
      <c r="L692" s="7">
        <v>1.3135734E-2</v>
      </c>
      <c r="M692" s="7">
        <v>73.296666666999997</v>
      </c>
      <c r="N692" s="7">
        <v>0.01</v>
      </c>
      <c r="O692" s="7">
        <v>5.9999999999999995E-4</v>
      </c>
      <c r="P692" s="7">
        <v>1</v>
      </c>
      <c r="Q692" s="7">
        <v>28</v>
      </c>
      <c r="R692" s="7">
        <v>265</v>
      </c>
      <c r="S692" s="189">
        <v>45625.593981481485</v>
      </c>
    </row>
    <row r="693" spans="1:19">
      <c r="A693" s="7">
        <v>2011</v>
      </c>
      <c r="B693" s="123" t="s">
        <v>537</v>
      </c>
      <c r="C693" s="123" t="s">
        <v>564</v>
      </c>
      <c r="D693" s="123" t="s">
        <v>180</v>
      </c>
      <c r="E693" s="123" t="s">
        <v>159</v>
      </c>
      <c r="F693" s="7">
        <v>0</v>
      </c>
      <c r="G693" s="123" t="s">
        <v>532</v>
      </c>
      <c r="H693" s="7">
        <v>0</v>
      </c>
      <c r="I693" s="7"/>
      <c r="J693" s="7">
        <v>0</v>
      </c>
      <c r="K693" s="7">
        <v>0</v>
      </c>
      <c r="L693" s="7">
        <v>0</v>
      </c>
      <c r="M693" s="7"/>
      <c r="N693" s="7"/>
      <c r="O693" s="7"/>
      <c r="P693" s="7">
        <v>1</v>
      </c>
      <c r="Q693" s="7">
        <v>28</v>
      </c>
      <c r="R693" s="7">
        <v>265</v>
      </c>
      <c r="S693" s="189">
        <v>45625.593981481485</v>
      </c>
    </row>
    <row r="694" spans="1:19">
      <c r="A694" s="7">
        <v>2011</v>
      </c>
      <c r="B694" s="123" t="s">
        <v>537</v>
      </c>
      <c r="C694" s="123" t="s">
        <v>564</v>
      </c>
      <c r="D694" s="123" t="s">
        <v>180</v>
      </c>
      <c r="E694" s="123" t="s">
        <v>160</v>
      </c>
      <c r="F694" s="7">
        <v>35439.787758710001</v>
      </c>
      <c r="G694" s="123" t="s">
        <v>532</v>
      </c>
      <c r="H694" s="7">
        <v>2545.6045149199999</v>
      </c>
      <c r="I694" s="7">
        <v>71.828999999999994</v>
      </c>
      <c r="J694" s="7">
        <v>2530.046448094</v>
      </c>
      <c r="K694" s="7">
        <v>0.354397878</v>
      </c>
      <c r="L694" s="7">
        <v>2.1263872999999999E-2</v>
      </c>
      <c r="M694" s="7">
        <v>71.39</v>
      </c>
      <c r="N694" s="7">
        <v>0.01</v>
      </c>
      <c r="O694" s="7">
        <v>5.9999999999999995E-4</v>
      </c>
      <c r="P694" s="7">
        <v>1</v>
      </c>
      <c r="Q694" s="7">
        <v>28</v>
      </c>
      <c r="R694" s="7">
        <v>265</v>
      </c>
      <c r="S694" s="189">
        <v>45625.593981481485</v>
      </c>
    </row>
    <row r="695" spans="1:19">
      <c r="A695" s="7">
        <v>2011</v>
      </c>
      <c r="B695" s="123" t="s">
        <v>537</v>
      </c>
      <c r="C695" s="123" t="s">
        <v>564</v>
      </c>
      <c r="D695" s="123" t="s">
        <v>180</v>
      </c>
      <c r="E695" s="123" t="s">
        <v>575</v>
      </c>
      <c r="F695" s="7">
        <v>439.813467097</v>
      </c>
      <c r="G695" s="123" t="s">
        <v>532</v>
      </c>
      <c r="H695" s="7">
        <v>48.289686131000003</v>
      </c>
      <c r="I695" s="7">
        <v>109.795833333</v>
      </c>
      <c r="J695" s="7">
        <v>44.420427154000002</v>
      </c>
      <c r="K695" s="7">
        <v>0.13194404000000001</v>
      </c>
      <c r="L695" s="7">
        <v>6.5972000000000003E-4</v>
      </c>
      <c r="M695" s="7">
        <v>100.99833333300001</v>
      </c>
      <c r="N695" s="7">
        <v>0.3</v>
      </c>
      <c r="O695" s="7">
        <v>1.5E-3</v>
      </c>
      <c r="P695" s="7">
        <v>1</v>
      </c>
      <c r="Q695" s="7">
        <v>28</v>
      </c>
      <c r="R695" s="7">
        <v>265</v>
      </c>
      <c r="S695" s="189">
        <v>45625.593981481485</v>
      </c>
    </row>
    <row r="696" spans="1:19">
      <c r="A696" s="7">
        <v>2011</v>
      </c>
      <c r="B696" s="123" t="s">
        <v>537</v>
      </c>
      <c r="C696" s="123" t="s">
        <v>564</v>
      </c>
      <c r="D696" s="123" t="s">
        <v>180</v>
      </c>
      <c r="E696" s="123" t="s">
        <v>163</v>
      </c>
      <c r="F696" s="7">
        <v>1435.044065782</v>
      </c>
      <c r="G696" s="123" t="s">
        <v>532</v>
      </c>
      <c r="H696" s="7">
        <v>91.636891387000006</v>
      </c>
      <c r="I696" s="7">
        <v>63.856499999999997</v>
      </c>
      <c r="J696" s="7">
        <v>91.397956550000004</v>
      </c>
      <c r="K696" s="7">
        <v>7.1752200000000004E-3</v>
      </c>
      <c r="L696" s="7">
        <v>1.43504E-4</v>
      </c>
      <c r="M696" s="7">
        <v>63.69</v>
      </c>
      <c r="N696" s="7">
        <v>5.0000000000000001E-3</v>
      </c>
      <c r="O696" s="7">
        <v>1E-4</v>
      </c>
      <c r="P696" s="7">
        <v>1</v>
      </c>
      <c r="Q696" s="7">
        <v>28</v>
      </c>
      <c r="R696" s="7">
        <v>265</v>
      </c>
      <c r="S696" s="189">
        <v>45625.593981481485</v>
      </c>
    </row>
    <row r="697" spans="1:19">
      <c r="A697" s="7">
        <v>2011</v>
      </c>
      <c r="B697" s="123" t="s">
        <v>537</v>
      </c>
      <c r="C697" s="123" t="s">
        <v>564</v>
      </c>
      <c r="D697" s="123" t="s">
        <v>180</v>
      </c>
      <c r="E697" s="123" t="s">
        <v>535</v>
      </c>
      <c r="F697" s="7">
        <v>23834.377105831001</v>
      </c>
      <c r="G697" s="123" t="s">
        <v>532</v>
      </c>
      <c r="H697" s="7">
        <v>1363.6075727489999</v>
      </c>
      <c r="I697" s="7">
        <v>57.211798180999999</v>
      </c>
      <c r="J697" s="7">
        <v>1359.639148961</v>
      </c>
      <c r="K697" s="7">
        <v>0.119171886</v>
      </c>
      <c r="L697" s="7">
        <v>2.3834379999999999E-3</v>
      </c>
      <c r="M697" s="7">
        <v>57.045298181</v>
      </c>
      <c r="N697" s="7">
        <v>5.0000000000000001E-3</v>
      </c>
      <c r="O697" s="7">
        <v>1E-4</v>
      </c>
      <c r="P697" s="7">
        <v>1</v>
      </c>
      <c r="Q697" s="7">
        <v>28</v>
      </c>
      <c r="R697" s="7">
        <v>265</v>
      </c>
      <c r="S697" s="189">
        <v>45625.593981481485</v>
      </c>
    </row>
    <row r="698" spans="1:19">
      <c r="A698" s="7">
        <v>2011</v>
      </c>
      <c r="B698" s="123" t="s">
        <v>537</v>
      </c>
      <c r="C698" s="123" t="s">
        <v>564</v>
      </c>
      <c r="D698" s="123" t="s">
        <v>180</v>
      </c>
      <c r="E698" s="123" t="s">
        <v>541</v>
      </c>
      <c r="F698" s="7">
        <v>362.575020016</v>
      </c>
      <c r="G698" s="123" t="s">
        <v>532</v>
      </c>
      <c r="H698" s="7">
        <v>33.966779281999997</v>
      </c>
      <c r="I698" s="7">
        <v>93.682072418000004</v>
      </c>
      <c r="J698" s="7">
        <v>33.807608848000001</v>
      </c>
      <c r="K698" s="7">
        <v>3.6257500000000001E-3</v>
      </c>
      <c r="L698" s="7">
        <v>2.1754500000000001E-4</v>
      </c>
      <c r="M698" s="7">
        <v>93.243072417999997</v>
      </c>
      <c r="N698" s="7">
        <v>0.01</v>
      </c>
      <c r="O698" s="7">
        <v>5.9999999999999995E-4</v>
      </c>
      <c r="P698" s="7">
        <v>1</v>
      </c>
      <c r="Q698" s="7">
        <v>28</v>
      </c>
      <c r="R698" s="7">
        <v>265</v>
      </c>
      <c r="S698" s="189">
        <v>45625.593981481485</v>
      </c>
    </row>
    <row r="699" spans="1:19">
      <c r="A699" s="7">
        <v>2011</v>
      </c>
      <c r="B699" s="123" t="s">
        <v>537</v>
      </c>
      <c r="C699" s="123" t="s">
        <v>564</v>
      </c>
      <c r="D699" s="123" t="s">
        <v>180</v>
      </c>
      <c r="E699" s="123" t="s">
        <v>570</v>
      </c>
      <c r="F699" s="7">
        <v>6810.3994373280002</v>
      </c>
      <c r="G699" s="123" t="s">
        <v>532</v>
      </c>
      <c r="H699" s="7">
        <v>768.01555494700006</v>
      </c>
      <c r="I699" s="7">
        <v>112.771</v>
      </c>
      <c r="J699" s="7">
        <v>708.28154148199997</v>
      </c>
      <c r="K699" s="7">
        <v>2.0431198309999998</v>
      </c>
      <c r="L699" s="7">
        <v>9.5345589999999997E-3</v>
      </c>
      <c r="M699" s="7">
        <v>104</v>
      </c>
      <c r="N699" s="7">
        <v>0.3</v>
      </c>
      <c r="O699" s="7">
        <v>1.4E-3</v>
      </c>
      <c r="P699" s="7">
        <v>1</v>
      </c>
      <c r="Q699" s="7">
        <v>28</v>
      </c>
      <c r="R699" s="7">
        <v>265</v>
      </c>
      <c r="S699" s="189">
        <v>45625.593981481485</v>
      </c>
    </row>
    <row r="700" spans="1:19">
      <c r="A700" s="7">
        <v>2011</v>
      </c>
      <c r="B700" s="123" t="s">
        <v>537</v>
      </c>
      <c r="C700" s="123" t="s">
        <v>556</v>
      </c>
      <c r="D700" s="123" t="s">
        <v>576</v>
      </c>
      <c r="E700" s="123" t="s">
        <v>27</v>
      </c>
      <c r="F700" s="7">
        <v>0</v>
      </c>
      <c r="G700" s="123" t="s">
        <v>532</v>
      </c>
      <c r="H700" s="7">
        <v>0</v>
      </c>
      <c r="I700" s="7"/>
      <c r="J700" s="7">
        <v>0</v>
      </c>
      <c r="K700" s="7">
        <v>0</v>
      </c>
      <c r="L700" s="7">
        <v>0</v>
      </c>
      <c r="M700" s="7"/>
      <c r="N700" s="7"/>
      <c r="O700" s="7"/>
      <c r="P700" s="7"/>
      <c r="Q700" s="7">
        <v>28</v>
      </c>
      <c r="R700" s="7">
        <v>265</v>
      </c>
      <c r="S700" s="189">
        <v>45625.593981481485</v>
      </c>
    </row>
    <row r="701" spans="1:19">
      <c r="A701" s="7">
        <v>2011</v>
      </c>
      <c r="B701" s="123" t="s">
        <v>537</v>
      </c>
      <c r="C701" s="123" t="s">
        <v>556</v>
      </c>
      <c r="D701" s="123" t="s">
        <v>576</v>
      </c>
      <c r="E701" s="123" t="s">
        <v>33</v>
      </c>
      <c r="F701" s="7">
        <v>55.508085020000003</v>
      </c>
      <c r="G701" s="123" t="s">
        <v>532</v>
      </c>
      <c r="H701" s="7">
        <v>0.52510648400000004</v>
      </c>
      <c r="I701" s="7">
        <v>9.4600000000000009</v>
      </c>
      <c r="J701" s="7">
        <v>0</v>
      </c>
      <c r="K701" s="7">
        <v>1.6652426000000001E-2</v>
      </c>
      <c r="L701" s="7">
        <v>2.2203199999999999E-4</v>
      </c>
      <c r="M701" s="7">
        <v>0</v>
      </c>
      <c r="N701" s="7">
        <v>0.3</v>
      </c>
      <c r="O701" s="7">
        <v>4.0000000000000001E-3</v>
      </c>
      <c r="P701" s="7"/>
      <c r="Q701" s="7">
        <v>28</v>
      </c>
      <c r="R701" s="7">
        <v>265</v>
      </c>
      <c r="S701" s="189">
        <v>45625.593981481485</v>
      </c>
    </row>
    <row r="702" spans="1:19">
      <c r="A702" s="7">
        <v>2011</v>
      </c>
      <c r="B702" s="123" t="s">
        <v>537</v>
      </c>
      <c r="C702" s="123" t="s">
        <v>556</v>
      </c>
      <c r="D702" s="123" t="s">
        <v>576</v>
      </c>
      <c r="E702" s="123" t="s">
        <v>540</v>
      </c>
      <c r="F702" s="7">
        <v>26.331011854</v>
      </c>
      <c r="G702" s="123" t="s">
        <v>532</v>
      </c>
      <c r="H702" s="7">
        <v>2.5087529819999999</v>
      </c>
      <c r="I702" s="7">
        <v>95.277500000000003</v>
      </c>
      <c r="J702" s="7">
        <v>2.4909137210000001</v>
      </c>
      <c r="K702" s="7">
        <v>2.6331E-4</v>
      </c>
      <c r="L702" s="7">
        <v>3.9496517779999997E-5</v>
      </c>
      <c r="M702" s="7">
        <v>94.6</v>
      </c>
      <c r="N702" s="7">
        <v>0.01</v>
      </c>
      <c r="O702" s="7">
        <v>1.5E-3</v>
      </c>
      <c r="P702" s="7">
        <v>1</v>
      </c>
      <c r="Q702" s="7">
        <v>28</v>
      </c>
      <c r="R702" s="7">
        <v>265</v>
      </c>
      <c r="S702" s="189">
        <v>45625.593981481485</v>
      </c>
    </row>
    <row r="703" spans="1:19">
      <c r="A703" s="7">
        <v>2011</v>
      </c>
      <c r="B703" s="123" t="s">
        <v>537</v>
      </c>
      <c r="C703" s="123" t="s">
        <v>556</v>
      </c>
      <c r="D703" s="123" t="s">
        <v>576</v>
      </c>
      <c r="E703" s="123" t="s">
        <v>531</v>
      </c>
      <c r="F703" s="7">
        <v>0</v>
      </c>
      <c r="G703" s="123" t="s">
        <v>532</v>
      </c>
      <c r="H703" s="7">
        <v>0</v>
      </c>
      <c r="I703" s="7"/>
      <c r="J703" s="7">
        <v>0</v>
      </c>
      <c r="K703" s="7">
        <v>0</v>
      </c>
      <c r="L703" s="7">
        <v>0</v>
      </c>
      <c r="M703" s="7"/>
      <c r="N703" s="7"/>
      <c r="O703" s="7"/>
      <c r="P703" s="7">
        <v>1</v>
      </c>
      <c r="Q703" s="7">
        <v>28</v>
      </c>
      <c r="R703" s="7">
        <v>265</v>
      </c>
      <c r="S703" s="189">
        <v>45625.593981481485</v>
      </c>
    </row>
    <row r="704" spans="1:19">
      <c r="A704" s="7">
        <v>2011</v>
      </c>
      <c r="B704" s="123" t="s">
        <v>537</v>
      </c>
      <c r="C704" s="123" t="s">
        <v>556</v>
      </c>
      <c r="D704" s="123" t="s">
        <v>576</v>
      </c>
      <c r="E704" s="123" t="s">
        <v>533</v>
      </c>
      <c r="F704" s="7">
        <v>639.49183200000004</v>
      </c>
      <c r="G704" s="123" t="s">
        <v>532</v>
      </c>
      <c r="H704" s="7">
        <v>47.153356561000003</v>
      </c>
      <c r="I704" s="7">
        <v>73.735666667000004</v>
      </c>
      <c r="J704" s="7">
        <v>46.872619645999997</v>
      </c>
      <c r="K704" s="7">
        <v>6.3949180000000003E-3</v>
      </c>
      <c r="L704" s="7">
        <v>3.8369499999999998E-4</v>
      </c>
      <c r="M704" s="7">
        <v>73.296666666999997</v>
      </c>
      <c r="N704" s="7">
        <v>0.01</v>
      </c>
      <c r="O704" s="7">
        <v>5.9999999999999995E-4</v>
      </c>
      <c r="P704" s="7">
        <v>1</v>
      </c>
      <c r="Q704" s="7">
        <v>28</v>
      </c>
      <c r="R704" s="7">
        <v>265</v>
      </c>
      <c r="S704" s="189">
        <v>45625.593981481485</v>
      </c>
    </row>
    <row r="705" spans="1:19">
      <c r="A705" s="7">
        <v>2011</v>
      </c>
      <c r="B705" s="123" t="s">
        <v>537</v>
      </c>
      <c r="C705" s="123" t="s">
        <v>556</v>
      </c>
      <c r="D705" s="123" t="s">
        <v>576</v>
      </c>
      <c r="E705" s="123" t="s">
        <v>160</v>
      </c>
      <c r="F705" s="7">
        <v>249.658884</v>
      </c>
      <c r="G705" s="123" t="s">
        <v>532</v>
      </c>
      <c r="H705" s="7">
        <v>17.932747978999998</v>
      </c>
      <c r="I705" s="7">
        <v>71.828999999999994</v>
      </c>
      <c r="J705" s="7">
        <v>17.823147728999999</v>
      </c>
      <c r="K705" s="7">
        <v>2.496589E-3</v>
      </c>
      <c r="L705" s="7">
        <v>1.4979500000000001E-4</v>
      </c>
      <c r="M705" s="7">
        <v>71.39</v>
      </c>
      <c r="N705" s="7">
        <v>0.01</v>
      </c>
      <c r="O705" s="7">
        <v>5.9999999999999995E-4</v>
      </c>
      <c r="P705" s="7">
        <v>1</v>
      </c>
      <c r="Q705" s="7">
        <v>28</v>
      </c>
      <c r="R705" s="7">
        <v>265</v>
      </c>
      <c r="S705" s="189">
        <v>45625.593981481485</v>
      </c>
    </row>
    <row r="706" spans="1:19">
      <c r="A706" s="7">
        <v>2011</v>
      </c>
      <c r="B706" s="123" t="s">
        <v>537</v>
      </c>
      <c r="C706" s="123" t="s">
        <v>556</v>
      </c>
      <c r="D706" s="123" t="s">
        <v>576</v>
      </c>
      <c r="E706" s="123" t="s">
        <v>163</v>
      </c>
      <c r="F706" s="7">
        <v>370.55569527500001</v>
      </c>
      <c r="G706" s="123" t="s">
        <v>532</v>
      </c>
      <c r="H706" s="7">
        <v>23.662389755</v>
      </c>
      <c r="I706" s="7">
        <v>63.856499999999997</v>
      </c>
      <c r="J706" s="7">
        <v>23.600692232</v>
      </c>
      <c r="K706" s="7">
        <v>1.852778E-3</v>
      </c>
      <c r="L706" s="7">
        <v>3.7055569530000001E-5</v>
      </c>
      <c r="M706" s="7">
        <v>63.69</v>
      </c>
      <c r="N706" s="7">
        <v>5.0000000000000001E-3</v>
      </c>
      <c r="O706" s="7">
        <v>1E-4</v>
      </c>
      <c r="P706" s="7">
        <v>1</v>
      </c>
      <c r="Q706" s="7">
        <v>28</v>
      </c>
      <c r="R706" s="7">
        <v>265</v>
      </c>
      <c r="S706" s="189">
        <v>45625.593981481485</v>
      </c>
    </row>
    <row r="707" spans="1:19">
      <c r="A707" s="7">
        <v>2011</v>
      </c>
      <c r="B707" s="123" t="s">
        <v>537</v>
      </c>
      <c r="C707" s="123" t="s">
        <v>556</v>
      </c>
      <c r="D707" s="123" t="s">
        <v>576</v>
      </c>
      <c r="E707" s="123" t="s">
        <v>535</v>
      </c>
      <c r="F707" s="7">
        <v>2172.2805247880001</v>
      </c>
      <c r="G707" s="123" t="s">
        <v>532</v>
      </c>
      <c r="H707" s="7">
        <v>124.280074977</v>
      </c>
      <c r="I707" s="7">
        <v>57.211798180999999</v>
      </c>
      <c r="J707" s="7">
        <v>123.918390269</v>
      </c>
      <c r="K707" s="7">
        <v>1.0861403E-2</v>
      </c>
      <c r="L707" s="7">
        <v>2.17228E-4</v>
      </c>
      <c r="M707" s="7">
        <v>57.045298181</v>
      </c>
      <c r="N707" s="7">
        <v>5.0000000000000001E-3</v>
      </c>
      <c r="O707" s="7">
        <v>1E-4</v>
      </c>
      <c r="P707" s="7">
        <v>1</v>
      </c>
      <c r="Q707" s="7">
        <v>28</v>
      </c>
      <c r="R707" s="7">
        <v>265</v>
      </c>
      <c r="S707" s="189">
        <v>45625.593981481485</v>
      </c>
    </row>
    <row r="708" spans="1:19">
      <c r="A708" s="7">
        <v>2011</v>
      </c>
      <c r="B708" s="123" t="s">
        <v>537</v>
      </c>
      <c r="C708" s="123" t="s">
        <v>556</v>
      </c>
      <c r="D708" s="123" t="s">
        <v>576</v>
      </c>
      <c r="E708" s="123" t="s">
        <v>541</v>
      </c>
      <c r="F708" s="7">
        <v>0</v>
      </c>
      <c r="G708" s="123" t="s">
        <v>532</v>
      </c>
      <c r="H708" s="7">
        <v>0</v>
      </c>
      <c r="I708" s="7"/>
      <c r="J708" s="7">
        <v>0</v>
      </c>
      <c r="K708" s="7">
        <v>0</v>
      </c>
      <c r="L708" s="7">
        <v>0</v>
      </c>
      <c r="M708" s="7"/>
      <c r="N708" s="7"/>
      <c r="O708" s="7"/>
      <c r="P708" s="7">
        <v>1</v>
      </c>
      <c r="Q708" s="7">
        <v>28</v>
      </c>
      <c r="R708" s="7">
        <v>265</v>
      </c>
      <c r="S708" s="189">
        <v>45625.593981481485</v>
      </c>
    </row>
    <row r="709" spans="1:19">
      <c r="A709" s="7">
        <v>2011</v>
      </c>
      <c r="B709" s="123" t="s">
        <v>537</v>
      </c>
      <c r="C709" s="123" t="s">
        <v>556</v>
      </c>
      <c r="D709" s="123" t="s">
        <v>577</v>
      </c>
      <c r="E709" s="123" t="s">
        <v>27</v>
      </c>
      <c r="F709" s="7">
        <v>0</v>
      </c>
      <c r="G709" s="123" t="s">
        <v>532</v>
      </c>
      <c r="H709" s="7">
        <v>0</v>
      </c>
      <c r="I709" s="7"/>
      <c r="J709" s="7">
        <v>0</v>
      </c>
      <c r="K709" s="7">
        <v>0</v>
      </c>
      <c r="L709" s="7">
        <v>0</v>
      </c>
      <c r="M709" s="7"/>
      <c r="N709" s="7"/>
      <c r="O709" s="7"/>
      <c r="P709" s="7"/>
      <c r="Q709" s="7">
        <v>28</v>
      </c>
      <c r="R709" s="7">
        <v>265</v>
      </c>
      <c r="S709" s="189">
        <v>45625.593981481485</v>
      </c>
    </row>
    <row r="710" spans="1:19">
      <c r="A710" s="7">
        <v>2011</v>
      </c>
      <c r="B710" s="123" t="s">
        <v>537</v>
      </c>
      <c r="C710" s="123" t="s">
        <v>556</v>
      </c>
      <c r="D710" s="123" t="s">
        <v>577</v>
      </c>
      <c r="E710" s="123" t="s">
        <v>33</v>
      </c>
      <c r="F710" s="7">
        <v>9.9799083020000001</v>
      </c>
      <c r="G710" s="123" t="s">
        <v>532</v>
      </c>
      <c r="H710" s="7">
        <v>9.4409933000000001E-2</v>
      </c>
      <c r="I710" s="7">
        <v>9.4600000000000009</v>
      </c>
      <c r="J710" s="7">
        <v>0</v>
      </c>
      <c r="K710" s="7">
        <v>2.9939720000000001E-3</v>
      </c>
      <c r="L710" s="7">
        <v>3.991963321E-5</v>
      </c>
      <c r="M710" s="7">
        <v>0</v>
      </c>
      <c r="N710" s="7">
        <v>0.3</v>
      </c>
      <c r="O710" s="7">
        <v>4.0000000000000001E-3</v>
      </c>
      <c r="P710" s="7"/>
      <c r="Q710" s="7">
        <v>28</v>
      </c>
      <c r="R710" s="7">
        <v>265</v>
      </c>
      <c r="S710" s="189">
        <v>45625.593981481485</v>
      </c>
    </row>
    <row r="711" spans="1:19">
      <c r="A711" s="7">
        <v>2011</v>
      </c>
      <c r="B711" s="123" t="s">
        <v>537</v>
      </c>
      <c r="C711" s="123" t="s">
        <v>556</v>
      </c>
      <c r="D711" s="123" t="s">
        <v>577</v>
      </c>
      <c r="E711" s="123" t="s">
        <v>540</v>
      </c>
      <c r="F711" s="7">
        <v>0.92095748899999996</v>
      </c>
      <c r="G711" s="123" t="s">
        <v>532</v>
      </c>
      <c r="H711" s="7">
        <v>8.7746527000000005E-2</v>
      </c>
      <c r="I711" s="7">
        <v>95.277500000000003</v>
      </c>
      <c r="J711" s="7">
        <v>8.7122578000000006E-2</v>
      </c>
      <c r="K711" s="7">
        <v>9.2095748899999992E-6</v>
      </c>
      <c r="L711" s="7">
        <v>1.381436234E-6</v>
      </c>
      <c r="M711" s="7">
        <v>94.6</v>
      </c>
      <c r="N711" s="7">
        <v>0.01</v>
      </c>
      <c r="O711" s="7">
        <v>1.5E-3</v>
      </c>
      <c r="P711" s="7">
        <v>1</v>
      </c>
      <c r="Q711" s="7">
        <v>28</v>
      </c>
      <c r="R711" s="7">
        <v>265</v>
      </c>
      <c r="S711" s="189">
        <v>45625.593981481485</v>
      </c>
    </row>
    <row r="712" spans="1:19">
      <c r="A712" s="7">
        <v>2011</v>
      </c>
      <c r="B712" s="123" t="s">
        <v>537</v>
      </c>
      <c r="C712" s="123" t="s">
        <v>556</v>
      </c>
      <c r="D712" s="123" t="s">
        <v>577</v>
      </c>
      <c r="E712" s="123" t="s">
        <v>531</v>
      </c>
      <c r="F712" s="7">
        <v>0</v>
      </c>
      <c r="G712" s="123" t="s">
        <v>532</v>
      </c>
      <c r="H712" s="7">
        <v>0</v>
      </c>
      <c r="I712" s="7"/>
      <c r="J712" s="7">
        <v>0</v>
      </c>
      <c r="K712" s="7">
        <v>0</v>
      </c>
      <c r="L712" s="7">
        <v>0</v>
      </c>
      <c r="M712" s="7"/>
      <c r="N712" s="7"/>
      <c r="O712" s="7"/>
      <c r="P712" s="7">
        <v>1</v>
      </c>
      <c r="Q712" s="7">
        <v>28</v>
      </c>
      <c r="R712" s="7">
        <v>265</v>
      </c>
      <c r="S712" s="189">
        <v>45625.593981481485</v>
      </c>
    </row>
    <row r="713" spans="1:19">
      <c r="A713" s="7">
        <v>2011</v>
      </c>
      <c r="B713" s="123" t="s">
        <v>537</v>
      </c>
      <c r="C713" s="123" t="s">
        <v>556</v>
      </c>
      <c r="D713" s="123" t="s">
        <v>577</v>
      </c>
      <c r="E713" s="123" t="s">
        <v>533</v>
      </c>
      <c r="F713" s="7">
        <v>577.35972000000004</v>
      </c>
      <c r="G713" s="123" t="s">
        <v>532</v>
      </c>
      <c r="H713" s="7">
        <v>42.572003860999999</v>
      </c>
      <c r="I713" s="7">
        <v>73.735666667000004</v>
      </c>
      <c r="J713" s="7">
        <v>42.318542944000001</v>
      </c>
      <c r="K713" s="7">
        <v>5.7735970000000001E-3</v>
      </c>
      <c r="L713" s="7">
        <v>3.46416E-4</v>
      </c>
      <c r="M713" s="7">
        <v>73.296666666999997</v>
      </c>
      <c r="N713" s="7">
        <v>0.01</v>
      </c>
      <c r="O713" s="7">
        <v>5.9999999999999995E-4</v>
      </c>
      <c r="P713" s="7">
        <v>1</v>
      </c>
      <c r="Q713" s="7">
        <v>28</v>
      </c>
      <c r="R713" s="7">
        <v>265</v>
      </c>
      <c r="S713" s="189">
        <v>45625.593981481485</v>
      </c>
    </row>
    <row r="714" spans="1:19">
      <c r="A714" s="7">
        <v>2011</v>
      </c>
      <c r="B714" s="123" t="s">
        <v>537</v>
      </c>
      <c r="C714" s="123" t="s">
        <v>556</v>
      </c>
      <c r="D714" s="123" t="s">
        <v>577</v>
      </c>
      <c r="E714" s="123" t="s">
        <v>160</v>
      </c>
      <c r="F714" s="7">
        <v>84.322152000000003</v>
      </c>
      <c r="G714" s="123" t="s">
        <v>532</v>
      </c>
      <c r="H714" s="7">
        <v>6.0567758559999998</v>
      </c>
      <c r="I714" s="7">
        <v>71.828999999999994</v>
      </c>
      <c r="J714" s="7">
        <v>6.0197584309999996</v>
      </c>
      <c r="K714" s="7">
        <v>8.4322200000000003E-4</v>
      </c>
      <c r="L714" s="7">
        <v>5.0593291200000001E-5</v>
      </c>
      <c r="M714" s="7">
        <v>71.39</v>
      </c>
      <c r="N714" s="7">
        <v>0.01</v>
      </c>
      <c r="O714" s="7">
        <v>5.9999999999999995E-4</v>
      </c>
      <c r="P714" s="7">
        <v>1</v>
      </c>
      <c r="Q714" s="7">
        <v>28</v>
      </c>
      <c r="R714" s="7">
        <v>265</v>
      </c>
      <c r="S714" s="189">
        <v>45625.593981481485</v>
      </c>
    </row>
    <row r="715" spans="1:19">
      <c r="A715" s="7">
        <v>2011</v>
      </c>
      <c r="B715" s="123" t="s">
        <v>537</v>
      </c>
      <c r="C715" s="123" t="s">
        <v>556</v>
      </c>
      <c r="D715" s="123" t="s">
        <v>577</v>
      </c>
      <c r="E715" s="123" t="s">
        <v>163</v>
      </c>
      <c r="F715" s="7">
        <v>101.34999802999999</v>
      </c>
      <c r="G715" s="123" t="s">
        <v>532</v>
      </c>
      <c r="H715" s="7">
        <v>6.4718561489999997</v>
      </c>
      <c r="I715" s="7">
        <v>63.856499999999997</v>
      </c>
      <c r="J715" s="7">
        <v>6.454981375</v>
      </c>
      <c r="K715" s="7">
        <v>5.0675000000000004E-4</v>
      </c>
      <c r="L715" s="7">
        <v>1.01349998E-5</v>
      </c>
      <c r="M715" s="7">
        <v>63.69</v>
      </c>
      <c r="N715" s="7">
        <v>5.0000000000000001E-3</v>
      </c>
      <c r="O715" s="7">
        <v>1E-4</v>
      </c>
      <c r="P715" s="7">
        <v>1</v>
      </c>
      <c r="Q715" s="7">
        <v>28</v>
      </c>
      <c r="R715" s="7">
        <v>265</v>
      </c>
      <c r="S715" s="189">
        <v>45625.593981481485</v>
      </c>
    </row>
    <row r="716" spans="1:19">
      <c r="A716" s="7">
        <v>2011</v>
      </c>
      <c r="B716" s="123" t="s">
        <v>537</v>
      </c>
      <c r="C716" s="123" t="s">
        <v>556</v>
      </c>
      <c r="D716" s="123" t="s">
        <v>577</v>
      </c>
      <c r="E716" s="123" t="s">
        <v>535</v>
      </c>
      <c r="F716" s="7">
        <v>668.69251588999998</v>
      </c>
      <c r="G716" s="123" t="s">
        <v>532</v>
      </c>
      <c r="H716" s="7">
        <v>38.257101263999999</v>
      </c>
      <c r="I716" s="7">
        <v>57.211798180999999</v>
      </c>
      <c r="J716" s="7">
        <v>38.145763959999996</v>
      </c>
      <c r="K716" s="7">
        <v>3.3434630000000001E-3</v>
      </c>
      <c r="L716" s="7">
        <v>6.6869251589999999E-5</v>
      </c>
      <c r="M716" s="7">
        <v>57.045298181</v>
      </c>
      <c r="N716" s="7">
        <v>5.0000000000000001E-3</v>
      </c>
      <c r="O716" s="7">
        <v>1E-4</v>
      </c>
      <c r="P716" s="7">
        <v>1</v>
      </c>
      <c r="Q716" s="7">
        <v>28</v>
      </c>
      <c r="R716" s="7">
        <v>265</v>
      </c>
      <c r="S716" s="189">
        <v>45625.593981481485</v>
      </c>
    </row>
    <row r="717" spans="1:19">
      <c r="A717" s="7">
        <v>2011</v>
      </c>
      <c r="B717" s="123" t="s">
        <v>537</v>
      </c>
      <c r="C717" s="123" t="s">
        <v>556</v>
      </c>
      <c r="D717" s="123" t="s">
        <v>577</v>
      </c>
      <c r="E717" s="123" t="s">
        <v>541</v>
      </c>
      <c r="F717" s="7">
        <v>0</v>
      </c>
      <c r="G717" s="123" t="s">
        <v>532</v>
      </c>
      <c r="H717" s="7">
        <v>0</v>
      </c>
      <c r="I717" s="7"/>
      <c r="J717" s="7">
        <v>0</v>
      </c>
      <c r="K717" s="7">
        <v>0</v>
      </c>
      <c r="L717" s="7">
        <v>0</v>
      </c>
      <c r="M717" s="7"/>
      <c r="N717" s="7"/>
      <c r="O717" s="7"/>
      <c r="P717" s="7">
        <v>1</v>
      </c>
      <c r="Q717" s="7">
        <v>28</v>
      </c>
      <c r="R717" s="7">
        <v>265</v>
      </c>
      <c r="S717" s="189">
        <v>45625.593981481485</v>
      </c>
    </row>
    <row r="718" spans="1:19">
      <c r="A718" s="7">
        <v>2011</v>
      </c>
      <c r="B718" s="123" t="s">
        <v>537</v>
      </c>
      <c r="C718" s="123" t="s">
        <v>556</v>
      </c>
      <c r="D718" s="123" t="s">
        <v>578</v>
      </c>
      <c r="E718" s="123" t="s">
        <v>27</v>
      </c>
      <c r="F718" s="7">
        <v>0</v>
      </c>
      <c r="G718" s="123" t="s">
        <v>532</v>
      </c>
      <c r="H718" s="7">
        <v>0</v>
      </c>
      <c r="I718" s="7"/>
      <c r="J718" s="7">
        <v>0</v>
      </c>
      <c r="K718" s="7">
        <v>0</v>
      </c>
      <c r="L718" s="7">
        <v>0</v>
      </c>
      <c r="M718" s="7"/>
      <c r="N718" s="7"/>
      <c r="O718" s="7"/>
      <c r="P718" s="7"/>
      <c r="Q718" s="7">
        <v>28</v>
      </c>
      <c r="R718" s="7">
        <v>265</v>
      </c>
      <c r="S718" s="189">
        <v>45625.593981481485</v>
      </c>
    </row>
    <row r="719" spans="1:19">
      <c r="A719" s="7">
        <v>2011</v>
      </c>
      <c r="B719" s="123" t="s">
        <v>537</v>
      </c>
      <c r="C719" s="123" t="s">
        <v>556</v>
      </c>
      <c r="D719" s="123" t="s">
        <v>578</v>
      </c>
      <c r="E719" s="123" t="s">
        <v>33</v>
      </c>
      <c r="F719" s="7">
        <v>276.13828922300002</v>
      </c>
      <c r="G719" s="123" t="s">
        <v>532</v>
      </c>
      <c r="H719" s="7">
        <v>2.6122682159999999</v>
      </c>
      <c r="I719" s="7">
        <v>9.4600000000000009</v>
      </c>
      <c r="J719" s="7">
        <v>0</v>
      </c>
      <c r="K719" s="7">
        <v>8.2841487000000005E-2</v>
      </c>
      <c r="L719" s="7">
        <v>1.1045530000000001E-3</v>
      </c>
      <c r="M719" s="7">
        <v>0</v>
      </c>
      <c r="N719" s="7">
        <v>0.3</v>
      </c>
      <c r="O719" s="7">
        <v>4.0000000000000001E-3</v>
      </c>
      <c r="P719" s="7"/>
      <c r="Q719" s="7">
        <v>28</v>
      </c>
      <c r="R719" s="7">
        <v>265</v>
      </c>
      <c r="S719" s="189">
        <v>45625.593981481485</v>
      </c>
    </row>
    <row r="720" spans="1:19">
      <c r="A720" s="7">
        <v>2011</v>
      </c>
      <c r="B720" s="123" t="s">
        <v>537</v>
      </c>
      <c r="C720" s="123" t="s">
        <v>556</v>
      </c>
      <c r="D720" s="123" t="s">
        <v>578</v>
      </c>
      <c r="E720" s="123" t="s">
        <v>540</v>
      </c>
      <c r="F720" s="7">
        <v>11.470106912</v>
      </c>
      <c r="G720" s="123" t="s">
        <v>532</v>
      </c>
      <c r="H720" s="7">
        <v>1.0928431110000001</v>
      </c>
      <c r="I720" s="7">
        <v>95.277500000000003</v>
      </c>
      <c r="J720" s="7">
        <v>1.0850721139999999</v>
      </c>
      <c r="K720" s="7">
        <v>1.14701E-4</v>
      </c>
      <c r="L720" s="7">
        <v>1.720516037E-5</v>
      </c>
      <c r="M720" s="7">
        <v>94.6</v>
      </c>
      <c r="N720" s="7">
        <v>0.01</v>
      </c>
      <c r="O720" s="7">
        <v>1.5E-3</v>
      </c>
      <c r="P720" s="7">
        <v>1</v>
      </c>
      <c r="Q720" s="7">
        <v>28</v>
      </c>
      <c r="R720" s="7">
        <v>265</v>
      </c>
      <c r="S720" s="189">
        <v>45625.593981481485</v>
      </c>
    </row>
    <row r="721" spans="1:19">
      <c r="A721" s="7">
        <v>2011</v>
      </c>
      <c r="B721" s="123" t="s">
        <v>537</v>
      </c>
      <c r="C721" s="123" t="s">
        <v>556</v>
      </c>
      <c r="D721" s="123" t="s">
        <v>578</v>
      </c>
      <c r="E721" s="123" t="s">
        <v>531</v>
      </c>
      <c r="F721" s="7">
        <v>0</v>
      </c>
      <c r="G721" s="123" t="s">
        <v>532</v>
      </c>
      <c r="H721" s="7">
        <v>0</v>
      </c>
      <c r="I721" s="7"/>
      <c r="J721" s="7">
        <v>0</v>
      </c>
      <c r="K721" s="7">
        <v>0</v>
      </c>
      <c r="L721" s="7">
        <v>0</v>
      </c>
      <c r="M721" s="7"/>
      <c r="N721" s="7"/>
      <c r="O721" s="7"/>
      <c r="P721" s="7">
        <v>1</v>
      </c>
      <c r="Q721" s="7">
        <v>28</v>
      </c>
      <c r="R721" s="7">
        <v>265</v>
      </c>
      <c r="S721" s="189">
        <v>45625.593981481485</v>
      </c>
    </row>
    <row r="722" spans="1:19">
      <c r="A722" s="7">
        <v>2011</v>
      </c>
      <c r="B722" s="123" t="s">
        <v>537</v>
      </c>
      <c r="C722" s="123" t="s">
        <v>556</v>
      </c>
      <c r="D722" s="123" t="s">
        <v>578</v>
      </c>
      <c r="E722" s="123" t="s">
        <v>533</v>
      </c>
      <c r="F722" s="7">
        <v>283.11141600000002</v>
      </c>
      <c r="G722" s="123" t="s">
        <v>532</v>
      </c>
      <c r="H722" s="7">
        <v>20.875409000000001</v>
      </c>
      <c r="I722" s="7">
        <v>73.735666667000004</v>
      </c>
      <c r="J722" s="7">
        <v>20.751123088</v>
      </c>
      <c r="K722" s="7">
        <v>2.831114E-3</v>
      </c>
      <c r="L722" s="7">
        <v>1.6986700000000001E-4</v>
      </c>
      <c r="M722" s="7">
        <v>73.296666666999997</v>
      </c>
      <c r="N722" s="7">
        <v>0.01</v>
      </c>
      <c r="O722" s="7">
        <v>5.9999999999999995E-4</v>
      </c>
      <c r="P722" s="7">
        <v>1</v>
      </c>
      <c r="Q722" s="7">
        <v>28</v>
      </c>
      <c r="R722" s="7">
        <v>265</v>
      </c>
      <c r="S722" s="189">
        <v>45625.593981481485</v>
      </c>
    </row>
    <row r="723" spans="1:19">
      <c r="A723" s="7">
        <v>2011</v>
      </c>
      <c r="B723" s="123" t="s">
        <v>537</v>
      </c>
      <c r="C723" s="123" t="s">
        <v>556</v>
      </c>
      <c r="D723" s="123" t="s">
        <v>578</v>
      </c>
      <c r="E723" s="123" t="s">
        <v>160</v>
      </c>
      <c r="F723" s="7">
        <v>160.019496</v>
      </c>
      <c r="G723" s="123" t="s">
        <v>532</v>
      </c>
      <c r="H723" s="7">
        <v>11.494040377999999</v>
      </c>
      <c r="I723" s="7">
        <v>71.828999999999994</v>
      </c>
      <c r="J723" s="7">
        <v>11.423791819</v>
      </c>
      <c r="K723" s="7">
        <v>1.600195E-3</v>
      </c>
      <c r="L723" s="7">
        <v>9.6011697599999996E-5</v>
      </c>
      <c r="M723" s="7">
        <v>71.39</v>
      </c>
      <c r="N723" s="7">
        <v>0.01</v>
      </c>
      <c r="O723" s="7">
        <v>5.9999999999999995E-4</v>
      </c>
      <c r="P723" s="7">
        <v>1</v>
      </c>
      <c r="Q723" s="7">
        <v>28</v>
      </c>
      <c r="R723" s="7">
        <v>265</v>
      </c>
      <c r="S723" s="189">
        <v>45625.593981481485</v>
      </c>
    </row>
    <row r="724" spans="1:19">
      <c r="A724" s="7">
        <v>2011</v>
      </c>
      <c r="B724" s="123" t="s">
        <v>537</v>
      </c>
      <c r="C724" s="123" t="s">
        <v>556</v>
      </c>
      <c r="D724" s="123" t="s">
        <v>578</v>
      </c>
      <c r="E724" s="123" t="s">
        <v>163</v>
      </c>
      <c r="F724" s="7">
        <v>1304.1483217519999</v>
      </c>
      <c r="G724" s="123" t="s">
        <v>532</v>
      </c>
      <c r="H724" s="7">
        <v>83.278347307999994</v>
      </c>
      <c r="I724" s="7">
        <v>63.856499999999997</v>
      </c>
      <c r="J724" s="7">
        <v>83.061206612000007</v>
      </c>
      <c r="K724" s="7">
        <v>6.5207420000000004E-3</v>
      </c>
      <c r="L724" s="7">
        <v>1.3041499999999999E-4</v>
      </c>
      <c r="M724" s="7">
        <v>63.69</v>
      </c>
      <c r="N724" s="7">
        <v>5.0000000000000001E-3</v>
      </c>
      <c r="O724" s="7">
        <v>1E-4</v>
      </c>
      <c r="P724" s="7">
        <v>1</v>
      </c>
      <c r="Q724" s="7">
        <v>28</v>
      </c>
      <c r="R724" s="7">
        <v>265</v>
      </c>
      <c r="S724" s="189">
        <v>45625.593981481485</v>
      </c>
    </row>
    <row r="725" spans="1:19">
      <c r="A725" s="7">
        <v>2011</v>
      </c>
      <c r="B725" s="123" t="s">
        <v>537</v>
      </c>
      <c r="C725" s="123" t="s">
        <v>556</v>
      </c>
      <c r="D725" s="123" t="s">
        <v>578</v>
      </c>
      <c r="E725" s="123" t="s">
        <v>535</v>
      </c>
      <c r="F725" s="7">
        <v>2190.3572783210002</v>
      </c>
      <c r="G725" s="123" t="s">
        <v>532</v>
      </c>
      <c r="H725" s="7">
        <v>125.314278552</v>
      </c>
      <c r="I725" s="7">
        <v>57.211798180999999</v>
      </c>
      <c r="J725" s="7">
        <v>124.949584065</v>
      </c>
      <c r="K725" s="7">
        <v>1.0951786E-2</v>
      </c>
      <c r="L725" s="7">
        <v>2.1903600000000001E-4</v>
      </c>
      <c r="M725" s="7">
        <v>57.045298181</v>
      </c>
      <c r="N725" s="7">
        <v>5.0000000000000001E-3</v>
      </c>
      <c r="O725" s="7">
        <v>1E-4</v>
      </c>
      <c r="P725" s="7">
        <v>1</v>
      </c>
      <c r="Q725" s="7">
        <v>28</v>
      </c>
      <c r="R725" s="7">
        <v>265</v>
      </c>
      <c r="S725" s="189">
        <v>45625.593981481485</v>
      </c>
    </row>
    <row r="726" spans="1:19">
      <c r="A726" s="7">
        <v>2011</v>
      </c>
      <c r="B726" s="123" t="s">
        <v>537</v>
      </c>
      <c r="C726" s="123" t="s">
        <v>556</v>
      </c>
      <c r="D726" s="123" t="s">
        <v>578</v>
      </c>
      <c r="E726" s="123" t="s">
        <v>541</v>
      </c>
      <c r="F726" s="7">
        <v>0</v>
      </c>
      <c r="G726" s="123" t="s">
        <v>532</v>
      </c>
      <c r="H726" s="7">
        <v>0</v>
      </c>
      <c r="I726" s="7"/>
      <c r="J726" s="7">
        <v>0</v>
      </c>
      <c r="K726" s="7">
        <v>0</v>
      </c>
      <c r="L726" s="7">
        <v>0</v>
      </c>
      <c r="M726" s="7"/>
      <c r="N726" s="7"/>
      <c r="O726" s="7"/>
      <c r="P726" s="7">
        <v>1</v>
      </c>
      <c r="Q726" s="7">
        <v>28</v>
      </c>
      <c r="R726" s="7">
        <v>265</v>
      </c>
      <c r="S726" s="189">
        <v>45625.593981481485</v>
      </c>
    </row>
    <row r="727" spans="1:19">
      <c r="A727" s="7">
        <v>2011</v>
      </c>
      <c r="B727" s="123" t="s">
        <v>537</v>
      </c>
      <c r="C727" s="123" t="s">
        <v>556</v>
      </c>
      <c r="D727" s="123" t="s">
        <v>579</v>
      </c>
      <c r="E727" s="123" t="s">
        <v>27</v>
      </c>
      <c r="F727" s="7">
        <v>0</v>
      </c>
      <c r="G727" s="123" t="s">
        <v>532</v>
      </c>
      <c r="H727" s="7">
        <v>0</v>
      </c>
      <c r="I727" s="7"/>
      <c r="J727" s="7">
        <v>0</v>
      </c>
      <c r="K727" s="7">
        <v>0</v>
      </c>
      <c r="L727" s="7">
        <v>0</v>
      </c>
      <c r="M727" s="7"/>
      <c r="N727" s="7"/>
      <c r="O727" s="7"/>
      <c r="P727" s="7"/>
      <c r="Q727" s="7">
        <v>28</v>
      </c>
      <c r="R727" s="7">
        <v>265</v>
      </c>
      <c r="S727" s="189">
        <v>45625.593981481485</v>
      </c>
    </row>
    <row r="728" spans="1:19">
      <c r="A728" s="7">
        <v>2011</v>
      </c>
      <c r="B728" s="123" t="s">
        <v>537</v>
      </c>
      <c r="C728" s="123" t="s">
        <v>556</v>
      </c>
      <c r="D728" s="123" t="s">
        <v>579</v>
      </c>
      <c r="E728" s="123" t="s">
        <v>33</v>
      </c>
      <c r="F728" s="7">
        <v>5.855979252</v>
      </c>
      <c r="G728" s="123" t="s">
        <v>532</v>
      </c>
      <c r="H728" s="7">
        <v>5.5397564000000003E-2</v>
      </c>
      <c r="I728" s="7">
        <v>9.4600000000000009</v>
      </c>
      <c r="J728" s="7">
        <v>0</v>
      </c>
      <c r="K728" s="7">
        <v>1.7567940000000001E-3</v>
      </c>
      <c r="L728" s="7">
        <v>2.3423917010000001E-5</v>
      </c>
      <c r="M728" s="7">
        <v>0</v>
      </c>
      <c r="N728" s="7">
        <v>0.3</v>
      </c>
      <c r="O728" s="7">
        <v>4.0000000000000001E-3</v>
      </c>
      <c r="P728" s="7"/>
      <c r="Q728" s="7">
        <v>28</v>
      </c>
      <c r="R728" s="7">
        <v>265</v>
      </c>
      <c r="S728" s="189">
        <v>45625.593981481485</v>
      </c>
    </row>
    <row r="729" spans="1:19">
      <c r="A729" s="7">
        <v>2011</v>
      </c>
      <c r="B729" s="123" t="s">
        <v>537</v>
      </c>
      <c r="C729" s="123" t="s">
        <v>556</v>
      </c>
      <c r="D729" s="123" t="s">
        <v>579</v>
      </c>
      <c r="E729" s="123" t="s">
        <v>540</v>
      </c>
      <c r="F729" s="7">
        <v>0.87909578499999996</v>
      </c>
      <c r="G729" s="123" t="s">
        <v>532</v>
      </c>
      <c r="H729" s="7">
        <v>8.3758049000000001E-2</v>
      </c>
      <c r="I729" s="7">
        <v>95.277500000000003</v>
      </c>
      <c r="J729" s="7">
        <v>8.3162460999999993E-2</v>
      </c>
      <c r="K729" s="7">
        <v>8.7909578500000004E-6</v>
      </c>
      <c r="L729" s="7">
        <v>1.3186436769999999E-6</v>
      </c>
      <c r="M729" s="7">
        <v>94.6</v>
      </c>
      <c r="N729" s="7">
        <v>0.01</v>
      </c>
      <c r="O729" s="7">
        <v>1.5E-3</v>
      </c>
      <c r="P729" s="7">
        <v>1</v>
      </c>
      <c r="Q729" s="7">
        <v>28</v>
      </c>
      <c r="R729" s="7">
        <v>265</v>
      </c>
      <c r="S729" s="189">
        <v>45625.593981481485</v>
      </c>
    </row>
    <row r="730" spans="1:19">
      <c r="A730" s="7">
        <v>2011</v>
      </c>
      <c r="B730" s="123" t="s">
        <v>537</v>
      </c>
      <c r="C730" s="123" t="s">
        <v>556</v>
      </c>
      <c r="D730" s="123" t="s">
        <v>579</v>
      </c>
      <c r="E730" s="123" t="s">
        <v>531</v>
      </c>
      <c r="F730" s="7">
        <v>0</v>
      </c>
      <c r="G730" s="123" t="s">
        <v>532</v>
      </c>
      <c r="H730" s="7">
        <v>0</v>
      </c>
      <c r="I730" s="7"/>
      <c r="J730" s="7">
        <v>0</v>
      </c>
      <c r="K730" s="7">
        <v>0</v>
      </c>
      <c r="L730" s="7">
        <v>0</v>
      </c>
      <c r="M730" s="7"/>
      <c r="N730" s="7"/>
      <c r="O730" s="7"/>
      <c r="P730" s="7">
        <v>1</v>
      </c>
      <c r="Q730" s="7">
        <v>28</v>
      </c>
      <c r="R730" s="7">
        <v>265</v>
      </c>
      <c r="S730" s="189">
        <v>45625.593981481485</v>
      </c>
    </row>
    <row r="731" spans="1:19">
      <c r="A731" s="7">
        <v>2011</v>
      </c>
      <c r="B731" s="123" t="s">
        <v>537</v>
      </c>
      <c r="C731" s="123" t="s">
        <v>556</v>
      </c>
      <c r="D731" s="123" t="s">
        <v>579</v>
      </c>
      <c r="E731" s="123" t="s">
        <v>533</v>
      </c>
      <c r="F731" s="7">
        <v>27.256067999999999</v>
      </c>
      <c r="G731" s="123" t="s">
        <v>532</v>
      </c>
      <c r="H731" s="7">
        <v>2.0097443450000001</v>
      </c>
      <c r="I731" s="7">
        <v>73.735666667000004</v>
      </c>
      <c r="J731" s="7">
        <v>1.997778931</v>
      </c>
      <c r="K731" s="7">
        <v>2.7256099999999999E-4</v>
      </c>
      <c r="L731" s="7">
        <v>1.6353640800000001E-5</v>
      </c>
      <c r="M731" s="7">
        <v>73.296666666999997</v>
      </c>
      <c r="N731" s="7">
        <v>0.01</v>
      </c>
      <c r="O731" s="7">
        <v>5.9999999999999995E-4</v>
      </c>
      <c r="P731" s="7">
        <v>1</v>
      </c>
      <c r="Q731" s="7">
        <v>28</v>
      </c>
      <c r="R731" s="7">
        <v>265</v>
      </c>
      <c r="S731" s="189">
        <v>45625.593981481485</v>
      </c>
    </row>
    <row r="732" spans="1:19">
      <c r="A732" s="7">
        <v>2011</v>
      </c>
      <c r="B732" s="123" t="s">
        <v>537</v>
      </c>
      <c r="C732" s="123" t="s">
        <v>556</v>
      </c>
      <c r="D732" s="123" t="s">
        <v>579</v>
      </c>
      <c r="E732" s="123" t="s">
        <v>160</v>
      </c>
      <c r="F732" s="7">
        <v>8.7085439999999998</v>
      </c>
      <c r="G732" s="123" t="s">
        <v>532</v>
      </c>
      <c r="H732" s="7">
        <v>0.62552600700000005</v>
      </c>
      <c r="I732" s="7">
        <v>71.828999999999994</v>
      </c>
      <c r="J732" s="7">
        <v>0.62170295600000003</v>
      </c>
      <c r="K732" s="7">
        <v>8.7085440000000001E-5</v>
      </c>
      <c r="L732" s="7">
        <v>5.2251264000000002E-6</v>
      </c>
      <c r="M732" s="7">
        <v>71.39</v>
      </c>
      <c r="N732" s="7">
        <v>0.01</v>
      </c>
      <c r="O732" s="7">
        <v>5.9999999999999995E-4</v>
      </c>
      <c r="P732" s="7">
        <v>1</v>
      </c>
      <c r="Q732" s="7">
        <v>28</v>
      </c>
      <c r="R732" s="7">
        <v>265</v>
      </c>
      <c r="S732" s="189">
        <v>45625.593981481485</v>
      </c>
    </row>
    <row r="733" spans="1:19">
      <c r="A733" s="7">
        <v>2011</v>
      </c>
      <c r="B733" s="123" t="s">
        <v>537</v>
      </c>
      <c r="C733" s="123" t="s">
        <v>556</v>
      </c>
      <c r="D733" s="123" t="s">
        <v>579</v>
      </c>
      <c r="E733" s="123" t="s">
        <v>163</v>
      </c>
      <c r="F733" s="7">
        <v>24.039214409</v>
      </c>
      <c r="G733" s="123" t="s">
        <v>532</v>
      </c>
      <c r="H733" s="7">
        <v>1.535060095</v>
      </c>
      <c r="I733" s="7">
        <v>63.856499999999997</v>
      </c>
      <c r="J733" s="7">
        <v>1.5310575660000001</v>
      </c>
      <c r="K733" s="7">
        <v>1.20196E-4</v>
      </c>
      <c r="L733" s="7">
        <v>2.4039214410000001E-6</v>
      </c>
      <c r="M733" s="7">
        <v>63.69</v>
      </c>
      <c r="N733" s="7">
        <v>5.0000000000000001E-3</v>
      </c>
      <c r="O733" s="7">
        <v>1E-4</v>
      </c>
      <c r="P733" s="7">
        <v>1</v>
      </c>
      <c r="Q733" s="7">
        <v>28</v>
      </c>
      <c r="R733" s="7">
        <v>265</v>
      </c>
      <c r="S733" s="189">
        <v>45625.593981481485</v>
      </c>
    </row>
    <row r="734" spans="1:19">
      <c r="A734" s="7">
        <v>2011</v>
      </c>
      <c r="B734" s="123" t="s">
        <v>537</v>
      </c>
      <c r="C734" s="123" t="s">
        <v>556</v>
      </c>
      <c r="D734" s="123" t="s">
        <v>579</v>
      </c>
      <c r="E734" s="123" t="s">
        <v>535</v>
      </c>
      <c r="F734" s="7">
        <v>452.01708155599999</v>
      </c>
      <c r="G734" s="123" t="s">
        <v>532</v>
      </c>
      <c r="H734" s="7">
        <v>25.860710044000001</v>
      </c>
      <c r="I734" s="7">
        <v>57.211798180999999</v>
      </c>
      <c r="J734" s="7">
        <v>25.785449199999999</v>
      </c>
      <c r="K734" s="7">
        <v>2.2600849999999998E-3</v>
      </c>
      <c r="L734" s="7">
        <v>4.5201708159999997E-5</v>
      </c>
      <c r="M734" s="7">
        <v>57.045298181</v>
      </c>
      <c r="N734" s="7">
        <v>5.0000000000000001E-3</v>
      </c>
      <c r="O734" s="7">
        <v>1E-4</v>
      </c>
      <c r="P734" s="7">
        <v>1</v>
      </c>
      <c r="Q734" s="7">
        <v>28</v>
      </c>
      <c r="R734" s="7">
        <v>265</v>
      </c>
      <c r="S734" s="189">
        <v>45625.593981481485</v>
      </c>
    </row>
    <row r="735" spans="1:19">
      <c r="A735" s="7">
        <v>2011</v>
      </c>
      <c r="B735" s="123" t="s">
        <v>537</v>
      </c>
      <c r="C735" s="123" t="s">
        <v>556</v>
      </c>
      <c r="D735" s="123" t="s">
        <v>579</v>
      </c>
      <c r="E735" s="123" t="s">
        <v>541</v>
      </c>
      <c r="F735" s="7">
        <v>0</v>
      </c>
      <c r="G735" s="123" t="s">
        <v>532</v>
      </c>
      <c r="H735" s="7">
        <v>0</v>
      </c>
      <c r="I735" s="7"/>
      <c r="J735" s="7">
        <v>0</v>
      </c>
      <c r="K735" s="7">
        <v>0</v>
      </c>
      <c r="L735" s="7">
        <v>0</v>
      </c>
      <c r="M735" s="7"/>
      <c r="N735" s="7"/>
      <c r="O735" s="7"/>
      <c r="P735" s="7">
        <v>1</v>
      </c>
      <c r="Q735" s="7">
        <v>28</v>
      </c>
      <c r="R735" s="7">
        <v>265</v>
      </c>
      <c r="S735" s="189">
        <v>45625.593981481485</v>
      </c>
    </row>
    <row r="736" spans="1:19">
      <c r="A736" s="7">
        <v>2011</v>
      </c>
      <c r="B736" s="123" t="s">
        <v>537</v>
      </c>
      <c r="C736" s="123" t="s">
        <v>556</v>
      </c>
      <c r="D736" s="123" t="s">
        <v>580</v>
      </c>
      <c r="E736" s="123" t="s">
        <v>27</v>
      </c>
      <c r="F736" s="7">
        <v>0</v>
      </c>
      <c r="G736" s="123" t="s">
        <v>532</v>
      </c>
      <c r="H736" s="7">
        <v>0</v>
      </c>
      <c r="I736" s="7"/>
      <c r="J736" s="7">
        <v>0</v>
      </c>
      <c r="K736" s="7">
        <v>0</v>
      </c>
      <c r="L736" s="7">
        <v>0</v>
      </c>
      <c r="M736" s="7"/>
      <c r="N736" s="7"/>
      <c r="O736" s="7"/>
      <c r="P736" s="7"/>
      <c r="Q736" s="7">
        <v>28</v>
      </c>
      <c r="R736" s="7">
        <v>265</v>
      </c>
      <c r="S736" s="189">
        <v>45625.593981481485</v>
      </c>
    </row>
    <row r="737" spans="1:19">
      <c r="A737" s="7">
        <v>2011</v>
      </c>
      <c r="B737" s="123" t="s">
        <v>537</v>
      </c>
      <c r="C737" s="123" t="s">
        <v>556</v>
      </c>
      <c r="D737" s="123" t="s">
        <v>580</v>
      </c>
      <c r="E737" s="123" t="s">
        <v>33</v>
      </c>
      <c r="F737" s="7">
        <v>4.2064076320000003</v>
      </c>
      <c r="G737" s="123" t="s">
        <v>532</v>
      </c>
      <c r="H737" s="7">
        <v>3.9792616000000003E-2</v>
      </c>
      <c r="I737" s="7">
        <v>9.4600000000000009</v>
      </c>
      <c r="J737" s="7">
        <v>0</v>
      </c>
      <c r="K737" s="7">
        <v>1.261922E-3</v>
      </c>
      <c r="L737" s="7">
        <v>1.682563053E-5</v>
      </c>
      <c r="M737" s="7">
        <v>0</v>
      </c>
      <c r="N737" s="7">
        <v>0.3</v>
      </c>
      <c r="O737" s="7">
        <v>4.0000000000000001E-3</v>
      </c>
      <c r="P737" s="7"/>
      <c r="Q737" s="7">
        <v>28</v>
      </c>
      <c r="R737" s="7">
        <v>265</v>
      </c>
      <c r="S737" s="189">
        <v>45625.593981481485</v>
      </c>
    </row>
    <row r="738" spans="1:19">
      <c r="A738" s="7">
        <v>2011</v>
      </c>
      <c r="B738" s="123" t="s">
        <v>537</v>
      </c>
      <c r="C738" s="123" t="s">
        <v>556</v>
      </c>
      <c r="D738" s="123" t="s">
        <v>580</v>
      </c>
      <c r="E738" s="123" t="s">
        <v>540</v>
      </c>
      <c r="F738" s="7">
        <v>3.7675533649999999</v>
      </c>
      <c r="G738" s="123" t="s">
        <v>532</v>
      </c>
      <c r="H738" s="7">
        <v>0.358963066</v>
      </c>
      <c r="I738" s="7">
        <v>95.277500000000003</v>
      </c>
      <c r="J738" s="7">
        <v>0.35641054799999999</v>
      </c>
      <c r="K738" s="7">
        <v>3.7675533649999998E-5</v>
      </c>
      <c r="L738" s="7">
        <v>5.6513300469999998E-6</v>
      </c>
      <c r="M738" s="7">
        <v>94.6</v>
      </c>
      <c r="N738" s="7">
        <v>0.01</v>
      </c>
      <c r="O738" s="7">
        <v>1.5E-3</v>
      </c>
      <c r="P738" s="7">
        <v>1</v>
      </c>
      <c r="Q738" s="7">
        <v>28</v>
      </c>
      <c r="R738" s="7">
        <v>265</v>
      </c>
      <c r="S738" s="189">
        <v>45625.593981481485</v>
      </c>
    </row>
    <row r="739" spans="1:19">
      <c r="A739" s="7">
        <v>2011</v>
      </c>
      <c r="B739" s="123" t="s">
        <v>537</v>
      </c>
      <c r="C739" s="123" t="s">
        <v>556</v>
      </c>
      <c r="D739" s="123" t="s">
        <v>580</v>
      </c>
      <c r="E739" s="123" t="s">
        <v>531</v>
      </c>
      <c r="F739" s="7">
        <v>0</v>
      </c>
      <c r="G739" s="123" t="s">
        <v>532</v>
      </c>
      <c r="H739" s="7">
        <v>0</v>
      </c>
      <c r="I739" s="7"/>
      <c r="J739" s="7">
        <v>0</v>
      </c>
      <c r="K739" s="7">
        <v>0</v>
      </c>
      <c r="L739" s="7">
        <v>0</v>
      </c>
      <c r="M739" s="7"/>
      <c r="N739" s="7"/>
      <c r="O739" s="7"/>
      <c r="P739" s="7">
        <v>1</v>
      </c>
      <c r="Q739" s="7">
        <v>28</v>
      </c>
      <c r="R739" s="7">
        <v>265</v>
      </c>
      <c r="S739" s="189">
        <v>45625.593981481485</v>
      </c>
    </row>
    <row r="740" spans="1:19">
      <c r="A740" s="7">
        <v>2011</v>
      </c>
      <c r="B740" s="123" t="s">
        <v>537</v>
      </c>
      <c r="C740" s="123" t="s">
        <v>556</v>
      </c>
      <c r="D740" s="123" t="s">
        <v>580</v>
      </c>
      <c r="E740" s="123" t="s">
        <v>533</v>
      </c>
      <c r="F740" s="7">
        <v>43.877664000000003</v>
      </c>
      <c r="G740" s="123" t="s">
        <v>532</v>
      </c>
      <c r="H740" s="7">
        <v>3.2353488069999998</v>
      </c>
      <c r="I740" s="7">
        <v>73.735666667000004</v>
      </c>
      <c r="J740" s="7">
        <v>3.216086512</v>
      </c>
      <c r="K740" s="7">
        <v>4.38777E-4</v>
      </c>
      <c r="L740" s="7">
        <v>2.6326598400000001E-5</v>
      </c>
      <c r="M740" s="7">
        <v>73.296666666999997</v>
      </c>
      <c r="N740" s="7">
        <v>0.01</v>
      </c>
      <c r="O740" s="7">
        <v>5.9999999999999995E-4</v>
      </c>
      <c r="P740" s="7">
        <v>1</v>
      </c>
      <c r="Q740" s="7">
        <v>28</v>
      </c>
      <c r="R740" s="7">
        <v>265</v>
      </c>
      <c r="S740" s="189">
        <v>45625.593981481485</v>
      </c>
    </row>
    <row r="741" spans="1:19">
      <c r="A741" s="7">
        <v>2011</v>
      </c>
      <c r="B741" s="123" t="s">
        <v>537</v>
      </c>
      <c r="C741" s="123" t="s">
        <v>556</v>
      </c>
      <c r="D741" s="123" t="s">
        <v>580</v>
      </c>
      <c r="E741" s="123" t="s">
        <v>160</v>
      </c>
      <c r="F741" s="7">
        <v>33.410663999999997</v>
      </c>
      <c r="G741" s="123" t="s">
        <v>532</v>
      </c>
      <c r="H741" s="7">
        <v>2.3998545839999998</v>
      </c>
      <c r="I741" s="7">
        <v>71.828999999999994</v>
      </c>
      <c r="J741" s="7">
        <v>2.3851873029999999</v>
      </c>
      <c r="K741" s="7">
        <v>3.3410699999999999E-4</v>
      </c>
      <c r="L741" s="7">
        <v>2.0046398399999999E-5</v>
      </c>
      <c r="M741" s="7">
        <v>71.39</v>
      </c>
      <c r="N741" s="7">
        <v>0.01</v>
      </c>
      <c r="O741" s="7">
        <v>5.9999999999999995E-4</v>
      </c>
      <c r="P741" s="7">
        <v>1</v>
      </c>
      <c r="Q741" s="7">
        <v>28</v>
      </c>
      <c r="R741" s="7">
        <v>265</v>
      </c>
      <c r="S741" s="189">
        <v>45625.593981481485</v>
      </c>
    </row>
    <row r="742" spans="1:19">
      <c r="A742" s="7">
        <v>2011</v>
      </c>
      <c r="B742" s="123" t="s">
        <v>537</v>
      </c>
      <c r="C742" s="123" t="s">
        <v>556</v>
      </c>
      <c r="D742" s="123" t="s">
        <v>580</v>
      </c>
      <c r="E742" s="123" t="s">
        <v>163</v>
      </c>
      <c r="F742" s="7">
        <v>194.32396316399999</v>
      </c>
      <c r="G742" s="123" t="s">
        <v>532</v>
      </c>
      <c r="H742" s="7">
        <v>12.408848153999999</v>
      </c>
      <c r="I742" s="7">
        <v>63.856499999999997</v>
      </c>
      <c r="J742" s="7">
        <v>12.376493214</v>
      </c>
      <c r="K742" s="7">
        <v>9.7161999999999997E-4</v>
      </c>
      <c r="L742" s="7">
        <v>1.9432396320000001E-5</v>
      </c>
      <c r="M742" s="7">
        <v>63.69</v>
      </c>
      <c r="N742" s="7">
        <v>5.0000000000000001E-3</v>
      </c>
      <c r="O742" s="7">
        <v>1E-4</v>
      </c>
      <c r="P742" s="7">
        <v>1</v>
      </c>
      <c r="Q742" s="7">
        <v>28</v>
      </c>
      <c r="R742" s="7">
        <v>265</v>
      </c>
      <c r="S742" s="189">
        <v>45625.593981481485</v>
      </c>
    </row>
    <row r="743" spans="1:19">
      <c r="A743" s="7">
        <v>2011</v>
      </c>
      <c r="B743" s="123" t="s">
        <v>537</v>
      </c>
      <c r="C743" s="123" t="s">
        <v>556</v>
      </c>
      <c r="D743" s="123" t="s">
        <v>580</v>
      </c>
      <c r="E743" s="123" t="s">
        <v>535</v>
      </c>
      <c r="F743" s="7">
        <v>595.74692078999999</v>
      </c>
      <c r="G743" s="123" t="s">
        <v>532</v>
      </c>
      <c r="H743" s="7">
        <v>34.083752599</v>
      </c>
      <c r="I743" s="7">
        <v>57.211798180999999</v>
      </c>
      <c r="J743" s="7">
        <v>33.984560737000002</v>
      </c>
      <c r="K743" s="7">
        <v>2.9787350000000002E-3</v>
      </c>
      <c r="L743" s="7">
        <v>5.9574692080000001E-5</v>
      </c>
      <c r="M743" s="7">
        <v>57.045298181</v>
      </c>
      <c r="N743" s="7">
        <v>5.0000000000000001E-3</v>
      </c>
      <c r="O743" s="7">
        <v>1E-4</v>
      </c>
      <c r="P743" s="7">
        <v>1</v>
      </c>
      <c r="Q743" s="7">
        <v>28</v>
      </c>
      <c r="R743" s="7">
        <v>265</v>
      </c>
      <c r="S743" s="189">
        <v>45625.593981481485</v>
      </c>
    </row>
    <row r="744" spans="1:19">
      <c r="A744" s="7">
        <v>2011</v>
      </c>
      <c r="B744" s="123" t="s">
        <v>537</v>
      </c>
      <c r="C744" s="123" t="s">
        <v>556</v>
      </c>
      <c r="D744" s="123" t="s">
        <v>580</v>
      </c>
      <c r="E744" s="123" t="s">
        <v>541</v>
      </c>
      <c r="F744" s="7">
        <v>0</v>
      </c>
      <c r="G744" s="123" t="s">
        <v>532</v>
      </c>
      <c r="H744" s="7">
        <v>0</v>
      </c>
      <c r="I744" s="7"/>
      <c r="J744" s="7">
        <v>0</v>
      </c>
      <c r="K744" s="7">
        <v>0</v>
      </c>
      <c r="L744" s="7">
        <v>0</v>
      </c>
      <c r="M744" s="7"/>
      <c r="N744" s="7"/>
      <c r="O744" s="7"/>
      <c r="P744" s="7">
        <v>1</v>
      </c>
      <c r="Q744" s="7">
        <v>28</v>
      </c>
      <c r="R744" s="7">
        <v>265</v>
      </c>
      <c r="S744" s="189">
        <v>45625.593981481485</v>
      </c>
    </row>
    <row r="745" spans="1:19">
      <c r="A745" s="7">
        <v>2011</v>
      </c>
      <c r="B745" s="123" t="s">
        <v>537</v>
      </c>
      <c r="C745" s="123" t="s">
        <v>556</v>
      </c>
      <c r="D745" s="123" t="s">
        <v>581</v>
      </c>
      <c r="E745" s="123" t="s">
        <v>27</v>
      </c>
      <c r="F745" s="7">
        <v>4.1670150430000001</v>
      </c>
      <c r="G745" s="123" t="s">
        <v>532</v>
      </c>
      <c r="H745" s="7">
        <v>6.9380799999999997E-4</v>
      </c>
      <c r="I745" s="7">
        <v>0.16650000000000001</v>
      </c>
      <c r="J745" s="7">
        <v>0</v>
      </c>
      <c r="K745" s="7">
        <v>2.0835075220000001E-5</v>
      </c>
      <c r="L745" s="7">
        <v>4.1670150429999998E-7</v>
      </c>
      <c r="M745" s="7">
        <v>0</v>
      </c>
      <c r="N745" s="7">
        <v>5.0000000000000001E-3</v>
      </c>
      <c r="O745" s="7">
        <v>1E-4</v>
      </c>
      <c r="P745" s="7"/>
      <c r="Q745" s="7">
        <v>28</v>
      </c>
      <c r="R745" s="7">
        <v>265</v>
      </c>
      <c r="S745" s="189">
        <v>45625.593981481485</v>
      </c>
    </row>
    <row r="746" spans="1:19">
      <c r="A746" s="7">
        <v>2011</v>
      </c>
      <c r="B746" s="123" t="s">
        <v>537</v>
      </c>
      <c r="C746" s="123" t="s">
        <v>556</v>
      </c>
      <c r="D746" s="123" t="s">
        <v>581</v>
      </c>
      <c r="E746" s="123" t="s">
        <v>33</v>
      </c>
      <c r="F746" s="7">
        <v>63.598828218000001</v>
      </c>
      <c r="G746" s="123" t="s">
        <v>532</v>
      </c>
      <c r="H746" s="7">
        <v>0.60164491499999995</v>
      </c>
      <c r="I746" s="7">
        <v>9.4600000000000009</v>
      </c>
      <c r="J746" s="7">
        <v>0</v>
      </c>
      <c r="K746" s="7">
        <v>1.9079648000000001E-2</v>
      </c>
      <c r="L746" s="7">
        <v>2.5439499999999998E-4</v>
      </c>
      <c r="M746" s="7">
        <v>0</v>
      </c>
      <c r="N746" s="7">
        <v>0.3</v>
      </c>
      <c r="O746" s="7">
        <v>4.0000000000000001E-3</v>
      </c>
      <c r="P746" s="7"/>
      <c r="Q746" s="7">
        <v>28</v>
      </c>
      <c r="R746" s="7">
        <v>265</v>
      </c>
      <c r="S746" s="189">
        <v>45625.593981481485</v>
      </c>
    </row>
    <row r="747" spans="1:19">
      <c r="A747" s="7">
        <v>2011</v>
      </c>
      <c r="B747" s="123" t="s">
        <v>537</v>
      </c>
      <c r="C747" s="123" t="s">
        <v>556</v>
      </c>
      <c r="D747" s="123" t="s">
        <v>581</v>
      </c>
      <c r="E747" s="123" t="s">
        <v>540</v>
      </c>
      <c r="F747" s="7">
        <v>5.1071278949999996</v>
      </c>
      <c r="G747" s="123" t="s">
        <v>532</v>
      </c>
      <c r="H747" s="7">
        <v>0.48659437799999999</v>
      </c>
      <c r="I747" s="7">
        <v>95.277500000000003</v>
      </c>
      <c r="J747" s="7">
        <v>0.48313429899999999</v>
      </c>
      <c r="K747" s="7">
        <v>5.107127895E-5</v>
      </c>
      <c r="L747" s="7">
        <v>7.6606918419999992E-6</v>
      </c>
      <c r="M747" s="7">
        <v>94.6</v>
      </c>
      <c r="N747" s="7">
        <v>0.01</v>
      </c>
      <c r="O747" s="7">
        <v>1.5E-3</v>
      </c>
      <c r="P747" s="7">
        <v>1</v>
      </c>
      <c r="Q747" s="7">
        <v>28</v>
      </c>
      <c r="R747" s="7">
        <v>265</v>
      </c>
      <c r="S747" s="189">
        <v>45625.593981481485</v>
      </c>
    </row>
    <row r="748" spans="1:19">
      <c r="A748" s="7">
        <v>2011</v>
      </c>
      <c r="B748" s="123" t="s">
        <v>537</v>
      </c>
      <c r="C748" s="123" t="s">
        <v>556</v>
      </c>
      <c r="D748" s="123" t="s">
        <v>581</v>
      </c>
      <c r="E748" s="123" t="s">
        <v>531</v>
      </c>
      <c r="F748" s="7">
        <v>0</v>
      </c>
      <c r="G748" s="123" t="s">
        <v>532</v>
      </c>
      <c r="H748" s="7">
        <v>0</v>
      </c>
      <c r="I748" s="7"/>
      <c r="J748" s="7">
        <v>0</v>
      </c>
      <c r="K748" s="7">
        <v>0</v>
      </c>
      <c r="L748" s="7">
        <v>0</v>
      </c>
      <c r="M748" s="7"/>
      <c r="N748" s="7"/>
      <c r="O748" s="7"/>
      <c r="P748" s="7">
        <v>1</v>
      </c>
      <c r="Q748" s="7">
        <v>28</v>
      </c>
      <c r="R748" s="7">
        <v>265</v>
      </c>
      <c r="S748" s="189">
        <v>45625.593981481485</v>
      </c>
    </row>
    <row r="749" spans="1:19">
      <c r="A749" s="7">
        <v>2011</v>
      </c>
      <c r="B749" s="123" t="s">
        <v>537</v>
      </c>
      <c r="C749" s="123" t="s">
        <v>556</v>
      </c>
      <c r="D749" s="123" t="s">
        <v>581</v>
      </c>
      <c r="E749" s="123" t="s">
        <v>533</v>
      </c>
      <c r="F749" s="7">
        <v>527.99734799999999</v>
      </c>
      <c r="G749" s="123" t="s">
        <v>532</v>
      </c>
      <c r="H749" s="7">
        <v>38.932236453000002</v>
      </c>
      <c r="I749" s="7">
        <v>73.735666667000004</v>
      </c>
      <c r="J749" s="7">
        <v>38.700445617</v>
      </c>
      <c r="K749" s="7">
        <v>5.2799730000000003E-3</v>
      </c>
      <c r="L749" s="7">
        <v>3.1679800000000003E-4</v>
      </c>
      <c r="M749" s="7">
        <v>73.296666666999997</v>
      </c>
      <c r="N749" s="7">
        <v>0.01</v>
      </c>
      <c r="O749" s="7">
        <v>5.9999999999999995E-4</v>
      </c>
      <c r="P749" s="7">
        <v>1</v>
      </c>
      <c r="Q749" s="7">
        <v>28</v>
      </c>
      <c r="R749" s="7">
        <v>265</v>
      </c>
      <c r="S749" s="189">
        <v>45625.593981481485</v>
      </c>
    </row>
    <row r="750" spans="1:19">
      <c r="A750" s="7">
        <v>2011</v>
      </c>
      <c r="B750" s="123" t="s">
        <v>537</v>
      </c>
      <c r="C750" s="123" t="s">
        <v>556</v>
      </c>
      <c r="D750" s="123" t="s">
        <v>581</v>
      </c>
      <c r="E750" s="123" t="s">
        <v>160</v>
      </c>
      <c r="F750" s="7">
        <v>231.53004000000001</v>
      </c>
      <c r="G750" s="123" t="s">
        <v>532</v>
      </c>
      <c r="H750" s="7">
        <v>16.630571242999999</v>
      </c>
      <c r="I750" s="7">
        <v>71.828999999999994</v>
      </c>
      <c r="J750" s="7">
        <v>16.528929556000001</v>
      </c>
      <c r="K750" s="7">
        <v>2.3153000000000002E-3</v>
      </c>
      <c r="L750" s="7">
        <v>1.38918E-4</v>
      </c>
      <c r="M750" s="7">
        <v>71.39</v>
      </c>
      <c r="N750" s="7">
        <v>0.01</v>
      </c>
      <c r="O750" s="7">
        <v>5.9999999999999995E-4</v>
      </c>
      <c r="P750" s="7">
        <v>1</v>
      </c>
      <c r="Q750" s="7">
        <v>28</v>
      </c>
      <c r="R750" s="7">
        <v>265</v>
      </c>
      <c r="S750" s="189">
        <v>45625.593981481485</v>
      </c>
    </row>
    <row r="751" spans="1:19">
      <c r="A751" s="7">
        <v>2011</v>
      </c>
      <c r="B751" s="123" t="s">
        <v>537</v>
      </c>
      <c r="C751" s="123" t="s">
        <v>556</v>
      </c>
      <c r="D751" s="123" t="s">
        <v>581</v>
      </c>
      <c r="E751" s="123" t="s">
        <v>163</v>
      </c>
      <c r="F751" s="7">
        <v>397.35900053900002</v>
      </c>
      <c r="G751" s="123" t="s">
        <v>532</v>
      </c>
      <c r="H751" s="7">
        <v>25.373955018</v>
      </c>
      <c r="I751" s="7">
        <v>63.856499999999997</v>
      </c>
      <c r="J751" s="7">
        <v>25.307794743999999</v>
      </c>
      <c r="K751" s="7">
        <v>1.986795E-3</v>
      </c>
      <c r="L751" s="7">
        <v>3.9735900050000003E-5</v>
      </c>
      <c r="M751" s="7">
        <v>63.69</v>
      </c>
      <c r="N751" s="7">
        <v>5.0000000000000001E-3</v>
      </c>
      <c r="O751" s="7">
        <v>1E-4</v>
      </c>
      <c r="P751" s="7">
        <v>1</v>
      </c>
      <c r="Q751" s="7">
        <v>28</v>
      </c>
      <c r="R751" s="7">
        <v>265</v>
      </c>
      <c r="S751" s="189">
        <v>45625.593981481485</v>
      </c>
    </row>
    <row r="752" spans="1:19">
      <c r="A752" s="7">
        <v>2011</v>
      </c>
      <c r="B752" s="123" t="s">
        <v>537</v>
      </c>
      <c r="C752" s="123" t="s">
        <v>556</v>
      </c>
      <c r="D752" s="123" t="s">
        <v>581</v>
      </c>
      <c r="E752" s="123" t="s">
        <v>535</v>
      </c>
      <c r="F752" s="7">
        <v>2701.934315472</v>
      </c>
      <c r="G752" s="123" t="s">
        <v>532</v>
      </c>
      <c r="H752" s="7">
        <v>154.58252075499999</v>
      </c>
      <c r="I752" s="7">
        <v>57.211798180999999</v>
      </c>
      <c r="J752" s="7">
        <v>154.132648692</v>
      </c>
      <c r="K752" s="7">
        <v>1.3509672E-2</v>
      </c>
      <c r="L752" s="7">
        <v>2.7019300000000001E-4</v>
      </c>
      <c r="M752" s="7">
        <v>57.045298181</v>
      </c>
      <c r="N752" s="7">
        <v>5.0000000000000001E-3</v>
      </c>
      <c r="O752" s="7">
        <v>1E-4</v>
      </c>
      <c r="P752" s="7">
        <v>1</v>
      </c>
      <c r="Q752" s="7">
        <v>28</v>
      </c>
      <c r="R752" s="7">
        <v>265</v>
      </c>
      <c r="S752" s="189">
        <v>45625.593981481485</v>
      </c>
    </row>
    <row r="753" spans="1:19">
      <c r="A753" s="7">
        <v>2011</v>
      </c>
      <c r="B753" s="123" t="s">
        <v>537</v>
      </c>
      <c r="C753" s="123" t="s">
        <v>556</v>
      </c>
      <c r="D753" s="123" t="s">
        <v>581</v>
      </c>
      <c r="E753" s="123" t="s">
        <v>541</v>
      </c>
      <c r="F753" s="7">
        <v>9.3183239999999994E-3</v>
      </c>
      <c r="G753" s="123" t="s">
        <v>532</v>
      </c>
      <c r="H753" s="7">
        <v>8.7295999999999999E-4</v>
      </c>
      <c r="I753" s="7">
        <v>93.682072418000004</v>
      </c>
      <c r="J753" s="7">
        <v>8.6886899999999998E-4</v>
      </c>
      <c r="K753" s="7">
        <v>9.3183240000000005E-8</v>
      </c>
      <c r="L753" s="7">
        <v>5.5909944000000001E-9</v>
      </c>
      <c r="M753" s="7">
        <v>93.243072417999997</v>
      </c>
      <c r="N753" s="7">
        <v>0.01</v>
      </c>
      <c r="O753" s="7">
        <v>5.9999999999999995E-4</v>
      </c>
      <c r="P753" s="7">
        <v>1</v>
      </c>
      <c r="Q753" s="7">
        <v>28</v>
      </c>
      <c r="R753" s="7">
        <v>265</v>
      </c>
      <c r="S753" s="189">
        <v>45625.593981481485</v>
      </c>
    </row>
    <row r="754" spans="1:19">
      <c r="A754" s="7">
        <v>2011</v>
      </c>
      <c r="B754" s="123" t="s">
        <v>537</v>
      </c>
      <c r="C754" s="123" t="s">
        <v>562</v>
      </c>
      <c r="D754" s="123" t="s">
        <v>582</v>
      </c>
      <c r="E754" s="123" t="s">
        <v>27</v>
      </c>
      <c r="F754" s="7">
        <v>172.62902697300001</v>
      </c>
      <c r="G754" s="123" t="s">
        <v>532</v>
      </c>
      <c r="H754" s="7">
        <v>2.8742732999999999E-2</v>
      </c>
      <c r="I754" s="7">
        <v>0.16650000000000001</v>
      </c>
      <c r="J754" s="7">
        <v>0</v>
      </c>
      <c r="K754" s="7">
        <v>8.6314499999999995E-4</v>
      </c>
      <c r="L754" s="7">
        <v>1.72629027E-5</v>
      </c>
      <c r="M754" s="7">
        <v>0</v>
      </c>
      <c r="N754" s="7">
        <v>5.0000000000000001E-3</v>
      </c>
      <c r="O754" s="7">
        <v>1E-4</v>
      </c>
      <c r="P754" s="7"/>
      <c r="Q754" s="7">
        <v>28</v>
      </c>
      <c r="R754" s="7">
        <v>265</v>
      </c>
      <c r="S754" s="189">
        <v>45625.593981481485</v>
      </c>
    </row>
    <row r="755" spans="1:19">
      <c r="A755" s="7">
        <v>2011</v>
      </c>
      <c r="B755" s="123" t="s">
        <v>537</v>
      </c>
      <c r="C755" s="123" t="s">
        <v>562</v>
      </c>
      <c r="D755" s="123" t="s">
        <v>582</v>
      </c>
      <c r="E755" s="123" t="s">
        <v>33</v>
      </c>
      <c r="F755" s="7">
        <v>0.98974297200000005</v>
      </c>
      <c r="G755" s="123" t="s">
        <v>532</v>
      </c>
      <c r="H755" s="7">
        <v>9.3629690000000005E-3</v>
      </c>
      <c r="I755" s="7">
        <v>9.4600000000000009</v>
      </c>
      <c r="J755" s="7">
        <v>0</v>
      </c>
      <c r="K755" s="7">
        <v>2.9692299999999999E-4</v>
      </c>
      <c r="L755" s="7">
        <v>3.9589718880000002E-6</v>
      </c>
      <c r="M755" s="7">
        <v>0</v>
      </c>
      <c r="N755" s="7">
        <v>0.3</v>
      </c>
      <c r="O755" s="7">
        <v>4.0000000000000001E-3</v>
      </c>
      <c r="P755" s="7"/>
      <c r="Q755" s="7">
        <v>28</v>
      </c>
      <c r="R755" s="7">
        <v>265</v>
      </c>
      <c r="S755" s="189">
        <v>45625.593981481485</v>
      </c>
    </row>
    <row r="756" spans="1:19">
      <c r="A756" s="7">
        <v>2011</v>
      </c>
      <c r="B756" s="123" t="s">
        <v>537</v>
      </c>
      <c r="C756" s="123" t="s">
        <v>562</v>
      </c>
      <c r="D756" s="123" t="s">
        <v>582</v>
      </c>
      <c r="E756" s="123" t="s">
        <v>540</v>
      </c>
      <c r="F756" s="7">
        <v>3.4745214369999999</v>
      </c>
      <c r="G756" s="123" t="s">
        <v>532</v>
      </c>
      <c r="H756" s="7">
        <v>0.33104371599999999</v>
      </c>
      <c r="I756" s="7">
        <v>95.277500000000003</v>
      </c>
      <c r="J756" s="7">
        <v>0.32868972800000001</v>
      </c>
      <c r="K756" s="7">
        <v>3.4745214370000003E-5</v>
      </c>
      <c r="L756" s="7">
        <v>5.2117821550000004E-6</v>
      </c>
      <c r="M756" s="7">
        <v>94.6</v>
      </c>
      <c r="N756" s="7">
        <v>0.01</v>
      </c>
      <c r="O756" s="7">
        <v>1.5E-3</v>
      </c>
      <c r="P756" s="7">
        <v>1</v>
      </c>
      <c r="Q756" s="7">
        <v>28</v>
      </c>
      <c r="R756" s="7">
        <v>265</v>
      </c>
      <c r="S756" s="189">
        <v>45625.593981481485</v>
      </c>
    </row>
    <row r="757" spans="1:19">
      <c r="A757" s="7">
        <v>2011</v>
      </c>
      <c r="B757" s="123" t="s">
        <v>537</v>
      </c>
      <c r="C757" s="123" t="s">
        <v>562</v>
      </c>
      <c r="D757" s="123" t="s">
        <v>582</v>
      </c>
      <c r="E757" s="123" t="s">
        <v>531</v>
      </c>
      <c r="F757" s="7">
        <v>11.071824944999999</v>
      </c>
      <c r="G757" s="123" t="s">
        <v>532</v>
      </c>
      <c r="H757" s="7">
        <v>0.84642994500000002</v>
      </c>
      <c r="I757" s="7">
        <v>76.448999999999998</v>
      </c>
      <c r="J757" s="7">
        <v>0.84156941399999996</v>
      </c>
      <c r="K757" s="7">
        <v>1.1071800000000001E-4</v>
      </c>
      <c r="L757" s="7">
        <v>6.643094967E-6</v>
      </c>
      <c r="M757" s="7">
        <v>76.010000000000005</v>
      </c>
      <c r="N757" s="7">
        <v>0.01</v>
      </c>
      <c r="O757" s="7">
        <v>5.9999999999999995E-4</v>
      </c>
      <c r="P757" s="7">
        <v>1</v>
      </c>
      <c r="Q757" s="7">
        <v>28</v>
      </c>
      <c r="R757" s="7">
        <v>265</v>
      </c>
      <c r="S757" s="189">
        <v>45625.593981481485</v>
      </c>
    </row>
    <row r="758" spans="1:19">
      <c r="A758" s="7">
        <v>2011</v>
      </c>
      <c r="B758" s="123" t="s">
        <v>537</v>
      </c>
      <c r="C758" s="123" t="s">
        <v>562</v>
      </c>
      <c r="D758" s="123" t="s">
        <v>582</v>
      </c>
      <c r="E758" s="123" t="s">
        <v>533</v>
      </c>
      <c r="F758" s="7">
        <v>57.359160000000003</v>
      </c>
      <c r="G758" s="123" t="s">
        <v>532</v>
      </c>
      <c r="H758" s="7">
        <v>4.2294159020000004</v>
      </c>
      <c r="I758" s="7">
        <v>73.735666667000004</v>
      </c>
      <c r="J758" s="7">
        <v>4.2042352310000002</v>
      </c>
      <c r="K758" s="7">
        <v>5.7359200000000005E-4</v>
      </c>
      <c r="L758" s="7">
        <v>3.4415495999999998E-5</v>
      </c>
      <c r="M758" s="7">
        <v>73.296666666999997</v>
      </c>
      <c r="N758" s="7">
        <v>0.01</v>
      </c>
      <c r="O758" s="7">
        <v>5.9999999999999995E-4</v>
      </c>
      <c r="P758" s="7">
        <v>1</v>
      </c>
      <c r="Q758" s="7">
        <v>28</v>
      </c>
      <c r="R758" s="7">
        <v>265</v>
      </c>
      <c r="S758" s="189">
        <v>45625.593981481485</v>
      </c>
    </row>
    <row r="759" spans="1:19">
      <c r="A759" s="7">
        <v>2011</v>
      </c>
      <c r="B759" s="123" t="s">
        <v>537</v>
      </c>
      <c r="C759" s="123" t="s">
        <v>562</v>
      </c>
      <c r="D759" s="123" t="s">
        <v>582</v>
      </c>
      <c r="E759" s="123" t="s">
        <v>160</v>
      </c>
      <c r="F759" s="7">
        <v>7.4943720000000003</v>
      </c>
      <c r="G759" s="123" t="s">
        <v>532</v>
      </c>
      <c r="H759" s="7">
        <v>0.53831324599999997</v>
      </c>
      <c r="I759" s="7">
        <v>71.828999999999994</v>
      </c>
      <c r="J759" s="7">
        <v>0.535023217</v>
      </c>
      <c r="K759" s="7">
        <v>7.494372E-5</v>
      </c>
      <c r="L759" s="7">
        <v>4.4966231999999997E-6</v>
      </c>
      <c r="M759" s="7">
        <v>71.39</v>
      </c>
      <c r="N759" s="7">
        <v>0.01</v>
      </c>
      <c r="O759" s="7">
        <v>5.9999999999999995E-4</v>
      </c>
      <c r="P759" s="7">
        <v>1</v>
      </c>
      <c r="Q759" s="7">
        <v>28</v>
      </c>
      <c r="R759" s="7">
        <v>265</v>
      </c>
      <c r="S759" s="189">
        <v>45625.593981481485</v>
      </c>
    </row>
    <row r="760" spans="1:19">
      <c r="A760" s="7">
        <v>2011</v>
      </c>
      <c r="B760" s="123" t="s">
        <v>537</v>
      </c>
      <c r="C760" s="123" t="s">
        <v>562</v>
      </c>
      <c r="D760" s="123" t="s">
        <v>582</v>
      </c>
      <c r="E760" s="123" t="s">
        <v>163</v>
      </c>
      <c r="F760" s="7">
        <v>12.815330329</v>
      </c>
      <c r="G760" s="123" t="s">
        <v>532</v>
      </c>
      <c r="H760" s="7">
        <v>0.81834214100000002</v>
      </c>
      <c r="I760" s="7">
        <v>63.856499999999997</v>
      </c>
      <c r="J760" s="7">
        <v>0.81620838900000003</v>
      </c>
      <c r="K760" s="7">
        <v>6.4076651640000004E-5</v>
      </c>
      <c r="L760" s="7">
        <v>1.281533033E-6</v>
      </c>
      <c r="M760" s="7">
        <v>63.69</v>
      </c>
      <c r="N760" s="7">
        <v>5.0000000000000001E-3</v>
      </c>
      <c r="O760" s="7">
        <v>1E-4</v>
      </c>
      <c r="P760" s="7">
        <v>1</v>
      </c>
      <c r="Q760" s="7">
        <v>28</v>
      </c>
      <c r="R760" s="7">
        <v>265</v>
      </c>
      <c r="S760" s="189">
        <v>45625.593981481485</v>
      </c>
    </row>
    <row r="761" spans="1:19">
      <c r="A761" s="7">
        <v>2011</v>
      </c>
      <c r="B761" s="123" t="s">
        <v>537</v>
      </c>
      <c r="C761" s="123" t="s">
        <v>562</v>
      </c>
      <c r="D761" s="123" t="s">
        <v>582</v>
      </c>
      <c r="E761" s="123" t="s">
        <v>535</v>
      </c>
      <c r="F761" s="7">
        <v>200.09688999299999</v>
      </c>
      <c r="G761" s="123" t="s">
        <v>532</v>
      </c>
      <c r="H761" s="7">
        <v>11.447902887</v>
      </c>
      <c r="I761" s="7">
        <v>57.211798180999999</v>
      </c>
      <c r="J761" s="7">
        <v>11.414586755</v>
      </c>
      <c r="K761" s="7">
        <v>1.0004840000000001E-3</v>
      </c>
      <c r="L761" s="7">
        <v>2.0009688999999999E-5</v>
      </c>
      <c r="M761" s="7">
        <v>57.045298181</v>
      </c>
      <c r="N761" s="7">
        <v>5.0000000000000001E-3</v>
      </c>
      <c r="O761" s="7">
        <v>1E-4</v>
      </c>
      <c r="P761" s="7">
        <v>1</v>
      </c>
      <c r="Q761" s="7">
        <v>28</v>
      </c>
      <c r="R761" s="7">
        <v>265</v>
      </c>
      <c r="S761" s="189">
        <v>45625.593981481485</v>
      </c>
    </row>
    <row r="762" spans="1:19">
      <c r="A762" s="7">
        <v>2011</v>
      </c>
      <c r="B762" s="123" t="s">
        <v>537</v>
      </c>
      <c r="C762" s="123" t="s">
        <v>562</v>
      </c>
      <c r="D762" s="123" t="s">
        <v>582</v>
      </c>
      <c r="E762" s="123" t="s">
        <v>541</v>
      </c>
      <c r="F762" s="7">
        <v>0</v>
      </c>
      <c r="G762" s="123" t="s">
        <v>532</v>
      </c>
      <c r="H762" s="7">
        <v>0</v>
      </c>
      <c r="I762" s="7"/>
      <c r="J762" s="7">
        <v>0</v>
      </c>
      <c r="K762" s="7">
        <v>0</v>
      </c>
      <c r="L762" s="7">
        <v>0</v>
      </c>
      <c r="M762" s="7"/>
      <c r="N762" s="7"/>
      <c r="O762" s="7"/>
      <c r="P762" s="7">
        <v>1</v>
      </c>
      <c r="Q762" s="7">
        <v>28</v>
      </c>
      <c r="R762" s="7">
        <v>265</v>
      </c>
      <c r="S762" s="189">
        <v>45625.593981481485</v>
      </c>
    </row>
    <row r="763" spans="1:19">
      <c r="A763" s="7">
        <v>2011</v>
      </c>
      <c r="B763" s="123" t="s">
        <v>537</v>
      </c>
      <c r="C763" s="123" t="s">
        <v>562</v>
      </c>
      <c r="D763" s="123" t="s">
        <v>583</v>
      </c>
      <c r="E763" s="123" t="s">
        <v>27</v>
      </c>
      <c r="F763" s="7">
        <v>0</v>
      </c>
      <c r="G763" s="123" t="s">
        <v>532</v>
      </c>
      <c r="H763" s="7">
        <v>0</v>
      </c>
      <c r="I763" s="7"/>
      <c r="J763" s="7">
        <v>0</v>
      </c>
      <c r="K763" s="7">
        <v>0</v>
      </c>
      <c r="L763" s="7">
        <v>0</v>
      </c>
      <c r="M763" s="7"/>
      <c r="N763" s="7"/>
      <c r="O763" s="7"/>
      <c r="P763" s="7"/>
      <c r="Q763" s="7">
        <v>28</v>
      </c>
      <c r="R763" s="7">
        <v>265</v>
      </c>
      <c r="S763" s="189">
        <v>45625.593981481485</v>
      </c>
    </row>
    <row r="764" spans="1:19">
      <c r="A764" s="7">
        <v>2011</v>
      </c>
      <c r="B764" s="123" t="s">
        <v>537</v>
      </c>
      <c r="C764" s="123" t="s">
        <v>562</v>
      </c>
      <c r="D764" s="123" t="s">
        <v>583</v>
      </c>
      <c r="E764" s="123" t="s">
        <v>33</v>
      </c>
      <c r="F764" s="7">
        <v>156.62682533899999</v>
      </c>
      <c r="G764" s="123" t="s">
        <v>532</v>
      </c>
      <c r="H764" s="7">
        <v>1.4816897680000001</v>
      </c>
      <c r="I764" s="7">
        <v>9.4600000000000009</v>
      </c>
      <c r="J764" s="7">
        <v>0</v>
      </c>
      <c r="K764" s="7">
        <v>4.6988047999999998E-2</v>
      </c>
      <c r="L764" s="7">
        <v>6.26507E-4</v>
      </c>
      <c r="M764" s="7">
        <v>0</v>
      </c>
      <c r="N764" s="7">
        <v>0.3</v>
      </c>
      <c r="O764" s="7">
        <v>4.0000000000000001E-3</v>
      </c>
      <c r="P764" s="7"/>
      <c r="Q764" s="7">
        <v>28</v>
      </c>
      <c r="R764" s="7">
        <v>265</v>
      </c>
      <c r="S764" s="189">
        <v>45625.593981481485</v>
      </c>
    </row>
    <row r="765" spans="1:19">
      <c r="A765" s="7">
        <v>2011</v>
      </c>
      <c r="B765" s="123" t="s">
        <v>537</v>
      </c>
      <c r="C765" s="123" t="s">
        <v>562</v>
      </c>
      <c r="D765" s="123" t="s">
        <v>583</v>
      </c>
      <c r="E765" s="123" t="s">
        <v>540</v>
      </c>
      <c r="F765" s="7">
        <v>0.251170224</v>
      </c>
      <c r="G765" s="123" t="s">
        <v>532</v>
      </c>
      <c r="H765" s="7">
        <v>2.3930870999999999E-2</v>
      </c>
      <c r="I765" s="7">
        <v>95.277500000000003</v>
      </c>
      <c r="J765" s="7">
        <v>2.3760703000000001E-2</v>
      </c>
      <c r="K765" s="7">
        <v>2.5117022400000001E-6</v>
      </c>
      <c r="L765" s="7">
        <v>3.7675533600000002E-7</v>
      </c>
      <c r="M765" s="7">
        <v>94.6</v>
      </c>
      <c r="N765" s="7">
        <v>0.01</v>
      </c>
      <c r="O765" s="7">
        <v>1.5E-3</v>
      </c>
      <c r="P765" s="7">
        <v>1</v>
      </c>
      <c r="Q765" s="7">
        <v>28</v>
      </c>
      <c r="R765" s="7">
        <v>265</v>
      </c>
      <c r="S765" s="189">
        <v>45625.593981481485</v>
      </c>
    </row>
    <row r="766" spans="1:19">
      <c r="A766" s="7">
        <v>2011</v>
      </c>
      <c r="B766" s="123" t="s">
        <v>537</v>
      </c>
      <c r="C766" s="123" t="s">
        <v>562</v>
      </c>
      <c r="D766" s="123" t="s">
        <v>583</v>
      </c>
      <c r="E766" s="123" t="s">
        <v>531</v>
      </c>
      <c r="F766" s="7">
        <v>181.850331141</v>
      </c>
      <c r="G766" s="123" t="s">
        <v>532</v>
      </c>
      <c r="H766" s="7">
        <v>13.902275964999999</v>
      </c>
      <c r="I766" s="7">
        <v>76.448999999999998</v>
      </c>
      <c r="J766" s="7">
        <v>13.82244367</v>
      </c>
      <c r="K766" s="7">
        <v>1.818503E-3</v>
      </c>
      <c r="L766" s="7">
        <v>1.0911E-4</v>
      </c>
      <c r="M766" s="7">
        <v>76.010000000000005</v>
      </c>
      <c r="N766" s="7">
        <v>0.01</v>
      </c>
      <c r="O766" s="7">
        <v>5.9999999999999995E-4</v>
      </c>
      <c r="P766" s="7">
        <v>1</v>
      </c>
      <c r="Q766" s="7">
        <v>28</v>
      </c>
      <c r="R766" s="7">
        <v>265</v>
      </c>
      <c r="S766" s="189">
        <v>45625.593981481485</v>
      </c>
    </row>
    <row r="767" spans="1:19">
      <c r="A767" s="7">
        <v>2011</v>
      </c>
      <c r="B767" s="123" t="s">
        <v>537</v>
      </c>
      <c r="C767" s="123" t="s">
        <v>562</v>
      </c>
      <c r="D767" s="123" t="s">
        <v>583</v>
      </c>
      <c r="E767" s="123" t="s">
        <v>533</v>
      </c>
      <c r="F767" s="7">
        <v>1118.252412</v>
      </c>
      <c r="G767" s="123" t="s">
        <v>532</v>
      </c>
      <c r="H767" s="7">
        <v>82.455087101000004</v>
      </c>
      <c r="I767" s="7">
        <v>73.735666667000004</v>
      </c>
      <c r="J767" s="7">
        <v>81.964174291999996</v>
      </c>
      <c r="K767" s="7">
        <v>1.1182523999999999E-2</v>
      </c>
      <c r="L767" s="7">
        <v>6.7095100000000003E-4</v>
      </c>
      <c r="M767" s="7">
        <v>73.296666666999997</v>
      </c>
      <c r="N767" s="7">
        <v>0.01</v>
      </c>
      <c r="O767" s="7">
        <v>5.9999999999999995E-4</v>
      </c>
      <c r="P767" s="7">
        <v>1</v>
      </c>
      <c r="Q767" s="7">
        <v>28</v>
      </c>
      <c r="R767" s="7">
        <v>265</v>
      </c>
      <c r="S767" s="189">
        <v>45625.593981481485</v>
      </c>
    </row>
    <row r="768" spans="1:19">
      <c r="A768" s="7">
        <v>2011</v>
      </c>
      <c r="B768" s="123" t="s">
        <v>537</v>
      </c>
      <c r="C768" s="123" t="s">
        <v>562</v>
      </c>
      <c r="D768" s="123" t="s">
        <v>583</v>
      </c>
      <c r="E768" s="123" t="s">
        <v>160</v>
      </c>
      <c r="F768" s="7">
        <v>352.23548399999999</v>
      </c>
      <c r="G768" s="123" t="s">
        <v>532</v>
      </c>
      <c r="H768" s="7">
        <v>25.300722579999999</v>
      </c>
      <c r="I768" s="7">
        <v>71.828999999999994</v>
      </c>
      <c r="J768" s="7">
        <v>25.146091203000001</v>
      </c>
      <c r="K768" s="7">
        <v>3.522355E-3</v>
      </c>
      <c r="L768" s="7">
        <v>2.1134100000000001E-4</v>
      </c>
      <c r="M768" s="7">
        <v>71.39</v>
      </c>
      <c r="N768" s="7">
        <v>0.01</v>
      </c>
      <c r="O768" s="7">
        <v>5.9999999999999995E-4</v>
      </c>
      <c r="P768" s="7">
        <v>1</v>
      </c>
      <c r="Q768" s="7">
        <v>28</v>
      </c>
      <c r="R768" s="7">
        <v>265</v>
      </c>
      <c r="S768" s="189">
        <v>45625.593981481485</v>
      </c>
    </row>
    <row r="769" spans="1:19">
      <c r="A769" s="7">
        <v>2011</v>
      </c>
      <c r="B769" s="123" t="s">
        <v>537</v>
      </c>
      <c r="C769" s="123" t="s">
        <v>562</v>
      </c>
      <c r="D769" s="123" t="s">
        <v>583</v>
      </c>
      <c r="E769" s="123" t="s">
        <v>163</v>
      </c>
      <c r="F769" s="7">
        <v>379.51805047300002</v>
      </c>
      <c r="G769" s="123" t="s">
        <v>532</v>
      </c>
      <c r="H769" s="7">
        <v>24.234694390000001</v>
      </c>
      <c r="I769" s="7">
        <v>63.856499999999997</v>
      </c>
      <c r="J769" s="7">
        <v>24.171504635000002</v>
      </c>
      <c r="K769" s="7">
        <v>1.89759E-3</v>
      </c>
      <c r="L769" s="7">
        <v>3.7951805050000001E-5</v>
      </c>
      <c r="M769" s="7">
        <v>63.69</v>
      </c>
      <c r="N769" s="7">
        <v>5.0000000000000001E-3</v>
      </c>
      <c r="O769" s="7">
        <v>1E-4</v>
      </c>
      <c r="P769" s="7">
        <v>1</v>
      </c>
      <c r="Q769" s="7">
        <v>28</v>
      </c>
      <c r="R769" s="7">
        <v>265</v>
      </c>
      <c r="S769" s="189">
        <v>45625.593981481485</v>
      </c>
    </row>
    <row r="770" spans="1:19">
      <c r="A770" s="7">
        <v>2011</v>
      </c>
      <c r="B770" s="123" t="s">
        <v>537</v>
      </c>
      <c r="C770" s="123" t="s">
        <v>562</v>
      </c>
      <c r="D770" s="123" t="s">
        <v>583</v>
      </c>
      <c r="E770" s="123" t="s">
        <v>535</v>
      </c>
      <c r="F770" s="7">
        <v>1572.0389764209999</v>
      </c>
      <c r="G770" s="123" t="s">
        <v>532</v>
      </c>
      <c r="H770" s="7">
        <v>89.939176652</v>
      </c>
      <c r="I770" s="7">
        <v>57.211798180999999</v>
      </c>
      <c r="J770" s="7">
        <v>89.677432162000002</v>
      </c>
      <c r="K770" s="7">
        <v>7.8601950000000004E-3</v>
      </c>
      <c r="L770" s="7">
        <v>1.5720400000000001E-4</v>
      </c>
      <c r="M770" s="7">
        <v>57.045298181</v>
      </c>
      <c r="N770" s="7">
        <v>5.0000000000000001E-3</v>
      </c>
      <c r="O770" s="7">
        <v>1E-4</v>
      </c>
      <c r="P770" s="7">
        <v>1</v>
      </c>
      <c r="Q770" s="7">
        <v>28</v>
      </c>
      <c r="R770" s="7">
        <v>265</v>
      </c>
      <c r="S770" s="189">
        <v>45625.593981481485</v>
      </c>
    </row>
    <row r="771" spans="1:19">
      <c r="A771" s="7">
        <v>2011</v>
      </c>
      <c r="B771" s="123" t="s">
        <v>537</v>
      </c>
      <c r="C771" s="123" t="s">
        <v>562</v>
      </c>
      <c r="D771" s="123" t="s">
        <v>583</v>
      </c>
      <c r="E771" s="123" t="s">
        <v>541</v>
      </c>
      <c r="F771" s="7">
        <v>0</v>
      </c>
      <c r="G771" s="123" t="s">
        <v>532</v>
      </c>
      <c r="H771" s="7">
        <v>0</v>
      </c>
      <c r="I771" s="7"/>
      <c r="J771" s="7">
        <v>0</v>
      </c>
      <c r="K771" s="7">
        <v>0</v>
      </c>
      <c r="L771" s="7">
        <v>0</v>
      </c>
      <c r="M771" s="7"/>
      <c r="N771" s="7"/>
      <c r="O771" s="7"/>
      <c r="P771" s="7">
        <v>1</v>
      </c>
      <c r="Q771" s="7">
        <v>28</v>
      </c>
      <c r="R771" s="7">
        <v>265</v>
      </c>
      <c r="S771" s="189">
        <v>45625.593981481485</v>
      </c>
    </row>
    <row r="772" spans="1:19">
      <c r="A772" s="7">
        <v>2011</v>
      </c>
      <c r="B772" s="123" t="s">
        <v>537</v>
      </c>
      <c r="C772" s="123" t="s">
        <v>562</v>
      </c>
      <c r="D772" s="123" t="s">
        <v>214</v>
      </c>
      <c r="E772" s="123" t="s">
        <v>27</v>
      </c>
      <c r="F772" s="7">
        <v>0</v>
      </c>
      <c r="G772" s="123" t="s">
        <v>532</v>
      </c>
      <c r="H772" s="7">
        <v>0</v>
      </c>
      <c r="I772" s="7"/>
      <c r="J772" s="7">
        <v>0</v>
      </c>
      <c r="K772" s="7">
        <v>0</v>
      </c>
      <c r="L772" s="7">
        <v>0</v>
      </c>
      <c r="M772" s="7"/>
      <c r="N772" s="7"/>
      <c r="O772" s="7"/>
      <c r="P772" s="7"/>
      <c r="Q772" s="7">
        <v>28</v>
      </c>
      <c r="R772" s="7">
        <v>265</v>
      </c>
      <c r="S772" s="189">
        <v>45625.593981481485</v>
      </c>
    </row>
    <row r="773" spans="1:19">
      <c r="A773" s="7">
        <v>2011</v>
      </c>
      <c r="B773" s="123" t="s">
        <v>537</v>
      </c>
      <c r="C773" s="123" t="s">
        <v>562</v>
      </c>
      <c r="D773" s="123" t="s">
        <v>214</v>
      </c>
      <c r="E773" s="123" t="s">
        <v>33</v>
      </c>
      <c r="F773" s="7">
        <v>26.805538828</v>
      </c>
      <c r="G773" s="123" t="s">
        <v>532</v>
      </c>
      <c r="H773" s="7">
        <v>0.25358039700000001</v>
      </c>
      <c r="I773" s="7">
        <v>9.4600000000000009</v>
      </c>
      <c r="J773" s="7">
        <v>0</v>
      </c>
      <c r="K773" s="7">
        <v>8.0416619999999998E-3</v>
      </c>
      <c r="L773" s="7">
        <v>1.07222E-4</v>
      </c>
      <c r="M773" s="7">
        <v>0</v>
      </c>
      <c r="N773" s="7">
        <v>0.3</v>
      </c>
      <c r="O773" s="7">
        <v>4.0000000000000001E-3</v>
      </c>
      <c r="P773" s="7"/>
      <c r="Q773" s="7">
        <v>28</v>
      </c>
      <c r="R773" s="7">
        <v>265</v>
      </c>
      <c r="S773" s="189">
        <v>45625.593981481485</v>
      </c>
    </row>
    <row r="774" spans="1:19">
      <c r="A774" s="7">
        <v>2011</v>
      </c>
      <c r="B774" s="123" t="s">
        <v>537</v>
      </c>
      <c r="C774" s="123" t="s">
        <v>562</v>
      </c>
      <c r="D774" s="123" t="s">
        <v>214</v>
      </c>
      <c r="E774" s="123" t="s">
        <v>540</v>
      </c>
      <c r="F774" s="7">
        <v>4.1861704E-2</v>
      </c>
      <c r="G774" s="123" t="s">
        <v>532</v>
      </c>
      <c r="H774" s="7">
        <v>3.9884789999999996E-3</v>
      </c>
      <c r="I774" s="7">
        <v>95.277500000000003</v>
      </c>
      <c r="J774" s="7">
        <v>3.960117E-3</v>
      </c>
      <c r="K774" s="7">
        <v>4.1861703999999998E-7</v>
      </c>
      <c r="L774" s="7">
        <v>6.2792556000000003E-8</v>
      </c>
      <c r="M774" s="7">
        <v>94.6</v>
      </c>
      <c r="N774" s="7">
        <v>0.01</v>
      </c>
      <c r="O774" s="7">
        <v>1.5E-3</v>
      </c>
      <c r="P774" s="7">
        <v>1</v>
      </c>
      <c r="Q774" s="7">
        <v>28</v>
      </c>
      <c r="R774" s="7">
        <v>265</v>
      </c>
      <c r="S774" s="189">
        <v>45625.593981481485</v>
      </c>
    </row>
    <row r="775" spans="1:19">
      <c r="A775" s="7">
        <v>2011</v>
      </c>
      <c r="B775" s="123" t="s">
        <v>537</v>
      </c>
      <c r="C775" s="123" t="s">
        <v>562</v>
      </c>
      <c r="D775" s="123" t="s">
        <v>214</v>
      </c>
      <c r="E775" s="123" t="s">
        <v>531</v>
      </c>
      <c r="F775" s="7">
        <v>16.212315098000001</v>
      </c>
      <c r="G775" s="123" t="s">
        <v>532</v>
      </c>
      <c r="H775" s="7">
        <v>1.239415277</v>
      </c>
      <c r="I775" s="7">
        <v>76.448999999999998</v>
      </c>
      <c r="J775" s="7">
        <v>1.232298071</v>
      </c>
      <c r="K775" s="7">
        <v>1.6212299999999999E-4</v>
      </c>
      <c r="L775" s="7">
        <v>9.7273890589999996E-6</v>
      </c>
      <c r="M775" s="7">
        <v>76.010000000000005</v>
      </c>
      <c r="N775" s="7">
        <v>0.01</v>
      </c>
      <c r="O775" s="7">
        <v>5.9999999999999995E-4</v>
      </c>
      <c r="P775" s="7">
        <v>1</v>
      </c>
      <c r="Q775" s="7">
        <v>28</v>
      </c>
      <c r="R775" s="7">
        <v>265</v>
      </c>
      <c r="S775" s="189">
        <v>45625.593981481485</v>
      </c>
    </row>
    <row r="776" spans="1:19">
      <c r="A776" s="7">
        <v>2011</v>
      </c>
      <c r="B776" s="123" t="s">
        <v>537</v>
      </c>
      <c r="C776" s="123" t="s">
        <v>562</v>
      </c>
      <c r="D776" s="123" t="s">
        <v>214</v>
      </c>
      <c r="E776" s="123" t="s">
        <v>533</v>
      </c>
      <c r="F776" s="7">
        <v>377.27254799999997</v>
      </c>
      <c r="G776" s="123" t="s">
        <v>532</v>
      </c>
      <c r="H776" s="7">
        <v>27.818442842</v>
      </c>
      <c r="I776" s="7">
        <v>73.735666667000004</v>
      </c>
      <c r="J776" s="7">
        <v>27.652820193</v>
      </c>
      <c r="K776" s="7">
        <v>3.7727250000000002E-3</v>
      </c>
      <c r="L776" s="7">
        <v>2.26364E-4</v>
      </c>
      <c r="M776" s="7">
        <v>73.296666666999997</v>
      </c>
      <c r="N776" s="7">
        <v>0.01</v>
      </c>
      <c r="O776" s="7">
        <v>5.9999999999999995E-4</v>
      </c>
      <c r="P776" s="7">
        <v>1</v>
      </c>
      <c r="Q776" s="7">
        <v>28</v>
      </c>
      <c r="R776" s="7">
        <v>265</v>
      </c>
      <c r="S776" s="189">
        <v>45625.593981481485</v>
      </c>
    </row>
    <row r="777" spans="1:19">
      <c r="A777" s="7">
        <v>2011</v>
      </c>
      <c r="B777" s="123" t="s">
        <v>537</v>
      </c>
      <c r="C777" s="123" t="s">
        <v>562</v>
      </c>
      <c r="D777" s="123" t="s">
        <v>214</v>
      </c>
      <c r="E777" s="123" t="s">
        <v>160</v>
      </c>
      <c r="F777" s="7">
        <v>197.99377200000001</v>
      </c>
      <c r="G777" s="123" t="s">
        <v>532</v>
      </c>
      <c r="H777" s="7">
        <v>14.221694649</v>
      </c>
      <c r="I777" s="7">
        <v>71.828999999999994</v>
      </c>
      <c r="J777" s="7">
        <v>14.134775382999999</v>
      </c>
      <c r="K777" s="7">
        <v>1.9799380000000001E-3</v>
      </c>
      <c r="L777" s="7">
        <v>1.1879600000000001E-4</v>
      </c>
      <c r="M777" s="7">
        <v>71.39</v>
      </c>
      <c r="N777" s="7">
        <v>0.01</v>
      </c>
      <c r="O777" s="7">
        <v>5.9999999999999995E-4</v>
      </c>
      <c r="P777" s="7">
        <v>1</v>
      </c>
      <c r="Q777" s="7">
        <v>28</v>
      </c>
      <c r="R777" s="7">
        <v>265</v>
      </c>
      <c r="S777" s="189">
        <v>45625.593981481485</v>
      </c>
    </row>
    <row r="778" spans="1:19">
      <c r="A778" s="7">
        <v>2011</v>
      </c>
      <c r="B778" s="123" t="s">
        <v>537</v>
      </c>
      <c r="C778" s="123" t="s">
        <v>562</v>
      </c>
      <c r="D778" s="123" t="s">
        <v>214</v>
      </c>
      <c r="E778" s="123" t="s">
        <v>163</v>
      </c>
      <c r="F778" s="7">
        <v>107.296981385</v>
      </c>
      <c r="G778" s="123" t="s">
        <v>532</v>
      </c>
      <c r="H778" s="7">
        <v>6.8516096920000003</v>
      </c>
      <c r="I778" s="7">
        <v>63.856499999999997</v>
      </c>
      <c r="J778" s="7">
        <v>6.8337447439999996</v>
      </c>
      <c r="K778" s="7">
        <v>5.3648499999999996E-4</v>
      </c>
      <c r="L778" s="7">
        <v>1.072969814E-5</v>
      </c>
      <c r="M778" s="7">
        <v>63.69</v>
      </c>
      <c r="N778" s="7">
        <v>5.0000000000000001E-3</v>
      </c>
      <c r="O778" s="7">
        <v>1E-4</v>
      </c>
      <c r="P778" s="7">
        <v>1</v>
      </c>
      <c r="Q778" s="7">
        <v>28</v>
      </c>
      <c r="R778" s="7">
        <v>265</v>
      </c>
      <c r="S778" s="189">
        <v>45625.593981481485</v>
      </c>
    </row>
    <row r="779" spans="1:19">
      <c r="A779" s="7">
        <v>2011</v>
      </c>
      <c r="B779" s="123" t="s">
        <v>537</v>
      </c>
      <c r="C779" s="123" t="s">
        <v>562</v>
      </c>
      <c r="D779" s="123" t="s">
        <v>214</v>
      </c>
      <c r="E779" s="123" t="s">
        <v>535</v>
      </c>
      <c r="F779" s="7">
        <v>852.18630073600002</v>
      </c>
      <c r="G779" s="123" t="s">
        <v>532</v>
      </c>
      <c r="H779" s="7">
        <v>48.755110649999999</v>
      </c>
      <c r="I779" s="7">
        <v>57.211798180999999</v>
      </c>
      <c r="J779" s="7">
        <v>48.613221631000002</v>
      </c>
      <c r="K779" s="7">
        <v>4.2609320000000003E-3</v>
      </c>
      <c r="L779" s="7">
        <v>8.5218630069999995E-5</v>
      </c>
      <c r="M779" s="7">
        <v>57.045298181</v>
      </c>
      <c r="N779" s="7">
        <v>5.0000000000000001E-3</v>
      </c>
      <c r="O779" s="7">
        <v>1E-4</v>
      </c>
      <c r="P779" s="7">
        <v>1</v>
      </c>
      <c r="Q779" s="7">
        <v>28</v>
      </c>
      <c r="R779" s="7">
        <v>265</v>
      </c>
      <c r="S779" s="189">
        <v>45625.593981481485</v>
      </c>
    </row>
    <row r="780" spans="1:19">
      <c r="A780" s="7">
        <v>2011</v>
      </c>
      <c r="B780" s="123" t="s">
        <v>537</v>
      </c>
      <c r="C780" s="123" t="s">
        <v>562</v>
      </c>
      <c r="D780" s="123" t="s">
        <v>214</v>
      </c>
      <c r="E780" s="123" t="s">
        <v>541</v>
      </c>
      <c r="F780" s="7">
        <v>0</v>
      </c>
      <c r="G780" s="123" t="s">
        <v>532</v>
      </c>
      <c r="H780" s="7">
        <v>0</v>
      </c>
      <c r="I780" s="7"/>
      <c r="J780" s="7">
        <v>0</v>
      </c>
      <c r="K780" s="7">
        <v>0</v>
      </c>
      <c r="L780" s="7">
        <v>0</v>
      </c>
      <c r="M780" s="7"/>
      <c r="N780" s="7"/>
      <c r="O780" s="7"/>
      <c r="P780" s="7">
        <v>1</v>
      </c>
      <c r="Q780" s="7">
        <v>28</v>
      </c>
      <c r="R780" s="7">
        <v>265</v>
      </c>
      <c r="S780" s="189">
        <v>45625.593981481485</v>
      </c>
    </row>
    <row r="781" spans="1:19">
      <c r="A781" s="7">
        <v>2011</v>
      </c>
      <c r="B781" s="123" t="s">
        <v>537</v>
      </c>
      <c r="C781" s="123" t="s">
        <v>562</v>
      </c>
      <c r="D781" s="123" t="s">
        <v>584</v>
      </c>
      <c r="E781" s="123" t="s">
        <v>27</v>
      </c>
      <c r="F781" s="7">
        <v>0</v>
      </c>
      <c r="G781" s="123" t="s">
        <v>532</v>
      </c>
      <c r="H781" s="7">
        <v>0</v>
      </c>
      <c r="I781" s="7"/>
      <c r="J781" s="7">
        <v>0</v>
      </c>
      <c r="K781" s="7">
        <v>0</v>
      </c>
      <c r="L781" s="7">
        <v>0</v>
      </c>
      <c r="M781" s="7"/>
      <c r="N781" s="7"/>
      <c r="O781" s="7"/>
      <c r="P781" s="7"/>
      <c r="Q781" s="7">
        <v>28</v>
      </c>
      <c r="R781" s="7">
        <v>265</v>
      </c>
      <c r="S781" s="189">
        <v>45625.593981481485</v>
      </c>
    </row>
    <row r="782" spans="1:19">
      <c r="A782" s="7">
        <v>2011</v>
      </c>
      <c r="B782" s="123" t="s">
        <v>537</v>
      </c>
      <c r="C782" s="123" t="s">
        <v>562</v>
      </c>
      <c r="D782" s="123" t="s">
        <v>584</v>
      </c>
      <c r="E782" s="123" t="s">
        <v>33</v>
      </c>
      <c r="F782" s="7">
        <v>60.044406975999998</v>
      </c>
      <c r="G782" s="123" t="s">
        <v>532</v>
      </c>
      <c r="H782" s="7">
        <v>0.56802008999999998</v>
      </c>
      <c r="I782" s="7">
        <v>9.4600000000000009</v>
      </c>
      <c r="J782" s="7">
        <v>0</v>
      </c>
      <c r="K782" s="7">
        <v>1.8013321999999998E-2</v>
      </c>
      <c r="L782" s="7">
        <v>2.4017799999999999E-4</v>
      </c>
      <c r="M782" s="7">
        <v>0</v>
      </c>
      <c r="N782" s="7">
        <v>0.3</v>
      </c>
      <c r="O782" s="7">
        <v>4.0000000000000001E-3</v>
      </c>
      <c r="P782" s="7"/>
      <c r="Q782" s="7">
        <v>28</v>
      </c>
      <c r="R782" s="7">
        <v>265</v>
      </c>
      <c r="S782" s="189">
        <v>45625.593981481485</v>
      </c>
    </row>
    <row r="783" spans="1:19">
      <c r="A783" s="7">
        <v>2011</v>
      </c>
      <c r="B783" s="123" t="s">
        <v>537</v>
      </c>
      <c r="C783" s="123" t="s">
        <v>562</v>
      </c>
      <c r="D783" s="123" t="s">
        <v>584</v>
      </c>
      <c r="E783" s="123" t="s">
        <v>540</v>
      </c>
      <c r="F783" s="7">
        <v>0.251170224</v>
      </c>
      <c r="G783" s="123" t="s">
        <v>532</v>
      </c>
      <c r="H783" s="7">
        <v>2.3930870999999999E-2</v>
      </c>
      <c r="I783" s="7">
        <v>95.277500000000003</v>
      </c>
      <c r="J783" s="7">
        <v>2.3760703000000001E-2</v>
      </c>
      <c r="K783" s="7">
        <v>2.5117022400000001E-6</v>
      </c>
      <c r="L783" s="7">
        <v>3.7675533600000002E-7</v>
      </c>
      <c r="M783" s="7">
        <v>94.6</v>
      </c>
      <c r="N783" s="7">
        <v>0.01</v>
      </c>
      <c r="O783" s="7">
        <v>1.5E-3</v>
      </c>
      <c r="P783" s="7">
        <v>1</v>
      </c>
      <c r="Q783" s="7">
        <v>28</v>
      </c>
      <c r="R783" s="7">
        <v>265</v>
      </c>
      <c r="S783" s="189">
        <v>45625.593981481485</v>
      </c>
    </row>
    <row r="784" spans="1:19">
      <c r="A784" s="7">
        <v>2011</v>
      </c>
      <c r="B784" s="123" t="s">
        <v>537</v>
      </c>
      <c r="C784" s="123" t="s">
        <v>562</v>
      </c>
      <c r="D784" s="123" t="s">
        <v>584</v>
      </c>
      <c r="E784" s="123" t="s">
        <v>531</v>
      </c>
      <c r="F784" s="7">
        <v>21.352805250999999</v>
      </c>
      <c r="G784" s="123" t="s">
        <v>532</v>
      </c>
      <c r="H784" s="7">
        <v>1.6324006090000001</v>
      </c>
      <c r="I784" s="7">
        <v>76.448999999999998</v>
      </c>
      <c r="J784" s="7">
        <v>1.6230267270000001</v>
      </c>
      <c r="K784" s="7">
        <v>2.1352799999999999E-4</v>
      </c>
      <c r="L784" s="7">
        <v>1.2811683150000001E-5</v>
      </c>
      <c r="M784" s="7">
        <v>76.010000000000005</v>
      </c>
      <c r="N784" s="7">
        <v>0.01</v>
      </c>
      <c r="O784" s="7">
        <v>5.9999999999999995E-4</v>
      </c>
      <c r="P784" s="7">
        <v>1</v>
      </c>
      <c r="Q784" s="7">
        <v>28</v>
      </c>
      <c r="R784" s="7">
        <v>265</v>
      </c>
      <c r="S784" s="189">
        <v>45625.593981481485</v>
      </c>
    </row>
    <row r="785" spans="1:19">
      <c r="A785" s="7">
        <v>2011</v>
      </c>
      <c r="B785" s="123" t="s">
        <v>537</v>
      </c>
      <c r="C785" s="123" t="s">
        <v>562</v>
      </c>
      <c r="D785" s="123" t="s">
        <v>584</v>
      </c>
      <c r="E785" s="123" t="s">
        <v>533</v>
      </c>
      <c r="F785" s="7">
        <v>285.33042</v>
      </c>
      <c r="G785" s="123" t="s">
        <v>532</v>
      </c>
      <c r="H785" s="7">
        <v>21.039028738999999</v>
      </c>
      <c r="I785" s="7">
        <v>73.735666667000004</v>
      </c>
      <c r="J785" s="7">
        <v>20.913768685000001</v>
      </c>
      <c r="K785" s="7">
        <v>2.8533040000000001E-3</v>
      </c>
      <c r="L785" s="7">
        <v>1.7119800000000001E-4</v>
      </c>
      <c r="M785" s="7">
        <v>73.296666666999997</v>
      </c>
      <c r="N785" s="7">
        <v>0.01</v>
      </c>
      <c r="O785" s="7">
        <v>5.9999999999999995E-4</v>
      </c>
      <c r="P785" s="7">
        <v>1</v>
      </c>
      <c r="Q785" s="7">
        <v>28</v>
      </c>
      <c r="R785" s="7">
        <v>265</v>
      </c>
      <c r="S785" s="189">
        <v>45625.593981481485</v>
      </c>
    </row>
    <row r="786" spans="1:19">
      <c r="A786" s="7">
        <v>2011</v>
      </c>
      <c r="B786" s="123" t="s">
        <v>537</v>
      </c>
      <c r="C786" s="123" t="s">
        <v>562</v>
      </c>
      <c r="D786" s="123" t="s">
        <v>584</v>
      </c>
      <c r="E786" s="123" t="s">
        <v>160</v>
      </c>
      <c r="F786" s="7">
        <v>221.90039999999999</v>
      </c>
      <c r="G786" s="123" t="s">
        <v>532</v>
      </c>
      <c r="H786" s="7">
        <v>15.938883832</v>
      </c>
      <c r="I786" s="7">
        <v>71.828999999999994</v>
      </c>
      <c r="J786" s="7">
        <v>15.841469556</v>
      </c>
      <c r="K786" s="7">
        <v>2.2190040000000001E-3</v>
      </c>
      <c r="L786" s="7">
        <v>1.3313999999999999E-4</v>
      </c>
      <c r="M786" s="7">
        <v>71.39</v>
      </c>
      <c r="N786" s="7">
        <v>0.01</v>
      </c>
      <c r="O786" s="7">
        <v>5.9999999999999995E-4</v>
      </c>
      <c r="P786" s="7">
        <v>1</v>
      </c>
      <c r="Q786" s="7">
        <v>28</v>
      </c>
      <c r="R786" s="7">
        <v>265</v>
      </c>
      <c r="S786" s="189">
        <v>45625.593981481485</v>
      </c>
    </row>
    <row r="787" spans="1:19">
      <c r="A787" s="7">
        <v>2011</v>
      </c>
      <c r="B787" s="123" t="s">
        <v>537</v>
      </c>
      <c r="C787" s="123" t="s">
        <v>562</v>
      </c>
      <c r="D787" s="123" t="s">
        <v>584</v>
      </c>
      <c r="E787" s="123" t="s">
        <v>163</v>
      </c>
      <c r="F787" s="7">
        <v>146.58057566299999</v>
      </c>
      <c r="G787" s="123" t="s">
        <v>532</v>
      </c>
      <c r="H787" s="7">
        <v>9.3601225299999999</v>
      </c>
      <c r="I787" s="7">
        <v>63.856499999999997</v>
      </c>
      <c r="J787" s="7">
        <v>9.3357168640000001</v>
      </c>
      <c r="K787" s="7">
        <v>7.3290300000000003E-4</v>
      </c>
      <c r="L787" s="7">
        <v>1.465805757E-5</v>
      </c>
      <c r="M787" s="7">
        <v>63.69</v>
      </c>
      <c r="N787" s="7">
        <v>5.0000000000000001E-3</v>
      </c>
      <c r="O787" s="7">
        <v>1E-4</v>
      </c>
      <c r="P787" s="7">
        <v>1</v>
      </c>
      <c r="Q787" s="7">
        <v>28</v>
      </c>
      <c r="R787" s="7">
        <v>265</v>
      </c>
      <c r="S787" s="189">
        <v>45625.593981481485</v>
      </c>
    </row>
    <row r="788" spans="1:19">
      <c r="A788" s="7">
        <v>2011</v>
      </c>
      <c r="B788" s="123" t="s">
        <v>537</v>
      </c>
      <c r="C788" s="123" t="s">
        <v>562</v>
      </c>
      <c r="D788" s="123" t="s">
        <v>584</v>
      </c>
      <c r="E788" s="123" t="s">
        <v>535</v>
      </c>
      <c r="F788" s="7">
        <v>1462.8907526420001</v>
      </c>
      <c r="G788" s="123" t="s">
        <v>532</v>
      </c>
      <c r="H788" s="7">
        <v>83.694610501</v>
      </c>
      <c r="I788" s="7">
        <v>57.211798180999999</v>
      </c>
      <c r="J788" s="7">
        <v>83.451039191000007</v>
      </c>
      <c r="K788" s="7">
        <v>7.3144539999999997E-3</v>
      </c>
      <c r="L788" s="7">
        <v>1.4628899999999999E-4</v>
      </c>
      <c r="M788" s="7">
        <v>57.045298181</v>
      </c>
      <c r="N788" s="7">
        <v>5.0000000000000001E-3</v>
      </c>
      <c r="O788" s="7">
        <v>1E-4</v>
      </c>
      <c r="P788" s="7">
        <v>1</v>
      </c>
      <c r="Q788" s="7">
        <v>28</v>
      </c>
      <c r="R788" s="7">
        <v>265</v>
      </c>
      <c r="S788" s="189">
        <v>45625.593981481485</v>
      </c>
    </row>
    <row r="789" spans="1:19">
      <c r="A789" s="7">
        <v>2011</v>
      </c>
      <c r="B789" s="123" t="s">
        <v>537</v>
      </c>
      <c r="C789" s="123" t="s">
        <v>562</v>
      </c>
      <c r="D789" s="123" t="s">
        <v>584</v>
      </c>
      <c r="E789" s="123" t="s">
        <v>541</v>
      </c>
      <c r="F789" s="7">
        <v>0</v>
      </c>
      <c r="G789" s="123" t="s">
        <v>532</v>
      </c>
      <c r="H789" s="7">
        <v>0</v>
      </c>
      <c r="I789" s="7"/>
      <c r="J789" s="7">
        <v>0</v>
      </c>
      <c r="K789" s="7">
        <v>0</v>
      </c>
      <c r="L789" s="7">
        <v>0</v>
      </c>
      <c r="M789" s="7"/>
      <c r="N789" s="7"/>
      <c r="O789" s="7"/>
      <c r="P789" s="7">
        <v>1</v>
      </c>
      <c r="Q789" s="7">
        <v>28</v>
      </c>
      <c r="R789" s="7">
        <v>265</v>
      </c>
      <c r="S789" s="189">
        <v>45625.593981481485</v>
      </c>
    </row>
    <row r="790" spans="1:19">
      <c r="A790" s="7">
        <v>2011</v>
      </c>
      <c r="B790" s="123" t="s">
        <v>537</v>
      </c>
      <c r="C790" s="123" t="s">
        <v>565</v>
      </c>
      <c r="D790" s="123" t="s">
        <v>500</v>
      </c>
      <c r="E790" s="123" t="s">
        <v>540</v>
      </c>
      <c r="F790" s="7">
        <v>0</v>
      </c>
      <c r="G790" s="123" t="s">
        <v>532</v>
      </c>
      <c r="H790" s="7">
        <v>0</v>
      </c>
      <c r="I790" s="7"/>
      <c r="J790" s="7">
        <v>0</v>
      </c>
      <c r="K790" s="7">
        <v>0</v>
      </c>
      <c r="L790" s="7">
        <v>0</v>
      </c>
      <c r="M790" s="7"/>
      <c r="N790" s="7"/>
      <c r="O790" s="7"/>
      <c r="P790" s="7">
        <v>1</v>
      </c>
      <c r="Q790" s="7">
        <v>28</v>
      </c>
      <c r="R790" s="7">
        <v>265</v>
      </c>
      <c r="S790" s="189">
        <v>45625.593981481485</v>
      </c>
    </row>
    <row r="791" spans="1:19">
      <c r="A791" s="7">
        <v>2011</v>
      </c>
      <c r="B791" s="123" t="s">
        <v>537</v>
      </c>
      <c r="C791" s="123" t="s">
        <v>565</v>
      </c>
      <c r="D791" s="123" t="s">
        <v>500</v>
      </c>
      <c r="E791" s="123" t="s">
        <v>533</v>
      </c>
      <c r="F791" s="7">
        <v>8900.9373277520008</v>
      </c>
      <c r="G791" s="123" t="s">
        <v>532</v>
      </c>
      <c r="H791" s="7">
        <v>714.43610819800006</v>
      </c>
      <c r="I791" s="7">
        <v>80.265266667000006</v>
      </c>
      <c r="J791" s="7">
        <v>652.40903633599999</v>
      </c>
      <c r="K791" s="7">
        <v>4.1834404999999998E-2</v>
      </c>
      <c r="L791" s="7">
        <v>0.229644183</v>
      </c>
      <c r="M791" s="7">
        <v>73.296666666999997</v>
      </c>
      <c r="N791" s="7">
        <v>4.7000000000000002E-3</v>
      </c>
      <c r="O791" s="7">
        <v>2.58E-2</v>
      </c>
      <c r="P791" s="7">
        <v>1</v>
      </c>
      <c r="Q791" s="7">
        <v>28</v>
      </c>
      <c r="R791" s="7">
        <v>265</v>
      </c>
      <c r="S791" s="189">
        <v>45625.593981481485</v>
      </c>
    </row>
    <row r="792" spans="1:19">
      <c r="A792" s="7">
        <v>2011</v>
      </c>
      <c r="B792" s="123" t="s">
        <v>537</v>
      </c>
      <c r="C792" s="123" t="s">
        <v>565</v>
      </c>
      <c r="D792" s="123" t="s">
        <v>500</v>
      </c>
      <c r="E792" s="123" t="s">
        <v>159</v>
      </c>
      <c r="F792" s="7">
        <v>0</v>
      </c>
      <c r="G792" s="123" t="s">
        <v>532</v>
      </c>
      <c r="H792" s="7">
        <v>0</v>
      </c>
      <c r="I792" s="7"/>
      <c r="J792" s="7">
        <v>0</v>
      </c>
      <c r="K792" s="7">
        <v>0</v>
      </c>
      <c r="L792" s="7">
        <v>0</v>
      </c>
      <c r="M792" s="7"/>
      <c r="N792" s="7"/>
      <c r="O792" s="7"/>
      <c r="P792" s="7">
        <v>1</v>
      </c>
      <c r="Q792" s="7">
        <v>28</v>
      </c>
      <c r="R792" s="7">
        <v>265</v>
      </c>
      <c r="S792" s="189">
        <v>45625.593981481485</v>
      </c>
    </row>
    <row r="793" spans="1:19">
      <c r="A793" s="7">
        <v>2011</v>
      </c>
      <c r="B793" s="123" t="s">
        <v>537</v>
      </c>
      <c r="C793" s="123" t="s">
        <v>565</v>
      </c>
      <c r="D793" s="123" t="s">
        <v>500</v>
      </c>
      <c r="E793" s="123" t="s">
        <v>160</v>
      </c>
      <c r="F793" s="7">
        <v>0</v>
      </c>
      <c r="G793" s="123" t="s">
        <v>532</v>
      </c>
      <c r="H793" s="7">
        <v>0</v>
      </c>
      <c r="I793" s="7"/>
      <c r="J793" s="7">
        <v>0</v>
      </c>
      <c r="K793" s="7">
        <v>0</v>
      </c>
      <c r="L793" s="7">
        <v>0</v>
      </c>
      <c r="M793" s="7"/>
      <c r="N793" s="7"/>
      <c r="O793" s="7"/>
      <c r="P793" s="7">
        <v>1</v>
      </c>
      <c r="Q793" s="7">
        <v>28</v>
      </c>
      <c r="R793" s="7">
        <v>265</v>
      </c>
      <c r="S793" s="189">
        <v>45625.593981481485</v>
      </c>
    </row>
    <row r="794" spans="1:19">
      <c r="A794" s="7">
        <v>2011</v>
      </c>
      <c r="B794" s="123" t="s">
        <v>537</v>
      </c>
      <c r="C794" s="123" t="s">
        <v>565</v>
      </c>
      <c r="D794" s="123" t="s">
        <v>500</v>
      </c>
      <c r="E794" s="123" t="s">
        <v>535</v>
      </c>
      <c r="F794" s="7">
        <v>0</v>
      </c>
      <c r="G794" s="123" t="s">
        <v>532</v>
      </c>
      <c r="H794" s="7">
        <v>0</v>
      </c>
      <c r="I794" s="7"/>
      <c r="J794" s="7">
        <v>0</v>
      </c>
      <c r="K794" s="7">
        <v>0</v>
      </c>
      <c r="L794" s="7">
        <v>0</v>
      </c>
      <c r="M794" s="7"/>
      <c r="N794" s="7"/>
      <c r="O794" s="7"/>
      <c r="P794" s="7">
        <v>1</v>
      </c>
      <c r="Q794" s="7">
        <v>28</v>
      </c>
      <c r="R794" s="7">
        <v>265</v>
      </c>
      <c r="S794" s="189">
        <v>45625.593981481485</v>
      </c>
    </row>
    <row r="795" spans="1:19">
      <c r="A795" s="7">
        <v>2011</v>
      </c>
      <c r="B795" s="123" t="s">
        <v>537</v>
      </c>
      <c r="C795" s="123" t="s">
        <v>585</v>
      </c>
      <c r="D795" s="123" t="s">
        <v>183</v>
      </c>
      <c r="E795" s="123" t="s">
        <v>533</v>
      </c>
      <c r="F795" s="7">
        <v>851.894394154</v>
      </c>
      <c r="G795" s="123" t="s">
        <v>532</v>
      </c>
      <c r="H795" s="7">
        <v>63.059494774000001</v>
      </c>
      <c r="I795" s="7">
        <v>74.022666666999996</v>
      </c>
      <c r="J795" s="7">
        <v>62.441019443999998</v>
      </c>
      <c r="K795" s="7">
        <v>5.9632610000000001E-3</v>
      </c>
      <c r="L795" s="7">
        <v>1.703789E-3</v>
      </c>
      <c r="M795" s="7">
        <v>73.296666666999997</v>
      </c>
      <c r="N795" s="7">
        <v>7.0000000000000001E-3</v>
      </c>
      <c r="O795" s="7">
        <v>2E-3</v>
      </c>
      <c r="P795" s="7">
        <v>1</v>
      </c>
      <c r="Q795" s="7">
        <v>28</v>
      </c>
      <c r="R795" s="7">
        <v>265</v>
      </c>
      <c r="S795" s="189">
        <v>45625.593981481485</v>
      </c>
    </row>
    <row r="796" spans="1:19">
      <c r="A796" s="7">
        <v>2012</v>
      </c>
      <c r="B796" s="123" t="s">
        <v>586</v>
      </c>
      <c r="C796" s="123" t="s">
        <v>586</v>
      </c>
      <c r="D796" s="123" t="s">
        <v>587</v>
      </c>
      <c r="E796" s="123" t="s">
        <v>531</v>
      </c>
      <c r="F796" s="7">
        <v>992.125418706</v>
      </c>
      <c r="G796" s="123" t="s">
        <v>532</v>
      </c>
      <c r="H796" s="7">
        <v>76.131736129999993</v>
      </c>
      <c r="I796" s="7">
        <v>76.736000000000004</v>
      </c>
      <c r="J796" s="7">
        <v>75.411453076000001</v>
      </c>
      <c r="K796" s="7">
        <v>6.9448779999999998E-3</v>
      </c>
      <c r="L796" s="7">
        <v>1.9842509999999998E-3</v>
      </c>
      <c r="M796" s="7">
        <v>76.010000000000005</v>
      </c>
      <c r="N796" s="7">
        <v>7.0000000000000001E-3</v>
      </c>
      <c r="O796" s="7">
        <v>2E-3</v>
      </c>
      <c r="P796" s="7">
        <v>1</v>
      </c>
      <c r="Q796" s="7">
        <v>28</v>
      </c>
      <c r="R796" s="7">
        <v>265</v>
      </c>
      <c r="S796" s="189">
        <v>45625.593981481485</v>
      </c>
    </row>
    <row r="797" spans="1:19">
      <c r="A797" s="7">
        <v>2012</v>
      </c>
      <c r="B797" s="123" t="s">
        <v>586</v>
      </c>
      <c r="C797" s="123" t="s">
        <v>586</v>
      </c>
      <c r="D797" s="123" t="s">
        <v>587</v>
      </c>
      <c r="E797" s="123" t="s">
        <v>533</v>
      </c>
      <c r="F797" s="7">
        <v>4389.5367268059999</v>
      </c>
      <c r="G797" s="123" t="s">
        <v>532</v>
      </c>
      <c r="H797" s="7">
        <v>324.92521395099999</v>
      </c>
      <c r="I797" s="7">
        <v>74.022666666999996</v>
      </c>
      <c r="J797" s="7">
        <v>321.73841028700002</v>
      </c>
      <c r="K797" s="7">
        <v>3.0726757E-2</v>
      </c>
      <c r="L797" s="7">
        <v>8.7790730000000001E-3</v>
      </c>
      <c r="M797" s="7">
        <v>73.296666666999997</v>
      </c>
      <c r="N797" s="7">
        <v>7.0000000000000001E-3</v>
      </c>
      <c r="O797" s="7">
        <v>2E-3</v>
      </c>
      <c r="P797" s="7">
        <v>1</v>
      </c>
      <c r="Q797" s="7">
        <v>28</v>
      </c>
      <c r="R797" s="7">
        <v>265</v>
      </c>
      <c r="S797" s="189">
        <v>45625.593981481485</v>
      </c>
    </row>
    <row r="798" spans="1:19">
      <c r="A798" s="7">
        <v>2012</v>
      </c>
      <c r="B798" s="123" t="s">
        <v>588</v>
      </c>
      <c r="C798" s="123" t="s">
        <v>588</v>
      </c>
      <c r="D798" s="123" t="s">
        <v>589</v>
      </c>
      <c r="E798" s="123" t="s">
        <v>33</v>
      </c>
      <c r="F798" s="7">
        <v>1518.1539758900001</v>
      </c>
      <c r="G798" s="123" t="s">
        <v>532</v>
      </c>
      <c r="H798" s="7">
        <v>3.2837670499999998</v>
      </c>
      <c r="I798" s="7">
        <v>2.1629999999999998</v>
      </c>
      <c r="J798" s="7">
        <v>0</v>
      </c>
      <c r="K798" s="7">
        <v>1.6699694000000001E-2</v>
      </c>
      <c r="L798" s="7">
        <v>1.0627078E-2</v>
      </c>
      <c r="M798" s="7">
        <v>0</v>
      </c>
      <c r="N798" s="7">
        <v>1.0999999999999999E-2</v>
      </c>
      <c r="O798" s="7">
        <v>7.0000000000000001E-3</v>
      </c>
      <c r="P798" s="7"/>
      <c r="Q798" s="7">
        <v>28</v>
      </c>
      <c r="R798" s="7">
        <v>265</v>
      </c>
      <c r="S798" s="189">
        <v>45625.593981481485</v>
      </c>
    </row>
    <row r="799" spans="1:19">
      <c r="A799" s="7">
        <v>2012</v>
      </c>
      <c r="B799" s="123" t="s">
        <v>588</v>
      </c>
      <c r="C799" s="123" t="s">
        <v>588</v>
      </c>
      <c r="D799" s="123" t="s">
        <v>589</v>
      </c>
      <c r="E799" s="123" t="s">
        <v>540</v>
      </c>
      <c r="F799" s="7">
        <v>48571.505298436998</v>
      </c>
      <c r="G799" s="123" t="s">
        <v>532</v>
      </c>
      <c r="H799" s="7">
        <v>4562.6369356120003</v>
      </c>
      <c r="I799" s="7">
        <v>93.936494402999998</v>
      </c>
      <c r="J799" s="7">
        <v>4555.2492096559999</v>
      </c>
      <c r="K799" s="7">
        <v>3.4000054000000002E-2</v>
      </c>
      <c r="L799" s="7">
        <v>2.4285753E-2</v>
      </c>
      <c r="M799" s="7">
        <v>93.784394402999993</v>
      </c>
      <c r="N799" s="7">
        <v>6.9999999999999999E-4</v>
      </c>
      <c r="O799" s="7">
        <v>5.0000000000000001E-4</v>
      </c>
      <c r="P799" s="7">
        <v>1</v>
      </c>
      <c r="Q799" s="7">
        <v>28</v>
      </c>
      <c r="R799" s="7">
        <v>265</v>
      </c>
      <c r="S799" s="189">
        <v>45625.593981481485</v>
      </c>
    </row>
    <row r="800" spans="1:19">
      <c r="A800" s="7">
        <v>2012</v>
      </c>
      <c r="B800" s="123" t="s">
        <v>588</v>
      </c>
      <c r="C800" s="123" t="s">
        <v>588</v>
      </c>
      <c r="D800" s="123" t="s">
        <v>589</v>
      </c>
      <c r="E800" s="123" t="s">
        <v>531</v>
      </c>
      <c r="F800" s="7">
        <v>1648.9819781670001</v>
      </c>
      <c r="G800" s="123" t="s">
        <v>532</v>
      </c>
      <c r="H800" s="7">
        <v>129.007828889</v>
      </c>
      <c r="I800" s="7">
        <v>78.234832518999994</v>
      </c>
      <c r="J800" s="7">
        <v>128.83979762499999</v>
      </c>
      <c r="K800" s="7">
        <v>1.319186E-3</v>
      </c>
      <c r="L800" s="7">
        <v>4.9469499999999997E-4</v>
      </c>
      <c r="M800" s="7">
        <v>78.132932518999993</v>
      </c>
      <c r="N800" s="7">
        <v>8.0000000000000004E-4</v>
      </c>
      <c r="O800" s="7">
        <v>2.9999999999999997E-4</v>
      </c>
      <c r="P800" s="7">
        <v>1</v>
      </c>
      <c r="Q800" s="7">
        <v>28</v>
      </c>
      <c r="R800" s="7">
        <v>265</v>
      </c>
      <c r="S800" s="189">
        <v>45625.593981481485</v>
      </c>
    </row>
    <row r="801" spans="1:19">
      <c r="A801" s="7">
        <v>2012</v>
      </c>
      <c r="B801" s="123" t="s">
        <v>588</v>
      </c>
      <c r="C801" s="123" t="s">
        <v>588</v>
      </c>
      <c r="D801" s="123" t="s">
        <v>589</v>
      </c>
      <c r="E801" s="123" t="s">
        <v>533</v>
      </c>
      <c r="F801" s="7">
        <v>304.26845332900001</v>
      </c>
      <c r="G801" s="123" t="s">
        <v>532</v>
      </c>
      <c r="H801" s="7">
        <v>23.813306553</v>
      </c>
      <c r="I801" s="7">
        <v>78.264132519</v>
      </c>
      <c r="J801" s="7">
        <v>23.773386532</v>
      </c>
      <c r="K801" s="7">
        <v>2.73842E-4</v>
      </c>
      <c r="L801" s="7">
        <v>1.2170700000000001E-4</v>
      </c>
      <c r="M801" s="7">
        <v>78.132932518999993</v>
      </c>
      <c r="N801" s="7">
        <v>8.9999999999999998E-4</v>
      </c>
      <c r="O801" s="7">
        <v>4.0000000000000002E-4</v>
      </c>
      <c r="P801" s="7">
        <v>1</v>
      </c>
      <c r="Q801" s="7">
        <v>28</v>
      </c>
      <c r="R801" s="7">
        <v>265</v>
      </c>
      <c r="S801" s="189">
        <v>45625.593981481485</v>
      </c>
    </row>
    <row r="802" spans="1:19">
      <c r="A802" s="7">
        <v>2012</v>
      </c>
      <c r="B802" s="123" t="s">
        <v>588</v>
      </c>
      <c r="C802" s="123" t="s">
        <v>588</v>
      </c>
      <c r="D802" s="123" t="s">
        <v>589</v>
      </c>
      <c r="E802" s="123" t="s">
        <v>590</v>
      </c>
      <c r="F802" s="7">
        <v>1799.4615525839999</v>
      </c>
      <c r="G802" s="123" t="s">
        <v>532</v>
      </c>
      <c r="H802" s="7">
        <v>9.8070655000000007E-2</v>
      </c>
      <c r="I802" s="7">
        <v>5.45E-2</v>
      </c>
      <c r="J802" s="7">
        <v>0</v>
      </c>
      <c r="K802" s="7">
        <v>1.7994619999999999E-3</v>
      </c>
      <c r="L802" s="7">
        <v>1.79946E-4</v>
      </c>
      <c r="M802" s="7">
        <v>0</v>
      </c>
      <c r="N802" s="7">
        <v>1E-3</v>
      </c>
      <c r="O802" s="7">
        <v>1E-4</v>
      </c>
      <c r="P802" s="7"/>
      <c r="Q802" s="7">
        <v>28</v>
      </c>
      <c r="R802" s="7">
        <v>265</v>
      </c>
      <c r="S802" s="189">
        <v>45625.593981481485</v>
      </c>
    </row>
    <row r="803" spans="1:19">
      <c r="A803" s="7">
        <v>2012</v>
      </c>
      <c r="B803" s="123" t="s">
        <v>588</v>
      </c>
      <c r="C803" s="123" t="s">
        <v>588</v>
      </c>
      <c r="D803" s="123" t="s">
        <v>589</v>
      </c>
      <c r="E803" s="123" t="s">
        <v>534</v>
      </c>
      <c r="F803" s="7">
        <v>23027.365783187</v>
      </c>
      <c r="G803" s="123" t="s">
        <v>532</v>
      </c>
      <c r="H803" s="7">
        <v>2717.8708105679998</v>
      </c>
      <c r="I803" s="7">
        <v>118.027864592</v>
      </c>
      <c r="J803" s="7">
        <v>2673.220748315</v>
      </c>
      <c r="K803" s="7">
        <v>6.9082096999999995E-2</v>
      </c>
      <c r="L803" s="7">
        <v>0.16119156000000001</v>
      </c>
      <c r="M803" s="7">
        <v>116.08886459199999</v>
      </c>
      <c r="N803" s="7">
        <v>3.0000000000000001E-3</v>
      </c>
      <c r="O803" s="7">
        <v>7.0000000000000001E-3</v>
      </c>
      <c r="P803" s="7">
        <v>1</v>
      </c>
      <c r="Q803" s="7">
        <v>28</v>
      </c>
      <c r="R803" s="7">
        <v>265</v>
      </c>
      <c r="S803" s="189">
        <v>45625.593981481485</v>
      </c>
    </row>
    <row r="804" spans="1:19">
      <c r="A804" s="7">
        <v>2012</v>
      </c>
      <c r="B804" s="123" t="s">
        <v>588</v>
      </c>
      <c r="C804" s="123" t="s">
        <v>588</v>
      </c>
      <c r="D804" s="123" t="s">
        <v>589</v>
      </c>
      <c r="E804" s="123" t="s">
        <v>535</v>
      </c>
      <c r="F804" s="7">
        <v>83505.569910671999</v>
      </c>
      <c r="G804" s="123" t="s">
        <v>532</v>
      </c>
      <c r="H804" s="7">
        <v>4820.9766423970004</v>
      </c>
      <c r="I804" s="7">
        <v>57.732396145000003</v>
      </c>
      <c r="J804" s="7">
        <v>4753.6413362160001</v>
      </c>
      <c r="K804" s="7">
        <v>9.2853851000000001E-2</v>
      </c>
      <c r="L804" s="7">
        <v>0.244284522</v>
      </c>
      <c r="M804" s="7">
        <v>56.926039080999999</v>
      </c>
      <c r="N804" s="7">
        <v>1.111948E-3</v>
      </c>
      <c r="O804" s="7">
        <v>2.9253679999999998E-3</v>
      </c>
      <c r="P804" s="7">
        <v>1</v>
      </c>
      <c r="Q804" s="7">
        <v>28</v>
      </c>
      <c r="R804" s="7">
        <v>265</v>
      </c>
      <c r="S804" s="189">
        <v>45625.593981481485</v>
      </c>
    </row>
    <row r="805" spans="1:19">
      <c r="A805" s="7">
        <v>2012</v>
      </c>
      <c r="B805" s="123" t="s">
        <v>588</v>
      </c>
      <c r="C805" s="123" t="s">
        <v>588</v>
      </c>
      <c r="D805" s="123" t="s">
        <v>589</v>
      </c>
      <c r="E805" s="123" t="s">
        <v>549</v>
      </c>
      <c r="F805" s="7">
        <v>768.51359685600005</v>
      </c>
      <c r="G805" s="123" t="s">
        <v>532</v>
      </c>
      <c r="H805" s="7">
        <v>90.979330719999993</v>
      </c>
      <c r="I805" s="7">
        <v>118.38350172600001</v>
      </c>
      <c r="J805" s="7">
        <v>89.519154885999995</v>
      </c>
      <c r="K805" s="7">
        <v>2.3055407999999999E-2</v>
      </c>
      <c r="L805" s="7">
        <v>3.0740540000000001E-3</v>
      </c>
      <c r="M805" s="7">
        <v>116.483501726</v>
      </c>
      <c r="N805" s="7">
        <v>0.03</v>
      </c>
      <c r="O805" s="7">
        <v>4.0000000000000001E-3</v>
      </c>
      <c r="P805" s="7">
        <v>1</v>
      </c>
      <c r="Q805" s="7">
        <v>28</v>
      </c>
      <c r="R805" s="7">
        <v>265</v>
      </c>
      <c r="S805" s="189">
        <v>45625.593981481485</v>
      </c>
    </row>
    <row r="806" spans="1:19">
      <c r="A806" s="7">
        <v>2012</v>
      </c>
      <c r="B806" s="123" t="s">
        <v>588</v>
      </c>
      <c r="C806" s="123" t="s">
        <v>588</v>
      </c>
      <c r="D806" s="123" t="s">
        <v>589</v>
      </c>
      <c r="E806" s="123" t="s">
        <v>131</v>
      </c>
      <c r="F806" s="7">
        <v>1030.1622031730001</v>
      </c>
      <c r="G806" s="123" t="s">
        <v>532</v>
      </c>
      <c r="H806" s="7">
        <v>1.9573081859999999</v>
      </c>
      <c r="I806" s="7">
        <v>1.9</v>
      </c>
      <c r="J806" s="7">
        <v>0</v>
      </c>
      <c r="K806" s="7">
        <v>3.0904866E-2</v>
      </c>
      <c r="L806" s="7">
        <v>4.1206489999999997E-3</v>
      </c>
      <c r="M806" s="7">
        <v>0</v>
      </c>
      <c r="N806" s="7">
        <v>0.03</v>
      </c>
      <c r="O806" s="7">
        <v>4.0000000000000001E-3</v>
      </c>
      <c r="P806" s="7"/>
      <c r="Q806" s="7">
        <v>28</v>
      </c>
      <c r="R806" s="7">
        <v>265</v>
      </c>
      <c r="S806" s="189">
        <v>45625.593981481485</v>
      </c>
    </row>
    <row r="807" spans="1:19">
      <c r="A807" s="7">
        <v>2012</v>
      </c>
      <c r="B807" s="123" t="s">
        <v>588</v>
      </c>
      <c r="C807" s="123" t="s">
        <v>588</v>
      </c>
      <c r="D807" s="123" t="s">
        <v>589</v>
      </c>
      <c r="E807" s="123" t="s">
        <v>570</v>
      </c>
      <c r="F807" s="7">
        <v>0</v>
      </c>
      <c r="G807" s="123" t="s">
        <v>532</v>
      </c>
      <c r="H807" s="7">
        <v>0</v>
      </c>
      <c r="I807" s="7"/>
      <c r="J807" s="7">
        <v>0</v>
      </c>
      <c r="K807" s="7">
        <v>0</v>
      </c>
      <c r="L807" s="7">
        <v>0</v>
      </c>
      <c r="M807" s="7"/>
      <c r="N807" s="7"/>
      <c r="O807" s="7"/>
      <c r="P807" s="7">
        <v>1</v>
      </c>
      <c r="Q807" s="7">
        <v>28</v>
      </c>
      <c r="R807" s="7">
        <v>265</v>
      </c>
      <c r="S807" s="189">
        <v>45625.593981481485</v>
      </c>
    </row>
    <row r="808" spans="1:19">
      <c r="A808" s="7">
        <v>2012</v>
      </c>
      <c r="B808" s="123" t="s">
        <v>588</v>
      </c>
      <c r="C808" s="123" t="s">
        <v>588</v>
      </c>
      <c r="D808" s="123" t="s">
        <v>591</v>
      </c>
      <c r="E808" s="123" t="s">
        <v>27</v>
      </c>
      <c r="F808" s="7">
        <v>173.72327683500001</v>
      </c>
      <c r="G808" s="123" t="s">
        <v>532</v>
      </c>
      <c r="H808" s="7">
        <v>2.6882067999999999E-2</v>
      </c>
      <c r="I808" s="7">
        <v>0.15474073499999999</v>
      </c>
      <c r="J808" s="7">
        <v>0</v>
      </c>
      <c r="K808" s="7">
        <v>7.9565699999999996E-4</v>
      </c>
      <c r="L808" s="7">
        <v>1.7372327679999998E-5</v>
      </c>
      <c r="M808" s="7">
        <v>0</v>
      </c>
      <c r="N808" s="7">
        <v>4.5800260000000001E-3</v>
      </c>
      <c r="O808" s="7">
        <v>1E-4</v>
      </c>
      <c r="P808" s="7"/>
      <c r="Q808" s="7">
        <v>28</v>
      </c>
      <c r="R808" s="7">
        <v>265</v>
      </c>
      <c r="S808" s="189">
        <v>45625.593981481485</v>
      </c>
    </row>
    <row r="809" spans="1:19">
      <c r="A809" s="7">
        <v>2012</v>
      </c>
      <c r="B809" s="123" t="s">
        <v>588</v>
      </c>
      <c r="C809" s="123" t="s">
        <v>588</v>
      </c>
      <c r="D809" s="123" t="s">
        <v>591</v>
      </c>
      <c r="E809" s="123" t="s">
        <v>33</v>
      </c>
      <c r="F809" s="7">
        <v>178.83522841800001</v>
      </c>
      <c r="G809" s="123" t="s">
        <v>532</v>
      </c>
      <c r="H809" s="7">
        <v>0.33978693399999998</v>
      </c>
      <c r="I809" s="7">
        <v>1.9</v>
      </c>
      <c r="J809" s="7">
        <v>0</v>
      </c>
      <c r="K809" s="7">
        <v>5.3650570000000003E-3</v>
      </c>
      <c r="L809" s="7">
        <v>7.1534099999999998E-4</v>
      </c>
      <c r="M809" s="7">
        <v>0</v>
      </c>
      <c r="N809" s="7">
        <v>0.03</v>
      </c>
      <c r="O809" s="7">
        <v>4.0000000000000001E-3</v>
      </c>
      <c r="P809" s="7"/>
      <c r="Q809" s="7">
        <v>28</v>
      </c>
      <c r="R809" s="7">
        <v>265</v>
      </c>
      <c r="S809" s="189">
        <v>45625.593981481485</v>
      </c>
    </row>
    <row r="810" spans="1:19">
      <c r="A810" s="7">
        <v>2012</v>
      </c>
      <c r="B810" s="123" t="s">
        <v>588</v>
      </c>
      <c r="C810" s="123" t="s">
        <v>588</v>
      </c>
      <c r="D810" s="123" t="s">
        <v>591</v>
      </c>
      <c r="E810" s="123" t="s">
        <v>540</v>
      </c>
      <c r="F810" s="7">
        <v>0</v>
      </c>
      <c r="G810" s="123" t="s">
        <v>532</v>
      </c>
      <c r="H810" s="7">
        <v>0</v>
      </c>
      <c r="I810" s="7"/>
      <c r="J810" s="7">
        <v>0</v>
      </c>
      <c r="K810" s="7">
        <v>0</v>
      </c>
      <c r="L810" s="7">
        <v>0</v>
      </c>
      <c r="M810" s="7"/>
      <c r="N810" s="7"/>
      <c r="O810" s="7"/>
      <c r="P810" s="7">
        <v>1</v>
      </c>
      <c r="Q810" s="7">
        <v>28</v>
      </c>
      <c r="R810" s="7">
        <v>265</v>
      </c>
      <c r="S810" s="189">
        <v>45625.593981481485</v>
      </c>
    </row>
    <row r="811" spans="1:19">
      <c r="A811" s="7">
        <v>2012</v>
      </c>
      <c r="B811" s="123" t="s">
        <v>588</v>
      </c>
      <c r="C811" s="123" t="s">
        <v>588</v>
      </c>
      <c r="D811" s="123" t="s">
        <v>591</v>
      </c>
      <c r="E811" s="123" t="s">
        <v>531</v>
      </c>
      <c r="F811" s="7">
        <v>0</v>
      </c>
      <c r="G811" s="123" t="s">
        <v>532</v>
      </c>
      <c r="H811" s="7">
        <v>0</v>
      </c>
      <c r="I811" s="7"/>
      <c r="J811" s="7">
        <v>0</v>
      </c>
      <c r="K811" s="7">
        <v>0</v>
      </c>
      <c r="L811" s="7">
        <v>0</v>
      </c>
      <c r="M811" s="7"/>
      <c r="N811" s="7"/>
      <c r="O811" s="7"/>
      <c r="P811" s="7">
        <v>1</v>
      </c>
      <c r="Q811" s="7">
        <v>28</v>
      </c>
      <c r="R811" s="7">
        <v>265</v>
      </c>
      <c r="S811" s="189">
        <v>45625.593981481485</v>
      </c>
    </row>
    <row r="812" spans="1:19">
      <c r="A812" s="7">
        <v>2012</v>
      </c>
      <c r="B812" s="123" t="s">
        <v>588</v>
      </c>
      <c r="C812" s="123" t="s">
        <v>588</v>
      </c>
      <c r="D812" s="123" t="s">
        <v>591</v>
      </c>
      <c r="E812" s="123" t="s">
        <v>533</v>
      </c>
      <c r="F812" s="7">
        <v>0</v>
      </c>
      <c r="G812" s="123" t="s">
        <v>532</v>
      </c>
      <c r="H812" s="7">
        <v>0</v>
      </c>
      <c r="I812" s="7"/>
      <c r="J812" s="7">
        <v>0</v>
      </c>
      <c r="K812" s="7">
        <v>0</v>
      </c>
      <c r="L812" s="7">
        <v>0</v>
      </c>
      <c r="M812" s="7"/>
      <c r="N812" s="7"/>
      <c r="O812" s="7"/>
      <c r="P812" s="7">
        <v>1</v>
      </c>
      <c r="Q812" s="7">
        <v>28</v>
      </c>
      <c r="R812" s="7">
        <v>265</v>
      </c>
      <c r="S812" s="189">
        <v>45625.593981481485</v>
      </c>
    </row>
    <row r="813" spans="1:19">
      <c r="A813" s="7">
        <v>2012</v>
      </c>
      <c r="B813" s="123" t="s">
        <v>588</v>
      </c>
      <c r="C813" s="123" t="s">
        <v>588</v>
      </c>
      <c r="D813" s="123" t="s">
        <v>591</v>
      </c>
      <c r="E813" s="123" t="s">
        <v>163</v>
      </c>
      <c r="F813" s="7">
        <v>20.548668189000001</v>
      </c>
      <c r="G813" s="123" t="s">
        <v>532</v>
      </c>
      <c r="H813" s="7">
        <v>1.31216603</v>
      </c>
      <c r="I813" s="7">
        <v>63.856499999999997</v>
      </c>
      <c r="J813" s="7">
        <v>1.308744677</v>
      </c>
      <c r="K813" s="7">
        <v>1.02743E-4</v>
      </c>
      <c r="L813" s="7">
        <v>2.054866819E-6</v>
      </c>
      <c r="M813" s="7">
        <v>63.69</v>
      </c>
      <c r="N813" s="7">
        <v>5.0000000000000001E-3</v>
      </c>
      <c r="O813" s="7">
        <v>1E-4</v>
      </c>
      <c r="P813" s="7">
        <v>1</v>
      </c>
      <c r="Q813" s="7">
        <v>28</v>
      </c>
      <c r="R813" s="7">
        <v>265</v>
      </c>
      <c r="S813" s="189">
        <v>45625.593981481485</v>
      </c>
    </row>
    <row r="814" spans="1:19">
      <c r="A814" s="7">
        <v>2012</v>
      </c>
      <c r="B814" s="123" t="s">
        <v>588</v>
      </c>
      <c r="C814" s="123" t="s">
        <v>588</v>
      </c>
      <c r="D814" s="123" t="s">
        <v>591</v>
      </c>
      <c r="E814" s="123" t="s">
        <v>534</v>
      </c>
      <c r="F814" s="7">
        <v>306.214124728</v>
      </c>
      <c r="G814" s="123" t="s">
        <v>532</v>
      </c>
      <c r="H814" s="7">
        <v>35.190819986000001</v>
      </c>
      <c r="I814" s="7">
        <v>114.922262377</v>
      </c>
      <c r="J814" s="7">
        <v>35.051951879999997</v>
      </c>
      <c r="K814" s="7">
        <v>6.1242800000000004E-4</v>
      </c>
      <c r="L814" s="7">
        <v>4.59321E-4</v>
      </c>
      <c r="M814" s="7">
        <v>114.468762377</v>
      </c>
      <c r="N814" s="7">
        <v>2E-3</v>
      </c>
      <c r="O814" s="7">
        <v>1.5E-3</v>
      </c>
      <c r="P814" s="7">
        <v>1</v>
      </c>
      <c r="Q814" s="7">
        <v>28</v>
      </c>
      <c r="R814" s="7">
        <v>265</v>
      </c>
      <c r="S814" s="189">
        <v>45625.593981481485</v>
      </c>
    </row>
    <row r="815" spans="1:19">
      <c r="A815" s="7">
        <v>2012</v>
      </c>
      <c r="B815" s="123" t="s">
        <v>588</v>
      </c>
      <c r="C815" s="123" t="s">
        <v>588</v>
      </c>
      <c r="D815" s="123" t="s">
        <v>591</v>
      </c>
      <c r="E815" s="123" t="s">
        <v>535</v>
      </c>
      <c r="F815" s="7">
        <v>11663.797456758</v>
      </c>
      <c r="G815" s="123" t="s">
        <v>532</v>
      </c>
      <c r="H815" s="7">
        <v>664.01232692999997</v>
      </c>
      <c r="I815" s="7">
        <v>56.929343070999998</v>
      </c>
      <c r="J815" s="7">
        <v>663.29461670499995</v>
      </c>
      <c r="K815" s="7">
        <v>1.4593557E-2</v>
      </c>
      <c r="L815" s="7">
        <v>1.1663800000000001E-3</v>
      </c>
      <c r="M815" s="7">
        <v>56.867809919000003</v>
      </c>
      <c r="N815" s="7">
        <v>1.251184E-3</v>
      </c>
      <c r="O815" s="7">
        <v>1E-4</v>
      </c>
      <c r="P815" s="7">
        <v>1</v>
      </c>
      <c r="Q815" s="7">
        <v>28</v>
      </c>
      <c r="R815" s="7">
        <v>265</v>
      </c>
      <c r="S815" s="189">
        <v>45625.593981481485</v>
      </c>
    </row>
    <row r="816" spans="1:19">
      <c r="A816" s="7">
        <v>2012</v>
      </c>
      <c r="B816" s="123" t="s">
        <v>588</v>
      </c>
      <c r="C816" s="123" t="s">
        <v>588</v>
      </c>
      <c r="D816" s="123" t="s">
        <v>591</v>
      </c>
      <c r="E816" s="123" t="s">
        <v>536</v>
      </c>
      <c r="F816" s="7">
        <v>365.98485883299998</v>
      </c>
      <c r="G816" s="123" t="s">
        <v>532</v>
      </c>
      <c r="H816" s="7">
        <v>21.100674044000002</v>
      </c>
      <c r="I816" s="7">
        <v>57.654499999999999</v>
      </c>
      <c r="J816" s="7">
        <v>21.080727869</v>
      </c>
      <c r="K816" s="7">
        <v>3.6598499999999999E-4</v>
      </c>
      <c r="L816" s="7">
        <v>3.6598485880000002E-5</v>
      </c>
      <c r="M816" s="7">
        <v>57.6</v>
      </c>
      <c r="N816" s="7">
        <v>1E-3</v>
      </c>
      <c r="O816" s="7">
        <v>1E-4</v>
      </c>
      <c r="P816" s="7">
        <v>1</v>
      </c>
      <c r="Q816" s="7">
        <v>28</v>
      </c>
      <c r="R816" s="7">
        <v>265</v>
      </c>
      <c r="S816" s="189">
        <v>45625.593981481485</v>
      </c>
    </row>
    <row r="817" spans="1:19">
      <c r="A817" s="7">
        <v>2012</v>
      </c>
      <c r="B817" s="123" t="s">
        <v>588</v>
      </c>
      <c r="C817" s="123" t="s">
        <v>588</v>
      </c>
      <c r="D817" s="123" t="s">
        <v>592</v>
      </c>
      <c r="E817" s="123" t="s">
        <v>535</v>
      </c>
      <c r="F817" s="7">
        <v>2459.922714494</v>
      </c>
      <c r="G817" s="123" t="s">
        <v>532</v>
      </c>
      <c r="H817" s="7">
        <v>16.579898848999999</v>
      </c>
      <c r="I817" s="7">
        <v>6.7400080300000003</v>
      </c>
      <c r="J817" s="7">
        <v>16.445833060999998</v>
      </c>
      <c r="K817" s="7">
        <v>2.4599230000000001E-3</v>
      </c>
      <c r="L817" s="7">
        <v>2.45992E-4</v>
      </c>
      <c r="M817" s="7">
        <v>6.6855080300000003</v>
      </c>
      <c r="N817" s="7">
        <v>1E-3</v>
      </c>
      <c r="O817" s="7">
        <v>1E-4</v>
      </c>
      <c r="P817" s="7">
        <v>1</v>
      </c>
      <c r="Q817" s="7">
        <v>28</v>
      </c>
      <c r="R817" s="7">
        <v>265</v>
      </c>
      <c r="S817" s="189">
        <v>45625.593981481485</v>
      </c>
    </row>
    <row r="818" spans="1:19">
      <c r="A818" s="7">
        <v>2012</v>
      </c>
      <c r="B818" s="123" t="s">
        <v>530</v>
      </c>
      <c r="C818" s="123" t="s">
        <v>530</v>
      </c>
      <c r="D818" s="123" t="s">
        <v>530</v>
      </c>
      <c r="E818" s="123" t="s">
        <v>531</v>
      </c>
      <c r="F818" s="7">
        <v>0</v>
      </c>
      <c r="G818" s="123" t="s">
        <v>532</v>
      </c>
      <c r="H818" s="7">
        <v>0</v>
      </c>
      <c r="I818" s="7"/>
      <c r="J818" s="7">
        <v>0</v>
      </c>
      <c r="K818" s="7">
        <v>0</v>
      </c>
      <c r="L818" s="7">
        <v>0</v>
      </c>
      <c r="M818" s="7"/>
      <c r="N818" s="7"/>
      <c r="O818" s="7"/>
      <c r="P818" s="7">
        <v>1</v>
      </c>
      <c r="Q818" s="7">
        <v>28</v>
      </c>
      <c r="R818" s="7">
        <v>265</v>
      </c>
      <c r="S818" s="189">
        <v>45625.593981481485</v>
      </c>
    </row>
    <row r="819" spans="1:19">
      <c r="A819" s="7">
        <v>2012</v>
      </c>
      <c r="B819" s="123" t="s">
        <v>530</v>
      </c>
      <c r="C819" s="123" t="s">
        <v>530</v>
      </c>
      <c r="D819" s="123" t="s">
        <v>530</v>
      </c>
      <c r="E819" s="123" t="s">
        <v>533</v>
      </c>
      <c r="F819" s="7">
        <v>6.2186999219999999</v>
      </c>
      <c r="G819" s="123" t="s">
        <v>532</v>
      </c>
      <c r="H819" s="7">
        <v>0.45495386799999998</v>
      </c>
      <c r="I819" s="7">
        <v>73.159000000000006</v>
      </c>
      <c r="J819" s="7">
        <v>0.45344272400000002</v>
      </c>
      <c r="K819" s="7">
        <v>1.865609977E-5</v>
      </c>
      <c r="L819" s="7">
        <v>3.7312199529999998E-6</v>
      </c>
      <c r="M819" s="7">
        <v>72.915999999999997</v>
      </c>
      <c r="N819" s="7">
        <v>3.0000000000000001E-3</v>
      </c>
      <c r="O819" s="7">
        <v>5.9999999999999995E-4</v>
      </c>
      <c r="P819" s="7">
        <v>1</v>
      </c>
      <c r="Q819" s="7">
        <v>28</v>
      </c>
      <c r="R819" s="7">
        <v>265</v>
      </c>
      <c r="S819" s="189">
        <v>45625.593981481485</v>
      </c>
    </row>
    <row r="820" spans="1:19">
      <c r="A820" s="7">
        <v>2012</v>
      </c>
      <c r="B820" s="123" t="s">
        <v>530</v>
      </c>
      <c r="C820" s="123" t="s">
        <v>530</v>
      </c>
      <c r="D820" s="123" t="s">
        <v>530</v>
      </c>
      <c r="E820" s="123" t="s">
        <v>163</v>
      </c>
      <c r="F820" s="7">
        <v>432.02355952900001</v>
      </c>
      <c r="G820" s="123" t="s">
        <v>532</v>
      </c>
      <c r="H820" s="7">
        <v>27.53912579</v>
      </c>
      <c r="I820" s="7">
        <v>63.744500000000002</v>
      </c>
      <c r="J820" s="7">
        <v>27.515580505999999</v>
      </c>
      <c r="K820" s="7">
        <v>4.3202399999999998E-4</v>
      </c>
      <c r="L820" s="7">
        <v>4.3202355950000002E-5</v>
      </c>
      <c r="M820" s="7">
        <v>63.69</v>
      </c>
      <c r="N820" s="7">
        <v>1E-3</v>
      </c>
      <c r="O820" s="7">
        <v>1E-4</v>
      </c>
      <c r="P820" s="7">
        <v>1</v>
      </c>
      <c r="Q820" s="7">
        <v>28</v>
      </c>
      <c r="R820" s="7">
        <v>265</v>
      </c>
      <c r="S820" s="189">
        <v>45625.593981481485</v>
      </c>
    </row>
    <row r="821" spans="1:19">
      <c r="A821" s="7">
        <v>2012</v>
      </c>
      <c r="B821" s="123" t="s">
        <v>530</v>
      </c>
      <c r="C821" s="123" t="s">
        <v>530</v>
      </c>
      <c r="D821" s="123" t="s">
        <v>530</v>
      </c>
      <c r="E821" s="123" t="s">
        <v>534</v>
      </c>
      <c r="F821" s="7">
        <v>605.71996827199996</v>
      </c>
      <c r="G821" s="123" t="s">
        <v>532</v>
      </c>
      <c r="H821" s="7">
        <v>69.610709120999999</v>
      </c>
      <c r="I821" s="7">
        <v>114.922262377</v>
      </c>
      <c r="J821" s="7">
        <v>69.336015114999995</v>
      </c>
      <c r="K821" s="7">
        <v>1.21144E-3</v>
      </c>
      <c r="L821" s="7">
        <v>9.0857999999999998E-4</v>
      </c>
      <c r="M821" s="7">
        <v>114.468762377</v>
      </c>
      <c r="N821" s="7">
        <v>2E-3</v>
      </c>
      <c r="O821" s="7">
        <v>1.5E-3</v>
      </c>
      <c r="P821" s="7">
        <v>1</v>
      </c>
      <c r="Q821" s="7">
        <v>28</v>
      </c>
      <c r="R821" s="7">
        <v>265</v>
      </c>
      <c r="S821" s="189">
        <v>45625.593981481485</v>
      </c>
    </row>
    <row r="822" spans="1:19">
      <c r="A822" s="7">
        <v>2012</v>
      </c>
      <c r="B822" s="123" t="s">
        <v>530</v>
      </c>
      <c r="C822" s="123" t="s">
        <v>530</v>
      </c>
      <c r="D822" s="123" t="s">
        <v>530</v>
      </c>
      <c r="E822" s="123" t="s">
        <v>535</v>
      </c>
      <c r="F822" s="7">
        <v>3071.3345256110001</v>
      </c>
      <c r="G822" s="123" t="s">
        <v>532</v>
      </c>
      <c r="H822" s="7">
        <v>167.72980535299999</v>
      </c>
      <c r="I822" s="7">
        <v>54.611376245000002</v>
      </c>
      <c r="J822" s="7">
        <v>167.56893923199999</v>
      </c>
      <c r="K822" s="7">
        <v>2.9516719999999998E-3</v>
      </c>
      <c r="L822" s="7">
        <v>2.9516699999999999E-4</v>
      </c>
      <c r="M822" s="7">
        <v>54.558999624999998</v>
      </c>
      <c r="N822" s="7">
        <v>9.6103900000000001E-4</v>
      </c>
      <c r="O822" s="7">
        <v>9.6103890000000006E-5</v>
      </c>
      <c r="P822" s="7">
        <v>1</v>
      </c>
      <c r="Q822" s="7">
        <v>28</v>
      </c>
      <c r="R822" s="7">
        <v>265</v>
      </c>
      <c r="S822" s="189">
        <v>45625.593981481485</v>
      </c>
    </row>
    <row r="823" spans="1:19">
      <c r="A823" s="7">
        <v>2012</v>
      </c>
      <c r="B823" s="123" t="s">
        <v>530</v>
      </c>
      <c r="C823" s="123" t="s">
        <v>530</v>
      </c>
      <c r="D823" s="123" t="s">
        <v>530</v>
      </c>
      <c r="E823" s="123" t="s">
        <v>536</v>
      </c>
      <c r="F823" s="7">
        <v>3054.7631139240002</v>
      </c>
      <c r="G823" s="123" t="s">
        <v>532</v>
      </c>
      <c r="H823" s="7">
        <v>218.123832768</v>
      </c>
      <c r="I823" s="7">
        <v>71.404499999999999</v>
      </c>
      <c r="J823" s="7">
        <v>217.95734817799999</v>
      </c>
      <c r="K823" s="7">
        <v>3.0547629999999998E-3</v>
      </c>
      <c r="L823" s="7">
        <v>3.05476E-4</v>
      </c>
      <c r="M823" s="7">
        <v>71.349999999999994</v>
      </c>
      <c r="N823" s="7">
        <v>1E-3</v>
      </c>
      <c r="O823" s="7">
        <v>1E-4</v>
      </c>
      <c r="P823" s="7">
        <v>1</v>
      </c>
      <c r="Q823" s="7">
        <v>28</v>
      </c>
      <c r="R823" s="7">
        <v>265</v>
      </c>
      <c r="S823" s="189">
        <v>45625.593981481485</v>
      </c>
    </row>
    <row r="824" spans="1:19">
      <c r="A824" s="7">
        <v>2012</v>
      </c>
      <c r="B824" s="123" t="s">
        <v>537</v>
      </c>
      <c r="C824" s="123" t="s">
        <v>538</v>
      </c>
      <c r="D824" s="123" t="s">
        <v>539</v>
      </c>
      <c r="E824" s="123" t="s">
        <v>540</v>
      </c>
      <c r="F824" s="7">
        <v>0.69390817199999999</v>
      </c>
      <c r="G824" s="123" t="s">
        <v>532</v>
      </c>
      <c r="H824" s="7">
        <v>6.6113835999999995E-2</v>
      </c>
      <c r="I824" s="7">
        <v>95.277500000000003</v>
      </c>
      <c r="J824" s="7">
        <v>6.5643713000000006E-2</v>
      </c>
      <c r="K824" s="7">
        <v>6.9390817199999999E-6</v>
      </c>
      <c r="L824" s="7">
        <v>1.0408622579999999E-6</v>
      </c>
      <c r="M824" s="7">
        <v>94.6</v>
      </c>
      <c r="N824" s="7">
        <v>0.01</v>
      </c>
      <c r="O824" s="7">
        <v>1.5E-3</v>
      </c>
      <c r="P824" s="7">
        <v>1</v>
      </c>
      <c r="Q824" s="7">
        <v>28</v>
      </c>
      <c r="R824" s="7">
        <v>265</v>
      </c>
      <c r="S824" s="189">
        <v>45625.593981481485</v>
      </c>
    </row>
    <row r="825" spans="1:19">
      <c r="A825" s="7">
        <v>2012</v>
      </c>
      <c r="B825" s="123" t="s">
        <v>537</v>
      </c>
      <c r="C825" s="123" t="s">
        <v>538</v>
      </c>
      <c r="D825" s="123" t="s">
        <v>539</v>
      </c>
      <c r="E825" s="123" t="s">
        <v>531</v>
      </c>
      <c r="F825" s="7">
        <v>29.67475778</v>
      </c>
      <c r="G825" s="123" t="s">
        <v>532</v>
      </c>
      <c r="H825" s="7">
        <v>2.2627893050000001</v>
      </c>
      <c r="I825" s="7">
        <v>76.253</v>
      </c>
      <c r="J825" s="7">
        <v>2.2555783389999999</v>
      </c>
      <c r="K825" s="7">
        <v>8.9024273340000001E-5</v>
      </c>
      <c r="L825" s="7">
        <v>1.7804854669999999E-5</v>
      </c>
      <c r="M825" s="7">
        <v>76.010000000000005</v>
      </c>
      <c r="N825" s="7">
        <v>3.0000000000000001E-3</v>
      </c>
      <c r="O825" s="7">
        <v>5.9999999999999995E-4</v>
      </c>
      <c r="P825" s="7">
        <v>1</v>
      </c>
      <c r="Q825" s="7">
        <v>28</v>
      </c>
      <c r="R825" s="7">
        <v>265</v>
      </c>
      <c r="S825" s="189">
        <v>45625.593981481485</v>
      </c>
    </row>
    <row r="826" spans="1:19">
      <c r="A826" s="7">
        <v>2012</v>
      </c>
      <c r="B826" s="123" t="s">
        <v>537</v>
      </c>
      <c r="C826" s="123" t="s">
        <v>538</v>
      </c>
      <c r="D826" s="123" t="s">
        <v>539</v>
      </c>
      <c r="E826" s="123" t="s">
        <v>533</v>
      </c>
      <c r="F826" s="7">
        <v>965.93662800000004</v>
      </c>
      <c r="G826" s="123" t="s">
        <v>532</v>
      </c>
      <c r="H826" s="7">
        <v>71.034657644999996</v>
      </c>
      <c r="I826" s="7">
        <v>73.539666667000006</v>
      </c>
      <c r="J826" s="7">
        <v>70.799935043999994</v>
      </c>
      <c r="K826" s="7">
        <v>2.8978099999999998E-3</v>
      </c>
      <c r="L826" s="7">
        <v>5.7956200000000005E-4</v>
      </c>
      <c r="M826" s="7">
        <v>73.296666666999997</v>
      </c>
      <c r="N826" s="7">
        <v>3.0000000000000001E-3</v>
      </c>
      <c r="O826" s="7">
        <v>5.9999999999999995E-4</v>
      </c>
      <c r="P826" s="7">
        <v>1</v>
      </c>
      <c r="Q826" s="7">
        <v>28</v>
      </c>
      <c r="R826" s="7">
        <v>265</v>
      </c>
      <c r="S826" s="189">
        <v>45625.593981481485</v>
      </c>
    </row>
    <row r="827" spans="1:19">
      <c r="A827" s="7">
        <v>2012</v>
      </c>
      <c r="B827" s="123" t="s">
        <v>537</v>
      </c>
      <c r="C827" s="123" t="s">
        <v>538</v>
      </c>
      <c r="D827" s="123" t="s">
        <v>539</v>
      </c>
      <c r="E827" s="123" t="s">
        <v>160</v>
      </c>
      <c r="F827" s="7">
        <v>24.115967999999999</v>
      </c>
      <c r="G827" s="123" t="s">
        <v>532</v>
      </c>
      <c r="H827" s="7">
        <v>1.727499136</v>
      </c>
      <c r="I827" s="7">
        <v>71.632999999999996</v>
      </c>
      <c r="J827" s="7">
        <v>1.7216389560000001</v>
      </c>
      <c r="K827" s="7">
        <v>7.2347903999999997E-5</v>
      </c>
      <c r="L827" s="7">
        <v>1.4469580799999999E-5</v>
      </c>
      <c r="M827" s="7">
        <v>71.39</v>
      </c>
      <c r="N827" s="7">
        <v>3.0000000000000001E-3</v>
      </c>
      <c r="O827" s="7">
        <v>5.9999999999999995E-4</v>
      </c>
      <c r="P827" s="7">
        <v>1</v>
      </c>
      <c r="Q827" s="7">
        <v>28</v>
      </c>
      <c r="R827" s="7">
        <v>265</v>
      </c>
      <c r="S827" s="189">
        <v>45625.593981481485</v>
      </c>
    </row>
    <row r="828" spans="1:19">
      <c r="A828" s="7">
        <v>2012</v>
      </c>
      <c r="B828" s="123" t="s">
        <v>537</v>
      </c>
      <c r="C828" s="123" t="s">
        <v>538</v>
      </c>
      <c r="D828" s="123" t="s">
        <v>539</v>
      </c>
      <c r="E828" s="123" t="s">
        <v>163</v>
      </c>
      <c r="F828" s="7">
        <v>6.2094707189999996</v>
      </c>
      <c r="G828" s="123" t="s">
        <v>532</v>
      </c>
      <c r="H828" s="7">
        <v>0.39581960599999999</v>
      </c>
      <c r="I828" s="7">
        <v>63.744500000000002</v>
      </c>
      <c r="J828" s="7">
        <v>0.39548118999999998</v>
      </c>
      <c r="K828" s="7">
        <v>6.2094707189999998E-6</v>
      </c>
      <c r="L828" s="7">
        <v>6.2094707189999996E-7</v>
      </c>
      <c r="M828" s="7">
        <v>63.69</v>
      </c>
      <c r="N828" s="7">
        <v>1E-3</v>
      </c>
      <c r="O828" s="7">
        <v>1E-4</v>
      </c>
      <c r="P828" s="7">
        <v>1</v>
      </c>
      <c r="Q828" s="7">
        <v>28</v>
      </c>
      <c r="R828" s="7">
        <v>265</v>
      </c>
      <c r="S828" s="189">
        <v>45625.593981481485</v>
      </c>
    </row>
    <row r="829" spans="1:19">
      <c r="A829" s="7">
        <v>2012</v>
      </c>
      <c r="B829" s="123" t="s">
        <v>537</v>
      </c>
      <c r="C829" s="123" t="s">
        <v>538</v>
      </c>
      <c r="D829" s="123" t="s">
        <v>539</v>
      </c>
      <c r="E829" s="123" t="s">
        <v>535</v>
      </c>
      <c r="F829" s="7">
        <v>500.43527682400003</v>
      </c>
      <c r="G829" s="123" t="s">
        <v>532</v>
      </c>
      <c r="H829" s="7">
        <v>28.485931921999999</v>
      </c>
      <c r="I829" s="7">
        <v>56.922309919</v>
      </c>
      <c r="J829" s="7">
        <v>28.458658198999998</v>
      </c>
      <c r="K829" s="7">
        <v>5.0043500000000003E-4</v>
      </c>
      <c r="L829" s="7">
        <v>5.0043527679999998E-5</v>
      </c>
      <c r="M829" s="7">
        <v>56.867809919000003</v>
      </c>
      <c r="N829" s="7">
        <v>1E-3</v>
      </c>
      <c r="O829" s="7">
        <v>1E-4</v>
      </c>
      <c r="P829" s="7">
        <v>1</v>
      </c>
      <c r="Q829" s="7">
        <v>28</v>
      </c>
      <c r="R829" s="7">
        <v>265</v>
      </c>
      <c r="S829" s="189">
        <v>45625.593981481485</v>
      </c>
    </row>
    <row r="830" spans="1:19">
      <c r="A830" s="7">
        <v>2012</v>
      </c>
      <c r="B830" s="123" t="s">
        <v>537</v>
      </c>
      <c r="C830" s="123" t="s">
        <v>538</v>
      </c>
      <c r="D830" s="123" t="s">
        <v>539</v>
      </c>
      <c r="E830" s="123" t="s">
        <v>541</v>
      </c>
      <c r="F830" s="7">
        <v>0</v>
      </c>
      <c r="G830" s="123" t="s">
        <v>532</v>
      </c>
      <c r="H830" s="7">
        <v>0</v>
      </c>
      <c r="I830" s="7"/>
      <c r="J830" s="7">
        <v>0</v>
      </c>
      <c r="K830" s="7">
        <v>0</v>
      </c>
      <c r="L830" s="7">
        <v>0</v>
      </c>
      <c r="M830" s="7"/>
      <c r="N830" s="7"/>
      <c r="O830" s="7"/>
      <c r="P830" s="7">
        <v>1</v>
      </c>
      <c r="Q830" s="7">
        <v>28</v>
      </c>
      <c r="R830" s="7">
        <v>265</v>
      </c>
      <c r="S830" s="189">
        <v>45625.593981481485</v>
      </c>
    </row>
    <row r="831" spans="1:19">
      <c r="A831" s="7">
        <v>2012</v>
      </c>
      <c r="B831" s="123" t="s">
        <v>537</v>
      </c>
      <c r="C831" s="123" t="s">
        <v>538</v>
      </c>
      <c r="D831" s="123" t="s">
        <v>542</v>
      </c>
      <c r="E831" s="123" t="s">
        <v>27</v>
      </c>
      <c r="F831" s="7">
        <v>203.58588981599999</v>
      </c>
      <c r="G831" s="123" t="s">
        <v>532</v>
      </c>
      <c r="H831" s="7">
        <v>1.1095430999999999E-2</v>
      </c>
      <c r="I831" s="7">
        <v>5.45E-2</v>
      </c>
      <c r="J831" s="7">
        <v>0</v>
      </c>
      <c r="K831" s="7">
        <v>2.0358600000000001E-4</v>
      </c>
      <c r="L831" s="7">
        <v>2.0358588979999999E-5</v>
      </c>
      <c r="M831" s="7">
        <v>0</v>
      </c>
      <c r="N831" s="7">
        <v>1E-3</v>
      </c>
      <c r="O831" s="7">
        <v>1E-4</v>
      </c>
      <c r="P831" s="7"/>
      <c r="Q831" s="7">
        <v>28</v>
      </c>
      <c r="R831" s="7">
        <v>265</v>
      </c>
      <c r="S831" s="189">
        <v>45625.593981481485</v>
      </c>
    </row>
    <row r="832" spans="1:19">
      <c r="A832" s="7">
        <v>2012</v>
      </c>
      <c r="B832" s="123" t="s">
        <v>537</v>
      </c>
      <c r="C832" s="123" t="s">
        <v>538</v>
      </c>
      <c r="D832" s="123" t="s">
        <v>542</v>
      </c>
      <c r="E832" s="123" t="s">
        <v>33</v>
      </c>
      <c r="F832" s="7">
        <v>560.35944111399999</v>
      </c>
      <c r="G832" s="123" t="s">
        <v>532</v>
      </c>
      <c r="H832" s="7">
        <v>1.064682938</v>
      </c>
      <c r="I832" s="7">
        <v>1.9</v>
      </c>
      <c r="J832" s="7">
        <v>0</v>
      </c>
      <c r="K832" s="7">
        <v>1.6810782999999999E-2</v>
      </c>
      <c r="L832" s="7">
        <v>2.2414380000000001E-3</v>
      </c>
      <c r="M832" s="7">
        <v>0</v>
      </c>
      <c r="N832" s="7">
        <v>0.03</v>
      </c>
      <c r="O832" s="7">
        <v>4.0000000000000001E-3</v>
      </c>
      <c r="P832" s="7"/>
      <c r="Q832" s="7">
        <v>28</v>
      </c>
      <c r="R832" s="7">
        <v>265</v>
      </c>
      <c r="S832" s="189">
        <v>45625.593981481485</v>
      </c>
    </row>
    <row r="833" spans="1:19">
      <c r="A833" s="7">
        <v>2012</v>
      </c>
      <c r="B833" s="123" t="s">
        <v>537</v>
      </c>
      <c r="C833" s="123" t="s">
        <v>538</v>
      </c>
      <c r="D833" s="123" t="s">
        <v>542</v>
      </c>
      <c r="E833" s="123" t="s">
        <v>540</v>
      </c>
      <c r="F833" s="7">
        <v>763.18162884000003</v>
      </c>
      <c r="G833" s="123" t="s">
        <v>532</v>
      </c>
      <c r="H833" s="7">
        <v>72.714037641999994</v>
      </c>
      <c r="I833" s="7">
        <v>95.277500000000003</v>
      </c>
      <c r="J833" s="7">
        <v>72.196982087999999</v>
      </c>
      <c r="K833" s="7">
        <v>7.6318159999999996E-3</v>
      </c>
      <c r="L833" s="7">
        <v>1.1447720000000001E-3</v>
      </c>
      <c r="M833" s="7">
        <v>94.6</v>
      </c>
      <c r="N833" s="7">
        <v>0.01</v>
      </c>
      <c r="O833" s="7">
        <v>1.5E-3</v>
      </c>
      <c r="P833" s="7">
        <v>1</v>
      </c>
      <c r="Q833" s="7">
        <v>28</v>
      </c>
      <c r="R833" s="7">
        <v>265</v>
      </c>
      <c r="S833" s="189">
        <v>45625.593981481485</v>
      </c>
    </row>
    <row r="834" spans="1:19">
      <c r="A834" s="7">
        <v>2012</v>
      </c>
      <c r="B834" s="123" t="s">
        <v>537</v>
      </c>
      <c r="C834" s="123" t="s">
        <v>538</v>
      </c>
      <c r="D834" s="123" t="s">
        <v>542</v>
      </c>
      <c r="E834" s="123" t="s">
        <v>531</v>
      </c>
      <c r="F834" s="7">
        <v>552.43764470799999</v>
      </c>
      <c r="G834" s="123" t="s">
        <v>532</v>
      </c>
      <c r="H834" s="7">
        <v>42.125027721999999</v>
      </c>
      <c r="I834" s="7">
        <v>76.253</v>
      </c>
      <c r="J834" s="7">
        <v>41.990785373999998</v>
      </c>
      <c r="K834" s="7">
        <v>1.6573130000000001E-3</v>
      </c>
      <c r="L834" s="7">
        <v>3.3146299999999999E-4</v>
      </c>
      <c r="M834" s="7">
        <v>76.010000000000005</v>
      </c>
      <c r="N834" s="7">
        <v>3.0000000000000001E-3</v>
      </c>
      <c r="O834" s="7">
        <v>5.9999999999999995E-4</v>
      </c>
      <c r="P834" s="7">
        <v>1</v>
      </c>
      <c r="Q834" s="7">
        <v>28</v>
      </c>
      <c r="R834" s="7">
        <v>265</v>
      </c>
      <c r="S834" s="189">
        <v>45625.593981481485</v>
      </c>
    </row>
    <row r="835" spans="1:19">
      <c r="A835" s="7">
        <v>2012</v>
      </c>
      <c r="B835" s="123" t="s">
        <v>537</v>
      </c>
      <c r="C835" s="123" t="s">
        <v>538</v>
      </c>
      <c r="D835" s="123" t="s">
        <v>542</v>
      </c>
      <c r="E835" s="123" t="s">
        <v>533</v>
      </c>
      <c r="F835" s="7">
        <v>550.56420000000003</v>
      </c>
      <c r="G835" s="123" t="s">
        <v>532</v>
      </c>
      <c r="H835" s="7">
        <v>40.488307747</v>
      </c>
      <c r="I835" s="7">
        <v>73.539666667000006</v>
      </c>
      <c r="J835" s="7">
        <v>40.354520645999997</v>
      </c>
      <c r="K835" s="7">
        <v>1.6516930000000001E-3</v>
      </c>
      <c r="L835" s="7">
        <v>3.3033900000000002E-4</v>
      </c>
      <c r="M835" s="7">
        <v>73.296666666999997</v>
      </c>
      <c r="N835" s="7">
        <v>3.0000000000000001E-3</v>
      </c>
      <c r="O835" s="7">
        <v>5.9999999999999995E-4</v>
      </c>
      <c r="P835" s="7">
        <v>1</v>
      </c>
      <c r="Q835" s="7">
        <v>28</v>
      </c>
      <c r="R835" s="7">
        <v>265</v>
      </c>
      <c r="S835" s="189">
        <v>45625.593981481485</v>
      </c>
    </row>
    <row r="836" spans="1:19">
      <c r="A836" s="7">
        <v>2012</v>
      </c>
      <c r="B836" s="123" t="s">
        <v>537</v>
      </c>
      <c r="C836" s="123" t="s">
        <v>538</v>
      </c>
      <c r="D836" s="123" t="s">
        <v>542</v>
      </c>
      <c r="E836" s="123" t="s">
        <v>160</v>
      </c>
      <c r="F836" s="7">
        <v>76.576571999999999</v>
      </c>
      <c r="G836" s="123" t="s">
        <v>532</v>
      </c>
      <c r="H836" s="7">
        <v>5.485409582</v>
      </c>
      <c r="I836" s="7">
        <v>71.632999999999996</v>
      </c>
      <c r="J836" s="7">
        <v>5.4668014749999996</v>
      </c>
      <c r="K836" s="7">
        <v>2.2973000000000001E-4</v>
      </c>
      <c r="L836" s="7">
        <v>4.5945943199999997E-5</v>
      </c>
      <c r="M836" s="7">
        <v>71.39</v>
      </c>
      <c r="N836" s="7">
        <v>3.0000000000000001E-3</v>
      </c>
      <c r="O836" s="7">
        <v>5.9999999999999995E-4</v>
      </c>
      <c r="P836" s="7">
        <v>1</v>
      </c>
      <c r="Q836" s="7">
        <v>28</v>
      </c>
      <c r="R836" s="7">
        <v>265</v>
      </c>
      <c r="S836" s="189">
        <v>45625.593981481485</v>
      </c>
    </row>
    <row r="837" spans="1:19">
      <c r="A837" s="7">
        <v>2012</v>
      </c>
      <c r="B837" s="123" t="s">
        <v>537</v>
      </c>
      <c r="C837" s="123" t="s">
        <v>538</v>
      </c>
      <c r="D837" s="123" t="s">
        <v>542</v>
      </c>
      <c r="E837" s="123" t="s">
        <v>163</v>
      </c>
      <c r="F837" s="7">
        <v>622.31012645099997</v>
      </c>
      <c r="G837" s="123" t="s">
        <v>532</v>
      </c>
      <c r="H837" s="7">
        <v>39.668847855999999</v>
      </c>
      <c r="I837" s="7">
        <v>63.744500000000002</v>
      </c>
      <c r="J837" s="7">
        <v>39.634931954000002</v>
      </c>
      <c r="K837" s="7">
        <v>6.2231000000000005E-4</v>
      </c>
      <c r="L837" s="7">
        <v>6.2231012650000006E-5</v>
      </c>
      <c r="M837" s="7">
        <v>63.69</v>
      </c>
      <c r="N837" s="7">
        <v>1E-3</v>
      </c>
      <c r="O837" s="7">
        <v>1E-4</v>
      </c>
      <c r="P837" s="7">
        <v>1</v>
      </c>
      <c r="Q837" s="7">
        <v>28</v>
      </c>
      <c r="R837" s="7">
        <v>265</v>
      </c>
      <c r="S837" s="189">
        <v>45625.593981481485</v>
      </c>
    </row>
    <row r="838" spans="1:19">
      <c r="A838" s="7">
        <v>2012</v>
      </c>
      <c r="B838" s="123" t="s">
        <v>537</v>
      </c>
      <c r="C838" s="123" t="s">
        <v>538</v>
      </c>
      <c r="D838" s="123" t="s">
        <v>542</v>
      </c>
      <c r="E838" s="123" t="s">
        <v>534</v>
      </c>
      <c r="F838" s="7">
        <v>31.090131572000001</v>
      </c>
      <c r="G838" s="123" t="s">
        <v>532</v>
      </c>
      <c r="H838" s="7">
        <v>3.0876697819999999</v>
      </c>
      <c r="I838" s="7">
        <v>99.313500000000005</v>
      </c>
      <c r="J838" s="7">
        <v>3.0735704070000001</v>
      </c>
      <c r="K838" s="7">
        <v>6.2180263140000001E-5</v>
      </c>
      <c r="L838" s="7">
        <v>4.6635197360000003E-5</v>
      </c>
      <c r="M838" s="7">
        <v>98.86</v>
      </c>
      <c r="N838" s="7">
        <v>2E-3</v>
      </c>
      <c r="O838" s="7">
        <v>1.5E-3</v>
      </c>
      <c r="P838" s="7">
        <v>1</v>
      </c>
      <c r="Q838" s="7">
        <v>28</v>
      </c>
      <c r="R838" s="7">
        <v>265</v>
      </c>
      <c r="S838" s="189">
        <v>45625.593981481485</v>
      </c>
    </row>
    <row r="839" spans="1:19">
      <c r="A839" s="7">
        <v>2012</v>
      </c>
      <c r="B839" s="123" t="s">
        <v>537</v>
      </c>
      <c r="C839" s="123" t="s">
        <v>538</v>
      </c>
      <c r="D839" s="123" t="s">
        <v>542</v>
      </c>
      <c r="E839" s="123" t="s">
        <v>535</v>
      </c>
      <c r="F839" s="7">
        <v>8838.8879500530002</v>
      </c>
      <c r="G839" s="123" t="s">
        <v>532</v>
      </c>
      <c r="H839" s="7">
        <v>503.12991923200002</v>
      </c>
      <c r="I839" s="7">
        <v>56.922309919</v>
      </c>
      <c r="J839" s="7">
        <v>502.64819983899997</v>
      </c>
      <c r="K839" s="7">
        <v>8.8388879999999996E-3</v>
      </c>
      <c r="L839" s="7">
        <v>8.8388900000000001E-4</v>
      </c>
      <c r="M839" s="7">
        <v>56.867809919000003</v>
      </c>
      <c r="N839" s="7">
        <v>1E-3</v>
      </c>
      <c r="O839" s="7">
        <v>1E-4</v>
      </c>
      <c r="P839" s="7">
        <v>1</v>
      </c>
      <c r="Q839" s="7">
        <v>28</v>
      </c>
      <c r="R839" s="7">
        <v>265</v>
      </c>
      <c r="S839" s="189">
        <v>45625.593981481485</v>
      </c>
    </row>
    <row r="840" spans="1:19">
      <c r="A840" s="7">
        <v>2012</v>
      </c>
      <c r="B840" s="123" t="s">
        <v>537</v>
      </c>
      <c r="C840" s="123" t="s">
        <v>538</v>
      </c>
      <c r="D840" s="123" t="s">
        <v>542</v>
      </c>
      <c r="E840" s="123" t="s">
        <v>541</v>
      </c>
      <c r="F840" s="7">
        <v>0</v>
      </c>
      <c r="G840" s="123" t="s">
        <v>532</v>
      </c>
      <c r="H840" s="7">
        <v>0</v>
      </c>
      <c r="I840" s="7"/>
      <c r="J840" s="7">
        <v>0</v>
      </c>
      <c r="K840" s="7">
        <v>0</v>
      </c>
      <c r="L840" s="7">
        <v>0</v>
      </c>
      <c r="M840" s="7"/>
      <c r="N840" s="7"/>
      <c r="O840" s="7"/>
      <c r="P840" s="7">
        <v>1</v>
      </c>
      <c r="Q840" s="7">
        <v>28</v>
      </c>
      <c r="R840" s="7">
        <v>265</v>
      </c>
      <c r="S840" s="189">
        <v>45625.593981481485</v>
      </c>
    </row>
    <row r="841" spans="1:19">
      <c r="A841" s="7">
        <v>2012</v>
      </c>
      <c r="B841" s="123" t="s">
        <v>537</v>
      </c>
      <c r="C841" s="123" t="s">
        <v>538</v>
      </c>
      <c r="D841" s="123" t="s">
        <v>543</v>
      </c>
      <c r="E841" s="123" t="s">
        <v>540</v>
      </c>
      <c r="F841" s="7">
        <v>2.5514469700000002</v>
      </c>
      <c r="G841" s="123" t="s">
        <v>532</v>
      </c>
      <c r="H841" s="7">
        <v>0.243095489</v>
      </c>
      <c r="I841" s="7">
        <v>95.277500000000003</v>
      </c>
      <c r="J841" s="7">
        <v>0.241366883</v>
      </c>
      <c r="K841" s="7">
        <v>2.5514469700000001E-5</v>
      </c>
      <c r="L841" s="7">
        <v>3.8271704549999996E-6</v>
      </c>
      <c r="M841" s="7">
        <v>94.6</v>
      </c>
      <c r="N841" s="7">
        <v>0.01</v>
      </c>
      <c r="O841" s="7">
        <v>1.5E-3</v>
      </c>
      <c r="P841" s="7">
        <v>1</v>
      </c>
      <c r="Q841" s="7">
        <v>28</v>
      </c>
      <c r="R841" s="7">
        <v>265</v>
      </c>
      <c r="S841" s="189">
        <v>45625.593981481485</v>
      </c>
    </row>
    <row r="842" spans="1:19">
      <c r="A842" s="7">
        <v>2012</v>
      </c>
      <c r="B842" s="123" t="s">
        <v>537</v>
      </c>
      <c r="C842" s="123" t="s">
        <v>538</v>
      </c>
      <c r="D842" s="123" t="s">
        <v>543</v>
      </c>
      <c r="E842" s="123" t="s">
        <v>531</v>
      </c>
      <c r="F842" s="7">
        <v>12.226509643</v>
      </c>
      <c r="G842" s="123" t="s">
        <v>532</v>
      </c>
      <c r="H842" s="7">
        <v>0.93230804</v>
      </c>
      <c r="I842" s="7">
        <v>76.253</v>
      </c>
      <c r="J842" s="7">
        <v>0.92933699800000003</v>
      </c>
      <c r="K842" s="7">
        <v>3.6679528929999997E-5</v>
      </c>
      <c r="L842" s="7">
        <v>7.335905786E-6</v>
      </c>
      <c r="M842" s="7">
        <v>76.010000000000005</v>
      </c>
      <c r="N842" s="7">
        <v>3.0000000000000001E-3</v>
      </c>
      <c r="O842" s="7">
        <v>5.9999999999999995E-4</v>
      </c>
      <c r="P842" s="7">
        <v>1</v>
      </c>
      <c r="Q842" s="7">
        <v>28</v>
      </c>
      <c r="R842" s="7">
        <v>265</v>
      </c>
      <c r="S842" s="189">
        <v>45625.593981481485</v>
      </c>
    </row>
    <row r="843" spans="1:19">
      <c r="A843" s="7">
        <v>2012</v>
      </c>
      <c r="B843" s="123" t="s">
        <v>537</v>
      </c>
      <c r="C843" s="123" t="s">
        <v>538</v>
      </c>
      <c r="D843" s="123" t="s">
        <v>543</v>
      </c>
      <c r="E843" s="123" t="s">
        <v>533</v>
      </c>
      <c r="F843" s="7">
        <v>11.681172</v>
      </c>
      <c r="G843" s="123" t="s">
        <v>532</v>
      </c>
      <c r="H843" s="7">
        <v>0.85902949500000003</v>
      </c>
      <c r="I843" s="7">
        <v>73.539666667000006</v>
      </c>
      <c r="J843" s="7">
        <v>0.85619097</v>
      </c>
      <c r="K843" s="7">
        <v>3.5043516000000001E-5</v>
      </c>
      <c r="L843" s="7">
        <v>7.0087032000000001E-6</v>
      </c>
      <c r="M843" s="7">
        <v>73.296666666999997</v>
      </c>
      <c r="N843" s="7">
        <v>3.0000000000000001E-3</v>
      </c>
      <c r="O843" s="7">
        <v>5.9999999999999995E-4</v>
      </c>
      <c r="P843" s="7">
        <v>1</v>
      </c>
      <c r="Q843" s="7">
        <v>28</v>
      </c>
      <c r="R843" s="7">
        <v>265</v>
      </c>
      <c r="S843" s="189">
        <v>45625.593981481485</v>
      </c>
    </row>
    <row r="844" spans="1:19">
      <c r="A844" s="7">
        <v>2012</v>
      </c>
      <c r="B844" s="123" t="s">
        <v>537</v>
      </c>
      <c r="C844" s="123" t="s">
        <v>538</v>
      </c>
      <c r="D844" s="123" t="s">
        <v>543</v>
      </c>
      <c r="E844" s="123" t="s">
        <v>160</v>
      </c>
      <c r="F844" s="7">
        <v>2.0096639999999999</v>
      </c>
      <c r="G844" s="123" t="s">
        <v>532</v>
      </c>
      <c r="H844" s="7">
        <v>0.143958261</v>
      </c>
      <c r="I844" s="7">
        <v>71.632999999999996</v>
      </c>
      <c r="J844" s="7">
        <v>0.143469913</v>
      </c>
      <c r="K844" s="7">
        <v>6.028992E-6</v>
      </c>
      <c r="L844" s="7">
        <v>1.2057984000000001E-6</v>
      </c>
      <c r="M844" s="7">
        <v>71.39</v>
      </c>
      <c r="N844" s="7">
        <v>3.0000000000000001E-3</v>
      </c>
      <c r="O844" s="7">
        <v>5.9999999999999995E-4</v>
      </c>
      <c r="P844" s="7">
        <v>1</v>
      </c>
      <c r="Q844" s="7">
        <v>28</v>
      </c>
      <c r="R844" s="7">
        <v>265</v>
      </c>
      <c r="S844" s="189">
        <v>45625.593981481485</v>
      </c>
    </row>
    <row r="845" spans="1:19">
      <c r="A845" s="7">
        <v>2012</v>
      </c>
      <c r="B845" s="123" t="s">
        <v>537</v>
      </c>
      <c r="C845" s="123" t="s">
        <v>538</v>
      </c>
      <c r="D845" s="123" t="s">
        <v>543</v>
      </c>
      <c r="E845" s="123" t="s">
        <v>163</v>
      </c>
      <c r="F845" s="7">
        <v>111.997648701</v>
      </c>
      <c r="G845" s="123" t="s">
        <v>532</v>
      </c>
      <c r="H845" s="7">
        <v>7.1392341180000001</v>
      </c>
      <c r="I845" s="7">
        <v>63.744500000000002</v>
      </c>
      <c r="J845" s="7">
        <v>7.1331302460000003</v>
      </c>
      <c r="K845" s="7">
        <v>1.1199799999999999E-4</v>
      </c>
      <c r="L845" s="7">
        <v>1.1199764870000001E-5</v>
      </c>
      <c r="M845" s="7">
        <v>63.69</v>
      </c>
      <c r="N845" s="7">
        <v>1E-3</v>
      </c>
      <c r="O845" s="7">
        <v>1E-4</v>
      </c>
      <c r="P845" s="7">
        <v>1</v>
      </c>
      <c r="Q845" s="7">
        <v>28</v>
      </c>
      <c r="R845" s="7">
        <v>265</v>
      </c>
      <c r="S845" s="189">
        <v>45625.593981481485</v>
      </c>
    </row>
    <row r="846" spans="1:19">
      <c r="A846" s="7">
        <v>2012</v>
      </c>
      <c r="B846" s="123" t="s">
        <v>537</v>
      </c>
      <c r="C846" s="123" t="s">
        <v>538</v>
      </c>
      <c r="D846" s="123" t="s">
        <v>543</v>
      </c>
      <c r="E846" s="123" t="s">
        <v>535</v>
      </c>
      <c r="F846" s="7">
        <v>120.12217358700001</v>
      </c>
      <c r="G846" s="123" t="s">
        <v>532</v>
      </c>
      <c r="H846" s="7">
        <v>6.8376315930000002</v>
      </c>
      <c r="I846" s="7">
        <v>56.922309919</v>
      </c>
      <c r="J846" s="7">
        <v>6.8310849349999998</v>
      </c>
      <c r="K846" s="7">
        <v>1.20122E-4</v>
      </c>
      <c r="L846" s="7">
        <v>1.201221736E-5</v>
      </c>
      <c r="M846" s="7">
        <v>56.867809919000003</v>
      </c>
      <c r="N846" s="7">
        <v>1E-3</v>
      </c>
      <c r="O846" s="7">
        <v>1E-4</v>
      </c>
      <c r="P846" s="7">
        <v>1</v>
      </c>
      <c r="Q846" s="7">
        <v>28</v>
      </c>
      <c r="R846" s="7">
        <v>265</v>
      </c>
      <c r="S846" s="189">
        <v>45625.593981481485</v>
      </c>
    </row>
    <row r="847" spans="1:19">
      <c r="A847" s="7">
        <v>2012</v>
      </c>
      <c r="B847" s="123" t="s">
        <v>537</v>
      </c>
      <c r="C847" s="123" t="s">
        <v>538</v>
      </c>
      <c r="D847" s="123" t="s">
        <v>543</v>
      </c>
      <c r="E847" s="123" t="s">
        <v>541</v>
      </c>
      <c r="F847" s="7">
        <v>0</v>
      </c>
      <c r="G847" s="123" t="s">
        <v>532</v>
      </c>
      <c r="H847" s="7">
        <v>0</v>
      </c>
      <c r="I847" s="7"/>
      <c r="J847" s="7">
        <v>0</v>
      </c>
      <c r="K847" s="7">
        <v>0</v>
      </c>
      <c r="L847" s="7">
        <v>0</v>
      </c>
      <c r="M847" s="7"/>
      <c r="N847" s="7"/>
      <c r="O847" s="7"/>
      <c r="P847" s="7">
        <v>1</v>
      </c>
      <c r="Q847" s="7">
        <v>28</v>
      </c>
      <c r="R847" s="7">
        <v>265</v>
      </c>
      <c r="S847" s="189">
        <v>45625.593981481485</v>
      </c>
    </row>
    <row r="848" spans="1:19">
      <c r="A848" s="7">
        <v>2012</v>
      </c>
      <c r="B848" s="123" t="s">
        <v>537</v>
      </c>
      <c r="C848" s="123" t="s">
        <v>538</v>
      </c>
      <c r="D848" s="123" t="s">
        <v>544</v>
      </c>
      <c r="E848" s="123" t="s">
        <v>33</v>
      </c>
      <c r="F848" s="7">
        <v>3990.0659926970002</v>
      </c>
      <c r="G848" s="123" t="s">
        <v>532</v>
      </c>
      <c r="H848" s="7">
        <v>7.5811253860000001</v>
      </c>
      <c r="I848" s="7">
        <v>1.9</v>
      </c>
      <c r="J848" s="7">
        <v>0</v>
      </c>
      <c r="K848" s="7">
        <v>0.11970198</v>
      </c>
      <c r="L848" s="7">
        <v>1.5960263999999998E-2</v>
      </c>
      <c r="M848" s="7">
        <v>0</v>
      </c>
      <c r="N848" s="7">
        <v>0.03</v>
      </c>
      <c r="O848" s="7">
        <v>4.0000000000000001E-3</v>
      </c>
      <c r="P848" s="7"/>
      <c r="Q848" s="7">
        <v>28</v>
      </c>
      <c r="R848" s="7">
        <v>265</v>
      </c>
      <c r="S848" s="189">
        <v>45625.593981481485</v>
      </c>
    </row>
    <row r="849" spans="1:19">
      <c r="A849" s="7">
        <v>2012</v>
      </c>
      <c r="B849" s="123" t="s">
        <v>537</v>
      </c>
      <c r="C849" s="123" t="s">
        <v>538</v>
      </c>
      <c r="D849" s="123" t="s">
        <v>544</v>
      </c>
      <c r="E849" s="123" t="s">
        <v>540</v>
      </c>
      <c r="F849" s="7">
        <v>6.0103123189999996</v>
      </c>
      <c r="G849" s="123" t="s">
        <v>532</v>
      </c>
      <c r="H849" s="7">
        <v>0.57264753199999996</v>
      </c>
      <c r="I849" s="7">
        <v>95.277500000000003</v>
      </c>
      <c r="J849" s="7">
        <v>0.56857554499999996</v>
      </c>
      <c r="K849" s="7">
        <v>6.010312319E-5</v>
      </c>
      <c r="L849" s="7">
        <v>9.0154684789999992E-6</v>
      </c>
      <c r="M849" s="7">
        <v>94.6</v>
      </c>
      <c r="N849" s="7">
        <v>0.01</v>
      </c>
      <c r="O849" s="7">
        <v>1.5E-3</v>
      </c>
      <c r="P849" s="7">
        <v>1</v>
      </c>
      <c r="Q849" s="7">
        <v>28</v>
      </c>
      <c r="R849" s="7">
        <v>265</v>
      </c>
      <c r="S849" s="189">
        <v>45625.593981481485</v>
      </c>
    </row>
    <row r="850" spans="1:19">
      <c r="A850" s="7">
        <v>2012</v>
      </c>
      <c r="B850" s="123" t="s">
        <v>537</v>
      </c>
      <c r="C850" s="123" t="s">
        <v>538</v>
      </c>
      <c r="D850" s="123" t="s">
        <v>544</v>
      </c>
      <c r="E850" s="123" t="s">
        <v>531</v>
      </c>
      <c r="F850" s="7">
        <v>4.3143022310000001</v>
      </c>
      <c r="G850" s="123" t="s">
        <v>532</v>
      </c>
      <c r="H850" s="7">
        <v>0.32897848800000001</v>
      </c>
      <c r="I850" s="7">
        <v>76.253</v>
      </c>
      <c r="J850" s="7">
        <v>0.32793011300000002</v>
      </c>
      <c r="K850" s="7">
        <v>1.2942906690000001E-5</v>
      </c>
      <c r="L850" s="7">
        <v>2.5885813389999998E-6</v>
      </c>
      <c r="M850" s="7">
        <v>76.010000000000005</v>
      </c>
      <c r="N850" s="7">
        <v>3.0000000000000001E-3</v>
      </c>
      <c r="O850" s="7">
        <v>5.9999999999999995E-4</v>
      </c>
      <c r="P850" s="7">
        <v>1</v>
      </c>
      <c r="Q850" s="7">
        <v>28</v>
      </c>
      <c r="R850" s="7">
        <v>265</v>
      </c>
      <c r="S850" s="189">
        <v>45625.593981481485</v>
      </c>
    </row>
    <row r="851" spans="1:19">
      <c r="A851" s="7">
        <v>2012</v>
      </c>
      <c r="B851" s="123" t="s">
        <v>537</v>
      </c>
      <c r="C851" s="123" t="s">
        <v>538</v>
      </c>
      <c r="D851" s="123" t="s">
        <v>544</v>
      </c>
      <c r="E851" s="123" t="s">
        <v>533</v>
      </c>
      <c r="F851" s="7">
        <v>95.542776000000003</v>
      </c>
      <c r="G851" s="123" t="s">
        <v>532</v>
      </c>
      <c r="H851" s="7">
        <v>7.0261838990000003</v>
      </c>
      <c r="I851" s="7">
        <v>73.539666667000006</v>
      </c>
      <c r="J851" s="7">
        <v>7.0029670050000004</v>
      </c>
      <c r="K851" s="7">
        <v>2.8662799999999998E-4</v>
      </c>
      <c r="L851" s="7">
        <v>5.73256656E-5</v>
      </c>
      <c r="M851" s="7">
        <v>73.296666666999997</v>
      </c>
      <c r="N851" s="7">
        <v>3.0000000000000001E-3</v>
      </c>
      <c r="O851" s="7">
        <v>5.9999999999999995E-4</v>
      </c>
      <c r="P851" s="7">
        <v>1</v>
      </c>
      <c r="Q851" s="7">
        <v>28</v>
      </c>
      <c r="R851" s="7">
        <v>265</v>
      </c>
      <c r="S851" s="189">
        <v>45625.593981481485</v>
      </c>
    </row>
    <row r="852" spans="1:19">
      <c r="A852" s="7">
        <v>2012</v>
      </c>
      <c r="B852" s="123" t="s">
        <v>537</v>
      </c>
      <c r="C852" s="123" t="s">
        <v>538</v>
      </c>
      <c r="D852" s="123" t="s">
        <v>544</v>
      </c>
      <c r="E852" s="123" t="s">
        <v>160</v>
      </c>
      <c r="F852" s="7">
        <v>3.433176</v>
      </c>
      <c r="G852" s="123" t="s">
        <v>532</v>
      </c>
      <c r="H852" s="7">
        <v>0.245928696</v>
      </c>
      <c r="I852" s="7">
        <v>71.632999999999996</v>
      </c>
      <c r="J852" s="7">
        <v>0.245094435</v>
      </c>
      <c r="K852" s="7">
        <v>1.0299528E-5</v>
      </c>
      <c r="L852" s="7">
        <v>2.0599055999999999E-6</v>
      </c>
      <c r="M852" s="7">
        <v>71.39</v>
      </c>
      <c r="N852" s="7">
        <v>3.0000000000000001E-3</v>
      </c>
      <c r="O852" s="7">
        <v>5.9999999999999995E-4</v>
      </c>
      <c r="P852" s="7">
        <v>1</v>
      </c>
      <c r="Q852" s="7">
        <v>28</v>
      </c>
      <c r="R852" s="7">
        <v>265</v>
      </c>
      <c r="S852" s="189">
        <v>45625.593981481485</v>
      </c>
    </row>
    <row r="853" spans="1:19">
      <c r="A853" s="7">
        <v>2012</v>
      </c>
      <c r="B853" s="123" t="s">
        <v>537</v>
      </c>
      <c r="C853" s="123" t="s">
        <v>538</v>
      </c>
      <c r="D853" s="123" t="s">
        <v>544</v>
      </c>
      <c r="E853" s="123" t="s">
        <v>163</v>
      </c>
      <c r="F853" s="7">
        <v>23.853454590999998</v>
      </c>
      <c r="G853" s="123" t="s">
        <v>532</v>
      </c>
      <c r="H853" s="7">
        <v>1.520526536</v>
      </c>
      <c r="I853" s="7">
        <v>63.744500000000002</v>
      </c>
      <c r="J853" s="7">
        <v>1.5192265229999999</v>
      </c>
      <c r="K853" s="7">
        <v>2.3853454589999999E-5</v>
      </c>
      <c r="L853" s="7">
        <v>2.3853454590000001E-6</v>
      </c>
      <c r="M853" s="7">
        <v>63.69</v>
      </c>
      <c r="N853" s="7">
        <v>1E-3</v>
      </c>
      <c r="O853" s="7">
        <v>1E-4</v>
      </c>
      <c r="P853" s="7">
        <v>1</v>
      </c>
      <c r="Q853" s="7">
        <v>28</v>
      </c>
      <c r="R853" s="7">
        <v>265</v>
      </c>
      <c r="S853" s="189">
        <v>45625.593981481485</v>
      </c>
    </row>
    <row r="854" spans="1:19">
      <c r="A854" s="7">
        <v>2012</v>
      </c>
      <c r="B854" s="123" t="s">
        <v>537</v>
      </c>
      <c r="C854" s="123" t="s">
        <v>538</v>
      </c>
      <c r="D854" s="123" t="s">
        <v>544</v>
      </c>
      <c r="E854" s="123" t="s">
        <v>535</v>
      </c>
      <c r="F854" s="7">
        <v>278.83551588300003</v>
      </c>
      <c r="G854" s="123" t="s">
        <v>532</v>
      </c>
      <c r="H854" s="7">
        <v>15.871961652</v>
      </c>
      <c r="I854" s="7">
        <v>56.922309919</v>
      </c>
      <c r="J854" s="7">
        <v>15.856765116</v>
      </c>
      <c r="K854" s="7">
        <v>2.7883600000000003E-4</v>
      </c>
      <c r="L854" s="7">
        <v>2.7883551590000001E-5</v>
      </c>
      <c r="M854" s="7">
        <v>56.867809919000003</v>
      </c>
      <c r="N854" s="7">
        <v>1E-3</v>
      </c>
      <c r="O854" s="7">
        <v>1E-4</v>
      </c>
      <c r="P854" s="7">
        <v>1</v>
      </c>
      <c r="Q854" s="7">
        <v>28</v>
      </c>
      <c r="R854" s="7">
        <v>265</v>
      </c>
      <c r="S854" s="189">
        <v>45625.593981481485</v>
      </c>
    </row>
    <row r="855" spans="1:19">
      <c r="A855" s="7">
        <v>2012</v>
      </c>
      <c r="B855" s="123" t="s">
        <v>537</v>
      </c>
      <c r="C855" s="123" t="s">
        <v>538</v>
      </c>
      <c r="D855" s="123" t="s">
        <v>544</v>
      </c>
      <c r="E855" s="123" t="s">
        <v>541</v>
      </c>
      <c r="F855" s="7">
        <v>0</v>
      </c>
      <c r="G855" s="123" t="s">
        <v>532</v>
      </c>
      <c r="H855" s="7">
        <v>0</v>
      </c>
      <c r="I855" s="7"/>
      <c r="J855" s="7">
        <v>0</v>
      </c>
      <c r="K855" s="7">
        <v>0</v>
      </c>
      <c r="L855" s="7">
        <v>0</v>
      </c>
      <c r="M855" s="7"/>
      <c r="N855" s="7"/>
      <c r="O855" s="7"/>
      <c r="P855" s="7">
        <v>1</v>
      </c>
      <c r="Q855" s="7">
        <v>28</v>
      </c>
      <c r="R855" s="7">
        <v>265</v>
      </c>
      <c r="S855" s="189">
        <v>45625.593981481485</v>
      </c>
    </row>
    <row r="856" spans="1:19">
      <c r="A856" s="7">
        <v>2012</v>
      </c>
      <c r="B856" s="123" t="s">
        <v>537</v>
      </c>
      <c r="C856" s="123" t="s">
        <v>538</v>
      </c>
      <c r="D856" s="123" t="s">
        <v>545</v>
      </c>
      <c r="E856" s="123" t="s">
        <v>540</v>
      </c>
      <c r="F856" s="7">
        <v>6.3732796709999997</v>
      </c>
      <c r="G856" s="123" t="s">
        <v>532</v>
      </c>
      <c r="H856" s="7">
        <v>0.60723015400000002</v>
      </c>
      <c r="I856" s="7">
        <v>95.277500000000003</v>
      </c>
      <c r="J856" s="7">
        <v>0.60291225699999995</v>
      </c>
      <c r="K856" s="7">
        <v>6.3732796709999994E-5</v>
      </c>
      <c r="L856" s="7">
        <v>9.5599195070000003E-6</v>
      </c>
      <c r="M856" s="7">
        <v>94.6</v>
      </c>
      <c r="N856" s="7">
        <v>0.01</v>
      </c>
      <c r="O856" s="7">
        <v>1.5E-3</v>
      </c>
      <c r="P856" s="7">
        <v>1</v>
      </c>
      <c r="Q856" s="7">
        <v>28</v>
      </c>
      <c r="R856" s="7">
        <v>265</v>
      </c>
      <c r="S856" s="189">
        <v>45625.593981481485</v>
      </c>
    </row>
    <row r="857" spans="1:19">
      <c r="A857" s="7">
        <v>2012</v>
      </c>
      <c r="B857" s="123" t="s">
        <v>537</v>
      </c>
      <c r="C857" s="123" t="s">
        <v>538</v>
      </c>
      <c r="D857" s="123" t="s">
        <v>545</v>
      </c>
      <c r="E857" s="123" t="s">
        <v>531</v>
      </c>
      <c r="F857" s="7">
        <v>9.9977188229999996</v>
      </c>
      <c r="G857" s="123" t="s">
        <v>532</v>
      </c>
      <c r="H857" s="7">
        <v>0.76235605299999998</v>
      </c>
      <c r="I857" s="7">
        <v>76.253</v>
      </c>
      <c r="J857" s="7">
        <v>0.759926608</v>
      </c>
      <c r="K857" s="7">
        <v>2.9993156470000001E-5</v>
      </c>
      <c r="L857" s="7">
        <v>5.9986312939999999E-6</v>
      </c>
      <c r="M857" s="7">
        <v>76.010000000000005</v>
      </c>
      <c r="N857" s="7">
        <v>3.0000000000000001E-3</v>
      </c>
      <c r="O857" s="7">
        <v>5.9999999999999995E-4</v>
      </c>
      <c r="P857" s="7">
        <v>1</v>
      </c>
      <c r="Q857" s="7">
        <v>28</v>
      </c>
      <c r="R857" s="7">
        <v>265</v>
      </c>
      <c r="S857" s="189">
        <v>45625.593981481485</v>
      </c>
    </row>
    <row r="858" spans="1:19">
      <c r="A858" s="7">
        <v>2012</v>
      </c>
      <c r="B858" s="123" t="s">
        <v>537</v>
      </c>
      <c r="C858" s="123" t="s">
        <v>538</v>
      </c>
      <c r="D858" s="123" t="s">
        <v>545</v>
      </c>
      <c r="E858" s="123" t="s">
        <v>533</v>
      </c>
      <c r="F858" s="7">
        <v>30.396167999999999</v>
      </c>
      <c r="G858" s="123" t="s">
        <v>532</v>
      </c>
      <c r="H858" s="7">
        <v>2.2353240630000002</v>
      </c>
      <c r="I858" s="7">
        <v>73.539666667000006</v>
      </c>
      <c r="J858" s="7">
        <v>2.2279377939999998</v>
      </c>
      <c r="K858" s="7">
        <v>9.1188504E-5</v>
      </c>
      <c r="L858" s="7">
        <v>1.8237700799999999E-5</v>
      </c>
      <c r="M858" s="7">
        <v>73.296666666999997</v>
      </c>
      <c r="N858" s="7">
        <v>3.0000000000000001E-3</v>
      </c>
      <c r="O858" s="7">
        <v>5.9999999999999995E-4</v>
      </c>
      <c r="P858" s="7">
        <v>1</v>
      </c>
      <c r="Q858" s="7">
        <v>28</v>
      </c>
      <c r="R858" s="7">
        <v>265</v>
      </c>
      <c r="S858" s="189">
        <v>45625.593981481485</v>
      </c>
    </row>
    <row r="859" spans="1:19">
      <c r="A859" s="7">
        <v>2012</v>
      </c>
      <c r="B859" s="123" t="s">
        <v>537</v>
      </c>
      <c r="C859" s="123" t="s">
        <v>538</v>
      </c>
      <c r="D859" s="123" t="s">
        <v>545</v>
      </c>
      <c r="E859" s="123" t="s">
        <v>160</v>
      </c>
      <c r="F859" s="7">
        <v>5.5265760000000004</v>
      </c>
      <c r="G859" s="123" t="s">
        <v>532</v>
      </c>
      <c r="H859" s="7">
        <v>0.39588521900000001</v>
      </c>
      <c r="I859" s="7">
        <v>71.632999999999996</v>
      </c>
      <c r="J859" s="7">
        <v>0.39454226100000001</v>
      </c>
      <c r="K859" s="7">
        <v>1.6579728E-5</v>
      </c>
      <c r="L859" s="7">
        <v>3.3159456000000001E-6</v>
      </c>
      <c r="M859" s="7">
        <v>71.39</v>
      </c>
      <c r="N859" s="7">
        <v>3.0000000000000001E-3</v>
      </c>
      <c r="O859" s="7">
        <v>5.9999999999999995E-4</v>
      </c>
      <c r="P859" s="7">
        <v>1</v>
      </c>
      <c r="Q859" s="7">
        <v>28</v>
      </c>
      <c r="R859" s="7">
        <v>265</v>
      </c>
      <c r="S859" s="189">
        <v>45625.593981481485</v>
      </c>
    </row>
    <row r="860" spans="1:19">
      <c r="A860" s="7">
        <v>2012</v>
      </c>
      <c r="B860" s="123" t="s">
        <v>537</v>
      </c>
      <c r="C860" s="123" t="s">
        <v>538</v>
      </c>
      <c r="D860" s="123" t="s">
        <v>545</v>
      </c>
      <c r="E860" s="123" t="s">
        <v>163</v>
      </c>
      <c r="F860" s="7">
        <v>12.040315175</v>
      </c>
      <c r="G860" s="123" t="s">
        <v>532</v>
      </c>
      <c r="H860" s="7">
        <v>0.76750387099999995</v>
      </c>
      <c r="I860" s="7">
        <v>63.744500000000002</v>
      </c>
      <c r="J860" s="7">
        <v>0.76684767300000001</v>
      </c>
      <c r="K860" s="7">
        <v>1.204031518E-5</v>
      </c>
      <c r="L860" s="7">
        <v>1.204031518E-6</v>
      </c>
      <c r="M860" s="7">
        <v>63.69</v>
      </c>
      <c r="N860" s="7">
        <v>1E-3</v>
      </c>
      <c r="O860" s="7">
        <v>1E-4</v>
      </c>
      <c r="P860" s="7">
        <v>1</v>
      </c>
      <c r="Q860" s="7">
        <v>28</v>
      </c>
      <c r="R860" s="7">
        <v>265</v>
      </c>
      <c r="S860" s="189">
        <v>45625.593981481485</v>
      </c>
    </row>
    <row r="861" spans="1:19">
      <c r="A861" s="7">
        <v>2012</v>
      </c>
      <c r="B861" s="123" t="s">
        <v>537</v>
      </c>
      <c r="C861" s="123" t="s">
        <v>538</v>
      </c>
      <c r="D861" s="123" t="s">
        <v>545</v>
      </c>
      <c r="E861" s="123" t="s">
        <v>535</v>
      </c>
      <c r="F861" s="7">
        <v>327.16561650599999</v>
      </c>
      <c r="G861" s="123" t="s">
        <v>532</v>
      </c>
      <c r="H861" s="7">
        <v>18.623022618</v>
      </c>
      <c r="I861" s="7">
        <v>56.922309919</v>
      </c>
      <c r="J861" s="7">
        <v>18.605192090999999</v>
      </c>
      <c r="K861" s="7">
        <v>3.2716599999999999E-4</v>
      </c>
      <c r="L861" s="7">
        <v>3.2716561650000003E-5</v>
      </c>
      <c r="M861" s="7">
        <v>56.867809919000003</v>
      </c>
      <c r="N861" s="7">
        <v>1E-3</v>
      </c>
      <c r="O861" s="7">
        <v>1E-4</v>
      </c>
      <c r="P861" s="7">
        <v>1</v>
      </c>
      <c r="Q861" s="7">
        <v>28</v>
      </c>
      <c r="R861" s="7">
        <v>265</v>
      </c>
      <c r="S861" s="189">
        <v>45625.593981481485</v>
      </c>
    </row>
    <row r="862" spans="1:19">
      <c r="A862" s="7">
        <v>2012</v>
      </c>
      <c r="B862" s="123" t="s">
        <v>537</v>
      </c>
      <c r="C862" s="123" t="s">
        <v>538</v>
      </c>
      <c r="D862" s="123" t="s">
        <v>545</v>
      </c>
      <c r="E862" s="123" t="s">
        <v>541</v>
      </c>
      <c r="F862" s="7">
        <v>0</v>
      </c>
      <c r="G862" s="123" t="s">
        <v>532</v>
      </c>
      <c r="H862" s="7">
        <v>0</v>
      </c>
      <c r="I862" s="7"/>
      <c r="J862" s="7">
        <v>0</v>
      </c>
      <c r="K862" s="7">
        <v>0</v>
      </c>
      <c r="L862" s="7">
        <v>0</v>
      </c>
      <c r="M862" s="7"/>
      <c r="N862" s="7"/>
      <c r="O862" s="7"/>
      <c r="P862" s="7">
        <v>1</v>
      </c>
      <c r="Q862" s="7">
        <v>28</v>
      </c>
      <c r="R862" s="7">
        <v>265</v>
      </c>
      <c r="S862" s="189">
        <v>45625.593981481485</v>
      </c>
    </row>
    <row r="863" spans="1:19">
      <c r="A863" s="7">
        <v>2012</v>
      </c>
      <c r="B863" s="123" t="s">
        <v>537</v>
      </c>
      <c r="C863" s="123" t="s">
        <v>538</v>
      </c>
      <c r="D863" s="123" t="s">
        <v>546</v>
      </c>
      <c r="E863" s="123" t="s">
        <v>33</v>
      </c>
      <c r="F863" s="7">
        <v>0</v>
      </c>
      <c r="G863" s="123" t="s">
        <v>532</v>
      </c>
      <c r="H863" s="7">
        <v>0</v>
      </c>
      <c r="I863" s="7"/>
      <c r="J863" s="7">
        <v>0</v>
      </c>
      <c r="K863" s="7">
        <v>0</v>
      </c>
      <c r="L863" s="7">
        <v>0</v>
      </c>
      <c r="M863" s="7"/>
      <c r="N863" s="7"/>
      <c r="O863" s="7"/>
      <c r="P863" s="7"/>
      <c r="Q863" s="7">
        <v>28</v>
      </c>
      <c r="R863" s="7">
        <v>265</v>
      </c>
      <c r="S863" s="189">
        <v>45625.593981481485</v>
      </c>
    </row>
    <row r="864" spans="1:19">
      <c r="A864" s="7">
        <v>2012</v>
      </c>
      <c r="B864" s="123" t="s">
        <v>537</v>
      </c>
      <c r="C864" s="123" t="s">
        <v>538</v>
      </c>
      <c r="D864" s="123" t="s">
        <v>546</v>
      </c>
      <c r="E864" s="123" t="s">
        <v>540</v>
      </c>
      <c r="F864" s="7">
        <v>6.5120613049999996</v>
      </c>
      <c r="G864" s="123" t="s">
        <v>532</v>
      </c>
      <c r="H864" s="7">
        <v>0.62045292100000005</v>
      </c>
      <c r="I864" s="7">
        <v>95.277500000000003</v>
      </c>
      <c r="J864" s="7">
        <v>0.61604099899999998</v>
      </c>
      <c r="K864" s="7">
        <v>6.5120613050000006E-5</v>
      </c>
      <c r="L864" s="7">
        <v>9.7680919570000001E-6</v>
      </c>
      <c r="M864" s="7">
        <v>94.6</v>
      </c>
      <c r="N864" s="7">
        <v>0.01</v>
      </c>
      <c r="O864" s="7">
        <v>1.5E-3</v>
      </c>
      <c r="P864" s="7">
        <v>1</v>
      </c>
      <c r="Q864" s="7">
        <v>28</v>
      </c>
      <c r="R864" s="7">
        <v>265</v>
      </c>
      <c r="S864" s="189">
        <v>45625.593981481485</v>
      </c>
    </row>
    <row r="865" spans="1:19">
      <c r="A865" s="7">
        <v>2012</v>
      </c>
      <c r="B865" s="123" t="s">
        <v>537</v>
      </c>
      <c r="C865" s="123" t="s">
        <v>538</v>
      </c>
      <c r="D865" s="123" t="s">
        <v>546</v>
      </c>
      <c r="E865" s="123" t="s">
        <v>531</v>
      </c>
      <c r="F865" s="7">
        <v>131.419058732</v>
      </c>
      <c r="G865" s="123" t="s">
        <v>532</v>
      </c>
      <c r="H865" s="7">
        <v>10.021097485</v>
      </c>
      <c r="I865" s="7">
        <v>76.253</v>
      </c>
      <c r="J865" s="7">
        <v>9.9891626539999994</v>
      </c>
      <c r="K865" s="7">
        <v>3.9425700000000002E-4</v>
      </c>
      <c r="L865" s="7">
        <v>7.885143524E-5</v>
      </c>
      <c r="M865" s="7">
        <v>76.010000000000005</v>
      </c>
      <c r="N865" s="7">
        <v>3.0000000000000001E-3</v>
      </c>
      <c r="O865" s="7">
        <v>5.9999999999999995E-4</v>
      </c>
      <c r="P865" s="7">
        <v>1</v>
      </c>
      <c r="Q865" s="7">
        <v>28</v>
      </c>
      <c r="R865" s="7">
        <v>265</v>
      </c>
      <c r="S865" s="189">
        <v>45625.593981481485</v>
      </c>
    </row>
    <row r="866" spans="1:19">
      <c r="A866" s="7">
        <v>2012</v>
      </c>
      <c r="B866" s="123" t="s">
        <v>537</v>
      </c>
      <c r="C866" s="123" t="s">
        <v>538</v>
      </c>
      <c r="D866" s="123" t="s">
        <v>546</v>
      </c>
      <c r="E866" s="123" t="s">
        <v>533</v>
      </c>
      <c r="F866" s="7">
        <v>374.425524</v>
      </c>
      <c r="G866" s="123" t="s">
        <v>532</v>
      </c>
      <c r="H866" s="7">
        <v>27.535128227000001</v>
      </c>
      <c r="I866" s="7">
        <v>73.539666667000006</v>
      </c>
      <c r="J866" s="7">
        <v>27.444142824</v>
      </c>
      <c r="K866" s="7">
        <v>1.123277E-3</v>
      </c>
      <c r="L866" s="7">
        <v>2.2465500000000001E-4</v>
      </c>
      <c r="M866" s="7">
        <v>73.296666666999997</v>
      </c>
      <c r="N866" s="7">
        <v>3.0000000000000001E-3</v>
      </c>
      <c r="O866" s="7">
        <v>5.9999999999999995E-4</v>
      </c>
      <c r="P866" s="7">
        <v>1</v>
      </c>
      <c r="Q866" s="7">
        <v>28</v>
      </c>
      <c r="R866" s="7">
        <v>265</v>
      </c>
      <c r="S866" s="189">
        <v>45625.593981481485</v>
      </c>
    </row>
    <row r="867" spans="1:19">
      <c r="A867" s="7">
        <v>2012</v>
      </c>
      <c r="B867" s="123" t="s">
        <v>537</v>
      </c>
      <c r="C867" s="123" t="s">
        <v>538</v>
      </c>
      <c r="D867" s="123" t="s">
        <v>546</v>
      </c>
      <c r="E867" s="123" t="s">
        <v>160</v>
      </c>
      <c r="F867" s="7">
        <v>19.719828</v>
      </c>
      <c r="G867" s="123" t="s">
        <v>532</v>
      </c>
      <c r="H867" s="7">
        <v>1.4125904389999999</v>
      </c>
      <c r="I867" s="7">
        <v>71.632999999999996</v>
      </c>
      <c r="J867" s="7">
        <v>1.4077985209999999</v>
      </c>
      <c r="K867" s="7">
        <v>5.9159483999999998E-5</v>
      </c>
      <c r="L867" s="7">
        <v>1.18318968E-5</v>
      </c>
      <c r="M867" s="7">
        <v>71.39</v>
      </c>
      <c r="N867" s="7">
        <v>3.0000000000000001E-3</v>
      </c>
      <c r="O867" s="7">
        <v>5.9999999999999995E-4</v>
      </c>
      <c r="P867" s="7">
        <v>1</v>
      </c>
      <c r="Q867" s="7">
        <v>28</v>
      </c>
      <c r="R867" s="7">
        <v>265</v>
      </c>
      <c r="S867" s="189">
        <v>45625.593981481485</v>
      </c>
    </row>
    <row r="868" spans="1:19">
      <c r="A868" s="7">
        <v>2012</v>
      </c>
      <c r="B868" s="123" t="s">
        <v>537</v>
      </c>
      <c r="C868" s="123" t="s">
        <v>538</v>
      </c>
      <c r="D868" s="123" t="s">
        <v>546</v>
      </c>
      <c r="E868" s="123" t="s">
        <v>163</v>
      </c>
      <c r="F868" s="7">
        <v>62.246157695999997</v>
      </c>
      <c r="G868" s="123" t="s">
        <v>532</v>
      </c>
      <c r="H868" s="7">
        <v>3.9678501989999999</v>
      </c>
      <c r="I868" s="7">
        <v>63.744500000000002</v>
      </c>
      <c r="J868" s="7">
        <v>3.9644577839999999</v>
      </c>
      <c r="K868" s="7">
        <v>6.2246157700000004E-5</v>
      </c>
      <c r="L868" s="7">
        <v>6.2246157699999999E-6</v>
      </c>
      <c r="M868" s="7">
        <v>63.69</v>
      </c>
      <c r="N868" s="7">
        <v>1E-3</v>
      </c>
      <c r="O868" s="7">
        <v>1E-4</v>
      </c>
      <c r="P868" s="7">
        <v>1</v>
      </c>
      <c r="Q868" s="7">
        <v>28</v>
      </c>
      <c r="R868" s="7">
        <v>265</v>
      </c>
      <c r="S868" s="189">
        <v>45625.593981481485</v>
      </c>
    </row>
    <row r="869" spans="1:19">
      <c r="A869" s="7">
        <v>2012</v>
      </c>
      <c r="B869" s="123" t="s">
        <v>537</v>
      </c>
      <c r="C869" s="123" t="s">
        <v>538</v>
      </c>
      <c r="D869" s="123" t="s">
        <v>546</v>
      </c>
      <c r="E869" s="123" t="s">
        <v>535</v>
      </c>
      <c r="F869" s="7">
        <v>4318.5653059449996</v>
      </c>
      <c r="G869" s="123" t="s">
        <v>532</v>
      </c>
      <c r="H869" s="7">
        <v>245.82271274999999</v>
      </c>
      <c r="I869" s="7">
        <v>56.922309919</v>
      </c>
      <c r="J869" s="7">
        <v>245.58735094100001</v>
      </c>
      <c r="K869" s="7">
        <v>4.3185649999999999E-3</v>
      </c>
      <c r="L869" s="7">
        <v>4.3185700000000001E-4</v>
      </c>
      <c r="M869" s="7">
        <v>56.867809919000003</v>
      </c>
      <c r="N869" s="7">
        <v>1E-3</v>
      </c>
      <c r="O869" s="7">
        <v>1E-4</v>
      </c>
      <c r="P869" s="7">
        <v>1</v>
      </c>
      <c r="Q869" s="7">
        <v>28</v>
      </c>
      <c r="R869" s="7">
        <v>265</v>
      </c>
      <c r="S869" s="189">
        <v>45625.593981481485</v>
      </c>
    </row>
    <row r="870" spans="1:19">
      <c r="A870" s="7">
        <v>2012</v>
      </c>
      <c r="B870" s="123" t="s">
        <v>537</v>
      </c>
      <c r="C870" s="123" t="s">
        <v>538</v>
      </c>
      <c r="D870" s="123" t="s">
        <v>546</v>
      </c>
      <c r="E870" s="123" t="s">
        <v>541</v>
      </c>
      <c r="F870" s="7">
        <v>566.91948881600001</v>
      </c>
      <c r="G870" s="123" t="s">
        <v>532</v>
      </c>
      <c r="H870" s="7">
        <v>52.768567421</v>
      </c>
      <c r="I870" s="7">
        <v>93.079473297999996</v>
      </c>
      <c r="J870" s="7">
        <v>52.630805985999999</v>
      </c>
      <c r="K870" s="7">
        <v>1.7007579999999999E-3</v>
      </c>
      <c r="L870" s="7">
        <v>3.4015199999999998E-4</v>
      </c>
      <c r="M870" s="7">
        <v>92.836473298000001</v>
      </c>
      <c r="N870" s="7">
        <v>3.0000000000000001E-3</v>
      </c>
      <c r="O870" s="7">
        <v>5.9999999999999995E-4</v>
      </c>
      <c r="P870" s="7">
        <v>1</v>
      </c>
      <c r="Q870" s="7">
        <v>28</v>
      </c>
      <c r="R870" s="7">
        <v>265</v>
      </c>
      <c r="S870" s="189">
        <v>45625.593981481485</v>
      </c>
    </row>
    <row r="871" spans="1:19">
      <c r="A871" s="7">
        <v>2012</v>
      </c>
      <c r="B871" s="123" t="s">
        <v>537</v>
      </c>
      <c r="C871" s="123" t="s">
        <v>538</v>
      </c>
      <c r="D871" s="123" t="s">
        <v>547</v>
      </c>
      <c r="E871" s="123" t="s">
        <v>540</v>
      </c>
      <c r="F871" s="7">
        <v>9.4478266469999994</v>
      </c>
      <c r="G871" s="123" t="s">
        <v>532</v>
      </c>
      <c r="H871" s="7">
        <v>0.90016530299999997</v>
      </c>
      <c r="I871" s="7">
        <v>95.277500000000003</v>
      </c>
      <c r="J871" s="7">
        <v>0.89376440099999999</v>
      </c>
      <c r="K871" s="7">
        <v>9.4478266469999995E-5</v>
      </c>
      <c r="L871" s="7">
        <v>1.417173997E-5</v>
      </c>
      <c r="M871" s="7">
        <v>94.6</v>
      </c>
      <c r="N871" s="7">
        <v>0.01</v>
      </c>
      <c r="O871" s="7">
        <v>1.5E-3</v>
      </c>
      <c r="P871" s="7">
        <v>1</v>
      </c>
      <c r="Q871" s="7">
        <v>28</v>
      </c>
      <c r="R871" s="7">
        <v>265</v>
      </c>
      <c r="S871" s="189">
        <v>45625.593981481485</v>
      </c>
    </row>
    <row r="872" spans="1:19">
      <c r="A872" s="7">
        <v>2012</v>
      </c>
      <c r="B872" s="123" t="s">
        <v>537</v>
      </c>
      <c r="C872" s="123" t="s">
        <v>538</v>
      </c>
      <c r="D872" s="123" t="s">
        <v>547</v>
      </c>
      <c r="E872" s="123" t="s">
        <v>531</v>
      </c>
      <c r="F872" s="7">
        <v>0.84375652499999998</v>
      </c>
      <c r="G872" s="123" t="s">
        <v>532</v>
      </c>
      <c r="H872" s="7">
        <v>6.4338965999999997E-2</v>
      </c>
      <c r="I872" s="7">
        <v>76.253</v>
      </c>
      <c r="J872" s="7">
        <v>6.4133933000000004E-2</v>
      </c>
      <c r="K872" s="7">
        <v>2.5312695750000001E-6</v>
      </c>
      <c r="L872" s="7">
        <v>5.0625391500000004E-7</v>
      </c>
      <c r="M872" s="7">
        <v>76.010000000000005</v>
      </c>
      <c r="N872" s="7">
        <v>3.0000000000000001E-3</v>
      </c>
      <c r="O872" s="7">
        <v>5.9999999999999995E-4</v>
      </c>
      <c r="P872" s="7">
        <v>1</v>
      </c>
      <c r="Q872" s="7">
        <v>28</v>
      </c>
      <c r="R872" s="7">
        <v>265</v>
      </c>
      <c r="S872" s="189">
        <v>45625.593981481485</v>
      </c>
    </row>
    <row r="873" spans="1:19">
      <c r="A873" s="7">
        <v>2012</v>
      </c>
      <c r="B873" s="123" t="s">
        <v>537</v>
      </c>
      <c r="C873" s="123" t="s">
        <v>538</v>
      </c>
      <c r="D873" s="123" t="s">
        <v>547</v>
      </c>
      <c r="E873" s="123" t="s">
        <v>533</v>
      </c>
      <c r="F873" s="7">
        <v>43.165908000000002</v>
      </c>
      <c r="G873" s="123" t="s">
        <v>532</v>
      </c>
      <c r="H873" s="7">
        <v>3.1744064860000001</v>
      </c>
      <c r="I873" s="7">
        <v>73.539666667000006</v>
      </c>
      <c r="J873" s="7">
        <v>3.1639171699999999</v>
      </c>
      <c r="K873" s="7">
        <v>1.29498E-4</v>
      </c>
      <c r="L873" s="7">
        <v>2.5899544800000002E-5</v>
      </c>
      <c r="M873" s="7">
        <v>73.296666666999997</v>
      </c>
      <c r="N873" s="7">
        <v>3.0000000000000001E-3</v>
      </c>
      <c r="O873" s="7">
        <v>5.9999999999999995E-4</v>
      </c>
      <c r="P873" s="7">
        <v>1</v>
      </c>
      <c r="Q873" s="7">
        <v>28</v>
      </c>
      <c r="R873" s="7">
        <v>265</v>
      </c>
      <c r="S873" s="189">
        <v>45625.593981481485</v>
      </c>
    </row>
    <row r="874" spans="1:19">
      <c r="A874" s="7">
        <v>2012</v>
      </c>
      <c r="B874" s="123" t="s">
        <v>537</v>
      </c>
      <c r="C874" s="123" t="s">
        <v>538</v>
      </c>
      <c r="D874" s="123" t="s">
        <v>547</v>
      </c>
      <c r="E874" s="123" t="s">
        <v>160</v>
      </c>
      <c r="F874" s="7">
        <v>53.256095999999999</v>
      </c>
      <c r="G874" s="123" t="s">
        <v>532</v>
      </c>
      <c r="H874" s="7">
        <v>3.8148939249999998</v>
      </c>
      <c r="I874" s="7">
        <v>71.632999999999996</v>
      </c>
      <c r="J874" s="7">
        <v>3.801952693</v>
      </c>
      <c r="K874" s="7">
        <v>1.5976799999999999E-4</v>
      </c>
      <c r="L874" s="7">
        <v>3.1953657599999997E-5</v>
      </c>
      <c r="M874" s="7">
        <v>71.39</v>
      </c>
      <c r="N874" s="7">
        <v>3.0000000000000001E-3</v>
      </c>
      <c r="O874" s="7">
        <v>5.9999999999999995E-4</v>
      </c>
      <c r="P874" s="7">
        <v>1</v>
      </c>
      <c r="Q874" s="7">
        <v>28</v>
      </c>
      <c r="R874" s="7">
        <v>265</v>
      </c>
      <c r="S874" s="189">
        <v>45625.593981481485</v>
      </c>
    </row>
    <row r="875" spans="1:19">
      <c r="A875" s="7">
        <v>2012</v>
      </c>
      <c r="B875" s="123" t="s">
        <v>537</v>
      </c>
      <c r="C875" s="123" t="s">
        <v>538</v>
      </c>
      <c r="D875" s="123" t="s">
        <v>547</v>
      </c>
      <c r="E875" s="123" t="s">
        <v>163</v>
      </c>
      <c r="F875" s="7">
        <v>81.783272885000002</v>
      </c>
      <c r="G875" s="123" t="s">
        <v>532</v>
      </c>
      <c r="H875" s="7">
        <v>5.2132338379999998</v>
      </c>
      <c r="I875" s="7">
        <v>63.744500000000002</v>
      </c>
      <c r="J875" s="7">
        <v>5.2087766499999999</v>
      </c>
      <c r="K875" s="7">
        <v>8.1783272889999998E-5</v>
      </c>
      <c r="L875" s="7">
        <v>8.1783272889999995E-6</v>
      </c>
      <c r="M875" s="7">
        <v>63.69</v>
      </c>
      <c r="N875" s="7">
        <v>1E-3</v>
      </c>
      <c r="O875" s="7">
        <v>1E-4</v>
      </c>
      <c r="P875" s="7">
        <v>1</v>
      </c>
      <c r="Q875" s="7">
        <v>28</v>
      </c>
      <c r="R875" s="7">
        <v>265</v>
      </c>
      <c r="S875" s="189">
        <v>45625.593981481485</v>
      </c>
    </row>
    <row r="876" spans="1:19">
      <c r="A876" s="7">
        <v>2012</v>
      </c>
      <c r="B876" s="123" t="s">
        <v>537</v>
      </c>
      <c r="C876" s="123" t="s">
        <v>538</v>
      </c>
      <c r="D876" s="123" t="s">
        <v>547</v>
      </c>
      <c r="E876" s="123" t="s">
        <v>535</v>
      </c>
      <c r="F876" s="7">
        <v>350.39322952200001</v>
      </c>
      <c r="G876" s="123" t="s">
        <v>532</v>
      </c>
      <c r="H876" s="7">
        <v>19.945192003999999</v>
      </c>
      <c r="I876" s="7">
        <v>56.922309919</v>
      </c>
      <c r="J876" s="7">
        <v>19.926095573000001</v>
      </c>
      <c r="K876" s="7">
        <v>3.50393E-4</v>
      </c>
      <c r="L876" s="7">
        <v>3.5039322950000002E-5</v>
      </c>
      <c r="M876" s="7">
        <v>56.867809919000003</v>
      </c>
      <c r="N876" s="7">
        <v>1E-3</v>
      </c>
      <c r="O876" s="7">
        <v>1E-4</v>
      </c>
      <c r="P876" s="7">
        <v>1</v>
      </c>
      <c r="Q876" s="7">
        <v>28</v>
      </c>
      <c r="R876" s="7">
        <v>265</v>
      </c>
      <c r="S876" s="189">
        <v>45625.593981481485</v>
      </c>
    </row>
    <row r="877" spans="1:19">
      <c r="A877" s="7">
        <v>2012</v>
      </c>
      <c r="B877" s="123" t="s">
        <v>537</v>
      </c>
      <c r="C877" s="123" t="s">
        <v>538</v>
      </c>
      <c r="D877" s="123" t="s">
        <v>547</v>
      </c>
      <c r="E877" s="123" t="s">
        <v>541</v>
      </c>
      <c r="F877" s="7">
        <v>0</v>
      </c>
      <c r="G877" s="123" t="s">
        <v>532</v>
      </c>
      <c r="H877" s="7">
        <v>0</v>
      </c>
      <c r="I877" s="7"/>
      <c r="J877" s="7">
        <v>0</v>
      </c>
      <c r="K877" s="7">
        <v>0</v>
      </c>
      <c r="L877" s="7">
        <v>0</v>
      </c>
      <c r="M877" s="7"/>
      <c r="N877" s="7"/>
      <c r="O877" s="7"/>
      <c r="P877" s="7">
        <v>1</v>
      </c>
      <c r="Q877" s="7">
        <v>28</v>
      </c>
      <c r="R877" s="7">
        <v>265</v>
      </c>
      <c r="S877" s="189">
        <v>45625.593981481485</v>
      </c>
    </row>
    <row r="878" spans="1:19">
      <c r="A878" s="7">
        <v>2012</v>
      </c>
      <c r="B878" s="123" t="s">
        <v>537</v>
      </c>
      <c r="C878" s="123" t="s">
        <v>538</v>
      </c>
      <c r="D878" s="123" t="s">
        <v>548</v>
      </c>
      <c r="E878" s="123" t="s">
        <v>33</v>
      </c>
      <c r="F878" s="7">
        <v>70.904938287999997</v>
      </c>
      <c r="G878" s="123" t="s">
        <v>532</v>
      </c>
      <c r="H878" s="7">
        <v>0.134719383</v>
      </c>
      <c r="I878" s="7">
        <v>1.9</v>
      </c>
      <c r="J878" s="7">
        <v>0</v>
      </c>
      <c r="K878" s="7">
        <v>2.1271480000000001E-3</v>
      </c>
      <c r="L878" s="7">
        <v>2.8362E-4</v>
      </c>
      <c r="M878" s="7">
        <v>0</v>
      </c>
      <c r="N878" s="7">
        <v>0.03</v>
      </c>
      <c r="O878" s="7">
        <v>4.0000000000000001E-3</v>
      </c>
      <c r="P878" s="7"/>
      <c r="Q878" s="7">
        <v>28</v>
      </c>
      <c r="R878" s="7">
        <v>265</v>
      </c>
      <c r="S878" s="189">
        <v>45625.593981481485</v>
      </c>
    </row>
    <row r="879" spans="1:19">
      <c r="A879" s="7">
        <v>2012</v>
      </c>
      <c r="B879" s="123" t="s">
        <v>537</v>
      </c>
      <c r="C879" s="123" t="s">
        <v>538</v>
      </c>
      <c r="D879" s="123" t="s">
        <v>548</v>
      </c>
      <c r="E879" s="123" t="s">
        <v>540</v>
      </c>
      <c r="F879" s="7">
        <v>3227.8093710869998</v>
      </c>
      <c r="G879" s="123" t="s">
        <v>532</v>
      </c>
      <c r="H879" s="7">
        <v>307.53760735399999</v>
      </c>
      <c r="I879" s="7">
        <v>95.277500000000003</v>
      </c>
      <c r="J879" s="7">
        <v>305.35076650500002</v>
      </c>
      <c r="K879" s="7">
        <v>3.2278094E-2</v>
      </c>
      <c r="L879" s="7">
        <v>4.8417140000000004E-3</v>
      </c>
      <c r="M879" s="7">
        <v>94.6</v>
      </c>
      <c r="N879" s="7">
        <v>0.01</v>
      </c>
      <c r="O879" s="7">
        <v>1.5E-3</v>
      </c>
      <c r="P879" s="7">
        <v>1</v>
      </c>
      <c r="Q879" s="7">
        <v>28</v>
      </c>
      <c r="R879" s="7">
        <v>265</v>
      </c>
      <c r="S879" s="189">
        <v>45625.593981481485</v>
      </c>
    </row>
    <row r="880" spans="1:19">
      <c r="A880" s="7">
        <v>2012</v>
      </c>
      <c r="B880" s="123" t="s">
        <v>537</v>
      </c>
      <c r="C880" s="123" t="s">
        <v>538</v>
      </c>
      <c r="D880" s="123" t="s">
        <v>548</v>
      </c>
      <c r="E880" s="123" t="s">
        <v>531</v>
      </c>
      <c r="F880" s="7">
        <v>88.976513538000006</v>
      </c>
      <c r="G880" s="123" t="s">
        <v>532</v>
      </c>
      <c r="H880" s="7">
        <v>6.7847260870000001</v>
      </c>
      <c r="I880" s="7">
        <v>76.253</v>
      </c>
      <c r="J880" s="7">
        <v>6.7631047940000002</v>
      </c>
      <c r="K880" s="7">
        <v>2.6693000000000002E-4</v>
      </c>
      <c r="L880" s="7">
        <v>5.338590812E-5</v>
      </c>
      <c r="M880" s="7">
        <v>76.010000000000005</v>
      </c>
      <c r="N880" s="7">
        <v>3.0000000000000001E-3</v>
      </c>
      <c r="O880" s="7">
        <v>5.9999999999999995E-4</v>
      </c>
      <c r="P880" s="7">
        <v>1</v>
      </c>
      <c r="Q880" s="7">
        <v>28</v>
      </c>
      <c r="R880" s="7">
        <v>265</v>
      </c>
      <c r="S880" s="189">
        <v>45625.593981481485</v>
      </c>
    </row>
    <row r="881" spans="1:19">
      <c r="A881" s="7">
        <v>2012</v>
      </c>
      <c r="B881" s="123" t="s">
        <v>537</v>
      </c>
      <c r="C881" s="123" t="s">
        <v>538</v>
      </c>
      <c r="D881" s="123" t="s">
        <v>548</v>
      </c>
      <c r="E881" s="123" t="s">
        <v>533</v>
      </c>
      <c r="F881" s="7">
        <v>723.85585200000003</v>
      </c>
      <c r="G881" s="123" t="s">
        <v>532</v>
      </c>
      <c r="H881" s="7">
        <v>53.232118071000002</v>
      </c>
      <c r="I881" s="7">
        <v>73.539666667000006</v>
      </c>
      <c r="J881" s="7">
        <v>53.056221098999998</v>
      </c>
      <c r="K881" s="7">
        <v>2.171568E-3</v>
      </c>
      <c r="L881" s="7">
        <v>4.3431399999999999E-4</v>
      </c>
      <c r="M881" s="7">
        <v>73.296666666999997</v>
      </c>
      <c r="N881" s="7">
        <v>3.0000000000000001E-3</v>
      </c>
      <c r="O881" s="7">
        <v>5.9999999999999995E-4</v>
      </c>
      <c r="P881" s="7">
        <v>1</v>
      </c>
      <c r="Q881" s="7">
        <v>28</v>
      </c>
      <c r="R881" s="7">
        <v>265</v>
      </c>
      <c r="S881" s="189">
        <v>45625.593981481485</v>
      </c>
    </row>
    <row r="882" spans="1:19">
      <c r="A882" s="7">
        <v>2012</v>
      </c>
      <c r="B882" s="123" t="s">
        <v>537</v>
      </c>
      <c r="C882" s="123" t="s">
        <v>538</v>
      </c>
      <c r="D882" s="123" t="s">
        <v>548</v>
      </c>
      <c r="E882" s="123" t="s">
        <v>160</v>
      </c>
      <c r="F882" s="7">
        <v>34.499231999999999</v>
      </c>
      <c r="G882" s="123" t="s">
        <v>532</v>
      </c>
      <c r="H882" s="7">
        <v>2.4712834859999999</v>
      </c>
      <c r="I882" s="7">
        <v>71.632999999999996</v>
      </c>
      <c r="J882" s="7">
        <v>2.4629001719999999</v>
      </c>
      <c r="K882" s="7">
        <v>1.03498E-4</v>
      </c>
      <c r="L882" s="7">
        <v>2.0699539200000001E-5</v>
      </c>
      <c r="M882" s="7">
        <v>71.39</v>
      </c>
      <c r="N882" s="7">
        <v>3.0000000000000001E-3</v>
      </c>
      <c r="O882" s="7">
        <v>5.9999999999999995E-4</v>
      </c>
      <c r="P882" s="7">
        <v>1</v>
      </c>
      <c r="Q882" s="7">
        <v>28</v>
      </c>
      <c r="R882" s="7">
        <v>265</v>
      </c>
      <c r="S882" s="189">
        <v>45625.593981481485</v>
      </c>
    </row>
    <row r="883" spans="1:19">
      <c r="A883" s="7">
        <v>2012</v>
      </c>
      <c r="B883" s="123" t="s">
        <v>537</v>
      </c>
      <c r="C883" s="123" t="s">
        <v>538</v>
      </c>
      <c r="D883" s="123" t="s">
        <v>548</v>
      </c>
      <c r="E883" s="123" t="s">
        <v>163</v>
      </c>
      <c r="F883" s="7">
        <v>80.193042578999993</v>
      </c>
      <c r="G883" s="123" t="s">
        <v>532</v>
      </c>
      <c r="H883" s="7">
        <v>5.1118654030000004</v>
      </c>
      <c r="I883" s="7">
        <v>63.744500000000002</v>
      </c>
      <c r="J883" s="7">
        <v>5.1074948820000001</v>
      </c>
      <c r="K883" s="7">
        <v>8.0193042580000001E-5</v>
      </c>
      <c r="L883" s="7">
        <v>8.0193042580000004E-6</v>
      </c>
      <c r="M883" s="7">
        <v>63.69</v>
      </c>
      <c r="N883" s="7">
        <v>1E-3</v>
      </c>
      <c r="O883" s="7">
        <v>1E-4</v>
      </c>
      <c r="P883" s="7">
        <v>1</v>
      </c>
      <c r="Q883" s="7">
        <v>28</v>
      </c>
      <c r="R883" s="7">
        <v>265</v>
      </c>
      <c r="S883" s="189">
        <v>45625.593981481485</v>
      </c>
    </row>
    <row r="884" spans="1:19">
      <c r="A884" s="7">
        <v>2012</v>
      </c>
      <c r="B884" s="123" t="s">
        <v>537</v>
      </c>
      <c r="C884" s="123" t="s">
        <v>538</v>
      </c>
      <c r="D884" s="123" t="s">
        <v>548</v>
      </c>
      <c r="E884" s="123" t="s">
        <v>535</v>
      </c>
      <c r="F884" s="7">
        <v>896.73689395300005</v>
      </c>
      <c r="G884" s="123" t="s">
        <v>532</v>
      </c>
      <c r="H884" s="7">
        <v>51.044335392999997</v>
      </c>
      <c r="I884" s="7">
        <v>56.922309919</v>
      </c>
      <c r="J884" s="7">
        <v>50.995463233000002</v>
      </c>
      <c r="K884" s="7">
        <v>8.9673699999999999E-4</v>
      </c>
      <c r="L884" s="7">
        <v>8.9673689399999998E-5</v>
      </c>
      <c r="M884" s="7">
        <v>56.867809919000003</v>
      </c>
      <c r="N884" s="7">
        <v>1E-3</v>
      </c>
      <c r="O884" s="7">
        <v>1E-4</v>
      </c>
      <c r="P884" s="7">
        <v>1</v>
      </c>
      <c r="Q884" s="7">
        <v>28</v>
      </c>
      <c r="R884" s="7">
        <v>265</v>
      </c>
      <c r="S884" s="189">
        <v>45625.593981481485</v>
      </c>
    </row>
    <row r="885" spans="1:19">
      <c r="A885" s="7">
        <v>2012</v>
      </c>
      <c r="B885" s="123" t="s">
        <v>537</v>
      </c>
      <c r="C885" s="123" t="s">
        <v>538</v>
      </c>
      <c r="D885" s="123" t="s">
        <v>548</v>
      </c>
      <c r="E885" s="123" t="s">
        <v>549</v>
      </c>
      <c r="F885" s="7">
        <v>1145.397286375</v>
      </c>
      <c r="G885" s="123" t="s">
        <v>532</v>
      </c>
      <c r="H885" s="7">
        <v>61.422779724999998</v>
      </c>
      <c r="I885" s="7">
        <v>53.625742313000003</v>
      </c>
      <c r="J885" s="7">
        <v>61.144448185000002</v>
      </c>
      <c r="K885" s="7">
        <v>3.4361919999999998E-3</v>
      </c>
      <c r="L885" s="7">
        <v>6.8723799999999995E-4</v>
      </c>
      <c r="M885" s="7">
        <v>53.382742313000001</v>
      </c>
      <c r="N885" s="7">
        <v>3.0000000000000001E-3</v>
      </c>
      <c r="O885" s="7">
        <v>5.9999999999999995E-4</v>
      </c>
      <c r="P885" s="7">
        <v>1</v>
      </c>
      <c r="Q885" s="7">
        <v>28</v>
      </c>
      <c r="R885" s="7">
        <v>265</v>
      </c>
      <c r="S885" s="189">
        <v>45625.593981481485</v>
      </c>
    </row>
    <row r="886" spans="1:19">
      <c r="A886" s="7">
        <v>2012</v>
      </c>
      <c r="B886" s="123" t="s">
        <v>537</v>
      </c>
      <c r="C886" s="123" t="s">
        <v>538</v>
      </c>
      <c r="D886" s="123" t="s">
        <v>548</v>
      </c>
      <c r="E886" s="123" t="s">
        <v>541</v>
      </c>
      <c r="F886" s="7">
        <v>3232.8010291430001</v>
      </c>
      <c r="G886" s="123" t="s">
        <v>532</v>
      </c>
      <c r="H886" s="7">
        <v>300.90741707000001</v>
      </c>
      <c r="I886" s="7">
        <v>93.079473297999996</v>
      </c>
      <c r="J886" s="7">
        <v>300.12184642</v>
      </c>
      <c r="K886" s="7">
        <v>9.6984029999999995E-3</v>
      </c>
      <c r="L886" s="7">
        <v>1.939681E-3</v>
      </c>
      <c r="M886" s="7">
        <v>92.836473298000001</v>
      </c>
      <c r="N886" s="7">
        <v>3.0000000000000001E-3</v>
      </c>
      <c r="O886" s="7">
        <v>5.9999999999999995E-4</v>
      </c>
      <c r="P886" s="7">
        <v>1</v>
      </c>
      <c r="Q886" s="7">
        <v>28</v>
      </c>
      <c r="R886" s="7">
        <v>265</v>
      </c>
      <c r="S886" s="189">
        <v>45625.593981481485</v>
      </c>
    </row>
    <row r="887" spans="1:19">
      <c r="A887" s="7">
        <v>2012</v>
      </c>
      <c r="B887" s="123" t="s">
        <v>537</v>
      </c>
      <c r="C887" s="123" t="s">
        <v>538</v>
      </c>
      <c r="D887" s="123" t="s">
        <v>548</v>
      </c>
      <c r="E887" s="123" t="s">
        <v>131</v>
      </c>
      <c r="F887" s="7">
        <v>827.216808614</v>
      </c>
      <c r="G887" s="123" t="s">
        <v>532</v>
      </c>
      <c r="H887" s="7">
        <v>0.201013684</v>
      </c>
      <c r="I887" s="7">
        <v>0.24299999999999999</v>
      </c>
      <c r="J887" s="7">
        <v>0</v>
      </c>
      <c r="K887" s="7">
        <v>2.4816500000000002E-3</v>
      </c>
      <c r="L887" s="7">
        <v>4.9633000000000001E-4</v>
      </c>
      <c r="M887" s="7">
        <v>0</v>
      </c>
      <c r="N887" s="7">
        <v>3.0000000000000001E-3</v>
      </c>
      <c r="O887" s="7">
        <v>5.9999999999999995E-4</v>
      </c>
      <c r="P887" s="7"/>
      <c r="Q887" s="7">
        <v>28</v>
      </c>
      <c r="R887" s="7">
        <v>265</v>
      </c>
      <c r="S887" s="189">
        <v>45625.593981481485</v>
      </c>
    </row>
    <row r="888" spans="1:19">
      <c r="A888" s="7">
        <v>2012</v>
      </c>
      <c r="B888" s="123" t="s">
        <v>537</v>
      </c>
      <c r="C888" s="123" t="s">
        <v>538</v>
      </c>
      <c r="D888" s="123" t="s">
        <v>550</v>
      </c>
      <c r="E888" s="123" t="s">
        <v>540</v>
      </c>
      <c r="F888" s="7">
        <v>14.806932836</v>
      </c>
      <c r="G888" s="123" t="s">
        <v>532</v>
      </c>
      <c r="H888" s="7">
        <v>1.410767543</v>
      </c>
      <c r="I888" s="7">
        <v>95.277500000000003</v>
      </c>
      <c r="J888" s="7">
        <v>1.4007358459999999</v>
      </c>
      <c r="K888" s="7">
        <v>1.4806899999999999E-4</v>
      </c>
      <c r="L888" s="7">
        <v>2.221039925E-5</v>
      </c>
      <c r="M888" s="7">
        <v>94.6</v>
      </c>
      <c r="N888" s="7">
        <v>0.01</v>
      </c>
      <c r="O888" s="7">
        <v>1.5E-3</v>
      </c>
      <c r="P888" s="7">
        <v>1</v>
      </c>
      <c r="Q888" s="7">
        <v>28</v>
      </c>
      <c r="R888" s="7">
        <v>265</v>
      </c>
      <c r="S888" s="189">
        <v>45625.593981481485</v>
      </c>
    </row>
    <row r="889" spans="1:19">
      <c r="A889" s="7">
        <v>2012</v>
      </c>
      <c r="B889" s="123" t="s">
        <v>537</v>
      </c>
      <c r="C889" s="123" t="s">
        <v>538</v>
      </c>
      <c r="D889" s="123" t="s">
        <v>550</v>
      </c>
      <c r="E889" s="123" t="s">
        <v>531</v>
      </c>
      <c r="F889" s="7">
        <v>3603.6607294529999</v>
      </c>
      <c r="G889" s="123" t="s">
        <v>532</v>
      </c>
      <c r="H889" s="7">
        <v>274.78994160299999</v>
      </c>
      <c r="I889" s="7">
        <v>76.253</v>
      </c>
      <c r="J889" s="7">
        <v>273.914252046</v>
      </c>
      <c r="K889" s="7">
        <v>1.0810982E-2</v>
      </c>
      <c r="L889" s="7">
        <v>2.1621959999999999E-3</v>
      </c>
      <c r="M889" s="7">
        <v>76.010000000000005</v>
      </c>
      <c r="N889" s="7">
        <v>3.0000000000000001E-3</v>
      </c>
      <c r="O889" s="7">
        <v>5.9999999999999995E-4</v>
      </c>
      <c r="P889" s="7">
        <v>1</v>
      </c>
      <c r="Q889" s="7">
        <v>28</v>
      </c>
      <c r="R889" s="7">
        <v>265</v>
      </c>
      <c r="S889" s="189">
        <v>45625.593981481485</v>
      </c>
    </row>
    <row r="890" spans="1:19">
      <c r="A890" s="7">
        <v>2012</v>
      </c>
      <c r="B890" s="123" t="s">
        <v>537</v>
      </c>
      <c r="C890" s="123" t="s">
        <v>538</v>
      </c>
      <c r="D890" s="123" t="s">
        <v>550</v>
      </c>
      <c r="E890" s="123" t="s">
        <v>533</v>
      </c>
      <c r="F890" s="7">
        <v>127.90674</v>
      </c>
      <c r="G890" s="123" t="s">
        <v>532</v>
      </c>
      <c r="H890" s="7">
        <v>9.4062190240000003</v>
      </c>
      <c r="I890" s="7">
        <v>73.539666667000006</v>
      </c>
      <c r="J890" s="7">
        <v>9.3751376860000004</v>
      </c>
      <c r="K890" s="7">
        <v>3.8371999999999999E-4</v>
      </c>
      <c r="L890" s="7">
        <v>7.6744043999999996E-5</v>
      </c>
      <c r="M890" s="7">
        <v>73.296666666999997</v>
      </c>
      <c r="N890" s="7">
        <v>3.0000000000000001E-3</v>
      </c>
      <c r="O890" s="7">
        <v>5.9999999999999995E-4</v>
      </c>
      <c r="P890" s="7">
        <v>1</v>
      </c>
      <c r="Q890" s="7">
        <v>28</v>
      </c>
      <c r="R890" s="7">
        <v>265</v>
      </c>
      <c r="S890" s="189">
        <v>45625.593981481485</v>
      </c>
    </row>
    <row r="891" spans="1:19">
      <c r="A891" s="7">
        <v>2012</v>
      </c>
      <c r="B891" s="123" t="s">
        <v>537</v>
      </c>
      <c r="C891" s="123" t="s">
        <v>538</v>
      </c>
      <c r="D891" s="123" t="s">
        <v>550</v>
      </c>
      <c r="E891" s="123" t="s">
        <v>160</v>
      </c>
      <c r="F891" s="7">
        <v>24.199704000000001</v>
      </c>
      <c r="G891" s="123" t="s">
        <v>532</v>
      </c>
      <c r="H891" s="7">
        <v>1.7334973970000001</v>
      </c>
      <c r="I891" s="7">
        <v>71.632999999999996</v>
      </c>
      <c r="J891" s="7">
        <v>1.727616869</v>
      </c>
      <c r="K891" s="7">
        <v>7.2599112E-5</v>
      </c>
      <c r="L891" s="7">
        <v>1.4519822399999999E-5</v>
      </c>
      <c r="M891" s="7">
        <v>71.39</v>
      </c>
      <c r="N891" s="7">
        <v>3.0000000000000001E-3</v>
      </c>
      <c r="O891" s="7">
        <v>5.9999999999999995E-4</v>
      </c>
      <c r="P891" s="7">
        <v>1</v>
      </c>
      <c r="Q891" s="7">
        <v>28</v>
      </c>
      <c r="R891" s="7">
        <v>265</v>
      </c>
      <c r="S891" s="189">
        <v>45625.593981481485</v>
      </c>
    </row>
    <row r="892" spans="1:19">
      <c r="A892" s="7">
        <v>2012</v>
      </c>
      <c r="B892" s="123" t="s">
        <v>537</v>
      </c>
      <c r="C892" s="123" t="s">
        <v>538</v>
      </c>
      <c r="D892" s="123" t="s">
        <v>550</v>
      </c>
      <c r="E892" s="123" t="s">
        <v>163</v>
      </c>
      <c r="F892" s="7">
        <v>78.375636514999997</v>
      </c>
      <c r="G892" s="123" t="s">
        <v>532</v>
      </c>
      <c r="H892" s="7">
        <v>4.9960157619999999</v>
      </c>
      <c r="I892" s="7">
        <v>63.744500000000002</v>
      </c>
      <c r="J892" s="7">
        <v>4.9917442899999998</v>
      </c>
      <c r="K892" s="7">
        <v>7.8375636520000005E-5</v>
      </c>
      <c r="L892" s="7">
        <v>7.8375636519999992E-6</v>
      </c>
      <c r="M892" s="7">
        <v>63.69</v>
      </c>
      <c r="N892" s="7">
        <v>1E-3</v>
      </c>
      <c r="O892" s="7">
        <v>1E-4</v>
      </c>
      <c r="P892" s="7">
        <v>1</v>
      </c>
      <c r="Q892" s="7">
        <v>28</v>
      </c>
      <c r="R892" s="7">
        <v>265</v>
      </c>
      <c r="S892" s="189">
        <v>45625.593981481485</v>
      </c>
    </row>
    <row r="893" spans="1:19">
      <c r="A893" s="7">
        <v>2012</v>
      </c>
      <c r="B893" s="123" t="s">
        <v>537</v>
      </c>
      <c r="C893" s="123" t="s">
        <v>538</v>
      </c>
      <c r="D893" s="123" t="s">
        <v>550</v>
      </c>
      <c r="E893" s="123" t="s">
        <v>535</v>
      </c>
      <c r="F893" s="7">
        <v>9712.5274306160009</v>
      </c>
      <c r="G893" s="123" t="s">
        <v>532</v>
      </c>
      <c r="H893" s="7">
        <v>552.85949650199996</v>
      </c>
      <c r="I893" s="7">
        <v>56.922309919</v>
      </c>
      <c r="J893" s="7">
        <v>552.33016375700004</v>
      </c>
      <c r="K893" s="7">
        <v>9.7125270000000003E-3</v>
      </c>
      <c r="L893" s="7">
        <v>9.7125300000000005E-4</v>
      </c>
      <c r="M893" s="7">
        <v>56.867809919000003</v>
      </c>
      <c r="N893" s="7">
        <v>1E-3</v>
      </c>
      <c r="O893" s="7">
        <v>1E-4</v>
      </c>
      <c r="P893" s="7">
        <v>1</v>
      </c>
      <c r="Q893" s="7">
        <v>28</v>
      </c>
      <c r="R893" s="7">
        <v>265</v>
      </c>
      <c r="S893" s="189">
        <v>45625.593981481485</v>
      </c>
    </row>
    <row r="894" spans="1:19">
      <c r="A894" s="7">
        <v>2012</v>
      </c>
      <c r="B894" s="123" t="s">
        <v>537</v>
      </c>
      <c r="C894" s="123" t="s">
        <v>538</v>
      </c>
      <c r="D894" s="123" t="s">
        <v>550</v>
      </c>
      <c r="E894" s="123" t="s">
        <v>541</v>
      </c>
      <c r="F894" s="7">
        <v>0</v>
      </c>
      <c r="G894" s="123" t="s">
        <v>532</v>
      </c>
      <c r="H894" s="7">
        <v>0</v>
      </c>
      <c r="I894" s="7"/>
      <c r="J894" s="7">
        <v>0</v>
      </c>
      <c r="K894" s="7">
        <v>0</v>
      </c>
      <c r="L894" s="7">
        <v>0</v>
      </c>
      <c r="M894" s="7"/>
      <c r="N894" s="7"/>
      <c r="O894" s="7"/>
      <c r="P894" s="7">
        <v>1</v>
      </c>
      <c r="Q894" s="7">
        <v>28</v>
      </c>
      <c r="R894" s="7">
        <v>265</v>
      </c>
      <c r="S894" s="189">
        <v>45625.593981481485</v>
      </c>
    </row>
    <row r="895" spans="1:19">
      <c r="A895" s="7">
        <v>2012</v>
      </c>
      <c r="B895" s="123" t="s">
        <v>537</v>
      </c>
      <c r="C895" s="123" t="s">
        <v>538</v>
      </c>
      <c r="D895" s="123" t="s">
        <v>551</v>
      </c>
      <c r="E895" s="123" t="s">
        <v>540</v>
      </c>
      <c r="F895" s="7">
        <v>6.7575980429999998</v>
      </c>
      <c r="G895" s="123" t="s">
        <v>532</v>
      </c>
      <c r="H895" s="7">
        <v>0.64384704800000003</v>
      </c>
      <c r="I895" s="7">
        <v>95.277500000000003</v>
      </c>
      <c r="J895" s="7">
        <v>0.63926877500000001</v>
      </c>
      <c r="K895" s="7">
        <v>6.7575980430000006E-5</v>
      </c>
      <c r="L895" s="7">
        <v>1.0136397060000001E-5</v>
      </c>
      <c r="M895" s="7">
        <v>94.6</v>
      </c>
      <c r="N895" s="7">
        <v>0.01</v>
      </c>
      <c r="O895" s="7">
        <v>1.5E-3</v>
      </c>
      <c r="P895" s="7">
        <v>1</v>
      </c>
      <c r="Q895" s="7">
        <v>28</v>
      </c>
      <c r="R895" s="7">
        <v>265</v>
      </c>
      <c r="S895" s="189">
        <v>45625.593981481485</v>
      </c>
    </row>
    <row r="896" spans="1:19">
      <c r="A896" s="7">
        <v>2012</v>
      </c>
      <c r="B896" s="123" t="s">
        <v>537</v>
      </c>
      <c r="C896" s="123" t="s">
        <v>538</v>
      </c>
      <c r="D896" s="123" t="s">
        <v>551</v>
      </c>
      <c r="E896" s="123" t="s">
        <v>531</v>
      </c>
      <c r="F896" s="7">
        <v>4.6008610509999999</v>
      </c>
      <c r="G896" s="123" t="s">
        <v>532</v>
      </c>
      <c r="H896" s="7">
        <v>0.35082945799999998</v>
      </c>
      <c r="I896" s="7">
        <v>76.253</v>
      </c>
      <c r="J896" s="7">
        <v>0.34971144799999998</v>
      </c>
      <c r="K896" s="7">
        <v>1.380258315E-5</v>
      </c>
      <c r="L896" s="7">
        <v>2.760516631E-6</v>
      </c>
      <c r="M896" s="7">
        <v>76.010000000000005</v>
      </c>
      <c r="N896" s="7">
        <v>3.0000000000000001E-3</v>
      </c>
      <c r="O896" s="7">
        <v>5.9999999999999995E-4</v>
      </c>
      <c r="P896" s="7">
        <v>1</v>
      </c>
      <c r="Q896" s="7">
        <v>28</v>
      </c>
      <c r="R896" s="7">
        <v>265</v>
      </c>
      <c r="S896" s="189">
        <v>45625.593981481485</v>
      </c>
    </row>
    <row r="897" spans="1:19">
      <c r="A897" s="7">
        <v>2012</v>
      </c>
      <c r="B897" s="123" t="s">
        <v>537</v>
      </c>
      <c r="C897" s="123" t="s">
        <v>538</v>
      </c>
      <c r="D897" s="123" t="s">
        <v>551</v>
      </c>
      <c r="E897" s="123" t="s">
        <v>533</v>
      </c>
      <c r="F897" s="7">
        <v>62.843868000000001</v>
      </c>
      <c r="G897" s="123" t="s">
        <v>532</v>
      </c>
      <c r="H897" s="7">
        <v>4.6215171049999997</v>
      </c>
      <c r="I897" s="7">
        <v>73.539666667000006</v>
      </c>
      <c r="J897" s="7">
        <v>4.6062460449999998</v>
      </c>
      <c r="K897" s="7">
        <v>1.8853199999999999E-4</v>
      </c>
      <c r="L897" s="7">
        <v>3.7706320800000003E-5</v>
      </c>
      <c r="M897" s="7">
        <v>73.296666666999997</v>
      </c>
      <c r="N897" s="7">
        <v>3.0000000000000001E-3</v>
      </c>
      <c r="O897" s="7">
        <v>5.9999999999999995E-4</v>
      </c>
      <c r="P897" s="7">
        <v>1</v>
      </c>
      <c r="Q897" s="7">
        <v>28</v>
      </c>
      <c r="R897" s="7">
        <v>265</v>
      </c>
      <c r="S897" s="189">
        <v>45625.593981481485</v>
      </c>
    </row>
    <row r="898" spans="1:19">
      <c r="A898" s="7">
        <v>2012</v>
      </c>
      <c r="B898" s="123" t="s">
        <v>537</v>
      </c>
      <c r="C898" s="123" t="s">
        <v>538</v>
      </c>
      <c r="D898" s="123" t="s">
        <v>551</v>
      </c>
      <c r="E898" s="123" t="s">
        <v>160</v>
      </c>
      <c r="F898" s="7">
        <v>10.885680000000001</v>
      </c>
      <c r="G898" s="123" t="s">
        <v>532</v>
      </c>
      <c r="H898" s="7">
        <v>0.77977391500000004</v>
      </c>
      <c r="I898" s="7">
        <v>71.632999999999996</v>
      </c>
      <c r="J898" s="7">
        <v>0.77712869500000004</v>
      </c>
      <c r="K898" s="7">
        <v>3.2657039999999999E-5</v>
      </c>
      <c r="L898" s="7">
        <v>6.5314080000000001E-6</v>
      </c>
      <c r="M898" s="7">
        <v>71.39</v>
      </c>
      <c r="N898" s="7">
        <v>3.0000000000000001E-3</v>
      </c>
      <c r="O898" s="7">
        <v>5.9999999999999995E-4</v>
      </c>
      <c r="P898" s="7">
        <v>1</v>
      </c>
      <c r="Q898" s="7">
        <v>28</v>
      </c>
      <c r="R898" s="7">
        <v>265</v>
      </c>
      <c r="S898" s="189">
        <v>45625.593981481485</v>
      </c>
    </row>
    <row r="899" spans="1:19">
      <c r="A899" s="7">
        <v>2012</v>
      </c>
      <c r="B899" s="123" t="s">
        <v>537</v>
      </c>
      <c r="C899" s="123" t="s">
        <v>538</v>
      </c>
      <c r="D899" s="123" t="s">
        <v>551</v>
      </c>
      <c r="E899" s="123" t="s">
        <v>163</v>
      </c>
      <c r="F899" s="7">
        <v>44.980800086999999</v>
      </c>
      <c r="G899" s="123" t="s">
        <v>532</v>
      </c>
      <c r="H899" s="7">
        <v>2.8672786110000001</v>
      </c>
      <c r="I899" s="7">
        <v>63.744500000000002</v>
      </c>
      <c r="J899" s="7">
        <v>2.8648271580000002</v>
      </c>
      <c r="K899" s="7">
        <v>4.4980800090000003E-5</v>
      </c>
      <c r="L899" s="7">
        <v>4.498080009E-6</v>
      </c>
      <c r="M899" s="7">
        <v>63.69</v>
      </c>
      <c r="N899" s="7">
        <v>1E-3</v>
      </c>
      <c r="O899" s="7">
        <v>1E-4</v>
      </c>
      <c r="P899" s="7">
        <v>1</v>
      </c>
      <c r="Q899" s="7">
        <v>28</v>
      </c>
      <c r="R899" s="7">
        <v>265</v>
      </c>
      <c r="S899" s="189">
        <v>45625.593981481485</v>
      </c>
    </row>
    <row r="900" spans="1:19">
      <c r="A900" s="7">
        <v>2012</v>
      </c>
      <c r="B900" s="123" t="s">
        <v>537</v>
      </c>
      <c r="C900" s="123" t="s">
        <v>538</v>
      </c>
      <c r="D900" s="123" t="s">
        <v>551</v>
      </c>
      <c r="E900" s="123" t="s">
        <v>535</v>
      </c>
      <c r="F900" s="7">
        <v>395.12982050800002</v>
      </c>
      <c r="G900" s="123" t="s">
        <v>532</v>
      </c>
      <c r="H900" s="7">
        <v>22.491702101000001</v>
      </c>
      <c r="I900" s="7">
        <v>56.922309919</v>
      </c>
      <c r="J900" s="7">
        <v>22.470167526000001</v>
      </c>
      <c r="K900" s="7">
        <v>3.9512999999999999E-4</v>
      </c>
      <c r="L900" s="7">
        <v>3.9512982049999999E-5</v>
      </c>
      <c r="M900" s="7">
        <v>56.867809919000003</v>
      </c>
      <c r="N900" s="7">
        <v>1E-3</v>
      </c>
      <c r="O900" s="7">
        <v>1E-4</v>
      </c>
      <c r="P900" s="7">
        <v>1</v>
      </c>
      <c r="Q900" s="7">
        <v>28</v>
      </c>
      <c r="R900" s="7">
        <v>265</v>
      </c>
      <c r="S900" s="189">
        <v>45625.593981481485</v>
      </c>
    </row>
    <row r="901" spans="1:19">
      <c r="A901" s="7">
        <v>2012</v>
      </c>
      <c r="B901" s="123" t="s">
        <v>537</v>
      </c>
      <c r="C901" s="123" t="s">
        <v>538</v>
      </c>
      <c r="D901" s="123" t="s">
        <v>551</v>
      </c>
      <c r="E901" s="123" t="s">
        <v>541</v>
      </c>
      <c r="F901" s="7">
        <v>0</v>
      </c>
      <c r="G901" s="123" t="s">
        <v>532</v>
      </c>
      <c r="H901" s="7">
        <v>0</v>
      </c>
      <c r="I901" s="7"/>
      <c r="J901" s="7">
        <v>0</v>
      </c>
      <c r="K901" s="7">
        <v>0</v>
      </c>
      <c r="L901" s="7">
        <v>0</v>
      </c>
      <c r="M901" s="7"/>
      <c r="N901" s="7"/>
      <c r="O901" s="7"/>
      <c r="P901" s="7">
        <v>1</v>
      </c>
      <c r="Q901" s="7">
        <v>28</v>
      </c>
      <c r="R901" s="7">
        <v>265</v>
      </c>
      <c r="S901" s="189">
        <v>45625.593981481485</v>
      </c>
    </row>
    <row r="902" spans="1:19">
      <c r="A902" s="7">
        <v>2012</v>
      </c>
      <c r="B902" s="123" t="s">
        <v>537</v>
      </c>
      <c r="C902" s="123" t="s">
        <v>538</v>
      </c>
      <c r="D902" s="123" t="s">
        <v>552</v>
      </c>
      <c r="E902" s="123" t="s">
        <v>540</v>
      </c>
      <c r="F902" s="7">
        <v>2.487393908</v>
      </c>
      <c r="G902" s="123" t="s">
        <v>532</v>
      </c>
      <c r="H902" s="7">
        <v>0.23699267299999999</v>
      </c>
      <c r="I902" s="7">
        <v>95.277500000000003</v>
      </c>
      <c r="J902" s="7">
        <v>0.23530746399999999</v>
      </c>
      <c r="K902" s="7">
        <v>2.4873939080000001E-5</v>
      </c>
      <c r="L902" s="7">
        <v>3.7310908619999998E-6</v>
      </c>
      <c r="M902" s="7">
        <v>94.6</v>
      </c>
      <c r="N902" s="7">
        <v>0.01</v>
      </c>
      <c r="O902" s="7">
        <v>1.5E-3</v>
      </c>
      <c r="P902" s="7">
        <v>1</v>
      </c>
      <c r="Q902" s="7">
        <v>28</v>
      </c>
      <c r="R902" s="7">
        <v>265</v>
      </c>
      <c r="S902" s="189">
        <v>45625.593981481485</v>
      </c>
    </row>
    <row r="903" spans="1:19">
      <c r="A903" s="7">
        <v>2012</v>
      </c>
      <c r="B903" s="123" t="s">
        <v>537</v>
      </c>
      <c r="C903" s="123" t="s">
        <v>538</v>
      </c>
      <c r="D903" s="123" t="s">
        <v>552</v>
      </c>
      <c r="E903" s="123" t="s">
        <v>531</v>
      </c>
      <c r="F903" s="7">
        <v>3.8048643289999999</v>
      </c>
      <c r="G903" s="123" t="s">
        <v>532</v>
      </c>
      <c r="H903" s="7">
        <v>0.29013232</v>
      </c>
      <c r="I903" s="7">
        <v>76.253</v>
      </c>
      <c r="J903" s="7">
        <v>0.28920773799999999</v>
      </c>
      <c r="K903" s="7">
        <v>1.141459299E-5</v>
      </c>
      <c r="L903" s="7">
        <v>2.2829185969999998E-6</v>
      </c>
      <c r="M903" s="7">
        <v>76.010000000000005</v>
      </c>
      <c r="N903" s="7">
        <v>3.0000000000000001E-3</v>
      </c>
      <c r="O903" s="7">
        <v>5.9999999999999995E-4</v>
      </c>
      <c r="P903" s="7">
        <v>1</v>
      </c>
      <c r="Q903" s="7">
        <v>28</v>
      </c>
      <c r="R903" s="7">
        <v>265</v>
      </c>
      <c r="S903" s="189">
        <v>45625.593981481485</v>
      </c>
    </row>
    <row r="904" spans="1:19">
      <c r="A904" s="7">
        <v>2012</v>
      </c>
      <c r="B904" s="123" t="s">
        <v>537</v>
      </c>
      <c r="C904" s="123" t="s">
        <v>538</v>
      </c>
      <c r="D904" s="123" t="s">
        <v>552</v>
      </c>
      <c r="E904" s="123" t="s">
        <v>533</v>
      </c>
      <c r="F904" s="7">
        <v>26.79552</v>
      </c>
      <c r="G904" s="123" t="s">
        <v>532</v>
      </c>
      <c r="H904" s="7">
        <v>1.9705336090000001</v>
      </c>
      <c r="I904" s="7">
        <v>73.539666667000006</v>
      </c>
      <c r="J904" s="7">
        <v>1.9640222979999999</v>
      </c>
      <c r="K904" s="7">
        <v>8.0386559999999998E-5</v>
      </c>
      <c r="L904" s="7">
        <v>1.6077311999999999E-5</v>
      </c>
      <c r="M904" s="7">
        <v>73.296666666999997</v>
      </c>
      <c r="N904" s="7">
        <v>3.0000000000000001E-3</v>
      </c>
      <c r="O904" s="7">
        <v>5.9999999999999995E-4</v>
      </c>
      <c r="P904" s="7">
        <v>1</v>
      </c>
      <c r="Q904" s="7">
        <v>28</v>
      </c>
      <c r="R904" s="7">
        <v>265</v>
      </c>
      <c r="S904" s="189">
        <v>45625.593981481485</v>
      </c>
    </row>
    <row r="905" spans="1:19">
      <c r="A905" s="7">
        <v>2012</v>
      </c>
      <c r="B905" s="123" t="s">
        <v>537</v>
      </c>
      <c r="C905" s="123" t="s">
        <v>538</v>
      </c>
      <c r="D905" s="123" t="s">
        <v>552</v>
      </c>
      <c r="E905" s="123" t="s">
        <v>160</v>
      </c>
      <c r="F905" s="7">
        <v>5.7777839999999996</v>
      </c>
      <c r="G905" s="123" t="s">
        <v>532</v>
      </c>
      <c r="H905" s="7">
        <v>0.413880001</v>
      </c>
      <c r="I905" s="7">
        <v>71.632999999999996</v>
      </c>
      <c r="J905" s="7">
        <v>0.41247600000000001</v>
      </c>
      <c r="K905" s="7">
        <v>1.7333352000000001E-5</v>
      </c>
      <c r="L905" s="7">
        <v>3.4666704E-6</v>
      </c>
      <c r="M905" s="7">
        <v>71.39</v>
      </c>
      <c r="N905" s="7">
        <v>3.0000000000000001E-3</v>
      </c>
      <c r="O905" s="7">
        <v>5.9999999999999995E-4</v>
      </c>
      <c r="P905" s="7">
        <v>1</v>
      </c>
      <c r="Q905" s="7">
        <v>28</v>
      </c>
      <c r="R905" s="7">
        <v>265</v>
      </c>
      <c r="S905" s="189">
        <v>45625.593981481485</v>
      </c>
    </row>
    <row r="906" spans="1:19">
      <c r="A906" s="7">
        <v>2012</v>
      </c>
      <c r="B906" s="123" t="s">
        <v>537</v>
      </c>
      <c r="C906" s="123" t="s">
        <v>538</v>
      </c>
      <c r="D906" s="123" t="s">
        <v>552</v>
      </c>
      <c r="E906" s="123" t="s">
        <v>163</v>
      </c>
      <c r="F906" s="7">
        <v>100.790311305</v>
      </c>
      <c r="G906" s="123" t="s">
        <v>532</v>
      </c>
      <c r="H906" s="7">
        <v>6.4248279989999997</v>
      </c>
      <c r="I906" s="7">
        <v>63.744500000000002</v>
      </c>
      <c r="J906" s="7">
        <v>6.4193349270000004</v>
      </c>
      <c r="K906" s="7">
        <v>1.0079E-4</v>
      </c>
      <c r="L906" s="7">
        <v>1.007903113E-5</v>
      </c>
      <c r="M906" s="7">
        <v>63.69</v>
      </c>
      <c r="N906" s="7">
        <v>1E-3</v>
      </c>
      <c r="O906" s="7">
        <v>1E-4</v>
      </c>
      <c r="P906" s="7">
        <v>1</v>
      </c>
      <c r="Q906" s="7">
        <v>28</v>
      </c>
      <c r="R906" s="7">
        <v>265</v>
      </c>
      <c r="S906" s="189">
        <v>45625.593981481485</v>
      </c>
    </row>
    <row r="907" spans="1:19">
      <c r="A907" s="7">
        <v>2012</v>
      </c>
      <c r="B907" s="123" t="s">
        <v>537</v>
      </c>
      <c r="C907" s="123" t="s">
        <v>538</v>
      </c>
      <c r="D907" s="123" t="s">
        <v>552</v>
      </c>
      <c r="E907" s="123" t="s">
        <v>535</v>
      </c>
      <c r="F907" s="7">
        <v>651.38872149899998</v>
      </c>
      <c r="G907" s="123" t="s">
        <v>532</v>
      </c>
      <c r="H907" s="7">
        <v>37.078550683000003</v>
      </c>
      <c r="I907" s="7">
        <v>56.922309919</v>
      </c>
      <c r="J907" s="7">
        <v>37.043049998000001</v>
      </c>
      <c r="K907" s="7">
        <v>6.5138900000000005E-4</v>
      </c>
      <c r="L907" s="7">
        <v>6.5138872150000005E-5</v>
      </c>
      <c r="M907" s="7">
        <v>56.867809919000003</v>
      </c>
      <c r="N907" s="7">
        <v>1E-3</v>
      </c>
      <c r="O907" s="7">
        <v>1E-4</v>
      </c>
      <c r="P907" s="7">
        <v>1</v>
      </c>
      <c r="Q907" s="7">
        <v>28</v>
      </c>
      <c r="R907" s="7">
        <v>265</v>
      </c>
      <c r="S907" s="189">
        <v>45625.593981481485</v>
      </c>
    </row>
    <row r="908" spans="1:19">
      <c r="A908" s="7">
        <v>2012</v>
      </c>
      <c r="B908" s="123" t="s">
        <v>537</v>
      </c>
      <c r="C908" s="123" t="s">
        <v>538</v>
      </c>
      <c r="D908" s="123" t="s">
        <v>552</v>
      </c>
      <c r="E908" s="123" t="s">
        <v>541</v>
      </c>
      <c r="F908" s="7">
        <v>0</v>
      </c>
      <c r="G908" s="123" t="s">
        <v>532</v>
      </c>
      <c r="H908" s="7">
        <v>0</v>
      </c>
      <c r="I908" s="7"/>
      <c r="J908" s="7">
        <v>0</v>
      </c>
      <c r="K908" s="7">
        <v>0</v>
      </c>
      <c r="L908" s="7">
        <v>0</v>
      </c>
      <c r="M908" s="7"/>
      <c r="N908" s="7"/>
      <c r="O908" s="7"/>
      <c r="P908" s="7">
        <v>1</v>
      </c>
      <c r="Q908" s="7">
        <v>28</v>
      </c>
      <c r="R908" s="7">
        <v>265</v>
      </c>
      <c r="S908" s="189">
        <v>45625.593981481485</v>
      </c>
    </row>
    <row r="909" spans="1:19">
      <c r="A909" s="7">
        <v>2012</v>
      </c>
      <c r="B909" s="123" t="s">
        <v>537</v>
      </c>
      <c r="C909" s="123" t="s">
        <v>538</v>
      </c>
      <c r="D909" s="123" t="s">
        <v>567</v>
      </c>
      <c r="E909" s="123" t="s">
        <v>540</v>
      </c>
      <c r="F909" s="7">
        <v>0.76863674400000004</v>
      </c>
      <c r="G909" s="123" t="s">
        <v>532</v>
      </c>
      <c r="H909" s="7">
        <v>7.3233786999999995E-2</v>
      </c>
      <c r="I909" s="7">
        <v>95.277500000000003</v>
      </c>
      <c r="J909" s="7">
        <v>7.2713035999999995E-2</v>
      </c>
      <c r="K909" s="7">
        <v>7.6863674400000003E-6</v>
      </c>
      <c r="L909" s="7">
        <v>1.152955116E-6</v>
      </c>
      <c r="M909" s="7">
        <v>94.6</v>
      </c>
      <c r="N909" s="7">
        <v>0.01</v>
      </c>
      <c r="O909" s="7">
        <v>1.5E-3</v>
      </c>
      <c r="P909" s="7">
        <v>1</v>
      </c>
      <c r="Q909" s="7">
        <v>28</v>
      </c>
      <c r="R909" s="7">
        <v>265</v>
      </c>
      <c r="S909" s="189">
        <v>45625.593981481485</v>
      </c>
    </row>
    <row r="910" spans="1:19">
      <c r="A910" s="7">
        <v>2012</v>
      </c>
      <c r="B910" s="123" t="s">
        <v>537</v>
      </c>
      <c r="C910" s="123" t="s">
        <v>538</v>
      </c>
      <c r="D910" s="123" t="s">
        <v>567</v>
      </c>
      <c r="E910" s="123" t="s">
        <v>531</v>
      </c>
      <c r="F910" s="7">
        <v>2.977027739</v>
      </c>
      <c r="G910" s="123" t="s">
        <v>532</v>
      </c>
      <c r="H910" s="7">
        <v>0.227007296</v>
      </c>
      <c r="I910" s="7">
        <v>76.253</v>
      </c>
      <c r="J910" s="7">
        <v>0.22628387799999999</v>
      </c>
      <c r="K910" s="7">
        <v>8.9310832170000003E-6</v>
      </c>
      <c r="L910" s="7">
        <v>1.7862166430000001E-6</v>
      </c>
      <c r="M910" s="7">
        <v>76.010000000000005</v>
      </c>
      <c r="N910" s="7">
        <v>3.0000000000000001E-3</v>
      </c>
      <c r="O910" s="7">
        <v>5.9999999999999995E-4</v>
      </c>
      <c r="P910" s="7">
        <v>1</v>
      </c>
      <c r="Q910" s="7">
        <v>28</v>
      </c>
      <c r="R910" s="7">
        <v>265</v>
      </c>
      <c r="S910" s="189">
        <v>45625.593981481485</v>
      </c>
    </row>
    <row r="911" spans="1:19">
      <c r="A911" s="7">
        <v>2012</v>
      </c>
      <c r="B911" s="123" t="s">
        <v>537</v>
      </c>
      <c r="C911" s="123" t="s">
        <v>538</v>
      </c>
      <c r="D911" s="123" t="s">
        <v>567</v>
      </c>
      <c r="E911" s="123" t="s">
        <v>533</v>
      </c>
      <c r="F911" s="7">
        <v>12.644136</v>
      </c>
      <c r="G911" s="123" t="s">
        <v>532</v>
      </c>
      <c r="H911" s="7">
        <v>0.92984554699999999</v>
      </c>
      <c r="I911" s="7">
        <v>73.539666667000006</v>
      </c>
      <c r="J911" s="7">
        <v>0.926773022</v>
      </c>
      <c r="K911" s="7">
        <v>3.7932407999999998E-5</v>
      </c>
      <c r="L911" s="7">
        <v>7.5864816000000003E-6</v>
      </c>
      <c r="M911" s="7">
        <v>73.296666666999997</v>
      </c>
      <c r="N911" s="7">
        <v>3.0000000000000001E-3</v>
      </c>
      <c r="O911" s="7">
        <v>5.9999999999999995E-4</v>
      </c>
      <c r="P911" s="7">
        <v>1</v>
      </c>
      <c r="Q911" s="7">
        <v>28</v>
      </c>
      <c r="R911" s="7">
        <v>265</v>
      </c>
      <c r="S911" s="189">
        <v>45625.593981481485</v>
      </c>
    </row>
    <row r="912" spans="1:19">
      <c r="A912" s="7">
        <v>2012</v>
      </c>
      <c r="B912" s="123" t="s">
        <v>537</v>
      </c>
      <c r="C912" s="123" t="s">
        <v>538</v>
      </c>
      <c r="D912" s="123" t="s">
        <v>567</v>
      </c>
      <c r="E912" s="123" t="s">
        <v>160</v>
      </c>
      <c r="F912" s="7">
        <v>27.214200000000002</v>
      </c>
      <c r="G912" s="123" t="s">
        <v>532</v>
      </c>
      <c r="H912" s="7">
        <v>1.9494347889999999</v>
      </c>
      <c r="I912" s="7">
        <v>71.632999999999996</v>
      </c>
      <c r="J912" s="7">
        <v>1.9428217379999999</v>
      </c>
      <c r="K912" s="7">
        <v>8.1642600000000003E-5</v>
      </c>
      <c r="L912" s="7">
        <v>1.6328519999999999E-5</v>
      </c>
      <c r="M912" s="7">
        <v>71.39</v>
      </c>
      <c r="N912" s="7">
        <v>3.0000000000000001E-3</v>
      </c>
      <c r="O912" s="7">
        <v>5.9999999999999995E-4</v>
      </c>
      <c r="P912" s="7">
        <v>1</v>
      </c>
      <c r="Q912" s="7">
        <v>28</v>
      </c>
      <c r="R912" s="7">
        <v>265</v>
      </c>
      <c r="S912" s="189">
        <v>45625.593981481485</v>
      </c>
    </row>
    <row r="913" spans="1:19">
      <c r="A913" s="7">
        <v>2012</v>
      </c>
      <c r="B913" s="123" t="s">
        <v>537</v>
      </c>
      <c r="C913" s="123" t="s">
        <v>538</v>
      </c>
      <c r="D913" s="123" t="s">
        <v>567</v>
      </c>
      <c r="E913" s="123" t="s">
        <v>163</v>
      </c>
      <c r="F913" s="7">
        <v>55.355159702999998</v>
      </c>
      <c r="G913" s="123" t="s">
        <v>532</v>
      </c>
      <c r="H913" s="7">
        <v>3.5285869779999999</v>
      </c>
      <c r="I913" s="7">
        <v>63.744500000000002</v>
      </c>
      <c r="J913" s="7">
        <v>3.5255701209999999</v>
      </c>
      <c r="K913" s="7">
        <v>5.5355159699999997E-5</v>
      </c>
      <c r="L913" s="7">
        <v>5.5355159699999999E-6</v>
      </c>
      <c r="M913" s="7">
        <v>63.69</v>
      </c>
      <c r="N913" s="7">
        <v>1E-3</v>
      </c>
      <c r="O913" s="7">
        <v>1E-4</v>
      </c>
      <c r="P913" s="7">
        <v>1</v>
      </c>
      <c r="Q913" s="7">
        <v>28</v>
      </c>
      <c r="R913" s="7">
        <v>265</v>
      </c>
      <c r="S913" s="189">
        <v>45625.593981481485</v>
      </c>
    </row>
    <row r="914" spans="1:19">
      <c r="A914" s="7">
        <v>2012</v>
      </c>
      <c r="B914" s="123" t="s">
        <v>537</v>
      </c>
      <c r="C914" s="123" t="s">
        <v>538</v>
      </c>
      <c r="D914" s="123" t="s">
        <v>567</v>
      </c>
      <c r="E914" s="123" t="s">
        <v>535</v>
      </c>
      <c r="F914" s="7">
        <v>48.694659571999999</v>
      </c>
      <c r="G914" s="123" t="s">
        <v>532</v>
      </c>
      <c r="H914" s="7">
        <v>2.7718125040000001</v>
      </c>
      <c r="I914" s="7">
        <v>56.922309919</v>
      </c>
      <c r="J914" s="7">
        <v>2.7691586450000001</v>
      </c>
      <c r="K914" s="7">
        <v>4.8694659570000001E-5</v>
      </c>
      <c r="L914" s="7">
        <v>4.8694659569999998E-6</v>
      </c>
      <c r="M914" s="7">
        <v>56.867809919000003</v>
      </c>
      <c r="N914" s="7">
        <v>1E-3</v>
      </c>
      <c r="O914" s="7">
        <v>1E-4</v>
      </c>
      <c r="P914" s="7">
        <v>1</v>
      </c>
      <c r="Q914" s="7">
        <v>28</v>
      </c>
      <c r="R914" s="7">
        <v>265</v>
      </c>
      <c r="S914" s="189">
        <v>45625.593981481485</v>
      </c>
    </row>
    <row r="915" spans="1:19">
      <c r="A915" s="7">
        <v>2012</v>
      </c>
      <c r="B915" s="123" t="s">
        <v>537</v>
      </c>
      <c r="C915" s="123" t="s">
        <v>538</v>
      </c>
      <c r="D915" s="123" t="s">
        <v>567</v>
      </c>
      <c r="E915" s="123" t="s">
        <v>541</v>
      </c>
      <c r="F915" s="7">
        <v>0</v>
      </c>
      <c r="G915" s="123" t="s">
        <v>532</v>
      </c>
      <c r="H915" s="7">
        <v>0</v>
      </c>
      <c r="I915" s="7"/>
      <c r="J915" s="7">
        <v>0</v>
      </c>
      <c r="K915" s="7">
        <v>0</v>
      </c>
      <c r="L915" s="7">
        <v>0</v>
      </c>
      <c r="M915" s="7"/>
      <c r="N915" s="7"/>
      <c r="O915" s="7"/>
      <c r="P915" s="7">
        <v>1</v>
      </c>
      <c r="Q915" s="7">
        <v>28</v>
      </c>
      <c r="R915" s="7">
        <v>265</v>
      </c>
      <c r="S915" s="189">
        <v>45625.593981481485</v>
      </c>
    </row>
    <row r="916" spans="1:19">
      <c r="A916" s="7">
        <v>2012</v>
      </c>
      <c r="B916" s="123" t="s">
        <v>537</v>
      </c>
      <c r="C916" s="123" t="s">
        <v>538</v>
      </c>
      <c r="D916" s="123" t="s">
        <v>568</v>
      </c>
      <c r="E916" s="123" t="s">
        <v>540</v>
      </c>
      <c r="F916" s="7">
        <v>14.262481809000001</v>
      </c>
      <c r="G916" s="123" t="s">
        <v>532</v>
      </c>
      <c r="H916" s="7">
        <v>1.3588936110000001</v>
      </c>
      <c r="I916" s="7">
        <v>95.277500000000003</v>
      </c>
      <c r="J916" s="7">
        <v>1.349230779</v>
      </c>
      <c r="K916" s="7">
        <v>1.4262500000000001E-4</v>
      </c>
      <c r="L916" s="7">
        <v>2.1393722709999999E-5</v>
      </c>
      <c r="M916" s="7">
        <v>94.6</v>
      </c>
      <c r="N916" s="7">
        <v>0.01</v>
      </c>
      <c r="O916" s="7">
        <v>1.5E-3</v>
      </c>
      <c r="P916" s="7">
        <v>1</v>
      </c>
      <c r="Q916" s="7">
        <v>28</v>
      </c>
      <c r="R916" s="7">
        <v>265</v>
      </c>
      <c r="S916" s="189">
        <v>45625.593981481485</v>
      </c>
    </row>
    <row r="917" spans="1:19">
      <c r="A917" s="7">
        <v>2012</v>
      </c>
      <c r="B917" s="123" t="s">
        <v>537</v>
      </c>
      <c r="C917" s="123" t="s">
        <v>538</v>
      </c>
      <c r="D917" s="123" t="s">
        <v>568</v>
      </c>
      <c r="E917" s="123" t="s">
        <v>569</v>
      </c>
      <c r="F917" s="7">
        <v>0</v>
      </c>
      <c r="G917" s="123" t="s">
        <v>532</v>
      </c>
      <c r="H917" s="7">
        <v>0</v>
      </c>
      <c r="I917" s="7"/>
      <c r="J917" s="7">
        <v>0</v>
      </c>
      <c r="K917" s="7">
        <v>0</v>
      </c>
      <c r="L917" s="7">
        <v>0</v>
      </c>
      <c r="M917" s="7"/>
      <c r="N917" s="7"/>
      <c r="O917" s="7"/>
      <c r="P917" s="7">
        <v>1</v>
      </c>
      <c r="Q917" s="7">
        <v>28</v>
      </c>
      <c r="R917" s="7">
        <v>265</v>
      </c>
      <c r="S917" s="189">
        <v>45625.593981481485</v>
      </c>
    </row>
    <row r="918" spans="1:19">
      <c r="A918" s="7">
        <v>2012</v>
      </c>
      <c r="B918" s="123" t="s">
        <v>537</v>
      </c>
      <c r="C918" s="123" t="s">
        <v>538</v>
      </c>
      <c r="D918" s="123" t="s">
        <v>568</v>
      </c>
      <c r="E918" s="123" t="s">
        <v>531</v>
      </c>
      <c r="F918" s="7">
        <v>99.085671902000001</v>
      </c>
      <c r="G918" s="123" t="s">
        <v>532</v>
      </c>
      <c r="H918" s="7">
        <v>7.5555797399999998</v>
      </c>
      <c r="I918" s="7">
        <v>76.253</v>
      </c>
      <c r="J918" s="7">
        <v>7.5315019210000003</v>
      </c>
      <c r="K918" s="7">
        <v>2.9725699999999999E-4</v>
      </c>
      <c r="L918" s="7">
        <v>5.9451403139999997E-5</v>
      </c>
      <c r="M918" s="7">
        <v>76.010000000000005</v>
      </c>
      <c r="N918" s="7">
        <v>3.0000000000000001E-3</v>
      </c>
      <c r="O918" s="7">
        <v>5.9999999999999995E-4</v>
      </c>
      <c r="P918" s="7">
        <v>1</v>
      </c>
      <c r="Q918" s="7">
        <v>28</v>
      </c>
      <c r="R918" s="7">
        <v>265</v>
      </c>
      <c r="S918" s="189">
        <v>45625.593981481485</v>
      </c>
    </row>
    <row r="919" spans="1:19">
      <c r="A919" s="7">
        <v>2012</v>
      </c>
      <c r="B919" s="123" t="s">
        <v>537</v>
      </c>
      <c r="C919" s="123" t="s">
        <v>538</v>
      </c>
      <c r="D919" s="123" t="s">
        <v>568</v>
      </c>
      <c r="E919" s="123" t="s">
        <v>533</v>
      </c>
      <c r="F919" s="7">
        <v>448.69935600000002</v>
      </c>
      <c r="G919" s="123" t="s">
        <v>532</v>
      </c>
      <c r="H919" s="7">
        <v>32.997201074000003</v>
      </c>
      <c r="I919" s="7">
        <v>73.539666667000006</v>
      </c>
      <c r="J919" s="7">
        <v>32.888167129999999</v>
      </c>
      <c r="K919" s="7">
        <v>1.346098E-3</v>
      </c>
      <c r="L919" s="7">
        <v>2.6921999999999997E-4</v>
      </c>
      <c r="M919" s="7">
        <v>73.296666666999997</v>
      </c>
      <c r="N919" s="7">
        <v>3.0000000000000001E-3</v>
      </c>
      <c r="O919" s="7">
        <v>5.9999999999999995E-4</v>
      </c>
      <c r="P919" s="7">
        <v>1</v>
      </c>
      <c r="Q919" s="7">
        <v>28</v>
      </c>
      <c r="R919" s="7">
        <v>265</v>
      </c>
      <c r="S919" s="189">
        <v>45625.593981481485</v>
      </c>
    </row>
    <row r="920" spans="1:19">
      <c r="A920" s="7">
        <v>2012</v>
      </c>
      <c r="B920" s="123" t="s">
        <v>537</v>
      </c>
      <c r="C920" s="123" t="s">
        <v>538</v>
      </c>
      <c r="D920" s="123" t="s">
        <v>568</v>
      </c>
      <c r="E920" s="123" t="s">
        <v>160</v>
      </c>
      <c r="F920" s="7">
        <v>24.032232</v>
      </c>
      <c r="G920" s="123" t="s">
        <v>532</v>
      </c>
      <c r="H920" s="7">
        <v>1.721500875</v>
      </c>
      <c r="I920" s="7">
        <v>71.632999999999996</v>
      </c>
      <c r="J920" s="7">
        <v>1.715661042</v>
      </c>
      <c r="K920" s="7">
        <v>7.2096696000000006E-5</v>
      </c>
      <c r="L920" s="7">
        <v>1.4419339199999999E-5</v>
      </c>
      <c r="M920" s="7">
        <v>71.39</v>
      </c>
      <c r="N920" s="7">
        <v>3.0000000000000001E-3</v>
      </c>
      <c r="O920" s="7">
        <v>5.9999999999999995E-4</v>
      </c>
      <c r="P920" s="7">
        <v>1</v>
      </c>
      <c r="Q920" s="7">
        <v>28</v>
      </c>
      <c r="R920" s="7">
        <v>265</v>
      </c>
      <c r="S920" s="189">
        <v>45625.593981481485</v>
      </c>
    </row>
    <row r="921" spans="1:19">
      <c r="A921" s="7">
        <v>2012</v>
      </c>
      <c r="B921" s="123" t="s">
        <v>537</v>
      </c>
      <c r="C921" s="123" t="s">
        <v>538</v>
      </c>
      <c r="D921" s="123" t="s">
        <v>568</v>
      </c>
      <c r="E921" s="123" t="s">
        <v>163</v>
      </c>
      <c r="F921" s="7">
        <v>104.87947495</v>
      </c>
      <c r="G921" s="123" t="s">
        <v>532</v>
      </c>
      <c r="H921" s="7">
        <v>6.6854896909999999</v>
      </c>
      <c r="I921" s="7">
        <v>63.744500000000002</v>
      </c>
      <c r="J921" s="7">
        <v>6.6797737599999998</v>
      </c>
      <c r="K921" s="7">
        <v>1.04879E-4</v>
      </c>
      <c r="L921" s="7">
        <v>1.04879475E-5</v>
      </c>
      <c r="M921" s="7">
        <v>63.69</v>
      </c>
      <c r="N921" s="7">
        <v>1E-3</v>
      </c>
      <c r="O921" s="7">
        <v>1E-4</v>
      </c>
      <c r="P921" s="7">
        <v>1</v>
      </c>
      <c r="Q921" s="7">
        <v>28</v>
      </c>
      <c r="R921" s="7">
        <v>265</v>
      </c>
      <c r="S921" s="189">
        <v>45625.593981481485</v>
      </c>
    </row>
    <row r="922" spans="1:19">
      <c r="A922" s="7">
        <v>2012</v>
      </c>
      <c r="B922" s="123" t="s">
        <v>537</v>
      </c>
      <c r="C922" s="123" t="s">
        <v>538</v>
      </c>
      <c r="D922" s="123" t="s">
        <v>568</v>
      </c>
      <c r="E922" s="123" t="s">
        <v>535</v>
      </c>
      <c r="F922" s="7">
        <v>1484.744438233</v>
      </c>
      <c r="G922" s="123" t="s">
        <v>532</v>
      </c>
      <c r="H922" s="7">
        <v>84.515083063999995</v>
      </c>
      <c r="I922" s="7">
        <v>56.922309919</v>
      </c>
      <c r="J922" s="7">
        <v>84.434164491999994</v>
      </c>
      <c r="K922" s="7">
        <v>1.4847440000000001E-3</v>
      </c>
      <c r="L922" s="7">
        <v>1.48474E-4</v>
      </c>
      <c r="M922" s="7">
        <v>56.867809919000003</v>
      </c>
      <c r="N922" s="7">
        <v>1E-3</v>
      </c>
      <c r="O922" s="7">
        <v>1E-4</v>
      </c>
      <c r="P922" s="7">
        <v>1</v>
      </c>
      <c r="Q922" s="7">
        <v>28</v>
      </c>
      <c r="R922" s="7">
        <v>265</v>
      </c>
      <c r="S922" s="189">
        <v>45625.593981481485</v>
      </c>
    </row>
    <row r="923" spans="1:19">
      <c r="A923" s="7">
        <v>2012</v>
      </c>
      <c r="B923" s="123" t="s">
        <v>537</v>
      </c>
      <c r="C923" s="123" t="s">
        <v>538</v>
      </c>
      <c r="D923" s="123" t="s">
        <v>568</v>
      </c>
      <c r="E923" s="123" t="s">
        <v>541</v>
      </c>
      <c r="F923" s="7">
        <v>0</v>
      </c>
      <c r="G923" s="123" t="s">
        <v>532</v>
      </c>
      <c r="H923" s="7">
        <v>0</v>
      </c>
      <c r="I923" s="7"/>
      <c r="J923" s="7">
        <v>0</v>
      </c>
      <c r="K923" s="7">
        <v>0</v>
      </c>
      <c r="L923" s="7">
        <v>0</v>
      </c>
      <c r="M923" s="7"/>
      <c r="N923" s="7"/>
      <c r="O923" s="7"/>
      <c r="P923" s="7">
        <v>1</v>
      </c>
      <c r="Q923" s="7">
        <v>28</v>
      </c>
      <c r="R923" s="7">
        <v>265</v>
      </c>
      <c r="S923" s="189">
        <v>45625.593981481485</v>
      </c>
    </row>
    <row r="924" spans="1:19">
      <c r="A924" s="7">
        <v>2012</v>
      </c>
      <c r="B924" s="123" t="s">
        <v>537</v>
      </c>
      <c r="C924" s="123" t="s">
        <v>538</v>
      </c>
      <c r="D924" s="123" t="s">
        <v>566</v>
      </c>
      <c r="E924" s="123" t="s">
        <v>540</v>
      </c>
      <c r="F924" s="7">
        <v>0.18148367600000001</v>
      </c>
      <c r="G924" s="123" t="s">
        <v>532</v>
      </c>
      <c r="H924" s="7">
        <v>1.7291311E-2</v>
      </c>
      <c r="I924" s="7">
        <v>95.277500000000003</v>
      </c>
      <c r="J924" s="7">
        <v>1.7168355999999999E-2</v>
      </c>
      <c r="K924" s="7">
        <v>1.8148367599999999E-6</v>
      </c>
      <c r="L924" s="7">
        <v>2.7222551399999998E-7</v>
      </c>
      <c r="M924" s="7">
        <v>94.6</v>
      </c>
      <c r="N924" s="7">
        <v>0.01</v>
      </c>
      <c r="O924" s="7">
        <v>1.5E-3</v>
      </c>
      <c r="P924" s="7">
        <v>1</v>
      </c>
      <c r="Q924" s="7">
        <v>28</v>
      </c>
      <c r="R924" s="7">
        <v>265</v>
      </c>
      <c r="S924" s="189">
        <v>45625.593981481485</v>
      </c>
    </row>
    <row r="925" spans="1:19">
      <c r="A925" s="7">
        <v>2012</v>
      </c>
      <c r="B925" s="123" t="s">
        <v>537</v>
      </c>
      <c r="C925" s="123" t="s">
        <v>538</v>
      </c>
      <c r="D925" s="123" t="s">
        <v>566</v>
      </c>
      <c r="E925" s="123" t="s">
        <v>531</v>
      </c>
      <c r="F925" s="7">
        <v>0</v>
      </c>
      <c r="G925" s="123" t="s">
        <v>532</v>
      </c>
      <c r="H925" s="7">
        <v>0</v>
      </c>
      <c r="I925" s="7"/>
      <c r="J925" s="7">
        <v>0</v>
      </c>
      <c r="K925" s="7">
        <v>0</v>
      </c>
      <c r="L925" s="7">
        <v>0</v>
      </c>
      <c r="M925" s="7"/>
      <c r="N925" s="7"/>
      <c r="O925" s="7"/>
      <c r="P925" s="7">
        <v>1</v>
      </c>
      <c r="Q925" s="7">
        <v>28</v>
      </c>
      <c r="R925" s="7">
        <v>265</v>
      </c>
      <c r="S925" s="189">
        <v>45625.593981481485</v>
      </c>
    </row>
    <row r="926" spans="1:19">
      <c r="A926" s="7">
        <v>2012</v>
      </c>
      <c r="B926" s="123" t="s">
        <v>537</v>
      </c>
      <c r="C926" s="123" t="s">
        <v>538</v>
      </c>
      <c r="D926" s="123" t="s">
        <v>566</v>
      </c>
      <c r="E926" s="123" t="s">
        <v>533</v>
      </c>
      <c r="F926" s="7">
        <v>855.39403255299999</v>
      </c>
      <c r="G926" s="123" t="s">
        <v>532</v>
      </c>
      <c r="H926" s="7">
        <v>62.905392022999997</v>
      </c>
      <c r="I926" s="7">
        <v>73.539666667000006</v>
      </c>
      <c r="J926" s="7">
        <v>62.697531273000003</v>
      </c>
      <c r="K926" s="7">
        <v>2.5661820000000002E-3</v>
      </c>
      <c r="L926" s="7">
        <v>5.1323600000000003E-4</v>
      </c>
      <c r="M926" s="7">
        <v>73.296666666999997</v>
      </c>
      <c r="N926" s="7">
        <v>3.0000000000000001E-3</v>
      </c>
      <c r="O926" s="7">
        <v>5.9999999999999995E-4</v>
      </c>
      <c r="P926" s="7">
        <v>1</v>
      </c>
      <c r="Q926" s="7">
        <v>28</v>
      </c>
      <c r="R926" s="7">
        <v>265</v>
      </c>
      <c r="S926" s="189">
        <v>45625.593981481485</v>
      </c>
    </row>
    <row r="927" spans="1:19">
      <c r="A927" s="7">
        <v>2012</v>
      </c>
      <c r="B927" s="123" t="s">
        <v>537</v>
      </c>
      <c r="C927" s="123" t="s">
        <v>538</v>
      </c>
      <c r="D927" s="123" t="s">
        <v>566</v>
      </c>
      <c r="E927" s="123" t="s">
        <v>160</v>
      </c>
      <c r="F927" s="7">
        <v>18.025388698</v>
      </c>
      <c r="G927" s="123" t="s">
        <v>532</v>
      </c>
      <c r="H927" s="7">
        <v>1.2912126690000001</v>
      </c>
      <c r="I927" s="7">
        <v>71.632999999999996</v>
      </c>
      <c r="J927" s="7">
        <v>1.286832499</v>
      </c>
      <c r="K927" s="7">
        <v>5.4076166089999998E-5</v>
      </c>
      <c r="L927" s="7">
        <v>1.0815233219999999E-5</v>
      </c>
      <c r="M927" s="7">
        <v>71.39</v>
      </c>
      <c r="N927" s="7">
        <v>3.0000000000000001E-3</v>
      </c>
      <c r="O927" s="7">
        <v>5.9999999999999995E-4</v>
      </c>
      <c r="P927" s="7">
        <v>1</v>
      </c>
      <c r="Q927" s="7">
        <v>28</v>
      </c>
      <c r="R927" s="7">
        <v>265</v>
      </c>
      <c r="S927" s="189">
        <v>45625.593981481485</v>
      </c>
    </row>
    <row r="928" spans="1:19">
      <c r="A928" s="7">
        <v>2012</v>
      </c>
      <c r="B928" s="123" t="s">
        <v>537</v>
      </c>
      <c r="C928" s="123" t="s">
        <v>538</v>
      </c>
      <c r="D928" s="123" t="s">
        <v>566</v>
      </c>
      <c r="E928" s="123" t="s">
        <v>163</v>
      </c>
      <c r="F928" s="7">
        <v>9.4150742459999996</v>
      </c>
      <c r="G928" s="123" t="s">
        <v>532</v>
      </c>
      <c r="H928" s="7">
        <v>0.6001592</v>
      </c>
      <c r="I928" s="7">
        <v>63.744500000000002</v>
      </c>
      <c r="J928" s="7">
        <v>0.599646079</v>
      </c>
      <c r="K928" s="7">
        <v>9.4150742460000007E-6</v>
      </c>
      <c r="L928" s="7">
        <v>9.4150742459999996E-7</v>
      </c>
      <c r="M928" s="7">
        <v>63.69</v>
      </c>
      <c r="N928" s="7">
        <v>1E-3</v>
      </c>
      <c r="O928" s="7">
        <v>1E-4</v>
      </c>
      <c r="P928" s="7">
        <v>1</v>
      </c>
      <c r="Q928" s="7">
        <v>28</v>
      </c>
      <c r="R928" s="7">
        <v>265</v>
      </c>
      <c r="S928" s="189">
        <v>45625.593981481485</v>
      </c>
    </row>
    <row r="929" spans="1:19">
      <c r="A929" s="7">
        <v>2012</v>
      </c>
      <c r="B929" s="123" t="s">
        <v>537</v>
      </c>
      <c r="C929" s="123" t="s">
        <v>538</v>
      </c>
      <c r="D929" s="123" t="s">
        <v>566</v>
      </c>
      <c r="E929" s="123" t="s">
        <v>535</v>
      </c>
      <c r="F929" s="7">
        <v>154.91322984499999</v>
      </c>
      <c r="G929" s="123" t="s">
        <v>532</v>
      </c>
      <c r="H929" s="7">
        <v>8.8180188800000003</v>
      </c>
      <c r="I929" s="7">
        <v>56.922309919</v>
      </c>
      <c r="J929" s="7">
        <v>8.809576109</v>
      </c>
      <c r="K929" s="7">
        <v>1.5491300000000001E-4</v>
      </c>
      <c r="L929" s="7">
        <v>1.5491322979999998E-5</v>
      </c>
      <c r="M929" s="7">
        <v>56.867809919000003</v>
      </c>
      <c r="N929" s="7">
        <v>1E-3</v>
      </c>
      <c r="O929" s="7">
        <v>1E-4</v>
      </c>
      <c r="P929" s="7">
        <v>1</v>
      </c>
      <c r="Q929" s="7">
        <v>28</v>
      </c>
      <c r="R929" s="7">
        <v>265</v>
      </c>
      <c r="S929" s="189">
        <v>45625.593981481485</v>
      </c>
    </row>
    <row r="930" spans="1:19">
      <c r="A930" s="7">
        <v>2012</v>
      </c>
      <c r="B930" s="123" t="s">
        <v>537</v>
      </c>
      <c r="C930" s="123" t="s">
        <v>538</v>
      </c>
      <c r="D930" s="123" t="s">
        <v>566</v>
      </c>
      <c r="E930" s="123" t="s">
        <v>541</v>
      </c>
      <c r="F930" s="7">
        <v>0</v>
      </c>
      <c r="G930" s="123" t="s">
        <v>532</v>
      </c>
      <c r="H930" s="7">
        <v>0</v>
      </c>
      <c r="I930" s="7"/>
      <c r="J930" s="7">
        <v>0</v>
      </c>
      <c r="K930" s="7">
        <v>0</v>
      </c>
      <c r="L930" s="7">
        <v>0</v>
      </c>
      <c r="M930" s="7"/>
      <c r="N930" s="7"/>
      <c r="O930" s="7"/>
      <c r="P930" s="7">
        <v>1</v>
      </c>
      <c r="Q930" s="7">
        <v>28</v>
      </c>
      <c r="R930" s="7">
        <v>265</v>
      </c>
      <c r="S930" s="189">
        <v>45625.593981481485</v>
      </c>
    </row>
    <row r="931" spans="1:19">
      <c r="A931" s="7">
        <v>2012</v>
      </c>
      <c r="B931" s="123" t="s">
        <v>537</v>
      </c>
      <c r="C931" s="123" t="s">
        <v>553</v>
      </c>
      <c r="D931" s="123" t="s">
        <v>554</v>
      </c>
      <c r="E931" s="123" t="s">
        <v>25</v>
      </c>
      <c r="F931" s="7">
        <v>678.221557588</v>
      </c>
      <c r="G931" s="123" t="s">
        <v>532</v>
      </c>
      <c r="H931" s="7">
        <v>3.1828743209999999</v>
      </c>
      <c r="I931" s="7">
        <v>4.6929713230000001</v>
      </c>
      <c r="J931" s="7">
        <v>2.7525774670000001</v>
      </c>
      <c r="K931" s="7">
        <v>1.108293E-3</v>
      </c>
      <c r="L931" s="7">
        <v>1.506659E-3</v>
      </c>
      <c r="M931" s="7">
        <v>4.0585225219999996</v>
      </c>
      <c r="N931" s="7">
        <v>1.634117E-3</v>
      </c>
      <c r="O931" s="7">
        <v>2.221485E-3</v>
      </c>
      <c r="P931" s="7">
        <v>1</v>
      </c>
      <c r="Q931" s="7">
        <v>28</v>
      </c>
      <c r="R931" s="7">
        <v>265</v>
      </c>
      <c r="S931" s="189">
        <v>45625.593981481485</v>
      </c>
    </row>
    <row r="932" spans="1:19">
      <c r="A932" s="7">
        <v>2012</v>
      </c>
      <c r="B932" s="123" t="s">
        <v>537</v>
      </c>
      <c r="C932" s="123" t="s">
        <v>553</v>
      </c>
      <c r="D932" s="123" t="s">
        <v>554</v>
      </c>
      <c r="E932" s="123" t="s">
        <v>23</v>
      </c>
      <c r="F932" s="7">
        <v>0</v>
      </c>
      <c r="G932" s="123" t="s">
        <v>532</v>
      </c>
      <c r="H932" s="7">
        <v>0</v>
      </c>
      <c r="I932" s="7"/>
      <c r="J932" s="7">
        <v>0</v>
      </c>
      <c r="K932" s="7">
        <v>0</v>
      </c>
      <c r="L932" s="7">
        <v>0</v>
      </c>
      <c r="M932" s="7"/>
      <c r="N932" s="7"/>
      <c r="O932" s="7"/>
      <c r="P932" s="7"/>
      <c r="Q932" s="7">
        <v>28</v>
      </c>
      <c r="R932" s="7">
        <v>265</v>
      </c>
      <c r="S932" s="189">
        <v>45625.593981481485</v>
      </c>
    </row>
    <row r="933" spans="1:19">
      <c r="A933" s="7">
        <v>2012</v>
      </c>
      <c r="B933" s="123" t="s">
        <v>537</v>
      </c>
      <c r="C933" s="123" t="s">
        <v>553</v>
      </c>
      <c r="D933" s="123" t="s">
        <v>554</v>
      </c>
      <c r="E933" s="123" t="s">
        <v>533</v>
      </c>
      <c r="F933" s="7">
        <v>25670.231938411998</v>
      </c>
      <c r="G933" s="123" t="s">
        <v>532</v>
      </c>
      <c r="H933" s="7">
        <v>1898.702338587</v>
      </c>
      <c r="I933" s="7">
        <v>73.965141536000004</v>
      </c>
      <c r="J933" s="7">
        <v>1881.628001086</v>
      </c>
      <c r="K933" s="7">
        <v>4.2724301999999999E-2</v>
      </c>
      <c r="L933" s="7">
        <v>5.9917195999999999E-2</v>
      </c>
      <c r="M933" s="7">
        <v>73.3</v>
      </c>
      <c r="N933" s="7">
        <v>1.664352E-3</v>
      </c>
      <c r="O933" s="7">
        <v>2.3341120000000002E-3</v>
      </c>
      <c r="P933" s="7">
        <v>1</v>
      </c>
      <c r="Q933" s="7">
        <v>28</v>
      </c>
      <c r="R933" s="7">
        <v>265</v>
      </c>
      <c r="S933" s="189">
        <v>45625.593981481485</v>
      </c>
    </row>
    <row r="934" spans="1:19">
      <c r="A934" s="7">
        <v>2012</v>
      </c>
      <c r="B934" s="123" t="s">
        <v>537</v>
      </c>
      <c r="C934" s="123" t="s">
        <v>553</v>
      </c>
      <c r="D934" s="123" t="s">
        <v>555</v>
      </c>
      <c r="E934" s="123" t="s">
        <v>25</v>
      </c>
      <c r="F934" s="7">
        <v>353.97224572900001</v>
      </c>
      <c r="G934" s="123" t="s">
        <v>532</v>
      </c>
      <c r="H934" s="7">
        <v>1.661181598</v>
      </c>
      <c r="I934" s="7">
        <v>4.6929713230000001</v>
      </c>
      <c r="J934" s="7">
        <v>1.4366043319999999</v>
      </c>
      <c r="K934" s="7">
        <v>5.7843200000000003E-4</v>
      </c>
      <c r="L934" s="7">
        <v>7.8634400000000002E-4</v>
      </c>
      <c r="M934" s="7">
        <v>4.0585225219999996</v>
      </c>
      <c r="N934" s="7">
        <v>1.634117E-3</v>
      </c>
      <c r="O934" s="7">
        <v>2.221485E-3</v>
      </c>
      <c r="P934" s="7">
        <v>1</v>
      </c>
      <c r="Q934" s="7">
        <v>28</v>
      </c>
      <c r="R934" s="7">
        <v>265</v>
      </c>
      <c r="S934" s="189">
        <v>45625.593981481485</v>
      </c>
    </row>
    <row r="935" spans="1:19">
      <c r="A935" s="7">
        <v>2012</v>
      </c>
      <c r="B935" s="123" t="s">
        <v>537</v>
      </c>
      <c r="C935" s="123" t="s">
        <v>553</v>
      </c>
      <c r="D935" s="123" t="s">
        <v>555</v>
      </c>
      <c r="E935" s="123" t="s">
        <v>23</v>
      </c>
      <c r="F935" s="7">
        <v>0</v>
      </c>
      <c r="G935" s="123" t="s">
        <v>532</v>
      </c>
      <c r="H935" s="7">
        <v>0</v>
      </c>
      <c r="I935" s="7"/>
      <c r="J935" s="7">
        <v>0</v>
      </c>
      <c r="K935" s="7">
        <v>0</v>
      </c>
      <c r="L935" s="7">
        <v>0</v>
      </c>
      <c r="M935" s="7"/>
      <c r="N935" s="7"/>
      <c r="O935" s="7"/>
      <c r="P935" s="7"/>
      <c r="Q935" s="7">
        <v>28</v>
      </c>
      <c r="R935" s="7">
        <v>265</v>
      </c>
      <c r="S935" s="189">
        <v>45625.593981481485</v>
      </c>
    </row>
    <row r="936" spans="1:19">
      <c r="A936" s="7">
        <v>2012</v>
      </c>
      <c r="B936" s="123" t="s">
        <v>537</v>
      </c>
      <c r="C936" s="123" t="s">
        <v>553</v>
      </c>
      <c r="D936" s="123" t="s">
        <v>555</v>
      </c>
      <c r="E936" s="123" t="s">
        <v>533</v>
      </c>
      <c r="F936" s="7">
        <v>13397.612544104</v>
      </c>
      <c r="G936" s="123" t="s">
        <v>532</v>
      </c>
      <c r="H936" s="7">
        <v>990.95630806899999</v>
      </c>
      <c r="I936" s="7">
        <v>73.965141536000004</v>
      </c>
      <c r="J936" s="7">
        <v>982.04499948299997</v>
      </c>
      <c r="K936" s="7">
        <v>2.2298343000000002E-2</v>
      </c>
      <c r="L936" s="7">
        <v>3.1271528E-2</v>
      </c>
      <c r="M936" s="7">
        <v>73.3</v>
      </c>
      <c r="N936" s="7">
        <v>1.664352E-3</v>
      </c>
      <c r="O936" s="7">
        <v>2.3341120000000002E-3</v>
      </c>
      <c r="P936" s="7">
        <v>1</v>
      </c>
      <c r="Q936" s="7">
        <v>28</v>
      </c>
      <c r="R936" s="7">
        <v>265</v>
      </c>
      <c r="S936" s="189">
        <v>45625.593981481485</v>
      </c>
    </row>
    <row r="937" spans="1:19">
      <c r="A937" s="7">
        <v>2012</v>
      </c>
      <c r="B937" s="123" t="s">
        <v>537</v>
      </c>
      <c r="C937" s="123" t="s">
        <v>553</v>
      </c>
      <c r="D937" s="123" t="s">
        <v>555</v>
      </c>
      <c r="E937" s="123" t="s">
        <v>159</v>
      </c>
      <c r="F937" s="7">
        <v>0</v>
      </c>
      <c r="G937" s="123" t="s">
        <v>532</v>
      </c>
      <c r="H937" s="7">
        <v>0</v>
      </c>
      <c r="I937" s="7"/>
      <c r="J937" s="7">
        <v>0</v>
      </c>
      <c r="K937" s="7">
        <v>0</v>
      </c>
      <c r="L937" s="7">
        <v>0</v>
      </c>
      <c r="M937" s="7"/>
      <c r="N937" s="7"/>
      <c r="O937" s="7"/>
      <c r="P937" s="7">
        <v>1</v>
      </c>
      <c r="Q937" s="7">
        <v>28</v>
      </c>
      <c r="R937" s="7">
        <v>265</v>
      </c>
      <c r="S937" s="189">
        <v>45625.593981481485</v>
      </c>
    </row>
    <row r="938" spans="1:19">
      <c r="A938" s="7">
        <v>2012</v>
      </c>
      <c r="B938" s="123" t="s">
        <v>537</v>
      </c>
      <c r="C938" s="123" t="s">
        <v>553</v>
      </c>
      <c r="D938" s="123" t="s">
        <v>560</v>
      </c>
      <c r="E938" s="123" t="s">
        <v>25</v>
      </c>
      <c r="F938" s="7">
        <v>970.06553167000004</v>
      </c>
      <c r="G938" s="123" t="s">
        <v>532</v>
      </c>
      <c r="H938" s="7">
        <v>4.5524897219999998</v>
      </c>
      <c r="I938" s="7">
        <v>4.6929713230000001</v>
      </c>
      <c r="J938" s="7">
        <v>3.9370328090000002</v>
      </c>
      <c r="K938" s="7">
        <v>1.5852010000000001E-3</v>
      </c>
      <c r="L938" s="7">
        <v>2.1549859999999998E-3</v>
      </c>
      <c r="M938" s="7">
        <v>4.0585225219999996</v>
      </c>
      <c r="N938" s="7">
        <v>1.634117E-3</v>
      </c>
      <c r="O938" s="7">
        <v>2.221485E-3</v>
      </c>
      <c r="P938" s="7">
        <v>1</v>
      </c>
      <c r="Q938" s="7">
        <v>28</v>
      </c>
      <c r="R938" s="7">
        <v>265</v>
      </c>
      <c r="S938" s="189">
        <v>45625.593981481485</v>
      </c>
    </row>
    <row r="939" spans="1:19">
      <c r="A939" s="7">
        <v>2012</v>
      </c>
      <c r="B939" s="123" t="s">
        <v>537</v>
      </c>
      <c r="C939" s="123" t="s">
        <v>553</v>
      </c>
      <c r="D939" s="123" t="s">
        <v>560</v>
      </c>
      <c r="E939" s="123" t="s">
        <v>23</v>
      </c>
      <c r="F939" s="7">
        <v>1064.8483772869999</v>
      </c>
      <c r="G939" s="123" t="s">
        <v>532</v>
      </c>
      <c r="H939" s="7">
        <v>0.66154075599999995</v>
      </c>
      <c r="I939" s="7">
        <v>0.62125347600000003</v>
      </c>
      <c r="J939" s="7">
        <v>0</v>
      </c>
      <c r="K939" s="7">
        <v>9.8011330000000001E-3</v>
      </c>
      <c r="L939" s="7">
        <v>1.4607890000000001E-3</v>
      </c>
      <c r="M939" s="7">
        <v>0</v>
      </c>
      <c r="N939" s="7">
        <v>9.2042519999999996E-3</v>
      </c>
      <c r="O939" s="7">
        <v>1.3718280000000001E-3</v>
      </c>
      <c r="P939" s="7"/>
      <c r="Q939" s="7">
        <v>28</v>
      </c>
      <c r="R939" s="7">
        <v>265</v>
      </c>
      <c r="S939" s="189">
        <v>45625.593981481485</v>
      </c>
    </row>
    <row r="940" spans="1:19">
      <c r="A940" s="7">
        <v>2012</v>
      </c>
      <c r="B940" s="123" t="s">
        <v>537</v>
      </c>
      <c r="C940" s="123" t="s">
        <v>553</v>
      </c>
      <c r="D940" s="123" t="s">
        <v>560</v>
      </c>
      <c r="E940" s="123" t="s">
        <v>533</v>
      </c>
      <c r="F940" s="7">
        <v>36582.764648614</v>
      </c>
      <c r="G940" s="123" t="s">
        <v>532</v>
      </c>
      <c r="H940" s="7">
        <v>2705.8493650129999</v>
      </c>
      <c r="I940" s="7">
        <v>73.965141536000004</v>
      </c>
      <c r="J940" s="7">
        <v>2681.5166487430001</v>
      </c>
      <c r="K940" s="7">
        <v>6.0886598E-2</v>
      </c>
      <c r="L940" s="7">
        <v>8.5388270000000002E-2</v>
      </c>
      <c r="M940" s="7">
        <v>73.3</v>
      </c>
      <c r="N940" s="7">
        <v>1.664352E-3</v>
      </c>
      <c r="O940" s="7">
        <v>2.3341120000000002E-3</v>
      </c>
      <c r="P940" s="7">
        <v>1</v>
      </c>
      <c r="Q940" s="7">
        <v>28</v>
      </c>
      <c r="R940" s="7">
        <v>265</v>
      </c>
      <c r="S940" s="189">
        <v>45625.593981481485</v>
      </c>
    </row>
    <row r="941" spans="1:19">
      <c r="A941" s="7">
        <v>2012</v>
      </c>
      <c r="B941" s="123" t="s">
        <v>537</v>
      </c>
      <c r="C941" s="123" t="s">
        <v>553</v>
      </c>
      <c r="D941" s="123" t="s">
        <v>560</v>
      </c>
      <c r="E941" s="123" t="s">
        <v>159</v>
      </c>
      <c r="F941" s="7">
        <v>47361.861083773001</v>
      </c>
      <c r="G941" s="123" t="s">
        <v>532</v>
      </c>
      <c r="H941" s="7">
        <v>3345.902807937</v>
      </c>
      <c r="I941" s="7">
        <v>70.645509516999994</v>
      </c>
      <c r="J941" s="7">
        <v>3313.4358014210002</v>
      </c>
      <c r="K941" s="7">
        <v>0.50757038700000001</v>
      </c>
      <c r="L941" s="7">
        <v>6.8886927000000001E-2</v>
      </c>
      <c r="M941" s="7">
        <v>69.959999999999994</v>
      </c>
      <c r="N941" s="7">
        <v>1.0716859E-2</v>
      </c>
      <c r="O941" s="7">
        <v>1.4544810000000001E-3</v>
      </c>
      <c r="P941" s="7">
        <v>1</v>
      </c>
      <c r="Q941" s="7">
        <v>28</v>
      </c>
      <c r="R941" s="7">
        <v>265</v>
      </c>
      <c r="S941" s="189">
        <v>45625.593981481485</v>
      </c>
    </row>
    <row r="942" spans="1:19">
      <c r="A942" s="7">
        <v>2012</v>
      </c>
      <c r="B942" s="123" t="s">
        <v>537</v>
      </c>
      <c r="C942" s="123" t="s">
        <v>553</v>
      </c>
      <c r="D942" s="123" t="s">
        <v>560</v>
      </c>
      <c r="E942" s="123" t="s">
        <v>163</v>
      </c>
      <c r="F942" s="7">
        <v>41.864090115000003</v>
      </c>
      <c r="G942" s="123" t="s">
        <v>532</v>
      </c>
      <c r="H942" s="7">
        <v>2.72496121</v>
      </c>
      <c r="I942" s="7">
        <v>65.090658904999998</v>
      </c>
      <c r="J942" s="7">
        <v>2.66674254</v>
      </c>
      <c r="K942" s="7">
        <v>5.3684100000000003E-4</v>
      </c>
      <c r="L942" s="7">
        <v>1.6296999999999999E-4</v>
      </c>
      <c r="M942" s="7">
        <v>63.7</v>
      </c>
      <c r="N942" s="7">
        <v>1.282343E-2</v>
      </c>
      <c r="O942" s="7">
        <v>3.8928410000000002E-3</v>
      </c>
      <c r="P942" s="7">
        <v>1</v>
      </c>
      <c r="Q942" s="7">
        <v>28</v>
      </c>
      <c r="R942" s="7">
        <v>265</v>
      </c>
      <c r="S942" s="189">
        <v>45625.593981481485</v>
      </c>
    </row>
    <row r="943" spans="1:19">
      <c r="A943" s="7">
        <v>2012</v>
      </c>
      <c r="B943" s="123" t="s">
        <v>537</v>
      </c>
      <c r="C943" s="123" t="s">
        <v>553</v>
      </c>
      <c r="D943" s="123" t="s">
        <v>559</v>
      </c>
      <c r="E943" s="123" t="s">
        <v>25</v>
      </c>
      <c r="F943" s="7">
        <v>131.60015480499999</v>
      </c>
      <c r="G943" s="123" t="s">
        <v>532</v>
      </c>
      <c r="H943" s="7">
        <v>0.61759575300000003</v>
      </c>
      <c r="I943" s="7">
        <v>4.6929713230000001</v>
      </c>
      <c r="J943" s="7">
        <v>0.53410219199999998</v>
      </c>
      <c r="K943" s="7">
        <v>2.1505E-4</v>
      </c>
      <c r="L943" s="7">
        <v>2.92348E-4</v>
      </c>
      <c r="M943" s="7">
        <v>4.0585225219999996</v>
      </c>
      <c r="N943" s="7">
        <v>1.634117E-3</v>
      </c>
      <c r="O943" s="7">
        <v>2.221485E-3</v>
      </c>
      <c r="P943" s="7">
        <v>1</v>
      </c>
      <c r="Q943" s="7">
        <v>28</v>
      </c>
      <c r="R943" s="7">
        <v>265</v>
      </c>
      <c r="S943" s="189">
        <v>45625.593981481485</v>
      </c>
    </row>
    <row r="944" spans="1:19">
      <c r="A944" s="7">
        <v>2012</v>
      </c>
      <c r="B944" s="123" t="s">
        <v>537</v>
      </c>
      <c r="C944" s="123" t="s">
        <v>553</v>
      </c>
      <c r="D944" s="123" t="s">
        <v>559</v>
      </c>
      <c r="E944" s="123" t="s">
        <v>23</v>
      </c>
      <c r="F944" s="7">
        <v>24.603376718</v>
      </c>
      <c r="G944" s="123" t="s">
        <v>532</v>
      </c>
      <c r="H944" s="7">
        <v>1.5284933000000001E-2</v>
      </c>
      <c r="I944" s="7">
        <v>0.62125347600000003</v>
      </c>
      <c r="J944" s="7">
        <v>0</v>
      </c>
      <c r="K944" s="7">
        <v>2.2645599999999999E-4</v>
      </c>
      <c r="L944" s="7">
        <v>3.3751601079999999E-5</v>
      </c>
      <c r="M944" s="7">
        <v>0</v>
      </c>
      <c r="N944" s="7">
        <v>9.2042519999999996E-3</v>
      </c>
      <c r="O944" s="7">
        <v>1.3718280000000001E-3</v>
      </c>
      <c r="P944" s="7"/>
      <c r="Q944" s="7">
        <v>28</v>
      </c>
      <c r="R944" s="7">
        <v>265</v>
      </c>
      <c r="S944" s="189">
        <v>45625.593981481485</v>
      </c>
    </row>
    <row r="945" spans="1:19">
      <c r="A945" s="7">
        <v>2012</v>
      </c>
      <c r="B945" s="123" t="s">
        <v>537</v>
      </c>
      <c r="C945" s="123" t="s">
        <v>553</v>
      </c>
      <c r="D945" s="123" t="s">
        <v>559</v>
      </c>
      <c r="E945" s="123" t="s">
        <v>533</v>
      </c>
      <c r="F945" s="7">
        <v>4980.9777633519998</v>
      </c>
      <c r="G945" s="123" t="s">
        <v>532</v>
      </c>
      <c r="H945" s="7">
        <v>368.41872525399998</v>
      </c>
      <c r="I945" s="7">
        <v>73.965141536000004</v>
      </c>
      <c r="J945" s="7">
        <v>365.10567005399997</v>
      </c>
      <c r="K945" s="7">
        <v>8.2900999999999999E-3</v>
      </c>
      <c r="L945" s="7">
        <v>1.162616E-2</v>
      </c>
      <c r="M945" s="7">
        <v>73.3</v>
      </c>
      <c r="N945" s="7">
        <v>1.664352E-3</v>
      </c>
      <c r="O945" s="7">
        <v>2.3341120000000002E-3</v>
      </c>
      <c r="P945" s="7">
        <v>1</v>
      </c>
      <c r="Q945" s="7">
        <v>28</v>
      </c>
      <c r="R945" s="7">
        <v>265</v>
      </c>
      <c r="S945" s="189">
        <v>45625.593981481485</v>
      </c>
    </row>
    <row r="946" spans="1:19">
      <c r="A946" s="7">
        <v>2012</v>
      </c>
      <c r="B946" s="123" t="s">
        <v>537</v>
      </c>
      <c r="C946" s="123" t="s">
        <v>553</v>
      </c>
      <c r="D946" s="123" t="s">
        <v>559</v>
      </c>
      <c r="E946" s="123" t="s">
        <v>159</v>
      </c>
      <c r="F946" s="7">
        <v>1094.2982448800001</v>
      </c>
      <c r="G946" s="123" t="s">
        <v>532</v>
      </c>
      <c r="H946" s="7">
        <v>77.307257073000002</v>
      </c>
      <c r="I946" s="7">
        <v>70.645509516999994</v>
      </c>
      <c r="J946" s="7">
        <v>76.557105211999996</v>
      </c>
      <c r="K946" s="7">
        <v>1.172744E-2</v>
      </c>
      <c r="L946" s="7">
        <v>1.591636E-3</v>
      </c>
      <c r="M946" s="7">
        <v>69.959999999999994</v>
      </c>
      <c r="N946" s="7">
        <v>1.0716859E-2</v>
      </c>
      <c r="O946" s="7">
        <v>1.4544810000000001E-3</v>
      </c>
      <c r="P946" s="7">
        <v>1</v>
      </c>
      <c r="Q946" s="7">
        <v>28</v>
      </c>
      <c r="R946" s="7">
        <v>265</v>
      </c>
      <c r="S946" s="189">
        <v>45625.593981481485</v>
      </c>
    </row>
    <row r="947" spans="1:19">
      <c r="A947" s="7">
        <v>2012</v>
      </c>
      <c r="B947" s="123" t="s">
        <v>537</v>
      </c>
      <c r="C947" s="123" t="s">
        <v>553</v>
      </c>
      <c r="D947" s="123" t="s">
        <v>188</v>
      </c>
      <c r="E947" s="123" t="s">
        <v>533</v>
      </c>
      <c r="F947" s="7">
        <v>1610.3441444079999</v>
      </c>
      <c r="G947" s="123" t="s">
        <v>532</v>
      </c>
      <c r="H947" s="7">
        <v>130.43014604499999</v>
      </c>
      <c r="I947" s="7">
        <v>80.995199999999997</v>
      </c>
      <c r="J947" s="7">
        <v>118.03822578499999</v>
      </c>
      <c r="K947" s="7">
        <v>6.6829280000000003E-3</v>
      </c>
      <c r="L947" s="7">
        <v>4.6055842999999999E-2</v>
      </c>
      <c r="M947" s="7">
        <v>73.3</v>
      </c>
      <c r="N947" s="7">
        <v>4.15E-3</v>
      </c>
      <c r="O947" s="7">
        <v>2.86E-2</v>
      </c>
      <c r="P947" s="7">
        <v>1</v>
      </c>
      <c r="Q947" s="7">
        <v>28</v>
      </c>
      <c r="R947" s="7">
        <v>265</v>
      </c>
      <c r="S947" s="189">
        <v>45625.593981481485</v>
      </c>
    </row>
    <row r="948" spans="1:19">
      <c r="A948" s="7">
        <v>2012</v>
      </c>
      <c r="B948" s="123" t="s">
        <v>537</v>
      </c>
      <c r="C948" s="123" t="s">
        <v>553</v>
      </c>
      <c r="D948" s="123" t="s">
        <v>571</v>
      </c>
      <c r="E948" s="123" t="s">
        <v>572</v>
      </c>
      <c r="F948" s="7">
        <v>178.08027398499999</v>
      </c>
      <c r="G948" s="123" t="s">
        <v>532</v>
      </c>
      <c r="H948" s="7">
        <v>12.794485337999999</v>
      </c>
      <c r="I948" s="7">
        <v>71.846729859000007</v>
      </c>
      <c r="J948" s="7">
        <v>12.677249045</v>
      </c>
      <c r="K948" s="7">
        <v>3.5818500000000001E-4</v>
      </c>
      <c r="L948" s="7">
        <v>4.0455500000000002E-4</v>
      </c>
      <c r="M948" s="7">
        <v>71.188395893999996</v>
      </c>
      <c r="N948" s="7">
        <v>2.0113700000000002E-3</v>
      </c>
      <c r="O948" s="7">
        <v>2.2717570000000001E-3</v>
      </c>
      <c r="P948" s="7">
        <v>1</v>
      </c>
      <c r="Q948" s="7">
        <v>28</v>
      </c>
      <c r="R948" s="7">
        <v>265</v>
      </c>
      <c r="S948" s="189">
        <v>45625.593981481485</v>
      </c>
    </row>
    <row r="949" spans="1:19">
      <c r="A949" s="7">
        <v>2012</v>
      </c>
      <c r="B949" s="123" t="s">
        <v>537</v>
      </c>
      <c r="C949" s="123" t="s">
        <v>553</v>
      </c>
      <c r="D949" s="123" t="s">
        <v>573</v>
      </c>
      <c r="E949" s="123" t="s">
        <v>572</v>
      </c>
      <c r="F949" s="7">
        <v>24342.811365336998</v>
      </c>
      <c r="G949" s="123" t="s">
        <v>532</v>
      </c>
      <c r="H949" s="7">
        <v>1750.799259245</v>
      </c>
      <c r="I949" s="7">
        <v>71.922640033999997</v>
      </c>
      <c r="J949" s="7">
        <v>1737.8333033710001</v>
      </c>
      <c r="K949" s="7">
        <v>1.5873776999999999E-2</v>
      </c>
      <c r="L949" s="7">
        <v>4.7250906000000002E-2</v>
      </c>
      <c r="M949" s="7">
        <v>71.39</v>
      </c>
      <c r="N949" s="7">
        <v>6.5209299999999997E-4</v>
      </c>
      <c r="O949" s="7">
        <v>1.9410619999999999E-3</v>
      </c>
      <c r="P949" s="7">
        <v>1</v>
      </c>
      <c r="Q949" s="7">
        <v>28</v>
      </c>
      <c r="R949" s="7">
        <v>265</v>
      </c>
      <c r="S949" s="189">
        <v>45625.593981481485</v>
      </c>
    </row>
    <row r="950" spans="1:19">
      <c r="A950" s="7">
        <v>2012</v>
      </c>
      <c r="B950" s="123" t="s">
        <v>537</v>
      </c>
      <c r="C950" s="123" t="s">
        <v>553</v>
      </c>
      <c r="D950" s="123" t="s">
        <v>558</v>
      </c>
      <c r="E950" s="123" t="s">
        <v>25</v>
      </c>
      <c r="F950" s="7">
        <v>175.198920345</v>
      </c>
      <c r="G950" s="123" t="s">
        <v>532</v>
      </c>
      <c r="H950" s="7">
        <v>0.82220350900000005</v>
      </c>
      <c r="I950" s="7">
        <v>4.6929713230000001</v>
      </c>
      <c r="J950" s="7">
        <v>0.71104876400000006</v>
      </c>
      <c r="K950" s="7">
        <v>2.8629600000000001E-4</v>
      </c>
      <c r="L950" s="7">
        <v>3.89202E-4</v>
      </c>
      <c r="M950" s="7">
        <v>4.0585225219999996</v>
      </c>
      <c r="N950" s="7">
        <v>1.634117E-3</v>
      </c>
      <c r="O950" s="7">
        <v>2.221485E-3</v>
      </c>
      <c r="P950" s="7">
        <v>1</v>
      </c>
      <c r="Q950" s="7">
        <v>28</v>
      </c>
      <c r="R950" s="7">
        <v>265</v>
      </c>
      <c r="S950" s="189">
        <v>45625.593981481485</v>
      </c>
    </row>
    <row r="951" spans="1:19">
      <c r="A951" s="7">
        <v>2012</v>
      </c>
      <c r="B951" s="123" t="s">
        <v>537</v>
      </c>
      <c r="C951" s="123" t="s">
        <v>553</v>
      </c>
      <c r="D951" s="123" t="s">
        <v>558</v>
      </c>
      <c r="E951" s="123" t="s">
        <v>23</v>
      </c>
      <c r="F951" s="7">
        <v>6.3592093309999997</v>
      </c>
      <c r="G951" s="123" t="s">
        <v>532</v>
      </c>
      <c r="H951" s="7">
        <v>3.9506810000000002E-3</v>
      </c>
      <c r="I951" s="7">
        <v>0.62125347600000003</v>
      </c>
      <c r="J951" s="7">
        <v>0</v>
      </c>
      <c r="K951" s="7">
        <v>5.8531765200000002E-5</v>
      </c>
      <c r="L951" s="7">
        <v>8.7237414180000001E-6</v>
      </c>
      <c r="M951" s="7">
        <v>0</v>
      </c>
      <c r="N951" s="7">
        <v>9.2042519999999996E-3</v>
      </c>
      <c r="O951" s="7">
        <v>1.3718280000000001E-3</v>
      </c>
      <c r="P951" s="7"/>
      <c r="Q951" s="7">
        <v>28</v>
      </c>
      <c r="R951" s="7">
        <v>265</v>
      </c>
      <c r="S951" s="189">
        <v>45625.593981481485</v>
      </c>
    </row>
    <row r="952" spans="1:19">
      <c r="A952" s="7">
        <v>2012</v>
      </c>
      <c r="B952" s="123" t="s">
        <v>537</v>
      </c>
      <c r="C952" s="123" t="s">
        <v>553</v>
      </c>
      <c r="D952" s="123" t="s">
        <v>558</v>
      </c>
      <c r="E952" s="123" t="s">
        <v>533</v>
      </c>
      <c r="F952" s="7">
        <v>6631.1618530830001</v>
      </c>
      <c r="G952" s="123" t="s">
        <v>532</v>
      </c>
      <c r="H952" s="7">
        <v>490.47482501100001</v>
      </c>
      <c r="I952" s="7">
        <v>73.965141536000004</v>
      </c>
      <c r="J952" s="7">
        <v>486.06416383099997</v>
      </c>
      <c r="K952" s="7">
        <v>1.1036587E-2</v>
      </c>
      <c r="L952" s="7">
        <v>1.5477874000000001E-2</v>
      </c>
      <c r="M952" s="7">
        <v>73.3</v>
      </c>
      <c r="N952" s="7">
        <v>1.664352E-3</v>
      </c>
      <c r="O952" s="7">
        <v>2.3341120000000002E-3</v>
      </c>
      <c r="P952" s="7">
        <v>1</v>
      </c>
      <c r="Q952" s="7">
        <v>28</v>
      </c>
      <c r="R952" s="7">
        <v>265</v>
      </c>
      <c r="S952" s="189">
        <v>45625.593981481485</v>
      </c>
    </row>
    <row r="953" spans="1:19">
      <c r="A953" s="7">
        <v>2012</v>
      </c>
      <c r="B953" s="123" t="s">
        <v>537</v>
      </c>
      <c r="C953" s="123" t="s">
        <v>553</v>
      </c>
      <c r="D953" s="123" t="s">
        <v>558</v>
      </c>
      <c r="E953" s="123" t="s">
        <v>159</v>
      </c>
      <c r="F953" s="7">
        <v>282.84213541399998</v>
      </c>
      <c r="G953" s="123" t="s">
        <v>532</v>
      </c>
      <c r="H953" s="7">
        <v>19.981526768999998</v>
      </c>
      <c r="I953" s="7">
        <v>70.645509516999994</v>
      </c>
      <c r="J953" s="7">
        <v>19.787635794</v>
      </c>
      <c r="K953" s="7">
        <v>3.0311790000000002E-3</v>
      </c>
      <c r="L953" s="7">
        <v>4.1138900000000001E-4</v>
      </c>
      <c r="M953" s="7">
        <v>69.959999999999994</v>
      </c>
      <c r="N953" s="7">
        <v>1.0716859E-2</v>
      </c>
      <c r="O953" s="7">
        <v>1.4544810000000001E-3</v>
      </c>
      <c r="P953" s="7">
        <v>1</v>
      </c>
      <c r="Q953" s="7">
        <v>28</v>
      </c>
      <c r="R953" s="7">
        <v>265</v>
      </c>
      <c r="S953" s="189">
        <v>45625.593981481485</v>
      </c>
    </row>
    <row r="954" spans="1:19">
      <c r="A954" s="7">
        <v>2012</v>
      </c>
      <c r="B954" s="123" t="s">
        <v>537</v>
      </c>
      <c r="C954" s="123" t="s">
        <v>553</v>
      </c>
      <c r="D954" s="123" t="s">
        <v>191</v>
      </c>
      <c r="E954" s="123" t="s">
        <v>533</v>
      </c>
      <c r="F954" s="7">
        <v>2478.6650326069998</v>
      </c>
      <c r="G954" s="123" t="s">
        <v>532</v>
      </c>
      <c r="H954" s="7">
        <v>183.485657704</v>
      </c>
      <c r="I954" s="7">
        <v>74.025999999999996</v>
      </c>
      <c r="J954" s="7">
        <v>181.68614689</v>
      </c>
      <c r="K954" s="7">
        <v>1.7350655E-2</v>
      </c>
      <c r="L954" s="7">
        <v>4.9573300000000002E-3</v>
      </c>
      <c r="M954" s="7">
        <v>73.3</v>
      </c>
      <c r="N954" s="7">
        <v>7.0000000000000001E-3</v>
      </c>
      <c r="O954" s="7">
        <v>2E-3</v>
      </c>
      <c r="P954" s="7">
        <v>1</v>
      </c>
      <c r="Q954" s="7">
        <v>28</v>
      </c>
      <c r="R954" s="7">
        <v>265</v>
      </c>
      <c r="S954" s="189">
        <v>45625.593981481485</v>
      </c>
    </row>
    <row r="955" spans="1:19">
      <c r="A955" s="7">
        <v>2012</v>
      </c>
      <c r="B955" s="123" t="s">
        <v>537</v>
      </c>
      <c r="C955" s="123" t="s">
        <v>553</v>
      </c>
      <c r="D955" s="123" t="s">
        <v>561</v>
      </c>
      <c r="E955" s="123" t="s">
        <v>25</v>
      </c>
      <c r="F955" s="7">
        <v>47.051622741999999</v>
      </c>
      <c r="G955" s="123" t="s">
        <v>532</v>
      </c>
      <c r="H955" s="7">
        <v>0.220811916</v>
      </c>
      <c r="I955" s="7">
        <v>4.6929713230000001</v>
      </c>
      <c r="J955" s="7">
        <v>0.19096007100000001</v>
      </c>
      <c r="K955" s="7">
        <v>7.6887856599999995E-5</v>
      </c>
      <c r="L955" s="7">
        <v>1.04524E-4</v>
      </c>
      <c r="M955" s="7">
        <v>4.0585225219999996</v>
      </c>
      <c r="N955" s="7">
        <v>1.634117E-3</v>
      </c>
      <c r="O955" s="7">
        <v>2.221485E-3</v>
      </c>
      <c r="P955" s="7">
        <v>1</v>
      </c>
      <c r="Q955" s="7">
        <v>28</v>
      </c>
      <c r="R955" s="7">
        <v>265</v>
      </c>
      <c r="S955" s="189">
        <v>45625.593981481485</v>
      </c>
    </row>
    <row r="956" spans="1:19">
      <c r="A956" s="7">
        <v>2012</v>
      </c>
      <c r="B956" s="123" t="s">
        <v>537</v>
      </c>
      <c r="C956" s="123" t="s">
        <v>553</v>
      </c>
      <c r="D956" s="123" t="s">
        <v>561</v>
      </c>
      <c r="E956" s="123" t="s">
        <v>23</v>
      </c>
      <c r="F956" s="7">
        <v>101.289186887</v>
      </c>
      <c r="G956" s="123" t="s">
        <v>532</v>
      </c>
      <c r="H956" s="7">
        <v>6.2926258999999998E-2</v>
      </c>
      <c r="I956" s="7">
        <v>0.62125347600000003</v>
      </c>
      <c r="J956" s="7">
        <v>0</v>
      </c>
      <c r="K956" s="7">
        <v>9.3229100000000002E-4</v>
      </c>
      <c r="L956" s="7">
        <v>1.3895100000000001E-4</v>
      </c>
      <c r="M956" s="7">
        <v>0</v>
      </c>
      <c r="N956" s="7">
        <v>9.2042519999999996E-3</v>
      </c>
      <c r="O956" s="7">
        <v>1.3718280000000001E-3</v>
      </c>
      <c r="P956" s="7"/>
      <c r="Q956" s="7">
        <v>28</v>
      </c>
      <c r="R956" s="7">
        <v>265</v>
      </c>
      <c r="S956" s="189">
        <v>45625.593981481485</v>
      </c>
    </row>
    <row r="957" spans="1:19">
      <c r="A957" s="7">
        <v>2012</v>
      </c>
      <c r="B957" s="123" t="s">
        <v>537</v>
      </c>
      <c r="C957" s="123" t="s">
        <v>553</v>
      </c>
      <c r="D957" s="123" t="s">
        <v>561</v>
      </c>
      <c r="E957" s="123" t="s">
        <v>533</v>
      </c>
      <c r="F957" s="7">
        <v>1780.8724234199999</v>
      </c>
      <c r="G957" s="123" t="s">
        <v>532</v>
      </c>
      <c r="H957" s="7">
        <v>131.722480856</v>
      </c>
      <c r="I957" s="7">
        <v>73.965141536000004</v>
      </c>
      <c r="J957" s="7">
        <v>130.537948637</v>
      </c>
      <c r="K957" s="7">
        <v>2.9639990000000001E-3</v>
      </c>
      <c r="L957" s="7">
        <v>4.1567560000000002E-3</v>
      </c>
      <c r="M957" s="7">
        <v>73.3</v>
      </c>
      <c r="N957" s="7">
        <v>1.664352E-3</v>
      </c>
      <c r="O957" s="7">
        <v>2.3341120000000002E-3</v>
      </c>
      <c r="P957" s="7">
        <v>1</v>
      </c>
      <c r="Q957" s="7">
        <v>28</v>
      </c>
      <c r="R957" s="7">
        <v>265</v>
      </c>
      <c r="S957" s="189">
        <v>45625.593981481485</v>
      </c>
    </row>
    <row r="958" spans="1:19">
      <c r="A958" s="7">
        <v>2012</v>
      </c>
      <c r="B958" s="123" t="s">
        <v>537</v>
      </c>
      <c r="C958" s="123" t="s">
        <v>553</v>
      </c>
      <c r="D958" s="123" t="s">
        <v>561</v>
      </c>
      <c r="E958" s="123" t="s">
        <v>159</v>
      </c>
      <c r="F958" s="7">
        <v>4505.0962192839997</v>
      </c>
      <c r="G958" s="123" t="s">
        <v>532</v>
      </c>
      <c r="H958" s="7">
        <v>318.26481783399998</v>
      </c>
      <c r="I958" s="7">
        <v>70.645509516999994</v>
      </c>
      <c r="J958" s="7">
        <v>315.176531501</v>
      </c>
      <c r="K958" s="7">
        <v>4.8280481E-2</v>
      </c>
      <c r="L958" s="7">
        <v>6.5525770000000004E-3</v>
      </c>
      <c r="M958" s="7">
        <v>69.959999999999994</v>
      </c>
      <c r="N958" s="7">
        <v>1.0716859E-2</v>
      </c>
      <c r="O958" s="7">
        <v>1.4544810000000001E-3</v>
      </c>
      <c r="P958" s="7">
        <v>1</v>
      </c>
      <c r="Q958" s="7">
        <v>28</v>
      </c>
      <c r="R958" s="7">
        <v>265</v>
      </c>
      <c r="S958" s="189">
        <v>45625.593981481485</v>
      </c>
    </row>
    <row r="959" spans="1:19">
      <c r="A959" s="7">
        <v>2012</v>
      </c>
      <c r="B959" s="123" t="s">
        <v>537</v>
      </c>
      <c r="C959" s="123" t="s">
        <v>553</v>
      </c>
      <c r="D959" s="123" t="s">
        <v>561</v>
      </c>
      <c r="E959" s="123" t="s">
        <v>535</v>
      </c>
      <c r="F959" s="7">
        <v>173.251573315</v>
      </c>
      <c r="G959" s="123" t="s">
        <v>532</v>
      </c>
      <c r="H959" s="7">
        <v>9.8618797499999999</v>
      </c>
      <c r="I959" s="7">
        <v>56.922309919</v>
      </c>
      <c r="J959" s="7">
        <v>9.8524375390000003</v>
      </c>
      <c r="K959" s="7">
        <v>1.7325199999999999E-4</v>
      </c>
      <c r="L959" s="7">
        <v>1.7325157330000001E-5</v>
      </c>
      <c r="M959" s="7">
        <v>56.867809919000003</v>
      </c>
      <c r="N959" s="7">
        <v>1E-3</v>
      </c>
      <c r="O959" s="7">
        <v>1E-4</v>
      </c>
      <c r="P959" s="7">
        <v>1</v>
      </c>
      <c r="Q959" s="7">
        <v>28</v>
      </c>
      <c r="R959" s="7">
        <v>265</v>
      </c>
      <c r="S959" s="189">
        <v>45625.593981481485</v>
      </c>
    </row>
    <row r="960" spans="1:19">
      <c r="A960" s="7">
        <v>2012</v>
      </c>
      <c r="B960" s="123" t="s">
        <v>537</v>
      </c>
      <c r="C960" s="123" t="s">
        <v>564</v>
      </c>
      <c r="D960" s="123" t="s">
        <v>180</v>
      </c>
      <c r="E960" s="123" t="s">
        <v>574</v>
      </c>
      <c r="F960" s="7">
        <v>2718.8108283040001</v>
      </c>
      <c r="G960" s="123" t="s">
        <v>532</v>
      </c>
      <c r="H960" s="7">
        <v>291.176936415</v>
      </c>
      <c r="I960" s="7">
        <v>107.097166667</v>
      </c>
      <c r="J960" s="7">
        <v>267.25819815300002</v>
      </c>
      <c r="K960" s="7">
        <v>0.81564324799999999</v>
      </c>
      <c r="L960" s="7">
        <v>4.078216E-3</v>
      </c>
      <c r="M960" s="7">
        <v>98.299666666999997</v>
      </c>
      <c r="N960" s="7">
        <v>0.3</v>
      </c>
      <c r="O960" s="7">
        <v>1.5E-3</v>
      </c>
      <c r="P960" s="7">
        <v>1</v>
      </c>
      <c r="Q960" s="7">
        <v>28</v>
      </c>
      <c r="R960" s="7">
        <v>265</v>
      </c>
      <c r="S960" s="189">
        <v>45625.593981481485</v>
      </c>
    </row>
    <row r="961" spans="1:19">
      <c r="A961" s="7">
        <v>2012</v>
      </c>
      <c r="B961" s="123" t="s">
        <v>537</v>
      </c>
      <c r="C961" s="123" t="s">
        <v>564</v>
      </c>
      <c r="D961" s="123" t="s">
        <v>180</v>
      </c>
      <c r="E961" s="123" t="s">
        <v>33</v>
      </c>
      <c r="F961" s="7">
        <v>1154.4119024629999</v>
      </c>
      <c r="G961" s="123" t="s">
        <v>532</v>
      </c>
      <c r="H961" s="7">
        <v>10.920736596999999</v>
      </c>
      <c r="I961" s="7">
        <v>9.4600000000000009</v>
      </c>
      <c r="J961" s="7">
        <v>0</v>
      </c>
      <c r="K961" s="7">
        <v>0.346323571</v>
      </c>
      <c r="L961" s="7">
        <v>4.6176480000000002E-3</v>
      </c>
      <c r="M961" s="7">
        <v>0</v>
      </c>
      <c r="N961" s="7">
        <v>0.3</v>
      </c>
      <c r="O961" s="7">
        <v>4.0000000000000001E-3</v>
      </c>
      <c r="P961" s="7"/>
      <c r="Q961" s="7">
        <v>28</v>
      </c>
      <c r="R961" s="7">
        <v>265</v>
      </c>
      <c r="S961" s="189">
        <v>45625.593981481485</v>
      </c>
    </row>
    <row r="962" spans="1:19">
      <c r="A962" s="7">
        <v>2012</v>
      </c>
      <c r="B962" s="123" t="s">
        <v>537</v>
      </c>
      <c r="C962" s="123" t="s">
        <v>564</v>
      </c>
      <c r="D962" s="123" t="s">
        <v>180</v>
      </c>
      <c r="E962" s="123" t="s">
        <v>540</v>
      </c>
      <c r="F962" s="7">
        <v>6880.5532432829996</v>
      </c>
      <c r="G962" s="123" t="s">
        <v>532</v>
      </c>
      <c r="H962" s="7">
        <v>711.43200397199996</v>
      </c>
      <c r="I962" s="7">
        <v>103.39749999999999</v>
      </c>
      <c r="J962" s="7">
        <v>650.90033681499995</v>
      </c>
      <c r="K962" s="7">
        <v>2.0641659730000002</v>
      </c>
      <c r="L962" s="7">
        <v>1.032083E-2</v>
      </c>
      <c r="M962" s="7">
        <v>94.6</v>
      </c>
      <c r="N962" s="7">
        <v>0.3</v>
      </c>
      <c r="O962" s="7">
        <v>1.5E-3</v>
      </c>
      <c r="P962" s="7">
        <v>1</v>
      </c>
      <c r="Q962" s="7">
        <v>28</v>
      </c>
      <c r="R962" s="7">
        <v>265</v>
      </c>
      <c r="S962" s="189">
        <v>45625.593981481485</v>
      </c>
    </row>
    <row r="963" spans="1:19">
      <c r="A963" s="7">
        <v>2012</v>
      </c>
      <c r="B963" s="123" t="s">
        <v>537</v>
      </c>
      <c r="C963" s="123" t="s">
        <v>564</v>
      </c>
      <c r="D963" s="123" t="s">
        <v>180</v>
      </c>
      <c r="E963" s="123" t="s">
        <v>569</v>
      </c>
      <c r="F963" s="7">
        <v>3635.3147039999999</v>
      </c>
      <c r="G963" s="123" t="s">
        <v>532</v>
      </c>
      <c r="H963" s="7">
        <v>391.27255690599998</v>
      </c>
      <c r="I963" s="7">
        <v>107.631</v>
      </c>
      <c r="J963" s="7">
        <v>359.38721163700001</v>
      </c>
      <c r="K963" s="7">
        <v>1.0905944110000001</v>
      </c>
      <c r="L963" s="7">
        <v>5.0894410000000001E-3</v>
      </c>
      <c r="M963" s="7">
        <v>98.86</v>
      </c>
      <c r="N963" s="7">
        <v>0.3</v>
      </c>
      <c r="O963" s="7">
        <v>1.4E-3</v>
      </c>
      <c r="P963" s="7">
        <v>1</v>
      </c>
      <c r="Q963" s="7">
        <v>28</v>
      </c>
      <c r="R963" s="7">
        <v>265</v>
      </c>
      <c r="S963" s="189">
        <v>45625.593981481485</v>
      </c>
    </row>
    <row r="964" spans="1:19">
      <c r="A964" s="7">
        <v>2012</v>
      </c>
      <c r="B964" s="123" t="s">
        <v>537</v>
      </c>
      <c r="C964" s="123" t="s">
        <v>564</v>
      </c>
      <c r="D964" s="123" t="s">
        <v>180</v>
      </c>
      <c r="E964" s="123" t="s">
        <v>531</v>
      </c>
      <c r="F964" s="7">
        <v>0</v>
      </c>
      <c r="G964" s="123" t="s">
        <v>532</v>
      </c>
      <c r="H964" s="7">
        <v>0</v>
      </c>
      <c r="I964" s="7"/>
      <c r="J964" s="7">
        <v>0</v>
      </c>
      <c r="K964" s="7">
        <v>0</v>
      </c>
      <c r="L964" s="7">
        <v>0</v>
      </c>
      <c r="M964" s="7"/>
      <c r="N964" s="7"/>
      <c r="O964" s="7"/>
      <c r="P964" s="7">
        <v>1</v>
      </c>
      <c r="Q964" s="7">
        <v>28</v>
      </c>
      <c r="R964" s="7">
        <v>265</v>
      </c>
      <c r="S964" s="189">
        <v>45625.593981481485</v>
      </c>
    </row>
    <row r="965" spans="1:19">
      <c r="A965" s="7">
        <v>2012</v>
      </c>
      <c r="B965" s="123" t="s">
        <v>537</v>
      </c>
      <c r="C965" s="123" t="s">
        <v>564</v>
      </c>
      <c r="D965" s="123" t="s">
        <v>180</v>
      </c>
      <c r="E965" s="123" t="s">
        <v>533</v>
      </c>
      <c r="F965" s="7">
        <v>20049.985944652999</v>
      </c>
      <c r="G965" s="123" t="s">
        <v>532</v>
      </c>
      <c r="H965" s="7">
        <v>1478.399080293</v>
      </c>
      <c r="I965" s="7">
        <v>73.735666667000004</v>
      </c>
      <c r="J965" s="7">
        <v>1469.597136463</v>
      </c>
      <c r="K965" s="7">
        <v>0.200499859</v>
      </c>
      <c r="L965" s="7">
        <v>1.2029992E-2</v>
      </c>
      <c r="M965" s="7">
        <v>73.296666666999997</v>
      </c>
      <c r="N965" s="7">
        <v>0.01</v>
      </c>
      <c r="O965" s="7">
        <v>5.9999999999999995E-4</v>
      </c>
      <c r="P965" s="7">
        <v>1</v>
      </c>
      <c r="Q965" s="7">
        <v>28</v>
      </c>
      <c r="R965" s="7">
        <v>265</v>
      </c>
      <c r="S965" s="189">
        <v>45625.593981481485</v>
      </c>
    </row>
    <row r="966" spans="1:19">
      <c r="A966" s="7">
        <v>2012</v>
      </c>
      <c r="B966" s="123" t="s">
        <v>537</v>
      </c>
      <c r="C966" s="123" t="s">
        <v>564</v>
      </c>
      <c r="D966" s="123" t="s">
        <v>180</v>
      </c>
      <c r="E966" s="123" t="s">
        <v>159</v>
      </c>
      <c r="F966" s="7">
        <v>0</v>
      </c>
      <c r="G966" s="123" t="s">
        <v>532</v>
      </c>
      <c r="H966" s="7">
        <v>0</v>
      </c>
      <c r="I966" s="7"/>
      <c r="J966" s="7">
        <v>0</v>
      </c>
      <c r="K966" s="7">
        <v>0</v>
      </c>
      <c r="L966" s="7">
        <v>0</v>
      </c>
      <c r="M966" s="7"/>
      <c r="N966" s="7"/>
      <c r="O966" s="7"/>
      <c r="P966" s="7">
        <v>1</v>
      </c>
      <c r="Q966" s="7">
        <v>28</v>
      </c>
      <c r="R966" s="7">
        <v>265</v>
      </c>
      <c r="S966" s="189">
        <v>45625.593981481485</v>
      </c>
    </row>
    <row r="967" spans="1:19">
      <c r="A967" s="7">
        <v>2012</v>
      </c>
      <c r="B967" s="123" t="s">
        <v>537</v>
      </c>
      <c r="C967" s="123" t="s">
        <v>564</v>
      </c>
      <c r="D967" s="123" t="s">
        <v>180</v>
      </c>
      <c r="E967" s="123" t="s">
        <v>160</v>
      </c>
      <c r="F967" s="7">
        <v>29893.277132042</v>
      </c>
      <c r="G967" s="123" t="s">
        <v>532</v>
      </c>
      <c r="H967" s="7">
        <v>2147.2042031169999</v>
      </c>
      <c r="I967" s="7">
        <v>71.828999999999994</v>
      </c>
      <c r="J967" s="7">
        <v>2134.0810544559999</v>
      </c>
      <c r="K967" s="7">
        <v>0.29893277099999999</v>
      </c>
      <c r="L967" s="7">
        <v>1.7935966000000001E-2</v>
      </c>
      <c r="M967" s="7">
        <v>71.39</v>
      </c>
      <c r="N967" s="7">
        <v>0.01</v>
      </c>
      <c r="O967" s="7">
        <v>5.9999999999999995E-4</v>
      </c>
      <c r="P967" s="7">
        <v>1</v>
      </c>
      <c r="Q967" s="7">
        <v>28</v>
      </c>
      <c r="R967" s="7">
        <v>265</v>
      </c>
      <c r="S967" s="189">
        <v>45625.593981481485</v>
      </c>
    </row>
    <row r="968" spans="1:19">
      <c r="A968" s="7">
        <v>2012</v>
      </c>
      <c r="B968" s="123" t="s">
        <v>537</v>
      </c>
      <c r="C968" s="123" t="s">
        <v>564</v>
      </c>
      <c r="D968" s="123" t="s">
        <v>180</v>
      </c>
      <c r="E968" s="123" t="s">
        <v>575</v>
      </c>
      <c r="F968" s="7">
        <v>498.85500679099999</v>
      </c>
      <c r="G968" s="123" t="s">
        <v>532</v>
      </c>
      <c r="H968" s="7">
        <v>54.772201183</v>
      </c>
      <c r="I968" s="7">
        <v>109.795833333</v>
      </c>
      <c r="J968" s="7">
        <v>50.383524260999998</v>
      </c>
      <c r="K968" s="7">
        <v>0.149656502</v>
      </c>
      <c r="L968" s="7">
        <v>7.4828299999999998E-4</v>
      </c>
      <c r="M968" s="7">
        <v>100.99833333300001</v>
      </c>
      <c r="N968" s="7">
        <v>0.3</v>
      </c>
      <c r="O968" s="7">
        <v>1.5E-3</v>
      </c>
      <c r="P968" s="7">
        <v>1</v>
      </c>
      <c r="Q968" s="7">
        <v>28</v>
      </c>
      <c r="R968" s="7">
        <v>265</v>
      </c>
      <c r="S968" s="189">
        <v>45625.593981481485</v>
      </c>
    </row>
    <row r="969" spans="1:19">
      <c r="A969" s="7">
        <v>2012</v>
      </c>
      <c r="B969" s="123" t="s">
        <v>537</v>
      </c>
      <c r="C969" s="123" t="s">
        <v>564</v>
      </c>
      <c r="D969" s="123" t="s">
        <v>180</v>
      </c>
      <c r="E969" s="123" t="s">
        <v>163</v>
      </c>
      <c r="F969" s="7">
        <v>1384.0179832900001</v>
      </c>
      <c r="G969" s="123" t="s">
        <v>532</v>
      </c>
      <c r="H969" s="7">
        <v>88.378544349999999</v>
      </c>
      <c r="I969" s="7">
        <v>63.856499999999997</v>
      </c>
      <c r="J969" s="7">
        <v>88.148105356000002</v>
      </c>
      <c r="K969" s="7">
        <v>6.9200900000000003E-3</v>
      </c>
      <c r="L969" s="7">
        <v>1.3840200000000001E-4</v>
      </c>
      <c r="M969" s="7">
        <v>63.69</v>
      </c>
      <c r="N969" s="7">
        <v>5.0000000000000001E-3</v>
      </c>
      <c r="O969" s="7">
        <v>1E-4</v>
      </c>
      <c r="P969" s="7">
        <v>1</v>
      </c>
      <c r="Q969" s="7">
        <v>28</v>
      </c>
      <c r="R969" s="7">
        <v>265</v>
      </c>
      <c r="S969" s="189">
        <v>45625.593981481485</v>
      </c>
    </row>
    <row r="970" spans="1:19">
      <c r="A970" s="7">
        <v>2012</v>
      </c>
      <c r="B970" s="123" t="s">
        <v>537</v>
      </c>
      <c r="C970" s="123" t="s">
        <v>564</v>
      </c>
      <c r="D970" s="123" t="s">
        <v>180</v>
      </c>
      <c r="E970" s="123" t="s">
        <v>535</v>
      </c>
      <c r="F970" s="7">
        <v>25141.484683764</v>
      </c>
      <c r="G970" s="123" t="s">
        <v>532</v>
      </c>
      <c r="H970" s="7">
        <v>1433.9272292779999</v>
      </c>
      <c r="I970" s="7">
        <v>57.034309919000002</v>
      </c>
      <c r="J970" s="7">
        <v>1429.7411720780001</v>
      </c>
      <c r="K970" s="7">
        <v>0.12570742300000001</v>
      </c>
      <c r="L970" s="7">
        <v>2.5141479999999999E-3</v>
      </c>
      <c r="M970" s="7">
        <v>56.867809919000003</v>
      </c>
      <c r="N970" s="7">
        <v>5.0000000000000001E-3</v>
      </c>
      <c r="O970" s="7">
        <v>1E-4</v>
      </c>
      <c r="P970" s="7">
        <v>1</v>
      </c>
      <c r="Q970" s="7">
        <v>28</v>
      </c>
      <c r="R970" s="7">
        <v>265</v>
      </c>
      <c r="S970" s="189">
        <v>45625.593981481485</v>
      </c>
    </row>
    <row r="971" spans="1:19">
      <c r="A971" s="7">
        <v>2012</v>
      </c>
      <c r="B971" s="123" t="s">
        <v>537</v>
      </c>
      <c r="C971" s="123" t="s">
        <v>564</v>
      </c>
      <c r="D971" s="123" t="s">
        <v>180</v>
      </c>
      <c r="E971" s="123" t="s">
        <v>541</v>
      </c>
      <c r="F971" s="7">
        <v>414.46209354799998</v>
      </c>
      <c r="G971" s="123" t="s">
        <v>532</v>
      </c>
      <c r="H971" s="7">
        <v>38.659147939999997</v>
      </c>
      <c r="I971" s="7">
        <v>93.275473297999994</v>
      </c>
      <c r="J971" s="7">
        <v>38.477199081000002</v>
      </c>
      <c r="K971" s="7">
        <v>4.1446210000000002E-3</v>
      </c>
      <c r="L971" s="7">
        <v>2.4867699999999999E-4</v>
      </c>
      <c r="M971" s="7">
        <v>92.836473298000001</v>
      </c>
      <c r="N971" s="7">
        <v>0.01</v>
      </c>
      <c r="O971" s="7">
        <v>5.9999999999999995E-4</v>
      </c>
      <c r="P971" s="7">
        <v>1</v>
      </c>
      <c r="Q971" s="7">
        <v>28</v>
      </c>
      <c r="R971" s="7">
        <v>265</v>
      </c>
      <c r="S971" s="189">
        <v>45625.593981481485</v>
      </c>
    </row>
    <row r="972" spans="1:19">
      <c r="A972" s="7">
        <v>2012</v>
      </c>
      <c r="B972" s="123" t="s">
        <v>537</v>
      </c>
      <c r="C972" s="123" t="s">
        <v>564</v>
      </c>
      <c r="D972" s="123" t="s">
        <v>180</v>
      </c>
      <c r="E972" s="123" t="s">
        <v>570</v>
      </c>
      <c r="F972" s="7">
        <v>5346.7110720000001</v>
      </c>
      <c r="G972" s="123" t="s">
        <v>532</v>
      </c>
      <c r="H972" s="7">
        <v>602.95395430099995</v>
      </c>
      <c r="I972" s="7">
        <v>112.771</v>
      </c>
      <c r="J972" s="7">
        <v>556.05795148799996</v>
      </c>
      <c r="K972" s="7">
        <v>1.6040133219999999</v>
      </c>
      <c r="L972" s="7">
        <v>7.4853960000000001E-3</v>
      </c>
      <c r="M972" s="7">
        <v>104</v>
      </c>
      <c r="N972" s="7">
        <v>0.3</v>
      </c>
      <c r="O972" s="7">
        <v>1.4E-3</v>
      </c>
      <c r="P972" s="7">
        <v>1</v>
      </c>
      <c r="Q972" s="7">
        <v>28</v>
      </c>
      <c r="R972" s="7">
        <v>265</v>
      </c>
      <c r="S972" s="189">
        <v>45625.593981481485</v>
      </c>
    </row>
    <row r="973" spans="1:19">
      <c r="A973" s="7">
        <v>2012</v>
      </c>
      <c r="B973" s="123" t="s">
        <v>537</v>
      </c>
      <c r="C973" s="123" t="s">
        <v>556</v>
      </c>
      <c r="D973" s="123" t="s">
        <v>576</v>
      </c>
      <c r="E973" s="123" t="s">
        <v>27</v>
      </c>
      <c r="F973" s="7">
        <v>0</v>
      </c>
      <c r="G973" s="123" t="s">
        <v>532</v>
      </c>
      <c r="H973" s="7">
        <v>0</v>
      </c>
      <c r="I973" s="7"/>
      <c r="J973" s="7">
        <v>0</v>
      </c>
      <c r="K973" s="7">
        <v>0</v>
      </c>
      <c r="L973" s="7">
        <v>0</v>
      </c>
      <c r="M973" s="7"/>
      <c r="N973" s="7"/>
      <c r="O973" s="7"/>
      <c r="P973" s="7"/>
      <c r="Q973" s="7">
        <v>28</v>
      </c>
      <c r="R973" s="7">
        <v>265</v>
      </c>
      <c r="S973" s="189">
        <v>45625.593981481485</v>
      </c>
    </row>
    <row r="974" spans="1:19">
      <c r="A974" s="7">
        <v>2012</v>
      </c>
      <c r="B974" s="123" t="s">
        <v>537</v>
      </c>
      <c r="C974" s="123" t="s">
        <v>556</v>
      </c>
      <c r="D974" s="123" t="s">
        <v>576</v>
      </c>
      <c r="E974" s="123" t="s">
        <v>33</v>
      </c>
      <c r="F974" s="7">
        <v>59.029959097999999</v>
      </c>
      <c r="G974" s="123" t="s">
        <v>532</v>
      </c>
      <c r="H974" s="7">
        <v>0.55842341299999998</v>
      </c>
      <c r="I974" s="7">
        <v>9.4600000000000009</v>
      </c>
      <c r="J974" s="7">
        <v>0</v>
      </c>
      <c r="K974" s="7">
        <v>1.7708987999999998E-2</v>
      </c>
      <c r="L974" s="7">
        <v>2.3612000000000001E-4</v>
      </c>
      <c r="M974" s="7">
        <v>0</v>
      </c>
      <c r="N974" s="7">
        <v>0.3</v>
      </c>
      <c r="O974" s="7">
        <v>4.0000000000000001E-3</v>
      </c>
      <c r="P974" s="7"/>
      <c r="Q974" s="7">
        <v>28</v>
      </c>
      <c r="R974" s="7">
        <v>265</v>
      </c>
      <c r="S974" s="189">
        <v>45625.593981481485</v>
      </c>
    </row>
    <row r="975" spans="1:19">
      <c r="A975" s="7">
        <v>2012</v>
      </c>
      <c r="B975" s="123" t="s">
        <v>537</v>
      </c>
      <c r="C975" s="123" t="s">
        <v>556</v>
      </c>
      <c r="D975" s="123" t="s">
        <v>576</v>
      </c>
      <c r="E975" s="123" t="s">
        <v>540</v>
      </c>
      <c r="F975" s="7">
        <v>7.1583513940000003</v>
      </c>
      <c r="G975" s="123" t="s">
        <v>532</v>
      </c>
      <c r="H975" s="7">
        <v>0.68202982499999998</v>
      </c>
      <c r="I975" s="7">
        <v>95.277500000000003</v>
      </c>
      <c r="J975" s="7">
        <v>0.67718004200000004</v>
      </c>
      <c r="K975" s="7">
        <v>7.1583513939999996E-5</v>
      </c>
      <c r="L975" s="7">
        <v>1.0737527090000001E-5</v>
      </c>
      <c r="M975" s="7">
        <v>94.6</v>
      </c>
      <c r="N975" s="7">
        <v>0.01</v>
      </c>
      <c r="O975" s="7">
        <v>1.5E-3</v>
      </c>
      <c r="P975" s="7">
        <v>1</v>
      </c>
      <c r="Q975" s="7">
        <v>28</v>
      </c>
      <c r="R975" s="7">
        <v>265</v>
      </c>
      <c r="S975" s="189">
        <v>45625.593981481485</v>
      </c>
    </row>
    <row r="976" spans="1:19">
      <c r="A976" s="7">
        <v>2012</v>
      </c>
      <c r="B976" s="123" t="s">
        <v>537</v>
      </c>
      <c r="C976" s="123" t="s">
        <v>556</v>
      </c>
      <c r="D976" s="123" t="s">
        <v>576</v>
      </c>
      <c r="E976" s="123" t="s">
        <v>531</v>
      </c>
      <c r="F976" s="7">
        <v>0</v>
      </c>
      <c r="G976" s="123" t="s">
        <v>532</v>
      </c>
      <c r="H976" s="7">
        <v>0</v>
      </c>
      <c r="I976" s="7"/>
      <c r="J976" s="7">
        <v>0</v>
      </c>
      <c r="K976" s="7">
        <v>0</v>
      </c>
      <c r="L976" s="7">
        <v>0</v>
      </c>
      <c r="M976" s="7"/>
      <c r="N976" s="7"/>
      <c r="O976" s="7"/>
      <c r="P976" s="7">
        <v>1</v>
      </c>
      <c r="Q976" s="7">
        <v>28</v>
      </c>
      <c r="R976" s="7">
        <v>265</v>
      </c>
      <c r="S976" s="189">
        <v>45625.593981481485</v>
      </c>
    </row>
    <row r="977" spans="1:19">
      <c r="A977" s="7">
        <v>2012</v>
      </c>
      <c r="B977" s="123" t="s">
        <v>537</v>
      </c>
      <c r="C977" s="123" t="s">
        <v>556</v>
      </c>
      <c r="D977" s="123" t="s">
        <v>576</v>
      </c>
      <c r="E977" s="123" t="s">
        <v>533</v>
      </c>
      <c r="F977" s="7">
        <v>602.06183999999996</v>
      </c>
      <c r="G977" s="123" t="s">
        <v>532</v>
      </c>
      <c r="H977" s="7">
        <v>44.393431147000001</v>
      </c>
      <c r="I977" s="7">
        <v>73.735666667000004</v>
      </c>
      <c r="J977" s="7">
        <v>44.129125999000003</v>
      </c>
      <c r="K977" s="7">
        <v>6.0206180000000002E-3</v>
      </c>
      <c r="L977" s="7">
        <v>3.6123699999999998E-4</v>
      </c>
      <c r="M977" s="7">
        <v>73.296666666999997</v>
      </c>
      <c r="N977" s="7">
        <v>0.01</v>
      </c>
      <c r="O977" s="7">
        <v>5.9999999999999995E-4</v>
      </c>
      <c r="P977" s="7">
        <v>1</v>
      </c>
      <c r="Q977" s="7">
        <v>28</v>
      </c>
      <c r="R977" s="7">
        <v>265</v>
      </c>
      <c r="S977" s="189">
        <v>45625.593981481485</v>
      </c>
    </row>
    <row r="978" spans="1:19">
      <c r="A978" s="7">
        <v>2012</v>
      </c>
      <c r="B978" s="123" t="s">
        <v>537</v>
      </c>
      <c r="C978" s="123" t="s">
        <v>556</v>
      </c>
      <c r="D978" s="123" t="s">
        <v>576</v>
      </c>
      <c r="E978" s="123" t="s">
        <v>160</v>
      </c>
      <c r="F978" s="7">
        <v>195.64916400000001</v>
      </c>
      <c r="G978" s="123" t="s">
        <v>532</v>
      </c>
      <c r="H978" s="7">
        <v>14.053283800999999</v>
      </c>
      <c r="I978" s="7">
        <v>71.828999999999994</v>
      </c>
      <c r="J978" s="7">
        <v>13.967393818</v>
      </c>
      <c r="K978" s="7">
        <v>1.9564920000000002E-3</v>
      </c>
      <c r="L978" s="7">
        <v>1.17389E-4</v>
      </c>
      <c r="M978" s="7">
        <v>71.39</v>
      </c>
      <c r="N978" s="7">
        <v>0.01</v>
      </c>
      <c r="O978" s="7">
        <v>5.9999999999999995E-4</v>
      </c>
      <c r="P978" s="7">
        <v>1</v>
      </c>
      <c r="Q978" s="7">
        <v>28</v>
      </c>
      <c r="R978" s="7">
        <v>265</v>
      </c>
      <c r="S978" s="189">
        <v>45625.593981481485</v>
      </c>
    </row>
    <row r="979" spans="1:19">
      <c r="A979" s="7">
        <v>2012</v>
      </c>
      <c r="B979" s="123" t="s">
        <v>537</v>
      </c>
      <c r="C979" s="123" t="s">
        <v>556</v>
      </c>
      <c r="D979" s="123" t="s">
        <v>576</v>
      </c>
      <c r="E979" s="123" t="s">
        <v>163</v>
      </c>
      <c r="F979" s="7">
        <v>522.57996868400005</v>
      </c>
      <c r="G979" s="123" t="s">
        <v>532</v>
      </c>
      <c r="H979" s="7">
        <v>33.370127770000003</v>
      </c>
      <c r="I979" s="7">
        <v>63.856499999999997</v>
      </c>
      <c r="J979" s="7">
        <v>33.283118205000001</v>
      </c>
      <c r="K979" s="7">
        <v>2.6129E-3</v>
      </c>
      <c r="L979" s="7">
        <v>5.2257996869999997E-5</v>
      </c>
      <c r="M979" s="7">
        <v>63.69</v>
      </c>
      <c r="N979" s="7">
        <v>5.0000000000000001E-3</v>
      </c>
      <c r="O979" s="7">
        <v>1E-4</v>
      </c>
      <c r="P979" s="7">
        <v>1</v>
      </c>
      <c r="Q979" s="7">
        <v>28</v>
      </c>
      <c r="R979" s="7">
        <v>265</v>
      </c>
      <c r="S979" s="189">
        <v>45625.593981481485</v>
      </c>
    </row>
    <row r="980" spans="1:19">
      <c r="A980" s="7">
        <v>2012</v>
      </c>
      <c r="B980" s="123" t="s">
        <v>537</v>
      </c>
      <c r="C980" s="123" t="s">
        <v>556</v>
      </c>
      <c r="D980" s="123" t="s">
        <v>576</v>
      </c>
      <c r="E980" s="123" t="s">
        <v>535</v>
      </c>
      <c r="F980" s="7">
        <v>2057.3363469689998</v>
      </c>
      <c r="G980" s="123" t="s">
        <v>532</v>
      </c>
      <c r="H980" s="7">
        <v>117.338758821</v>
      </c>
      <c r="I980" s="7">
        <v>57.034309919000002</v>
      </c>
      <c r="J980" s="7">
        <v>116.99621231899999</v>
      </c>
      <c r="K980" s="7">
        <v>1.0286682E-2</v>
      </c>
      <c r="L980" s="7">
        <v>2.0573400000000001E-4</v>
      </c>
      <c r="M980" s="7">
        <v>56.867809919000003</v>
      </c>
      <c r="N980" s="7">
        <v>5.0000000000000001E-3</v>
      </c>
      <c r="O980" s="7">
        <v>1E-4</v>
      </c>
      <c r="P980" s="7">
        <v>1</v>
      </c>
      <c r="Q980" s="7">
        <v>28</v>
      </c>
      <c r="R980" s="7">
        <v>265</v>
      </c>
      <c r="S980" s="189">
        <v>45625.593981481485</v>
      </c>
    </row>
    <row r="981" spans="1:19">
      <c r="A981" s="7">
        <v>2012</v>
      </c>
      <c r="B981" s="123" t="s">
        <v>537</v>
      </c>
      <c r="C981" s="123" t="s">
        <v>556</v>
      </c>
      <c r="D981" s="123" t="s">
        <v>576</v>
      </c>
      <c r="E981" s="123" t="s">
        <v>541</v>
      </c>
      <c r="F981" s="7">
        <v>0</v>
      </c>
      <c r="G981" s="123" t="s">
        <v>532</v>
      </c>
      <c r="H981" s="7">
        <v>0</v>
      </c>
      <c r="I981" s="7"/>
      <c r="J981" s="7">
        <v>0</v>
      </c>
      <c r="K981" s="7">
        <v>0</v>
      </c>
      <c r="L981" s="7">
        <v>0</v>
      </c>
      <c r="M981" s="7"/>
      <c r="N981" s="7"/>
      <c r="O981" s="7"/>
      <c r="P981" s="7">
        <v>1</v>
      </c>
      <c r="Q981" s="7">
        <v>28</v>
      </c>
      <c r="R981" s="7">
        <v>265</v>
      </c>
      <c r="S981" s="189">
        <v>45625.593981481485</v>
      </c>
    </row>
    <row r="982" spans="1:19">
      <c r="A982" s="7">
        <v>2012</v>
      </c>
      <c r="B982" s="123" t="s">
        <v>537</v>
      </c>
      <c r="C982" s="123" t="s">
        <v>556</v>
      </c>
      <c r="D982" s="123" t="s">
        <v>577</v>
      </c>
      <c r="E982" s="123" t="s">
        <v>27</v>
      </c>
      <c r="F982" s="7">
        <v>0</v>
      </c>
      <c r="G982" s="123" t="s">
        <v>532</v>
      </c>
      <c r="H982" s="7">
        <v>0</v>
      </c>
      <c r="I982" s="7"/>
      <c r="J982" s="7">
        <v>0</v>
      </c>
      <c r="K982" s="7">
        <v>0</v>
      </c>
      <c r="L982" s="7">
        <v>0</v>
      </c>
      <c r="M982" s="7"/>
      <c r="N982" s="7"/>
      <c r="O982" s="7"/>
      <c r="P982" s="7"/>
      <c r="Q982" s="7">
        <v>28</v>
      </c>
      <c r="R982" s="7">
        <v>265</v>
      </c>
      <c r="S982" s="189">
        <v>45625.593981481485</v>
      </c>
    </row>
    <row r="983" spans="1:19">
      <c r="A983" s="7">
        <v>2012</v>
      </c>
      <c r="B983" s="123" t="s">
        <v>537</v>
      </c>
      <c r="C983" s="123" t="s">
        <v>556</v>
      </c>
      <c r="D983" s="123" t="s">
        <v>577</v>
      </c>
      <c r="E983" s="123" t="s">
        <v>33</v>
      </c>
      <c r="F983" s="7">
        <v>4.5566985969999996</v>
      </c>
      <c r="G983" s="123" t="s">
        <v>532</v>
      </c>
      <c r="H983" s="7">
        <v>4.3106368999999999E-2</v>
      </c>
      <c r="I983" s="7">
        <v>9.4600000000000009</v>
      </c>
      <c r="J983" s="7">
        <v>0</v>
      </c>
      <c r="K983" s="7">
        <v>1.3670100000000001E-3</v>
      </c>
      <c r="L983" s="7">
        <v>1.822679439E-5</v>
      </c>
      <c r="M983" s="7">
        <v>0</v>
      </c>
      <c r="N983" s="7">
        <v>0.3</v>
      </c>
      <c r="O983" s="7">
        <v>4.0000000000000001E-3</v>
      </c>
      <c r="P983" s="7"/>
      <c r="Q983" s="7">
        <v>28</v>
      </c>
      <c r="R983" s="7">
        <v>265</v>
      </c>
      <c r="S983" s="189">
        <v>45625.593981481485</v>
      </c>
    </row>
    <row r="984" spans="1:19">
      <c r="A984" s="7">
        <v>2012</v>
      </c>
      <c r="B984" s="123" t="s">
        <v>537</v>
      </c>
      <c r="C984" s="123" t="s">
        <v>556</v>
      </c>
      <c r="D984" s="123" t="s">
        <v>577</v>
      </c>
      <c r="E984" s="123" t="s">
        <v>540</v>
      </c>
      <c r="F984" s="7">
        <v>0.66978726499999997</v>
      </c>
      <c r="G984" s="123" t="s">
        <v>532</v>
      </c>
      <c r="H984" s="7">
        <v>6.3815655999999998E-2</v>
      </c>
      <c r="I984" s="7">
        <v>95.277500000000003</v>
      </c>
      <c r="J984" s="7">
        <v>6.3361874999999998E-2</v>
      </c>
      <c r="K984" s="7">
        <v>6.6978726500000004E-6</v>
      </c>
      <c r="L984" s="7">
        <v>1.0046808969999999E-6</v>
      </c>
      <c r="M984" s="7">
        <v>94.6</v>
      </c>
      <c r="N984" s="7">
        <v>0.01</v>
      </c>
      <c r="O984" s="7">
        <v>1.5E-3</v>
      </c>
      <c r="P984" s="7">
        <v>1</v>
      </c>
      <c r="Q984" s="7">
        <v>28</v>
      </c>
      <c r="R984" s="7">
        <v>265</v>
      </c>
      <c r="S984" s="189">
        <v>45625.593981481485</v>
      </c>
    </row>
    <row r="985" spans="1:19">
      <c r="A985" s="7">
        <v>2012</v>
      </c>
      <c r="B985" s="123" t="s">
        <v>537</v>
      </c>
      <c r="C985" s="123" t="s">
        <v>556</v>
      </c>
      <c r="D985" s="123" t="s">
        <v>577</v>
      </c>
      <c r="E985" s="123" t="s">
        <v>531</v>
      </c>
      <c r="F985" s="7">
        <v>0</v>
      </c>
      <c r="G985" s="123" t="s">
        <v>532</v>
      </c>
      <c r="H985" s="7">
        <v>0</v>
      </c>
      <c r="I985" s="7"/>
      <c r="J985" s="7">
        <v>0</v>
      </c>
      <c r="K985" s="7">
        <v>0</v>
      </c>
      <c r="L985" s="7">
        <v>0</v>
      </c>
      <c r="M985" s="7"/>
      <c r="N985" s="7"/>
      <c r="O985" s="7"/>
      <c r="P985" s="7">
        <v>1</v>
      </c>
      <c r="Q985" s="7">
        <v>28</v>
      </c>
      <c r="R985" s="7">
        <v>265</v>
      </c>
      <c r="S985" s="189">
        <v>45625.593981481485</v>
      </c>
    </row>
    <row r="986" spans="1:19">
      <c r="A986" s="7">
        <v>2012</v>
      </c>
      <c r="B986" s="123" t="s">
        <v>537</v>
      </c>
      <c r="C986" s="123" t="s">
        <v>556</v>
      </c>
      <c r="D986" s="123" t="s">
        <v>577</v>
      </c>
      <c r="E986" s="123" t="s">
        <v>533</v>
      </c>
      <c r="F986" s="7">
        <v>585.98452799999995</v>
      </c>
      <c r="G986" s="123" t="s">
        <v>532</v>
      </c>
      <c r="H986" s="7">
        <v>43.207959829000004</v>
      </c>
      <c r="I986" s="7">
        <v>73.735666667000004</v>
      </c>
      <c r="J986" s="7">
        <v>42.950712621000001</v>
      </c>
      <c r="K986" s="7">
        <v>5.8598449999999998E-3</v>
      </c>
      <c r="L986" s="7">
        <v>3.51591E-4</v>
      </c>
      <c r="M986" s="7">
        <v>73.296666666999997</v>
      </c>
      <c r="N986" s="7">
        <v>0.01</v>
      </c>
      <c r="O986" s="7">
        <v>5.9999999999999995E-4</v>
      </c>
      <c r="P986" s="7">
        <v>1</v>
      </c>
      <c r="Q986" s="7">
        <v>28</v>
      </c>
      <c r="R986" s="7">
        <v>265</v>
      </c>
      <c r="S986" s="189">
        <v>45625.593981481485</v>
      </c>
    </row>
    <row r="987" spans="1:19">
      <c r="A987" s="7">
        <v>2012</v>
      </c>
      <c r="B987" s="123" t="s">
        <v>537</v>
      </c>
      <c r="C987" s="123" t="s">
        <v>556</v>
      </c>
      <c r="D987" s="123" t="s">
        <v>577</v>
      </c>
      <c r="E987" s="123" t="s">
        <v>160</v>
      </c>
      <c r="F987" s="7">
        <v>78.209423999999999</v>
      </c>
      <c r="G987" s="123" t="s">
        <v>532</v>
      </c>
      <c r="H987" s="7">
        <v>5.6177047160000004</v>
      </c>
      <c r="I987" s="7">
        <v>71.828999999999994</v>
      </c>
      <c r="J987" s="7">
        <v>5.583370779</v>
      </c>
      <c r="K987" s="7">
        <v>7.82094E-4</v>
      </c>
      <c r="L987" s="7">
        <v>4.6925654399999998E-5</v>
      </c>
      <c r="M987" s="7">
        <v>71.39</v>
      </c>
      <c r="N987" s="7">
        <v>0.01</v>
      </c>
      <c r="O987" s="7">
        <v>5.9999999999999995E-4</v>
      </c>
      <c r="P987" s="7">
        <v>1</v>
      </c>
      <c r="Q987" s="7">
        <v>28</v>
      </c>
      <c r="R987" s="7">
        <v>265</v>
      </c>
      <c r="S987" s="189">
        <v>45625.593981481485</v>
      </c>
    </row>
    <row r="988" spans="1:19">
      <c r="A988" s="7">
        <v>2012</v>
      </c>
      <c r="B988" s="123" t="s">
        <v>537</v>
      </c>
      <c r="C988" s="123" t="s">
        <v>556</v>
      </c>
      <c r="D988" s="123" t="s">
        <v>577</v>
      </c>
      <c r="E988" s="123" t="s">
        <v>163</v>
      </c>
      <c r="F988" s="7">
        <v>80.647394094999996</v>
      </c>
      <c r="G988" s="123" t="s">
        <v>532</v>
      </c>
      <c r="H988" s="7">
        <v>5.1498603210000002</v>
      </c>
      <c r="I988" s="7">
        <v>63.856499999999997</v>
      </c>
      <c r="J988" s="7">
        <v>5.1364325300000004</v>
      </c>
      <c r="K988" s="7">
        <v>4.0323699999999997E-4</v>
      </c>
      <c r="L988" s="7">
        <v>8.0647394090000002E-6</v>
      </c>
      <c r="M988" s="7">
        <v>63.69</v>
      </c>
      <c r="N988" s="7">
        <v>5.0000000000000001E-3</v>
      </c>
      <c r="O988" s="7">
        <v>1E-4</v>
      </c>
      <c r="P988" s="7">
        <v>1</v>
      </c>
      <c r="Q988" s="7">
        <v>28</v>
      </c>
      <c r="R988" s="7">
        <v>265</v>
      </c>
      <c r="S988" s="189">
        <v>45625.593981481485</v>
      </c>
    </row>
    <row r="989" spans="1:19">
      <c r="A989" s="7">
        <v>2012</v>
      </c>
      <c r="B989" s="123" t="s">
        <v>537</v>
      </c>
      <c r="C989" s="123" t="s">
        <v>556</v>
      </c>
      <c r="D989" s="123" t="s">
        <v>577</v>
      </c>
      <c r="E989" s="123" t="s">
        <v>535</v>
      </c>
      <c r="F989" s="7">
        <v>674.64237443900004</v>
      </c>
      <c r="G989" s="123" t="s">
        <v>532</v>
      </c>
      <c r="H989" s="7">
        <v>38.477762267999999</v>
      </c>
      <c r="I989" s="7">
        <v>57.034309919000002</v>
      </c>
      <c r="J989" s="7">
        <v>38.365434313000002</v>
      </c>
      <c r="K989" s="7">
        <v>3.373212E-3</v>
      </c>
      <c r="L989" s="7">
        <v>6.7464237439999997E-5</v>
      </c>
      <c r="M989" s="7">
        <v>56.867809919000003</v>
      </c>
      <c r="N989" s="7">
        <v>5.0000000000000001E-3</v>
      </c>
      <c r="O989" s="7">
        <v>1E-4</v>
      </c>
      <c r="P989" s="7">
        <v>1</v>
      </c>
      <c r="Q989" s="7">
        <v>28</v>
      </c>
      <c r="R989" s="7">
        <v>265</v>
      </c>
      <c r="S989" s="189">
        <v>45625.593981481485</v>
      </c>
    </row>
    <row r="990" spans="1:19">
      <c r="A990" s="7">
        <v>2012</v>
      </c>
      <c r="B990" s="123" t="s">
        <v>537</v>
      </c>
      <c r="C990" s="123" t="s">
        <v>556</v>
      </c>
      <c r="D990" s="123" t="s">
        <v>577</v>
      </c>
      <c r="E990" s="123" t="s">
        <v>541</v>
      </c>
      <c r="F990" s="7">
        <v>0</v>
      </c>
      <c r="G990" s="123" t="s">
        <v>532</v>
      </c>
      <c r="H990" s="7">
        <v>0</v>
      </c>
      <c r="I990" s="7"/>
      <c r="J990" s="7">
        <v>0</v>
      </c>
      <c r="K990" s="7">
        <v>0</v>
      </c>
      <c r="L990" s="7">
        <v>0</v>
      </c>
      <c r="M990" s="7"/>
      <c r="N990" s="7"/>
      <c r="O990" s="7"/>
      <c r="P990" s="7">
        <v>1</v>
      </c>
      <c r="Q990" s="7">
        <v>28</v>
      </c>
      <c r="R990" s="7">
        <v>265</v>
      </c>
      <c r="S990" s="189">
        <v>45625.593981481485</v>
      </c>
    </row>
    <row r="991" spans="1:19">
      <c r="A991" s="7">
        <v>2012</v>
      </c>
      <c r="B991" s="123" t="s">
        <v>537</v>
      </c>
      <c r="C991" s="123" t="s">
        <v>556</v>
      </c>
      <c r="D991" s="123" t="s">
        <v>578</v>
      </c>
      <c r="E991" s="123" t="s">
        <v>27</v>
      </c>
      <c r="F991" s="7">
        <v>0</v>
      </c>
      <c r="G991" s="123" t="s">
        <v>532</v>
      </c>
      <c r="H991" s="7">
        <v>0</v>
      </c>
      <c r="I991" s="7"/>
      <c r="J991" s="7">
        <v>0</v>
      </c>
      <c r="K991" s="7">
        <v>0</v>
      </c>
      <c r="L991" s="7">
        <v>0</v>
      </c>
      <c r="M991" s="7"/>
      <c r="N991" s="7"/>
      <c r="O991" s="7"/>
      <c r="P991" s="7"/>
      <c r="Q991" s="7">
        <v>28</v>
      </c>
      <c r="R991" s="7">
        <v>265</v>
      </c>
      <c r="S991" s="189">
        <v>45625.593981481485</v>
      </c>
    </row>
    <row r="992" spans="1:19">
      <c r="A992" s="7">
        <v>2012</v>
      </c>
      <c r="B992" s="123" t="s">
        <v>537</v>
      </c>
      <c r="C992" s="123" t="s">
        <v>556</v>
      </c>
      <c r="D992" s="123" t="s">
        <v>578</v>
      </c>
      <c r="E992" s="123" t="s">
        <v>33</v>
      </c>
      <c r="F992" s="7">
        <v>183.64876163900001</v>
      </c>
      <c r="G992" s="123" t="s">
        <v>532</v>
      </c>
      <c r="H992" s="7">
        <v>1.737317285</v>
      </c>
      <c r="I992" s="7">
        <v>9.4600000000000009</v>
      </c>
      <c r="J992" s="7">
        <v>0</v>
      </c>
      <c r="K992" s="7">
        <v>5.5094628E-2</v>
      </c>
      <c r="L992" s="7">
        <v>7.34595E-4</v>
      </c>
      <c r="M992" s="7">
        <v>0</v>
      </c>
      <c r="N992" s="7">
        <v>0.3</v>
      </c>
      <c r="O992" s="7">
        <v>4.0000000000000001E-3</v>
      </c>
      <c r="P992" s="7"/>
      <c r="Q992" s="7">
        <v>28</v>
      </c>
      <c r="R992" s="7">
        <v>265</v>
      </c>
      <c r="S992" s="189">
        <v>45625.593981481485</v>
      </c>
    </row>
    <row r="993" spans="1:19">
      <c r="A993" s="7">
        <v>2012</v>
      </c>
      <c r="B993" s="123" t="s">
        <v>537</v>
      </c>
      <c r="C993" s="123" t="s">
        <v>556</v>
      </c>
      <c r="D993" s="123" t="s">
        <v>578</v>
      </c>
      <c r="E993" s="123" t="s">
        <v>540</v>
      </c>
      <c r="F993" s="7">
        <v>8.288617404</v>
      </c>
      <c r="G993" s="123" t="s">
        <v>532</v>
      </c>
      <c r="H993" s="7">
        <v>0.78971874500000006</v>
      </c>
      <c r="I993" s="7">
        <v>95.277500000000003</v>
      </c>
      <c r="J993" s="7">
        <v>0.78410320600000005</v>
      </c>
      <c r="K993" s="7">
        <v>8.2886174040000001E-5</v>
      </c>
      <c r="L993" s="7">
        <v>1.243292611E-5</v>
      </c>
      <c r="M993" s="7">
        <v>94.6</v>
      </c>
      <c r="N993" s="7">
        <v>0.01</v>
      </c>
      <c r="O993" s="7">
        <v>1.5E-3</v>
      </c>
      <c r="P993" s="7">
        <v>1</v>
      </c>
      <c r="Q993" s="7">
        <v>28</v>
      </c>
      <c r="R993" s="7">
        <v>265</v>
      </c>
      <c r="S993" s="189">
        <v>45625.593981481485</v>
      </c>
    </row>
    <row r="994" spans="1:19">
      <c r="A994" s="7">
        <v>2012</v>
      </c>
      <c r="B994" s="123" t="s">
        <v>537</v>
      </c>
      <c r="C994" s="123" t="s">
        <v>556</v>
      </c>
      <c r="D994" s="123" t="s">
        <v>578</v>
      </c>
      <c r="E994" s="123" t="s">
        <v>531</v>
      </c>
      <c r="F994" s="7">
        <v>0</v>
      </c>
      <c r="G994" s="123" t="s">
        <v>532</v>
      </c>
      <c r="H994" s="7">
        <v>0</v>
      </c>
      <c r="I994" s="7"/>
      <c r="J994" s="7">
        <v>0</v>
      </c>
      <c r="K994" s="7">
        <v>0</v>
      </c>
      <c r="L994" s="7">
        <v>0</v>
      </c>
      <c r="M994" s="7"/>
      <c r="N994" s="7"/>
      <c r="O994" s="7"/>
      <c r="P994" s="7">
        <v>1</v>
      </c>
      <c r="Q994" s="7">
        <v>28</v>
      </c>
      <c r="R994" s="7">
        <v>265</v>
      </c>
      <c r="S994" s="189">
        <v>45625.593981481485</v>
      </c>
    </row>
    <row r="995" spans="1:19">
      <c r="A995" s="7">
        <v>2012</v>
      </c>
      <c r="B995" s="123" t="s">
        <v>537</v>
      </c>
      <c r="C995" s="123" t="s">
        <v>556</v>
      </c>
      <c r="D995" s="123" t="s">
        <v>578</v>
      </c>
      <c r="E995" s="123" t="s">
        <v>533</v>
      </c>
      <c r="F995" s="7">
        <v>232.49300400000001</v>
      </c>
      <c r="G995" s="123" t="s">
        <v>532</v>
      </c>
      <c r="H995" s="7">
        <v>17.143026644999999</v>
      </c>
      <c r="I995" s="7">
        <v>73.735666667000004</v>
      </c>
      <c r="J995" s="7">
        <v>17.040962217000001</v>
      </c>
      <c r="K995" s="7">
        <v>2.3249299999999998E-3</v>
      </c>
      <c r="L995" s="7">
        <v>1.3949599999999999E-4</v>
      </c>
      <c r="M995" s="7">
        <v>73.296666666999997</v>
      </c>
      <c r="N995" s="7">
        <v>0.01</v>
      </c>
      <c r="O995" s="7">
        <v>5.9999999999999995E-4</v>
      </c>
      <c r="P995" s="7">
        <v>1</v>
      </c>
      <c r="Q995" s="7">
        <v>28</v>
      </c>
      <c r="R995" s="7">
        <v>265</v>
      </c>
      <c r="S995" s="189">
        <v>45625.593981481485</v>
      </c>
    </row>
    <row r="996" spans="1:19">
      <c r="A996" s="7">
        <v>2012</v>
      </c>
      <c r="B996" s="123" t="s">
        <v>537</v>
      </c>
      <c r="C996" s="123" t="s">
        <v>556</v>
      </c>
      <c r="D996" s="123" t="s">
        <v>578</v>
      </c>
      <c r="E996" s="123" t="s">
        <v>160</v>
      </c>
      <c r="F996" s="7">
        <v>159.81015600000001</v>
      </c>
      <c r="G996" s="123" t="s">
        <v>532</v>
      </c>
      <c r="H996" s="7">
        <v>11.479003694999999</v>
      </c>
      <c r="I996" s="7">
        <v>71.828999999999994</v>
      </c>
      <c r="J996" s="7">
        <v>11.408847036999999</v>
      </c>
      <c r="K996" s="7">
        <v>1.5981019999999999E-3</v>
      </c>
      <c r="L996" s="7">
        <v>9.5886093599999994E-5</v>
      </c>
      <c r="M996" s="7">
        <v>71.39</v>
      </c>
      <c r="N996" s="7">
        <v>0.01</v>
      </c>
      <c r="O996" s="7">
        <v>5.9999999999999995E-4</v>
      </c>
      <c r="P996" s="7">
        <v>1</v>
      </c>
      <c r="Q996" s="7">
        <v>28</v>
      </c>
      <c r="R996" s="7">
        <v>265</v>
      </c>
      <c r="S996" s="189">
        <v>45625.593981481485</v>
      </c>
    </row>
    <row r="997" spans="1:19">
      <c r="A997" s="7">
        <v>2012</v>
      </c>
      <c r="B997" s="123" t="s">
        <v>537</v>
      </c>
      <c r="C997" s="123" t="s">
        <v>556</v>
      </c>
      <c r="D997" s="123" t="s">
        <v>578</v>
      </c>
      <c r="E997" s="123" t="s">
        <v>163</v>
      </c>
      <c r="F997" s="7">
        <v>1121.2638163019999</v>
      </c>
      <c r="G997" s="123" t="s">
        <v>532</v>
      </c>
      <c r="H997" s="7">
        <v>71.599982886000006</v>
      </c>
      <c r="I997" s="7">
        <v>63.856499999999997</v>
      </c>
      <c r="J997" s="7">
        <v>71.413292459999994</v>
      </c>
      <c r="K997" s="7">
        <v>5.6063190000000002E-3</v>
      </c>
      <c r="L997" s="7">
        <v>1.12126E-4</v>
      </c>
      <c r="M997" s="7">
        <v>63.69</v>
      </c>
      <c r="N997" s="7">
        <v>5.0000000000000001E-3</v>
      </c>
      <c r="O997" s="7">
        <v>1E-4</v>
      </c>
      <c r="P997" s="7">
        <v>1</v>
      </c>
      <c r="Q997" s="7">
        <v>28</v>
      </c>
      <c r="R997" s="7">
        <v>265</v>
      </c>
      <c r="S997" s="189">
        <v>45625.593981481485</v>
      </c>
    </row>
    <row r="998" spans="1:19">
      <c r="A998" s="7">
        <v>2012</v>
      </c>
      <c r="B998" s="123" t="s">
        <v>537</v>
      </c>
      <c r="C998" s="123" t="s">
        <v>556</v>
      </c>
      <c r="D998" s="123" t="s">
        <v>578</v>
      </c>
      <c r="E998" s="123" t="s">
        <v>535</v>
      </c>
      <c r="F998" s="7">
        <v>2479.078970731</v>
      </c>
      <c r="G998" s="123" t="s">
        <v>532</v>
      </c>
      <c r="H998" s="7">
        <v>141.39255833000001</v>
      </c>
      <c r="I998" s="7">
        <v>57.034309919000002</v>
      </c>
      <c r="J998" s="7">
        <v>140.97979168200001</v>
      </c>
      <c r="K998" s="7">
        <v>1.2395395E-2</v>
      </c>
      <c r="L998" s="7">
        <v>2.4790800000000003E-4</v>
      </c>
      <c r="M998" s="7">
        <v>56.867809919000003</v>
      </c>
      <c r="N998" s="7">
        <v>5.0000000000000001E-3</v>
      </c>
      <c r="O998" s="7">
        <v>1E-4</v>
      </c>
      <c r="P998" s="7">
        <v>1</v>
      </c>
      <c r="Q998" s="7">
        <v>28</v>
      </c>
      <c r="R998" s="7">
        <v>265</v>
      </c>
      <c r="S998" s="189">
        <v>45625.593981481485</v>
      </c>
    </row>
    <row r="999" spans="1:19">
      <c r="A999" s="7">
        <v>2012</v>
      </c>
      <c r="B999" s="123" t="s">
        <v>537</v>
      </c>
      <c r="C999" s="123" t="s">
        <v>556</v>
      </c>
      <c r="D999" s="123" t="s">
        <v>578</v>
      </c>
      <c r="E999" s="123" t="s">
        <v>541</v>
      </c>
      <c r="F999" s="7">
        <v>0</v>
      </c>
      <c r="G999" s="123" t="s">
        <v>532</v>
      </c>
      <c r="H999" s="7">
        <v>0</v>
      </c>
      <c r="I999" s="7"/>
      <c r="J999" s="7">
        <v>0</v>
      </c>
      <c r="K999" s="7">
        <v>0</v>
      </c>
      <c r="L999" s="7">
        <v>0</v>
      </c>
      <c r="M999" s="7"/>
      <c r="N999" s="7"/>
      <c r="O999" s="7"/>
      <c r="P999" s="7">
        <v>1</v>
      </c>
      <c r="Q999" s="7">
        <v>28</v>
      </c>
      <c r="R999" s="7">
        <v>265</v>
      </c>
      <c r="S999" s="189">
        <v>45625.593981481485</v>
      </c>
    </row>
    <row r="1000" spans="1:19">
      <c r="A1000" s="7">
        <v>2012</v>
      </c>
      <c r="B1000" s="123" t="s">
        <v>537</v>
      </c>
      <c r="C1000" s="123" t="s">
        <v>556</v>
      </c>
      <c r="D1000" s="123" t="s">
        <v>579</v>
      </c>
      <c r="E1000" s="123" t="s">
        <v>27</v>
      </c>
      <c r="F1000" s="7">
        <v>0</v>
      </c>
      <c r="G1000" s="123" t="s">
        <v>532</v>
      </c>
      <c r="H1000" s="7">
        <v>0</v>
      </c>
      <c r="I1000" s="7"/>
      <c r="J1000" s="7">
        <v>0</v>
      </c>
      <c r="K1000" s="7">
        <v>0</v>
      </c>
      <c r="L1000" s="7">
        <v>0</v>
      </c>
      <c r="M1000" s="7"/>
      <c r="N1000" s="7"/>
      <c r="O1000" s="7"/>
      <c r="P1000" s="7"/>
      <c r="Q1000" s="7">
        <v>28</v>
      </c>
      <c r="R1000" s="7">
        <v>265</v>
      </c>
      <c r="S1000" s="189">
        <v>45625.593981481485</v>
      </c>
    </row>
    <row r="1001" spans="1:19">
      <c r="A1001" s="7">
        <v>2012</v>
      </c>
      <c r="B1001" s="123" t="s">
        <v>537</v>
      </c>
      <c r="C1001" s="123" t="s">
        <v>556</v>
      </c>
      <c r="D1001" s="123" t="s">
        <v>579</v>
      </c>
      <c r="E1001" s="123" t="s">
        <v>33</v>
      </c>
      <c r="F1001" s="7">
        <v>9.5966834090000006</v>
      </c>
      <c r="G1001" s="123" t="s">
        <v>532</v>
      </c>
      <c r="H1001" s="7">
        <v>9.0784624999999994E-2</v>
      </c>
      <c r="I1001" s="7">
        <v>9.4600000000000009</v>
      </c>
      <c r="J1001" s="7">
        <v>0</v>
      </c>
      <c r="K1001" s="7">
        <v>2.879005E-3</v>
      </c>
      <c r="L1001" s="7">
        <v>3.8386733640000002E-5</v>
      </c>
      <c r="M1001" s="7">
        <v>0</v>
      </c>
      <c r="N1001" s="7">
        <v>0.3</v>
      </c>
      <c r="O1001" s="7">
        <v>4.0000000000000001E-3</v>
      </c>
      <c r="P1001" s="7"/>
      <c r="Q1001" s="7">
        <v>28</v>
      </c>
      <c r="R1001" s="7">
        <v>265</v>
      </c>
      <c r="S1001" s="189">
        <v>45625.593981481485</v>
      </c>
    </row>
    <row r="1002" spans="1:19">
      <c r="A1002" s="7">
        <v>2012</v>
      </c>
      <c r="B1002" s="123" t="s">
        <v>537</v>
      </c>
      <c r="C1002" s="123" t="s">
        <v>556</v>
      </c>
      <c r="D1002" s="123" t="s">
        <v>579</v>
      </c>
      <c r="E1002" s="123" t="s">
        <v>540</v>
      </c>
      <c r="F1002" s="7">
        <v>0.20930852</v>
      </c>
      <c r="G1002" s="123" t="s">
        <v>532</v>
      </c>
      <c r="H1002" s="7">
        <v>1.9942392999999999E-2</v>
      </c>
      <c r="I1002" s="7">
        <v>95.277500000000003</v>
      </c>
      <c r="J1002" s="7">
        <v>1.9800585999999998E-2</v>
      </c>
      <c r="K1002" s="7">
        <v>2.0930852E-6</v>
      </c>
      <c r="L1002" s="7">
        <v>3.1396278000000001E-7</v>
      </c>
      <c r="M1002" s="7">
        <v>94.6</v>
      </c>
      <c r="N1002" s="7">
        <v>0.01</v>
      </c>
      <c r="O1002" s="7">
        <v>1.5E-3</v>
      </c>
      <c r="P1002" s="7">
        <v>1</v>
      </c>
      <c r="Q1002" s="7">
        <v>28</v>
      </c>
      <c r="R1002" s="7">
        <v>265</v>
      </c>
      <c r="S1002" s="189">
        <v>45625.593981481485</v>
      </c>
    </row>
    <row r="1003" spans="1:19">
      <c r="A1003" s="7">
        <v>2012</v>
      </c>
      <c r="B1003" s="123" t="s">
        <v>537</v>
      </c>
      <c r="C1003" s="123" t="s">
        <v>556</v>
      </c>
      <c r="D1003" s="123" t="s">
        <v>579</v>
      </c>
      <c r="E1003" s="123" t="s">
        <v>531</v>
      </c>
      <c r="F1003" s="7">
        <v>0</v>
      </c>
      <c r="G1003" s="123" t="s">
        <v>532</v>
      </c>
      <c r="H1003" s="7">
        <v>0</v>
      </c>
      <c r="I1003" s="7"/>
      <c r="J1003" s="7">
        <v>0</v>
      </c>
      <c r="K1003" s="7">
        <v>0</v>
      </c>
      <c r="L1003" s="7">
        <v>0</v>
      </c>
      <c r="M1003" s="7"/>
      <c r="N1003" s="7"/>
      <c r="O1003" s="7"/>
      <c r="P1003" s="7">
        <v>1</v>
      </c>
      <c r="Q1003" s="7">
        <v>28</v>
      </c>
      <c r="R1003" s="7">
        <v>265</v>
      </c>
      <c r="S1003" s="189">
        <v>45625.593981481485</v>
      </c>
    </row>
    <row r="1004" spans="1:19">
      <c r="A1004" s="7">
        <v>2012</v>
      </c>
      <c r="B1004" s="123" t="s">
        <v>537</v>
      </c>
      <c r="C1004" s="123" t="s">
        <v>556</v>
      </c>
      <c r="D1004" s="123" t="s">
        <v>579</v>
      </c>
      <c r="E1004" s="123" t="s">
        <v>533</v>
      </c>
      <c r="F1004" s="7">
        <v>35.085383999999998</v>
      </c>
      <c r="G1004" s="123" t="s">
        <v>532</v>
      </c>
      <c r="H1004" s="7">
        <v>2.5870441799999999</v>
      </c>
      <c r="I1004" s="7">
        <v>73.735666667000004</v>
      </c>
      <c r="J1004" s="7">
        <v>2.5716416959999999</v>
      </c>
      <c r="K1004" s="7">
        <v>3.50854E-4</v>
      </c>
      <c r="L1004" s="7">
        <v>2.1051230400000001E-5</v>
      </c>
      <c r="M1004" s="7">
        <v>73.296666666999997</v>
      </c>
      <c r="N1004" s="7">
        <v>0.01</v>
      </c>
      <c r="O1004" s="7">
        <v>5.9999999999999995E-4</v>
      </c>
      <c r="P1004" s="7">
        <v>1</v>
      </c>
      <c r="Q1004" s="7">
        <v>28</v>
      </c>
      <c r="R1004" s="7">
        <v>265</v>
      </c>
      <c r="S1004" s="189">
        <v>45625.593981481485</v>
      </c>
    </row>
    <row r="1005" spans="1:19">
      <c r="A1005" s="7">
        <v>2012</v>
      </c>
      <c r="B1005" s="123" t="s">
        <v>537</v>
      </c>
      <c r="C1005" s="123" t="s">
        <v>556</v>
      </c>
      <c r="D1005" s="123" t="s">
        <v>579</v>
      </c>
      <c r="E1005" s="123" t="s">
        <v>160</v>
      </c>
      <c r="F1005" s="7">
        <v>12.895344</v>
      </c>
      <c r="G1005" s="123" t="s">
        <v>532</v>
      </c>
      <c r="H1005" s="7">
        <v>0.92625966400000004</v>
      </c>
      <c r="I1005" s="7">
        <v>71.828999999999994</v>
      </c>
      <c r="J1005" s="7">
        <v>0.92059860800000004</v>
      </c>
      <c r="K1005" s="7">
        <v>1.2895300000000001E-4</v>
      </c>
      <c r="L1005" s="7">
        <v>7.7372064000000006E-6</v>
      </c>
      <c r="M1005" s="7">
        <v>71.39</v>
      </c>
      <c r="N1005" s="7">
        <v>0.01</v>
      </c>
      <c r="O1005" s="7">
        <v>5.9999999999999995E-4</v>
      </c>
      <c r="P1005" s="7">
        <v>1</v>
      </c>
      <c r="Q1005" s="7">
        <v>28</v>
      </c>
      <c r="R1005" s="7">
        <v>265</v>
      </c>
      <c r="S1005" s="189">
        <v>45625.593981481485</v>
      </c>
    </row>
    <row r="1006" spans="1:19">
      <c r="A1006" s="7">
        <v>2012</v>
      </c>
      <c r="B1006" s="123" t="s">
        <v>537</v>
      </c>
      <c r="C1006" s="123" t="s">
        <v>556</v>
      </c>
      <c r="D1006" s="123" t="s">
        <v>579</v>
      </c>
      <c r="E1006" s="123" t="s">
        <v>163</v>
      </c>
      <c r="F1006" s="7">
        <v>43.239119275</v>
      </c>
      <c r="G1006" s="123" t="s">
        <v>532</v>
      </c>
      <c r="H1006" s="7">
        <v>2.76109882</v>
      </c>
      <c r="I1006" s="7">
        <v>63.856499999999997</v>
      </c>
      <c r="J1006" s="7">
        <v>2.7538995069999999</v>
      </c>
      <c r="K1006" s="7">
        <v>2.1619599999999999E-4</v>
      </c>
      <c r="L1006" s="7">
        <v>4.3239119280000003E-6</v>
      </c>
      <c r="M1006" s="7">
        <v>63.69</v>
      </c>
      <c r="N1006" s="7">
        <v>5.0000000000000001E-3</v>
      </c>
      <c r="O1006" s="7">
        <v>1E-4</v>
      </c>
      <c r="P1006" s="7">
        <v>1</v>
      </c>
      <c r="Q1006" s="7">
        <v>28</v>
      </c>
      <c r="R1006" s="7">
        <v>265</v>
      </c>
      <c r="S1006" s="189">
        <v>45625.593981481485</v>
      </c>
    </row>
    <row r="1007" spans="1:19">
      <c r="A1007" s="7">
        <v>2012</v>
      </c>
      <c r="B1007" s="123" t="s">
        <v>537</v>
      </c>
      <c r="C1007" s="123" t="s">
        <v>556</v>
      </c>
      <c r="D1007" s="123" t="s">
        <v>579</v>
      </c>
      <c r="E1007" s="123" t="s">
        <v>535</v>
      </c>
      <c r="F1007" s="7">
        <v>655.737388958</v>
      </c>
      <c r="G1007" s="123" t="s">
        <v>532</v>
      </c>
      <c r="H1007" s="7">
        <v>37.399529467000001</v>
      </c>
      <c r="I1007" s="7">
        <v>57.034309919000002</v>
      </c>
      <c r="J1007" s="7">
        <v>37.290349192000001</v>
      </c>
      <c r="K1007" s="7">
        <v>3.2786870000000002E-3</v>
      </c>
      <c r="L1007" s="7">
        <v>6.55737389E-5</v>
      </c>
      <c r="M1007" s="7">
        <v>56.867809919000003</v>
      </c>
      <c r="N1007" s="7">
        <v>5.0000000000000001E-3</v>
      </c>
      <c r="O1007" s="7">
        <v>1E-4</v>
      </c>
      <c r="P1007" s="7">
        <v>1</v>
      </c>
      <c r="Q1007" s="7">
        <v>28</v>
      </c>
      <c r="R1007" s="7">
        <v>265</v>
      </c>
      <c r="S1007" s="189">
        <v>45625.593981481485</v>
      </c>
    </row>
    <row r="1008" spans="1:19">
      <c r="A1008" s="7">
        <v>2012</v>
      </c>
      <c r="B1008" s="123" t="s">
        <v>537</v>
      </c>
      <c r="C1008" s="123" t="s">
        <v>556</v>
      </c>
      <c r="D1008" s="123" t="s">
        <v>579</v>
      </c>
      <c r="E1008" s="123" t="s">
        <v>541</v>
      </c>
      <c r="F1008" s="7">
        <v>0</v>
      </c>
      <c r="G1008" s="123" t="s">
        <v>532</v>
      </c>
      <c r="H1008" s="7">
        <v>0</v>
      </c>
      <c r="I1008" s="7"/>
      <c r="J1008" s="7">
        <v>0</v>
      </c>
      <c r="K1008" s="7">
        <v>0</v>
      </c>
      <c r="L1008" s="7">
        <v>0</v>
      </c>
      <c r="M1008" s="7"/>
      <c r="N1008" s="7"/>
      <c r="O1008" s="7"/>
      <c r="P1008" s="7">
        <v>1</v>
      </c>
      <c r="Q1008" s="7">
        <v>28</v>
      </c>
      <c r="R1008" s="7">
        <v>265</v>
      </c>
      <c r="S1008" s="189">
        <v>45625.593981481485</v>
      </c>
    </row>
    <row r="1009" spans="1:19">
      <c r="A1009" s="7">
        <v>2012</v>
      </c>
      <c r="B1009" s="123" t="s">
        <v>537</v>
      </c>
      <c r="C1009" s="123" t="s">
        <v>556</v>
      </c>
      <c r="D1009" s="123" t="s">
        <v>580</v>
      </c>
      <c r="E1009" s="123" t="s">
        <v>27</v>
      </c>
      <c r="F1009" s="7">
        <v>0</v>
      </c>
      <c r="G1009" s="123" t="s">
        <v>532</v>
      </c>
      <c r="H1009" s="7">
        <v>0</v>
      </c>
      <c r="I1009" s="7"/>
      <c r="J1009" s="7">
        <v>0</v>
      </c>
      <c r="K1009" s="7">
        <v>0</v>
      </c>
      <c r="L1009" s="7">
        <v>0</v>
      </c>
      <c r="M1009" s="7"/>
      <c r="N1009" s="7"/>
      <c r="O1009" s="7"/>
      <c r="P1009" s="7"/>
      <c r="Q1009" s="7">
        <v>28</v>
      </c>
      <c r="R1009" s="7">
        <v>265</v>
      </c>
      <c r="S1009" s="189">
        <v>45625.593981481485</v>
      </c>
    </row>
    <row r="1010" spans="1:19">
      <c r="A1010" s="7">
        <v>2012</v>
      </c>
      <c r="B1010" s="123" t="s">
        <v>537</v>
      </c>
      <c r="C1010" s="123" t="s">
        <v>556</v>
      </c>
      <c r="D1010" s="123" t="s">
        <v>580</v>
      </c>
      <c r="E1010" s="123" t="s">
        <v>33</v>
      </c>
      <c r="F1010" s="7">
        <v>2.4854719620000001</v>
      </c>
      <c r="G1010" s="123" t="s">
        <v>532</v>
      </c>
      <c r="H1010" s="7">
        <v>2.3512564999999999E-2</v>
      </c>
      <c r="I1010" s="7">
        <v>9.4600000000000009</v>
      </c>
      <c r="J1010" s="7">
        <v>0</v>
      </c>
      <c r="K1010" s="7">
        <v>7.4564200000000003E-4</v>
      </c>
      <c r="L1010" s="7">
        <v>9.9418878479999996E-6</v>
      </c>
      <c r="M1010" s="7">
        <v>0</v>
      </c>
      <c r="N1010" s="7">
        <v>0.3</v>
      </c>
      <c r="O1010" s="7">
        <v>4.0000000000000001E-3</v>
      </c>
      <c r="P1010" s="7"/>
      <c r="Q1010" s="7">
        <v>28</v>
      </c>
      <c r="R1010" s="7">
        <v>265</v>
      </c>
      <c r="S1010" s="189">
        <v>45625.593981481485</v>
      </c>
    </row>
    <row r="1011" spans="1:19">
      <c r="A1011" s="7">
        <v>2012</v>
      </c>
      <c r="B1011" s="123" t="s">
        <v>537</v>
      </c>
      <c r="C1011" s="123" t="s">
        <v>556</v>
      </c>
      <c r="D1011" s="123" t="s">
        <v>580</v>
      </c>
      <c r="E1011" s="123" t="s">
        <v>540</v>
      </c>
      <c r="F1011" s="7">
        <v>0.46047874500000002</v>
      </c>
      <c r="G1011" s="123" t="s">
        <v>532</v>
      </c>
      <c r="H1011" s="7">
        <v>4.3873264000000002E-2</v>
      </c>
      <c r="I1011" s="7">
        <v>95.277500000000003</v>
      </c>
      <c r="J1011" s="7">
        <v>4.3561289000000003E-2</v>
      </c>
      <c r="K1011" s="7">
        <v>4.6047874500000004E-6</v>
      </c>
      <c r="L1011" s="7">
        <v>6.9071811750000003E-7</v>
      </c>
      <c r="M1011" s="7">
        <v>94.6</v>
      </c>
      <c r="N1011" s="7">
        <v>0.01</v>
      </c>
      <c r="O1011" s="7">
        <v>1.5E-3</v>
      </c>
      <c r="P1011" s="7">
        <v>1</v>
      </c>
      <c r="Q1011" s="7">
        <v>28</v>
      </c>
      <c r="R1011" s="7">
        <v>265</v>
      </c>
      <c r="S1011" s="189">
        <v>45625.593981481485</v>
      </c>
    </row>
    <row r="1012" spans="1:19">
      <c r="A1012" s="7">
        <v>2012</v>
      </c>
      <c r="B1012" s="123" t="s">
        <v>537</v>
      </c>
      <c r="C1012" s="123" t="s">
        <v>556</v>
      </c>
      <c r="D1012" s="123" t="s">
        <v>580</v>
      </c>
      <c r="E1012" s="123" t="s">
        <v>531</v>
      </c>
      <c r="F1012" s="7">
        <v>0</v>
      </c>
      <c r="G1012" s="123" t="s">
        <v>532</v>
      </c>
      <c r="H1012" s="7">
        <v>0</v>
      </c>
      <c r="I1012" s="7"/>
      <c r="J1012" s="7">
        <v>0</v>
      </c>
      <c r="K1012" s="7">
        <v>0</v>
      </c>
      <c r="L1012" s="7">
        <v>0</v>
      </c>
      <c r="M1012" s="7"/>
      <c r="N1012" s="7"/>
      <c r="O1012" s="7"/>
      <c r="P1012" s="7">
        <v>1</v>
      </c>
      <c r="Q1012" s="7">
        <v>28</v>
      </c>
      <c r="R1012" s="7">
        <v>265</v>
      </c>
      <c r="S1012" s="189">
        <v>45625.593981481485</v>
      </c>
    </row>
    <row r="1013" spans="1:19">
      <c r="A1013" s="7">
        <v>2012</v>
      </c>
      <c r="B1013" s="123" t="s">
        <v>537</v>
      </c>
      <c r="C1013" s="123" t="s">
        <v>556</v>
      </c>
      <c r="D1013" s="123" t="s">
        <v>580</v>
      </c>
      <c r="E1013" s="123" t="s">
        <v>533</v>
      </c>
      <c r="F1013" s="7">
        <v>33.033852000000003</v>
      </c>
      <c r="G1013" s="123" t="s">
        <v>532</v>
      </c>
      <c r="H1013" s="7">
        <v>2.4357731</v>
      </c>
      <c r="I1013" s="7">
        <v>73.735666667000004</v>
      </c>
      <c r="J1013" s="7">
        <v>2.4212712390000002</v>
      </c>
      <c r="K1013" s="7">
        <v>3.3033900000000002E-4</v>
      </c>
      <c r="L1013" s="7">
        <v>1.9820311200000001E-5</v>
      </c>
      <c r="M1013" s="7">
        <v>73.296666666999997</v>
      </c>
      <c r="N1013" s="7">
        <v>0.01</v>
      </c>
      <c r="O1013" s="7">
        <v>5.9999999999999995E-4</v>
      </c>
      <c r="P1013" s="7">
        <v>1</v>
      </c>
      <c r="Q1013" s="7">
        <v>28</v>
      </c>
      <c r="R1013" s="7">
        <v>265</v>
      </c>
      <c r="S1013" s="189">
        <v>45625.593981481485</v>
      </c>
    </row>
    <row r="1014" spans="1:19">
      <c r="A1014" s="7">
        <v>2012</v>
      </c>
      <c r="B1014" s="123" t="s">
        <v>537</v>
      </c>
      <c r="C1014" s="123" t="s">
        <v>556</v>
      </c>
      <c r="D1014" s="123" t="s">
        <v>580</v>
      </c>
      <c r="E1014" s="123" t="s">
        <v>160</v>
      </c>
      <c r="F1014" s="7">
        <v>46.640951999999999</v>
      </c>
      <c r="G1014" s="123" t="s">
        <v>532</v>
      </c>
      <c r="H1014" s="7">
        <v>3.3501729409999998</v>
      </c>
      <c r="I1014" s="7">
        <v>71.828999999999994</v>
      </c>
      <c r="J1014" s="7">
        <v>3.3296975629999999</v>
      </c>
      <c r="K1014" s="7">
        <v>4.6641E-4</v>
      </c>
      <c r="L1014" s="7">
        <v>2.79845712E-5</v>
      </c>
      <c r="M1014" s="7">
        <v>71.39</v>
      </c>
      <c r="N1014" s="7">
        <v>0.01</v>
      </c>
      <c r="O1014" s="7">
        <v>5.9999999999999995E-4</v>
      </c>
      <c r="P1014" s="7">
        <v>1</v>
      </c>
      <c r="Q1014" s="7">
        <v>28</v>
      </c>
      <c r="R1014" s="7">
        <v>265</v>
      </c>
      <c r="S1014" s="189">
        <v>45625.593981481485</v>
      </c>
    </row>
    <row r="1015" spans="1:19">
      <c r="A1015" s="7">
        <v>2012</v>
      </c>
      <c r="B1015" s="123" t="s">
        <v>537</v>
      </c>
      <c r="C1015" s="123" t="s">
        <v>556</v>
      </c>
      <c r="D1015" s="123" t="s">
        <v>580</v>
      </c>
      <c r="E1015" s="123" t="s">
        <v>163</v>
      </c>
      <c r="F1015" s="7">
        <v>157.65997606100001</v>
      </c>
      <c r="G1015" s="123" t="s">
        <v>532</v>
      </c>
      <c r="H1015" s="7">
        <v>10.067614260999999</v>
      </c>
      <c r="I1015" s="7">
        <v>63.856499999999997</v>
      </c>
      <c r="J1015" s="7">
        <v>10.041363875</v>
      </c>
      <c r="K1015" s="7">
        <v>7.8830000000000002E-4</v>
      </c>
      <c r="L1015" s="7">
        <v>1.5765997609999999E-5</v>
      </c>
      <c r="M1015" s="7">
        <v>63.69</v>
      </c>
      <c r="N1015" s="7">
        <v>5.0000000000000001E-3</v>
      </c>
      <c r="O1015" s="7">
        <v>1E-4</v>
      </c>
      <c r="P1015" s="7">
        <v>1</v>
      </c>
      <c r="Q1015" s="7">
        <v>28</v>
      </c>
      <c r="R1015" s="7">
        <v>265</v>
      </c>
      <c r="S1015" s="189">
        <v>45625.593981481485</v>
      </c>
    </row>
    <row r="1016" spans="1:19">
      <c r="A1016" s="7">
        <v>2012</v>
      </c>
      <c r="B1016" s="123" t="s">
        <v>537</v>
      </c>
      <c r="C1016" s="123" t="s">
        <v>556</v>
      </c>
      <c r="D1016" s="123" t="s">
        <v>580</v>
      </c>
      <c r="E1016" s="123" t="s">
        <v>535</v>
      </c>
      <c r="F1016" s="7">
        <v>646.102616743</v>
      </c>
      <c r="G1016" s="123" t="s">
        <v>532</v>
      </c>
      <c r="H1016" s="7">
        <v>36.850016883000002</v>
      </c>
      <c r="I1016" s="7">
        <v>57.034309919000002</v>
      </c>
      <c r="J1016" s="7">
        <v>36.742440797</v>
      </c>
      <c r="K1016" s="7">
        <v>3.230513E-3</v>
      </c>
      <c r="L1016" s="7">
        <v>6.4610261670000006E-5</v>
      </c>
      <c r="M1016" s="7">
        <v>56.867809919000003</v>
      </c>
      <c r="N1016" s="7">
        <v>5.0000000000000001E-3</v>
      </c>
      <c r="O1016" s="7">
        <v>1E-4</v>
      </c>
      <c r="P1016" s="7">
        <v>1</v>
      </c>
      <c r="Q1016" s="7">
        <v>28</v>
      </c>
      <c r="R1016" s="7">
        <v>265</v>
      </c>
      <c r="S1016" s="189">
        <v>45625.593981481485</v>
      </c>
    </row>
    <row r="1017" spans="1:19">
      <c r="A1017" s="7">
        <v>2012</v>
      </c>
      <c r="B1017" s="123" t="s">
        <v>537</v>
      </c>
      <c r="C1017" s="123" t="s">
        <v>556</v>
      </c>
      <c r="D1017" s="123" t="s">
        <v>580</v>
      </c>
      <c r="E1017" s="123" t="s">
        <v>541</v>
      </c>
      <c r="F1017" s="7">
        <v>0</v>
      </c>
      <c r="G1017" s="123" t="s">
        <v>532</v>
      </c>
      <c r="H1017" s="7">
        <v>0</v>
      </c>
      <c r="I1017" s="7"/>
      <c r="J1017" s="7">
        <v>0</v>
      </c>
      <c r="K1017" s="7">
        <v>0</v>
      </c>
      <c r="L1017" s="7">
        <v>0</v>
      </c>
      <c r="M1017" s="7"/>
      <c r="N1017" s="7"/>
      <c r="O1017" s="7"/>
      <c r="P1017" s="7">
        <v>1</v>
      </c>
      <c r="Q1017" s="7">
        <v>28</v>
      </c>
      <c r="R1017" s="7">
        <v>265</v>
      </c>
      <c r="S1017" s="189">
        <v>45625.593981481485</v>
      </c>
    </row>
    <row r="1018" spans="1:19">
      <c r="A1018" s="7">
        <v>2012</v>
      </c>
      <c r="B1018" s="123" t="s">
        <v>537</v>
      </c>
      <c r="C1018" s="123" t="s">
        <v>556</v>
      </c>
      <c r="D1018" s="123" t="s">
        <v>581</v>
      </c>
      <c r="E1018" s="123" t="s">
        <v>27</v>
      </c>
      <c r="F1018" s="7">
        <v>4.1670150430000001</v>
      </c>
      <c r="G1018" s="123" t="s">
        <v>532</v>
      </c>
      <c r="H1018" s="7">
        <v>6.9380799999999997E-4</v>
      </c>
      <c r="I1018" s="7">
        <v>0.16650000000000001</v>
      </c>
      <c r="J1018" s="7">
        <v>0</v>
      </c>
      <c r="K1018" s="7">
        <v>2.0835075220000001E-5</v>
      </c>
      <c r="L1018" s="7">
        <v>4.1670150429999998E-7</v>
      </c>
      <c r="M1018" s="7">
        <v>0</v>
      </c>
      <c r="N1018" s="7">
        <v>5.0000000000000001E-3</v>
      </c>
      <c r="O1018" s="7">
        <v>1E-4</v>
      </c>
      <c r="P1018" s="7"/>
      <c r="Q1018" s="7">
        <v>28</v>
      </c>
      <c r="R1018" s="7">
        <v>265</v>
      </c>
      <c r="S1018" s="189">
        <v>45625.593981481485</v>
      </c>
    </row>
    <row r="1019" spans="1:19">
      <c r="A1019" s="7">
        <v>2012</v>
      </c>
      <c r="B1019" s="123" t="s">
        <v>537</v>
      </c>
      <c r="C1019" s="123" t="s">
        <v>556</v>
      </c>
      <c r="D1019" s="123" t="s">
        <v>581</v>
      </c>
      <c r="E1019" s="123" t="s">
        <v>33</v>
      </c>
      <c r="F1019" s="7">
        <v>227.13058660900001</v>
      </c>
      <c r="G1019" s="123" t="s">
        <v>532</v>
      </c>
      <c r="H1019" s="7">
        <v>2.1486553490000002</v>
      </c>
      <c r="I1019" s="7">
        <v>9.4600000000000009</v>
      </c>
      <c r="J1019" s="7">
        <v>0</v>
      </c>
      <c r="K1019" s="7">
        <v>6.8139175999999996E-2</v>
      </c>
      <c r="L1019" s="7">
        <v>9.0852200000000004E-4</v>
      </c>
      <c r="M1019" s="7">
        <v>0</v>
      </c>
      <c r="N1019" s="7">
        <v>0.3</v>
      </c>
      <c r="O1019" s="7">
        <v>4.0000000000000001E-3</v>
      </c>
      <c r="P1019" s="7"/>
      <c r="Q1019" s="7">
        <v>28</v>
      </c>
      <c r="R1019" s="7">
        <v>265</v>
      </c>
      <c r="S1019" s="189">
        <v>45625.593981481485</v>
      </c>
    </row>
    <row r="1020" spans="1:19">
      <c r="A1020" s="7">
        <v>2012</v>
      </c>
      <c r="B1020" s="123" t="s">
        <v>537</v>
      </c>
      <c r="C1020" s="123" t="s">
        <v>556</v>
      </c>
      <c r="D1020" s="123" t="s">
        <v>581</v>
      </c>
      <c r="E1020" s="123" t="s">
        <v>540</v>
      </c>
      <c r="F1020" s="7">
        <v>5.4420215279999997</v>
      </c>
      <c r="G1020" s="123" t="s">
        <v>532</v>
      </c>
      <c r="H1020" s="7">
        <v>0.51850220599999997</v>
      </c>
      <c r="I1020" s="7">
        <v>95.277500000000003</v>
      </c>
      <c r="J1020" s="7">
        <v>0.51481523699999998</v>
      </c>
      <c r="K1020" s="7">
        <v>5.4420215280000001E-5</v>
      </c>
      <c r="L1020" s="7">
        <v>8.1630322919999994E-6</v>
      </c>
      <c r="M1020" s="7">
        <v>94.6</v>
      </c>
      <c r="N1020" s="7">
        <v>0.01</v>
      </c>
      <c r="O1020" s="7">
        <v>1.5E-3</v>
      </c>
      <c r="P1020" s="7">
        <v>1</v>
      </c>
      <c r="Q1020" s="7">
        <v>28</v>
      </c>
      <c r="R1020" s="7">
        <v>265</v>
      </c>
      <c r="S1020" s="189">
        <v>45625.593981481485</v>
      </c>
    </row>
    <row r="1021" spans="1:19">
      <c r="A1021" s="7">
        <v>2012</v>
      </c>
      <c r="B1021" s="123" t="s">
        <v>537</v>
      </c>
      <c r="C1021" s="123" t="s">
        <v>556</v>
      </c>
      <c r="D1021" s="123" t="s">
        <v>581</v>
      </c>
      <c r="E1021" s="123" t="s">
        <v>531</v>
      </c>
      <c r="F1021" s="7">
        <v>0</v>
      </c>
      <c r="G1021" s="123" t="s">
        <v>532</v>
      </c>
      <c r="H1021" s="7">
        <v>0</v>
      </c>
      <c r="I1021" s="7"/>
      <c r="J1021" s="7">
        <v>0</v>
      </c>
      <c r="K1021" s="7">
        <v>0</v>
      </c>
      <c r="L1021" s="7">
        <v>0</v>
      </c>
      <c r="M1021" s="7"/>
      <c r="N1021" s="7"/>
      <c r="O1021" s="7"/>
      <c r="P1021" s="7">
        <v>1</v>
      </c>
      <c r="Q1021" s="7">
        <v>28</v>
      </c>
      <c r="R1021" s="7">
        <v>265</v>
      </c>
      <c r="S1021" s="189">
        <v>45625.593981481485</v>
      </c>
    </row>
    <row r="1022" spans="1:19">
      <c r="A1022" s="7">
        <v>2012</v>
      </c>
      <c r="B1022" s="123" t="s">
        <v>537</v>
      </c>
      <c r="C1022" s="123" t="s">
        <v>556</v>
      </c>
      <c r="D1022" s="123" t="s">
        <v>581</v>
      </c>
      <c r="E1022" s="123" t="s">
        <v>533</v>
      </c>
      <c r="F1022" s="7">
        <v>486.63176399999998</v>
      </c>
      <c r="G1022" s="123" t="s">
        <v>532</v>
      </c>
      <c r="H1022" s="7">
        <v>35.882117540000003</v>
      </c>
      <c r="I1022" s="7">
        <v>73.735666667000004</v>
      </c>
      <c r="J1022" s="7">
        <v>35.668486195</v>
      </c>
      <c r="K1022" s="7">
        <v>4.8663179999999997E-3</v>
      </c>
      <c r="L1022" s="7">
        <v>2.9197899999999999E-4</v>
      </c>
      <c r="M1022" s="7">
        <v>73.296666666999997</v>
      </c>
      <c r="N1022" s="7">
        <v>0.01</v>
      </c>
      <c r="O1022" s="7">
        <v>5.9999999999999995E-4</v>
      </c>
      <c r="P1022" s="7">
        <v>1</v>
      </c>
      <c r="Q1022" s="7">
        <v>28</v>
      </c>
      <c r="R1022" s="7">
        <v>265</v>
      </c>
      <c r="S1022" s="189">
        <v>45625.593981481485</v>
      </c>
    </row>
    <row r="1023" spans="1:19">
      <c r="A1023" s="7">
        <v>2012</v>
      </c>
      <c r="B1023" s="123" t="s">
        <v>537</v>
      </c>
      <c r="C1023" s="123" t="s">
        <v>556</v>
      </c>
      <c r="D1023" s="123" t="s">
        <v>581</v>
      </c>
      <c r="E1023" s="123" t="s">
        <v>160</v>
      </c>
      <c r="F1023" s="7">
        <v>197.99377200000001</v>
      </c>
      <c r="G1023" s="123" t="s">
        <v>532</v>
      </c>
      <c r="H1023" s="7">
        <v>14.221694649</v>
      </c>
      <c r="I1023" s="7">
        <v>71.828999999999994</v>
      </c>
      <c r="J1023" s="7">
        <v>14.134775382999999</v>
      </c>
      <c r="K1023" s="7">
        <v>1.9799380000000001E-3</v>
      </c>
      <c r="L1023" s="7">
        <v>1.1879600000000001E-4</v>
      </c>
      <c r="M1023" s="7">
        <v>71.39</v>
      </c>
      <c r="N1023" s="7">
        <v>0.01</v>
      </c>
      <c r="O1023" s="7">
        <v>5.9999999999999995E-4</v>
      </c>
      <c r="P1023" s="7">
        <v>1</v>
      </c>
      <c r="Q1023" s="7">
        <v>28</v>
      </c>
      <c r="R1023" s="7">
        <v>265</v>
      </c>
      <c r="S1023" s="189">
        <v>45625.593981481485</v>
      </c>
    </row>
    <row r="1024" spans="1:19">
      <c r="A1024" s="7">
        <v>2012</v>
      </c>
      <c r="B1024" s="123" t="s">
        <v>537</v>
      </c>
      <c r="C1024" s="123" t="s">
        <v>556</v>
      </c>
      <c r="D1024" s="123" t="s">
        <v>581</v>
      </c>
      <c r="E1024" s="123" t="s">
        <v>163</v>
      </c>
      <c r="F1024" s="7">
        <v>415.80736241699998</v>
      </c>
      <c r="G1024" s="123" t="s">
        <v>532</v>
      </c>
      <c r="H1024" s="7">
        <v>26.552002838</v>
      </c>
      <c r="I1024" s="7">
        <v>63.856499999999997</v>
      </c>
      <c r="J1024" s="7">
        <v>26.482770911999999</v>
      </c>
      <c r="K1024" s="7">
        <v>2.0790370000000002E-3</v>
      </c>
      <c r="L1024" s="7">
        <v>4.1580736240000001E-5</v>
      </c>
      <c r="M1024" s="7">
        <v>63.69</v>
      </c>
      <c r="N1024" s="7">
        <v>5.0000000000000001E-3</v>
      </c>
      <c r="O1024" s="7">
        <v>1E-4</v>
      </c>
      <c r="P1024" s="7">
        <v>1</v>
      </c>
      <c r="Q1024" s="7">
        <v>28</v>
      </c>
      <c r="R1024" s="7">
        <v>265</v>
      </c>
      <c r="S1024" s="189">
        <v>45625.593981481485</v>
      </c>
    </row>
    <row r="1025" spans="1:19">
      <c r="A1025" s="7">
        <v>2012</v>
      </c>
      <c r="B1025" s="123" t="s">
        <v>537</v>
      </c>
      <c r="C1025" s="123" t="s">
        <v>556</v>
      </c>
      <c r="D1025" s="123" t="s">
        <v>581</v>
      </c>
      <c r="E1025" s="123" t="s">
        <v>535</v>
      </c>
      <c r="F1025" s="7">
        <v>3360.6085485389999</v>
      </c>
      <c r="G1025" s="123" t="s">
        <v>532</v>
      </c>
      <c r="H1025" s="7">
        <v>191.669989474</v>
      </c>
      <c r="I1025" s="7">
        <v>57.034309919000002</v>
      </c>
      <c r="J1025" s="7">
        <v>191.11044815</v>
      </c>
      <c r="K1025" s="7">
        <v>1.6803043E-2</v>
      </c>
      <c r="L1025" s="7">
        <v>3.3606100000000002E-4</v>
      </c>
      <c r="M1025" s="7">
        <v>56.867809919000003</v>
      </c>
      <c r="N1025" s="7">
        <v>5.0000000000000001E-3</v>
      </c>
      <c r="O1025" s="7">
        <v>1E-4</v>
      </c>
      <c r="P1025" s="7">
        <v>1</v>
      </c>
      <c r="Q1025" s="7">
        <v>28</v>
      </c>
      <c r="R1025" s="7">
        <v>265</v>
      </c>
      <c r="S1025" s="189">
        <v>45625.593981481485</v>
      </c>
    </row>
    <row r="1026" spans="1:19">
      <c r="A1026" s="7">
        <v>2012</v>
      </c>
      <c r="B1026" s="123" t="s">
        <v>537</v>
      </c>
      <c r="C1026" s="123" t="s">
        <v>556</v>
      </c>
      <c r="D1026" s="123" t="s">
        <v>581</v>
      </c>
      <c r="E1026" s="123" t="s">
        <v>541</v>
      </c>
      <c r="F1026" s="7">
        <v>1.5271223E-2</v>
      </c>
      <c r="G1026" s="123" t="s">
        <v>532</v>
      </c>
      <c r="H1026" s="7">
        <v>1.4244310000000001E-3</v>
      </c>
      <c r="I1026" s="7">
        <v>93.275473297999994</v>
      </c>
      <c r="J1026" s="7">
        <v>1.417726E-3</v>
      </c>
      <c r="K1026" s="7">
        <v>1.5271223000000001E-7</v>
      </c>
      <c r="L1026" s="7">
        <v>9.1627338000000002E-9</v>
      </c>
      <c r="M1026" s="7">
        <v>92.836473298000001</v>
      </c>
      <c r="N1026" s="7">
        <v>0.01</v>
      </c>
      <c r="O1026" s="7">
        <v>5.9999999999999995E-4</v>
      </c>
      <c r="P1026" s="7">
        <v>1</v>
      </c>
      <c r="Q1026" s="7">
        <v>28</v>
      </c>
      <c r="R1026" s="7">
        <v>265</v>
      </c>
      <c r="S1026" s="189">
        <v>45625.593981481485</v>
      </c>
    </row>
    <row r="1027" spans="1:19">
      <c r="A1027" s="7">
        <v>2012</v>
      </c>
      <c r="B1027" s="123" t="s">
        <v>537</v>
      </c>
      <c r="C1027" s="123" t="s">
        <v>562</v>
      </c>
      <c r="D1027" s="123" t="s">
        <v>582</v>
      </c>
      <c r="E1027" s="123" t="s">
        <v>27</v>
      </c>
      <c r="F1027" s="7">
        <v>159.606266804</v>
      </c>
      <c r="G1027" s="123" t="s">
        <v>532</v>
      </c>
      <c r="H1027" s="7">
        <v>2.6574443E-2</v>
      </c>
      <c r="I1027" s="7">
        <v>0.16650000000000001</v>
      </c>
      <c r="J1027" s="7">
        <v>0</v>
      </c>
      <c r="K1027" s="7">
        <v>7.9803100000000004E-4</v>
      </c>
      <c r="L1027" s="7">
        <v>1.596062668E-5</v>
      </c>
      <c r="M1027" s="7">
        <v>0</v>
      </c>
      <c r="N1027" s="7">
        <v>5.0000000000000001E-3</v>
      </c>
      <c r="O1027" s="7">
        <v>1E-4</v>
      </c>
      <c r="P1027" s="7"/>
      <c r="Q1027" s="7">
        <v>28</v>
      </c>
      <c r="R1027" s="7">
        <v>265</v>
      </c>
      <c r="S1027" s="189">
        <v>45625.593981481485</v>
      </c>
    </row>
    <row r="1028" spans="1:19">
      <c r="A1028" s="7">
        <v>2012</v>
      </c>
      <c r="B1028" s="123" t="s">
        <v>537</v>
      </c>
      <c r="C1028" s="123" t="s">
        <v>562</v>
      </c>
      <c r="D1028" s="123" t="s">
        <v>582</v>
      </c>
      <c r="E1028" s="123" t="s">
        <v>33</v>
      </c>
      <c r="F1028" s="7">
        <v>6.9040887999999995E-2</v>
      </c>
      <c r="G1028" s="123" t="s">
        <v>532</v>
      </c>
      <c r="H1028" s="7">
        <v>6.5312699999999998E-4</v>
      </c>
      <c r="I1028" s="7">
        <v>9.4600000000000009</v>
      </c>
      <c r="J1028" s="7">
        <v>0</v>
      </c>
      <c r="K1028" s="7">
        <v>2.0712266400000002E-5</v>
      </c>
      <c r="L1028" s="7">
        <v>2.7616355200000003E-7</v>
      </c>
      <c r="M1028" s="7">
        <v>0</v>
      </c>
      <c r="N1028" s="7">
        <v>0.3</v>
      </c>
      <c r="O1028" s="7">
        <v>4.0000000000000001E-3</v>
      </c>
      <c r="P1028" s="7"/>
      <c r="Q1028" s="7">
        <v>28</v>
      </c>
      <c r="R1028" s="7">
        <v>265</v>
      </c>
      <c r="S1028" s="189">
        <v>45625.593981481485</v>
      </c>
    </row>
    <row r="1029" spans="1:19">
      <c r="A1029" s="7">
        <v>2012</v>
      </c>
      <c r="B1029" s="123" t="s">
        <v>537</v>
      </c>
      <c r="C1029" s="123" t="s">
        <v>562</v>
      </c>
      <c r="D1029" s="123" t="s">
        <v>582</v>
      </c>
      <c r="E1029" s="123" t="s">
        <v>540</v>
      </c>
      <c r="F1029" s="7">
        <v>0.37675533700000002</v>
      </c>
      <c r="G1029" s="123" t="s">
        <v>532</v>
      </c>
      <c r="H1029" s="7">
        <v>3.5896307000000002E-2</v>
      </c>
      <c r="I1029" s="7">
        <v>95.277500000000003</v>
      </c>
      <c r="J1029" s="7">
        <v>3.5641054999999998E-2</v>
      </c>
      <c r="K1029" s="7">
        <v>3.7675533700000002E-6</v>
      </c>
      <c r="L1029" s="7">
        <v>5.6513300550000003E-7</v>
      </c>
      <c r="M1029" s="7">
        <v>94.6</v>
      </c>
      <c r="N1029" s="7">
        <v>0.01</v>
      </c>
      <c r="O1029" s="7">
        <v>1.5E-3</v>
      </c>
      <c r="P1029" s="7">
        <v>1</v>
      </c>
      <c r="Q1029" s="7">
        <v>28</v>
      </c>
      <c r="R1029" s="7">
        <v>265</v>
      </c>
      <c r="S1029" s="189">
        <v>45625.593981481485</v>
      </c>
    </row>
    <row r="1030" spans="1:19">
      <c r="A1030" s="7">
        <v>2012</v>
      </c>
      <c r="B1030" s="123" t="s">
        <v>537</v>
      </c>
      <c r="C1030" s="123" t="s">
        <v>562</v>
      </c>
      <c r="D1030" s="123" t="s">
        <v>582</v>
      </c>
      <c r="E1030" s="123" t="s">
        <v>531</v>
      </c>
      <c r="F1030" s="7">
        <v>4.0911672960000001</v>
      </c>
      <c r="G1030" s="123" t="s">
        <v>532</v>
      </c>
      <c r="H1030" s="7">
        <v>0.31276564899999998</v>
      </c>
      <c r="I1030" s="7">
        <v>76.448999999999998</v>
      </c>
      <c r="J1030" s="7">
        <v>0.310969626</v>
      </c>
      <c r="K1030" s="7">
        <v>4.0911672959999997E-5</v>
      </c>
      <c r="L1030" s="7">
        <v>2.4547003779999999E-6</v>
      </c>
      <c r="M1030" s="7">
        <v>76.010000000000005</v>
      </c>
      <c r="N1030" s="7">
        <v>0.01</v>
      </c>
      <c r="O1030" s="7">
        <v>5.9999999999999995E-4</v>
      </c>
      <c r="P1030" s="7">
        <v>1</v>
      </c>
      <c r="Q1030" s="7">
        <v>28</v>
      </c>
      <c r="R1030" s="7">
        <v>265</v>
      </c>
      <c r="S1030" s="189">
        <v>45625.593981481485</v>
      </c>
    </row>
    <row r="1031" spans="1:19">
      <c r="A1031" s="7">
        <v>2012</v>
      </c>
      <c r="B1031" s="123" t="s">
        <v>537</v>
      </c>
      <c r="C1031" s="123" t="s">
        <v>562</v>
      </c>
      <c r="D1031" s="123" t="s">
        <v>582</v>
      </c>
      <c r="E1031" s="123" t="s">
        <v>533</v>
      </c>
      <c r="F1031" s="7">
        <v>56.479931999999998</v>
      </c>
      <c r="G1031" s="123" t="s">
        <v>532</v>
      </c>
      <c r="H1031" s="7">
        <v>4.1645854389999997</v>
      </c>
      <c r="I1031" s="7">
        <v>73.735666667000004</v>
      </c>
      <c r="J1031" s="7">
        <v>4.1397907490000003</v>
      </c>
      <c r="K1031" s="7">
        <v>5.6479900000000005E-4</v>
      </c>
      <c r="L1031" s="7">
        <v>3.3887959200000003E-5</v>
      </c>
      <c r="M1031" s="7">
        <v>73.296666666999997</v>
      </c>
      <c r="N1031" s="7">
        <v>0.01</v>
      </c>
      <c r="O1031" s="7">
        <v>5.9999999999999995E-4</v>
      </c>
      <c r="P1031" s="7">
        <v>1</v>
      </c>
      <c r="Q1031" s="7">
        <v>28</v>
      </c>
      <c r="R1031" s="7">
        <v>265</v>
      </c>
      <c r="S1031" s="189">
        <v>45625.593981481485</v>
      </c>
    </row>
    <row r="1032" spans="1:19">
      <c r="A1032" s="7">
        <v>2012</v>
      </c>
      <c r="B1032" s="123" t="s">
        <v>537</v>
      </c>
      <c r="C1032" s="123" t="s">
        <v>562</v>
      </c>
      <c r="D1032" s="123" t="s">
        <v>582</v>
      </c>
      <c r="E1032" s="123" t="s">
        <v>160</v>
      </c>
      <c r="F1032" s="7">
        <v>6.950088</v>
      </c>
      <c r="G1032" s="123" t="s">
        <v>532</v>
      </c>
      <c r="H1032" s="7">
        <v>0.49921787099999998</v>
      </c>
      <c r="I1032" s="7">
        <v>71.828999999999994</v>
      </c>
      <c r="J1032" s="7">
        <v>0.49616678199999997</v>
      </c>
      <c r="K1032" s="7">
        <v>6.9500880000000003E-5</v>
      </c>
      <c r="L1032" s="7">
        <v>4.1700528E-6</v>
      </c>
      <c r="M1032" s="7">
        <v>71.39</v>
      </c>
      <c r="N1032" s="7">
        <v>0.01</v>
      </c>
      <c r="O1032" s="7">
        <v>5.9999999999999995E-4</v>
      </c>
      <c r="P1032" s="7">
        <v>1</v>
      </c>
      <c r="Q1032" s="7">
        <v>28</v>
      </c>
      <c r="R1032" s="7">
        <v>265</v>
      </c>
      <c r="S1032" s="189">
        <v>45625.593981481485</v>
      </c>
    </row>
    <row r="1033" spans="1:19">
      <c r="A1033" s="7">
        <v>2012</v>
      </c>
      <c r="B1033" s="123" t="s">
        <v>537</v>
      </c>
      <c r="C1033" s="123" t="s">
        <v>562</v>
      </c>
      <c r="D1033" s="123" t="s">
        <v>582</v>
      </c>
      <c r="E1033" s="123" t="s">
        <v>163</v>
      </c>
      <c r="F1033" s="7">
        <v>10.601535373999999</v>
      </c>
      <c r="G1033" s="123" t="s">
        <v>532</v>
      </c>
      <c r="H1033" s="7">
        <v>0.67697694399999997</v>
      </c>
      <c r="I1033" s="7">
        <v>63.856499999999997</v>
      </c>
      <c r="J1033" s="7">
        <v>0.67521178800000003</v>
      </c>
      <c r="K1033" s="7">
        <v>5.300767687E-5</v>
      </c>
      <c r="L1033" s="7">
        <v>1.0601535369999999E-6</v>
      </c>
      <c r="M1033" s="7">
        <v>63.69</v>
      </c>
      <c r="N1033" s="7">
        <v>5.0000000000000001E-3</v>
      </c>
      <c r="O1033" s="7">
        <v>1E-4</v>
      </c>
      <c r="P1033" s="7">
        <v>1</v>
      </c>
      <c r="Q1033" s="7">
        <v>28</v>
      </c>
      <c r="R1033" s="7">
        <v>265</v>
      </c>
      <c r="S1033" s="189">
        <v>45625.593981481485</v>
      </c>
    </row>
    <row r="1034" spans="1:19">
      <c r="A1034" s="7">
        <v>2012</v>
      </c>
      <c r="B1034" s="123" t="s">
        <v>537</v>
      </c>
      <c r="C1034" s="123" t="s">
        <v>562</v>
      </c>
      <c r="D1034" s="123" t="s">
        <v>582</v>
      </c>
      <c r="E1034" s="123" t="s">
        <v>535</v>
      </c>
      <c r="F1034" s="7">
        <v>189.10193466000001</v>
      </c>
      <c r="G1034" s="123" t="s">
        <v>532</v>
      </c>
      <c r="H1034" s="7">
        <v>10.785298348</v>
      </c>
      <c r="I1034" s="7">
        <v>57.034309919000002</v>
      </c>
      <c r="J1034" s="7">
        <v>10.753812876</v>
      </c>
      <c r="K1034" s="7">
        <v>9.4550999999999999E-4</v>
      </c>
      <c r="L1034" s="7">
        <v>1.891019347E-5</v>
      </c>
      <c r="M1034" s="7">
        <v>56.867809919000003</v>
      </c>
      <c r="N1034" s="7">
        <v>5.0000000000000001E-3</v>
      </c>
      <c r="O1034" s="7">
        <v>1E-4</v>
      </c>
      <c r="P1034" s="7">
        <v>1</v>
      </c>
      <c r="Q1034" s="7">
        <v>28</v>
      </c>
      <c r="R1034" s="7">
        <v>265</v>
      </c>
      <c r="S1034" s="189">
        <v>45625.593981481485</v>
      </c>
    </row>
    <row r="1035" spans="1:19">
      <c r="A1035" s="7">
        <v>2012</v>
      </c>
      <c r="B1035" s="123" t="s">
        <v>537</v>
      </c>
      <c r="C1035" s="123" t="s">
        <v>562</v>
      </c>
      <c r="D1035" s="123" t="s">
        <v>582</v>
      </c>
      <c r="E1035" s="123" t="s">
        <v>541</v>
      </c>
      <c r="F1035" s="7">
        <v>0</v>
      </c>
      <c r="G1035" s="123" t="s">
        <v>532</v>
      </c>
      <c r="H1035" s="7">
        <v>0</v>
      </c>
      <c r="I1035" s="7"/>
      <c r="J1035" s="7">
        <v>0</v>
      </c>
      <c r="K1035" s="7">
        <v>0</v>
      </c>
      <c r="L1035" s="7">
        <v>0</v>
      </c>
      <c r="M1035" s="7"/>
      <c r="N1035" s="7"/>
      <c r="O1035" s="7"/>
      <c r="P1035" s="7">
        <v>1</v>
      </c>
      <c r="Q1035" s="7">
        <v>28</v>
      </c>
      <c r="R1035" s="7">
        <v>265</v>
      </c>
      <c r="S1035" s="189">
        <v>45625.593981481485</v>
      </c>
    </row>
    <row r="1036" spans="1:19">
      <c r="A1036" s="7">
        <v>2012</v>
      </c>
      <c r="B1036" s="123" t="s">
        <v>537</v>
      </c>
      <c r="C1036" s="123" t="s">
        <v>562</v>
      </c>
      <c r="D1036" s="123" t="s">
        <v>583</v>
      </c>
      <c r="E1036" s="123" t="s">
        <v>27</v>
      </c>
      <c r="F1036" s="7">
        <v>0</v>
      </c>
      <c r="G1036" s="123" t="s">
        <v>532</v>
      </c>
      <c r="H1036" s="7">
        <v>0</v>
      </c>
      <c r="I1036" s="7"/>
      <c r="J1036" s="7">
        <v>0</v>
      </c>
      <c r="K1036" s="7">
        <v>0</v>
      </c>
      <c r="L1036" s="7">
        <v>0</v>
      </c>
      <c r="M1036" s="7"/>
      <c r="N1036" s="7"/>
      <c r="O1036" s="7"/>
      <c r="P1036" s="7"/>
      <c r="Q1036" s="7">
        <v>28</v>
      </c>
      <c r="R1036" s="7">
        <v>265</v>
      </c>
      <c r="S1036" s="189">
        <v>45625.593981481485</v>
      </c>
    </row>
    <row r="1037" spans="1:19">
      <c r="A1037" s="7">
        <v>2012</v>
      </c>
      <c r="B1037" s="123" t="s">
        <v>537</v>
      </c>
      <c r="C1037" s="123" t="s">
        <v>562</v>
      </c>
      <c r="D1037" s="123" t="s">
        <v>583</v>
      </c>
      <c r="E1037" s="123" t="s">
        <v>33</v>
      </c>
      <c r="F1037" s="7">
        <v>221.41412728399999</v>
      </c>
      <c r="G1037" s="123" t="s">
        <v>532</v>
      </c>
      <c r="H1037" s="7">
        <v>2.0945776440000001</v>
      </c>
      <c r="I1037" s="7">
        <v>9.4600000000000009</v>
      </c>
      <c r="J1037" s="7">
        <v>0</v>
      </c>
      <c r="K1037" s="7">
        <v>6.6424237999999997E-2</v>
      </c>
      <c r="L1037" s="7">
        <v>8.8565699999999998E-4</v>
      </c>
      <c r="M1037" s="7">
        <v>0</v>
      </c>
      <c r="N1037" s="7">
        <v>0.3</v>
      </c>
      <c r="O1037" s="7">
        <v>4.0000000000000001E-3</v>
      </c>
      <c r="P1037" s="7"/>
      <c r="Q1037" s="7">
        <v>28</v>
      </c>
      <c r="R1037" s="7">
        <v>265</v>
      </c>
      <c r="S1037" s="189">
        <v>45625.593981481485</v>
      </c>
    </row>
    <row r="1038" spans="1:19">
      <c r="A1038" s="7">
        <v>2012</v>
      </c>
      <c r="B1038" s="123" t="s">
        <v>537</v>
      </c>
      <c r="C1038" s="123" t="s">
        <v>562</v>
      </c>
      <c r="D1038" s="123" t="s">
        <v>583</v>
      </c>
      <c r="E1038" s="123" t="s">
        <v>540</v>
      </c>
      <c r="F1038" s="7">
        <v>8.3723407999999999E-2</v>
      </c>
      <c r="G1038" s="123" t="s">
        <v>532</v>
      </c>
      <c r="H1038" s="7">
        <v>7.9769569999999998E-3</v>
      </c>
      <c r="I1038" s="7">
        <v>95.277500000000003</v>
      </c>
      <c r="J1038" s="7">
        <v>7.920234E-3</v>
      </c>
      <c r="K1038" s="7">
        <v>8.3723407999999996E-7</v>
      </c>
      <c r="L1038" s="7">
        <v>1.2558511200000001E-7</v>
      </c>
      <c r="M1038" s="7">
        <v>94.6</v>
      </c>
      <c r="N1038" s="7">
        <v>0.01</v>
      </c>
      <c r="O1038" s="7">
        <v>1.5E-3</v>
      </c>
      <c r="P1038" s="7">
        <v>1</v>
      </c>
      <c r="Q1038" s="7">
        <v>28</v>
      </c>
      <c r="R1038" s="7">
        <v>265</v>
      </c>
      <c r="S1038" s="189">
        <v>45625.593981481485</v>
      </c>
    </row>
    <row r="1039" spans="1:19">
      <c r="A1039" s="7">
        <v>2012</v>
      </c>
      <c r="B1039" s="123" t="s">
        <v>537</v>
      </c>
      <c r="C1039" s="123" t="s">
        <v>562</v>
      </c>
      <c r="D1039" s="123" t="s">
        <v>583</v>
      </c>
      <c r="E1039" s="123" t="s">
        <v>531</v>
      </c>
      <c r="F1039" s="7">
        <v>156.69170743500001</v>
      </c>
      <c r="G1039" s="123" t="s">
        <v>532</v>
      </c>
      <c r="H1039" s="7">
        <v>11.978924341999999</v>
      </c>
      <c r="I1039" s="7">
        <v>76.448999999999998</v>
      </c>
      <c r="J1039" s="7">
        <v>11.910136681999999</v>
      </c>
      <c r="K1039" s="7">
        <v>1.5669169999999999E-3</v>
      </c>
      <c r="L1039" s="7">
        <v>9.4015024459999998E-5</v>
      </c>
      <c r="M1039" s="7">
        <v>76.010000000000005</v>
      </c>
      <c r="N1039" s="7">
        <v>0.01</v>
      </c>
      <c r="O1039" s="7">
        <v>5.9999999999999995E-4</v>
      </c>
      <c r="P1039" s="7">
        <v>1</v>
      </c>
      <c r="Q1039" s="7">
        <v>28</v>
      </c>
      <c r="R1039" s="7">
        <v>265</v>
      </c>
      <c r="S1039" s="189">
        <v>45625.593981481485</v>
      </c>
    </row>
    <row r="1040" spans="1:19">
      <c r="A1040" s="7">
        <v>2012</v>
      </c>
      <c r="B1040" s="123" t="s">
        <v>537</v>
      </c>
      <c r="C1040" s="123" t="s">
        <v>562</v>
      </c>
      <c r="D1040" s="123" t="s">
        <v>583</v>
      </c>
      <c r="E1040" s="123" t="s">
        <v>533</v>
      </c>
      <c r="F1040" s="7">
        <v>1125.788652</v>
      </c>
      <c r="G1040" s="123" t="s">
        <v>532</v>
      </c>
      <c r="H1040" s="7">
        <v>83.010776781000004</v>
      </c>
      <c r="I1040" s="7">
        <v>73.735666667000004</v>
      </c>
      <c r="J1040" s="7">
        <v>82.516555562999997</v>
      </c>
      <c r="K1040" s="7">
        <v>1.1257886999999999E-2</v>
      </c>
      <c r="L1040" s="7">
        <v>6.75473E-4</v>
      </c>
      <c r="M1040" s="7">
        <v>73.296666666999997</v>
      </c>
      <c r="N1040" s="7">
        <v>0.01</v>
      </c>
      <c r="O1040" s="7">
        <v>5.9999999999999995E-4</v>
      </c>
      <c r="P1040" s="7">
        <v>1</v>
      </c>
      <c r="Q1040" s="7">
        <v>28</v>
      </c>
      <c r="R1040" s="7">
        <v>265</v>
      </c>
      <c r="S1040" s="189">
        <v>45625.593981481485</v>
      </c>
    </row>
    <row r="1041" spans="1:19">
      <c r="A1041" s="7">
        <v>2012</v>
      </c>
      <c r="B1041" s="123" t="s">
        <v>537</v>
      </c>
      <c r="C1041" s="123" t="s">
        <v>562</v>
      </c>
      <c r="D1041" s="123" t="s">
        <v>583</v>
      </c>
      <c r="E1041" s="123" t="s">
        <v>160</v>
      </c>
      <c r="F1041" s="7">
        <v>326.69600400000002</v>
      </c>
      <c r="G1041" s="123" t="s">
        <v>532</v>
      </c>
      <c r="H1041" s="7">
        <v>23.466247271</v>
      </c>
      <c r="I1041" s="7">
        <v>71.828999999999994</v>
      </c>
      <c r="J1041" s="7">
        <v>23.322827726</v>
      </c>
      <c r="K1041" s="7">
        <v>3.2669600000000002E-3</v>
      </c>
      <c r="L1041" s="7">
        <v>1.9601800000000001E-4</v>
      </c>
      <c r="M1041" s="7">
        <v>71.39</v>
      </c>
      <c r="N1041" s="7">
        <v>0.01</v>
      </c>
      <c r="O1041" s="7">
        <v>5.9999999999999995E-4</v>
      </c>
      <c r="P1041" s="7">
        <v>1</v>
      </c>
      <c r="Q1041" s="7">
        <v>28</v>
      </c>
      <c r="R1041" s="7">
        <v>265</v>
      </c>
      <c r="S1041" s="189">
        <v>45625.593981481485</v>
      </c>
    </row>
    <row r="1042" spans="1:19">
      <c r="A1042" s="7">
        <v>2012</v>
      </c>
      <c r="B1042" s="123" t="s">
        <v>537</v>
      </c>
      <c r="C1042" s="123" t="s">
        <v>562</v>
      </c>
      <c r="D1042" s="123" t="s">
        <v>583</v>
      </c>
      <c r="E1042" s="123" t="s">
        <v>163</v>
      </c>
      <c r="F1042" s="7">
        <v>325.46713598100001</v>
      </c>
      <c r="G1042" s="123" t="s">
        <v>532</v>
      </c>
      <c r="H1042" s="7">
        <v>20.783192168999999</v>
      </c>
      <c r="I1042" s="7">
        <v>63.856499999999997</v>
      </c>
      <c r="J1042" s="7">
        <v>20.729001890999999</v>
      </c>
      <c r="K1042" s="7">
        <v>1.6273360000000001E-3</v>
      </c>
      <c r="L1042" s="7">
        <v>3.2546713600000003E-5</v>
      </c>
      <c r="M1042" s="7">
        <v>63.69</v>
      </c>
      <c r="N1042" s="7">
        <v>5.0000000000000001E-3</v>
      </c>
      <c r="O1042" s="7">
        <v>1E-4</v>
      </c>
      <c r="P1042" s="7">
        <v>1</v>
      </c>
      <c r="Q1042" s="7">
        <v>28</v>
      </c>
      <c r="R1042" s="7">
        <v>265</v>
      </c>
      <c r="S1042" s="189">
        <v>45625.593981481485</v>
      </c>
    </row>
    <row r="1043" spans="1:19">
      <c r="A1043" s="7">
        <v>2012</v>
      </c>
      <c r="B1043" s="123" t="s">
        <v>537</v>
      </c>
      <c r="C1043" s="123" t="s">
        <v>562</v>
      </c>
      <c r="D1043" s="123" t="s">
        <v>583</v>
      </c>
      <c r="E1043" s="123" t="s">
        <v>535</v>
      </c>
      <c r="F1043" s="7">
        <v>1790.192757369</v>
      </c>
      <c r="G1043" s="123" t="s">
        <v>532</v>
      </c>
      <c r="H1043" s="7">
        <v>102.102408539</v>
      </c>
      <c r="I1043" s="7">
        <v>57.034309919000002</v>
      </c>
      <c r="J1043" s="7">
        <v>101.804341444</v>
      </c>
      <c r="K1043" s="7">
        <v>8.9509640000000005E-3</v>
      </c>
      <c r="L1043" s="7">
        <v>1.7901899999999999E-4</v>
      </c>
      <c r="M1043" s="7">
        <v>56.867809919000003</v>
      </c>
      <c r="N1043" s="7">
        <v>5.0000000000000001E-3</v>
      </c>
      <c r="O1043" s="7">
        <v>1E-4</v>
      </c>
      <c r="P1043" s="7">
        <v>1</v>
      </c>
      <c r="Q1043" s="7">
        <v>28</v>
      </c>
      <c r="R1043" s="7">
        <v>265</v>
      </c>
      <c r="S1043" s="189">
        <v>45625.593981481485</v>
      </c>
    </row>
    <row r="1044" spans="1:19">
      <c r="A1044" s="7">
        <v>2012</v>
      </c>
      <c r="B1044" s="123" t="s">
        <v>537</v>
      </c>
      <c r="C1044" s="123" t="s">
        <v>562</v>
      </c>
      <c r="D1044" s="123" t="s">
        <v>583</v>
      </c>
      <c r="E1044" s="123" t="s">
        <v>541</v>
      </c>
      <c r="F1044" s="7">
        <v>0</v>
      </c>
      <c r="G1044" s="123" t="s">
        <v>532</v>
      </c>
      <c r="H1044" s="7">
        <v>0</v>
      </c>
      <c r="I1044" s="7"/>
      <c r="J1044" s="7">
        <v>0</v>
      </c>
      <c r="K1044" s="7">
        <v>0</v>
      </c>
      <c r="L1044" s="7">
        <v>0</v>
      </c>
      <c r="M1044" s="7"/>
      <c r="N1044" s="7"/>
      <c r="O1044" s="7"/>
      <c r="P1044" s="7">
        <v>1</v>
      </c>
      <c r="Q1044" s="7">
        <v>28</v>
      </c>
      <c r="R1044" s="7">
        <v>265</v>
      </c>
      <c r="S1044" s="189">
        <v>45625.593981481485</v>
      </c>
    </row>
    <row r="1045" spans="1:19">
      <c r="A1045" s="7">
        <v>2012</v>
      </c>
      <c r="B1045" s="123" t="s">
        <v>537</v>
      </c>
      <c r="C1045" s="123" t="s">
        <v>562</v>
      </c>
      <c r="D1045" s="123" t="s">
        <v>214</v>
      </c>
      <c r="E1045" s="123" t="s">
        <v>27</v>
      </c>
      <c r="F1045" s="7">
        <v>0</v>
      </c>
      <c r="G1045" s="123" t="s">
        <v>532</v>
      </c>
      <c r="H1045" s="7">
        <v>0</v>
      </c>
      <c r="I1045" s="7"/>
      <c r="J1045" s="7">
        <v>0</v>
      </c>
      <c r="K1045" s="7">
        <v>0</v>
      </c>
      <c r="L1045" s="7">
        <v>0</v>
      </c>
      <c r="M1045" s="7"/>
      <c r="N1045" s="7"/>
      <c r="O1045" s="7"/>
      <c r="P1045" s="7"/>
      <c r="Q1045" s="7">
        <v>28</v>
      </c>
      <c r="R1045" s="7">
        <v>265</v>
      </c>
      <c r="S1045" s="189">
        <v>45625.593981481485</v>
      </c>
    </row>
    <row r="1046" spans="1:19">
      <c r="A1046" s="7">
        <v>2012</v>
      </c>
      <c r="B1046" s="123" t="s">
        <v>537</v>
      </c>
      <c r="C1046" s="123" t="s">
        <v>562</v>
      </c>
      <c r="D1046" s="123" t="s">
        <v>214</v>
      </c>
      <c r="E1046" s="123" t="s">
        <v>33</v>
      </c>
      <c r="F1046" s="7">
        <v>33.346748824000002</v>
      </c>
      <c r="G1046" s="123" t="s">
        <v>532</v>
      </c>
      <c r="H1046" s="7">
        <v>0.315460244</v>
      </c>
      <c r="I1046" s="7">
        <v>9.4600000000000009</v>
      </c>
      <c r="J1046" s="7">
        <v>0</v>
      </c>
      <c r="K1046" s="7">
        <v>1.0004025E-2</v>
      </c>
      <c r="L1046" s="7">
        <v>1.33387E-4</v>
      </c>
      <c r="M1046" s="7">
        <v>0</v>
      </c>
      <c r="N1046" s="7">
        <v>0.3</v>
      </c>
      <c r="O1046" s="7">
        <v>4.0000000000000001E-3</v>
      </c>
      <c r="P1046" s="7"/>
      <c r="Q1046" s="7">
        <v>28</v>
      </c>
      <c r="R1046" s="7">
        <v>265</v>
      </c>
      <c r="S1046" s="189">
        <v>45625.593981481485</v>
      </c>
    </row>
    <row r="1047" spans="1:19">
      <c r="A1047" s="7">
        <v>2012</v>
      </c>
      <c r="B1047" s="123" t="s">
        <v>537</v>
      </c>
      <c r="C1047" s="123" t="s">
        <v>562</v>
      </c>
      <c r="D1047" s="123" t="s">
        <v>214</v>
      </c>
      <c r="E1047" s="123" t="s">
        <v>540</v>
      </c>
      <c r="F1047" s="7">
        <v>0</v>
      </c>
      <c r="G1047" s="123" t="s">
        <v>532</v>
      </c>
      <c r="H1047" s="7">
        <v>0</v>
      </c>
      <c r="I1047" s="7"/>
      <c r="J1047" s="7">
        <v>0</v>
      </c>
      <c r="K1047" s="7">
        <v>0</v>
      </c>
      <c r="L1047" s="7">
        <v>0</v>
      </c>
      <c r="M1047" s="7"/>
      <c r="N1047" s="7"/>
      <c r="O1047" s="7"/>
      <c r="P1047" s="7">
        <v>1</v>
      </c>
      <c r="Q1047" s="7">
        <v>28</v>
      </c>
      <c r="R1047" s="7">
        <v>265</v>
      </c>
      <c r="S1047" s="189">
        <v>45625.593981481485</v>
      </c>
    </row>
    <row r="1048" spans="1:19">
      <c r="A1048" s="7">
        <v>2012</v>
      </c>
      <c r="B1048" s="123" t="s">
        <v>537</v>
      </c>
      <c r="C1048" s="123" t="s">
        <v>562</v>
      </c>
      <c r="D1048" s="123" t="s">
        <v>214</v>
      </c>
      <c r="E1048" s="123" t="s">
        <v>531</v>
      </c>
      <c r="F1048" s="7">
        <v>8.5914513209999992</v>
      </c>
      <c r="G1048" s="123" t="s">
        <v>532</v>
      </c>
      <c r="H1048" s="7">
        <v>0.65680786199999996</v>
      </c>
      <c r="I1048" s="7">
        <v>76.448999999999998</v>
      </c>
      <c r="J1048" s="7">
        <v>0.65303621499999998</v>
      </c>
      <c r="K1048" s="7">
        <v>8.5914513210000001E-5</v>
      </c>
      <c r="L1048" s="7">
        <v>5.1548707929999998E-6</v>
      </c>
      <c r="M1048" s="7">
        <v>76.010000000000005</v>
      </c>
      <c r="N1048" s="7">
        <v>0.01</v>
      </c>
      <c r="O1048" s="7">
        <v>5.9999999999999995E-4</v>
      </c>
      <c r="P1048" s="7">
        <v>1</v>
      </c>
      <c r="Q1048" s="7">
        <v>28</v>
      </c>
      <c r="R1048" s="7">
        <v>265</v>
      </c>
      <c r="S1048" s="189">
        <v>45625.593981481485</v>
      </c>
    </row>
    <row r="1049" spans="1:19">
      <c r="A1049" s="7">
        <v>2012</v>
      </c>
      <c r="B1049" s="123" t="s">
        <v>537</v>
      </c>
      <c r="C1049" s="123" t="s">
        <v>562</v>
      </c>
      <c r="D1049" s="123" t="s">
        <v>214</v>
      </c>
      <c r="E1049" s="123" t="s">
        <v>533</v>
      </c>
      <c r="F1049" s="7">
        <v>301.78454399999998</v>
      </c>
      <c r="G1049" s="123" t="s">
        <v>532</v>
      </c>
      <c r="H1049" s="7">
        <v>22.252284542000002</v>
      </c>
      <c r="I1049" s="7">
        <v>73.735666667000004</v>
      </c>
      <c r="J1049" s="7">
        <v>22.119801126999999</v>
      </c>
      <c r="K1049" s="7">
        <v>3.0178449999999999E-3</v>
      </c>
      <c r="L1049" s="7">
        <v>1.8107099999999999E-4</v>
      </c>
      <c r="M1049" s="7">
        <v>73.296666666999997</v>
      </c>
      <c r="N1049" s="7">
        <v>0.01</v>
      </c>
      <c r="O1049" s="7">
        <v>5.9999999999999995E-4</v>
      </c>
      <c r="P1049" s="7">
        <v>1</v>
      </c>
      <c r="Q1049" s="7">
        <v>28</v>
      </c>
      <c r="R1049" s="7">
        <v>265</v>
      </c>
      <c r="S1049" s="189">
        <v>45625.593981481485</v>
      </c>
    </row>
    <row r="1050" spans="1:19">
      <c r="A1050" s="7">
        <v>2012</v>
      </c>
      <c r="B1050" s="123" t="s">
        <v>537</v>
      </c>
      <c r="C1050" s="123" t="s">
        <v>562</v>
      </c>
      <c r="D1050" s="123" t="s">
        <v>214</v>
      </c>
      <c r="E1050" s="123" t="s">
        <v>160</v>
      </c>
      <c r="F1050" s="7">
        <v>254.51557199999999</v>
      </c>
      <c r="G1050" s="123" t="s">
        <v>532</v>
      </c>
      <c r="H1050" s="7">
        <v>18.281599021000002</v>
      </c>
      <c r="I1050" s="7">
        <v>71.828999999999994</v>
      </c>
      <c r="J1050" s="7">
        <v>18.169866684999999</v>
      </c>
      <c r="K1050" s="7">
        <v>2.5451559999999998E-3</v>
      </c>
      <c r="L1050" s="7">
        <v>1.52709E-4</v>
      </c>
      <c r="M1050" s="7">
        <v>71.39</v>
      </c>
      <c r="N1050" s="7">
        <v>0.01</v>
      </c>
      <c r="O1050" s="7">
        <v>5.9999999999999995E-4</v>
      </c>
      <c r="P1050" s="7">
        <v>1</v>
      </c>
      <c r="Q1050" s="7">
        <v>28</v>
      </c>
      <c r="R1050" s="7">
        <v>265</v>
      </c>
      <c r="S1050" s="189">
        <v>45625.593981481485</v>
      </c>
    </row>
    <row r="1051" spans="1:19">
      <c r="A1051" s="7">
        <v>2012</v>
      </c>
      <c r="B1051" s="123" t="s">
        <v>537</v>
      </c>
      <c r="C1051" s="123" t="s">
        <v>562</v>
      </c>
      <c r="D1051" s="123" t="s">
        <v>214</v>
      </c>
      <c r="E1051" s="123" t="s">
        <v>163</v>
      </c>
      <c r="F1051" s="7">
        <v>97.761301197999998</v>
      </c>
      <c r="G1051" s="123" t="s">
        <v>532</v>
      </c>
      <c r="H1051" s="7">
        <v>6.2426945299999996</v>
      </c>
      <c r="I1051" s="7">
        <v>63.856499999999997</v>
      </c>
      <c r="J1051" s="7">
        <v>6.226417273</v>
      </c>
      <c r="K1051" s="7">
        <v>4.8880699999999996E-4</v>
      </c>
      <c r="L1051" s="7">
        <v>9.7761301199999994E-6</v>
      </c>
      <c r="M1051" s="7">
        <v>63.69</v>
      </c>
      <c r="N1051" s="7">
        <v>5.0000000000000001E-3</v>
      </c>
      <c r="O1051" s="7">
        <v>1E-4</v>
      </c>
      <c r="P1051" s="7">
        <v>1</v>
      </c>
      <c r="Q1051" s="7">
        <v>28</v>
      </c>
      <c r="R1051" s="7">
        <v>265</v>
      </c>
      <c r="S1051" s="189">
        <v>45625.593981481485</v>
      </c>
    </row>
    <row r="1052" spans="1:19">
      <c r="A1052" s="7">
        <v>2012</v>
      </c>
      <c r="B1052" s="123" t="s">
        <v>537</v>
      </c>
      <c r="C1052" s="123" t="s">
        <v>562</v>
      </c>
      <c r="D1052" s="123" t="s">
        <v>214</v>
      </c>
      <c r="E1052" s="123" t="s">
        <v>535</v>
      </c>
      <c r="F1052" s="7">
        <v>1010.5834456379999</v>
      </c>
      <c r="G1052" s="123" t="s">
        <v>532</v>
      </c>
      <c r="H1052" s="7">
        <v>57.637929438</v>
      </c>
      <c r="I1052" s="7">
        <v>57.034309919000002</v>
      </c>
      <c r="J1052" s="7">
        <v>57.469667293999997</v>
      </c>
      <c r="K1052" s="7">
        <v>5.0529169999999997E-3</v>
      </c>
      <c r="L1052" s="7">
        <v>1.0105799999999999E-4</v>
      </c>
      <c r="M1052" s="7">
        <v>56.867809919000003</v>
      </c>
      <c r="N1052" s="7">
        <v>5.0000000000000001E-3</v>
      </c>
      <c r="O1052" s="7">
        <v>1E-4</v>
      </c>
      <c r="P1052" s="7">
        <v>1</v>
      </c>
      <c r="Q1052" s="7">
        <v>28</v>
      </c>
      <c r="R1052" s="7">
        <v>265</v>
      </c>
      <c r="S1052" s="189">
        <v>45625.593981481485</v>
      </c>
    </row>
    <row r="1053" spans="1:19">
      <c r="A1053" s="7">
        <v>2012</v>
      </c>
      <c r="B1053" s="123" t="s">
        <v>537</v>
      </c>
      <c r="C1053" s="123" t="s">
        <v>562</v>
      </c>
      <c r="D1053" s="123" t="s">
        <v>214</v>
      </c>
      <c r="E1053" s="123" t="s">
        <v>541</v>
      </c>
      <c r="F1053" s="7">
        <v>0</v>
      </c>
      <c r="G1053" s="123" t="s">
        <v>532</v>
      </c>
      <c r="H1053" s="7">
        <v>0</v>
      </c>
      <c r="I1053" s="7"/>
      <c r="J1053" s="7">
        <v>0</v>
      </c>
      <c r="K1053" s="7">
        <v>0</v>
      </c>
      <c r="L1053" s="7">
        <v>0</v>
      </c>
      <c r="M1053" s="7"/>
      <c r="N1053" s="7"/>
      <c r="O1053" s="7"/>
      <c r="P1053" s="7">
        <v>1</v>
      </c>
      <c r="Q1053" s="7">
        <v>28</v>
      </c>
      <c r="R1053" s="7">
        <v>265</v>
      </c>
      <c r="S1053" s="189">
        <v>45625.593981481485</v>
      </c>
    </row>
    <row r="1054" spans="1:19">
      <c r="A1054" s="7">
        <v>2012</v>
      </c>
      <c r="B1054" s="123" t="s">
        <v>537</v>
      </c>
      <c r="C1054" s="123" t="s">
        <v>562</v>
      </c>
      <c r="D1054" s="123" t="s">
        <v>584</v>
      </c>
      <c r="E1054" s="123" t="s">
        <v>27</v>
      </c>
      <c r="F1054" s="7">
        <v>0</v>
      </c>
      <c r="G1054" s="123" t="s">
        <v>532</v>
      </c>
      <c r="H1054" s="7">
        <v>0</v>
      </c>
      <c r="I1054" s="7"/>
      <c r="J1054" s="7">
        <v>0</v>
      </c>
      <c r="K1054" s="7">
        <v>0</v>
      </c>
      <c r="L1054" s="7">
        <v>0</v>
      </c>
      <c r="M1054" s="7"/>
      <c r="N1054" s="7"/>
      <c r="O1054" s="7"/>
      <c r="P1054" s="7"/>
      <c r="Q1054" s="7">
        <v>28</v>
      </c>
      <c r="R1054" s="7">
        <v>265</v>
      </c>
      <c r="S1054" s="189">
        <v>45625.593981481485</v>
      </c>
    </row>
    <row r="1055" spans="1:19">
      <c r="A1055" s="7">
        <v>2012</v>
      </c>
      <c r="B1055" s="123" t="s">
        <v>537</v>
      </c>
      <c r="C1055" s="123" t="s">
        <v>562</v>
      </c>
      <c r="D1055" s="123" t="s">
        <v>584</v>
      </c>
      <c r="E1055" s="123" t="s">
        <v>33</v>
      </c>
      <c r="F1055" s="7">
        <v>58.960918210000003</v>
      </c>
      <c r="G1055" s="123" t="s">
        <v>532</v>
      </c>
      <c r="H1055" s="7">
        <v>0.557770286</v>
      </c>
      <c r="I1055" s="7">
        <v>9.4600000000000009</v>
      </c>
      <c r="J1055" s="7">
        <v>0</v>
      </c>
      <c r="K1055" s="7">
        <v>1.7688275E-2</v>
      </c>
      <c r="L1055" s="7">
        <v>2.35844E-4</v>
      </c>
      <c r="M1055" s="7">
        <v>0</v>
      </c>
      <c r="N1055" s="7">
        <v>0.3</v>
      </c>
      <c r="O1055" s="7">
        <v>4.0000000000000001E-3</v>
      </c>
      <c r="P1055" s="7"/>
      <c r="Q1055" s="7">
        <v>28</v>
      </c>
      <c r="R1055" s="7">
        <v>265</v>
      </c>
      <c r="S1055" s="189">
        <v>45625.593981481485</v>
      </c>
    </row>
    <row r="1056" spans="1:19">
      <c r="A1056" s="7">
        <v>2012</v>
      </c>
      <c r="B1056" s="123" t="s">
        <v>537</v>
      </c>
      <c r="C1056" s="123" t="s">
        <v>562</v>
      </c>
      <c r="D1056" s="123" t="s">
        <v>584</v>
      </c>
      <c r="E1056" s="123" t="s">
        <v>540</v>
      </c>
      <c r="F1056" s="7">
        <v>0.125585112</v>
      </c>
      <c r="G1056" s="123" t="s">
        <v>532</v>
      </c>
      <c r="H1056" s="7">
        <v>1.1965435999999999E-2</v>
      </c>
      <c r="I1056" s="7">
        <v>95.277500000000003</v>
      </c>
      <c r="J1056" s="7">
        <v>1.1880352E-2</v>
      </c>
      <c r="K1056" s="7">
        <v>1.2558511200000001E-6</v>
      </c>
      <c r="L1056" s="7">
        <v>1.8837766800000001E-7</v>
      </c>
      <c r="M1056" s="7">
        <v>94.6</v>
      </c>
      <c r="N1056" s="7">
        <v>0.01</v>
      </c>
      <c r="O1056" s="7">
        <v>1.5E-3</v>
      </c>
      <c r="P1056" s="7">
        <v>1</v>
      </c>
      <c r="Q1056" s="7">
        <v>28</v>
      </c>
      <c r="R1056" s="7">
        <v>265</v>
      </c>
      <c r="S1056" s="189">
        <v>45625.593981481485</v>
      </c>
    </row>
    <row r="1057" spans="1:19">
      <c r="A1057" s="7">
        <v>2012</v>
      </c>
      <c r="B1057" s="123" t="s">
        <v>537</v>
      </c>
      <c r="C1057" s="123" t="s">
        <v>562</v>
      </c>
      <c r="D1057" s="123" t="s">
        <v>584</v>
      </c>
      <c r="E1057" s="123" t="s">
        <v>531</v>
      </c>
      <c r="F1057" s="7">
        <v>21.092240280999999</v>
      </c>
      <c r="G1057" s="123" t="s">
        <v>532</v>
      </c>
      <c r="H1057" s="7">
        <v>1.612480677</v>
      </c>
      <c r="I1057" s="7">
        <v>76.448999999999998</v>
      </c>
      <c r="J1057" s="7">
        <v>1.6032211839999999</v>
      </c>
      <c r="K1057" s="7">
        <v>2.10922E-4</v>
      </c>
      <c r="L1057" s="7">
        <v>1.265534417E-5</v>
      </c>
      <c r="M1057" s="7">
        <v>76.010000000000005</v>
      </c>
      <c r="N1057" s="7">
        <v>0.01</v>
      </c>
      <c r="O1057" s="7">
        <v>5.9999999999999995E-4</v>
      </c>
      <c r="P1057" s="7">
        <v>1</v>
      </c>
      <c r="Q1057" s="7">
        <v>28</v>
      </c>
      <c r="R1057" s="7">
        <v>265</v>
      </c>
      <c r="S1057" s="189">
        <v>45625.593981481485</v>
      </c>
    </row>
    <row r="1058" spans="1:19">
      <c r="A1058" s="7">
        <v>2012</v>
      </c>
      <c r="B1058" s="123" t="s">
        <v>537</v>
      </c>
      <c r="C1058" s="123" t="s">
        <v>562</v>
      </c>
      <c r="D1058" s="123" t="s">
        <v>584</v>
      </c>
      <c r="E1058" s="123" t="s">
        <v>533</v>
      </c>
      <c r="F1058" s="7">
        <v>259.12105200000002</v>
      </c>
      <c r="G1058" s="123" t="s">
        <v>532</v>
      </c>
      <c r="H1058" s="7">
        <v>19.106463517000002</v>
      </c>
      <c r="I1058" s="7">
        <v>73.735666667000004</v>
      </c>
      <c r="J1058" s="7">
        <v>18.992709375</v>
      </c>
      <c r="K1058" s="7">
        <v>2.5912109999999999E-3</v>
      </c>
      <c r="L1058" s="7">
        <v>1.5547299999999999E-4</v>
      </c>
      <c r="M1058" s="7">
        <v>73.296666666999997</v>
      </c>
      <c r="N1058" s="7">
        <v>0.01</v>
      </c>
      <c r="O1058" s="7">
        <v>5.9999999999999995E-4</v>
      </c>
      <c r="P1058" s="7">
        <v>1</v>
      </c>
      <c r="Q1058" s="7">
        <v>28</v>
      </c>
      <c r="R1058" s="7">
        <v>265</v>
      </c>
      <c r="S1058" s="189">
        <v>45625.593981481485</v>
      </c>
    </row>
    <row r="1059" spans="1:19">
      <c r="A1059" s="7">
        <v>2012</v>
      </c>
      <c r="B1059" s="123" t="s">
        <v>537</v>
      </c>
      <c r="C1059" s="123" t="s">
        <v>562</v>
      </c>
      <c r="D1059" s="123" t="s">
        <v>584</v>
      </c>
      <c r="E1059" s="123" t="s">
        <v>160</v>
      </c>
      <c r="F1059" s="7">
        <v>249.95196000000001</v>
      </c>
      <c r="G1059" s="123" t="s">
        <v>532</v>
      </c>
      <c r="H1059" s="7">
        <v>17.953799334999999</v>
      </c>
      <c r="I1059" s="7">
        <v>71.828999999999994</v>
      </c>
      <c r="J1059" s="7">
        <v>17.844070424000002</v>
      </c>
      <c r="K1059" s="7">
        <v>2.4995199999999999E-3</v>
      </c>
      <c r="L1059" s="7">
        <v>1.4997099999999999E-4</v>
      </c>
      <c r="M1059" s="7">
        <v>71.39</v>
      </c>
      <c r="N1059" s="7">
        <v>0.01</v>
      </c>
      <c r="O1059" s="7">
        <v>5.9999999999999995E-4</v>
      </c>
      <c r="P1059" s="7">
        <v>1</v>
      </c>
      <c r="Q1059" s="7">
        <v>28</v>
      </c>
      <c r="R1059" s="7">
        <v>265</v>
      </c>
      <c r="S1059" s="189">
        <v>45625.593981481485</v>
      </c>
    </row>
    <row r="1060" spans="1:19">
      <c r="A1060" s="7">
        <v>2012</v>
      </c>
      <c r="B1060" s="123" t="s">
        <v>537</v>
      </c>
      <c r="C1060" s="123" t="s">
        <v>562</v>
      </c>
      <c r="D1060" s="123" t="s">
        <v>584</v>
      </c>
      <c r="E1060" s="123" t="s">
        <v>163</v>
      </c>
      <c r="F1060" s="7">
        <v>140.84896996800001</v>
      </c>
      <c r="G1060" s="123" t="s">
        <v>532</v>
      </c>
      <c r="H1060" s="7">
        <v>8.9941222510000003</v>
      </c>
      <c r="I1060" s="7">
        <v>63.856499999999997</v>
      </c>
      <c r="J1060" s="7">
        <v>8.9706708969999998</v>
      </c>
      <c r="K1060" s="7">
        <v>7.0424500000000004E-4</v>
      </c>
      <c r="L1060" s="7">
        <v>1.4084897E-5</v>
      </c>
      <c r="M1060" s="7">
        <v>63.69</v>
      </c>
      <c r="N1060" s="7">
        <v>5.0000000000000001E-3</v>
      </c>
      <c r="O1060" s="7">
        <v>1E-4</v>
      </c>
      <c r="P1060" s="7">
        <v>1</v>
      </c>
      <c r="Q1060" s="7">
        <v>28</v>
      </c>
      <c r="R1060" s="7">
        <v>265</v>
      </c>
      <c r="S1060" s="189">
        <v>45625.593981481485</v>
      </c>
    </row>
    <row r="1061" spans="1:19">
      <c r="A1061" s="7">
        <v>2012</v>
      </c>
      <c r="B1061" s="123" t="s">
        <v>537</v>
      </c>
      <c r="C1061" s="123" t="s">
        <v>562</v>
      </c>
      <c r="D1061" s="123" t="s">
        <v>584</v>
      </c>
      <c r="E1061" s="123" t="s">
        <v>535</v>
      </c>
      <c r="F1061" s="7">
        <v>1613.9545456119999</v>
      </c>
      <c r="G1061" s="123" t="s">
        <v>532</v>
      </c>
      <c r="H1061" s="7">
        <v>92.050783749999994</v>
      </c>
      <c r="I1061" s="7">
        <v>57.034309919000002</v>
      </c>
      <c r="J1061" s="7">
        <v>91.782060318000006</v>
      </c>
      <c r="K1061" s="7">
        <v>8.0697730000000006E-3</v>
      </c>
      <c r="L1061" s="7">
        <v>1.61395E-4</v>
      </c>
      <c r="M1061" s="7">
        <v>56.867809919000003</v>
      </c>
      <c r="N1061" s="7">
        <v>5.0000000000000001E-3</v>
      </c>
      <c r="O1061" s="7">
        <v>1E-4</v>
      </c>
      <c r="P1061" s="7">
        <v>1</v>
      </c>
      <c r="Q1061" s="7">
        <v>28</v>
      </c>
      <c r="R1061" s="7">
        <v>265</v>
      </c>
      <c r="S1061" s="189">
        <v>45625.593981481485</v>
      </c>
    </row>
    <row r="1062" spans="1:19">
      <c r="A1062" s="7">
        <v>2012</v>
      </c>
      <c r="B1062" s="123" t="s">
        <v>537</v>
      </c>
      <c r="C1062" s="123" t="s">
        <v>562</v>
      </c>
      <c r="D1062" s="123" t="s">
        <v>584</v>
      </c>
      <c r="E1062" s="123" t="s">
        <v>541</v>
      </c>
      <c r="F1062" s="7">
        <v>0</v>
      </c>
      <c r="G1062" s="123" t="s">
        <v>532</v>
      </c>
      <c r="H1062" s="7">
        <v>0</v>
      </c>
      <c r="I1062" s="7"/>
      <c r="J1062" s="7">
        <v>0</v>
      </c>
      <c r="K1062" s="7">
        <v>0</v>
      </c>
      <c r="L1062" s="7">
        <v>0</v>
      </c>
      <c r="M1062" s="7"/>
      <c r="N1062" s="7"/>
      <c r="O1062" s="7"/>
      <c r="P1062" s="7">
        <v>1</v>
      </c>
      <c r="Q1062" s="7">
        <v>28</v>
      </c>
      <c r="R1062" s="7">
        <v>265</v>
      </c>
      <c r="S1062" s="189">
        <v>45625.593981481485</v>
      </c>
    </row>
    <row r="1063" spans="1:19">
      <c r="A1063" s="7">
        <v>2012</v>
      </c>
      <c r="B1063" s="123" t="s">
        <v>537</v>
      </c>
      <c r="C1063" s="123" t="s">
        <v>565</v>
      </c>
      <c r="D1063" s="123" t="s">
        <v>500</v>
      </c>
      <c r="E1063" s="123" t="s">
        <v>540</v>
      </c>
      <c r="F1063" s="7">
        <v>0</v>
      </c>
      <c r="G1063" s="123" t="s">
        <v>532</v>
      </c>
      <c r="H1063" s="7">
        <v>0</v>
      </c>
      <c r="I1063" s="7"/>
      <c r="J1063" s="7">
        <v>0</v>
      </c>
      <c r="K1063" s="7">
        <v>0</v>
      </c>
      <c r="L1063" s="7">
        <v>0</v>
      </c>
      <c r="M1063" s="7"/>
      <c r="N1063" s="7"/>
      <c r="O1063" s="7"/>
      <c r="P1063" s="7">
        <v>1</v>
      </c>
      <c r="Q1063" s="7">
        <v>28</v>
      </c>
      <c r="R1063" s="7">
        <v>265</v>
      </c>
      <c r="S1063" s="189">
        <v>45625.593981481485</v>
      </c>
    </row>
    <row r="1064" spans="1:19">
      <c r="A1064" s="7">
        <v>2012</v>
      </c>
      <c r="B1064" s="123" t="s">
        <v>537</v>
      </c>
      <c r="C1064" s="123" t="s">
        <v>565</v>
      </c>
      <c r="D1064" s="123" t="s">
        <v>500</v>
      </c>
      <c r="E1064" s="123" t="s">
        <v>533</v>
      </c>
      <c r="F1064" s="7">
        <v>8481.6087713399993</v>
      </c>
      <c r="G1064" s="123" t="s">
        <v>532</v>
      </c>
      <c r="H1064" s="7">
        <v>680.778589797</v>
      </c>
      <c r="I1064" s="7">
        <v>80.265266667000006</v>
      </c>
      <c r="J1064" s="7">
        <v>621.67365091299996</v>
      </c>
      <c r="K1064" s="7">
        <v>3.9863560999999999E-2</v>
      </c>
      <c r="L1064" s="7">
        <v>0.218825506</v>
      </c>
      <c r="M1064" s="7">
        <v>73.296666666999997</v>
      </c>
      <c r="N1064" s="7">
        <v>4.7000000000000002E-3</v>
      </c>
      <c r="O1064" s="7">
        <v>2.58E-2</v>
      </c>
      <c r="P1064" s="7">
        <v>1</v>
      </c>
      <c r="Q1064" s="7">
        <v>28</v>
      </c>
      <c r="R1064" s="7">
        <v>265</v>
      </c>
      <c r="S1064" s="189">
        <v>45625.593981481485</v>
      </c>
    </row>
    <row r="1065" spans="1:19">
      <c r="A1065" s="7">
        <v>2012</v>
      </c>
      <c r="B1065" s="123" t="s">
        <v>537</v>
      </c>
      <c r="C1065" s="123" t="s">
        <v>565</v>
      </c>
      <c r="D1065" s="123" t="s">
        <v>500</v>
      </c>
      <c r="E1065" s="123" t="s">
        <v>159</v>
      </c>
      <c r="F1065" s="7">
        <v>0</v>
      </c>
      <c r="G1065" s="123" t="s">
        <v>532</v>
      </c>
      <c r="H1065" s="7">
        <v>0</v>
      </c>
      <c r="I1065" s="7"/>
      <c r="J1065" s="7">
        <v>0</v>
      </c>
      <c r="K1065" s="7">
        <v>0</v>
      </c>
      <c r="L1065" s="7">
        <v>0</v>
      </c>
      <c r="M1065" s="7"/>
      <c r="N1065" s="7"/>
      <c r="O1065" s="7"/>
      <c r="P1065" s="7">
        <v>1</v>
      </c>
      <c r="Q1065" s="7">
        <v>28</v>
      </c>
      <c r="R1065" s="7">
        <v>265</v>
      </c>
      <c r="S1065" s="189">
        <v>45625.593981481485</v>
      </c>
    </row>
    <row r="1066" spans="1:19">
      <c r="A1066" s="7">
        <v>2012</v>
      </c>
      <c r="B1066" s="123" t="s">
        <v>537</v>
      </c>
      <c r="C1066" s="123" t="s">
        <v>565</v>
      </c>
      <c r="D1066" s="123" t="s">
        <v>500</v>
      </c>
      <c r="E1066" s="123" t="s">
        <v>160</v>
      </c>
      <c r="F1066" s="7">
        <v>0</v>
      </c>
      <c r="G1066" s="123" t="s">
        <v>532</v>
      </c>
      <c r="H1066" s="7">
        <v>0</v>
      </c>
      <c r="I1066" s="7"/>
      <c r="J1066" s="7">
        <v>0</v>
      </c>
      <c r="K1066" s="7">
        <v>0</v>
      </c>
      <c r="L1066" s="7">
        <v>0</v>
      </c>
      <c r="M1066" s="7"/>
      <c r="N1066" s="7"/>
      <c r="O1066" s="7"/>
      <c r="P1066" s="7">
        <v>1</v>
      </c>
      <c r="Q1066" s="7">
        <v>28</v>
      </c>
      <c r="R1066" s="7">
        <v>265</v>
      </c>
      <c r="S1066" s="189">
        <v>45625.593981481485</v>
      </c>
    </row>
    <row r="1067" spans="1:19">
      <c r="A1067" s="7">
        <v>2012</v>
      </c>
      <c r="B1067" s="123" t="s">
        <v>537</v>
      </c>
      <c r="C1067" s="123" t="s">
        <v>565</v>
      </c>
      <c r="D1067" s="123" t="s">
        <v>500</v>
      </c>
      <c r="E1067" s="123" t="s">
        <v>535</v>
      </c>
      <c r="F1067" s="7">
        <v>0</v>
      </c>
      <c r="G1067" s="123" t="s">
        <v>532</v>
      </c>
      <c r="H1067" s="7">
        <v>0</v>
      </c>
      <c r="I1067" s="7"/>
      <c r="J1067" s="7">
        <v>0</v>
      </c>
      <c r="K1067" s="7">
        <v>0</v>
      </c>
      <c r="L1067" s="7">
        <v>0</v>
      </c>
      <c r="M1067" s="7"/>
      <c r="N1067" s="7"/>
      <c r="O1067" s="7"/>
      <c r="P1067" s="7">
        <v>1</v>
      </c>
      <c r="Q1067" s="7">
        <v>28</v>
      </c>
      <c r="R1067" s="7">
        <v>265</v>
      </c>
      <c r="S1067" s="189">
        <v>45625.593981481485</v>
      </c>
    </row>
    <row r="1068" spans="1:19">
      <c r="A1068" s="7">
        <v>2012</v>
      </c>
      <c r="B1068" s="123" t="s">
        <v>537</v>
      </c>
      <c r="C1068" s="123" t="s">
        <v>585</v>
      </c>
      <c r="D1068" s="123" t="s">
        <v>183</v>
      </c>
      <c r="E1068" s="123" t="s">
        <v>533</v>
      </c>
      <c r="F1068" s="7">
        <v>943.05774507299998</v>
      </c>
      <c r="G1068" s="123" t="s">
        <v>532</v>
      </c>
      <c r="H1068" s="7">
        <v>69.807649111000003</v>
      </c>
      <c r="I1068" s="7">
        <v>74.022666666999996</v>
      </c>
      <c r="J1068" s="7">
        <v>69.122989188000005</v>
      </c>
      <c r="K1068" s="7">
        <v>6.601404E-3</v>
      </c>
      <c r="L1068" s="7">
        <v>1.8861150000000001E-3</v>
      </c>
      <c r="M1068" s="7">
        <v>73.296666666999997</v>
      </c>
      <c r="N1068" s="7">
        <v>7.0000000000000001E-3</v>
      </c>
      <c r="O1068" s="7">
        <v>2E-3</v>
      </c>
      <c r="P1068" s="7">
        <v>1</v>
      </c>
      <c r="Q1068" s="7">
        <v>28</v>
      </c>
      <c r="R1068" s="7">
        <v>265</v>
      </c>
      <c r="S1068" s="189">
        <v>45625.593981481485</v>
      </c>
    </row>
    <row r="1069" spans="1:19">
      <c r="A1069" s="7">
        <v>2013</v>
      </c>
      <c r="B1069" s="123" t="s">
        <v>586</v>
      </c>
      <c r="C1069" s="123" t="s">
        <v>586</v>
      </c>
      <c r="D1069" s="123" t="s">
        <v>587</v>
      </c>
      <c r="E1069" s="123" t="s">
        <v>531</v>
      </c>
      <c r="F1069" s="7">
        <v>758.54472452599998</v>
      </c>
      <c r="G1069" s="123" t="s">
        <v>532</v>
      </c>
      <c r="H1069" s="7">
        <v>58.207687980999999</v>
      </c>
      <c r="I1069" s="7">
        <v>76.736000000000004</v>
      </c>
      <c r="J1069" s="7">
        <v>57.656984510999997</v>
      </c>
      <c r="K1069" s="7">
        <v>5.309813E-3</v>
      </c>
      <c r="L1069" s="7">
        <v>1.5170889999999999E-3</v>
      </c>
      <c r="M1069" s="7">
        <v>76.010000000000005</v>
      </c>
      <c r="N1069" s="7">
        <v>7.0000000000000001E-3</v>
      </c>
      <c r="O1069" s="7">
        <v>2E-3</v>
      </c>
      <c r="P1069" s="7">
        <v>1</v>
      </c>
      <c r="Q1069" s="7">
        <v>28</v>
      </c>
      <c r="R1069" s="7">
        <v>265</v>
      </c>
      <c r="S1069" s="189">
        <v>45625.593981481485</v>
      </c>
    </row>
    <row r="1070" spans="1:19">
      <c r="A1070" s="7">
        <v>2013</v>
      </c>
      <c r="B1070" s="123" t="s">
        <v>586</v>
      </c>
      <c r="C1070" s="123" t="s">
        <v>586</v>
      </c>
      <c r="D1070" s="123" t="s">
        <v>587</v>
      </c>
      <c r="E1070" s="123" t="s">
        <v>533</v>
      </c>
      <c r="F1070" s="7">
        <v>5252.6767758180004</v>
      </c>
      <c r="G1070" s="123" t="s">
        <v>532</v>
      </c>
      <c r="H1070" s="7">
        <v>388.81714208599999</v>
      </c>
      <c r="I1070" s="7">
        <v>74.022666666999996</v>
      </c>
      <c r="J1070" s="7">
        <v>385.00369874699999</v>
      </c>
      <c r="K1070" s="7">
        <v>3.6768737000000003E-2</v>
      </c>
      <c r="L1070" s="7">
        <v>1.0505354E-2</v>
      </c>
      <c r="M1070" s="7">
        <v>73.296666666999997</v>
      </c>
      <c r="N1070" s="7">
        <v>7.0000000000000001E-3</v>
      </c>
      <c r="O1070" s="7">
        <v>2E-3</v>
      </c>
      <c r="P1070" s="7">
        <v>1</v>
      </c>
      <c r="Q1070" s="7">
        <v>28</v>
      </c>
      <c r="R1070" s="7">
        <v>265</v>
      </c>
      <c r="S1070" s="189">
        <v>45625.593981481485</v>
      </c>
    </row>
    <row r="1071" spans="1:19">
      <c r="A1071" s="7">
        <v>2013</v>
      </c>
      <c r="B1071" s="123" t="s">
        <v>588</v>
      </c>
      <c r="C1071" s="123" t="s">
        <v>588</v>
      </c>
      <c r="D1071" s="123" t="s">
        <v>589</v>
      </c>
      <c r="E1071" s="123" t="s">
        <v>33</v>
      </c>
      <c r="F1071" s="7">
        <v>1968.798197025</v>
      </c>
      <c r="G1071" s="123" t="s">
        <v>532</v>
      </c>
      <c r="H1071" s="7">
        <v>4.2585104999999999</v>
      </c>
      <c r="I1071" s="7">
        <v>2.1629999999999998</v>
      </c>
      <c r="J1071" s="7">
        <v>0</v>
      </c>
      <c r="K1071" s="7">
        <v>2.165678E-2</v>
      </c>
      <c r="L1071" s="7">
        <v>1.3781587E-2</v>
      </c>
      <c r="M1071" s="7">
        <v>0</v>
      </c>
      <c r="N1071" s="7">
        <v>1.0999999999999999E-2</v>
      </c>
      <c r="O1071" s="7">
        <v>7.0000000000000001E-3</v>
      </c>
      <c r="P1071" s="7"/>
      <c r="Q1071" s="7">
        <v>28</v>
      </c>
      <c r="R1071" s="7">
        <v>265</v>
      </c>
      <c r="S1071" s="189">
        <v>45625.593981481485</v>
      </c>
    </row>
    <row r="1072" spans="1:19">
      <c r="A1072" s="7">
        <v>2013</v>
      </c>
      <c r="B1072" s="123" t="s">
        <v>588</v>
      </c>
      <c r="C1072" s="123" t="s">
        <v>588</v>
      </c>
      <c r="D1072" s="123" t="s">
        <v>589</v>
      </c>
      <c r="E1072" s="123" t="s">
        <v>540</v>
      </c>
      <c r="F1072" s="7">
        <v>40627.421558435999</v>
      </c>
      <c r="G1072" s="123" t="s">
        <v>532</v>
      </c>
      <c r="H1072" s="7">
        <v>3825.93217895</v>
      </c>
      <c r="I1072" s="7">
        <v>94.171178780000005</v>
      </c>
      <c r="J1072" s="7">
        <v>3819.7527481309999</v>
      </c>
      <c r="K1072" s="7">
        <v>2.8439195E-2</v>
      </c>
      <c r="L1072" s="7">
        <v>2.0313711000000002E-2</v>
      </c>
      <c r="M1072" s="7">
        <v>94.019078780000001</v>
      </c>
      <c r="N1072" s="7">
        <v>6.9999999999999999E-4</v>
      </c>
      <c r="O1072" s="7">
        <v>5.0000000000000001E-4</v>
      </c>
      <c r="P1072" s="7">
        <v>1</v>
      </c>
      <c r="Q1072" s="7">
        <v>28</v>
      </c>
      <c r="R1072" s="7">
        <v>265</v>
      </c>
      <c r="S1072" s="189">
        <v>45625.593981481485</v>
      </c>
    </row>
    <row r="1073" spans="1:19">
      <c r="A1073" s="7">
        <v>2013</v>
      </c>
      <c r="B1073" s="123" t="s">
        <v>588</v>
      </c>
      <c r="C1073" s="123" t="s">
        <v>588</v>
      </c>
      <c r="D1073" s="123" t="s">
        <v>589</v>
      </c>
      <c r="E1073" s="123" t="s">
        <v>531</v>
      </c>
      <c r="F1073" s="7">
        <v>1393.894951279</v>
      </c>
      <c r="G1073" s="123" t="s">
        <v>532</v>
      </c>
      <c r="H1073" s="7">
        <v>109.614166849</v>
      </c>
      <c r="I1073" s="7">
        <v>78.638757353000003</v>
      </c>
      <c r="J1073" s="7">
        <v>109.472128954</v>
      </c>
      <c r="K1073" s="7">
        <v>1.115116E-3</v>
      </c>
      <c r="L1073" s="7">
        <v>4.1816800000000001E-4</v>
      </c>
      <c r="M1073" s="7">
        <v>78.536857353000002</v>
      </c>
      <c r="N1073" s="7">
        <v>8.0000000000000004E-4</v>
      </c>
      <c r="O1073" s="7">
        <v>2.9999999999999997E-4</v>
      </c>
      <c r="P1073" s="7">
        <v>1</v>
      </c>
      <c r="Q1073" s="7">
        <v>28</v>
      </c>
      <c r="R1073" s="7">
        <v>265</v>
      </c>
      <c r="S1073" s="189">
        <v>45625.593981481485</v>
      </c>
    </row>
    <row r="1074" spans="1:19">
      <c r="A1074" s="7">
        <v>2013</v>
      </c>
      <c r="B1074" s="123" t="s">
        <v>588</v>
      </c>
      <c r="C1074" s="123" t="s">
        <v>588</v>
      </c>
      <c r="D1074" s="123" t="s">
        <v>589</v>
      </c>
      <c r="E1074" s="123" t="s">
        <v>533</v>
      </c>
      <c r="F1074" s="7">
        <v>188.08257400299999</v>
      </c>
      <c r="G1074" s="123" t="s">
        <v>532</v>
      </c>
      <c r="H1074" s="7">
        <v>14.796090719</v>
      </c>
      <c r="I1074" s="7">
        <v>78.668057352999995</v>
      </c>
      <c r="J1074" s="7">
        <v>14.771414285000001</v>
      </c>
      <c r="K1074" s="7">
        <v>1.6927399999999999E-4</v>
      </c>
      <c r="L1074" s="7">
        <v>7.5233029599999998E-5</v>
      </c>
      <c r="M1074" s="7">
        <v>78.536857353000002</v>
      </c>
      <c r="N1074" s="7">
        <v>8.9999999999999998E-4</v>
      </c>
      <c r="O1074" s="7">
        <v>4.0000000000000002E-4</v>
      </c>
      <c r="P1074" s="7">
        <v>1</v>
      </c>
      <c r="Q1074" s="7">
        <v>28</v>
      </c>
      <c r="R1074" s="7">
        <v>265</v>
      </c>
      <c r="S1074" s="189">
        <v>45625.593981481485</v>
      </c>
    </row>
    <row r="1075" spans="1:19">
      <c r="A1075" s="7">
        <v>2013</v>
      </c>
      <c r="B1075" s="123" t="s">
        <v>588</v>
      </c>
      <c r="C1075" s="123" t="s">
        <v>588</v>
      </c>
      <c r="D1075" s="123" t="s">
        <v>589</v>
      </c>
      <c r="E1075" s="123" t="s">
        <v>590</v>
      </c>
      <c r="F1075" s="7">
        <v>1582.140610655</v>
      </c>
      <c r="G1075" s="123" t="s">
        <v>532</v>
      </c>
      <c r="H1075" s="7">
        <v>8.6226662999999995E-2</v>
      </c>
      <c r="I1075" s="7">
        <v>5.45E-2</v>
      </c>
      <c r="J1075" s="7">
        <v>0</v>
      </c>
      <c r="K1075" s="7">
        <v>1.582141E-3</v>
      </c>
      <c r="L1075" s="7">
        <v>1.58214E-4</v>
      </c>
      <c r="M1075" s="7">
        <v>0</v>
      </c>
      <c r="N1075" s="7">
        <v>1E-3</v>
      </c>
      <c r="O1075" s="7">
        <v>1E-4</v>
      </c>
      <c r="P1075" s="7"/>
      <c r="Q1075" s="7">
        <v>28</v>
      </c>
      <c r="R1075" s="7">
        <v>265</v>
      </c>
      <c r="S1075" s="189">
        <v>45625.593981481485</v>
      </c>
    </row>
    <row r="1076" spans="1:19">
      <c r="A1076" s="7">
        <v>2013</v>
      </c>
      <c r="B1076" s="123" t="s">
        <v>588</v>
      </c>
      <c r="C1076" s="123" t="s">
        <v>588</v>
      </c>
      <c r="D1076" s="123" t="s">
        <v>589</v>
      </c>
      <c r="E1076" s="123" t="s">
        <v>534</v>
      </c>
      <c r="F1076" s="7">
        <v>20830.398752156001</v>
      </c>
      <c r="G1076" s="123" t="s">
        <v>532</v>
      </c>
      <c r="H1076" s="7">
        <v>2498.1978601159999</v>
      </c>
      <c r="I1076" s="7">
        <v>119.930390668</v>
      </c>
      <c r="J1076" s="7">
        <v>2457.8077169359999</v>
      </c>
      <c r="K1076" s="7">
        <v>6.2491195999999999E-2</v>
      </c>
      <c r="L1076" s="7">
        <v>0.145812791</v>
      </c>
      <c r="M1076" s="7">
        <v>117.99139066799999</v>
      </c>
      <c r="N1076" s="7">
        <v>3.0000000000000001E-3</v>
      </c>
      <c r="O1076" s="7">
        <v>7.0000000000000001E-3</v>
      </c>
      <c r="P1076" s="7">
        <v>1</v>
      </c>
      <c r="Q1076" s="7">
        <v>28</v>
      </c>
      <c r="R1076" s="7">
        <v>265</v>
      </c>
      <c r="S1076" s="189">
        <v>45625.593981481485</v>
      </c>
    </row>
    <row r="1077" spans="1:19">
      <c r="A1077" s="7">
        <v>2013</v>
      </c>
      <c r="B1077" s="123" t="s">
        <v>588</v>
      </c>
      <c r="C1077" s="123" t="s">
        <v>588</v>
      </c>
      <c r="D1077" s="123" t="s">
        <v>589</v>
      </c>
      <c r="E1077" s="123" t="s">
        <v>535</v>
      </c>
      <c r="F1077" s="7">
        <v>76616.167176314993</v>
      </c>
      <c r="G1077" s="123" t="s">
        <v>532</v>
      </c>
      <c r="H1077" s="7">
        <v>4417.7602692270002</v>
      </c>
      <c r="I1077" s="7">
        <v>57.660940660999998</v>
      </c>
      <c r="J1077" s="7">
        <v>4355.5346258959999</v>
      </c>
      <c r="K1077" s="7">
        <v>8.2195509999999999E-2</v>
      </c>
      <c r="L1077" s="7">
        <v>0.22612894</v>
      </c>
      <c r="M1077" s="7">
        <v>56.848766865000002</v>
      </c>
      <c r="N1077" s="7">
        <v>1.072822E-3</v>
      </c>
      <c r="O1077" s="7">
        <v>2.9514519999999998E-3</v>
      </c>
      <c r="P1077" s="7">
        <v>1</v>
      </c>
      <c r="Q1077" s="7">
        <v>28</v>
      </c>
      <c r="R1077" s="7">
        <v>265</v>
      </c>
      <c r="S1077" s="189">
        <v>45625.593981481485</v>
      </c>
    </row>
    <row r="1078" spans="1:19">
      <c r="A1078" s="7">
        <v>2013</v>
      </c>
      <c r="B1078" s="123" t="s">
        <v>588</v>
      </c>
      <c r="C1078" s="123" t="s">
        <v>588</v>
      </c>
      <c r="D1078" s="123" t="s">
        <v>589</v>
      </c>
      <c r="E1078" s="123" t="s">
        <v>549</v>
      </c>
      <c r="F1078" s="7">
        <v>956.98227549000001</v>
      </c>
      <c r="G1078" s="123" t="s">
        <v>532</v>
      </c>
      <c r="H1078" s="7">
        <v>135.13803064499999</v>
      </c>
      <c r="I1078" s="7">
        <v>141.21267875699999</v>
      </c>
      <c r="J1078" s="7">
        <v>133.31976432100001</v>
      </c>
      <c r="K1078" s="7">
        <v>2.8709467999999998E-2</v>
      </c>
      <c r="L1078" s="7">
        <v>3.8279289999999999E-3</v>
      </c>
      <c r="M1078" s="7">
        <v>139.31267875699999</v>
      </c>
      <c r="N1078" s="7">
        <v>0.03</v>
      </c>
      <c r="O1078" s="7">
        <v>4.0000000000000001E-3</v>
      </c>
      <c r="P1078" s="7">
        <v>1</v>
      </c>
      <c r="Q1078" s="7">
        <v>28</v>
      </c>
      <c r="R1078" s="7">
        <v>265</v>
      </c>
      <c r="S1078" s="189">
        <v>45625.593981481485</v>
      </c>
    </row>
    <row r="1079" spans="1:19">
      <c r="A1079" s="7">
        <v>2013</v>
      </c>
      <c r="B1079" s="123" t="s">
        <v>588</v>
      </c>
      <c r="C1079" s="123" t="s">
        <v>588</v>
      </c>
      <c r="D1079" s="123" t="s">
        <v>589</v>
      </c>
      <c r="E1079" s="123" t="s">
        <v>131</v>
      </c>
      <c r="F1079" s="7">
        <v>1087.230633059</v>
      </c>
      <c r="G1079" s="123" t="s">
        <v>532</v>
      </c>
      <c r="H1079" s="7">
        <v>2.065738203</v>
      </c>
      <c r="I1079" s="7">
        <v>1.9</v>
      </c>
      <c r="J1079" s="7">
        <v>0</v>
      </c>
      <c r="K1079" s="7">
        <v>3.2616919000000001E-2</v>
      </c>
      <c r="L1079" s="7">
        <v>4.3489230000000002E-3</v>
      </c>
      <c r="M1079" s="7">
        <v>0</v>
      </c>
      <c r="N1079" s="7">
        <v>0.03</v>
      </c>
      <c r="O1079" s="7">
        <v>4.0000000000000001E-3</v>
      </c>
      <c r="P1079" s="7"/>
      <c r="Q1079" s="7">
        <v>28</v>
      </c>
      <c r="R1079" s="7">
        <v>265</v>
      </c>
      <c r="S1079" s="189">
        <v>45625.593981481485</v>
      </c>
    </row>
    <row r="1080" spans="1:19">
      <c r="A1080" s="7">
        <v>2013</v>
      </c>
      <c r="B1080" s="123" t="s">
        <v>588</v>
      </c>
      <c r="C1080" s="123" t="s">
        <v>588</v>
      </c>
      <c r="D1080" s="123" t="s">
        <v>589</v>
      </c>
      <c r="E1080" s="123" t="s">
        <v>570</v>
      </c>
      <c r="F1080" s="7">
        <v>0</v>
      </c>
      <c r="G1080" s="123" t="s">
        <v>532</v>
      </c>
      <c r="H1080" s="7">
        <v>0</v>
      </c>
      <c r="I1080" s="7"/>
      <c r="J1080" s="7">
        <v>0</v>
      </c>
      <c r="K1080" s="7">
        <v>0</v>
      </c>
      <c r="L1080" s="7">
        <v>0</v>
      </c>
      <c r="M1080" s="7"/>
      <c r="N1080" s="7"/>
      <c r="O1080" s="7"/>
      <c r="P1080" s="7">
        <v>1</v>
      </c>
      <c r="Q1080" s="7">
        <v>28</v>
      </c>
      <c r="R1080" s="7">
        <v>265</v>
      </c>
      <c r="S1080" s="189">
        <v>45625.593981481485</v>
      </c>
    </row>
    <row r="1081" spans="1:19">
      <c r="A1081" s="7">
        <v>2013</v>
      </c>
      <c r="B1081" s="123" t="s">
        <v>588</v>
      </c>
      <c r="C1081" s="123" t="s">
        <v>588</v>
      </c>
      <c r="D1081" s="123" t="s">
        <v>591</v>
      </c>
      <c r="E1081" s="123" t="s">
        <v>27</v>
      </c>
      <c r="F1081" s="7">
        <v>182.29941567</v>
      </c>
      <c r="G1081" s="123" t="s">
        <v>532</v>
      </c>
      <c r="H1081" s="7">
        <v>2.7472168000000002E-2</v>
      </c>
      <c r="I1081" s="7">
        <v>0.150698059</v>
      </c>
      <c r="J1081" s="7">
        <v>0</v>
      </c>
      <c r="K1081" s="7">
        <v>8.0861500000000005E-4</v>
      </c>
      <c r="L1081" s="7">
        <v>1.8229941569999999E-5</v>
      </c>
      <c r="M1081" s="7">
        <v>0</v>
      </c>
      <c r="N1081" s="7">
        <v>4.4356450000000002E-3</v>
      </c>
      <c r="O1081" s="7">
        <v>1E-4</v>
      </c>
      <c r="P1081" s="7"/>
      <c r="Q1081" s="7">
        <v>28</v>
      </c>
      <c r="R1081" s="7">
        <v>265</v>
      </c>
      <c r="S1081" s="189">
        <v>45625.593981481485</v>
      </c>
    </row>
    <row r="1082" spans="1:19">
      <c r="A1082" s="7">
        <v>2013</v>
      </c>
      <c r="B1082" s="123" t="s">
        <v>588</v>
      </c>
      <c r="C1082" s="123" t="s">
        <v>588</v>
      </c>
      <c r="D1082" s="123" t="s">
        <v>591</v>
      </c>
      <c r="E1082" s="123" t="s">
        <v>33</v>
      </c>
      <c r="F1082" s="7">
        <v>160.74050420699999</v>
      </c>
      <c r="G1082" s="123" t="s">
        <v>532</v>
      </c>
      <c r="H1082" s="7">
        <v>0.30540695800000001</v>
      </c>
      <c r="I1082" s="7">
        <v>1.9</v>
      </c>
      <c r="J1082" s="7">
        <v>0</v>
      </c>
      <c r="K1082" s="7">
        <v>4.8222150000000004E-3</v>
      </c>
      <c r="L1082" s="7">
        <v>6.4296199999999996E-4</v>
      </c>
      <c r="M1082" s="7">
        <v>0</v>
      </c>
      <c r="N1082" s="7">
        <v>0.03</v>
      </c>
      <c r="O1082" s="7">
        <v>4.0000000000000001E-3</v>
      </c>
      <c r="P1082" s="7"/>
      <c r="Q1082" s="7">
        <v>28</v>
      </c>
      <c r="R1082" s="7">
        <v>265</v>
      </c>
      <c r="S1082" s="189">
        <v>45625.593981481485</v>
      </c>
    </row>
    <row r="1083" spans="1:19">
      <c r="A1083" s="7">
        <v>2013</v>
      </c>
      <c r="B1083" s="123" t="s">
        <v>588</v>
      </c>
      <c r="C1083" s="123" t="s">
        <v>588</v>
      </c>
      <c r="D1083" s="123" t="s">
        <v>591</v>
      </c>
      <c r="E1083" s="123" t="s">
        <v>540</v>
      </c>
      <c r="F1083" s="7">
        <v>0</v>
      </c>
      <c r="G1083" s="123" t="s">
        <v>532</v>
      </c>
      <c r="H1083" s="7">
        <v>0</v>
      </c>
      <c r="I1083" s="7"/>
      <c r="J1083" s="7">
        <v>0</v>
      </c>
      <c r="K1083" s="7">
        <v>0</v>
      </c>
      <c r="L1083" s="7">
        <v>0</v>
      </c>
      <c r="M1083" s="7"/>
      <c r="N1083" s="7"/>
      <c r="O1083" s="7"/>
      <c r="P1083" s="7">
        <v>1</v>
      </c>
      <c r="Q1083" s="7">
        <v>28</v>
      </c>
      <c r="R1083" s="7">
        <v>265</v>
      </c>
      <c r="S1083" s="189">
        <v>45625.593981481485</v>
      </c>
    </row>
    <row r="1084" spans="1:19">
      <c r="A1084" s="7">
        <v>2013</v>
      </c>
      <c r="B1084" s="123" t="s">
        <v>588</v>
      </c>
      <c r="C1084" s="123" t="s">
        <v>588</v>
      </c>
      <c r="D1084" s="123" t="s">
        <v>591</v>
      </c>
      <c r="E1084" s="123" t="s">
        <v>531</v>
      </c>
      <c r="F1084" s="7">
        <v>0</v>
      </c>
      <c r="G1084" s="123" t="s">
        <v>532</v>
      </c>
      <c r="H1084" s="7">
        <v>0</v>
      </c>
      <c r="I1084" s="7"/>
      <c r="J1084" s="7">
        <v>0</v>
      </c>
      <c r="K1084" s="7">
        <v>0</v>
      </c>
      <c r="L1084" s="7">
        <v>0</v>
      </c>
      <c r="M1084" s="7"/>
      <c r="N1084" s="7"/>
      <c r="O1084" s="7"/>
      <c r="P1084" s="7">
        <v>1</v>
      </c>
      <c r="Q1084" s="7">
        <v>28</v>
      </c>
      <c r="R1084" s="7">
        <v>265</v>
      </c>
      <c r="S1084" s="189">
        <v>45625.593981481485</v>
      </c>
    </row>
    <row r="1085" spans="1:19">
      <c r="A1085" s="7">
        <v>2013</v>
      </c>
      <c r="B1085" s="123" t="s">
        <v>588</v>
      </c>
      <c r="C1085" s="123" t="s">
        <v>588</v>
      </c>
      <c r="D1085" s="123" t="s">
        <v>591</v>
      </c>
      <c r="E1085" s="123" t="s">
        <v>533</v>
      </c>
      <c r="F1085" s="7">
        <v>0</v>
      </c>
      <c r="G1085" s="123" t="s">
        <v>532</v>
      </c>
      <c r="H1085" s="7">
        <v>0</v>
      </c>
      <c r="I1085" s="7"/>
      <c r="J1085" s="7">
        <v>0</v>
      </c>
      <c r="K1085" s="7">
        <v>0</v>
      </c>
      <c r="L1085" s="7">
        <v>0</v>
      </c>
      <c r="M1085" s="7"/>
      <c r="N1085" s="7"/>
      <c r="O1085" s="7"/>
      <c r="P1085" s="7">
        <v>1</v>
      </c>
      <c r="Q1085" s="7">
        <v>28</v>
      </c>
      <c r="R1085" s="7">
        <v>265</v>
      </c>
      <c r="S1085" s="189">
        <v>45625.593981481485</v>
      </c>
    </row>
    <row r="1086" spans="1:19">
      <c r="A1086" s="7">
        <v>2013</v>
      </c>
      <c r="B1086" s="123" t="s">
        <v>588</v>
      </c>
      <c r="C1086" s="123" t="s">
        <v>588</v>
      </c>
      <c r="D1086" s="123" t="s">
        <v>591</v>
      </c>
      <c r="E1086" s="123" t="s">
        <v>163</v>
      </c>
      <c r="F1086" s="7">
        <v>25.620190518000001</v>
      </c>
      <c r="G1086" s="123" t="s">
        <v>532</v>
      </c>
      <c r="H1086" s="7">
        <v>1.6360156960000001</v>
      </c>
      <c r="I1086" s="7">
        <v>63.856499999999997</v>
      </c>
      <c r="J1086" s="7">
        <v>1.6317499339999999</v>
      </c>
      <c r="K1086" s="7">
        <v>1.2810100000000001E-4</v>
      </c>
      <c r="L1086" s="7">
        <v>2.5620190519999999E-6</v>
      </c>
      <c r="M1086" s="7">
        <v>63.69</v>
      </c>
      <c r="N1086" s="7">
        <v>5.0000000000000001E-3</v>
      </c>
      <c r="O1086" s="7">
        <v>1E-4</v>
      </c>
      <c r="P1086" s="7">
        <v>1</v>
      </c>
      <c r="Q1086" s="7">
        <v>28</v>
      </c>
      <c r="R1086" s="7">
        <v>265</v>
      </c>
      <c r="S1086" s="189">
        <v>45625.593981481485</v>
      </c>
    </row>
    <row r="1087" spans="1:19">
      <c r="A1087" s="7">
        <v>2013</v>
      </c>
      <c r="B1087" s="123" t="s">
        <v>588</v>
      </c>
      <c r="C1087" s="123" t="s">
        <v>588</v>
      </c>
      <c r="D1087" s="123" t="s">
        <v>591</v>
      </c>
      <c r="E1087" s="123" t="s">
        <v>534</v>
      </c>
      <c r="F1087" s="7">
        <v>394.11334905000001</v>
      </c>
      <c r="G1087" s="123" t="s">
        <v>532</v>
      </c>
      <c r="H1087" s="7">
        <v>44.863794032999998</v>
      </c>
      <c r="I1087" s="7">
        <v>113.834748662</v>
      </c>
      <c r="J1087" s="7">
        <v>44.685063630000002</v>
      </c>
      <c r="K1087" s="7">
        <v>7.8822699999999996E-4</v>
      </c>
      <c r="L1087" s="7">
        <v>5.9117000000000002E-4</v>
      </c>
      <c r="M1087" s="7">
        <v>113.381248662</v>
      </c>
      <c r="N1087" s="7">
        <v>2E-3</v>
      </c>
      <c r="O1087" s="7">
        <v>1.5E-3</v>
      </c>
      <c r="P1087" s="7">
        <v>1</v>
      </c>
      <c r="Q1087" s="7">
        <v>28</v>
      </c>
      <c r="R1087" s="7">
        <v>265</v>
      </c>
      <c r="S1087" s="189">
        <v>45625.593981481485</v>
      </c>
    </row>
    <row r="1088" spans="1:19">
      <c r="A1088" s="7">
        <v>2013</v>
      </c>
      <c r="B1088" s="123" t="s">
        <v>588</v>
      </c>
      <c r="C1088" s="123" t="s">
        <v>588</v>
      </c>
      <c r="D1088" s="123" t="s">
        <v>591</v>
      </c>
      <c r="E1088" s="123" t="s">
        <v>535</v>
      </c>
      <c r="F1088" s="7">
        <v>11362.937524102001</v>
      </c>
      <c r="G1088" s="123" t="s">
        <v>532</v>
      </c>
      <c r="H1088" s="7">
        <v>637.35577054400005</v>
      </c>
      <c r="I1088" s="7">
        <v>56.090757269999997</v>
      </c>
      <c r="J1088" s="7">
        <v>636.66495970599999</v>
      </c>
      <c r="K1088" s="7">
        <v>1.3917607E-2</v>
      </c>
      <c r="L1088" s="7">
        <v>1.1362939999999999E-3</v>
      </c>
      <c r="M1088" s="7">
        <v>56.029962177999998</v>
      </c>
      <c r="N1088" s="7">
        <v>1.2248249999999999E-3</v>
      </c>
      <c r="O1088" s="7">
        <v>1E-4</v>
      </c>
      <c r="P1088" s="7">
        <v>1</v>
      </c>
      <c r="Q1088" s="7">
        <v>28</v>
      </c>
      <c r="R1088" s="7">
        <v>265</v>
      </c>
      <c r="S1088" s="189">
        <v>45625.593981481485</v>
      </c>
    </row>
    <row r="1089" spans="1:19">
      <c r="A1089" s="7">
        <v>2013</v>
      </c>
      <c r="B1089" s="123" t="s">
        <v>588</v>
      </c>
      <c r="C1089" s="123" t="s">
        <v>588</v>
      </c>
      <c r="D1089" s="123" t="s">
        <v>591</v>
      </c>
      <c r="E1089" s="123" t="s">
        <v>536</v>
      </c>
      <c r="F1089" s="7">
        <v>211.62636606199999</v>
      </c>
      <c r="G1089" s="123" t="s">
        <v>532</v>
      </c>
      <c r="H1089" s="7">
        <v>12.201212322</v>
      </c>
      <c r="I1089" s="7">
        <v>57.654499999999999</v>
      </c>
      <c r="J1089" s="7">
        <v>12.189678685000001</v>
      </c>
      <c r="K1089" s="7">
        <v>2.11626E-4</v>
      </c>
      <c r="L1089" s="7">
        <v>2.1162636610000001E-5</v>
      </c>
      <c r="M1089" s="7">
        <v>57.6</v>
      </c>
      <c r="N1089" s="7">
        <v>1E-3</v>
      </c>
      <c r="O1089" s="7">
        <v>1E-4</v>
      </c>
      <c r="P1089" s="7">
        <v>1</v>
      </c>
      <c r="Q1089" s="7">
        <v>28</v>
      </c>
      <c r="R1089" s="7">
        <v>265</v>
      </c>
      <c r="S1089" s="189">
        <v>45625.593981481485</v>
      </c>
    </row>
    <row r="1090" spans="1:19">
      <c r="A1090" s="7">
        <v>2013</v>
      </c>
      <c r="B1090" s="123" t="s">
        <v>588</v>
      </c>
      <c r="C1090" s="123" t="s">
        <v>588</v>
      </c>
      <c r="D1090" s="123" t="s">
        <v>592</v>
      </c>
      <c r="E1090" s="123" t="s">
        <v>535</v>
      </c>
      <c r="F1090" s="7">
        <v>2340.9809572129998</v>
      </c>
      <c r="G1090" s="123" t="s">
        <v>532</v>
      </c>
      <c r="H1090" s="7">
        <v>16.846805065000002</v>
      </c>
      <c r="I1090" s="7">
        <v>7.1964724929999999</v>
      </c>
      <c r="J1090" s="7">
        <v>16.719221603000001</v>
      </c>
      <c r="K1090" s="7">
        <v>2.3409809999999998E-3</v>
      </c>
      <c r="L1090" s="7">
        <v>2.3409799999999999E-4</v>
      </c>
      <c r="M1090" s="7">
        <v>7.1419724929999999</v>
      </c>
      <c r="N1090" s="7">
        <v>1E-3</v>
      </c>
      <c r="O1090" s="7">
        <v>1E-4</v>
      </c>
      <c r="P1090" s="7">
        <v>1</v>
      </c>
      <c r="Q1090" s="7">
        <v>28</v>
      </c>
      <c r="R1090" s="7">
        <v>265</v>
      </c>
      <c r="S1090" s="189">
        <v>45625.593981481485</v>
      </c>
    </row>
    <row r="1091" spans="1:19">
      <c r="A1091" s="7">
        <v>2013</v>
      </c>
      <c r="B1091" s="123" t="s">
        <v>530</v>
      </c>
      <c r="C1091" s="123" t="s">
        <v>530</v>
      </c>
      <c r="D1091" s="123" t="s">
        <v>530</v>
      </c>
      <c r="E1091" s="123" t="s">
        <v>531</v>
      </c>
      <c r="F1091" s="7">
        <v>0</v>
      </c>
      <c r="G1091" s="123" t="s">
        <v>532</v>
      </c>
      <c r="H1091" s="7">
        <v>0</v>
      </c>
      <c r="I1091" s="7"/>
      <c r="J1091" s="7">
        <v>0</v>
      </c>
      <c r="K1091" s="7">
        <v>0</v>
      </c>
      <c r="L1091" s="7">
        <v>0</v>
      </c>
      <c r="M1091" s="7"/>
      <c r="N1091" s="7"/>
      <c r="O1091" s="7"/>
      <c r="P1091" s="7">
        <v>1</v>
      </c>
      <c r="Q1091" s="7">
        <v>28</v>
      </c>
      <c r="R1091" s="7">
        <v>265</v>
      </c>
      <c r="S1091" s="189">
        <v>45625.593981481485</v>
      </c>
    </row>
    <row r="1092" spans="1:19">
      <c r="A1092" s="7">
        <v>2013</v>
      </c>
      <c r="B1092" s="123" t="s">
        <v>530</v>
      </c>
      <c r="C1092" s="123" t="s">
        <v>530</v>
      </c>
      <c r="D1092" s="123" t="s">
        <v>530</v>
      </c>
      <c r="E1092" s="123" t="s">
        <v>533</v>
      </c>
      <c r="F1092" s="7">
        <v>32.246884545999997</v>
      </c>
      <c r="G1092" s="123" t="s">
        <v>532</v>
      </c>
      <c r="H1092" s="7">
        <v>2.359149827</v>
      </c>
      <c r="I1092" s="7">
        <v>73.159000000000006</v>
      </c>
      <c r="J1092" s="7">
        <v>2.3513138339999999</v>
      </c>
      <c r="K1092" s="7">
        <v>9.6740653639999994E-5</v>
      </c>
      <c r="L1092" s="7">
        <v>1.9348130730000001E-5</v>
      </c>
      <c r="M1092" s="7">
        <v>72.915999999999997</v>
      </c>
      <c r="N1092" s="7">
        <v>3.0000000000000001E-3</v>
      </c>
      <c r="O1092" s="7">
        <v>5.9999999999999995E-4</v>
      </c>
      <c r="P1092" s="7">
        <v>1</v>
      </c>
      <c r="Q1092" s="7">
        <v>28</v>
      </c>
      <c r="R1092" s="7">
        <v>265</v>
      </c>
      <c r="S1092" s="189">
        <v>45625.593981481485</v>
      </c>
    </row>
    <row r="1093" spans="1:19">
      <c r="A1093" s="7">
        <v>2013</v>
      </c>
      <c r="B1093" s="123" t="s">
        <v>530</v>
      </c>
      <c r="C1093" s="123" t="s">
        <v>530</v>
      </c>
      <c r="D1093" s="123" t="s">
        <v>530</v>
      </c>
      <c r="E1093" s="123" t="s">
        <v>163</v>
      </c>
      <c r="F1093" s="7">
        <v>6.6402799999999999E-4</v>
      </c>
      <c r="G1093" s="123" t="s">
        <v>532</v>
      </c>
      <c r="H1093" s="7">
        <v>4.2328132850000002E-5</v>
      </c>
      <c r="I1093" s="7">
        <v>63.744500000000002</v>
      </c>
      <c r="J1093" s="7">
        <v>4.229194332E-5</v>
      </c>
      <c r="K1093" s="7">
        <v>6.6402800000000002E-10</v>
      </c>
      <c r="L1093" s="7">
        <v>6.6402799999999999E-11</v>
      </c>
      <c r="M1093" s="7">
        <v>63.69</v>
      </c>
      <c r="N1093" s="7">
        <v>1E-3</v>
      </c>
      <c r="O1093" s="7">
        <v>1E-4</v>
      </c>
      <c r="P1093" s="7">
        <v>1</v>
      </c>
      <c r="Q1093" s="7">
        <v>28</v>
      </c>
      <c r="R1093" s="7">
        <v>265</v>
      </c>
      <c r="S1093" s="189">
        <v>45625.593981481485</v>
      </c>
    </row>
    <row r="1094" spans="1:19">
      <c r="A1094" s="7">
        <v>2013</v>
      </c>
      <c r="B1094" s="123" t="s">
        <v>530</v>
      </c>
      <c r="C1094" s="123" t="s">
        <v>530</v>
      </c>
      <c r="D1094" s="123" t="s">
        <v>530</v>
      </c>
      <c r="E1094" s="123" t="s">
        <v>534</v>
      </c>
      <c r="F1094" s="7">
        <v>683.40292306499998</v>
      </c>
      <c r="G1094" s="123" t="s">
        <v>532</v>
      </c>
      <c r="H1094" s="7">
        <v>77.794999981999993</v>
      </c>
      <c r="I1094" s="7">
        <v>113.834748662</v>
      </c>
      <c r="J1094" s="7">
        <v>77.485076755999998</v>
      </c>
      <c r="K1094" s="7">
        <v>1.3668059999999999E-3</v>
      </c>
      <c r="L1094" s="7">
        <v>1.025104E-3</v>
      </c>
      <c r="M1094" s="7">
        <v>113.381248662</v>
      </c>
      <c r="N1094" s="7">
        <v>2E-3</v>
      </c>
      <c r="O1094" s="7">
        <v>1.5E-3</v>
      </c>
      <c r="P1094" s="7">
        <v>1</v>
      </c>
      <c r="Q1094" s="7">
        <v>28</v>
      </c>
      <c r="R1094" s="7">
        <v>265</v>
      </c>
      <c r="S1094" s="189">
        <v>45625.593981481485</v>
      </c>
    </row>
    <row r="1095" spans="1:19">
      <c r="A1095" s="7">
        <v>2013</v>
      </c>
      <c r="B1095" s="123" t="s">
        <v>530</v>
      </c>
      <c r="C1095" s="123" t="s">
        <v>530</v>
      </c>
      <c r="D1095" s="123" t="s">
        <v>530</v>
      </c>
      <c r="E1095" s="123" t="s">
        <v>535</v>
      </c>
      <c r="F1095" s="7">
        <v>3211.891035659</v>
      </c>
      <c r="G1095" s="123" t="s">
        <v>532</v>
      </c>
      <c r="H1095" s="7">
        <v>173.949569854</v>
      </c>
      <c r="I1095" s="7">
        <v>54.157992260999997</v>
      </c>
      <c r="J1095" s="7">
        <v>173.78083489700001</v>
      </c>
      <c r="K1095" s="7">
        <v>3.096054E-3</v>
      </c>
      <c r="L1095" s="7">
        <v>3.0960500000000001E-4</v>
      </c>
      <c r="M1095" s="7">
        <v>54.105457803</v>
      </c>
      <c r="N1095" s="7">
        <v>9.6393499999999997E-4</v>
      </c>
      <c r="O1095" s="7">
        <v>9.6393501900000005E-5</v>
      </c>
      <c r="P1095" s="7">
        <v>1</v>
      </c>
      <c r="Q1095" s="7">
        <v>28</v>
      </c>
      <c r="R1095" s="7">
        <v>265</v>
      </c>
      <c r="S1095" s="189">
        <v>45625.593981481485</v>
      </c>
    </row>
    <row r="1096" spans="1:19">
      <c r="A1096" s="7">
        <v>2013</v>
      </c>
      <c r="B1096" s="123" t="s">
        <v>530</v>
      </c>
      <c r="C1096" s="123" t="s">
        <v>530</v>
      </c>
      <c r="D1096" s="123" t="s">
        <v>530</v>
      </c>
      <c r="E1096" s="123" t="s">
        <v>536</v>
      </c>
      <c r="F1096" s="7">
        <v>2864.9156560790002</v>
      </c>
      <c r="G1096" s="123" t="s">
        <v>532</v>
      </c>
      <c r="H1096" s="7">
        <v>204.56786996400001</v>
      </c>
      <c r="I1096" s="7">
        <v>71.404499999999999</v>
      </c>
      <c r="J1096" s="7">
        <v>204.41173206100001</v>
      </c>
      <c r="K1096" s="7">
        <v>2.8649159999999999E-3</v>
      </c>
      <c r="L1096" s="7">
        <v>2.8649200000000001E-4</v>
      </c>
      <c r="M1096" s="7">
        <v>71.349999999999994</v>
      </c>
      <c r="N1096" s="7">
        <v>1E-3</v>
      </c>
      <c r="O1096" s="7">
        <v>1E-4</v>
      </c>
      <c r="P1096" s="7">
        <v>1</v>
      </c>
      <c r="Q1096" s="7">
        <v>28</v>
      </c>
      <c r="R1096" s="7">
        <v>265</v>
      </c>
      <c r="S1096" s="189">
        <v>45625.593981481485</v>
      </c>
    </row>
    <row r="1097" spans="1:19">
      <c r="A1097" s="7">
        <v>2013</v>
      </c>
      <c r="B1097" s="123" t="s">
        <v>537</v>
      </c>
      <c r="C1097" s="123" t="s">
        <v>538</v>
      </c>
      <c r="D1097" s="123" t="s">
        <v>539</v>
      </c>
      <c r="E1097" s="123" t="s">
        <v>540</v>
      </c>
      <c r="F1097" s="7">
        <v>0.13634591500000001</v>
      </c>
      <c r="G1097" s="123" t="s">
        <v>532</v>
      </c>
      <c r="H1097" s="7">
        <v>1.2990698E-2</v>
      </c>
      <c r="I1097" s="7">
        <v>95.277500000000003</v>
      </c>
      <c r="J1097" s="7">
        <v>1.2898323999999999E-2</v>
      </c>
      <c r="K1097" s="7">
        <v>1.36345915E-6</v>
      </c>
      <c r="L1097" s="7">
        <v>2.0451887249999999E-7</v>
      </c>
      <c r="M1097" s="7">
        <v>94.6</v>
      </c>
      <c r="N1097" s="7">
        <v>0.01</v>
      </c>
      <c r="O1097" s="7">
        <v>1.5E-3</v>
      </c>
      <c r="P1097" s="7">
        <v>1</v>
      </c>
      <c r="Q1097" s="7">
        <v>28</v>
      </c>
      <c r="R1097" s="7">
        <v>265</v>
      </c>
      <c r="S1097" s="189">
        <v>45625.593981481485</v>
      </c>
    </row>
    <row r="1098" spans="1:19">
      <c r="A1098" s="7">
        <v>2013</v>
      </c>
      <c r="B1098" s="123" t="s">
        <v>537</v>
      </c>
      <c r="C1098" s="123" t="s">
        <v>538</v>
      </c>
      <c r="D1098" s="123" t="s">
        <v>539</v>
      </c>
      <c r="E1098" s="123" t="s">
        <v>531</v>
      </c>
      <c r="F1098" s="7">
        <v>65.843333240000007</v>
      </c>
      <c r="G1098" s="123" t="s">
        <v>532</v>
      </c>
      <c r="H1098" s="7">
        <v>5.02075169</v>
      </c>
      <c r="I1098" s="7">
        <v>76.253</v>
      </c>
      <c r="J1098" s="7">
        <v>5.0047517600000004</v>
      </c>
      <c r="K1098" s="7">
        <v>1.9752999999999999E-4</v>
      </c>
      <c r="L1098" s="7">
        <v>3.9505999939999999E-5</v>
      </c>
      <c r="M1098" s="7">
        <v>76.010000000000005</v>
      </c>
      <c r="N1098" s="7">
        <v>3.0000000000000001E-3</v>
      </c>
      <c r="O1098" s="7">
        <v>5.9999999999999995E-4</v>
      </c>
      <c r="P1098" s="7">
        <v>1</v>
      </c>
      <c r="Q1098" s="7">
        <v>28</v>
      </c>
      <c r="R1098" s="7">
        <v>265</v>
      </c>
      <c r="S1098" s="189">
        <v>45625.593981481485</v>
      </c>
    </row>
    <row r="1099" spans="1:19">
      <c r="A1099" s="7">
        <v>2013</v>
      </c>
      <c r="B1099" s="123" t="s">
        <v>537</v>
      </c>
      <c r="C1099" s="123" t="s">
        <v>538</v>
      </c>
      <c r="D1099" s="123" t="s">
        <v>539</v>
      </c>
      <c r="E1099" s="123" t="s">
        <v>533</v>
      </c>
      <c r="F1099" s="7">
        <v>946.76108399999998</v>
      </c>
      <c r="G1099" s="123" t="s">
        <v>532</v>
      </c>
      <c r="H1099" s="7">
        <v>69.624494530999996</v>
      </c>
      <c r="I1099" s="7">
        <v>73.539666667000006</v>
      </c>
      <c r="J1099" s="7">
        <v>69.394431587</v>
      </c>
      <c r="K1099" s="7">
        <v>2.8402829999999999E-3</v>
      </c>
      <c r="L1099" s="7">
        <v>5.6805699999999996E-4</v>
      </c>
      <c r="M1099" s="7">
        <v>73.296666666999997</v>
      </c>
      <c r="N1099" s="7">
        <v>3.0000000000000001E-3</v>
      </c>
      <c r="O1099" s="7">
        <v>5.9999999999999995E-4</v>
      </c>
      <c r="P1099" s="7">
        <v>1</v>
      </c>
      <c r="Q1099" s="7">
        <v>28</v>
      </c>
      <c r="R1099" s="7">
        <v>265</v>
      </c>
      <c r="S1099" s="189">
        <v>45625.593981481485</v>
      </c>
    </row>
    <row r="1100" spans="1:19">
      <c r="A1100" s="7">
        <v>2013</v>
      </c>
      <c r="B1100" s="123" t="s">
        <v>537</v>
      </c>
      <c r="C1100" s="123" t="s">
        <v>538</v>
      </c>
      <c r="D1100" s="123" t="s">
        <v>539</v>
      </c>
      <c r="E1100" s="123" t="s">
        <v>160</v>
      </c>
      <c r="F1100" s="7">
        <v>26.418707999999999</v>
      </c>
      <c r="G1100" s="123" t="s">
        <v>532</v>
      </c>
      <c r="H1100" s="7">
        <v>1.89245131</v>
      </c>
      <c r="I1100" s="7">
        <v>71.632999999999996</v>
      </c>
      <c r="J1100" s="7">
        <v>1.886031564</v>
      </c>
      <c r="K1100" s="7">
        <v>7.9256123999999994E-5</v>
      </c>
      <c r="L1100" s="7">
        <v>1.58512248E-5</v>
      </c>
      <c r="M1100" s="7">
        <v>71.39</v>
      </c>
      <c r="N1100" s="7">
        <v>3.0000000000000001E-3</v>
      </c>
      <c r="O1100" s="7">
        <v>5.9999999999999995E-4</v>
      </c>
      <c r="P1100" s="7">
        <v>1</v>
      </c>
      <c r="Q1100" s="7">
        <v>28</v>
      </c>
      <c r="R1100" s="7">
        <v>265</v>
      </c>
      <c r="S1100" s="189">
        <v>45625.593981481485</v>
      </c>
    </row>
    <row r="1101" spans="1:19">
      <c r="A1101" s="7">
        <v>2013</v>
      </c>
      <c r="B1101" s="123" t="s">
        <v>537</v>
      </c>
      <c r="C1101" s="123" t="s">
        <v>538</v>
      </c>
      <c r="D1101" s="123" t="s">
        <v>539</v>
      </c>
      <c r="E1101" s="123" t="s">
        <v>163</v>
      </c>
      <c r="F1101" s="7">
        <v>55.871774252000002</v>
      </c>
      <c r="G1101" s="123" t="s">
        <v>532</v>
      </c>
      <c r="H1101" s="7">
        <v>3.5615183140000002</v>
      </c>
      <c r="I1101" s="7">
        <v>63.744500000000002</v>
      </c>
      <c r="J1101" s="7">
        <v>3.5584733019999999</v>
      </c>
      <c r="K1101" s="7">
        <v>5.5871774249999997E-5</v>
      </c>
      <c r="L1101" s="7">
        <v>5.5871774250000002E-6</v>
      </c>
      <c r="M1101" s="7">
        <v>63.69</v>
      </c>
      <c r="N1101" s="7">
        <v>1E-3</v>
      </c>
      <c r="O1101" s="7">
        <v>1E-4</v>
      </c>
      <c r="P1101" s="7">
        <v>1</v>
      </c>
      <c r="Q1101" s="7">
        <v>28</v>
      </c>
      <c r="R1101" s="7">
        <v>265</v>
      </c>
      <c r="S1101" s="189">
        <v>45625.593981481485</v>
      </c>
    </row>
    <row r="1102" spans="1:19">
      <c r="A1102" s="7">
        <v>2013</v>
      </c>
      <c r="B1102" s="123" t="s">
        <v>537</v>
      </c>
      <c r="C1102" s="123" t="s">
        <v>538</v>
      </c>
      <c r="D1102" s="123" t="s">
        <v>539</v>
      </c>
      <c r="E1102" s="123" t="s">
        <v>535</v>
      </c>
      <c r="F1102" s="7">
        <v>443.22831735099999</v>
      </c>
      <c r="G1102" s="123" t="s">
        <v>532</v>
      </c>
      <c r="H1102" s="7">
        <v>24.858221800999999</v>
      </c>
      <c r="I1102" s="7">
        <v>56.084462178000003</v>
      </c>
      <c r="J1102" s="7">
        <v>24.834065856999999</v>
      </c>
      <c r="K1102" s="7">
        <v>4.4322799999999999E-4</v>
      </c>
      <c r="L1102" s="7">
        <v>4.4322831740000001E-5</v>
      </c>
      <c r="M1102" s="7">
        <v>56.029962177999998</v>
      </c>
      <c r="N1102" s="7">
        <v>1E-3</v>
      </c>
      <c r="O1102" s="7">
        <v>1E-4</v>
      </c>
      <c r="P1102" s="7">
        <v>1</v>
      </c>
      <c r="Q1102" s="7">
        <v>28</v>
      </c>
      <c r="R1102" s="7">
        <v>265</v>
      </c>
      <c r="S1102" s="189">
        <v>45625.593981481485</v>
      </c>
    </row>
    <row r="1103" spans="1:19">
      <c r="A1103" s="7">
        <v>2013</v>
      </c>
      <c r="B1103" s="123" t="s">
        <v>537</v>
      </c>
      <c r="C1103" s="123" t="s">
        <v>538</v>
      </c>
      <c r="D1103" s="123" t="s">
        <v>539</v>
      </c>
      <c r="E1103" s="123" t="s">
        <v>541</v>
      </c>
      <c r="F1103" s="7">
        <v>0</v>
      </c>
      <c r="G1103" s="123" t="s">
        <v>532</v>
      </c>
      <c r="H1103" s="7">
        <v>0</v>
      </c>
      <c r="I1103" s="7"/>
      <c r="J1103" s="7">
        <v>0</v>
      </c>
      <c r="K1103" s="7">
        <v>0</v>
      </c>
      <c r="L1103" s="7">
        <v>0</v>
      </c>
      <c r="M1103" s="7"/>
      <c r="N1103" s="7"/>
      <c r="O1103" s="7"/>
      <c r="P1103" s="7">
        <v>1</v>
      </c>
      <c r="Q1103" s="7">
        <v>28</v>
      </c>
      <c r="R1103" s="7">
        <v>265</v>
      </c>
      <c r="S1103" s="189">
        <v>45625.593981481485</v>
      </c>
    </row>
    <row r="1104" spans="1:19">
      <c r="A1104" s="7">
        <v>2013</v>
      </c>
      <c r="B1104" s="123" t="s">
        <v>537</v>
      </c>
      <c r="C1104" s="123" t="s">
        <v>538</v>
      </c>
      <c r="D1104" s="123" t="s">
        <v>542</v>
      </c>
      <c r="E1104" s="123" t="s">
        <v>27</v>
      </c>
      <c r="F1104" s="7">
        <v>113.756829107</v>
      </c>
      <c r="G1104" s="123" t="s">
        <v>532</v>
      </c>
      <c r="H1104" s="7">
        <v>6.1997470000000002E-3</v>
      </c>
      <c r="I1104" s="7">
        <v>5.45E-2</v>
      </c>
      <c r="J1104" s="7">
        <v>0</v>
      </c>
      <c r="K1104" s="7">
        <v>1.13757E-4</v>
      </c>
      <c r="L1104" s="7">
        <v>1.137568291E-5</v>
      </c>
      <c r="M1104" s="7">
        <v>0</v>
      </c>
      <c r="N1104" s="7">
        <v>1E-3</v>
      </c>
      <c r="O1104" s="7">
        <v>1E-4</v>
      </c>
      <c r="P1104" s="7"/>
      <c r="Q1104" s="7">
        <v>28</v>
      </c>
      <c r="R1104" s="7">
        <v>265</v>
      </c>
      <c r="S1104" s="189">
        <v>45625.593981481485</v>
      </c>
    </row>
    <row r="1105" spans="1:19">
      <c r="A1105" s="7">
        <v>2013</v>
      </c>
      <c r="B1105" s="123" t="s">
        <v>537</v>
      </c>
      <c r="C1105" s="123" t="s">
        <v>538</v>
      </c>
      <c r="D1105" s="123" t="s">
        <v>542</v>
      </c>
      <c r="E1105" s="123" t="s">
        <v>33</v>
      </c>
      <c r="F1105" s="7">
        <v>646.30772107899998</v>
      </c>
      <c r="G1105" s="123" t="s">
        <v>532</v>
      </c>
      <c r="H1105" s="7">
        <v>1.2279846699999999</v>
      </c>
      <c r="I1105" s="7">
        <v>1.9</v>
      </c>
      <c r="J1105" s="7">
        <v>0</v>
      </c>
      <c r="K1105" s="7">
        <v>1.9389231999999999E-2</v>
      </c>
      <c r="L1105" s="7">
        <v>2.5852309999999999E-3</v>
      </c>
      <c r="M1105" s="7">
        <v>0</v>
      </c>
      <c r="N1105" s="7">
        <v>0.03</v>
      </c>
      <c r="O1105" s="7">
        <v>4.0000000000000001E-3</v>
      </c>
      <c r="P1105" s="7"/>
      <c r="Q1105" s="7">
        <v>28</v>
      </c>
      <c r="R1105" s="7">
        <v>265</v>
      </c>
      <c r="S1105" s="189">
        <v>45625.593981481485</v>
      </c>
    </row>
    <row r="1106" spans="1:19">
      <c r="A1106" s="7">
        <v>2013</v>
      </c>
      <c r="B1106" s="123" t="s">
        <v>537</v>
      </c>
      <c r="C1106" s="123" t="s">
        <v>538</v>
      </c>
      <c r="D1106" s="123" t="s">
        <v>542</v>
      </c>
      <c r="E1106" s="123" t="s">
        <v>540</v>
      </c>
      <c r="F1106" s="7">
        <v>867.78888457599999</v>
      </c>
      <c r="G1106" s="123" t="s">
        <v>532</v>
      </c>
      <c r="H1106" s="7">
        <v>82.680755450000007</v>
      </c>
      <c r="I1106" s="7">
        <v>95.277500000000003</v>
      </c>
      <c r="J1106" s="7">
        <v>82.092828480999998</v>
      </c>
      <c r="K1106" s="7">
        <v>8.6778889999999994E-3</v>
      </c>
      <c r="L1106" s="7">
        <v>1.3016830000000001E-3</v>
      </c>
      <c r="M1106" s="7">
        <v>94.6</v>
      </c>
      <c r="N1106" s="7">
        <v>0.01</v>
      </c>
      <c r="O1106" s="7">
        <v>1.5E-3</v>
      </c>
      <c r="P1106" s="7">
        <v>1</v>
      </c>
      <c r="Q1106" s="7">
        <v>28</v>
      </c>
      <c r="R1106" s="7">
        <v>265</v>
      </c>
      <c r="S1106" s="189">
        <v>45625.593981481485</v>
      </c>
    </row>
    <row r="1107" spans="1:19">
      <c r="A1107" s="7">
        <v>2013</v>
      </c>
      <c r="B1107" s="123" t="s">
        <v>537</v>
      </c>
      <c r="C1107" s="123" t="s">
        <v>538</v>
      </c>
      <c r="D1107" s="123" t="s">
        <v>542</v>
      </c>
      <c r="E1107" s="123" t="s">
        <v>531</v>
      </c>
      <c r="F1107" s="7">
        <v>1225.766902778</v>
      </c>
      <c r="G1107" s="123" t="s">
        <v>532</v>
      </c>
      <c r="H1107" s="7">
        <v>93.468403637999998</v>
      </c>
      <c r="I1107" s="7">
        <v>76.253</v>
      </c>
      <c r="J1107" s="7">
        <v>93.170542280000006</v>
      </c>
      <c r="K1107" s="7">
        <v>3.677301E-3</v>
      </c>
      <c r="L1107" s="7">
        <v>7.3545999999999995E-4</v>
      </c>
      <c r="M1107" s="7">
        <v>76.010000000000005</v>
      </c>
      <c r="N1107" s="7">
        <v>3.0000000000000001E-3</v>
      </c>
      <c r="O1107" s="7">
        <v>5.9999999999999995E-4</v>
      </c>
      <c r="P1107" s="7">
        <v>1</v>
      </c>
      <c r="Q1107" s="7">
        <v>28</v>
      </c>
      <c r="R1107" s="7">
        <v>265</v>
      </c>
      <c r="S1107" s="189">
        <v>45625.593981481485</v>
      </c>
    </row>
    <row r="1108" spans="1:19">
      <c r="A1108" s="7">
        <v>2013</v>
      </c>
      <c r="B1108" s="123" t="s">
        <v>537</v>
      </c>
      <c r="C1108" s="123" t="s">
        <v>538</v>
      </c>
      <c r="D1108" s="123" t="s">
        <v>542</v>
      </c>
      <c r="E1108" s="123" t="s">
        <v>533</v>
      </c>
      <c r="F1108" s="7">
        <v>542.69301599999994</v>
      </c>
      <c r="G1108" s="123" t="s">
        <v>532</v>
      </c>
      <c r="H1108" s="7">
        <v>39.909463498999997</v>
      </c>
      <c r="I1108" s="7">
        <v>73.539666667000006</v>
      </c>
      <c r="J1108" s="7">
        <v>39.777589096</v>
      </c>
      <c r="K1108" s="7">
        <v>1.6280789999999999E-3</v>
      </c>
      <c r="L1108" s="7">
        <v>3.2561599999999998E-4</v>
      </c>
      <c r="M1108" s="7">
        <v>73.296666666999997</v>
      </c>
      <c r="N1108" s="7">
        <v>3.0000000000000001E-3</v>
      </c>
      <c r="O1108" s="7">
        <v>5.9999999999999995E-4</v>
      </c>
      <c r="P1108" s="7">
        <v>1</v>
      </c>
      <c r="Q1108" s="7">
        <v>28</v>
      </c>
      <c r="R1108" s="7">
        <v>265</v>
      </c>
      <c r="S1108" s="189">
        <v>45625.593981481485</v>
      </c>
    </row>
    <row r="1109" spans="1:19">
      <c r="A1109" s="7">
        <v>2013</v>
      </c>
      <c r="B1109" s="123" t="s">
        <v>537</v>
      </c>
      <c r="C1109" s="123" t="s">
        <v>538</v>
      </c>
      <c r="D1109" s="123" t="s">
        <v>542</v>
      </c>
      <c r="E1109" s="123" t="s">
        <v>160</v>
      </c>
      <c r="F1109" s="7">
        <v>35.671536000000003</v>
      </c>
      <c r="G1109" s="123" t="s">
        <v>532</v>
      </c>
      <c r="H1109" s="7">
        <v>2.5552591379999998</v>
      </c>
      <c r="I1109" s="7">
        <v>71.632999999999996</v>
      </c>
      <c r="J1109" s="7">
        <v>2.5465909550000001</v>
      </c>
      <c r="K1109" s="7">
        <v>1.07015E-4</v>
      </c>
      <c r="L1109" s="7">
        <v>2.1402921599999998E-5</v>
      </c>
      <c r="M1109" s="7">
        <v>71.39</v>
      </c>
      <c r="N1109" s="7">
        <v>3.0000000000000001E-3</v>
      </c>
      <c r="O1109" s="7">
        <v>5.9999999999999995E-4</v>
      </c>
      <c r="P1109" s="7">
        <v>1</v>
      </c>
      <c r="Q1109" s="7">
        <v>28</v>
      </c>
      <c r="R1109" s="7">
        <v>265</v>
      </c>
      <c r="S1109" s="189">
        <v>45625.593981481485</v>
      </c>
    </row>
    <row r="1110" spans="1:19">
      <c r="A1110" s="7">
        <v>2013</v>
      </c>
      <c r="B1110" s="123" t="s">
        <v>537</v>
      </c>
      <c r="C1110" s="123" t="s">
        <v>538</v>
      </c>
      <c r="D1110" s="123" t="s">
        <v>542</v>
      </c>
      <c r="E1110" s="123" t="s">
        <v>163</v>
      </c>
      <c r="F1110" s="7">
        <v>894.51356494000004</v>
      </c>
      <c r="G1110" s="123" t="s">
        <v>532</v>
      </c>
      <c r="H1110" s="7">
        <v>57.02031994</v>
      </c>
      <c r="I1110" s="7">
        <v>63.744500000000002</v>
      </c>
      <c r="J1110" s="7">
        <v>56.971568951000002</v>
      </c>
      <c r="K1110" s="7">
        <v>8.9451400000000001E-4</v>
      </c>
      <c r="L1110" s="7">
        <v>8.9451356490000003E-5</v>
      </c>
      <c r="M1110" s="7">
        <v>63.69</v>
      </c>
      <c r="N1110" s="7">
        <v>1E-3</v>
      </c>
      <c r="O1110" s="7">
        <v>1E-4</v>
      </c>
      <c r="P1110" s="7">
        <v>1</v>
      </c>
      <c r="Q1110" s="7">
        <v>28</v>
      </c>
      <c r="R1110" s="7">
        <v>265</v>
      </c>
      <c r="S1110" s="189">
        <v>45625.593981481485</v>
      </c>
    </row>
    <row r="1111" spans="1:19">
      <c r="A1111" s="7">
        <v>2013</v>
      </c>
      <c r="B1111" s="123" t="s">
        <v>537</v>
      </c>
      <c r="C1111" s="123" t="s">
        <v>538</v>
      </c>
      <c r="D1111" s="123" t="s">
        <v>542</v>
      </c>
      <c r="E1111" s="123" t="s">
        <v>534</v>
      </c>
      <c r="F1111" s="7">
        <v>20.464507783999998</v>
      </c>
      <c r="G1111" s="123" t="s">
        <v>532</v>
      </c>
      <c r="H1111" s="7">
        <v>2.0324018939999999</v>
      </c>
      <c r="I1111" s="7">
        <v>99.313500000000005</v>
      </c>
      <c r="J1111" s="7">
        <v>2.02312124</v>
      </c>
      <c r="K1111" s="7">
        <v>4.0929015570000002E-5</v>
      </c>
      <c r="L1111" s="7">
        <v>3.0696761680000002E-5</v>
      </c>
      <c r="M1111" s="7">
        <v>98.86</v>
      </c>
      <c r="N1111" s="7">
        <v>2E-3</v>
      </c>
      <c r="O1111" s="7">
        <v>1.5E-3</v>
      </c>
      <c r="P1111" s="7">
        <v>1</v>
      </c>
      <c r="Q1111" s="7">
        <v>28</v>
      </c>
      <c r="R1111" s="7">
        <v>265</v>
      </c>
      <c r="S1111" s="189">
        <v>45625.593981481485</v>
      </c>
    </row>
    <row r="1112" spans="1:19">
      <c r="A1112" s="7">
        <v>2013</v>
      </c>
      <c r="B1112" s="123" t="s">
        <v>537</v>
      </c>
      <c r="C1112" s="123" t="s">
        <v>538</v>
      </c>
      <c r="D1112" s="123" t="s">
        <v>542</v>
      </c>
      <c r="E1112" s="123" t="s">
        <v>535</v>
      </c>
      <c r="F1112" s="7">
        <v>8317.9172915170002</v>
      </c>
      <c r="G1112" s="123" t="s">
        <v>532</v>
      </c>
      <c r="H1112" s="7">
        <v>466.50591773600001</v>
      </c>
      <c r="I1112" s="7">
        <v>56.084462178000003</v>
      </c>
      <c r="J1112" s="7">
        <v>466.05259124299999</v>
      </c>
      <c r="K1112" s="7">
        <v>8.3179169999999993E-3</v>
      </c>
      <c r="L1112" s="7">
        <v>8.3179200000000003E-4</v>
      </c>
      <c r="M1112" s="7">
        <v>56.029962177999998</v>
      </c>
      <c r="N1112" s="7">
        <v>1E-3</v>
      </c>
      <c r="O1112" s="7">
        <v>1E-4</v>
      </c>
      <c r="P1112" s="7">
        <v>1</v>
      </c>
      <c r="Q1112" s="7">
        <v>28</v>
      </c>
      <c r="R1112" s="7">
        <v>265</v>
      </c>
      <c r="S1112" s="189">
        <v>45625.593981481485</v>
      </c>
    </row>
    <row r="1113" spans="1:19">
      <c r="A1113" s="7">
        <v>2013</v>
      </c>
      <c r="B1113" s="123" t="s">
        <v>537</v>
      </c>
      <c r="C1113" s="123" t="s">
        <v>538</v>
      </c>
      <c r="D1113" s="123" t="s">
        <v>542</v>
      </c>
      <c r="E1113" s="123" t="s">
        <v>541</v>
      </c>
      <c r="F1113" s="7">
        <v>0</v>
      </c>
      <c r="G1113" s="123" t="s">
        <v>532</v>
      </c>
      <c r="H1113" s="7">
        <v>0</v>
      </c>
      <c r="I1113" s="7"/>
      <c r="J1113" s="7">
        <v>0</v>
      </c>
      <c r="K1113" s="7">
        <v>0</v>
      </c>
      <c r="L1113" s="7">
        <v>0</v>
      </c>
      <c r="M1113" s="7"/>
      <c r="N1113" s="7"/>
      <c r="O1113" s="7"/>
      <c r="P1113" s="7">
        <v>1</v>
      </c>
      <c r="Q1113" s="7">
        <v>28</v>
      </c>
      <c r="R1113" s="7">
        <v>265</v>
      </c>
      <c r="S1113" s="189">
        <v>45625.593981481485</v>
      </c>
    </row>
    <row r="1114" spans="1:19">
      <c r="A1114" s="7">
        <v>2013</v>
      </c>
      <c r="B1114" s="123" t="s">
        <v>537</v>
      </c>
      <c r="C1114" s="123" t="s">
        <v>538</v>
      </c>
      <c r="D1114" s="123" t="s">
        <v>543</v>
      </c>
      <c r="E1114" s="123" t="s">
        <v>540</v>
      </c>
      <c r="F1114" s="7">
        <v>0.57080408599999999</v>
      </c>
      <c r="G1114" s="123" t="s">
        <v>532</v>
      </c>
      <c r="H1114" s="7">
        <v>5.4384785999999997E-2</v>
      </c>
      <c r="I1114" s="7">
        <v>95.277500000000003</v>
      </c>
      <c r="J1114" s="7">
        <v>5.3998066999999997E-2</v>
      </c>
      <c r="K1114" s="7">
        <v>5.7080408599999998E-6</v>
      </c>
      <c r="L1114" s="7">
        <v>8.5620612899999995E-7</v>
      </c>
      <c r="M1114" s="7">
        <v>94.6</v>
      </c>
      <c r="N1114" s="7">
        <v>0.01</v>
      </c>
      <c r="O1114" s="7">
        <v>1.5E-3</v>
      </c>
      <c r="P1114" s="7">
        <v>1</v>
      </c>
      <c r="Q1114" s="7">
        <v>28</v>
      </c>
      <c r="R1114" s="7">
        <v>265</v>
      </c>
      <c r="S1114" s="189">
        <v>45625.593981481485</v>
      </c>
    </row>
    <row r="1115" spans="1:19">
      <c r="A1115" s="7">
        <v>2013</v>
      </c>
      <c r="B1115" s="123" t="s">
        <v>537</v>
      </c>
      <c r="C1115" s="123" t="s">
        <v>538</v>
      </c>
      <c r="D1115" s="123" t="s">
        <v>543</v>
      </c>
      <c r="E1115" s="123" t="s">
        <v>531</v>
      </c>
      <c r="F1115" s="7">
        <v>27.128583653</v>
      </c>
      <c r="G1115" s="123" t="s">
        <v>532</v>
      </c>
      <c r="H1115" s="7">
        <v>2.0686358889999998</v>
      </c>
      <c r="I1115" s="7">
        <v>76.253</v>
      </c>
      <c r="J1115" s="7">
        <v>2.062043643</v>
      </c>
      <c r="K1115" s="7">
        <v>8.1385750960000003E-5</v>
      </c>
      <c r="L1115" s="7">
        <v>1.6277150190000001E-5</v>
      </c>
      <c r="M1115" s="7">
        <v>76.010000000000005</v>
      </c>
      <c r="N1115" s="7">
        <v>3.0000000000000001E-3</v>
      </c>
      <c r="O1115" s="7">
        <v>5.9999999999999995E-4</v>
      </c>
      <c r="P1115" s="7">
        <v>1</v>
      </c>
      <c r="Q1115" s="7">
        <v>28</v>
      </c>
      <c r="R1115" s="7">
        <v>265</v>
      </c>
      <c r="S1115" s="189">
        <v>45625.593981481485</v>
      </c>
    </row>
    <row r="1116" spans="1:19">
      <c r="A1116" s="7">
        <v>2013</v>
      </c>
      <c r="B1116" s="123" t="s">
        <v>537</v>
      </c>
      <c r="C1116" s="123" t="s">
        <v>538</v>
      </c>
      <c r="D1116" s="123" t="s">
        <v>543</v>
      </c>
      <c r="E1116" s="123" t="s">
        <v>533</v>
      </c>
      <c r="F1116" s="7">
        <v>17.919504</v>
      </c>
      <c r="G1116" s="123" t="s">
        <v>532</v>
      </c>
      <c r="H1116" s="7">
        <v>1.3177943510000001</v>
      </c>
      <c r="I1116" s="7">
        <v>73.539666667000006</v>
      </c>
      <c r="J1116" s="7">
        <v>1.313439912</v>
      </c>
      <c r="K1116" s="7">
        <v>5.3758512000000003E-5</v>
      </c>
      <c r="L1116" s="7">
        <v>1.0751702399999999E-5</v>
      </c>
      <c r="M1116" s="7">
        <v>73.296666666999997</v>
      </c>
      <c r="N1116" s="7">
        <v>3.0000000000000001E-3</v>
      </c>
      <c r="O1116" s="7">
        <v>5.9999999999999995E-4</v>
      </c>
      <c r="P1116" s="7">
        <v>1</v>
      </c>
      <c r="Q1116" s="7">
        <v>28</v>
      </c>
      <c r="R1116" s="7">
        <v>265</v>
      </c>
      <c r="S1116" s="189">
        <v>45625.593981481485</v>
      </c>
    </row>
    <row r="1117" spans="1:19">
      <c r="A1117" s="7">
        <v>2013</v>
      </c>
      <c r="B1117" s="123" t="s">
        <v>537</v>
      </c>
      <c r="C1117" s="123" t="s">
        <v>538</v>
      </c>
      <c r="D1117" s="123" t="s">
        <v>543</v>
      </c>
      <c r="E1117" s="123" t="s">
        <v>160</v>
      </c>
      <c r="F1117" s="7">
        <v>3.1400999999999999</v>
      </c>
      <c r="G1117" s="123" t="s">
        <v>532</v>
      </c>
      <c r="H1117" s="7">
        <v>0.224934783</v>
      </c>
      <c r="I1117" s="7">
        <v>71.632999999999996</v>
      </c>
      <c r="J1117" s="7">
        <v>0.22417173900000001</v>
      </c>
      <c r="K1117" s="7">
        <v>9.4203000000000003E-6</v>
      </c>
      <c r="L1117" s="7">
        <v>1.8840600000000001E-6</v>
      </c>
      <c r="M1117" s="7">
        <v>71.39</v>
      </c>
      <c r="N1117" s="7">
        <v>3.0000000000000001E-3</v>
      </c>
      <c r="O1117" s="7">
        <v>5.9999999999999995E-4</v>
      </c>
      <c r="P1117" s="7">
        <v>1</v>
      </c>
      <c r="Q1117" s="7">
        <v>28</v>
      </c>
      <c r="R1117" s="7">
        <v>265</v>
      </c>
      <c r="S1117" s="189">
        <v>45625.593981481485</v>
      </c>
    </row>
    <row r="1118" spans="1:19">
      <c r="A1118" s="7">
        <v>2013</v>
      </c>
      <c r="B1118" s="123" t="s">
        <v>537</v>
      </c>
      <c r="C1118" s="123" t="s">
        <v>538</v>
      </c>
      <c r="D1118" s="123" t="s">
        <v>543</v>
      </c>
      <c r="E1118" s="123" t="s">
        <v>163</v>
      </c>
      <c r="F1118" s="7">
        <v>122.07821195</v>
      </c>
      <c r="G1118" s="123" t="s">
        <v>532</v>
      </c>
      <c r="H1118" s="7">
        <v>7.781814582</v>
      </c>
      <c r="I1118" s="7">
        <v>63.744500000000002</v>
      </c>
      <c r="J1118" s="7">
        <v>7.7751613190000004</v>
      </c>
      <c r="K1118" s="7">
        <v>1.2207799999999999E-4</v>
      </c>
      <c r="L1118" s="7">
        <v>1.2207821189999999E-5</v>
      </c>
      <c r="M1118" s="7">
        <v>63.69</v>
      </c>
      <c r="N1118" s="7">
        <v>1E-3</v>
      </c>
      <c r="O1118" s="7">
        <v>1E-4</v>
      </c>
      <c r="P1118" s="7">
        <v>1</v>
      </c>
      <c r="Q1118" s="7">
        <v>28</v>
      </c>
      <c r="R1118" s="7">
        <v>265</v>
      </c>
      <c r="S1118" s="189">
        <v>45625.593981481485</v>
      </c>
    </row>
    <row r="1119" spans="1:19">
      <c r="A1119" s="7">
        <v>2013</v>
      </c>
      <c r="B1119" s="123" t="s">
        <v>537</v>
      </c>
      <c r="C1119" s="123" t="s">
        <v>538</v>
      </c>
      <c r="D1119" s="123" t="s">
        <v>543</v>
      </c>
      <c r="E1119" s="123" t="s">
        <v>535</v>
      </c>
      <c r="F1119" s="7">
        <v>132.176631585</v>
      </c>
      <c r="G1119" s="123" t="s">
        <v>532</v>
      </c>
      <c r="H1119" s="7">
        <v>7.4130552950000004</v>
      </c>
      <c r="I1119" s="7">
        <v>56.084462178000003</v>
      </c>
      <c r="J1119" s="7">
        <v>7.4058516689999996</v>
      </c>
      <c r="K1119" s="7">
        <v>1.3217700000000001E-4</v>
      </c>
      <c r="L1119" s="7">
        <v>1.321766316E-5</v>
      </c>
      <c r="M1119" s="7">
        <v>56.029962177999998</v>
      </c>
      <c r="N1119" s="7">
        <v>1E-3</v>
      </c>
      <c r="O1119" s="7">
        <v>1E-4</v>
      </c>
      <c r="P1119" s="7">
        <v>1</v>
      </c>
      <c r="Q1119" s="7">
        <v>28</v>
      </c>
      <c r="R1119" s="7">
        <v>265</v>
      </c>
      <c r="S1119" s="189">
        <v>45625.593981481485</v>
      </c>
    </row>
    <row r="1120" spans="1:19">
      <c r="A1120" s="7">
        <v>2013</v>
      </c>
      <c r="B1120" s="123" t="s">
        <v>537</v>
      </c>
      <c r="C1120" s="123" t="s">
        <v>538</v>
      </c>
      <c r="D1120" s="123" t="s">
        <v>543</v>
      </c>
      <c r="E1120" s="123" t="s">
        <v>541</v>
      </c>
      <c r="F1120" s="7">
        <v>0</v>
      </c>
      <c r="G1120" s="123" t="s">
        <v>532</v>
      </c>
      <c r="H1120" s="7">
        <v>0</v>
      </c>
      <c r="I1120" s="7"/>
      <c r="J1120" s="7">
        <v>0</v>
      </c>
      <c r="K1120" s="7">
        <v>0</v>
      </c>
      <c r="L1120" s="7">
        <v>0</v>
      </c>
      <c r="M1120" s="7"/>
      <c r="N1120" s="7"/>
      <c r="O1120" s="7"/>
      <c r="P1120" s="7">
        <v>1</v>
      </c>
      <c r="Q1120" s="7">
        <v>28</v>
      </c>
      <c r="R1120" s="7">
        <v>265</v>
      </c>
      <c r="S1120" s="189">
        <v>45625.593981481485</v>
      </c>
    </row>
    <row r="1121" spans="1:19">
      <c r="A1121" s="7">
        <v>2013</v>
      </c>
      <c r="B1121" s="123" t="s">
        <v>537</v>
      </c>
      <c r="C1121" s="123" t="s">
        <v>538</v>
      </c>
      <c r="D1121" s="123" t="s">
        <v>544</v>
      </c>
      <c r="E1121" s="123" t="s">
        <v>33</v>
      </c>
      <c r="F1121" s="7">
        <v>4107.666667687</v>
      </c>
      <c r="G1121" s="123" t="s">
        <v>532</v>
      </c>
      <c r="H1121" s="7">
        <v>7.8045666689999997</v>
      </c>
      <c r="I1121" s="7">
        <v>1.9</v>
      </c>
      <c r="J1121" s="7">
        <v>0</v>
      </c>
      <c r="K1121" s="7">
        <v>0.12323000000000001</v>
      </c>
      <c r="L1121" s="7">
        <v>1.6430666999999999E-2</v>
      </c>
      <c r="M1121" s="7">
        <v>0</v>
      </c>
      <c r="N1121" s="7">
        <v>0.03</v>
      </c>
      <c r="O1121" s="7">
        <v>4.0000000000000001E-3</v>
      </c>
      <c r="P1121" s="7"/>
      <c r="Q1121" s="7">
        <v>28</v>
      </c>
      <c r="R1121" s="7">
        <v>265</v>
      </c>
      <c r="S1121" s="189">
        <v>45625.593981481485</v>
      </c>
    </row>
    <row r="1122" spans="1:19">
      <c r="A1122" s="7">
        <v>2013</v>
      </c>
      <c r="B1122" s="123" t="s">
        <v>537</v>
      </c>
      <c r="C1122" s="123" t="s">
        <v>538</v>
      </c>
      <c r="D1122" s="123" t="s">
        <v>544</v>
      </c>
      <c r="E1122" s="123" t="s">
        <v>540</v>
      </c>
      <c r="F1122" s="7">
        <v>1.3207066199999999</v>
      </c>
      <c r="G1122" s="123" t="s">
        <v>532</v>
      </c>
      <c r="H1122" s="7">
        <v>0.125833625</v>
      </c>
      <c r="I1122" s="7">
        <v>95.277500000000003</v>
      </c>
      <c r="J1122" s="7">
        <v>0.12493884600000001</v>
      </c>
      <c r="K1122" s="7">
        <v>1.32070662E-5</v>
      </c>
      <c r="L1122" s="7">
        <v>1.9810599300000001E-6</v>
      </c>
      <c r="M1122" s="7">
        <v>94.6</v>
      </c>
      <c r="N1122" s="7">
        <v>0.01</v>
      </c>
      <c r="O1122" s="7">
        <v>1.5E-3</v>
      </c>
      <c r="P1122" s="7">
        <v>1</v>
      </c>
      <c r="Q1122" s="7">
        <v>28</v>
      </c>
      <c r="R1122" s="7">
        <v>265</v>
      </c>
      <c r="S1122" s="189">
        <v>45625.593981481485</v>
      </c>
    </row>
    <row r="1123" spans="1:19">
      <c r="A1123" s="7">
        <v>2013</v>
      </c>
      <c r="B1123" s="123" t="s">
        <v>537</v>
      </c>
      <c r="C1123" s="123" t="s">
        <v>538</v>
      </c>
      <c r="D1123" s="123" t="s">
        <v>544</v>
      </c>
      <c r="E1123" s="123" t="s">
        <v>531</v>
      </c>
      <c r="F1123" s="7">
        <v>9.5727163669999999</v>
      </c>
      <c r="G1123" s="123" t="s">
        <v>532</v>
      </c>
      <c r="H1123" s="7">
        <v>0.72994834099999995</v>
      </c>
      <c r="I1123" s="7">
        <v>76.253</v>
      </c>
      <c r="J1123" s="7">
        <v>0.72762217100000004</v>
      </c>
      <c r="K1123" s="7">
        <v>2.8718149100000001E-5</v>
      </c>
      <c r="L1123" s="7">
        <v>5.7436298199999997E-6</v>
      </c>
      <c r="M1123" s="7">
        <v>76.010000000000005</v>
      </c>
      <c r="N1123" s="7">
        <v>3.0000000000000001E-3</v>
      </c>
      <c r="O1123" s="7">
        <v>5.9999999999999995E-4</v>
      </c>
      <c r="P1123" s="7">
        <v>1</v>
      </c>
      <c r="Q1123" s="7">
        <v>28</v>
      </c>
      <c r="R1123" s="7">
        <v>265</v>
      </c>
      <c r="S1123" s="189">
        <v>45625.593981481485</v>
      </c>
    </row>
    <row r="1124" spans="1:19">
      <c r="A1124" s="7">
        <v>2013</v>
      </c>
      <c r="B1124" s="123" t="s">
        <v>537</v>
      </c>
      <c r="C1124" s="123" t="s">
        <v>538</v>
      </c>
      <c r="D1124" s="123" t="s">
        <v>544</v>
      </c>
      <c r="E1124" s="123" t="s">
        <v>533</v>
      </c>
      <c r="F1124" s="7">
        <v>65.983968000000004</v>
      </c>
      <c r="G1124" s="123" t="s">
        <v>532</v>
      </c>
      <c r="H1124" s="7">
        <v>4.8524390119999996</v>
      </c>
      <c r="I1124" s="7">
        <v>73.539666667000006</v>
      </c>
      <c r="J1124" s="7">
        <v>4.8364049079999996</v>
      </c>
      <c r="K1124" s="7">
        <v>1.9795199999999999E-4</v>
      </c>
      <c r="L1124" s="7">
        <v>3.9590380799999998E-5</v>
      </c>
      <c r="M1124" s="7">
        <v>73.296666666999997</v>
      </c>
      <c r="N1124" s="7">
        <v>3.0000000000000001E-3</v>
      </c>
      <c r="O1124" s="7">
        <v>5.9999999999999995E-4</v>
      </c>
      <c r="P1124" s="7">
        <v>1</v>
      </c>
      <c r="Q1124" s="7">
        <v>28</v>
      </c>
      <c r="R1124" s="7">
        <v>265</v>
      </c>
      <c r="S1124" s="189">
        <v>45625.593981481485</v>
      </c>
    </row>
    <row r="1125" spans="1:19">
      <c r="A1125" s="7">
        <v>2013</v>
      </c>
      <c r="B1125" s="123" t="s">
        <v>537</v>
      </c>
      <c r="C1125" s="123" t="s">
        <v>538</v>
      </c>
      <c r="D1125" s="123" t="s">
        <v>544</v>
      </c>
      <c r="E1125" s="123" t="s">
        <v>160</v>
      </c>
      <c r="F1125" s="7">
        <v>4.479876</v>
      </c>
      <c r="G1125" s="123" t="s">
        <v>532</v>
      </c>
      <c r="H1125" s="7">
        <v>0.32090695800000002</v>
      </c>
      <c r="I1125" s="7">
        <v>71.632999999999996</v>
      </c>
      <c r="J1125" s="7">
        <v>0.31981834799999997</v>
      </c>
      <c r="K1125" s="7">
        <v>1.3439628000000001E-5</v>
      </c>
      <c r="L1125" s="7">
        <v>2.6879255999999998E-6</v>
      </c>
      <c r="M1125" s="7">
        <v>71.39</v>
      </c>
      <c r="N1125" s="7">
        <v>3.0000000000000001E-3</v>
      </c>
      <c r="O1125" s="7">
        <v>5.9999999999999995E-4</v>
      </c>
      <c r="P1125" s="7">
        <v>1</v>
      </c>
      <c r="Q1125" s="7">
        <v>28</v>
      </c>
      <c r="R1125" s="7">
        <v>265</v>
      </c>
      <c r="S1125" s="189">
        <v>45625.593981481485</v>
      </c>
    </row>
    <row r="1126" spans="1:19">
      <c r="A1126" s="7">
        <v>2013</v>
      </c>
      <c r="B1126" s="123" t="s">
        <v>537</v>
      </c>
      <c r="C1126" s="123" t="s">
        <v>538</v>
      </c>
      <c r="D1126" s="123" t="s">
        <v>544</v>
      </c>
      <c r="E1126" s="123" t="s">
        <v>163</v>
      </c>
      <c r="F1126" s="7">
        <v>38.997206595000002</v>
      </c>
      <c r="G1126" s="123" t="s">
        <v>532</v>
      </c>
      <c r="H1126" s="7">
        <v>2.4858574359999999</v>
      </c>
      <c r="I1126" s="7">
        <v>63.744500000000002</v>
      </c>
      <c r="J1126" s="7">
        <v>2.483732088</v>
      </c>
      <c r="K1126" s="7">
        <v>3.8997206590000003E-5</v>
      </c>
      <c r="L1126" s="7">
        <v>3.8997206600000001E-6</v>
      </c>
      <c r="M1126" s="7">
        <v>63.69</v>
      </c>
      <c r="N1126" s="7">
        <v>1E-3</v>
      </c>
      <c r="O1126" s="7">
        <v>1E-4</v>
      </c>
      <c r="P1126" s="7">
        <v>1</v>
      </c>
      <c r="Q1126" s="7">
        <v>28</v>
      </c>
      <c r="R1126" s="7">
        <v>265</v>
      </c>
      <c r="S1126" s="189">
        <v>45625.593981481485</v>
      </c>
    </row>
    <row r="1127" spans="1:19">
      <c r="A1127" s="7">
        <v>2013</v>
      </c>
      <c r="B1127" s="123" t="s">
        <v>537</v>
      </c>
      <c r="C1127" s="123" t="s">
        <v>538</v>
      </c>
      <c r="D1127" s="123" t="s">
        <v>544</v>
      </c>
      <c r="E1127" s="123" t="s">
        <v>535</v>
      </c>
      <c r="F1127" s="7">
        <v>291.29098030300003</v>
      </c>
      <c r="G1127" s="123" t="s">
        <v>532</v>
      </c>
      <c r="H1127" s="7">
        <v>16.336897967999999</v>
      </c>
      <c r="I1127" s="7">
        <v>56.084462178000003</v>
      </c>
      <c r="J1127" s="7">
        <v>16.321022609</v>
      </c>
      <c r="K1127" s="7">
        <v>2.91291E-4</v>
      </c>
      <c r="L1127" s="7">
        <v>2.9129098029999999E-5</v>
      </c>
      <c r="M1127" s="7">
        <v>56.029962177999998</v>
      </c>
      <c r="N1127" s="7">
        <v>1E-3</v>
      </c>
      <c r="O1127" s="7">
        <v>1E-4</v>
      </c>
      <c r="P1127" s="7">
        <v>1</v>
      </c>
      <c r="Q1127" s="7">
        <v>28</v>
      </c>
      <c r="R1127" s="7">
        <v>265</v>
      </c>
      <c r="S1127" s="189">
        <v>45625.593981481485</v>
      </c>
    </row>
    <row r="1128" spans="1:19">
      <c r="A1128" s="7">
        <v>2013</v>
      </c>
      <c r="B1128" s="123" t="s">
        <v>537</v>
      </c>
      <c r="C1128" s="123" t="s">
        <v>538</v>
      </c>
      <c r="D1128" s="123" t="s">
        <v>544</v>
      </c>
      <c r="E1128" s="123" t="s">
        <v>541</v>
      </c>
      <c r="F1128" s="7">
        <v>0</v>
      </c>
      <c r="G1128" s="123" t="s">
        <v>532</v>
      </c>
      <c r="H1128" s="7">
        <v>0</v>
      </c>
      <c r="I1128" s="7"/>
      <c r="J1128" s="7">
        <v>0</v>
      </c>
      <c r="K1128" s="7">
        <v>0</v>
      </c>
      <c r="L1128" s="7">
        <v>0</v>
      </c>
      <c r="M1128" s="7"/>
      <c r="N1128" s="7"/>
      <c r="O1128" s="7"/>
      <c r="P1128" s="7">
        <v>1</v>
      </c>
      <c r="Q1128" s="7">
        <v>28</v>
      </c>
      <c r="R1128" s="7">
        <v>265</v>
      </c>
      <c r="S1128" s="189">
        <v>45625.593981481485</v>
      </c>
    </row>
    <row r="1129" spans="1:19">
      <c r="A1129" s="7">
        <v>2013</v>
      </c>
      <c r="B1129" s="123" t="s">
        <v>537</v>
      </c>
      <c r="C1129" s="123" t="s">
        <v>538</v>
      </c>
      <c r="D1129" s="123" t="s">
        <v>545</v>
      </c>
      <c r="E1129" s="123" t="s">
        <v>540</v>
      </c>
      <c r="F1129" s="7">
        <v>0.97984183199999997</v>
      </c>
      <c r="G1129" s="123" t="s">
        <v>532</v>
      </c>
      <c r="H1129" s="7">
        <v>9.3356880000000003E-2</v>
      </c>
      <c r="I1129" s="7">
        <v>95.277500000000003</v>
      </c>
      <c r="J1129" s="7">
        <v>9.2693037000000006E-2</v>
      </c>
      <c r="K1129" s="7">
        <v>9.7984183199999996E-6</v>
      </c>
      <c r="L1129" s="7">
        <v>1.4697627480000001E-6</v>
      </c>
      <c r="M1129" s="7">
        <v>94.6</v>
      </c>
      <c r="N1129" s="7">
        <v>0.01</v>
      </c>
      <c r="O1129" s="7">
        <v>1.5E-3</v>
      </c>
      <c r="P1129" s="7">
        <v>1</v>
      </c>
      <c r="Q1129" s="7">
        <v>28</v>
      </c>
      <c r="R1129" s="7">
        <v>265</v>
      </c>
      <c r="S1129" s="189">
        <v>45625.593981481485</v>
      </c>
    </row>
    <row r="1130" spans="1:19">
      <c r="A1130" s="7">
        <v>2013</v>
      </c>
      <c r="B1130" s="123" t="s">
        <v>537</v>
      </c>
      <c r="C1130" s="123" t="s">
        <v>538</v>
      </c>
      <c r="D1130" s="123" t="s">
        <v>545</v>
      </c>
      <c r="E1130" s="123" t="s">
        <v>531</v>
      </c>
      <c r="F1130" s="7">
        <v>22.183268924</v>
      </c>
      <c r="G1130" s="123" t="s">
        <v>532</v>
      </c>
      <c r="H1130" s="7">
        <v>1.691540805</v>
      </c>
      <c r="I1130" s="7">
        <v>76.253</v>
      </c>
      <c r="J1130" s="7">
        <v>1.686150271</v>
      </c>
      <c r="K1130" s="7">
        <v>6.6549806769999997E-5</v>
      </c>
      <c r="L1130" s="7">
        <v>1.330996135E-5</v>
      </c>
      <c r="M1130" s="7">
        <v>76.010000000000005</v>
      </c>
      <c r="N1130" s="7">
        <v>3.0000000000000001E-3</v>
      </c>
      <c r="O1130" s="7">
        <v>5.9999999999999995E-4</v>
      </c>
      <c r="P1130" s="7">
        <v>1</v>
      </c>
      <c r="Q1130" s="7">
        <v>28</v>
      </c>
      <c r="R1130" s="7">
        <v>265</v>
      </c>
      <c r="S1130" s="189">
        <v>45625.593981481485</v>
      </c>
    </row>
    <row r="1131" spans="1:19">
      <c r="A1131" s="7">
        <v>2013</v>
      </c>
      <c r="B1131" s="123" t="s">
        <v>537</v>
      </c>
      <c r="C1131" s="123" t="s">
        <v>538</v>
      </c>
      <c r="D1131" s="123" t="s">
        <v>545</v>
      </c>
      <c r="E1131" s="123" t="s">
        <v>533</v>
      </c>
      <c r="F1131" s="7">
        <v>43.040303999999999</v>
      </c>
      <c r="G1131" s="123" t="s">
        <v>532</v>
      </c>
      <c r="H1131" s="7">
        <v>3.1651696089999999</v>
      </c>
      <c r="I1131" s="7">
        <v>73.539666667000006</v>
      </c>
      <c r="J1131" s="7">
        <v>3.1547108160000001</v>
      </c>
      <c r="K1131" s="7">
        <v>1.29121E-4</v>
      </c>
      <c r="L1131" s="7">
        <v>2.58241824E-5</v>
      </c>
      <c r="M1131" s="7">
        <v>73.296666666999997</v>
      </c>
      <c r="N1131" s="7">
        <v>3.0000000000000001E-3</v>
      </c>
      <c r="O1131" s="7">
        <v>5.9999999999999995E-4</v>
      </c>
      <c r="P1131" s="7">
        <v>1</v>
      </c>
      <c r="Q1131" s="7">
        <v>28</v>
      </c>
      <c r="R1131" s="7">
        <v>265</v>
      </c>
      <c r="S1131" s="189">
        <v>45625.593981481485</v>
      </c>
    </row>
    <row r="1132" spans="1:19">
      <c r="A1132" s="7">
        <v>2013</v>
      </c>
      <c r="B1132" s="123" t="s">
        <v>537</v>
      </c>
      <c r="C1132" s="123" t="s">
        <v>538</v>
      </c>
      <c r="D1132" s="123" t="s">
        <v>545</v>
      </c>
      <c r="E1132" s="123" t="s">
        <v>160</v>
      </c>
      <c r="F1132" s="7">
        <v>11.848644</v>
      </c>
      <c r="G1132" s="123" t="s">
        <v>532</v>
      </c>
      <c r="H1132" s="7">
        <v>0.84875391600000005</v>
      </c>
      <c r="I1132" s="7">
        <v>71.632999999999996</v>
      </c>
      <c r="J1132" s="7">
        <v>0.84587469500000001</v>
      </c>
      <c r="K1132" s="7">
        <v>3.5545932000000002E-5</v>
      </c>
      <c r="L1132" s="7">
        <v>7.1091864000000003E-6</v>
      </c>
      <c r="M1132" s="7">
        <v>71.39</v>
      </c>
      <c r="N1132" s="7">
        <v>3.0000000000000001E-3</v>
      </c>
      <c r="O1132" s="7">
        <v>5.9999999999999995E-4</v>
      </c>
      <c r="P1132" s="7">
        <v>1</v>
      </c>
      <c r="Q1132" s="7">
        <v>28</v>
      </c>
      <c r="R1132" s="7">
        <v>265</v>
      </c>
      <c r="S1132" s="189">
        <v>45625.593981481485</v>
      </c>
    </row>
    <row r="1133" spans="1:19">
      <c r="A1133" s="7">
        <v>2013</v>
      </c>
      <c r="B1133" s="123" t="s">
        <v>537</v>
      </c>
      <c r="C1133" s="123" t="s">
        <v>538</v>
      </c>
      <c r="D1133" s="123" t="s">
        <v>545</v>
      </c>
      <c r="E1133" s="123" t="s">
        <v>163</v>
      </c>
      <c r="F1133" s="7">
        <v>20.669326891000001</v>
      </c>
      <c r="G1133" s="123" t="s">
        <v>532</v>
      </c>
      <c r="H1133" s="7">
        <v>1.3175559080000001</v>
      </c>
      <c r="I1133" s="7">
        <v>63.744500000000002</v>
      </c>
      <c r="J1133" s="7">
        <v>1.3164294299999999</v>
      </c>
      <c r="K1133" s="7">
        <v>2.0669326890000001E-5</v>
      </c>
      <c r="L1133" s="7">
        <v>2.066932689E-6</v>
      </c>
      <c r="M1133" s="7">
        <v>63.69</v>
      </c>
      <c r="N1133" s="7">
        <v>1E-3</v>
      </c>
      <c r="O1133" s="7">
        <v>1E-4</v>
      </c>
      <c r="P1133" s="7">
        <v>1</v>
      </c>
      <c r="Q1133" s="7">
        <v>28</v>
      </c>
      <c r="R1133" s="7">
        <v>265</v>
      </c>
      <c r="S1133" s="189">
        <v>45625.593981481485</v>
      </c>
    </row>
    <row r="1134" spans="1:19">
      <c r="A1134" s="7">
        <v>2013</v>
      </c>
      <c r="B1134" s="123" t="s">
        <v>537</v>
      </c>
      <c r="C1134" s="123" t="s">
        <v>538</v>
      </c>
      <c r="D1134" s="123" t="s">
        <v>545</v>
      </c>
      <c r="E1134" s="123" t="s">
        <v>535</v>
      </c>
      <c r="F1134" s="7">
        <v>252.55904065799999</v>
      </c>
      <c r="G1134" s="123" t="s">
        <v>532</v>
      </c>
      <c r="H1134" s="7">
        <v>14.164637963000001</v>
      </c>
      <c r="I1134" s="7">
        <v>56.084462178000003</v>
      </c>
      <c r="J1134" s="7">
        <v>14.150873496000001</v>
      </c>
      <c r="K1134" s="7">
        <v>2.5255900000000002E-4</v>
      </c>
      <c r="L1134" s="7">
        <v>2.525590407E-5</v>
      </c>
      <c r="M1134" s="7">
        <v>56.029962177999998</v>
      </c>
      <c r="N1134" s="7">
        <v>1E-3</v>
      </c>
      <c r="O1134" s="7">
        <v>1E-4</v>
      </c>
      <c r="P1134" s="7">
        <v>1</v>
      </c>
      <c r="Q1134" s="7">
        <v>28</v>
      </c>
      <c r="R1134" s="7">
        <v>265</v>
      </c>
      <c r="S1134" s="189">
        <v>45625.593981481485</v>
      </c>
    </row>
    <row r="1135" spans="1:19">
      <c r="A1135" s="7">
        <v>2013</v>
      </c>
      <c r="B1135" s="123" t="s">
        <v>537</v>
      </c>
      <c r="C1135" s="123" t="s">
        <v>538</v>
      </c>
      <c r="D1135" s="123" t="s">
        <v>545</v>
      </c>
      <c r="E1135" s="123" t="s">
        <v>541</v>
      </c>
      <c r="F1135" s="7">
        <v>0</v>
      </c>
      <c r="G1135" s="123" t="s">
        <v>532</v>
      </c>
      <c r="H1135" s="7">
        <v>0</v>
      </c>
      <c r="I1135" s="7"/>
      <c r="J1135" s="7">
        <v>0</v>
      </c>
      <c r="K1135" s="7">
        <v>0</v>
      </c>
      <c r="L1135" s="7">
        <v>0</v>
      </c>
      <c r="M1135" s="7"/>
      <c r="N1135" s="7"/>
      <c r="O1135" s="7"/>
      <c r="P1135" s="7">
        <v>1</v>
      </c>
      <c r="Q1135" s="7">
        <v>28</v>
      </c>
      <c r="R1135" s="7">
        <v>265</v>
      </c>
      <c r="S1135" s="189">
        <v>45625.593981481485</v>
      </c>
    </row>
    <row r="1136" spans="1:19">
      <c r="A1136" s="7">
        <v>2013</v>
      </c>
      <c r="B1136" s="123" t="s">
        <v>537</v>
      </c>
      <c r="C1136" s="123" t="s">
        <v>538</v>
      </c>
      <c r="D1136" s="123" t="s">
        <v>546</v>
      </c>
      <c r="E1136" s="123" t="s">
        <v>33</v>
      </c>
      <c r="F1136" s="7">
        <v>5.3989623E-2</v>
      </c>
      <c r="G1136" s="123" t="s">
        <v>532</v>
      </c>
      <c r="H1136" s="7">
        <v>1.0258E-4</v>
      </c>
      <c r="I1136" s="7">
        <v>1.9</v>
      </c>
      <c r="J1136" s="7">
        <v>0</v>
      </c>
      <c r="K1136" s="7">
        <v>1.61968869E-6</v>
      </c>
      <c r="L1136" s="7">
        <v>2.1595849199999999E-7</v>
      </c>
      <c r="M1136" s="7">
        <v>0</v>
      </c>
      <c r="N1136" s="7">
        <v>0.03</v>
      </c>
      <c r="O1136" s="7">
        <v>4.0000000000000001E-3</v>
      </c>
      <c r="P1136" s="7"/>
      <c r="Q1136" s="7">
        <v>28</v>
      </c>
      <c r="R1136" s="7">
        <v>265</v>
      </c>
      <c r="S1136" s="189">
        <v>45625.593981481485</v>
      </c>
    </row>
    <row r="1137" spans="1:19">
      <c r="A1137" s="7">
        <v>2013</v>
      </c>
      <c r="B1137" s="123" t="s">
        <v>537</v>
      </c>
      <c r="C1137" s="123" t="s">
        <v>538</v>
      </c>
      <c r="D1137" s="123" t="s">
        <v>546</v>
      </c>
      <c r="E1137" s="123" t="s">
        <v>540</v>
      </c>
      <c r="F1137" s="7">
        <v>0.60315735400000003</v>
      </c>
      <c r="G1137" s="123" t="s">
        <v>532</v>
      </c>
      <c r="H1137" s="7">
        <v>5.7467325E-2</v>
      </c>
      <c r="I1137" s="7">
        <v>95.277500000000003</v>
      </c>
      <c r="J1137" s="7">
        <v>5.7058685999999997E-2</v>
      </c>
      <c r="K1137" s="7">
        <v>6.0315735400000001E-6</v>
      </c>
      <c r="L1137" s="7">
        <v>9.0473603100000004E-7</v>
      </c>
      <c r="M1137" s="7">
        <v>94.6</v>
      </c>
      <c r="N1137" s="7">
        <v>0.01</v>
      </c>
      <c r="O1137" s="7">
        <v>1.5E-3</v>
      </c>
      <c r="P1137" s="7">
        <v>1</v>
      </c>
      <c r="Q1137" s="7">
        <v>28</v>
      </c>
      <c r="R1137" s="7">
        <v>265</v>
      </c>
      <c r="S1137" s="189">
        <v>45625.593981481485</v>
      </c>
    </row>
    <row r="1138" spans="1:19">
      <c r="A1138" s="7">
        <v>2013</v>
      </c>
      <c r="B1138" s="123" t="s">
        <v>537</v>
      </c>
      <c r="C1138" s="123" t="s">
        <v>538</v>
      </c>
      <c r="D1138" s="123" t="s">
        <v>546</v>
      </c>
      <c r="E1138" s="123" t="s">
        <v>531</v>
      </c>
      <c r="F1138" s="7">
        <v>291.59695059000001</v>
      </c>
      <c r="G1138" s="123" t="s">
        <v>532</v>
      </c>
      <c r="H1138" s="7">
        <v>22.235142273000001</v>
      </c>
      <c r="I1138" s="7">
        <v>76.253</v>
      </c>
      <c r="J1138" s="7">
        <v>22.164284213999998</v>
      </c>
      <c r="K1138" s="7">
        <v>8.7479099999999998E-4</v>
      </c>
      <c r="L1138" s="7">
        <v>1.7495799999999999E-4</v>
      </c>
      <c r="M1138" s="7">
        <v>76.010000000000005</v>
      </c>
      <c r="N1138" s="7">
        <v>3.0000000000000001E-3</v>
      </c>
      <c r="O1138" s="7">
        <v>5.9999999999999995E-4</v>
      </c>
      <c r="P1138" s="7">
        <v>1</v>
      </c>
      <c r="Q1138" s="7">
        <v>28</v>
      </c>
      <c r="R1138" s="7">
        <v>265</v>
      </c>
      <c r="S1138" s="189">
        <v>45625.593981481485</v>
      </c>
    </row>
    <row r="1139" spans="1:19">
      <c r="A1139" s="7">
        <v>2013</v>
      </c>
      <c r="B1139" s="123" t="s">
        <v>537</v>
      </c>
      <c r="C1139" s="123" t="s">
        <v>538</v>
      </c>
      <c r="D1139" s="123" t="s">
        <v>546</v>
      </c>
      <c r="E1139" s="123" t="s">
        <v>533</v>
      </c>
      <c r="F1139" s="7">
        <v>271.26277199999998</v>
      </c>
      <c r="G1139" s="123" t="s">
        <v>532</v>
      </c>
      <c r="H1139" s="7">
        <v>19.948573832000001</v>
      </c>
      <c r="I1139" s="7">
        <v>73.539666667000006</v>
      </c>
      <c r="J1139" s="7">
        <v>19.882656978</v>
      </c>
      <c r="K1139" s="7">
        <v>8.1378799999999997E-4</v>
      </c>
      <c r="L1139" s="7">
        <v>1.6275799999999999E-4</v>
      </c>
      <c r="M1139" s="7">
        <v>73.296666666999997</v>
      </c>
      <c r="N1139" s="7">
        <v>3.0000000000000001E-3</v>
      </c>
      <c r="O1139" s="7">
        <v>5.9999999999999995E-4</v>
      </c>
      <c r="P1139" s="7">
        <v>1</v>
      </c>
      <c r="Q1139" s="7">
        <v>28</v>
      </c>
      <c r="R1139" s="7">
        <v>265</v>
      </c>
      <c r="S1139" s="189">
        <v>45625.593981481485</v>
      </c>
    </row>
    <row r="1140" spans="1:19">
      <c r="A1140" s="7">
        <v>2013</v>
      </c>
      <c r="B1140" s="123" t="s">
        <v>537</v>
      </c>
      <c r="C1140" s="123" t="s">
        <v>538</v>
      </c>
      <c r="D1140" s="123" t="s">
        <v>546</v>
      </c>
      <c r="E1140" s="123" t="s">
        <v>160</v>
      </c>
      <c r="F1140" s="7">
        <v>52.293132</v>
      </c>
      <c r="G1140" s="123" t="s">
        <v>532</v>
      </c>
      <c r="H1140" s="7">
        <v>3.745913925</v>
      </c>
      <c r="I1140" s="7">
        <v>71.632999999999996</v>
      </c>
      <c r="J1140" s="7">
        <v>3.7332066930000001</v>
      </c>
      <c r="K1140" s="7">
        <v>1.5687899999999999E-4</v>
      </c>
      <c r="L1140" s="7">
        <v>3.1375879199999998E-5</v>
      </c>
      <c r="M1140" s="7">
        <v>71.39</v>
      </c>
      <c r="N1140" s="7">
        <v>3.0000000000000001E-3</v>
      </c>
      <c r="O1140" s="7">
        <v>5.9999999999999995E-4</v>
      </c>
      <c r="P1140" s="7">
        <v>1</v>
      </c>
      <c r="Q1140" s="7">
        <v>28</v>
      </c>
      <c r="R1140" s="7">
        <v>265</v>
      </c>
      <c r="S1140" s="189">
        <v>45625.593981481485</v>
      </c>
    </row>
    <row r="1141" spans="1:19">
      <c r="A1141" s="7">
        <v>2013</v>
      </c>
      <c r="B1141" s="123" t="s">
        <v>537</v>
      </c>
      <c r="C1141" s="123" t="s">
        <v>538</v>
      </c>
      <c r="D1141" s="123" t="s">
        <v>546</v>
      </c>
      <c r="E1141" s="123" t="s">
        <v>163</v>
      </c>
      <c r="F1141" s="7">
        <v>117.718275808</v>
      </c>
      <c r="G1141" s="123" t="s">
        <v>532</v>
      </c>
      <c r="H1141" s="7">
        <v>7.5038926320000003</v>
      </c>
      <c r="I1141" s="7">
        <v>63.744500000000002</v>
      </c>
      <c r="J1141" s="7">
        <v>7.4974769859999997</v>
      </c>
      <c r="K1141" s="7">
        <v>1.17718E-4</v>
      </c>
      <c r="L1141" s="7">
        <v>1.177182758E-5</v>
      </c>
      <c r="M1141" s="7">
        <v>63.69</v>
      </c>
      <c r="N1141" s="7">
        <v>1E-3</v>
      </c>
      <c r="O1141" s="7">
        <v>1E-4</v>
      </c>
      <c r="P1141" s="7">
        <v>1</v>
      </c>
      <c r="Q1141" s="7">
        <v>28</v>
      </c>
      <c r="R1141" s="7">
        <v>265</v>
      </c>
      <c r="S1141" s="189">
        <v>45625.593981481485</v>
      </c>
    </row>
    <row r="1142" spans="1:19">
      <c r="A1142" s="7">
        <v>2013</v>
      </c>
      <c r="B1142" s="123" t="s">
        <v>537</v>
      </c>
      <c r="C1142" s="123" t="s">
        <v>538</v>
      </c>
      <c r="D1142" s="123" t="s">
        <v>546</v>
      </c>
      <c r="E1142" s="123" t="s">
        <v>535</v>
      </c>
      <c r="F1142" s="7">
        <v>3608.2426169659998</v>
      </c>
      <c r="G1142" s="123" t="s">
        <v>532</v>
      </c>
      <c r="H1142" s="7">
        <v>202.36634658</v>
      </c>
      <c r="I1142" s="7">
        <v>56.084462178000003</v>
      </c>
      <c r="J1142" s="7">
        <v>202.16969735800001</v>
      </c>
      <c r="K1142" s="7">
        <v>3.6082430000000001E-3</v>
      </c>
      <c r="L1142" s="7">
        <v>3.6082399999999999E-4</v>
      </c>
      <c r="M1142" s="7">
        <v>56.029962177999998</v>
      </c>
      <c r="N1142" s="7">
        <v>1E-3</v>
      </c>
      <c r="O1142" s="7">
        <v>1E-4</v>
      </c>
      <c r="P1142" s="7">
        <v>1</v>
      </c>
      <c r="Q1142" s="7">
        <v>28</v>
      </c>
      <c r="R1142" s="7">
        <v>265</v>
      </c>
      <c r="S1142" s="189">
        <v>45625.593981481485</v>
      </c>
    </row>
    <row r="1143" spans="1:19">
      <c r="A1143" s="7">
        <v>2013</v>
      </c>
      <c r="B1143" s="123" t="s">
        <v>537</v>
      </c>
      <c r="C1143" s="123" t="s">
        <v>538</v>
      </c>
      <c r="D1143" s="123" t="s">
        <v>546</v>
      </c>
      <c r="E1143" s="123" t="s">
        <v>541</v>
      </c>
      <c r="F1143" s="7">
        <v>556.96849177299998</v>
      </c>
      <c r="G1143" s="123" t="s">
        <v>532</v>
      </c>
      <c r="H1143" s="7">
        <v>51.901175258999999</v>
      </c>
      <c r="I1143" s="7">
        <v>93.185119131999997</v>
      </c>
      <c r="J1143" s="7">
        <v>51.765831915</v>
      </c>
      <c r="K1143" s="7">
        <v>1.6709050000000001E-3</v>
      </c>
      <c r="L1143" s="7">
        <v>3.3418100000000002E-4</v>
      </c>
      <c r="M1143" s="7">
        <v>92.942119132000002</v>
      </c>
      <c r="N1143" s="7">
        <v>3.0000000000000001E-3</v>
      </c>
      <c r="O1143" s="7">
        <v>5.9999999999999995E-4</v>
      </c>
      <c r="P1143" s="7">
        <v>1</v>
      </c>
      <c r="Q1143" s="7">
        <v>28</v>
      </c>
      <c r="R1143" s="7">
        <v>265</v>
      </c>
      <c r="S1143" s="189">
        <v>45625.593981481485</v>
      </c>
    </row>
    <row r="1144" spans="1:19">
      <c r="A1144" s="7">
        <v>2013</v>
      </c>
      <c r="B1144" s="123" t="s">
        <v>537</v>
      </c>
      <c r="C1144" s="123" t="s">
        <v>538</v>
      </c>
      <c r="D1144" s="123" t="s">
        <v>547</v>
      </c>
      <c r="E1144" s="123" t="s">
        <v>540</v>
      </c>
      <c r="F1144" s="7">
        <v>1.2710212439999999</v>
      </c>
      <c r="G1144" s="123" t="s">
        <v>532</v>
      </c>
      <c r="H1144" s="7">
        <v>0.121099727</v>
      </c>
      <c r="I1144" s="7">
        <v>95.277500000000003</v>
      </c>
      <c r="J1144" s="7">
        <v>0.12023861</v>
      </c>
      <c r="K1144" s="7">
        <v>1.2710212439999999E-5</v>
      </c>
      <c r="L1144" s="7">
        <v>1.9065318660000001E-6</v>
      </c>
      <c r="M1144" s="7">
        <v>94.6</v>
      </c>
      <c r="N1144" s="7">
        <v>0.01</v>
      </c>
      <c r="O1144" s="7">
        <v>1.5E-3</v>
      </c>
      <c r="P1144" s="7">
        <v>1</v>
      </c>
      <c r="Q1144" s="7">
        <v>28</v>
      </c>
      <c r="R1144" s="7">
        <v>265</v>
      </c>
      <c r="S1144" s="189">
        <v>45625.593981481485</v>
      </c>
    </row>
    <row r="1145" spans="1:19">
      <c r="A1145" s="7">
        <v>2013</v>
      </c>
      <c r="B1145" s="123" t="s">
        <v>537</v>
      </c>
      <c r="C1145" s="123" t="s">
        <v>538</v>
      </c>
      <c r="D1145" s="123" t="s">
        <v>547</v>
      </c>
      <c r="E1145" s="123" t="s">
        <v>531</v>
      </c>
      <c r="F1145" s="7">
        <v>1.8721548610000001</v>
      </c>
      <c r="G1145" s="123" t="s">
        <v>532</v>
      </c>
      <c r="H1145" s="7">
        <v>0.14275742499999999</v>
      </c>
      <c r="I1145" s="7">
        <v>76.253</v>
      </c>
      <c r="J1145" s="7">
        <v>0.142302491</v>
      </c>
      <c r="K1145" s="7">
        <v>5.6164645830000003E-6</v>
      </c>
      <c r="L1145" s="7">
        <v>1.1232929169999999E-6</v>
      </c>
      <c r="M1145" s="7">
        <v>76.010000000000005</v>
      </c>
      <c r="N1145" s="7">
        <v>3.0000000000000001E-3</v>
      </c>
      <c r="O1145" s="7">
        <v>5.9999999999999995E-4</v>
      </c>
      <c r="P1145" s="7">
        <v>1</v>
      </c>
      <c r="Q1145" s="7">
        <v>28</v>
      </c>
      <c r="R1145" s="7">
        <v>265</v>
      </c>
      <c r="S1145" s="189">
        <v>45625.593981481485</v>
      </c>
    </row>
    <row r="1146" spans="1:19">
      <c r="A1146" s="7">
        <v>2013</v>
      </c>
      <c r="B1146" s="123" t="s">
        <v>537</v>
      </c>
      <c r="C1146" s="123" t="s">
        <v>538</v>
      </c>
      <c r="D1146" s="123" t="s">
        <v>547</v>
      </c>
      <c r="E1146" s="123" t="s">
        <v>533</v>
      </c>
      <c r="F1146" s="7">
        <v>45.510516000000003</v>
      </c>
      <c r="G1146" s="123" t="s">
        <v>532</v>
      </c>
      <c r="H1146" s="7">
        <v>3.3468281759999998</v>
      </c>
      <c r="I1146" s="7">
        <v>73.539666667000006</v>
      </c>
      <c r="J1146" s="7">
        <v>3.3357691209999998</v>
      </c>
      <c r="K1146" s="7">
        <v>1.36532E-4</v>
      </c>
      <c r="L1146" s="7">
        <v>2.7306309600000001E-5</v>
      </c>
      <c r="M1146" s="7">
        <v>73.296666666999997</v>
      </c>
      <c r="N1146" s="7">
        <v>3.0000000000000001E-3</v>
      </c>
      <c r="O1146" s="7">
        <v>5.9999999999999995E-4</v>
      </c>
      <c r="P1146" s="7">
        <v>1</v>
      </c>
      <c r="Q1146" s="7">
        <v>28</v>
      </c>
      <c r="R1146" s="7">
        <v>265</v>
      </c>
      <c r="S1146" s="189">
        <v>45625.593981481485</v>
      </c>
    </row>
    <row r="1147" spans="1:19">
      <c r="A1147" s="7">
        <v>2013</v>
      </c>
      <c r="B1147" s="123" t="s">
        <v>537</v>
      </c>
      <c r="C1147" s="123" t="s">
        <v>538</v>
      </c>
      <c r="D1147" s="123" t="s">
        <v>547</v>
      </c>
      <c r="E1147" s="123" t="s">
        <v>160</v>
      </c>
      <c r="F1147" s="7">
        <v>18.798732000000001</v>
      </c>
      <c r="G1147" s="123" t="s">
        <v>532</v>
      </c>
      <c r="H1147" s="7">
        <v>1.346609569</v>
      </c>
      <c r="I1147" s="7">
        <v>71.632999999999996</v>
      </c>
      <c r="J1147" s="7">
        <v>1.342041477</v>
      </c>
      <c r="K1147" s="7">
        <v>5.6396196000000003E-5</v>
      </c>
      <c r="L1147" s="7">
        <v>1.12792392E-5</v>
      </c>
      <c r="M1147" s="7">
        <v>71.39</v>
      </c>
      <c r="N1147" s="7">
        <v>3.0000000000000001E-3</v>
      </c>
      <c r="O1147" s="7">
        <v>5.9999999999999995E-4</v>
      </c>
      <c r="P1147" s="7">
        <v>1</v>
      </c>
      <c r="Q1147" s="7">
        <v>28</v>
      </c>
      <c r="R1147" s="7">
        <v>265</v>
      </c>
      <c r="S1147" s="189">
        <v>45625.593981481485</v>
      </c>
    </row>
    <row r="1148" spans="1:19">
      <c r="A1148" s="7">
        <v>2013</v>
      </c>
      <c r="B1148" s="123" t="s">
        <v>537</v>
      </c>
      <c r="C1148" s="123" t="s">
        <v>538</v>
      </c>
      <c r="D1148" s="123" t="s">
        <v>547</v>
      </c>
      <c r="E1148" s="123" t="s">
        <v>163</v>
      </c>
      <c r="F1148" s="7">
        <v>70.324155164000004</v>
      </c>
      <c r="G1148" s="123" t="s">
        <v>532</v>
      </c>
      <c r="H1148" s="7">
        <v>4.4827781089999998</v>
      </c>
      <c r="I1148" s="7">
        <v>63.744500000000002</v>
      </c>
      <c r="J1148" s="7">
        <v>4.4789454419999997</v>
      </c>
      <c r="K1148" s="7">
        <v>7.0324155160000001E-5</v>
      </c>
      <c r="L1148" s="7">
        <v>7.0324155159999997E-6</v>
      </c>
      <c r="M1148" s="7">
        <v>63.69</v>
      </c>
      <c r="N1148" s="7">
        <v>1E-3</v>
      </c>
      <c r="O1148" s="7">
        <v>1E-4</v>
      </c>
      <c r="P1148" s="7">
        <v>1</v>
      </c>
      <c r="Q1148" s="7">
        <v>28</v>
      </c>
      <c r="R1148" s="7">
        <v>265</v>
      </c>
      <c r="S1148" s="189">
        <v>45625.593981481485</v>
      </c>
    </row>
    <row r="1149" spans="1:19">
      <c r="A1149" s="7">
        <v>2013</v>
      </c>
      <c r="B1149" s="123" t="s">
        <v>537</v>
      </c>
      <c r="C1149" s="123" t="s">
        <v>538</v>
      </c>
      <c r="D1149" s="123" t="s">
        <v>547</v>
      </c>
      <c r="E1149" s="123" t="s">
        <v>535</v>
      </c>
      <c r="F1149" s="7">
        <v>290.453662275</v>
      </c>
      <c r="G1149" s="123" t="s">
        <v>532</v>
      </c>
      <c r="H1149" s="7">
        <v>16.289937435999999</v>
      </c>
      <c r="I1149" s="7">
        <v>56.084462178000003</v>
      </c>
      <c r="J1149" s="7">
        <v>16.274107711999999</v>
      </c>
      <c r="K1149" s="7">
        <v>2.9045399999999999E-4</v>
      </c>
      <c r="L1149" s="7">
        <v>2.9045366230000001E-5</v>
      </c>
      <c r="M1149" s="7">
        <v>56.029962177999998</v>
      </c>
      <c r="N1149" s="7">
        <v>1E-3</v>
      </c>
      <c r="O1149" s="7">
        <v>1E-4</v>
      </c>
      <c r="P1149" s="7">
        <v>1</v>
      </c>
      <c r="Q1149" s="7">
        <v>28</v>
      </c>
      <c r="R1149" s="7">
        <v>265</v>
      </c>
      <c r="S1149" s="189">
        <v>45625.593981481485</v>
      </c>
    </row>
    <row r="1150" spans="1:19">
      <c r="A1150" s="7">
        <v>2013</v>
      </c>
      <c r="B1150" s="123" t="s">
        <v>537</v>
      </c>
      <c r="C1150" s="123" t="s">
        <v>538</v>
      </c>
      <c r="D1150" s="123" t="s">
        <v>547</v>
      </c>
      <c r="E1150" s="123" t="s">
        <v>541</v>
      </c>
      <c r="F1150" s="7">
        <v>0</v>
      </c>
      <c r="G1150" s="123" t="s">
        <v>532</v>
      </c>
      <c r="H1150" s="7">
        <v>0</v>
      </c>
      <c r="I1150" s="7"/>
      <c r="J1150" s="7">
        <v>0</v>
      </c>
      <c r="K1150" s="7">
        <v>0</v>
      </c>
      <c r="L1150" s="7">
        <v>0</v>
      </c>
      <c r="M1150" s="7"/>
      <c r="N1150" s="7"/>
      <c r="O1150" s="7"/>
      <c r="P1150" s="7">
        <v>1</v>
      </c>
      <c r="Q1150" s="7">
        <v>28</v>
      </c>
      <c r="R1150" s="7">
        <v>265</v>
      </c>
      <c r="S1150" s="189">
        <v>45625.593981481485</v>
      </c>
    </row>
    <row r="1151" spans="1:19">
      <c r="A1151" s="7">
        <v>2013</v>
      </c>
      <c r="B1151" s="123" t="s">
        <v>537</v>
      </c>
      <c r="C1151" s="123" t="s">
        <v>538</v>
      </c>
      <c r="D1151" s="123" t="s">
        <v>548</v>
      </c>
      <c r="E1151" s="123" t="s">
        <v>33</v>
      </c>
      <c r="F1151" s="7">
        <v>72.874194203000002</v>
      </c>
      <c r="G1151" s="123" t="s">
        <v>532</v>
      </c>
      <c r="H1151" s="7">
        <v>0.13846096899999999</v>
      </c>
      <c r="I1151" s="7">
        <v>1.9</v>
      </c>
      <c r="J1151" s="7">
        <v>0</v>
      </c>
      <c r="K1151" s="7">
        <v>2.1862259999999999E-3</v>
      </c>
      <c r="L1151" s="7">
        <v>2.9149699999999999E-4</v>
      </c>
      <c r="M1151" s="7">
        <v>0</v>
      </c>
      <c r="N1151" s="7">
        <v>0.03</v>
      </c>
      <c r="O1151" s="7">
        <v>4.0000000000000001E-3</v>
      </c>
      <c r="P1151" s="7"/>
      <c r="Q1151" s="7">
        <v>28</v>
      </c>
      <c r="R1151" s="7">
        <v>265</v>
      </c>
      <c r="S1151" s="189">
        <v>45625.593981481485</v>
      </c>
    </row>
    <row r="1152" spans="1:19">
      <c r="A1152" s="7">
        <v>2013</v>
      </c>
      <c r="B1152" s="123" t="s">
        <v>537</v>
      </c>
      <c r="C1152" s="123" t="s">
        <v>538</v>
      </c>
      <c r="D1152" s="123" t="s">
        <v>548</v>
      </c>
      <c r="E1152" s="123" t="s">
        <v>540</v>
      </c>
      <c r="F1152" s="7">
        <v>2566.137181649</v>
      </c>
      <c r="G1152" s="123" t="s">
        <v>532</v>
      </c>
      <c r="H1152" s="7">
        <v>244.49513532500001</v>
      </c>
      <c r="I1152" s="7">
        <v>95.277500000000003</v>
      </c>
      <c r="J1152" s="7">
        <v>242.756577384</v>
      </c>
      <c r="K1152" s="7">
        <v>2.5661372000000002E-2</v>
      </c>
      <c r="L1152" s="7">
        <v>3.849206E-3</v>
      </c>
      <c r="M1152" s="7">
        <v>94.6</v>
      </c>
      <c r="N1152" s="7">
        <v>0.01</v>
      </c>
      <c r="O1152" s="7">
        <v>1.5E-3</v>
      </c>
      <c r="P1152" s="7">
        <v>1</v>
      </c>
      <c r="Q1152" s="7">
        <v>28</v>
      </c>
      <c r="R1152" s="7">
        <v>265</v>
      </c>
      <c r="S1152" s="189">
        <v>45625.593981481485</v>
      </c>
    </row>
    <row r="1153" spans="1:19">
      <c r="A1153" s="7">
        <v>2013</v>
      </c>
      <c r="B1153" s="123" t="s">
        <v>537</v>
      </c>
      <c r="C1153" s="123" t="s">
        <v>538</v>
      </c>
      <c r="D1153" s="123" t="s">
        <v>548</v>
      </c>
      <c r="E1153" s="123" t="s">
        <v>531</v>
      </c>
      <c r="F1153" s="7">
        <v>197.42402869200001</v>
      </c>
      <c r="G1153" s="123" t="s">
        <v>532</v>
      </c>
      <c r="H1153" s="7">
        <v>15.05417446</v>
      </c>
      <c r="I1153" s="7">
        <v>76.253</v>
      </c>
      <c r="J1153" s="7">
        <v>15.006200421000001</v>
      </c>
      <c r="K1153" s="7">
        <v>5.9227200000000002E-4</v>
      </c>
      <c r="L1153" s="7">
        <v>1.18454E-4</v>
      </c>
      <c r="M1153" s="7">
        <v>76.010000000000005</v>
      </c>
      <c r="N1153" s="7">
        <v>3.0000000000000001E-3</v>
      </c>
      <c r="O1153" s="7">
        <v>5.9999999999999995E-4</v>
      </c>
      <c r="P1153" s="7">
        <v>1</v>
      </c>
      <c r="Q1153" s="7">
        <v>28</v>
      </c>
      <c r="R1153" s="7">
        <v>265</v>
      </c>
      <c r="S1153" s="189">
        <v>45625.593981481485</v>
      </c>
    </row>
    <row r="1154" spans="1:19">
      <c r="A1154" s="7">
        <v>2013</v>
      </c>
      <c r="B1154" s="123" t="s">
        <v>537</v>
      </c>
      <c r="C1154" s="123" t="s">
        <v>538</v>
      </c>
      <c r="D1154" s="123" t="s">
        <v>548</v>
      </c>
      <c r="E1154" s="123" t="s">
        <v>533</v>
      </c>
      <c r="F1154" s="7">
        <v>656.61584400000004</v>
      </c>
      <c r="G1154" s="123" t="s">
        <v>532</v>
      </c>
      <c r="H1154" s="7">
        <v>48.287310296000001</v>
      </c>
      <c r="I1154" s="7">
        <v>73.539666667000006</v>
      </c>
      <c r="J1154" s="7">
        <v>48.127752645999998</v>
      </c>
      <c r="K1154" s="7">
        <v>1.9698480000000002E-3</v>
      </c>
      <c r="L1154" s="7">
        <v>3.9397E-4</v>
      </c>
      <c r="M1154" s="7">
        <v>73.296666666999997</v>
      </c>
      <c r="N1154" s="7">
        <v>3.0000000000000001E-3</v>
      </c>
      <c r="O1154" s="7">
        <v>5.9999999999999995E-4</v>
      </c>
      <c r="P1154" s="7">
        <v>1</v>
      </c>
      <c r="Q1154" s="7">
        <v>28</v>
      </c>
      <c r="R1154" s="7">
        <v>265</v>
      </c>
      <c r="S1154" s="189">
        <v>45625.593981481485</v>
      </c>
    </row>
    <row r="1155" spans="1:19">
      <c r="A1155" s="7">
        <v>2013</v>
      </c>
      <c r="B1155" s="123" t="s">
        <v>537</v>
      </c>
      <c r="C1155" s="123" t="s">
        <v>538</v>
      </c>
      <c r="D1155" s="123" t="s">
        <v>548</v>
      </c>
      <c r="E1155" s="123" t="s">
        <v>160</v>
      </c>
      <c r="F1155" s="7">
        <v>47.394576000000001</v>
      </c>
      <c r="G1155" s="123" t="s">
        <v>532</v>
      </c>
      <c r="H1155" s="7">
        <v>3.3950156630000001</v>
      </c>
      <c r="I1155" s="7">
        <v>71.632999999999996</v>
      </c>
      <c r="J1155" s="7">
        <v>3.3834987810000001</v>
      </c>
      <c r="K1155" s="7">
        <v>1.4218400000000001E-4</v>
      </c>
      <c r="L1155" s="7">
        <v>2.8436745600000001E-5</v>
      </c>
      <c r="M1155" s="7">
        <v>71.39</v>
      </c>
      <c r="N1155" s="7">
        <v>3.0000000000000001E-3</v>
      </c>
      <c r="O1155" s="7">
        <v>5.9999999999999995E-4</v>
      </c>
      <c r="P1155" s="7">
        <v>1</v>
      </c>
      <c r="Q1155" s="7">
        <v>28</v>
      </c>
      <c r="R1155" s="7">
        <v>265</v>
      </c>
      <c r="S1155" s="189">
        <v>45625.593981481485</v>
      </c>
    </row>
    <row r="1156" spans="1:19">
      <c r="A1156" s="7">
        <v>2013</v>
      </c>
      <c r="B1156" s="123" t="s">
        <v>537</v>
      </c>
      <c r="C1156" s="123" t="s">
        <v>538</v>
      </c>
      <c r="D1156" s="123" t="s">
        <v>548</v>
      </c>
      <c r="E1156" s="123" t="s">
        <v>163</v>
      </c>
      <c r="F1156" s="7">
        <v>64.268688300999997</v>
      </c>
      <c r="G1156" s="123" t="s">
        <v>532</v>
      </c>
      <c r="H1156" s="7">
        <v>4.0967754010000004</v>
      </c>
      <c r="I1156" s="7">
        <v>63.744500000000002</v>
      </c>
      <c r="J1156" s="7">
        <v>4.0932727580000003</v>
      </c>
      <c r="K1156" s="7">
        <v>6.4268688300000006E-5</v>
      </c>
      <c r="L1156" s="7">
        <v>6.42686883E-6</v>
      </c>
      <c r="M1156" s="7">
        <v>63.69</v>
      </c>
      <c r="N1156" s="7">
        <v>1E-3</v>
      </c>
      <c r="O1156" s="7">
        <v>1E-4</v>
      </c>
      <c r="P1156" s="7">
        <v>1</v>
      </c>
      <c r="Q1156" s="7">
        <v>28</v>
      </c>
      <c r="R1156" s="7">
        <v>265</v>
      </c>
      <c r="S1156" s="189">
        <v>45625.593981481485</v>
      </c>
    </row>
    <row r="1157" spans="1:19">
      <c r="A1157" s="7">
        <v>2013</v>
      </c>
      <c r="B1157" s="123" t="s">
        <v>537</v>
      </c>
      <c r="C1157" s="123" t="s">
        <v>538</v>
      </c>
      <c r="D1157" s="123" t="s">
        <v>548</v>
      </c>
      <c r="E1157" s="123" t="s">
        <v>535</v>
      </c>
      <c r="F1157" s="7">
        <v>739.28004872899999</v>
      </c>
      <c r="G1157" s="123" t="s">
        <v>532</v>
      </c>
      <c r="H1157" s="7">
        <v>41.462123931999997</v>
      </c>
      <c r="I1157" s="7">
        <v>56.084462178000003</v>
      </c>
      <c r="J1157" s="7">
        <v>41.421833169000003</v>
      </c>
      <c r="K1157" s="7">
        <v>7.3928000000000004E-4</v>
      </c>
      <c r="L1157" s="7">
        <v>7.3928004869999993E-5</v>
      </c>
      <c r="M1157" s="7">
        <v>56.029962177999998</v>
      </c>
      <c r="N1157" s="7">
        <v>1E-3</v>
      </c>
      <c r="O1157" s="7">
        <v>1E-4</v>
      </c>
      <c r="P1157" s="7">
        <v>1</v>
      </c>
      <c r="Q1157" s="7">
        <v>28</v>
      </c>
      <c r="R1157" s="7">
        <v>265</v>
      </c>
      <c r="S1157" s="189">
        <v>45625.593981481485</v>
      </c>
    </row>
    <row r="1158" spans="1:19">
      <c r="A1158" s="7">
        <v>2013</v>
      </c>
      <c r="B1158" s="123" t="s">
        <v>537</v>
      </c>
      <c r="C1158" s="123" t="s">
        <v>538</v>
      </c>
      <c r="D1158" s="123" t="s">
        <v>548</v>
      </c>
      <c r="E1158" s="123" t="s">
        <v>549</v>
      </c>
      <c r="F1158" s="7">
        <v>1612.793920483</v>
      </c>
      <c r="G1158" s="123" t="s">
        <v>532</v>
      </c>
      <c r="H1158" s="7">
        <v>183.27364267199999</v>
      </c>
      <c r="I1158" s="7">
        <v>113.637359581</v>
      </c>
      <c r="J1158" s="7">
        <v>182.88173374900001</v>
      </c>
      <c r="K1158" s="7">
        <v>4.8383819999999996E-3</v>
      </c>
      <c r="L1158" s="7">
        <v>9.67676E-4</v>
      </c>
      <c r="M1158" s="7">
        <v>113.394359581</v>
      </c>
      <c r="N1158" s="7">
        <v>3.0000000000000001E-3</v>
      </c>
      <c r="O1158" s="7">
        <v>5.9999999999999995E-4</v>
      </c>
      <c r="P1158" s="7">
        <v>1</v>
      </c>
      <c r="Q1158" s="7">
        <v>28</v>
      </c>
      <c r="R1158" s="7">
        <v>265</v>
      </c>
      <c r="S1158" s="189">
        <v>45625.593981481485</v>
      </c>
    </row>
    <row r="1159" spans="1:19">
      <c r="A1159" s="7">
        <v>2013</v>
      </c>
      <c r="B1159" s="123" t="s">
        <v>537</v>
      </c>
      <c r="C1159" s="123" t="s">
        <v>538</v>
      </c>
      <c r="D1159" s="123" t="s">
        <v>548</v>
      </c>
      <c r="E1159" s="123" t="s">
        <v>541</v>
      </c>
      <c r="F1159" s="7">
        <v>3145.5658602170001</v>
      </c>
      <c r="G1159" s="123" t="s">
        <v>532</v>
      </c>
      <c r="H1159" s="7">
        <v>293.11992942199998</v>
      </c>
      <c r="I1159" s="7">
        <v>93.185119131999997</v>
      </c>
      <c r="J1159" s="7">
        <v>292.35555691799999</v>
      </c>
      <c r="K1159" s="7">
        <v>9.4366980000000003E-3</v>
      </c>
      <c r="L1159" s="7">
        <v>1.8873399999999999E-3</v>
      </c>
      <c r="M1159" s="7">
        <v>92.942119132000002</v>
      </c>
      <c r="N1159" s="7">
        <v>3.0000000000000001E-3</v>
      </c>
      <c r="O1159" s="7">
        <v>5.9999999999999995E-4</v>
      </c>
      <c r="P1159" s="7">
        <v>1</v>
      </c>
      <c r="Q1159" s="7">
        <v>28</v>
      </c>
      <c r="R1159" s="7">
        <v>265</v>
      </c>
      <c r="S1159" s="189">
        <v>45625.593981481485</v>
      </c>
    </row>
    <row r="1160" spans="1:19">
      <c r="A1160" s="7">
        <v>2013</v>
      </c>
      <c r="B1160" s="123" t="s">
        <v>537</v>
      </c>
      <c r="C1160" s="123" t="s">
        <v>538</v>
      </c>
      <c r="D1160" s="123" t="s">
        <v>548</v>
      </c>
      <c r="E1160" s="123" t="s">
        <v>131</v>
      </c>
      <c r="F1160" s="7">
        <v>953.00821724499997</v>
      </c>
      <c r="G1160" s="123" t="s">
        <v>532</v>
      </c>
      <c r="H1160" s="7">
        <v>0.23158099700000001</v>
      </c>
      <c r="I1160" s="7">
        <v>0.24299999999999999</v>
      </c>
      <c r="J1160" s="7">
        <v>0</v>
      </c>
      <c r="K1160" s="7">
        <v>2.8590249999999998E-3</v>
      </c>
      <c r="L1160" s="7">
        <v>5.7180499999999999E-4</v>
      </c>
      <c r="M1160" s="7">
        <v>0</v>
      </c>
      <c r="N1160" s="7">
        <v>3.0000000000000001E-3</v>
      </c>
      <c r="O1160" s="7">
        <v>5.9999999999999995E-4</v>
      </c>
      <c r="P1160" s="7"/>
      <c r="Q1160" s="7">
        <v>28</v>
      </c>
      <c r="R1160" s="7">
        <v>265</v>
      </c>
      <c r="S1160" s="189">
        <v>45625.593981481485</v>
      </c>
    </row>
    <row r="1161" spans="1:19">
      <c r="A1161" s="7">
        <v>2013</v>
      </c>
      <c r="B1161" s="123" t="s">
        <v>537</v>
      </c>
      <c r="C1161" s="123" t="s">
        <v>538</v>
      </c>
      <c r="D1161" s="123" t="s">
        <v>550</v>
      </c>
      <c r="E1161" s="123" t="s">
        <v>540</v>
      </c>
      <c r="F1161" s="7">
        <v>2.2185098089999999</v>
      </c>
      <c r="G1161" s="123" t="s">
        <v>532</v>
      </c>
      <c r="H1161" s="7">
        <v>0.211374068</v>
      </c>
      <c r="I1161" s="7">
        <v>95.277500000000003</v>
      </c>
      <c r="J1161" s="7">
        <v>0.20987102799999999</v>
      </c>
      <c r="K1161" s="7">
        <v>2.2185098089999998E-5</v>
      </c>
      <c r="L1161" s="7">
        <v>3.3277647139999998E-6</v>
      </c>
      <c r="M1161" s="7">
        <v>94.6</v>
      </c>
      <c r="N1161" s="7">
        <v>0.01</v>
      </c>
      <c r="O1161" s="7">
        <v>1.5E-3</v>
      </c>
      <c r="P1161" s="7">
        <v>1</v>
      </c>
      <c r="Q1161" s="7">
        <v>28</v>
      </c>
      <c r="R1161" s="7">
        <v>265</v>
      </c>
      <c r="S1161" s="189">
        <v>45625.593981481485</v>
      </c>
    </row>
    <row r="1162" spans="1:19">
      <c r="A1162" s="7">
        <v>2013</v>
      </c>
      <c r="B1162" s="123" t="s">
        <v>537</v>
      </c>
      <c r="C1162" s="123" t="s">
        <v>538</v>
      </c>
      <c r="D1162" s="123" t="s">
        <v>550</v>
      </c>
      <c r="E1162" s="123" t="s">
        <v>531</v>
      </c>
      <c r="F1162" s="7">
        <v>3683.308727524</v>
      </c>
      <c r="G1162" s="123" t="s">
        <v>532</v>
      </c>
      <c r="H1162" s="7">
        <v>280.86334040000003</v>
      </c>
      <c r="I1162" s="7">
        <v>76.253</v>
      </c>
      <c r="J1162" s="7">
        <v>279.96829637899998</v>
      </c>
      <c r="K1162" s="7">
        <v>1.1049926E-2</v>
      </c>
      <c r="L1162" s="7">
        <v>2.2099849999999998E-3</v>
      </c>
      <c r="M1162" s="7">
        <v>76.010000000000005</v>
      </c>
      <c r="N1162" s="7">
        <v>3.0000000000000001E-3</v>
      </c>
      <c r="O1162" s="7">
        <v>5.9999999999999995E-4</v>
      </c>
      <c r="P1162" s="7">
        <v>1</v>
      </c>
      <c r="Q1162" s="7">
        <v>28</v>
      </c>
      <c r="R1162" s="7">
        <v>265</v>
      </c>
      <c r="S1162" s="189">
        <v>45625.593981481485</v>
      </c>
    </row>
    <row r="1163" spans="1:19">
      <c r="A1163" s="7">
        <v>2013</v>
      </c>
      <c r="B1163" s="123" t="s">
        <v>537</v>
      </c>
      <c r="C1163" s="123" t="s">
        <v>538</v>
      </c>
      <c r="D1163" s="123" t="s">
        <v>550</v>
      </c>
      <c r="E1163" s="123" t="s">
        <v>533</v>
      </c>
      <c r="F1163" s="7">
        <v>141.17889600000001</v>
      </c>
      <c r="G1163" s="123" t="s">
        <v>532</v>
      </c>
      <c r="H1163" s="7">
        <v>10.382248951999999</v>
      </c>
      <c r="I1163" s="7">
        <v>73.539666667000006</v>
      </c>
      <c r="J1163" s="7">
        <v>10.347942481</v>
      </c>
      <c r="K1163" s="7">
        <v>4.2353699999999998E-4</v>
      </c>
      <c r="L1163" s="7">
        <v>8.4707337599999999E-5</v>
      </c>
      <c r="M1163" s="7">
        <v>73.296666666999997</v>
      </c>
      <c r="N1163" s="7">
        <v>3.0000000000000001E-3</v>
      </c>
      <c r="O1163" s="7">
        <v>5.9999999999999995E-4</v>
      </c>
      <c r="P1163" s="7">
        <v>1</v>
      </c>
      <c r="Q1163" s="7">
        <v>28</v>
      </c>
      <c r="R1163" s="7">
        <v>265</v>
      </c>
      <c r="S1163" s="189">
        <v>45625.593981481485</v>
      </c>
    </row>
    <row r="1164" spans="1:19">
      <c r="A1164" s="7">
        <v>2013</v>
      </c>
      <c r="B1164" s="123" t="s">
        <v>537</v>
      </c>
      <c r="C1164" s="123" t="s">
        <v>538</v>
      </c>
      <c r="D1164" s="123" t="s">
        <v>550</v>
      </c>
      <c r="E1164" s="123" t="s">
        <v>160</v>
      </c>
      <c r="F1164" s="7">
        <v>16.454124</v>
      </c>
      <c r="G1164" s="123" t="s">
        <v>532</v>
      </c>
      <c r="H1164" s="7">
        <v>1.1786582640000001</v>
      </c>
      <c r="I1164" s="7">
        <v>71.632999999999996</v>
      </c>
      <c r="J1164" s="7">
        <v>1.1746599120000001</v>
      </c>
      <c r="K1164" s="7">
        <v>4.9362371999999997E-5</v>
      </c>
      <c r="L1164" s="7">
        <v>9.8724743999999994E-6</v>
      </c>
      <c r="M1164" s="7">
        <v>71.39</v>
      </c>
      <c r="N1164" s="7">
        <v>3.0000000000000001E-3</v>
      </c>
      <c r="O1164" s="7">
        <v>5.9999999999999995E-4</v>
      </c>
      <c r="P1164" s="7">
        <v>1</v>
      </c>
      <c r="Q1164" s="7">
        <v>28</v>
      </c>
      <c r="R1164" s="7">
        <v>265</v>
      </c>
      <c r="S1164" s="189">
        <v>45625.593981481485</v>
      </c>
    </row>
    <row r="1165" spans="1:19">
      <c r="A1165" s="7">
        <v>2013</v>
      </c>
      <c r="B1165" s="123" t="s">
        <v>537</v>
      </c>
      <c r="C1165" s="123" t="s">
        <v>538</v>
      </c>
      <c r="D1165" s="123" t="s">
        <v>550</v>
      </c>
      <c r="E1165" s="123" t="s">
        <v>163</v>
      </c>
      <c r="F1165" s="7">
        <v>84.534317401999999</v>
      </c>
      <c r="G1165" s="123" t="s">
        <v>532</v>
      </c>
      <c r="H1165" s="7">
        <v>5.388597796</v>
      </c>
      <c r="I1165" s="7">
        <v>63.744500000000002</v>
      </c>
      <c r="J1165" s="7">
        <v>5.3839906749999997</v>
      </c>
      <c r="K1165" s="7">
        <v>8.4534317400000001E-5</v>
      </c>
      <c r="L1165" s="7">
        <v>8.4534317399999998E-6</v>
      </c>
      <c r="M1165" s="7">
        <v>63.69</v>
      </c>
      <c r="N1165" s="7">
        <v>1E-3</v>
      </c>
      <c r="O1165" s="7">
        <v>1E-4</v>
      </c>
      <c r="P1165" s="7">
        <v>1</v>
      </c>
      <c r="Q1165" s="7">
        <v>28</v>
      </c>
      <c r="R1165" s="7">
        <v>265</v>
      </c>
      <c r="S1165" s="189">
        <v>45625.593981481485</v>
      </c>
    </row>
    <row r="1166" spans="1:19">
      <c r="A1166" s="7">
        <v>2013</v>
      </c>
      <c r="B1166" s="123" t="s">
        <v>537</v>
      </c>
      <c r="C1166" s="123" t="s">
        <v>538</v>
      </c>
      <c r="D1166" s="123" t="s">
        <v>550</v>
      </c>
      <c r="E1166" s="123" t="s">
        <v>535</v>
      </c>
      <c r="F1166" s="7">
        <v>12236.661356688001</v>
      </c>
      <c r="G1166" s="123" t="s">
        <v>532</v>
      </c>
      <c r="H1166" s="7">
        <v>686.28657104399997</v>
      </c>
      <c r="I1166" s="7">
        <v>56.084462178000003</v>
      </c>
      <c r="J1166" s="7">
        <v>685.61967300000003</v>
      </c>
      <c r="K1166" s="7">
        <v>1.2236660999999999E-2</v>
      </c>
      <c r="L1166" s="7">
        <v>1.223666E-3</v>
      </c>
      <c r="M1166" s="7">
        <v>56.029962177999998</v>
      </c>
      <c r="N1166" s="7">
        <v>1E-3</v>
      </c>
      <c r="O1166" s="7">
        <v>1E-4</v>
      </c>
      <c r="P1166" s="7">
        <v>1</v>
      </c>
      <c r="Q1166" s="7">
        <v>28</v>
      </c>
      <c r="R1166" s="7">
        <v>265</v>
      </c>
      <c r="S1166" s="189">
        <v>45625.593981481485</v>
      </c>
    </row>
    <row r="1167" spans="1:19">
      <c r="A1167" s="7">
        <v>2013</v>
      </c>
      <c r="B1167" s="123" t="s">
        <v>537</v>
      </c>
      <c r="C1167" s="123" t="s">
        <v>538</v>
      </c>
      <c r="D1167" s="123" t="s">
        <v>550</v>
      </c>
      <c r="E1167" s="123" t="s">
        <v>541</v>
      </c>
      <c r="F1167" s="7">
        <v>0</v>
      </c>
      <c r="G1167" s="123" t="s">
        <v>532</v>
      </c>
      <c r="H1167" s="7">
        <v>0</v>
      </c>
      <c r="I1167" s="7"/>
      <c r="J1167" s="7">
        <v>0</v>
      </c>
      <c r="K1167" s="7">
        <v>0</v>
      </c>
      <c r="L1167" s="7">
        <v>0</v>
      </c>
      <c r="M1167" s="7"/>
      <c r="N1167" s="7"/>
      <c r="O1167" s="7"/>
      <c r="P1167" s="7">
        <v>1</v>
      </c>
      <c r="Q1167" s="7">
        <v>28</v>
      </c>
      <c r="R1167" s="7">
        <v>265</v>
      </c>
      <c r="S1167" s="189">
        <v>45625.593981481485</v>
      </c>
    </row>
    <row r="1168" spans="1:19">
      <c r="A1168" s="7">
        <v>2013</v>
      </c>
      <c r="B1168" s="123" t="s">
        <v>537</v>
      </c>
      <c r="C1168" s="123" t="s">
        <v>538</v>
      </c>
      <c r="D1168" s="123" t="s">
        <v>551</v>
      </c>
      <c r="E1168" s="123" t="s">
        <v>540</v>
      </c>
      <c r="F1168" s="7">
        <v>0.62164493600000004</v>
      </c>
      <c r="G1168" s="123" t="s">
        <v>532</v>
      </c>
      <c r="H1168" s="7">
        <v>5.9228774999999997E-2</v>
      </c>
      <c r="I1168" s="7">
        <v>95.277500000000003</v>
      </c>
      <c r="J1168" s="7">
        <v>5.8807611000000003E-2</v>
      </c>
      <c r="K1168" s="7">
        <v>6.2164493599999998E-6</v>
      </c>
      <c r="L1168" s="7">
        <v>9.3246740399999999E-7</v>
      </c>
      <c r="M1168" s="7">
        <v>94.6</v>
      </c>
      <c r="N1168" s="7">
        <v>0.01</v>
      </c>
      <c r="O1168" s="7">
        <v>1.5E-3</v>
      </c>
      <c r="P1168" s="7">
        <v>1</v>
      </c>
      <c r="Q1168" s="7">
        <v>28</v>
      </c>
      <c r="R1168" s="7">
        <v>265</v>
      </c>
      <c r="S1168" s="189">
        <v>45625.593981481485</v>
      </c>
    </row>
    <row r="1169" spans="1:19">
      <c r="A1169" s="7">
        <v>2013</v>
      </c>
      <c r="B1169" s="123" t="s">
        <v>537</v>
      </c>
      <c r="C1169" s="123" t="s">
        <v>538</v>
      </c>
      <c r="D1169" s="123" t="s">
        <v>551</v>
      </c>
      <c r="E1169" s="123" t="s">
        <v>531</v>
      </c>
      <c r="F1169" s="7">
        <v>10.208542546</v>
      </c>
      <c r="G1169" s="123" t="s">
        <v>532</v>
      </c>
      <c r="H1169" s="7">
        <v>0.77843199500000004</v>
      </c>
      <c r="I1169" s="7">
        <v>76.253</v>
      </c>
      <c r="J1169" s="7">
        <v>0.77595131900000003</v>
      </c>
      <c r="K1169" s="7">
        <v>3.0625627640000003E-5</v>
      </c>
      <c r="L1169" s="7">
        <v>6.1251255280000003E-6</v>
      </c>
      <c r="M1169" s="7">
        <v>76.010000000000005</v>
      </c>
      <c r="N1169" s="7">
        <v>3.0000000000000001E-3</v>
      </c>
      <c r="O1169" s="7">
        <v>5.9999999999999995E-4</v>
      </c>
      <c r="P1169" s="7">
        <v>1</v>
      </c>
      <c r="Q1169" s="7">
        <v>28</v>
      </c>
      <c r="R1169" s="7">
        <v>265</v>
      </c>
      <c r="S1169" s="189">
        <v>45625.593981481485</v>
      </c>
    </row>
    <row r="1170" spans="1:19">
      <c r="A1170" s="7">
        <v>2013</v>
      </c>
      <c r="B1170" s="123" t="s">
        <v>537</v>
      </c>
      <c r="C1170" s="123" t="s">
        <v>538</v>
      </c>
      <c r="D1170" s="123" t="s">
        <v>551</v>
      </c>
      <c r="E1170" s="123" t="s">
        <v>533</v>
      </c>
      <c r="F1170" s="7">
        <v>62.17398</v>
      </c>
      <c r="G1170" s="123" t="s">
        <v>532</v>
      </c>
      <c r="H1170" s="7">
        <v>4.5722537650000001</v>
      </c>
      <c r="I1170" s="7">
        <v>73.539666667000006</v>
      </c>
      <c r="J1170" s="7">
        <v>4.5571454869999997</v>
      </c>
      <c r="K1170" s="7">
        <v>1.86522E-4</v>
      </c>
      <c r="L1170" s="7">
        <v>3.7304388000000002E-5</v>
      </c>
      <c r="M1170" s="7">
        <v>73.296666666999997</v>
      </c>
      <c r="N1170" s="7">
        <v>3.0000000000000001E-3</v>
      </c>
      <c r="O1170" s="7">
        <v>5.9999999999999995E-4</v>
      </c>
      <c r="P1170" s="7">
        <v>1</v>
      </c>
      <c r="Q1170" s="7">
        <v>28</v>
      </c>
      <c r="R1170" s="7">
        <v>265</v>
      </c>
      <c r="S1170" s="189">
        <v>45625.593981481485</v>
      </c>
    </row>
    <row r="1171" spans="1:19">
      <c r="A1171" s="7">
        <v>2013</v>
      </c>
      <c r="B1171" s="123" t="s">
        <v>537</v>
      </c>
      <c r="C1171" s="123" t="s">
        <v>538</v>
      </c>
      <c r="D1171" s="123" t="s">
        <v>551</v>
      </c>
      <c r="E1171" s="123" t="s">
        <v>160</v>
      </c>
      <c r="F1171" s="7">
        <v>15.533028</v>
      </c>
      <c r="G1171" s="123" t="s">
        <v>532</v>
      </c>
      <c r="H1171" s="7">
        <v>1.112677395</v>
      </c>
      <c r="I1171" s="7">
        <v>71.632999999999996</v>
      </c>
      <c r="J1171" s="7">
        <v>1.108902869</v>
      </c>
      <c r="K1171" s="7">
        <v>4.6599084000000002E-5</v>
      </c>
      <c r="L1171" s="7">
        <v>9.3198168000000001E-6</v>
      </c>
      <c r="M1171" s="7">
        <v>71.39</v>
      </c>
      <c r="N1171" s="7">
        <v>3.0000000000000001E-3</v>
      </c>
      <c r="O1171" s="7">
        <v>5.9999999999999995E-4</v>
      </c>
      <c r="P1171" s="7">
        <v>1</v>
      </c>
      <c r="Q1171" s="7">
        <v>28</v>
      </c>
      <c r="R1171" s="7">
        <v>265</v>
      </c>
      <c r="S1171" s="189">
        <v>45625.593981481485</v>
      </c>
    </row>
    <row r="1172" spans="1:19">
      <c r="A1172" s="7">
        <v>2013</v>
      </c>
      <c r="B1172" s="123" t="s">
        <v>537</v>
      </c>
      <c r="C1172" s="123" t="s">
        <v>538</v>
      </c>
      <c r="D1172" s="123" t="s">
        <v>551</v>
      </c>
      <c r="E1172" s="123" t="s">
        <v>163</v>
      </c>
      <c r="F1172" s="7">
        <v>97.371907149999998</v>
      </c>
      <c r="G1172" s="123" t="s">
        <v>532</v>
      </c>
      <c r="H1172" s="7">
        <v>6.2069235349999996</v>
      </c>
      <c r="I1172" s="7">
        <v>63.744500000000002</v>
      </c>
      <c r="J1172" s="7">
        <v>6.2016167659999999</v>
      </c>
      <c r="K1172" s="7">
        <v>9.7371907150000002E-5</v>
      </c>
      <c r="L1172" s="7">
        <v>9.7371907149999992E-6</v>
      </c>
      <c r="M1172" s="7">
        <v>63.69</v>
      </c>
      <c r="N1172" s="7">
        <v>1E-3</v>
      </c>
      <c r="O1172" s="7">
        <v>1E-4</v>
      </c>
      <c r="P1172" s="7">
        <v>1</v>
      </c>
      <c r="Q1172" s="7">
        <v>28</v>
      </c>
      <c r="R1172" s="7">
        <v>265</v>
      </c>
      <c r="S1172" s="189">
        <v>45625.593981481485</v>
      </c>
    </row>
    <row r="1173" spans="1:19">
      <c r="A1173" s="7">
        <v>2013</v>
      </c>
      <c r="B1173" s="123" t="s">
        <v>537</v>
      </c>
      <c r="C1173" s="123" t="s">
        <v>538</v>
      </c>
      <c r="D1173" s="123" t="s">
        <v>551</v>
      </c>
      <c r="E1173" s="123" t="s">
        <v>535</v>
      </c>
      <c r="F1173" s="7">
        <v>269.95133227100001</v>
      </c>
      <c r="G1173" s="123" t="s">
        <v>532</v>
      </c>
      <c r="H1173" s="7">
        <v>15.140075285</v>
      </c>
      <c r="I1173" s="7">
        <v>56.084462178000003</v>
      </c>
      <c r="J1173" s="7">
        <v>15.125362937</v>
      </c>
      <c r="K1173" s="7">
        <v>2.6995099999999999E-4</v>
      </c>
      <c r="L1173" s="7">
        <v>2.6995133230000001E-5</v>
      </c>
      <c r="M1173" s="7">
        <v>56.029962177999998</v>
      </c>
      <c r="N1173" s="7">
        <v>1E-3</v>
      </c>
      <c r="O1173" s="7">
        <v>1E-4</v>
      </c>
      <c r="P1173" s="7">
        <v>1</v>
      </c>
      <c r="Q1173" s="7">
        <v>28</v>
      </c>
      <c r="R1173" s="7">
        <v>265</v>
      </c>
      <c r="S1173" s="189">
        <v>45625.593981481485</v>
      </c>
    </row>
    <row r="1174" spans="1:19">
      <c r="A1174" s="7">
        <v>2013</v>
      </c>
      <c r="B1174" s="123" t="s">
        <v>537</v>
      </c>
      <c r="C1174" s="123" t="s">
        <v>538</v>
      </c>
      <c r="D1174" s="123" t="s">
        <v>551</v>
      </c>
      <c r="E1174" s="123" t="s">
        <v>541</v>
      </c>
      <c r="F1174" s="7">
        <v>0</v>
      </c>
      <c r="G1174" s="123" t="s">
        <v>532</v>
      </c>
      <c r="H1174" s="7">
        <v>0</v>
      </c>
      <c r="I1174" s="7"/>
      <c r="J1174" s="7">
        <v>0</v>
      </c>
      <c r="K1174" s="7">
        <v>0</v>
      </c>
      <c r="L1174" s="7">
        <v>0</v>
      </c>
      <c r="M1174" s="7"/>
      <c r="N1174" s="7"/>
      <c r="O1174" s="7"/>
      <c r="P1174" s="7">
        <v>1</v>
      </c>
      <c r="Q1174" s="7">
        <v>28</v>
      </c>
      <c r="R1174" s="7">
        <v>265</v>
      </c>
      <c r="S1174" s="189">
        <v>45625.593981481485</v>
      </c>
    </row>
    <row r="1175" spans="1:19">
      <c r="A1175" s="7">
        <v>2013</v>
      </c>
      <c r="B1175" s="123" t="s">
        <v>537</v>
      </c>
      <c r="C1175" s="123" t="s">
        <v>538</v>
      </c>
      <c r="D1175" s="123" t="s">
        <v>552</v>
      </c>
      <c r="E1175" s="123" t="s">
        <v>540</v>
      </c>
      <c r="F1175" s="7">
        <v>0.33162099699999997</v>
      </c>
      <c r="G1175" s="123" t="s">
        <v>532</v>
      </c>
      <c r="H1175" s="7">
        <v>3.1596020000000002E-2</v>
      </c>
      <c r="I1175" s="7">
        <v>95.277500000000003</v>
      </c>
      <c r="J1175" s="7">
        <v>3.1371346000000001E-2</v>
      </c>
      <c r="K1175" s="7">
        <v>3.3162099700000001E-6</v>
      </c>
      <c r="L1175" s="7">
        <v>4.9743149550000005E-7</v>
      </c>
      <c r="M1175" s="7">
        <v>94.6</v>
      </c>
      <c r="N1175" s="7">
        <v>0.01</v>
      </c>
      <c r="O1175" s="7">
        <v>1.5E-3</v>
      </c>
      <c r="P1175" s="7">
        <v>1</v>
      </c>
      <c r="Q1175" s="7">
        <v>28</v>
      </c>
      <c r="R1175" s="7">
        <v>265</v>
      </c>
      <c r="S1175" s="189">
        <v>45625.593981481485</v>
      </c>
    </row>
    <row r="1176" spans="1:19">
      <c r="A1176" s="7">
        <v>2013</v>
      </c>
      <c r="B1176" s="123" t="s">
        <v>537</v>
      </c>
      <c r="C1176" s="123" t="s">
        <v>538</v>
      </c>
      <c r="D1176" s="123" t="s">
        <v>552</v>
      </c>
      <c r="E1176" s="123" t="s">
        <v>531</v>
      </c>
      <c r="F1176" s="7">
        <v>8.4423587149999992</v>
      </c>
      <c r="G1176" s="123" t="s">
        <v>532</v>
      </c>
      <c r="H1176" s="7">
        <v>0.64375517900000001</v>
      </c>
      <c r="I1176" s="7">
        <v>76.253</v>
      </c>
      <c r="J1176" s="7">
        <v>0.64170368600000005</v>
      </c>
      <c r="K1176" s="7">
        <v>2.5327076139999999E-5</v>
      </c>
      <c r="L1176" s="7">
        <v>5.0654152289999999E-6</v>
      </c>
      <c r="M1176" s="7">
        <v>76.010000000000005</v>
      </c>
      <c r="N1176" s="7">
        <v>3.0000000000000001E-3</v>
      </c>
      <c r="O1176" s="7">
        <v>5.9999999999999995E-4</v>
      </c>
      <c r="P1176" s="7">
        <v>1</v>
      </c>
      <c r="Q1176" s="7">
        <v>28</v>
      </c>
      <c r="R1176" s="7">
        <v>265</v>
      </c>
      <c r="S1176" s="189">
        <v>45625.593981481485</v>
      </c>
    </row>
    <row r="1177" spans="1:19">
      <c r="A1177" s="7">
        <v>2013</v>
      </c>
      <c r="B1177" s="123" t="s">
        <v>537</v>
      </c>
      <c r="C1177" s="123" t="s">
        <v>538</v>
      </c>
      <c r="D1177" s="123" t="s">
        <v>552</v>
      </c>
      <c r="E1177" s="123" t="s">
        <v>533</v>
      </c>
      <c r="F1177" s="7">
        <v>38.602296000000003</v>
      </c>
      <c r="G1177" s="123" t="s">
        <v>532</v>
      </c>
      <c r="H1177" s="7">
        <v>2.8387999800000001</v>
      </c>
      <c r="I1177" s="7">
        <v>73.539666667000006</v>
      </c>
      <c r="J1177" s="7">
        <v>2.8294196220000001</v>
      </c>
      <c r="K1177" s="7">
        <v>1.15807E-4</v>
      </c>
      <c r="L1177" s="7">
        <v>2.3161377600000002E-5</v>
      </c>
      <c r="M1177" s="7">
        <v>73.296666666999997</v>
      </c>
      <c r="N1177" s="7">
        <v>3.0000000000000001E-3</v>
      </c>
      <c r="O1177" s="7">
        <v>5.9999999999999995E-4</v>
      </c>
      <c r="P1177" s="7">
        <v>1</v>
      </c>
      <c r="Q1177" s="7">
        <v>28</v>
      </c>
      <c r="R1177" s="7">
        <v>265</v>
      </c>
      <c r="S1177" s="189">
        <v>45625.593981481485</v>
      </c>
    </row>
    <row r="1178" spans="1:19">
      <c r="A1178" s="7">
        <v>2013</v>
      </c>
      <c r="B1178" s="123" t="s">
        <v>537</v>
      </c>
      <c r="C1178" s="123" t="s">
        <v>538</v>
      </c>
      <c r="D1178" s="123" t="s">
        <v>552</v>
      </c>
      <c r="E1178" s="123" t="s">
        <v>160</v>
      </c>
      <c r="F1178" s="7">
        <v>6.0708599999999997</v>
      </c>
      <c r="G1178" s="123" t="s">
        <v>532</v>
      </c>
      <c r="H1178" s="7">
        <v>0.43487391399999997</v>
      </c>
      <c r="I1178" s="7">
        <v>71.632999999999996</v>
      </c>
      <c r="J1178" s="7">
        <v>0.433398695</v>
      </c>
      <c r="K1178" s="7">
        <v>1.8212580000000001E-5</v>
      </c>
      <c r="L1178" s="7">
        <v>3.6425159999999999E-6</v>
      </c>
      <c r="M1178" s="7">
        <v>71.39</v>
      </c>
      <c r="N1178" s="7">
        <v>3.0000000000000001E-3</v>
      </c>
      <c r="O1178" s="7">
        <v>5.9999999999999995E-4</v>
      </c>
      <c r="P1178" s="7">
        <v>1</v>
      </c>
      <c r="Q1178" s="7">
        <v>28</v>
      </c>
      <c r="R1178" s="7">
        <v>265</v>
      </c>
      <c r="S1178" s="189">
        <v>45625.593981481485</v>
      </c>
    </row>
    <row r="1179" spans="1:19">
      <c r="A1179" s="7">
        <v>2013</v>
      </c>
      <c r="B1179" s="123" t="s">
        <v>537</v>
      </c>
      <c r="C1179" s="123" t="s">
        <v>538</v>
      </c>
      <c r="D1179" s="123" t="s">
        <v>552</v>
      </c>
      <c r="E1179" s="123" t="s">
        <v>163</v>
      </c>
      <c r="F1179" s="7">
        <v>109.805799108</v>
      </c>
      <c r="G1179" s="123" t="s">
        <v>532</v>
      </c>
      <c r="H1179" s="7">
        <v>6.9995157609999996</v>
      </c>
      <c r="I1179" s="7">
        <v>63.744500000000002</v>
      </c>
      <c r="J1179" s="7">
        <v>6.9935313450000001</v>
      </c>
      <c r="K1179" s="7">
        <v>1.09806E-4</v>
      </c>
      <c r="L1179" s="7">
        <v>1.098057991E-5</v>
      </c>
      <c r="M1179" s="7">
        <v>63.69</v>
      </c>
      <c r="N1179" s="7">
        <v>1E-3</v>
      </c>
      <c r="O1179" s="7">
        <v>1E-4</v>
      </c>
      <c r="P1179" s="7">
        <v>1</v>
      </c>
      <c r="Q1179" s="7">
        <v>28</v>
      </c>
      <c r="R1179" s="7">
        <v>265</v>
      </c>
      <c r="S1179" s="189">
        <v>45625.593981481485</v>
      </c>
    </row>
    <row r="1180" spans="1:19">
      <c r="A1180" s="7">
        <v>2013</v>
      </c>
      <c r="B1180" s="123" t="s">
        <v>537</v>
      </c>
      <c r="C1180" s="123" t="s">
        <v>538</v>
      </c>
      <c r="D1180" s="123" t="s">
        <v>552</v>
      </c>
      <c r="E1180" s="123" t="s">
        <v>535</v>
      </c>
      <c r="F1180" s="7">
        <v>632.60573194400001</v>
      </c>
      <c r="G1180" s="123" t="s">
        <v>532</v>
      </c>
      <c r="H1180" s="7">
        <v>35.479352247000001</v>
      </c>
      <c r="I1180" s="7">
        <v>56.084462178000003</v>
      </c>
      <c r="J1180" s="7">
        <v>35.444875234000001</v>
      </c>
      <c r="K1180" s="7">
        <v>6.3260599999999997E-4</v>
      </c>
      <c r="L1180" s="7">
        <v>6.3260573189999995E-5</v>
      </c>
      <c r="M1180" s="7">
        <v>56.029962177999998</v>
      </c>
      <c r="N1180" s="7">
        <v>1E-3</v>
      </c>
      <c r="O1180" s="7">
        <v>1E-4</v>
      </c>
      <c r="P1180" s="7">
        <v>1</v>
      </c>
      <c r="Q1180" s="7">
        <v>28</v>
      </c>
      <c r="R1180" s="7">
        <v>265</v>
      </c>
      <c r="S1180" s="189">
        <v>45625.593981481485</v>
      </c>
    </row>
    <row r="1181" spans="1:19">
      <c r="A1181" s="7">
        <v>2013</v>
      </c>
      <c r="B1181" s="123" t="s">
        <v>537</v>
      </c>
      <c r="C1181" s="123" t="s">
        <v>538</v>
      </c>
      <c r="D1181" s="123" t="s">
        <v>552</v>
      </c>
      <c r="E1181" s="123" t="s">
        <v>541</v>
      </c>
      <c r="F1181" s="7">
        <v>0</v>
      </c>
      <c r="G1181" s="123" t="s">
        <v>532</v>
      </c>
      <c r="H1181" s="7">
        <v>0</v>
      </c>
      <c r="I1181" s="7"/>
      <c r="J1181" s="7">
        <v>0</v>
      </c>
      <c r="K1181" s="7">
        <v>0</v>
      </c>
      <c r="L1181" s="7">
        <v>0</v>
      </c>
      <c r="M1181" s="7"/>
      <c r="N1181" s="7"/>
      <c r="O1181" s="7"/>
      <c r="P1181" s="7">
        <v>1</v>
      </c>
      <c r="Q1181" s="7">
        <v>28</v>
      </c>
      <c r="R1181" s="7">
        <v>265</v>
      </c>
      <c r="S1181" s="189">
        <v>45625.593981481485</v>
      </c>
    </row>
    <row r="1182" spans="1:19">
      <c r="A1182" s="7">
        <v>2013</v>
      </c>
      <c r="B1182" s="123" t="s">
        <v>537</v>
      </c>
      <c r="C1182" s="123" t="s">
        <v>538</v>
      </c>
      <c r="D1182" s="123" t="s">
        <v>567</v>
      </c>
      <c r="E1182" s="123" t="s">
        <v>540</v>
      </c>
      <c r="F1182" s="7">
        <v>0.128257598</v>
      </c>
      <c r="G1182" s="123" t="s">
        <v>532</v>
      </c>
      <c r="H1182" s="7">
        <v>1.2220063E-2</v>
      </c>
      <c r="I1182" s="7">
        <v>95.277500000000003</v>
      </c>
      <c r="J1182" s="7">
        <v>1.2133168999999999E-2</v>
      </c>
      <c r="K1182" s="7">
        <v>1.2825759799999999E-6</v>
      </c>
      <c r="L1182" s="7">
        <v>1.92386397E-7</v>
      </c>
      <c r="M1182" s="7">
        <v>94.6</v>
      </c>
      <c r="N1182" s="7">
        <v>0.01</v>
      </c>
      <c r="O1182" s="7">
        <v>1.5E-3</v>
      </c>
      <c r="P1182" s="7">
        <v>1</v>
      </c>
      <c r="Q1182" s="7">
        <v>28</v>
      </c>
      <c r="R1182" s="7">
        <v>265</v>
      </c>
      <c r="S1182" s="189">
        <v>45625.593981481485</v>
      </c>
    </row>
    <row r="1183" spans="1:19">
      <c r="A1183" s="7">
        <v>2013</v>
      </c>
      <c r="B1183" s="123" t="s">
        <v>537</v>
      </c>
      <c r="C1183" s="123" t="s">
        <v>538</v>
      </c>
      <c r="D1183" s="123" t="s">
        <v>567</v>
      </c>
      <c r="E1183" s="123" t="s">
        <v>531</v>
      </c>
      <c r="F1183" s="7">
        <v>6.6055275299999998</v>
      </c>
      <c r="G1183" s="123" t="s">
        <v>532</v>
      </c>
      <c r="H1183" s="7">
        <v>0.50369129099999999</v>
      </c>
      <c r="I1183" s="7">
        <v>76.253</v>
      </c>
      <c r="J1183" s="7">
        <v>0.50208614799999995</v>
      </c>
      <c r="K1183" s="7">
        <v>1.981658259E-5</v>
      </c>
      <c r="L1183" s="7">
        <v>3.9633165179999998E-6</v>
      </c>
      <c r="M1183" s="7">
        <v>76.010000000000005</v>
      </c>
      <c r="N1183" s="7">
        <v>3.0000000000000001E-3</v>
      </c>
      <c r="O1183" s="7">
        <v>5.9999999999999995E-4</v>
      </c>
      <c r="P1183" s="7">
        <v>1</v>
      </c>
      <c r="Q1183" s="7">
        <v>28</v>
      </c>
      <c r="R1183" s="7">
        <v>265</v>
      </c>
      <c r="S1183" s="189">
        <v>45625.593981481485</v>
      </c>
    </row>
    <row r="1184" spans="1:19">
      <c r="A1184" s="7">
        <v>2013</v>
      </c>
      <c r="B1184" s="123" t="s">
        <v>537</v>
      </c>
      <c r="C1184" s="123" t="s">
        <v>538</v>
      </c>
      <c r="D1184" s="123" t="s">
        <v>567</v>
      </c>
      <c r="E1184" s="123" t="s">
        <v>533</v>
      </c>
      <c r="F1184" s="7">
        <v>15.198084</v>
      </c>
      <c r="G1184" s="123" t="s">
        <v>532</v>
      </c>
      <c r="H1184" s="7">
        <v>1.1176620310000001</v>
      </c>
      <c r="I1184" s="7">
        <v>73.539666667000006</v>
      </c>
      <c r="J1184" s="7">
        <v>1.1139688969999999</v>
      </c>
      <c r="K1184" s="7">
        <v>4.5594252E-5</v>
      </c>
      <c r="L1184" s="7">
        <v>9.1188503999999997E-6</v>
      </c>
      <c r="M1184" s="7">
        <v>73.296666666999997</v>
      </c>
      <c r="N1184" s="7">
        <v>3.0000000000000001E-3</v>
      </c>
      <c r="O1184" s="7">
        <v>5.9999999999999995E-4</v>
      </c>
      <c r="P1184" s="7">
        <v>1</v>
      </c>
      <c r="Q1184" s="7">
        <v>28</v>
      </c>
      <c r="R1184" s="7">
        <v>265</v>
      </c>
      <c r="S1184" s="189">
        <v>45625.593981481485</v>
      </c>
    </row>
    <row r="1185" spans="1:19">
      <c r="A1185" s="7">
        <v>2013</v>
      </c>
      <c r="B1185" s="123" t="s">
        <v>537</v>
      </c>
      <c r="C1185" s="123" t="s">
        <v>538</v>
      </c>
      <c r="D1185" s="123" t="s">
        <v>567</v>
      </c>
      <c r="E1185" s="123" t="s">
        <v>160</v>
      </c>
      <c r="F1185" s="7">
        <v>23.906628000000001</v>
      </c>
      <c r="G1185" s="123" t="s">
        <v>532</v>
      </c>
      <c r="H1185" s="7">
        <v>1.712503484</v>
      </c>
      <c r="I1185" s="7">
        <v>71.632999999999996</v>
      </c>
      <c r="J1185" s="7">
        <v>1.706694173</v>
      </c>
      <c r="K1185" s="7">
        <v>7.1719884E-5</v>
      </c>
      <c r="L1185" s="7">
        <v>1.4343976800000001E-5</v>
      </c>
      <c r="M1185" s="7">
        <v>71.39</v>
      </c>
      <c r="N1185" s="7">
        <v>3.0000000000000001E-3</v>
      </c>
      <c r="O1185" s="7">
        <v>5.9999999999999995E-4</v>
      </c>
      <c r="P1185" s="7">
        <v>1</v>
      </c>
      <c r="Q1185" s="7">
        <v>28</v>
      </c>
      <c r="R1185" s="7">
        <v>265</v>
      </c>
      <c r="S1185" s="189">
        <v>45625.593981481485</v>
      </c>
    </row>
    <row r="1186" spans="1:19">
      <c r="A1186" s="7">
        <v>2013</v>
      </c>
      <c r="B1186" s="123" t="s">
        <v>537</v>
      </c>
      <c r="C1186" s="123" t="s">
        <v>538</v>
      </c>
      <c r="D1186" s="123" t="s">
        <v>567</v>
      </c>
      <c r="E1186" s="123" t="s">
        <v>163</v>
      </c>
      <c r="F1186" s="7">
        <v>62.653897137999998</v>
      </c>
      <c r="G1186" s="123" t="s">
        <v>532</v>
      </c>
      <c r="H1186" s="7">
        <v>3.993841346</v>
      </c>
      <c r="I1186" s="7">
        <v>63.744500000000002</v>
      </c>
      <c r="J1186" s="7">
        <v>3.9904267089999998</v>
      </c>
      <c r="K1186" s="7">
        <v>6.2653897139999996E-5</v>
      </c>
      <c r="L1186" s="7">
        <v>6.2653897139999999E-6</v>
      </c>
      <c r="M1186" s="7">
        <v>63.69</v>
      </c>
      <c r="N1186" s="7">
        <v>1E-3</v>
      </c>
      <c r="O1186" s="7">
        <v>1E-4</v>
      </c>
      <c r="P1186" s="7">
        <v>1</v>
      </c>
      <c r="Q1186" s="7">
        <v>28</v>
      </c>
      <c r="R1186" s="7">
        <v>265</v>
      </c>
      <c r="S1186" s="189">
        <v>45625.593981481485</v>
      </c>
    </row>
    <row r="1187" spans="1:19">
      <c r="A1187" s="7">
        <v>2013</v>
      </c>
      <c r="B1187" s="123" t="s">
        <v>537</v>
      </c>
      <c r="C1187" s="123" t="s">
        <v>538</v>
      </c>
      <c r="D1187" s="123" t="s">
        <v>567</v>
      </c>
      <c r="E1187" s="123" t="s">
        <v>535</v>
      </c>
      <c r="F1187" s="7">
        <v>46.818039458999998</v>
      </c>
      <c r="G1187" s="123" t="s">
        <v>532</v>
      </c>
      <c r="H1187" s="7">
        <v>2.6257645630000002</v>
      </c>
      <c r="I1187" s="7">
        <v>56.084462178000003</v>
      </c>
      <c r="J1187" s="7">
        <v>2.6232129799999999</v>
      </c>
      <c r="K1187" s="7">
        <v>4.6818039459999997E-5</v>
      </c>
      <c r="L1187" s="7">
        <v>4.6818039460000003E-6</v>
      </c>
      <c r="M1187" s="7">
        <v>56.029962177999998</v>
      </c>
      <c r="N1187" s="7">
        <v>1E-3</v>
      </c>
      <c r="O1187" s="7">
        <v>1E-4</v>
      </c>
      <c r="P1187" s="7">
        <v>1</v>
      </c>
      <c r="Q1187" s="7">
        <v>28</v>
      </c>
      <c r="R1187" s="7">
        <v>265</v>
      </c>
      <c r="S1187" s="189">
        <v>45625.593981481485</v>
      </c>
    </row>
    <row r="1188" spans="1:19">
      <c r="A1188" s="7">
        <v>2013</v>
      </c>
      <c r="B1188" s="123" t="s">
        <v>537</v>
      </c>
      <c r="C1188" s="123" t="s">
        <v>538</v>
      </c>
      <c r="D1188" s="123" t="s">
        <v>567</v>
      </c>
      <c r="E1188" s="123" t="s">
        <v>541</v>
      </c>
      <c r="F1188" s="7">
        <v>0</v>
      </c>
      <c r="G1188" s="123" t="s">
        <v>532</v>
      </c>
      <c r="H1188" s="7">
        <v>0</v>
      </c>
      <c r="I1188" s="7"/>
      <c r="J1188" s="7">
        <v>0</v>
      </c>
      <c r="K1188" s="7">
        <v>0</v>
      </c>
      <c r="L1188" s="7">
        <v>0</v>
      </c>
      <c r="M1188" s="7"/>
      <c r="N1188" s="7"/>
      <c r="O1188" s="7"/>
      <c r="P1188" s="7">
        <v>1</v>
      </c>
      <c r="Q1188" s="7">
        <v>28</v>
      </c>
      <c r="R1188" s="7">
        <v>265</v>
      </c>
      <c r="S1188" s="189">
        <v>45625.593981481485</v>
      </c>
    </row>
    <row r="1189" spans="1:19">
      <c r="A1189" s="7">
        <v>2013</v>
      </c>
      <c r="B1189" s="123" t="s">
        <v>537</v>
      </c>
      <c r="C1189" s="123" t="s">
        <v>538</v>
      </c>
      <c r="D1189" s="123" t="s">
        <v>568</v>
      </c>
      <c r="E1189" s="123" t="s">
        <v>540</v>
      </c>
      <c r="F1189" s="7">
        <v>0.230670713</v>
      </c>
      <c r="G1189" s="123" t="s">
        <v>532</v>
      </c>
      <c r="H1189" s="7">
        <v>2.1977729000000001E-2</v>
      </c>
      <c r="I1189" s="7">
        <v>95.277500000000003</v>
      </c>
      <c r="J1189" s="7">
        <v>2.1821449E-2</v>
      </c>
      <c r="K1189" s="7">
        <v>2.3067071300000001E-6</v>
      </c>
      <c r="L1189" s="7">
        <v>3.460060695E-7</v>
      </c>
      <c r="M1189" s="7">
        <v>94.6</v>
      </c>
      <c r="N1189" s="7">
        <v>0.01</v>
      </c>
      <c r="O1189" s="7">
        <v>1.5E-3</v>
      </c>
      <c r="P1189" s="7">
        <v>1</v>
      </c>
      <c r="Q1189" s="7">
        <v>28</v>
      </c>
      <c r="R1189" s="7">
        <v>265</v>
      </c>
      <c r="S1189" s="189">
        <v>45625.593981481485</v>
      </c>
    </row>
    <row r="1190" spans="1:19">
      <c r="A1190" s="7">
        <v>2013</v>
      </c>
      <c r="B1190" s="123" t="s">
        <v>537</v>
      </c>
      <c r="C1190" s="123" t="s">
        <v>538</v>
      </c>
      <c r="D1190" s="123" t="s">
        <v>568</v>
      </c>
      <c r="E1190" s="123" t="s">
        <v>569</v>
      </c>
      <c r="F1190" s="7">
        <v>1.409611824</v>
      </c>
      <c r="G1190" s="123" t="s">
        <v>532</v>
      </c>
      <c r="H1190" s="7">
        <v>0.139993484</v>
      </c>
      <c r="I1190" s="7">
        <v>99.313500000000005</v>
      </c>
      <c r="J1190" s="7">
        <v>0.139354225</v>
      </c>
      <c r="K1190" s="7">
        <v>2.8192236479999999E-6</v>
      </c>
      <c r="L1190" s="7">
        <v>2.114417736E-6</v>
      </c>
      <c r="M1190" s="7">
        <v>98.86</v>
      </c>
      <c r="N1190" s="7">
        <v>2E-3</v>
      </c>
      <c r="O1190" s="7">
        <v>1.5E-3</v>
      </c>
      <c r="P1190" s="7">
        <v>1</v>
      </c>
      <c r="Q1190" s="7">
        <v>28</v>
      </c>
      <c r="R1190" s="7">
        <v>265</v>
      </c>
      <c r="S1190" s="189">
        <v>45625.593981481485</v>
      </c>
    </row>
    <row r="1191" spans="1:19">
      <c r="A1191" s="7">
        <v>2013</v>
      </c>
      <c r="B1191" s="123" t="s">
        <v>537</v>
      </c>
      <c r="C1191" s="123" t="s">
        <v>538</v>
      </c>
      <c r="D1191" s="123" t="s">
        <v>568</v>
      </c>
      <c r="E1191" s="123" t="s">
        <v>531</v>
      </c>
      <c r="F1191" s="7">
        <v>219.85456335200001</v>
      </c>
      <c r="G1191" s="123" t="s">
        <v>532</v>
      </c>
      <c r="H1191" s="7">
        <v>16.764570019000001</v>
      </c>
      <c r="I1191" s="7">
        <v>76.253</v>
      </c>
      <c r="J1191" s="7">
        <v>16.71114536</v>
      </c>
      <c r="K1191" s="7">
        <v>6.5956399999999996E-4</v>
      </c>
      <c r="L1191" s="7">
        <v>1.31913E-4</v>
      </c>
      <c r="M1191" s="7">
        <v>76.010000000000005</v>
      </c>
      <c r="N1191" s="7">
        <v>3.0000000000000001E-3</v>
      </c>
      <c r="O1191" s="7">
        <v>5.9999999999999995E-4</v>
      </c>
      <c r="P1191" s="7">
        <v>1</v>
      </c>
      <c r="Q1191" s="7">
        <v>28</v>
      </c>
      <c r="R1191" s="7">
        <v>265</v>
      </c>
      <c r="S1191" s="189">
        <v>45625.593981481485</v>
      </c>
    </row>
    <row r="1192" spans="1:19">
      <c r="A1192" s="7">
        <v>2013</v>
      </c>
      <c r="B1192" s="123" t="s">
        <v>537</v>
      </c>
      <c r="C1192" s="123" t="s">
        <v>538</v>
      </c>
      <c r="D1192" s="123" t="s">
        <v>568</v>
      </c>
      <c r="E1192" s="123" t="s">
        <v>533</v>
      </c>
      <c r="F1192" s="7">
        <v>594.94428000000005</v>
      </c>
      <c r="G1192" s="123" t="s">
        <v>532</v>
      </c>
      <c r="H1192" s="7">
        <v>43.752004036999999</v>
      </c>
      <c r="I1192" s="7">
        <v>73.539666667000006</v>
      </c>
      <c r="J1192" s="7">
        <v>43.607432576999997</v>
      </c>
      <c r="K1192" s="7">
        <v>1.784833E-3</v>
      </c>
      <c r="L1192" s="7">
        <v>3.5696700000000003E-4</v>
      </c>
      <c r="M1192" s="7">
        <v>73.296666666999997</v>
      </c>
      <c r="N1192" s="7">
        <v>3.0000000000000001E-3</v>
      </c>
      <c r="O1192" s="7">
        <v>5.9999999999999995E-4</v>
      </c>
      <c r="P1192" s="7">
        <v>1</v>
      </c>
      <c r="Q1192" s="7">
        <v>28</v>
      </c>
      <c r="R1192" s="7">
        <v>265</v>
      </c>
      <c r="S1192" s="189">
        <v>45625.593981481485</v>
      </c>
    </row>
    <row r="1193" spans="1:19">
      <c r="A1193" s="7">
        <v>2013</v>
      </c>
      <c r="B1193" s="123" t="s">
        <v>537</v>
      </c>
      <c r="C1193" s="123" t="s">
        <v>538</v>
      </c>
      <c r="D1193" s="123" t="s">
        <v>568</v>
      </c>
      <c r="E1193" s="123" t="s">
        <v>160</v>
      </c>
      <c r="F1193" s="7">
        <v>21.980699999999999</v>
      </c>
      <c r="G1193" s="123" t="s">
        <v>532</v>
      </c>
      <c r="H1193" s="7">
        <v>1.574543483</v>
      </c>
      <c r="I1193" s="7">
        <v>71.632999999999996</v>
      </c>
      <c r="J1193" s="7">
        <v>1.5692021730000001</v>
      </c>
      <c r="K1193" s="7">
        <v>6.5942099999999993E-5</v>
      </c>
      <c r="L1193" s="7">
        <v>1.318842E-5</v>
      </c>
      <c r="M1193" s="7">
        <v>71.39</v>
      </c>
      <c r="N1193" s="7">
        <v>3.0000000000000001E-3</v>
      </c>
      <c r="O1193" s="7">
        <v>5.9999999999999995E-4</v>
      </c>
      <c r="P1193" s="7">
        <v>1</v>
      </c>
      <c r="Q1193" s="7">
        <v>28</v>
      </c>
      <c r="R1193" s="7">
        <v>265</v>
      </c>
      <c r="S1193" s="189">
        <v>45625.593981481485</v>
      </c>
    </row>
    <row r="1194" spans="1:19">
      <c r="A1194" s="7">
        <v>2013</v>
      </c>
      <c r="B1194" s="123" t="s">
        <v>537</v>
      </c>
      <c r="C1194" s="123" t="s">
        <v>538</v>
      </c>
      <c r="D1194" s="123" t="s">
        <v>568</v>
      </c>
      <c r="E1194" s="123" t="s">
        <v>163</v>
      </c>
      <c r="F1194" s="7">
        <v>147.591912331</v>
      </c>
      <c r="G1194" s="123" t="s">
        <v>532</v>
      </c>
      <c r="H1194" s="7">
        <v>9.4081726559999996</v>
      </c>
      <c r="I1194" s="7">
        <v>63.744500000000002</v>
      </c>
      <c r="J1194" s="7">
        <v>9.400128896</v>
      </c>
      <c r="K1194" s="7">
        <v>1.4759199999999999E-4</v>
      </c>
      <c r="L1194" s="7">
        <v>1.4759191230000001E-5</v>
      </c>
      <c r="M1194" s="7">
        <v>63.69</v>
      </c>
      <c r="N1194" s="7">
        <v>1E-3</v>
      </c>
      <c r="O1194" s="7">
        <v>1E-4</v>
      </c>
      <c r="P1194" s="7">
        <v>1</v>
      </c>
      <c r="Q1194" s="7">
        <v>28</v>
      </c>
      <c r="R1194" s="7">
        <v>265</v>
      </c>
      <c r="S1194" s="189">
        <v>45625.593981481485</v>
      </c>
    </row>
    <row r="1195" spans="1:19">
      <c r="A1195" s="7">
        <v>2013</v>
      </c>
      <c r="B1195" s="123" t="s">
        <v>537</v>
      </c>
      <c r="C1195" s="123" t="s">
        <v>538</v>
      </c>
      <c r="D1195" s="123" t="s">
        <v>568</v>
      </c>
      <c r="E1195" s="123" t="s">
        <v>535</v>
      </c>
      <c r="F1195" s="7">
        <v>1341.00070712</v>
      </c>
      <c r="G1195" s="123" t="s">
        <v>532</v>
      </c>
      <c r="H1195" s="7">
        <v>75.209303438999996</v>
      </c>
      <c r="I1195" s="7">
        <v>56.084462178000003</v>
      </c>
      <c r="J1195" s="7">
        <v>75.136218901000007</v>
      </c>
      <c r="K1195" s="7">
        <v>1.3410010000000001E-3</v>
      </c>
      <c r="L1195" s="7">
        <v>1.3410000000000001E-4</v>
      </c>
      <c r="M1195" s="7">
        <v>56.029962177999998</v>
      </c>
      <c r="N1195" s="7">
        <v>1E-3</v>
      </c>
      <c r="O1195" s="7">
        <v>1E-4</v>
      </c>
      <c r="P1195" s="7">
        <v>1</v>
      </c>
      <c r="Q1195" s="7">
        <v>28</v>
      </c>
      <c r="R1195" s="7">
        <v>265</v>
      </c>
      <c r="S1195" s="189">
        <v>45625.593981481485</v>
      </c>
    </row>
    <row r="1196" spans="1:19">
      <c r="A1196" s="7">
        <v>2013</v>
      </c>
      <c r="B1196" s="123" t="s">
        <v>537</v>
      </c>
      <c r="C1196" s="123" t="s">
        <v>538</v>
      </c>
      <c r="D1196" s="123" t="s">
        <v>568</v>
      </c>
      <c r="E1196" s="123" t="s">
        <v>541</v>
      </c>
      <c r="F1196" s="7">
        <v>0</v>
      </c>
      <c r="G1196" s="123" t="s">
        <v>532</v>
      </c>
      <c r="H1196" s="7">
        <v>0</v>
      </c>
      <c r="I1196" s="7"/>
      <c r="J1196" s="7">
        <v>0</v>
      </c>
      <c r="K1196" s="7">
        <v>0</v>
      </c>
      <c r="L1196" s="7">
        <v>0</v>
      </c>
      <c r="M1196" s="7"/>
      <c r="N1196" s="7"/>
      <c r="O1196" s="7"/>
      <c r="P1196" s="7">
        <v>1</v>
      </c>
      <c r="Q1196" s="7">
        <v>28</v>
      </c>
      <c r="R1196" s="7">
        <v>265</v>
      </c>
      <c r="S1196" s="189">
        <v>45625.593981481485</v>
      </c>
    </row>
    <row r="1197" spans="1:19">
      <c r="A1197" s="7">
        <v>2013</v>
      </c>
      <c r="B1197" s="123" t="s">
        <v>537</v>
      </c>
      <c r="C1197" s="123" t="s">
        <v>538</v>
      </c>
      <c r="D1197" s="123" t="s">
        <v>566</v>
      </c>
      <c r="E1197" s="123" t="s">
        <v>540</v>
      </c>
      <c r="F1197" s="7">
        <v>1.7332107999999999E-2</v>
      </c>
      <c r="G1197" s="123" t="s">
        <v>532</v>
      </c>
      <c r="H1197" s="7">
        <v>1.6513599999999999E-3</v>
      </c>
      <c r="I1197" s="7">
        <v>95.277500000000003</v>
      </c>
      <c r="J1197" s="7">
        <v>1.6396169999999999E-3</v>
      </c>
      <c r="K1197" s="7">
        <v>1.7332107999999999E-7</v>
      </c>
      <c r="L1197" s="7">
        <v>2.5998162000000001E-8</v>
      </c>
      <c r="M1197" s="7">
        <v>94.6</v>
      </c>
      <c r="N1197" s="7">
        <v>0.01</v>
      </c>
      <c r="O1197" s="7">
        <v>1.5E-3</v>
      </c>
      <c r="P1197" s="7">
        <v>1</v>
      </c>
      <c r="Q1197" s="7">
        <v>28</v>
      </c>
      <c r="R1197" s="7">
        <v>265</v>
      </c>
      <c r="S1197" s="189">
        <v>45625.593981481485</v>
      </c>
    </row>
    <row r="1198" spans="1:19">
      <c r="A1198" s="7">
        <v>2013</v>
      </c>
      <c r="B1198" s="123" t="s">
        <v>537</v>
      </c>
      <c r="C1198" s="123" t="s">
        <v>538</v>
      </c>
      <c r="D1198" s="123" t="s">
        <v>566</v>
      </c>
      <c r="E1198" s="123" t="s">
        <v>531</v>
      </c>
      <c r="F1198" s="7">
        <v>0</v>
      </c>
      <c r="G1198" s="123" t="s">
        <v>532</v>
      </c>
      <c r="H1198" s="7">
        <v>0</v>
      </c>
      <c r="I1198" s="7"/>
      <c r="J1198" s="7">
        <v>0</v>
      </c>
      <c r="K1198" s="7">
        <v>0</v>
      </c>
      <c r="L1198" s="7">
        <v>0</v>
      </c>
      <c r="M1198" s="7"/>
      <c r="N1198" s="7"/>
      <c r="O1198" s="7"/>
      <c r="P1198" s="7">
        <v>1</v>
      </c>
      <c r="Q1198" s="7">
        <v>28</v>
      </c>
      <c r="R1198" s="7">
        <v>265</v>
      </c>
      <c r="S1198" s="189">
        <v>45625.593981481485</v>
      </c>
    </row>
    <row r="1199" spans="1:19">
      <c r="A1199" s="7">
        <v>2013</v>
      </c>
      <c r="B1199" s="123" t="s">
        <v>537</v>
      </c>
      <c r="C1199" s="123" t="s">
        <v>538</v>
      </c>
      <c r="D1199" s="123" t="s">
        <v>566</v>
      </c>
      <c r="E1199" s="123" t="s">
        <v>533</v>
      </c>
      <c r="F1199" s="7">
        <v>1020.191180187</v>
      </c>
      <c r="G1199" s="123" t="s">
        <v>532</v>
      </c>
      <c r="H1199" s="7">
        <v>75.024519327999997</v>
      </c>
      <c r="I1199" s="7">
        <v>73.539666667000006</v>
      </c>
      <c r="J1199" s="7">
        <v>74.776612870999998</v>
      </c>
      <c r="K1199" s="7">
        <v>3.0605739999999999E-3</v>
      </c>
      <c r="L1199" s="7">
        <v>6.1211499999999999E-4</v>
      </c>
      <c r="M1199" s="7">
        <v>73.296666666999997</v>
      </c>
      <c r="N1199" s="7">
        <v>3.0000000000000001E-3</v>
      </c>
      <c r="O1199" s="7">
        <v>5.9999999999999995E-4</v>
      </c>
      <c r="P1199" s="7">
        <v>1</v>
      </c>
      <c r="Q1199" s="7">
        <v>28</v>
      </c>
      <c r="R1199" s="7">
        <v>265</v>
      </c>
      <c r="S1199" s="189">
        <v>45625.593981481485</v>
      </c>
    </row>
    <row r="1200" spans="1:19">
      <c r="A1200" s="7">
        <v>2013</v>
      </c>
      <c r="B1200" s="123" t="s">
        <v>537</v>
      </c>
      <c r="C1200" s="123" t="s">
        <v>538</v>
      </c>
      <c r="D1200" s="123" t="s">
        <v>566</v>
      </c>
      <c r="E1200" s="123" t="s">
        <v>160</v>
      </c>
      <c r="F1200" s="7">
        <v>24.818052649999998</v>
      </c>
      <c r="G1200" s="123" t="s">
        <v>532</v>
      </c>
      <c r="H1200" s="7">
        <v>1.777791565</v>
      </c>
      <c r="I1200" s="7">
        <v>71.632999999999996</v>
      </c>
      <c r="J1200" s="7">
        <v>1.7717607790000001</v>
      </c>
      <c r="K1200" s="7">
        <v>7.4454157950000006E-5</v>
      </c>
      <c r="L1200" s="7">
        <v>1.4890831589999999E-5</v>
      </c>
      <c r="M1200" s="7">
        <v>71.39</v>
      </c>
      <c r="N1200" s="7">
        <v>3.0000000000000001E-3</v>
      </c>
      <c r="O1200" s="7">
        <v>5.9999999999999995E-4</v>
      </c>
      <c r="P1200" s="7">
        <v>1</v>
      </c>
      <c r="Q1200" s="7">
        <v>28</v>
      </c>
      <c r="R1200" s="7">
        <v>265</v>
      </c>
      <c r="S1200" s="189">
        <v>45625.593981481485</v>
      </c>
    </row>
    <row r="1201" spans="1:19">
      <c r="A1201" s="7">
        <v>2013</v>
      </c>
      <c r="B1201" s="123" t="s">
        <v>537</v>
      </c>
      <c r="C1201" s="123" t="s">
        <v>538</v>
      </c>
      <c r="D1201" s="123" t="s">
        <v>566</v>
      </c>
      <c r="E1201" s="123" t="s">
        <v>163</v>
      </c>
      <c r="F1201" s="7">
        <v>9.1048430570000001</v>
      </c>
      <c r="G1201" s="123" t="s">
        <v>532</v>
      </c>
      <c r="H1201" s="7">
        <v>0.58038366799999996</v>
      </c>
      <c r="I1201" s="7">
        <v>63.744500000000002</v>
      </c>
      <c r="J1201" s="7">
        <v>0.57988745399999997</v>
      </c>
      <c r="K1201" s="7">
        <v>9.1048430570000003E-6</v>
      </c>
      <c r="L1201" s="7">
        <v>9.1048430570000003E-7</v>
      </c>
      <c r="M1201" s="7">
        <v>63.69</v>
      </c>
      <c r="N1201" s="7">
        <v>1E-3</v>
      </c>
      <c r="O1201" s="7">
        <v>1E-4</v>
      </c>
      <c r="P1201" s="7">
        <v>1</v>
      </c>
      <c r="Q1201" s="7">
        <v>28</v>
      </c>
      <c r="R1201" s="7">
        <v>265</v>
      </c>
      <c r="S1201" s="189">
        <v>45625.593981481485</v>
      </c>
    </row>
    <row r="1202" spans="1:19">
      <c r="A1202" s="7">
        <v>2013</v>
      </c>
      <c r="B1202" s="123" t="s">
        <v>537</v>
      </c>
      <c r="C1202" s="123" t="s">
        <v>538</v>
      </c>
      <c r="D1202" s="123" t="s">
        <v>566</v>
      </c>
      <c r="E1202" s="123" t="s">
        <v>535</v>
      </c>
      <c r="F1202" s="7">
        <v>142.50579855000001</v>
      </c>
      <c r="G1202" s="123" t="s">
        <v>532</v>
      </c>
      <c r="H1202" s="7">
        <v>7.9923610690000002</v>
      </c>
      <c r="I1202" s="7">
        <v>56.084462178000003</v>
      </c>
      <c r="J1202" s="7">
        <v>7.9845945030000003</v>
      </c>
      <c r="K1202" s="7">
        <v>1.4250600000000001E-4</v>
      </c>
      <c r="L1202" s="7">
        <v>1.425057985E-5</v>
      </c>
      <c r="M1202" s="7">
        <v>56.029962177999998</v>
      </c>
      <c r="N1202" s="7">
        <v>1E-3</v>
      </c>
      <c r="O1202" s="7">
        <v>1E-4</v>
      </c>
      <c r="P1202" s="7">
        <v>1</v>
      </c>
      <c r="Q1202" s="7">
        <v>28</v>
      </c>
      <c r="R1202" s="7">
        <v>265</v>
      </c>
      <c r="S1202" s="189">
        <v>45625.593981481485</v>
      </c>
    </row>
    <row r="1203" spans="1:19">
      <c r="A1203" s="7">
        <v>2013</v>
      </c>
      <c r="B1203" s="123" t="s">
        <v>537</v>
      </c>
      <c r="C1203" s="123" t="s">
        <v>538</v>
      </c>
      <c r="D1203" s="123" t="s">
        <v>566</v>
      </c>
      <c r="E1203" s="123" t="s">
        <v>541</v>
      </c>
      <c r="F1203" s="7">
        <v>0</v>
      </c>
      <c r="G1203" s="123" t="s">
        <v>532</v>
      </c>
      <c r="H1203" s="7">
        <v>0</v>
      </c>
      <c r="I1203" s="7"/>
      <c r="J1203" s="7">
        <v>0</v>
      </c>
      <c r="K1203" s="7">
        <v>0</v>
      </c>
      <c r="L1203" s="7">
        <v>0</v>
      </c>
      <c r="M1203" s="7"/>
      <c r="N1203" s="7"/>
      <c r="O1203" s="7"/>
      <c r="P1203" s="7">
        <v>1</v>
      </c>
      <c r="Q1203" s="7">
        <v>28</v>
      </c>
      <c r="R1203" s="7">
        <v>265</v>
      </c>
      <c r="S1203" s="189">
        <v>45625.593981481485</v>
      </c>
    </row>
    <row r="1204" spans="1:19">
      <c r="A1204" s="7">
        <v>2013</v>
      </c>
      <c r="B1204" s="123" t="s">
        <v>537</v>
      </c>
      <c r="C1204" s="123" t="s">
        <v>553</v>
      </c>
      <c r="D1204" s="123" t="s">
        <v>554</v>
      </c>
      <c r="E1204" s="123" t="s">
        <v>25</v>
      </c>
      <c r="F1204" s="7">
        <v>765.03358747200002</v>
      </c>
      <c r="G1204" s="123" t="s">
        <v>532</v>
      </c>
      <c r="H1204" s="7">
        <v>3.6070707849999999</v>
      </c>
      <c r="I1204" s="7">
        <v>4.7149181990000004</v>
      </c>
      <c r="J1204" s="7">
        <v>3.1074219329999999</v>
      </c>
      <c r="K1204" s="7">
        <v>1.130271E-3</v>
      </c>
      <c r="L1204" s="7">
        <v>1.7660429999999999E-3</v>
      </c>
      <c r="M1204" s="7">
        <v>4.0618111199999998</v>
      </c>
      <c r="N1204" s="7">
        <v>1.4774129999999999E-3</v>
      </c>
      <c r="O1204" s="7">
        <v>2.308451E-3</v>
      </c>
      <c r="P1204" s="7">
        <v>1</v>
      </c>
      <c r="Q1204" s="7">
        <v>28</v>
      </c>
      <c r="R1204" s="7">
        <v>265</v>
      </c>
      <c r="S1204" s="189">
        <v>45625.593981481485</v>
      </c>
    </row>
    <row r="1205" spans="1:19">
      <c r="A1205" s="7">
        <v>2013</v>
      </c>
      <c r="B1205" s="123" t="s">
        <v>537</v>
      </c>
      <c r="C1205" s="123" t="s">
        <v>553</v>
      </c>
      <c r="D1205" s="123" t="s">
        <v>554</v>
      </c>
      <c r="E1205" s="123" t="s">
        <v>23</v>
      </c>
      <c r="F1205" s="7">
        <v>0</v>
      </c>
      <c r="G1205" s="123" t="s">
        <v>532</v>
      </c>
      <c r="H1205" s="7">
        <v>0</v>
      </c>
      <c r="I1205" s="7"/>
      <c r="J1205" s="7">
        <v>0</v>
      </c>
      <c r="K1205" s="7">
        <v>0</v>
      </c>
      <c r="L1205" s="7">
        <v>0</v>
      </c>
      <c r="M1205" s="7"/>
      <c r="N1205" s="7"/>
      <c r="O1205" s="7"/>
      <c r="P1205" s="7"/>
      <c r="Q1205" s="7">
        <v>28</v>
      </c>
      <c r="R1205" s="7">
        <v>265</v>
      </c>
      <c r="S1205" s="189">
        <v>45625.593981481485</v>
      </c>
    </row>
    <row r="1206" spans="1:19">
      <c r="A1206" s="7">
        <v>2013</v>
      </c>
      <c r="B1206" s="123" t="s">
        <v>537</v>
      </c>
      <c r="C1206" s="123" t="s">
        <v>553</v>
      </c>
      <c r="D1206" s="123" t="s">
        <v>554</v>
      </c>
      <c r="E1206" s="123" t="s">
        <v>533</v>
      </c>
      <c r="F1206" s="7">
        <v>23567.676674928</v>
      </c>
      <c r="G1206" s="123" t="s">
        <v>532</v>
      </c>
      <c r="H1206" s="7">
        <v>1743.7475748050001</v>
      </c>
      <c r="I1206" s="7">
        <v>73.988946761999998</v>
      </c>
      <c r="J1206" s="7">
        <v>1727.5107002719999</v>
      </c>
      <c r="K1206" s="7">
        <v>3.5658107000000001E-2</v>
      </c>
      <c r="L1206" s="7">
        <v>5.7503576000000001E-2</v>
      </c>
      <c r="M1206" s="7">
        <v>73.3</v>
      </c>
      <c r="N1206" s="7">
        <v>1.5130090000000001E-3</v>
      </c>
      <c r="O1206" s="7">
        <v>2.4399339999999999E-3</v>
      </c>
      <c r="P1206" s="7">
        <v>1</v>
      </c>
      <c r="Q1206" s="7">
        <v>28</v>
      </c>
      <c r="R1206" s="7">
        <v>265</v>
      </c>
      <c r="S1206" s="189">
        <v>45625.593981481485</v>
      </c>
    </row>
    <row r="1207" spans="1:19">
      <c r="A1207" s="7">
        <v>2013</v>
      </c>
      <c r="B1207" s="123" t="s">
        <v>537</v>
      </c>
      <c r="C1207" s="123" t="s">
        <v>553</v>
      </c>
      <c r="D1207" s="123" t="s">
        <v>555</v>
      </c>
      <c r="E1207" s="123" t="s">
        <v>25</v>
      </c>
      <c r="F1207" s="7">
        <v>466.936333628</v>
      </c>
      <c r="G1207" s="123" t="s">
        <v>532</v>
      </c>
      <c r="H1207" s="7">
        <v>2.2015666170000001</v>
      </c>
      <c r="I1207" s="7">
        <v>4.7149181990000004</v>
      </c>
      <c r="J1207" s="7">
        <v>1.8966071920000001</v>
      </c>
      <c r="K1207" s="7">
        <v>6.8985800000000001E-4</v>
      </c>
      <c r="L1207" s="7">
        <v>1.0778999999999999E-3</v>
      </c>
      <c r="M1207" s="7">
        <v>4.0618111199999998</v>
      </c>
      <c r="N1207" s="7">
        <v>1.4774129999999999E-3</v>
      </c>
      <c r="O1207" s="7">
        <v>2.308451E-3</v>
      </c>
      <c r="P1207" s="7">
        <v>1</v>
      </c>
      <c r="Q1207" s="7">
        <v>28</v>
      </c>
      <c r="R1207" s="7">
        <v>265</v>
      </c>
      <c r="S1207" s="189">
        <v>45625.593981481485</v>
      </c>
    </row>
    <row r="1208" spans="1:19">
      <c r="A1208" s="7">
        <v>2013</v>
      </c>
      <c r="B1208" s="123" t="s">
        <v>537</v>
      </c>
      <c r="C1208" s="123" t="s">
        <v>553</v>
      </c>
      <c r="D1208" s="123" t="s">
        <v>555</v>
      </c>
      <c r="E1208" s="123" t="s">
        <v>23</v>
      </c>
      <c r="F1208" s="7">
        <v>0</v>
      </c>
      <c r="G1208" s="123" t="s">
        <v>532</v>
      </c>
      <c r="H1208" s="7">
        <v>0</v>
      </c>
      <c r="I1208" s="7"/>
      <c r="J1208" s="7">
        <v>0</v>
      </c>
      <c r="K1208" s="7">
        <v>0</v>
      </c>
      <c r="L1208" s="7">
        <v>0</v>
      </c>
      <c r="M1208" s="7"/>
      <c r="N1208" s="7"/>
      <c r="O1208" s="7"/>
      <c r="P1208" s="7"/>
      <c r="Q1208" s="7">
        <v>28</v>
      </c>
      <c r="R1208" s="7">
        <v>265</v>
      </c>
      <c r="S1208" s="189">
        <v>45625.593981481485</v>
      </c>
    </row>
    <row r="1209" spans="1:19">
      <c r="A1209" s="7">
        <v>2013</v>
      </c>
      <c r="B1209" s="123" t="s">
        <v>537</v>
      </c>
      <c r="C1209" s="123" t="s">
        <v>553</v>
      </c>
      <c r="D1209" s="123" t="s">
        <v>555</v>
      </c>
      <c r="E1209" s="123" t="s">
        <v>533</v>
      </c>
      <c r="F1209" s="7">
        <v>14384.472419147</v>
      </c>
      <c r="G1209" s="123" t="s">
        <v>532</v>
      </c>
      <c r="H1209" s="7">
        <v>1064.29196402</v>
      </c>
      <c r="I1209" s="7">
        <v>73.988946761999998</v>
      </c>
      <c r="J1209" s="7">
        <v>1054.381828323</v>
      </c>
      <c r="K1209" s="7">
        <v>2.1763836000000002E-2</v>
      </c>
      <c r="L1209" s="7">
        <v>3.5097163000000001E-2</v>
      </c>
      <c r="M1209" s="7">
        <v>73.3</v>
      </c>
      <c r="N1209" s="7">
        <v>1.5130090000000001E-3</v>
      </c>
      <c r="O1209" s="7">
        <v>2.4399339999999999E-3</v>
      </c>
      <c r="P1209" s="7">
        <v>1</v>
      </c>
      <c r="Q1209" s="7">
        <v>28</v>
      </c>
      <c r="R1209" s="7">
        <v>265</v>
      </c>
      <c r="S1209" s="189">
        <v>45625.593981481485</v>
      </c>
    </row>
    <row r="1210" spans="1:19">
      <c r="A1210" s="7">
        <v>2013</v>
      </c>
      <c r="B1210" s="123" t="s">
        <v>537</v>
      </c>
      <c r="C1210" s="123" t="s">
        <v>553</v>
      </c>
      <c r="D1210" s="123" t="s">
        <v>555</v>
      </c>
      <c r="E1210" s="123" t="s">
        <v>159</v>
      </c>
      <c r="F1210" s="7">
        <v>0</v>
      </c>
      <c r="G1210" s="123" t="s">
        <v>532</v>
      </c>
      <c r="H1210" s="7">
        <v>0</v>
      </c>
      <c r="I1210" s="7"/>
      <c r="J1210" s="7">
        <v>0</v>
      </c>
      <c r="K1210" s="7">
        <v>0</v>
      </c>
      <c r="L1210" s="7">
        <v>0</v>
      </c>
      <c r="M1210" s="7"/>
      <c r="N1210" s="7"/>
      <c r="O1210" s="7"/>
      <c r="P1210" s="7">
        <v>1</v>
      </c>
      <c r="Q1210" s="7">
        <v>28</v>
      </c>
      <c r="R1210" s="7">
        <v>265</v>
      </c>
      <c r="S1210" s="189">
        <v>45625.593981481485</v>
      </c>
    </row>
    <row r="1211" spans="1:19">
      <c r="A1211" s="7">
        <v>2013</v>
      </c>
      <c r="B1211" s="123" t="s">
        <v>537</v>
      </c>
      <c r="C1211" s="123" t="s">
        <v>553</v>
      </c>
      <c r="D1211" s="123" t="s">
        <v>560</v>
      </c>
      <c r="E1211" s="123" t="s">
        <v>25</v>
      </c>
      <c r="F1211" s="7">
        <v>1311.2293450970001</v>
      </c>
      <c r="G1211" s="123" t="s">
        <v>532</v>
      </c>
      <c r="H1211" s="7">
        <v>6.1823391030000003</v>
      </c>
      <c r="I1211" s="7">
        <v>4.7149181990000004</v>
      </c>
      <c r="J1211" s="7">
        <v>5.3259659350000002</v>
      </c>
      <c r="K1211" s="7">
        <v>1.9372269999999999E-3</v>
      </c>
      <c r="L1211" s="7">
        <v>3.0269089999999999E-3</v>
      </c>
      <c r="M1211" s="7">
        <v>4.0618111199999998</v>
      </c>
      <c r="N1211" s="7">
        <v>1.4774129999999999E-3</v>
      </c>
      <c r="O1211" s="7">
        <v>2.308451E-3</v>
      </c>
      <c r="P1211" s="7">
        <v>1</v>
      </c>
      <c r="Q1211" s="7">
        <v>28</v>
      </c>
      <c r="R1211" s="7">
        <v>265</v>
      </c>
      <c r="S1211" s="189">
        <v>45625.593981481485</v>
      </c>
    </row>
    <row r="1212" spans="1:19">
      <c r="A1212" s="7">
        <v>2013</v>
      </c>
      <c r="B1212" s="123" t="s">
        <v>537</v>
      </c>
      <c r="C1212" s="123" t="s">
        <v>553</v>
      </c>
      <c r="D1212" s="123" t="s">
        <v>560</v>
      </c>
      <c r="E1212" s="123" t="s">
        <v>23</v>
      </c>
      <c r="F1212" s="7">
        <v>1079.7992075879999</v>
      </c>
      <c r="G1212" s="123" t="s">
        <v>532</v>
      </c>
      <c r="H1212" s="7">
        <v>0.64250144399999998</v>
      </c>
      <c r="I1212" s="7">
        <v>0.59501937000000005</v>
      </c>
      <c r="J1212" s="7">
        <v>0</v>
      </c>
      <c r="K1212" s="7">
        <v>9.7959710000000005E-3</v>
      </c>
      <c r="L1212" s="7">
        <v>1.3894879999999999E-3</v>
      </c>
      <c r="M1212" s="7">
        <v>0</v>
      </c>
      <c r="N1212" s="7">
        <v>9.07203E-3</v>
      </c>
      <c r="O1212" s="7">
        <v>1.2868020000000001E-3</v>
      </c>
      <c r="P1212" s="7"/>
      <c r="Q1212" s="7">
        <v>28</v>
      </c>
      <c r="R1212" s="7">
        <v>265</v>
      </c>
      <c r="S1212" s="189">
        <v>45625.593981481485</v>
      </c>
    </row>
    <row r="1213" spans="1:19">
      <c r="A1213" s="7">
        <v>2013</v>
      </c>
      <c r="B1213" s="123" t="s">
        <v>537</v>
      </c>
      <c r="C1213" s="123" t="s">
        <v>553</v>
      </c>
      <c r="D1213" s="123" t="s">
        <v>560</v>
      </c>
      <c r="E1213" s="123" t="s">
        <v>533</v>
      </c>
      <c r="F1213" s="7">
        <v>40328.360555020001</v>
      </c>
      <c r="G1213" s="123" t="s">
        <v>532</v>
      </c>
      <c r="H1213" s="7">
        <v>2983.8529221039998</v>
      </c>
      <c r="I1213" s="7">
        <v>73.988946761999998</v>
      </c>
      <c r="J1213" s="7">
        <v>2956.068828683</v>
      </c>
      <c r="K1213" s="7">
        <v>6.1017172000000001E-2</v>
      </c>
      <c r="L1213" s="7">
        <v>9.8398537999999994E-2</v>
      </c>
      <c r="M1213" s="7">
        <v>73.3</v>
      </c>
      <c r="N1213" s="7">
        <v>1.5130090000000001E-3</v>
      </c>
      <c r="O1213" s="7">
        <v>2.4399339999999999E-3</v>
      </c>
      <c r="P1213" s="7">
        <v>1</v>
      </c>
      <c r="Q1213" s="7">
        <v>28</v>
      </c>
      <c r="R1213" s="7">
        <v>265</v>
      </c>
      <c r="S1213" s="189">
        <v>45625.593981481485</v>
      </c>
    </row>
    <row r="1214" spans="1:19">
      <c r="A1214" s="7">
        <v>2013</v>
      </c>
      <c r="B1214" s="123" t="s">
        <v>537</v>
      </c>
      <c r="C1214" s="123" t="s">
        <v>553</v>
      </c>
      <c r="D1214" s="123" t="s">
        <v>560</v>
      </c>
      <c r="E1214" s="123" t="s">
        <v>159</v>
      </c>
      <c r="F1214" s="7">
        <v>45251.266205704997</v>
      </c>
      <c r="G1214" s="123" t="s">
        <v>532</v>
      </c>
      <c r="H1214" s="7">
        <v>3195.6824780239999</v>
      </c>
      <c r="I1214" s="7">
        <v>70.620841049999996</v>
      </c>
      <c r="J1214" s="7">
        <v>3165.778583751</v>
      </c>
      <c r="K1214" s="7">
        <v>0.47965391899999998</v>
      </c>
      <c r="L1214" s="7">
        <v>6.2164469999999999E-2</v>
      </c>
      <c r="M1214" s="7">
        <v>69.959999999999994</v>
      </c>
      <c r="N1214" s="7">
        <v>1.059979E-2</v>
      </c>
      <c r="O1214" s="7">
        <v>1.3737619999999999E-3</v>
      </c>
      <c r="P1214" s="7">
        <v>1</v>
      </c>
      <c r="Q1214" s="7">
        <v>28</v>
      </c>
      <c r="R1214" s="7">
        <v>265</v>
      </c>
      <c r="S1214" s="189">
        <v>45625.593981481485</v>
      </c>
    </row>
    <row r="1215" spans="1:19">
      <c r="A1215" s="7">
        <v>2013</v>
      </c>
      <c r="B1215" s="123" t="s">
        <v>537</v>
      </c>
      <c r="C1215" s="123" t="s">
        <v>553</v>
      </c>
      <c r="D1215" s="123" t="s">
        <v>560</v>
      </c>
      <c r="E1215" s="123" t="s">
        <v>163</v>
      </c>
      <c r="F1215" s="7">
        <v>54.573075758999998</v>
      </c>
      <c r="G1215" s="123" t="s">
        <v>532</v>
      </c>
      <c r="H1215" s="7">
        <v>3.5504191550000002</v>
      </c>
      <c r="I1215" s="7">
        <v>65.058073145999998</v>
      </c>
      <c r="J1215" s="7">
        <v>3.4763049260000001</v>
      </c>
      <c r="K1215" s="7">
        <v>6.91944E-4</v>
      </c>
      <c r="L1215" s="7">
        <v>2.06565E-4</v>
      </c>
      <c r="M1215" s="7">
        <v>63.7</v>
      </c>
      <c r="N1215" s="7">
        <v>1.2679212E-2</v>
      </c>
      <c r="O1215" s="7">
        <v>3.785114E-3</v>
      </c>
      <c r="P1215" s="7">
        <v>1</v>
      </c>
      <c r="Q1215" s="7">
        <v>28</v>
      </c>
      <c r="R1215" s="7">
        <v>265</v>
      </c>
      <c r="S1215" s="189">
        <v>45625.593981481485</v>
      </c>
    </row>
    <row r="1216" spans="1:19">
      <c r="A1216" s="7">
        <v>2013</v>
      </c>
      <c r="B1216" s="123" t="s">
        <v>537</v>
      </c>
      <c r="C1216" s="123" t="s">
        <v>553</v>
      </c>
      <c r="D1216" s="123" t="s">
        <v>559</v>
      </c>
      <c r="E1216" s="123" t="s">
        <v>25</v>
      </c>
      <c r="F1216" s="7">
        <v>159.11505060100001</v>
      </c>
      <c r="G1216" s="123" t="s">
        <v>532</v>
      </c>
      <c r="H1216" s="7">
        <v>0.75021444800000003</v>
      </c>
      <c r="I1216" s="7">
        <v>4.7149181990000004</v>
      </c>
      <c r="J1216" s="7">
        <v>0.64629528199999997</v>
      </c>
      <c r="K1216" s="7">
        <v>2.3507899999999999E-4</v>
      </c>
      <c r="L1216" s="7">
        <v>3.6730900000000002E-4</v>
      </c>
      <c r="M1216" s="7">
        <v>4.0618111199999998</v>
      </c>
      <c r="N1216" s="7">
        <v>1.4774129999999999E-3</v>
      </c>
      <c r="O1216" s="7">
        <v>2.308451E-3</v>
      </c>
      <c r="P1216" s="7">
        <v>1</v>
      </c>
      <c r="Q1216" s="7">
        <v>28</v>
      </c>
      <c r="R1216" s="7">
        <v>265</v>
      </c>
      <c r="S1216" s="189">
        <v>45625.593981481485</v>
      </c>
    </row>
    <row r="1217" spans="1:19">
      <c r="A1217" s="7">
        <v>2013</v>
      </c>
      <c r="B1217" s="123" t="s">
        <v>537</v>
      </c>
      <c r="C1217" s="123" t="s">
        <v>553</v>
      </c>
      <c r="D1217" s="123" t="s">
        <v>559</v>
      </c>
      <c r="E1217" s="123" t="s">
        <v>23</v>
      </c>
      <c r="F1217" s="7">
        <v>20.861553093000001</v>
      </c>
      <c r="G1217" s="123" t="s">
        <v>532</v>
      </c>
      <c r="H1217" s="7">
        <v>1.2413028E-2</v>
      </c>
      <c r="I1217" s="7">
        <v>0.59501937000000005</v>
      </c>
      <c r="J1217" s="7">
        <v>0</v>
      </c>
      <c r="K1217" s="7">
        <v>1.8925699999999999E-4</v>
      </c>
      <c r="L1217" s="7">
        <v>2.684468824E-5</v>
      </c>
      <c r="M1217" s="7">
        <v>0</v>
      </c>
      <c r="N1217" s="7">
        <v>9.07203E-3</v>
      </c>
      <c r="O1217" s="7">
        <v>1.2868020000000001E-3</v>
      </c>
      <c r="P1217" s="7"/>
      <c r="Q1217" s="7">
        <v>28</v>
      </c>
      <c r="R1217" s="7">
        <v>265</v>
      </c>
      <c r="S1217" s="189">
        <v>45625.593981481485</v>
      </c>
    </row>
    <row r="1218" spans="1:19">
      <c r="A1218" s="7">
        <v>2013</v>
      </c>
      <c r="B1218" s="123" t="s">
        <v>537</v>
      </c>
      <c r="C1218" s="123" t="s">
        <v>553</v>
      </c>
      <c r="D1218" s="123" t="s">
        <v>559</v>
      </c>
      <c r="E1218" s="123" t="s">
        <v>533</v>
      </c>
      <c r="F1218" s="7">
        <v>4901.7090597019996</v>
      </c>
      <c r="G1218" s="123" t="s">
        <v>532</v>
      </c>
      <c r="H1218" s="7">
        <v>362.67229066099998</v>
      </c>
      <c r="I1218" s="7">
        <v>73.988946761999998</v>
      </c>
      <c r="J1218" s="7">
        <v>359.295274076</v>
      </c>
      <c r="K1218" s="7">
        <v>7.4163299999999996E-3</v>
      </c>
      <c r="L1218" s="7">
        <v>1.1959846999999999E-2</v>
      </c>
      <c r="M1218" s="7">
        <v>73.3</v>
      </c>
      <c r="N1218" s="7">
        <v>1.5130090000000001E-3</v>
      </c>
      <c r="O1218" s="7">
        <v>2.4399339999999999E-3</v>
      </c>
      <c r="P1218" s="7">
        <v>1</v>
      </c>
      <c r="Q1218" s="7">
        <v>28</v>
      </c>
      <c r="R1218" s="7">
        <v>265</v>
      </c>
      <c r="S1218" s="189">
        <v>45625.593981481485</v>
      </c>
    </row>
    <row r="1219" spans="1:19">
      <c r="A1219" s="7">
        <v>2013</v>
      </c>
      <c r="B1219" s="123" t="s">
        <v>537</v>
      </c>
      <c r="C1219" s="123" t="s">
        <v>553</v>
      </c>
      <c r="D1219" s="123" t="s">
        <v>559</v>
      </c>
      <c r="E1219" s="123" t="s">
        <v>159</v>
      </c>
      <c r="F1219" s="7">
        <v>874.24743958299996</v>
      </c>
      <c r="G1219" s="123" t="s">
        <v>532</v>
      </c>
      <c r="H1219" s="7">
        <v>61.740089468999997</v>
      </c>
      <c r="I1219" s="7">
        <v>70.620841049999996</v>
      </c>
      <c r="J1219" s="7">
        <v>61.162350873000001</v>
      </c>
      <c r="K1219" s="7">
        <v>9.2668390000000007E-3</v>
      </c>
      <c r="L1219" s="7">
        <v>1.2010079999999999E-3</v>
      </c>
      <c r="M1219" s="7">
        <v>69.959999999999994</v>
      </c>
      <c r="N1219" s="7">
        <v>1.059979E-2</v>
      </c>
      <c r="O1219" s="7">
        <v>1.3737619999999999E-3</v>
      </c>
      <c r="P1219" s="7">
        <v>1</v>
      </c>
      <c r="Q1219" s="7">
        <v>28</v>
      </c>
      <c r="R1219" s="7">
        <v>265</v>
      </c>
      <c r="S1219" s="189">
        <v>45625.593981481485</v>
      </c>
    </row>
    <row r="1220" spans="1:19">
      <c r="A1220" s="7">
        <v>2013</v>
      </c>
      <c r="B1220" s="123" t="s">
        <v>537</v>
      </c>
      <c r="C1220" s="123" t="s">
        <v>553</v>
      </c>
      <c r="D1220" s="123" t="s">
        <v>188</v>
      </c>
      <c r="E1220" s="123" t="s">
        <v>533</v>
      </c>
      <c r="F1220" s="7">
        <v>1603.68576497</v>
      </c>
      <c r="G1220" s="123" t="s">
        <v>532</v>
      </c>
      <c r="H1220" s="7">
        <v>129.89084927100001</v>
      </c>
      <c r="I1220" s="7">
        <v>80.995199999999997</v>
      </c>
      <c r="J1220" s="7">
        <v>117.55016657199999</v>
      </c>
      <c r="K1220" s="7">
        <v>6.6552959999999998E-3</v>
      </c>
      <c r="L1220" s="7">
        <v>4.5865413000000001E-2</v>
      </c>
      <c r="M1220" s="7">
        <v>73.3</v>
      </c>
      <c r="N1220" s="7">
        <v>4.15E-3</v>
      </c>
      <c r="O1220" s="7">
        <v>2.86E-2</v>
      </c>
      <c r="P1220" s="7">
        <v>1</v>
      </c>
      <c r="Q1220" s="7">
        <v>28</v>
      </c>
      <c r="R1220" s="7">
        <v>265</v>
      </c>
      <c r="S1220" s="189">
        <v>45625.593981481485</v>
      </c>
    </row>
    <row r="1221" spans="1:19">
      <c r="A1221" s="7">
        <v>2013</v>
      </c>
      <c r="B1221" s="123" t="s">
        <v>537</v>
      </c>
      <c r="C1221" s="123" t="s">
        <v>553</v>
      </c>
      <c r="D1221" s="123" t="s">
        <v>571</v>
      </c>
      <c r="E1221" s="123" t="s">
        <v>572</v>
      </c>
      <c r="F1221" s="7">
        <v>176.468963594</v>
      </c>
      <c r="G1221" s="123" t="s">
        <v>532</v>
      </c>
      <c r="H1221" s="7">
        <v>12.674759251999999</v>
      </c>
      <c r="I1221" s="7">
        <v>71.824296994999997</v>
      </c>
      <c r="J1221" s="7">
        <v>12.555133364</v>
      </c>
      <c r="K1221" s="7">
        <v>3.4516100000000002E-4</v>
      </c>
      <c r="L1221" s="7">
        <v>4.1494900000000001E-4</v>
      </c>
      <c r="M1221" s="7">
        <v>71.146410721999999</v>
      </c>
      <c r="N1221" s="7">
        <v>1.9559310000000002E-3</v>
      </c>
      <c r="O1221" s="7">
        <v>2.3513969999999999E-3</v>
      </c>
      <c r="P1221" s="7">
        <v>1</v>
      </c>
      <c r="Q1221" s="7">
        <v>28</v>
      </c>
      <c r="R1221" s="7">
        <v>265</v>
      </c>
      <c r="S1221" s="189">
        <v>45625.593981481485</v>
      </c>
    </row>
    <row r="1222" spans="1:19">
      <c r="A1222" s="7">
        <v>2013</v>
      </c>
      <c r="B1222" s="123" t="s">
        <v>537</v>
      </c>
      <c r="C1222" s="123" t="s">
        <v>553</v>
      </c>
      <c r="D1222" s="123" t="s">
        <v>573</v>
      </c>
      <c r="E1222" s="123" t="s">
        <v>572</v>
      </c>
      <c r="F1222" s="7">
        <v>28087.066573934</v>
      </c>
      <c r="G1222" s="123" t="s">
        <v>532</v>
      </c>
      <c r="H1222" s="7">
        <v>2020.042954022</v>
      </c>
      <c r="I1222" s="7">
        <v>71.920752161999999</v>
      </c>
      <c r="J1222" s="7">
        <v>2005.1356827130001</v>
      </c>
      <c r="K1222" s="7">
        <v>1.6421636999999999E-2</v>
      </c>
      <c r="L1222" s="7">
        <v>5.4518737999999997E-2</v>
      </c>
      <c r="M1222" s="7">
        <v>71.39</v>
      </c>
      <c r="N1222" s="7">
        <v>5.8466900000000001E-4</v>
      </c>
      <c r="O1222" s="7">
        <v>1.9410619999999999E-3</v>
      </c>
      <c r="P1222" s="7">
        <v>1</v>
      </c>
      <c r="Q1222" s="7">
        <v>28</v>
      </c>
      <c r="R1222" s="7">
        <v>265</v>
      </c>
      <c r="S1222" s="189">
        <v>45625.593981481485</v>
      </c>
    </row>
    <row r="1223" spans="1:19">
      <c r="A1223" s="7">
        <v>2013</v>
      </c>
      <c r="B1223" s="123" t="s">
        <v>537</v>
      </c>
      <c r="C1223" s="123" t="s">
        <v>553</v>
      </c>
      <c r="D1223" s="123" t="s">
        <v>558</v>
      </c>
      <c r="E1223" s="123" t="s">
        <v>25</v>
      </c>
      <c r="F1223" s="7">
        <v>273.95856641799998</v>
      </c>
      <c r="G1223" s="123" t="s">
        <v>532</v>
      </c>
      <c r="H1223" s="7">
        <v>1.2916922310000001</v>
      </c>
      <c r="I1223" s="7">
        <v>4.7149181990000004</v>
      </c>
      <c r="J1223" s="7">
        <v>1.112767952</v>
      </c>
      <c r="K1223" s="7">
        <v>4.0475E-4</v>
      </c>
      <c r="L1223" s="7">
        <v>6.3241999999999997E-4</v>
      </c>
      <c r="M1223" s="7">
        <v>4.0618111199999998</v>
      </c>
      <c r="N1223" s="7">
        <v>1.4774129999999999E-3</v>
      </c>
      <c r="O1223" s="7">
        <v>2.308451E-3</v>
      </c>
      <c r="P1223" s="7">
        <v>1</v>
      </c>
      <c r="Q1223" s="7">
        <v>28</v>
      </c>
      <c r="R1223" s="7">
        <v>265</v>
      </c>
      <c r="S1223" s="189">
        <v>45625.593981481485</v>
      </c>
    </row>
    <row r="1224" spans="1:19">
      <c r="A1224" s="7">
        <v>2013</v>
      </c>
      <c r="B1224" s="123" t="s">
        <v>537</v>
      </c>
      <c r="C1224" s="123" t="s">
        <v>553</v>
      </c>
      <c r="D1224" s="123" t="s">
        <v>558</v>
      </c>
      <c r="E1224" s="123" t="s">
        <v>23</v>
      </c>
      <c r="F1224" s="7">
        <v>1.8115248209999999</v>
      </c>
      <c r="G1224" s="123" t="s">
        <v>532</v>
      </c>
      <c r="H1224" s="7">
        <v>1.077892E-3</v>
      </c>
      <c r="I1224" s="7">
        <v>0.59501937000000005</v>
      </c>
      <c r="J1224" s="7">
        <v>0</v>
      </c>
      <c r="K1224" s="7">
        <v>1.6434207519999999E-5</v>
      </c>
      <c r="L1224" s="7">
        <v>2.3310737629999998E-6</v>
      </c>
      <c r="M1224" s="7">
        <v>0</v>
      </c>
      <c r="N1224" s="7">
        <v>9.07203E-3</v>
      </c>
      <c r="O1224" s="7">
        <v>1.2868020000000001E-3</v>
      </c>
      <c r="P1224" s="7"/>
      <c r="Q1224" s="7">
        <v>28</v>
      </c>
      <c r="R1224" s="7">
        <v>265</v>
      </c>
      <c r="S1224" s="189">
        <v>45625.593981481485</v>
      </c>
    </row>
    <row r="1225" spans="1:19">
      <c r="A1225" s="7">
        <v>2013</v>
      </c>
      <c r="B1225" s="123" t="s">
        <v>537</v>
      </c>
      <c r="C1225" s="123" t="s">
        <v>553</v>
      </c>
      <c r="D1225" s="123" t="s">
        <v>558</v>
      </c>
      <c r="E1225" s="123" t="s">
        <v>533</v>
      </c>
      <c r="F1225" s="7">
        <v>8439.5862108540005</v>
      </c>
      <c r="G1225" s="123" t="s">
        <v>532</v>
      </c>
      <c r="H1225" s="7">
        <v>624.43609484800004</v>
      </c>
      <c r="I1225" s="7">
        <v>73.988946761999998</v>
      </c>
      <c r="J1225" s="7">
        <v>618.62166925600002</v>
      </c>
      <c r="K1225" s="7">
        <v>1.276917E-2</v>
      </c>
      <c r="L1225" s="7">
        <v>2.0592032999999999E-2</v>
      </c>
      <c r="M1225" s="7">
        <v>73.3</v>
      </c>
      <c r="N1225" s="7">
        <v>1.5130090000000001E-3</v>
      </c>
      <c r="O1225" s="7">
        <v>2.4399339999999999E-3</v>
      </c>
      <c r="P1225" s="7">
        <v>1</v>
      </c>
      <c r="Q1225" s="7">
        <v>28</v>
      </c>
      <c r="R1225" s="7">
        <v>265</v>
      </c>
      <c r="S1225" s="189">
        <v>45625.593981481485</v>
      </c>
    </row>
    <row r="1226" spans="1:19">
      <c r="A1226" s="7">
        <v>2013</v>
      </c>
      <c r="B1226" s="123" t="s">
        <v>537</v>
      </c>
      <c r="C1226" s="123" t="s">
        <v>553</v>
      </c>
      <c r="D1226" s="123" t="s">
        <v>558</v>
      </c>
      <c r="E1226" s="123" t="s">
        <v>159</v>
      </c>
      <c r="F1226" s="7">
        <v>75.915773348000002</v>
      </c>
      <c r="G1226" s="123" t="s">
        <v>532</v>
      </c>
      <c r="H1226" s="7">
        <v>5.3612357629999998</v>
      </c>
      <c r="I1226" s="7">
        <v>70.620841049999996</v>
      </c>
      <c r="J1226" s="7">
        <v>5.3110675030000003</v>
      </c>
      <c r="K1226" s="7">
        <v>8.0469099999999996E-4</v>
      </c>
      <c r="L1226" s="7">
        <v>1.0429000000000001E-4</v>
      </c>
      <c r="M1226" s="7">
        <v>69.959999999999994</v>
      </c>
      <c r="N1226" s="7">
        <v>1.059979E-2</v>
      </c>
      <c r="O1226" s="7">
        <v>1.3737619999999999E-3</v>
      </c>
      <c r="P1226" s="7">
        <v>1</v>
      </c>
      <c r="Q1226" s="7">
        <v>28</v>
      </c>
      <c r="R1226" s="7">
        <v>265</v>
      </c>
      <c r="S1226" s="189">
        <v>45625.593981481485</v>
      </c>
    </row>
    <row r="1227" spans="1:19">
      <c r="A1227" s="7">
        <v>2013</v>
      </c>
      <c r="B1227" s="123" t="s">
        <v>537</v>
      </c>
      <c r="C1227" s="123" t="s">
        <v>553</v>
      </c>
      <c r="D1227" s="123" t="s">
        <v>191</v>
      </c>
      <c r="E1227" s="123" t="s">
        <v>533</v>
      </c>
      <c r="F1227" s="7">
        <v>2424.5030786040002</v>
      </c>
      <c r="G1227" s="123" t="s">
        <v>532</v>
      </c>
      <c r="H1227" s="7">
        <v>179.47626489699999</v>
      </c>
      <c r="I1227" s="7">
        <v>74.025999999999996</v>
      </c>
      <c r="J1227" s="7">
        <v>177.71607566200001</v>
      </c>
      <c r="K1227" s="7">
        <v>1.6971521999999999E-2</v>
      </c>
      <c r="L1227" s="7">
        <v>4.8490060000000003E-3</v>
      </c>
      <c r="M1227" s="7">
        <v>73.3</v>
      </c>
      <c r="N1227" s="7">
        <v>7.0000000000000001E-3</v>
      </c>
      <c r="O1227" s="7">
        <v>2E-3</v>
      </c>
      <c r="P1227" s="7">
        <v>1</v>
      </c>
      <c r="Q1227" s="7">
        <v>28</v>
      </c>
      <c r="R1227" s="7">
        <v>265</v>
      </c>
      <c r="S1227" s="189">
        <v>45625.593981481485</v>
      </c>
    </row>
    <row r="1228" spans="1:19">
      <c r="A1228" s="7">
        <v>2013</v>
      </c>
      <c r="B1228" s="123" t="s">
        <v>537</v>
      </c>
      <c r="C1228" s="123" t="s">
        <v>553</v>
      </c>
      <c r="D1228" s="123" t="s">
        <v>561</v>
      </c>
      <c r="E1228" s="123" t="s">
        <v>25</v>
      </c>
      <c r="F1228" s="7">
        <v>109.168349642</v>
      </c>
      <c r="G1228" s="123" t="s">
        <v>532</v>
      </c>
      <c r="H1228" s="7">
        <v>0.51471983899999996</v>
      </c>
      <c r="I1228" s="7">
        <v>4.7149181990000004</v>
      </c>
      <c r="J1228" s="7">
        <v>0.44342121699999998</v>
      </c>
      <c r="K1228" s="7">
        <v>1.61287E-4</v>
      </c>
      <c r="L1228" s="7">
        <v>2.5200999999999999E-4</v>
      </c>
      <c r="M1228" s="7">
        <v>4.0618111199999998</v>
      </c>
      <c r="N1228" s="7">
        <v>1.4774129999999999E-3</v>
      </c>
      <c r="O1228" s="7">
        <v>2.308451E-3</v>
      </c>
      <c r="P1228" s="7">
        <v>1</v>
      </c>
      <c r="Q1228" s="7">
        <v>28</v>
      </c>
      <c r="R1228" s="7">
        <v>265</v>
      </c>
      <c r="S1228" s="189">
        <v>45625.593981481485</v>
      </c>
    </row>
    <row r="1229" spans="1:19">
      <c r="A1229" s="7">
        <v>2013</v>
      </c>
      <c r="B1229" s="123" t="s">
        <v>537</v>
      </c>
      <c r="C1229" s="123" t="s">
        <v>553</v>
      </c>
      <c r="D1229" s="123" t="s">
        <v>561</v>
      </c>
      <c r="E1229" s="123" t="s">
        <v>23</v>
      </c>
      <c r="F1229" s="7">
        <v>92.861099487999994</v>
      </c>
      <c r="G1229" s="123" t="s">
        <v>532</v>
      </c>
      <c r="H1229" s="7">
        <v>5.5254153E-2</v>
      </c>
      <c r="I1229" s="7">
        <v>0.59501937000000005</v>
      </c>
      <c r="J1229" s="7">
        <v>0</v>
      </c>
      <c r="K1229" s="7">
        <v>8.4243899999999995E-4</v>
      </c>
      <c r="L1229" s="7">
        <v>1.19494E-4</v>
      </c>
      <c r="M1229" s="7">
        <v>0</v>
      </c>
      <c r="N1229" s="7">
        <v>9.07203E-3</v>
      </c>
      <c r="O1229" s="7">
        <v>1.2868020000000001E-3</v>
      </c>
      <c r="P1229" s="7"/>
      <c r="Q1229" s="7">
        <v>28</v>
      </c>
      <c r="R1229" s="7">
        <v>265</v>
      </c>
      <c r="S1229" s="189">
        <v>45625.593981481485</v>
      </c>
    </row>
    <row r="1230" spans="1:19">
      <c r="A1230" s="7">
        <v>2013</v>
      </c>
      <c r="B1230" s="123" t="s">
        <v>537</v>
      </c>
      <c r="C1230" s="123" t="s">
        <v>553</v>
      </c>
      <c r="D1230" s="123" t="s">
        <v>561</v>
      </c>
      <c r="E1230" s="123" t="s">
        <v>533</v>
      </c>
      <c r="F1230" s="7">
        <v>3363.0475963889999</v>
      </c>
      <c r="G1230" s="123" t="s">
        <v>532</v>
      </c>
      <c r="H1230" s="7">
        <v>248.828349567</v>
      </c>
      <c r="I1230" s="7">
        <v>73.988946761999998</v>
      </c>
      <c r="J1230" s="7">
        <v>246.511388815</v>
      </c>
      <c r="K1230" s="7">
        <v>5.0883209999999998E-3</v>
      </c>
      <c r="L1230" s="7">
        <v>8.205614E-3</v>
      </c>
      <c r="M1230" s="7">
        <v>73.3</v>
      </c>
      <c r="N1230" s="7">
        <v>1.5130090000000001E-3</v>
      </c>
      <c r="O1230" s="7">
        <v>2.4399339999999999E-3</v>
      </c>
      <c r="P1230" s="7">
        <v>1</v>
      </c>
      <c r="Q1230" s="7">
        <v>28</v>
      </c>
      <c r="R1230" s="7">
        <v>265</v>
      </c>
      <c r="S1230" s="189">
        <v>45625.593981481485</v>
      </c>
    </row>
    <row r="1231" spans="1:19">
      <c r="A1231" s="7">
        <v>2013</v>
      </c>
      <c r="B1231" s="123" t="s">
        <v>537</v>
      </c>
      <c r="C1231" s="123" t="s">
        <v>553</v>
      </c>
      <c r="D1231" s="123" t="s">
        <v>561</v>
      </c>
      <c r="E1231" s="123" t="s">
        <v>159</v>
      </c>
      <c r="F1231" s="7">
        <v>3891.5404859999999</v>
      </c>
      <c r="G1231" s="123" t="s">
        <v>532</v>
      </c>
      <c r="H1231" s="7">
        <v>274.82386210099997</v>
      </c>
      <c r="I1231" s="7">
        <v>70.620841049999996</v>
      </c>
      <c r="J1231" s="7">
        <v>272.252172401</v>
      </c>
      <c r="K1231" s="7">
        <v>4.1249512000000002E-2</v>
      </c>
      <c r="L1231" s="7">
        <v>5.3460499999999998E-3</v>
      </c>
      <c r="M1231" s="7">
        <v>69.959999999999994</v>
      </c>
      <c r="N1231" s="7">
        <v>1.059979E-2</v>
      </c>
      <c r="O1231" s="7">
        <v>1.3737619999999999E-3</v>
      </c>
      <c r="P1231" s="7">
        <v>1</v>
      </c>
      <c r="Q1231" s="7">
        <v>28</v>
      </c>
      <c r="R1231" s="7">
        <v>265</v>
      </c>
      <c r="S1231" s="189">
        <v>45625.593981481485</v>
      </c>
    </row>
    <row r="1232" spans="1:19">
      <c r="A1232" s="7">
        <v>2013</v>
      </c>
      <c r="B1232" s="123" t="s">
        <v>537</v>
      </c>
      <c r="C1232" s="123" t="s">
        <v>553</v>
      </c>
      <c r="D1232" s="123" t="s">
        <v>561</v>
      </c>
      <c r="E1232" s="123" t="s">
        <v>535</v>
      </c>
      <c r="F1232" s="7">
        <v>144.31364792400001</v>
      </c>
      <c r="G1232" s="123" t="s">
        <v>532</v>
      </c>
      <c r="H1232" s="7">
        <v>8.0937533290000001</v>
      </c>
      <c r="I1232" s="7">
        <v>56.084462178000003</v>
      </c>
      <c r="J1232" s="7">
        <v>8.0858882350000005</v>
      </c>
      <c r="K1232" s="7">
        <v>1.4431399999999999E-4</v>
      </c>
      <c r="L1232" s="7">
        <v>1.443136479E-5</v>
      </c>
      <c r="M1232" s="7">
        <v>56.029962177999998</v>
      </c>
      <c r="N1232" s="7">
        <v>1E-3</v>
      </c>
      <c r="O1232" s="7">
        <v>1E-4</v>
      </c>
      <c r="P1232" s="7">
        <v>1</v>
      </c>
      <c r="Q1232" s="7">
        <v>28</v>
      </c>
      <c r="R1232" s="7">
        <v>265</v>
      </c>
      <c r="S1232" s="189">
        <v>45625.593981481485</v>
      </c>
    </row>
    <row r="1233" spans="1:19">
      <c r="A1233" s="7">
        <v>2013</v>
      </c>
      <c r="B1233" s="123" t="s">
        <v>537</v>
      </c>
      <c r="C1233" s="123" t="s">
        <v>564</v>
      </c>
      <c r="D1233" s="123" t="s">
        <v>180</v>
      </c>
      <c r="E1233" s="123" t="s">
        <v>574</v>
      </c>
      <c r="F1233" s="7">
        <v>3275.7341423060002</v>
      </c>
      <c r="G1233" s="123" t="s">
        <v>532</v>
      </c>
      <c r="H1233" s="7">
        <v>350.82184539500003</v>
      </c>
      <c r="I1233" s="7">
        <v>107.097166667</v>
      </c>
      <c r="J1233" s="7">
        <v>322.00357427799997</v>
      </c>
      <c r="K1233" s="7">
        <v>0.98272024300000005</v>
      </c>
      <c r="L1233" s="7">
        <v>4.9136010000000001E-3</v>
      </c>
      <c r="M1233" s="7">
        <v>98.299666666999997</v>
      </c>
      <c r="N1233" s="7">
        <v>0.3</v>
      </c>
      <c r="O1233" s="7">
        <v>1.5E-3</v>
      </c>
      <c r="P1233" s="7">
        <v>1</v>
      </c>
      <c r="Q1233" s="7">
        <v>28</v>
      </c>
      <c r="R1233" s="7">
        <v>265</v>
      </c>
      <c r="S1233" s="189">
        <v>45625.593981481485</v>
      </c>
    </row>
    <row r="1234" spans="1:19">
      <c r="A1234" s="7">
        <v>2013</v>
      </c>
      <c r="B1234" s="123" t="s">
        <v>537</v>
      </c>
      <c r="C1234" s="123" t="s">
        <v>564</v>
      </c>
      <c r="D1234" s="123" t="s">
        <v>180</v>
      </c>
      <c r="E1234" s="123" t="s">
        <v>33</v>
      </c>
      <c r="F1234" s="7">
        <v>1182.6394241569999</v>
      </c>
      <c r="G1234" s="123" t="s">
        <v>532</v>
      </c>
      <c r="H1234" s="7">
        <v>11.187768953000001</v>
      </c>
      <c r="I1234" s="7">
        <v>9.4600000000000009</v>
      </c>
      <c r="J1234" s="7">
        <v>0</v>
      </c>
      <c r="K1234" s="7">
        <v>0.354791827</v>
      </c>
      <c r="L1234" s="7">
        <v>4.7305580000000002E-3</v>
      </c>
      <c r="M1234" s="7">
        <v>0</v>
      </c>
      <c r="N1234" s="7">
        <v>0.3</v>
      </c>
      <c r="O1234" s="7">
        <v>4.0000000000000001E-3</v>
      </c>
      <c r="P1234" s="7"/>
      <c r="Q1234" s="7">
        <v>28</v>
      </c>
      <c r="R1234" s="7">
        <v>265</v>
      </c>
      <c r="S1234" s="189">
        <v>45625.593981481485</v>
      </c>
    </row>
    <row r="1235" spans="1:19">
      <c r="A1235" s="7">
        <v>2013</v>
      </c>
      <c r="B1235" s="123" t="s">
        <v>537</v>
      </c>
      <c r="C1235" s="123" t="s">
        <v>564</v>
      </c>
      <c r="D1235" s="123" t="s">
        <v>180</v>
      </c>
      <c r="E1235" s="123" t="s">
        <v>540</v>
      </c>
      <c r="F1235" s="7">
        <v>7222.9832680259997</v>
      </c>
      <c r="G1235" s="123" t="s">
        <v>532</v>
      </c>
      <c r="H1235" s="7">
        <v>746.83841245600001</v>
      </c>
      <c r="I1235" s="7">
        <v>103.39749999999999</v>
      </c>
      <c r="J1235" s="7">
        <v>683.29421715499996</v>
      </c>
      <c r="K1235" s="7">
        <v>2.1668949799999999</v>
      </c>
      <c r="L1235" s="7">
        <v>1.0834475E-2</v>
      </c>
      <c r="M1235" s="7">
        <v>94.6</v>
      </c>
      <c r="N1235" s="7">
        <v>0.3</v>
      </c>
      <c r="O1235" s="7">
        <v>1.5E-3</v>
      </c>
      <c r="P1235" s="7">
        <v>1</v>
      </c>
      <c r="Q1235" s="7">
        <v>28</v>
      </c>
      <c r="R1235" s="7">
        <v>265</v>
      </c>
      <c r="S1235" s="189">
        <v>45625.593981481485</v>
      </c>
    </row>
    <row r="1236" spans="1:19">
      <c r="A1236" s="7">
        <v>2013</v>
      </c>
      <c r="B1236" s="123" t="s">
        <v>537</v>
      </c>
      <c r="C1236" s="123" t="s">
        <v>564</v>
      </c>
      <c r="D1236" s="123" t="s">
        <v>180</v>
      </c>
      <c r="E1236" s="123" t="s">
        <v>569</v>
      </c>
      <c r="F1236" s="7">
        <v>3776.4799091640002</v>
      </c>
      <c r="G1236" s="123" t="s">
        <v>532</v>
      </c>
      <c r="H1236" s="7">
        <v>406.46630910300001</v>
      </c>
      <c r="I1236" s="7">
        <v>107.631</v>
      </c>
      <c r="J1236" s="7">
        <v>373.34280381999997</v>
      </c>
      <c r="K1236" s="7">
        <v>1.1329439729999999</v>
      </c>
      <c r="L1236" s="7">
        <v>5.2870720000000003E-3</v>
      </c>
      <c r="M1236" s="7">
        <v>98.86</v>
      </c>
      <c r="N1236" s="7">
        <v>0.3</v>
      </c>
      <c r="O1236" s="7">
        <v>1.4E-3</v>
      </c>
      <c r="P1236" s="7">
        <v>1</v>
      </c>
      <c r="Q1236" s="7">
        <v>28</v>
      </c>
      <c r="R1236" s="7">
        <v>265</v>
      </c>
      <c r="S1236" s="189">
        <v>45625.593981481485</v>
      </c>
    </row>
    <row r="1237" spans="1:19">
      <c r="A1237" s="7">
        <v>2013</v>
      </c>
      <c r="B1237" s="123" t="s">
        <v>537</v>
      </c>
      <c r="C1237" s="123" t="s">
        <v>564</v>
      </c>
      <c r="D1237" s="123" t="s">
        <v>180</v>
      </c>
      <c r="E1237" s="123" t="s">
        <v>531</v>
      </c>
      <c r="F1237" s="7">
        <v>0</v>
      </c>
      <c r="G1237" s="123" t="s">
        <v>532</v>
      </c>
      <c r="H1237" s="7">
        <v>0</v>
      </c>
      <c r="I1237" s="7"/>
      <c r="J1237" s="7">
        <v>0</v>
      </c>
      <c r="K1237" s="7">
        <v>0</v>
      </c>
      <c r="L1237" s="7">
        <v>0</v>
      </c>
      <c r="M1237" s="7"/>
      <c r="N1237" s="7"/>
      <c r="O1237" s="7"/>
      <c r="P1237" s="7">
        <v>1</v>
      </c>
      <c r="Q1237" s="7">
        <v>28</v>
      </c>
      <c r="R1237" s="7">
        <v>265</v>
      </c>
      <c r="S1237" s="189">
        <v>45625.593981481485</v>
      </c>
    </row>
    <row r="1238" spans="1:19">
      <c r="A1238" s="7">
        <v>2013</v>
      </c>
      <c r="B1238" s="123" t="s">
        <v>537</v>
      </c>
      <c r="C1238" s="123" t="s">
        <v>564</v>
      </c>
      <c r="D1238" s="123" t="s">
        <v>180</v>
      </c>
      <c r="E1238" s="123" t="s">
        <v>533</v>
      </c>
      <c r="F1238" s="7">
        <v>15134.973567724001</v>
      </c>
      <c r="G1238" s="123" t="s">
        <v>532</v>
      </c>
      <c r="H1238" s="7">
        <v>1115.987366004</v>
      </c>
      <c r="I1238" s="7">
        <v>73.735666667000004</v>
      </c>
      <c r="J1238" s="7">
        <v>1109.343112607</v>
      </c>
      <c r="K1238" s="7">
        <v>0.15134973600000001</v>
      </c>
      <c r="L1238" s="7">
        <v>9.0809840000000003E-3</v>
      </c>
      <c r="M1238" s="7">
        <v>73.296666666999997</v>
      </c>
      <c r="N1238" s="7">
        <v>0.01</v>
      </c>
      <c r="O1238" s="7">
        <v>5.9999999999999995E-4</v>
      </c>
      <c r="P1238" s="7">
        <v>1</v>
      </c>
      <c r="Q1238" s="7">
        <v>28</v>
      </c>
      <c r="R1238" s="7">
        <v>265</v>
      </c>
      <c r="S1238" s="189">
        <v>45625.593981481485</v>
      </c>
    </row>
    <row r="1239" spans="1:19">
      <c r="A1239" s="7">
        <v>2013</v>
      </c>
      <c r="B1239" s="123" t="s">
        <v>537</v>
      </c>
      <c r="C1239" s="123" t="s">
        <v>564</v>
      </c>
      <c r="D1239" s="123" t="s">
        <v>180</v>
      </c>
      <c r="E1239" s="123" t="s">
        <v>159</v>
      </c>
      <c r="F1239" s="7">
        <v>0</v>
      </c>
      <c r="G1239" s="123" t="s">
        <v>532</v>
      </c>
      <c r="H1239" s="7">
        <v>0</v>
      </c>
      <c r="I1239" s="7"/>
      <c r="J1239" s="7">
        <v>0</v>
      </c>
      <c r="K1239" s="7">
        <v>0</v>
      </c>
      <c r="L1239" s="7">
        <v>0</v>
      </c>
      <c r="M1239" s="7"/>
      <c r="N1239" s="7"/>
      <c r="O1239" s="7"/>
      <c r="P1239" s="7">
        <v>1</v>
      </c>
      <c r="Q1239" s="7">
        <v>28</v>
      </c>
      <c r="R1239" s="7">
        <v>265</v>
      </c>
      <c r="S1239" s="189">
        <v>45625.593981481485</v>
      </c>
    </row>
    <row r="1240" spans="1:19">
      <c r="A1240" s="7">
        <v>2013</v>
      </c>
      <c r="B1240" s="123" t="s">
        <v>537</v>
      </c>
      <c r="C1240" s="123" t="s">
        <v>564</v>
      </c>
      <c r="D1240" s="123" t="s">
        <v>180</v>
      </c>
      <c r="E1240" s="123" t="s">
        <v>160</v>
      </c>
      <c r="F1240" s="7">
        <v>30292.254311125002</v>
      </c>
      <c r="G1240" s="123" t="s">
        <v>532</v>
      </c>
      <c r="H1240" s="7">
        <v>2175.8623349139998</v>
      </c>
      <c r="I1240" s="7">
        <v>71.828999999999994</v>
      </c>
      <c r="J1240" s="7">
        <v>2162.5640352710002</v>
      </c>
      <c r="K1240" s="7">
        <v>0.30292254299999999</v>
      </c>
      <c r="L1240" s="7">
        <v>1.8175353000000002E-2</v>
      </c>
      <c r="M1240" s="7">
        <v>71.39</v>
      </c>
      <c r="N1240" s="7">
        <v>0.01</v>
      </c>
      <c r="O1240" s="7">
        <v>5.9999999999999995E-4</v>
      </c>
      <c r="P1240" s="7">
        <v>1</v>
      </c>
      <c r="Q1240" s="7">
        <v>28</v>
      </c>
      <c r="R1240" s="7">
        <v>265</v>
      </c>
      <c r="S1240" s="189">
        <v>45625.593981481485</v>
      </c>
    </row>
    <row r="1241" spans="1:19">
      <c r="A1241" s="7">
        <v>2013</v>
      </c>
      <c r="B1241" s="123" t="s">
        <v>537</v>
      </c>
      <c r="C1241" s="123" t="s">
        <v>564</v>
      </c>
      <c r="D1241" s="123" t="s">
        <v>180</v>
      </c>
      <c r="E1241" s="123" t="s">
        <v>575</v>
      </c>
      <c r="F1241" s="7">
        <v>724.34476208900003</v>
      </c>
      <c r="G1241" s="123" t="s">
        <v>532</v>
      </c>
      <c r="H1241" s="7">
        <v>79.530036773999996</v>
      </c>
      <c r="I1241" s="7">
        <v>109.795833333</v>
      </c>
      <c r="J1241" s="7">
        <v>73.157613729000005</v>
      </c>
      <c r="K1241" s="7">
        <v>0.21730342899999999</v>
      </c>
      <c r="L1241" s="7">
        <v>1.086517E-3</v>
      </c>
      <c r="M1241" s="7">
        <v>100.99833333300001</v>
      </c>
      <c r="N1241" s="7">
        <v>0.3</v>
      </c>
      <c r="O1241" s="7">
        <v>1.5E-3</v>
      </c>
      <c r="P1241" s="7">
        <v>1</v>
      </c>
      <c r="Q1241" s="7">
        <v>28</v>
      </c>
      <c r="R1241" s="7">
        <v>265</v>
      </c>
      <c r="S1241" s="189">
        <v>45625.593981481485</v>
      </c>
    </row>
    <row r="1242" spans="1:19">
      <c r="A1242" s="7">
        <v>2013</v>
      </c>
      <c r="B1242" s="123" t="s">
        <v>537</v>
      </c>
      <c r="C1242" s="123" t="s">
        <v>564</v>
      </c>
      <c r="D1242" s="123" t="s">
        <v>180</v>
      </c>
      <c r="E1242" s="123" t="s">
        <v>163</v>
      </c>
      <c r="F1242" s="7">
        <v>1676.360894482</v>
      </c>
      <c r="G1242" s="123" t="s">
        <v>532</v>
      </c>
      <c r="H1242" s="7">
        <v>107.046539458</v>
      </c>
      <c r="I1242" s="7">
        <v>63.856499999999997</v>
      </c>
      <c r="J1242" s="7">
        <v>106.76742537</v>
      </c>
      <c r="K1242" s="7">
        <v>8.3818039999999996E-3</v>
      </c>
      <c r="L1242" s="7">
        <v>1.6763600000000001E-4</v>
      </c>
      <c r="M1242" s="7">
        <v>63.69</v>
      </c>
      <c r="N1242" s="7">
        <v>5.0000000000000001E-3</v>
      </c>
      <c r="O1242" s="7">
        <v>1E-4</v>
      </c>
      <c r="P1242" s="7">
        <v>1</v>
      </c>
      <c r="Q1242" s="7">
        <v>28</v>
      </c>
      <c r="R1242" s="7">
        <v>265</v>
      </c>
      <c r="S1242" s="189">
        <v>45625.593981481485</v>
      </c>
    </row>
    <row r="1243" spans="1:19">
      <c r="A1243" s="7">
        <v>2013</v>
      </c>
      <c r="B1243" s="123" t="s">
        <v>537</v>
      </c>
      <c r="C1243" s="123" t="s">
        <v>564</v>
      </c>
      <c r="D1243" s="123" t="s">
        <v>180</v>
      </c>
      <c r="E1243" s="123" t="s">
        <v>535</v>
      </c>
      <c r="F1243" s="7">
        <v>25381.009847762001</v>
      </c>
      <c r="G1243" s="123" t="s">
        <v>532</v>
      </c>
      <c r="H1243" s="7">
        <v>1426.3229599490001</v>
      </c>
      <c r="I1243" s="7">
        <v>56.196462177999997</v>
      </c>
      <c r="J1243" s="7">
        <v>1422.0970218099999</v>
      </c>
      <c r="K1243" s="7">
        <v>0.12690504899999999</v>
      </c>
      <c r="L1243" s="7">
        <v>2.5381010000000001E-3</v>
      </c>
      <c r="M1243" s="7">
        <v>56.029962177999998</v>
      </c>
      <c r="N1243" s="7">
        <v>5.0000000000000001E-3</v>
      </c>
      <c r="O1243" s="7">
        <v>1E-4</v>
      </c>
      <c r="P1243" s="7">
        <v>1</v>
      </c>
      <c r="Q1243" s="7">
        <v>28</v>
      </c>
      <c r="R1243" s="7">
        <v>265</v>
      </c>
      <c r="S1243" s="189">
        <v>45625.593981481485</v>
      </c>
    </row>
    <row r="1244" spans="1:19">
      <c r="A1244" s="7">
        <v>2013</v>
      </c>
      <c r="B1244" s="123" t="s">
        <v>537</v>
      </c>
      <c r="C1244" s="123" t="s">
        <v>564</v>
      </c>
      <c r="D1244" s="123" t="s">
        <v>180</v>
      </c>
      <c r="E1244" s="123" t="s">
        <v>541</v>
      </c>
      <c r="F1244" s="7">
        <v>458.00975243599999</v>
      </c>
      <c r="G1244" s="123" t="s">
        <v>532</v>
      </c>
      <c r="H1244" s="7">
        <v>42.769463256000002</v>
      </c>
      <c r="I1244" s="7">
        <v>93.381119131999995</v>
      </c>
      <c r="J1244" s="7">
        <v>42.568396974999999</v>
      </c>
      <c r="K1244" s="7">
        <v>4.5800980000000003E-3</v>
      </c>
      <c r="L1244" s="7">
        <v>2.74806E-4</v>
      </c>
      <c r="M1244" s="7">
        <v>92.942119132000002</v>
      </c>
      <c r="N1244" s="7">
        <v>0.01</v>
      </c>
      <c r="O1244" s="7">
        <v>5.9999999999999995E-4</v>
      </c>
      <c r="P1244" s="7">
        <v>1</v>
      </c>
      <c r="Q1244" s="7">
        <v>28</v>
      </c>
      <c r="R1244" s="7">
        <v>265</v>
      </c>
      <c r="S1244" s="189">
        <v>45625.593981481485</v>
      </c>
    </row>
    <row r="1245" spans="1:19">
      <c r="A1245" s="7">
        <v>2013</v>
      </c>
      <c r="B1245" s="123" t="s">
        <v>537</v>
      </c>
      <c r="C1245" s="123" t="s">
        <v>564</v>
      </c>
      <c r="D1245" s="123" t="s">
        <v>180</v>
      </c>
      <c r="E1245" s="123" t="s">
        <v>570</v>
      </c>
      <c r="F1245" s="7">
        <v>5346.7110720000001</v>
      </c>
      <c r="G1245" s="123" t="s">
        <v>532</v>
      </c>
      <c r="H1245" s="7">
        <v>602.95395430099995</v>
      </c>
      <c r="I1245" s="7">
        <v>112.771</v>
      </c>
      <c r="J1245" s="7">
        <v>556.05795148799996</v>
      </c>
      <c r="K1245" s="7">
        <v>1.6040133219999999</v>
      </c>
      <c r="L1245" s="7">
        <v>7.4853960000000001E-3</v>
      </c>
      <c r="M1245" s="7">
        <v>104</v>
      </c>
      <c r="N1245" s="7">
        <v>0.3</v>
      </c>
      <c r="O1245" s="7">
        <v>1.4E-3</v>
      </c>
      <c r="P1245" s="7">
        <v>1</v>
      </c>
      <c r="Q1245" s="7">
        <v>28</v>
      </c>
      <c r="R1245" s="7">
        <v>265</v>
      </c>
      <c r="S1245" s="189">
        <v>45625.593981481485</v>
      </c>
    </row>
    <row r="1246" spans="1:19">
      <c r="A1246" s="7">
        <v>2013</v>
      </c>
      <c r="B1246" s="123" t="s">
        <v>537</v>
      </c>
      <c r="C1246" s="123" t="s">
        <v>556</v>
      </c>
      <c r="D1246" s="123" t="s">
        <v>576</v>
      </c>
      <c r="E1246" s="123" t="s">
        <v>27</v>
      </c>
      <c r="F1246" s="7">
        <v>0</v>
      </c>
      <c r="G1246" s="123" t="s">
        <v>532</v>
      </c>
      <c r="H1246" s="7">
        <v>0</v>
      </c>
      <c r="I1246" s="7"/>
      <c r="J1246" s="7">
        <v>0</v>
      </c>
      <c r="K1246" s="7">
        <v>0</v>
      </c>
      <c r="L1246" s="7">
        <v>0</v>
      </c>
      <c r="M1246" s="7"/>
      <c r="N1246" s="7"/>
      <c r="O1246" s="7"/>
      <c r="P1246" s="7"/>
      <c r="Q1246" s="7">
        <v>28</v>
      </c>
      <c r="R1246" s="7">
        <v>265</v>
      </c>
      <c r="S1246" s="189">
        <v>45625.593981481485</v>
      </c>
    </row>
    <row r="1247" spans="1:19">
      <c r="A1247" s="7">
        <v>2013</v>
      </c>
      <c r="B1247" s="123" t="s">
        <v>537</v>
      </c>
      <c r="C1247" s="123" t="s">
        <v>556</v>
      </c>
      <c r="D1247" s="123" t="s">
        <v>576</v>
      </c>
      <c r="E1247" s="123" t="s">
        <v>33</v>
      </c>
      <c r="F1247" s="7">
        <v>80.633742749000007</v>
      </c>
      <c r="G1247" s="123" t="s">
        <v>532</v>
      </c>
      <c r="H1247" s="7">
        <v>0.76279520599999995</v>
      </c>
      <c r="I1247" s="7">
        <v>9.4600000000000009</v>
      </c>
      <c r="J1247" s="7">
        <v>0</v>
      </c>
      <c r="K1247" s="7">
        <v>2.4190123000000001E-2</v>
      </c>
      <c r="L1247" s="7">
        <v>3.2253499999999999E-4</v>
      </c>
      <c r="M1247" s="7">
        <v>0</v>
      </c>
      <c r="N1247" s="7">
        <v>0.3</v>
      </c>
      <c r="O1247" s="7">
        <v>4.0000000000000001E-3</v>
      </c>
      <c r="P1247" s="7"/>
      <c r="Q1247" s="7">
        <v>28</v>
      </c>
      <c r="R1247" s="7">
        <v>265</v>
      </c>
      <c r="S1247" s="189">
        <v>45625.593981481485</v>
      </c>
    </row>
    <row r="1248" spans="1:19">
      <c r="A1248" s="7">
        <v>2013</v>
      </c>
      <c r="B1248" s="123" t="s">
        <v>537</v>
      </c>
      <c r="C1248" s="123" t="s">
        <v>556</v>
      </c>
      <c r="D1248" s="123" t="s">
        <v>576</v>
      </c>
      <c r="E1248" s="123" t="s">
        <v>540</v>
      </c>
      <c r="F1248" s="7">
        <v>4.3536172219999996</v>
      </c>
      <c r="G1248" s="123" t="s">
        <v>532</v>
      </c>
      <c r="H1248" s="7">
        <v>0.41480176499999999</v>
      </c>
      <c r="I1248" s="7">
        <v>95.277500000000003</v>
      </c>
      <c r="J1248" s="7">
        <v>0.41185218899999998</v>
      </c>
      <c r="K1248" s="7">
        <v>4.3536172219999998E-5</v>
      </c>
      <c r="L1248" s="7">
        <v>6.5304258330000002E-6</v>
      </c>
      <c r="M1248" s="7">
        <v>94.6</v>
      </c>
      <c r="N1248" s="7">
        <v>0.01</v>
      </c>
      <c r="O1248" s="7">
        <v>1.5E-3</v>
      </c>
      <c r="P1248" s="7">
        <v>1</v>
      </c>
      <c r="Q1248" s="7">
        <v>28</v>
      </c>
      <c r="R1248" s="7">
        <v>265</v>
      </c>
      <c r="S1248" s="189">
        <v>45625.593981481485</v>
      </c>
    </row>
    <row r="1249" spans="1:19">
      <c r="A1249" s="7">
        <v>2013</v>
      </c>
      <c r="B1249" s="123" t="s">
        <v>537</v>
      </c>
      <c r="C1249" s="123" t="s">
        <v>556</v>
      </c>
      <c r="D1249" s="123" t="s">
        <v>576</v>
      </c>
      <c r="E1249" s="123" t="s">
        <v>531</v>
      </c>
      <c r="F1249" s="7">
        <v>0</v>
      </c>
      <c r="G1249" s="123" t="s">
        <v>532</v>
      </c>
      <c r="H1249" s="7">
        <v>0</v>
      </c>
      <c r="I1249" s="7"/>
      <c r="J1249" s="7">
        <v>0</v>
      </c>
      <c r="K1249" s="7">
        <v>0</v>
      </c>
      <c r="L1249" s="7">
        <v>0</v>
      </c>
      <c r="M1249" s="7"/>
      <c r="N1249" s="7"/>
      <c r="O1249" s="7"/>
      <c r="P1249" s="7">
        <v>1</v>
      </c>
      <c r="Q1249" s="7">
        <v>28</v>
      </c>
      <c r="R1249" s="7">
        <v>265</v>
      </c>
      <c r="S1249" s="189">
        <v>45625.593981481485</v>
      </c>
    </row>
    <row r="1250" spans="1:19">
      <c r="A1250" s="7">
        <v>2013</v>
      </c>
      <c r="B1250" s="123" t="s">
        <v>537</v>
      </c>
      <c r="C1250" s="123" t="s">
        <v>556</v>
      </c>
      <c r="D1250" s="123" t="s">
        <v>576</v>
      </c>
      <c r="E1250" s="123" t="s">
        <v>533</v>
      </c>
      <c r="F1250" s="7">
        <v>495.92646000000002</v>
      </c>
      <c r="G1250" s="123" t="s">
        <v>532</v>
      </c>
      <c r="H1250" s="7">
        <v>36.567468146000003</v>
      </c>
      <c r="I1250" s="7">
        <v>73.735666667000004</v>
      </c>
      <c r="J1250" s="7">
        <v>36.349756429999999</v>
      </c>
      <c r="K1250" s="7">
        <v>4.959265E-3</v>
      </c>
      <c r="L1250" s="7">
        <v>2.9755599999999998E-4</v>
      </c>
      <c r="M1250" s="7">
        <v>73.296666666999997</v>
      </c>
      <c r="N1250" s="7">
        <v>0.01</v>
      </c>
      <c r="O1250" s="7">
        <v>5.9999999999999995E-4</v>
      </c>
      <c r="P1250" s="7">
        <v>1</v>
      </c>
      <c r="Q1250" s="7">
        <v>28</v>
      </c>
      <c r="R1250" s="7">
        <v>265</v>
      </c>
      <c r="S1250" s="189">
        <v>45625.593981481485</v>
      </c>
    </row>
    <row r="1251" spans="1:19">
      <c r="A1251" s="7">
        <v>2013</v>
      </c>
      <c r="B1251" s="123" t="s">
        <v>537</v>
      </c>
      <c r="C1251" s="123" t="s">
        <v>556</v>
      </c>
      <c r="D1251" s="123" t="s">
        <v>576</v>
      </c>
      <c r="E1251" s="123" t="s">
        <v>160</v>
      </c>
      <c r="F1251" s="7">
        <v>189.87137999999999</v>
      </c>
      <c r="G1251" s="123" t="s">
        <v>532</v>
      </c>
      <c r="H1251" s="7">
        <v>13.638271354</v>
      </c>
      <c r="I1251" s="7">
        <v>71.828999999999994</v>
      </c>
      <c r="J1251" s="7">
        <v>13.554917818</v>
      </c>
      <c r="K1251" s="7">
        <v>1.8987139999999999E-3</v>
      </c>
      <c r="L1251" s="7">
        <v>1.13923E-4</v>
      </c>
      <c r="M1251" s="7">
        <v>71.39</v>
      </c>
      <c r="N1251" s="7">
        <v>0.01</v>
      </c>
      <c r="O1251" s="7">
        <v>5.9999999999999995E-4</v>
      </c>
      <c r="P1251" s="7">
        <v>1</v>
      </c>
      <c r="Q1251" s="7">
        <v>28</v>
      </c>
      <c r="R1251" s="7">
        <v>265</v>
      </c>
      <c r="S1251" s="189">
        <v>45625.593981481485</v>
      </c>
    </row>
    <row r="1252" spans="1:19">
      <c r="A1252" s="7">
        <v>2013</v>
      </c>
      <c r="B1252" s="123" t="s">
        <v>537</v>
      </c>
      <c r="C1252" s="123" t="s">
        <v>556</v>
      </c>
      <c r="D1252" s="123" t="s">
        <v>576</v>
      </c>
      <c r="E1252" s="123" t="s">
        <v>163</v>
      </c>
      <c r="F1252" s="7">
        <v>517.70204697099996</v>
      </c>
      <c r="G1252" s="123" t="s">
        <v>532</v>
      </c>
      <c r="H1252" s="7">
        <v>33.058640762000003</v>
      </c>
      <c r="I1252" s="7">
        <v>63.856499999999997</v>
      </c>
      <c r="J1252" s="7">
        <v>32.972443372000001</v>
      </c>
      <c r="K1252" s="7">
        <v>2.58851E-3</v>
      </c>
      <c r="L1252" s="7">
        <v>5.17702047E-5</v>
      </c>
      <c r="M1252" s="7">
        <v>63.69</v>
      </c>
      <c r="N1252" s="7">
        <v>5.0000000000000001E-3</v>
      </c>
      <c r="O1252" s="7">
        <v>1E-4</v>
      </c>
      <c r="P1252" s="7">
        <v>1</v>
      </c>
      <c r="Q1252" s="7">
        <v>28</v>
      </c>
      <c r="R1252" s="7">
        <v>265</v>
      </c>
      <c r="S1252" s="189">
        <v>45625.593981481485</v>
      </c>
    </row>
    <row r="1253" spans="1:19">
      <c r="A1253" s="7">
        <v>2013</v>
      </c>
      <c r="B1253" s="123" t="s">
        <v>537</v>
      </c>
      <c r="C1253" s="123" t="s">
        <v>556</v>
      </c>
      <c r="D1253" s="123" t="s">
        <v>576</v>
      </c>
      <c r="E1253" s="123" t="s">
        <v>535</v>
      </c>
      <c r="F1253" s="7">
        <v>2031.2617661449999</v>
      </c>
      <c r="G1253" s="123" t="s">
        <v>532</v>
      </c>
      <c r="H1253" s="7">
        <v>114.149725015</v>
      </c>
      <c r="I1253" s="7">
        <v>56.196462177999997</v>
      </c>
      <c r="J1253" s="7">
        <v>113.81151993100001</v>
      </c>
      <c r="K1253" s="7">
        <v>1.0156309000000001E-2</v>
      </c>
      <c r="L1253" s="7">
        <v>2.0312600000000001E-4</v>
      </c>
      <c r="M1253" s="7">
        <v>56.029962177999998</v>
      </c>
      <c r="N1253" s="7">
        <v>5.0000000000000001E-3</v>
      </c>
      <c r="O1253" s="7">
        <v>1E-4</v>
      </c>
      <c r="P1253" s="7">
        <v>1</v>
      </c>
      <c r="Q1253" s="7">
        <v>28</v>
      </c>
      <c r="R1253" s="7">
        <v>265</v>
      </c>
      <c r="S1253" s="189">
        <v>45625.593981481485</v>
      </c>
    </row>
    <row r="1254" spans="1:19">
      <c r="A1254" s="7">
        <v>2013</v>
      </c>
      <c r="B1254" s="123" t="s">
        <v>537</v>
      </c>
      <c r="C1254" s="123" t="s">
        <v>556</v>
      </c>
      <c r="D1254" s="123" t="s">
        <v>576</v>
      </c>
      <c r="E1254" s="123" t="s">
        <v>541</v>
      </c>
      <c r="F1254" s="7">
        <v>0</v>
      </c>
      <c r="G1254" s="123" t="s">
        <v>532</v>
      </c>
      <c r="H1254" s="7">
        <v>0</v>
      </c>
      <c r="I1254" s="7"/>
      <c r="J1254" s="7">
        <v>0</v>
      </c>
      <c r="K1254" s="7">
        <v>0</v>
      </c>
      <c r="L1254" s="7">
        <v>0</v>
      </c>
      <c r="M1254" s="7"/>
      <c r="N1254" s="7"/>
      <c r="O1254" s="7"/>
      <c r="P1254" s="7">
        <v>1</v>
      </c>
      <c r="Q1254" s="7">
        <v>28</v>
      </c>
      <c r="R1254" s="7">
        <v>265</v>
      </c>
      <c r="S1254" s="189">
        <v>45625.593981481485</v>
      </c>
    </row>
    <row r="1255" spans="1:19">
      <c r="A1255" s="7">
        <v>2013</v>
      </c>
      <c r="B1255" s="123" t="s">
        <v>537</v>
      </c>
      <c r="C1255" s="123" t="s">
        <v>556</v>
      </c>
      <c r="D1255" s="123" t="s">
        <v>577</v>
      </c>
      <c r="E1255" s="123" t="s">
        <v>27</v>
      </c>
      <c r="F1255" s="7">
        <v>0</v>
      </c>
      <c r="G1255" s="123" t="s">
        <v>532</v>
      </c>
      <c r="H1255" s="7">
        <v>0</v>
      </c>
      <c r="I1255" s="7"/>
      <c r="J1255" s="7">
        <v>0</v>
      </c>
      <c r="K1255" s="7">
        <v>0</v>
      </c>
      <c r="L1255" s="7">
        <v>0</v>
      </c>
      <c r="M1255" s="7"/>
      <c r="N1255" s="7"/>
      <c r="O1255" s="7"/>
      <c r="P1255" s="7"/>
      <c r="Q1255" s="7">
        <v>28</v>
      </c>
      <c r="R1255" s="7">
        <v>265</v>
      </c>
      <c r="S1255" s="189">
        <v>45625.593981481485</v>
      </c>
    </row>
    <row r="1256" spans="1:19">
      <c r="A1256" s="7">
        <v>2013</v>
      </c>
      <c r="B1256" s="123" t="s">
        <v>537</v>
      </c>
      <c r="C1256" s="123" t="s">
        <v>556</v>
      </c>
      <c r="D1256" s="123" t="s">
        <v>577</v>
      </c>
      <c r="E1256" s="123" t="s">
        <v>33</v>
      </c>
      <c r="F1256" s="7">
        <v>5.3699891109999998</v>
      </c>
      <c r="G1256" s="123" t="s">
        <v>532</v>
      </c>
      <c r="H1256" s="7">
        <v>5.0800097000000002E-2</v>
      </c>
      <c r="I1256" s="7">
        <v>9.4600000000000009</v>
      </c>
      <c r="J1256" s="7">
        <v>0</v>
      </c>
      <c r="K1256" s="7">
        <v>1.6109970000000001E-3</v>
      </c>
      <c r="L1256" s="7">
        <v>2.147995644E-5</v>
      </c>
      <c r="M1256" s="7">
        <v>0</v>
      </c>
      <c r="N1256" s="7">
        <v>0.3</v>
      </c>
      <c r="O1256" s="7">
        <v>4.0000000000000001E-3</v>
      </c>
      <c r="P1256" s="7"/>
      <c r="Q1256" s="7">
        <v>28</v>
      </c>
      <c r="R1256" s="7">
        <v>265</v>
      </c>
      <c r="S1256" s="189">
        <v>45625.593981481485</v>
      </c>
    </row>
    <row r="1257" spans="1:19">
      <c r="A1257" s="7">
        <v>2013</v>
      </c>
      <c r="B1257" s="123" t="s">
        <v>537</v>
      </c>
      <c r="C1257" s="123" t="s">
        <v>556</v>
      </c>
      <c r="D1257" s="123" t="s">
        <v>577</v>
      </c>
      <c r="E1257" s="123" t="s">
        <v>540</v>
      </c>
      <c r="F1257" s="7">
        <v>0.46047874500000002</v>
      </c>
      <c r="G1257" s="123" t="s">
        <v>532</v>
      </c>
      <c r="H1257" s="7">
        <v>4.3873264000000002E-2</v>
      </c>
      <c r="I1257" s="7">
        <v>95.277500000000003</v>
      </c>
      <c r="J1257" s="7">
        <v>4.3561289000000003E-2</v>
      </c>
      <c r="K1257" s="7">
        <v>4.6047874500000004E-6</v>
      </c>
      <c r="L1257" s="7">
        <v>6.9071811750000003E-7</v>
      </c>
      <c r="M1257" s="7">
        <v>94.6</v>
      </c>
      <c r="N1257" s="7">
        <v>0.01</v>
      </c>
      <c r="O1257" s="7">
        <v>1.5E-3</v>
      </c>
      <c r="P1257" s="7">
        <v>1</v>
      </c>
      <c r="Q1257" s="7">
        <v>28</v>
      </c>
      <c r="R1257" s="7">
        <v>265</v>
      </c>
      <c r="S1257" s="189">
        <v>45625.593981481485</v>
      </c>
    </row>
    <row r="1258" spans="1:19">
      <c r="A1258" s="7">
        <v>2013</v>
      </c>
      <c r="B1258" s="123" t="s">
        <v>537</v>
      </c>
      <c r="C1258" s="123" t="s">
        <v>556</v>
      </c>
      <c r="D1258" s="123" t="s">
        <v>577</v>
      </c>
      <c r="E1258" s="123" t="s">
        <v>531</v>
      </c>
      <c r="F1258" s="7">
        <v>0</v>
      </c>
      <c r="G1258" s="123" t="s">
        <v>532</v>
      </c>
      <c r="H1258" s="7">
        <v>0</v>
      </c>
      <c r="I1258" s="7"/>
      <c r="J1258" s="7">
        <v>0</v>
      </c>
      <c r="K1258" s="7">
        <v>0</v>
      </c>
      <c r="L1258" s="7">
        <v>0</v>
      </c>
      <c r="M1258" s="7"/>
      <c r="N1258" s="7"/>
      <c r="O1258" s="7"/>
      <c r="P1258" s="7">
        <v>1</v>
      </c>
      <c r="Q1258" s="7">
        <v>28</v>
      </c>
      <c r="R1258" s="7">
        <v>265</v>
      </c>
      <c r="S1258" s="189">
        <v>45625.593981481485</v>
      </c>
    </row>
    <row r="1259" spans="1:19">
      <c r="A1259" s="7">
        <v>2013</v>
      </c>
      <c r="B1259" s="123" t="s">
        <v>537</v>
      </c>
      <c r="C1259" s="123" t="s">
        <v>556</v>
      </c>
      <c r="D1259" s="123" t="s">
        <v>577</v>
      </c>
      <c r="E1259" s="123" t="s">
        <v>533</v>
      </c>
      <c r="F1259" s="7">
        <v>706.60623599999997</v>
      </c>
      <c r="G1259" s="123" t="s">
        <v>532</v>
      </c>
      <c r="H1259" s="7">
        <v>52.102081882999997</v>
      </c>
      <c r="I1259" s="7">
        <v>73.735666667000004</v>
      </c>
      <c r="J1259" s="7">
        <v>51.791881744999998</v>
      </c>
      <c r="K1259" s="7">
        <v>7.0660619999999997E-3</v>
      </c>
      <c r="L1259" s="7">
        <v>4.2396399999999998E-4</v>
      </c>
      <c r="M1259" s="7">
        <v>73.296666666999997</v>
      </c>
      <c r="N1259" s="7">
        <v>0.01</v>
      </c>
      <c r="O1259" s="7">
        <v>5.9999999999999995E-4</v>
      </c>
      <c r="P1259" s="7">
        <v>1</v>
      </c>
      <c r="Q1259" s="7">
        <v>28</v>
      </c>
      <c r="R1259" s="7">
        <v>265</v>
      </c>
      <c r="S1259" s="189">
        <v>45625.593981481485</v>
      </c>
    </row>
    <row r="1260" spans="1:19">
      <c r="A1260" s="7">
        <v>2013</v>
      </c>
      <c r="B1260" s="123" t="s">
        <v>537</v>
      </c>
      <c r="C1260" s="123" t="s">
        <v>556</v>
      </c>
      <c r="D1260" s="123" t="s">
        <v>577</v>
      </c>
      <c r="E1260" s="123" t="s">
        <v>160</v>
      </c>
      <c r="F1260" s="7">
        <v>60.038711999999997</v>
      </c>
      <c r="G1260" s="123" t="s">
        <v>532</v>
      </c>
      <c r="H1260" s="7">
        <v>4.3125206440000001</v>
      </c>
      <c r="I1260" s="7">
        <v>71.828999999999994</v>
      </c>
      <c r="J1260" s="7">
        <v>4.2861636499999998</v>
      </c>
      <c r="K1260" s="7">
        <v>6.0038699999999997E-4</v>
      </c>
      <c r="L1260" s="7">
        <v>3.6023227200000001E-5</v>
      </c>
      <c r="M1260" s="7">
        <v>71.39</v>
      </c>
      <c r="N1260" s="7">
        <v>0.01</v>
      </c>
      <c r="O1260" s="7">
        <v>5.9999999999999995E-4</v>
      </c>
      <c r="P1260" s="7">
        <v>1</v>
      </c>
      <c r="Q1260" s="7">
        <v>28</v>
      </c>
      <c r="R1260" s="7">
        <v>265</v>
      </c>
      <c r="S1260" s="189">
        <v>45625.593981481485</v>
      </c>
    </row>
    <row r="1261" spans="1:19">
      <c r="A1261" s="7">
        <v>2013</v>
      </c>
      <c r="B1261" s="123" t="s">
        <v>537</v>
      </c>
      <c r="C1261" s="123" t="s">
        <v>556</v>
      </c>
      <c r="D1261" s="123" t="s">
        <v>577</v>
      </c>
      <c r="E1261" s="123" t="s">
        <v>163</v>
      </c>
      <c r="F1261" s="7">
        <v>97.614125825000002</v>
      </c>
      <c r="G1261" s="123" t="s">
        <v>532</v>
      </c>
      <c r="H1261" s="7">
        <v>6.2332964259999999</v>
      </c>
      <c r="I1261" s="7">
        <v>63.856499999999997</v>
      </c>
      <c r="J1261" s="7">
        <v>6.2170436740000001</v>
      </c>
      <c r="K1261" s="7">
        <v>4.8807100000000002E-4</v>
      </c>
      <c r="L1261" s="7">
        <v>9.7614125819999995E-6</v>
      </c>
      <c r="M1261" s="7">
        <v>63.69</v>
      </c>
      <c r="N1261" s="7">
        <v>5.0000000000000001E-3</v>
      </c>
      <c r="O1261" s="7">
        <v>1E-4</v>
      </c>
      <c r="P1261" s="7">
        <v>1</v>
      </c>
      <c r="Q1261" s="7">
        <v>28</v>
      </c>
      <c r="R1261" s="7">
        <v>265</v>
      </c>
      <c r="S1261" s="189">
        <v>45625.593981481485</v>
      </c>
    </row>
    <row r="1262" spans="1:19">
      <c r="A1262" s="7">
        <v>2013</v>
      </c>
      <c r="B1262" s="123" t="s">
        <v>537</v>
      </c>
      <c r="C1262" s="123" t="s">
        <v>556</v>
      </c>
      <c r="D1262" s="123" t="s">
        <v>577</v>
      </c>
      <c r="E1262" s="123" t="s">
        <v>535</v>
      </c>
      <c r="F1262" s="7">
        <v>595.90727893899998</v>
      </c>
      <c r="G1262" s="123" t="s">
        <v>532</v>
      </c>
      <c r="H1262" s="7">
        <v>33.487880861999997</v>
      </c>
      <c r="I1262" s="7">
        <v>56.196462177999997</v>
      </c>
      <c r="J1262" s="7">
        <v>33.388662300999997</v>
      </c>
      <c r="K1262" s="7">
        <v>2.9795360000000001E-3</v>
      </c>
      <c r="L1262" s="7">
        <v>5.959072789E-5</v>
      </c>
      <c r="M1262" s="7">
        <v>56.029962177999998</v>
      </c>
      <c r="N1262" s="7">
        <v>5.0000000000000001E-3</v>
      </c>
      <c r="O1262" s="7">
        <v>1E-4</v>
      </c>
      <c r="P1262" s="7">
        <v>1</v>
      </c>
      <c r="Q1262" s="7">
        <v>28</v>
      </c>
      <c r="R1262" s="7">
        <v>265</v>
      </c>
      <c r="S1262" s="189">
        <v>45625.593981481485</v>
      </c>
    </row>
    <row r="1263" spans="1:19">
      <c r="A1263" s="7">
        <v>2013</v>
      </c>
      <c r="B1263" s="123" t="s">
        <v>537</v>
      </c>
      <c r="C1263" s="123" t="s">
        <v>556</v>
      </c>
      <c r="D1263" s="123" t="s">
        <v>577</v>
      </c>
      <c r="E1263" s="123" t="s">
        <v>541</v>
      </c>
      <c r="F1263" s="7">
        <v>0</v>
      </c>
      <c r="G1263" s="123" t="s">
        <v>532</v>
      </c>
      <c r="H1263" s="7">
        <v>0</v>
      </c>
      <c r="I1263" s="7"/>
      <c r="J1263" s="7">
        <v>0</v>
      </c>
      <c r="K1263" s="7">
        <v>0</v>
      </c>
      <c r="L1263" s="7">
        <v>0</v>
      </c>
      <c r="M1263" s="7"/>
      <c r="N1263" s="7"/>
      <c r="O1263" s="7"/>
      <c r="P1263" s="7">
        <v>1</v>
      </c>
      <c r="Q1263" s="7">
        <v>28</v>
      </c>
      <c r="R1263" s="7">
        <v>265</v>
      </c>
      <c r="S1263" s="189">
        <v>45625.593981481485</v>
      </c>
    </row>
    <row r="1264" spans="1:19">
      <c r="A1264" s="7">
        <v>2013</v>
      </c>
      <c r="B1264" s="123" t="s">
        <v>537</v>
      </c>
      <c r="C1264" s="123" t="s">
        <v>556</v>
      </c>
      <c r="D1264" s="123" t="s">
        <v>578</v>
      </c>
      <c r="E1264" s="123" t="s">
        <v>27</v>
      </c>
      <c r="F1264" s="7">
        <v>0</v>
      </c>
      <c r="G1264" s="123" t="s">
        <v>532</v>
      </c>
      <c r="H1264" s="7">
        <v>0</v>
      </c>
      <c r="I1264" s="7"/>
      <c r="J1264" s="7">
        <v>0</v>
      </c>
      <c r="K1264" s="7">
        <v>0</v>
      </c>
      <c r="L1264" s="7">
        <v>0</v>
      </c>
      <c r="M1264" s="7"/>
      <c r="N1264" s="7"/>
      <c r="O1264" s="7"/>
      <c r="P1264" s="7"/>
      <c r="Q1264" s="7">
        <v>28</v>
      </c>
      <c r="R1264" s="7">
        <v>265</v>
      </c>
      <c r="S1264" s="189">
        <v>45625.593981481485</v>
      </c>
    </row>
    <row r="1265" spans="1:19">
      <c r="A1265" s="7">
        <v>2013</v>
      </c>
      <c r="B1265" s="123" t="s">
        <v>537</v>
      </c>
      <c r="C1265" s="123" t="s">
        <v>556</v>
      </c>
      <c r="D1265" s="123" t="s">
        <v>578</v>
      </c>
      <c r="E1265" s="123" t="s">
        <v>33</v>
      </c>
      <c r="F1265" s="7">
        <v>300.55157807299997</v>
      </c>
      <c r="G1265" s="123" t="s">
        <v>532</v>
      </c>
      <c r="H1265" s="7">
        <v>2.8432179290000001</v>
      </c>
      <c r="I1265" s="7">
        <v>9.4600000000000009</v>
      </c>
      <c r="J1265" s="7">
        <v>0</v>
      </c>
      <c r="K1265" s="7">
        <v>9.0165472999999996E-2</v>
      </c>
      <c r="L1265" s="7">
        <v>1.2022059999999999E-3</v>
      </c>
      <c r="M1265" s="7">
        <v>0</v>
      </c>
      <c r="N1265" s="7">
        <v>0.3</v>
      </c>
      <c r="O1265" s="7">
        <v>4.0000000000000001E-3</v>
      </c>
      <c r="P1265" s="7"/>
      <c r="Q1265" s="7">
        <v>28</v>
      </c>
      <c r="R1265" s="7">
        <v>265</v>
      </c>
      <c r="S1265" s="189">
        <v>45625.593981481485</v>
      </c>
    </row>
    <row r="1266" spans="1:19">
      <c r="A1266" s="7">
        <v>2013</v>
      </c>
      <c r="B1266" s="123" t="s">
        <v>537</v>
      </c>
      <c r="C1266" s="123" t="s">
        <v>556</v>
      </c>
      <c r="D1266" s="123" t="s">
        <v>578</v>
      </c>
      <c r="E1266" s="123" t="s">
        <v>540</v>
      </c>
      <c r="F1266" s="7">
        <v>7.6606918430000004</v>
      </c>
      <c r="G1266" s="123" t="s">
        <v>532</v>
      </c>
      <c r="H1266" s="7">
        <v>0.72989156700000002</v>
      </c>
      <c r="I1266" s="7">
        <v>95.277500000000003</v>
      </c>
      <c r="J1266" s="7">
        <v>0.72470144800000003</v>
      </c>
      <c r="K1266" s="7">
        <v>7.6606918429999998E-5</v>
      </c>
      <c r="L1266" s="7">
        <v>1.149103776E-5</v>
      </c>
      <c r="M1266" s="7">
        <v>94.6</v>
      </c>
      <c r="N1266" s="7">
        <v>0.01</v>
      </c>
      <c r="O1266" s="7">
        <v>1.5E-3</v>
      </c>
      <c r="P1266" s="7">
        <v>1</v>
      </c>
      <c r="Q1266" s="7">
        <v>28</v>
      </c>
      <c r="R1266" s="7">
        <v>265</v>
      </c>
      <c r="S1266" s="189">
        <v>45625.593981481485</v>
      </c>
    </row>
    <row r="1267" spans="1:19">
      <c r="A1267" s="7">
        <v>2013</v>
      </c>
      <c r="B1267" s="123" t="s">
        <v>537</v>
      </c>
      <c r="C1267" s="123" t="s">
        <v>556</v>
      </c>
      <c r="D1267" s="123" t="s">
        <v>578</v>
      </c>
      <c r="E1267" s="123" t="s">
        <v>531</v>
      </c>
      <c r="F1267" s="7">
        <v>0</v>
      </c>
      <c r="G1267" s="123" t="s">
        <v>532</v>
      </c>
      <c r="H1267" s="7">
        <v>0</v>
      </c>
      <c r="I1267" s="7"/>
      <c r="J1267" s="7">
        <v>0</v>
      </c>
      <c r="K1267" s="7">
        <v>0</v>
      </c>
      <c r="L1267" s="7">
        <v>0</v>
      </c>
      <c r="M1267" s="7"/>
      <c r="N1267" s="7"/>
      <c r="O1267" s="7"/>
      <c r="P1267" s="7">
        <v>1</v>
      </c>
      <c r="Q1267" s="7">
        <v>28</v>
      </c>
      <c r="R1267" s="7">
        <v>265</v>
      </c>
      <c r="S1267" s="189">
        <v>45625.593981481485</v>
      </c>
    </row>
    <row r="1268" spans="1:19">
      <c r="A1268" s="7">
        <v>2013</v>
      </c>
      <c r="B1268" s="123" t="s">
        <v>537</v>
      </c>
      <c r="C1268" s="123" t="s">
        <v>556</v>
      </c>
      <c r="D1268" s="123" t="s">
        <v>578</v>
      </c>
      <c r="E1268" s="123" t="s">
        <v>533</v>
      </c>
      <c r="F1268" s="7">
        <v>321.839316</v>
      </c>
      <c r="G1268" s="123" t="s">
        <v>532</v>
      </c>
      <c r="H1268" s="7">
        <v>23.731036525</v>
      </c>
      <c r="I1268" s="7">
        <v>73.735666667000004</v>
      </c>
      <c r="J1268" s="7">
        <v>23.589749064999999</v>
      </c>
      <c r="K1268" s="7">
        <v>3.2183929999999999E-3</v>
      </c>
      <c r="L1268" s="7">
        <v>1.9310400000000001E-4</v>
      </c>
      <c r="M1268" s="7">
        <v>73.296666666999997</v>
      </c>
      <c r="N1268" s="7">
        <v>0.01</v>
      </c>
      <c r="O1268" s="7">
        <v>5.9999999999999995E-4</v>
      </c>
      <c r="P1268" s="7">
        <v>1</v>
      </c>
      <c r="Q1268" s="7">
        <v>28</v>
      </c>
      <c r="R1268" s="7">
        <v>265</v>
      </c>
      <c r="S1268" s="189">
        <v>45625.593981481485</v>
      </c>
    </row>
    <row r="1269" spans="1:19">
      <c r="A1269" s="7">
        <v>2013</v>
      </c>
      <c r="B1269" s="123" t="s">
        <v>537</v>
      </c>
      <c r="C1269" s="123" t="s">
        <v>556</v>
      </c>
      <c r="D1269" s="123" t="s">
        <v>578</v>
      </c>
      <c r="E1269" s="123" t="s">
        <v>160</v>
      </c>
      <c r="F1269" s="7">
        <v>143.942184</v>
      </c>
      <c r="G1269" s="123" t="s">
        <v>532</v>
      </c>
      <c r="H1269" s="7">
        <v>10.339223134999999</v>
      </c>
      <c r="I1269" s="7">
        <v>71.828999999999994</v>
      </c>
      <c r="J1269" s="7">
        <v>10.276032516000001</v>
      </c>
      <c r="K1269" s="7">
        <v>1.4394220000000001E-3</v>
      </c>
      <c r="L1269" s="7">
        <v>8.6365310400000005E-5</v>
      </c>
      <c r="M1269" s="7">
        <v>71.39</v>
      </c>
      <c r="N1269" s="7">
        <v>0.01</v>
      </c>
      <c r="O1269" s="7">
        <v>5.9999999999999995E-4</v>
      </c>
      <c r="P1269" s="7">
        <v>1</v>
      </c>
      <c r="Q1269" s="7">
        <v>28</v>
      </c>
      <c r="R1269" s="7">
        <v>265</v>
      </c>
      <c r="S1269" s="189">
        <v>45625.593981481485</v>
      </c>
    </row>
    <row r="1270" spans="1:19">
      <c r="A1270" s="7">
        <v>2013</v>
      </c>
      <c r="B1270" s="123" t="s">
        <v>537</v>
      </c>
      <c r="C1270" s="123" t="s">
        <v>556</v>
      </c>
      <c r="D1270" s="123" t="s">
        <v>578</v>
      </c>
      <c r="E1270" s="123" t="s">
        <v>163</v>
      </c>
      <c r="F1270" s="7">
        <v>1375.559852503</v>
      </c>
      <c r="G1270" s="123" t="s">
        <v>532</v>
      </c>
      <c r="H1270" s="7">
        <v>87.838437721000005</v>
      </c>
      <c r="I1270" s="7">
        <v>63.856499999999997</v>
      </c>
      <c r="J1270" s="7">
        <v>87.609407005999998</v>
      </c>
      <c r="K1270" s="7">
        <v>6.8777990000000004E-3</v>
      </c>
      <c r="L1270" s="7">
        <v>1.37556E-4</v>
      </c>
      <c r="M1270" s="7">
        <v>63.69</v>
      </c>
      <c r="N1270" s="7">
        <v>5.0000000000000001E-3</v>
      </c>
      <c r="O1270" s="7">
        <v>1E-4</v>
      </c>
      <c r="P1270" s="7">
        <v>1</v>
      </c>
      <c r="Q1270" s="7">
        <v>28</v>
      </c>
      <c r="R1270" s="7">
        <v>265</v>
      </c>
      <c r="S1270" s="189">
        <v>45625.593981481485</v>
      </c>
    </row>
    <row r="1271" spans="1:19">
      <c r="A1271" s="7">
        <v>2013</v>
      </c>
      <c r="B1271" s="123" t="s">
        <v>537</v>
      </c>
      <c r="C1271" s="123" t="s">
        <v>556</v>
      </c>
      <c r="D1271" s="123" t="s">
        <v>578</v>
      </c>
      <c r="E1271" s="123" t="s">
        <v>535</v>
      </c>
      <c r="F1271" s="7">
        <v>2176.0938616399999</v>
      </c>
      <c r="G1271" s="123" t="s">
        <v>532</v>
      </c>
      <c r="H1271" s="7">
        <v>122.288776391</v>
      </c>
      <c r="I1271" s="7">
        <v>56.196462177999997</v>
      </c>
      <c r="J1271" s="7">
        <v>121.926456763</v>
      </c>
      <c r="K1271" s="7">
        <v>1.0880469E-2</v>
      </c>
      <c r="L1271" s="7">
        <v>2.1760900000000001E-4</v>
      </c>
      <c r="M1271" s="7">
        <v>56.029962177999998</v>
      </c>
      <c r="N1271" s="7">
        <v>5.0000000000000001E-3</v>
      </c>
      <c r="O1271" s="7">
        <v>1E-4</v>
      </c>
      <c r="P1271" s="7">
        <v>1</v>
      </c>
      <c r="Q1271" s="7">
        <v>28</v>
      </c>
      <c r="R1271" s="7">
        <v>265</v>
      </c>
      <c r="S1271" s="189">
        <v>45625.593981481485</v>
      </c>
    </row>
    <row r="1272" spans="1:19">
      <c r="A1272" s="7">
        <v>2013</v>
      </c>
      <c r="B1272" s="123" t="s">
        <v>537</v>
      </c>
      <c r="C1272" s="123" t="s">
        <v>556</v>
      </c>
      <c r="D1272" s="123" t="s">
        <v>578</v>
      </c>
      <c r="E1272" s="123" t="s">
        <v>541</v>
      </c>
      <c r="F1272" s="7">
        <v>0</v>
      </c>
      <c r="G1272" s="123" t="s">
        <v>532</v>
      </c>
      <c r="H1272" s="7">
        <v>0</v>
      </c>
      <c r="I1272" s="7"/>
      <c r="J1272" s="7">
        <v>0</v>
      </c>
      <c r="K1272" s="7">
        <v>0</v>
      </c>
      <c r="L1272" s="7">
        <v>0</v>
      </c>
      <c r="M1272" s="7"/>
      <c r="N1272" s="7"/>
      <c r="O1272" s="7"/>
      <c r="P1272" s="7">
        <v>1</v>
      </c>
      <c r="Q1272" s="7">
        <v>28</v>
      </c>
      <c r="R1272" s="7">
        <v>265</v>
      </c>
      <c r="S1272" s="189">
        <v>45625.593981481485</v>
      </c>
    </row>
    <row r="1273" spans="1:19">
      <c r="A1273" s="7">
        <v>2013</v>
      </c>
      <c r="B1273" s="123" t="s">
        <v>537</v>
      </c>
      <c r="C1273" s="123" t="s">
        <v>556</v>
      </c>
      <c r="D1273" s="123" t="s">
        <v>579</v>
      </c>
      <c r="E1273" s="123" t="s">
        <v>27</v>
      </c>
      <c r="F1273" s="7">
        <v>0</v>
      </c>
      <c r="G1273" s="123" t="s">
        <v>532</v>
      </c>
      <c r="H1273" s="7">
        <v>0</v>
      </c>
      <c r="I1273" s="7"/>
      <c r="J1273" s="7">
        <v>0</v>
      </c>
      <c r="K1273" s="7">
        <v>0</v>
      </c>
      <c r="L1273" s="7">
        <v>0</v>
      </c>
      <c r="M1273" s="7"/>
      <c r="N1273" s="7"/>
      <c r="O1273" s="7"/>
      <c r="P1273" s="7"/>
      <c r="Q1273" s="7">
        <v>28</v>
      </c>
      <c r="R1273" s="7">
        <v>265</v>
      </c>
      <c r="S1273" s="189">
        <v>45625.593981481485</v>
      </c>
    </row>
    <row r="1274" spans="1:19">
      <c r="A1274" s="7">
        <v>2013</v>
      </c>
      <c r="B1274" s="123" t="s">
        <v>537</v>
      </c>
      <c r="C1274" s="123" t="s">
        <v>556</v>
      </c>
      <c r="D1274" s="123" t="s">
        <v>579</v>
      </c>
      <c r="E1274" s="123" t="s">
        <v>33</v>
      </c>
      <c r="F1274" s="7">
        <v>15.774343013999999</v>
      </c>
      <c r="G1274" s="123" t="s">
        <v>532</v>
      </c>
      <c r="H1274" s="7">
        <v>0.14922528500000001</v>
      </c>
      <c r="I1274" s="7">
        <v>9.4600000000000009</v>
      </c>
      <c r="J1274" s="7">
        <v>0</v>
      </c>
      <c r="K1274" s="7">
        <v>4.7323030000000002E-3</v>
      </c>
      <c r="L1274" s="7">
        <v>6.3097372060000006E-5</v>
      </c>
      <c r="M1274" s="7">
        <v>0</v>
      </c>
      <c r="N1274" s="7">
        <v>0.3</v>
      </c>
      <c r="O1274" s="7">
        <v>4.0000000000000001E-3</v>
      </c>
      <c r="P1274" s="7"/>
      <c r="Q1274" s="7">
        <v>28</v>
      </c>
      <c r="R1274" s="7">
        <v>265</v>
      </c>
      <c r="S1274" s="189">
        <v>45625.593981481485</v>
      </c>
    </row>
    <row r="1275" spans="1:19">
      <c r="A1275" s="7">
        <v>2013</v>
      </c>
      <c r="B1275" s="123" t="s">
        <v>537</v>
      </c>
      <c r="C1275" s="123" t="s">
        <v>556</v>
      </c>
      <c r="D1275" s="123" t="s">
        <v>579</v>
      </c>
      <c r="E1275" s="123" t="s">
        <v>540</v>
      </c>
      <c r="F1275" s="7">
        <v>0.37675533700000002</v>
      </c>
      <c r="G1275" s="123" t="s">
        <v>532</v>
      </c>
      <c r="H1275" s="7">
        <v>3.5896307000000002E-2</v>
      </c>
      <c r="I1275" s="7">
        <v>95.277500000000003</v>
      </c>
      <c r="J1275" s="7">
        <v>3.5641054999999998E-2</v>
      </c>
      <c r="K1275" s="7">
        <v>3.7675533700000002E-6</v>
      </c>
      <c r="L1275" s="7">
        <v>5.6513300550000003E-7</v>
      </c>
      <c r="M1275" s="7">
        <v>94.6</v>
      </c>
      <c r="N1275" s="7">
        <v>0.01</v>
      </c>
      <c r="O1275" s="7">
        <v>1.5E-3</v>
      </c>
      <c r="P1275" s="7">
        <v>1</v>
      </c>
      <c r="Q1275" s="7">
        <v>28</v>
      </c>
      <c r="R1275" s="7">
        <v>265</v>
      </c>
      <c r="S1275" s="189">
        <v>45625.593981481485</v>
      </c>
    </row>
    <row r="1276" spans="1:19">
      <c r="A1276" s="7">
        <v>2013</v>
      </c>
      <c r="B1276" s="123" t="s">
        <v>537</v>
      </c>
      <c r="C1276" s="123" t="s">
        <v>556</v>
      </c>
      <c r="D1276" s="123" t="s">
        <v>579</v>
      </c>
      <c r="E1276" s="123" t="s">
        <v>531</v>
      </c>
      <c r="F1276" s="7">
        <v>0</v>
      </c>
      <c r="G1276" s="123" t="s">
        <v>532</v>
      </c>
      <c r="H1276" s="7">
        <v>0</v>
      </c>
      <c r="I1276" s="7"/>
      <c r="J1276" s="7">
        <v>0</v>
      </c>
      <c r="K1276" s="7">
        <v>0</v>
      </c>
      <c r="L1276" s="7">
        <v>0</v>
      </c>
      <c r="M1276" s="7"/>
      <c r="N1276" s="7"/>
      <c r="O1276" s="7"/>
      <c r="P1276" s="7">
        <v>1</v>
      </c>
      <c r="Q1276" s="7">
        <v>28</v>
      </c>
      <c r="R1276" s="7">
        <v>265</v>
      </c>
      <c r="S1276" s="189">
        <v>45625.593981481485</v>
      </c>
    </row>
    <row r="1277" spans="1:19">
      <c r="A1277" s="7">
        <v>2013</v>
      </c>
      <c r="B1277" s="123" t="s">
        <v>537</v>
      </c>
      <c r="C1277" s="123" t="s">
        <v>556</v>
      </c>
      <c r="D1277" s="123" t="s">
        <v>579</v>
      </c>
      <c r="E1277" s="123" t="s">
        <v>533</v>
      </c>
      <c r="F1277" s="7">
        <v>76.618440000000007</v>
      </c>
      <c r="G1277" s="123" t="s">
        <v>532</v>
      </c>
      <c r="H1277" s="7">
        <v>5.6495117520000004</v>
      </c>
      <c r="I1277" s="7">
        <v>73.735666667000004</v>
      </c>
      <c r="J1277" s="7">
        <v>5.615876257</v>
      </c>
      <c r="K1277" s="7">
        <v>7.6618400000000005E-4</v>
      </c>
      <c r="L1277" s="7">
        <v>4.5971063999999999E-5</v>
      </c>
      <c r="M1277" s="7">
        <v>73.296666666999997</v>
      </c>
      <c r="N1277" s="7">
        <v>0.01</v>
      </c>
      <c r="O1277" s="7">
        <v>5.9999999999999995E-4</v>
      </c>
      <c r="P1277" s="7">
        <v>1</v>
      </c>
      <c r="Q1277" s="7">
        <v>28</v>
      </c>
      <c r="R1277" s="7">
        <v>265</v>
      </c>
      <c r="S1277" s="189">
        <v>45625.593981481485</v>
      </c>
    </row>
    <row r="1278" spans="1:19">
      <c r="A1278" s="7">
        <v>2013</v>
      </c>
      <c r="B1278" s="123" t="s">
        <v>537</v>
      </c>
      <c r="C1278" s="123" t="s">
        <v>556</v>
      </c>
      <c r="D1278" s="123" t="s">
        <v>579</v>
      </c>
      <c r="E1278" s="123" t="s">
        <v>160</v>
      </c>
      <c r="F1278" s="7">
        <v>17.040275999999999</v>
      </c>
      <c r="G1278" s="123" t="s">
        <v>532</v>
      </c>
      <c r="H1278" s="7">
        <v>1.2239859850000001</v>
      </c>
      <c r="I1278" s="7">
        <v>71.828999999999994</v>
      </c>
      <c r="J1278" s="7">
        <v>1.216505304</v>
      </c>
      <c r="K1278" s="7">
        <v>1.7040299999999999E-4</v>
      </c>
      <c r="L1278" s="7">
        <v>1.02241656E-5</v>
      </c>
      <c r="M1278" s="7">
        <v>71.39</v>
      </c>
      <c r="N1278" s="7">
        <v>0.01</v>
      </c>
      <c r="O1278" s="7">
        <v>5.9999999999999995E-4</v>
      </c>
      <c r="P1278" s="7">
        <v>1</v>
      </c>
      <c r="Q1278" s="7">
        <v>28</v>
      </c>
      <c r="R1278" s="7">
        <v>265</v>
      </c>
      <c r="S1278" s="189">
        <v>45625.593981481485</v>
      </c>
    </row>
    <row r="1279" spans="1:19">
      <c r="A1279" s="7">
        <v>2013</v>
      </c>
      <c r="B1279" s="123" t="s">
        <v>537</v>
      </c>
      <c r="C1279" s="123" t="s">
        <v>556</v>
      </c>
      <c r="D1279" s="123" t="s">
        <v>579</v>
      </c>
      <c r="E1279" s="123" t="s">
        <v>163</v>
      </c>
      <c r="F1279" s="7">
        <v>78.721069213000007</v>
      </c>
      <c r="G1279" s="123" t="s">
        <v>532</v>
      </c>
      <c r="H1279" s="7">
        <v>5.0268519559999998</v>
      </c>
      <c r="I1279" s="7">
        <v>63.856499999999997</v>
      </c>
      <c r="J1279" s="7">
        <v>5.0137448979999997</v>
      </c>
      <c r="K1279" s="7">
        <v>3.93605E-4</v>
      </c>
      <c r="L1279" s="7">
        <v>7.8721069209999996E-6</v>
      </c>
      <c r="M1279" s="7">
        <v>63.69</v>
      </c>
      <c r="N1279" s="7">
        <v>5.0000000000000001E-3</v>
      </c>
      <c r="O1279" s="7">
        <v>1E-4</v>
      </c>
      <c r="P1279" s="7">
        <v>1</v>
      </c>
      <c r="Q1279" s="7">
        <v>28</v>
      </c>
      <c r="R1279" s="7">
        <v>265</v>
      </c>
      <c r="S1279" s="189">
        <v>45625.593981481485</v>
      </c>
    </row>
    <row r="1280" spans="1:19">
      <c r="A1280" s="7">
        <v>2013</v>
      </c>
      <c r="B1280" s="123" t="s">
        <v>537</v>
      </c>
      <c r="C1280" s="123" t="s">
        <v>556</v>
      </c>
      <c r="D1280" s="123" t="s">
        <v>579</v>
      </c>
      <c r="E1280" s="123" t="s">
        <v>535</v>
      </c>
      <c r="F1280" s="7">
        <v>738.34703721200003</v>
      </c>
      <c r="G1280" s="123" t="s">
        <v>532</v>
      </c>
      <c r="H1280" s="7">
        <v>41.492491350999998</v>
      </c>
      <c r="I1280" s="7">
        <v>56.196462177999997</v>
      </c>
      <c r="J1280" s="7">
        <v>41.369556568999997</v>
      </c>
      <c r="K1280" s="7">
        <v>3.6917349999999998E-3</v>
      </c>
      <c r="L1280" s="7">
        <v>7.3834703719999995E-5</v>
      </c>
      <c r="M1280" s="7">
        <v>56.029962177999998</v>
      </c>
      <c r="N1280" s="7">
        <v>5.0000000000000001E-3</v>
      </c>
      <c r="O1280" s="7">
        <v>1E-4</v>
      </c>
      <c r="P1280" s="7">
        <v>1</v>
      </c>
      <c r="Q1280" s="7">
        <v>28</v>
      </c>
      <c r="R1280" s="7">
        <v>265</v>
      </c>
      <c r="S1280" s="189">
        <v>45625.593981481485</v>
      </c>
    </row>
    <row r="1281" spans="1:19">
      <c r="A1281" s="7">
        <v>2013</v>
      </c>
      <c r="B1281" s="123" t="s">
        <v>537</v>
      </c>
      <c r="C1281" s="123" t="s">
        <v>556</v>
      </c>
      <c r="D1281" s="123" t="s">
        <v>579</v>
      </c>
      <c r="E1281" s="123" t="s">
        <v>541</v>
      </c>
      <c r="F1281" s="7">
        <v>0</v>
      </c>
      <c r="G1281" s="123" t="s">
        <v>532</v>
      </c>
      <c r="H1281" s="7">
        <v>0</v>
      </c>
      <c r="I1281" s="7"/>
      <c r="J1281" s="7">
        <v>0</v>
      </c>
      <c r="K1281" s="7">
        <v>0</v>
      </c>
      <c r="L1281" s="7">
        <v>0</v>
      </c>
      <c r="M1281" s="7"/>
      <c r="N1281" s="7"/>
      <c r="O1281" s="7"/>
      <c r="P1281" s="7">
        <v>1</v>
      </c>
      <c r="Q1281" s="7">
        <v>28</v>
      </c>
      <c r="R1281" s="7">
        <v>265</v>
      </c>
      <c r="S1281" s="189">
        <v>45625.593981481485</v>
      </c>
    </row>
    <row r="1282" spans="1:19">
      <c r="A1282" s="7">
        <v>2013</v>
      </c>
      <c r="B1282" s="123" t="s">
        <v>537</v>
      </c>
      <c r="C1282" s="123" t="s">
        <v>556</v>
      </c>
      <c r="D1282" s="123" t="s">
        <v>580</v>
      </c>
      <c r="E1282" s="123" t="s">
        <v>27</v>
      </c>
      <c r="F1282" s="7">
        <v>0</v>
      </c>
      <c r="G1282" s="123" t="s">
        <v>532</v>
      </c>
      <c r="H1282" s="7">
        <v>0</v>
      </c>
      <c r="I1282" s="7"/>
      <c r="J1282" s="7">
        <v>0</v>
      </c>
      <c r="K1282" s="7">
        <v>0</v>
      </c>
      <c r="L1282" s="7">
        <v>0</v>
      </c>
      <c r="M1282" s="7"/>
      <c r="N1282" s="7"/>
      <c r="O1282" s="7"/>
      <c r="P1282" s="7"/>
      <c r="Q1282" s="7">
        <v>28</v>
      </c>
      <c r="R1282" s="7">
        <v>265</v>
      </c>
      <c r="S1282" s="189">
        <v>45625.593981481485</v>
      </c>
    </row>
    <row r="1283" spans="1:19">
      <c r="A1283" s="7">
        <v>2013</v>
      </c>
      <c r="B1283" s="123" t="s">
        <v>537</v>
      </c>
      <c r="C1283" s="123" t="s">
        <v>556</v>
      </c>
      <c r="D1283" s="123" t="s">
        <v>580</v>
      </c>
      <c r="E1283" s="123" t="s">
        <v>33</v>
      </c>
      <c r="F1283" s="7">
        <v>1.9298398370000001</v>
      </c>
      <c r="G1283" s="123" t="s">
        <v>532</v>
      </c>
      <c r="H1283" s="7">
        <v>1.8256285000000001E-2</v>
      </c>
      <c r="I1283" s="7">
        <v>9.4600000000000009</v>
      </c>
      <c r="J1283" s="7">
        <v>0</v>
      </c>
      <c r="K1283" s="7">
        <v>5.7895199999999998E-4</v>
      </c>
      <c r="L1283" s="7">
        <v>7.7193593480000005E-6</v>
      </c>
      <c r="M1283" s="7">
        <v>0</v>
      </c>
      <c r="N1283" s="7">
        <v>0.3</v>
      </c>
      <c r="O1283" s="7">
        <v>4.0000000000000001E-3</v>
      </c>
      <c r="P1283" s="7"/>
      <c r="Q1283" s="7">
        <v>28</v>
      </c>
      <c r="R1283" s="7">
        <v>265</v>
      </c>
      <c r="S1283" s="189">
        <v>45625.593981481485</v>
      </c>
    </row>
    <row r="1284" spans="1:19">
      <c r="A1284" s="7">
        <v>2013</v>
      </c>
      <c r="B1284" s="123" t="s">
        <v>537</v>
      </c>
      <c r="C1284" s="123" t="s">
        <v>556</v>
      </c>
      <c r="D1284" s="123" t="s">
        <v>580</v>
      </c>
      <c r="E1284" s="123" t="s">
        <v>540</v>
      </c>
      <c r="F1284" s="7">
        <v>1.0046808970000001</v>
      </c>
      <c r="G1284" s="123" t="s">
        <v>532</v>
      </c>
      <c r="H1284" s="7">
        <v>9.5723483999999998E-2</v>
      </c>
      <c r="I1284" s="7">
        <v>95.277500000000003</v>
      </c>
      <c r="J1284" s="7">
        <v>9.5042813000000004E-2</v>
      </c>
      <c r="K1284" s="7">
        <v>1.004680897E-5</v>
      </c>
      <c r="L1284" s="7">
        <v>1.5070213460000001E-6</v>
      </c>
      <c r="M1284" s="7">
        <v>94.6</v>
      </c>
      <c r="N1284" s="7">
        <v>0.01</v>
      </c>
      <c r="O1284" s="7">
        <v>1.5E-3</v>
      </c>
      <c r="P1284" s="7">
        <v>1</v>
      </c>
      <c r="Q1284" s="7">
        <v>28</v>
      </c>
      <c r="R1284" s="7">
        <v>265</v>
      </c>
      <c r="S1284" s="189">
        <v>45625.593981481485</v>
      </c>
    </row>
    <row r="1285" spans="1:19">
      <c r="A1285" s="7">
        <v>2013</v>
      </c>
      <c r="B1285" s="123" t="s">
        <v>537</v>
      </c>
      <c r="C1285" s="123" t="s">
        <v>556</v>
      </c>
      <c r="D1285" s="123" t="s">
        <v>580</v>
      </c>
      <c r="E1285" s="123" t="s">
        <v>531</v>
      </c>
      <c r="F1285" s="7">
        <v>0</v>
      </c>
      <c r="G1285" s="123" t="s">
        <v>532</v>
      </c>
      <c r="H1285" s="7">
        <v>0</v>
      </c>
      <c r="I1285" s="7"/>
      <c r="J1285" s="7">
        <v>0</v>
      </c>
      <c r="K1285" s="7">
        <v>0</v>
      </c>
      <c r="L1285" s="7">
        <v>0</v>
      </c>
      <c r="M1285" s="7"/>
      <c r="N1285" s="7"/>
      <c r="O1285" s="7"/>
      <c r="P1285" s="7">
        <v>1</v>
      </c>
      <c r="Q1285" s="7">
        <v>28</v>
      </c>
      <c r="R1285" s="7">
        <v>265</v>
      </c>
      <c r="S1285" s="189">
        <v>45625.593981481485</v>
      </c>
    </row>
    <row r="1286" spans="1:19">
      <c r="A1286" s="7">
        <v>2013</v>
      </c>
      <c r="B1286" s="123" t="s">
        <v>537</v>
      </c>
      <c r="C1286" s="123" t="s">
        <v>556</v>
      </c>
      <c r="D1286" s="123" t="s">
        <v>580</v>
      </c>
      <c r="E1286" s="123" t="s">
        <v>533</v>
      </c>
      <c r="F1286" s="7">
        <v>49.404240000000001</v>
      </c>
      <c r="G1286" s="123" t="s">
        <v>532</v>
      </c>
      <c r="H1286" s="7">
        <v>3.6428545730000002</v>
      </c>
      <c r="I1286" s="7">
        <v>73.735666667000004</v>
      </c>
      <c r="J1286" s="7">
        <v>3.621166111</v>
      </c>
      <c r="K1286" s="7">
        <v>4.9404199999999998E-4</v>
      </c>
      <c r="L1286" s="7">
        <v>2.9642544E-5</v>
      </c>
      <c r="M1286" s="7">
        <v>73.296666666999997</v>
      </c>
      <c r="N1286" s="7">
        <v>0.01</v>
      </c>
      <c r="O1286" s="7">
        <v>5.9999999999999995E-4</v>
      </c>
      <c r="P1286" s="7">
        <v>1</v>
      </c>
      <c r="Q1286" s="7">
        <v>28</v>
      </c>
      <c r="R1286" s="7">
        <v>265</v>
      </c>
      <c r="S1286" s="189">
        <v>45625.593981481485</v>
      </c>
    </row>
    <row r="1287" spans="1:19">
      <c r="A1287" s="7">
        <v>2013</v>
      </c>
      <c r="B1287" s="123" t="s">
        <v>537</v>
      </c>
      <c r="C1287" s="123" t="s">
        <v>556</v>
      </c>
      <c r="D1287" s="123" t="s">
        <v>580</v>
      </c>
      <c r="E1287" s="123" t="s">
        <v>160</v>
      </c>
      <c r="F1287" s="7">
        <v>51.162695999999997</v>
      </c>
      <c r="G1287" s="123" t="s">
        <v>532</v>
      </c>
      <c r="H1287" s="7">
        <v>3.6749652909999999</v>
      </c>
      <c r="I1287" s="7">
        <v>71.828999999999994</v>
      </c>
      <c r="J1287" s="7">
        <v>3.6525048670000002</v>
      </c>
      <c r="K1287" s="7">
        <v>5.1162699999999996E-4</v>
      </c>
      <c r="L1287" s="7">
        <v>3.0697617599999998E-5</v>
      </c>
      <c r="M1287" s="7">
        <v>71.39</v>
      </c>
      <c r="N1287" s="7">
        <v>0.01</v>
      </c>
      <c r="O1287" s="7">
        <v>5.9999999999999995E-4</v>
      </c>
      <c r="P1287" s="7">
        <v>1</v>
      </c>
      <c r="Q1287" s="7">
        <v>28</v>
      </c>
      <c r="R1287" s="7">
        <v>265</v>
      </c>
      <c r="S1287" s="189">
        <v>45625.593981481485</v>
      </c>
    </row>
    <row r="1288" spans="1:19">
      <c r="A1288" s="7">
        <v>2013</v>
      </c>
      <c r="B1288" s="123" t="s">
        <v>537</v>
      </c>
      <c r="C1288" s="123" t="s">
        <v>556</v>
      </c>
      <c r="D1288" s="123" t="s">
        <v>580</v>
      </c>
      <c r="E1288" s="123" t="s">
        <v>163</v>
      </c>
      <c r="F1288" s="7">
        <v>149.52966172699999</v>
      </c>
      <c r="G1288" s="123" t="s">
        <v>532</v>
      </c>
      <c r="H1288" s="7">
        <v>9.5484408439999999</v>
      </c>
      <c r="I1288" s="7">
        <v>63.856499999999997</v>
      </c>
      <c r="J1288" s="7">
        <v>9.5235441549999997</v>
      </c>
      <c r="K1288" s="7">
        <v>7.4764799999999995E-4</v>
      </c>
      <c r="L1288" s="7">
        <v>1.495296617E-5</v>
      </c>
      <c r="M1288" s="7">
        <v>63.69</v>
      </c>
      <c r="N1288" s="7">
        <v>5.0000000000000001E-3</v>
      </c>
      <c r="O1288" s="7">
        <v>1E-4</v>
      </c>
      <c r="P1288" s="7">
        <v>1</v>
      </c>
      <c r="Q1288" s="7">
        <v>28</v>
      </c>
      <c r="R1288" s="7">
        <v>265</v>
      </c>
      <c r="S1288" s="189">
        <v>45625.593981481485</v>
      </c>
    </row>
    <row r="1289" spans="1:19">
      <c r="A1289" s="7">
        <v>2013</v>
      </c>
      <c r="B1289" s="123" t="s">
        <v>537</v>
      </c>
      <c r="C1289" s="123" t="s">
        <v>556</v>
      </c>
      <c r="D1289" s="123" t="s">
        <v>580</v>
      </c>
      <c r="E1289" s="123" t="s">
        <v>535</v>
      </c>
      <c r="F1289" s="7">
        <v>419.32886849099998</v>
      </c>
      <c r="G1289" s="123" t="s">
        <v>532</v>
      </c>
      <c r="H1289" s="7">
        <v>23.564798897999999</v>
      </c>
      <c r="I1289" s="7">
        <v>56.196462177999997</v>
      </c>
      <c r="J1289" s="7">
        <v>23.494980642000002</v>
      </c>
      <c r="K1289" s="7">
        <v>2.0966439999999999E-3</v>
      </c>
      <c r="L1289" s="7">
        <v>4.1932886850000003E-5</v>
      </c>
      <c r="M1289" s="7">
        <v>56.029962177999998</v>
      </c>
      <c r="N1289" s="7">
        <v>5.0000000000000001E-3</v>
      </c>
      <c r="O1289" s="7">
        <v>1E-4</v>
      </c>
      <c r="P1289" s="7">
        <v>1</v>
      </c>
      <c r="Q1289" s="7">
        <v>28</v>
      </c>
      <c r="R1289" s="7">
        <v>265</v>
      </c>
      <c r="S1289" s="189">
        <v>45625.593981481485</v>
      </c>
    </row>
    <row r="1290" spans="1:19">
      <c r="A1290" s="7">
        <v>2013</v>
      </c>
      <c r="B1290" s="123" t="s">
        <v>537</v>
      </c>
      <c r="C1290" s="123" t="s">
        <v>556</v>
      </c>
      <c r="D1290" s="123" t="s">
        <v>580</v>
      </c>
      <c r="E1290" s="123" t="s">
        <v>541</v>
      </c>
      <c r="F1290" s="7">
        <v>0</v>
      </c>
      <c r="G1290" s="123" t="s">
        <v>532</v>
      </c>
      <c r="H1290" s="7">
        <v>0</v>
      </c>
      <c r="I1290" s="7"/>
      <c r="J1290" s="7">
        <v>0</v>
      </c>
      <c r="K1290" s="7">
        <v>0</v>
      </c>
      <c r="L1290" s="7">
        <v>0</v>
      </c>
      <c r="M1290" s="7"/>
      <c r="N1290" s="7"/>
      <c r="O1290" s="7"/>
      <c r="P1290" s="7">
        <v>1</v>
      </c>
      <c r="Q1290" s="7">
        <v>28</v>
      </c>
      <c r="R1290" s="7">
        <v>265</v>
      </c>
      <c r="S1290" s="189">
        <v>45625.593981481485</v>
      </c>
    </row>
    <row r="1291" spans="1:19">
      <c r="A1291" s="7">
        <v>2013</v>
      </c>
      <c r="B1291" s="123" t="s">
        <v>537</v>
      </c>
      <c r="C1291" s="123" t="s">
        <v>556</v>
      </c>
      <c r="D1291" s="123" t="s">
        <v>581</v>
      </c>
      <c r="E1291" s="123" t="s">
        <v>27</v>
      </c>
      <c r="F1291" s="7">
        <v>5.6067383319999999</v>
      </c>
      <c r="G1291" s="123" t="s">
        <v>532</v>
      </c>
      <c r="H1291" s="7">
        <v>9.33522E-4</v>
      </c>
      <c r="I1291" s="7">
        <v>0.16650000000000001</v>
      </c>
      <c r="J1291" s="7">
        <v>0</v>
      </c>
      <c r="K1291" s="7">
        <v>2.803369166E-5</v>
      </c>
      <c r="L1291" s="7">
        <v>5.6067383319999998E-7</v>
      </c>
      <c r="M1291" s="7">
        <v>0</v>
      </c>
      <c r="N1291" s="7">
        <v>5.0000000000000001E-3</v>
      </c>
      <c r="O1291" s="7">
        <v>1E-4</v>
      </c>
      <c r="P1291" s="7"/>
      <c r="Q1291" s="7">
        <v>28</v>
      </c>
      <c r="R1291" s="7">
        <v>265</v>
      </c>
      <c r="S1291" s="189">
        <v>45625.593981481485</v>
      </c>
    </row>
    <row r="1292" spans="1:19">
      <c r="A1292" s="7">
        <v>2013</v>
      </c>
      <c r="B1292" s="123" t="s">
        <v>537</v>
      </c>
      <c r="C1292" s="123" t="s">
        <v>556</v>
      </c>
      <c r="D1292" s="123" t="s">
        <v>581</v>
      </c>
      <c r="E1292" s="123" t="s">
        <v>33</v>
      </c>
      <c r="F1292" s="7">
        <v>189.98630685500001</v>
      </c>
      <c r="G1292" s="123" t="s">
        <v>532</v>
      </c>
      <c r="H1292" s="7">
        <v>1.797270463</v>
      </c>
      <c r="I1292" s="7">
        <v>9.4600000000000009</v>
      </c>
      <c r="J1292" s="7">
        <v>0</v>
      </c>
      <c r="K1292" s="7">
        <v>5.6995891999999999E-2</v>
      </c>
      <c r="L1292" s="7">
        <v>7.5994500000000004E-4</v>
      </c>
      <c r="M1292" s="7">
        <v>0</v>
      </c>
      <c r="N1292" s="7">
        <v>0.3</v>
      </c>
      <c r="O1292" s="7">
        <v>4.0000000000000001E-3</v>
      </c>
      <c r="P1292" s="7"/>
      <c r="Q1292" s="7">
        <v>28</v>
      </c>
      <c r="R1292" s="7">
        <v>265</v>
      </c>
      <c r="S1292" s="189">
        <v>45625.593981481485</v>
      </c>
    </row>
    <row r="1293" spans="1:19">
      <c r="A1293" s="7">
        <v>2013</v>
      </c>
      <c r="B1293" s="123" t="s">
        <v>537</v>
      </c>
      <c r="C1293" s="123" t="s">
        <v>556</v>
      </c>
      <c r="D1293" s="123" t="s">
        <v>581</v>
      </c>
      <c r="E1293" s="123" t="s">
        <v>540</v>
      </c>
      <c r="F1293" s="7">
        <v>5.6094683439999997</v>
      </c>
      <c r="G1293" s="123" t="s">
        <v>532</v>
      </c>
      <c r="H1293" s="7">
        <v>0.53445611999999998</v>
      </c>
      <c r="I1293" s="7">
        <v>95.277500000000003</v>
      </c>
      <c r="J1293" s="7">
        <v>0.53065570500000003</v>
      </c>
      <c r="K1293" s="7">
        <v>5.6094683440000003E-5</v>
      </c>
      <c r="L1293" s="7">
        <v>8.4142025160000001E-6</v>
      </c>
      <c r="M1293" s="7">
        <v>94.6</v>
      </c>
      <c r="N1293" s="7">
        <v>0.01</v>
      </c>
      <c r="O1293" s="7">
        <v>1.5E-3</v>
      </c>
      <c r="P1293" s="7">
        <v>1</v>
      </c>
      <c r="Q1293" s="7">
        <v>28</v>
      </c>
      <c r="R1293" s="7">
        <v>265</v>
      </c>
      <c r="S1293" s="189">
        <v>45625.593981481485</v>
      </c>
    </row>
    <row r="1294" spans="1:19">
      <c r="A1294" s="7">
        <v>2013</v>
      </c>
      <c r="B1294" s="123" t="s">
        <v>537</v>
      </c>
      <c r="C1294" s="123" t="s">
        <v>556</v>
      </c>
      <c r="D1294" s="123" t="s">
        <v>581</v>
      </c>
      <c r="E1294" s="123" t="s">
        <v>531</v>
      </c>
      <c r="F1294" s="7">
        <v>0</v>
      </c>
      <c r="G1294" s="123" t="s">
        <v>532</v>
      </c>
      <c r="H1294" s="7">
        <v>0</v>
      </c>
      <c r="I1294" s="7"/>
      <c r="J1294" s="7">
        <v>0</v>
      </c>
      <c r="K1294" s="7">
        <v>0</v>
      </c>
      <c r="L1294" s="7">
        <v>0</v>
      </c>
      <c r="M1294" s="7"/>
      <c r="N1294" s="7"/>
      <c r="O1294" s="7"/>
      <c r="P1294" s="7">
        <v>1</v>
      </c>
      <c r="Q1294" s="7">
        <v>28</v>
      </c>
      <c r="R1294" s="7">
        <v>265</v>
      </c>
      <c r="S1294" s="189">
        <v>45625.593981481485</v>
      </c>
    </row>
    <row r="1295" spans="1:19">
      <c r="A1295" s="7">
        <v>2013</v>
      </c>
      <c r="B1295" s="123" t="s">
        <v>537</v>
      </c>
      <c r="C1295" s="123" t="s">
        <v>556</v>
      </c>
      <c r="D1295" s="123" t="s">
        <v>581</v>
      </c>
      <c r="E1295" s="123" t="s">
        <v>533</v>
      </c>
      <c r="F1295" s="7">
        <v>599.13108</v>
      </c>
      <c r="G1295" s="123" t="s">
        <v>532</v>
      </c>
      <c r="H1295" s="7">
        <v>44.177329604999997</v>
      </c>
      <c r="I1295" s="7">
        <v>73.735666667000004</v>
      </c>
      <c r="J1295" s="7">
        <v>43.914311060999999</v>
      </c>
      <c r="K1295" s="7">
        <v>5.991311E-3</v>
      </c>
      <c r="L1295" s="7">
        <v>3.5947900000000001E-4</v>
      </c>
      <c r="M1295" s="7">
        <v>73.296666666999997</v>
      </c>
      <c r="N1295" s="7">
        <v>0.01</v>
      </c>
      <c r="O1295" s="7">
        <v>5.9999999999999995E-4</v>
      </c>
      <c r="P1295" s="7">
        <v>1</v>
      </c>
      <c r="Q1295" s="7">
        <v>28</v>
      </c>
      <c r="R1295" s="7">
        <v>265</v>
      </c>
      <c r="S1295" s="189">
        <v>45625.593981481485</v>
      </c>
    </row>
    <row r="1296" spans="1:19">
      <c r="A1296" s="7">
        <v>2013</v>
      </c>
      <c r="B1296" s="123" t="s">
        <v>537</v>
      </c>
      <c r="C1296" s="123" t="s">
        <v>556</v>
      </c>
      <c r="D1296" s="123" t="s">
        <v>581</v>
      </c>
      <c r="E1296" s="123" t="s">
        <v>160</v>
      </c>
      <c r="F1296" s="7">
        <v>155.455884</v>
      </c>
      <c r="G1296" s="123" t="s">
        <v>532</v>
      </c>
      <c r="H1296" s="7">
        <v>11.166240692000001</v>
      </c>
      <c r="I1296" s="7">
        <v>71.828999999999994</v>
      </c>
      <c r="J1296" s="7">
        <v>11.097995558999999</v>
      </c>
      <c r="K1296" s="7">
        <v>1.5545590000000001E-3</v>
      </c>
      <c r="L1296" s="7">
        <v>9.3273530400000003E-5</v>
      </c>
      <c r="M1296" s="7">
        <v>71.39</v>
      </c>
      <c r="N1296" s="7">
        <v>0.01</v>
      </c>
      <c r="O1296" s="7">
        <v>5.9999999999999995E-4</v>
      </c>
      <c r="P1296" s="7">
        <v>1</v>
      </c>
      <c r="Q1296" s="7">
        <v>28</v>
      </c>
      <c r="R1296" s="7">
        <v>265</v>
      </c>
      <c r="S1296" s="189">
        <v>45625.593981481485</v>
      </c>
    </row>
    <row r="1297" spans="1:19">
      <c r="A1297" s="7">
        <v>2013</v>
      </c>
      <c r="B1297" s="123" t="s">
        <v>537</v>
      </c>
      <c r="C1297" s="123" t="s">
        <v>556</v>
      </c>
      <c r="D1297" s="123" t="s">
        <v>581</v>
      </c>
      <c r="E1297" s="123" t="s">
        <v>163</v>
      </c>
      <c r="F1297" s="7">
        <v>416.37390147100001</v>
      </c>
      <c r="G1297" s="123" t="s">
        <v>532</v>
      </c>
      <c r="H1297" s="7">
        <v>26.588180039000001</v>
      </c>
      <c r="I1297" s="7">
        <v>63.856499999999997</v>
      </c>
      <c r="J1297" s="7">
        <v>26.518853785000001</v>
      </c>
      <c r="K1297" s="7">
        <v>2.08187E-3</v>
      </c>
      <c r="L1297" s="7">
        <v>4.1637390150000002E-5</v>
      </c>
      <c r="M1297" s="7">
        <v>63.69</v>
      </c>
      <c r="N1297" s="7">
        <v>5.0000000000000001E-3</v>
      </c>
      <c r="O1297" s="7">
        <v>1E-4</v>
      </c>
      <c r="P1297" s="7">
        <v>1</v>
      </c>
      <c r="Q1297" s="7">
        <v>28</v>
      </c>
      <c r="R1297" s="7">
        <v>265</v>
      </c>
      <c r="S1297" s="189">
        <v>45625.593981481485</v>
      </c>
    </row>
    <row r="1298" spans="1:19">
      <c r="A1298" s="7">
        <v>2013</v>
      </c>
      <c r="B1298" s="123" t="s">
        <v>537</v>
      </c>
      <c r="C1298" s="123" t="s">
        <v>556</v>
      </c>
      <c r="D1298" s="123" t="s">
        <v>581</v>
      </c>
      <c r="E1298" s="123" t="s">
        <v>535</v>
      </c>
      <c r="F1298" s="7">
        <v>3520.8744615730002</v>
      </c>
      <c r="G1298" s="123" t="s">
        <v>532</v>
      </c>
      <c r="H1298" s="7">
        <v>197.86068851300001</v>
      </c>
      <c r="I1298" s="7">
        <v>56.196462177999997</v>
      </c>
      <c r="J1298" s="7">
        <v>197.27446291499999</v>
      </c>
      <c r="K1298" s="7">
        <v>1.7604372E-2</v>
      </c>
      <c r="L1298" s="7">
        <v>3.5208700000000001E-4</v>
      </c>
      <c r="M1298" s="7">
        <v>56.029962177999998</v>
      </c>
      <c r="N1298" s="7">
        <v>5.0000000000000001E-3</v>
      </c>
      <c r="O1298" s="7">
        <v>1E-4</v>
      </c>
      <c r="P1298" s="7">
        <v>1</v>
      </c>
      <c r="Q1298" s="7">
        <v>28</v>
      </c>
      <c r="R1298" s="7">
        <v>265</v>
      </c>
      <c r="S1298" s="189">
        <v>45625.593981481485</v>
      </c>
    </row>
    <row r="1299" spans="1:19">
      <c r="A1299" s="7">
        <v>2013</v>
      </c>
      <c r="B1299" s="123" t="s">
        <v>537</v>
      </c>
      <c r="C1299" s="123" t="s">
        <v>556</v>
      </c>
      <c r="D1299" s="123" t="s">
        <v>581</v>
      </c>
      <c r="E1299" s="123" t="s">
        <v>541</v>
      </c>
      <c r="F1299" s="7">
        <v>1.1375349E-2</v>
      </c>
      <c r="G1299" s="123" t="s">
        <v>532</v>
      </c>
      <c r="H1299" s="7">
        <v>1.062243E-3</v>
      </c>
      <c r="I1299" s="7">
        <v>93.381119131999995</v>
      </c>
      <c r="J1299" s="7">
        <v>1.0572489999999999E-3</v>
      </c>
      <c r="K1299" s="7">
        <v>1.1375349E-7</v>
      </c>
      <c r="L1299" s="7">
        <v>6.8252093999999997E-9</v>
      </c>
      <c r="M1299" s="7">
        <v>92.942119132000002</v>
      </c>
      <c r="N1299" s="7">
        <v>0.01</v>
      </c>
      <c r="O1299" s="7">
        <v>5.9999999999999995E-4</v>
      </c>
      <c r="P1299" s="7">
        <v>1</v>
      </c>
      <c r="Q1299" s="7">
        <v>28</v>
      </c>
      <c r="R1299" s="7">
        <v>265</v>
      </c>
      <c r="S1299" s="189">
        <v>45625.593981481485</v>
      </c>
    </row>
    <row r="1300" spans="1:19">
      <c r="A1300" s="7">
        <v>2013</v>
      </c>
      <c r="B1300" s="123" t="s">
        <v>537</v>
      </c>
      <c r="C1300" s="123" t="s">
        <v>562</v>
      </c>
      <c r="D1300" s="123" t="s">
        <v>582</v>
      </c>
      <c r="E1300" s="123" t="s">
        <v>27</v>
      </c>
      <c r="F1300" s="7">
        <v>177.46090987599999</v>
      </c>
      <c r="G1300" s="123" t="s">
        <v>532</v>
      </c>
      <c r="H1300" s="7">
        <v>2.9547240999999998E-2</v>
      </c>
      <c r="I1300" s="7">
        <v>0.16650000000000001</v>
      </c>
      <c r="J1300" s="7">
        <v>0</v>
      </c>
      <c r="K1300" s="7">
        <v>8.8730500000000002E-4</v>
      </c>
      <c r="L1300" s="7">
        <v>1.7746090990000002E-5</v>
      </c>
      <c r="M1300" s="7">
        <v>0</v>
      </c>
      <c r="N1300" s="7">
        <v>5.0000000000000001E-3</v>
      </c>
      <c r="O1300" s="7">
        <v>1E-4</v>
      </c>
      <c r="P1300" s="7"/>
      <c r="Q1300" s="7">
        <v>28</v>
      </c>
      <c r="R1300" s="7">
        <v>265</v>
      </c>
      <c r="S1300" s="189">
        <v>45625.593981481485</v>
      </c>
    </row>
    <row r="1301" spans="1:19">
      <c r="A1301" s="7">
        <v>2013</v>
      </c>
      <c r="B1301" s="123" t="s">
        <v>537</v>
      </c>
      <c r="C1301" s="123" t="s">
        <v>562</v>
      </c>
      <c r="D1301" s="123" t="s">
        <v>582</v>
      </c>
      <c r="E1301" s="123" t="s">
        <v>33</v>
      </c>
      <c r="F1301" s="7">
        <v>0</v>
      </c>
      <c r="G1301" s="123" t="s">
        <v>532</v>
      </c>
      <c r="H1301" s="7">
        <v>0</v>
      </c>
      <c r="I1301" s="7"/>
      <c r="J1301" s="7">
        <v>0</v>
      </c>
      <c r="K1301" s="7">
        <v>0</v>
      </c>
      <c r="L1301" s="7">
        <v>0</v>
      </c>
      <c r="M1301" s="7"/>
      <c r="N1301" s="7"/>
      <c r="O1301" s="7"/>
      <c r="P1301" s="7"/>
      <c r="Q1301" s="7">
        <v>28</v>
      </c>
      <c r="R1301" s="7">
        <v>265</v>
      </c>
      <c r="S1301" s="189">
        <v>45625.593981481485</v>
      </c>
    </row>
    <row r="1302" spans="1:19">
      <c r="A1302" s="7">
        <v>2013</v>
      </c>
      <c r="B1302" s="123" t="s">
        <v>537</v>
      </c>
      <c r="C1302" s="123" t="s">
        <v>562</v>
      </c>
      <c r="D1302" s="123" t="s">
        <v>582</v>
      </c>
      <c r="E1302" s="123" t="s">
        <v>540</v>
      </c>
      <c r="F1302" s="7">
        <v>0</v>
      </c>
      <c r="G1302" s="123" t="s">
        <v>532</v>
      </c>
      <c r="H1302" s="7">
        <v>0</v>
      </c>
      <c r="I1302" s="7"/>
      <c r="J1302" s="7">
        <v>0</v>
      </c>
      <c r="K1302" s="7">
        <v>0</v>
      </c>
      <c r="L1302" s="7">
        <v>0</v>
      </c>
      <c r="M1302" s="7"/>
      <c r="N1302" s="7"/>
      <c r="O1302" s="7"/>
      <c r="P1302" s="7">
        <v>1</v>
      </c>
      <c r="Q1302" s="7">
        <v>28</v>
      </c>
      <c r="R1302" s="7">
        <v>265</v>
      </c>
      <c r="S1302" s="189">
        <v>45625.593981481485</v>
      </c>
    </row>
    <row r="1303" spans="1:19">
      <c r="A1303" s="7">
        <v>2013</v>
      </c>
      <c r="B1303" s="123" t="s">
        <v>537</v>
      </c>
      <c r="C1303" s="123" t="s">
        <v>562</v>
      </c>
      <c r="D1303" s="123" t="s">
        <v>582</v>
      </c>
      <c r="E1303" s="123" t="s">
        <v>531</v>
      </c>
      <c r="F1303" s="7">
        <v>3.4164459969999998</v>
      </c>
      <c r="G1303" s="123" t="s">
        <v>532</v>
      </c>
      <c r="H1303" s="7">
        <v>0.26118387999999998</v>
      </c>
      <c r="I1303" s="7">
        <v>76.448999999999998</v>
      </c>
      <c r="J1303" s="7">
        <v>0.25968405999999999</v>
      </c>
      <c r="K1303" s="7">
        <v>3.4164459970000002E-5</v>
      </c>
      <c r="L1303" s="7">
        <v>2.049867598E-6</v>
      </c>
      <c r="M1303" s="7">
        <v>76.010000000000005</v>
      </c>
      <c r="N1303" s="7">
        <v>0.01</v>
      </c>
      <c r="O1303" s="7">
        <v>5.9999999999999995E-4</v>
      </c>
      <c r="P1303" s="7">
        <v>1</v>
      </c>
      <c r="Q1303" s="7">
        <v>28</v>
      </c>
      <c r="R1303" s="7">
        <v>265</v>
      </c>
      <c r="S1303" s="189">
        <v>45625.593981481485</v>
      </c>
    </row>
    <row r="1304" spans="1:19">
      <c r="A1304" s="7">
        <v>2013</v>
      </c>
      <c r="B1304" s="123" t="s">
        <v>537</v>
      </c>
      <c r="C1304" s="123" t="s">
        <v>562</v>
      </c>
      <c r="D1304" s="123" t="s">
        <v>582</v>
      </c>
      <c r="E1304" s="123" t="s">
        <v>533</v>
      </c>
      <c r="F1304" s="7">
        <v>49.404240000000001</v>
      </c>
      <c r="G1304" s="123" t="s">
        <v>532</v>
      </c>
      <c r="H1304" s="7">
        <v>3.6428545730000002</v>
      </c>
      <c r="I1304" s="7">
        <v>73.735666667000004</v>
      </c>
      <c r="J1304" s="7">
        <v>3.621166111</v>
      </c>
      <c r="K1304" s="7">
        <v>4.9404199999999998E-4</v>
      </c>
      <c r="L1304" s="7">
        <v>2.9642544E-5</v>
      </c>
      <c r="M1304" s="7">
        <v>73.296666666999997</v>
      </c>
      <c r="N1304" s="7">
        <v>0.01</v>
      </c>
      <c r="O1304" s="7">
        <v>5.9999999999999995E-4</v>
      </c>
      <c r="P1304" s="7">
        <v>1</v>
      </c>
      <c r="Q1304" s="7">
        <v>28</v>
      </c>
      <c r="R1304" s="7">
        <v>265</v>
      </c>
      <c r="S1304" s="189">
        <v>45625.593981481485</v>
      </c>
    </row>
    <row r="1305" spans="1:19">
      <c r="A1305" s="7">
        <v>2013</v>
      </c>
      <c r="B1305" s="123" t="s">
        <v>537</v>
      </c>
      <c r="C1305" s="123" t="s">
        <v>562</v>
      </c>
      <c r="D1305" s="123" t="s">
        <v>582</v>
      </c>
      <c r="E1305" s="123" t="s">
        <v>160</v>
      </c>
      <c r="F1305" s="7">
        <v>6.2383319999999998</v>
      </c>
      <c r="G1305" s="123" t="s">
        <v>532</v>
      </c>
      <c r="H1305" s="7">
        <v>0.44809314900000002</v>
      </c>
      <c r="I1305" s="7">
        <v>71.828999999999994</v>
      </c>
      <c r="J1305" s="7">
        <v>0.445354521</v>
      </c>
      <c r="K1305" s="7">
        <v>6.2383319999999998E-5</v>
      </c>
      <c r="L1305" s="7">
        <v>3.7429992000000001E-6</v>
      </c>
      <c r="M1305" s="7">
        <v>71.39</v>
      </c>
      <c r="N1305" s="7">
        <v>0.01</v>
      </c>
      <c r="O1305" s="7">
        <v>5.9999999999999995E-4</v>
      </c>
      <c r="P1305" s="7">
        <v>1</v>
      </c>
      <c r="Q1305" s="7">
        <v>28</v>
      </c>
      <c r="R1305" s="7">
        <v>265</v>
      </c>
      <c r="S1305" s="189">
        <v>45625.593981481485</v>
      </c>
    </row>
    <row r="1306" spans="1:19">
      <c r="A1306" s="7">
        <v>2013</v>
      </c>
      <c r="B1306" s="123" t="s">
        <v>537</v>
      </c>
      <c r="C1306" s="123" t="s">
        <v>562</v>
      </c>
      <c r="D1306" s="123" t="s">
        <v>582</v>
      </c>
      <c r="E1306" s="123" t="s">
        <v>163</v>
      </c>
      <c r="F1306" s="7">
        <v>9.608007422</v>
      </c>
      <c r="G1306" s="123" t="s">
        <v>532</v>
      </c>
      <c r="H1306" s="7">
        <v>0.613533726</v>
      </c>
      <c r="I1306" s="7">
        <v>63.856499999999997</v>
      </c>
      <c r="J1306" s="7">
        <v>0.61193399299999995</v>
      </c>
      <c r="K1306" s="7">
        <v>4.8040037109999997E-5</v>
      </c>
      <c r="L1306" s="7">
        <v>9.6080074220000006E-7</v>
      </c>
      <c r="M1306" s="7">
        <v>63.69</v>
      </c>
      <c r="N1306" s="7">
        <v>5.0000000000000001E-3</v>
      </c>
      <c r="O1306" s="7">
        <v>1E-4</v>
      </c>
      <c r="P1306" s="7">
        <v>1</v>
      </c>
      <c r="Q1306" s="7">
        <v>28</v>
      </c>
      <c r="R1306" s="7">
        <v>265</v>
      </c>
      <c r="S1306" s="189">
        <v>45625.593981481485</v>
      </c>
    </row>
    <row r="1307" spans="1:19">
      <c r="A1307" s="7">
        <v>2013</v>
      </c>
      <c r="B1307" s="123" t="s">
        <v>537</v>
      </c>
      <c r="C1307" s="123" t="s">
        <v>562</v>
      </c>
      <c r="D1307" s="123" t="s">
        <v>582</v>
      </c>
      <c r="E1307" s="123" t="s">
        <v>535</v>
      </c>
      <c r="F1307" s="7">
        <v>121.578577686</v>
      </c>
      <c r="G1307" s="123" t="s">
        <v>532</v>
      </c>
      <c r="H1307" s="7">
        <v>6.8322859429999996</v>
      </c>
      <c r="I1307" s="7">
        <v>56.196462177999997</v>
      </c>
      <c r="J1307" s="7">
        <v>6.8120431090000002</v>
      </c>
      <c r="K1307" s="7">
        <v>6.0789299999999998E-4</v>
      </c>
      <c r="L1307" s="7">
        <v>1.215785777E-5</v>
      </c>
      <c r="M1307" s="7">
        <v>56.029962177999998</v>
      </c>
      <c r="N1307" s="7">
        <v>5.0000000000000001E-3</v>
      </c>
      <c r="O1307" s="7">
        <v>1E-4</v>
      </c>
      <c r="P1307" s="7">
        <v>1</v>
      </c>
      <c r="Q1307" s="7">
        <v>28</v>
      </c>
      <c r="R1307" s="7">
        <v>265</v>
      </c>
      <c r="S1307" s="189">
        <v>45625.593981481485</v>
      </c>
    </row>
    <row r="1308" spans="1:19">
      <c r="A1308" s="7">
        <v>2013</v>
      </c>
      <c r="B1308" s="123" t="s">
        <v>537</v>
      </c>
      <c r="C1308" s="123" t="s">
        <v>562</v>
      </c>
      <c r="D1308" s="123" t="s">
        <v>582</v>
      </c>
      <c r="E1308" s="123" t="s">
        <v>541</v>
      </c>
      <c r="F1308" s="7">
        <v>0</v>
      </c>
      <c r="G1308" s="123" t="s">
        <v>532</v>
      </c>
      <c r="H1308" s="7">
        <v>0</v>
      </c>
      <c r="I1308" s="7"/>
      <c r="J1308" s="7">
        <v>0</v>
      </c>
      <c r="K1308" s="7">
        <v>0</v>
      </c>
      <c r="L1308" s="7">
        <v>0</v>
      </c>
      <c r="M1308" s="7"/>
      <c r="N1308" s="7"/>
      <c r="O1308" s="7"/>
      <c r="P1308" s="7">
        <v>1</v>
      </c>
      <c r="Q1308" s="7">
        <v>28</v>
      </c>
      <c r="R1308" s="7">
        <v>265</v>
      </c>
      <c r="S1308" s="189">
        <v>45625.593981481485</v>
      </c>
    </row>
    <row r="1309" spans="1:19">
      <c r="A1309" s="7">
        <v>2013</v>
      </c>
      <c r="B1309" s="123" t="s">
        <v>537</v>
      </c>
      <c r="C1309" s="123" t="s">
        <v>562</v>
      </c>
      <c r="D1309" s="123" t="s">
        <v>583</v>
      </c>
      <c r="E1309" s="123" t="s">
        <v>27</v>
      </c>
      <c r="F1309" s="7">
        <v>0</v>
      </c>
      <c r="G1309" s="123" t="s">
        <v>532</v>
      </c>
      <c r="H1309" s="7">
        <v>0</v>
      </c>
      <c r="I1309" s="7"/>
      <c r="J1309" s="7">
        <v>0</v>
      </c>
      <c r="K1309" s="7">
        <v>0</v>
      </c>
      <c r="L1309" s="7">
        <v>0</v>
      </c>
      <c r="M1309" s="7"/>
      <c r="N1309" s="7"/>
      <c r="O1309" s="7"/>
      <c r="P1309" s="7"/>
      <c r="Q1309" s="7">
        <v>28</v>
      </c>
      <c r="R1309" s="7">
        <v>265</v>
      </c>
      <c r="S1309" s="189">
        <v>45625.593981481485</v>
      </c>
    </row>
    <row r="1310" spans="1:19">
      <c r="A1310" s="7">
        <v>2013</v>
      </c>
      <c r="B1310" s="123" t="s">
        <v>537</v>
      </c>
      <c r="C1310" s="123" t="s">
        <v>562</v>
      </c>
      <c r="D1310" s="123" t="s">
        <v>583</v>
      </c>
      <c r="E1310" s="123" t="s">
        <v>33</v>
      </c>
      <c r="F1310" s="7">
        <v>319.26263388199999</v>
      </c>
      <c r="G1310" s="123" t="s">
        <v>532</v>
      </c>
      <c r="H1310" s="7">
        <v>3.0202245169999999</v>
      </c>
      <c r="I1310" s="7">
        <v>9.4600000000000009</v>
      </c>
      <c r="J1310" s="7">
        <v>0</v>
      </c>
      <c r="K1310" s="7">
        <v>9.5778790000000003E-2</v>
      </c>
      <c r="L1310" s="7">
        <v>1.277051E-3</v>
      </c>
      <c r="M1310" s="7">
        <v>0</v>
      </c>
      <c r="N1310" s="7">
        <v>0.3</v>
      </c>
      <c r="O1310" s="7">
        <v>4.0000000000000001E-3</v>
      </c>
      <c r="P1310" s="7"/>
      <c r="Q1310" s="7">
        <v>28</v>
      </c>
      <c r="R1310" s="7">
        <v>265</v>
      </c>
      <c r="S1310" s="189">
        <v>45625.593981481485</v>
      </c>
    </row>
    <row r="1311" spans="1:19">
      <c r="A1311" s="7">
        <v>2013</v>
      </c>
      <c r="B1311" s="123" t="s">
        <v>537</v>
      </c>
      <c r="C1311" s="123" t="s">
        <v>562</v>
      </c>
      <c r="D1311" s="123" t="s">
        <v>583</v>
      </c>
      <c r="E1311" s="123" t="s">
        <v>540</v>
      </c>
      <c r="F1311" s="7">
        <v>0.334893632</v>
      </c>
      <c r="G1311" s="123" t="s">
        <v>532</v>
      </c>
      <c r="H1311" s="7">
        <v>3.1907827999999999E-2</v>
      </c>
      <c r="I1311" s="7">
        <v>95.277500000000003</v>
      </c>
      <c r="J1311" s="7">
        <v>3.1680937999999999E-2</v>
      </c>
      <c r="K1311" s="7">
        <v>3.3489363199999999E-6</v>
      </c>
      <c r="L1311" s="7">
        <v>5.0234044800000002E-7</v>
      </c>
      <c r="M1311" s="7">
        <v>94.6</v>
      </c>
      <c r="N1311" s="7">
        <v>0.01</v>
      </c>
      <c r="O1311" s="7">
        <v>1.5E-3</v>
      </c>
      <c r="P1311" s="7">
        <v>1</v>
      </c>
      <c r="Q1311" s="7">
        <v>28</v>
      </c>
      <c r="R1311" s="7">
        <v>265</v>
      </c>
      <c r="S1311" s="189">
        <v>45625.593981481485</v>
      </c>
    </row>
    <row r="1312" spans="1:19">
      <c r="A1312" s="7">
        <v>2013</v>
      </c>
      <c r="B1312" s="123" t="s">
        <v>537</v>
      </c>
      <c r="C1312" s="123" t="s">
        <v>562</v>
      </c>
      <c r="D1312" s="123" t="s">
        <v>583</v>
      </c>
      <c r="E1312" s="123" t="s">
        <v>531</v>
      </c>
      <c r="F1312" s="7">
        <v>139.293383944</v>
      </c>
      <c r="G1312" s="123" t="s">
        <v>532</v>
      </c>
      <c r="H1312" s="7">
        <v>10.648839908999999</v>
      </c>
      <c r="I1312" s="7">
        <v>76.448999999999998</v>
      </c>
      <c r="J1312" s="7">
        <v>10.587690114000001</v>
      </c>
      <c r="K1312" s="7">
        <v>1.392934E-3</v>
      </c>
      <c r="L1312" s="7">
        <v>8.357603037E-5</v>
      </c>
      <c r="M1312" s="7">
        <v>76.010000000000005</v>
      </c>
      <c r="N1312" s="7">
        <v>0.01</v>
      </c>
      <c r="O1312" s="7">
        <v>5.9999999999999995E-4</v>
      </c>
      <c r="P1312" s="7">
        <v>1</v>
      </c>
      <c r="Q1312" s="7">
        <v>28</v>
      </c>
      <c r="R1312" s="7">
        <v>265</v>
      </c>
      <c r="S1312" s="189">
        <v>45625.593981481485</v>
      </c>
    </row>
    <row r="1313" spans="1:19">
      <c r="A1313" s="7">
        <v>2013</v>
      </c>
      <c r="B1313" s="123" t="s">
        <v>537</v>
      </c>
      <c r="C1313" s="123" t="s">
        <v>562</v>
      </c>
      <c r="D1313" s="123" t="s">
        <v>583</v>
      </c>
      <c r="E1313" s="123" t="s">
        <v>533</v>
      </c>
      <c r="F1313" s="7">
        <v>1049.0446079999999</v>
      </c>
      <c r="G1313" s="123" t="s">
        <v>532</v>
      </c>
      <c r="H1313" s="7">
        <v>77.352003534000005</v>
      </c>
      <c r="I1313" s="7">
        <v>73.735666667000004</v>
      </c>
      <c r="J1313" s="7">
        <v>76.891472950999997</v>
      </c>
      <c r="K1313" s="7">
        <v>1.0490446E-2</v>
      </c>
      <c r="L1313" s="7">
        <v>6.29427E-4</v>
      </c>
      <c r="M1313" s="7">
        <v>73.296666666999997</v>
      </c>
      <c r="N1313" s="7">
        <v>0.01</v>
      </c>
      <c r="O1313" s="7">
        <v>5.9999999999999995E-4</v>
      </c>
      <c r="P1313" s="7">
        <v>1</v>
      </c>
      <c r="Q1313" s="7">
        <v>28</v>
      </c>
      <c r="R1313" s="7">
        <v>265</v>
      </c>
      <c r="S1313" s="189">
        <v>45625.593981481485</v>
      </c>
    </row>
    <row r="1314" spans="1:19">
      <c r="A1314" s="7">
        <v>2013</v>
      </c>
      <c r="B1314" s="123" t="s">
        <v>537</v>
      </c>
      <c r="C1314" s="123" t="s">
        <v>562</v>
      </c>
      <c r="D1314" s="123" t="s">
        <v>583</v>
      </c>
      <c r="E1314" s="123" t="s">
        <v>160</v>
      </c>
      <c r="F1314" s="7">
        <v>313.21450800000002</v>
      </c>
      <c r="G1314" s="123" t="s">
        <v>532</v>
      </c>
      <c r="H1314" s="7">
        <v>22.497884894999999</v>
      </c>
      <c r="I1314" s="7">
        <v>71.828999999999994</v>
      </c>
      <c r="J1314" s="7">
        <v>22.360383725999998</v>
      </c>
      <c r="K1314" s="7">
        <v>3.1321449999999998E-3</v>
      </c>
      <c r="L1314" s="7">
        <v>1.8792900000000001E-4</v>
      </c>
      <c r="M1314" s="7">
        <v>71.39</v>
      </c>
      <c r="N1314" s="7">
        <v>0.01</v>
      </c>
      <c r="O1314" s="7">
        <v>5.9999999999999995E-4</v>
      </c>
      <c r="P1314" s="7">
        <v>1</v>
      </c>
      <c r="Q1314" s="7">
        <v>28</v>
      </c>
      <c r="R1314" s="7">
        <v>265</v>
      </c>
      <c r="S1314" s="189">
        <v>45625.593981481485</v>
      </c>
    </row>
    <row r="1315" spans="1:19">
      <c r="A1315" s="7">
        <v>2013</v>
      </c>
      <c r="B1315" s="123" t="s">
        <v>537</v>
      </c>
      <c r="C1315" s="123" t="s">
        <v>562</v>
      </c>
      <c r="D1315" s="123" t="s">
        <v>583</v>
      </c>
      <c r="E1315" s="123" t="s">
        <v>163</v>
      </c>
      <c r="F1315" s="7">
        <v>343.54682000299999</v>
      </c>
      <c r="G1315" s="123" t="s">
        <v>532</v>
      </c>
      <c r="H1315" s="7">
        <v>21.937697512</v>
      </c>
      <c r="I1315" s="7">
        <v>63.856499999999997</v>
      </c>
      <c r="J1315" s="7">
        <v>21.880496965999999</v>
      </c>
      <c r="K1315" s="7">
        <v>1.7177340000000001E-3</v>
      </c>
      <c r="L1315" s="7">
        <v>3.4354682000000002E-5</v>
      </c>
      <c r="M1315" s="7">
        <v>63.69</v>
      </c>
      <c r="N1315" s="7">
        <v>5.0000000000000001E-3</v>
      </c>
      <c r="O1315" s="7">
        <v>1E-4</v>
      </c>
      <c r="P1315" s="7">
        <v>1</v>
      </c>
      <c r="Q1315" s="7">
        <v>28</v>
      </c>
      <c r="R1315" s="7">
        <v>265</v>
      </c>
      <c r="S1315" s="189">
        <v>45625.593981481485</v>
      </c>
    </row>
    <row r="1316" spans="1:19">
      <c r="A1316" s="7">
        <v>2013</v>
      </c>
      <c r="B1316" s="123" t="s">
        <v>537</v>
      </c>
      <c r="C1316" s="123" t="s">
        <v>562</v>
      </c>
      <c r="D1316" s="123" t="s">
        <v>583</v>
      </c>
      <c r="E1316" s="123" t="s">
        <v>535</v>
      </c>
      <c r="F1316" s="7">
        <v>1702.8895588810001</v>
      </c>
      <c r="G1316" s="123" t="s">
        <v>532</v>
      </c>
      <c r="H1316" s="7">
        <v>95.696368688999996</v>
      </c>
      <c r="I1316" s="7">
        <v>56.196462177999997</v>
      </c>
      <c r="J1316" s="7">
        <v>95.412837577000005</v>
      </c>
      <c r="K1316" s="7">
        <v>8.5144480000000008E-3</v>
      </c>
      <c r="L1316" s="7">
        <v>1.7028900000000001E-4</v>
      </c>
      <c r="M1316" s="7">
        <v>56.029962177999998</v>
      </c>
      <c r="N1316" s="7">
        <v>5.0000000000000001E-3</v>
      </c>
      <c r="O1316" s="7">
        <v>1E-4</v>
      </c>
      <c r="P1316" s="7">
        <v>1</v>
      </c>
      <c r="Q1316" s="7">
        <v>28</v>
      </c>
      <c r="R1316" s="7">
        <v>265</v>
      </c>
      <c r="S1316" s="189">
        <v>45625.593981481485</v>
      </c>
    </row>
    <row r="1317" spans="1:19">
      <c r="A1317" s="7">
        <v>2013</v>
      </c>
      <c r="B1317" s="123" t="s">
        <v>537</v>
      </c>
      <c r="C1317" s="123" t="s">
        <v>562</v>
      </c>
      <c r="D1317" s="123" t="s">
        <v>583</v>
      </c>
      <c r="E1317" s="123" t="s">
        <v>541</v>
      </c>
      <c r="F1317" s="7">
        <v>0</v>
      </c>
      <c r="G1317" s="123" t="s">
        <v>532</v>
      </c>
      <c r="H1317" s="7">
        <v>0</v>
      </c>
      <c r="I1317" s="7"/>
      <c r="J1317" s="7">
        <v>0</v>
      </c>
      <c r="K1317" s="7">
        <v>0</v>
      </c>
      <c r="L1317" s="7">
        <v>0</v>
      </c>
      <c r="M1317" s="7"/>
      <c r="N1317" s="7"/>
      <c r="O1317" s="7"/>
      <c r="P1317" s="7">
        <v>1</v>
      </c>
      <c r="Q1317" s="7">
        <v>28</v>
      </c>
      <c r="R1317" s="7">
        <v>265</v>
      </c>
      <c r="S1317" s="189">
        <v>45625.593981481485</v>
      </c>
    </row>
    <row r="1318" spans="1:19">
      <c r="A1318" s="7">
        <v>2013</v>
      </c>
      <c r="B1318" s="123" t="s">
        <v>537</v>
      </c>
      <c r="C1318" s="123" t="s">
        <v>562</v>
      </c>
      <c r="D1318" s="123" t="s">
        <v>214</v>
      </c>
      <c r="E1318" s="123" t="s">
        <v>27</v>
      </c>
      <c r="F1318" s="7">
        <v>0</v>
      </c>
      <c r="G1318" s="123" t="s">
        <v>532</v>
      </c>
      <c r="H1318" s="7">
        <v>0</v>
      </c>
      <c r="I1318" s="7"/>
      <c r="J1318" s="7">
        <v>0</v>
      </c>
      <c r="K1318" s="7">
        <v>0</v>
      </c>
      <c r="L1318" s="7">
        <v>0</v>
      </c>
      <c r="M1318" s="7"/>
      <c r="N1318" s="7"/>
      <c r="O1318" s="7"/>
      <c r="P1318" s="7"/>
      <c r="Q1318" s="7">
        <v>28</v>
      </c>
      <c r="R1318" s="7">
        <v>265</v>
      </c>
      <c r="S1318" s="189">
        <v>45625.593981481485</v>
      </c>
    </row>
    <row r="1319" spans="1:19">
      <c r="A1319" s="7">
        <v>2013</v>
      </c>
      <c r="B1319" s="123" t="s">
        <v>537</v>
      </c>
      <c r="C1319" s="123" t="s">
        <v>562</v>
      </c>
      <c r="D1319" s="123" t="s">
        <v>214</v>
      </c>
      <c r="E1319" s="123" t="s">
        <v>33</v>
      </c>
      <c r="F1319" s="7">
        <v>64.523775415000003</v>
      </c>
      <c r="G1319" s="123" t="s">
        <v>532</v>
      </c>
      <c r="H1319" s="7">
        <v>0.61039491499999998</v>
      </c>
      <c r="I1319" s="7">
        <v>9.4600000000000009</v>
      </c>
      <c r="J1319" s="7">
        <v>0</v>
      </c>
      <c r="K1319" s="7">
        <v>1.9357132999999999E-2</v>
      </c>
      <c r="L1319" s="7">
        <v>2.5809500000000001E-4</v>
      </c>
      <c r="M1319" s="7">
        <v>0</v>
      </c>
      <c r="N1319" s="7">
        <v>0.3</v>
      </c>
      <c r="O1319" s="7">
        <v>4.0000000000000001E-3</v>
      </c>
      <c r="P1319" s="7"/>
      <c r="Q1319" s="7">
        <v>28</v>
      </c>
      <c r="R1319" s="7">
        <v>265</v>
      </c>
      <c r="S1319" s="189">
        <v>45625.593981481485</v>
      </c>
    </row>
    <row r="1320" spans="1:19">
      <c r="A1320" s="7">
        <v>2013</v>
      </c>
      <c r="B1320" s="123" t="s">
        <v>537</v>
      </c>
      <c r="C1320" s="123" t="s">
        <v>562</v>
      </c>
      <c r="D1320" s="123" t="s">
        <v>214</v>
      </c>
      <c r="E1320" s="123" t="s">
        <v>540</v>
      </c>
      <c r="F1320" s="7">
        <v>0</v>
      </c>
      <c r="G1320" s="123" t="s">
        <v>532</v>
      </c>
      <c r="H1320" s="7">
        <v>0</v>
      </c>
      <c r="I1320" s="7"/>
      <c r="J1320" s="7">
        <v>0</v>
      </c>
      <c r="K1320" s="7">
        <v>0</v>
      </c>
      <c r="L1320" s="7">
        <v>0</v>
      </c>
      <c r="M1320" s="7"/>
      <c r="N1320" s="7"/>
      <c r="O1320" s="7"/>
      <c r="P1320" s="7">
        <v>1</v>
      </c>
      <c r="Q1320" s="7">
        <v>28</v>
      </c>
      <c r="R1320" s="7">
        <v>265</v>
      </c>
      <c r="S1320" s="189">
        <v>45625.593981481485</v>
      </c>
    </row>
    <row r="1321" spans="1:19">
      <c r="A1321" s="7">
        <v>2013</v>
      </c>
      <c r="B1321" s="123" t="s">
        <v>537</v>
      </c>
      <c r="C1321" s="123" t="s">
        <v>562</v>
      </c>
      <c r="D1321" s="123" t="s">
        <v>214</v>
      </c>
      <c r="E1321" s="123" t="s">
        <v>531</v>
      </c>
      <c r="F1321" s="7">
        <v>9.4196296779999997</v>
      </c>
      <c r="G1321" s="123" t="s">
        <v>532</v>
      </c>
      <c r="H1321" s="7">
        <v>0.72012126899999995</v>
      </c>
      <c r="I1321" s="7">
        <v>76.448999999999998</v>
      </c>
      <c r="J1321" s="7">
        <v>0.71598605199999998</v>
      </c>
      <c r="K1321" s="7">
        <v>9.4196296779999994E-5</v>
      </c>
      <c r="L1321" s="7">
        <v>5.6517778070000003E-6</v>
      </c>
      <c r="M1321" s="7">
        <v>76.010000000000005</v>
      </c>
      <c r="N1321" s="7">
        <v>0.01</v>
      </c>
      <c r="O1321" s="7">
        <v>5.9999999999999995E-4</v>
      </c>
      <c r="P1321" s="7">
        <v>1</v>
      </c>
      <c r="Q1321" s="7">
        <v>28</v>
      </c>
      <c r="R1321" s="7">
        <v>265</v>
      </c>
      <c r="S1321" s="189">
        <v>45625.593981481485</v>
      </c>
    </row>
    <row r="1322" spans="1:19">
      <c r="A1322" s="7">
        <v>2013</v>
      </c>
      <c r="B1322" s="123" t="s">
        <v>537</v>
      </c>
      <c r="C1322" s="123" t="s">
        <v>562</v>
      </c>
      <c r="D1322" s="123" t="s">
        <v>214</v>
      </c>
      <c r="E1322" s="123" t="s">
        <v>533</v>
      </c>
      <c r="F1322" s="7">
        <v>779.66589599999998</v>
      </c>
      <c r="G1322" s="123" t="s">
        <v>532</v>
      </c>
      <c r="H1322" s="7">
        <v>57.489184619</v>
      </c>
      <c r="I1322" s="7">
        <v>73.735666667000004</v>
      </c>
      <c r="J1322" s="7">
        <v>57.146911291000002</v>
      </c>
      <c r="K1322" s="7">
        <v>7.7966590000000001E-3</v>
      </c>
      <c r="L1322" s="7">
        <v>4.6779999999999999E-4</v>
      </c>
      <c r="M1322" s="7">
        <v>73.296666666999997</v>
      </c>
      <c r="N1322" s="7">
        <v>0.01</v>
      </c>
      <c r="O1322" s="7">
        <v>5.9999999999999995E-4</v>
      </c>
      <c r="P1322" s="7">
        <v>1</v>
      </c>
      <c r="Q1322" s="7">
        <v>28</v>
      </c>
      <c r="R1322" s="7">
        <v>265</v>
      </c>
      <c r="S1322" s="189">
        <v>45625.593981481485</v>
      </c>
    </row>
    <row r="1323" spans="1:19">
      <c r="A1323" s="7">
        <v>2013</v>
      </c>
      <c r="B1323" s="123" t="s">
        <v>537</v>
      </c>
      <c r="C1323" s="123" t="s">
        <v>562</v>
      </c>
      <c r="D1323" s="123" t="s">
        <v>214</v>
      </c>
      <c r="E1323" s="123" t="s">
        <v>160</v>
      </c>
      <c r="F1323" s="7">
        <v>1067.8014720000001</v>
      </c>
      <c r="G1323" s="123" t="s">
        <v>532</v>
      </c>
      <c r="H1323" s="7">
        <v>76.699111931999994</v>
      </c>
      <c r="I1323" s="7">
        <v>71.828999999999994</v>
      </c>
      <c r="J1323" s="7">
        <v>76.230347085999995</v>
      </c>
      <c r="K1323" s="7">
        <v>1.0678015000000001E-2</v>
      </c>
      <c r="L1323" s="7">
        <v>6.4068100000000004E-4</v>
      </c>
      <c r="M1323" s="7">
        <v>71.39</v>
      </c>
      <c r="N1323" s="7">
        <v>0.01</v>
      </c>
      <c r="O1323" s="7">
        <v>5.9999999999999995E-4</v>
      </c>
      <c r="P1323" s="7">
        <v>1</v>
      </c>
      <c r="Q1323" s="7">
        <v>28</v>
      </c>
      <c r="R1323" s="7">
        <v>265</v>
      </c>
      <c r="S1323" s="189">
        <v>45625.593981481485</v>
      </c>
    </row>
    <row r="1324" spans="1:19">
      <c r="A1324" s="7">
        <v>2013</v>
      </c>
      <c r="B1324" s="123" t="s">
        <v>537</v>
      </c>
      <c r="C1324" s="123" t="s">
        <v>562</v>
      </c>
      <c r="D1324" s="123" t="s">
        <v>214</v>
      </c>
      <c r="E1324" s="123" t="s">
        <v>163</v>
      </c>
      <c r="F1324" s="7">
        <v>180.77587073699999</v>
      </c>
      <c r="G1324" s="123" t="s">
        <v>532</v>
      </c>
      <c r="H1324" s="7">
        <v>11.54371439</v>
      </c>
      <c r="I1324" s="7">
        <v>63.856499999999997</v>
      </c>
      <c r="J1324" s="7">
        <v>11.513615207000001</v>
      </c>
      <c r="K1324" s="7">
        <v>9.0387900000000001E-4</v>
      </c>
      <c r="L1324" s="7">
        <v>1.8077587070000001E-5</v>
      </c>
      <c r="M1324" s="7">
        <v>63.69</v>
      </c>
      <c r="N1324" s="7">
        <v>5.0000000000000001E-3</v>
      </c>
      <c r="O1324" s="7">
        <v>1E-4</v>
      </c>
      <c r="P1324" s="7">
        <v>1</v>
      </c>
      <c r="Q1324" s="7">
        <v>28</v>
      </c>
      <c r="R1324" s="7">
        <v>265</v>
      </c>
      <c r="S1324" s="189">
        <v>45625.593981481485</v>
      </c>
    </row>
    <row r="1325" spans="1:19">
      <c r="A1325" s="7">
        <v>2013</v>
      </c>
      <c r="B1325" s="123" t="s">
        <v>537</v>
      </c>
      <c r="C1325" s="123" t="s">
        <v>562</v>
      </c>
      <c r="D1325" s="123" t="s">
        <v>214</v>
      </c>
      <c r="E1325" s="123" t="s">
        <v>535</v>
      </c>
      <c r="F1325" s="7">
        <v>965.28414620900003</v>
      </c>
      <c r="G1325" s="123" t="s">
        <v>532</v>
      </c>
      <c r="H1325" s="7">
        <v>54.245554013000003</v>
      </c>
      <c r="I1325" s="7">
        <v>56.196462177999997</v>
      </c>
      <c r="J1325" s="7">
        <v>54.084834203</v>
      </c>
      <c r="K1325" s="7">
        <v>4.826421E-3</v>
      </c>
      <c r="L1325" s="7">
        <v>9.6528414620000003E-5</v>
      </c>
      <c r="M1325" s="7">
        <v>56.029962177999998</v>
      </c>
      <c r="N1325" s="7">
        <v>5.0000000000000001E-3</v>
      </c>
      <c r="O1325" s="7">
        <v>1E-4</v>
      </c>
      <c r="P1325" s="7">
        <v>1</v>
      </c>
      <c r="Q1325" s="7">
        <v>28</v>
      </c>
      <c r="R1325" s="7">
        <v>265</v>
      </c>
      <c r="S1325" s="189">
        <v>45625.593981481485</v>
      </c>
    </row>
    <row r="1326" spans="1:19">
      <c r="A1326" s="7">
        <v>2013</v>
      </c>
      <c r="B1326" s="123" t="s">
        <v>537</v>
      </c>
      <c r="C1326" s="123" t="s">
        <v>562</v>
      </c>
      <c r="D1326" s="123" t="s">
        <v>214</v>
      </c>
      <c r="E1326" s="123" t="s">
        <v>541</v>
      </c>
      <c r="F1326" s="7">
        <v>0</v>
      </c>
      <c r="G1326" s="123" t="s">
        <v>532</v>
      </c>
      <c r="H1326" s="7">
        <v>0</v>
      </c>
      <c r="I1326" s="7"/>
      <c r="J1326" s="7">
        <v>0</v>
      </c>
      <c r="K1326" s="7">
        <v>0</v>
      </c>
      <c r="L1326" s="7">
        <v>0</v>
      </c>
      <c r="M1326" s="7"/>
      <c r="N1326" s="7"/>
      <c r="O1326" s="7"/>
      <c r="P1326" s="7">
        <v>1</v>
      </c>
      <c r="Q1326" s="7">
        <v>28</v>
      </c>
      <c r="R1326" s="7">
        <v>265</v>
      </c>
      <c r="S1326" s="189">
        <v>45625.593981481485</v>
      </c>
    </row>
    <row r="1327" spans="1:19">
      <c r="A1327" s="7">
        <v>2013</v>
      </c>
      <c r="B1327" s="123" t="s">
        <v>537</v>
      </c>
      <c r="C1327" s="123" t="s">
        <v>562</v>
      </c>
      <c r="D1327" s="123" t="s">
        <v>584</v>
      </c>
      <c r="E1327" s="123" t="s">
        <v>27</v>
      </c>
      <c r="F1327" s="7">
        <v>0</v>
      </c>
      <c r="G1327" s="123" t="s">
        <v>532</v>
      </c>
      <c r="H1327" s="7">
        <v>0</v>
      </c>
      <c r="I1327" s="7"/>
      <c r="J1327" s="7">
        <v>0</v>
      </c>
      <c r="K1327" s="7">
        <v>0</v>
      </c>
      <c r="L1327" s="7">
        <v>0</v>
      </c>
      <c r="M1327" s="7"/>
      <c r="N1327" s="7"/>
      <c r="O1327" s="7"/>
      <c r="P1327" s="7"/>
      <c r="Q1327" s="7">
        <v>28</v>
      </c>
      <c r="R1327" s="7">
        <v>265</v>
      </c>
      <c r="S1327" s="189">
        <v>45625.593981481485</v>
      </c>
    </row>
    <row r="1328" spans="1:19">
      <c r="A1328" s="7">
        <v>2013</v>
      </c>
      <c r="B1328" s="123" t="s">
        <v>537</v>
      </c>
      <c r="C1328" s="123" t="s">
        <v>562</v>
      </c>
      <c r="D1328" s="123" t="s">
        <v>584</v>
      </c>
      <c r="E1328" s="123" t="s">
        <v>33</v>
      </c>
      <c r="F1328" s="7">
        <v>72.243134763</v>
      </c>
      <c r="G1328" s="123" t="s">
        <v>532</v>
      </c>
      <c r="H1328" s="7">
        <v>0.68342005500000003</v>
      </c>
      <c r="I1328" s="7">
        <v>9.4600000000000009</v>
      </c>
      <c r="J1328" s="7">
        <v>0</v>
      </c>
      <c r="K1328" s="7">
        <v>2.1672940000000002E-2</v>
      </c>
      <c r="L1328" s="7">
        <v>2.8897299999999999E-4</v>
      </c>
      <c r="M1328" s="7">
        <v>0</v>
      </c>
      <c r="N1328" s="7">
        <v>0.3</v>
      </c>
      <c r="O1328" s="7">
        <v>4.0000000000000001E-3</v>
      </c>
      <c r="P1328" s="7"/>
      <c r="Q1328" s="7">
        <v>28</v>
      </c>
      <c r="R1328" s="7">
        <v>265</v>
      </c>
      <c r="S1328" s="189">
        <v>45625.593981481485</v>
      </c>
    </row>
    <row r="1329" spans="1:19">
      <c r="A1329" s="7">
        <v>2013</v>
      </c>
      <c r="B1329" s="123" t="s">
        <v>537</v>
      </c>
      <c r="C1329" s="123" t="s">
        <v>562</v>
      </c>
      <c r="D1329" s="123" t="s">
        <v>584</v>
      </c>
      <c r="E1329" s="123" t="s">
        <v>540</v>
      </c>
      <c r="F1329" s="7">
        <v>0</v>
      </c>
      <c r="G1329" s="123" t="s">
        <v>532</v>
      </c>
      <c r="H1329" s="7">
        <v>0</v>
      </c>
      <c r="I1329" s="7"/>
      <c r="J1329" s="7">
        <v>0</v>
      </c>
      <c r="K1329" s="7">
        <v>0</v>
      </c>
      <c r="L1329" s="7">
        <v>0</v>
      </c>
      <c r="M1329" s="7"/>
      <c r="N1329" s="7"/>
      <c r="O1329" s="7"/>
      <c r="P1329" s="7">
        <v>1</v>
      </c>
      <c r="Q1329" s="7">
        <v>28</v>
      </c>
      <c r="R1329" s="7">
        <v>265</v>
      </c>
      <c r="S1329" s="189">
        <v>45625.593981481485</v>
      </c>
    </row>
    <row r="1330" spans="1:19">
      <c r="A1330" s="7">
        <v>2013</v>
      </c>
      <c r="B1330" s="123" t="s">
        <v>537</v>
      </c>
      <c r="C1330" s="123" t="s">
        <v>562</v>
      </c>
      <c r="D1330" s="123" t="s">
        <v>584</v>
      </c>
      <c r="E1330" s="123" t="s">
        <v>531</v>
      </c>
      <c r="F1330" s="7">
        <v>18.936872098999999</v>
      </c>
      <c r="G1330" s="123" t="s">
        <v>532</v>
      </c>
      <c r="H1330" s="7">
        <v>1.447704935</v>
      </c>
      <c r="I1330" s="7">
        <v>76.448999999999998</v>
      </c>
      <c r="J1330" s="7">
        <v>1.439391648</v>
      </c>
      <c r="K1330" s="7">
        <v>1.89369E-4</v>
      </c>
      <c r="L1330" s="7">
        <v>1.1362123259999999E-5</v>
      </c>
      <c r="M1330" s="7">
        <v>76.010000000000005</v>
      </c>
      <c r="N1330" s="7">
        <v>0.01</v>
      </c>
      <c r="O1330" s="7">
        <v>5.9999999999999995E-4</v>
      </c>
      <c r="P1330" s="7">
        <v>1</v>
      </c>
      <c r="Q1330" s="7">
        <v>28</v>
      </c>
      <c r="R1330" s="7">
        <v>265</v>
      </c>
      <c r="S1330" s="189">
        <v>45625.593981481485</v>
      </c>
    </row>
    <row r="1331" spans="1:19">
      <c r="A1331" s="7">
        <v>2013</v>
      </c>
      <c r="B1331" s="123" t="s">
        <v>537</v>
      </c>
      <c r="C1331" s="123" t="s">
        <v>562</v>
      </c>
      <c r="D1331" s="123" t="s">
        <v>584</v>
      </c>
      <c r="E1331" s="123" t="s">
        <v>533</v>
      </c>
      <c r="F1331" s="7">
        <v>249.70075199999999</v>
      </c>
      <c r="G1331" s="123" t="s">
        <v>532</v>
      </c>
      <c r="H1331" s="7">
        <v>18.411851416000001</v>
      </c>
      <c r="I1331" s="7">
        <v>73.735666667000004</v>
      </c>
      <c r="J1331" s="7">
        <v>18.302232786000001</v>
      </c>
      <c r="K1331" s="7">
        <v>2.4970080000000002E-3</v>
      </c>
      <c r="L1331" s="7">
        <v>1.4982E-4</v>
      </c>
      <c r="M1331" s="7">
        <v>73.296666666999997</v>
      </c>
      <c r="N1331" s="7">
        <v>0.01</v>
      </c>
      <c r="O1331" s="7">
        <v>5.9999999999999995E-4</v>
      </c>
      <c r="P1331" s="7">
        <v>1</v>
      </c>
      <c r="Q1331" s="7">
        <v>28</v>
      </c>
      <c r="R1331" s="7">
        <v>265</v>
      </c>
      <c r="S1331" s="189">
        <v>45625.593981481485</v>
      </c>
    </row>
    <row r="1332" spans="1:19">
      <c r="A1332" s="7">
        <v>2013</v>
      </c>
      <c r="B1332" s="123" t="s">
        <v>537</v>
      </c>
      <c r="C1332" s="123" t="s">
        <v>562</v>
      </c>
      <c r="D1332" s="123" t="s">
        <v>584</v>
      </c>
      <c r="E1332" s="123" t="s">
        <v>160</v>
      </c>
      <c r="F1332" s="7">
        <v>240.74100000000001</v>
      </c>
      <c r="G1332" s="123" t="s">
        <v>532</v>
      </c>
      <c r="H1332" s="7">
        <v>17.292185288999999</v>
      </c>
      <c r="I1332" s="7">
        <v>71.828999999999994</v>
      </c>
      <c r="J1332" s="7">
        <v>17.186499990000002</v>
      </c>
      <c r="K1332" s="7">
        <v>2.40741E-3</v>
      </c>
      <c r="L1332" s="7">
        <v>1.4444499999999999E-4</v>
      </c>
      <c r="M1332" s="7">
        <v>71.39</v>
      </c>
      <c r="N1332" s="7">
        <v>0.01</v>
      </c>
      <c r="O1332" s="7">
        <v>5.9999999999999995E-4</v>
      </c>
      <c r="P1332" s="7">
        <v>1</v>
      </c>
      <c r="Q1332" s="7">
        <v>28</v>
      </c>
      <c r="R1332" s="7">
        <v>265</v>
      </c>
      <c r="S1332" s="189">
        <v>45625.593981481485</v>
      </c>
    </row>
    <row r="1333" spans="1:19">
      <c r="A1333" s="7">
        <v>2013</v>
      </c>
      <c r="B1333" s="123" t="s">
        <v>537</v>
      </c>
      <c r="C1333" s="123" t="s">
        <v>562</v>
      </c>
      <c r="D1333" s="123" t="s">
        <v>584</v>
      </c>
      <c r="E1333" s="123" t="s">
        <v>163</v>
      </c>
      <c r="F1333" s="7">
        <v>155.827347264</v>
      </c>
      <c r="G1333" s="123" t="s">
        <v>532</v>
      </c>
      <c r="H1333" s="7">
        <v>9.9505890010000009</v>
      </c>
      <c r="I1333" s="7">
        <v>63.856499999999997</v>
      </c>
      <c r="J1333" s="7">
        <v>9.9246437469999993</v>
      </c>
      <c r="K1333" s="7">
        <v>7.7913699999999995E-4</v>
      </c>
      <c r="L1333" s="7">
        <v>1.5582734729999999E-5</v>
      </c>
      <c r="M1333" s="7">
        <v>63.69</v>
      </c>
      <c r="N1333" s="7">
        <v>5.0000000000000001E-3</v>
      </c>
      <c r="O1333" s="7">
        <v>1E-4</v>
      </c>
      <c r="P1333" s="7">
        <v>1</v>
      </c>
      <c r="Q1333" s="7">
        <v>28</v>
      </c>
      <c r="R1333" s="7">
        <v>265</v>
      </c>
      <c r="S1333" s="189">
        <v>45625.593981481485</v>
      </c>
    </row>
    <row r="1334" spans="1:19">
      <c r="A1334" s="7">
        <v>2013</v>
      </c>
      <c r="B1334" s="123" t="s">
        <v>537</v>
      </c>
      <c r="C1334" s="123" t="s">
        <v>562</v>
      </c>
      <c r="D1334" s="123" t="s">
        <v>584</v>
      </c>
      <c r="E1334" s="123" t="s">
        <v>535</v>
      </c>
      <c r="F1334" s="7">
        <v>1628.5117946099999</v>
      </c>
      <c r="G1334" s="123" t="s">
        <v>532</v>
      </c>
      <c r="H1334" s="7">
        <v>91.516601472000005</v>
      </c>
      <c r="I1334" s="7">
        <v>56.196462177999997</v>
      </c>
      <c r="J1334" s="7">
        <v>91.245454257999995</v>
      </c>
      <c r="K1334" s="7">
        <v>8.1425590000000006E-3</v>
      </c>
      <c r="L1334" s="7">
        <v>1.6285099999999999E-4</v>
      </c>
      <c r="M1334" s="7">
        <v>56.029962177999998</v>
      </c>
      <c r="N1334" s="7">
        <v>5.0000000000000001E-3</v>
      </c>
      <c r="O1334" s="7">
        <v>1E-4</v>
      </c>
      <c r="P1334" s="7">
        <v>1</v>
      </c>
      <c r="Q1334" s="7">
        <v>28</v>
      </c>
      <c r="R1334" s="7">
        <v>265</v>
      </c>
      <c r="S1334" s="189">
        <v>45625.593981481485</v>
      </c>
    </row>
    <row r="1335" spans="1:19">
      <c r="A1335" s="7">
        <v>2013</v>
      </c>
      <c r="B1335" s="123" t="s">
        <v>537</v>
      </c>
      <c r="C1335" s="123" t="s">
        <v>562</v>
      </c>
      <c r="D1335" s="123" t="s">
        <v>584</v>
      </c>
      <c r="E1335" s="123" t="s">
        <v>541</v>
      </c>
      <c r="F1335" s="7">
        <v>0</v>
      </c>
      <c r="G1335" s="123" t="s">
        <v>532</v>
      </c>
      <c r="H1335" s="7">
        <v>0</v>
      </c>
      <c r="I1335" s="7"/>
      <c r="J1335" s="7">
        <v>0</v>
      </c>
      <c r="K1335" s="7">
        <v>0</v>
      </c>
      <c r="L1335" s="7">
        <v>0</v>
      </c>
      <c r="M1335" s="7"/>
      <c r="N1335" s="7"/>
      <c r="O1335" s="7"/>
      <c r="P1335" s="7">
        <v>1</v>
      </c>
      <c r="Q1335" s="7">
        <v>28</v>
      </c>
      <c r="R1335" s="7">
        <v>265</v>
      </c>
      <c r="S1335" s="189">
        <v>45625.593981481485</v>
      </c>
    </row>
    <row r="1336" spans="1:19">
      <c r="A1336" s="7">
        <v>2013</v>
      </c>
      <c r="B1336" s="123" t="s">
        <v>537</v>
      </c>
      <c r="C1336" s="123" t="s">
        <v>565</v>
      </c>
      <c r="D1336" s="123" t="s">
        <v>500</v>
      </c>
      <c r="E1336" s="123" t="s">
        <v>540</v>
      </c>
      <c r="F1336" s="7">
        <v>0</v>
      </c>
      <c r="G1336" s="123" t="s">
        <v>532</v>
      </c>
      <c r="H1336" s="7">
        <v>0</v>
      </c>
      <c r="I1336" s="7"/>
      <c r="J1336" s="7">
        <v>0</v>
      </c>
      <c r="K1336" s="7">
        <v>0</v>
      </c>
      <c r="L1336" s="7">
        <v>0</v>
      </c>
      <c r="M1336" s="7"/>
      <c r="N1336" s="7"/>
      <c r="O1336" s="7"/>
      <c r="P1336" s="7">
        <v>1</v>
      </c>
      <c r="Q1336" s="7">
        <v>28</v>
      </c>
      <c r="R1336" s="7">
        <v>265</v>
      </c>
      <c r="S1336" s="189">
        <v>45625.593981481485</v>
      </c>
    </row>
    <row r="1337" spans="1:19">
      <c r="A1337" s="7">
        <v>2013</v>
      </c>
      <c r="B1337" s="123" t="s">
        <v>537</v>
      </c>
      <c r="C1337" s="123" t="s">
        <v>565</v>
      </c>
      <c r="D1337" s="123" t="s">
        <v>500</v>
      </c>
      <c r="E1337" s="123" t="s">
        <v>533</v>
      </c>
      <c r="F1337" s="7">
        <v>7355.1488152459997</v>
      </c>
      <c r="G1337" s="123" t="s">
        <v>532</v>
      </c>
      <c r="H1337" s="7">
        <v>590.362981031</v>
      </c>
      <c r="I1337" s="7">
        <v>80.265266667000006</v>
      </c>
      <c r="J1337" s="7">
        <v>539.10789099700003</v>
      </c>
      <c r="K1337" s="7">
        <v>3.4569199000000002E-2</v>
      </c>
      <c r="L1337" s="7">
        <v>0.18976283899999999</v>
      </c>
      <c r="M1337" s="7">
        <v>73.296666666999997</v>
      </c>
      <c r="N1337" s="7">
        <v>4.7000000000000002E-3</v>
      </c>
      <c r="O1337" s="7">
        <v>2.58E-2</v>
      </c>
      <c r="P1337" s="7">
        <v>1</v>
      </c>
      <c r="Q1337" s="7">
        <v>28</v>
      </c>
      <c r="R1337" s="7">
        <v>265</v>
      </c>
      <c r="S1337" s="189">
        <v>45625.593981481485</v>
      </c>
    </row>
    <row r="1338" spans="1:19">
      <c r="A1338" s="7">
        <v>2013</v>
      </c>
      <c r="B1338" s="123" t="s">
        <v>537</v>
      </c>
      <c r="C1338" s="123" t="s">
        <v>565</v>
      </c>
      <c r="D1338" s="123" t="s">
        <v>500</v>
      </c>
      <c r="E1338" s="123" t="s">
        <v>159</v>
      </c>
      <c r="F1338" s="7">
        <v>0</v>
      </c>
      <c r="G1338" s="123" t="s">
        <v>532</v>
      </c>
      <c r="H1338" s="7">
        <v>0</v>
      </c>
      <c r="I1338" s="7"/>
      <c r="J1338" s="7">
        <v>0</v>
      </c>
      <c r="K1338" s="7">
        <v>0</v>
      </c>
      <c r="L1338" s="7">
        <v>0</v>
      </c>
      <c r="M1338" s="7"/>
      <c r="N1338" s="7"/>
      <c r="O1338" s="7"/>
      <c r="P1338" s="7">
        <v>1</v>
      </c>
      <c r="Q1338" s="7">
        <v>28</v>
      </c>
      <c r="R1338" s="7">
        <v>265</v>
      </c>
      <c r="S1338" s="189">
        <v>45625.593981481485</v>
      </c>
    </row>
    <row r="1339" spans="1:19">
      <c r="A1339" s="7">
        <v>2013</v>
      </c>
      <c r="B1339" s="123" t="s">
        <v>537</v>
      </c>
      <c r="C1339" s="123" t="s">
        <v>565</v>
      </c>
      <c r="D1339" s="123" t="s">
        <v>500</v>
      </c>
      <c r="E1339" s="123" t="s">
        <v>160</v>
      </c>
      <c r="F1339" s="7">
        <v>0</v>
      </c>
      <c r="G1339" s="123" t="s">
        <v>532</v>
      </c>
      <c r="H1339" s="7">
        <v>0</v>
      </c>
      <c r="I1339" s="7"/>
      <c r="J1339" s="7">
        <v>0</v>
      </c>
      <c r="K1339" s="7">
        <v>0</v>
      </c>
      <c r="L1339" s="7">
        <v>0</v>
      </c>
      <c r="M1339" s="7"/>
      <c r="N1339" s="7"/>
      <c r="O1339" s="7"/>
      <c r="P1339" s="7">
        <v>1</v>
      </c>
      <c r="Q1339" s="7">
        <v>28</v>
      </c>
      <c r="R1339" s="7">
        <v>265</v>
      </c>
      <c r="S1339" s="189">
        <v>45625.593981481485</v>
      </c>
    </row>
    <row r="1340" spans="1:19">
      <c r="A1340" s="7">
        <v>2013</v>
      </c>
      <c r="B1340" s="123" t="s">
        <v>537</v>
      </c>
      <c r="C1340" s="123" t="s">
        <v>565</v>
      </c>
      <c r="D1340" s="123" t="s">
        <v>500</v>
      </c>
      <c r="E1340" s="123" t="s">
        <v>535</v>
      </c>
      <c r="F1340" s="7">
        <v>0</v>
      </c>
      <c r="G1340" s="123" t="s">
        <v>532</v>
      </c>
      <c r="H1340" s="7">
        <v>0</v>
      </c>
      <c r="I1340" s="7"/>
      <c r="J1340" s="7">
        <v>0</v>
      </c>
      <c r="K1340" s="7">
        <v>0</v>
      </c>
      <c r="L1340" s="7">
        <v>0</v>
      </c>
      <c r="M1340" s="7"/>
      <c r="N1340" s="7"/>
      <c r="O1340" s="7"/>
      <c r="P1340" s="7">
        <v>1</v>
      </c>
      <c r="Q1340" s="7">
        <v>28</v>
      </c>
      <c r="R1340" s="7">
        <v>265</v>
      </c>
      <c r="S1340" s="189">
        <v>45625.593981481485</v>
      </c>
    </row>
    <row r="1341" spans="1:19">
      <c r="A1341" s="7">
        <v>2013</v>
      </c>
      <c r="B1341" s="123" t="s">
        <v>537</v>
      </c>
      <c r="C1341" s="123" t="s">
        <v>585</v>
      </c>
      <c r="D1341" s="123" t="s">
        <v>183</v>
      </c>
      <c r="E1341" s="123" t="s">
        <v>533</v>
      </c>
      <c r="F1341" s="7">
        <v>1049.3668533719999</v>
      </c>
      <c r="G1341" s="123" t="s">
        <v>532</v>
      </c>
      <c r="H1341" s="7">
        <v>77.676932798999999</v>
      </c>
      <c r="I1341" s="7">
        <v>74.022666666999996</v>
      </c>
      <c r="J1341" s="7">
        <v>76.915092462999993</v>
      </c>
      <c r="K1341" s="7">
        <v>7.3455680000000002E-3</v>
      </c>
      <c r="L1341" s="7">
        <v>2.0987340000000001E-3</v>
      </c>
      <c r="M1341" s="7">
        <v>73.296666666999997</v>
      </c>
      <c r="N1341" s="7">
        <v>7.0000000000000001E-3</v>
      </c>
      <c r="O1341" s="7">
        <v>2E-3</v>
      </c>
      <c r="P1341" s="7">
        <v>1</v>
      </c>
      <c r="Q1341" s="7">
        <v>28</v>
      </c>
      <c r="R1341" s="7">
        <v>265</v>
      </c>
      <c r="S1341" s="189">
        <v>45625.593981481485</v>
      </c>
    </row>
    <row r="1342" spans="1:19">
      <c r="A1342" s="7">
        <v>2014</v>
      </c>
      <c r="B1342" s="123" t="s">
        <v>586</v>
      </c>
      <c r="C1342" s="123" t="s">
        <v>586</v>
      </c>
      <c r="D1342" s="123" t="s">
        <v>587</v>
      </c>
      <c r="E1342" s="123" t="s">
        <v>531</v>
      </c>
      <c r="F1342" s="7">
        <v>842.95625697200001</v>
      </c>
      <c r="G1342" s="123" t="s">
        <v>532</v>
      </c>
      <c r="H1342" s="7">
        <v>64.685091334999996</v>
      </c>
      <c r="I1342" s="7">
        <v>76.736000000000004</v>
      </c>
      <c r="J1342" s="7">
        <v>64.073105092000006</v>
      </c>
      <c r="K1342" s="7">
        <v>5.9006939999999997E-3</v>
      </c>
      <c r="L1342" s="7">
        <v>1.685913E-3</v>
      </c>
      <c r="M1342" s="7">
        <v>76.010000000000005</v>
      </c>
      <c r="N1342" s="7">
        <v>7.0000000000000001E-3</v>
      </c>
      <c r="O1342" s="7">
        <v>2E-3</v>
      </c>
      <c r="P1342" s="7">
        <v>1</v>
      </c>
      <c r="Q1342" s="7">
        <v>28</v>
      </c>
      <c r="R1342" s="7">
        <v>265</v>
      </c>
      <c r="S1342" s="189">
        <v>45625.593981481485</v>
      </c>
    </row>
    <row r="1343" spans="1:19">
      <c r="A1343" s="7">
        <v>2014</v>
      </c>
      <c r="B1343" s="123" t="s">
        <v>586</v>
      </c>
      <c r="C1343" s="123" t="s">
        <v>586</v>
      </c>
      <c r="D1343" s="123" t="s">
        <v>587</v>
      </c>
      <c r="E1343" s="123" t="s">
        <v>533</v>
      </c>
      <c r="F1343" s="7">
        <v>4830.0494858350003</v>
      </c>
      <c r="G1343" s="123" t="s">
        <v>532</v>
      </c>
      <c r="H1343" s="7">
        <v>357.533143075</v>
      </c>
      <c r="I1343" s="7">
        <v>74.022666666999996</v>
      </c>
      <c r="J1343" s="7">
        <v>354.02652714800001</v>
      </c>
      <c r="K1343" s="7">
        <v>3.3810345999999998E-2</v>
      </c>
      <c r="L1343" s="7">
        <v>9.6600990000000001E-3</v>
      </c>
      <c r="M1343" s="7">
        <v>73.296666666999997</v>
      </c>
      <c r="N1343" s="7">
        <v>7.0000000000000001E-3</v>
      </c>
      <c r="O1343" s="7">
        <v>2E-3</v>
      </c>
      <c r="P1343" s="7">
        <v>1</v>
      </c>
      <c r="Q1343" s="7">
        <v>28</v>
      </c>
      <c r="R1343" s="7">
        <v>265</v>
      </c>
      <c r="S1343" s="189">
        <v>45625.593981481485</v>
      </c>
    </row>
    <row r="1344" spans="1:19">
      <c r="A1344" s="7">
        <v>2014</v>
      </c>
      <c r="B1344" s="123" t="s">
        <v>588</v>
      </c>
      <c r="C1344" s="123" t="s">
        <v>588</v>
      </c>
      <c r="D1344" s="123" t="s">
        <v>589</v>
      </c>
      <c r="E1344" s="123" t="s">
        <v>33</v>
      </c>
      <c r="F1344" s="7">
        <v>2303.8093726789998</v>
      </c>
      <c r="G1344" s="123" t="s">
        <v>532</v>
      </c>
      <c r="H1344" s="7">
        <v>4.9831396730000002</v>
      </c>
      <c r="I1344" s="7">
        <v>2.1629999999999998</v>
      </c>
      <c r="J1344" s="7">
        <v>0</v>
      </c>
      <c r="K1344" s="7">
        <v>2.5341902999999999E-2</v>
      </c>
      <c r="L1344" s="7">
        <v>1.6126666000000001E-2</v>
      </c>
      <c r="M1344" s="7">
        <v>0</v>
      </c>
      <c r="N1344" s="7">
        <v>1.0999999999999999E-2</v>
      </c>
      <c r="O1344" s="7">
        <v>7.0000000000000001E-3</v>
      </c>
      <c r="P1344" s="7"/>
      <c r="Q1344" s="7">
        <v>28</v>
      </c>
      <c r="R1344" s="7">
        <v>265</v>
      </c>
      <c r="S1344" s="189">
        <v>45625.593981481485</v>
      </c>
    </row>
    <row r="1345" spans="1:19">
      <c r="A1345" s="7">
        <v>2014</v>
      </c>
      <c r="B1345" s="123" t="s">
        <v>588</v>
      </c>
      <c r="C1345" s="123" t="s">
        <v>588</v>
      </c>
      <c r="D1345" s="123" t="s">
        <v>589</v>
      </c>
      <c r="E1345" s="123" t="s">
        <v>540</v>
      </c>
      <c r="F1345" s="7">
        <v>39371.762793654998</v>
      </c>
      <c r="G1345" s="123" t="s">
        <v>532</v>
      </c>
      <c r="H1345" s="7">
        <v>3669.5753651270002</v>
      </c>
      <c r="I1345" s="7">
        <v>93.203227510000005</v>
      </c>
      <c r="J1345" s="7">
        <v>3663.5869200060001</v>
      </c>
      <c r="K1345" s="7">
        <v>2.7560233999999999E-2</v>
      </c>
      <c r="L1345" s="7">
        <v>1.9685880999999999E-2</v>
      </c>
      <c r="M1345" s="7">
        <v>93.051127510000001</v>
      </c>
      <c r="N1345" s="7">
        <v>6.9999999999999999E-4</v>
      </c>
      <c r="O1345" s="7">
        <v>5.0000000000000001E-4</v>
      </c>
      <c r="P1345" s="7">
        <v>1</v>
      </c>
      <c r="Q1345" s="7">
        <v>28</v>
      </c>
      <c r="R1345" s="7">
        <v>265</v>
      </c>
      <c r="S1345" s="189">
        <v>45625.593981481485</v>
      </c>
    </row>
    <row r="1346" spans="1:19">
      <c r="A1346" s="7">
        <v>2014</v>
      </c>
      <c r="B1346" s="123" t="s">
        <v>588</v>
      </c>
      <c r="C1346" s="123" t="s">
        <v>588</v>
      </c>
      <c r="D1346" s="123" t="s">
        <v>589</v>
      </c>
      <c r="E1346" s="123" t="s">
        <v>531</v>
      </c>
      <c r="F1346" s="7">
        <v>1984.4451064469999</v>
      </c>
      <c r="G1346" s="123" t="s">
        <v>532</v>
      </c>
      <c r="H1346" s="7">
        <v>157.65815941100001</v>
      </c>
      <c r="I1346" s="7">
        <v>79.446974319999995</v>
      </c>
      <c r="J1346" s="7">
        <v>157.45594445500001</v>
      </c>
      <c r="K1346" s="7">
        <v>1.5875559999999999E-3</v>
      </c>
      <c r="L1346" s="7">
        <v>5.9533399999999999E-4</v>
      </c>
      <c r="M1346" s="7">
        <v>79.345074319999995</v>
      </c>
      <c r="N1346" s="7">
        <v>8.0000000000000004E-4</v>
      </c>
      <c r="O1346" s="7">
        <v>2.9999999999999997E-4</v>
      </c>
      <c r="P1346" s="7">
        <v>1</v>
      </c>
      <c r="Q1346" s="7">
        <v>28</v>
      </c>
      <c r="R1346" s="7">
        <v>265</v>
      </c>
      <c r="S1346" s="189">
        <v>45625.593981481485</v>
      </c>
    </row>
    <row r="1347" spans="1:19">
      <c r="A1347" s="7">
        <v>2014</v>
      </c>
      <c r="B1347" s="123" t="s">
        <v>588</v>
      </c>
      <c r="C1347" s="123" t="s">
        <v>588</v>
      </c>
      <c r="D1347" s="123" t="s">
        <v>589</v>
      </c>
      <c r="E1347" s="123" t="s">
        <v>533</v>
      </c>
      <c r="F1347" s="7">
        <v>315.32645710499997</v>
      </c>
      <c r="G1347" s="123" t="s">
        <v>532</v>
      </c>
      <c r="H1347" s="7">
        <v>25.060972005</v>
      </c>
      <c r="I1347" s="7">
        <v>79.476274320000002</v>
      </c>
      <c r="J1347" s="7">
        <v>25.019601174000002</v>
      </c>
      <c r="K1347" s="7">
        <v>2.8379399999999997E-4</v>
      </c>
      <c r="L1347" s="7">
        <v>1.26131E-4</v>
      </c>
      <c r="M1347" s="7">
        <v>79.345074319999995</v>
      </c>
      <c r="N1347" s="7">
        <v>8.9999999999999998E-4</v>
      </c>
      <c r="O1347" s="7">
        <v>4.0000000000000002E-4</v>
      </c>
      <c r="P1347" s="7">
        <v>1</v>
      </c>
      <c r="Q1347" s="7">
        <v>28</v>
      </c>
      <c r="R1347" s="7">
        <v>265</v>
      </c>
      <c r="S1347" s="189">
        <v>45625.593981481485</v>
      </c>
    </row>
    <row r="1348" spans="1:19">
      <c r="A1348" s="7">
        <v>2014</v>
      </c>
      <c r="B1348" s="123" t="s">
        <v>588</v>
      </c>
      <c r="C1348" s="123" t="s">
        <v>588</v>
      </c>
      <c r="D1348" s="123" t="s">
        <v>589</v>
      </c>
      <c r="E1348" s="123" t="s">
        <v>590</v>
      </c>
      <c r="F1348" s="7">
        <v>1635.5673775969999</v>
      </c>
      <c r="G1348" s="123" t="s">
        <v>532</v>
      </c>
      <c r="H1348" s="7">
        <v>8.9138421999999995E-2</v>
      </c>
      <c r="I1348" s="7">
        <v>5.45E-2</v>
      </c>
      <c r="J1348" s="7">
        <v>0</v>
      </c>
      <c r="K1348" s="7">
        <v>1.6355670000000001E-3</v>
      </c>
      <c r="L1348" s="7">
        <v>1.6355699999999999E-4</v>
      </c>
      <c r="M1348" s="7">
        <v>0</v>
      </c>
      <c r="N1348" s="7">
        <v>1E-3</v>
      </c>
      <c r="O1348" s="7">
        <v>1E-4</v>
      </c>
      <c r="P1348" s="7"/>
      <c r="Q1348" s="7">
        <v>28</v>
      </c>
      <c r="R1348" s="7">
        <v>265</v>
      </c>
      <c r="S1348" s="189">
        <v>45625.593981481485</v>
      </c>
    </row>
    <row r="1349" spans="1:19">
      <c r="A1349" s="7">
        <v>2014</v>
      </c>
      <c r="B1349" s="123" t="s">
        <v>588</v>
      </c>
      <c r="C1349" s="123" t="s">
        <v>588</v>
      </c>
      <c r="D1349" s="123" t="s">
        <v>589</v>
      </c>
      <c r="E1349" s="123" t="s">
        <v>534</v>
      </c>
      <c r="F1349" s="7">
        <v>22685.718388765999</v>
      </c>
      <c r="G1349" s="123" t="s">
        <v>532</v>
      </c>
      <c r="H1349" s="7">
        <v>2704.4158725040002</v>
      </c>
      <c r="I1349" s="7">
        <v>119.21226501</v>
      </c>
      <c r="J1349" s="7">
        <v>2660.4282645479998</v>
      </c>
      <c r="K1349" s="7">
        <v>6.8057154999999994E-2</v>
      </c>
      <c r="L1349" s="7">
        <v>0.15880002900000001</v>
      </c>
      <c r="M1349" s="7">
        <v>117.27326501</v>
      </c>
      <c r="N1349" s="7">
        <v>3.0000000000000001E-3</v>
      </c>
      <c r="O1349" s="7">
        <v>7.0000000000000001E-3</v>
      </c>
      <c r="P1349" s="7">
        <v>1</v>
      </c>
      <c r="Q1349" s="7">
        <v>28</v>
      </c>
      <c r="R1349" s="7">
        <v>265</v>
      </c>
      <c r="S1349" s="189">
        <v>45625.593981481485</v>
      </c>
    </row>
    <row r="1350" spans="1:19">
      <c r="A1350" s="7">
        <v>2014</v>
      </c>
      <c r="B1350" s="123" t="s">
        <v>588</v>
      </c>
      <c r="C1350" s="123" t="s">
        <v>588</v>
      </c>
      <c r="D1350" s="123" t="s">
        <v>589</v>
      </c>
      <c r="E1350" s="123" t="s">
        <v>535</v>
      </c>
      <c r="F1350" s="7">
        <v>71780.760503030004</v>
      </c>
      <c r="G1350" s="123" t="s">
        <v>532</v>
      </c>
      <c r="H1350" s="7">
        <v>4135.0621887349998</v>
      </c>
      <c r="I1350" s="7">
        <v>57.606831688</v>
      </c>
      <c r="J1350" s="7">
        <v>4076.9336824749998</v>
      </c>
      <c r="K1350" s="7">
        <v>7.8151158999999998E-2</v>
      </c>
      <c r="L1350" s="7">
        <v>0.211095373</v>
      </c>
      <c r="M1350" s="7">
        <v>56.797025468999998</v>
      </c>
      <c r="N1350" s="7">
        <v>1.0887480000000001E-3</v>
      </c>
      <c r="O1350" s="7">
        <v>2.9408350000000002E-3</v>
      </c>
      <c r="P1350" s="7">
        <v>1</v>
      </c>
      <c r="Q1350" s="7">
        <v>28</v>
      </c>
      <c r="R1350" s="7">
        <v>265</v>
      </c>
      <c r="S1350" s="189">
        <v>45625.593981481485</v>
      </c>
    </row>
    <row r="1351" spans="1:19">
      <c r="A1351" s="7">
        <v>2014</v>
      </c>
      <c r="B1351" s="123" t="s">
        <v>588</v>
      </c>
      <c r="C1351" s="123" t="s">
        <v>588</v>
      </c>
      <c r="D1351" s="123" t="s">
        <v>589</v>
      </c>
      <c r="E1351" s="123" t="s">
        <v>549</v>
      </c>
      <c r="F1351" s="7">
        <v>1026.5236663000001</v>
      </c>
      <c r="G1351" s="123" t="s">
        <v>532</v>
      </c>
      <c r="H1351" s="7">
        <v>155.68284806</v>
      </c>
      <c r="I1351" s="7">
        <v>151.660261883</v>
      </c>
      <c r="J1351" s="7">
        <v>153.73245309399999</v>
      </c>
      <c r="K1351" s="7">
        <v>3.079571E-2</v>
      </c>
      <c r="L1351" s="7">
        <v>4.1060949999999997E-3</v>
      </c>
      <c r="M1351" s="7">
        <v>149.760261883</v>
      </c>
      <c r="N1351" s="7">
        <v>0.03</v>
      </c>
      <c r="O1351" s="7">
        <v>4.0000000000000001E-3</v>
      </c>
      <c r="P1351" s="7">
        <v>1</v>
      </c>
      <c r="Q1351" s="7">
        <v>28</v>
      </c>
      <c r="R1351" s="7">
        <v>265</v>
      </c>
      <c r="S1351" s="189">
        <v>45625.593981481485</v>
      </c>
    </row>
    <row r="1352" spans="1:19">
      <c r="A1352" s="7">
        <v>2014</v>
      </c>
      <c r="B1352" s="123" t="s">
        <v>588</v>
      </c>
      <c r="C1352" s="123" t="s">
        <v>588</v>
      </c>
      <c r="D1352" s="123" t="s">
        <v>589</v>
      </c>
      <c r="E1352" s="123" t="s">
        <v>131</v>
      </c>
      <c r="F1352" s="7">
        <v>1068.422591455</v>
      </c>
      <c r="G1352" s="123" t="s">
        <v>532</v>
      </c>
      <c r="H1352" s="7">
        <v>2.0300029240000002</v>
      </c>
      <c r="I1352" s="7">
        <v>1.9</v>
      </c>
      <c r="J1352" s="7">
        <v>0</v>
      </c>
      <c r="K1352" s="7">
        <v>3.2052678000000001E-2</v>
      </c>
      <c r="L1352" s="7">
        <v>4.2736900000000001E-3</v>
      </c>
      <c r="M1352" s="7">
        <v>0</v>
      </c>
      <c r="N1352" s="7">
        <v>0.03</v>
      </c>
      <c r="O1352" s="7">
        <v>4.0000000000000001E-3</v>
      </c>
      <c r="P1352" s="7"/>
      <c r="Q1352" s="7">
        <v>28</v>
      </c>
      <c r="R1352" s="7">
        <v>265</v>
      </c>
      <c r="S1352" s="189">
        <v>45625.593981481485</v>
      </c>
    </row>
    <row r="1353" spans="1:19">
      <c r="A1353" s="7">
        <v>2014</v>
      </c>
      <c r="B1353" s="123" t="s">
        <v>588</v>
      </c>
      <c r="C1353" s="123" t="s">
        <v>588</v>
      </c>
      <c r="D1353" s="123" t="s">
        <v>589</v>
      </c>
      <c r="E1353" s="123" t="s">
        <v>570</v>
      </c>
      <c r="F1353" s="7">
        <v>0</v>
      </c>
      <c r="G1353" s="123" t="s">
        <v>532</v>
      </c>
      <c r="H1353" s="7">
        <v>0</v>
      </c>
      <c r="I1353" s="7"/>
      <c r="J1353" s="7">
        <v>0</v>
      </c>
      <c r="K1353" s="7">
        <v>0</v>
      </c>
      <c r="L1353" s="7">
        <v>0</v>
      </c>
      <c r="M1353" s="7"/>
      <c r="N1353" s="7"/>
      <c r="O1353" s="7"/>
      <c r="P1353" s="7">
        <v>1</v>
      </c>
      <c r="Q1353" s="7">
        <v>28</v>
      </c>
      <c r="R1353" s="7">
        <v>265</v>
      </c>
      <c r="S1353" s="189">
        <v>45625.593981481485</v>
      </c>
    </row>
    <row r="1354" spans="1:19">
      <c r="A1354" s="7">
        <v>2014</v>
      </c>
      <c r="B1354" s="123" t="s">
        <v>588</v>
      </c>
      <c r="C1354" s="123" t="s">
        <v>588</v>
      </c>
      <c r="D1354" s="123" t="s">
        <v>591</v>
      </c>
      <c r="E1354" s="123" t="s">
        <v>27</v>
      </c>
      <c r="F1354" s="7">
        <v>209.67870326799999</v>
      </c>
      <c r="G1354" s="123" t="s">
        <v>532</v>
      </c>
      <c r="H1354" s="7">
        <v>3.1674401999999997E-2</v>
      </c>
      <c r="I1354" s="7">
        <v>0.15106160900000001</v>
      </c>
      <c r="J1354" s="7">
        <v>0</v>
      </c>
      <c r="K1354" s="7">
        <v>9.3278299999999996E-4</v>
      </c>
      <c r="L1354" s="7">
        <v>2.0967870329999998E-5</v>
      </c>
      <c r="M1354" s="7">
        <v>0</v>
      </c>
      <c r="N1354" s="7">
        <v>4.448629E-3</v>
      </c>
      <c r="O1354" s="7">
        <v>1E-4</v>
      </c>
      <c r="P1354" s="7"/>
      <c r="Q1354" s="7">
        <v>28</v>
      </c>
      <c r="R1354" s="7">
        <v>265</v>
      </c>
      <c r="S1354" s="189">
        <v>45625.593981481485</v>
      </c>
    </row>
    <row r="1355" spans="1:19">
      <c r="A1355" s="7">
        <v>2014</v>
      </c>
      <c r="B1355" s="123" t="s">
        <v>588</v>
      </c>
      <c r="C1355" s="123" t="s">
        <v>588</v>
      </c>
      <c r="D1355" s="123" t="s">
        <v>591</v>
      </c>
      <c r="E1355" s="123" t="s">
        <v>33</v>
      </c>
      <c r="F1355" s="7">
        <v>126.819054338</v>
      </c>
      <c r="G1355" s="123" t="s">
        <v>532</v>
      </c>
      <c r="H1355" s="7">
        <v>0.24095620300000001</v>
      </c>
      <c r="I1355" s="7">
        <v>1.9</v>
      </c>
      <c r="J1355" s="7">
        <v>0</v>
      </c>
      <c r="K1355" s="7">
        <v>3.804572E-3</v>
      </c>
      <c r="L1355" s="7">
        <v>5.0727599999999997E-4</v>
      </c>
      <c r="M1355" s="7">
        <v>0</v>
      </c>
      <c r="N1355" s="7">
        <v>0.03</v>
      </c>
      <c r="O1355" s="7">
        <v>4.0000000000000001E-3</v>
      </c>
      <c r="P1355" s="7"/>
      <c r="Q1355" s="7">
        <v>28</v>
      </c>
      <c r="R1355" s="7">
        <v>265</v>
      </c>
      <c r="S1355" s="189">
        <v>45625.593981481485</v>
      </c>
    </row>
    <row r="1356" spans="1:19">
      <c r="A1356" s="7">
        <v>2014</v>
      </c>
      <c r="B1356" s="123" t="s">
        <v>588</v>
      </c>
      <c r="C1356" s="123" t="s">
        <v>588</v>
      </c>
      <c r="D1356" s="123" t="s">
        <v>591</v>
      </c>
      <c r="E1356" s="123" t="s">
        <v>540</v>
      </c>
      <c r="F1356" s="7">
        <v>0</v>
      </c>
      <c r="G1356" s="123" t="s">
        <v>532</v>
      </c>
      <c r="H1356" s="7">
        <v>0</v>
      </c>
      <c r="I1356" s="7"/>
      <c r="J1356" s="7">
        <v>0</v>
      </c>
      <c r="K1356" s="7">
        <v>0</v>
      </c>
      <c r="L1356" s="7">
        <v>0</v>
      </c>
      <c r="M1356" s="7"/>
      <c r="N1356" s="7"/>
      <c r="O1356" s="7"/>
      <c r="P1356" s="7">
        <v>1</v>
      </c>
      <c r="Q1356" s="7">
        <v>28</v>
      </c>
      <c r="R1356" s="7">
        <v>265</v>
      </c>
      <c r="S1356" s="189">
        <v>45625.593981481485</v>
      </c>
    </row>
    <row r="1357" spans="1:19">
      <c r="A1357" s="7">
        <v>2014</v>
      </c>
      <c r="B1357" s="123" t="s">
        <v>588</v>
      </c>
      <c r="C1357" s="123" t="s">
        <v>588</v>
      </c>
      <c r="D1357" s="123" t="s">
        <v>591</v>
      </c>
      <c r="E1357" s="123" t="s">
        <v>531</v>
      </c>
      <c r="F1357" s="7">
        <v>0</v>
      </c>
      <c r="G1357" s="123" t="s">
        <v>532</v>
      </c>
      <c r="H1357" s="7">
        <v>0</v>
      </c>
      <c r="I1357" s="7"/>
      <c r="J1357" s="7">
        <v>0</v>
      </c>
      <c r="K1357" s="7">
        <v>0</v>
      </c>
      <c r="L1357" s="7">
        <v>0</v>
      </c>
      <c r="M1357" s="7"/>
      <c r="N1357" s="7"/>
      <c r="O1357" s="7"/>
      <c r="P1357" s="7">
        <v>1</v>
      </c>
      <c r="Q1357" s="7">
        <v>28</v>
      </c>
      <c r="R1357" s="7">
        <v>265</v>
      </c>
      <c r="S1357" s="189">
        <v>45625.593981481485</v>
      </c>
    </row>
    <row r="1358" spans="1:19">
      <c r="A1358" s="7">
        <v>2014</v>
      </c>
      <c r="B1358" s="123" t="s">
        <v>588</v>
      </c>
      <c r="C1358" s="123" t="s">
        <v>588</v>
      </c>
      <c r="D1358" s="123" t="s">
        <v>591</v>
      </c>
      <c r="E1358" s="123" t="s">
        <v>533</v>
      </c>
      <c r="F1358" s="7">
        <v>0</v>
      </c>
      <c r="G1358" s="123" t="s">
        <v>532</v>
      </c>
      <c r="H1358" s="7">
        <v>0</v>
      </c>
      <c r="I1358" s="7"/>
      <c r="J1358" s="7">
        <v>0</v>
      </c>
      <c r="K1358" s="7">
        <v>0</v>
      </c>
      <c r="L1358" s="7">
        <v>0</v>
      </c>
      <c r="M1358" s="7"/>
      <c r="N1358" s="7"/>
      <c r="O1358" s="7"/>
      <c r="P1358" s="7">
        <v>1</v>
      </c>
      <c r="Q1358" s="7">
        <v>28</v>
      </c>
      <c r="R1358" s="7">
        <v>265</v>
      </c>
      <c r="S1358" s="189">
        <v>45625.593981481485</v>
      </c>
    </row>
    <row r="1359" spans="1:19">
      <c r="A1359" s="7">
        <v>2014</v>
      </c>
      <c r="B1359" s="123" t="s">
        <v>588</v>
      </c>
      <c r="C1359" s="123" t="s">
        <v>588</v>
      </c>
      <c r="D1359" s="123" t="s">
        <v>591</v>
      </c>
      <c r="E1359" s="123" t="s">
        <v>163</v>
      </c>
      <c r="F1359" s="7">
        <v>21.747290238000001</v>
      </c>
      <c r="G1359" s="123" t="s">
        <v>532</v>
      </c>
      <c r="H1359" s="7">
        <v>1.388705839</v>
      </c>
      <c r="I1359" s="7">
        <v>63.856499999999997</v>
      </c>
      <c r="J1359" s="7">
        <v>1.385084915</v>
      </c>
      <c r="K1359" s="7">
        <v>1.08736E-4</v>
      </c>
      <c r="L1359" s="7">
        <v>2.1747290239999999E-6</v>
      </c>
      <c r="M1359" s="7">
        <v>63.69</v>
      </c>
      <c r="N1359" s="7">
        <v>5.0000000000000001E-3</v>
      </c>
      <c r="O1359" s="7">
        <v>1E-4</v>
      </c>
      <c r="P1359" s="7">
        <v>1</v>
      </c>
      <c r="Q1359" s="7">
        <v>28</v>
      </c>
      <c r="R1359" s="7">
        <v>265</v>
      </c>
      <c r="S1359" s="189">
        <v>45625.593981481485</v>
      </c>
    </row>
    <row r="1360" spans="1:19">
      <c r="A1360" s="7">
        <v>2014</v>
      </c>
      <c r="B1360" s="123" t="s">
        <v>588</v>
      </c>
      <c r="C1360" s="123" t="s">
        <v>588</v>
      </c>
      <c r="D1360" s="123" t="s">
        <v>591</v>
      </c>
      <c r="E1360" s="123" t="s">
        <v>534</v>
      </c>
      <c r="F1360" s="7">
        <v>331.19217347400001</v>
      </c>
      <c r="G1360" s="123" t="s">
        <v>532</v>
      </c>
      <c r="H1360" s="7">
        <v>36.875638528000003</v>
      </c>
      <c r="I1360" s="7">
        <v>111.342119415</v>
      </c>
      <c r="J1360" s="7">
        <v>36.725442878000003</v>
      </c>
      <c r="K1360" s="7">
        <v>6.6238400000000002E-4</v>
      </c>
      <c r="L1360" s="7">
        <v>4.9678799999999996E-4</v>
      </c>
      <c r="M1360" s="7">
        <v>110.88861941499999</v>
      </c>
      <c r="N1360" s="7">
        <v>2E-3</v>
      </c>
      <c r="O1360" s="7">
        <v>1.5E-3</v>
      </c>
      <c r="P1360" s="7">
        <v>1</v>
      </c>
      <c r="Q1360" s="7">
        <v>28</v>
      </c>
      <c r="R1360" s="7">
        <v>265</v>
      </c>
      <c r="S1360" s="189">
        <v>45625.593981481485</v>
      </c>
    </row>
    <row r="1361" spans="1:19">
      <c r="A1361" s="7">
        <v>2014</v>
      </c>
      <c r="B1361" s="123" t="s">
        <v>588</v>
      </c>
      <c r="C1361" s="123" t="s">
        <v>588</v>
      </c>
      <c r="D1361" s="123" t="s">
        <v>591</v>
      </c>
      <c r="E1361" s="123" t="s">
        <v>535</v>
      </c>
      <c r="F1361" s="7">
        <v>10964.719166457</v>
      </c>
      <c r="G1361" s="123" t="s">
        <v>532</v>
      </c>
      <c r="H1361" s="7">
        <v>622.51825739900005</v>
      </c>
      <c r="I1361" s="7">
        <v>56.774664991000002</v>
      </c>
      <c r="J1361" s="7">
        <v>621.85493780700006</v>
      </c>
      <c r="K1361" s="7">
        <v>1.3312661999999999E-2</v>
      </c>
      <c r="L1361" s="7">
        <v>1.096472E-3</v>
      </c>
      <c r="M1361" s="7">
        <v>56.714169179000002</v>
      </c>
      <c r="N1361" s="7">
        <v>1.214136E-3</v>
      </c>
      <c r="O1361" s="7">
        <v>1E-4</v>
      </c>
      <c r="P1361" s="7">
        <v>1</v>
      </c>
      <c r="Q1361" s="7">
        <v>28</v>
      </c>
      <c r="R1361" s="7">
        <v>265</v>
      </c>
      <c r="S1361" s="189">
        <v>45625.593981481485</v>
      </c>
    </row>
    <row r="1362" spans="1:19">
      <c r="A1362" s="7">
        <v>2014</v>
      </c>
      <c r="B1362" s="123" t="s">
        <v>588</v>
      </c>
      <c r="C1362" s="123" t="s">
        <v>588</v>
      </c>
      <c r="D1362" s="123" t="s">
        <v>591</v>
      </c>
      <c r="E1362" s="123" t="s">
        <v>536</v>
      </c>
      <c r="F1362" s="7">
        <v>201.91441187199999</v>
      </c>
      <c r="G1362" s="123" t="s">
        <v>532</v>
      </c>
      <c r="H1362" s="7">
        <v>11.641274459</v>
      </c>
      <c r="I1362" s="7">
        <v>57.654499999999999</v>
      </c>
      <c r="J1362" s="7">
        <v>11.630270124000001</v>
      </c>
      <c r="K1362" s="7">
        <v>2.0191400000000001E-4</v>
      </c>
      <c r="L1362" s="7">
        <v>2.019144119E-5</v>
      </c>
      <c r="M1362" s="7">
        <v>57.6</v>
      </c>
      <c r="N1362" s="7">
        <v>1E-3</v>
      </c>
      <c r="O1362" s="7">
        <v>1E-4</v>
      </c>
      <c r="P1362" s="7">
        <v>1</v>
      </c>
      <c r="Q1362" s="7">
        <v>28</v>
      </c>
      <c r="R1362" s="7">
        <v>265</v>
      </c>
      <c r="S1362" s="189">
        <v>45625.593981481485</v>
      </c>
    </row>
    <row r="1363" spans="1:19">
      <c r="A1363" s="7">
        <v>2014</v>
      </c>
      <c r="B1363" s="123" t="s">
        <v>588</v>
      </c>
      <c r="C1363" s="123" t="s">
        <v>588</v>
      </c>
      <c r="D1363" s="123" t="s">
        <v>592</v>
      </c>
      <c r="E1363" s="123" t="s">
        <v>535</v>
      </c>
      <c r="F1363" s="7">
        <v>2282.6717007259999</v>
      </c>
      <c r="G1363" s="123" t="s">
        <v>532</v>
      </c>
      <c r="H1363" s="7">
        <v>17.614752964000001</v>
      </c>
      <c r="I1363" s="7">
        <v>7.7167263950000002</v>
      </c>
      <c r="J1363" s="7">
        <v>17.490347356000001</v>
      </c>
      <c r="K1363" s="7">
        <v>2.2826719999999999E-3</v>
      </c>
      <c r="L1363" s="7">
        <v>2.2826699999999999E-4</v>
      </c>
      <c r="M1363" s="7">
        <v>7.6622263950000002</v>
      </c>
      <c r="N1363" s="7">
        <v>1E-3</v>
      </c>
      <c r="O1363" s="7">
        <v>1E-4</v>
      </c>
      <c r="P1363" s="7">
        <v>1</v>
      </c>
      <c r="Q1363" s="7">
        <v>28</v>
      </c>
      <c r="R1363" s="7">
        <v>265</v>
      </c>
      <c r="S1363" s="189">
        <v>45625.593981481485</v>
      </c>
    </row>
    <row r="1364" spans="1:19">
      <c r="A1364" s="7">
        <v>2014</v>
      </c>
      <c r="B1364" s="123" t="s">
        <v>530</v>
      </c>
      <c r="C1364" s="123" t="s">
        <v>530</v>
      </c>
      <c r="D1364" s="123" t="s">
        <v>530</v>
      </c>
      <c r="E1364" s="123" t="s">
        <v>531</v>
      </c>
      <c r="F1364" s="7">
        <v>0</v>
      </c>
      <c r="G1364" s="123" t="s">
        <v>532</v>
      </c>
      <c r="H1364" s="7">
        <v>0</v>
      </c>
      <c r="I1364" s="7"/>
      <c r="J1364" s="7">
        <v>0</v>
      </c>
      <c r="K1364" s="7">
        <v>0</v>
      </c>
      <c r="L1364" s="7">
        <v>0</v>
      </c>
      <c r="M1364" s="7"/>
      <c r="N1364" s="7"/>
      <c r="O1364" s="7"/>
      <c r="P1364" s="7">
        <v>1</v>
      </c>
      <c r="Q1364" s="7">
        <v>28</v>
      </c>
      <c r="R1364" s="7">
        <v>265</v>
      </c>
      <c r="S1364" s="189">
        <v>45625.593981481485</v>
      </c>
    </row>
    <row r="1365" spans="1:19">
      <c r="A1365" s="7">
        <v>2014</v>
      </c>
      <c r="B1365" s="123" t="s">
        <v>530</v>
      </c>
      <c r="C1365" s="123" t="s">
        <v>530</v>
      </c>
      <c r="D1365" s="123" t="s">
        <v>530</v>
      </c>
      <c r="E1365" s="123" t="s">
        <v>533</v>
      </c>
      <c r="F1365" s="7">
        <v>54.438881834</v>
      </c>
      <c r="G1365" s="123" t="s">
        <v>532</v>
      </c>
      <c r="H1365" s="7">
        <v>3.982694156</v>
      </c>
      <c r="I1365" s="7">
        <v>73.159000000000006</v>
      </c>
      <c r="J1365" s="7">
        <v>3.9694655079999999</v>
      </c>
      <c r="K1365" s="7">
        <v>1.6331700000000001E-4</v>
      </c>
      <c r="L1365" s="7">
        <v>3.26633291E-5</v>
      </c>
      <c r="M1365" s="7">
        <v>72.915999999999997</v>
      </c>
      <c r="N1365" s="7">
        <v>3.0000000000000001E-3</v>
      </c>
      <c r="O1365" s="7">
        <v>5.9999999999999995E-4</v>
      </c>
      <c r="P1365" s="7">
        <v>1</v>
      </c>
      <c r="Q1365" s="7">
        <v>28</v>
      </c>
      <c r="R1365" s="7">
        <v>265</v>
      </c>
      <c r="S1365" s="189">
        <v>45625.593981481485</v>
      </c>
    </row>
    <row r="1366" spans="1:19">
      <c r="A1366" s="7">
        <v>2014</v>
      </c>
      <c r="B1366" s="123" t="s">
        <v>530</v>
      </c>
      <c r="C1366" s="123" t="s">
        <v>530</v>
      </c>
      <c r="D1366" s="123" t="s">
        <v>530</v>
      </c>
      <c r="E1366" s="123" t="s">
        <v>163</v>
      </c>
      <c r="F1366" s="7">
        <v>0.17456132499999999</v>
      </c>
      <c r="G1366" s="123" t="s">
        <v>532</v>
      </c>
      <c r="H1366" s="7">
        <v>1.1127323999999999E-2</v>
      </c>
      <c r="I1366" s="7">
        <v>63.744500000000002</v>
      </c>
      <c r="J1366" s="7">
        <v>1.1117811E-2</v>
      </c>
      <c r="K1366" s="7">
        <v>1.7456132500000001E-7</v>
      </c>
      <c r="L1366" s="7">
        <v>1.7456132499999999E-8</v>
      </c>
      <c r="M1366" s="7">
        <v>63.69</v>
      </c>
      <c r="N1366" s="7">
        <v>1E-3</v>
      </c>
      <c r="O1366" s="7">
        <v>1E-4</v>
      </c>
      <c r="P1366" s="7">
        <v>1</v>
      </c>
      <c r="Q1366" s="7">
        <v>28</v>
      </c>
      <c r="R1366" s="7">
        <v>265</v>
      </c>
      <c r="S1366" s="189">
        <v>45625.593981481485</v>
      </c>
    </row>
    <row r="1367" spans="1:19">
      <c r="A1367" s="7">
        <v>2014</v>
      </c>
      <c r="B1367" s="123" t="s">
        <v>530</v>
      </c>
      <c r="C1367" s="123" t="s">
        <v>530</v>
      </c>
      <c r="D1367" s="123" t="s">
        <v>530</v>
      </c>
      <c r="E1367" s="123" t="s">
        <v>534</v>
      </c>
      <c r="F1367" s="7">
        <v>545.71979068799999</v>
      </c>
      <c r="G1367" s="123" t="s">
        <v>532</v>
      </c>
      <c r="H1367" s="7">
        <v>60.761598102000001</v>
      </c>
      <c r="I1367" s="7">
        <v>111.342119415</v>
      </c>
      <c r="J1367" s="7">
        <v>60.514114177000003</v>
      </c>
      <c r="K1367" s="7">
        <v>1.0914399999999999E-3</v>
      </c>
      <c r="L1367" s="7">
        <v>8.1857999999999996E-4</v>
      </c>
      <c r="M1367" s="7">
        <v>110.88861941499999</v>
      </c>
      <c r="N1367" s="7">
        <v>2E-3</v>
      </c>
      <c r="O1367" s="7">
        <v>1.5E-3</v>
      </c>
      <c r="P1367" s="7">
        <v>1</v>
      </c>
      <c r="Q1367" s="7">
        <v>28</v>
      </c>
      <c r="R1367" s="7">
        <v>265</v>
      </c>
      <c r="S1367" s="189">
        <v>45625.593981481485</v>
      </c>
    </row>
    <row r="1368" spans="1:19">
      <c r="A1368" s="7">
        <v>2014</v>
      </c>
      <c r="B1368" s="123" t="s">
        <v>530</v>
      </c>
      <c r="C1368" s="123" t="s">
        <v>530</v>
      </c>
      <c r="D1368" s="123" t="s">
        <v>530</v>
      </c>
      <c r="E1368" s="123" t="s">
        <v>535</v>
      </c>
      <c r="F1368" s="7">
        <v>3172.1196348069998</v>
      </c>
      <c r="G1368" s="123" t="s">
        <v>532</v>
      </c>
      <c r="H1368" s="7">
        <v>173.53125721800001</v>
      </c>
      <c r="I1368" s="7">
        <v>54.705142678999998</v>
      </c>
      <c r="J1368" s="7">
        <v>173.36411195400001</v>
      </c>
      <c r="K1368" s="7">
        <v>3.066886E-3</v>
      </c>
      <c r="L1368" s="7">
        <v>3.0668900000000002E-4</v>
      </c>
      <c r="M1368" s="7">
        <v>54.652450698999999</v>
      </c>
      <c r="N1368" s="7">
        <v>9.6682500000000004E-4</v>
      </c>
      <c r="O1368" s="7">
        <v>9.6682531799999999E-5</v>
      </c>
      <c r="P1368" s="7">
        <v>1</v>
      </c>
      <c r="Q1368" s="7">
        <v>28</v>
      </c>
      <c r="R1368" s="7">
        <v>265</v>
      </c>
      <c r="S1368" s="189">
        <v>45625.593981481485</v>
      </c>
    </row>
    <row r="1369" spans="1:19">
      <c r="A1369" s="7">
        <v>2014</v>
      </c>
      <c r="B1369" s="123" t="s">
        <v>530</v>
      </c>
      <c r="C1369" s="123" t="s">
        <v>530</v>
      </c>
      <c r="D1369" s="123" t="s">
        <v>530</v>
      </c>
      <c r="E1369" s="123" t="s">
        <v>536</v>
      </c>
      <c r="F1369" s="7">
        <v>2586.8675780110002</v>
      </c>
      <c r="G1369" s="123" t="s">
        <v>532</v>
      </c>
      <c r="H1369" s="7">
        <v>184.713985974</v>
      </c>
      <c r="I1369" s="7">
        <v>71.404499999999999</v>
      </c>
      <c r="J1369" s="7">
        <v>184.573001691</v>
      </c>
      <c r="K1369" s="7">
        <v>2.586868E-3</v>
      </c>
      <c r="L1369" s="7">
        <v>2.5868700000000001E-4</v>
      </c>
      <c r="M1369" s="7">
        <v>71.349999999999994</v>
      </c>
      <c r="N1369" s="7">
        <v>1E-3</v>
      </c>
      <c r="O1369" s="7">
        <v>1E-4</v>
      </c>
      <c r="P1369" s="7">
        <v>1</v>
      </c>
      <c r="Q1369" s="7">
        <v>28</v>
      </c>
      <c r="R1369" s="7">
        <v>265</v>
      </c>
      <c r="S1369" s="189">
        <v>45625.593981481485</v>
      </c>
    </row>
    <row r="1370" spans="1:19">
      <c r="A1370" s="7">
        <v>2014</v>
      </c>
      <c r="B1370" s="123" t="s">
        <v>537</v>
      </c>
      <c r="C1370" s="123" t="s">
        <v>538</v>
      </c>
      <c r="D1370" s="123" t="s">
        <v>539</v>
      </c>
      <c r="E1370" s="123" t="s">
        <v>540</v>
      </c>
      <c r="F1370" s="7">
        <v>0</v>
      </c>
      <c r="G1370" s="123" t="s">
        <v>532</v>
      </c>
      <c r="H1370" s="7">
        <v>0</v>
      </c>
      <c r="I1370" s="7"/>
      <c r="J1370" s="7">
        <v>0</v>
      </c>
      <c r="K1370" s="7">
        <v>0</v>
      </c>
      <c r="L1370" s="7">
        <v>0</v>
      </c>
      <c r="M1370" s="7"/>
      <c r="N1370" s="7"/>
      <c r="O1370" s="7"/>
      <c r="P1370" s="7">
        <v>1</v>
      </c>
      <c r="Q1370" s="7">
        <v>28</v>
      </c>
      <c r="R1370" s="7">
        <v>265</v>
      </c>
      <c r="S1370" s="189">
        <v>45625.593981481485</v>
      </c>
    </row>
    <row r="1371" spans="1:19">
      <c r="A1371" s="7">
        <v>2014</v>
      </c>
      <c r="B1371" s="123" t="s">
        <v>537</v>
      </c>
      <c r="C1371" s="123" t="s">
        <v>538</v>
      </c>
      <c r="D1371" s="123" t="s">
        <v>539</v>
      </c>
      <c r="E1371" s="123" t="s">
        <v>531</v>
      </c>
      <c r="F1371" s="7">
        <v>49.367292823</v>
      </c>
      <c r="G1371" s="123" t="s">
        <v>532</v>
      </c>
      <c r="H1371" s="7">
        <v>3.7644041800000001</v>
      </c>
      <c r="I1371" s="7">
        <v>76.253</v>
      </c>
      <c r="J1371" s="7">
        <v>3.7524079270000001</v>
      </c>
      <c r="K1371" s="7">
        <v>1.48102E-4</v>
      </c>
      <c r="L1371" s="7">
        <v>2.9620375690000002E-5</v>
      </c>
      <c r="M1371" s="7">
        <v>76.010000000000005</v>
      </c>
      <c r="N1371" s="7">
        <v>3.0000000000000001E-3</v>
      </c>
      <c r="O1371" s="7">
        <v>5.9999999999999995E-4</v>
      </c>
      <c r="P1371" s="7">
        <v>1</v>
      </c>
      <c r="Q1371" s="7">
        <v>28</v>
      </c>
      <c r="R1371" s="7">
        <v>265</v>
      </c>
      <c r="S1371" s="189">
        <v>45625.593981481485</v>
      </c>
    </row>
    <row r="1372" spans="1:19">
      <c r="A1372" s="7">
        <v>2014</v>
      </c>
      <c r="B1372" s="123" t="s">
        <v>537</v>
      </c>
      <c r="C1372" s="123" t="s">
        <v>538</v>
      </c>
      <c r="D1372" s="123" t="s">
        <v>539</v>
      </c>
      <c r="E1372" s="123" t="s">
        <v>533</v>
      </c>
      <c r="F1372" s="7">
        <v>1021.78854</v>
      </c>
      <c r="G1372" s="123" t="s">
        <v>532</v>
      </c>
      <c r="H1372" s="7">
        <v>75.141988635999994</v>
      </c>
      <c r="I1372" s="7">
        <v>73.539666667000006</v>
      </c>
      <c r="J1372" s="7">
        <v>74.893694021000002</v>
      </c>
      <c r="K1372" s="7">
        <v>3.0653659999999999E-3</v>
      </c>
      <c r="L1372" s="7">
        <v>6.13073E-4</v>
      </c>
      <c r="M1372" s="7">
        <v>73.296666666999997</v>
      </c>
      <c r="N1372" s="7">
        <v>3.0000000000000001E-3</v>
      </c>
      <c r="O1372" s="7">
        <v>5.9999999999999995E-4</v>
      </c>
      <c r="P1372" s="7">
        <v>1</v>
      </c>
      <c r="Q1372" s="7">
        <v>28</v>
      </c>
      <c r="R1372" s="7">
        <v>265</v>
      </c>
      <c r="S1372" s="189">
        <v>45625.593981481485</v>
      </c>
    </row>
    <row r="1373" spans="1:19">
      <c r="A1373" s="7">
        <v>2014</v>
      </c>
      <c r="B1373" s="123" t="s">
        <v>537</v>
      </c>
      <c r="C1373" s="123" t="s">
        <v>538</v>
      </c>
      <c r="D1373" s="123" t="s">
        <v>539</v>
      </c>
      <c r="E1373" s="123" t="s">
        <v>160</v>
      </c>
      <c r="F1373" s="7">
        <v>5.3172360000000003</v>
      </c>
      <c r="G1373" s="123" t="s">
        <v>532</v>
      </c>
      <c r="H1373" s="7">
        <v>0.38088956600000001</v>
      </c>
      <c r="I1373" s="7">
        <v>71.632999999999996</v>
      </c>
      <c r="J1373" s="7">
        <v>0.37959747799999999</v>
      </c>
      <c r="K1373" s="7">
        <v>1.5951708E-5</v>
      </c>
      <c r="L1373" s="7">
        <v>3.1903415999999999E-6</v>
      </c>
      <c r="M1373" s="7">
        <v>71.39</v>
      </c>
      <c r="N1373" s="7">
        <v>3.0000000000000001E-3</v>
      </c>
      <c r="O1373" s="7">
        <v>5.9999999999999995E-4</v>
      </c>
      <c r="P1373" s="7">
        <v>1</v>
      </c>
      <c r="Q1373" s="7">
        <v>28</v>
      </c>
      <c r="R1373" s="7">
        <v>265</v>
      </c>
      <c r="S1373" s="189">
        <v>45625.593981481485</v>
      </c>
    </row>
    <row r="1374" spans="1:19">
      <c r="A1374" s="7">
        <v>2014</v>
      </c>
      <c r="B1374" s="123" t="s">
        <v>537</v>
      </c>
      <c r="C1374" s="123" t="s">
        <v>538</v>
      </c>
      <c r="D1374" s="123" t="s">
        <v>539</v>
      </c>
      <c r="E1374" s="123" t="s">
        <v>163</v>
      </c>
      <c r="F1374" s="7">
        <v>78.777770329000006</v>
      </c>
      <c r="G1374" s="123" t="s">
        <v>532</v>
      </c>
      <c r="H1374" s="7">
        <v>5.0216495810000001</v>
      </c>
      <c r="I1374" s="7">
        <v>63.744500000000002</v>
      </c>
      <c r="J1374" s="7">
        <v>5.0173561920000003</v>
      </c>
      <c r="K1374" s="7">
        <v>7.8777770330000006E-5</v>
      </c>
      <c r="L1374" s="7">
        <v>7.8777770330000002E-6</v>
      </c>
      <c r="M1374" s="7">
        <v>63.69</v>
      </c>
      <c r="N1374" s="7">
        <v>1E-3</v>
      </c>
      <c r="O1374" s="7">
        <v>1E-4</v>
      </c>
      <c r="P1374" s="7">
        <v>1</v>
      </c>
      <c r="Q1374" s="7">
        <v>28</v>
      </c>
      <c r="R1374" s="7">
        <v>265</v>
      </c>
      <c r="S1374" s="189">
        <v>45625.593981481485</v>
      </c>
    </row>
    <row r="1375" spans="1:19">
      <c r="A1375" s="7">
        <v>2014</v>
      </c>
      <c r="B1375" s="123" t="s">
        <v>537</v>
      </c>
      <c r="C1375" s="123" t="s">
        <v>538</v>
      </c>
      <c r="D1375" s="123" t="s">
        <v>539</v>
      </c>
      <c r="E1375" s="123" t="s">
        <v>535</v>
      </c>
      <c r="F1375" s="7">
        <v>395.08930217</v>
      </c>
      <c r="G1375" s="123" t="s">
        <v>532</v>
      </c>
      <c r="H1375" s="7">
        <v>22.428693891000002</v>
      </c>
      <c r="I1375" s="7">
        <v>56.768669179</v>
      </c>
      <c r="J1375" s="7">
        <v>22.407161523999999</v>
      </c>
      <c r="K1375" s="7">
        <v>3.95089E-4</v>
      </c>
      <c r="L1375" s="7">
        <v>3.9508930220000002E-5</v>
      </c>
      <c r="M1375" s="7">
        <v>56.714169179000002</v>
      </c>
      <c r="N1375" s="7">
        <v>1E-3</v>
      </c>
      <c r="O1375" s="7">
        <v>1E-4</v>
      </c>
      <c r="P1375" s="7">
        <v>1</v>
      </c>
      <c r="Q1375" s="7">
        <v>28</v>
      </c>
      <c r="R1375" s="7">
        <v>265</v>
      </c>
      <c r="S1375" s="189">
        <v>45625.593981481485</v>
      </c>
    </row>
    <row r="1376" spans="1:19">
      <c r="A1376" s="7">
        <v>2014</v>
      </c>
      <c r="B1376" s="123" t="s">
        <v>537</v>
      </c>
      <c r="C1376" s="123" t="s">
        <v>538</v>
      </c>
      <c r="D1376" s="123" t="s">
        <v>539</v>
      </c>
      <c r="E1376" s="123" t="s">
        <v>541</v>
      </c>
      <c r="F1376" s="7">
        <v>0</v>
      </c>
      <c r="G1376" s="123" t="s">
        <v>532</v>
      </c>
      <c r="H1376" s="7">
        <v>0</v>
      </c>
      <c r="I1376" s="7"/>
      <c r="J1376" s="7">
        <v>0</v>
      </c>
      <c r="K1376" s="7">
        <v>0</v>
      </c>
      <c r="L1376" s="7">
        <v>0</v>
      </c>
      <c r="M1376" s="7"/>
      <c r="N1376" s="7"/>
      <c r="O1376" s="7"/>
      <c r="P1376" s="7">
        <v>1</v>
      </c>
      <c r="Q1376" s="7">
        <v>28</v>
      </c>
      <c r="R1376" s="7">
        <v>265</v>
      </c>
      <c r="S1376" s="189">
        <v>45625.593981481485</v>
      </c>
    </row>
    <row r="1377" spans="1:19">
      <c r="A1377" s="7">
        <v>2014</v>
      </c>
      <c r="B1377" s="123" t="s">
        <v>537</v>
      </c>
      <c r="C1377" s="123" t="s">
        <v>538</v>
      </c>
      <c r="D1377" s="123" t="s">
        <v>542</v>
      </c>
      <c r="E1377" s="123" t="s">
        <v>27</v>
      </c>
      <c r="F1377" s="7">
        <v>149.56348166999999</v>
      </c>
      <c r="G1377" s="123" t="s">
        <v>532</v>
      </c>
      <c r="H1377" s="7">
        <v>8.1512100000000007E-3</v>
      </c>
      <c r="I1377" s="7">
        <v>5.45E-2</v>
      </c>
      <c r="J1377" s="7">
        <v>0</v>
      </c>
      <c r="K1377" s="7">
        <v>1.4956299999999999E-4</v>
      </c>
      <c r="L1377" s="7">
        <v>1.4956348169999999E-5</v>
      </c>
      <c r="M1377" s="7">
        <v>0</v>
      </c>
      <c r="N1377" s="7">
        <v>1E-3</v>
      </c>
      <c r="O1377" s="7">
        <v>1E-4</v>
      </c>
      <c r="P1377" s="7"/>
      <c r="Q1377" s="7">
        <v>28</v>
      </c>
      <c r="R1377" s="7">
        <v>265</v>
      </c>
      <c r="S1377" s="189">
        <v>45625.593981481485</v>
      </c>
    </row>
    <row r="1378" spans="1:19">
      <c r="A1378" s="7">
        <v>2014</v>
      </c>
      <c r="B1378" s="123" t="s">
        <v>537</v>
      </c>
      <c r="C1378" s="123" t="s">
        <v>538</v>
      </c>
      <c r="D1378" s="123" t="s">
        <v>542</v>
      </c>
      <c r="E1378" s="123" t="s">
        <v>33</v>
      </c>
      <c r="F1378" s="7">
        <v>1541.4141687250001</v>
      </c>
      <c r="G1378" s="123" t="s">
        <v>532</v>
      </c>
      <c r="H1378" s="7">
        <v>2.9286869210000002</v>
      </c>
      <c r="I1378" s="7">
        <v>1.9</v>
      </c>
      <c r="J1378" s="7">
        <v>0</v>
      </c>
      <c r="K1378" s="7">
        <v>4.6242424999999997E-2</v>
      </c>
      <c r="L1378" s="7">
        <v>6.1656569999999997E-3</v>
      </c>
      <c r="M1378" s="7">
        <v>0</v>
      </c>
      <c r="N1378" s="7">
        <v>0.03</v>
      </c>
      <c r="O1378" s="7">
        <v>4.0000000000000001E-3</v>
      </c>
      <c r="P1378" s="7"/>
      <c r="Q1378" s="7">
        <v>28</v>
      </c>
      <c r="R1378" s="7">
        <v>265</v>
      </c>
      <c r="S1378" s="189">
        <v>45625.593981481485</v>
      </c>
    </row>
    <row r="1379" spans="1:19">
      <c r="A1379" s="7">
        <v>2014</v>
      </c>
      <c r="B1379" s="123" t="s">
        <v>537</v>
      </c>
      <c r="C1379" s="123" t="s">
        <v>538</v>
      </c>
      <c r="D1379" s="123" t="s">
        <v>542</v>
      </c>
      <c r="E1379" s="123" t="s">
        <v>540</v>
      </c>
      <c r="F1379" s="7">
        <v>882.86596335700006</v>
      </c>
      <c r="G1379" s="123" t="s">
        <v>532</v>
      </c>
      <c r="H1379" s="7">
        <v>84.117261823999996</v>
      </c>
      <c r="I1379" s="7">
        <v>95.277500000000003</v>
      </c>
      <c r="J1379" s="7">
        <v>83.519120134000005</v>
      </c>
      <c r="K1379" s="7">
        <v>8.8286600000000003E-3</v>
      </c>
      <c r="L1379" s="7">
        <v>1.3242989999999999E-3</v>
      </c>
      <c r="M1379" s="7">
        <v>94.6</v>
      </c>
      <c r="N1379" s="7">
        <v>0.01</v>
      </c>
      <c r="O1379" s="7">
        <v>1.5E-3</v>
      </c>
      <c r="P1379" s="7">
        <v>1</v>
      </c>
      <c r="Q1379" s="7">
        <v>28</v>
      </c>
      <c r="R1379" s="7">
        <v>265</v>
      </c>
      <c r="S1379" s="189">
        <v>45625.593981481485</v>
      </c>
    </row>
    <row r="1380" spans="1:19">
      <c r="A1380" s="7">
        <v>2014</v>
      </c>
      <c r="B1380" s="123" t="s">
        <v>537</v>
      </c>
      <c r="C1380" s="123" t="s">
        <v>538</v>
      </c>
      <c r="D1380" s="123" t="s">
        <v>542</v>
      </c>
      <c r="E1380" s="123" t="s">
        <v>531</v>
      </c>
      <c r="F1380" s="7">
        <v>919.04207523599996</v>
      </c>
      <c r="G1380" s="123" t="s">
        <v>532</v>
      </c>
      <c r="H1380" s="7">
        <v>70.079715363000005</v>
      </c>
      <c r="I1380" s="7">
        <v>76.253</v>
      </c>
      <c r="J1380" s="7">
        <v>69.856388139000003</v>
      </c>
      <c r="K1380" s="7">
        <v>2.7571259999999999E-3</v>
      </c>
      <c r="L1380" s="7">
        <v>5.5142500000000003E-4</v>
      </c>
      <c r="M1380" s="7">
        <v>76.010000000000005</v>
      </c>
      <c r="N1380" s="7">
        <v>3.0000000000000001E-3</v>
      </c>
      <c r="O1380" s="7">
        <v>5.9999999999999995E-4</v>
      </c>
      <c r="P1380" s="7">
        <v>1</v>
      </c>
      <c r="Q1380" s="7">
        <v>28</v>
      </c>
      <c r="R1380" s="7">
        <v>265</v>
      </c>
      <c r="S1380" s="189">
        <v>45625.593981481485</v>
      </c>
    </row>
    <row r="1381" spans="1:19">
      <c r="A1381" s="7">
        <v>2014</v>
      </c>
      <c r="B1381" s="123" t="s">
        <v>537</v>
      </c>
      <c r="C1381" s="123" t="s">
        <v>538</v>
      </c>
      <c r="D1381" s="123" t="s">
        <v>542</v>
      </c>
      <c r="E1381" s="123" t="s">
        <v>533</v>
      </c>
      <c r="F1381" s="7">
        <v>653.05706399999997</v>
      </c>
      <c r="G1381" s="123" t="s">
        <v>532</v>
      </c>
      <c r="H1381" s="7">
        <v>48.025598801000001</v>
      </c>
      <c r="I1381" s="7">
        <v>73.539666667000006</v>
      </c>
      <c r="J1381" s="7">
        <v>47.866905934999998</v>
      </c>
      <c r="K1381" s="7">
        <v>1.959171E-3</v>
      </c>
      <c r="L1381" s="7">
        <v>3.9183399999999998E-4</v>
      </c>
      <c r="M1381" s="7">
        <v>73.296666666999997</v>
      </c>
      <c r="N1381" s="7">
        <v>3.0000000000000001E-3</v>
      </c>
      <c r="O1381" s="7">
        <v>5.9999999999999995E-4</v>
      </c>
      <c r="P1381" s="7">
        <v>1</v>
      </c>
      <c r="Q1381" s="7">
        <v>28</v>
      </c>
      <c r="R1381" s="7">
        <v>265</v>
      </c>
      <c r="S1381" s="189">
        <v>45625.593981481485</v>
      </c>
    </row>
    <row r="1382" spans="1:19">
      <c r="A1382" s="7">
        <v>1993</v>
      </c>
      <c r="B1382" s="123" t="s">
        <v>588</v>
      </c>
      <c r="C1382" s="123" t="s">
        <v>588</v>
      </c>
      <c r="D1382" s="123" t="s">
        <v>589</v>
      </c>
      <c r="E1382" s="123" t="s">
        <v>534</v>
      </c>
      <c r="F1382" s="7">
        <v>23222.169935999998</v>
      </c>
      <c r="G1382" s="123" t="s">
        <v>532</v>
      </c>
      <c r="H1382" s="7">
        <v>2537.3084722630001</v>
      </c>
      <c r="I1382" s="7">
        <v>109.262333333</v>
      </c>
      <c r="J1382" s="7">
        <v>2492.280684757</v>
      </c>
      <c r="K1382" s="7">
        <v>6.9666510000000001E-2</v>
      </c>
      <c r="L1382" s="7">
        <v>0.16255518999999999</v>
      </c>
      <c r="M1382" s="7">
        <v>107.32333333299999</v>
      </c>
      <c r="N1382" s="7">
        <v>3.0000000000000001E-3</v>
      </c>
      <c r="O1382" s="7">
        <v>7.0000000000000001E-3</v>
      </c>
      <c r="P1382" s="7">
        <v>1</v>
      </c>
      <c r="Q1382" s="7">
        <v>28</v>
      </c>
      <c r="R1382" s="7">
        <v>265</v>
      </c>
      <c r="S1382" s="189">
        <v>45625.593981481485</v>
      </c>
    </row>
    <row r="1383" spans="1:19">
      <c r="A1383" s="7">
        <v>1993</v>
      </c>
      <c r="B1383" s="123" t="s">
        <v>588</v>
      </c>
      <c r="C1383" s="123" t="s">
        <v>588</v>
      </c>
      <c r="D1383" s="123" t="s">
        <v>589</v>
      </c>
      <c r="E1383" s="123" t="s">
        <v>535</v>
      </c>
      <c r="F1383" s="7">
        <v>38994.083456772001</v>
      </c>
      <c r="G1383" s="123" t="s">
        <v>532</v>
      </c>
      <c r="H1383" s="7">
        <v>2157.2503586799999</v>
      </c>
      <c r="I1383" s="7">
        <v>55.322504530000003</v>
      </c>
      <c r="J1383" s="7">
        <v>2142.5495892170002</v>
      </c>
      <c r="K1383" s="7">
        <v>0.15597633399999999</v>
      </c>
      <c r="L1383" s="7">
        <v>3.8994082999999999E-2</v>
      </c>
      <c r="M1383" s="7">
        <v>54.945504530000001</v>
      </c>
      <c r="N1383" s="7">
        <v>4.0000000000000001E-3</v>
      </c>
      <c r="O1383" s="7">
        <v>1E-3</v>
      </c>
      <c r="P1383" s="7">
        <v>1</v>
      </c>
      <c r="Q1383" s="7">
        <v>28</v>
      </c>
      <c r="R1383" s="7">
        <v>265</v>
      </c>
      <c r="S1383" s="189">
        <v>45625.593981481485</v>
      </c>
    </row>
    <row r="1384" spans="1:19">
      <c r="A1384" s="7">
        <v>1993</v>
      </c>
      <c r="B1384" s="123" t="s">
        <v>588</v>
      </c>
      <c r="C1384" s="123" t="s">
        <v>588</v>
      </c>
      <c r="D1384" s="123" t="s">
        <v>589</v>
      </c>
      <c r="E1384" s="123" t="s">
        <v>131</v>
      </c>
      <c r="F1384" s="7">
        <v>0</v>
      </c>
      <c r="G1384" s="123" t="s">
        <v>532</v>
      </c>
      <c r="H1384" s="7">
        <v>0</v>
      </c>
      <c r="I1384" s="7"/>
      <c r="J1384" s="7">
        <v>0</v>
      </c>
      <c r="K1384" s="7">
        <v>0</v>
      </c>
      <c r="L1384" s="7">
        <v>0</v>
      </c>
      <c r="M1384" s="7"/>
      <c r="N1384" s="7"/>
      <c r="O1384" s="7"/>
      <c r="P1384" s="7"/>
      <c r="Q1384" s="7">
        <v>28</v>
      </c>
      <c r="R1384" s="7">
        <v>265</v>
      </c>
      <c r="S1384" s="189">
        <v>45625.593981481485</v>
      </c>
    </row>
    <row r="1385" spans="1:19">
      <c r="A1385" s="7">
        <v>1993</v>
      </c>
      <c r="B1385" s="123" t="s">
        <v>588</v>
      </c>
      <c r="C1385" s="123" t="s">
        <v>588</v>
      </c>
      <c r="D1385" s="123" t="s">
        <v>589</v>
      </c>
      <c r="E1385" s="123" t="s">
        <v>570</v>
      </c>
      <c r="F1385" s="7">
        <v>445.559256</v>
      </c>
      <c r="G1385" s="123" t="s">
        <v>532</v>
      </c>
      <c r="H1385" s="7">
        <v>47.202102021000002</v>
      </c>
      <c r="I1385" s="7">
        <v>105.93899999999999</v>
      </c>
      <c r="J1385" s="7">
        <v>46.338162623999999</v>
      </c>
      <c r="K1385" s="7">
        <v>1.336678E-3</v>
      </c>
      <c r="L1385" s="7">
        <v>3.1189149999999999E-3</v>
      </c>
      <c r="M1385" s="7">
        <v>104</v>
      </c>
      <c r="N1385" s="7">
        <v>3.0000000000000001E-3</v>
      </c>
      <c r="O1385" s="7">
        <v>7.0000000000000001E-3</v>
      </c>
      <c r="P1385" s="7">
        <v>1</v>
      </c>
      <c r="Q1385" s="7">
        <v>28</v>
      </c>
      <c r="R1385" s="7">
        <v>265</v>
      </c>
      <c r="S1385" s="189">
        <v>45625.593981481485</v>
      </c>
    </row>
    <row r="1386" spans="1:19">
      <c r="A1386" s="7">
        <v>1993</v>
      </c>
      <c r="B1386" s="123" t="s">
        <v>588</v>
      </c>
      <c r="C1386" s="123" t="s">
        <v>588</v>
      </c>
      <c r="D1386" s="123" t="s">
        <v>591</v>
      </c>
      <c r="E1386" s="123" t="s">
        <v>27</v>
      </c>
      <c r="F1386" s="7">
        <v>0</v>
      </c>
      <c r="G1386" s="123" t="s">
        <v>532</v>
      </c>
      <c r="H1386" s="7">
        <v>0</v>
      </c>
      <c r="I1386" s="7"/>
      <c r="J1386" s="7">
        <v>0</v>
      </c>
      <c r="K1386" s="7">
        <v>0</v>
      </c>
      <c r="L1386" s="7">
        <v>0</v>
      </c>
      <c r="M1386" s="7"/>
      <c r="N1386" s="7"/>
      <c r="O1386" s="7"/>
      <c r="P1386" s="7"/>
      <c r="Q1386" s="7">
        <v>28</v>
      </c>
      <c r="R1386" s="7">
        <v>265</v>
      </c>
      <c r="S1386" s="189">
        <v>45625.593981481485</v>
      </c>
    </row>
    <row r="1387" spans="1:19">
      <c r="A1387" s="7">
        <v>1993</v>
      </c>
      <c r="B1387" s="123" t="s">
        <v>588</v>
      </c>
      <c r="C1387" s="123" t="s">
        <v>588</v>
      </c>
      <c r="D1387" s="123" t="s">
        <v>591</v>
      </c>
      <c r="E1387" s="123" t="s">
        <v>33</v>
      </c>
      <c r="F1387" s="7">
        <v>0</v>
      </c>
      <c r="G1387" s="123" t="s">
        <v>532</v>
      </c>
      <c r="H1387" s="7">
        <v>0</v>
      </c>
      <c r="I1387" s="7"/>
      <c r="J1387" s="7">
        <v>0</v>
      </c>
      <c r="K1387" s="7">
        <v>0</v>
      </c>
      <c r="L1387" s="7">
        <v>0</v>
      </c>
      <c r="M1387" s="7"/>
      <c r="N1387" s="7"/>
      <c r="O1387" s="7"/>
      <c r="P1387" s="7"/>
      <c r="Q1387" s="7">
        <v>28</v>
      </c>
      <c r="R1387" s="7">
        <v>265</v>
      </c>
      <c r="S1387" s="189">
        <v>45625.593981481485</v>
      </c>
    </row>
    <row r="1388" spans="1:19">
      <c r="A1388" s="7">
        <v>1993</v>
      </c>
      <c r="B1388" s="123" t="s">
        <v>588</v>
      </c>
      <c r="C1388" s="123" t="s">
        <v>588</v>
      </c>
      <c r="D1388" s="123" t="s">
        <v>591</v>
      </c>
      <c r="E1388" s="123" t="s">
        <v>540</v>
      </c>
      <c r="F1388" s="7">
        <v>159.95325747499999</v>
      </c>
      <c r="G1388" s="123" t="s">
        <v>532</v>
      </c>
      <c r="H1388" s="7">
        <v>15.239946488999999</v>
      </c>
      <c r="I1388" s="7">
        <v>95.277500000000003</v>
      </c>
      <c r="J1388" s="7">
        <v>15.131578157</v>
      </c>
      <c r="K1388" s="7">
        <v>1.599533E-3</v>
      </c>
      <c r="L1388" s="7">
        <v>2.3992999999999999E-4</v>
      </c>
      <c r="M1388" s="7">
        <v>94.6</v>
      </c>
      <c r="N1388" s="7">
        <v>0.01</v>
      </c>
      <c r="O1388" s="7">
        <v>1.5E-3</v>
      </c>
      <c r="P1388" s="7">
        <v>1</v>
      </c>
      <c r="Q1388" s="7">
        <v>28</v>
      </c>
      <c r="R1388" s="7">
        <v>265</v>
      </c>
      <c r="S1388" s="189">
        <v>45625.593981481485</v>
      </c>
    </row>
    <row r="1389" spans="1:19">
      <c r="A1389" s="7">
        <v>1993</v>
      </c>
      <c r="B1389" s="123" t="s">
        <v>588</v>
      </c>
      <c r="C1389" s="123" t="s">
        <v>588</v>
      </c>
      <c r="D1389" s="123" t="s">
        <v>591</v>
      </c>
      <c r="E1389" s="123" t="s">
        <v>531</v>
      </c>
      <c r="F1389" s="7">
        <v>0</v>
      </c>
      <c r="G1389" s="123" t="s">
        <v>532</v>
      </c>
      <c r="H1389" s="7">
        <v>0</v>
      </c>
      <c r="I1389" s="7"/>
      <c r="J1389" s="7">
        <v>0</v>
      </c>
      <c r="K1389" s="7">
        <v>0</v>
      </c>
      <c r="L1389" s="7">
        <v>0</v>
      </c>
      <c r="M1389" s="7"/>
      <c r="N1389" s="7"/>
      <c r="O1389" s="7"/>
      <c r="P1389" s="7">
        <v>1</v>
      </c>
      <c r="Q1389" s="7">
        <v>28</v>
      </c>
      <c r="R1389" s="7">
        <v>265</v>
      </c>
      <c r="S1389" s="189">
        <v>45625.593981481485</v>
      </c>
    </row>
    <row r="1390" spans="1:19">
      <c r="A1390" s="7">
        <v>1993</v>
      </c>
      <c r="B1390" s="123" t="s">
        <v>588</v>
      </c>
      <c r="C1390" s="123" t="s">
        <v>588</v>
      </c>
      <c r="D1390" s="123" t="s">
        <v>591</v>
      </c>
      <c r="E1390" s="123" t="s">
        <v>533</v>
      </c>
      <c r="F1390" s="7">
        <v>0</v>
      </c>
      <c r="G1390" s="123" t="s">
        <v>532</v>
      </c>
      <c r="H1390" s="7">
        <v>0</v>
      </c>
      <c r="I1390" s="7"/>
      <c r="J1390" s="7">
        <v>0</v>
      </c>
      <c r="K1390" s="7">
        <v>0</v>
      </c>
      <c r="L1390" s="7">
        <v>0</v>
      </c>
      <c r="M1390" s="7"/>
      <c r="N1390" s="7"/>
      <c r="O1390" s="7"/>
      <c r="P1390" s="7">
        <v>1</v>
      </c>
      <c r="Q1390" s="7">
        <v>28</v>
      </c>
      <c r="R1390" s="7">
        <v>265</v>
      </c>
      <c r="S1390" s="189">
        <v>45625.593981481485</v>
      </c>
    </row>
    <row r="1391" spans="1:19">
      <c r="A1391" s="7">
        <v>1993</v>
      </c>
      <c r="B1391" s="123" t="s">
        <v>588</v>
      </c>
      <c r="C1391" s="123" t="s">
        <v>588</v>
      </c>
      <c r="D1391" s="123" t="s">
        <v>591</v>
      </c>
      <c r="E1391" s="123" t="s">
        <v>163</v>
      </c>
      <c r="F1391" s="7">
        <v>0</v>
      </c>
      <c r="G1391" s="123" t="s">
        <v>532</v>
      </c>
      <c r="H1391" s="7">
        <v>0</v>
      </c>
      <c r="I1391" s="7"/>
      <c r="J1391" s="7">
        <v>0</v>
      </c>
      <c r="K1391" s="7">
        <v>0</v>
      </c>
      <c r="L1391" s="7">
        <v>0</v>
      </c>
      <c r="M1391" s="7"/>
      <c r="N1391" s="7"/>
      <c r="O1391" s="7"/>
      <c r="P1391" s="7">
        <v>1</v>
      </c>
      <c r="Q1391" s="7">
        <v>28</v>
      </c>
      <c r="R1391" s="7">
        <v>265</v>
      </c>
      <c r="S1391" s="189">
        <v>45625.593981481485</v>
      </c>
    </row>
    <row r="1392" spans="1:19">
      <c r="A1392" s="7">
        <v>1993</v>
      </c>
      <c r="B1392" s="123" t="s">
        <v>588</v>
      </c>
      <c r="C1392" s="123" t="s">
        <v>588</v>
      </c>
      <c r="D1392" s="123" t="s">
        <v>591</v>
      </c>
      <c r="E1392" s="123" t="s">
        <v>534</v>
      </c>
      <c r="F1392" s="7">
        <v>334.86026399999997</v>
      </c>
      <c r="G1392" s="123" t="s">
        <v>532</v>
      </c>
      <c r="H1392" s="7">
        <v>37.374717005000001</v>
      </c>
      <c r="I1392" s="7">
        <v>111.612875648</v>
      </c>
      <c r="J1392" s="7">
        <v>37.222857875999999</v>
      </c>
      <c r="K1392" s="7">
        <v>6.6972099999999997E-4</v>
      </c>
      <c r="L1392" s="7">
        <v>5.0228999999999996E-4</v>
      </c>
      <c r="M1392" s="7">
        <v>111.15937564799999</v>
      </c>
      <c r="N1392" s="7">
        <v>2E-3</v>
      </c>
      <c r="O1392" s="7">
        <v>1.5E-3</v>
      </c>
      <c r="P1392" s="7">
        <v>1</v>
      </c>
      <c r="Q1392" s="7">
        <v>28</v>
      </c>
      <c r="R1392" s="7">
        <v>265</v>
      </c>
      <c r="S1392" s="189">
        <v>45625.593981481485</v>
      </c>
    </row>
    <row r="1393" spans="1:19">
      <c r="A1393" s="7">
        <v>1993</v>
      </c>
      <c r="B1393" s="123" t="s">
        <v>588</v>
      </c>
      <c r="C1393" s="123" t="s">
        <v>588</v>
      </c>
      <c r="D1393" s="123" t="s">
        <v>591</v>
      </c>
      <c r="E1393" s="123" t="s">
        <v>535</v>
      </c>
      <c r="F1393" s="7">
        <v>1268.870127054</v>
      </c>
      <c r="G1393" s="123" t="s">
        <v>532</v>
      </c>
      <c r="H1393" s="7">
        <v>69.796899675999995</v>
      </c>
      <c r="I1393" s="7">
        <v>55.007126567</v>
      </c>
      <c r="J1393" s="7">
        <v>69.718709313999994</v>
      </c>
      <c r="K1393" s="7">
        <v>1.5916179999999999E-3</v>
      </c>
      <c r="L1393" s="7">
        <v>1.2688700000000001E-4</v>
      </c>
      <c r="M1393" s="7">
        <v>54.945504530000001</v>
      </c>
      <c r="N1393" s="7">
        <v>1.2543579999999999E-3</v>
      </c>
      <c r="O1393" s="7">
        <v>1E-4</v>
      </c>
      <c r="P1393" s="7">
        <v>1</v>
      </c>
      <c r="Q1393" s="7">
        <v>28</v>
      </c>
      <c r="R1393" s="7">
        <v>265</v>
      </c>
      <c r="S1393" s="189">
        <v>45625.593981481485</v>
      </c>
    </row>
    <row r="1394" spans="1:19">
      <c r="A1394" s="7">
        <v>1993</v>
      </c>
      <c r="B1394" s="123" t="s">
        <v>588</v>
      </c>
      <c r="C1394" s="123" t="s">
        <v>588</v>
      </c>
      <c r="D1394" s="123" t="s">
        <v>591</v>
      </c>
      <c r="E1394" s="123" t="s">
        <v>536</v>
      </c>
      <c r="F1394" s="7">
        <v>149.97117600000001</v>
      </c>
      <c r="G1394" s="123" t="s">
        <v>532</v>
      </c>
      <c r="H1394" s="7">
        <v>8.6465131670000002</v>
      </c>
      <c r="I1394" s="7">
        <v>57.654499999999999</v>
      </c>
      <c r="J1394" s="7">
        <v>8.6383397380000009</v>
      </c>
      <c r="K1394" s="7">
        <v>1.4997099999999999E-4</v>
      </c>
      <c r="L1394" s="7">
        <v>1.49971176E-5</v>
      </c>
      <c r="M1394" s="7">
        <v>57.6</v>
      </c>
      <c r="N1394" s="7">
        <v>1E-3</v>
      </c>
      <c r="O1394" s="7">
        <v>1E-4</v>
      </c>
      <c r="P1394" s="7">
        <v>1</v>
      </c>
      <c r="Q1394" s="7">
        <v>28</v>
      </c>
      <c r="R1394" s="7">
        <v>265</v>
      </c>
      <c r="S1394" s="189">
        <v>45625.593981481485</v>
      </c>
    </row>
    <row r="1395" spans="1:19">
      <c r="A1395" s="7">
        <v>1993</v>
      </c>
      <c r="B1395" s="123" t="s">
        <v>530</v>
      </c>
      <c r="C1395" s="123" t="s">
        <v>530</v>
      </c>
      <c r="D1395" s="123" t="s">
        <v>530</v>
      </c>
      <c r="E1395" s="123" t="s">
        <v>531</v>
      </c>
      <c r="F1395" s="7">
        <v>412.35793200000001</v>
      </c>
      <c r="G1395" s="123" t="s">
        <v>532</v>
      </c>
      <c r="H1395" s="7">
        <v>31.443529388999998</v>
      </c>
      <c r="I1395" s="7">
        <v>76.253</v>
      </c>
      <c r="J1395" s="7">
        <v>31.343326411</v>
      </c>
      <c r="K1395" s="7">
        <v>1.2370739999999999E-3</v>
      </c>
      <c r="L1395" s="7">
        <v>2.4741500000000002E-4</v>
      </c>
      <c r="M1395" s="7">
        <v>76.010000000000005</v>
      </c>
      <c r="N1395" s="7">
        <v>3.0000000000000001E-3</v>
      </c>
      <c r="O1395" s="7">
        <v>5.9999999999999995E-4</v>
      </c>
      <c r="P1395" s="7">
        <v>1</v>
      </c>
      <c r="Q1395" s="7">
        <v>28</v>
      </c>
      <c r="R1395" s="7">
        <v>265</v>
      </c>
      <c r="S1395" s="189">
        <v>45625.593981481485</v>
      </c>
    </row>
    <row r="1396" spans="1:19">
      <c r="A1396" s="7">
        <v>1993</v>
      </c>
      <c r="B1396" s="123" t="s">
        <v>530</v>
      </c>
      <c r="C1396" s="123" t="s">
        <v>530</v>
      </c>
      <c r="D1396" s="123" t="s">
        <v>530</v>
      </c>
      <c r="E1396" s="123" t="s">
        <v>533</v>
      </c>
      <c r="F1396" s="7">
        <v>129.9247776</v>
      </c>
      <c r="G1396" s="123" t="s">
        <v>532</v>
      </c>
      <c r="H1396" s="7">
        <v>9.5051668039999999</v>
      </c>
      <c r="I1396" s="7">
        <v>73.159000000000006</v>
      </c>
      <c r="J1396" s="7">
        <v>9.4735950829999993</v>
      </c>
      <c r="K1396" s="7">
        <v>3.8977400000000001E-4</v>
      </c>
      <c r="L1396" s="7">
        <v>7.7954866560000005E-5</v>
      </c>
      <c r="M1396" s="7">
        <v>72.915999999999997</v>
      </c>
      <c r="N1396" s="7">
        <v>3.0000000000000001E-3</v>
      </c>
      <c r="O1396" s="7">
        <v>5.9999999999999995E-4</v>
      </c>
      <c r="P1396" s="7">
        <v>1</v>
      </c>
      <c r="Q1396" s="7">
        <v>28</v>
      </c>
      <c r="R1396" s="7">
        <v>265</v>
      </c>
      <c r="S1396" s="189">
        <v>45625.593981481485</v>
      </c>
    </row>
    <row r="1397" spans="1:19">
      <c r="A1397" s="7">
        <v>1993</v>
      </c>
      <c r="B1397" s="123" t="s">
        <v>530</v>
      </c>
      <c r="C1397" s="123" t="s">
        <v>530</v>
      </c>
      <c r="D1397" s="123" t="s">
        <v>530</v>
      </c>
      <c r="E1397" s="123" t="s">
        <v>163</v>
      </c>
      <c r="F1397" s="7">
        <v>188.6237136</v>
      </c>
      <c r="G1397" s="123" t="s">
        <v>532</v>
      </c>
      <c r="H1397" s="7">
        <v>12.023724312000001</v>
      </c>
      <c r="I1397" s="7">
        <v>63.744500000000002</v>
      </c>
      <c r="J1397" s="7">
        <v>12.013444319</v>
      </c>
      <c r="K1397" s="7">
        <v>1.88624E-4</v>
      </c>
      <c r="L1397" s="7">
        <v>1.8862371359999999E-5</v>
      </c>
      <c r="M1397" s="7">
        <v>63.69</v>
      </c>
      <c r="N1397" s="7">
        <v>1E-3</v>
      </c>
      <c r="O1397" s="7">
        <v>1E-4</v>
      </c>
      <c r="P1397" s="7">
        <v>1</v>
      </c>
      <c r="Q1397" s="7">
        <v>28</v>
      </c>
      <c r="R1397" s="7">
        <v>265</v>
      </c>
      <c r="S1397" s="189">
        <v>45625.593981481485</v>
      </c>
    </row>
    <row r="1398" spans="1:19">
      <c r="A1398" s="7">
        <v>1993</v>
      </c>
      <c r="B1398" s="123" t="s">
        <v>530</v>
      </c>
      <c r="C1398" s="123" t="s">
        <v>530</v>
      </c>
      <c r="D1398" s="123" t="s">
        <v>530</v>
      </c>
      <c r="E1398" s="123" t="s">
        <v>534</v>
      </c>
      <c r="F1398" s="7">
        <v>225.835992</v>
      </c>
      <c r="G1398" s="123" t="s">
        <v>532</v>
      </c>
      <c r="H1398" s="7">
        <v>25.206204492000001</v>
      </c>
      <c r="I1398" s="7">
        <v>111.612875648</v>
      </c>
      <c r="J1398" s="7">
        <v>25.103787870000001</v>
      </c>
      <c r="K1398" s="7">
        <v>4.5167200000000002E-4</v>
      </c>
      <c r="L1398" s="7">
        <v>3.3875399999999998E-4</v>
      </c>
      <c r="M1398" s="7">
        <v>111.15937564799999</v>
      </c>
      <c r="N1398" s="7">
        <v>2E-3</v>
      </c>
      <c r="O1398" s="7">
        <v>1.5E-3</v>
      </c>
      <c r="P1398" s="7">
        <v>1</v>
      </c>
      <c r="Q1398" s="7">
        <v>28</v>
      </c>
      <c r="R1398" s="7">
        <v>265</v>
      </c>
      <c r="S1398" s="189">
        <v>45625.593981481485</v>
      </c>
    </row>
    <row r="1399" spans="1:19">
      <c r="A1399" s="7">
        <v>1993</v>
      </c>
      <c r="B1399" s="123" t="s">
        <v>530</v>
      </c>
      <c r="C1399" s="123" t="s">
        <v>530</v>
      </c>
      <c r="D1399" s="123" t="s">
        <v>530</v>
      </c>
      <c r="E1399" s="123" t="s">
        <v>535</v>
      </c>
      <c r="F1399" s="7">
        <v>1001.027605565</v>
      </c>
      <c r="G1399" s="123" t="s">
        <v>532</v>
      </c>
      <c r="H1399" s="7">
        <v>51.798188848000002</v>
      </c>
      <c r="I1399" s="7">
        <v>51.745015381999998</v>
      </c>
      <c r="J1399" s="7">
        <v>51.746861555999999</v>
      </c>
      <c r="K1399" s="7">
        <v>9.41785E-4</v>
      </c>
      <c r="L1399" s="7">
        <v>9.4178517419999999E-5</v>
      </c>
      <c r="M1399" s="7">
        <v>51.693740779999999</v>
      </c>
      <c r="N1399" s="7">
        <v>9.4081799999999995E-4</v>
      </c>
      <c r="O1399" s="7">
        <v>9.4081838400000001E-5</v>
      </c>
      <c r="P1399" s="7">
        <v>1</v>
      </c>
      <c r="Q1399" s="7">
        <v>28</v>
      </c>
      <c r="R1399" s="7">
        <v>265</v>
      </c>
      <c r="S1399" s="189">
        <v>45625.593981481485</v>
      </c>
    </row>
    <row r="1400" spans="1:19">
      <c r="A1400" s="7">
        <v>1993</v>
      </c>
      <c r="B1400" s="123" t="s">
        <v>530</v>
      </c>
      <c r="C1400" s="123" t="s">
        <v>530</v>
      </c>
      <c r="D1400" s="123" t="s">
        <v>530</v>
      </c>
      <c r="E1400" s="123" t="s">
        <v>536</v>
      </c>
      <c r="F1400" s="7">
        <v>1924.8896735999999</v>
      </c>
      <c r="G1400" s="123" t="s">
        <v>532</v>
      </c>
      <c r="H1400" s="7">
        <v>137.445784699</v>
      </c>
      <c r="I1400" s="7">
        <v>71.404499999999999</v>
      </c>
      <c r="J1400" s="7">
        <v>137.34087821099999</v>
      </c>
      <c r="K1400" s="7">
        <v>1.9248900000000001E-3</v>
      </c>
      <c r="L1400" s="7">
        <v>1.9248900000000001E-4</v>
      </c>
      <c r="M1400" s="7">
        <v>71.349999999999994</v>
      </c>
      <c r="N1400" s="7">
        <v>1E-3</v>
      </c>
      <c r="O1400" s="7">
        <v>1E-4</v>
      </c>
      <c r="P1400" s="7">
        <v>1</v>
      </c>
      <c r="Q1400" s="7">
        <v>28</v>
      </c>
      <c r="R1400" s="7">
        <v>265</v>
      </c>
      <c r="S1400" s="189">
        <v>45625.593981481485</v>
      </c>
    </row>
    <row r="1401" spans="1:19">
      <c r="A1401" s="7">
        <v>1993</v>
      </c>
      <c r="B1401" s="123" t="s">
        <v>537</v>
      </c>
      <c r="C1401" s="123" t="s">
        <v>538</v>
      </c>
      <c r="D1401" s="123" t="s">
        <v>539</v>
      </c>
      <c r="E1401" s="123" t="s">
        <v>540</v>
      </c>
      <c r="F1401" s="7">
        <v>0</v>
      </c>
      <c r="G1401" s="123" t="s">
        <v>532</v>
      </c>
      <c r="H1401" s="7">
        <v>0</v>
      </c>
      <c r="I1401" s="7"/>
      <c r="J1401" s="7">
        <v>0</v>
      </c>
      <c r="K1401" s="7">
        <v>0</v>
      </c>
      <c r="L1401" s="7">
        <v>0</v>
      </c>
      <c r="M1401" s="7"/>
      <c r="N1401" s="7"/>
      <c r="O1401" s="7"/>
      <c r="P1401" s="7">
        <v>1</v>
      </c>
      <c r="Q1401" s="7">
        <v>28</v>
      </c>
      <c r="R1401" s="7">
        <v>265</v>
      </c>
      <c r="S1401" s="189">
        <v>45625.593981481485</v>
      </c>
    </row>
    <row r="1402" spans="1:19">
      <c r="A1402" s="7">
        <v>1993</v>
      </c>
      <c r="B1402" s="123" t="s">
        <v>537</v>
      </c>
      <c r="C1402" s="123" t="s">
        <v>538</v>
      </c>
      <c r="D1402" s="123" t="s">
        <v>539</v>
      </c>
      <c r="E1402" s="123" t="s">
        <v>531</v>
      </c>
      <c r="F1402" s="7">
        <v>670.07633208000004</v>
      </c>
      <c r="G1402" s="123" t="s">
        <v>532</v>
      </c>
      <c r="H1402" s="7">
        <v>51.09533055</v>
      </c>
      <c r="I1402" s="7">
        <v>76.253</v>
      </c>
      <c r="J1402" s="7">
        <v>50.932502001000003</v>
      </c>
      <c r="K1402" s="7">
        <v>2.0102290000000001E-3</v>
      </c>
      <c r="L1402" s="7">
        <v>4.0204599999999998E-4</v>
      </c>
      <c r="M1402" s="7">
        <v>76.010000000000005</v>
      </c>
      <c r="N1402" s="7">
        <v>3.0000000000000001E-3</v>
      </c>
      <c r="O1402" s="7">
        <v>5.9999999999999995E-4</v>
      </c>
      <c r="P1402" s="7">
        <v>1</v>
      </c>
      <c r="Q1402" s="7">
        <v>28</v>
      </c>
      <c r="R1402" s="7">
        <v>265</v>
      </c>
      <c r="S1402" s="189">
        <v>45625.593981481485</v>
      </c>
    </row>
    <row r="1403" spans="1:19">
      <c r="A1403" s="7">
        <v>1993</v>
      </c>
      <c r="B1403" s="123" t="s">
        <v>537</v>
      </c>
      <c r="C1403" s="123" t="s">
        <v>538</v>
      </c>
      <c r="D1403" s="123" t="s">
        <v>539</v>
      </c>
      <c r="E1403" s="123" t="s">
        <v>533</v>
      </c>
      <c r="F1403" s="7">
        <v>1249.2295477099999</v>
      </c>
      <c r="G1403" s="123" t="s">
        <v>532</v>
      </c>
      <c r="H1403" s="7">
        <v>91.867924529000007</v>
      </c>
      <c r="I1403" s="7">
        <v>73.539666667000006</v>
      </c>
      <c r="J1403" s="7">
        <v>91.564361749</v>
      </c>
      <c r="K1403" s="7">
        <v>3.7476889999999998E-3</v>
      </c>
      <c r="L1403" s="7">
        <v>7.4953800000000001E-4</v>
      </c>
      <c r="M1403" s="7">
        <v>73.296666666999997</v>
      </c>
      <c r="N1403" s="7">
        <v>3.0000000000000001E-3</v>
      </c>
      <c r="O1403" s="7">
        <v>5.9999999999999995E-4</v>
      </c>
      <c r="P1403" s="7">
        <v>1</v>
      </c>
      <c r="Q1403" s="7">
        <v>28</v>
      </c>
      <c r="R1403" s="7">
        <v>265</v>
      </c>
      <c r="S1403" s="189">
        <v>45625.593981481485</v>
      </c>
    </row>
    <row r="1404" spans="1:19">
      <c r="A1404" s="7">
        <v>1993</v>
      </c>
      <c r="B1404" s="123" t="s">
        <v>537</v>
      </c>
      <c r="C1404" s="123" t="s">
        <v>538</v>
      </c>
      <c r="D1404" s="123" t="s">
        <v>539</v>
      </c>
      <c r="E1404" s="123" t="s">
        <v>160</v>
      </c>
      <c r="F1404" s="7">
        <v>22.729821192999999</v>
      </c>
      <c r="G1404" s="123" t="s">
        <v>532</v>
      </c>
      <c r="H1404" s="7">
        <v>1.6282052819999999</v>
      </c>
      <c r="I1404" s="7">
        <v>71.632999999999996</v>
      </c>
      <c r="J1404" s="7">
        <v>1.6226819349999999</v>
      </c>
      <c r="K1404" s="7">
        <v>6.8189463579999997E-5</v>
      </c>
      <c r="L1404" s="7">
        <v>1.3637892719999999E-5</v>
      </c>
      <c r="M1404" s="7">
        <v>71.39</v>
      </c>
      <c r="N1404" s="7">
        <v>3.0000000000000001E-3</v>
      </c>
      <c r="O1404" s="7">
        <v>5.9999999999999995E-4</v>
      </c>
      <c r="P1404" s="7">
        <v>1</v>
      </c>
      <c r="Q1404" s="7">
        <v>28</v>
      </c>
      <c r="R1404" s="7">
        <v>265</v>
      </c>
      <c r="S1404" s="189">
        <v>45625.593981481485</v>
      </c>
    </row>
    <row r="1405" spans="1:19">
      <c r="A1405" s="7">
        <v>1993</v>
      </c>
      <c r="B1405" s="123" t="s">
        <v>537</v>
      </c>
      <c r="C1405" s="123" t="s">
        <v>538</v>
      </c>
      <c r="D1405" s="123" t="s">
        <v>539</v>
      </c>
      <c r="E1405" s="123" t="s">
        <v>163</v>
      </c>
      <c r="F1405" s="7">
        <v>19.472094734999999</v>
      </c>
      <c r="G1405" s="123" t="s">
        <v>532</v>
      </c>
      <c r="H1405" s="7">
        <v>1.2412389429999999</v>
      </c>
      <c r="I1405" s="7">
        <v>63.744500000000002</v>
      </c>
      <c r="J1405" s="7">
        <v>1.2401777140000001</v>
      </c>
      <c r="K1405" s="7">
        <v>1.947209474E-5</v>
      </c>
      <c r="L1405" s="7">
        <v>1.9472094730000001E-6</v>
      </c>
      <c r="M1405" s="7">
        <v>63.69</v>
      </c>
      <c r="N1405" s="7">
        <v>1E-3</v>
      </c>
      <c r="O1405" s="7">
        <v>1E-4</v>
      </c>
      <c r="P1405" s="7">
        <v>1</v>
      </c>
      <c r="Q1405" s="7">
        <v>28</v>
      </c>
      <c r="R1405" s="7">
        <v>265</v>
      </c>
      <c r="S1405" s="189">
        <v>45625.593981481485</v>
      </c>
    </row>
    <row r="1406" spans="1:19">
      <c r="A1406" s="7">
        <v>1993</v>
      </c>
      <c r="B1406" s="123" t="s">
        <v>537</v>
      </c>
      <c r="C1406" s="123" t="s">
        <v>538</v>
      </c>
      <c r="D1406" s="123" t="s">
        <v>539</v>
      </c>
      <c r="E1406" s="123" t="s">
        <v>535</v>
      </c>
      <c r="F1406" s="7">
        <v>993.94217677799998</v>
      </c>
      <c r="G1406" s="123" t="s">
        <v>532</v>
      </c>
      <c r="H1406" s="7">
        <v>54.666824224999999</v>
      </c>
      <c r="I1406" s="7">
        <v>55.000004529999998</v>
      </c>
      <c r="J1406" s="7">
        <v>54.612654376999998</v>
      </c>
      <c r="K1406" s="7">
        <v>9.9394200000000005E-4</v>
      </c>
      <c r="L1406" s="7">
        <v>9.9394217680000006E-5</v>
      </c>
      <c r="M1406" s="7">
        <v>54.945504530000001</v>
      </c>
      <c r="N1406" s="7">
        <v>1E-3</v>
      </c>
      <c r="O1406" s="7">
        <v>1E-4</v>
      </c>
      <c r="P1406" s="7">
        <v>1</v>
      </c>
      <c r="Q1406" s="7">
        <v>28</v>
      </c>
      <c r="R1406" s="7">
        <v>265</v>
      </c>
      <c r="S1406" s="189">
        <v>45625.593981481485</v>
      </c>
    </row>
    <row r="1407" spans="1:19">
      <c r="A1407" s="7">
        <v>1993</v>
      </c>
      <c r="B1407" s="123" t="s">
        <v>537</v>
      </c>
      <c r="C1407" s="123" t="s">
        <v>538</v>
      </c>
      <c r="D1407" s="123" t="s">
        <v>539</v>
      </c>
      <c r="E1407" s="123" t="s">
        <v>541</v>
      </c>
      <c r="F1407" s="7">
        <v>334.00048499799999</v>
      </c>
      <c r="G1407" s="123" t="s">
        <v>532</v>
      </c>
      <c r="H1407" s="7">
        <v>31.359697858000001</v>
      </c>
      <c r="I1407" s="7">
        <v>93.891174613000004</v>
      </c>
      <c r="J1407" s="7">
        <v>31.278535739999999</v>
      </c>
      <c r="K1407" s="7">
        <v>1.002001E-3</v>
      </c>
      <c r="L1407" s="7">
        <v>2.0039999999999999E-4</v>
      </c>
      <c r="M1407" s="7">
        <v>93.648174612999995</v>
      </c>
      <c r="N1407" s="7">
        <v>3.0000000000000001E-3</v>
      </c>
      <c r="O1407" s="7">
        <v>5.9999999999999995E-4</v>
      </c>
      <c r="P1407" s="7">
        <v>1</v>
      </c>
      <c r="Q1407" s="7">
        <v>28</v>
      </c>
      <c r="R1407" s="7">
        <v>265</v>
      </c>
      <c r="S1407" s="189">
        <v>45625.593981481485</v>
      </c>
    </row>
    <row r="1408" spans="1:19">
      <c r="A1408" s="7">
        <v>1993</v>
      </c>
      <c r="B1408" s="123" t="s">
        <v>537</v>
      </c>
      <c r="C1408" s="123" t="s">
        <v>538</v>
      </c>
      <c r="D1408" s="123" t="s">
        <v>542</v>
      </c>
      <c r="E1408" s="123" t="s">
        <v>27</v>
      </c>
      <c r="F1408" s="7">
        <v>151.97079167999999</v>
      </c>
      <c r="G1408" s="123" t="s">
        <v>532</v>
      </c>
      <c r="H1408" s="7">
        <v>8.2824079999999998E-3</v>
      </c>
      <c r="I1408" s="7">
        <v>5.45E-2</v>
      </c>
      <c r="J1408" s="7">
        <v>0</v>
      </c>
      <c r="K1408" s="7">
        <v>1.5197100000000001E-4</v>
      </c>
      <c r="L1408" s="7">
        <v>1.519707917E-5</v>
      </c>
      <c r="M1408" s="7">
        <v>0</v>
      </c>
      <c r="N1408" s="7">
        <v>1E-3</v>
      </c>
      <c r="O1408" s="7">
        <v>1E-4</v>
      </c>
      <c r="P1408" s="7"/>
      <c r="Q1408" s="7">
        <v>28</v>
      </c>
      <c r="R1408" s="7">
        <v>265</v>
      </c>
      <c r="S1408" s="189">
        <v>45625.593981481485</v>
      </c>
    </row>
    <row r="1409" spans="1:19">
      <c r="A1409" s="7">
        <v>1993</v>
      </c>
      <c r="B1409" s="123" t="s">
        <v>537</v>
      </c>
      <c r="C1409" s="123" t="s">
        <v>538</v>
      </c>
      <c r="D1409" s="123" t="s">
        <v>542</v>
      </c>
      <c r="E1409" s="123" t="s">
        <v>33</v>
      </c>
      <c r="F1409" s="7">
        <v>0</v>
      </c>
      <c r="G1409" s="123" t="s">
        <v>532</v>
      </c>
      <c r="H1409" s="7">
        <v>0</v>
      </c>
      <c r="I1409" s="7"/>
      <c r="J1409" s="7">
        <v>0</v>
      </c>
      <c r="K1409" s="7">
        <v>0</v>
      </c>
      <c r="L1409" s="7">
        <v>0</v>
      </c>
      <c r="M1409" s="7"/>
      <c r="N1409" s="7"/>
      <c r="O1409" s="7"/>
      <c r="P1409" s="7"/>
      <c r="Q1409" s="7">
        <v>28</v>
      </c>
      <c r="R1409" s="7">
        <v>265</v>
      </c>
      <c r="S1409" s="189">
        <v>45625.593981481485</v>
      </c>
    </row>
    <row r="1410" spans="1:19">
      <c r="A1410" s="7">
        <v>1993</v>
      </c>
      <c r="B1410" s="123" t="s">
        <v>537</v>
      </c>
      <c r="C1410" s="123" t="s">
        <v>538</v>
      </c>
      <c r="D1410" s="123" t="s">
        <v>542</v>
      </c>
      <c r="E1410" s="123" t="s">
        <v>540</v>
      </c>
      <c r="F1410" s="7">
        <v>1436.0560633800001</v>
      </c>
      <c r="G1410" s="123" t="s">
        <v>532</v>
      </c>
      <c r="H1410" s="7">
        <v>136.823831579</v>
      </c>
      <c r="I1410" s="7">
        <v>95.277500000000003</v>
      </c>
      <c r="J1410" s="7">
        <v>135.85090359599999</v>
      </c>
      <c r="K1410" s="7">
        <v>1.4360561000000001E-2</v>
      </c>
      <c r="L1410" s="7">
        <v>2.1540840000000001E-3</v>
      </c>
      <c r="M1410" s="7">
        <v>94.6</v>
      </c>
      <c r="N1410" s="7">
        <v>0.01</v>
      </c>
      <c r="O1410" s="7">
        <v>1.5E-3</v>
      </c>
      <c r="P1410" s="7">
        <v>1</v>
      </c>
      <c r="Q1410" s="7">
        <v>28</v>
      </c>
      <c r="R1410" s="7">
        <v>265</v>
      </c>
      <c r="S1410" s="189">
        <v>45625.593981481485</v>
      </c>
    </row>
    <row r="1411" spans="1:19">
      <c r="A1411" s="7">
        <v>1993</v>
      </c>
      <c r="B1411" s="123" t="s">
        <v>537</v>
      </c>
      <c r="C1411" s="123" t="s">
        <v>538</v>
      </c>
      <c r="D1411" s="123" t="s">
        <v>542</v>
      </c>
      <c r="E1411" s="123" t="s">
        <v>531</v>
      </c>
      <c r="F1411" s="7">
        <v>5002.1002221700001</v>
      </c>
      <c r="G1411" s="123" t="s">
        <v>532</v>
      </c>
      <c r="H1411" s="7">
        <v>381.42514824099999</v>
      </c>
      <c r="I1411" s="7">
        <v>76.253</v>
      </c>
      <c r="J1411" s="7">
        <v>380.20963788699999</v>
      </c>
      <c r="K1411" s="7">
        <v>1.5006301E-2</v>
      </c>
      <c r="L1411" s="7">
        <v>3.00126E-3</v>
      </c>
      <c r="M1411" s="7">
        <v>76.010000000000005</v>
      </c>
      <c r="N1411" s="7">
        <v>3.0000000000000001E-3</v>
      </c>
      <c r="O1411" s="7">
        <v>5.9999999999999995E-4</v>
      </c>
      <c r="P1411" s="7">
        <v>1</v>
      </c>
      <c r="Q1411" s="7">
        <v>28</v>
      </c>
      <c r="R1411" s="7">
        <v>265</v>
      </c>
      <c r="S1411" s="189">
        <v>45625.593981481485</v>
      </c>
    </row>
    <row r="1412" spans="1:19">
      <c r="A1412" s="7">
        <v>1993</v>
      </c>
      <c r="B1412" s="123" t="s">
        <v>537</v>
      </c>
      <c r="C1412" s="123" t="s">
        <v>538</v>
      </c>
      <c r="D1412" s="123" t="s">
        <v>542</v>
      </c>
      <c r="E1412" s="123" t="s">
        <v>533</v>
      </c>
      <c r="F1412" s="7">
        <v>1252.1948623830001</v>
      </c>
      <c r="G1412" s="123" t="s">
        <v>532</v>
      </c>
      <c r="H1412" s="7">
        <v>92.085992782000005</v>
      </c>
      <c r="I1412" s="7">
        <v>73.539666667000006</v>
      </c>
      <c r="J1412" s="7">
        <v>91.781709430000006</v>
      </c>
      <c r="K1412" s="7">
        <v>3.7565849999999998E-3</v>
      </c>
      <c r="L1412" s="7">
        <v>7.5131700000000004E-4</v>
      </c>
      <c r="M1412" s="7">
        <v>73.296666666999997</v>
      </c>
      <c r="N1412" s="7">
        <v>3.0000000000000001E-3</v>
      </c>
      <c r="O1412" s="7">
        <v>5.9999999999999995E-4</v>
      </c>
      <c r="P1412" s="7">
        <v>1</v>
      </c>
      <c r="Q1412" s="7">
        <v>28</v>
      </c>
      <c r="R1412" s="7">
        <v>265</v>
      </c>
      <c r="S1412" s="189">
        <v>45625.593981481485</v>
      </c>
    </row>
    <row r="1413" spans="1:19">
      <c r="A1413" s="7">
        <v>1993</v>
      </c>
      <c r="B1413" s="123" t="s">
        <v>537</v>
      </c>
      <c r="C1413" s="123" t="s">
        <v>538</v>
      </c>
      <c r="D1413" s="123" t="s">
        <v>542</v>
      </c>
      <c r="E1413" s="123" t="s">
        <v>160</v>
      </c>
      <c r="F1413" s="7">
        <v>169.677450454</v>
      </c>
      <c r="G1413" s="123" t="s">
        <v>532</v>
      </c>
      <c r="H1413" s="7">
        <v>12.154504808</v>
      </c>
      <c r="I1413" s="7">
        <v>71.632999999999996</v>
      </c>
      <c r="J1413" s="7">
        <v>12.113273188000001</v>
      </c>
      <c r="K1413" s="7">
        <v>5.0903199999999997E-4</v>
      </c>
      <c r="L1413" s="7">
        <v>1.0180599999999999E-4</v>
      </c>
      <c r="M1413" s="7">
        <v>71.39</v>
      </c>
      <c r="N1413" s="7">
        <v>3.0000000000000001E-3</v>
      </c>
      <c r="O1413" s="7">
        <v>5.9999999999999995E-4</v>
      </c>
      <c r="P1413" s="7">
        <v>1</v>
      </c>
      <c r="Q1413" s="7">
        <v>28</v>
      </c>
      <c r="R1413" s="7">
        <v>265</v>
      </c>
      <c r="S1413" s="189">
        <v>45625.593981481485</v>
      </c>
    </row>
    <row r="1414" spans="1:19">
      <c r="A1414" s="7">
        <v>1993</v>
      </c>
      <c r="B1414" s="123" t="s">
        <v>537</v>
      </c>
      <c r="C1414" s="123" t="s">
        <v>538</v>
      </c>
      <c r="D1414" s="123" t="s">
        <v>542</v>
      </c>
      <c r="E1414" s="123" t="s">
        <v>163</v>
      </c>
      <c r="F1414" s="7">
        <v>470.452370417</v>
      </c>
      <c r="G1414" s="123" t="s">
        <v>532</v>
      </c>
      <c r="H1414" s="7">
        <v>29.988751126</v>
      </c>
      <c r="I1414" s="7">
        <v>63.744500000000002</v>
      </c>
      <c r="J1414" s="7">
        <v>29.963111472000001</v>
      </c>
      <c r="K1414" s="7">
        <v>4.70452E-4</v>
      </c>
      <c r="L1414" s="7">
        <v>4.7045237040000002E-5</v>
      </c>
      <c r="M1414" s="7">
        <v>63.69</v>
      </c>
      <c r="N1414" s="7">
        <v>1E-3</v>
      </c>
      <c r="O1414" s="7">
        <v>1E-4</v>
      </c>
      <c r="P1414" s="7">
        <v>1</v>
      </c>
      <c r="Q1414" s="7">
        <v>28</v>
      </c>
      <c r="R1414" s="7">
        <v>265</v>
      </c>
      <c r="S1414" s="189">
        <v>45625.593981481485</v>
      </c>
    </row>
    <row r="1415" spans="1:19">
      <c r="A1415" s="7">
        <v>1993</v>
      </c>
      <c r="B1415" s="123" t="s">
        <v>537</v>
      </c>
      <c r="C1415" s="123" t="s">
        <v>538</v>
      </c>
      <c r="D1415" s="123" t="s">
        <v>542</v>
      </c>
      <c r="E1415" s="123" t="s">
        <v>535</v>
      </c>
      <c r="F1415" s="7">
        <v>5247.1796432450001</v>
      </c>
      <c r="G1415" s="123" t="s">
        <v>532</v>
      </c>
      <c r="H1415" s="7">
        <v>288.59490414800001</v>
      </c>
      <c r="I1415" s="7">
        <v>55.000004529999998</v>
      </c>
      <c r="J1415" s="7">
        <v>288.30893285799999</v>
      </c>
      <c r="K1415" s="7">
        <v>5.2471799999999997E-3</v>
      </c>
      <c r="L1415" s="7">
        <v>5.2471799999999997E-4</v>
      </c>
      <c r="M1415" s="7">
        <v>54.945504530000001</v>
      </c>
      <c r="N1415" s="7">
        <v>1E-3</v>
      </c>
      <c r="O1415" s="7">
        <v>1E-4</v>
      </c>
      <c r="P1415" s="7">
        <v>1</v>
      </c>
      <c r="Q1415" s="7">
        <v>28</v>
      </c>
      <c r="R1415" s="7">
        <v>265</v>
      </c>
      <c r="S1415" s="189">
        <v>45625.593981481485</v>
      </c>
    </row>
    <row r="1416" spans="1:19">
      <c r="A1416" s="7">
        <v>1993</v>
      </c>
      <c r="B1416" s="123" t="s">
        <v>537</v>
      </c>
      <c r="C1416" s="123" t="s">
        <v>538</v>
      </c>
      <c r="D1416" s="123" t="s">
        <v>542</v>
      </c>
      <c r="E1416" s="123" t="s">
        <v>541</v>
      </c>
      <c r="F1416" s="7">
        <v>607.79664617599997</v>
      </c>
      <c r="G1416" s="123" t="s">
        <v>532</v>
      </c>
      <c r="H1416" s="7">
        <v>57.066741035</v>
      </c>
      <c r="I1416" s="7">
        <v>93.891174613000004</v>
      </c>
      <c r="J1416" s="7">
        <v>56.919046450000003</v>
      </c>
      <c r="K1416" s="7">
        <v>1.82339E-3</v>
      </c>
      <c r="L1416" s="7">
        <v>3.6467800000000001E-4</v>
      </c>
      <c r="M1416" s="7">
        <v>93.648174612999995</v>
      </c>
      <c r="N1416" s="7">
        <v>3.0000000000000001E-3</v>
      </c>
      <c r="O1416" s="7">
        <v>5.9999999999999995E-4</v>
      </c>
      <c r="P1416" s="7">
        <v>1</v>
      </c>
      <c r="Q1416" s="7">
        <v>28</v>
      </c>
      <c r="R1416" s="7">
        <v>265</v>
      </c>
      <c r="S1416" s="189">
        <v>45625.593981481485</v>
      </c>
    </row>
    <row r="1417" spans="1:19">
      <c r="A1417" s="7">
        <v>1993</v>
      </c>
      <c r="B1417" s="123" t="s">
        <v>537</v>
      </c>
      <c r="C1417" s="123" t="s">
        <v>538</v>
      </c>
      <c r="D1417" s="123" t="s">
        <v>543</v>
      </c>
      <c r="E1417" s="123" t="s">
        <v>540</v>
      </c>
      <c r="F1417" s="7">
        <v>500.56020896000001</v>
      </c>
      <c r="G1417" s="123" t="s">
        <v>532</v>
      </c>
      <c r="H1417" s="7">
        <v>47.692125308999998</v>
      </c>
      <c r="I1417" s="7">
        <v>95.277500000000003</v>
      </c>
      <c r="J1417" s="7">
        <v>47.352995768</v>
      </c>
      <c r="K1417" s="7">
        <v>5.0056019999999996E-3</v>
      </c>
      <c r="L1417" s="7">
        <v>7.5084000000000001E-4</v>
      </c>
      <c r="M1417" s="7">
        <v>94.6</v>
      </c>
      <c r="N1417" s="7">
        <v>0.01</v>
      </c>
      <c r="O1417" s="7">
        <v>1.5E-3</v>
      </c>
      <c r="P1417" s="7">
        <v>1</v>
      </c>
      <c r="Q1417" s="7">
        <v>28</v>
      </c>
      <c r="R1417" s="7">
        <v>265</v>
      </c>
      <c r="S1417" s="189">
        <v>45625.593981481485</v>
      </c>
    </row>
    <row r="1418" spans="1:19">
      <c r="A1418" s="7">
        <v>1993</v>
      </c>
      <c r="B1418" s="123" t="s">
        <v>537</v>
      </c>
      <c r="C1418" s="123" t="s">
        <v>538</v>
      </c>
      <c r="D1418" s="123" t="s">
        <v>543</v>
      </c>
      <c r="E1418" s="123" t="s">
        <v>531</v>
      </c>
      <c r="F1418" s="7">
        <v>322.22507097699997</v>
      </c>
      <c r="G1418" s="123" t="s">
        <v>532</v>
      </c>
      <c r="H1418" s="7">
        <v>24.570628336999999</v>
      </c>
      <c r="I1418" s="7">
        <v>76.253</v>
      </c>
      <c r="J1418" s="7">
        <v>24.492327645</v>
      </c>
      <c r="K1418" s="7">
        <v>9.6667499999999996E-4</v>
      </c>
      <c r="L1418" s="7">
        <v>1.9333499999999999E-4</v>
      </c>
      <c r="M1418" s="7">
        <v>76.010000000000005</v>
      </c>
      <c r="N1418" s="7">
        <v>3.0000000000000001E-3</v>
      </c>
      <c r="O1418" s="7">
        <v>5.9999999999999995E-4</v>
      </c>
      <c r="P1418" s="7">
        <v>1</v>
      </c>
      <c r="Q1418" s="7">
        <v>28</v>
      </c>
      <c r="R1418" s="7">
        <v>265</v>
      </c>
      <c r="S1418" s="189">
        <v>45625.593981481485</v>
      </c>
    </row>
    <row r="1419" spans="1:19">
      <c r="A1419" s="7">
        <v>1993</v>
      </c>
      <c r="B1419" s="123" t="s">
        <v>537</v>
      </c>
      <c r="C1419" s="123" t="s">
        <v>538</v>
      </c>
      <c r="D1419" s="123" t="s">
        <v>543</v>
      </c>
      <c r="E1419" s="123" t="s">
        <v>533</v>
      </c>
      <c r="F1419" s="7">
        <v>255.95833936</v>
      </c>
      <c r="G1419" s="123" t="s">
        <v>532</v>
      </c>
      <c r="H1419" s="7">
        <v>18.823090957000002</v>
      </c>
      <c r="I1419" s="7">
        <v>73.539666667000006</v>
      </c>
      <c r="J1419" s="7">
        <v>18.760893080999999</v>
      </c>
      <c r="K1419" s="7">
        <v>7.67875E-4</v>
      </c>
      <c r="L1419" s="7">
        <v>1.5357500000000001E-4</v>
      </c>
      <c r="M1419" s="7">
        <v>73.296666666999997</v>
      </c>
      <c r="N1419" s="7">
        <v>3.0000000000000001E-3</v>
      </c>
      <c r="O1419" s="7">
        <v>5.9999999999999995E-4</v>
      </c>
      <c r="P1419" s="7">
        <v>1</v>
      </c>
      <c r="Q1419" s="7">
        <v>28</v>
      </c>
      <c r="R1419" s="7">
        <v>265</v>
      </c>
      <c r="S1419" s="189">
        <v>45625.593981481485</v>
      </c>
    </row>
    <row r="1420" spans="1:19">
      <c r="A1420" s="7">
        <v>1993</v>
      </c>
      <c r="B1420" s="123" t="s">
        <v>537</v>
      </c>
      <c r="C1420" s="123" t="s">
        <v>538</v>
      </c>
      <c r="D1420" s="123" t="s">
        <v>543</v>
      </c>
      <c r="E1420" s="123" t="s">
        <v>160</v>
      </c>
      <c r="F1420" s="7">
        <v>10.930274502</v>
      </c>
      <c r="G1420" s="123" t="s">
        <v>532</v>
      </c>
      <c r="H1420" s="7">
        <v>0.78296835300000001</v>
      </c>
      <c r="I1420" s="7">
        <v>71.632999999999996</v>
      </c>
      <c r="J1420" s="7">
        <v>0.78031229700000004</v>
      </c>
      <c r="K1420" s="7">
        <v>3.2790823510000002E-5</v>
      </c>
      <c r="L1420" s="7">
        <v>6.5581647009999999E-6</v>
      </c>
      <c r="M1420" s="7">
        <v>71.39</v>
      </c>
      <c r="N1420" s="7">
        <v>3.0000000000000001E-3</v>
      </c>
      <c r="O1420" s="7">
        <v>5.9999999999999995E-4</v>
      </c>
      <c r="P1420" s="7">
        <v>1</v>
      </c>
      <c r="Q1420" s="7">
        <v>28</v>
      </c>
      <c r="R1420" s="7">
        <v>265</v>
      </c>
      <c r="S1420" s="189">
        <v>45625.593981481485</v>
      </c>
    </row>
    <row r="1421" spans="1:19">
      <c r="A1421" s="7">
        <v>1993</v>
      </c>
      <c r="B1421" s="123" t="s">
        <v>537</v>
      </c>
      <c r="C1421" s="123" t="s">
        <v>538</v>
      </c>
      <c r="D1421" s="123" t="s">
        <v>543</v>
      </c>
      <c r="E1421" s="123" t="s">
        <v>163</v>
      </c>
      <c r="F1421" s="7">
        <v>503.99518581299998</v>
      </c>
      <c r="G1421" s="123" t="s">
        <v>532</v>
      </c>
      <c r="H1421" s="7">
        <v>32.126921121999999</v>
      </c>
      <c r="I1421" s="7">
        <v>63.744500000000002</v>
      </c>
      <c r="J1421" s="7">
        <v>32.099453384</v>
      </c>
      <c r="K1421" s="7">
        <v>5.0399500000000003E-4</v>
      </c>
      <c r="L1421" s="7">
        <v>5.0399518579999997E-5</v>
      </c>
      <c r="M1421" s="7">
        <v>63.69</v>
      </c>
      <c r="N1421" s="7">
        <v>1E-3</v>
      </c>
      <c r="O1421" s="7">
        <v>1E-4</v>
      </c>
      <c r="P1421" s="7">
        <v>1</v>
      </c>
      <c r="Q1421" s="7">
        <v>28</v>
      </c>
      <c r="R1421" s="7">
        <v>265</v>
      </c>
      <c r="S1421" s="189">
        <v>45625.593981481485</v>
      </c>
    </row>
    <row r="1422" spans="1:19">
      <c r="A1422" s="7">
        <v>1993</v>
      </c>
      <c r="B1422" s="123" t="s">
        <v>537</v>
      </c>
      <c r="C1422" s="123" t="s">
        <v>538</v>
      </c>
      <c r="D1422" s="123" t="s">
        <v>543</v>
      </c>
      <c r="E1422" s="123" t="s">
        <v>535</v>
      </c>
      <c r="F1422" s="7">
        <v>41.846790493999997</v>
      </c>
      <c r="G1422" s="123" t="s">
        <v>532</v>
      </c>
      <c r="H1422" s="7">
        <v>2.301573667</v>
      </c>
      <c r="I1422" s="7">
        <v>55.000004529999998</v>
      </c>
      <c r="J1422" s="7">
        <v>2.2992930170000001</v>
      </c>
      <c r="K1422" s="7">
        <v>4.1846790490000001E-5</v>
      </c>
      <c r="L1422" s="7">
        <v>4.1846790489999996E-6</v>
      </c>
      <c r="M1422" s="7">
        <v>54.945504530000001</v>
      </c>
      <c r="N1422" s="7">
        <v>1E-3</v>
      </c>
      <c r="O1422" s="7">
        <v>1E-4</v>
      </c>
      <c r="P1422" s="7">
        <v>1</v>
      </c>
      <c r="Q1422" s="7">
        <v>28</v>
      </c>
      <c r="R1422" s="7">
        <v>265</v>
      </c>
      <c r="S1422" s="189">
        <v>45625.593981481485</v>
      </c>
    </row>
    <row r="1423" spans="1:19">
      <c r="A1423" s="7">
        <v>1993</v>
      </c>
      <c r="B1423" s="123" t="s">
        <v>537</v>
      </c>
      <c r="C1423" s="123" t="s">
        <v>538</v>
      </c>
      <c r="D1423" s="123" t="s">
        <v>543</v>
      </c>
      <c r="E1423" s="123" t="s">
        <v>541</v>
      </c>
      <c r="F1423" s="7">
        <v>0</v>
      </c>
      <c r="G1423" s="123" t="s">
        <v>532</v>
      </c>
      <c r="H1423" s="7">
        <v>0</v>
      </c>
      <c r="I1423" s="7"/>
      <c r="J1423" s="7">
        <v>0</v>
      </c>
      <c r="K1423" s="7">
        <v>0</v>
      </c>
      <c r="L1423" s="7">
        <v>0</v>
      </c>
      <c r="M1423" s="7"/>
      <c r="N1423" s="7"/>
      <c r="O1423" s="7"/>
      <c r="P1423" s="7">
        <v>1</v>
      </c>
      <c r="Q1423" s="7">
        <v>28</v>
      </c>
      <c r="R1423" s="7">
        <v>265</v>
      </c>
      <c r="S1423" s="189">
        <v>45625.593981481485</v>
      </c>
    </row>
    <row r="1424" spans="1:19">
      <c r="A1424" s="7">
        <v>1993</v>
      </c>
      <c r="B1424" s="123" t="s">
        <v>537</v>
      </c>
      <c r="C1424" s="123" t="s">
        <v>538</v>
      </c>
      <c r="D1424" s="123" t="s">
        <v>544</v>
      </c>
      <c r="E1424" s="123" t="s">
        <v>33</v>
      </c>
      <c r="F1424" s="7">
        <v>2367.5449651200001</v>
      </c>
      <c r="G1424" s="123" t="s">
        <v>532</v>
      </c>
      <c r="H1424" s="7">
        <v>4.4983354340000004</v>
      </c>
      <c r="I1424" s="7">
        <v>1.9</v>
      </c>
      <c r="J1424" s="7">
        <v>0</v>
      </c>
      <c r="K1424" s="7">
        <v>7.1026349000000003E-2</v>
      </c>
      <c r="L1424" s="7">
        <v>9.4701799999999999E-3</v>
      </c>
      <c r="M1424" s="7">
        <v>0</v>
      </c>
      <c r="N1424" s="7">
        <v>0.03</v>
      </c>
      <c r="O1424" s="7">
        <v>4.0000000000000001E-3</v>
      </c>
      <c r="P1424" s="7"/>
      <c r="Q1424" s="7">
        <v>28</v>
      </c>
      <c r="R1424" s="7">
        <v>265</v>
      </c>
      <c r="S1424" s="189">
        <v>45625.593981481485</v>
      </c>
    </row>
    <row r="1425" spans="1:19">
      <c r="A1425" s="7">
        <v>1993</v>
      </c>
      <c r="B1425" s="123" t="s">
        <v>537</v>
      </c>
      <c r="C1425" s="123" t="s">
        <v>538</v>
      </c>
      <c r="D1425" s="123" t="s">
        <v>544</v>
      </c>
      <c r="E1425" s="123" t="s">
        <v>540</v>
      </c>
      <c r="F1425" s="7">
        <v>0</v>
      </c>
      <c r="G1425" s="123" t="s">
        <v>532</v>
      </c>
      <c r="H1425" s="7">
        <v>0</v>
      </c>
      <c r="I1425" s="7"/>
      <c r="J1425" s="7">
        <v>0</v>
      </c>
      <c r="K1425" s="7">
        <v>0</v>
      </c>
      <c r="L1425" s="7">
        <v>0</v>
      </c>
      <c r="M1425" s="7"/>
      <c r="N1425" s="7"/>
      <c r="O1425" s="7"/>
      <c r="P1425" s="7">
        <v>1</v>
      </c>
      <c r="Q1425" s="7">
        <v>28</v>
      </c>
      <c r="R1425" s="7">
        <v>265</v>
      </c>
      <c r="S1425" s="189">
        <v>45625.593981481485</v>
      </c>
    </row>
    <row r="1426" spans="1:19">
      <c r="A1426" s="7">
        <v>1993</v>
      </c>
      <c r="B1426" s="123" t="s">
        <v>537</v>
      </c>
      <c r="C1426" s="123" t="s">
        <v>538</v>
      </c>
      <c r="D1426" s="123" t="s">
        <v>544</v>
      </c>
      <c r="E1426" s="123" t="s">
        <v>531</v>
      </c>
      <c r="F1426" s="7">
        <v>186.42295752800001</v>
      </c>
      <c r="G1426" s="123" t="s">
        <v>532</v>
      </c>
      <c r="H1426" s="7">
        <v>14.21530978</v>
      </c>
      <c r="I1426" s="7">
        <v>76.253</v>
      </c>
      <c r="J1426" s="7">
        <v>14.170009002</v>
      </c>
      <c r="K1426" s="7">
        <v>5.5926900000000004E-4</v>
      </c>
      <c r="L1426" s="7">
        <v>1.11854E-4</v>
      </c>
      <c r="M1426" s="7">
        <v>76.010000000000005</v>
      </c>
      <c r="N1426" s="7">
        <v>3.0000000000000001E-3</v>
      </c>
      <c r="O1426" s="7">
        <v>5.9999999999999995E-4</v>
      </c>
      <c r="P1426" s="7">
        <v>1</v>
      </c>
      <c r="Q1426" s="7">
        <v>28</v>
      </c>
      <c r="R1426" s="7">
        <v>265</v>
      </c>
      <c r="S1426" s="189">
        <v>45625.593981481485</v>
      </c>
    </row>
    <row r="1427" spans="1:19">
      <c r="A1427" s="7">
        <v>1993</v>
      </c>
      <c r="B1427" s="123" t="s">
        <v>537</v>
      </c>
      <c r="C1427" s="123" t="s">
        <v>538</v>
      </c>
      <c r="D1427" s="123" t="s">
        <v>544</v>
      </c>
      <c r="E1427" s="123" t="s">
        <v>533</v>
      </c>
      <c r="F1427" s="7">
        <v>33.699675407999997</v>
      </c>
      <c r="G1427" s="123" t="s">
        <v>532</v>
      </c>
      <c r="H1427" s="7">
        <v>2.4782628959999999</v>
      </c>
      <c r="I1427" s="7">
        <v>73.539666667000006</v>
      </c>
      <c r="J1427" s="7">
        <v>2.4700738750000002</v>
      </c>
      <c r="K1427" s="7">
        <v>1.01099E-4</v>
      </c>
      <c r="L1427" s="7">
        <v>2.0219805239999999E-5</v>
      </c>
      <c r="M1427" s="7">
        <v>73.296666666999997</v>
      </c>
      <c r="N1427" s="7">
        <v>3.0000000000000001E-3</v>
      </c>
      <c r="O1427" s="7">
        <v>5.9999999999999995E-4</v>
      </c>
      <c r="P1427" s="7">
        <v>1</v>
      </c>
      <c r="Q1427" s="7">
        <v>28</v>
      </c>
      <c r="R1427" s="7">
        <v>265</v>
      </c>
      <c r="S1427" s="189">
        <v>45625.593981481485</v>
      </c>
    </row>
    <row r="1428" spans="1:19">
      <c r="A1428" s="7">
        <v>1993</v>
      </c>
      <c r="B1428" s="123" t="s">
        <v>537</v>
      </c>
      <c r="C1428" s="123" t="s">
        <v>538</v>
      </c>
      <c r="D1428" s="123" t="s">
        <v>544</v>
      </c>
      <c r="E1428" s="123" t="s">
        <v>160</v>
      </c>
      <c r="F1428" s="7">
        <v>6.3236981940000003</v>
      </c>
      <c r="G1428" s="123" t="s">
        <v>532</v>
      </c>
      <c r="H1428" s="7">
        <v>0.45298547300000003</v>
      </c>
      <c r="I1428" s="7">
        <v>71.632999999999996</v>
      </c>
      <c r="J1428" s="7">
        <v>0.45144881399999998</v>
      </c>
      <c r="K1428" s="7">
        <v>1.8971094579999999E-5</v>
      </c>
      <c r="L1428" s="7">
        <v>3.794218916E-6</v>
      </c>
      <c r="M1428" s="7">
        <v>71.39</v>
      </c>
      <c r="N1428" s="7">
        <v>3.0000000000000001E-3</v>
      </c>
      <c r="O1428" s="7">
        <v>5.9999999999999995E-4</v>
      </c>
      <c r="P1428" s="7">
        <v>1</v>
      </c>
      <c r="Q1428" s="7">
        <v>28</v>
      </c>
      <c r="R1428" s="7">
        <v>265</v>
      </c>
      <c r="S1428" s="189">
        <v>45625.593981481485</v>
      </c>
    </row>
    <row r="1429" spans="1:19">
      <c r="A1429" s="7">
        <v>1993</v>
      </c>
      <c r="B1429" s="123" t="s">
        <v>537</v>
      </c>
      <c r="C1429" s="123" t="s">
        <v>538</v>
      </c>
      <c r="D1429" s="123" t="s">
        <v>544</v>
      </c>
      <c r="E1429" s="123" t="s">
        <v>163</v>
      </c>
      <c r="F1429" s="7">
        <v>15.286214497</v>
      </c>
      <c r="G1429" s="123" t="s">
        <v>532</v>
      </c>
      <c r="H1429" s="7">
        <v>0.9744121</v>
      </c>
      <c r="I1429" s="7">
        <v>63.744500000000002</v>
      </c>
      <c r="J1429" s="7">
        <v>0.97357900100000005</v>
      </c>
      <c r="K1429" s="7">
        <v>1.5286214499999999E-5</v>
      </c>
      <c r="L1429" s="7">
        <v>1.52862145E-6</v>
      </c>
      <c r="M1429" s="7">
        <v>63.69</v>
      </c>
      <c r="N1429" s="7">
        <v>1E-3</v>
      </c>
      <c r="O1429" s="7">
        <v>1E-4</v>
      </c>
      <c r="P1429" s="7">
        <v>1</v>
      </c>
      <c r="Q1429" s="7">
        <v>28</v>
      </c>
      <c r="R1429" s="7">
        <v>265</v>
      </c>
      <c r="S1429" s="189">
        <v>45625.593981481485</v>
      </c>
    </row>
    <row r="1430" spans="1:19">
      <c r="A1430" s="7">
        <v>1993</v>
      </c>
      <c r="B1430" s="123" t="s">
        <v>537</v>
      </c>
      <c r="C1430" s="123" t="s">
        <v>538</v>
      </c>
      <c r="D1430" s="123" t="s">
        <v>544</v>
      </c>
      <c r="E1430" s="123" t="s">
        <v>535</v>
      </c>
      <c r="F1430" s="7">
        <v>0</v>
      </c>
      <c r="G1430" s="123" t="s">
        <v>532</v>
      </c>
      <c r="H1430" s="7">
        <v>0</v>
      </c>
      <c r="I1430" s="7"/>
      <c r="J1430" s="7">
        <v>0</v>
      </c>
      <c r="K1430" s="7">
        <v>0</v>
      </c>
      <c r="L1430" s="7">
        <v>0</v>
      </c>
      <c r="M1430" s="7"/>
      <c r="N1430" s="7"/>
      <c r="O1430" s="7"/>
      <c r="P1430" s="7">
        <v>1</v>
      </c>
      <c r="Q1430" s="7">
        <v>28</v>
      </c>
      <c r="R1430" s="7">
        <v>265</v>
      </c>
      <c r="S1430" s="189">
        <v>45625.593981481485</v>
      </c>
    </row>
    <row r="1431" spans="1:19">
      <c r="A1431" s="7">
        <v>1993</v>
      </c>
      <c r="B1431" s="123" t="s">
        <v>537</v>
      </c>
      <c r="C1431" s="123" t="s">
        <v>538</v>
      </c>
      <c r="D1431" s="123" t="s">
        <v>544</v>
      </c>
      <c r="E1431" s="123" t="s">
        <v>541</v>
      </c>
      <c r="F1431" s="7">
        <v>0</v>
      </c>
      <c r="G1431" s="123" t="s">
        <v>532</v>
      </c>
      <c r="H1431" s="7">
        <v>0</v>
      </c>
      <c r="I1431" s="7"/>
      <c r="J1431" s="7">
        <v>0</v>
      </c>
      <c r="K1431" s="7">
        <v>0</v>
      </c>
      <c r="L1431" s="7">
        <v>0</v>
      </c>
      <c r="M1431" s="7"/>
      <c r="N1431" s="7"/>
      <c r="O1431" s="7"/>
      <c r="P1431" s="7">
        <v>1</v>
      </c>
      <c r="Q1431" s="7">
        <v>28</v>
      </c>
      <c r="R1431" s="7">
        <v>265</v>
      </c>
      <c r="S1431" s="189">
        <v>45625.593981481485</v>
      </c>
    </row>
    <row r="1432" spans="1:19">
      <c r="A1432" s="7">
        <v>1993</v>
      </c>
      <c r="B1432" s="123" t="s">
        <v>537</v>
      </c>
      <c r="C1432" s="123" t="s">
        <v>538</v>
      </c>
      <c r="D1432" s="123" t="s">
        <v>545</v>
      </c>
      <c r="E1432" s="123" t="s">
        <v>540</v>
      </c>
      <c r="F1432" s="7">
        <v>0</v>
      </c>
      <c r="G1432" s="123" t="s">
        <v>532</v>
      </c>
      <c r="H1432" s="7">
        <v>0</v>
      </c>
      <c r="I1432" s="7"/>
      <c r="J1432" s="7">
        <v>0</v>
      </c>
      <c r="K1432" s="7">
        <v>0</v>
      </c>
      <c r="L1432" s="7">
        <v>0</v>
      </c>
      <c r="M1432" s="7"/>
      <c r="N1432" s="7"/>
      <c r="O1432" s="7"/>
      <c r="P1432" s="7">
        <v>1</v>
      </c>
      <c r="Q1432" s="7">
        <v>28</v>
      </c>
      <c r="R1432" s="7">
        <v>265</v>
      </c>
      <c r="S1432" s="189">
        <v>45625.593981481485</v>
      </c>
    </row>
    <row r="1433" spans="1:19">
      <c r="A1433" s="7">
        <v>1993</v>
      </c>
      <c r="B1433" s="123" t="s">
        <v>537</v>
      </c>
      <c r="C1433" s="123" t="s">
        <v>538</v>
      </c>
      <c r="D1433" s="123" t="s">
        <v>545</v>
      </c>
      <c r="E1433" s="123" t="s">
        <v>531</v>
      </c>
      <c r="F1433" s="7">
        <v>77.964007863999996</v>
      </c>
      <c r="G1433" s="123" t="s">
        <v>532</v>
      </c>
      <c r="H1433" s="7">
        <v>5.9449894920000004</v>
      </c>
      <c r="I1433" s="7">
        <v>76.253</v>
      </c>
      <c r="J1433" s="7">
        <v>5.9260442380000002</v>
      </c>
      <c r="K1433" s="7">
        <v>2.33892E-4</v>
      </c>
      <c r="L1433" s="7">
        <v>4.6778404719999998E-5</v>
      </c>
      <c r="M1433" s="7">
        <v>76.010000000000005</v>
      </c>
      <c r="N1433" s="7">
        <v>3.0000000000000001E-3</v>
      </c>
      <c r="O1433" s="7">
        <v>5.9999999999999995E-4</v>
      </c>
      <c r="P1433" s="7">
        <v>1</v>
      </c>
      <c r="Q1433" s="7">
        <v>28</v>
      </c>
      <c r="R1433" s="7">
        <v>265</v>
      </c>
      <c r="S1433" s="189">
        <v>45625.593981481485</v>
      </c>
    </row>
    <row r="1434" spans="1:19">
      <c r="A1434" s="7">
        <v>1993</v>
      </c>
      <c r="B1434" s="123" t="s">
        <v>537</v>
      </c>
      <c r="C1434" s="123" t="s">
        <v>538</v>
      </c>
      <c r="D1434" s="123" t="s">
        <v>545</v>
      </c>
      <c r="E1434" s="123" t="s">
        <v>533</v>
      </c>
      <c r="F1434" s="7">
        <v>219.394133404</v>
      </c>
      <c r="G1434" s="123" t="s">
        <v>532</v>
      </c>
      <c r="H1434" s="7">
        <v>16.134171438999999</v>
      </c>
      <c r="I1434" s="7">
        <v>73.539666667000006</v>
      </c>
      <c r="J1434" s="7">
        <v>16.080858665000001</v>
      </c>
      <c r="K1434" s="7">
        <v>6.5818199999999999E-4</v>
      </c>
      <c r="L1434" s="7">
        <v>1.31636E-4</v>
      </c>
      <c r="M1434" s="7">
        <v>73.296666666999997</v>
      </c>
      <c r="N1434" s="7">
        <v>3.0000000000000001E-3</v>
      </c>
      <c r="O1434" s="7">
        <v>5.9999999999999995E-4</v>
      </c>
      <c r="P1434" s="7">
        <v>1</v>
      </c>
      <c r="Q1434" s="7">
        <v>28</v>
      </c>
      <c r="R1434" s="7">
        <v>265</v>
      </c>
      <c r="S1434" s="189">
        <v>45625.593981481485</v>
      </c>
    </row>
    <row r="1435" spans="1:19">
      <c r="A1435" s="7">
        <v>1993</v>
      </c>
      <c r="B1435" s="123" t="s">
        <v>537</v>
      </c>
      <c r="C1435" s="123" t="s">
        <v>538</v>
      </c>
      <c r="D1435" s="123" t="s">
        <v>545</v>
      </c>
      <c r="E1435" s="123" t="s">
        <v>160</v>
      </c>
      <c r="F1435" s="7">
        <v>2.6446359519999998</v>
      </c>
      <c r="G1435" s="123" t="s">
        <v>532</v>
      </c>
      <c r="H1435" s="7">
        <v>0.189443207</v>
      </c>
      <c r="I1435" s="7">
        <v>71.632999999999996</v>
      </c>
      <c r="J1435" s="7">
        <v>0.18880056100000001</v>
      </c>
      <c r="K1435" s="7">
        <v>7.9339078560000001E-6</v>
      </c>
      <c r="L1435" s="7">
        <v>1.586781571E-6</v>
      </c>
      <c r="M1435" s="7">
        <v>71.39</v>
      </c>
      <c r="N1435" s="7">
        <v>3.0000000000000001E-3</v>
      </c>
      <c r="O1435" s="7">
        <v>5.9999999999999995E-4</v>
      </c>
      <c r="P1435" s="7">
        <v>1</v>
      </c>
      <c r="Q1435" s="7">
        <v>28</v>
      </c>
      <c r="R1435" s="7">
        <v>265</v>
      </c>
      <c r="S1435" s="189">
        <v>45625.593981481485</v>
      </c>
    </row>
    <row r="1436" spans="1:19">
      <c r="A1436" s="7">
        <v>1993</v>
      </c>
      <c r="B1436" s="123" t="s">
        <v>537</v>
      </c>
      <c r="C1436" s="123" t="s">
        <v>538</v>
      </c>
      <c r="D1436" s="123" t="s">
        <v>545</v>
      </c>
      <c r="E1436" s="123" t="s">
        <v>163</v>
      </c>
      <c r="F1436" s="7">
        <v>0.55586234499999998</v>
      </c>
      <c r="G1436" s="123" t="s">
        <v>532</v>
      </c>
      <c r="H1436" s="7">
        <v>3.5433167000000002E-2</v>
      </c>
      <c r="I1436" s="7">
        <v>63.744500000000002</v>
      </c>
      <c r="J1436" s="7">
        <v>3.5402873000000001E-2</v>
      </c>
      <c r="K1436" s="7">
        <v>5.5586234500000004E-7</v>
      </c>
      <c r="L1436" s="7">
        <v>5.5586234500000003E-8</v>
      </c>
      <c r="M1436" s="7">
        <v>63.69</v>
      </c>
      <c r="N1436" s="7">
        <v>1E-3</v>
      </c>
      <c r="O1436" s="7">
        <v>1E-4</v>
      </c>
      <c r="P1436" s="7">
        <v>1</v>
      </c>
      <c r="Q1436" s="7">
        <v>28</v>
      </c>
      <c r="R1436" s="7">
        <v>265</v>
      </c>
      <c r="S1436" s="189">
        <v>45625.593981481485</v>
      </c>
    </row>
    <row r="1437" spans="1:19">
      <c r="A1437" s="7">
        <v>1993</v>
      </c>
      <c r="B1437" s="123" t="s">
        <v>537</v>
      </c>
      <c r="C1437" s="123" t="s">
        <v>538</v>
      </c>
      <c r="D1437" s="123" t="s">
        <v>545</v>
      </c>
      <c r="E1437" s="123" t="s">
        <v>535</v>
      </c>
      <c r="F1437" s="7">
        <v>362.61805410800002</v>
      </c>
      <c r="G1437" s="123" t="s">
        <v>532</v>
      </c>
      <c r="H1437" s="7">
        <v>19.943994619000001</v>
      </c>
      <c r="I1437" s="7">
        <v>55.000004529999998</v>
      </c>
      <c r="J1437" s="7">
        <v>19.924231935000002</v>
      </c>
      <c r="K1437" s="7">
        <v>3.6261799999999999E-4</v>
      </c>
      <c r="L1437" s="7">
        <v>3.6261805410000002E-5</v>
      </c>
      <c r="M1437" s="7">
        <v>54.945504530000001</v>
      </c>
      <c r="N1437" s="7">
        <v>1E-3</v>
      </c>
      <c r="O1437" s="7">
        <v>1E-4</v>
      </c>
      <c r="P1437" s="7">
        <v>1</v>
      </c>
      <c r="Q1437" s="7">
        <v>28</v>
      </c>
      <c r="R1437" s="7">
        <v>265</v>
      </c>
      <c r="S1437" s="189">
        <v>45625.593981481485</v>
      </c>
    </row>
    <row r="1438" spans="1:19">
      <c r="A1438" s="7">
        <v>1993</v>
      </c>
      <c r="B1438" s="123" t="s">
        <v>537</v>
      </c>
      <c r="C1438" s="123" t="s">
        <v>538</v>
      </c>
      <c r="D1438" s="123" t="s">
        <v>545</v>
      </c>
      <c r="E1438" s="123" t="s">
        <v>541</v>
      </c>
      <c r="F1438" s="7">
        <v>0</v>
      </c>
      <c r="G1438" s="123" t="s">
        <v>532</v>
      </c>
      <c r="H1438" s="7">
        <v>0</v>
      </c>
      <c r="I1438" s="7"/>
      <c r="J1438" s="7">
        <v>0</v>
      </c>
      <c r="K1438" s="7">
        <v>0</v>
      </c>
      <c r="L1438" s="7">
        <v>0</v>
      </c>
      <c r="M1438" s="7"/>
      <c r="N1438" s="7"/>
      <c r="O1438" s="7"/>
      <c r="P1438" s="7">
        <v>1</v>
      </c>
      <c r="Q1438" s="7">
        <v>28</v>
      </c>
      <c r="R1438" s="7">
        <v>265</v>
      </c>
      <c r="S1438" s="189">
        <v>45625.593981481485</v>
      </c>
    </row>
    <row r="1439" spans="1:19">
      <c r="A1439" s="7">
        <v>1993</v>
      </c>
      <c r="B1439" s="123" t="s">
        <v>537</v>
      </c>
      <c r="C1439" s="123" t="s">
        <v>538</v>
      </c>
      <c r="D1439" s="123" t="s">
        <v>546</v>
      </c>
      <c r="E1439" s="123" t="s">
        <v>33</v>
      </c>
      <c r="F1439" s="7">
        <v>0</v>
      </c>
      <c r="G1439" s="123" t="s">
        <v>532</v>
      </c>
      <c r="H1439" s="7">
        <v>0</v>
      </c>
      <c r="I1439" s="7"/>
      <c r="J1439" s="7">
        <v>0</v>
      </c>
      <c r="K1439" s="7">
        <v>0</v>
      </c>
      <c r="L1439" s="7">
        <v>0</v>
      </c>
      <c r="M1439" s="7"/>
      <c r="N1439" s="7"/>
      <c r="O1439" s="7"/>
      <c r="P1439" s="7"/>
      <c r="Q1439" s="7">
        <v>28</v>
      </c>
      <c r="R1439" s="7">
        <v>265</v>
      </c>
      <c r="S1439" s="189">
        <v>45625.593981481485</v>
      </c>
    </row>
    <row r="1440" spans="1:19">
      <c r="A1440" s="7">
        <v>1993</v>
      </c>
      <c r="B1440" s="123" t="s">
        <v>537</v>
      </c>
      <c r="C1440" s="123" t="s">
        <v>538</v>
      </c>
      <c r="D1440" s="123" t="s">
        <v>546</v>
      </c>
      <c r="E1440" s="123" t="s">
        <v>540</v>
      </c>
      <c r="F1440" s="7">
        <v>0</v>
      </c>
      <c r="G1440" s="123" t="s">
        <v>532</v>
      </c>
      <c r="H1440" s="7">
        <v>0</v>
      </c>
      <c r="I1440" s="7"/>
      <c r="J1440" s="7">
        <v>0</v>
      </c>
      <c r="K1440" s="7">
        <v>0</v>
      </c>
      <c r="L1440" s="7">
        <v>0</v>
      </c>
      <c r="M1440" s="7"/>
      <c r="N1440" s="7"/>
      <c r="O1440" s="7"/>
      <c r="P1440" s="7">
        <v>1</v>
      </c>
      <c r="Q1440" s="7">
        <v>28</v>
      </c>
      <c r="R1440" s="7">
        <v>265</v>
      </c>
      <c r="S1440" s="189">
        <v>45625.593981481485</v>
      </c>
    </row>
    <row r="1441" spans="1:19">
      <c r="A1441" s="7">
        <v>1993</v>
      </c>
      <c r="B1441" s="123" t="s">
        <v>537</v>
      </c>
      <c r="C1441" s="123" t="s">
        <v>538</v>
      </c>
      <c r="D1441" s="123" t="s">
        <v>546</v>
      </c>
      <c r="E1441" s="123" t="s">
        <v>531</v>
      </c>
      <c r="F1441" s="7">
        <v>1466.6782915920001</v>
      </c>
      <c r="G1441" s="123" t="s">
        <v>532</v>
      </c>
      <c r="H1441" s="7">
        <v>111.838619769</v>
      </c>
      <c r="I1441" s="7">
        <v>76.253</v>
      </c>
      <c r="J1441" s="7">
        <v>111.482216944</v>
      </c>
      <c r="K1441" s="7">
        <v>4.4000350000000001E-3</v>
      </c>
      <c r="L1441" s="7">
        <v>8.8000700000000003E-4</v>
      </c>
      <c r="M1441" s="7">
        <v>76.010000000000005</v>
      </c>
      <c r="N1441" s="7">
        <v>3.0000000000000001E-3</v>
      </c>
      <c r="O1441" s="7">
        <v>5.9999999999999995E-4</v>
      </c>
      <c r="P1441" s="7">
        <v>1</v>
      </c>
      <c r="Q1441" s="7">
        <v>28</v>
      </c>
      <c r="R1441" s="7">
        <v>265</v>
      </c>
      <c r="S1441" s="189">
        <v>45625.593981481485</v>
      </c>
    </row>
    <row r="1442" spans="1:19">
      <c r="A1442" s="7">
        <v>1993</v>
      </c>
      <c r="B1442" s="123" t="s">
        <v>537</v>
      </c>
      <c r="C1442" s="123" t="s">
        <v>538</v>
      </c>
      <c r="D1442" s="123" t="s">
        <v>546</v>
      </c>
      <c r="E1442" s="123" t="s">
        <v>533</v>
      </c>
      <c r="F1442" s="7">
        <v>392.136664408</v>
      </c>
      <c r="G1442" s="123" t="s">
        <v>532</v>
      </c>
      <c r="H1442" s="7">
        <v>28.837599588</v>
      </c>
      <c r="I1442" s="7">
        <v>73.539666667000006</v>
      </c>
      <c r="J1442" s="7">
        <v>28.742310378999999</v>
      </c>
      <c r="K1442" s="7">
        <v>1.1764099999999999E-3</v>
      </c>
      <c r="L1442" s="7">
        <v>2.3528199999999999E-4</v>
      </c>
      <c r="M1442" s="7">
        <v>73.296666666999997</v>
      </c>
      <c r="N1442" s="7">
        <v>3.0000000000000001E-3</v>
      </c>
      <c r="O1442" s="7">
        <v>5.9999999999999995E-4</v>
      </c>
      <c r="P1442" s="7">
        <v>1</v>
      </c>
      <c r="Q1442" s="7">
        <v>28</v>
      </c>
      <c r="R1442" s="7">
        <v>265</v>
      </c>
      <c r="S1442" s="189">
        <v>45625.593981481485</v>
      </c>
    </row>
    <row r="1443" spans="1:19">
      <c r="A1443" s="7">
        <v>1993</v>
      </c>
      <c r="B1443" s="123" t="s">
        <v>537</v>
      </c>
      <c r="C1443" s="123" t="s">
        <v>538</v>
      </c>
      <c r="D1443" s="123" t="s">
        <v>546</v>
      </c>
      <c r="E1443" s="123" t="s">
        <v>160</v>
      </c>
      <c r="F1443" s="7">
        <v>49.751548769999999</v>
      </c>
      <c r="G1443" s="123" t="s">
        <v>532</v>
      </c>
      <c r="H1443" s="7">
        <v>3.5638526929999998</v>
      </c>
      <c r="I1443" s="7">
        <v>71.632999999999996</v>
      </c>
      <c r="J1443" s="7">
        <v>3.551763067</v>
      </c>
      <c r="K1443" s="7">
        <v>1.4925499999999999E-4</v>
      </c>
      <c r="L1443" s="7">
        <v>2.9850929260000001E-5</v>
      </c>
      <c r="M1443" s="7">
        <v>71.39</v>
      </c>
      <c r="N1443" s="7">
        <v>3.0000000000000001E-3</v>
      </c>
      <c r="O1443" s="7">
        <v>5.9999999999999995E-4</v>
      </c>
      <c r="P1443" s="7">
        <v>1</v>
      </c>
      <c r="Q1443" s="7">
        <v>28</v>
      </c>
      <c r="R1443" s="7">
        <v>265</v>
      </c>
      <c r="S1443" s="189">
        <v>45625.593981481485</v>
      </c>
    </row>
    <row r="1444" spans="1:19">
      <c r="A1444" s="7">
        <v>1993</v>
      </c>
      <c r="B1444" s="123" t="s">
        <v>537</v>
      </c>
      <c r="C1444" s="123" t="s">
        <v>538</v>
      </c>
      <c r="D1444" s="123" t="s">
        <v>546</v>
      </c>
      <c r="E1444" s="123" t="s">
        <v>163</v>
      </c>
      <c r="F1444" s="7">
        <v>155.60369268599999</v>
      </c>
      <c r="G1444" s="123" t="s">
        <v>532</v>
      </c>
      <c r="H1444" s="7">
        <v>9.9188795879999994</v>
      </c>
      <c r="I1444" s="7">
        <v>63.744500000000002</v>
      </c>
      <c r="J1444" s="7">
        <v>9.9103991869999994</v>
      </c>
      <c r="K1444" s="7">
        <v>1.55604E-4</v>
      </c>
      <c r="L1444" s="7">
        <v>1.5560369270000002E-5</v>
      </c>
      <c r="M1444" s="7">
        <v>63.69</v>
      </c>
      <c r="N1444" s="7">
        <v>1E-3</v>
      </c>
      <c r="O1444" s="7">
        <v>1E-4</v>
      </c>
      <c r="P1444" s="7">
        <v>1</v>
      </c>
      <c r="Q1444" s="7">
        <v>28</v>
      </c>
      <c r="R1444" s="7">
        <v>265</v>
      </c>
      <c r="S1444" s="189">
        <v>45625.593981481485</v>
      </c>
    </row>
    <row r="1445" spans="1:19">
      <c r="A1445" s="7">
        <v>1993</v>
      </c>
      <c r="B1445" s="123" t="s">
        <v>537</v>
      </c>
      <c r="C1445" s="123" t="s">
        <v>538</v>
      </c>
      <c r="D1445" s="123" t="s">
        <v>546</v>
      </c>
      <c r="E1445" s="123" t="s">
        <v>535</v>
      </c>
      <c r="F1445" s="7">
        <v>3375.8817418499998</v>
      </c>
      <c r="G1445" s="123" t="s">
        <v>532</v>
      </c>
      <c r="H1445" s="7">
        <v>185.67351109399999</v>
      </c>
      <c r="I1445" s="7">
        <v>55.000004529999998</v>
      </c>
      <c r="J1445" s="7">
        <v>185.48952553999999</v>
      </c>
      <c r="K1445" s="7">
        <v>3.3758820000000002E-3</v>
      </c>
      <c r="L1445" s="7">
        <v>3.3758799999999999E-4</v>
      </c>
      <c r="M1445" s="7">
        <v>54.945504530000001</v>
      </c>
      <c r="N1445" s="7">
        <v>1E-3</v>
      </c>
      <c r="O1445" s="7">
        <v>1E-4</v>
      </c>
      <c r="P1445" s="7">
        <v>1</v>
      </c>
      <c r="Q1445" s="7">
        <v>28</v>
      </c>
      <c r="R1445" s="7">
        <v>265</v>
      </c>
      <c r="S1445" s="189">
        <v>45625.593981481485</v>
      </c>
    </row>
    <row r="1446" spans="1:19">
      <c r="A1446" s="7">
        <v>1993</v>
      </c>
      <c r="B1446" s="123" t="s">
        <v>537</v>
      </c>
      <c r="C1446" s="123" t="s">
        <v>538</v>
      </c>
      <c r="D1446" s="123" t="s">
        <v>546</v>
      </c>
      <c r="E1446" s="123" t="s">
        <v>541</v>
      </c>
      <c r="F1446" s="7">
        <v>0</v>
      </c>
      <c r="G1446" s="123" t="s">
        <v>532</v>
      </c>
      <c r="H1446" s="7">
        <v>0</v>
      </c>
      <c r="I1446" s="7"/>
      <c r="J1446" s="7">
        <v>0</v>
      </c>
      <c r="K1446" s="7">
        <v>0</v>
      </c>
      <c r="L1446" s="7">
        <v>0</v>
      </c>
      <c r="M1446" s="7"/>
      <c r="N1446" s="7"/>
      <c r="O1446" s="7"/>
      <c r="P1446" s="7">
        <v>1</v>
      </c>
      <c r="Q1446" s="7">
        <v>28</v>
      </c>
      <c r="R1446" s="7">
        <v>265</v>
      </c>
      <c r="S1446" s="189">
        <v>45625.593981481485</v>
      </c>
    </row>
    <row r="1447" spans="1:19">
      <c r="A1447" s="7">
        <v>1993</v>
      </c>
      <c r="B1447" s="123" t="s">
        <v>537</v>
      </c>
      <c r="C1447" s="123" t="s">
        <v>538</v>
      </c>
      <c r="D1447" s="123" t="s">
        <v>547</v>
      </c>
      <c r="E1447" s="123" t="s">
        <v>540</v>
      </c>
      <c r="F1447" s="7">
        <v>0</v>
      </c>
      <c r="G1447" s="123" t="s">
        <v>532</v>
      </c>
      <c r="H1447" s="7">
        <v>0</v>
      </c>
      <c r="I1447" s="7"/>
      <c r="J1447" s="7">
        <v>0</v>
      </c>
      <c r="K1447" s="7">
        <v>0</v>
      </c>
      <c r="L1447" s="7">
        <v>0</v>
      </c>
      <c r="M1447" s="7"/>
      <c r="N1447" s="7"/>
      <c r="O1447" s="7"/>
      <c r="P1447" s="7">
        <v>1</v>
      </c>
      <c r="Q1447" s="7">
        <v>28</v>
      </c>
      <c r="R1447" s="7">
        <v>265</v>
      </c>
      <c r="S1447" s="189">
        <v>45625.593981481485</v>
      </c>
    </row>
    <row r="1448" spans="1:19">
      <c r="A1448" s="7">
        <v>1993</v>
      </c>
      <c r="B1448" s="123" t="s">
        <v>537</v>
      </c>
      <c r="C1448" s="123" t="s">
        <v>538</v>
      </c>
      <c r="D1448" s="123" t="s">
        <v>547</v>
      </c>
      <c r="E1448" s="123" t="s">
        <v>531</v>
      </c>
      <c r="F1448" s="7">
        <v>107.775683711</v>
      </c>
      <c r="G1448" s="123" t="s">
        <v>532</v>
      </c>
      <c r="H1448" s="7">
        <v>8.2182192100000009</v>
      </c>
      <c r="I1448" s="7">
        <v>76.253</v>
      </c>
      <c r="J1448" s="7">
        <v>8.1920297190000007</v>
      </c>
      <c r="K1448" s="7">
        <v>3.2332699999999999E-4</v>
      </c>
      <c r="L1448" s="7">
        <v>6.4665410229999999E-5</v>
      </c>
      <c r="M1448" s="7">
        <v>76.010000000000005</v>
      </c>
      <c r="N1448" s="7">
        <v>3.0000000000000001E-3</v>
      </c>
      <c r="O1448" s="7">
        <v>5.9999999999999995E-4</v>
      </c>
      <c r="P1448" s="7">
        <v>1</v>
      </c>
      <c r="Q1448" s="7">
        <v>28</v>
      </c>
      <c r="R1448" s="7">
        <v>265</v>
      </c>
      <c r="S1448" s="189">
        <v>45625.593981481485</v>
      </c>
    </row>
    <row r="1449" spans="1:19">
      <c r="A1449" s="7">
        <v>1993</v>
      </c>
      <c r="B1449" s="123" t="s">
        <v>537</v>
      </c>
      <c r="C1449" s="123" t="s">
        <v>538</v>
      </c>
      <c r="D1449" s="123" t="s">
        <v>547</v>
      </c>
      <c r="E1449" s="123" t="s">
        <v>533</v>
      </c>
      <c r="F1449" s="7">
        <v>253.94013142</v>
      </c>
      <c r="G1449" s="123" t="s">
        <v>532</v>
      </c>
      <c r="H1449" s="7">
        <v>18.674672617999999</v>
      </c>
      <c r="I1449" s="7">
        <v>73.539666667000006</v>
      </c>
      <c r="J1449" s="7">
        <v>18.612965165999999</v>
      </c>
      <c r="K1449" s="7">
        <v>7.6181999999999997E-4</v>
      </c>
      <c r="L1449" s="7">
        <v>1.5236399999999999E-4</v>
      </c>
      <c r="M1449" s="7">
        <v>73.296666666999997</v>
      </c>
      <c r="N1449" s="7">
        <v>3.0000000000000001E-3</v>
      </c>
      <c r="O1449" s="7">
        <v>5.9999999999999995E-4</v>
      </c>
      <c r="P1449" s="7">
        <v>1</v>
      </c>
      <c r="Q1449" s="7">
        <v>28</v>
      </c>
      <c r="R1449" s="7">
        <v>265</v>
      </c>
      <c r="S1449" s="189">
        <v>45625.593981481485</v>
      </c>
    </row>
    <row r="1450" spans="1:19">
      <c r="A1450" s="7">
        <v>1993</v>
      </c>
      <c r="B1450" s="123" t="s">
        <v>537</v>
      </c>
      <c r="C1450" s="123" t="s">
        <v>538</v>
      </c>
      <c r="D1450" s="123" t="s">
        <v>547</v>
      </c>
      <c r="E1450" s="123" t="s">
        <v>160</v>
      </c>
      <c r="F1450" s="7">
        <v>3.6558850120000002</v>
      </c>
      <c r="G1450" s="123" t="s">
        <v>532</v>
      </c>
      <c r="H1450" s="7">
        <v>0.26188201100000003</v>
      </c>
      <c r="I1450" s="7">
        <v>71.632999999999996</v>
      </c>
      <c r="J1450" s="7">
        <v>0.260993631</v>
      </c>
      <c r="K1450" s="7">
        <v>1.096765504E-5</v>
      </c>
      <c r="L1450" s="7">
        <v>2.1935310070000002E-6</v>
      </c>
      <c r="M1450" s="7">
        <v>71.39</v>
      </c>
      <c r="N1450" s="7">
        <v>3.0000000000000001E-3</v>
      </c>
      <c r="O1450" s="7">
        <v>5.9999999999999995E-4</v>
      </c>
      <c r="P1450" s="7">
        <v>1</v>
      </c>
      <c r="Q1450" s="7">
        <v>28</v>
      </c>
      <c r="R1450" s="7">
        <v>265</v>
      </c>
      <c r="S1450" s="189">
        <v>45625.593981481485</v>
      </c>
    </row>
    <row r="1451" spans="1:19">
      <c r="A1451" s="7">
        <v>1993</v>
      </c>
      <c r="B1451" s="123" t="s">
        <v>537</v>
      </c>
      <c r="C1451" s="123" t="s">
        <v>538</v>
      </c>
      <c r="D1451" s="123" t="s">
        <v>547</v>
      </c>
      <c r="E1451" s="123" t="s">
        <v>163</v>
      </c>
      <c r="F1451" s="7">
        <v>66.523177094000005</v>
      </c>
      <c r="G1451" s="123" t="s">
        <v>532</v>
      </c>
      <c r="H1451" s="7">
        <v>4.2404866620000004</v>
      </c>
      <c r="I1451" s="7">
        <v>63.744500000000002</v>
      </c>
      <c r="J1451" s="7">
        <v>4.2368611490000001</v>
      </c>
      <c r="K1451" s="7">
        <v>6.6523177089999999E-5</v>
      </c>
      <c r="L1451" s="7">
        <v>6.6523177089999996E-6</v>
      </c>
      <c r="M1451" s="7">
        <v>63.69</v>
      </c>
      <c r="N1451" s="7">
        <v>1E-3</v>
      </c>
      <c r="O1451" s="7">
        <v>1E-4</v>
      </c>
      <c r="P1451" s="7">
        <v>1</v>
      </c>
      <c r="Q1451" s="7">
        <v>28</v>
      </c>
      <c r="R1451" s="7">
        <v>265</v>
      </c>
      <c r="S1451" s="189">
        <v>45625.593981481485</v>
      </c>
    </row>
    <row r="1452" spans="1:19">
      <c r="A1452" s="7">
        <v>1993</v>
      </c>
      <c r="B1452" s="123" t="s">
        <v>537</v>
      </c>
      <c r="C1452" s="123" t="s">
        <v>538</v>
      </c>
      <c r="D1452" s="123" t="s">
        <v>547</v>
      </c>
      <c r="E1452" s="123" t="s">
        <v>535</v>
      </c>
      <c r="F1452" s="7">
        <v>161.54110408299999</v>
      </c>
      <c r="G1452" s="123" t="s">
        <v>532</v>
      </c>
      <c r="H1452" s="7">
        <v>8.8847614559999997</v>
      </c>
      <c r="I1452" s="7">
        <v>55.000004529999998</v>
      </c>
      <c r="J1452" s="7">
        <v>8.8759574659999991</v>
      </c>
      <c r="K1452" s="7">
        <v>1.6154099999999999E-4</v>
      </c>
      <c r="L1452" s="7">
        <v>1.6154110409999999E-5</v>
      </c>
      <c r="M1452" s="7">
        <v>54.945504530000001</v>
      </c>
      <c r="N1452" s="7">
        <v>1E-3</v>
      </c>
      <c r="O1452" s="7">
        <v>1E-4</v>
      </c>
      <c r="P1452" s="7">
        <v>1</v>
      </c>
      <c r="Q1452" s="7">
        <v>28</v>
      </c>
      <c r="R1452" s="7">
        <v>265</v>
      </c>
      <c r="S1452" s="189">
        <v>45625.593981481485</v>
      </c>
    </row>
    <row r="1453" spans="1:19">
      <c r="A1453" s="7">
        <v>1993</v>
      </c>
      <c r="B1453" s="123" t="s">
        <v>537</v>
      </c>
      <c r="C1453" s="123" t="s">
        <v>538</v>
      </c>
      <c r="D1453" s="123" t="s">
        <v>547</v>
      </c>
      <c r="E1453" s="123" t="s">
        <v>541</v>
      </c>
      <c r="F1453" s="7">
        <v>0</v>
      </c>
      <c r="G1453" s="123" t="s">
        <v>532</v>
      </c>
      <c r="H1453" s="7">
        <v>0</v>
      </c>
      <c r="I1453" s="7"/>
      <c r="J1453" s="7">
        <v>0</v>
      </c>
      <c r="K1453" s="7">
        <v>0</v>
      </c>
      <c r="L1453" s="7">
        <v>0</v>
      </c>
      <c r="M1453" s="7"/>
      <c r="N1453" s="7"/>
      <c r="O1453" s="7"/>
      <c r="P1453" s="7">
        <v>1</v>
      </c>
      <c r="Q1453" s="7">
        <v>28</v>
      </c>
      <c r="R1453" s="7">
        <v>265</v>
      </c>
      <c r="S1453" s="189">
        <v>45625.593981481485</v>
      </c>
    </row>
    <row r="1454" spans="1:19">
      <c r="A1454" s="7">
        <v>1993</v>
      </c>
      <c r="B1454" s="123" t="s">
        <v>537</v>
      </c>
      <c r="C1454" s="123" t="s">
        <v>538</v>
      </c>
      <c r="D1454" s="123" t="s">
        <v>548</v>
      </c>
      <c r="E1454" s="123" t="s">
        <v>33</v>
      </c>
      <c r="F1454" s="7">
        <v>0</v>
      </c>
      <c r="G1454" s="123" t="s">
        <v>532</v>
      </c>
      <c r="H1454" s="7">
        <v>0</v>
      </c>
      <c r="I1454" s="7"/>
      <c r="J1454" s="7">
        <v>0</v>
      </c>
      <c r="K1454" s="7">
        <v>0</v>
      </c>
      <c r="L1454" s="7">
        <v>0</v>
      </c>
      <c r="M1454" s="7"/>
      <c r="N1454" s="7"/>
      <c r="O1454" s="7"/>
      <c r="P1454" s="7"/>
      <c r="Q1454" s="7">
        <v>28</v>
      </c>
      <c r="R1454" s="7">
        <v>265</v>
      </c>
      <c r="S1454" s="189">
        <v>45625.593981481485</v>
      </c>
    </row>
    <row r="1455" spans="1:19">
      <c r="A1455" s="7">
        <v>1993</v>
      </c>
      <c r="B1455" s="123" t="s">
        <v>537</v>
      </c>
      <c r="C1455" s="123" t="s">
        <v>538</v>
      </c>
      <c r="D1455" s="123" t="s">
        <v>548</v>
      </c>
      <c r="E1455" s="123" t="s">
        <v>540</v>
      </c>
      <c r="F1455" s="7">
        <v>3463.514854779</v>
      </c>
      <c r="G1455" s="123" t="s">
        <v>532</v>
      </c>
      <c r="H1455" s="7">
        <v>329.99503657600002</v>
      </c>
      <c r="I1455" s="7">
        <v>95.277500000000003</v>
      </c>
      <c r="J1455" s="7">
        <v>327.64850526200001</v>
      </c>
      <c r="K1455" s="7">
        <v>3.4635148999999997E-2</v>
      </c>
      <c r="L1455" s="7">
        <v>5.1952719999999999E-3</v>
      </c>
      <c r="M1455" s="7">
        <v>94.6</v>
      </c>
      <c r="N1455" s="7">
        <v>0.01</v>
      </c>
      <c r="O1455" s="7">
        <v>1.5E-3</v>
      </c>
      <c r="P1455" s="7">
        <v>1</v>
      </c>
      <c r="Q1455" s="7">
        <v>28</v>
      </c>
      <c r="R1455" s="7">
        <v>265</v>
      </c>
      <c r="S1455" s="189">
        <v>45625.593981481485</v>
      </c>
    </row>
    <row r="1456" spans="1:19">
      <c r="A1456" s="7">
        <v>1993</v>
      </c>
      <c r="B1456" s="123" t="s">
        <v>537</v>
      </c>
      <c r="C1456" s="123" t="s">
        <v>538</v>
      </c>
      <c r="D1456" s="123" t="s">
        <v>548</v>
      </c>
      <c r="E1456" s="123" t="s">
        <v>531</v>
      </c>
      <c r="F1456" s="7">
        <v>720.80511537999996</v>
      </c>
      <c r="G1456" s="123" t="s">
        <v>532</v>
      </c>
      <c r="H1456" s="7">
        <v>54.963552462999999</v>
      </c>
      <c r="I1456" s="7">
        <v>76.253</v>
      </c>
      <c r="J1456" s="7">
        <v>54.788396820000003</v>
      </c>
      <c r="K1456" s="7">
        <v>2.162415E-3</v>
      </c>
      <c r="L1456" s="7">
        <v>4.32483E-4</v>
      </c>
      <c r="M1456" s="7">
        <v>76.010000000000005</v>
      </c>
      <c r="N1456" s="7">
        <v>3.0000000000000001E-3</v>
      </c>
      <c r="O1456" s="7">
        <v>5.9999999999999995E-4</v>
      </c>
      <c r="P1456" s="7">
        <v>1</v>
      </c>
      <c r="Q1456" s="7">
        <v>28</v>
      </c>
      <c r="R1456" s="7">
        <v>265</v>
      </c>
      <c r="S1456" s="189">
        <v>45625.593981481485</v>
      </c>
    </row>
    <row r="1457" spans="1:19">
      <c r="A1457" s="7">
        <v>1993</v>
      </c>
      <c r="B1457" s="123" t="s">
        <v>537</v>
      </c>
      <c r="C1457" s="123" t="s">
        <v>538</v>
      </c>
      <c r="D1457" s="123" t="s">
        <v>548</v>
      </c>
      <c r="E1457" s="123" t="s">
        <v>533</v>
      </c>
      <c r="F1457" s="7">
        <v>585.50594234100004</v>
      </c>
      <c r="G1457" s="123" t="s">
        <v>532</v>
      </c>
      <c r="H1457" s="7">
        <v>43.057911830999998</v>
      </c>
      <c r="I1457" s="7">
        <v>73.539666667000006</v>
      </c>
      <c r="J1457" s="7">
        <v>42.915633886999998</v>
      </c>
      <c r="K1457" s="7">
        <v>1.7565180000000001E-3</v>
      </c>
      <c r="L1457" s="7">
        <v>3.5130399999999998E-4</v>
      </c>
      <c r="M1457" s="7">
        <v>73.296666666999997</v>
      </c>
      <c r="N1457" s="7">
        <v>3.0000000000000001E-3</v>
      </c>
      <c r="O1457" s="7">
        <v>5.9999999999999995E-4</v>
      </c>
      <c r="P1457" s="7">
        <v>1</v>
      </c>
      <c r="Q1457" s="7">
        <v>28</v>
      </c>
      <c r="R1457" s="7">
        <v>265</v>
      </c>
      <c r="S1457" s="189">
        <v>45625.593981481485</v>
      </c>
    </row>
    <row r="1458" spans="1:19">
      <c r="A1458" s="7">
        <v>1993</v>
      </c>
      <c r="B1458" s="123" t="s">
        <v>537</v>
      </c>
      <c r="C1458" s="123" t="s">
        <v>538</v>
      </c>
      <c r="D1458" s="123" t="s">
        <v>548</v>
      </c>
      <c r="E1458" s="123" t="s">
        <v>160</v>
      </c>
      <c r="F1458" s="7">
        <v>24.450604510000002</v>
      </c>
      <c r="G1458" s="123" t="s">
        <v>532</v>
      </c>
      <c r="H1458" s="7">
        <v>1.7514701530000001</v>
      </c>
      <c r="I1458" s="7">
        <v>71.632999999999996</v>
      </c>
      <c r="J1458" s="7">
        <v>1.7455286560000001</v>
      </c>
      <c r="K1458" s="7">
        <v>7.3351813529999994E-5</v>
      </c>
      <c r="L1458" s="7">
        <v>1.467036271E-5</v>
      </c>
      <c r="M1458" s="7">
        <v>71.39</v>
      </c>
      <c r="N1458" s="7">
        <v>3.0000000000000001E-3</v>
      </c>
      <c r="O1458" s="7">
        <v>5.9999999999999995E-4</v>
      </c>
      <c r="P1458" s="7">
        <v>1</v>
      </c>
      <c r="Q1458" s="7">
        <v>28</v>
      </c>
      <c r="R1458" s="7">
        <v>265</v>
      </c>
      <c r="S1458" s="189">
        <v>45625.593981481485</v>
      </c>
    </row>
    <row r="1459" spans="1:19">
      <c r="A1459" s="7">
        <v>1993</v>
      </c>
      <c r="B1459" s="123" t="s">
        <v>537</v>
      </c>
      <c r="C1459" s="123" t="s">
        <v>538</v>
      </c>
      <c r="D1459" s="123" t="s">
        <v>548</v>
      </c>
      <c r="E1459" s="123" t="s">
        <v>163</v>
      </c>
      <c r="F1459" s="7">
        <v>204.56895279299999</v>
      </c>
      <c r="G1459" s="123" t="s">
        <v>532</v>
      </c>
      <c r="H1459" s="7">
        <v>13.040145611</v>
      </c>
      <c r="I1459" s="7">
        <v>63.744500000000002</v>
      </c>
      <c r="J1459" s="7">
        <v>13.028996603</v>
      </c>
      <c r="K1459" s="7">
        <v>2.0456900000000001E-4</v>
      </c>
      <c r="L1459" s="7">
        <v>2.0456895279999999E-5</v>
      </c>
      <c r="M1459" s="7">
        <v>63.69</v>
      </c>
      <c r="N1459" s="7">
        <v>1E-3</v>
      </c>
      <c r="O1459" s="7">
        <v>1E-4</v>
      </c>
      <c r="P1459" s="7">
        <v>1</v>
      </c>
      <c r="Q1459" s="7">
        <v>28</v>
      </c>
      <c r="R1459" s="7">
        <v>265</v>
      </c>
      <c r="S1459" s="189">
        <v>45625.593981481485</v>
      </c>
    </row>
    <row r="1460" spans="1:19">
      <c r="A1460" s="7">
        <v>1993</v>
      </c>
      <c r="B1460" s="123" t="s">
        <v>537</v>
      </c>
      <c r="C1460" s="123" t="s">
        <v>538</v>
      </c>
      <c r="D1460" s="123" t="s">
        <v>548</v>
      </c>
      <c r="E1460" s="123" t="s">
        <v>535</v>
      </c>
      <c r="F1460" s="7">
        <v>2203.1826425630002</v>
      </c>
      <c r="G1460" s="123" t="s">
        <v>532</v>
      </c>
      <c r="H1460" s="7">
        <v>121.175055321</v>
      </c>
      <c r="I1460" s="7">
        <v>55.000004529999998</v>
      </c>
      <c r="J1460" s="7">
        <v>121.054981867</v>
      </c>
      <c r="K1460" s="7">
        <v>2.2031830000000001E-3</v>
      </c>
      <c r="L1460" s="7">
        <v>2.20318E-4</v>
      </c>
      <c r="M1460" s="7">
        <v>54.945504530000001</v>
      </c>
      <c r="N1460" s="7">
        <v>1E-3</v>
      </c>
      <c r="O1460" s="7">
        <v>1E-4</v>
      </c>
      <c r="P1460" s="7">
        <v>1</v>
      </c>
      <c r="Q1460" s="7">
        <v>28</v>
      </c>
      <c r="R1460" s="7">
        <v>265</v>
      </c>
      <c r="S1460" s="189">
        <v>45625.593981481485</v>
      </c>
    </row>
    <row r="1461" spans="1:19">
      <c r="A1461" s="7">
        <v>1993</v>
      </c>
      <c r="B1461" s="123" t="s">
        <v>537</v>
      </c>
      <c r="C1461" s="123" t="s">
        <v>538</v>
      </c>
      <c r="D1461" s="123" t="s">
        <v>548</v>
      </c>
      <c r="E1461" s="123" t="s">
        <v>549</v>
      </c>
      <c r="F1461" s="7">
        <v>0</v>
      </c>
      <c r="G1461" s="123" t="s">
        <v>532</v>
      </c>
      <c r="H1461" s="7">
        <v>0</v>
      </c>
      <c r="I1461" s="7"/>
      <c r="J1461" s="7">
        <v>0</v>
      </c>
      <c r="K1461" s="7">
        <v>0</v>
      </c>
      <c r="L1461" s="7">
        <v>0</v>
      </c>
      <c r="M1461" s="7"/>
      <c r="N1461" s="7"/>
      <c r="O1461" s="7"/>
      <c r="P1461" s="7">
        <v>1</v>
      </c>
      <c r="Q1461" s="7">
        <v>28</v>
      </c>
      <c r="R1461" s="7">
        <v>265</v>
      </c>
      <c r="S1461" s="189">
        <v>45625.593981481485</v>
      </c>
    </row>
    <row r="1462" spans="1:19">
      <c r="A1462" s="7">
        <v>1993</v>
      </c>
      <c r="B1462" s="123" t="s">
        <v>537</v>
      </c>
      <c r="C1462" s="123" t="s">
        <v>538</v>
      </c>
      <c r="D1462" s="123" t="s">
        <v>548</v>
      </c>
      <c r="E1462" s="123" t="s">
        <v>541</v>
      </c>
      <c r="F1462" s="7">
        <v>506.37908136300001</v>
      </c>
      <c r="G1462" s="123" t="s">
        <v>532</v>
      </c>
      <c r="H1462" s="7">
        <v>47.544526748999999</v>
      </c>
      <c r="I1462" s="7">
        <v>93.891174613000004</v>
      </c>
      <c r="J1462" s="7">
        <v>47.421476632000001</v>
      </c>
      <c r="K1462" s="7">
        <v>1.519137E-3</v>
      </c>
      <c r="L1462" s="7">
        <v>3.03827E-4</v>
      </c>
      <c r="M1462" s="7">
        <v>93.648174612999995</v>
      </c>
      <c r="N1462" s="7">
        <v>3.0000000000000001E-3</v>
      </c>
      <c r="O1462" s="7">
        <v>5.9999999999999995E-4</v>
      </c>
      <c r="P1462" s="7">
        <v>1</v>
      </c>
      <c r="Q1462" s="7">
        <v>28</v>
      </c>
      <c r="R1462" s="7">
        <v>265</v>
      </c>
      <c r="S1462" s="189">
        <v>45625.593981481485</v>
      </c>
    </row>
    <row r="1463" spans="1:19">
      <c r="A1463" s="7">
        <v>1993</v>
      </c>
      <c r="B1463" s="123" t="s">
        <v>537</v>
      </c>
      <c r="C1463" s="123" t="s">
        <v>538</v>
      </c>
      <c r="D1463" s="123" t="s">
        <v>548</v>
      </c>
      <c r="E1463" s="123" t="s">
        <v>131</v>
      </c>
      <c r="F1463" s="7">
        <v>0</v>
      </c>
      <c r="G1463" s="123" t="s">
        <v>532</v>
      </c>
      <c r="H1463" s="7">
        <v>0</v>
      </c>
      <c r="I1463" s="7"/>
      <c r="J1463" s="7">
        <v>0</v>
      </c>
      <c r="K1463" s="7">
        <v>0</v>
      </c>
      <c r="L1463" s="7">
        <v>0</v>
      </c>
      <c r="M1463" s="7"/>
      <c r="N1463" s="7"/>
      <c r="O1463" s="7"/>
      <c r="P1463" s="7"/>
      <c r="Q1463" s="7">
        <v>28</v>
      </c>
      <c r="R1463" s="7">
        <v>265</v>
      </c>
      <c r="S1463" s="189">
        <v>45625.593981481485</v>
      </c>
    </row>
    <row r="1464" spans="1:19">
      <c r="A1464" s="7">
        <v>1993</v>
      </c>
      <c r="B1464" s="123" t="s">
        <v>537</v>
      </c>
      <c r="C1464" s="123" t="s">
        <v>538</v>
      </c>
      <c r="D1464" s="123" t="s">
        <v>550</v>
      </c>
      <c r="E1464" s="123" t="s">
        <v>540</v>
      </c>
      <c r="F1464" s="7">
        <v>0</v>
      </c>
      <c r="G1464" s="123" t="s">
        <v>532</v>
      </c>
      <c r="H1464" s="7">
        <v>0</v>
      </c>
      <c r="I1464" s="7"/>
      <c r="J1464" s="7">
        <v>0</v>
      </c>
      <c r="K1464" s="7">
        <v>0</v>
      </c>
      <c r="L1464" s="7">
        <v>0</v>
      </c>
      <c r="M1464" s="7"/>
      <c r="N1464" s="7"/>
      <c r="O1464" s="7"/>
      <c r="P1464" s="7">
        <v>1</v>
      </c>
      <c r="Q1464" s="7">
        <v>28</v>
      </c>
      <c r="R1464" s="7">
        <v>265</v>
      </c>
      <c r="S1464" s="189">
        <v>45625.593981481485</v>
      </c>
    </row>
    <row r="1465" spans="1:19">
      <c r="A1465" s="7">
        <v>1993</v>
      </c>
      <c r="B1465" s="123" t="s">
        <v>537</v>
      </c>
      <c r="C1465" s="123" t="s">
        <v>538</v>
      </c>
      <c r="D1465" s="123" t="s">
        <v>550</v>
      </c>
      <c r="E1465" s="123" t="s">
        <v>531</v>
      </c>
      <c r="F1465" s="7">
        <v>11470.523551486</v>
      </c>
      <c r="G1465" s="123" t="s">
        <v>532</v>
      </c>
      <c r="H1465" s="7">
        <v>874.66183237099995</v>
      </c>
      <c r="I1465" s="7">
        <v>76.253</v>
      </c>
      <c r="J1465" s="7">
        <v>871.87449514800005</v>
      </c>
      <c r="K1465" s="7">
        <v>3.4411571000000002E-2</v>
      </c>
      <c r="L1465" s="7">
        <v>6.8823139999999996E-3</v>
      </c>
      <c r="M1465" s="7">
        <v>76.010000000000005</v>
      </c>
      <c r="N1465" s="7">
        <v>3.0000000000000001E-3</v>
      </c>
      <c r="O1465" s="7">
        <v>5.9999999999999995E-4</v>
      </c>
      <c r="P1465" s="7">
        <v>1</v>
      </c>
      <c r="Q1465" s="7">
        <v>28</v>
      </c>
      <c r="R1465" s="7">
        <v>265</v>
      </c>
      <c r="S1465" s="189">
        <v>45625.593981481485</v>
      </c>
    </row>
    <row r="1466" spans="1:19">
      <c r="A1466" s="7">
        <v>1993</v>
      </c>
      <c r="B1466" s="123" t="s">
        <v>537</v>
      </c>
      <c r="C1466" s="123" t="s">
        <v>538</v>
      </c>
      <c r="D1466" s="123" t="s">
        <v>550</v>
      </c>
      <c r="E1466" s="123" t="s">
        <v>533</v>
      </c>
      <c r="F1466" s="7">
        <v>247.53791132800001</v>
      </c>
      <c r="G1466" s="123" t="s">
        <v>532</v>
      </c>
      <c r="H1466" s="7">
        <v>18.203855486999998</v>
      </c>
      <c r="I1466" s="7">
        <v>73.539666667000006</v>
      </c>
      <c r="J1466" s="7">
        <v>18.143703773999999</v>
      </c>
      <c r="K1466" s="7">
        <v>7.4261399999999995E-4</v>
      </c>
      <c r="L1466" s="7">
        <v>1.4852299999999999E-4</v>
      </c>
      <c r="M1466" s="7">
        <v>73.296666666999997</v>
      </c>
      <c r="N1466" s="7">
        <v>3.0000000000000001E-3</v>
      </c>
      <c r="O1466" s="7">
        <v>5.9999999999999995E-4</v>
      </c>
      <c r="P1466" s="7">
        <v>1</v>
      </c>
      <c r="Q1466" s="7">
        <v>28</v>
      </c>
      <c r="R1466" s="7">
        <v>265</v>
      </c>
      <c r="S1466" s="189">
        <v>45625.593981481485</v>
      </c>
    </row>
    <row r="1467" spans="1:19">
      <c r="A1467" s="7">
        <v>1993</v>
      </c>
      <c r="B1467" s="123" t="s">
        <v>537</v>
      </c>
      <c r="C1467" s="123" t="s">
        <v>538</v>
      </c>
      <c r="D1467" s="123" t="s">
        <v>550</v>
      </c>
      <c r="E1467" s="123" t="s">
        <v>160</v>
      </c>
      <c r="F1467" s="7">
        <v>389.09440138000002</v>
      </c>
      <c r="G1467" s="123" t="s">
        <v>532</v>
      </c>
      <c r="H1467" s="7">
        <v>27.871999253999999</v>
      </c>
      <c r="I1467" s="7">
        <v>71.632999999999996</v>
      </c>
      <c r="J1467" s="7">
        <v>27.777449314999998</v>
      </c>
      <c r="K1467" s="7">
        <v>1.1672830000000001E-3</v>
      </c>
      <c r="L1467" s="7">
        <v>2.3345700000000001E-4</v>
      </c>
      <c r="M1467" s="7">
        <v>71.39</v>
      </c>
      <c r="N1467" s="7">
        <v>3.0000000000000001E-3</v>
      </c>
      <c r="O1467" s="7">
        <v>5.9999999999999995E-4</v>
      </c>
      <c r="P1467" s="7">
        <v>1</v>
      </c>
      <c r="Q1467" s="7">
        <v>28</v>
      </c>
      <c r="R1467" s="7">
        <v>265</v>
      </c>
      <c r="S1467" s="189">
        <v>45625.593981481485</v>
      </c>
    </row>
    <row r="1468" spans="1:19">
      <c r="A1468" s="7">
        <v>1993</v>
      </c>
      <c r="B1468" s="123" t="s">
        <v>537</v>
      </c>
      <c r="C1468" s="123" t="s">
        <v>538</v>
      </c>
      <c r="D1468" s="123" t="s">
        <v>550</v>
      </c>
      <c r="E1468" s="123" t="s">
        <v>163</v>
      </c>
      <c r="F1468" s="7">
        <v>353.19090270300001</v>
      </c>
      <c r="G1468" s="123" t="s">
        <v>532</v>
      </c>
      <c r="H1468" s="7">
        <v>22.513977496999999</v>
      </c>
      <c r="I1468" s="7">
        <v>63.744500000000002</v>
      </c>
      <c r="J1468" s="7">
        <v>22.494728593000001</v>
      </c>
      <c r="K1468" s="7">
        <v>3.5319099999999999E-4</v>
      </c>
      <c r="L1468" s="7">
        <v>3.5319090269999997E-5</v>
      </c>
      <c r="M1468" s="7">
        <v>63.69</v>
      </c>
      <c r="N1468" s="7">
        <v>1E-3</v>
      </c>
      <c r="O1468" s="7">
        <v>1E-4</v>
      </c>
      <c r="P1468" s="7">
        <v>1</v>
      </c>
      <c r="Q1468" s="7">
        <v>28</v>
      </c>
      <c r="R1468" s="7">
        <v>265</v>
      </c>
      <c r="S1468" s="189">
        <v>45625.593981481485</v>
      </c>
    </row>
    <row r="1469" spans="1:19">
      <c r="A1469" s="7">
        <v>1993</v>
      </c>
      <c r="B1469" s="123" t="s">
        <v>537</v>
      </c>
      <c r="C1469" s="123" t="s">
        <v>538</v>
      </c>
      <c r="D1469" s="123" t="s">
        <v>550</v>
      </c>
      <c r="E1469" s="123" t="s">
        <v>535</v>
      </c>
      <c r="F1469" s="7">
        <v>784.50056805999998</v>
      </c>
      <c r="G1469" s="123" t="s">
        <v>532</v>
      </c>
      <c r="H1469" s="7">
        <v>43.147534796999999</v>
      </c>
      <c r="I1469" s="7">
        <v>55.000004529999998</v>
      </c>
      <c r="J1469" s="7">
        <v>43.104779516000001</v>
      </c>
      <c r="K1469" s="7">
        <v>7.8450099999999995E-4</v>
      </c>
      <c r="L1469" s="7">
        <v>7.8450056810000005E-5</v>
      </c>
      <c r="M1469" s="7">
        <v>54.945504530000001</v>
      </c>
      <c r="N1469" s="7">
        <v>1E-3</v>
      </c>
      <c r="O1469" s="7">
        <v>1E-4</v>
      </c>
      <c r="P1469" s="7">
        <v>1</v>
      </c>
      <c r="Q1469" s="7">
        <v>28</v>
      </c>
      <c r="R1469" s="7">
        <v>265</v>
      </c>
      <c r="S1469" s="189">
        <v>45625.593981481485</v>
      </c>
    </row>
    <row r="1470" spans="1:19">
      <c r="A1470" s="7">
        <v>1993</v>
      </c>
      <c r="B1470" s="123" t="s">
        <v>537</v>
      </c>
      <c r="C1470" s="123" t="s">
        <v>538</v>
      </c>
      <c r="D1470" s="123" t="s">
        <v>550</v>
      </c>
      <c r="E1470" s="123" t="s">
        <v>541</v>
      </c>
      <c r="F1470" s="7">
        <v>2.3954857989999998</v>
      </c>
      <c r="G1470" s="123" t="s">
        <v>532</v>
      </c>
      <c r="H1470" s="7">
        <v>0.22491497499999999</v>
      </c>
      <c r="I1470" s="7">
        <v>93.891174613000004</v>
      </c>
      <c r="J1470" s="7">
        <v>0.22433287199999999</v>
      </c>
      <c r="K1470" s="7">
        <v>7.1864573970000001E-6</v>
      </c>
      <c r="L1470" s="7">
        <v>1.4372914790000001E-6</v>
      </c>
      <c r="M1470" s="7">
        <v>93.648174612999995</v>
      </c>
      <c r="N1470" s="7">
        <v>3.0000000000000001E-3</v>
      </c>
      <c r="O1470" s="7">
        <v>5.9999999999999995E-4</v>
      </c>
      <c r="P1470" s="7">
        <v>1</v>
      </c>
      <c r="Q1470" s="7">
        <v>28</v>
      </c>
      <c r="R1470" s="7">
        <v>265</v>
      </c>
      <c r="S1470" s="189">
        <v>45625.593981481485</v>
      </c>
    </row>
    <row r="1471" spans="1:19">
      <c r="A1471" s="7">
        <v>1993</v>
      </c>
      <c r="B1471" s="123" t="s">
        <v>537</v>
      </c>
      <c r="C1471" s="123" t="s">
        <v>538</v>
      </c>
      <c r="D1471" s="123" t="s">
        <v>551</v>
      </c>
      <c r="E1471" s="123" t="s">
        <v>540</v>
      </c>
      <c r="F1471" s="7">
        <v>0</v>
      </c>
      <c r="G1471" s="123" t="s">
        <v>532</v>
      </c>
      <c r="H1471" s="7">
        <v>0</v>
      </c>
      <c r="I1471" s="7"/>
      <c r="J1471" s="7">
        <v>0</v>
      </c>
      <c r="K1471" s="7">
        <v>0</v>
      </c>
      <c r="L1471" s="7">
        <v>0</v>
      </c>
      <c r="M1471" s="7"/>
      <c r="N1471" s="7"/>
      <c r="O1471" s="7"/>
      <c r="P1471" s="7">
        <v>1</v>
      </c>
      <c r="Q1471" s="7">
        <v>28</v>
      </c>
      <c r="R1471" s="7">
        <v>265</v>
      </c>
      <c r="S1471" s="189">
        <v>45625.593981481485</v>
      </c>
    </row>
    <row r="1472" spans="1:19">
      <c r="A1472" s="7">
        <v>1993</v>
      </c>
      <c r="B1472" s="123" t="s">
        <v>537</v>
      </c>
      <c r="C1472" s="123" t="s">
        <v>538</v>
      </c>
      <c r="D1472" s="123" t="s">
        <v>551</v>
      </c>
      <c r="E1472" s="123" t="s">
        <v>531</v>
      </c>
      <c r="F1472" s="7">
        <v>90.361100782999998</v>
      </c>
      <c r="G1472" s="123" t="s">
        <v>532</v>
      </c>
      <c r="H1472" s="7">
        <v>6.8903050180000003</v>
      </c>
      <c r="I1472" s="7">
        <v>76.253</v>
      </c>
      <c r="J1472" s="7">
        <v>6.8683472710000002</v>
      </c>
      <c r="K1472" s="7">
        <v>2.7108299999999998E-4</v>
      </c>
      <c r="L1472" s="7">
        <v>5.4216660469999998E-5</v>
      </c>
      <c r="M1472" s="7">
        <v>76.010000000000005</v>
      </c>
      <c r="N1472" s="7">
        <v>3.0000000000000001E-3</v>
      </c>
      <c r="O1472" s="7">
        <v>5.9999999999999995E-4</v>
      </c>
      <c r="P1472" s="7">
        <v>1</v>
      </c>
      <c r="Q1472" s="7">
        <v>28</v>
      </c>
      <c r="R1472" s="7">
        <v>265</v>
      </c>
      <c r="S1472" s="189">
        <v>45625.593981481485</v>
      </c>
    </row>
    <row r="1473" spans="1:19">
      <c r="A1473" s="7">
        <v>1993</v>
      </c>
      <c r="B1473" s="123" t="s">
        <v>537</v>
      </c>
      <c r="C1473" s="123" t="s">
        <v>538</v>
      </c>
      <c r="D1473" s="123" t="s">
        <v>551</v>
      </c>
      <c r="E1473" s="123" t="s">
        <v>533</v>
      </c>
      <c r="F1473" s="7">
        <v>157.82264458399999</v>
      </c>
      <c r="G1473" s="123" t="s">
        <v>532</v>
      </c>
      <c r="H1473" s="7">
        <v>11.606224675</v>
      </c>
      <c r="I1473" s="7">
        <v>73.539666667000006</v>
      </c>
      <c r="J1473" s="7">
        <v>11.567873773000001</v>
      </c>
      <c r="K1473" s="7">
        <v>4.73468E-4</v>
      </c>
      <c r="L1473" s="7">
        <v>9.4693586749999996E-5</v>
      </c>
      <c r="M1473" s="7">
        <v>73.296666666999997</v>
      </c>
      <c r="N1473" s="7">
        <v>3.0000000000000001E-3</v>
      </c>
      <c r="O1473" s="7">
        <v>5.9999999999999995E-4</v>
      </c>
      <c r="P1473" s="7">
        <v>1</v>
      </c>
      <c r="Q1473" s="7">
        <v>28</v>
      </c>
      <c r="R1473" s="7">
        <v>265</v>
      </c>
      <c r="S1473" s="189">
        <v>45625.593981481485</v>
      </c>
    </row>
    <row r="1474" spans="1:19">
      <c r="A1474" s="7">
        <v>1993</v>
      </c>
      <c r="B1474" s="123" t="s">
        <v>537</v>
      </c>
      <c r="C1474" s="123" t="s">
        <v>538</v>
      </c>
      <c r="D1474" s="123" t="s">
        <v>551</v>
      </c>
      <c r="E1474" s="123" t="s">
        <v>160</v>
      </c>
      <c r="F1474" s="7">
        <v>3.0651607369999998</v>
      </c>
      <c r="G1474" s="123" t="s">
        <v>532</v>
      </c>
      <c r="H1474" s="7">
        <v>0.219566659</v>
      </c>
      <c r="I1474" s="7">
        <v>71.632999999999996</v>
      </c>
      <c r="J1474" s="7">
        <v>0.218821825</v>
      </c>
      <c r="K1474" s="7">
        <v>9.1954822109999994E-6</v>
      </c>
      <c r="L1474" s="7">
        <v>1.8390964419999999E-6</v>
      </c>
      <c r="M1474" s="7">
        <v>71.39</v>
      </c>
      <c r="N1474" s="7">
        <v>3.0000000000000001E-3</v>
      </c>
      <c r="O1474" s="7">
        <v>5.9999999999999995E-4</v>
      </c>
      <c r="P1474" s="7">
        <v>1</v>
      </c>
      <c r="Q1474" s="7">
        <v>28</v>
      </c>
      <c r="R1474" s="7">
        <v>265</v>
      </c>
      <c r="S1474" s="189">
        <v>45625.593981481485</v>
      </c>
    </row>
    <row r="1475" spans="1:19">
      <c r="A1475" s="7">
        <v>1993</v>
      </c>
      <c r="B1475" s="123" t="s">
        <v>537</v>
      </c>
      <c r="C1475" s="123" t="s">
        <v>538</v>
      </c>
      <c r="D1475" s="123" t="s">
        <v>551</v>
      </c>
      <c r="E1475" s="123" t="s">
        <v>163</v>
      </c>
      <c r="F1475" s="7">
        <v>239.016125789</v>
      </c>
      <c r="G1475" s="123" t="s">
        <v>532</v>
      </c>
      <c r="H1475" s="7">
        <v>15.23596343</v>
      </c>
      <c r="I1475" s="7">
        <v>63.744500000000002</v>
      </c>
      <c r="J1475" s="7">
        <v>15.222937052000001</v>
      </c>
      <c r="K1475" s="7">
        <v>2.3901599999999999E-4</v>
      </c>
      <c r="L1475" s="7">
        <v>2.3901612580000001E-5</v>
      </c>
      <c r="M1475" s="7">
        <v>63.69</v>
      </c>
      <c r="N1475" s="7">
        <v>1E-3</v>
      </c>
      <c r="O1475" s="7">
        <v>1E-4</v>
      </c>
      <c r="P1475" s="7">
        <v>1</v>
      </c>
      <c r="Q1475" s="7">
        <v>28</v>
      </c>
      <c r="R1475" s="7">
        <v>265</v>
      </c>
      <c r="S1475" s="189">
        <v>45625.593981481485</v>
      </c>
    </row>
    <row r="1476" spans="1:19">
      <c r="A1476" s="7">
        <v>1993</v>
      </c>
      <c r="B1476" s="123" t="s">
        <v>537</v>
      </c>
      <c r="C1476" s="123" t="s">
        <v>538</v>
      </c>
      <c r="D1476" s="123" t="s">
        <v>551</v>
      </c>
      <c r="E1476" s="123" t="s">
        <v>535</v>
      </c>
      <c r="F1476" s="7">
        <v>125.524658805</v>
      </c>
      <c r="G1476" s="123" t="s">
        <v>532</v>
      </c>
      <c r="H1476" s="7">
        <v>6.903856803</v>
      </c>
      <c r="I1476" s="7">
        <v>55.000004529999998</v>
      </c>
      <c r="J1476" s="7">
        <v>6.8970157089999997</v>
      </c>
      <c r="K1476" s="7">
        <v>1.25525E-4</v>
      </c>
      <c r="L1476" s="7">
        <v>1.255246588E-5</v>
      </c>
      <c r="M1476" s="7">
        <v>54.945504530000001</v>
      </c>
      <c r="N1476" s="7">
        <v>1E-3</v>
      </c>
      <c r="O1476" s="7">
        <v>1E-4</v>
      </c>
      <c r="P1476" s="7">
        <v>1</v>
      </c>
      <c r="Q1476" s="7">
        <v>28</v>
      </c>
      <c r="R1476" s="7">
        <v>265</v>
      </c>
      <c r="S1476" s="189">
        <v>45625.593981481485</v>
      </c>
    </row>
    <row r="1477" spans="1:19">
      <c r="A1477" s="7">
        <v>1993</v>
      </c>
      <c r="B1477" s="123" t="s">
        <v>537</v>
      </c>
      <c r="C1477" s="123" t="s">
        <v>538</v>
      </c>
      <c r="D1477" s="123" t="s">
        <v>551</v>
      </c>
      <c r="E1477" s="123" t="s">
        <v>541</v>
      </c>
      <c r="F1477" s="7">
        <v>488.97330344699998</v>
      </c>
      <c r="G1477" s="123" t="s">
        <v>532</v>
      </c>
      <c r="H1477" s="7">
        <v>45.910277815000001</v>
      </c>
      <c r="I1477" s="7">
        <v>93.891174613000004</v>
      </c>
      <c r="J1477" s="7">
        <v>45.791457301999998</v>
      </c>
      <c r="K1477" s="7">
        <v>1.46692E-3</v>
      </c>
      <c r="L1477" s="7">
        <v>2.93384E-4</v>
      </c>
      <c r="M1477" s="7">
        <v>93.648174612999995</v>
      </c>
      <c r="N1477" s="7">
        <v>3.0000000000000001E-3</v>
      </c>
      <c r="O1477" s="7">
        <v>5.9999999999999995E-4</v>
      </c>
      <c r="P1477" s="7">
        <v>1</v>
      </c>
      <c r="Q1477" s="7">
        <v>28</v>
      </c>
      <c r="R1477" s="7">
        <v>265</v>
      </c>
      <c r="S1477" s="189">
        <v>45625.593981481485</v>
      </c>
    </row>
    <row r="1478" spans="1:19">
      <c r="A1478" s="7">
        <v>1993</v>
      </c>
      <c r="B1478" s="123" t="s">
        <v>537</v>
      </c>
      <c r="C1478" s="123" t="s">
        <v>538</v>
      </c>
      <c r="D1478" s="123" t="s">
        <v>552</v>
      </c>
      <c r="E1478" s="123" t="s">
        <v>540</v>
      </c>
      <c r="F1478" s="7">
        <v>209.13883689299999</v>
      </c>
      <c r="G1478" s="123" t="s">
        <v>532</v>
      </c>
      <c r="H1478" s="7">
        <v>19.926225532</v>
      </c>
      <c r="I1478" s="7">
        <v>95.277500000000003</v>
      </c>
      <c r="J1478" s="7">
        <v>19.784533969999998</v>
      </c>
      <c r="K1478" s="7">
        <v>2.091388E-3</v>
      </c>
      <c r="L1478" s="7">
        <v>3.13708E-4</v>
      </c>
      <c r="M1478" s="7">
        <v>94.6</v>
      </c>
      <c r="N1478" s="7">
        <v>0.01</v>
      </c>
      <c r="O1478" s="7">
        <v>1.5E-3</v>
      </c>
      <c r="P1478" s="7">
        <v>1</v>
      </c>
      <c r="Q1478" s="7">
        <v>28</v>
      </c>
      <c r="R1478" s="7">
        <v>265</v>
      </c>
      <c r="S1478" s="189">
        <v>45625.593981481485</v>
      </c>
    </row>
    <row r="1479" spans="1:19">
      <c r="A1479" s="7">
        <v>1993</v>
      </c>
      <c r="B1479" s="123" t="s">
        <v>537</v>
      </c>
      <c r="C1479" s="123" t="s">
        <v>538</v>
      </c>
      <c r="D1479" s="123" t="s">
        <v>552</v>
      </c>
      <c r="E1479" s="123" t="s">
        <v>531</v>
      </c>
      <c r="F1479" s="7">
        <v>217.04129042599999</v>
      </c>
      <c r="G1479" s="123" t="s">
        <v>532</v>
      </c>
      <c r="H1479" s="7">
        <v>16.550049519000002</v>
      </c>
      <c r="I1479" s="7">
        <v>76.253</v>
      </c>
      <c r="J1479" s="7">
        <v>16.497308485000001</v>
      </c>
      <c r="K1479" s="7">
        <v>6.51124E-4</v>
      </c>
      <c r="L1479" s="7">
        <v>1.3022500000000001E-4</v>
      </c>
      <c r="M1479" s="7">
        <v>76.010000000000005</v>
      </c>
      <c r="N1479" s="7">
        <v>3.0000000000000001E-3</v>
      </c>
      <c r="O1479" s="7">
        <v>5.9999999999999995E-4</v>
      </c>
      <c r="P1479" s="7">
        <v>1</v>
      </c>
      <c r="Q1479" s="7">
        <v>28</v>
      </c>
      <c r="R1479" s="7">
        <v>265</v>
      </c>
      <c r="S1479" s="189">
        <v>45625.593981481485</v>
      </c>
    </row>
    <row r="1480" spans="1:19">
      <c r="A1480" s="7">
        <v>1993</v>
      </c>
      <c r="B1480" s="123" t="s">
        <v>537</v>
      </c>
      <c r="C1480" s="123" t="s">
        <v>538</v>
      </c>
      <c r="D1480" s="123" t="s">
        <v>552</v>
      </c>
      <c r="E1480" s="123" t="s">
        <v>533</v>
      </c>
      <c r="F1480" s="7">
        <v>1289.204496604</v>
      </c>
      <c r="G1480" s="123" t="s">
        <v>532</v>
      </c>
      <c r="H1480" s="7">
        <v>94.807668946000007</v>
      </c>
      <c r="I1480" s="7">
        <v>73.539666667000006</v>
      </c>
      <c r="J1480" s="7">
        <v>94.494392253000001</v>
      </c>
      <c r="K1480" s="7">
        <v>3.8676130000000002E-3</v>
      </c>
      <c r="L1480" s="7">
        <v>7.7352300000000003E-4</v>
      </c>
      <c r="M1480" s="7">
        <v>73.296666666999997</v>
      </c>
      <c r="N1480" s="7">
        <v>3.0000000000000001E-3</v>
      </c>
      <c r="O1480" s="7">
        <v>5.9999999999999995E-4</v>
      </c>
      <c r="P1480" s="7">
        <v>1</v>
      </c>
      <c r="Q1480" s="7">
        <v>28</v>
      </c>
      <c r="R1480" s="7">
        <v>265</v>
      </c>
      <c r="S1480" s="189">
        <v>45625.593981481485</v>
      </c>
    </row>
    <row r="1481" spans="1:19">
      <c r="A1481" s="7">
        <v>1993</v>
      </c>
      <c r="B1481" s="123" t="s">
        <v>537</v>
      </c>
      <c r="C1481" s="123" t="s">
        <v>538</v>
      </c>
      <c r="D1481" s="123" t="s">
        <v>552</v>
      </c>
      <c r="E1481" s="123" t="s">
        <v>160</v>
      </c>
      <c r="F1481" s="7">
        <v>7.3623100629999998</v>
      </c>
      <c r="G1481" s="123" t="s">
        <v>532</v>
      </c>
      <c r="H1481" s="7">
        <v>0.52738435699999997</v>
      </c>
      <c r="I1481" s="7">
        <v>71.632999999999996</v>
      </c>
      <c r="J1481" s="7">
        <v>0.52559531500000001</v>
      </c>
      <c r="K1481" s="7">
        <v>2.2086930189999999E-5</v>
      </c>
      <c r="L1481" s="7">
        <v>4.4173860379999998E-6</v>
      </c>
      <c r="M1481" s="7">
        <v>71.39</v>
      </c>
      <c r="N1481" s="7">
        <v>3.0000000000000001E-3</v>
      </c>
      <c r="O1481" s="7">
        <v>5.9999999999999995E-4</v>
      </c>
      <c r="P1481" s="7">
        <v>1</v>
      </c>
      <c r="Q1481" s="7">
        <v>28</v>
      </c>
      <c r="R1481" s="7">
        <v>265</v>
      </c>
      <c r="S1481" s="189">
        <v>45625.593981481485</v>
      </c>
    </row>
    <row r="1482" spans="1:19">
      <c r="A1482" s="7">
        <v>1993</v>
      </c>
      <c r="B1482" s="123" t="s">
        <v>537</v>
      </c>
      <c r="C1482" s="123" t="s">
        <v>538</v>
      </c>
      <c r="D1482" s="123" t="s">
        <v>552</v>
      </c>
      <c r="E1482" s="123" t="s">
        <v>163</v>
      </c>
      <c r="F1482" s="7">
        <v>374.89487771099999</v>
      </c>
      <c r="G1482" s="123" t="s">
        <v>532</v>
      </c>
      <c r="H1482" s="7">
        <v>23.897486531999999</v>
      </c>
      <c r="I1482" s="7">
        <v>63.744500000000002</v>
      </c>
      <c r="J1482" s="7">
        <v>23.877054761</v>
      </c>
      <c r="K1482" s="7">
        <v>3.7489499999999998E-4</v>
      </c>
      <c r="L1482" s="7">
        <v>3.7489487770000002E-5</v>
      </c>
      <c r="M1482" s="7">
        <v>63.69</v>
      </c>
      <c r="N1482" s="7">
        <v>1E-3</v>
      </c>
      <c r="O1482" s="7">
        <v>1E-4</v>
      </c>
      <c r="P1482" s="7">
        <v>1</v>
      </c>
      <c r="Q1482" s="7">
        <v>28</v>
      </c>
      <c r="R1482" s="7">
        <v>265</v>
      </c>
      <c r="S1482" s="189">
        <v>45625.593981481485</v>
      </c>
    </row>
    <row r="1483" spans="1:19">
      <c r="A1483" s="7">
        <v>1993</v>
      </c>
      <c r="B1483" s="123" t="s">
        <v>537</v>
      </c>
      <c r="C1483" s="123" t="s">
        <v>538</v>
      </c>
      <c r="D1483" s="123" t="s">
        <v>552</v>
      </c>
      <c r="E1483" s="123" t="s">
        <v>535</v>
      </c>
      <c r="F1483" s="7">
        <v>626.35961320399997</v>
      </c>
      <c r="G1483" s="123" t="s">
        <v>532</v>
      </c>
      <c r="H1483" s="7">
        <v>34.449781563999998</v>
      </c>
      <c r="I1483" s="7">
        <v>55.000004529999998</v>
      </c>
      <c r="J1483" s="7">
        <v>34.415644964999998</v>
      </c>
      <c r="K1483" s="7">
        <v>6.2635999999999996E-4</v>
      </c>
      <c r="L1483" s="7">
        <v>6.2635961320000002E-5</v>
      </c>
      <c r="M1483" s="7">
        <v>54.945504530000001</v>
      </c>
      <c r="N1483" s="7">
        <v>1E-3</v>
      </c>
      <c r="O1483" s="7">
        <v>1E-4</v>
      </c>
      <c r="P1483" s="7">
        <v>1</v>
      </c>
      <c r="Q1483" s="7">
        <v>28</v>
      </c>
      <c r="R1483" s="7">
        <v>265</v>
      </c>
      <c r="S1483" s="189">
        <v>45625.593981481485</v>
      </c>
    </row>
    <row r="1484" spans="1:19">
      <c r="A1484" s="7">
        <v>1993</v>
      </c>
      <c r="B1484" s="123" t="s">
        <v>537</v>
      </c>
      <c r="C1484" s="123" t="s">
        <v>538</v>
      </c>
      <c r="D1484" s="123" t="s">
        <v>552</v>
      </c>
      <c r="E1484" s="123" t="s">
        <v>541</v>
      </c>
      <c r="F1484" s="7">
        <v>0</v>
      </c>
      <c r="G1484" s="123" t="s">
        <v>532</v>
      </c>
      <c r="H1484" s="7">
        <v>0</v>
      </c>
      <c r="I1484" s="7"/>
      <c r="J1484" s="7">
        <v>0</v>
      </c>
      <c r="K1484" s="7">
        <v>0</v>
      </c>
      <c r="L1484" s="7">
        <v>0</v>
      </c>
      <c r="M1484" s="7"/>
      <c r="N1484" s="7"/>
      <c r="O1484" s="7"/>
      <c r="P1484" s="7">
        <v>1</v>
      </c>
      <c r="Q1484" s="7">
        <v>28</v>
      </c>
      <c r="R1484" s="7">
        <v>265</v>
      </c>
      <c r="S1484" s="189">
        <v>45625.593981481485</v>
      </c>
    </row>
    <row r="1485" spans="1:19">
      <c r="A1485" s="7">
        <v>1993</v>
      </c>
      <c r="B1485" s="123" t="s">
        <v>537</v>
      </c>
      <c r="C1485" s="123" t="s">
        <v>538</v>
      </c>
      <c r="D1485" s="123" t="s">
        <v>567</v>
      </c>
      <c r="E1485" s="123" t="s">
        <v>540</v>
      </c>
      <c r="F1485" s="7">
        <v>0</v>
      </c>
      <c r="G1485" s="123" t="s">
        <v>532</v>
      </c>
      <c r="H1485" s="7">
        <v>0</v>
      </c>
      <c r="I1485" s="7"/>
      <c r="J1485" s="7">
        <v>0</v>
      </c>
      <c r="K1485" s="7">
        <v>0</v>
      </c>
      <c r="L1485" s="7">
        <v>0</v>
      </c>
      <c r="M1485" s="7"/>
      <c r="N1485" s="7"/>
      <c r="O1485" s="7"/>
      <c r="P1485" s="7">
        <v>1</v>
      </c>
      <c r="Q1485" s="7">
        <v>28</v>
      </c>
      <c r="R1485" s="7">
        <v>265</v>
      </c>
      <c r="S1485" s="189">
        <v>45625.593981481485</v>
      </c>
    </row>
    <row r="1486" spans="1:19">
      <c r="A1486" s="7">
        <v>1993</v>
      </c>
      <c r="B1486" s="123" t="s">
        <v>537</v>
      </c>
      <c r="C1486" s="123" t="s">
        <v>538</v>
      </c>
      <c r="D1486" s="123" t="s">
        <v>567</v>
      </c>
      <c r="E1486" s="123" t="s">
        <v>531</v>
      </c>
      <c r="F1486" s="7">
        <v>56.004071635999999</v>
      </c>
      <c r="G1486" s="123" t="s">
        <v>532</v>
      </c>
      <c r="H1486" s="7">
        <v>4.2704784739999999</v>
      </c>
      <c r="I1486" s="7">
        <v>76.253</v>
      </c>
      <c r="J1486" s="7">
        <v>4.2568694850000002</v>
      </c>
      <c r="K1486" s="7">
        <v>1.6801199999999999E-4</v>
      </c>
      <c r="L1486" s="7">
        <v>3.360244298E-5</v>
      </c>
      <c r="M1486" s="7">
        <v>76.010000000000005</v>
      </c>
      <c r="N1486" s="7">
        <v>3.0000000000000001E-3</v>
      </c>
      <c r="O1486" s="7">
        <v>5.9999999999999995E-4</v>
      </c>
      <c r="P1486" s="7">
        <v>1</v>
      </c>
      <c r="Q1486" s="7">
        <v>28</v>
      </c>
      <c r="R1486" s="7">
        <v>265</v>
      </c>
      <c r="S1486" s="189">
        <v>45625.593981481485</v>
      </c>
    </row>
    <row r="1487" spans="1:19">
      <c r="A1487" s="7">
        <v>1993</v>
      </c>
      <c r="B1487" s="123" t="s">
        <v>537</v>
      </c>
      <c r="C1487" s="123" t="s">
        <v>538</v>
      </c>
      <c r="D1487" s="123" t="s">
        <v>567</v>
      </c>
      <c r="E1487" s="123" t="s">
        <v>533</v>
      </c>
      <c r="F1487" s="7">
        <v>59.722439379000001</v>
      </c>
      <c r="G1487" s="123" t="s">
        <v>532</v>
      </c>
      <c r="H1487" s="7">
        <v>4.3919682839999998</v>
      </c>
      <c r="I1487" s="7">
        <v>73.539666667000006</v>
      </c>
      <c r="J1487" s="7">
        <v>4.3774557319999996</v>
      </c>
      <c r="K1487" s="7">
        <v>1.7916699999999999E-4</v>
      </c>
      <c r="L1487" s="7">
        <v>3.583346363E-5</v>
      </c>
      <c r="M1487" s="7">
        <v>73.296666666999997</v>
      </c>
      <c r="N1487" s="7">
        <v>3.0000000000000001E-3</v>
      </c>
      <c r="O1487" s="7">
        <v>5.9999999999999995E-4</v>
      </c>
      <c r="P1487" s="7">
        <v>1</v>
      </c>
      <c r="Q1487" s="7">
        <v>28</v>
      </c>
      <c r="R1487" s="7">
        <v>265</v>
      </c>
      <c r="S1487" s="189">
        <v>45625.593981481485</v>
      </c>
    </row>
    <row r="1488" spans="1:19">
      <c r="A1488" s="7">
        <v>1993</v>
      </c>
      <c r="B1488" s="123" t="s">
        <v>537</v>
      </c>
      <c r="C1488" s="123" t="s">
        <v>538</v>
      </c>
      <c r="D1488" s="123" t="s">
        <v>567</v>
      </c>
      <c r="E1488" s="123" t="s">
        <v>160</v>
      </c>
      <c r="F1488" s="7">
        <v>1.899727648</v>
      </c>
      <c r="G1488" s="123" t="s">
        <v>532</v>
      </c>
      <c r="H1488" s="7">
        <v>0.13608319099999999</v>
      </c>
      <c r="I1488" s="7">
        <v>71.632999999999996</v>
      </c>
      <c r="J1488" s="7">
        <v>0.135621557</v>
      </c>
      <c r="K1488" s="7">
        <v>5.6991829440000004E-6</v>
      </c>
      <c r="L1488" s="7">
        <v>1.1398365889999999E-6</v>
      </c>
      <c r="M1488" s="7">
        <v>71.39</v>
      </c>
      <c r="N1488" s="7">
        <v>3.0000000000000001E-3</v>
      </c>
      <c r="O1488" s="7">
        <v>5.9999999999999995E-4</v>
      </c>
      <c r="P1488" s="7">
        <v>1</v>
      </c>
      <c r="Q1488" s="7">
        <v>28</v>
      </c>
      <c r="R1488" s="7">
        <v>265</v>
      </c>
      <c r="S1488" s="189">
        <v>45625.593981481485</v>
      </c>
    </row>
    <row r="1489" spans="1:19">
      <c r="A1489" s="7">
        <v>1993</v>
      </c>
      <c r="B1489" s="123" t="s">
        <v>537</v>
      </c>
      <c r="C1489" s="123" t="s">
        <v>538</v>
      </c>
      <c r="D1489" s="123" t="s">
        <v>567</v>
      </c>
      <c r="E1489" s="123" t="s">
        <v>163</v>
      </c>
      <c r="F1489" s="7">
        <v>44.654196865999999</v>
      </c>
      <c r="G1489" s="123" t="s">
        <v>532</v>
      </c>
      <c r="H1489" s="7">
        <v>2.8464594519999999</v>
      </c>
      <c r="I1489" s="7">
        <v>63.744500000000002</v>
      </c>
      <c r="J1489" s="7">
        <v>2.8440257980000001</v>
      </c>
      <c r="K1489" s="7">
        <v>4.4654196870000001E-5</v>
      </c>
      <c r="L1489" s="7">
        <v>4.4654196869999996E-6</v>
      </c>
      <c r="M1489" s="7">
        <v>63.69</v>
      </c>
      <c r="N1489" s="7">
        <v>1E-3</v>
      </c>
      <c r="O1489" s="7">
        <v>1E-4</v>
      </c>
      <c r="P1489" s="7">
        <v>1</v>
      </c>
      <c r="Q1489" s="7">
        <v>28</v>
      </c>
      <c r="R1489" s="7">
        <v>265</v>
      </c>
      <c r="S1489" s="189">
        <v>45625.593981481485</v>
      </c>
    </row>
    <row r="1490" spans="1:19">
      <c r="A1490" s="7">
        <v>1993</v>
      </c>
      <c r="B1490" s="123" t="s">
        <v>537</v>
      </c>
      <c r="C1490" s="123" t="s">
        <v>538</v>
      </c>
      <c r="D1490" s="123" t="s">
        <v>567</v>
      </c>
      <c r="E1490" s="123" t="s">
        <v>535</v>
      </c>
      <c r="F1490" s="7">
        <v>34.600959361000001</v>
      </c>
      <c r="G1490" s="123" t="s">
        <v>532</v>
      </c>
      <c r="H1490" s="7">
        <v>1.9030529220000001</v>
      </c>
      <c r="I1490" s="7">
        <v>55.000004529999998</v>
      </c>
      <c r="J1490" s="7">
        <v>1.901167169</v>
      </c>
      <c r="K1490" s="7">
        <v>3.4600959359999998E-5</v>
      </c>
      <c r="L1490" s="7">
        <v>3.4600959360000002E-6</v>
      </c>
      <c r="M1490" s="7">
        <v>54.945504530000001</v>
      </c>
      <c r="N1490" s="7">
        <v>1E-3</v>
      </c>
      <c r="O1490" s="7">
        <v>1E-4</v>
      </c>
      <c r="P1490" s="7">
        <v>1</v>
      </c>
      <c r="Q1490" s="7">
        <v>28</v>
      </c>
      <c r="R1490" s="7">
        <v>265</v>
      </c>
      <c r="S1490" s="189">
        <v>45625.593981481485</v>
      </c>
    </row>
    <row r="1491" spans="1:19">
      <c r="A1491" s="7">
        <v>1993</v>
      </c>
      <c r="B1491" s="123" t="s">
        <v>537</v>
      </c>
      <c r="C1491" s="123" t="s">
        <v>538</v>
      </c>
      <c r="D1491" s="123" t="s">
        <v>567</v>
      </c>
      <c r="E1491" s="123" t="s">
        <v>541</v>
      </c>
      <c r="F1491" s="7">
        <v>0</v>
      </c>
      <c r="G1491" s="123" t="s">
        <v>532</v>
      </c>
      <c r="H1491" s="7">
        <v>0</v>
      </c>
      <c r="I1491" s="7"/>
      <c r="J1491" s="7">
        <v>0</v>
      </c>
      <c r="K1491" s="7">
        <v>0</v>
      </c>
      <c r="L1491" s="7">
        <v>0</v>
      </c>
      <c r="M1491" s="7"/>
      <c r="N1491" s="7"/>
      <c r="O1491" s="7"/>
      <c r="P1491" s="7">
        <v>1</v>
      </c>
      <c r="Q1491" s="7">
        <v>28</v>
      </c>
      <c r="R1491" s="7">
        <v>265</v>
      </c>
      <c r="S1491" s="189">
        <v>45625.593981481485</v>
      </c>
    </row>
    <row r="1492" spans="1:19">
      <c r="A1492" s="7">
        <v>1993</v>
      </c>
      <c r="B1492" s="123" t="s">
        <v>537</v>
      </c>
      <c r="C1492" s="123" t="s">
        <v>538</v>
      </c>
      <c r="D1492" s="123" t="s">
        <v>568</v>
      </c>
      <c r="E1492" s="123" t="s">
        <v>540</v>
      </c>
      <c r="F1492" s="7">
        <v>0</v>
      </c>
      <c r="G1492" s="123" t="s">
        <v>532</v>
      </c>
      <c r="H1492" s="7">
        <v>0</v>
      </c>
      <c r="I1492" s="7"/>
      <c r="J1492" s="7">
        <v>0</v>
      </c>
      <c r="K1492" s="7">
        <v>0</v>
      </c>
      <c r="L1492" s="7">
        <v>0</v>
      </c>
      <c r="M1492" s="7"/>
      <c r="N1492" s="7"/>
      <c r="O1492" s="7"/>
      <c r="P1492" s="7">
        <v>1</v>
      </c>
      <c r="Q1492" s="7">
        <v>28</v>
      </c>
      <c r="R1492" s="7">
        <v>265</v>
      </c>
      <c r="S1492" s="189">
        <v>45625.593981481485</v>
      </c>
    </row>
    <row r="1493" spans="1:19">
      <c r="A1493" s="7">
        <v>1993</v>
      </c>
      <c r="B1493" s="123" t="s">
        <v>537</v>
      </c>
      <c r="C1493" s="123" t="s">
        <v>538</v>
      </c>
      <c r="D1493" s="123" t="s">
        <v>568</v>
      </c>
      <c r="E1493" s="123" t="s">
        <v>569</v>
      </c>
      <c r="F1493" s="7">
        <v>0</v>
      </c>
      <c r="G1493" s="123" t="s">
        <v>532</v>
      </c>
      <c r="H1493" s="7">
        <v>0</v>
      </c>
      <c r="I1493" s="7"/>
      <c r="J1493" s="7">
        <v>0</v>
      </c>
      <c r="K1493" s="7">
        <v>0</v>
      </c>
      <c r="L1493" s="7">
        <v>0</v>
      </c>
      <c r="M1493" s="7"/>
      <c r="N1493" s="7"/>
      <c r="O1493" s="7"/>
      <c r="P1493" s="7">
        <v>1</v>
      </c>
      <c r="Q1493" s="7">
        <v>28</v>
      </c>
      <c r="R1493" s="7">
        <v>265</v>
      </c>
      <c r="S1493" s="189">
        <v>45625.593981481485</v>
      </c>
    </row>
    <row r="1494" spans="1:19">
      <c r="A1494" s="7">
        <v>1993</v>
      </c>
      <c r="B1494" s="123" t="s">
        <v>537</v>
      </c>
      <c r="C1494" s="123" t="s">
        <v>538</v>
      </c>
      <c r="D1494" s="123" t="s">
        <v>568</v>
      </c>
      <c r="E1494" s="123" t="s">
        <v>531</v>
      </c>
      <c r="F1494" s="7">
        <v>95.902576465999999</v>
      </c>
      <c r="G1494" s="123" t="s">
        <v>532</v>
      </c>
      <c r="H1494" s="7">
        <v>7.3128591629999997</v>
      </c>
      <c r="I1494" s="7">
        <v>76.253</v>
      </c>
      <c r="J1494" s="7">
        <v>7.2895548369999998</v>
      </c>
      <c r="K1494" s="7">
        <v>2.8770800000000002E-4</v>
      </c>
      <c r="L1494" s="7">
        <v>5.7541545879999999E-5</v>
      </c>
      <c r="M1494" s="7">
        <v>76.010000000000005</v>
      </c>
      <c r="N1494" s="7">
        <v>3.0000000000000001E-3</v>
      </c>
      <c r="O1494" s="7">
        <v>5.9999999999999995E-4</v>
      </c>
      <c r="P1494" s="7">
        <v>1</v>
      </c>
      <c r="Q1494" s="7">
        <v>28</v>
      </c>
      <c r="R1494" s="7">
        <v>265</v>
      </c>
      <c r="S1494" s="189">
        <v>45625.593981481485</v>
      </c>
    </row>
    <row r="1495" spans="1:19">
      <c r="A1495" s="7">
        <v>1993</v>
      </c>
      <c r="B1495" s="123" t="s">
        <v>537</v>
      </c>
      <c r="C1495" s="123" t="s">
        <v>538</v>
      </c>
      <c r="D1495" s="123" t="s">
        <v>568</v>
      </c>
      <c r="E1495" s="123" t="s">
        <v>533</v>
      </c>
      <c r="F1495" s="7">
        <v>40.527091955000003</v>
      </c>
      <c r="G1495" s="123" t="s">
        <v>532</v>
      </c>
      <c r="H1495" s="7">
        <v>2.9803488329999999</v>
      </c>
      <c r="I1495" s="7">
        <v>73.539666667000006</v>
      </c>
      <c r="J1495" s="7">
        <v>2.9705007499999998</v>
      </c>
      <c r="K1495" s="7">
        <v>1.21581E-4</v>
      </c>
      <c r="L1495" s="7">
        <v>2.431625517E-5</v>
      </c>
      <c r="M1495" s="7">
        <v>73.296666666999997</v>
      </c>
      <c r="N1495" s="7">
        <v>3.0000000000000001E-3</v>
      </c>
      <c r="O1495" s="7">
        <v>5.9999999999999995E-4</v>
      </c>
      <c r="P1495" s="7">
        <v>1</v>
      </c>
      <c r="Q1495" s="7">
        <v>28</v>
      </c>
      <c r="R1495" s="7">
        <v>265</v>
      </c>
      <c r="S1495" s="189">
        <v>45625.593981481485</v>
      </c>
    </row>
    <row r="1496" spans="1:19">
      <c r="A1496" s="7">
        <v>1993</v>
      </c>
      <c r="B1496" s="123" t="s">
        <v>537</v>
      </c>
      <c r="C1496" s="123" t="s">
        <v>538</v>
      </c>
      <c r="D1496" s="123" t="s">
        <v>568</v>
      </c>
      <c r="E1496" s="123" t="s">
        <v>160</v>
      </c>
      <c r="F1496" s="7">
        <v>3.2531344720000002</v>
      </c>
      <c r="G1496" s="123" t="s">
        <v>532</v>
      </c>
      <c r="H1496" s="7">
        <v>0.23303178199999999</v>
      </c>
      <c r="I1496" s="7">
        <v>71.632999999999996</v>
      </c>
      <c r="J1496" s="7">
        <v>0.23224127</v>
      </c>
      <c r="K1496" s="7">
        <v>9.7594034159999998E-6</v>
      </c>
      <c r="L1496" s="7">
        <v>1.9518806829999998E-6</v>
      </c>
      <c r="M1496" s="7">
        <v>71.39</v>
      </c>
      <c r="N1496" s="7">
        <v>3.0000000000000001E-3</v>
      </c>
      <c r="O1496" s="7">
        <v>5.9999999999999995E-4</v>
      </c>
      <c r="P1496" s="7">
        <v>1</v>
      </c>
      <c r="Q1496" s="7">
        <v>28</v>
      </c>
      <c r="R1496" s="7">
        <v>265</v>
      </c>
      <c r="S1496" s="189">
        <v>45625.593981481485</v>
      </c>
    </row>
    <row r="1497" spans="1:19">
      <c r="A1497" s="7">
        <v>1993</v>
      </c>
      <c r="B1497" s="123" t="s">
        <v>537</v>
      </c>
      <c r="C1497" s="123" t="s">
        <v>538</v>
      </c>
      <c r="D1497" s="123" t="s">
        <v>568</v>
      </c>
      <c r="E1497" s="123" t="s">
        <v>163</v>
      </c>
      <c r="F1497" s="7">
        <v>32.331712193999998</v>
      </c>
      <c r="G1497" s="123" t="s">
        <v>532</v>
      </c>
      <c r="H1497" s="7">
        <v>2.060968828</v>
      </c>
      <c r="I1497" s="7">
        <v>63.744500000000002</v>
      </c>
      <c r="J1497" s="7">
        <v>2.05920675</v>
      </c>
      <c r="K1497" s="7">
        <v>3.233171219E-5</v>
      </c>
      <c r="L1497" s="7">
        <v>3.2331712190000001E-6</v>
      </c>
      <c r="M1497" s="7">
        <v>63.69</v>
      </c>
      <c r="N1497" s="7">
        <v>1E-3</v>
      </c>
      <c r="O1497" s="7">
        <v>1E-4</v>
      </c>
      <c r="P1497" s="7">
        <v>1</v>
      </c>
      <c r="Q1497" s="7">
        <v>28</v>
      </c>
      <c r="R1497" s="7">
        <v>265</v>
      </c>
      <c r="S1497" s="189">
        <v>45625.593981481485</v>
      </c>
    </row>
    <row r="1498" spans="1:19">
      <c r="A1498" s="7">
        <v>1993</v>
      </c>
      <c r="B1498" s="123" t="s">
        <v>537</v>
      </c>
      <c r="C1498" s="123" t="s">
        <v>538</v>
      </c>
      <c r="D1498" s="123" t="s">
        <v>568</v>
      </c>
      <c r="E1498" s="123" t="s">
        <v>535</v>
      </c>
      <c r="F1498" s="7">
        <v>2348.7500980949999</v>
      </c>
      <c r="G1498" s="123" t="s">
        <v>532</v>
      </c>
      <c r="H1498" s="7">
        <v>129.18126603499999</v>
      </c>
      <c r="I1498" s="7">
        <v>55.000004529999998</v>
      </c>
      <c r="J1498" s="7">
        <v>129.05325915500001</v>
      </c>
      <c r="K1498" s="7">
        <v>2.3487500000000001E-3</v>
      </c>
      <c r="L1498" s="7">
        <v>2.34875E-4</v>
      </c>
      <c r="M1498" s="7">
        <v>54.945504530000001</v>
      </c>
      <c r="N1498" s="7">
        <v>1E-3</v>
      </c>
      <c r="O1498" s="7">
        <v>1E-4</v>
      </c>
      <c r="P1498" s="7">
        <v>1</v>
      </c>
      <c r="Q1498" s="7">
        <v>28</v>
      </c>
      <c r="R1498" s="7">
        <v>265</v>
      </c>
      <c r="S1498" s="189">
        <v>45625.593981481485</v>
      </c>
    </row>
    <row r="1499" spans="1:19">
      <c r="A1499" s="7">
        <v>1993</v>
      </c>
      <c r="B1499" s="123" t="s">
        <v>537</v>
      </c>
      <c r="C1499" s="123" t="s">
        <v>538</v>
      </c>
      <c r="D1499" s="123" t="s">
        <v>568</v>
      </c>
      <c r="E1499" s="123" t="s">
        <v>541</v>
      </c>
      <c r="F1499" s="7">
        <v>0</v>
      </c>
      <c r="G1499" s="123" t="s">
        <v>532</v>
      </c>
      <c r="H1499" s="7">
        <v>0</v>
      </c>
      <c r="I1499" s="7"/>
      <c r="J1499" s="7">
        <v>0</v>
      </c>
      <c r="K1499" s="7">
        <v>0</v>
      </c>
      <c r="L1499" s="7">
        <v>0</v>
      </c>
      <c r="M1499" s="7"/>
      <c r="N1499" s="7"/>
      <c r="O1499" s="7"/>
      <c r="P1499" s="7">
        <v>1</v>
      </c>
      <c r="Q1499" s="7">
        <v>28</v>
      </c>
      <c r="R1499" s="7">
        <v>265</v>
      </c>
      <c r="S1499" s="189">
        <v>45625.593981481485</v>
      </c>
    </row>
    <row r="1500" spans="1:19">
      <c r="A1500" s="7">
        <v>1993</v>
      </c>
      <c r="B1500" s="123" t="s">
        <v>537</v>
      </c>
      <c r="C1500" s="123" t="s">
        <v>538</v>
      </c>
      <c r="D1500" s="123" t="s">
        <v>568</v>
      </c>
      <c r="E1500" s="123" t="s">
        <v>593</v>
      </c>
      <c r="F1500" s="7">
        <v>44.003267999999998</v>
      </c>
      <c r="G1500" s="123" t="s">
        <v>532</v>
      </c>
      <c r="H1500" s="7">
        <v>3.237599114</v>
      </c>
      <c r="I1500" s="7">
        <v>73.576333332999994</v>
      </c>
      <c r="J1500" s="7">
        <v>3.2269063199999999</v>
      </c>
      <c r="K1500" s="7">
        <v>1.3201E-4</v>
      </c>
      <c r="L1500" s="7">
        <v>2.6401960799999999E-5</v>
      </c>
      <c r="M1500" s="7">
        <v>73.333333332999999</v>
      </c>
      <c r="N1500" s="7">
        <v>3.0000000000000001E-3</v>
      </c>
      <c r="O1500" s="7">
        <v>5.9999999999999995E-4</v>
      </c>
      <c r="P1500" s="7">
        <v>1</v>
      </c>
      <c r="Q1500" s="7">
        <v>28</v>
      </c>
      <c r="R1500" s="7">
        <v>265</v>
      </c>
      <c r="S1500" s="189">
        <v>45625.593981481485</v>
      </c>
    </row>
    <row r="1501" spans="1:19">
      <c r="A1501" s="7">
        <v>1993</v>
      </c>
      <c r="B1501" s="123" t="s">
        <v>537</v>
      </c>
      <c r="C1501" s="123" t="s">
        <v>538</v>
      </c>
      <c r="D1501" s="123" t="s">
        <v>566</v>
      </c>
      <c r="E1501" s="123" t="s">
        <v>540</v>
      </c>
      <c r="F1501" s="7">
        <v>0</v>
      </c>
      <c r="G1501" s="123" t="s">
        <v>532</v>
      </c>
      <c r="H1501" s="7">
        <v>0</v>
      </c>
      <c r="I1501" s="7"/>
      <c r="J1501" s="7">
        <v>0</v>
      </c>
      <c r="K1501" s="7">
        <v>0</v>
      </c>
      <c r="L1501" s="7">
        <v>0</v>
      </c>
      <c r="M1501" s="7"/>
      <c r="N1501" s="7"/>
      <c r="O1501" s="7"/>
      <c r="P1501" s="7">
        <v>1</v>
      </c>
      <c r="Q1501" s="7">
        <v>28</v>
      </c>
      <c r="R1501" s="7">
        <v>265</v>
      </c>
      <c r="S1501" s="189">
        <v>45625.593981481485</v>
      </c>
    </row>
    <row r="1502" spans="1:19">
      <c r="A1502" s="7">
        <v>1993</v>
      </c>
      <c r="B1502" s="123" t="s">
        <v>537</v>
      </c>
      <c r="C1502" s="123" t="s">
        <v>538</v>
      </c>
      <c r="D1502" s="123" t="s">
        <v>566</v>
      </c>
      <c r="E1502" s="123" t="s">
        <v>531</v>
      </c>
      <c r="F1502" s="7">
        <v>0</v>
      </c>
      <c r="G1502" s="123" t="s">
        <v>532</v>
      </c>
      <c r="H1502" s="7">
        <v>0</v>
      </c>
      <c r="I1502" s="7"/>
      <c r="J1502" s="7">
        <v>0</v>
      </c>
      <c r="K1502" s="7">
        <v>0</v>
      </c>
      <c r="L1502" s="7">
        <v>0</v>
      </c>
      <c r="M1502" s="7"/>
      <c r="N1502" s="7"/>
      <c r="O1502" s="7"/>
      <c r="P1502" s="7">
        <v>1</v>
      </c>
      <c r="Q1502" s="7">
        <v>28</v>
      </c>
      <c r="R1502" s="7">
        <v>265</v>
      </c>
      <c r="S1502" s="189">
        <v>45625.593981481485</v>
      </c>
    </row>
    <row r="1503" spans="1:19">
      <c r="A1503" s="7">
        <v>1993</v>
      </c>
      <c r="B1503" s="123" t="s">
        <v>537</v>
      </c>
      <c r="C1503" s="123" t="s">
        <v>538</v>
      </c>
      <c r="D1503" s="123" t="s">
        <v>566</v>
      </c>
      <c r="E1503" s="123" t="s">
        <v>533</v>
      </c>
      <c r="F1503" s="7">
        <v>1776.400012354</v>
      </c>
      <c r="G1503" s="123" t="s">
        <v>532</v>
      </c>
      <c r="H1503" s="7">
        <v>130.63586477600001</v>
      </c>
      <c r="I1503" s="7">
        <v>73.539666667000006</v>
      </c>
      <c r="J1503" s="7">
        <v>130.20419957300001</v>
      </c>
      <c r="K1503" s="7">
        <v>5.3292000000000001E-3</v>
      </c>
      <c r="L1503" s="7">
        <v>1.06584E-3</v>
      </c>
      <c r="M1503" s="7">
        <v>73.296666666999997</v>
      </c>
      <c r="N1503" s="7">
        <v>3.0000000000000001E-3</v>
      </c>
      <c r="O1503" s="7">
        <v>5.9999999999999995E-4</v>
      </c>
      <c r="P1503" s="7">
        <v>1</v>
      </c>
      <c r="Q1503" s="7">
        <v>28</v>
      </c>
      <c r="R1503" s="7">
        <v>265</v>
      </c>
      <c r="S1503" s="189">
        <v>45625.593981481485</v>
      </c>
    </row>
    <row r="1504" spans="1:19">
      <c r="A1504" s="7">
        <v>1993</v>
      </c>
      <c r="B1504" s="123" t="s">
        <v>537</v>
      </c>
      <c r="C1504" s="123" t="s">
        <v>538</v>
      </c>
      <c r="D1504" s="123" t="s">
        <v>566</v>
      </c>
      <c r="E1504" s="123" t="s">
        <v>160</v>
      </c>
      <c r="F1504" s="7">
        <v>37.433392668000003</v>
      </c>
      <c r="G1504" s="123" t="s">
        <v>532</v>
      </c>
      <c r="H1504" s="7">
        <v>2.6814662170000001</v>
      </c>
      <c r="I1504" s="7">
        <v>71.632999999999996</v>
      </c>
      <c r="J1504" s="7">
        <v>2.6723699029999999</v>
      </c>
      <c r="K1504" s="7">
        <v>1.1230000000000001E-4</v>
      </c>
      <c r="L1504" s="7">
        <v>2.24600356E-5</v>
      </c>
      <c r="M1504" s="7">
        <v>71.39</v>
      </c>
      <c r="N1504" s="7">
        <v>3.0000000000000001E-3</v>
      </c>
      <c r="O1504" s="7">
        <v>5.9999999999999995E-4</v>
      </c>
      <c r="P1504" s="7">
        <v>1</v>
      </c>
      <c r="Q1504" s="7">
        <v>28</v>
      </c>
      <c r="R1504" s="7">
        <v>265</v>
      </c>
      <c r="S1504" s="189">
        <v>45625.593981481485</v>
      </c>
    </row>
    <row r="1505" spans="1:19">
      <c r="A1505" s="7">
        <v>1993</v>
      </c>
      <c r="B1505" s="123" t="s">
        <v>537</v>
      </c>
      <c r="C1505" s="123" t="s">
        <v>538</v>
      </c>
      <c r="D1505" s="123" t="s">
        <v>566</v>
      </c>
      <c r="E1505" s="123" t="s">
        <v>163</v>
      </c>
      <c r="F1505" s="7">
        <v>19.552320181999999</v>
      </c>
      <c r="G1505" s="123" t="s">
        <v>532</v>
      </c>
      <c r="H1505" s="7">
        <v>1.2463528740000001</v>
      </c>
      <c r="I1505" s="7">
        <v>63.744500000000002</v>
      </c>
      <c r="J1505" s="7">
        <v>1.2452872719999999</v>
      </c>
      <c r="K1505" s="7">
        <v>1.9552320180000001E-5</v>
      </c>
      <c r="L1505" s="7">
        <v>1.9552320179999998E-6</v>
      </c>
      <c r="M1505" s="7">
        <v>63.69</v>
      </c>
      <c r="N1505" s="7">
        <v>1E-3</v>
      </c>
      <c r="O1505" s="7">
        <v>1E-4</v>
      </c>
      <c r="P1505" s="7">
        <v>1</v>
      </c>
      <c r="Q1505" s="7">
        <v>28</v>
      </c>
      <c r="R1505" s="7">
        <v>265</v>
      </c>
      <c r="S1505" s="189">
        <v>45625.593981481485</v>
      </c>
    </row>
    <row r="1506" spans="1:19">
      <c r="A1506" s="7">
        <v>1993</v>
      </c>
      <c r="B1506" s="123" t="s">
        <v>537</v>
      </c>
      <c r="C1506" s="123" t="s">
        <v>538</v>
      </c>
      <c r="D1506" s="123" t="s">
        <v>566</v>
      </c>
      <c r="E1506" s="123" t="s">
        <v>535</v>
      </c>
      <c r="F1506" s="7">
        <v>0</v>
      </c>
      <c r="G1506" s="123" t="s">
        <v>532</v>
      </c>
      <c r="H1506" s="7">
        <v>0</v>
      </c>
      <c r="I1506" s="7"/>
      <c r="J1506" s="7">
        <v>0</v>
      </c>
      <c r="K1506" s="7">
        <v>0</v>
      </c>
      <c r="L1506" s="7">
        <v>0</v>
      </c>
      <c r="M1506" s="7"/>
      <c r="N1506" s="7"/>
      <c r="O1506" s="7"/>
      <c r="P1506" s="7">
        <v>1</v>
      </c>
      <c r="Q1506" s="7">
        <v>28</v>
      </c>
      <c r="R1506" s="7">
        <v>265</v>
      </c>
      <c r="S1506" s="189">
        <v>45625.593981481485</v>
      </c>
    </row>
    <row r="1507" spans="1:19">
      <c r="A1507" s="7">
        <v>1993</v>
      </c>
      <c r="B1507" s="123" t="s">
        <v>537</v>
      </c>
      <c r="C1507" s="123" t="s">
        <v>538</v>
      </c>
      <c r="D1507" s="123" t="s">
        <v>566</v>
      </c>
      <c r="E1507" s="123" t="s">
        <v>541</v>
      </c>
      <c r="F1507" s="7">
        <v>0</v>
      </c>
      <c r="G1507" s="123" t="s">
        <v>532</v>
      </c>
      <c r="H1507" s="7">
        <v>0</v>
      </c>
      <c r="I1507" s="7"/>
      <c r="J1507" s="7">
        <v>0</v>
      </c>
      <c r="K1507" s="7">
        <v>0</v>
      </c>
      <c r="L1507" s="7">
        <v>0</v>
      </c>
      <c r="M1507" s="7"/>
      <c r="N1507" s="7"/>
      <c r="O1507" s="7"/>
      <c r="P1507" s="7">
        <v>1</v>
      </c>
      <c r="Q1507" s="7">
        <v>28</v>
      </c>
      <c r="R1507" s="7">
        <v>265</v>
      </c>
      <c r="S1507" s="189">
        <v>45625.593981481485</v>
      </c>
    </row>
    <row r="1508" spans="1:19">
      <c r="A1508" s="7">
        <v>1993</v>
      </c>
      <c r="B1508" s="123" t="s">
        <v>537</v>
      </c>
      <c r="C1508" s="123" t="s">
        <v>553</v>
      </c>
      <c r="D1508" s="123" t="s">
        <v>554</v>
      </c>
      <c r="E1508" s="123" t="s">
        <v>533</v>
      </c>
      <c r="F1508" s="7">
        <v>14761.568232</v>
      </c>
      <c r="G1508" s="123" t="s">
        <v>532</v>
      </c>
      <c r="H1508" s="7">
        <v>1092.106154845</v>
      </c>
      <c r="I1508" s="7">
        <v>73.983071288999994</v>
      </c>
      <c r="J1508" s="7">
        <v>1082.0229514059999</v>
      </c>
      <c r="K1508" s="7">
        <v>0.107554602</v>
      </c>
      <c r="L1508" s="7">
        <v>2.6685563999999998E-2</v>
      </c>
      <c r="M1508" s="7">
        <v>73.3</v>
      </c>
      <c r="N1508" s="7">
        <v>7.2861230000000003E-3</v>
      </c>
      <c r="O1508" s="7">
        <v>1.8077729999999999E-3</v>
      </c>
      <c r="P1508" s="7">
        <v>1</v>
      </c>
      <c r="Q1508" s="7">
        <v>28</v>
      </c>
      <c r="R1508" s="7">
        <v>265</v>
      </c>
      <c r="S1508" s="189">
        <v>45625.593981481485</v>
      </c>
    </row>
    <row r="1509" spans="1:19">
      <c r="A1509" s="7">
        <v>1993</v>
      </c>
      <c r="B1509" s="123" t="s">
        <v>537</v>
      </c>
      <c r="C1509" s="123" t="s">
        <v>553</v>
      </c>
      <c r="D1509" s="123" t="s">
        <v>555</v>
      </c>
      <c r="E1509" s="123" t="s">
        <v>533</v>
      </c>
      <c r="F1509" s="7">
        <v>0</v>
      </c>
      <c r="G1509" s="123" t="s">
        <v>532</v>
      </c>
      <c r="H1509" s="7">
        <v>0</v>
      </c>
      <c r="I1509" s="7"/>
      <c r="J1509" s="7">
        <v>0</v>
      </c>
      <c r="K1509" s="7">
        <v>0</v>
      </c>
      <c r="L1509" s="7">
        <v>0</v>
      </c>
      <c r="M1509" s="7"/>
      <c r="N1509" s="7"/>
      <c r="O1509" s="7"/>
      <c r="P1509" s="7">
        <v>1</v>
      </c>
      <c r="Q1509" s="7">
        <v>28</v>
      </c>
      <c r="R1509" s="7">
        <v>265</v>
      </c>
      <c r="S1509" s="189">
        <v>45625.593981481485</v>
      </c>
    </row>
    <row r="1510" spans="1:19">
      <c r="A1510" s="7">
        <v>1993</v>
      </c>
      <c r="B1510" s="123" t="s">
        <v>537</v>
      </c>
      <c r="C1510" s="123" t="s">
        <v>553</v>
      </c>
      <c r="D1510" s="123" t="s">
        <v>555</v>
      </c>
      <c r="E1510" s="123" t="s">
        <v>159</v>
      </c>
      <c r="F1510" s="7">
        <v>0</v>
      </c>
      <c r="G1510" s="123" t="s">
        <v>532</v>
      </c>
      <c r="H1510" s="7">
        <v>0</v>
      </c>
      <c r="I1510" s="7"/>
      <c r="J1510" s="7">
        <v>0</v>
      </c>
      <c r="K1510" s="7">
        <v>0</v>
      </c>
      <c r="L1510" s="7">
        <v>0</v>
      </c>
      <c r="M1510" s="7"/>
      <c r="N1510" s="7"/>
      <c r="O1510" s="7"/>
      <c r="P1510" s="7">
        <v>1</v>
      </c>
      <c r="Q1510" s="7">
        <v>28</v>
      </c>
      <c r="R1510" s="7">
        <v>265</v>
      </c>
      <c r="S1510" s="189">
        <v>45625.593981481485</v>
      </c>
    </row>
    <row r="1511" spans="1:19">
      <c r="A1511" s="7">
        <v>1993</v>
      </c>
      <c r="B1511" s="123" t="s">
        <v>537</v>
      </c>
      <c r="C1511" s="123" t="s">
        <v>553</v>
      </c>
      <c r="D1511" s="123" t="s">
        <v>560</v>
      </c>
      <c r="E1511" s="123" t="s">
        <v>533</v>
      </c>
      <c r="F1511" s="7">
        <v>7855.4616097569997</v>
      </c>
      <c r="G1511" s="123" t="s">
        <v>532</v>
      </c>
      <c r="H1511" s="7">
        <v>581.17117628300002</v>
      </c>
      <c r="I1511" s="7">
        <v>73.983071288999994</v>
      </c>
      <c r="J1511" s="7">
        <v>575.80533599499995</v>
      </c>
      <c r="K1511" s="7">
        <v>5.723586E-2</v>
      </c>
      <c r="L1511" s="7">
        <v>1.4200891E-2</v>
      </c>
      <c r="M1511" s="7">
        <v>73.3</v>
      </c>
      <c r="N1511" s="7">
        <v>7.2861230000000003E-3</v>
      </c>
      <c r="O1511" s="7">
        <v>1.8077729999999999E-3</v>
      </c>
      <c r="P1511" s="7">
        <v>1</v>
      </c>
      <c r="Q1511" s="7">
        <v>28</v>
      </c>
      <c r="R1511" s="7">
        <v>265</v>
      </c>
      <c r="S1511" s="189">
        <v>45625.593981481485</v>
      </c>
    </row>
    <row r="1512" spans="1:19">
      <c r="A1512" s="7">
        <v>1993</v>
      </c>
      <c r="B1512" s="123" t="s">
        <v>537</v>
      </c>
      <c r="C1512" s="123" t="s">
        <v>553</v>
      </c>
      <c r="D1512" s="123" t="s">
        <v>560</v>
      </c>
      <c r="E1512" s="123" t="s">
        <v>159</v>
      </c>
      <c r="F1512" s="7">
        <v>35955.138148047001</v>
      </c>
      <c r="G1512" s="123" t="s">
        <v>532</v>
      </c>
      <c r="H1512" s="7">
        <v>2604.6994991629999</v>
      </c>
      <c r="I1512" s="7">
        <v>72.443039669000001</v>
      </c>
      <c r="J1512" s="7">
        <v>2515.4214648369998</v>
      </c>
      <c r="K1512" s="7">
        <v>1.4416237089999999</v>
      </c>
      <c r="L1512" s="7">
        <v>0.18457573799999999</v>
      </c>
      <c r="M1512" s="7">
        <v>69.959999999999994</v>
      </c>
      <c r="N1512" s="7">
        <v>4.0095067999999998E-2</v>
      </c>
      <c r="O1512" s="7">
        <v>5.1335010000000004E-3</v>
      </c>
      <c r="P1512" s="7">
        <v>1</v>
      </c>
      <c r="Q1512" s="7">
        <v>28</v>
      </c>
      <c r="R1512" s="7">
        <v>265</v>
      </c>
      <c r="S1512" s="189">
        <v>45625.593981481485</v>
      </c>
    </row>
    <row r="1513" spans="1:19">
      <c r="A1513" s="7">
        <v>1993</v>
      </c>
      <c r="B1513" s="123" t="s">
        <v>537</v>
      </c>
      <c r="C1513" s="123" t="s">
        <v>553</v>
      </c>
      <c r="D1513" s="123" t="s">
        <v>560</v>
      </c>
      <c r="E1513" s="123" t="s">
        <v>163</v>
      </c>
      <c r="F1513" s="7">
        <v>319.69458666899999</v>
      </c>
      <c r="G1513" s="123" t="s">
        <v>532</v>
      </c>
      <c r="H1513" s="7">
        <v>20.519984145999999</v>
      </c>
      <c r="I1513" s="7">
        <v>64.186210844000001</v>
      </c>
      <c r="J1513" s="7">
        <v>20.364545171</v>
      </c>
      <c r="K1513" s="7">
        <v>5.5513919999999996E-3</v>
      </c>
      <c r="L1513" s="7">
        <v>0</v>
      </c>
      <c r="M1513" s="7">
        <v>63.7</v>
      </c>
      <c r="N1513" s="7">
        <v>1.7364673000000001E-2</v>
      </c>
      <c r="O1513" s="7">
        <v>0</v>
      </c>
      <c r="P1513" s="7">
        <v>1</v>
      </c>
      <c r="Q1513" s="7">
        <v>28</v>
      </c>
      <c r="R1513" s="7"/>
      <c r="S1513" s="189">
        <v>45625.593981481485</v>
      </c>
    </row>
    <row r="1514" spans="1:19">
      <c r="A1514" s="7">
        <v>1993</v>
      </c>
      <c r="B1514" s="123" t="s">
        <v>537</v>
      </c>
      <c r="C1514" s="123" t="s">
        <v>553</v>
      </c>
      <c r="D1514" s="123" t="s">
        <v>559</v>
      </c>
      <c r="E1514" s="123" t="s">
        <v>533</v>
      </c>
      <c r="F1514" s="7">
        <v>2220.690697428</v>
      </c>
      <c r="G1514" s="123" t="s">
        <v>532</v>
      </c>
      <c r="H1514" s="7">
        <v>164.29351817899999</v>
      </c>
      <c r="I1514" s="7">
        <v>73.983071288999994</v>
      </c>
      <c r="J1514" s="7">
        <v>162.77662812099999</v>
      </c>
      <c r="K1514" s="7">
        <v>1.6180225999999999E-2</v>
      </c>
      <c r="L1514" s="7">
        <v>4.0145049999999998E-3</v>
      </c>
      <c r="M1514" s="7">
        <v>73.3</v>
      </c>
      <c r="N1514" s="7">
        <v>7.2861230000000003E-3</v>
      </c>
      <c r="O1514" s="7">
        <v>1.8077729999999999E-3</v>
      </c>
      <c r="P1514" s="7">
        <v>1</v>
      </c>
      <c r="Q1514" s="7">
        <v>28</v>
      </c>
      <c r="R1514" s="7">
        <v>265</v>
      </c>
      <c r="S1514" s="189">
        <v>45625.593981481485</v>
      </c>
    </row>
    <row r="1515" spans="1:19">
      <c r="A1515" s="7">
        <v>1993</v>
      </c>
      <c r="B1515" s="123" t="s">
        <v>537</v>
      </c>
      <c r="C1515" s="123" t="s">
        <v>553</v>
      </c>
      <c r="D1515" s="123" t="s">
        <v>559</v>
      </c>
      <c r="E1515" s="123" t="s">
        <v>159</v>
      </c>
      <c r="F1515" s="7">
        <v>237.7432512</v>
      </c>
      <c r="G1515" s="123" t="s">
        <v>532</v>
      </c>
      <c r="H1515" s="7">
        <v>17.222843778000001</v>
      </c>
      <c r="I1515" s="7">
        <v>72.443039669000001</v>
      </c>
      <c r="J1515" s="7">
        <v>16.632517854</v>
      </c>
      <c r="K1515" s="7">
        <v>9.5323319999999993E-3</v>
      </c>
      <c r="L1515" s="7">
        <v>1.2204550000000001E-3</v>
      </c>
      <c r="M1515" s="7">
        <v>69.959999999999994</v>
      </c>
      <c r="N1515" s="7">
        <v>4.0095067999999998E-2</v>
      </c>
      <c r="O1515" s="7">
        <v>5.1335010000000004E-3</v>
      </c>
      <c r="P1515" s="7">
        <v>1</v>
      </c>
      <c r="Q1515" s="7">
        <v>28</v>
      </c>
      <c r="R1515" s="7">
        <v>265</v>
      </c>
      <c r="S1515" s="189">
        <v>45625.593981481485</v>
      </c>
    </row>
    <row r="1516" spans="1:19">
      <c r="A1516" s="7">
        <v>1993</v>
      </c>
      <c r="B1516" s="123" t="s">
        <v>537</v>
      </c>
      <c r="C1516" s="123" t="s">
        <v>553</v>
      </c>
      <c r="D1516" s="123" t="s">
        <v>188</v>
      </c>
      <c r="E1516" s="123" t="s">
        <v>533</v>
      </c>
      <c r="F1516" s="7">
        <v>1737.5219999999999</v>
      </c>
      <c r="G1516" s="123" t="s">
        <v>532</v>
      </c>
      <c r="H1516" s="7">
        <v>140.73094189400001</v>
      </c>
      <c r="I1516" s="7">
        <v>80.995199999999997</v>
      </c>
      <c r="J1516" s="7">
        <v>127.3603626</v>
      </c>
      <c r="K1516" s="7">
        <v>7.2107159999999998E-3</v>
      </c>
      <c r="L1516" s="7">
        <v>4.9693129000000003E-2</v>
      </c>
      <c r="M1516" s="7">
        <v>73.3</v>
      </c>
      <c r="N1516" s="7">
        <v>4.15E-3</v>
      </c>
      <c r="O1516" s="7">
        <v>2.86E-2</v>
      </c>
      <c r="P1516" s="7">
        <v>1</v>
      </c>
      <c r="Q1516" s="7">
        <v>28</v>
      </c>
      <c r="R1516" s="7">
        <v>265</v>
      </c>
      <c r="S1516" s="189">
        <v>45625.593981481485</v>
      </c>
    </row>
    <row r="1517" spans="1:19">
      <c r="A1517" s="7">
        <v>1993</v>
      </c>
      <c r="B1517" s="123" t="s">
        <v>537</v>
      </c>
      <c r="C1517" s="123" t="s">
        <v>553</v>
      </c>
      <c r="D1517" s="123" t="s">
        <v>571</v>
      </c>
      <c r="E1517" s="123" t="s">
        <v>572</v>
      </c>
      <c r="F1517" s="7">
        <v>484.41854493300002</v>
      </c>
      <c r="G1517" s="123" t="s">
        <v>532</v>
      </c>
      <c r="H1517" s="7">
        <v>34.833887359000002</v>
      </c>
      <c r="I1517" s="7">
        <v>71.908657758000004</v>
      </c>
      <c r="J1517" s="7">
        <v>34.539388074999998</v>
      </c>
      <c r="K1517" s="7">
        <v>9.6690700000000003E-4</v>
      </c>
      <c r="L1517" s="7">
        <v>1.009154E-3</v>
      </c>
      <c r="M1517" s="7">
        <v>71.300713889999997</v>
      </c>
      <c r="N1517" s="7">
        <v>1.9960160000000002E-3</v>
      </c>
      <c r="O1517" s="7">
        <v>2.0832279999999999E-3</v>
      </c>
      <c r="P1517" s="7">
        <v>1</v>
      </c>
      <c r="Q1517" s="7">
        <v>28</v>
      </c>
      <c r="R1517" s="7">
        <v>265</v>
      </c>
      <c r="S1517" s="189">
        <v>45625.593981481485</v>
      </c>
    </row>
    <row r="1518" spans="1:19">
      <c r="A1518" s="7">
        <v>1993</v>
      </c>
      <c r="B1518" s="123" t="s">
        <v>537</v>
      </c>
      <c r="C1518" s="123" t="s">
        <v>553</v>
      </c>
      <c r="D1518" s="123" t="s">
        <v>573</v>
      </c>
      <c r="E1518" s="123" t="s">
        <v>572</v>
      </c>
      <c r="F1518" s="7">
        <v>18787.099229883999</v>
      </c>
      <c r="G1518" s="123" t="s">
        <v>532</v>
      </c>
      <c r="H1518" s="7">
        <v>1351.2222175909999</v>
      </c>
      <c r="I1518" s="7">
        <v>71.922876493999993</v>
      </c>
      <c r="J1518" s="7">
        <v>1341.211014021</v>
      </c>
      <c r="K1518" s="7">
        <v>1.2409593E-2</v>
      </c>
      <c r="L1518" s="7">
        <v>3.6466923999999998E-2</v>
      </c>
      <c r="M1518" s="7">
        <v>71.39</v>
      </c>
      <c r="N1518" s="7">
        <v>6.6053800000000001E-4</v>
      </c>
      <c r="O1518" s="7">
        <v>1.9410619999999999E-3</v>
      </c>
      <c r="P1518" s="7">
        <v>1</v>
      </c>
      <c r="Q1518" s="7">
        <v>28</v>
      </c>
      <c r="R1518" s="7">
        <v>265</v>
      </c>
      <c r="S1518" s="189">
        <v>45625.593981481485</v>
      </c>
    </row>
    <row r="1519" spans="1:19">
      <c r="A1519" s="7">
        <v>1993</v>
      </c>
      <c r="B1519" s="123" t="s">
        <v>537</v>
      </c>
      <c r="C1519" s="123" t="s">
        <v>553</v>
      </c>
      <c r="D1519" s="123" t="s">
        <v>558</v>
      </c>
      <c r="E1519" s="123" t="s">
        <v>533</v>
      </c>
      <c r="F1519" s="7">
        <v>0</v>
      </c>
      <c r="G1519" s="123" t="s">
        <v>532</v>
      </c>
      <c r="H1519" s="7">
        <v>0</v>
      </c>
      <c r="I1519" s="7"/>
      <c r="J1519" s="7">
        <v>0</v>
      </c>
      <c r="K1519" s="7">
        <v>0</v>
      </c>
      <c r="L1519" s="7">
        <v>0</v>
      </c>
      <c r="M1519" s="7"/>
      <c r="N1519" s="7"/>
      <c r="O1519" s="7"/>
      <c r="P1519" s="7">
        <v>1</v>
      </c>
      <c r="Q1519" s="7">
        <v>28</v>
      </c>
      <c r="R1519" s="7">
        <v>265</v>
      </c>
      <c r="S1519" s="189">
        <v>45625.593981481485</v>
      </c>
    </row>
    <row r="1520" spans="1:19">
      <c r="A1520" s="7">
        <v>1993</v>
      </c>
      <c r="B1520" s="123" t="s">
        <v>537</v>
      </c>
      <c r="C1520" s="123" t="s">
        <v>553</v>
      </c>
      <c r="D1520" s="123" t="s">
        <v>558</v>
      </c>
      <c r="E1520" s="123" t="s">
        <v>159</v>
      </c>
      <c r="F1520" s="7">
        <v>0</v>
      </c>
      <c r="G1520" s="123" t="s">
        <v>532</v>
      </c>
      <c r="H1520" s="7">
        <v>0</v>
      </c>
      <c r="I1520" s="7"/>
      <c r="J1520" s="7">
        <v>0</v>
      </c>
      <c r="K1520" s="7">
        <v>0</v>
      </c>
      <c r="L1520" s="7">
        <v>0</v>
      </c>
      <c r="M1520" s="7"/>
      <c r="N1520" s="7"/>
      <c r="O1520" s="7"/>
      <c r="P1520" s="7">
        <v>1</v>
      </c>
      <c r="Q1520" s="7">
        <v>28</v>
      </c>
      <c r="R1520" s="7">
        <v>265</v>
      </c>
      <c r="S1520" s="189">
        <v>45625.593981481485</v>
      </c>
    </row>
    <row r="1521" spans="1:19">
      <c r="A1521" s="7">
        <v>1993</v>
      </c>
      <c r="B1521" s="123" t="s">
        <v>537</v>
      </c>
      <c r="C1521" s="123" t="s">
        <v>553</v>
      </c>
      <c r="D1521" s="123" t="s">
        <v>191</v>
      </c>
      <c r="E1521" s="123" t="s">
        <v>533</v>
      </c>
      <c r="F1521" s="7">
        <v>346.46607360000002</v>
      </c>
      <c r="G1521" s="123" t="s">
        <v>532</v>
      </c>
      <c r="H1521" s="7">
        <v>25.647497563999998</v>
      </c>
      <c r="I1521" s="7">
        <v>74.025999999999996</v>
      </c>
      <c r="J1521" s="7">
        <v>25.395963195</v>
      </c>
      <c r="K1521" s="7">
        <v>2.425263E-3</v>
      </c>
      <c r="L1521" s="7">
        <v>6.9293200000000005E-4</v>
      </c>
      <c r="M1521" s="7">
        <v>73.3</v>
      </c>
      <c r="N1521" s="7">
        <v>7.0000000000000001E-3</v>
      </c>
      <c r="O1521" s="7">
        <v>2E-3</v>
      </c>
      <c r="P1521" s="7">
        <v>1</v>
      </c>
      <c r="Q1521" s="7">
        <v>28</v>
      </c>
      <c r="R1521" s="7">
        <v>265</v>
      </c>
      <c r="S1521" s="189">
        <v>45625.593981481485</v>
      </c>
    </row>
    <row r="1522" spans="1:19">
      <c r="A1522" s="7">
        <v>1993</v>
      </c>
      <c r="B1522" s="123" t="s">
        <v>537</v>
      </c>
      <c r="C1522" s="123" t="s">
        <v>553</v>
      </c>
      <c r="D1522" s="123" t="s">
        <v>561</v>
      </c>
      <c r="E1522" s="123" t="s">
        <v>531</v>
      </c>
      <c r="F1522" s="7">
        <v>865.9516572</v>
      </c>
      <c r="G1522" s="123" t="s">
        <v>532</v>
      </c>
      <c r="H1522" s="7">
        <v>66.441006849999994</v>
      </c>
      <c r="I1522" s="7">
        <v>76.725999999999999</v>
      </c>
      <c r="J1522" s="7">
        <v>65.812325947000005</v>
      </c>
      <c r="K1522" s="7">
        <v>6.0616619999999998E-3</v>
      </c>
      <c r="L1522" s="7">
        <v>1.7319029999999999E-3</v>
      </c>
      <c r="M1522" s="7">
        <v>76</v>
      </c>
      <c r="N1522" s="7">
        <v>7.0000000000000001E-3</v>
      </c>
      <c r="O1522" s="7">
        <v>2E-3</v>
      </c>
      <c r="P1522" s="7">
        <v>1</v>
      </c>
      <c r="Q1522" s="7">
        <v>28</v>
      </c>
      <c r="R1522" s="7">
        <v>265</v>
      </c>
      <c r="S1522" s="189">
        <v>45625.593981481485</v>
      </c>
    </row>
    <row r="1523" spans="1:19">
      <c r="A1523" s="7">
        <v>1993</v>
      </c>
      <c r="B1523" s="123" t="s">
        <v>537</v>
      </c>
      <c r="C1523" s="123" t="s">
        <v>553</v>
      </c>
      <c r="D1523" s="123" t="s">
        <v>561</v>
      </c>
      <c r="E1523" s="123" t="s">
        <v>533</v>
      </c>
      <c r="F1523" s="7">
        <v>6344.2260848149999</v>
      </c>
      <c r="G1523" s="123" t="s">
        <v>532</v>
      </c>
      <c r="H1523" s="7">
        <v>469.36533070600001</v>
      </c>
      <c r="I1523" s="7">
        <v>73.983071288999994</v>
      </c>
      <c r="J1523" s="7">
        <v>465.03177201699998</v>
      </c>
      <c r="K1523" s="7">
        <v>4.6224811999999997E-2</v>
      </c>
      <c r="L1523" s="7">
        <v>1.1468921E-2</v>
      </c>
      <c r="M1523" s="7">
        <v>73.3</v>
      </c>
      <c r="N1523" s="7">
        <v>7.2861230000000003E-3</v>
      </c>
      <c r="O1523" s="7">
        <v>1.8077729999999999E-3</v>
      </c>
      <c r="P1523" s="7">
        <v>1</v>
      </c>
      <c r="Q1523" s="7">
        <v>28</v>
      </c>
      <c r="R1523" s="7">
        <v>265</v>
      </c>
      <c r="S1523" s="189">
        <v>45625.593981481485</v>
      </c>
    </row>
    <row r="1524" spans="1:19">
      <c r="A1524" s="7">
        <v>1993</v>
      </c>
      <c r="B1524" s="123" t="s">
        <v>537</v>
      </c>
      <c r="C1524" s="123" t="s">
        <v>553</v>
      </c>
      <c r="D1524" s="123" t="s">
        <v>561</v>
      </c>
      <c r="E1524" s="123" t="s">
        <v>159</v>
      </c>
      <c r="F1524" s="7">
        <v>6262.6306361249999</v>
      </c>
      <c r="G1524" s="123" t="s">
        <v>532</v>
      </c>
      <c r="H1524" s="7">
        <v>453.683999605</v>
      </c>
      <c r="I1524" s="7">
        <v>72.443039669000001</v>
      </c>
      <c r="J1524" s="7">
        <v>438.133639303</v>
      </c>
      <c r="K1524" s="7">
        <v>0.25110060099999998</v>
      </c>
      <c r="L1524" s="7">
        <v>3.2149220999999999E-2</v>
      </c>
      <c r="M1524" s="7">
        <v>69.959999999999994</v>
      </c>
      <c r="N1524" s="7">
        <v>4.0095067999999998E-2</v>
      </c>
      <c r="O1524" s="7">
        <v>5.1335010000000004E-3</v>
      </c>
      <c r="P1524" s="7">
        <v>1</v>
      </c>
      <c r="Q1524" s="7">
        <v>28</v>
      </c>
      <c r="R1524" s="7">
        <v>265</v>
      </c>
      <c r="S1524" s="189">
        <v>45625.593981481485</v>
      </c>
    </row>
    <row r="1525" spans="1:19">
      <c r="A1525" s="7">
        <v>1993</v>
      </c>
      <c r="B1525" s="123" t="s">
        <v>537</v>
      </c>
      <c r="C1525" s="123" t="s">
        <v>553</v>
      </c>
      <c r="D1525" s="123" t="s">
        <v>561</v>
      </c>
      <c r="E1525" s="123" t="s">
        <v>535</v>
      </c>
      <c r="F1525" s="7">
        <v>0</v>
      </c>
      <c r="G1525" s="123" t="s">
        <v>532</v>
      </c>
      <c r="H1525" s="7">
        <v>0</v>
      </c>
      <c r="I1525" s="7"/>
      <c r="J1525" s="7">
        <v>0</v>
      </c>
      <c r="K1525" s="7">
        <v>0</v>
      </c>
      <c r="L1525" s="7">
        <v>0</v>
      </c>
      <c r="M1525" s="7"/>
      <c r="N1525" s="7"/>
      <c r="O1525" s="7"/>
      <c r="P1525" s="7">
        <v>1</v>
      </c>
      <c r="Q1525" s="7">
        <v>28</v>
      </c>
      <c r="R1525" s="7">
        <v>265</v>
      </c>
      <c r="S1525" s="189">
        <v>45625.593981481485</v>
      </c>
    </row>
    <row r="1526" spans="1:19">
      <c r="A1526" s="7">
        <v>1993</v>
      </c>
      <c r="B1526" s="123" t="s">
        <v>537</v>
      </c>
      <c r="C1526" s="123" t="s">
        <v>564</v>
      </c>
      <c r="D1526" s="123" t="s">
        <v>180</v>
      </c>
      <c r="E1526" s="123" t="s">
        <v>574</v>
      </c>
      <c r="F1526" s="7">
        <v>4861.1762496000001</v>
      </c>
      <c r="G1526" s="123" t="s">
        <v>532</v>
      </c>
      <c r="H1526" s="7">
        <v>520.61820300099998</v>
      </c>
      <c r="I1526" s="7">
        <v>107.097166667</v>
      </c>
      <c r="J1526" s="7">
        <v>477.85200494499998</v>
      </c>
      <c r="K1526" s="7">
        <v>1.4583528750000001</v>
      </c>
      <c r="L1526" s="7">
        <v>7.2917640000000001E-3</v>
      </c>
      <c r="M1526" s="7">
        <v>98.299666666999997</v>
      </c>
      <c r="N1526" s="7">
        <v>0.3</v>
      </c>
      <c r="O1526" s="7">
        <v>1.5E-3</v>
      </c>
      <c r="P1526" s="7">
        <v>1</v>
      </c>
      <c r="Q1526" s="7">
        <v>28</v>
      </c>
      <c r="R1526" s="7">
        <v>265</v>
      </c>
      <c r="S1526" s="189">
        <v>45625.593981481485</v>
      </c>
    </row>
    <row r="1527" spans="1:19">
      <c r="A1527" s="7">
        <v>1993</v>
      </c>
      <c r="B1527" s="123" t="s">
        <v>537</v>
      </c>
      <c r="C1527" s="123" t="s">
        <v>564</v>
      </c>
      <c r="D1527" s="123" t="s">
        <v>180</v>
      </c>
      <c r="E1527" s="123" t="s">
        <v>33</v>
      </c>
      <c r="F1527" s="7">
        <v>1389.7328975999999</v>
      </c>
      <c r="G1527" s="123" t="s">
        <v>532</v>
      </c>
      <c r="H1527" s="7">
        <v>13.146873211000001</v>
      </c>
      <c r="I1527" s="7">
        <v>9.4600000000000009</v>
      </c>
      <c r="J1527" s="7">
        <v>0</v>
      </c>
      <c r="K1527" s="7">
        <v>0.416919869</v>
      </c>
      <c r="L1527" s="7">
        <v>5.5589319999999999E-3</v>
      </c>
      <c r="M1527" s="7">
        <v>0</v>
      </c>
      <c r="N1527" s="7">
        <v>0.3</v>
      </c>
      <c r="O1527" s="7">
        <v>4.0000000000000001E-3</v>
      </c>
      <c r="P1527" s="7"/>
      <c r="Q1527" s="7">
        <v>28</v>
      </c>
      <c r="R1527" s="7">
        <v>265</v>
      </c>
      <c r="S1527" s="189">
        <v>45625.593981481485</v>
      </c>
    </row>
    <row r="1528" spans="1:19">
      <c r="A1528" s="7">
        <v>1993</v>
      </c>
      <c r="B1528" s="123" t="s">
        <v>537</v>
      </c>
      <c r="C1528" s="123" t="s">
        <v>564</v>
      </c>
      <c r="D1528" s="123" t="s">
        <v>180</v>
      </c>
      <c r="E1528" s="123" t="s">
        <v>540</v>
      </c>
      <c r="F1528" s="7">
        <v>14199.5322</v>
      </c>
      <c r="G1528" s="123" t="s">
        <v>532</v>
      </c>
      <c r="H1528" s="7">
        <v>1468.196130649</v>
      </c>
      <c r="I1528" s="7">
        <v>103.39749999999999</v>
      </c>
      <c r="J1528" s="7">
        <v>1343.2757461199999</v>
      </c>
      <c r="K1528" s="7">
        <v>4.25985966</v>
      </c>
      <c r="L1528" s="7">
        <v>2.1299298000000001E-2</v>
      </c>
      <c r="M1528" s="7">
        <v>94.6</v>
      </c>
      <c r="N1528" s="7">
        <v>0.3</v>
      </c>
      <c r="O1528" s="7">
        <v>1.5E-3</v>
      </c>
      <c r="P1528" s="7">
        <v>1</v>
      </c>
      <c r="Q1528" s="7">
        <v>28</v>
      </c>
      <c r="R1528" s="7">
        <v>265</v>
      </c>
      <c r="S1528" s="189">
        <v>45625.593981481485</v>
      </c>
    </row>
    <row r="1529" spans="1:19">
      <c r="A1529" s="7">
        <v>1993</v>
      </c>
      <c r="B1529" s="123" t="s">
        <v>537</v>
      </c>
      <c r="C1529" s="123" t="s">
        <v>564</v>
      </c>
      <c r="D1529" s="123" t="s">
        <v>180</v>
      </c>
      <c r="E1529" s="123" t="s">
        <v>569</v>
      </c>
      <c r="F1529" s="7">
        <v>6682.5430645320002</v>
      </c>
      <c r="G1529" s="123" t="s">
        <v>532</v>
      </c>
      <c r="H1529" s="7">
        <v>719.248792579</v>
      </c>
      <c r="I1529" s="7">
        <v>107.631</v>
      </c>
      <c r="J1529" s="7">
        <v>660.63620735999996</v>
      </c>
      <c r="K1529" s="7">
        <v>2.004762919</v>
      </c>
      <c r="L1529" s="7">
        <v>9.3555600000000006E-3</v>
      </c>
      <c r="M1529" s="7">
        <v>98.86</v>
      </c>
      <c r="N1529" s="7">
        <v>0.3</v>
      </c>
      <c r="O1529" s="7">
        <v>1.4E-3</v>
      </c>
      <c r="P1529" s="7">
        <v>1</v>
      </c>
      <c r="Q1529" s="7">
        <v>28</v>
      </c>
      <c r="R1529" s="7">
        <v>265</v>
      </c>
      <c r="S1529" s="189">
        <v>45625.593981481485</v>
      </c>
    </row>
    <row r="1530" spans="1:19">
      <c r="A1530" s="7">
        <v>1993</v>
      </c>
      <c r="B1530" s="123" t="s">
        <v>537</v>
      </c>
      <c r="C1530" s="123" t="s">
        <v>564</v>
      </c>
      <c r="D1530" s="123" t="s">
        <v>180</v>
      </c>
      <c r="E1530" s="123" t="s">
        <v>531</v>
      </c>
      <c r="F1530" s="7">
        <v>0</v>
      </c>
      <c r="G1530" s="123" t="s">
        <v>532</v>
      </c>
      <c r="H1530" s="7">
        <v>0</v>
      </c>
      <c r="I1530" s="7"/>
      <c r="J1530" s="7">
        <v>0</v>
      </c>
      <c r="K1530" s="7">
        <v>0</v>
      </c>
      <c r="L1530" s="7">
        <v>0</v>
      </c>
      <c r="M1530" s="7"/>
      <c r="N1530" s="7"/>
      <c r="O1530" s="7"/>
      <c r="P1530" s="7">
        <v>1</v>
      </c>
      <c r="Q1530" s="7">
        <v>28</v>
      </c>
      <c r="R1530" s="7">
        <v>265</v>
      </c>
      <c r="S1530" s="189">
        <v>45625.593981481485</v>
      </c>
    </row>
    <row r="1531" spans="1:19">
      <c r="A1531" s="7">
        <v>1993</v>
      </c>
      <c r="B1531" s="123" t="s">
        <v>537</v>
      </c>
      <c r="C1531" s="123" t="s">
        <v>564</v>
      </c>
      <c r="D1531" s="123" t="s">
        <v>180</v>
      </c>
      <c r="E1531" s="123" t="s">
        <v>533</v>
      </c>
      <c r="F1531" s="7">
        <v>10956.811243119</v>
      </c>
      <c r="G1531" s="123" t="s">
        <v>532</v>
      </c>
      <c r="H1531" s="7">
        <v>807.90778155600003</v>
      </c>
      <c r="I1531" s="7">
        <v>73.735666667000004</v>
      </c>
      <c r="J1531" s="7">
        <v>803.09774142000003</v>
      </c>
      <c r="K1531" s="7">
        <v>0.109568112</v>
      </c>
      <c r="L1531" s="7">
        <v>6.5740870000000002E-3</v>
      </c>
      <c r="M1531" s="7">
        <v>73.296666666999997</v>
      </c>
      <c r="N1531" s="7">
        <v>0.01</v>
      </c>
      <c r="O1531" s="7">
        <v>5.9999999999999995E-4</v>
      </c>
      <c r="P1531" s="7">
        <v>1</v>
      </c>
      <c r="Q1531" s="7">
        <v>28</v>
      </c>
      <c r="R1531" s="7">
        <v>265</v>
      </c>
      <c r="S1531" s="189">
        <v>45625.593981481485</v>
      </c>
    </row>
    <row r="1532" spans="1:19">
      <c r="A1532" s="7">
        <v>1993</v>
      </c>
      <c r="B1532" s="123" t="s">
        <v>537</v>
      </c>
      <c r="C1532" s="123" t="s">
        <v>564</v>
      </c>
      <c r="D1532" s="123" t="s">
        <v>180</v>
      </c>
      <c r="E1532" s="123" t="s">
        <v>159</v>
      </c>
      <c r="F1532" s="7">
        <v>0</v>
      </c>
      <c r="G1532" s="123" t="s">
        <v>532</v>
      </c>
      <c r="H1532" s="7">
        <v>0</v>
      </c>
      <c r="I1532" s="7"/>
      <c r="J1532" s="7">
        <v>0</v>
      </c>
      <c r="K1532" s="7">
        <v>0</v>
      </c>
      <c r="L1532" s="7">
        <v>0</v>
      </c>
      <c r="M1532" s="7"/>
      <c r="N1532" s="7"/>
      <c r="O1532" s="7"/>
      <c r="P1532" s="7">
        <v>1</v>
      </c>
      <c r="Q1532" s="7">
        <v>28</v>
      </c>
      <c r="R1532" s="7">
        <v>265</v>
      </c>
      <c r="S1532" s="189">
        <v>45625.593981481485</v>
      </c>
    </row>
    <row r="1533" spans="1:19">
      <c r="A1533" s="7">
        <v>1993</v>
      </c>
      <c r="B1533" s="123" t="s">
        <v>537</v>
      </c>
      <c r="C1533" s="123" t="s">
        <v>564</v>
      </c>
      <c r="D1533" s="123" t="s">
        <v>180</v>
      </c>
      <c r="E1533" s="123" t="s">
        <v>160</v>
      </c>
      <c r="F1533" s="7">
        <v>5157.7157498639999</v>
      </c>
      <c r="G1533" s="123" t="s">
        <v>532</v>
      </c>
      <c r="H1533" s="7">
        <v>370.47356459700001</v>
      </c>
      <c r="I1533" s="7">
        <v>71.828999999999994</v>
      </c>
      <c r="J1533" s="7">
        <v>368.20932738300002</v>
      </c>
      <c r="K1533" s="7">
        <v>5.1577156999999998E-2</v>
      </c>
      <c r="L1533" s="7">
        <v>3.0946290000000002E-3</v>
      </c>
      <c r="M1533" s="7">
        <v>71.39</v>
      </c>
      <c r="N1533" s="7">
        <v>0.01</v>
      </c>
      <c r="O1533" s="7">
        <v>5.9999999999999995E-4</v>
      </c>
      <c r="P1533" s="7">
        <v>1</v>
      </c>
      <c r="Q1533" s="7">
        <v>28</v>
      </c>
      <c r="R1533" s="7">
        <v>265</v>
      </c>
      <c r="S1533" s="189">
        <v>45625.593981481485</v>
      </c>
    </row>
    <row r="1534" spans="1:19">
      <c r="A1534" s="7">
        <v>1993</v>
      </c>
      <c r="B1534" s="123" t="s">
        <v>537</v>
      </c>
      <c r="C1534" s="123" t="s">
        <v>564</v>
      </c>
      <c r="D1534" s="123" t="s">
        <v>180</v>
      </c>
      <c r="E1534" s="123" t="s">
        <v>575</v>
      </c>
      <c r="F1534" s="7">
        <v>872.08838728700005</v>
      </c>
      <c r="G1534" s="123" t="s">
        <v>532</v>
      </c>
      <c r="H1534" s="7">
        <v>95.751671221999999</v>
      </c>
      <c r="I1534" s="7">
        <v>109.795833333</v>
      </c>
      <c r="J1534" s="7">
        <v>88.079473634999999</v>
      </c>
      <c r="K1534" s="7">
        <v>0.26162651599999998</v>
      </c>
      <c r="L1534" s="7">
        <v>1.308133E-3</v>
      </c>
      <c r="M1534" s="7">
        <v>100.99833333300001</v>
      </c>
      <c r="N1534" s="7">
        <v>0.3</v>
      </c>
      <c r="O1534" s="7">
        <v>1.5E-3</v>
      </c>
      <c r="P1534" s="7">
        <v>1</v>
      </c>
      <c r="Q1534" s="7">
        <v>28</v>
      </c>
      <c r="R1534" s="7">
        <v>265</v>
      </c>
      <c r="S1534" s="189">
        <v>45625.593981481485</v>
      </c>
    </row>
    <row r="1535" spans="1:19">
      <c r="A1535" s="7">
        <v>1993</v>
      </c>
      <c r="B1535" s="123" t="s">
        <v>537</v>
      </c>
      <c r="C1535" s="123" t="s">
        <v>564</v>
      </c>
      <c r="D1535" s="123" t="s">
        <v>180</v>
      </c>
      <c r="E1535" s="123" t="s">
        <v>163</v>
      </c>
      <c r="F1535" s="7">
        <v>2687.290734793</v>
      </c>
      <c r="G1535" s="123" t="s">
        <v>532</v>
      </c>
      <c r="H1535" s="7">
        <v>171.600980806</v>
      </c>
      <c r="I1535" s="7">
        <v>63.856499999999997</v>
      </c>
      <c r="J1535" s="7">
        <v>171.15354689899999</v>
      </c>
      <c r="K1535" s="7">
        <v>1.3436454E-2</v>
      </c>
      <c r="L1535" s="7">
        <v>2.6872899999999999E-4</v>
      </c>
      <c r="M1535" s="7">
        <v>63.69</v>
      </c>
      <c r="N1535" s="7">
        <v>5.0000000000000001E-3</v>
      </c>
      <c r="O1535" s="7">
        <v>1E-4</v>
      </c>
      <c r="P1535" s="7">
        <v>1</v>
      </c>
      <c r="Q1535" s="7">
        <v>28</v>
      </c>
      <c r="R1535" s="7">
        <v>265</v>
      </c>
      <c r="S1535" s="189">
        <v>45625.593981481485</v>
      </c>
    </row>
    <row r="1536" spans="1:19">
      <c r="A1536" s="7">
        <v>1993</v>
      </c>
      <c r="B1536" s="123" t="s">
        <v>537</v>
      </c>
      <c r="C1536" s="123" t="s">
        <v>564</v>
      </c>
      <c r="D1536" s="123" t="s">
        <v>180</v>
      </c>
      <c r="E1536" s="123" t="s">
        <v>535</v>
      </c>
      <c r="F1536" s="7">
        <v>9074.179970444</v>
      </c>
      <c r="G1536" s="123" t="s">
        <v>532</v>
      </c>
      <c r="H1536" s="7">
        <v>500.09624763699998</v>
      </c>
      <c r="I1536" s="7">
        <v>55.11200453</v>
      </c>
      <c r="J1536" s="7">
        <v>498.585396672</v>
      </c>
      <c r="K1536" s="7">
        <v>4.5370899999999999E-2</v>
      </c>
      <c r="L1536" s="7">
        <v>9.07418E-4</v>
      </c>
      <c r="M1536" s="7">
        <v>54.945504530000001</v>
      </c>
      <c r="N1536" s="7">
        <v>5.0000000000000001E-3</v>
      </c>
      <c r="O1536" s="7">
        <v>1E-4</v>
      </c>
      <c r="P1536" s="7">
        <v>1</v>
      </c>
      <c r="Q1536" s="7">
        <v>28</v>
      </c>
      <c r="R1536" s="7">
        <v>265</v>
      </c>
      <c r="S1536" s="189">
        <v>45625.593981481485</v>
      </c>
    </row>
    <row r="1537" spans="1:19">
      <c r="A1537" s="7">
        <v>1993</v>
      </c>
      <c r="B1537" s="123" t="s">
        <v>537</v>
      </c>
      <c r="C1537" s="123" t="s">
        <v>564</v>
      </c>
      <c r="D1537" s="123" t="s">
        <v>180</v>
      </c>
      <c r="E1537" s="123" t="s">
        <v>541</v>
      </c>
      <c r="F1537" s="7">
        <v>808.14375074199995</v>
      </c>
      <c r="G1537" s="123" t="s">
        <v>532</v>
      </c>
      <c r="H1537" s="7">
        <v>76.035962187999999</v>
      </c>
      <c r="I1537" s="7">
        <v>94.087174613000002</v>
      </c>
      <c r="J1537" s="7">
        <v>75.681187081999994</v>
      </c>
      <c r="K1537" s="7">
        <v>8.0814379999999998E-3</v>
      </c>
      <c r="L1537" s="7">
        <v>4.8488600000000002E-4</v>
      </c>
      <c r="M1537" s="7">
        <v>93.648174612999995</v>
      </c>
      <c r="N1537" s="7">
        <v>0.01</v>
      </c>
      <c r="O1537" s="7">
        <v>5.9999999999999995E-4</v>
      </c>
      <c r="P1537" s="7">
        <v>1</v>
      </c>
      <c r="Q1537" s="7">
        <v>28</v>
      </c>
      <c r="R1537" s="7">
        <v>265</v>
      </c>
      <c r="S1537" s="189">
        <v>45625.593981481485</v>
      </c>
    </row>
    <row r="1538" spans="1:19">
      <c r="A1538" s="7">
        <v>1993</v>
      </c>
      <c r="B1538" s="123" t="s">
        <v>537</v>
      </c>
      <c r="C1538" s="123" t="s">
        <v>564</v>
      </c>
      <c r="D1538" s="123" t="s">
        <v>180</v>
      </c>
      <c r="E1538" s="123" t="s">
        <v>570</v>
      </c>
      <c r="F1538" s="7">
        <v>18936.268380000001</v>
      </c>
      <c r="G1538" s="123" t="s">
        <v>532</v>
      </c>
      <c r="H1538" s="7">
        <v>2135.461921481</v>
      </c>
      <c r="I1538" s="7">
        <v>112.771</v>
      </c>
      <c r="J1538" s="7">
        <v>1969.3719115199999</v>
      </c>
      <c r="K1538" s="7">
        <v>5.680880514</v>
      </c>
      <c r="L1538" s="7">
        <v>2.6510776E-2</v>
      </c>
      <c r="M1538" s="7">
        <v>104</v>
      </c>
      <c r="N1538" s="7">
        <v>0.3</v>
      </c>
      <c r="O1538" s="7">
        <v>1.4E-3</v>
      </c>
      <c r="P1538" s="7">
        <v>1</v>
      </c>
      <c r="Q1538" s="7">
        <v>28</v>
      </c>
      <c r="R1538" s="7">
        <v>265</v>
      </c>
      <c r="S1538" s="189">
        <v>45625.593981481485</v>
      </c>
    </row>
    <row r="1539" spans="1:19">
      <c r="A1539" s="7">
        <v>1993</v>
      </c>
      <c r="B1539" s="123" t="s">
        <v>537</v>
      </c>
      <c r="C1539" s="123" t="s">
        <v>556</v>
      </c>
      <c r="D1539" s="123" t="s">
        <v>557</v>
      </c>
      <c r="E1539" s="123" t="s">
        <v>574</v>
      </c>
      <c r="F1539" s="7">
        <v>0</v>
      </c>
      <c r="G1539" s="123" t="s">
        <v>532</v>
      </c>
      <c r="H1539" s="7">
        <v>0</v>
      </c>
      <c r="I1539" s="7"/>
      <c r="J1539" s="7">
        <v>0</v>
      </c>
      <c r="K1539" s="7">
        <v>0</v>
      </c>
      <c r="L1539" s="7">
        <v>0</v>
      </c>
      <c r="M1539" s="7"/>
      <c r="N1539" s="7"/>
      <c r="O1539" s="7"/>
      <c r="P1539" s="7">
        <v>1</v>
      </c>
      <c r="Q1539" s="7">
        <v>28</v>
      </c>
      <c r="R1539" s="7">
        <v>265</v>
      </c>
      <c r="S1539" s="189">
        <v>45625.593981481485</v>
      </c>
    </row>
    <row r="1540" spans="1:19">
      <c r="A1540" s="7">
        <v>1993</v>
      </c>
      <c r="B1540" s="123" t="s">
        <v>537</v>
      </c>
      <c r="C1540" s="123" t="s">
        <v>556</v>
      </c>
      <c r="D1540" s="123" t="s">
        <v>557</v>
      </c>
      <c r="E1540" s="123" t="s">
        <v>27</v>
      </c>
      <c r="F1540" s="7">
        <v>0</v>
      </c>
      <c r="G1540" s="123" t="s">
        <v>532</v>
      </c>
      <c r="H1540" s="7">
        <v>0</v>
      </c>
      <c r="I1540" s="7"/>
      <c r="J1540" s="7">
        <v>0</v>
      </c>
      <c r="K1540" s="7">
        <v>0</v>
      </c>
      <c r="L1540" s="7">
        <v>0</v>
      </c>
      <c r="M1540" s="7"/>
      <c r="N1540" s="7"/>
      <c r="O1540" s="7"/>
      <c r="P1540" s="7"/>
      <c r="Q1540" s="7">
        <v>28</v>
      </c>
      <c r="R1540" s="7">
        <v>265</v>
      </c>
      <c r="S1540" s="189">
        <v>45625.593981481485</v>
      </c>
    </row>
    <row r="1541" spans="1:19">
      <c r="A1541" s="7">
        <v>1993</v>
      </c>
      <c r="B1541" s="123" t="s">
        <v>537</v>
      </c>
      <c r="C1541" s="123" t="s">
        <v>556</v>
      </c>
      <c r="D1541" s="123" t="s">
        <v>557</v>
      </c>
      <c r="E1541" s="123" t="s">
        <v>33</v>
      </c>
      <c r="F1541" s="7">
        <v>0</v>
      </c>
      <c r="G1541" s="123" t="s">
        <v>532</v>
      </c>
      <c r="H1541" s="7">
        <v>0</v>
      </c>
      <c r="I1541" s="7"/>
      <c r="J1541" s="7">
        <v>0</v>
      </c>
      <c r="K1541" s="7">
        <v>0</v>
      </c>
      <c r="L1541" s="7">
        <v>0</v>
      </c>
      <c r="M1541" s="7"/>
      <c r="N1541" s="7"/>
      <c r="O1541" s="7"/>
      <c r="P1541" s="7"/>
      <c r="Q1541" s="7">
        <v>28</v>
      </c>
      <c r="R1541" s="7">
        <v>265</v>
      </c>
      <c r="S1541" s="189">
        <v>45625.593981481485</v>
      </c>
    </row>
    <row r="1542" spans="1:19">
      <c r="A1542" s="7">
        <v>1993</v>
      </c>
      <c r="B1542" s="123" t="s">
        <v>537</v>
      </c>
      <c r="C1542" s="123" t="s">
        <v>556</v>
      </c>
      <c r="D1542" s="123" t="s">
        <v>557</v>
      </c>
      <c r="E1542" s="123" t="s">
        <v>540</v>
      </c>
      <c r="F1542" s="7">
        <v>0</v>
      </c>
      <c r="G1542" s="123" t="s">
        <v>532</v>
      </c>
      <c r="H1542" s="7">
        <v>0</v>
      </c>
      <c r="I1542" s="7"/>
      <c r="J1542" s="7">
        <v>0</v>
      </c>
      <c r="K1542" s="7">
        <v>0</v>
      </c>
      <c r="L1542" s="7">
        <v>0</v>
      </c>
      <c r="M1542" s="7"/>
      <c r="N1542" s="7"/>
      <c r="O1542" s="7"/>
      <c r="P1542" s="7">
        <v>1</v>
      </c>
      <c r="Q1542" s="7">
        <v>28</v>
      </c>
      <c r="R1542" s="7">
        <v>265</v>
      </c>
      <c r="S1542" s="189">
        <v>45625.593981481485</v>
      </c>
    </row>
    <row r="1543" spans="1:19">
      <c r="A1543" s="7">
        <v>1993</v>
      </c>
      <c r="B1543" s="123" t="s">
        <v>537</v>
      </c>
      <c r="C1543" s="123" t="s">
        <v>556</v>
      </c>
      <c r="D1543" s="123" t="s">
        <v>557</v>
      </c>
      <c r="E1543" s="123" t="s">
        <v>531</v>
      </c>
      <c r="F1543" s="7">
        <v>407.32225360299998</v>
      </c>
      <c r="G1543" s="123" t="s">
        <v>532</v>
      </c>
      <c r="H1543" s="7">
        <v>31.139378965999999</v>
      </c>
      <c r="I1543" s="7">
        <v>76.448999999999998</v>
      </c>
      <c r="J1543" s="7">
        <v>30.960564496</v>
      </c>
      <c r="K1543" s="7">
        <v>4.0732229999999999E-3</v>
      </c>
      <c r="L1543" s="7">
        <v>2.4439299999999998E-4</v>
      </c>
      <c r="M1543" s="7">
        <v>76.010000000000005</v>
      </c>
      <c r="N1543" s="7">
        <v>0.01</v>
      </c>
      <c r="O1543" s="7">
        <v>5.9999999999999995E-4</v>
      </c>
      <c r="P1543" s="7">
        <v>1</v>
      </c>
      <c r="Q1543" s="7">
        <v>28</v>
      </c>
      <c r="R1543" s="7">
        <v>265</v>
      </c>
      <c r="S1543" s="189">
        <v>45625.593981481485</v>
      </c>
    </row>
    <row r="1544" spans="1:19">
      <c r="A1544" s="7">
        <v>1993</v>
      </c>
      <c r="B1544" s="123" t="s">
        <v>537</v>
      </c>
      <c r="C1544" s="123" t="s">
        <v>556</v>
      </c>
      <c r="D1544" s="123" t="s">
        <v>557</v>
      </c>
      <c r="E1544" s="123" t="s">
        <v>533</v>
      </c>
      <c r="F1544" s="7">
        <v>10502.654961302</v>
      </c>
      <c r="G1544" s="123" t="s">
        <v>532</v>
      </c>
      <c r="H1544" s="7">
        <v>774.42026534499996</v>
      </c>
      <c r="I1544" s="7">
        <v>73.735666667000004</v>
      </c>
      <c r="J1544" s="7">
        <v>769.80959981700005</v>
      </c>
      <c r="K1544" s="7">
        <v>0.10502655</v>
      </c>
      <c r="L1544" s="7">
        <v>6.3015930000000003E-3</v>
      </c>
      <c r="M1544" s="7">
        <v>73.296666666999997</v>
      </c>
      <c r="N1544" s="7">
        <v>0.01</v>
      </c>
      <c r="O1544" s="7">
        <v>5.9999999999999995E-4</v>
      </c>
      <c r="P1544" s="7">
        <v>1</v>
      </c>
      <c r="Q1544" s="7">
        <v>28</v>
      </c>
      <c r="R1544" s="7">
        <v>265</v>
      </c>
      <c r="S1544" s="189">
        <v>45625.593981481485</v>
      </c>
    </row>
    <row r="1545" spans="1:19">
      <c r="A1545" s="7">
        <v>1993</v>
      </c>
      <c r="B1545" s="123" t="s">
        <v>537</v>
      </c>
      <c r="C1545" s="123" t="s">
        <v>556</v>
      </c>
      <c r="D1545" s="123" t="s">
        <v>557</v>
      </c>
      <c r="E1545" s="123" t="s">
        <v>160</v>
      </c>
      <c r="F1545" s="7">
        <v>15.455565590999999</v>
      </c>
      <c r="G1545" s="123" t="s">
        <v>532</v>
      </c>
      <c r="H1545" s="7">
        <v>1.110157821</v>
      </c>
      <c r="I1545" s="7">
        <v>71.828999999999994</v>
      </c>
      <c r="J1545" s="7">
        <v>1.1033728279999999</v>
      </c>
      <c r="K1545" s="7">
        <v>1.54556E-4</v>
      </c>
      <c r="L1545" s="7">
        <v>9.2733393550000004E-6</v>
      </c>
      <c r="M1545" s="7">
        <v>71.39</v>
      </c>
      <c r="N1545" s="7">
        <v>0.01</v>
      </c>
      <c r="O1545" s="7">
        <v>5.9999999999999995E-4</v>
      </c>
      <c r="P1545" s="7">
        <v>1</v>
      </c>
      <c r="Q1545" s="7">
        <v>28</v>
      </c>
      <c r="R1545" s="7">
        <v>265</v>
      </c>
      <c r="S1545" s="189">
        <v>45625.593981481485</v>
      </c>
    </row>
    <row r="1546" spans="1:19">
      <c r="A1546" s="7">
        <v>1993</v>
      </c>
      <c r="B1546" s="123" t="s">
        <v>537</v>
      </c>
      <c r="C1546" s="123" t="s">
        <v>556</v>
      </c>
      <c r="D1546" s="123" t="s">
        <v>557</v>
      </c>
      <c r="E1546" s="123" t="s">
        <v>575</v>
      </c>
      <c r="F1546" s="7">
        <v>0</v>
      </c>
      <c r="G1546" s="123" t="s">
        <v>532</v>
      </c>
      <c r="H1546" s="7">
        <v>0</v>
      </c>
      <c r="I1546" s="7"/>
      <c r="J1546" s="7">
        <v>0</v>
      </c>
      <c r="K1546" s="7">
        <v>0</v>
      </c>
      <c r="L1546" s="7">
        <v>0</v>
      </c>
      <c r="M1546" s="7"/>
      <c r="N1546" s="7"/>
      <c r="O1546" s="7"/>
      <c r="P1546" s="7">
        <v>1</v>
      </c>
      <c r="Q1546" s="7">
        <v>28</v>
      </c>
      <c r="R1546" s="7">
        <v>265</v>
      </c>
      <c r="S1546" s="189">
        <v>45625.593981481485</v>
      </c>
    </row>
    <row r="1547" spans="1:19">
      <c r="A1547" s="7">
        <v>1993</v>
      </c>
      <c r="B1547" s="123" t="s">
        <v>537</v>
      </c>
      <c r="C1547" s="123" t="s">
        <v>556</v>
      </c>
      <c r="D1547" s="123" t="s">
        <v>557</v>
      </c>
      <c r="E1547" s="123" t="s">
        <v>163</v>
      </c>
      <c r="F1547" s="7">
        <v>529.75629391500001</v>
      </c>
      <c r="G1547" s="123" t="s">
        <v>532</v>
      </c>
      <c r="H1547" s="7">
        <v>33.828382781999998</v>
      </c>
      <c r="I1547" s="7">
        <v>63.856499999999997</v>
      </c>
      <c r="J1547" s="7">
        <v>33.740178358999998</v>
      </c>
      <c r="K1547" s="7">
        <v>2.6487809999999998E-3</v>
      </c>
      <c r="L1547" s="7">
        <v>5.2975629389999997E-5</v>
      </c>
      <c r="M1547" s="7">
        <v>63.69</v>
      </c>
      <c r="N1547" s="7">
        <v>5.0000000000000001E-3</v>
      </c>
      <c r="O1547" s="7">
        <v>1E-4</v>
      </c>
      <c r="P1547" s="7">
        <v>1</v>
      </c>
      <c r="Q1547" s="7">
        <v>28</v>
      </c>
      <c r="R1547" s="7">
        <v>265</v>
      </c>
      <c r="S1547" s="189">
        <v>45625.593981481485</v>
      </c>
    </row>
    <row r="1548" spans="1:19">
      <c r="A1548" s="7">
        <v>1993</v>
      </c>
      <c r="B1548" s="123" t="s">
        <v>537</v>
      </c>
      <c r="C1548" s="123" t="s">
        <v>556</v>
      </c>
      <c r="D1548" s="123" t="s">
        <v>557</v>
      </c>
      <c r="E1548" s="123" t="s">
        <v>535</v>
      </c>
      <c r="F1548" s="7">
        <v>2892.0737850840001</v>
      </c>
      <c r="G1548" s="123" t="s">
        <v>532</v>
      </c>
      <c r="H1548" s="7">
        <v>159.387983545</v>
      </c>
      <c r="I1548" s="7">
        <v>55.11200453</v>
      </c>
      <c r="J1548" s="7">
        <v>158.90645325899999</v>
      </c>
      <c r="K1548" s="7">
        <v>1.4460369000000001E-2</v>
      </c>
      <c r="L1548" s="7">
        <v>2.8920699999999998E-4</v>
      </c>
      <c r="M1548" s="7">
        <v>54.945504530000001</v>
      </c>
      <c r="N1548" s="7">
        <v>5.0000000000000001E-3</v>
      </c>
      <c r="O1548" s="7">
        <v>1E-4</v>
      </c>
      <c r="P1548" s="7">
        <v>1</v>
      </c>
      <c r="Q1548" s="7">
        <v>28</v>
      </c>
      <c r="R1548" s="7">
        <v>265</v>
      </c>
      <c r="S1548" s="189">
        <v>45625.593981481485</v>
      </c>
    </row>
    <row r="1549" spans="1:19">
      <c r="A1549" s="7">
        <v>1993</v>
      </c>
      <c r="B1549" s="123" t="s">
        <v>537</v>
      </c>
      <c r="C1549" s="123" t="s">
        <v>556</v>
      </c>
      <c r="D1549" s="123" t="s">
        <v>557</v>
      </c>
      <c r="E1549" s="123" t="s">
        <v>541</v>
      </c>
      <c r="F1549" s="7">
        <v>0</v>
      </c>
      <c r="G1549" s="123" t="s">
        <v>532</v>
      </c>
      <c r="H1549" s="7">
        <v>0</v>
      </c>
      <c r="I1549" s="7"/>
      <c r="J1549" s="7">
        <v>0</v>
      </c>
      <c r="K1549" s="7">
        <v>0</v>
      </c>
      <c r="L1549" s="7">
        <v>0</v>
      </c>
      <c r="M1549" s="7"/>
      <c r="N1549" s="7"/>
      <c r="O1549" s="7"/>
      <c r="P1549" s="7">
        <v>1</v>
      </c>
      <c r="Q1549" s="7">
        <v>28</v>
      </c>
      <c r="R1549" s="7">
        <v>265</v>
      </c>
      <c r="S1549" s="189">
        <v>45625.593981481485</v>
      </c>
    </row>
    <row r="1550" spans="1:19">
      <c r="A1550" s="7">
        <v>1993</v>
      </c>
      <c r="B1550" s="123" t="s">
        <v>537</v>
      </c>
      <c r="C1550" s="123" t="s">
        <v>562</v>
      </c>
      <c r="D1550" s="123" t="s">
        <v>563</v>
      </c>
      <c r="E1550" s="123" t="s">
        <v>27</v>
      </c>
      <c r="F1550" s="7">
        <v>0</v>
      </c>
      <c r="G1550" s="123" t="s">
        <v>532</v>
      </c>
      <c r="H1550" s="7">
        <v>0</v>
      </c>
      <c r="I1550" s="7"/>
      <c r="J1550" s="7">
        <v>0</v>
      </c>
      <c r="K1550" s="7">
        <v>0</v>
      </c>
      <c r="L1550" s="7">
        <v>0</v>
      </c>
      <c r="M1550" s="7"/>
      <c r="N1550" s="7"/>
      <c r="O1550" s="7"/>
      <c r="P1550" s="7"/>
      <c r="Q1550" s="7">
        <v>28</v>
      </c>
      <c r="R1550" s="7">
        <v>265</v>
      </c>
      <c r="S1550" s="189">
        <v>45625.593981481485</v>
      </c>
    </row>
    <row r="1551" spans="1:19">
      <c r="A1551" s="7">
        <v>1993</v>
      </c>
      <c r="B1551" s="123" t="s">
        <v>537</v>
      </c>
      <c r="C1551" s="123" t="s">
        <v>562</v>
      </c>
      <c r="D1551" s="123" t="s">
        <v>563</v>
      </c>
      <c r="E1551" s="123" t="s">
        <v>540</v>
      </c>
      <c r="F1551" s="7">
        <v>0</v>
      </c>
      <c r="G1551" s="123" t="s">
        <v>532</v>
      </c>
      <c r="H1551" s="7">
        <v>0</v>
      </c>
      <c r="I1551" s="7"/>
      <c r="J1551" s="7">
        <v>0</v>
      </c>
      <c r="K1551" s="7">
        <v>0</v>
      </c>
      <c r="L1551" s="7">
        <v>0</v>
      </c>
      <c r="M1551" s="7"/>
      <c r="N1551" s="7"/>
      <c r="O1551" s="7"/>
      <c r="P1551" s="7">
        <v>1</v>
      </c>
      <c r="Q1551" s="7">
        <v>28</v>
      </c>
      <c r="R1551" s="7">
        <v>265</v>
      </c>
      <c r="S1551" s="189">
        <v>45625.593981481485</v>
      </c>
    </row>
    <row r="1552" spans="1:19">
      <c r="A1552" s="7">
        <v>1993</v>
      </c>
      <c r="B1552" s="123" t="s">
        <v>537</v>
      </c>
      <c r="C1552" s="123" t="s">
        <v>562</v>
      </c>
      <c r="D1552" s="123" t="s">
        <v>563</v>
      </c>
      <c r="E1552" s="123" t="s">
        <v>569</v>
      </c>
      <c r="F1552" s="7">
        <v>395.229188916</v>
      </c>
      <c r="G1552" s="123" t="s">
        <v>532</v>
      </c>
      <c r="H1552" s="7">
        <v>39.329651818000002</v>
      </c>
      <c r="I1552" s="7">
        <v>99.510999999999996</v>
      </c>
      <c r="J1552" s="7">
        <v>39.072357615999998</v>
      </c>
      <c r="K1552" s="7">
        <v>3.9522919999999996E-3</v>
      </c>
      <c r="L1552" s="7">
        <v>5.5332099999999996E-4</v>
      </c>
      <c r="M1552" s="7">
        <v>98.86</v>
      </c>
      <c r="N1552" s="7">
        <v>0.01</v>
      </c>
      <c r="O1552" s="7">
        <v>1.4E-3</v>
      </c>
      <c r="P1552" s="7">
        <v>1</v>
      </c>
      <c r="Q1552" s="7">
        <v>28</v>
      </c>
      <c r="R1552" s="7">
        <v>265</v>
      </c>
      <c r="S1552" s="189">
        <v>45625.593981481485</v>
      </c>
    </row>
    <row r="1553" spans="1:19">
      <c r="A1553" s="7">
        <v>1993</v>
      </c>
      <c r="B1553" s="123" t="s">
        <v>537</v>
      </c>
      <c r="C1553" s="123" t="s">
        <v>562</v>
      </c>
      <c r="D1553" s="123" t="s">
        <v>563</v>
      </c>
      <c r="E1553" s="123" t="s">
        <v>531</v>
      </c>
      <c r="F1553" s="7">
        <v>3767.8018078969999</v>
      </c>
      <c r="G1553" s="123" t="s">
        <v>532</v>
      </c>
      <c r="H1553" s="7">
        <v>288.04468041199999</v>
      </c>
      <c r="I1553" s="7">
        <v>76.448999999999998</v>
      </c>
      <c r="J1553" s="7">
        <v>286.39061541799998</v>
      </c>
      <c r="K1553" s="7">
        <v>3.7678018000000001E-2</v>
      </c>
      <c r="L1553" s="7">
        <v>2.2606810000000001E-3</v>
      </c>
      <c r="M1553" s="7">
        <v>76.010000000000005</v>
      </c>
      <c r="N1553" s="7">
        <v>0.01</v>
      </c>
      <c r="O1553" s="7">
        <v>5.9999999999999995E-4</v>
      </c>
      <c r="P1553" s="7">
        <v>1</v>
      </c>
      <c r="Q1553" s="7">
        <v>28</v>
      </c>
      <c r="R1553" s="7">
        <v>265</v>
      </c>
      <c r="S1553" s="189">
        <v>45625.593981481485</v>
      </c>
    </row>
    <row r="1554" spans="1:19">
      <c r="A1554" s="7">
        <v>1993</v>
      </c>
      <c r="B1554" s="123" t="s">
        <v>537</v>
      </c>
      <c r="C1554" s="123" t="s">
        <v>562</v>
      </c>
      <c r="D1554" s="123" t="s">
        <v>563</v>
      </c>
      <c r="E1554" s="123" t="s">
        <v>533</v>
      </c>
      <c r="F1554" s="7">
        <v>5578.6375847270001</v>
      </c>
      <c r="G1554" s="123" t="s">
        <v>532</v>
      </c>
      <c r="H1554" s="7">
        <v>411.344561403</v>
      </c>
      <c r="I1554" s="7">
        <v>73.735666667000004</v>
      </c>
      <c r="J1554" s="7">
        <v>408.895539504</v>
      </c>
      <c r="K1554" s="7">
        <v>5.5786375999999999E-2</v>
      </c>
      <c r="L1554" s="7">
        <v>3.3471830000000001E-3</v>
      </c>
      <c r="M1554" s="7">
        <v>73.296666666999997</v>
      </c>
      <c r="N1554" s="7">
        <v>0.01</v>
      </c>
      <c r="O1554" s="7">
        <v>5.9999999999999995E-4</v>
      </c>
      <c r="P1554" s="7">
        <v>1</v>
      </c>
      <c r="Q1554" s="7">
        <v>28</v>
      </c>
      <c r="R1554" s="7">
        <v>265</v>
      </c>
      <c r="S1554" s="189">
        <v>45625.593981481485</v>
      </c>
    </row>
    <row r="1555" spans="1:19">
      <c r="A1555" s="7">
        <v>1993</v>
      </c>
      <c r="B1555" s="123" t="s">
        <v>537</v>
      </c>
      <c r="C1555" s="123" t="s">
        <v>562</v>
      </c>
      <c r="D1555" s="123" t="s">
        <v>563</v>
      </c>
      <c r="E1555" s="123" t="s">
        <v>160</v>
      </c>
      <c r="F1555" s="7">
        <v>16.801986190000001</v>
      </c>
      <c r="G1555" s="123" t="s">
        <v>532</v>
      </c>
      <c r="H1555" s="7">
        <v>1.2068698659999999</v>
      </c>
      <c r="I1555" s="7">
        <v>71.828999999999994</v>
      </c>
      <c r="J1555" s="7">
        <v>1.1994937939999999</v>
      </c>
      <c r="K1555" s="7">
        <v>1.6802000000000001E-4</v>
      </c>
      <c r="L1555" s="7">
        <v>1.0081191710000001E-5</v>
      </c>
      <c r="M1555" s="7">
        <v>71.39</v>
      </c>
      <c r="N1555" s="7">
        <v>0.01</v>
      </c>
      <c r="O1555" s="7">
        <v>5.9999999999999995E-4</v>
      </c>
      <c r="P1555" s="7">
        <v>1</v>
      </c>
      <c r="Q1555" s="7">
        <v>28</v>
      </c>
      <c r="R1555" s="7">
        <v>265</v>
      </c>
      <c r="S1555" s="189">
        <v>45625.593981481485</v>
      </c>
    </row>
    <row r="1556" spans="1:19">
      <c r="A1556" s="7">
        <v>1993</v>
      </c>
      <c r="B1556" s="123" t="s">
        <v>537</v>
      </c>
      <c r="C1556" s="123" t="s">
        <v>562</v>
      </c>
      <c r="D1556" s="123" t="s">
        <v>563</v>
      </c>
      <c r="E1556" s="123" t="s">
        <v>163</v>
      </c>
      <c r="F1556" s="7">
        <v>177.34633546699999</v>
      </c>
      <c r="G1556" s="123" t="s">
        <v>532</v>
      </c>
      <c r="H1556" s="7">
        <v>11.324716271</v>
      </c>
      <c r="I1556" s="7">
        <v>63.856499999999997</v>
      </c>
      <c r="J1556" s="7">
        <v>11.295188105999999</v>
      </c>
      <c r="K1556" s="7">
        <v>8.8673199999999999E-4</v>
      </c>
      <c r="L1556" s="7">
        <v>1.7734633549999999E-5</v>
      </c>
      <c r="M1556" s="7">
        <v>63.69</v>
      </c>
      <c r="N1556" s="7">
        <v>5.0000000000000001E-3</v>
      </c>
      <c r="O1556" s="7">
        <v>1E-4</v>
      </c>
      <c r="P1556" s="7">
        <v>1</v>
      </c>
      <c r="Q1556" s="7">
        <v>28</v>
      </c>
      <c r="R1556" s="7">
        <v>265</v>
      </c>
      <c r="S1556" s="189">
        <v>45625.593981481485</v>
      </c>
    </row>
    <row r="1557" spans="1:19">
      <c r="A1557" s="7">
        <v>1993</v>
      </c>
      <c r="B1557" s="123" t="s">
        <v>537</v>
      </c>
      <c r="C1557" s="123" t="s">
        <v>562</v>
      </c>
      <c r="D1557" s="123" t="s">
        <v>563</v>
      </c>
      <c r="E1557" s="123" t="s">
        <v>535</v>
      </c>
      <c r="F1557" s="7">
        <v>3707.4937982699998</v>
      </c>
      <c r="G1557" s="123" t="s">
        <v>532</v>
      </c>
      <c r="H1557" s="7">
        <v>204.32741500500001</v>
      </c>
      <c r="I1557" s="7">
        <v>55.11200453</v>
      </c>
      <c r="J1557" s="7">
        <v>203.71011728799999</v>
      </c>
      <c r="K1557" s="7">
        <v>1.8537469000000001E-2</v>
      </c>
      <c r="L1557" s="7">
        <v>3.7074900000000002E-4</v>
      </c>
      <c r="M1557" s="7">
        <v>54.945504530000001</v>
      </c>
      <c r="N1557" s="7">
        <v>5.0000000000000001E-3</v>
      </c>
      <c r="O1557" s="7">
        <v>1E-4</v>
      </c>
      <c r="P1557" s="7">
        <v>1</v>
      </c>
      <c r="Q1557" s="7">
        <v>28</v>
      </c>
      <c r="R1557" s="7">
        <v>265</v>
      </c>
      <c r="S1557" s="189">
        <v>45625.593981481485</v>
      </c>
    </row>
    <row r="1558" spans="1:19">
      <c r="A1558" s="7">
        <v>1993</v>
      </c>
      <c r="B1558" s="123" t="s">
        <v>537</v>
      </c>
      <c r="C1558" s="123" t="s">
        <v>562</v>
      </c>
      <c r="D1558" s="123" t="s">
        <v>563</v>
      </c>
      <c r="E1558" s="123" t="s">
        <v>541</v>
      </c>
      <c r="F1558" s="7">
        <v>0</v>
      </c>
      <c r="G1558" s="123" t="s">
        <v>532</v>
      </c>
      <c r="H1558" s="7">
        <v>0</v>
      </c>
      <c r="I1558" s="7"/>
      <c r="J1558" s="7">
        <v>0</v>
      </c>
      <c r="K1558" s="7">
        <v>0</v>
      </c>
      <c r="L1558" s="7">
        <v>0</v>
      </c>
      <c r="M1558" s="7"/>
      <c r="N1558" s="7"/>
      <c r="O1558" s="7"/>
      <c r="P1558" s="7">
        <v>1</v>
      </c>
      <c r="Q1558" s="7">
        <v>28</v>
      </c>
      <c r="R1558" s="7">
        <v>265</v>
      </c>
      <c r="S1558" s="189">
        <v>45625.593981481485</v>
      </c>
    </row>
    <row r="1559" spans="1:19">
      <c r="A1559" s="7">
        <v>1993</v>
      </c>
      <c r="B1559" s="123" t="s">
        <v>537</v>
      </c>
      <c r="C1559" s="123" t="s">
        <v>562</v>
      </c>
      <c r="D1559" s="123" t="s">
        <v>563</v>
      </c>
      <c r="E1559" s="123" t="s">
        <v>570</v>
      </c>
      <c r="F1559" s="7">
        <v>196.57025999999999</v>
      </c>
      <c r="G1559" s="123" t="s">
        <v>532</v>
      </c>
      <c r="H1559" s="7">
        <v>20.571274279000001</v>
      </c>
      <c r="I1559" s="7">
        <v>104.651</v>
      </c>
      <c r="J1559" s="7">
        <v>20.443307040000001</v>
      </c>
      <c r="K1559" s="7">
        <v>1.9657030000000001E-3</v>
      </c>
      <c r="L1559" s="7">
        <v>2.7519799999999999E-4</v>
      </c>
      <c r="M1559" s="7">
        <v>104</v>
      </c>
      <c r="N1559" s="7">
        <v>0.01</v>
      </c>
      <c r="O1559" s="7">
        <v>1.4E-3</v>
      </c>
      <c r="P1559" s="7">
        <v>1</v>
      </c>
      <c r="Q1559" s="7">
        <v>28</v>
      </c>
      <c r="R1559" s="7">
        <v>265</v>
      </c>
      <c r="S1559" s="189">
        <v>45625.593981481485</v>
      </c>
    </row>
    <row r="1560" spans="1:19">
      <c r="A1560" s="7">
        <v>1993</v>
      </c>
      <c r="B1560" s="123" t="s">
        <v>537</v>
      </c>
      <c r="C1560" s="123" t="s">
        <v>565</v>
      </c>
      <c r="D1560" s="123" t="s">
        <v>500</v>
      </c>
      <c r="E1560" s="123" t="s">
        <v>540</v>
      </c>
      <c r="F1560" s="7">
        <v>0</v>
      </c>
      <c r="G1560" s="123" t="s">
        <v>532</v>
      </c>
      <c r="H1560" s="7">
        <v>0</v>
      </c>
      <c r="I1560" s="7"/>
      <c r="J1560" s="7">
        <v>0</v>
      </c>
      <c r="K1560" s="7">
        <v>0</v>
      </c>
      <c r="L1560" s="7">
        <v>0</v>
      </c>
      <c r="M1560" s="7"/>
      <c r="N1560" s="7"/>
      <c r="O1560" s="7"/>
      <c r="P1560" s="7">
        <v>1</v>
      </c>
      <c r="Q1560" s="7">
        <v>28</v>
      </c>
      <c r="R1560" s="7">
        <v>265</v>
      </c>
      <c r="S1560" s="189">
        <v>45625.593981481485</v>
      </c>
    </row>
    <row r="1561" spans="1:19">
      <c r="A1561" s="7">
        <v>1993</v>
      </c>
      <c r="B1561" s="123" t="s">
        <v>537</v>
      </c>
      <c r="C1561" s="123" t="s">
        <v>565</v>
      </c>
      <c r="D1561" s="123" t="s">
        <v>500</v>
      </c>
      <c r="E1561" s="123" t="s">
        <v>533</v>
      </c>
      <c r="F1561" s="7">
        <v>9527.8170239999999</v>
      </c>
      <c r="G1561" s="123" t="s">
        <v>532</v>
      </c>
      <c r="H1561" s="7">
        <v>764.75277418600001</v>
      </c>
      <c r="I1561" s="7">
        <v>80.265266667000006</v>
      </c>
      <c r="J1561" s="7">
        <v>698.35722847199997</v>
      </c>
      <c r="K1561" s="7">
        <v>4.4780739999999999E-2</v>
      </c>
      <c r="L1561" s="7">
        <v>0.24581767900000001</v>
      </c>
      <c r="M1561" s="7">
        <v>73.296666666999997</v>
      </c>
      <c r="N1561" s="7">
        <v>4.7000000000000002E-3</v>
      </c>
      <c r="O1561" s="7">
        <v>2.58E-2</v>
      </c>
      <c r="P1561" s="7">
        <v>1</v>
      </c>
      <c r="Q1561" s="7">
        <v>28</v>
      </c>
      <c r="R1561" s="7">
        <v>265</v>
      </c>
      <c r="S1561" s="189">
        <v>45625.593981481485</v>
      </c>
    </row>
    <row r="1562" spans="1:19">
      <c r="A1562" s="7">
        <v>1993</v>
      </c>
      <c r="B1562" s="123" t="s">
        <v>537</v>
      </c>
      <c r="C1562" s="123" t="s">
        <v>565</v>
      </c>
      <c r="D1562" s="123" t="s">
        <v>500</v>
      </c>
      <c r="E1562" s="123" t="s">
        <v>159</v>
      </c>
      <c r="F1562" s="7">
        <v>0</v>
      </c>
      <c r="G1562" s="123" t="s">
        <v>532</v>
      </c>
      <c r="H1562" s="7">
        <v>0</v>
      </c>
      <c r="I1562" s="7"/>
      <c r="J1562" s="7">
        <v>0</v>
      </c>
      <c r="K1562" s="7">
        <v>0</v>
      </c>
      <c r="L1562" s="7">
        <v>0</v>
      </c>
      <c r="M1562" s="7"/>
      <c r="N1562" s="7"/>
      <c r="O1562" s="7"/>
      <c r="P1562" s="7">
        <v>1</v>
      </c>
      <c r="Q1562" s="7">
        <v>28</v>
      </c>
      <c r="R1562" s="7">
        <v>265</v>
      </c>
      <c r="S1562" s="189">
        <v>45625.593981481485</v>
      </c>
    </row>
    <row r="1563" spans="1:19">
      <c r="A1563" s="7">
        <v>1993</v>
      </c>
      <c r="B1563" s="123" t="s">
        <v>537</v>
      </c>
      <c r="C1563" s="123" t="s">
        <v>565</v>
      </c>
      <c r="D1563" s="123" t="s">
        <v>500</v>
      </c>
      <c r="E1563" s="123" t="s">
        <v>160</v>
      </c>
      <c r="F1563" s="7">
        <v>0</v>
      </c>
      <c r="G1563" s="123" t="s">
        <v>532</v>
      </c>
      <c r="H1563" s="7">
        <v>0</v>
      </c>
      <c r="I1563" s="7"/>
      <c r="J1563" s="7">
        <v>0</v>
      </c>
      <c r="K1563" s="7">
        <v>0</v>
      </c>
      <c r="L1563" s="7">
        <v>0</v>
      </c>
      <c r="M1563" s="7"/>
      <c r="N1563" s="7"/>
      <c r="O1563" s="7"/>
      <c r="P1563" s="7">
        <v>1</v>
      </c>
      <c r="Q1563" s="7">
        <v>28</v>
      </c>
      <c r="R1563" s="7">
        <v>265</v>
      </c>
      <c r="S1563" s="189">
        <v>45625.593981481485</v>
      </c>
    </row>
    <row r="1564" spans="1:19">
      <c r="A1564" s="7">
        <v>1993</v>
      </c>
      <c r="B1564" s="123" t="s">
        <v>537</v>
      </c>
      <c r="C1564" s="123" t="s">
        <v>565</v>
      </c>
      <c r="D1564" s="123" t="s">
        <v>500</v>
      </c>
      <c r="E1564" s="123" t="s">
        <v>535</v>
      </c>
      <c r="F1564" s="7">
        <v>0</v>
      </c>
      <c r="G1564" s="123" t="s">
        <v>532</v>
      </c>
      <c r="H1564" s="7">
        <v>0</v>
      </c>
      <c r="I1564" s="7"/>
      <c r="J1564" s="7">
        <v>0</v>
      </c>
      <c r="K1564" s="7">
        <v>0</v>
      </c>
      <c r="L1564" s="7">
        <v>0</v>
      </c>
      <c r="M1564" s="7"/>
      <c r="N1564" s="7"/>
      <c r="O1564" s="7"/>
      <c r="P1564" s="7">
        <v>1</v>
      </c>
      <c r="Q1564" s="7">
        <v>28</v>
      </c>
      <c r="R1564" s="7">
        <v>265</v>
      </c>
      <c r="S1564" s="189">
        <v>45625.593981481485</v>
      </c>
    </row>
    <row r="1565" spans="1:19">
      <c r="A1565" s="7">
        <v>1993</v>
      </c>
      <c r="B1565" s="123" t="s">
        <v>537</v>
      </c>
      <c r="C1565" s="123" t="s">
        <v>585</v>
      </c>
      <c r="D1565" s="123" t="s">
        <v>183</v>
      </c>
      <c r="E1565" s="123" t="s">
        <v>533</v>
      </c>
      <c r="F1565" s="7">
        <v>1527.5600462150001</v>
      </c>
      <c r="G1565" s="123" t="s">
        <v>532</v>
      </c>
      <c r="H1565" s="7">
        <v>113.074068115</v>
      </c>
      <c r="I1565" s="7">
        <v>74.022666666999996</v>
      </c>
      <c r="J1565" s="7">
        <v>111.965059521</v>
      </c>
      <c r="K1565" s="7">
        <v>1.069292E-2</v>
      </c>
      <c r="L1565" s="7">
        <v>3.0551200000000001E-3</v>
      </c>
      <c r="M1565" s="7">
        <v>73.296666666999997</v>
      </c>
      <c r="N1565" s="7">
        <v>7.0000000000000001E-3</v>
      </c>
      <c r="O1565" s="7">
        <v>2E-3</v>
      </c>
      <c r="P1565" s="7">
        <v>1</v>
      </c>
      <c r="Q1565" s="7">
        <v>28</v>
      </c>
      <c r="R1565" s="7">
        <v>265</v>
      </c>
      <c r="S1565" s="189">
        <v>45625.593981481485</v>
      </c>
    </row>
    <row r="1566" spans="1:19">
      <c r="A1566" s="7">
        <v>1994</v>
      </c>
      <c r="B1566" s="123" t="s">
        <v>586</v>
      </c>
      <c r="C1566" s="123" t="s">
        <v>586</v>
      </c>
      <c r="D1566" s="123" t="s">
        <v>587</v>
      </c>
      <c r="E1566" s="123" t="s">
        <v>531</v>
      </c>
      <c r="F1566" s="7">
        <v>824.71586400000001</v>
      </c>
      <c r="G1566" s="123" t="s">
        <v>532</v>
      </c>
      <c r="H1566" s="7">
        <v>63.285396540000001</v>
      </c>
      <c r="I1566" s="7">
        <v>76.736000000000004</v>
      </c>
      <c r="J1566" s="7">
        <v>62.686652823000003</v>
      </c>
      <c r="K1566" s="7">
        <v>5.7730109999999998E-3</v>
      </c>
      <c r="L1566" s="7">
        <v>1.6494319999999999E-3</v>
      </c>
      <c r="M1566" s="7">
        <v>76.010000000000005</v>
      </c>
      <c r="N1566" s="7">
        <v>7.0000000000000001E-3</v>
      </c>
      <c r="O1566" s="7">
        <v>2E-3</v>
      </c>
      <c r="P1566" s="7">
        <v>1</v>
      </c>
      <c r="Q1566" s="7">
        <v>28</v>
      </c>
      <c r="R1566" s="7">
        <v>265</v>
      </c>
      <c r="S1566" s="189">
        <v>45625.593981481485</v>
      </c>
    </row>
    <row r="1567" spans="1:19">
      <c r="A1567" s="7">
        <v>1994</v>
      </c>
      <c r="B1567" s="123" t="s">
        <v>586</v>
      </c>
      <c r="C1567" s="123" t="s">
        <v>586</v>
      </c>
      <c r="D1567" s="123" t="s">
        <v>587</v>
      </c>
      <c r="E1567" s="123" t="s">
        <v>533</v>
      </c>
      <c r="F1567" s="7">
        <v>822.8569248</v>
      </c>
      <c r="G1567" s="123" t="s">
        <v>532</v>
      </c>
      <c r="H1567" s="7">
        <v>60.910063858999997</v>
      </c>
      <c r="I1567" s="7">
        <v>74.022666666999996</v>
      </c>
      <c r="J1567" s="7">
        <v>60.312669732000003</v>
      </c>
      <c r="K1567" s="7">
        <v>5.7599979999999997E-3</v>
      </c>
      <c r="L1567" s="7">
        <v>1.6457139999999999E-3</v>
      </c>
      <c r="M1567" s="7">
        <v>73.296666666999997</v>
      </c>
      <c r="N1567" s="7">
        <v>7.0000000000000001E-3</v>
      </c>
      <c r="O1567" s="7">
        <v>2E-3</v>
      </c>
      <c r="P1567" s="7">
        <v>1</v>
      </c>
      <c r="Q1567" s="7">
        <v>28</v>
      </c>
      <c r="R1567" s="7">
        <v>265</v>
      </c>
      <c r="S1567" s="189">
        <v>45625.593981481485</v>
      </c>
    </row>
    <row r="1568" spans="1:19">
      <c r="A1568" s="7">
        <v>1994</v>
      </c>
      <c r="B1568" s="123" t="s">
        <v>588</v>
      </c>
      <c r="C1568" s="123" t="s">
        <v>588</v>
      </c>
      <c r="D1568" s="123" t="s">
        <v>589</v>
      </c>
      <c r="E1568" s="123" t="s">
        <v>33</v>
      </c>
      <c r="F1568" s="7">
        <v>0</v>
      </c>
      <c r="G1568" s="123" t="s">
        <v>532</v>
      </c>
      <c r="H1568" s="7">
        <v>0</v>
      </c>
      <c r="I1568" s="7"/>
      <c r="J1568" s="7">
        <v>0</v>
      </c>
      <c r="K1568" s="7">
        <v>0</v>
      </c>
      <c r="L1568" s="7">
        <v>0</v>
      </c>
      <c r="M1568" s="7"/>
      <c r="N1568" s="7"/>
      <c r="O1568" s="7"/>
      <c r="P1568" s="7"/>
      <c r="Q1568" s="7">
        <v>28</v>
      </c>
      <c r="R1568" s="7">
        <v>265</v>
      </c>
      <c r="S1568" s="189">
        <v>45625.593981481485</v>
      </c>
    </row>
    <row r="1569" spans="1:19">
      <c r="A1569" s="7">
        <v>1994</v>
      </c>
      <c r="B1569" s="123" t="s">
        <v>588</v>
      </c>
      <c r="C1569" s="123" t="s">
        <v>588</v>
      </c>
      <c r="D1569" s="123" t="s">
        <v>589</v>
      </c>
      <c r="E1569" s="123" t="s">
        <v>540</v>
      </c>
      <c r="F1569" s="7">
        <v>58544.907848294002</v>
      </c>
      <c r="G1569" s="123" t="s">
        <v>532</v>
      </c>
      <c r="H1569" s="7">
        <v>5227.059152928</v>
      </c>
      <c r="I1569" s="7">
        <v>89.282899999999998</v>
      </c>
      <c r="J1569" s="7">
        <v>5218.1544724449996</v>
      </c>
      <c r="K1569" s="7">
        <v>4.0981434999999997E-2</v>
      </c>
      <c r="L1569" s="7">
        <v>2.9272454E-2</v>
      </c>
      <c r="M1569" s="7">
        <v>89.130799999999994</v>
      </c>
      <c r="N1569" s="7">
        <v>6.9999999999999999E-4</v>
      </c>
      <c r="O1569" s="7">
        <v>5.0000000000000001E-4</v>
      </c>
      <c r="P1569" s="7">
        <v>1</v>
      </c>
      <c r="Q1569" s="7">
        <v>28</v>
      </c>
      <c r="R1569" s="7">
        <v>265</v>
      </c>
      <c r="S1569" s="189">
        <v>45625.593981481485</v>
      </c>
    </row>
    <row r="1570" spans="1:19">
      <c r="A1570" s="7">
        <v>1994</v>
      </c>
      <c r="B1570" s="123" t="s">
        <v>588</v>
      </c>
      <c r="C1570" s="123" t="s">
        <v>588</v>
      </c>
      <c r="D1570" s="123" t="s">
        <v>589</v>
      </c>
      <c r="E1570" s="123" t="s">
        <v>531</v>
      </c>
      <c r="F1570" s="7">
        <v>26473.379234399999</v>
      </c>
      <c r="G1570" s="123" t="s">
        <v>532</v>
      </c>
      <c r="H1570" s="7">
        <v>2011.3984070690001</v>
      </c>
      <c r="I1570" s="7">
        <v>75.978151080000004</v>
      </c>
      <c r="J1570" s="7">
        <v>2008.7007697250001</v>
      </c>
      <c r="K1570" s="7">
        <v>2.1178703E-2</v>
      </c>
      <c r="L1570" s="7">
        <v>7.9420140000000007E-3</v>
      </c>
      <c r="M1570" s="7">
        <v>75.876251080000003</v>
      </c>
      <c r="N1570" s="7">
        <v>8.0000000000000004E-4</v>
      </c>
      <c r="O1570" s="7">
        <v>2.9999999999999997E-4</v>
      </c>
      <c r="P1570" s="7">
        <v>1</v>
      </c>
      <c r="Q1570" s="7">
        <v>28</v>
      </c>
      <c r="R1570" s="7">
        <v>265</v>
      </c>
      <c r="S1570" s="189">
        <v>45625.593981481485</v>
      </c>
    </row>
    <row r="1571" spans="1:19">
      <c r="A1571" s="7">
        <v>1994</v>
      </c>
      <c r="B1571" s="123" t="s">
        <v>588</v>
      </c>
      <c r="C1571" s="123" t="s">
        <v>588</v>
      </c>
      <c r="D1571" s="123" t="s">
        <v>589</v>
      </c>
      <c r="E1571" s="123" t="s">
        <v>533</v>
      </c>
      <c r="F1571" s="7">
        <v>779.54866560000005</v>
      </c>
      <c r="G1571" s="123" t="s">
        <v>532</v>
      </c>
      <c r="H1571" s="7">
        <v>59.251507064999998</v>
      </c>
      <c r="I1571" s="7">
        <v>76.007451079999996</v>
      </c>
      <c r="J1571" s="7">
        <v>59.149230279999998</v>
      </c>
      <c r="K1571" s="7">
        <v>7.0159400000000005E-4</v>
      </c>
      <c r="L1571" s="7">
        <v>3.1181900000000002E-4</v>
      </c>
      <c r="M1571" s="7">
        <v>75.876251080000003</v>
      </c>
      <c r="N1571" s="7">
        <v>8.9999999999999998E-4</v>
      </c>
      <c r="O1571" s="7">
        <v>4.0000000000000002E-4</v>
      </c>
      <c r="P1571" s="7">
        <v>1</v>
      </c>
      <c r="Q1571" s="7">
        <v>28</v>
      </c>
      <c r="R1571" s="7">
        <v>265</v>
      </c>
      <c r="S1571" s="189">
        <v>45625.593981481485</v>
      </c>
    </row>
    <row r="1572" spans="1:19">
      <c r="A1572" s="7">
        <v>1994</v>
      </c>
      <c r="B1572" s="123" t="s">
        <v>588</v>
      </c>
      <c r="C1572" s="123" t="s">
        <v>588</v>
      </c>
      <c r="D1572" s="123" t="s">
        <v>589</v>
      </c>
      <c r="E1572" s="123" t="s">
        <v>590</v>
      </c>
      <c r="F1572" s="7">
        <v>0</v>
      </c>
      <c r="G1572" s="123" t="s">
        <v>532</v>
      </c>
      <c r="H1572" s="7">
        <v>0</v>
      </c>
      <c r="I1572" s="7"/>
      <c r="J1572" s="7">
        <v>0</v>
      </c>
      <c r="K1572" s="7">
        <v>0</v>
      </c>
      <c r="L1572" s="7">
        <v>0</v>
      </c>
      <c r="M1572" s="7"/>
      <c r="N1572" s="7"/>
      <c r="O1572" s="7"/>
      <c r="P1572" s="7"/>
      <c r="Q1572" s="7">
        <v>28</v>
      </c>
      <c r="R1572" s="7">
        <v>265</v>
      </c>
      <c r="S1572" s="189">
        <v>45625.593981481485</v>
      </c>
    </row>
    <row r="1573" spans="1:19">
      <c r="A1573" s="7">
        <v>1994</v>
      </c>
      <c r="B1573" s="123" t="s">
        <v>588</v>
      </c>
      <c r="C1573" s="123" t="s">
        <v>588</v>
      </c>
      <c r="D1573" s="123" t="s">
        <v>589</v>
      </c>
      <c r="E1573" s="123" t="s">
        <v>534</v>
      </c>
      <c r="F1573" s="7">
        <v>23821.803432000001</v>
      </c>
      <c r="G1573" s="123" t="s">
        <v>532</v>
      </c>
      <c r="H1573" s="7">
        <v>2567.9745287589999</v>
      </c>
      <c r="I1573" s="7">
        <v>107.79933333300001</v>
      </c>
      <c r="J1573" s="7">
        <v>2521.7840519050001</v>
      </c>
      <c r="K1573" s="7">
        <v>7.1465409999999993E-2</v>
      </c>
      <c r="L1573" s="7">
        <v>0.16675262399999999</v>
      </c>
      <c r="M1573" s="7">
        <v>105.860333333</v>
      </c>
      <c r="N1573" s="7">
        <v>3.0000000000000001E-3</v>
      </c>
      <c r="O1573" s="7">
        <v>7.0000000000000001E-3</v>
      </c>
      <c r="P1573" s="7">
        <v>1</v>
      </c>
      <c r="Q1573" s="7">
        <v>28</v>
      </c>
      <c r="R1573" s="7">
        <v>265</v>
      </c>
      <c r="S1573" s="189">
        <v>45625.593981481485</v>
      </c>
    </row>
    <row r="1574" spans="1:19">
      <c r="A1574" s="7">
        <v>1994</v>
      </c>
      <c r="B1574" s="123" t="s">
        <v>588</v>
      </c>
      <c r="C1574" s="123" t="s">
        <v>588</v>
      </c>
      <c r="D1574" s="123" t="s">
        <v>589</v>
      </c>
      <c r="E1574" s="123" t="s">
        <v>535</v>
      </c>
      <c r="F1574" s="7">
        <v>38268.112986068998</v>
      </c>
      <c r="G1574" s="123" t="s">
        <v>532</v>
      </c>
      <c r="H1574" s="7">
        <v>2117.0045005659999</v>
      </c>
      <c r="I1574" s="7">
        <v>55.320326385999998</v>
      </c>
      <c r="J1574" s="7">
        <v>2102.5774219700002</v>
      </c>
      <c r="K1574" s="7">
        <v>0.153072452</v>
      </c>
      <c r="L1574" s="7">
        <v>3.8268112999999999E-2</v>
      </c>
      <c r="M1574" s="7">
        <v>54.943326386000003</v>
      </c>
      <c r="N1574" s="7">
        <v>4.0000000000000001E-3</v>
      </c>
      <c r="O1574" s="7">
        <v>1E-3</v>
      </c>
      <c r="P1574" s="7">
        <v>1</v>
      </c>
      <c r="Q1574" s="7">
        <v>28</v>
      </c>
      <c r="R1574" s="7">
        <v>265</v>
      </c>
      <c r="S1574" s="189">
        <v>45625.593981481485</v>
      </c>
    </row>
    <row r="1575" spans="1:19">
      <c r="A1575" s="7">
        <v>1994</v>
      </c>
      <c r="B1575" s="123" t="s">
        <v>588</v>
      </c>
      <c r="C1575" s="123" t="s">
        <v>588</v>
      </c>
      <c r="D1575" s="123" t="s">
        <v>589</v>
      </c>
      <c r="E1575" s="123" t="s">
        <v>131</v>
      </c>
      <c r="F1575" s="7">
        <v>0</v>
      </c>
      <c r="G1575" s="123" t="s">
        <v>532</v>
      </c>
      <c r="H1575" s="7">
        <v>0</v>
      </c>
      <c r="I1575" s="7"/>
      <c r="J1575" s="7">
        <v>0</v>
      </c>
      <c r="K1575" s="7">
        <v>0</v>
      </c>
      <c r="L1575" s="7">
        <v>0</v>
      </c>
      <c r="M1575" s="7"/>
      <c r="N1575" s="7"/>
      <c r="O1575" s="7"/>
      <c r="P1575" s="7"/>
      <c r="Q1575" s="7">
        <v>28</v>
      </c>
      <c r="R1575" s="7">
        <v>265</v>
      </c>
      <c r="S1575" s="189">
        <v>45625.593981481485</v>
      </c>
    </row>
    <row r="1576" spans="1:19">
      <c r="A1576" s="7">
        <v>1994</v>
      </c>
      <c r="B1576" s="123" t="s">
        <v>588</v>
      </c>
      <c r="C1576" s="123" t="s">
        <v>588</v>
      </c>
      <c r="D1576" s="123" t="s">
        <v>589</v>
      </c>
      <c r="E1576" s="123" t="s">
        <v>570</v>
      </c>
      <c r="F1576" s="7">
        <v>314.51241599999997</v>
      </c>
      <c r="G1576" s="123" t="s">
        <v>532</v>
      </c>
      <c r="H1576" s="7">
        <v>33.319130839000003</v>
      </c>
      <c r="I1576" s="7">
        <v>105.93899999999999</v>
      </c>
      <c r="J1576" s="7">
        <v>32.709291264000001</v>
      </c>
      <c r="K1576" s="7">
        <v>9.4353700000000004E-4</v>
      </c>
      <c r="L1576" s="7">
        <v>2.2015870000000001E-3</v>
      </c>
      <c r="M1576" s="7">
        <v>104</v>
      </c>
      <c r="N1576" s="7">
        <v>3.0000000000000001E-3</v>
      </c>
      <c r="O1576" s="7">
        <v>7.0000000000000001E-3</v>
      </c>
      <c r="P1576" s="7">
        <v>1</v>
      </c>
      <c r="Q1576" s="7">
        <v>28</v>
      </c>
      <c r="R1576" s="7">
        <v>265</v>
      </c>
      <c r="S1576" s="189">
        <v>45625.593981481485</v>
      </c>
    </row>
    <row r="1577" spans="1:19">
      <c r="A1577" s="7">
        <v>1994</v>
      </c>
      <c r="B1577" s="123" t="s">
        <v>588</v>
      </c>
      <c r="C1577" s="123" t="s">
        <v>588</v>
      </c>
      <c r="D1577" s="123" t="s">
        <v>591</v>
      </c>
      <c r="E1577" s="123" t="s">
        <v>27</v>
      </c>
      <c r="F1577" s="7">
        <v>0</v>
      </c>
      <c r="G1577" s="123" t="s">
        <v>532</v>
      </c>
      <c r="H1577" s="7">
        <v>0</v>
      </c>
      <c r="I1577" s="7"/>
      <c r="J1577" s="7">
        <v>0</v>
      </c>
      <c r="K1577" s="7">
        <v>0</v>
      </c>
      <c r="L1577" s="7">
        <v>0</v>
      </c>
      <c r="M1577" s="7"/>
      <c r="N1577" s="7"/>
      <c r="O1577" s="7"/>
      <c r="P1577" s="7"/>
      <c r="Q1577" s="7">
        <v>28</v>
      </c>
      <c r="R1577" s="7">
        <v>265</v>
      </c>
      <c r="S1577" s="189">
        <v>45625.593981481485</v>
      </c>
    </row>
    <row r="1578" spans="1:19">
      <c r="A1578" s="7">
        <v>1994</v>
      </c>
      <c r="B1578" s="123" t="s">
        <v>588</v>
      </c>
      <c r="C1578" s="123" t="s">
        <v>588</v>
      </c>
      <c r="D1578" s="123" t="s">
        <v>591</v>
      </c>
      <c r="E1578" s="123" t="s">
        <v>33</v>
      </c>
      <c r="F1578" s="7">
        <v>0</v>
      </c>
      <c r="G1578" s="123" t="s">
        <v>532</v>
      </c>
      <c r="H1578" s="7">
        <v>0</v>
      </c>
      <c r="I1578" s="7"/>
      <c r="J1578" s="7">
        <v>0</v>
      </c>
      <c r="K1578" s="7">
        <v>0</v>
      </c>
      <c r="L1578" s="7">
        <v>0</v>
      </c>
      <c r="M1578" s="7"/>
      <c r="N1578" s="7"/>
      <c r="O1578" s="7"/>
      <c r="P1578" s="7"/>
      <c r="Q1578" s="7">
        <v>28</v>
      </c>
      <c r="R1578" s="7">
        <v>265</v>
      </c>
      <c r="S1578" s="189">
        <v>45625.593981481485</v>
      </c>
    </row>
    <row r="1579" spans="1:19">
      <c r="A1579" s="7">
        <v>1994</v>
      </c>
      <c r="B1579" s="123" t="s">
        <v>588</v>
      </c>
      <c r="C1579" s="123" t="s">
        <v>588</v>
      </c>
      <c r="D1579" s="123" t="s">
        <v>591</v>
      </c>
      <c r="E1579" s="123" t="s">
        <v>540</v>
      </c>
      <c r="F1579" s="7">
        <v>158.35439308700001</v>
      </c>
      <c r="G1579" s="123" t="s">
        <v>532</v>
      </c>
      <c r="H1579" s="7">
        <v>15.087610687</v>
      </c>
      <c r="I1579" s="7">
        <v>95.277500000000003</v>
      </c>
      <c r="J1579" s="7">
        <v>14.980325585999999</v>
      </c>
      <c r="K1579" s="7">
        <v>1.5835440000000001E-3</v>
      </c>
      <c r="L1579" s="7">
        <v>2.3753199999999999E-4</v>
      </c>
      <c r="M1579" s="7">
        <v>94.6</v>
      </c>
      <c r="N1579" s="7">
        <v>0.01</v>
      </c>
      <c r="O1579" s="7">
        <v>1.5E-3</v>
      </c>
      <c r="P1579" s="7">
        <v>1</v>
      </c>
      <c r="Q1579" s="7">
        <v>28</v>
      </c>
      <c r="R1579" s="7">
        <v>265</v>
      </c>
      <c r="S1579" s="189">
        <v>45625.593981481485</v>
      </c>
    </row>
    <row r="1580" spans="1:19">
      <c r="A1580" s="7">
        <v>1994</v>
      </c>
      <c r="B1580" s="123" t="s">
        <v>588</v>
      </c>
      <c r="C1580" s="123" t="s">
        <v>588</v>
      </c>
      <c r="D1580" s="123" t="s">
        <v>591</v>
      </c>
      <c r="E1580" s="123" t="s">
        <v>531</v>
      </c>
      <c r="F1580" s="7">
        <v>0</v>
      </c>
      <c r="G1580" s="123" t="s">
        <v>532</v>
      </c>
      <c r="H1580" s="7">
        <v>0</v>
      </c>
      <c r="I1580" s="7"/>
      <c r="J1580" s="7">
        <v>0</v>
      </c>
      <c r="K1580" s="7">
        <v>0</v>
      </c>
      <c r="L1580" s="7">
        <v>0</v>
      </c>
      <c r="M1580" s="7"/>
      <c r="N1580" s="7"/>
      <c r="O1580" s="7"/>
      <c r="P1580" s="7">
        <v>1</v>
      </c>
      <c r="Q1580" s="7">
        <v>28</v>
      </c>
      <c r="R1580" s="7">
        <v>265</v>
      </c>
      <c r="S1580" s="189">
        <v>45625.593981481485</v>
      </c>
    </row>
    <row r="1581" spans="1:19">
      <c r="A1581" s="7">
        <v>1994</v>
      </c>
      <c r="B1581" s="123" t="s">
        <v>588</v>
      </c>
      <c r="C1581" s="123" t="s">
        <v>588</v>
      </c>
      <c r="D1581" s="123" t="s">
        <v>591</v>
      </c>
      <c r="E1581" s="123" t="s">
        <v>533</v>
      </c>
      <c r="F1581" s="7">
        <v>0</v>
      </c>
      <c r="G1581" s="123" t="s">
        <v>532</v>
      </c>
      <c r="H1581" s="7">
        <v>0</v>
      </c>
      <c r="I1581" s="7"/>
      <c r="J1581" s="7">
        <v>0</v>
      </c>
      <c r="K1581" s="7">
        <v>0</v>
      </c>
      <c r="L1581" s="7">
        <v>0</v>
      </c>
      <c r="M1581" s="7"/>
      <c r="N1581" s="7"/>
      <c r="O1581" s="7"/>
      <c r="P1581" s="7">
        <v>1</v>
      </c>
      <c r="Q1581" s="7">
        <v>28</v>
      </c>
      <c r="R1581" s="7">
        <v>265</v>
      </c>
      <c r="S1581" s="189">
        <v>45625.593981481485</v>
      </c>
    </row>
    <row r="1582" spans="1:19">
      <c r="A1582" s="7">
        <v>1994</v>
      </c>
      <c r="B1582" s="123" t="s">
        <v>588</v>
      </c>
      <c r="C1582" s="123" t="s">
        <v>588</v>
      </c>
      <c r="D1582" s="123" t="s">
        <v>591</v>
      </c>
      <c r="E1582" s="123" t="s">
        <v>163</v>
      </c>
      <c r="F1582" s="7">
        <v>0</v>
      </c>
      <c r="G1582" s="123" t="s">
        <v>532</v>
      </c>
      <c r="H1582" s="7">
        <v>0</v>
      </c>
      <c r="I1582" s="7"/>
      <c r="J1582" s="7">
        <v>0</v>
      </c>
      <c r="K1582" s="7">
        <v>0</v>
      </c>
      <c r="L1582" s="7">
        <v>0</v>
      </c>
      <c r="M1582" s="7"/>
      <c r="N1582" s="7"/>
      <c r="O1582" s="7"/>
      <c r="P1582" s="7">
        <v>1</v>
      </c>
      <c r="Q1582" s="7">
        <v>28</v>
      </c>
      <c r="R1582" s="7">
        <v>265</v>
      </c>
      <c r="S1582" s="189">
        <v>45625.593981481485</v>
      </c>
    </row>
    <row r="1583" spans="1:19">
      <c r="A1583" s="7">
        <v>1994</v>
      </c>
      <c r="B1583" s="123" t="s">
        <v>588</v>
      </c>
      <c r="C1583" s="123" t="s">
        <v>588</v>
      </c>
      <c r="D1583" s="123" t="s">
        <v>591</v>
      </c>
      <c r="E1583" s="123" t="s">
        <v>534</v>
      </c>
      <c r="F1583" s="7">
        <v>389.37240000000003</v>
      </c>
      <c r="G1583" s="123" t="s">
        <v>532</v>
      </c>
      <c r="H1583" s="7">
        <v>43.448522807000003</v>
      </c>
      <c r="I1583" s="7">
        <v>111.586036419</v>
      </c>
      <c r="J1583" s="7">
        <v>43.271942424000002</v>
      </c>
      <c r="K1583" s="7">
        <v>7.7874499999999996E-4</v>
      </c>
      <c r="L1583" s="7">
        <v>5.8405900000000005E-4</v>
      </c>
      <c r="M1583" s="7">
        <v>111.132536419</v>
      </c>
      <c r="N1583" s="7">
        <v>2E-3</v>
      </c>
      <c r="O1583" s="7">
        <v>1.5E-3</v>
      </c>
      <c r="P1583" s="7">
        <v>1</v>
      </c>
      <c r="Q1583" s="7">
        <v>28</v>
      </c>
      <c r="R1583" s="7">
        <v>265</v>
      </c>
      <c r="S1583" s="189">
        <v>45625.593981481485</v>
      </c>
    </row>
    <row r="1584" spans="1:19">
      <c r="A1584" s="7">
        <v>1994</v>
      </c>
      <c r="B1584" s="123" t="s">
        <v>588</v>
      </c>
      <c r="C1584" s="123" t="s">
        <v>588</v>
      </c>
      <c r="D1584" s="123" t="s">
        <v>591</v>
      </c>
      <c r="E1584" s="123" t="s">
        <v>535</v>
      </c>
      <c r="F1584" s="7">
        <v>1316.666940653</v>
      </c>
      <c r="G1584" s="123" t="s">
        <v>532</v>
      </c>
      <c r="H1584" s="7">
        <v>72.423197161000004</v>
      </c>
      <c r="I1584" s="7">
        <v>55.004948423000002</v>
      </c>
      <c r="J1584" s="7">
        <v>72.342061462000004</v>
      </c>
      <c r="K1584" s="7">
        <v>1.651572E-3</v>
      </c>
      <c r="L1584" s="7">
        <v>1.31667E-4</v>
      </c>
      <c r="M1584" s="7">
        <v>54.943326386000003</v>
      </c>
      <c r="N1584" s="7">
        <v>1.2543579999999999E-3</v>
      </c>
      <c r="O1584" s="7">
        <v>1E-4</v>
      </c>
      <c r="P1584" s="7">
        <v>1</v>
      </c>
      <c r="Q1584" s="7">
        <v>28</v>
      </c>
      <c r="R1584" s="7">
        <v>265</v>
      </c>
      <c r="S1584" s="189">
        <v>45625.593981481485</v>
      </c>
    </row>
    <row r="1585" spans="1:19">
      <c r="A1585" s="7">
        <v>1994</v>
      </c>
      <c r="B1585" s="123" t="s">
        <v>588</v>
      </c>
      <c r="C1585" s="123" t="s">
        <v>588</v>
      </c>
      <c r="D1585" s="123" t="s">
        <v>591</v>
      </c>
      <c r="E1585" s="123" t="s">
        <v>536</v>
      </c>
      <c r="F1585" s="7">
        <v>158.96944655999999</v>
      </c>
      <c r="G1585" s="123" t="s">
        <v>532</v>
      </c>
      <c r="H1585" s="7">
        <v>9.1653039570000008</v>
      </c>
      <c r="I1585" s="7">
        <v>57.654499999999999</v>
      </c>
      <c r="J1585" s="7">
        <v>9.1566401220000007</v>
      </c>
      <c r="K1585" s="7">
        <v>1.5896899999999999E-4</v>
      </c>
      <c r="L1585" s="7">
        <v>1.5896944659999999E-5</v>
      </c>
      <c r="M1585" s="7">
        <v>57.6</v>
      </c>
      <c r="N1585" s="7">
        <v>1E-3</v>
      </c>
      <c r="O1585" s="7">
        <v>1E-4</v>
      </c>
      <c r="P1585" s="7">
        <v>1</v>
      </c>
      <c r="Q1585" s="7">
        <v>28</v>
      </c>
      <c r="R1585" s="7">
        <v>265</v>
      </c>
      <c r="S1585" s="189">
        <v>45625.593981481485</v>
      </c>
    </row>
    <row r="1586" spans="1:19">
      <c r="A1586" s="7">
        <v>1994</v>
      </c>
      <c r="B1586" s="123" t="s">
        <v>530</v>
      </c>
      <c r="C1586" s="123" t="s">
        <v>530</v>
      </c>
      <c r="D1586" s="123" t="s">
        <v>530</v>
      </c>
      <c r="E1586" s="123" t="s">
        <v>531</v>
      </c>
      <c r="F1586" s="7">
        <v>412.35793200000001</v>
      </c>
      <c r="G1586" s="123" t="s">
        <v>532</v>
      </c>
      <c r="H1586" s="7">
        <v>31.443529388999998</v>
      </c>
      <c r="I1586" s="7">
        <v>76.253</v>
      </c>
      <c r="J1586" s="7">
        <v>31.343326411</v>
      </c>
      <c r="K1586" s="7">
        <v>1.2370739999999999E-3</v>
      </c>
      <c r="L1586" s="7">
        <v>2.4741500000000002E-4</v>
      </c>
      <c r="M1586" s="7">
        <v>76.010000000000005</v>
      </c>
      <c r="N1586" s="7">
        <v>3.0000000000000001E-3</v>
      </c>
      <c r="O1586" s="7">
        <v>5.9999999999999995E-4</v>
      </c>
      <c r="P1586" s="7">
        <v>1</v>
      </c>
      <c r="Q1586" s="7">
        <v>28</v>
      </c>
      <c r="R1586" s="7">
        <v>265</v>
      </c>
      <c r="S1586" s="189">
        <v>45625.593981481485</v>
      </c>
    </row>
    <row r="1587" spans="1:19">
      <c r="A1587" s="7">
        <v>1994</v>
      </c>
      <c r="B1587" s="123" t="s">
        <v>530</v>
      </c>
      <c r="C1587" s="123" t="s">
        <v>530</v>
      </c>
      <c r="D1587" s="123" t="s">
        <v>530</v>
      </c>
      <c r="E1587" s="123" t="s">
        <v>533</v>
      </c>
      <c r="F1587" s="7">
        <v>173.23303680000001</v>
      </c>
      <c r="G1587" s="123" t="s">
        <v>532</v>
      </c>
      <c r="H1587" s="7">
        <v>12.673555738999999</v>
      </c>
      <c r="I1587" s="7">
        <v>73.159000000000006</v>
      </c>
      <c r="J1587" s="7">
        <v>12.631460111000001</v>
      </c>
      <c r="K1587" s="7">
        <v>5.1969899999999999E-4</v>
      </c>
      <c r="L1587" s="7">
        <v>1.0394E-4</v>
      </c>
      <c r="M1587" s="7">
        <v>72.915999999999997</v>
      </c>
      <c r="N1587" s="7">
        <v>3.0000000000000001E-3</v>
      </c>
      <c r="O1587" s="7">
        <v>5.9999999999999995E-4</v>
      </c>
      <c r="P1587" s="7">
        <v>1</v>
      </c>
      <c r="Q1587" s="7">
        <v>28</v>
      </c>
      <c r="R1587" s="7">
        <v>265</v>
      </c>
      <c r="S1587" s="189">
        <v>45625.593981481485</v>
      </c>
    </row>
    <row r="1588" spans="1:19">
      <c r="A1588" s="7">
        <v>1994</v>
      </c>
      <c r="B1588" s="123" t="s">
        <v>530</v>
      </c>
      <c r="C1588" s="123" t="s">
        <v>530</v>
      </c>
      <c r="D1588" s="123" t="s">
        <v>530</v>
      </c>
      <c r="E1588" s="123" t="s">
        <v>163</v>
      </c>
      <c r="F1588" s="7">
        <v>141.46778520000001</v>
      </c>
      <c r="G1588" s="123" t="s">
        <v>532</v>
      </c>
      <c r="H1588" s="7">
        <v>9.0177932340000009</v>
      </c>
      <c r="I1588" s="7">
        <v>63.744500000000002</v>
      </c>
      <c r="J1588" s="7">
        <v>9.0100832390000001</v>
      </c>
      <c r="K1588" s="7">
        <v>1.4146800000000001E-4</v>
      </c>
      <c r="L1588" s="7">
        <v>1.4146778520000001E-5</v>
      </c>
      <c r="M1588" s="7">
        <v>63.69</v>
      </c>
      <c r="N1588" s="7">
        <v>1E-3</v>
      </c>
      <c r="O1588" s="7">
        <v>1E-4</v>
      </c>
      <c r="P1588" s="7">
        <v>1</v>
      </c>
      <c r="Q1588" s="7">
        <v>28</v>
      </c>
      <c r="R1588" s="7">
        <v>265</v>
      </c>
      <c r="S1588" s="189">
        <v>45625.593981481485</v>
      </c>
    </row>
    <row r="1589" spans="1:19">
      <c r="A1589" s="7">
        <v>1994</v>
      </c>
      <c r="B1589" s="123" t="s">
        <v>530</v>
      </c>
      <c r="C1589" s="123" t="s">
        <v>530</v>
      </c>
      <c r="D1589" s="123" t="s">
        <v>530</v>
      </c>
      <c r="E1589" s="123" t="s">
        <v>534</v>
      </c>
      <c r="F1589" s="7">
        <v>256.98578400000002</v>
      </c>
      <c r="G1589" s="123" t="s">
        <v>532</v>
      </c>
      <c r="H1589" s="7">
        <v>28.676025053</v>
      </c>
      <c r="I1589" s="7">
        <v>111.586036419</v>
      </c>
      <c r="J1589" s="7">
        <v>28.559481999999999</v>
      </c>
      <c r="K1589" s="7">
        <v>5.1397200000000002E-4</v>
      </c>
      <c r="L1589" s="7">
        <v>3.8547899999999999E-4</v>
      </c>
      <c r="M1589" s="7">
        <v>111.132536419</v>
      </c>
      <c r="N1589" s="7">
        <v>2E-3</v>
      </c>
      <c r="O1589" s="7">
        <v>1.5E-3</v>
      </c>
      <c r="P1589" s="7">
        <v>1</v>
      </c>
      <c r="Q1589" s="7">
        <v>28</v>
      </c>
      <c r="R1589" s="7">
        <v>265</v>
      </c>
      <c r="S1589" s="189">
        <v>45625.593981481485</v>
      </c>
    </row>
    <row r="1590" spans="1:19">
      <c r="A1590" s="7">
        <v>1994</v>
      </c>
      <c r="B1590" s="123" t="s">
        <v>530</v>
      </c>
      <c r="C1590" s="123" t="s">
        <v>530</v>
      </c>
      <c r="D1590" s="123" t="s">
        <v>530</v>
      </c>
      <c r="E1590" s="123" t="s">
        <v>535</v>
      </c>
      <c r="F1590" s="7">
        <v>868.45908482799996</v>
      </c>
      <c r="G1590" s="123" t="s">
        <v>532</v>
      </c>
      <c r="H1590" s="7">
        <v>44.450723541000002</v>
      </c>
      <c r="I1590" s="7">
        <v>51.183440091999998</v>
      </c>
      <c r="J1590" s="7">
        <v>44.406675174</v>
      </c>
      <c r="K1590" s="7">
        <v>8.0822700000000001E-4</v>
      </c>
      <c r="L1590" s="7">
        <v>8.0822691480000002E-5</v>
      </c>
      <c r="M1590" s="7">
        <v>51.132719952000002</v>
      </c>
      <c r="N1590" s="7">
        <v>9.3064500000000002E-4</v>
      </c>
      <c r="O1590" s="7">
        <v>9.3064478099999994E-5</v>
      </c>
      <c r="P1590" s="7">
        <v>1</v>
      </c>
      <c r="Q1590" s="7">
        <v>28</v>
      </c>
      <c r="R1590" s="7">
        <v>265</v>
      </c>
      <c r="S1590" s="189">
        <v>45625.593981481485</v>
      </c>
    </row>
    <row r="1591" spans="1:19">
      <c r="A1591" s="7">
        <v>1994</v>
      </c>
      <c r="B1591" s="123" t="s">
        <v>530</v>
      </c>
      <c r="C1591" s="123" t="s">
        <v>530</v>
      </c>
      <c r="D1591" s="123" t="s">
        <v>530</v>
      </c>
      <c r="E1591" s="123" t="s">
        <v>536</v>
      </c>
      <c r="F1591" s="7">
        <v>2010.2032598400001</v>
      </c>
      <c r="G1591" s="123" t="s">
        <v>532</v>
      </c>
      <c r="H1591" s="7">
        <v>143.53755866700001</v>
      </c>
      <c r="I1591" s="7">
        <v>71.404499999999999</v>
      </c>
      <c r="J1591" s="7">
        <v>143.42800259000001</v>
      </c>
      <c r="K1591" s="7">
        <v>2.0102029999999999E-3</v>
      </c>
      <c r="L1591" s="7">
        <v>2.0102E-4</v>
      </c>
      <c r="M1591" s="7">
        <v>71.349999999999994</v>
      </c>
      <c r="N1591" s="7">
        <v>1E-3</v>
      </c>
      <c r="O1591" s="7">
        <v>1E-4</v>
      </c>
      <c r="P1591" s="7">
        <v>1</v>
      </c>
      <c r="Q1591" s="7">
        <v>28</v>
      </c>
      <c r="R1591" s="7">
        <v>265</v>
      </c>
      <c r="S1591" s="189">
        <v>45625.593981481485</v>
      </c>
    </row>
    <row r="1592" spans="1:19">
      <c r="A1592" s="7">
        <v>1994</v>
      </c>
      <c r="B1592" s="123" t="s">
        <v>537</v>
      </c>
      <c r="C1592" s="123" t="s">
        <v>538</v>
      </c>
      <c r="D1592" s="123" t="s">
        <v>539</v>
      </c>
      <c r="E1592" s="123" t="s">
        <v>540</v>
      </c>
      <c r="F1592" s="7">
        <v>0</v>
      </c>
      <c r="G1592" s="123" t="s">
        <v>532</v>
      </c>
      <c r="H1592" s="7">
        <v>0</v>
      </c>
      <c r="I1592" s="7"/>
      <c r="J1592" s="7">
        <v>0</v>
      </c>
      <c r="K1592" s="7">
        <v>0</v>
      </c>
      <c r="L1592" s="7">
        <v>0</v>
      </c>
      <c r="M1592" s="7"/>
      <c r="N1592" s="7"/>
      <c r="O1592" s="7"/>
      <c r="P1592" s="7">
        <v>1</v>
      </c>
      <c r="Q1592" s="7">
        <v>28</v>
      </c>
      <c r="R1592" s="7">
        <v>265</v>
      </c>
      <c r="S1592" s="189">
        <v>45625.593981481485</v>
      </c>
    </row>
    <row r="1593" spans="1:19">
      <c r="A1593" s="7">
        <v>1994</v>
      </c>
      <c r="B1593" s="123" t="s">
        <v>537</v>
      </c>
      <c r="C1593" s="123" t="s">
        <v>538</v>
      </c>
      <c r="D1593" s="123" t="s">
        <v>539</v>
      </c>
      <c r="E1593" s="123" t="s">
        <v>531</v>
      </c>
      <c r="F1593" s="7">
        <v>856.56461171800004</v>
      </c>
      <c r="G1593" s="123" t="s">
        <v>532</v>
      </c>
      <c r="H1593" s="7">
        <v>65.315621336999996</v>
      </c>
      <c r="I1593" s="7">
        <v>76.253</v>
      </c>
      <c r="J1593" s="7">
        <v>65.107476137000006</v>
      </c>
      <c r="K1593" s="7">
        <v>2.569694E-3</v>
      </c>
      <c r="L1593" s="7">
        <v>5.1393900000000004E-4</v>
      </c>
      <c r="M1593" s="7">
        <v>76.010000000000005</v>
      </c>
      <c r="N1593" s="7">
        <v>3.0000000000000001E-3</v>
      </c>
      <c r="O1593" s="7">
        <v>5.9999999999999995E-4</v>
      </c>
      <c r="P1593" s="7">
        <v>1</v>
      </c>
      <c r="Q1593" s="7">
        <v>28</v>
      </c>
      <c r="R1593" s="7">
        <v>265</v>
      </c>
      <c r="S1593" s="189">
        <v>45625.593981481485</v>
      </c>
    </row>
    <row r="1594" spans="1:19">
      <c r="A1594" s="7">
        <v>1994</v>
      </c>
      <c r="B1594" s="123" t="s">
        <v>537</v>
      </c>
      <c r="C1594" s="123" t="s">
        <v>538</v>
      </c>
      <c r="D1594" s="123" t="s">
        <v>539</v>
      </c>
      <c r="E1594" s="123" t="s">
        <v>533</v>
      </c>
      <c r="F1594" s="7">
        <v>1442.126208224</v>
      </c>
      <c r="G1594" s="123" t="s">
        <v>532</v>
      </c>
      <c r="H1594" s="7">
        <v>106.05348064499999</v>
      </c>
      <c r="I1594" s="7">
        <v>73.539666667000006</v>
      </c>
      <c r="J1594" s="7">
        <v>105.703043976</v>
      </c>
      <c r="K1594" s="7">
        <v>4.326379E-3</v>
      </c>
      <c r="L1594" s="7">
        <v>8.65276E-4</v>
      </c>
      <c r="M1594" s="7">
        <v>73.296666666999997</v>
      </c>
      <c r="N1594" s="7">
        <v>3.0000000000000001E-3</v>
      </c>
      <c r="O1594" s="7">
        <v>5.9999999999999995E-4</v>
      </c>
      <c r="P1594" s="7">
        <v>1</v>
      </c>
      <c r="Q1594" s="7">
        <v>28</v>
      </c>
      <c r="R1594" s="7">
        <v>265</v>
      </c>
      <c r="S1594" s="189">
        <v>45625.593981481485</v>
      </c>
    </row>
    <row r="1595" spans="1:19">
      <c r="A1595" s="7">
        <v>1994</v>
      </c>
      <c r="B1595" s="123" t="s">
        <v>537</v>
      </c>
      <c r="C1595" s="123" t="s">
        <v>538</v>
      </c>
      <c r="D1595" s="123" t="s">
        <v>539</v>
      </c>
      <c r="E1595" s="123" t="s">
        <v>160</v>
      </c>
      <c r="F1595" s="7">
        <v>36.749623419000002</v>
      </c>
      <c r="G1595" s="123" t="s">
        <v>532</v>
      </c>
      <c r="H1595" s="7">
        <v>2.6324857740000001</v>
      </c>
      <c r="I1595" s="7">
        <v>71.632999999999996</v>
      </c>
      <c r="J1595" s="7">
        <v>2.623555616</v>
      </c>
      <c r="K1595" s="7">
        <v>1.1024899999999999E-4</v>
      </c>
      <c r="L1595" s="7">
        <v>2.2049774050000002E-5</v>
      </c>
      <c r="M1595" s="7">
        <v>71.39</v>
      </c>
      <c r="N1595" s="7">
        <v>3.0000000000000001E-3</v>
      </c>
      <c r="O1595" s="7">
        <v>5.9999999999999995E-4</v>
      </c>
      <c r="P1595" s="7">
        <v>1</v>
      </c>
      <c r="Q1595" s="7">
        <v>28</v>
      </c>
      <c r="R1595" s="7">
        <v>265</v>
      </c>
      <c r="S1595" s="189">
        <v>45625.593981481485</v>
      </c>
    </row>
    <row r="1596" spans="1:19">
      <c r="A1596" s="7">
        <v>1994</v>
      </c>
      <c r="B1596" s="123" t="s">
        <v>537</v>
      </c>
      <c r="C1596" s="123" t="s">
        <v>538</v>
      </c>
      <c r="D1596" s="123" t="s">
        <v>539</v>
      </c>
      <c r="E1596" s="123" t="s">
        <v>163</v>
      </c>
      <c r="F1596" s="7">
        <v>19.752329764999999</v>
      </c>
      <c r="G1596" s="123" t="s">
        <v>532</v>
      </c>
      <c r="H1596" s="7">
        <v>1.259102385</v>
      </c>
      <c r="I1596" s="7">
        <v>63.744500000000002</v>
      </c>
      <c r="J1596" s="7">
        <v>1.258025883</v>
      </c>
      <c r="K1596" s="7">
        <v>1.975232976E-5</v>
      </c>
      <c r="L1596" s="7">
        <v>1.9752329769999998E-6</v>
      </c>
      <c r="M1596" s="7">
        <v>63.69</v>
      </c>
      <c r="N1596" s="7">
        <v>1E-3</v>
      </c>
      <c r="O1596" s="7">
        <v>1E-4</v>
      </c>
      <c r="P1596" s="7">
        <v>1</v>
      </c>
      <c r="Q1596" s="7">
        <v>28</v>
      </c>
      <c r="R1596" s="7">
        <v>265</v>
      </c>
      <c r="S1596" s="189">
        <v>45625.593981481485</v>
      </c>
    </row>
    <row r="1597" spans="1:19">
      <c r="A1597" s="7">
        <v>1994</v>
      </c>
      <c r="B1597" s="123" t="s">
        <v>537</v>
      </c>
      <c r="C1597" s="123" t="s">
        <v>538</v>
      </c>
      <c r="D1597" s="123" t="s">
        <v>539</v>
      </c>
      <c r="E1597" s="123" t="s">
        <v>535</v>
      </c>
      <c r="F1597" s="7">
        <v>1167.9796756109999</v>
      </c>
      <c r="G1597" s="123" t="s">
        <v>532</v>
      </c>
      <c r="H1597" s="7">
        <v>64.236343422000004</v>
      </c>
      <c r="I1597" s="7">
        <v>54.997826386</v>
      </c>
      <c r="J1597" s="7">
        <v>64.172688528999998</v>
      </c>
      <c r="K1597" s="7">
        <v>1.1679800000000001E-3</v>
      </c>
      <c r="L1597" s="7">
        <v>1.16798E-4</v>
      </c>
      <c r="M1597" s="7">
        <v>54.943326386000003</v>
      </c>
      <c r="N1597" s="7">
        <v>1E-3</v>
      </c>
      <c r="O1597" s="7">
        <v>1E-4</v>
      </c>
      <c r="P1597" s="7">
        <v>1</v>
      </c>
      <c r="Q1597" s="7">
        <v>28</v>
      </c>
      <c r="R1597" s="7">
        <v>265</v>
      </c>
      <c r="S1597" s="189">
        <v>45625.593981481485</v>
      </c>
    </row>
    <row r="1598" spans="1:19">
      <c r="A1598" s="7">
        <v>1994</v>
      </c>
      <c r="B1598" s="123" t="s">
        <v>537</v>
      </c>
      <c r="C1598" s="123" t="s">
        <v>538</v>
      </c>
      <c r="D1598" s="123" t="s">
        <v>539</v>
      </c>
      <c r="E1598" s="123" t="s">
        <v>541</v>
      </c>
      <c r="F1598" s="7">
        <v>495.43405274600002</v>
      </c>
      <c r="G1598" s="123" t="s">
        <v>532</v>
      </c>
      <c r="H1598" s="7">
        <v>46.516885156000001</v>
      </c>
      <c r="I1598" s="7">
        <v>93.891174613000004</v>
      </c>
      <c r="J1598" s="7">
        <v>46.396494681</v>
      </c>
      <c r="K1598" s="7">
        <v>1.4863019999999999E-3</v>
      </c>
      <c r="L1598" s="7">
        <v>2.9725999999999998E-4</v>
      </c>
      <c r="M1598" s="7">
        <v>93.648174612999995</v>
      </c>
      <c r="N1598" s="7">
        <v>3.0000000000000001E-3</v>
      </c>
      <c r="O1598" s="7">
        <v>5.9999999999999995E-4</v>
      </c>
      <c r="P1598" s="7">
        <v>1</v>
      </c>
      <c r="Q1598" s="7">
        <v>28</v>
      </c>
      <c r="R1598" s="7">
        <v>265</v>
      </c>
      <c r="S1598" s="189">
        <v>45625.593981481485</v>
      </c>
    </row>
    <row r="1599" spans="1:19">
      <c r="A1599" s="7">
        <v>1994</v>
      </c>
      <c r="B1599" s="123" t="s">
        <v>537</v>
      </c>
      <c r="C1599" s="123" t="s">
        <v>538</v>
      </c>
      <c r="D1599" s="123" t="s">
        <v>542</v>
      </c>
      <c r="E1599" s="123" t="s">
        <v>27</v>
      </c>
      <c r="F1599" s="7">
        <v>103.98001536</v>
      </c>
      <c r="G1599" s="123" t="s">
        <v>532</v>
      </c>
      <c r="H1599" s="7">
        <v>5.6669110000000002E-3</v>
      </c>
      <c r="I1599" s="7">
        <v>5.45E-2</v>
      </c>
      <c r="J1599" s="7">
        <v>0</v>
      </c>
      <c r="K1599" s="7">
        <v>1.0398E-4</v>
      </c>
      <c r="L1599" s="7">
        <v>1.0398001539999999E-5</v>
      </c>
      <c r="M1599" s="7">
        <v>0</v>
      </c>
      <c r="N1599" s="7">
        <v>1E-3</v>
      </c>
      <c r="O1599" s="7">
        <v>1E-4</v>
      </c>
      <c r="P1599" s="7"/>
      <c r="Q1599" s="7">
        <v>28</v>
      </c>
      <c r="R1599" s="7">
        <v>265</v>
      </c>
      <c r="S1599" s="189">
        <v>45625.593981481485</v>
      </c>
    </row>
    <row r="1600" spans="1:19">
      <c r="A1600" s="7">
        <v>1994</v>
      </c>
      <c r="B1600" s="123" t="s">
        <v>537</v>
      </c>
      <c r="C1600" s="123" t="s">
        <v>538</v>
      </c>
      <c r="D1600" s="123" t="s">
        <v>542</v>
      </c>
      <c r="E1600" s="123" t="s">
        <v>33</v>
      </c>
      <c r="F1600" s="7">
        <v>0</v>
      </c>
      <c r="G1600" s="123" t="s">
        <v>532</v>
      </c>
      <c r="H1600" s="7">
        <v>0</v>
      </c>
      <c r="I1600" s="7"/>
      <c r="J1600" s="7">
        <v>0</v>
      </c>
      <c r="K1600" s="7">
        <v>0</v>
      </c>
      <c r="L1600" s="7">
        <v>0</v>
      </c>
      <c r="M1600" s="7"/>
      <c r="N1600" s="7"/>
      <c r="O1600" s="7"/>
      <c r="P1600" s="7"/>
      <c r="Q1600" s="7">
        <v>28</v>
      </c>
      <c r="R1600" s="7">
        <v>265</v>
      </c>
      <c r="S1600" s="189">
        <v>45625.593981481485</v>
      </c>
    </row>
    <row r="1601" spans="1:19">
      <c r="A1601" s="7">
        <v>1994</v>
      </c>
      <c r="B1601" s="123" t="s">
        <v>537</v>
      </c>
      <c r="C1601" s="123" t="s">
        <v>538</v>
      </c>
      <c r="D1601" s="123" t="s">
        <v>542</v>
      </c>
      <c r="E1601" s="123" t="s">
        <v>540</v>
      </c>
      <c r="F1601" s="7">
        <v>552.04667444400002</v>
      </c>
      <c r="G1601" s="123" t="s">
        <v>532</v>
      </c>
      <c r="H1601" s="7">
        <v>52.597627023999998</v>
      </c>
      <c r="I1601" s="7">
        <v>95.277500000000003</v>
      </c>
      <c r="J1601" s="7">
        <v>52.223615402</v>
      </c>
      <c r="K1601" s="7">
        <v>5.5204670000000003E-3</v>
      </c>
      <c r="L1601" s="7">
        <v>8.2806999999999998E-4</v>
      </c>
      <c r="M1601" s="7">
        <v>94.6</v>
      </c>
      <c r="N1601" s="7">
        <v>0.01</v>
      </c>
      <c r="O1601" s="7">
        <v>1.5E-3</v>
      </c>
      <c r="P1601" s="7">
        <v>1</v>
      </c>
      <c r="Q1601" s="7">
        <v>28</v>
      </c>
      <c r="R1601" s="7">
        <v>265</v>
      </c>
      <c r="S1601" s="189">
        <v>45625.593981481485</v>
      </c>
    </row>
    <row r="1602" spans="1:19">
      <c r="A1602" s="7">
        <v>1994</v>
      </c>
      <c r="B1602" s="123" t="s">
        <v>537</v>
      </c>
      <c r="C1602" s="123" t="s">
        <v>538</v>
      </c>
      <c r="D1602" s="123" t="s">
        <v>542</v>
      </c>
      <c r="E1602" s="123" t="s">
        <v>531</v>
      </c>
      <c r="F1602" s="7">
        <v>6394.2297756979997</v>
      </c>
      <c r="G1602" s="123" t="s">
        <v>532</v>
      </c>
      <c r="H1602" s="7">
        <v>487.57920308600001</v>
      </c>
      <c r="I1602" s="7">
        <v>76.253</v>
      </c>
      <c r="J1602" s="7">
        <v>486.025405251</v>
      </c>
      <c r="K1602" s="7">
        <v>1.9182688999999999E-2</v>
      </c>
      <c r="L1602" s="7">
        <v>3.836538E-3</v>
      </c>
      <c r="M1602" s="7">
        <v>76.010000000000005</v>
      </c>
      <c r="N1602" s="7">
        <v>3.0000000000000001E-3</v>
      </c>
      <c r="O1602" s="7">
        <v>5.9999999999999995E-4</v>
      </c>
      <c r="P1602" s="7">
        <v>1</v>
      </c>
      <c r="Q1602" s="7">
        <v>28</v>
      </c>
      <c r="R1602" s="7">
        <v>265</v>
      </c>
      <c r="S1602" s="189">
        <v>45625.593981481485</v>
      </c>
    </row>
    <row r="1603" spans="1:19">
      <c r="A1603" s="7">
        <v>1994</v>
      </c>
      <c r="B1603" s="123" t="s">
        <v>537</v>
      </c>
      <c r="C1603" s="123" t="s">
        <v>538</v>
      </c>
      <c r="D1603" s="123" t="s">
        <v>542</v>
      </c>
      <c r="E1603" s="123" t="s">
        <v>533</v>
      </c>
      <c r="F1603" s="7">
        <v>1445.5494045559999</v>
      </c>
      <c r="G1603" s="123" t="s">
        <v>532</v>
      </c>
      <c r="H1603" s="7">
        <v>106.305221362</v>
      </c>
      <c r="I1603" s="7">
        <v>73.539666667000006</v>
      </c>
      <c r="J1603" s="7">
        <v>105.953952856</v>
      </c>
      <c r="K1603" s="7">
        <v>4.3366480000000002E-3</v>
      </c>
      <c r="L1603" s="7">
        <v>8.6733000000000003E-4</v>
      </c>
      <c r="M1603" s="7">
        <v>73.296666666999997</v>
      </c>
      <c r="N1603" s="7">
        <v>3.0000000000000001E-3</v>
      </c>
      <c r="O1603" s="7">
        <v>5.9999999999999995E-4</v>
      </c>
      <c r="P1603" s="7">
        <v>1</v>
      </c>
      <c r="Q1603" s="7">
        <v>28</v>
      </c>
      <c r="R1603" s="7">
        <v>265</v>
      </c>
      <c r="S1603" s="189">
        <v>45625.593981481485</v>
      </c>
    </row>
    <row r="1604" spans="1:19">
      <c r="A1604" s="7">
        <v>1994</v>
      </c>
      <c r="B1604" s="123" t="s">
        <v>537</v>
      </c>
      <c r="C1604" s="123" t="s">
        <v>538</v>
      </c>
      <c r="D1604" s="123" t="s">
        <v>542</v>
      </c>
      <c r="E1604" s="123" t="s">
        <v>160</v>
      </c>
      <c r="F1604" s="7">
        <v>274.33486405999997</v>
      </c>
      <c r="G1604" s="123" t="s">
        <v>532</v>
      </c>
      <c r="H1604" s="7">
        <v>19.651429317000002</v>
      </c>
      <c r="I1604" s="7">
        <v>71.632999999999996</v>
      </c>
      <c r="J1604" s="7">
        <v>19.584765945000001</v>
      </c>
      <c r="K1604" s="7">
        <v>8.2300500000000003E-4</v>
      </c>
      <c r="L1604" s="7">
        <v>1.6460100000000001E-4</v>
      </c>
      <c r="M1604" s="7">
        <v>71.39</v>
      </c>
      <c r="N1604" s="7">
        <v>3.0000000000000001E-3</v>
      </c>
      <c r="O1604" s="7">
        <v>5.9999999999999995E-4</v>
      </c>
      <c r="P1604" s="7">
        <v>1</v>
      </c>
      <c r="Q1604" s="7">
        <v>28</v>
      </c>
      <c r="R1604" s="7">
        <v>265</v>
      </c>
      <c r="S1604" s="189">
        <v>45625.593981481485</v>
      </c>
    </row>
    <row r="1605" spans="1:19">
      <c r="A1605" s="7">
        <v>1994</v>
      </c>
      <c r="B1605" s="123" t="s">
        <v>537</v>
      </c>
      <c r="C1605" s="123" t="s">
        <v>538</v>
      </c>
      <c r="D1605" s="123" t="s">
        <v>542</v>
      </c>
      <c r="E1605" s="123" t="s">
        <v>163</v>
      </c>
      <c r="F1605" s="7">
        <v>477.22294316799997</v>
      </c>
      <c r="G1605" s="123" t="s">
        <v>532</v>
      </c>
      <c r="H1605" s="7">
        <v>30.420337901</v>
      </c>
      <c r="I1605" s="7">
        <v>63.744500000000002</v>
      </c>
      <c r="J1605" s="7">
        <v>30.394329249999998</v>
      </c>
      <c r="K1605" s="7">
        <v>4.7722299999999998E-4</v>
      </c>
      <c r="L1605" s="7">
        <v>4.772229432E-5</v>
      </c>
      <c r="M1605" s="7">
        <v>63.69</v>
      </c>
      <c r="N1605" s="7">
        <v>1E-3</v>
      </c>
      <c r="O1605" s="7">
        <v>1E-4</v>
      </c>
      <c r="P1605" s="7">
        <v>1</v>
      </c>
      <c r="Q1605" s="7">
        <v>28</v>
      </c>
      <c r="R1605" s="7">
        <v>265</v>
      </c>
      <c r="S1605" s="189">
        <v>45625.593981481485</v>
      </c>
    </row>
    <row r="1606" spans="1:19">
      <c r="A1606" s="7">
        <v>1994</v>
      </c>
      <c r="B1606" s="123" t="s">
        <v>537</v>
      </c>
      <c r="C1606" s="123" t="s">
        <v>538</v>
      </c>
      <c r="D1606" s="123" t="s">
        <v>542</v>
      </c>
      <c r="E1606" s="123" t="s">
        <v>535</v>
      </c>
      <c r="F1606" s="7">
        <v>4920.7875937870003</v>
      </c>
      <c r="G1606" s="123" t="s">
        <v>532</v>
      </c>
      <c r="H1606" s="7">
        <v>270.63262176500001</v>
      </c>
      <c r="I1606" s="7">
        <v>54.997826386</v>
      </c>
      <c r="J1606" s="7">
        <v>270.36443884200003</v>
      </c>
      <c r="K1606" s="7">
        <v>4.9207879999999997E-3</v>
      </c>
      <c r="L1606" s="7">
        <v>4.9207899999999998E-4</v>
      </c>
      <c r="M1606" s="7">
        <v>54.943326386000003</v>
      </c>
      <c r="N1606" s="7">
        <v>1E-3</v>
      </c>
      <c r="O1606" s="7">
        <v>1E-4</v>
      </c>
      <c r="P1606" s="7">
        <v>1</v>
      </c>
      <c r="Q1606" s="7">
        <v>28</v>
      </c>
      <c r="R1606" s="7">
        <v>265</v>
      </c>
      <c r="S1606" s="189">
        <v>45625.593981481485</v>
      </c>
    </row>
    <row r="1607" spans="1:19">
      <c r="A1607" s="7">
        <v>1994</v>
      </c>
      <c r="B1607" s="123" t="s">
        <v>537</v>
      </c>
      <c r="C1607" s="123" t="s">
        <v>538</v>
      </c>
      <c r="D1607" s="123" t="s">
        <v>542</v>
      </c>
      <c r="E1607" s="123" t="s">
        <v>541</v>
      </c>
      <c r="F1607" s="7">
        <v>901.56502516199998</v>
      </c>
      <c r="G1607" s="123" t="s">
        <v>532</v>
      </c>
      <c r="H1607" s="7">
        <v>84.648999201999999</v>
      </c>
      <c r="I1607" s="7">
        <v>93.891174613000004</v>
      </c>
      <c r="J1607" s="7">
        <v>84.429918900999994</v>
      </c>
      <c r="K1607" s="7">
        <v>2.704695E-3</v>
      </c>
      <c r="L1607" s="7">
        <v>5.4093900000000005E-4</v>
      </c>
      <c r="M1607" s="7">
        <v>93.648174612999995</v>
      </c>
      <c r="N1607" s="7">
        <v>3.0000000000000001E-3</v>
      </c>
      <c r="O1607" s="7">
        <v>5.9999999999999995E-4</v>
      </c>
      <c r="P1607" s="7">
        <v>1</v>
      </c>
      <c r="Q1607" s="7">
        <v>28</v>
      </c>
      <c r="R1607" s="7">
        <v>265</v>
      </c>
      <c r="S1607" s="189">
        <v>45625.593981481485</v>
      </c>
    </row>
    <row r="1608" spans="1:19">
      <c r="A1608" s="7">
        <v>1994</v>
      </c>
      <c r="B1608" s="123" t="s">
        <v>537</v>
      </c>
      <c r="C1608" s="123" t="s">
        <v>538</v>
      </c>
      <c r="D1608" s="123" t="s">
        <v>543</v>
      </c>
      <c r="E1608" s="123" t="s">
        <v>540</v>
      </c>
      <c r="F1608" s="7">
        <v>192.424659289</v>
      </c>
      <c r="G1608" s="123" t="s">
        <v>532</v>
      </c>
      <c r="H1608" s="7">
        <v>18.333740474999999</v>
      </c>
      <c r="I1608" s="7">
        <v>95.277500000000003</v>
      </c>
      <c r="J1608" s="7">
        <v>18.203372769000001</v>
      </c>
      <c r="K1608" s="7">
        <v>1.924247E-3</v>
      </c>
      <c r="L1608" s="7">
        <v>2.8863700000000001E-4</v>
      </c>
      <c r="M1608" s="7">
        <v>94.6</v>
      </c>
      <c r="N1608" s="7">
        <v>0.01</v>
      </c>
      <c r="O1608" s="7">
        <v>1.5E-3</v>
      </c>
      <c r="P1608" s="7">
        <v>1</v>
      </c>
      <c r="Q1608" s="7">
        <v>28</v>
      </c>
      <c r="R1608" s="7">
        <v>265</v>
      </c>
      <c r="S1608" s="189">
        <v>45625.593981481485</v>
      </c>
    </row>
    <row r="1609" spans="1:19">
      <c r="A1609" s="7">
        <v>1994</v>
      </c>
      <c r="B1609" s="123" t="s">
        <v>537</v>
      </c>
      <c r="C1609" s="123" t="s">
        <v>538</v>
      </c>
      <c r="D1609" s="123" t="s">
        <v>543</v>
      </c>
      <c r="E1609" s="123" t="s">
        <v>531</v>
      </c>
      <c r="F1609" s="7">
        <v>411.90321101299998</v>
      </c>
      <c r="G1609" s="123" t="s">
        <v>532</v>
      </c>
      <c r="H1609" s="7">
        <v>31.408855548999998</v>
      </c>
      <c r="I1609" s="7">
        <v>76.253</v>
      </c>
      <c r="J1609" s="7">
        <v>31.308763069000001</v>
      </c>
      <c r="K1609" s="7">
        <v>1.2357100000000001E-3</v>
      </c>
      <c r="L1609" s="7">
        <v>2.47142E-4</v>
      </c>
      <c r="M1609" s="7">
        <v>76.010000000000005</v>
      </c>
      <c r="N1609" s="7">
        <v>3.0000000000000001E-3</v>
      </c>
      <c r="O1609" s="7">
        <v>5.9999999999999995E-4</v>
      </c>
      <c r="P1609" s="7">
        <v>1</v>
      </c>
      <c r="Q1609" s="7">
        <v>28</v>
      </c>
      <c r="R1609" s="7">
        <v>265</v>
      </c>
      <c r="S1609" s="189">
        <v>45625.593981481485</v>
      </c>
    </row>
    <row r="1610" spans="1:19">
      <c r="A1610" s="7">
        <v>1994</v>
      </c>
      <c r="B1610" s="123" t="s">
        <v>537</v>
      </c>
      <c r="C1610" s="123" t="s">
        <v>538</v>
      </c>
      <c r="D1610" s="123" t="s">
        <v>543</v>
      </c>
      <c r="E1610" s="123" t="s">
        <v>533</v>
      </c>
      <c r="F1610" s="7">
        <v>295.48150704699998</v>
      </c>
      <c r="G1610" s="123" t="s">
        <v>532</v>
      </c>
      <c r="H1610" s="7">
        <v>21.729611534</v>
      </c>
      <c r="I1610" s="7">
        <v>73.539666667000006</v>
      </c>
      <c r="J1610" s="7">
        <v>21.657809528000001</v>
      </c>
      <c r="K1610" s="7">
        <v>8.8644500000000003E-4</v>
      </c>
      <c r="L1610" s="7">
        <v>1.7728899999999999E-4</v>
      </c>
      <c r="M1610" s="7">
        <v>73.296666666999997</v>
      </c>
      <c r="N1610" s="7">
        <v>3.0000000000000001E-3</v>
      </c>
      <c r="O1610" s="7">
        <v>5.9999999999999995E-4</v>
      </c>
      <c r="P1610" s="7">
        <v>1</v>
      </c>
      <c r="Q1610" s="7">
        <v>28</v>
      </c>
      <c r="R1610" s="7">
        <v>265</v>
      </c>
      <c r="S1610" s="189">
        <v>45625.593981481485</v>
      </c>
    </row>
    <row r="1611" spans="1:19">
      <c r="A1611" s="7">
        <v>1994</v>
      </c>
      <c r="B1611" s="123" t="s">
        <v>537</v>
      </c>
      <c r="C1611" s="123" t="s">
        <v>538</v>
      </c>
      <c r="D1611" s="123" t="s">
        <v>543</v>
      </c>
      <c r="E1611" s="123" t="s">
        <v>160</v>
      </c>
      <c r="F1611" s="7">
        <v>17.672091145</v>
      </c>
      <c r="G1611" s="123" t="s">
        <v>532</v>
      </c>
      <c r="H1611" s="7">
        <v>1.265904905</v>
      </c>
      <c r="I1611" s="7">
        <v>71.632999999999996</v>
      </c>
      <c r="J1611" s="7">
        <v>1.2616105870000001</v>
      </c>
      <c r="K1611" s="7">
        <v>5.3016273429999998E-5</v>
      </c>
      <c r="L1611" s="7">
        <v>1.060325469E-5</v>
      </c>
      <c r="M1611" s="7">
        <v>71.39</v>
      </c>
      <c r="N1611" s="7">
        <v>3.0000000000000001E-3</v>
      </c>
      <c r="O1611" s="7">
        <v>5.9999999999999995E-4</v>
      </c>
      <c r="P1611" s="7">
        <v>1</v>
      </c>
      <c r="Q1611" s="7">
        <v>28</v>
      </c>
      <c r="R1611" s="7">
        <v>265</v>
      </c>
      <c r="S1611" s="189">
        <v>45625.593981481485</v>
      </c>
    </row>
    <row r="1612" spans="1:19">
      <c r="A1612" s="7">
        <v>1994</v>
      </c>
      <c r="B1612" s="123" t="s">
        <v>537</v>
      </c>
      <c r="C1612" s="123" t="s">
        <v>538</v>
      </c>
      <c r="D1612" s="123" t="s">
        <v>543</v>
      </c>
      <c r="E1612" s="123" t="s">
        <v>163</v>
      </c>
      <c r="F1612" s="7">
        <v>511.24849408900002</v>
      </c>
      <c r="G1612" s="123" t="s">
        <v>532</v>
      </c>
      <c r="H1612" s="7">
        <v>32.589279630999997</v>
      </c>
      <c r="I1612" s="7">
        <v>63.744500000000002</v>
      </c>
      <c r="J1612" s="7">
        <v>32.561416588999997</v>
      </c>
      <c r="K1612" s="7">
        <v>5.1124799999999995E-4</v>
      </c>
      <c r="L1612" s="7">
        <v>5.1124849409999999E-5</v>
      </c>
      <c r="M1612" s="7">
        <v>63.69</v>
      </c>
      <c r="N1612" s="7">
        <v>1E-3</v>
      </c>
      <c r="O1612" s="7">
        <v>1E-4</v>
      </c>
      <c r="P1612" s="7">
        <v>1</v>
      </c>
      <c r="Q1612" s="7">
        <v>28</v>
      </c>
      <c r="R1612" s="7">
        <v>265</v>
      </c>
      <c r="S1612" s="189">
        <v>45625.593981481485</v>
      </c>
    </row>
    <row r="1613" spans="1:19">
      <c r="A1613" s="7">
        <v>1994</v>
      </c>
      <c r="B1613" s="123" t="s">
        <v>537</v>
      </c>
      <c r="C1613" s="123" t="s">
        <v>538</v>
      </c>
      <c r="D1613" s="123" t="s">
        <v>543</v>
      </c>
      <c r="E1613" s="123" t="s">
        <v>535</v>
      </c>
      <c r="F1613" s="7">
        <v>51.524868527999999</v>
      </c>
      <c r="G1613" s="123" t="s">
        <v>532</v>
      </c>
      <c r="H1613" s="7">
        <v>2.8337557740000001</v>
      </c>
      <c r="I1613" s="7">
        <v>54.997826386</v>
      </c>
      <c r="J1613" s="7">
        <v>2.8309476689999999</v>
      </c>
      <c r="K1613" s="7">
        <v>5.1524868529999999E-5</v>
      </c>
      <c r="L1613" s="7">
        <v>5.1524868529999999E-6</v>
      </c>
      <c r="M1613" s="7">
        <v>54.943326386000003</v>
      </c>
      <c r="N1613" s="7">
        <v>1E-3</v>
      </c>
      <c r="O1613" s="7">
        <v>1E-4</v>
      </c>
      <c r="P1613" s="7">
        <v>1</v>
      </c>
      <c r="Q1613" s="7">
        <v>28</v>
      </c>
      <c r="R1613" s="7">
        <v>265</v>
      </c>
      <c r="S1613" s="189">
        <v>45625.593981481485</v>
      </c>
    </row>
    <row r="1614" spans="1:19">
      <c r="A1614" s="7">
        <v>1994</v>
      </c>
      <c r="B1614" s="123" t="s">
        <v>537</v>
      </c>
      <c r="C1614" s="123" t="s">
        <v>538</v>
      </c>
      <c r="D1614" s="123" t="s">
        <v>543</v>
      </c>
      <c r="E1614" s="123" t="s">
        <v>541</v>
      </c>
      <c r="F1614" s="7">
        <v>0</v>
      </c>
      <c r="G1614" s="123" t="s">
        <v>532</v>
      </c>
      <c r="H1614" s="7">
        <v>0</v>
      </c>
      <c r="I1614" s="7"/>
      <c r="J1614" s="7">
        <v>0</v>
      </c>
      <c r="K1614" s="7">
        <v>0</v>
      </c>
      <c r="L1614" s="7">
        <v>0</v>
      </c>
      <c r="M1614" s="7"/>
      <c r="N1614" s="7"/>
      <c r="O1614" s="7"/>
      <c r="P1614" s="7">
        <v>1</v>
      </c>
      <c r="Q1614" s="7">
        <v>28</v>
      </c>
      <c r="R1614" s="7">
        <v>265</v>
      </c>
      <c r="S1614" s="189">
        <v>45625.593981481485</v>
      </c>
    </row>
    <row r="1615" spans="1:19">
      <c r="A1615" s="7">
        <v>1994</v>
      </c>
      <c r="B1615" s="123" t="s">
        <v>537</v>
      </c>
      <c r="C1615" s="123" t="s">
        <v>538</v>
      </c>
      <c r="D1615" s="123" t="s">
        <v>544</v>
      </c>
      <c r="E1615" s="123" t="s">
        <v>33</v>
      </c>
      <c r="F1615" s="7">
        <v>2481.52305888</v>
      </c>
      <c r="G1615" s="123" t="s">
        <v>532</v>
      </c>
      <c r="H1615" s="7">
        <v>4.7148938119999997</v>
      </c>
      <c r="I1615" s="7">
        <v>1.9</v>
      </c>
      <c r="J1615" s="7">
        <v>0</v>
      </c>
      <c r="K1615" s="7">
        <v>7.4445691999999994E-2</v>
      </c>
      <c r="L1615" s="7">
        <v>9.9260919999999992E-3</v>
      </c>
      <c r="M1615" s="7">
        <v>0</v>
      </c>
      <c r="N1615" s="7">
        <v>0.03</v>
      </c>
      <c r="O1615" s="7">
        <v>4.0000000000000001E-3</v>
      </c>
      <c r="P1615" s="7"/>
      <c r="Q1615" s="7">
        <v>28</v>
      </c>
      <c r="R1615" s="7">
        <v>265</v>
      </c>
      <c r="S1615" s="189">
        <v>45625.593981481485</v>
      </c>
    </row>
    <row r="1616" spans="1:19">
      <c r="A1616" s="7">
        <v>1994</v>
      </c>
      <c r="B1616" s="123" t="s">
        <v>537</v>
      </c>
      <c r="C1616" s="123" t="s">
        <v>538</v>
      </c>
      <c r="D1616" s="123" t="s">
        <v>544</v>
      </c>
      <c r="E1616" s="123" t="s">
        <v>540</v>
      </c>
      <c r="F1616" s="7">
        <v>0</v>
      </c>
      <c r="G1616" s="123" t="s">
        <v>532</v>
      </c>
      <c r="H1616" s="7">
        <v>0</v>
      </c>
      <c r="I1616" s="7"/>
      <c r="J1616" s="7">
        <v>0</v>
      </c>
      <c r="K1616" s="7">
        <v>0</v>
      </c>
      <c r="L1616" s="7">
        <v>0</v>
      </c>
      <c r="M1616" s="7"/>
      <c r="N1616" s="7"/>
      <c r="O1616" s="7"/>
      <c r="P1616" s="7">
        <v>1</v>
      </c>
      <c r="Q1616" s="7">
        <v>28</v>
      </c>
      <c r="R1616" s="7">
        <v>265</v>
      </c>
      <c r="S1616" s="189">
        <v>45625.593981481485</v>
      </c>
    </row>
    <row r="1617" spans="1:19">
      <c r="A1617" s="7">
        <v>1994</v>
      </c>
      <c r="B1617" s="123" t="s">
        <v>537</v>
      </c>
      <c r="C1617" s="123" t="s">
        <v>538</v>
      </c>
      <c r="D1617" s="123" t="s">
        <v>544</v>
      </c>
      <c r="E1617" s="123" t="s">
        <v>531</v>
      </c>
      <c r="F1617" s="7">
        <v>238.30614600999999</v>
      </c>
      <c r="G1617" s="123" t="s">
        <v>532</v>
      </c>
      <c r="H1617" s="7">
        <v>18.171558552</v>
      </c>
      <c r="I1617" s="7">
        <v>76.253</v>
      </c>
      <c r="J1617" s="7">
        <v>18.113650157999999</v>
      </c>
      <c r="K1617" s="7">
        <v>7.1491800000000004E-4</v>
      </c>
      <c r="L1617" s="7">
        <v>1.42984E-4</v>
      </c>
      <c r="M1617" s="7">
        <v>76.010000000000005</v>
      </c>
      <c r="N1617" s="7">
        <v>3.0000000000000001E-3</v>
      </c>
      <c r="O1617" s="7">
        <v>5.9999999999999995E-4</v>
      </c>
      <c r="P1617" s="7">
        <v>1</v>
      </c>
      <c r="Q1617" s="7">
        <v>28</v>
      </c>
      <c r="R1617" s="7">
        <v>265</v>
      </c>
      <c r="S1617" s="189">
        <v>45625.593981481485</v>
      </c>
    </row>
    <row r="1618" spans="1:19">
      <c r="A1618" s="7">
        <v>1994</v>
      </c>
      <c r="B1618" s="123" t="s">
        <v>537</v>
      </c>
      <c r="C1618" s="123" t="s">
        <v>538</v>
      </c>
      <c r="D1618" s="123" t="s">
        <v>544</v>
      </c>
      <c r="E1618" s="123" t="s">
        <v>533</v>
      </c>
      <c r="F1618" s="7">
        <v>38.903326616999998</v>
      </c>
      <c r="G1618" s="123" t="s">
        <v>532</v>
      </c>
      <c r="H1618" s="7">
        <v>2.8609376719999999</v>
      </c>
      <c r="I1618" s="7">
        <v>73.539666667000006</v>
      </c>
      <c r="J1618" s="7">
        <v>2.8514841629999998</v>
      </c>
      <c r="K1618" s="7">
        <v>1.1671E-4</v>
      </c>
      <c r="L1618" s="7">
        <v>2.3341995970000001E-5</v>
      </c>
      <c r="M1618" s="7">
        <v>73.296666666999997</v>
      </c>
      <c r="N1618" s="7">
        <v>3.0000000000000001E-3</v>
      </c>
      <c r="O1618" s="7">
        <v>5.9999999999999995E-4</v>
      </c>
      <c r="P1618" s="7">
        <v>1</v>
      </c>
      <c r="Q1618" s="7">
        <v>28</v>
      </c>
      <c r="R1618" s="7">
        <v>265</v>
      </c>
      <c r="S1618" s="189">
        <v>45625.593981481485</v>
      </c>
    </row>
    <row r="1619" spans="1:19">
      <c r="A1619" s="7">
        <v>1994</v>
      </c>
      <c r="B1619" s="123" t="s">
        <v>537</v>
      </c>
      <c r="C1619" s="123" t="s">
        <v>538</v>
      </c>
      <c r="D1619" s="123" t="s">
        <v>544</v>
      </c>
      <c r="E1619" s="123" t="s">
        <v>160</v>
      </c>
      <c r="F1619" s="7">
        <v>10.224168736999999</v>
      </c>
      <c r="G1619" s="123" t="s">
        <v>532</v>
      </c>
      <c r="H1619" s="7">
        <v>0.73238787900000002</v>
      </c>
      <c r="I1619" s="7">
        <v>71.632999999999996</v>
      </c>
      <c r="J1619" s="7">
        <v>0.72990340600000003</v>
      </c>
      <c r="K1619" s="7">
        <v>3.0672506209999998E-5</v>
      </c>
      <c r="L1619" s="7">
        <v>6.1345012420000004E-6</v>
      </c>
      <c r="M1619" s="7">
        <v>71.39</v>
      </c>
      <c r="N1619" s="7">
        <v>3.0000000000000001E-3</v>
      </c>
      <c r="O1619" s="7">
        <v>5.9999999999999995E-4</v>
      </c>
      <c r="P1619" s="7">
        <v>1</v>
      </c>
      <c r="Q1619" s="7">
        <v>28</v>
      </c>
      <c r="R1619" s="7">
        <v>265</v>
      </c>
      <c r="S1619" s="189">
        <v>45625.593981481485</v>
      </c>
    </row>
    <row r="1620" spans="1:19">
      <c r="A1620" s="7">
        <v>1994</v>
      </c>
      <c r="B1620" s="123" t="s">
        <v>537</v>
      </c>
      <c r="C1620" s="123" t="s">
        <v>538</v>
      </c>
      <c r="D1620" s="123" t="s">
        <v>544</v>
      </c>
      <c r="E1620" s="123" t="s">
        <v>163</v>
      </c>
      <c r="F1620" s="7">
        <v>15.50620792</v>
      </c>
      <c r="G1620" s="123" t="s">
        <v>532</v>
      </c>
      <c r="H1620" s="7">
        <v>0.98843547099999995</v>
      </c>
      <c r="I1620" s="7">
        <v>63.744500000000002</v>
      </c>
      <c r="J1620" s="7">
        <v>0.98759038200000004</v>
      </c>
      <c r="K1620" s="7">
        <v>1.5506207920000001E-5</v>
      </c>
      <c r="L1620" s="7">
        <v>1.5506207920000001E-6</v>
      </c>
      <c r="M1620" s="7">
        <v>63.69</v>
      </c>
      <c r="N1620" s="7">
        <v>1E-3</v>
      </c>
      <c r="O1620" s="7">
        <v>1E-4</v>
      </c>
      <c r="P1620" s="7">
        <v>1</v>
      </c>
      <c r="Q1620" s="7">
        <v>28</v>
      </c>
      <c r="R1620" s="7">
        <v>265</v>
      </c>
      <c r="S1620" s="189">
        <v>45625.593981481485</v>
      </c>
    </row>
    <row r="1621" spans="1:19">
      <c r="A1621" s="7">
        <v>1994</v>
      </c>
      <c r="B1621" s="123" t="s">
        <v>537</v>
      </c>
      <c r="C1621" s="123" t="s">
        <v>538</v>
      </c>
      <c r="D1621" s="123" t="s">
        <v>544</v>
      </c>
      <c r="E1621" s="123" t="s">
        <v>535</v>
      </c>
      <c r="F1621" s="7">
        <v>0</v>
      </c>
      <c r="G1621" s="123" t="s">
        <v>532</v>
      </c>
      <c r="H1621" s="7">
        <v>0</v>
      </c>
      <c r="I1621" s="7"/>
      <c r="J1621" s="7">
        <v>0</v>
      </c>
      <c r="K1621" s="7">
        <v>0</v>
      </c>
      <c r="L1621" s="7">
        <v>0</v>
      </c>
      <c r="M1621" s="7"/>
      <c r="N1621" s="7"/>
      <c r="O1621" s="7"/>
      <c r="P1621" s="7">
        <v>1</v>
      </c>
      <c r="Q1621" s="7">
        <v>28</v>
      </c>
      <c r="R1621" s="7">
        <v>265</v>
      </c>
      <c r="S1621" s="189">
        <v>45625.593981481485</v>
      </c>
    </row>
    <row r="1622" spans="1:19">
      <c r="A1622" s="7">
        <v>1994</v>
      </c>
      <c r="B1622" s="123" t="s">
        <v>537</v>
      </c>
      <c r="C1622" s="123" t="s">
        <v>538</v>
      </c>
      <c r="D1622" s="123" t="s">
        <v>544</v>
      </c>
      <c r="E1622" s="123" t="s">
        <v>541</v>
      </c>
      <c r="F1622" s="7">
        <v>0</v>
      </c>
      <c r="G1622" s="123" t="s">
        <v>532</v>
      </c>
      <c r="H1622" s="7">
        <v>0</v>
      </c>
      <c r="I1622" s="7"/>
      <c r="J1622" s="7">
        <v>0</v>
      </c>
      <c r="K1622" s="7">
        <v>0</v>
      </c>
      <c r="L1622" s="7">
        <v>0</v>
      </c>
      <c r="M1622" s="7"/>
      <c r="N1622" s="7"/>
      <c r="O1622" s="7"/>
      <c r="P1622" s="7">
        <v>1</v>
      </c>
      <c r="Q1622" s="7">
        <v>28</v>
      </c>
      <c r="R1622" s="7">
        <v>265</v>
      </c>
      <c r="S1622" s="189">
        <v>45625.593981481485</v>
      </c>
    </row>
    <row r="1623" spans="1:19">
      <c r="A1623" s="7">
        <v>1994</v>
      </c>
      <c r="B1623" s="123" t="s">
        <v>537</v>
      </c>
      <c r="C1623" s="123" t="s">
        <v>538</v>
      </c>
      <c r="D1623" s="123" t="s">
        <v>545</v>
      </c>
      <c r="E1623" s="123" t="s">
        <v>540</v>
      </c>
      <c r="F1623" s="7">
        <v>0</v>
      </c>
      <c r="G1623" s="123" t="s">
        <v>532</v>
      </c>
      <c r="H1623" s="7">
        <v>0</v>
      </c>
      <c r="I1623" s="7"/>
      <c r="J1623" s="7">
        <v>0</v>
      </c>
      <c r="K1623" s="7">
        <v>0</v>
      </c>
      <c r="L1623" s="7">
        <v>0</v>
      </c>
      <c r="M1623" s="7"/>
      <c r="N1623" s="7"/>
      <c r="O1623" s="7"/>
      <c r="P1623" s="7">
        <v>1</v>
      </c>
      <c r="Q1623" s="7">
        <v>28</v>
      </c>
      <c r="R1623" s="7">
        <v>265</v>
      </c>
      <c r="S1623" s="189">
        <v>45625.593981481485</v>
      </c>
    </row>
    <row r="1624" spans="1:19">
      <c r="A1624" s="7">
        <v>1994</v>
      </c>
      <c r="B1624" s="123" t="s">
        <v>537</v>
      </c>
      <c r="C1624" s="123" t="s">
        <v>538</v>
      </c>
      <c r="D1624" s="123" t="s">
        <v>545</v>
      </c>
      <c r="E1624" s="123" t="s">
        <v>531</v>
      </c>
      <c r="F1624" s="7">
        <v>99.662093596000005</v>
      </c>
      <c r="G1624" s="123" t="s">
        <v>532</v>
      </c>
      <c r="H1624" s="7">
        <v>7.5995336230000001</v>
      </c>
      <c r="I1624" s="7">
        <v>76.253</v>
      </c>
      <c r="J1624" s="7">
        <v>7.5753157340000001</v>
      </c>
      <c r="K1624" s="7">
        <v>2.98986E-4</v>
      </c>
      <c r="L1624" s="7">
        <v>5.9797256160000001E-5</v>
      </c>
      <c r="M1624" s="7">
        <v>76.010000000000005</v>
      </c>
      <c r="N1624" s="7">
        <v>3.0000000000000001E-3</v>
      </c>
      <c r="O1624" s="7">
        <v>5.9999999999999995E-4</v>
      </c>
      <c r="P1624" s="7">
        <v>1</v>
      </c>
      <c r="Q1624" s="7">
        <v>28</v>
      </c>
      <c r="R1624" s="7">
        <v>265</v>
      </c>
      <c r="S1624" s="189">
        <v>45625.593981481485</v>
      </c>
    </row>
    <row r="1625" spans="1:19">
      <c r="A1625" s="7">
        <v>1994</v>
      </c>
      <c r="B1625" s="123" t="s">
        <v>537</v>
      </c>
      <c r="C1625" s="123" t="s">
        <v>538</v>
      </c>
      <c r="D1625" s="123" t="s">
        <v>545</v>
      </c>
      <c r="E1625" s="123" t="s">
        <v>533</v>
      </c>
      <c r="F1625" s="7">
        <v>253.27133055199999</v>
      </c>
      <c r="G1625" s="123" t="s">
        <v>532</v>
      </c>
      <c r="H1625" s="7">
        <v>18.625489224999999</v>
      </c>
      <c r="I1625" s="7">
        <v>73.539666667000006</v>
      </c>
      <c r="J1625" s="7">
        <v>18.563944291999999</v>
      </c>
      <c r="K1625" s="7">
        <v>7.5981400000000004E-4</v>
      </c>
      <c r="L1625" s="7">
        <v>1.51963E-4</v>
      </c>
      <c r="M1625" s="7">
        <v>73.296666666999997</v>
      </c>
      <c r="N1625" s="7">
        <v>3.0000000000000001E-3</v>
      </c>
      <c r="O1625" s="7">
        <v>5.9999999999999995E-4</v>
      </c>
      <c r="P1625" s="7">
        <v>1</v>
      </c>
      <c r="Q1625" s="7">
        <v>28</v>
      </c>
      <c r="R1625" s="7">
        <v>265</v>
      </c>
      <c r="S1625" s="189">
        <v>45625.593981481485</v>
      </c>
    </row>
    <row r="1626" spans="1:19">
      <c r="A1626" s="7">
        <v>1994</v>
      </c>
      <c r="B1626" s="123" t="s">
        <v>537</v>
      </c>
      <c r="C1626" s="123" t="s">
        <v>538</v>
      </c>
      <c r="D1626" s="123" t="s">
        <v>545</v>
      </c>
      <c r="E1626" s="123" t="s">
        <v>160</v>
      </c>
      <c r="F1626" s="7">
        <v>4.2758530520000004</v>
      </c>
      <c r="G1626" s="123" t="s">
        <v>532</v>
      </c>
      <c r="H1626" s="7">
        <v>0.30629218200000002</v>
      </c>
      <c r="I1626" s="7">
        <v>71.632999999999996</v>
      </c>
      <c r="J1626" s="7">
        <v>0.305253149</v>
      </c>
      <c r="K1626" s="7">
        <v>1.2827559160000001E-5</v>
      </c>
      <c r="L1626" s="7">
        <v>2.5655118310000001E-6</v>
      </c>
      <c r="M1626" s="7">
        <v>71.39</v>
      </c>
      <c r="N1626" s="7">
        <v>3.0000000000000001E-3</v>
      </c>
      <c r="O1626" s="7">
        <v>5.9999999999999995E-4</v>
      </c>
      <c r="P1626" s="7">
        <v>1</v>
      </c>
      <c r="Q1626" s="7">
        <v>28</v>
      </c>
      <c r="R1626" s="7">
        <v>265</v>
      </c>
      <c r="S1626" s="189">
        <v>45625.593981481485</v>
      </c>
    </row>
    <row r="1627" spans="1:19">
      <c r="A1627" s="7">
        <v>1994</v>
      </c>
      <c r="B1627" s="123" t="s">
        <v>537</v>
      </c>
      <c r="C1627" s="123" t="s">
        <v>538</v>
      </c>
      <c r="D1627" s="123" t="s">
        <v>545</v>
      </c>
      <c r="E1627" s="123" t="s">
        <v>163</v>
      </c>
      <c r="F1627" s="7">
        <v>0.56386210599999997</v>
      </c>
      <c r="G1627" s="123" t="s">
        <v>532</v>
      </c>
      <c r="H1627" s="7">
        <v>3.5943108000000001E-2</v>
      </c>
      <c r="I1627" s="7">
        <v>63.744500000000002</v>
      </c>
      <c r="J1627" s="7">
        <v>3.5912378000000002E-2</v>
      </c>
      <c r="K1627" s="7">
        <v>5.6386210599999998E-7</v>
      </c>
      <c r="L1627" s="7">
        <v>5.6386210599999997E-8</v>
      </c>
      <c r="M1627" s="7">
        <v>63.69</v>
      </c>
      <c r="N1627" s="7">
        <v>1E-3</v>
      </c>
      <c r="O1627" s="7">
        <v>1E-4</v>
      </c>
      <c r="P1627" s="7">
        <v>1</v>
      </c>
      <c r="Q1627" s="7">
        <v>28</v>
      </c>
      <c r="R1627" s="7">
        <v>265</v>
      </c>
      <c r="S1627" s="189">
        <v>45625.593981481485</v>
      </c>
    </row>
    <row r="1628" spans="1:19">
      <c r="A1628" s="7">
        <v>1994</v>
      </c>
      <c r="B1628" s="123" t="s">
        <v>537</v>
      </c>
      <c r="C1628" s="123" t="s">
        <v>538</v>
      </c>
      <c r="D1628" s="123" t="s">
        <v>545</v>
      </c>
      <c r="E1628" s="123" t="s">
        <v>535</v>
      </c>
      <c r="F1628" s="7">
        <v>446.48221148900001</v>
      </c>
      <c r="G1628" s="123" t="s">
        <v>532</v>
      </c>
      <c r="H1628" s="7">
        <v>24.555551152</v>
      </c>
      <c r="I1628" s="7">
        <v>54.997826386</v>
      </c>
      <c r="J1628" s="7">
        <v>24.531217870999999</v>
      </c>
      <c r="K1628" s="7">
        <v>4.46482E-4</v>
      </c>
      <c r="L1628" s="7">
        <v>4.4648221150000002E-5</v>
      </c>
      <c r="M1628" s="7">
        <v>54.943326386000003</v>
      </c>
      <c r="N1628" s="7">
        <v>1E-3</v>
      </c>
      <c r="O1628" s="7">
        <v>1E-4</v>
      </c>
      <c r="P1628" s="7">
        <v>1</v>
      </c>
      <c r="Q1628" s="7">
        <v>28</v>
      </c>
      <c r="R1628" s="7">
        <v>265</v>
      </c>
      <c r="S1628" s="189">
        <v>45625.593981481485</v>
      </c>
    </row>
    <row r="1629" spans="1:19">
      <c r="A1629" s="7">
        <v>1994</v>
      </c>
      <c r="B1629" s="123" t="s">
        <v>537</v>
      </c>
      <c r="C1629" s="123" t="s">
        <v>538</v>
      </c>
      <c r="D1629" s="123" t="s">
        <v>545</v>
      </c>
      <c r="E1629" s="123" t="s">
        <v>541</v>
      </c>
      <c r="F1629" s="7">
        <v>0</v>
      </c>
      <c r="G1629" s="123" t="s">
        <v>532</v>
      </c>
      <c r="H1629" s="7">
        <v>0</v>
      </c>
      <c r="I1629" s="7"/>
      <c r="J1629" s="7">
        <v>0</v>
      </c>
      <c r="K1629" s="7">
        <v>0</v>
      </c>
      <c r="L1629" s="7">
        <v>0</v>
      </c>
      <c r="M1629" s="7"/>
      <c r="N1629" s="7"/>
      <c r="O1629" s="7"/>
      <c r="P1629" s="7">
        <v>1</v>
      </c>
      <c r="Q1629" s="7">
        <v>28</v>
      </c>
      <c r="R1629" s="7">
        <v>265</v>
      </c>
      <c r="S1629" s="189">
        <v>45625.593981481485</v>
      </c>
    </row>
    <row r="1630" spans="1:19">
      <c r="A1630" s="7">
        <v>1994</v>
      </c>
      <c r="B1630" s="123" t="s">
        <v>537</v>
      </c>
      <c r="C1630" s="123" t="s">
        <v>538</v>
      </c>
      <c r="D1630" s="123" t="s">
        <v>546</v>
      </c>
      <c r="E1630" s="123" t="s">
        <v>33</v>
      </c>
      <c r="F1630" s="7">
        <v>0</v>
      </c>
      <c r="G1630" s="123" t="s">
        <v>532</v>
      </c>
      <c r="H1630" s="7">
        <v>0</v>
      </c>
      <c r="I1630" s="7"/>
      <c r="J1630" s="7">
        <v>0</v>
      </c>
      <c r="K1630" s="7">
        <v>0</v>
      </c>
      <c r="L1630" s="7">
        <v>0</v>
      </c>
      <c r="M1630" s="7"/>
      <c r="N1630" s="7"/>
      <c r="O1630" s="7"/>
      <c r="P1630" s="7"/>
      <c r="Q1630" s="7">
        <v>28</v>
      </c>
      <c r="R1630" s="7">
        <v>265</v>
      </c>
      <c r="S1630" s="189">
        <v>45625.593981481485</v>
      </c>
    </row>
    <row r="1631" spans="1:19">
      <c r="A1631" s="7">
        <v>1994</v>
      </c>
      <c r="B1631" s="123" t="s">
        <v>537</v>
      </c>
      <c r="C1631" s="123" t="s">
        <v>538</v>
      </c>
      <c r="D1631" s="123" t="s">
        <v>546</v>
      </c>
      <c r="E1631" s="123" t="s">
        <v>540</v>
      </c>
      <c r="F1631" s="7">
        <v>0</v>
      </c>
      <c r="G1631" s="123" t="s">
        <v>532</v>
      </c>
      <c r="H1631" s="7">
        <v>0</v>
      </c>
      <c r="I1631" s="7"/>
      <c r="J1631" s="7">
        <v>0</v>
      </c>
      <c r="K1631" s="7">
        <v>0</v>
      </c>
      <c r="L1631" s="7">
        <v>0</v>
      </c>
      <c r="M1631" s="7"/>
      <c r="N1631" s="7"/>
      <c r="O1631" s="7"/>
      <c r="P1631" s="7">
        <v>1</v>
      </c>
      <c r="Q1631" s="7">
        <v>28</v>
      </c>
      <c r="R1631" s="7">
        <v>265</v>
      </c>
      <c r="S1631" s="189">
        <v>45625.593981481485</v>
      </c>
    </row>
    <row r="1632" spans="1:19">
      <c r="A1632" s="7">
        <v>1994</v>
      </c>
      <c r="B1632" s="123" t="s">
        <v>537</v>
      </c>
      <c r="C1632" s="123" t="s">
        <v>538</v>
      </c>
      <c r="D1632" s="123" t="s">
        <v>546</v>
      </c>
      <c r="E1632" s="123" t="s">
        <v>531</v>
      </c>
      <c r="F1632" s="7">
        <v>1874.868072795</v>
      </c>
      <c r="G1632" s="123" t="s">
        <v>532</v>
      </c>
      <c r="H1632" s="7">
        <v>142.96431515500001</v>
      </c>
      <c r="I1632" s="7">
        <v>76.253</v>
      </c>
      <c r="J1632" s="7">
        <v>142.508722213</v>
      </c>
      <c r="K1632" s="7">
        <v>5.6246040000000001E-3</v>
      </c>
      <c r="L1632" s="7">
        <v>1.1249210000000001E-3</v>
      </c>
      <c r="M1632" s="7">
        <v>76.010000000000005</v>
      </c>
      <c r="N1632" s="7">
        <v>3.0000000000000001E-3</v>
      </c>
      <c r="O1632" s="7">
        <v>5.9999999999999995E-4</v>
      </c>
      <c r="P1632" s="7">
        <v>1</v>
      </c>
      <c r="Q1632" s="7">
        <v>28</v>
      </c>
      <c r="R1632" s="7">
        <v>265</v>
      </c>
      <c r="S1632" s="189">
        <v>45625.593981481485</v>
      </c>
    </row>
    <row r="1633" spans="1:19">
      <c r="A1633" s="7">
        <v>1994</v>
      </c>
      <c r="B1633" s="123" t="s">
        <v>537</v>
      </c>
      <c r="C1633" s="123" t="s">
        <v>538</v>
      </c>
      <c r="D1633" s="123" t="s">
        <v>546</v>
      </c>
      <c r="E1633" s="123" t="s">
        <v>533</v>
      </c>
      <c r="F1633" s="7">
        <v>452.68746803599998</v>
      </c>
      <c r="G1633" s="123" t="s">
        <v>532</v>
      </c>
      <c r="H1633" s="7">
        <v>33.290485504000003</v>
      </c>
      <c r="I1633" s="7">
        <v>73.539666667000006</v>
      </c>
      <c r="J1633" s="7">
        <v>33.180482449000003</v>
      </c>
      <c r="K1633" s="7">
        <v>1.3580619999999999E-3</v>
      </c>
      <c r="L1633" s="7">
        <v>2.7161200000000001E-4</v>
      </c>
      <c r="M1633" s="7">
        <v>73.296666666999997</v>
      </c>
      <c r="N1633" s="7">
        <v>3.0000000000000001E-3</v>
      </c>
      <c r="O1633" s="7">
        <v>5.9999999999999995E-4</v>
      </c>
      <c r="P1633" s="7">
        <v>1</v>
      </c>
      <c r="Q1633" s="7">
        <v>28</v>
      </c>
      <c r="R1633" s="7">
        <v>265</v>
      </c>
      <c r="S1633" s="189">
        <v>45625.593981481485</v>
      </c>
    </row>
    <row r="1634" spans="1:19">
      <c r="A1634" s="7">
        <v>1994</v>
      </c>
      <c r="B1634" s="123" t="s">
        <v>537</v>
      </c>
      <c r="C1634" s="123" t="s">
        <v>538</v>
      </c>
      <c r="D1634" s="123" t="s">
        <v>546</v>
      </c>
      <c r="E1634" s="123" t="s">
        <v>160</v>
      </c>
      <c r="F1634" s="7">
        <v>80.438410242000003</v>
      </c>
      <c r="G1634" s="123" t="s">
        <v>532</v>
      </c>
      <c r="H1634" s="7">
        <v>5.7620446410000001</v>
      </c>
      <c r="I1634" s="7">
        <v>71.632999999999996</v>
      </c>
      <c r="J1634" s="7">
        <v>5.7424981070000003</v>
      </c>
      <c r="K1634" s="7">
        <v>2.41315E-4</v>
      </c>
      <c r="L1634" s="7">
        <v>4.8263046150000002E-5</v>
      </c>
      <c r="M1634" s="7">
        <v>71.39</v>
      </c>
      <c r="N1634" s="7">
        <v>3.0000000000000001E-3</v>
      </c>
      <c r="O1634" s="7">
        <v>5.9999999999999995E-4</v>
      </c>
      <c r="P1634" s="7">
        <v>1</v>
      </c>
      <c r="Q1634" s="7">
        <v>28</v>
      </c>
      <c r="R1634" s="7">
        <v>265</v>
      </c>
      <c r="S1634" s="189">
        <v>45625.593981481485</v>
      </c>
    </row>
    <row r="1635" spans="1:19">
      <c r="A1635" s="7">
        <v>1994</v>
      </c>
      <c r="B1635" s="123" t="s">
        <v>537</v>
      </c>
      <c r="C1635" s="123" t="s">
        <v>538</v>
      </c>
      <c r="D1635" s="123" t="s">
        <v>546</v>
      </c>
      <c r="E1635" s="123" t="s">
        <v>163</v>
      </c>
      <c r="F1635" s="7">
        <v>157.843082235</v>
      </c>
      <c r="G1635" s="123" t="s">
        <v>532</v>
      </c>
      <c r="H1635" s="7">
        <v>10.061628356</v>
      </c>
      <c r="I1635" s="7">
        <v>63.744500000000002</v>
      </c>
      <c r="J1635" s="7">
        <v>10.053025908</v>
      </c>
      <c r="K1635" s="7">
        <v>1.5784300000000001E-4</v>
      </c>
      <c r="L1635" s="7">
        <v>1.5784308219999999E-5</v>
      </c>
      <c r="M1635" s="7">
        <v>63.69</v>
      </c>
      <c r="N1635" s="7">
        <v>1E-3</v>
      </c>
      <c r="O1635" s="7">
        <v>1E-4</v>
      </c>
      <c r="P1635" s="7">
        <v>1</v>
      </c>
      <c r="Q1635" s="7">
        <v>28</v>
      </c>
      <c r="R1635" s="7">
        <v>265</v>
      </c>
      <c r="S1635" s="189">
        <v>45625.593981481485</v>
      </c>
    </row>
    <row r="1636" spans="1:19">
      <c r="A1636" s="7">
        <v>1994</v>
      </c>
      <c r="B1636" s="123" t="s">
        <v>537</v>
      </c>
      <c r="C1636" s="123" t="s">
        <v>538</v>
      </c>
      <c r="D1636" s="123" t="s">
        <v>546</v>
      </c>
      <c r="E1636" s="123" t="s">
        <v>535</v>
      </c>
      <c r="F1636" s="7">
        <v>2924.904767644</v>
      </c>
      <c r="G1636" s="123" t="s">
        <v>532</v>
      </c>
      <c r="H1636" s="7">
        <v>160.86340460599999</v>
      </c>
      <c r="I1636" s="7">
        <v>54.997826386</v>
      </c>
      <c r="J1636" s="7">
        <v>160.703997297</v>
      </c>
      <c r="K1636" s="7">
        <v>2.9249050000000002E-3</v>
      </c>
      <c r="L1636" s="7">
        <v>2.9249000000000001E-4</v>
      </c>
      <c r="M1636" s="7">
        <v>54.943326386000003</v>
      </c>
      <c r="N1636" s="7">
        <v>1E-3</v>
      </c>
      <c r="O1636" s="7">
        <v>1E-4</v>
      </c>
      <c r="P1636" s="7">
        <v>1</v>
      </c>
      <c r="Q1636" s="7">
        <v>28</v>
      </c>
      <c r="R1636" s="7">
        <v>265</v>
      </c>
      <c r="S1636" s="189">
        <v>45625.593981481485</v>
      </c>
    </row>
    <row r="1637" spans="1:19">
      <c r="A1637" s="7">
        <v>1994</v>
      </c>
      <c r="B1637" s="123" t="s">
        <v>537</v>
      </c>
      <c r="C1637" s="123" t="s">
        <v>538</v>
      </c>
      <c r="D1637" s="123" t="s">
        <v>546</v>
      </c>
      <c r="E1637" s="123" t="s">
        <v>541</v>
      </c>
      <c r="F1637" s="7">
        <v>0</v>
      </c>
      <c r="G1637" s="123" t="s">
        <v>532</v>
      </c>
      <c r="H1637" s="7">
        <v>0</v>
      </c>
      <c r="I1637" s="7"/>
      <c r="J1637" s="7">
        <v>0</v>
      </c>
      <c r="K1637" s="7">
        <v>0</v>
      </c>
      <c r="L1637" s="7">
        <v>0</v>
      </c>
      <c r="M1637" s="7"/>
      <c r="N1637" s="7"/>
      <c r="O1637" s="7"/>
      <c r="P1637" s="7">
        <v>1</v>
      </c>
      <c r="Q1637" s="7">
        <v>28</v>
      </c>
      <c r="R1637" s="7">
        <v>265</v>
      </c>
      <c r="S1637" s="189">
        <v>45625.593981481485</v>
      </c>
    </row>
    <row r="1638" spans="1:19">
      <c r="A1638" s="7">
        <v>1994</v>
      </c>
      <c r="B1638" s="123" t="s">
        <v>537</v>
      </c>
      <c r="C1638" s="123" t="s">
        <v>538</v>
      </c>
      <c r="D1638" s="123" t="s">
        <v>547</v>
      </c>
      <c r="E1638" s="123" t="s">
        <v>540</v>
      </c>
      <c r="F1638" s="7">
        <v>0</v>
      </c>
      <c r="G1638" s="123" t="s">
        <v>532</v>
      </c>
      <c r="H1638" s="7">
        <v>0</v>
      </c>
      <c r="I1638" s="7"/>
      <c r="J1638" s="7">
        <v>0</v>
      </c>
      <c r="K1638" s="7">
        <v>0</v>
      </c>
      <c r="L1638" s="7">
        <v>0</v>
      </c>
      <c r="M1638" s="7"/>
      <c r="N1638" s="7"/>
      <c r="O1638" s="7"/>
      <c r="P1638" s="7">
        <v>1</v>
      </c>
      <c r="Q1638" s="7">
        <v>28</v>
      </c>
      <c r="R1638" s="7">
        <v>265</v>
      </c>
      <c r="S1638" s="189">
        <v>45625.593981481485</v>
      </c>
    </row>
    <row r="1639" spans="1:19">
      <c r="A1639" s="7">
        <v>1994</v>
      </c>
      <c r="B1639" s="123" t="s">
        <v>537</v>
      </c>
      <c r="C1639" s="123" t="s">
        <v>538</v>
      </c>
      <c r="D1639" s="123" t="s">
        <v>547</v>
      </c>
      <c r="E1639" s="123" t="s">
        <v>531</v>
      </c>
      <c r="F1639" s="7">
        <v>137.77062739199999</v>
      </c>
      <c r="G1639" s="123" t="s">
        <v>532</v>
      </c>
      <c r="H1639" s="7">
        <v>10.505423650999999</v>
      </c>
      <c r="I1639" s="7">
        <v>76.253</v>
      </c>
      <c r="J1639" s="7">
        <v>10.471945388</v>
      </c>
      <c r="K1639" s="7">
        <v>4.1331199999999999E-4</v>
      </c>
      <c r="L1639" s="7">
        <v>8.2662376439999997E-5</v>
      </c>
      <c r="M1639" s="7">
        <v>76.010000000000005</v>
      </c>
      <c r="N1639" s="7">
        <v>3.0000000000000001E-3</v>
      </c>
      <c r="O1639" s="7">
        <v>5.9999999999999995E-4</v>
      </c>
      <c r="P1639" s="7">
        <v>1</v>
      </c>
      <c r="Q1639" s="7">
        <v>28</v>
      </c>
      <c r="R1639" s="7">
        <v>265</v>
      </c>
      <c r="S1639" s="189">
        <v>45625.593981481485</v>
      </c>
    </row>
    <row r="1640" spans="1:19">
      <c r="A1640" s="7">
        <v>1994</v>
      </c>
      <c r="B1640" s="123" t="s">
        <v>537</v>
      </c>
      <c r="C1640" s="123" t="s">
        <v>538</v>
      </c>
      <c r="D1640" s="123" t="s">
        <v>547</v>
      </c>
      <c r="E1640" s="123" t="s">
        <v>533</v>
      </c>
      <c r="F1640" s="7">
        <v>293.15166256800001</v>
      </c>
      <c r="G1640" s="123" t="s">
        <v>532</v>
      </c>
      <c r="H1640" s="7">
        <v>21.558275548000001</v>
      </c>
      <c r="I1640" s="7">
        <v>73.539666667000006</v>
      </c>
      <c r="J1640" s="7">
        <v>21.487039694</v>
      </c>
      <c r="K1640" s="7">
        <v>8.7945500000000002E-4</v>
      </c>
      <c r="L1640" s="7">
        <v>1.7589099999999999E-4</v>
      </c>
      <c r="M1640" s="7">
        <v>73.296666666999997</v>
      </c>
      <c r="N1640" s="7">
        <v>3.0000000000000001E-3</v>
      </c>
      <c r="O1640" s="7">
        <v>5.9999999999999995E-4</v>
      </c>
      <c r="P1640" s="7">
        <v>1</v>
      </c>
      <c r="Q1640" s="7">
        <v>28</v>
      </c>
      <c r="R1640" s="7">
        <v>265</v>
      </c>
      <c r="S1640" s="189">
        <v>45625.593981481485</v>
      </c>
    </row>
    <row r="1641" spans="1:19">
      <c r="A1641" s="7">
        <v>1994</v>
      </c>
      <c r="B1641" s="123" t="s">
        <v>537</v>
      </c>
      <c r="C1641" s="123" t="s">
        <v>538</v>
      </c>
      <c r="D1641" s="123" t="s">
        <v>547</v>
      </c>
      <c r="E1641" s="123" t="s">
        <v>160</v>
      </c>
      <c r="F1641" s="7">
        <v>5.910842691</v>
      </c>
      <c r="G1641" s="123" t="s">
        <v>532</v>
      </c>
      <c r="H1641" s="7">
        <v>0.423411394</v>
      </c>
      <c r="I1641" s="7">
        <v>71.632999999999996</v>
      </c>
      <c r="J1641" s="7">
        <v>0.42197506000000001</v>
      </c>
      <c r="K1641" s="7">
        <v>1.7732528069999999E-5</v>
      </c>
      <c r="L1641" s="7">
        <v>3.546505615E-6</v>
      </c>
      <c r="M1641" s="7">
        <v>71.39</v>
      </c>
      <c r="N1641" s="7">
        <v>3.0000000000000001E-3</v>
      </c>
      <c r="O1641" s="7">
        <v>5.9999999999999995E-4</v>
      </c>
      <c r="P1641" s="7">
        <v>1</v>
      </c>
      <c r="Q1641" s="7">
        <v>28</v>
      </c>
      <c r="R1641" s="7">
        <v>265</v>
      </c>
      <c r="S1641" s="189">
        <v>45625.593981481485</v>
      </c>
    </row>
    <row r="1642" spans="1:19">
      <c r="A1642" s="7">
        <v>1994</v>
      </c>
      <c r="B1642" s="123" t="s">
        <v>537</v>
      </c>
      <c r="C1642" s="123" t="s">
        <v>538</v>
      </c>
      <c r="D1642" s="123" t="s">
        <v>547</v>
      </c>
      <c r="E1642" s="123" t="s">
        <v>163</v>
      </c>
      <c r="F1642" s="7">
        <v>67.480553521999994</v>
      </c>
      <c r="G1642" s="123" t="s">
        <v>532</v>
      </c>
      <c r="H1642" s="7">
        <v>4.3015141440000004</v>
      </c>
      <c r="I1642" s="7">
        <v>63.744500000000002</v>
      </c>
      <c r="J1642" s="7">
        <v>4.2978364539999996</v>
      </c>
      <c r="K1642" s="7">
        <v>6.7480553520000001E-5</v>
      </c>
      <c r="L1642" s="7">
        <v>6.7480553519999996E-6</v>
      </c>
      <c r="M1642" s="7">
        <v>63.69</v>
      </c>
      <c r="N1642" s="7">
        <v>1E-3</v>
      </c>
      <c r="O1642" s="7">
        <v>1E-4</v>
      </c>
      <c r="P1642" s="7">
        <v>1</v>
      </c>
      <c r="Q1642" s="7">
        <v>28</v>
      </c>
      <c r="R1642" s="7">
        <v>265</v>
      </c>
      <c r="S1642" s="189">
        <v>45625.593981481485</v>
      </c>
    </row>
    <row r="1643" spans="1:19">
      <c r="A1643" s="7">
        <v>1994</v>
      </c>
      <c r="B1643" s="123" t="s">
        <v>537</v>
      </c>
      <c r="C1643" s="123" t="s">
        <v>538</v>
      </c>
      <c r="D1643" s="123" t="s">
        <v>547</v>
      </c>
      <c r="E1643" s="123" t="s">
        <v>535</v>
      </c>
      <c r="F1643" s="7">
        <v>141.69390201900001</v>
      </c>
      <c r="G1643" s="123" t="s">
        <v>532</v>
      </c>
      <c r="H1643" s="7">
        <v>7.7928566229999996</v>
      </c>
      <c r="I1643" s="7">
        <v>54.997826386</v>
      </c>
      <c r="J1643" s="7">
        <v>7.7851343059999998</v>
      </c>
      <c r="K1643" s="7">
        <v>1.4169399999999999E-4</v>
      </c>
      <c r="L1643" s="7">
        <v>1.4169390199999999E-5</v>
      </c>
      <c r="M1643" s="7">
        <v>54.943326386000003</v>
      </c>
      <c r="N1643" s="7">
        <v>1E-3</v>
      </c>
      <c r="O1643" s="7">
        <v>1E-4</v>
      </c>
      <c r="P1643" s="7">
        <v>1</v>
      </c>
      <c r="Q1643" s="7">
        <v>28</v>
      </c>
      <c r="R1643" s="7">
        <v>265</v>
      </c>
      <c r="S1643" s="189">
        <v>45625.593981481485</v>
      </c>
    </row>
    <row r="1644" spans="1:19">
      <c r="A1644" s="7">
        <v>1994</v>
      </c>
      <c r="B1644" s="123" t="s">
        <v>537</v>
      </c>
      <c r="C1644" s="123" t="s">
        <v>538</v>
      </c>
      <c r="D1644" s="123" t="s">
        <v>547</v>
      </c>
      <c r="E1644" s="123" t="s">
        <v>541</v>
      </c>
      <c r="F1644" s="7">
        <v>0</v>
      </c>
      <c r="G1644" s="123" t="s">
        <v>532</v>
      </c>
      <c r="H1644" s="7">
        <v>0</v>
      </c>
      <c r="I1644" s="7"/>
      <c r="J1644" s="7">
        <v>0</v>
      </c>
      <c r="K1644" s="7">
        <v>0</v>
      </c>
      <c r="L1644" s="7">
        <v>0</v>
      </c>
      <c r="M1644" s="7"/>
      <c r="N1644" s="7"/>
      <c r="O1644" s="7"/>
      <c r="P1644" s="7">
        <v>1</v>
      </c>
      <c r="Q1644" s="7">
        <v>28</v>
      </c>
      <c r="R1644" s="7">
        <v>265</v>
      </c>
      <c r="S1644" s="189">
        <v>45625.593981481485</v>
      </c>
    </row>
    <row r="1645" spans="1:19">
      <c r="A1645" s="7">
        <v>1994</v>
      </c>
      <c r="B1645" s="123" t="s">
        <v>537</v>
      </c>
      <c r="C1645" s="123" t="s">
        <v>538</v>
      </c>
      <c r="D1645" s="123" t="s">
        <v>548</v>
      </c>
      <c r="E1645" s="123" t="s">
        <v>33</v>
      </c>
      <c r="F1645" s="7">
        <v>0</v>
      </c>
      <c r="G1645" s="123" t="s">
        <v>532</v>
      </c>
      <c r="H1645" s="7">
        <v>0</v>
      </c>
      <c r="I1645" s="7"/>
      <c r="J1645" s="7">
        <v>0</v>
      </c>
      <c r="K1645" s="7">
        <v>0</v>
      </c>
      <c r="L1645" s="7">
        <v>0</v>
      </c>
      <c r="M1645" s="7"/>
      <c r="N1645" s="7"/>
      <c r="O1645" s="7"/>
      <c r="P1645" s="7"/>
      <c r="Q1645" s="7">
        <v>28</v>
      </c>
      <c r="R1645" s="7">
        <v>265</v>
      </c>
      <c r="S1645" s="189">
        <v>45625.593981481485</v>
      </c>
    </row>
    <row r="1646" spans="1:19">
      <c r="A1646" s="7">
        <v>1994</v>
      </c>
      <c r="B1646" s="123" t="s">
        <v>537</v>
      </c>
      <c r="C1646" s="123" t="s">
        <v>538</v>
      </c>
      <c r="D1646" s="123" t="s">
        <v>548</v>
      </c>
      <c r="E1646" s="123" t="s">
        <v>540</v>
      </c>
      <c r="F1646" s="7">
        <v>1331.4395629999999</v>
      </c>
      <c r="G1646" s="123" t="s">
        <v>532</v>
      </c>
      <c r="H1646" s="7">
        <v>126.856232964</v>
      </c>
      <c r="I1646" s="7">
        <v>95.277500000000003</v>
      </c>
      <c r="J1646" s="7">
        <v>125.95418266</v>
      </c>
      <c r="K1646" s="7">
        <v>1.3314395999999999E-2</v>
      </c>
      <c r="L1646" s="7">
        <v>1.9971590000000001E-3</v>
      </c>
      <c r="M1646" s="7">
        <v>94.6</v>
      </c>
      <c r="N1646" s="7">
        <v>0.01</v>
      </c>
      <c r="O1646" s="7">
        <v>1.5E-3</v>
      </c>
      <c r="P1646" s="7">
        <v>1</v>
      </c>
      <c r="Q1646" s="7">
        <v>28</v>
      </c>
      <c r="R1646" s="7">
        <v>265</v>
      </c>
      <c r="S1646" s="189">
        <v>45625.593981481485</v>
      </c>
    </row>
    <row r="1647" spans="1:19">
      <c r="A1647" s="7">
        <v>1994</v>
      </c>
      <c r="B1647" s="123" t="s">
        <v>537</v>
      </c>
      <c r="C1647" s="123" t="s">
        <v>538</v>
      </c>
      <c r="D1647" s="123" t="s">
        <v>548</v>
      </c>
      <c r="E1647" s="123" t="s">
        <v>531</v>
      </c>
      <c r="F1647" s="7">
        <v>921.41167240300001</v>
      </c>
      <c r="G1647" s="123" t="s">
        <v>532</v>
      </c>
      <c r="H1647" s="7">
        <v>70.260404256000001</v>
      </c>
      <c r="I1647" s="7">
        <v>76.253</v>
      </c>
      <c r="J1647" s="7">
        <v>70.036501219000002</v>
      </c>
      <c r="K1647" s="7">
        <v>2.7642349999999999E-3</v>
      </c>
      <c r="L1647" s="7">
        <v>5.5284699999999997E-4</v>
      </c>
      <c r="M1647" s="7">
        <v>76.010000000000005</v>
      </c>
      <c r="N1647" s="7">
        <v>3.0000000000000001E-3</v>
      </c>
      <c r="O1647" s="7">
        <v>5.9999999999999995E-4</v>
      </c>
      <c r="P1647" s="7">
        <v>1</v>
      </c>
      <c r="Q1647" s="7">
        <v>28</v>
      </c>
      <c r="R1647" s="7">
        <v>265</v>
      </c>
      <c r="S1647" s="189">
        <v>45625.593981481485</v>
      </c>
    </row>
    <row r="1648" spans="1:19">
      <c r="A1648" s="7">
        <v>1994</v>
      </c>
      <c r="B1648" s="123" t="s">
        <v>537</v>
      </c>
      <c r="C1648" s="123" t="s">
        <v>538</v>
      </c>
      <c r="D1648" s="123" t="s">
        <v>548</v>
      </c>
      <c r="E1648" s="123" t="s">
        <v>533</v>
      </c>
      <c r="F1648" s="7">
        <v>675.91538005799998</v>
      </c>
      <c r="G1648" s="123" t="s">
        <v>532</v>
      </c>
      <c r="H1648" s="7">
        <v>49.706591744999997</v>
      </c>
      <c r="I1648" s="7">
        <v>73.539666667000006</v>
      </c>
      <c r="J1648" s="7">
        <v>49.542344307</v>
      </c>
      <c r="K1648" s="7">
        <v>2.027746E-3</v>
      </c>
      <c r="L1648" s="7">
        <v>4.05549E-4</v>
      </c>
      <c r="M1648" s="7">
        <v>73.296666666999997</v>
      </c>
      <c r="N1648" s="7">
        <v>3.0000000000000001E-3</v>
      </c>
      <c r="O1648" s="7">
        <v>5.9999999999999995E-4</v>
      </c>
      <c r="P1648" s="7">
        <v>1</v>
      </c>
      <c r="Q1648" s="7">
        <v>28</v>
      </c>
      <c r="R1648" s="7">
        <v>265</v>
      </c>
      <c r="S1648" s="189">
        <v>45625.593981481485</v>
      </c>
    </row>
    <row r="1649" spans="1:19">
      <c r="A1649" s="7">
        <v>1994</v>
      </c>
      <c r="B1649" s="123" t="s">
        <v>537</v>
      </c>
      <c r="C1649" s="123" t="s">
        <v>538</v>
      </c>
      <c r="D1649" s="123" t="s">
        <v>548</v>
      </c>
      <c r="E1649" s="123" t="s">
        <v>160</v>
      </c>
      <c r="F1649" s="7">
        <v>39.53178956</v>
      </c>
      <c r="G1649" s="123" t="s">
        <v>532</v>
      </c>
      <c r="H1649" s="7">
        <v>2.8317806820000002</v>
      </c>
      <c r="I1649" s="7">
        <v>71.632999999999996</v>
      </c>
      <c r="J1649" s="7">
        <v>2.822174457</v>
      </c>
      <c r="K1649" s="7">
        <v>1.18595E-4</v>
      </c>
      <c r="L1649" s="7">
        <v>2.3719073740000001E-5</v>
      </c>
      <c r="M1649" s="7">
        <v>71.39</v>
      </c>
      <c r="N1649" s="7">
        <v>3.0000000000000001E-3</v>
      </c>
      <c r="O1649" s="7">
        <v>5.9999999999999995E-4</v>
      </c>
      <c r="P1649" s="7">
        <v>1</v>
      </c>
      <c r="Q1649" s="7">
        <v>28</v>
      </c>
      <c r="R1649" s="7">
        <v>265</v>
      </c>
      <c r="S1649" s="189">
        <v>45625.593981481485</v>
      </c>
    </row>
    <row r="1650" spans="1:19">
      <c r="A1650" s="7">
        <v>1994</v>
      </c>
      <c r="B1650" s="123" t="s">
        <v>537</v>
      </c>
      <c r="C1650" s="123" t="s">
        <v>538</v>
      </c>
      <c r="D1650" s="123" t="s">
        <v>548</v>
      </c>
      <c r="E1650" s="123" t="s">
        <v>163</v>
      </c>
      <c r="F1650" s="7">
        <v>207.513031864</v>
      </c>
      <c r="G1650" s="123" t="s">
        <v>532</v>
      </c>
      <c r="H1650" s="7">
        <v>13.227814459999999</v>
      </c>
      <c r="I1650" s="7">
        <v>63.744500000000002</v>
      </c>
      <c r="J1650" s="7">
        <v>13.216504999</v>
      </c>
      <c r="K1650" s="7">
        <v>2.0751299999999999E-4</v>
      </c>
      <c r="L1650" s="7">
        <v>2.0751303190000001E-5</v>
      </c>
      <c r="M1650" s="7">
        <v>63.69</v>
      </c>
      <c r="N1650" s="7">
        <v>1E-3</v>
      </c>
      <c r="O1650" s="7">
        <v>1E-4</v>
      </c>
      <c r="P1650" s="7">
        <v>1</v>
      </c>
      <c r="Q1650" s="7">
        <v>28</v>
      </c>
      <c r="R1650" s="7">
        <v>265</v>
      </c>
      <c r="S1650" s="189">
        <v>45625.593981481485</v>
      </c>
    </row>
    <row r="1651" spans="1:19">
      <c r="A1651" s="7">
        <v>1994</v>
      </c>
      <c r="B1651" s="123" t="s">
        <v>537</v>
      </c>
      <c r="C1651" s="123" t="s">
        <v>538</v>
      </c>
      <c r="D1651" s="123" t="s">
        <v>548</v>
      </c>
      <c r="E1651" s="123" t="s">
        <v>535</v>
      </c>
      <c r="F1651" s="7">
        <v>1913.7606029870001</v>
      </c>
      <c r="G1651" s="123" t="s">
        <v>532</v>
      </c>
      <c r="H1651" s="7">
        <v>105.252673387</v>
      </c>
      <c r="I1651" s="7">
        <v>54.997826386</v>
      </c>
      <c r="J1651" s="7">
        <v>105.148373435</v>
      </c>
      <c r="K1651" s="7">
        <v>1.9137609999999999E-3</v>
      </c>
      <c r="L1651" s="7">
        <v>1.9137599999999999E-4</v>
      </c>
      <c r="M1651" s="7">
        <v>54.943326386000003</v>
      </c>
      <c r="N1651" s="7">
        <v>1E-3</v>
      </c>
      <c r="O1651" s="7">
        <v>1E-4</v>
      </c>
      <c r="P1651" s="7">
        <v>1</v>
      </c>
      <c r="Q1651" s="7">
        <v>28</v>
      </c>
      <c r="R1651" s="7">
        <v>265</v>
      </c>
      <c r="S1651" s="189">
        <v>45625.593981481485</v>
      </c>
    </row>
    <row r="1652" spans="1:19">
      <c r="A1652" s="7">
        <v>1994</v>
      </c>
      <c r="B1652" s="123" t="s">
        <v>537</v>
      </c>
      <c r="C1652" s="123" t="s">
        <v>538</v>
      </c>
      <c r="D1652" s="123" t="s">
        <v>548</v>
      </c>
      <c r="E1652" s="123" t="s">
        <v>549</v>
      </c>
      <c r="F1652" s="7">
        <v>0</v>
      </c>
      <c r="G1652" s="123" t="s">
        <v>532</v>
      </c>
      <c r="H1652" s="7">
        <v>0</v>
      </c>
      <c r="I1652" s="7"/>
      <c r="J1652" s="7">
        <v>0</v>
      </c>
      <c r="K1652" s="7">
        <v>0</v>
      </c>
      <c r="L1652" s="7">
        <v>0</v>
      </c>
      <c r="M1652" s="7"/>
      <c r="N1652" s="7"/>
      <c r="O1652" s="7"/>
      <c r="P1652" s="7">
        <v>1</v>
      </c>
      <c r="Q1652" s="7">
        <v>28</v>
      </c>
      <c r="R1652" s="7">
        <v>265</v>
      </c>
      <c r="S1652" s="189">
        <v>45625.593981481485</v>
      </c>
    </row>
    <row r="1653" spans="1:19">
      <c r="A1653" s="7">
        <v>1994</v>
      </c>
      <c r="B1653" s="123" t="s">
        <v>537</v>
      </c>
      <c r="C1653" s="123" t="s">
        <v>538</v>
      </c>
      <c r="D1653" s="123" t="s">
        <v>548</v>
      </c>
      <c r="E1653" s="123" t="s">
        <v>541</v>
      </c>
      <c r="F1653" s="7">
        <v>751.12897068799998</v>
      </c>
      <c r="G1653" s="123" t="s">
        <v>532</v>
      </c>
      <c r="H1653" s="7">
        <v>70.524381344000005</v>
      </c>
      <c r="I1653" s="7">
        <v>93.891174613000004</v>
      </c>
      <c r="J1653" s="7">
        <v>70.341857004000005</v>
      </c>
      <c r="K1653" s="7">
        <v>2.2533869999999999E-3</v>
      </c>
      <c r="L1653" s="7">
        <v>4.5067700000000002E-4</v>
      </c>
      <c r="M1653" s="7">
        <v>93.648174612999995</v>
      </c>
      <c r="N1653" s="7">
        <v>3.0000000000000001E-3</v>
      </c>
      <c r="O1653" s="7">
        <v>5.9999999999999995E-4</v>
      </c>
      <c r="P1653" s="7">
        <v>1</v>
      </c>
      <c r="Q1653" s="7">
        <v>28</v>
      </c>
      <c r="R1653" s="7">
        <v>265</v>
      </c>
      <c r="S1653" s="189">
        <v>45625.593981481485</v>
      </c>
    </row>
    <row r="1654" spans="1:19">
      <c r="A1654" s="7">
        <v>1994</v>
      </c>
      <c r="B1654" s="123" t="s">
        <v>537</v>
      </c>
      <c r="C1654" s="123" t="s">
        <v>538</v>
      </c>
      <c r="D1654" s="123" t="s">
        <v>548</v>
      </c>
      <c r="E1654" s="123" t="s">
        <v>131</v>
      </c>
      <c r="F1654" s="7">
        <v>0</v>
      </c>
      <c r="G1654" s="123" t="s">
        <v>532</v>
      </c>
      <c r="H1654" s="7">
        <v>0</v>
      </c>
      <c r="I1654" s="7"/>
      <c r="J1654" s="7">
        <v>0</v>
      </c>
      <c r="K1654" s="7">
        <v>0</v>
      </c>
      <c r="L1654" s="7">
        <v>0</v>
      </c>
      <c r="M1654" s="7"/>
      <c r="N1654" s="7"/>
      <c r="O1654" s="7"/>
      <c r="P1654" s="7"/>
      <c r="Q1654" s="7">
        <v>28</v>
      </c>
      <c r="R1654" s="7">
        <v>265</v>
      </c>
      <c r="S1654" s="189">
        <v>45625.593981481485</v>
      </c>
    </row>
    <row r="1655" spans="1:19">
      <c r="A1655" s="7">
        <v>1994</v>
      </c>
      <c r="B1655" s="123" t="s">
        <v>537</v>
      </c>
      <c r="C1655" s="123" t="s">
        <v>538</v>
      </c>
      <c r="D1655" s="123" t="s">
        <v>550</v>
      </c>
      <c r="E1655" s="123" t="s">
        <v>540</v>
      </c>
      <c r="F1655" s="7">
        <v>0</v>
      </c>
      <c r="G1655" s="123" t="s">
        <v>532</v>
      </c>
      <c r="H1655" s="7">
        <v>0</v>
      </c>
      <c r="I1655" s="7"/>
      <c r="J1655" s="7">
        <v>0</v>
      </c>
      <c r="K1655" s="7">
        <v>0</v>
      </c>
      <c r="L1655" s="7">
        <v>0</v>
      </c>
      <c r="M1655" s="7"/>
      <c r="N1655" s="7"/>
      <c r="O1655" s="7"/>
      <c r="P1655" s="7">
        <v>1</v>
      </c>
      <c r="Q1655" s="7">
        <v>28</v>
      </c>
      <c r="R1655" s="7">
        <v>265</v>
      </c>
      <c r="S1655" s="189">
        <v>45625.593981481485</v>
      </c>
    </row>
    <row r="1656" spans="1:19">
      <c r="A1656" s="7">
        <v>1994</v>
      </c>
      <c r="B1656" s="123" t="s">
        <v>537</v>
      </c>
      <c r="C1656" s="123" t="s">
        <v>538</v>
      </c>
      <c r="D1656" s="123" t="s">
        <v>550</v>
      </c>
      <c r="E1656" s="123" t="s">
        <v>531</v>
      </c>
      <c r="F1656" s="7">
        <v>14662.873588713999</v>
      </c>
      <c r="G1656" s="123" t="s">
        <v>532</v>
      </c>
      <c r="H1656" s="7">
        <v>1118.08809976</v>
      </c>
      <c r="I1656" s="7">
        <v>76.253</v>
      </c>
      <c r="J1656" s="7">
        <v>1114.5250214780001</v>
      </c>
      <c r="K1656" s="7">
        <v>4.3988620999999999E-2</v>
      </c>
      <c r="L1656" s="7">
        <v>8.7977239999999998E-3</v>
      </c>
      <c r="M1656" s="7">
        <v>76.010000000000005</v>
      </c>
      <c r="N1656" s="7">
        <v>3.0000000000000001E-3</v>
      </c>
      <c r="O1656" s="7">
        <v>5.9999999999999995E-4</v>
      </c>
      <c r="P1656" s="7">
        <v>1</v>
      </c>
      <c r="Q1656" s="7">
        <v>28</v>
      </c>
      <c r="R1656" s="7">
        <v>265</v>
      </c>
      <c r="S1656" s="189">
        <v>45625.593981481485</v>
      </c>
    </row>
    <row r="1657" spans="1:19">
      <c r="A1657" s="7">
        <v>1994</v>
      </c>
      <c r="B1657" s="123" t="s">
        <v>537</v>
      </c>
      <c r="C1657" s="123" t="s">
        <v>538</v>
      </c>
      <c r="D1657" s="123" t="s">
        <v>550</v>
      </c>
      <c r="E1657" s="123" t="s">
        <v>533</v>
      </c>
      <c r="F1657" s="7">
        <v>285.76085965099998</v>
      </c>
      <c r="G1657" s="123" t="s">
        <v>532</v>
      </c>
      <c r="H1657" s="7">
        <v>21.014758364999999</v>
      </c>
      <c r="I1657" s="7">
        <v>73.539666667000006</v>
      </c>
      <c r="J1657" s="7">
        <v>20.945318476000001</v>
      </c>
      <c r="K1657" s="7">
        <v>8.5728300000000003E-4</v>
      </c>
      <c r="L1657" s="7">
        <v>1.71457E-4</v>
      </c>
      <c r="M1657" s="7">
        <v>73.296666666999997</v>
      </c>
      <c r="N1657" s="7">
        <v>3.0000000000000001E-3</v>
      </c>
      <c r="O1657" s="7">
        <v>5.9999999999999995E-4</v>
      </c>
      <c r="P1657" s="7">
        <v>1</v>
      </c>
      <c r="Q1657" s="7">
        <v>28</v>
      </c>
      <c r="R1657" s="7">
        <v>265</v>
      </c>
      <c r="S1657" s="189">
        <v>45625.593981481485</v>
      </c>
    </row>
    <row r="1658" spans="1:19">
      <c r="A1658" s="7">
        <v>1994</v>
      </c>
      <c r="B1658" s="123" t="s">
        <v>537</v>
      </c>
      <c r="C1658" s="123" t="s">
        <v>538</v>
      </c>
      <c r="D1658" s="123" t="s">
        <v>550</v>
      </c>
      <c r="E1658" s="123" t="s">
        <v>160</v>
      </c>
      <c r="F1658" s="7">
        <v>629.08865864799998</v>
      </c>
      <c r="G1658" s="123" t="s">
        <v>532</v>
      </c>
      <c r="H1658" s="7">
        <v>45.063507885</v>
      </c>
      <c r="I1658" s="7">
        <v>71.632999999999996</v>
      </c>
      <c r="J1658" s="7">
        <v>44.910639341</v>
      </c>
      <c r="K1658" s="7">
        <v>1.8872660000000001E-3</v>
      </c>
      <c r="L1658" s="7">
        <v>3.7745299999999998E-4</v>
      </c>
      <c r="M1658" s="7">
        <v>71.39</v>
      </c>
      <c r="N1658" s="7">
        <v>3.0000000000000001E-3</v>
      </c>
      <c r="O1658" s="7">
        <v>5.9999999999999995E-4</v>
      </c>
      <c r="P1658" s="7">
        <v>1</v>
      </c>
      <c r="Q1658" s="7">
        <v>28</v>
      </c>
      <c r="R1658" s="7">
        <v>265</v>
      </c>
      <c r="S1658" s="189">
        <v>45625.593981481485</v>
      </c>
    </row>
    <row r="1659" spans="1:19">
      <c r="A1659" s="7">
        <v>1994</v>
      </c>
      <c r="B1659" s="123" t="s">
        <v>537</v>
      </c>
      <c r="C1659" s="123" t="s">
        <v>538</v>
      </c>
      <c r="D1659" s="123" t="s">
        <v>550</v>
      </c>
      <c r="E1659" s="123" t="s">
        <v>163</v>
      </c>
      <c r="F1659" s="7">
        <v>358.27389271800001</v>
      </c>
      <c r="G1659" s="123" t="s">
        <v>532</v>
      </c>
      <c r="H1659" s="7">
        <v>22.837990154</v>
      </c>
      <c r="I1659" s="7">
        <v>63.744500000000002</v>
      </c>
      <c r="J1659" s="7">
        <v>22.818464227</v>
      </c>
      <c r="K1659" s="7">
        <v>3.5827400000000001E-4</v>
      </c>
      <c r="L1659" s="7">
        <v>3.5827389269999997E-5</v>
      </c>
      <c r="M1659" s="7">
        <v>63.69</v>
      </c>
      <c r="N1659" s="7">
        <v>1E-3</v>
      </c>
      <c r="O1659" s="7">
        <v>1E-4</v>
      </c>
      <c r="P1659" s="7">
        <v>1</v>
      </c>
      <c r="Q1659" s="7">
        <v>28</v>
      </c>
      <c r="R1659" s="7">
        <v>265</v>
      </c>
      <c r="S1659" s="189">
        <v>45625.593981481485</v>
      </c>
    </row>
    <row r="1660" spans="1:19">
      <c r="A1660" s="7">
        <v>1994</v>
      </c>
      <c r="B1660" s="123" t="s">
        <v>537</v>
      </c>
      <c r="C1660" s="123" t="s">
        <v>538</v>
      </c>
      <c r="D1660" s="123" t="s">
        <v>550</v>
      </c>
      <c r="E1660" s="123" t="s">
        <v>535</v>
      </c>
      <c r="F1660" s="7">
        <v>731.12913211900002</v>
      </c>
      <c r="G1660" s="123" t="s">
        <v>532</v>
      </c>
      <c r="H1660" s="7">
        <v>40.210513073999998</v>
      </c>
      <c r="I1660" s="7">
        <v>54.997826386</v>
      </c>
      <c r="J1660" s="7">
        <v>40.170666535999999</v>
      </c>
      <c r="K1660" s="7">
        <v>7.3112899999999996E-4</v>
      </c>
      <c r="L1660" s="7">
        <v>7.3112913209999998E-5</v>
      </c>
      <c r="M1660" s="7">
        <v>54.943326386000003</v>
      </c>
      <c r="N1660" s="7">
        <v>1E-3</v>
      </c>
      <c r="O1660" s="7">
        <v>1E-4</v>
      </c>
      <c r="P1660" s="7">
        <v>1</v>
      </c>
      <c r="Q1660" s="7">
        <v>28</v>
      </c>
      <c r="R1660" s="7">
        <v>265</v>
      </c>
      <c r="S1660" s="189">
        <v>45625.593981481485</v>
      </c>
    </row>
    <row r="1661" spans="1:19">
      <c r="A1661" s="7">
        <v>1994</v>
      </c>
      <c r="B1661" s="123" t="s">
        <v>537</v>
      </c>
      <c r="C1661" s="123" t="s">
        <v>538</v>
      </c>
      <c r="D1661" s="123" t="s">
        <v>550</v>
      </c>
      <c r="E1661" s="123" t="s">
        <v>541</v>
      </c>
      <c r="F1661" s="7">
        <v>3.5533039350000002</v>
      </c>
      <c r="G1661" s="123" t="s">
        <v>532</v>
      </c>
      <c r="H1661" s="7">
        <v>0.33362387999999998</v>
      </c>
      <c r="I1661" s="7">
        <v>93.891174613000004</v>
      </c>
      <c r="J1661" s="7">
        <v>0.33276042700000003</v>
      </c>
      <c r="K1661" s="7">
        <v>1.065991181E-5</v>
      </c>
      <c r="L1661" s="7">
        <v>2.1319823609999999E-6</v>
      </c>
      <c r="M1661" s="7">
        <v>93.648174612999995</v>
      </c>
      <c r="N1661" s="7">
        <v>3.0000000000000001E-3</v>
      </c>
      <c r="O1661" s="7">
        <v>5.9999999999999995E-4</v>
      </c>
      <c r="P1661" s="7">
        <v>1</v>
      </c>
      <c r="Q1661" s="7">
        <v>28</v>
      </c>
      <c r="R1661" s="7">
        <v>265</v>
      </c>
      <c r="S1661" s="189">
        <v>45625.593981481485</v>
      </c>
    </row>
    <row r="1662" spans="1:19">
      <c r="A1662" s="7">
        <v>1994</v>
      </c>
      <c r="B1662" s="123" t="s">
        <v>537</v>
      </c>
      <c r="C1662" s="123" t="s">
        <v>538</v>
      </c>
      <c r="D1662" s="123" t="s">
        <v>551</v>
      </c>
      <c r="E1662" s="123" t="s">
        <v>540</v>
      </c>
      <c r="F1662" s="7">
        <v>0</v>
      </c>
      <c r="G1662" s="123" t="s">
        <v>532</v>
      </c>
      <c r="H1662" s="7">
        <v>0</v>
      </c>
      <c r="I1662" s="7"/>
      <c r="J1662" s="7">
        <v>0</v>
      </c>
      <c r="K1662" s="7">
        <v>0</v>
      </c>
      <c r="L1662" s="7">
        <v>0</v>
      </c>
      <c r="M1662" s="7"/>
      <c r="N1662" s="7"/>
      <c r="O1662" s="7"/>
      <c r="P1662" s="7">
        <v>1</v>
      </c>
      <c r="Q1662" s="7">
        <v>28</v>
      </c>
      <c r="R1662" s="7">
        <v>265</v>
      </c>
      <c r="S1662" s="189">
        <v>45625.593981481485</v>
      </c>
    </row>
    <row r="1663" spans="1:19">
      <c r="A1663" s="7">
        <v>1994</v>
      </c>
      <c r="B1663" s="123" t="s">
        <v>537</v>
      </c>
      <c r="C1663" s="123" t="s">
        <v>538</v>
      </c>
      <c r="D1663" s="123" t="s">
        <v>551</v>
      </c>
      <c r="E1663" s="123" t="s">
        <v>531</v>
      </c>
      <c r="F1663" s="7">
        <v>115.509409154</v>
      </c>
      <c r="G1663" s="123" t="s">
        <v>532</v>
      </c>
      <c r="H1663" s="7">
        <v>8.8079389760000009</v>
      </c>
      <c r="I1663" s="7">
        <v>76.253</v>
      </c>
      <c r="J1663" s="7">
        <v>8.7798701900000005</v>
      </c>
      <c r="K1663" s="7">
        <v>3.4652800000000003E-4</v>
      </c>
      <c r="L1663" s="7">
        <v>6.9305645489999994E-5</v>
      </c>
      <c r="M1663" s="7">
        <v>76.010000000000005</v>
      </c>
      <c r="N1663" s="7">
        <v>3.0000000000000001E-3</v>
      </c>
      <c r="O1663" s="7">
        <v>5.9999999999999995E-4</v>
      </c>
      <c r="P1663" s="7">
        <v>1</v>
      </c>
      <c r="Q1663" s="7">
        <v>28</v>
      </c>
      <c r="R1663" s="7">
        <v>265</v>
      </c>
      <c r="S1663" s="189">
        <v>45625.593981481485</v>
      </c>
    </row>
    <row r="1664" spans="1:19">
      <c r="A1664" s="7">
        <v>1994</v>
      </c>
      <c r="B1664" s="123" t="s">
        <v>537</v>
      </c>
      <c r="C1664" s="123" t="s">
        <v>538</v>
      </c>
      <c r="D1664" s="123" t="s">
        <v>551</v>
      </c>
      <c r="E1664" s="123" t="s">
        <v>533</v>
      </c>
      <c r="F1664" s="7">
        <v>182.19243406699999</v>
      </c>
      <c r="G1664" s="123" t="s">
        <v>532</v>
      </c>
      <c r="H1664" s="7">
        <v>13.398370870999999</v>
      </c>
      <c r="I1664" s="7">
        <v>73.539666667000006</v>
      </c>
      <c r="J1664" s="7">
        <v>13.354098109000001</v>
      </c>
      <c r="K1664" s="7">
        <v>5.4657700000000002E-4</v>
      </c>
      <c r="L1664" s="7">
        <v>1.0931500000000001E-4</v>
      </c>
      <c r="M1664" s="7">
        <v>73.296666666999997</v>
      </c>
      <c r="N1664" s="7">
        <v>3.0000000000000001E-3</v>
      </c>
      <c r="O1664" s="7">
        <v>5.9999999999999995E-4</v>
      </c>
      <c r="P1664" s="7">
        <v>1</v>
      </c>
      <c r="Q1664" s="7">
        <v>28</v>
      </c>
      <c r="R1664" s="7">
        <v>265</v>
      </c>
      <c r="S1664" s="189">
        <v>45625.593981481485</v>
      </c>
    </row>
    <row r="1665" spans="1:19">
      <c r="A1665" s="7">
        <v>1994</v>
      </c>
      <c r="B1665" s="123" t="s">
        <v>537</v>
      </c>
      <c r="C1665" s="123" t="s">
        <v>538</v>
      </c>
      <c r="D1665" s="123" t="s">
        <v>551</v>
      </c>
      <c r="E1665" s="123" t="s">
        <v>160</v>
      </c>
      <c r="F1665" s="7">
        <v>4.9557584209999996</v>
      </c>
      <c r="G1665" s="123" t="s">
        <v>532</v>
      </c>
      <c r="H1665" s="7">
        <v>0.35499584299999998</v>
      </c>
      <c r="I1665" s="7">
        <v>71.632999999999996</v>
      </c>
      <c r="J1665" s="7">
        <v>0.35379159399999999</v>
      </c>
      <c r="K1665" s="7">
        <v>1.486727526E-5</v>
      </c>
      <c r="L1665" s="7">
        <v>2.9734550529999999E-6</v>
      </c>
      <c r="M1665" s="7">
        <v>71.39</v>
      </c>
      <c r="N1665" s="7">
        <v>3.0000000000000001E-3</v>
      </c>
      <c r="O1665" s="7">
        <v>5.9999999999999995E-4</v>
      </c>
      <c r="P1665" s="7">
        <v>1</v>
      </c>
      <c r="Q1665" s="7">
        <v>28</v>
      </c>
      <c r="R1665" s="7">
        <v>265</v>
      </c>
      <c r="S1665" s="189">
        <v>45625.593981481485</v>
      </c>
    </row>
    <row r="1666" spans="1:19">
      <c r="A1666" s="7">
        <v>1994</v>
      </c>
      <c r="B1666" s="123" t="s">
        <v>537</v>
      </c>
      <c r="C1666" s="123" t="s">
        <v>538</v>
      </c>
      <c r="D1666" s="123" t="s">
        <v>551</v>
      </c>
      <c r="E1666" s="123" t="s">
        <v>163</v>
      </c>
      <c r="F1666" s="7">
        <v>242.45595555700001</v>
      </c>
      <c r="G1666" s="123" t="s">
        <v>532</v>
      </c>
      <c r="H1666" s="7">
        <v>15.455233658999999</v>
      </c>
      <c r="I1666" s="7">
        <v>63.744500000000002</v>
      </c>
      <c r="J1666" s="7">
        <v>15.442019809</v>
      </c>
      <c r="K1666" s="7">
        <v>2.42456E-4</v>
      </c>
      <c r="L1666" s="7">
        <v>2.424559556E-5</v>
      </c>
      <c r="M1666" s="7">
        <v>63.69</v>
      </c>
      <c r="N1666" s="7">
        <v>1E-3</v>
      </c>
      <c r="O1666" s="7">
        <v>1E-4</v>
      </c>
      <c r="P1666" s="7">
        <v>1</v>
      </c>
      <c r="Q1666" s="7">
        <v>28</v>
      </c>
      <c r="R1666" s="7">
        <v>265</v>
      </c>
      <c r="S1666" s="189">
        <v>45625.593981481485</v>
      </c>
    </row>
    <row r="1667" spans="1:19">
      <c r="A1667" s="7">
        <v>1994</v>
      </c>
      <c r="B1667" s="123" t="s">
        <v>537</v>
      </c>
      <c r="C1667" s="123" t="s">
        <v>538</v>
      </c>
      <c r="D1667" s="123" t="s">
        <v>551</v>
      </c>
      <c r="E1667" s="123" t="s">
        <v>535</v>
      </c>
      <c r="F1667" s="7">
        <v>154.55525896899999</v>
      </c>
      <c r="G1667" s="123" t="s">
        <v>532</v>
      </c>
      <c r="H1667" s="7">
        <v>8.5002033000000008</v>
      </c>
      <c r="I1667" s="7">
        <v>54.997826386</v>
      </c>
      <c r="J1667" s="7">
        <v>8.4917800379999999</v>
      </c>
      <c r="K1667" s="7">
        <v>1.5455500000000001E-4</v>
      </c>
      <c r="L1667" s="7">
        <v>1.5455525900000001E-5</v>
      </c>
      <c r="M1667" s="7">
        <v>54.943326386000003</v>
      </c>
      <c r="N1667" s="7">
        <v>1E-3</v>
      </c>
      <c r="O1667" s="7">
        <v>1E-4</v>
      </c>
      <c r="P1667" s="7">
        <v>1</v>
      </c>
      <c r="Q1667" s="7">
        <v>28</v>
      </c>
      <c r="R1667" s="7">
        <v>265</v>
      </c>
      <c r="S1667" s="189">
        <v>45625.593981481485</v>
      </c>
    </row>
    <row r="1668" spans="1:19">
      <c r="A1668" s="7">
        <v>1994</v>
      </c>
      <c r="B1668" s="123" t="s">
        <v>537</v>
      </c>
      <c r="C1668" s="123" t="s">
        <v>538</v>
      </c>
      <c r="D1668" s="123" t="s">
        <v>551</v>
      </c>
      <c r="E1668" s="123" t="s">
        <v>541</v>
      </c>
      <c r="F1668" s="7">
        <v>725.31040011200002</v>
      </c>
      <c r="G1668" s="123" t="s">
        <v>532</v>
      </c>
      <c r="H1668" s="7">
        <v>68.100245426000001</v>
      </c>
      <c r="I1668" s="7">
        <v>93.891174613000004</v>
      </c>
      <c r="J1668" s="7">
        <v>67.923994997999998</v>
      </c>
      <c r="K1668" s="7">
        <v>2.1759309999999999E-3</v>
      </c>
      <c r="L1668" s="7">
        <v>4.35186E-4</v>
      </c>
      <c r="M1668" s="7">
        <v>93.648174612999995</v>
      </c>
      <c r="N1668" s="7">
        <v>3.0000000000000001E-3</v>
      </c>
      <c r="O1668" s="7">
        <v>5.9999999999999995E-4</v>
      </c>
      <c r="P1668" s="7">
        <v>1</v>
      </c>
      <c r="Q1668" s="7">
        <v>28</v>
      </c>
      <c r="R1668" s="7">
        <v>265</v>
      </c>
      <c r="S1668" s="189">
        <v>45625.593981481485</v>
      </c>
    </row>
    <row r="1669" spans="1:19">
      <c r="A1669" s="7">
        <v>1994</v>
      </c>
      <c r="B1669" s="123" t="s">
        <v>537</v>
      </c>
      <c r="C1669" s="123" t="s">
        <v>538</v>
      </c>
      <c r="D1669" s="123" t="s">
        <v>552</v>
      </c>
      <c r="E1669" s="123" t="s">
        <v>540</v>
      </c>
      <c r="F1669" s="7">
        <v>80.396860782999994</v>
      </c>
      <c r="G1669" s="123" t="s">
        <v>532</v>
      </c>
      <c r="H1669" s="7">
        <v>7.660011903</v>
      </c>
      <c r="I1669" s="7">
        <v>95.277500000000003</v>
      </c>
      <c r="J1669" s="7">
        <v>7.6055430299999998</v>
      </c>
      <c r="K1669" s="7">
        <v>8.0396899999999997E-4</v>
      </c>
      <c r="L1669" s="7">
        <v>1.2059500000000001E-4</v>
      </c>
      <c r="M1669" s="7">
        <v>94.6</v>
      </c>
      <c r="N1669" s="7">
        <v>0.01</v>
      </c>
      <c r="O1669" s="7">
        <v>1.5E-3</v>
      </c>
      <c r="P1669" s="7">
        <v>1</v>
      </c>
      <c r="Q1669" s="7">
        <v>28</v>
      </c>
      <c r="R1669" s="7">
        <v>265</v>
      </c>
      <c r="S1669" s="189">
        <v>45625.593981481485</v>
      </c>
    </row>
    <row r="1670" spans="1:19">
      <c r="A1670" s="7">
        <v>1994</v>
      </c>
      <c r="B1670" s="123" t="s">
        <v>537</v>
      </c>
      <c r="C1670" s="123" t="s">
        <v>538</v>
      </c>
      <c r="D1670" s="123" t="s">
        <v>552</v>
      </c>
      <c r="E1670" s="123" t="s">
        <v>531</v>
      </c>
      <c r="F1670" s="7">
        <v>277.44583677999998</v>
      </c>
      <c r="G1670" s="123" t="s">
        <v>532</v>
      </c>
      <c r="H1670" s="7">
        <v>21.156077392</v>
      </c>
      <c r="I1670" s="7">
        <v>76.253</v>
      </c>
      <c r="J1670" s="7">
        <v>21.088658054</v>
      </c>
      <c r="K1670" s="7">
        <v>8.3233799999999996E-4</v>
      </c>
      <c r="L1670" s="7">
        <v>1.6646799999999999E-4</v>
      </c>
      <c r="M1670" s="7">
        <v>76.010000000000005</v>
      </c>
      <c r="N1670" s="7">
        <v>3.0000000000000001E-3</v>
      </c>
      <c r="O1670" s="7">
        <v>5.9999999999999995E-4</v>
      </c>
      <c r="P1670" s="7">
        <v>1</v>
      </c>
      <c r="Q1670" s="7">
        <v>28</v>
      </c>
      <c r="R1670" s="7">
        <v>265</v>
      </c>
      <c r="S1670" s="189">
        <v>45625.593981481485</v>
      </c>
    </row>
    <row r="1671" spans="1:19">
      <c r="A1671" s="7">
        <v>1994</v>
      </c>
      <c r="B1671" s="123" t="s">
        <v>537</v>
      </c>
      <c r="C1671" s="123" t="s">
        <v>538</v>
      </c>
      <c r="D1671" s="123" t="s">
        <v>552</v>
      </c>
      <c r="E1671" s="123" t="s">
        <v>533</v>
      </c>
      <c r="F1671" s="7">
        <v>1488.273789009</v>
      </c>
      <c r="G1671" s="123" t="s">
        <v>532</v>
      </c>
      <c r="H1671" s="7">
        <v>109.44715835300001</v>
      </c>
      <c r="I1671" s="7">
        <v>73.539666667000006</v>
      </c>
      <c r="J1671" s="7">
        <v>109.085507822</v>
      </c>
      <c r="K1671" s="7">
        <v>4.4648209999999999E-3</v>
      </c>
      <c r="L1671" s="7">
        <v>8.92964E-4</v>
      </c>
      <c r="M1671" s="7">
        <v>73.296666666999997</v>
      </c>
      <c r="N1671" s="7">
        <v>3.0000000000000001E-3</v>
      </c>
      <c r="O1671" s="7">
        <v>5.9999999999999995E-4</v>
      </c>
      <c r="P1671" s="7">
        <v>1</v>
      </c>
      <c r="Q1671" s="7">
        <v>28</v>
      </c>
      <c r="R1671" s="7">
        <v>265</v>
      </c>
      <c r="S1671" s="189">
        <v>45625.593981481485</v>
      </c>
    </row>
    <row r="1672" spans="1:19">
      <c r="A1672" s="7">
        <v>1994</v>
      </c>
      <c r="B1672" s="123" t="s">
        <v>537</v>
      </c>
      <c r="C1672" s="123" t="s">
        <v>538</v>
      </c>
      <c r="D1672" s="123" t="s">
        <v>552</v>
      </c>
      <c r="E1672" s="123" t="s">
        <v>160</v>
      </c>
      <c r="F1672" s="7">
        <v>11.903398624999999</v>
      </c>
      <c r="G1672" s="123" t="s">
        <v>532</v>
      </c>
      <c r="H1672" s="7">
        <v>0.85267615399999996</v>
      </c>
      <c r="I1672" s="7">
        <v>71.632999999999996</v>
      </c>
      <c r="J1672" s="7">
        <v>0.84978362799999996</v>
      </c>
      <c r="K1672" s="7">
        <v>3.5710195869999997E-5</v>
      </c>
      <c r="L1672" s="7">
        <v>7.1420391749999999E-6</v>
      </c>
      <c r="M1672" s="7">
        <v>71.39</v>
      </c>
      <c r="N1672" s="7">
        <v>3.0000000000000001E-3</v>
      </c>
      <c r="O1672" s="7">
        <v>5.9999999999999995E-4</v>
      </c>
      <c r="P1672" s="7">
        <v>1</v>
      </c>
      <c r="Q1672" s="7">
        <v>28</v>
      </c>
      <c r="R1672" s="7">
        <v>265</v>
      </c>
      <c r="S1672" s="189">
        <v>45625.593981481485</v>
      </c>
    </row>
    <row r="1673" spans="1:19">
      <c r="A1673" s="7">
        <v>1994</v>
      </c>
      <c r="B1673" s="123" t="s">
        <v>537</v>
      </c>
      <c r="C1673" s="123" t="s">
        <v>538</v>
      </c>
      <c r="D1673" s="123" t="s">
        <v>552</v>
      </c>
      <c r="E1673" s="123" t="s">
        <v>163</v>
      </c>
      <c r="F1673" s="7">
        <v>380.29022313399997</v>
      </c>
      <c r="G1673" s="123" t="s">
        <v>532</v>
      </c>
      <c r="H1673" s="7">
        <v>24.241410128999998</v>
      </c>
      <c r="I1673" s="7">
        <v>63.744500000000002</v>
      </c>
      <c r="J1673" s="7">
        <v>24.220684310999999</v>
      </c>
      <c r="K1673" s="7">
        <v>3.8028999999999998E-4</v>
      </c>
      <c r="L1673" s="7">
        <v>3.8029022310000003E-5</v>
      </c>
      <c r="M1673" s="7">
        <v>63.69</v>
      </c>
      <c r="N1673" s="7">
        <v>1E-3</v>
      </c>
      <c r="O1673" s="7">
        <v>1E-4</v>
      </c>
      <c r="P1673" s="7">
        <v>1</v>
      </c>
      <c r="Q1673" s="7">
        <v>28</v>
      </c>
      <c r="R1673" s="7">
        <v>265</v>
      </c>
      <c r="S1673" s="189">
        <v>45625.593981481485</v>
      </c>
    </row>
    <row r="1674" spans="1:19">
      <c r="A1674" s="7">
        <v>1994</v>
      </c>
      <c r="B1674" s="123" t="s">
        <v>537</v>
      </c>
      <c r="C1674" s="123" t="s">
        <v>538</v>
      </c>
      <c r="D1674" s="123" t="s">
        <v>552</v>
      </c>
      <c r="E1674" s="123" t="s">
        <v>535</v>
      </c>
      <c r="F1674" s="7">
        <v>771.22035740399997</v>
      </c>
      <c r="G1674" s="123" t="s">
        <v>532</v>
      </c>
      <c r="H1674" s="7">
        <v>42.415443322000002</v>
      </c>
      <c r="I1674" s="7">
        <v>54.997826386</v>
      </c>
      <c r="J1674" s="7">
        <v>42.373411812000001</v>
      </c>
      <c r="K1674" s="7">
        <v>7.7121999999999998E-4</v>
      </c>
      <c r="L1674" s="7">
        <v>7.7122035740000001E-5</v>
      </c>
      <c r="M1674" s="7">
        <v>54.943326386000003</v>
      </c>
      <c r="N1674" s="7">
        <v>1E-3</v>
      </c>
      <c r="O1674" s="7">
        <v>1E-4</v>
      </c>
      <c r="P1674" s="7">
        <v>1</v>
      </c>
      <c r="Q1674" s="7">
        <v>28</v>
      </c>
      <c r="R1674" s="7">
        <v>265</v>
      </c>
      <c r="S1674" s="189">
        <v>45625.593981481485</v>
      </c>
    </row>
    <row r="1675" spans="1:19">
      <c r="A1675" s="7">
        <v>1994</v>
      </c>
      <c r="B1675" s="123" t="s">
        <v>537</v>
      </c>
      <c r="C1675" s="123" t="s">
        <v>538</v>
      </c>
      <c r="D1675" s="123" t="s">
        <v>552</v>
      </c>
      <c r="E1675" s="123" t="s">
        <v>541</v>
      </c>
      <c r="F1675" s="7">
        <v>0</v>
      </c>
      <c r="G1675" s="123" t="s">
        <v>532</v>
      </c>
      <c r="H1675" s="7">
        <v>0</v>
      </c>
      <c r="I1675" s="7"/>
      <c r="J1675" s="7">
        <v>0</v>
      </c>
      <c r="K1675" s="7">
        <v>0</v>
      </c>
      <c r="L1675" s="7">
        <v>0</v>
      </c>
      <c r="M1675" s="7"/>
      <c r="N1675" s="7"/>
      <c r="O1675" s="7"/>
      <c r="P1675" s="7">
        <v>1</v>
      </c>
      <c r="Q1675" s="7">
        <v>28</v>
      </c>
      <c r="R1675" s="7">
        <v>265</v>
      </c>
      <c r="S1675" s="189">
        <v>45625.593981481485</v>
      </c>
    </row>
    <row r="1676" spans="1:19">
      <c r="A1676" s="7">
        <v>1994</v>
      </c>
      <c r="B1676" s="123" t="s">
        <v>537</v>
      </c>
      <c r="C1676" s="123" t="s">
        <v>538</v>
      </c>
      <c r="D1676" s="123" t="s">
        <v>567</v>
      </c>
      <c r="E1676" s="123" t="s">
        <v>540</v>
      </c>
      <c r="F1676" s="7">
        <v>0</v>
      </c>
      <c r="G1676" s="123" t="s">
        <v>532</v>
      </c>
      <c r="H1676" s="7">
        <v>0</v>
      </c>
      <c r="I1676" s="7"/>
      <c r="J1676" s="7">
        <v>0</v>
      </c>
      <c r="K1676" s="7">
        <v>0</v>
      </c>
      <c r="L1676" s="7">
        <v>0</v>
      </c>
      <c r="M1676" s="7"/>
      <c r="N1676" s="7"/>
      <c r="O1676" s="7"/>
      <c r="P1676" s="7">
        <v>1</v>
      </c>
      <c r="Q1676" s="7">
        <v>28</v>
      </c>
      <c r="R1676" s="7">
        <v>265</v>
      </c>
      <c r="S1676" s="189">
        <v>45625.593981481485</v>
      </c>
    </row>
    <row r="1677" spans="1:19">
      <c r="A1677" s="7">
        <v>1994</v>
      </c>
      <c r="B1677" s="123" t="s">
        <v>537</v>
      </c>
      <c r="C1677" s="123" t="s">
        <v>538</v>
      </c>
      <c r="D1677" s="123" t="s">
        <v>567</v>
      </c>
      <c r="E1677" s="123" t="s">
        <v>531</v>
      </c>
      <c r="F1677" s="7">
        <v>71.590509288000007</v>
      </c>
      <c r="G1677" s="123" t="s">
        <v>532</v>
      </c>
      <c r="H1677" s="7">
        <v>5.458991105</v>
      </c>
      <c r="I1677" s="7">
        <v>76.253</v>
      </c>
      <c r="J1677" s="7">
        <v>5.4415946110000002</v>
      </c>
      <c r="K1677" s="7">
        <v>2.1477200000000001E-4</v>
      </c>
      <c r="L1677" s="7">
        <v>4.2954305569999997E-5</v>
      </c>
      <c r="M1677" s="7">
        <v>76.010000000000005</v>
      </c>
      <c r="N1677" s="7">
        <v>3.0000000000000001E-3</v>
      </c>
      <c r="O1677" s="7">
        <v>5.9999999999999995E-4</v>
      </c>
      <c r="P1677" s="7">
        <v>1</v>
      </c>
      <c r="Q1677" s="7">
        <v>28</v>
      </c>
      <c r="R1677" s="7">
        <v>265</v>
      </c>
      <c r="S1677" s="189">
        <v>45625.593981481485</v>
      </c>
    </row>
    <row r="1678" spans="1:19">
      <c r="A1678" s="7">
        <v>1994</v>
      </c>
      <c r="B1678" s="123" t="s">
        <v>537</v>
      </c>
      <c r="C1678" s="123" t="s">
        <v>538</v>
      </c>
      <c r="D1678" s="123" t="s">
        <v>567</v>
      </c>
      <c r="E1678" s="123" t="s">
        <v>533</v>
      </c>
      <c r="F1678" s="7">
        <v>68.944330691000005</v>
      </c>
      <c r="G1678" s="123" t="s">
        <v>532</v>
      </c>
      <c r="H1678" s="7">
        <v>5.070143098</v>
      </c>
      <c r="I1678" s="7">
        <v>73.539666667000006</v>
      </c>
      <c r="J1678" s="7">
        <v>5.0533896250000003</v>
      </c>
      <c r="K1678" s="7">
        <v>2.0683299999999999E-4</v>
      </c>
      <c r="L1678" s="7">
        <v>4.1366598410000002E-5</v>
      </c>
      <c r="M1678" s="7">
        <v>73.296666666999997</v>
      </c>
      <c r="N1678" s="7">
        <v>3.0000000000000001E-3</v>
      </c>
      <c r="O1678" s="7">
        <v>5.9999999999999995E-4</v>
      </c>
      <c r="P1678" s="7">
        <v>1</v>
      </c>
      <c r="Q1678" s="7">
        <v>28</v>
      </c>
      <c r="R1678" s="7">
        <v>265</v>
      </c>
      <c r="S1678" s="189">
        <v>45625.593981481485</v>
      </c>
    </row>
    <row r="1679" spans="1:19">
      <c r="A1679" s="7">
        <v>1994</v>
      </c>
      <c r="B1679" s="123" t="s">
        <v>537</v>
      </c>
      <c r="C1679" s="123" t="s">
        <v>538</v>
      </c>
      <c r="D1679" s="123" t="s">
        <v>567</v>
      </c>
      <c r="E1679" s="123" t="s">
        <v>160</v>
      </c>
      <c r="F1679" s="7">
        <v>3.0714837159999999</v>
      </c>
      <c r="G1679" s="123" t="s">
        <v>532</v>
      </c>
      <c r="H1679" s="7">
        <v>0.22001959300000001</v>
      </c>
      <c r="I1679" s="7">
        <v>71.632999999999996</v>
      </c>
      <c r="J1679" s="7">
        <v>0.21927322199999999</v>
      </c>
      <c r="K1679" s="7">
        <v>9.2144511480000007E-6</v>
      </c>
      <c r="L1679" s="7">
        <v>1.8428902300000001E-6</v>
      </c>
      <c r="M1679" s="7">
        <v>71.39</v>
      </c>
      <c r="N1679" s="7">
        <v>3.0000000000000001E-3</v>
      </c>
      <c r="O1679" s="7">
        <v>5.9999999999999995E-4</v>
      </c>
      <c r="P1679" s="7">
        <v>1</v>
      </c>
      <c r="Q1679" s="7">
        <v>28</v>
      </c>
      <c r="R1679" s="7">
        <v>265</v>
      </c>
      <c r="S1679" s="189">
        <v>45625.593981481485</v>
      </c>
    </row>
    <row r="1680" spans="1:19">
      <c r="A1680" s="7">
        <v>1994</v>
      </c>
      <c r="B1680" s="123" t="s">
        <v>537</v>
      </c>
      <c r="C1680" s="123" t="s">
        <v>538</v>
      </c>
      <c r="D1680" s="123" t="s">
        <v>567</v>
      </c>
      <c r="E1680" s="123" t="s">
        <v>163</v>
      </c>
      <c r="F1680" s="7">
        <v>45.296843193999997</v>
      </c>
      <c r="G1680" s="123" t="s">
        <v>532</v>
      </c>
      <c r="H1680" s="7">
        <v>2.8874246210000001</v>
      </c>
      <c r="I1680" s="7">
        <v>63.744500000000002</v>
      </c>
      <c r="J1680" s="7">
        <v>2.884955943</v>
      </c>
      <c r="K1680" s="7">
        <v>4.5296843190000001E-5</v>
      </c>
      <c r="L1680" s="7">
        <v>4.5296843190000004E-6</v>
      </c>
      <c r="M1680" s="7">
        <v>63.69</v>
      </c>
      <c r="N1680" s="7">
        <v>1E-3</v>
      </c>
      <c r="O1680" s="7">
        <v>1E-4</v>
      </c>
      <c r="P1680" s="7">
        <v>1</v>
      </c>
      <c r="Q1680" s="7">
        <v>28</v>
      </c>
      <c r="R1680" s="7">
        <v>265</v>
      </c>
      <c r="S1680" s="189">
        <v>45625.593981481485</v>
      </c>
    </row>
    <row r="1681" spans="1:19">
      <c r="A1681" s="7">
        <v>1994</v>
      </c>
      <c r="B1681" s="123" t="s">
        <v>537</v>
      </c>
      <c r="C1681" s="123" t="s">
        <v>538</v>
      </c>
      <c r="D1681" s="123" t="s">
        <v>567</v>
      </c>
      <c r="E1681" s="123" t="s">
        <v>535</v>
      </c>
      <c r="F1681" s="7">
        <v>42.603264455000001</v>
      </c>
      <c r="G1681" s="123" t="s">
        <v>532</v>
      </c>
      <c r="H1681" s="7">
        <v>2.3430869419999998</v>
      </c>
      <c r="I1681" s="7">
        <v>54.997826386</v>
      </c>
      <c r="J1681" s="7">
        <v>2.3407650640000002</v>
      </c>
      <c r="K1681" s="7">
        <v>4.2603264459999999E-5</v>
      </c>
      <c r="L1681" s="7">
        <v>4.2603264460000001E-6</v>
      </c>
      <c r="M1681" s="7">
        <v>54.943326386000003</v>
      </c>
      <c r="N1681" s="7">
        <v>1E-3</v>
      </c>
      <c r="O1681" s="7">
        <v>1E-4</v>
      </c>
      <c r="P1681" s="7">
        <v>1</v>
      </c>
      <c r="Q1681" s="7">
        <v>28</v>
      </c>
      <c r="R1681" s="7">
        <v>265</v>
      </c>
      <c r="S1681" s="189">
        <v>45625.593981481485</v>
      </c>
    </row>
    <row r="1682" spans="1:19">
      <c r="A1682" s="7">
        <v>1994</v>
      </c>
      <c r="B1682" s="123" t="s">
        <v>537</v>
      </c>
      <c r="C1682" s="123" t="s">
        <v>538</v>
      </c>
      <c r="D1682" s="123" t="s">
        <v>567</v>
      </c>
      <c r="E1682" s="123" t="s">
        <v>541</v>
      </c>
      <c r="F1682" s="7">
        <v>0</v>
      </c>
      <c r="G1682" s="123" t="s">
        <v>532</v>
      </c>
      <c r="H1682" s="7">
        <v>0</v>
      </c>
      <c r="I1682" s="7"/>
      <c r="J1682" s="7">
        <v>0</v>
      </c>
      <c r="K1682" s="7">
        <v>0</v>
      </c>
      <c r="L1682" s="7">
        <v>0</v>
      </c>
      <c r="M1682" s="7"/>
      <c r="N1682" s="7"/>
      <c r="O1682" s="7"/>
      <c r="P1682" s="7">
        <v>1</v>
      </c>
      <c r="Q1682" s="7">
        <v>28</v>
      </c>
      <c r="R1682" s="7">
        <v>265</v>
      </c>
      <c r="S1682" s="189">
        <v>45625.593981481485</v>
      </c>
    </row>
    <row r="1683" spans="1:19">
      <c r="A1683" s="7">
        <v>1994</v>
      </c>
      <c r="B1683" s="123" t="s">
        <v>537</v>
      </c>
      <c r="C1683" s="123" t="s">
        <v>538</v>
      </c>
      <c r="D1683" s="123" t="s">
        <v>568</v>
      </c>
      <c r="E1683" s="123" t="s">
        <v>540</v>
      </c>
      <c r="F1683" s="7">
        <v>0</v>
      </c>
      <c r="G1683" s="123" t="s">
        <v>532</v>
      </c>
      <c r="H1683" s="7">
        <v>0</v>
      </c>
      <c r="I1683" s="7"/>
      <c r="J1683" s="7">
        <v>0</v>
      </c>
      <c r="K1683" s="7">
        <v>0</v>
      </c>
      <c r="L1683" s="7">
        <v>0</v>
      </c>
      <c r="M1683" s="7"/>
      <c r="N1683" s="7"/>
      <c r="O1683" s="7"/>
      <c r="P1683" s="7">
        <v>1</v>
      </c>
      <c r="Q1683" s="7">
        <v>28</v>
      </c>
      <c r="R1683" s="7">
        <v>265</v>
      </c>
      <c r="S1683" s="189">
        <v>45625.593981481485</v>
      </c>
    </row>
    <row r="1684" spans="1:19">
      <c r="A1684" s="7">
        <v>1994</v>
      </c>
      <c r="B1684" s="123" t="s">
        <v>537</v>
      </c>
      <c r="C1684" s="123" t="s">
        <v>538</v>
      </c>
      <c r="D1684" s="123" t="s">
        <v>568</v>
      </c>
      <c r="E1684" s="123" t="s">
        <v>569</v>
      </c>
      <c r="F1684" s="7">
        <v>0</v>
      </c>
      <c r="G1684" s="123" t="s">
        <v>532</v>
      </c>
      <c r="H1684" s="7">
        <v>0</v>
      </c>
      <c r="I1684" s="7"/>
      <c r="J1684" s="7">
        <v>0</v>
      </c>
      <c r="K1684" s="7">
        <v>0</v>
      </c>
      <c r="L1684" s="7">
        <v>0</v>
      </c>
      <c r="M1684" s="7"/>
      <c r="N1684" s="7"/>
      <c r="O1684" s="7"/>
      <c r="P1684" s="7">
        <v>1</v>
      </c>
      <c r="Q1684" s="7">
        <v>28</v>
      </c>
      <c r="R1684" s="7">
        <v>265</v>
      </c>
      <c r="S1684" s="189">
        <v>45625.593981481485</v>
      </c>
    </row>
    <row r="1685" spans="1:19">
      <c r="A1685" s="7">
        <v>1994</v>
      </c>
      <c r="B1685" s="123" t="s">
        <v>537</v>
      </c>
      <c r="C1685" s="123" t="s">
        <v>538</v>
      </c>
      <c r="D1685" s="123" t="s">
        <v>568</v>
      </c>
      <c r="E1685" s="123" t="s">
        <v>531</v>
      </c>
      <c r="F1685" s="7">
        <v>122.59312744</v>
      </c>
      <c r="G1685" s="123" t="s">
        <v>532</v>
      </c>
      <c r="H1685" s="7">
        <v>9.3480937470000001</v>
      </c>
      <c r="I1685" s="7">
        <v>76.253</v>
      </c>
      <c r="J1685" s="7">
        <v>9.3183036169999998</v>
      </c>
      <c r="K1685" s="7">
        <v>3.6777899999999999E-4</v>
      </c>
      <c r="L1685" s="7">
        <v>7.3555876460000005E-5</v>
      </c>
      <c r="M1685" s="7">
        <v>76.010000000000005</v>
      </c>
      <c r="N1685" s="7">
        <v>3.0000000000000001E-3</v>
      </c>
      <c r="O1685" s="7">
        <v>5.9999999999999995E-4</v>
      </c>
      <c r="P1685" s="7">
        <v>1</v>
      </c>
      <c r="Q1685" s="7">
        <v>28</v>
      </c>
      <c r="R1685" s="7">
        <v>265</v>
      </c>
      <c r="S1685" s="189">
        <v>45625.593981481485</v>
      </c>
    </row>
    <row r="1686" spans="1:19">
      <c r="A1686" s="7">
        <v>1994</v>
      </c>
      <c r="B1686" s="123" t="s">
        <v>537</v>
      </c>
      <c r="C1686" s="123" t="s">
        <v>538</v>
      </c>
      <c r="D1686" s="123" t="s">
        <v>568</v>
      </c>
      <c r="E1686" s="123" t="s">
        <v>533</v>
      </c>
      <c r="F1686" s="7">
        <v>46.784981637999998</v>
      </c>
      <c r="G1686" s="123" t="s">
        <v>532</v>
      </c>
      <c r="H1686" s="7">
        <v>3.4405519550000001</v>
      </c>
      <c r="I1686" s="7">
        <v>73.539666667000006</v>
      </c>
      <c r="J1686" s="7">
        <v>3.4291832040000001</v>
      </c>
      <c r="K1686" s="7">
        <v>1.4035499999999999E-4</v>
      </c>
      <c r="L1686" s="7">
        <v>2.807098898E-5</v>
      </c>
      <c r="M1686" s="7">
        <v>73.296666666999997</v>
      </c>
      <c r="N1686" s="7">
        <v>3.0000000000000001E-3</v>
      </c>
      <c r="O1686" s="7">
        <v>5.9999999999999995E-4</v>
      </c>
      <c r="P1686" s="7">
        <v>1</v>
      </c>
      <c r="Q1686" s="7">
        <v>28</v>
      </c>
      <c r="R1686" s="7">
        <v>265</v>
      </c>
      <c r="S1686" s="189">
        <v>45625.593981481485</v>
      </c>
    </row>
    <row r="1687" spans="1:19">
      <c r="A1687" s="7">
        <v>1994</v>
      </c>
      <c r="B1687" s="123" t="s">
        <v>537</v>
      </c>
      <c r="C1687" s="123" t="s">
        <v>538</v>
      </c>
      <c r="D1687" s="123" t="s">
        <v>568</v>
      </c>
      <c r="E1687" s="123" t="s">
        <v>160</v>
      </c>
      <c r="F1687" s="7">
        <v>5.2596747580000001</v>
      </c>
      <c r="G1687" s="123" t="s">
        <v>532</v>
      </c>
      <c r="H1687" s="7">
        <v>0.37676628200000001</v>
      </c>
      <c r="I1687" s="7">
        <v>71.632999999999996</v>
      </c>
      <c r="J1687" s="7">
        <v>0.37548818099999998</v>
      </c>
      <c r="K1687" s="7">
        <v>1.577902427E-5</v>
      </c>
      <c r="L1687" s="7">
        <v>3.1558048549999999E-6</v>
      </c>
      <c r="M1687" s="7">
        <v>71.39</v>
      </c>
      <c r="N1687" s="7">
        <v>3.0000000000000001E-3</v>
      </c>
      <c r="O1687" s="7">
        <v>5.9999999999999995E-4</v>
      </c>
      <c r="P1687" s="7">
        <v>1</v>
      </c>
      <c r="Q1687" s="7">
        <v>28</v>
      </c>
      <c r="R1687" s="7">
        <v>265</v>
      </c>
      <c r="S1687" s="189">
        <v>45625.593981481485</v>
      </c>
    </row>
    <row r="1688" spans="1:19">
      <c r="A1688" s="7">
        <v>1994</v>
      </c>
      <c r="B1688" s="123" t="s">
        <v>537</v>
      </c>
      <c r="C1688" s="123" t="s">
        <v>538</v>
      </c>
      <c r="D1688" s="123" t="s">
        <v>568</v>
      </c>
      <c r="E1688" s="123" t="s">
        <v>163</v>
      </c>
      <c r="F1688" s="7">
        <v>32.79701798</v>
      </c>
      <c r="G1688" s="123" t="s">
        <v>532</v>
      </c>
      <c r="H1688" s="7">
        <v>2.0906295130000001</v>
      </c>
      <c r="I1688" s="7">
        <v>63.744500000000002</v>
      </c>
      <c r="J1688" s="7">
        <v>2.0888420750000001</v>
      </c>
      <c r="K1688" s="7">
        <v>3.2797017980000001E-5</v>
      </c>
      <c r="L1688" s="7">
        <v>3.2797017980000001E-6</v>
      </c>
      <c r="M1688" s="7">
        <v>63.69</v>
      </c>
      <c r="N1688" s="7">
        <v>1E-3</v>
      </c>
      <c r="O1688" s="7">
        <v>1E-4</v>
      </c>
      <c r="P1688" s="7">
        <v>1</v>
      </c>
      <c r="Q1688" s="7">
        <v>28</v>
      </c>
      <c r="R1688" s="7">
        <v>265</v>
      </c>
      <c r="S1688" s="189">
        <v>45625.593981481485</v>
      </c>
    </row>
    <row r="1689" spans="1:19">
      <c r="A1689" s="7">
        <v>1994</v>
      </c>
      <c r="B1689" s="123" t="s">
        <v>537</v>
      </c>
      <c r="C1689" s="123" t="s">
        <v>538</v>
      </c>
      <c r="D1689" s="123" t="s">
        <v>568</v>
      </c>
      <c r="E1689" s="123" t="s">
        <v>535</v>
      </c>
      <c r="F1689" s="7">
        <v>1791.1583020309999</v>
      </c>
      <c r="G1689" s="123" t="s">
        <v>532</v>
      </c>
      <c r="H1689" s="7">
        <v>98.509813324999996</v>
      </c>
      <c r="I1689" s="7">
        <v>54.997826386</v>
      </c>
      <c r="J1689" s="7">
        <v>98.412195197000003</v>
      </c>
      <c r="K1689" s="7">
        <v>1.7911579999999999E-3</v>
      </c>
      <c r="L1689" s="7">
        <v>1.79116E-4</v>
      </c>
      <c r="M1689" s="7">
        <v>54.943326386000003</v>
      </c>
      <c r="N1689" s="7">
        <v>1E-3</v>
      </c>
      <c r="O1689" s="7">
        <v>1E-4</v>
      </c>
      <c r="P1689" s="7">
        <v>1</v>
      </c>
      <c r="Q1689" s="7">
        <v>28</v>
      </c>
      <c r="R1689" s="7">
        <v>265</v>
      </c>
      <c r="S1689" s="189">
        <v>45625.593981481485</v>
      </c>
    </row>
    <row r="1690" spans="1:19">
      <c r="A1690" s="7">
        <v>1994</v>
      </c>
      <c r="B1690" s="123" t="s">
        <v>537</v>
      </c>
      <c r="C1690" s="123" t="s">
        <v>538</v>
      </c>
      <c r="D1690" s="123" t="s">
        <v>568</v>
      </c>
      <c r="E1690" s="123" t="s">
        <v>541</v>
      </c>
      <c r="F1690" s="7">
        <v>0</v>
      </c>
      <c r="G1690" s="123" t="s">
        <v>532</v>
      </c>
      <c r="H1690" s="7">
        <v>0</v>
      </c>
      <c r="I1690" s="7"/>
      <c r="J1690" s="7">
        <v>0</v>
      </c>
      <c r="K1690" s="7">
        <v>0</v>
      </c>
      <c r="L1690" s="7">
        <v>0</v>
      </c>
      <c r="M1690" s="7"/>
      <c r="N1690" s="7"/>
      <c r="O1690" s="7"/>
      <c r="P1690" s="7">
        <v>1</v>
      </c>
      <c r="Q1690" s="7">
        <v>28</v>
      </c>
      <c r="R1690" s="7">
        <v>265</v>
      </c>
      <c r="S1690" s="189">
        <v>45625.593981481485</v>
      </c>
    </row>
    <row r="1691" spans="1:19">
      <c r="A1691" s="7">
        <v>1994</v>
      </c>
      <c r="B1691" s="123" t="s">
        <v>537</v>
      </c>
      <c r="C1691" s="123" t="s">
        <v>538</v>
      </c>
      <c r="D1691" s="123" t="s">
        <v>568</v>
      </c>
      <c r="E1691" s="123" t="s">
        <v>593</v>
      </c>
      <c r="F1691" s="7">
        <v>44.003267999999998</v>
      </c>
      <c r="G1691" s="123" t="s">
        <v>532</v>
      </c>
      <c r="H1691" s="7">
        <v>3.237599114</v>
      </c>
      <c r="I1691" s="7">
        <v>73.576333332999994</v>
      </c>
      <c r="J1691" s="7">
        <v>3.2269063199999999</v>
      </c>
      <c r="K1691" s="7">
        <v>1.3201E-4</v>
      </c>
      <c r="L1691" s="7">
        <v>2.6401960799999999E-5</v>
      </c>
      <c r="M1691" s="7">
        <v>73.333333332999999</v>
      </c>
      <c r="N1691" s="7">
        <v>3.0000000000000001E-3</v>
      </c>
      <c r="O1691" s="7">
        <v>5.9999999999999995E-4</v>
      </c>
      <c r="P1691" s="7">
        <v>1</v>
      </c>
      <c r="Q1691" s="7">
        <v>28</v>
      </c>
      <c r="R1691" s="7">
        <v>265</v>
      </c>
      <c r="S1691" s="189">
        <v>45625.593981481485</v>
      </c>
    </row>
    <row r="1692" spans="1:19">
      <c r="A1692" s="7">
        <v>1994</v>
      </c>
      <c r="B1692" s="123" t="s">
        <v>537</v>
      </c>
      <c r="C1692" s="123" t="s">
        <v>538</v>
      </c>
      <c r="D1692" s="123" t="s">
        <v>566</v>
      </c>
      <c r="E1692" s="123" t="s">
        <v>540</v>
      </c>
      <c r="F1692" s="7">
        <v>0</v>
      </c>
      <c r="G1692" s="123" t="s">
        <v>532</v>
      </c>
      <c r="H1692" s="7">
        <v>0</v>
      </c>
      <c r="I1692" s="7"/>
      <c r="J1692" s="7">
        <v>0</v>
      </c>
      <c r="K1692" s="7">
        <v>0</v>
      </c>
      <c r="L1692" s="7">
        <v>0</v>
      </c>
      <c r="M1692" s="7"/>
      <c r="N1692" s="7"/>
      <c r="O1692" s="7"/>
      <c r="P1692" s="7">
        <v>1</v>
      </c>
      <c r="Q1692" s="7">
        <v>28</v>
      </c>
      <c r="R1692" s="7">
        <v>265</v>
      </c>
      <c r="S1692" s="189">
        <v>45625.593981481485</v>
      </c>
    </row>
    <row r="1693" spans="1:19">
      <c r="A1693" s="7">
        <v>1994</v>
      </c>
      <c r="B1693" s="123" t="s">
        <v>537</v>
      </c>
      <c r="C1693" s="123" t="s">
        <v>538</v>
      </c>
      <c r="D1693" s="123" t="s">
        <v>566</v>
      </c>
      <c r="E1693" s="123" t="s">
        <v>531</v>
      </c>
      <c r="F1693" s="7">
        <v>0</v>
      </c>
      <c r="G1693" s="123" t="s">
        <v>532</v>
      </c>
      <c r="H1693" s="7">
        <v>0</v>
      </c>
      <c r="I1693" s="7"/>
      <c r="J1693" s="7">
        <v>0</v>
      </c>
      <c r="K1693" s="7">
        <v>0</v>
      </c>
      <c r="L1693" s="7">
        <v>0</v>
      </c>
      <c r="M1693" s="7"/>
      <c r="N1693" s="7"/>
      <c r="O1693" s="7"/>
      <c r="P1693" s="7">
        <v>1</v>
      </c>
      <c r="Q1693" s="7">
        <v>28</v>
      </c>
      <c r="R1693" s="7">
        <v>265</v>
      </c>
      <c r="S1693" s="189">
        <v>45625.593981481485</v>
      </c>
    </row>
    <row r="1694" spans="1:19">
      <c r="A1694" s="7">
        <v>1994</v>
      </c>
      <c r="B1694" s="123" t="s">
        <v>537</v>
      </c>
      <c r="C1694" s="123" t="s">
        <v>538</v>
      </c>
      <c r="D1694" s="123" t="s">
        <v>566</v>
      </c>
      <c r="E1694" s="123" t="s">
        <v>533</v>
      </c>
      <c r="F1694" s="7">
        <v>1869.5255342749999</v>
      </c>
      <c r="G1694" s="123" t="s">
        <v>532</v>
      </c>
      <c r="H1694" s="7">
        <v>137.484284616</v>
      </c>
      <c r="I1694" s="7">
        <v>73.539666667000006</v>
      </c>
      <c r="J1694" s="7">
        <v>137.029989911</v>
      </c>
      <c r="K1694" s="7">
        <v>5.608577E-3</v>
      </c>
      <c r="L1694" s="7">
        <v>1.1217149999999999E-3</v>
      </c>
      <c r="M1694" s="7">
        <v>73.296666666999997</v>
      </c>
      <c r="N1694" s="7">
        <v>3.0000000000000001E-3</v>
      </c>
      <c r="O1694" s="7">
        <v>5.9999999999999995E-4</v>
      </c>
      <c r="P1694" s="7">
        <v>1</v>
      </c>
      <c r="Q1694" s="7">
        <v>28</v>
      </c>
      <c r="R1694" s="7">
        <v>265</v>
      </c>
      <c r="S1694" s="189">
        <v>45625.593981481485</v>
      </c>
    </row>
    <row r="1695" spans="1:19">
      <c r="A1695" s="7">
        <v>1994</v>
      </c>
      <c r="B1695" s="123" t="s">
        <v>537</v>
      </c>
      <c r="C1695" s="123" t="s">
        <v>538</v>
      </c>
      <c r="D1695" s="123" t="s">
        <v>566</v>
      </c>
      <c r="E1695" s="123" t="s">
        <v>160</v>
      </c>
      <c r="F1695" s="7">
        <v>39.395790892000001</v>
      </c>
      <c r="G1695" s="123" t="s">
        <v>532</v>
      </c>
      <c r="H1695" s="7">
        <v>2.8220386890000002</v>
      </c>
      <c r="I1695" s="7">
        <v>71.632999999999996</v>
      </c>
      <c r="J1695" s="7">
        <v>2.8124655120000002</v>
      </c>
      <c r="K1695" s="7">
        <v>1.18187E-4</v>
      </c>
      <c r="L1695" s="7">
        <v>2.3637474540000002E-5</v>
      </c>
      <c r="M1695" s="7">
        <v>71.39</v>
      </c>
      <c r="N1695" s="7">
        <v>3.0000000000000001E-3</v>
      </c>
      <c r="O1695" s="7">
        <v>5.9999999999999995E-4</v>
      </c>
      <c r="P1695" s="7">
        <v>1</v>
      </c>
      <c r="Q1695" s="7">
        <v>28</v>
      </c>
      <c r="R1695" s="7">
        <v>265</v>
      </c>
      <c r="S1695" s="189">
        <v>45625.593981481485</v>
      </c>
    </row>
    <row r="1696" spans="1:19">
      <c r="A1696" s="7">
        <v>1994</v>
      </c>
      <c r="B1696" s="123" t="s">
        <v>537</v>
      </c>
      <c r="C1696" s="123" t="s">
        <v>538</v>
      </c>
      <c r="D1696" s="123" t="s">
        <v>566</v>
      </c>
      <c r="E1696" s="123" t="s">
        <v>163</v>
      </c>
      <c r="F1696" s="7">
        <v>20.577325815999998</v>
      </c>
      <c r="G1696" s="123" t="s">
        <v>532</v>
      </c>
      <c r="H1696" s="7">
        <v>1.3116913450000001</v>
      </c>
      <c r="I1696" s="7">
        <v>63.744500000000002</v>
      </c>
      <c r="J1696" s="7">
        <v>1.3105698809999999</v>
      </c>
      <c r="K1696" s="7">
        <v>2.0577325820000001E-5</v>
      </c>
      <c r="L1696" s="7">
        <v>2.057732582E-6</v>
      </c>
      <c r="M1696" s="7">
        <v>63.69</v>
      </c>
      <c r="N1696" s="7">
        <v>1E-3</v>
      </c>
      <c r="O1696" s="7">
        <v>1E-4</v>
      </c>
      <c r="P1696" s="7">
        <v>1</v>
      </c>
      <c r="Q1696" s="7">
        <v>28</v>
      </c>
      <c r="R1696" s="7">
        <v>265</v>
      </c>
      <c r="S1696" s="189">
        <v>45625.593981481485</v>
      </c>
    </row>
    <row r="1697" spans="1:19">
      <c r="A1697" s="7">
        <v>1994</v>
      </c>
      <c r="B1697" s="123" t="s">
        <v>537</v>
      </c>
      <c r="C1697" s="123" t="s">
        <v>538</v>
      </c>
      <c r="D1697" s="123" t="s">
        <v>566</v>
      </c>
      <c r="E1697" s="123" t="s">
        <v>535</v>
      </c>
      <c r="F1697" s="7">
        <v>0</v>
      </c>
      <c r="G1697" s="123" t="s">
        <v>532</v>
      </c>
      <c r="H1697" s="7">
        <v>0</v>
      </c>
      <c r="I1697" s="7"/>
      <c r="J1697" s="7">
        <v>0</v>
      </c>
      <c r="K1697" s="7">
        <v>0</v>
      </c>
      <c r="L1697" s="7">
        <v>0</v>
      </c>
      <c r="M1697" s="7"/>
      <c r="N1697" s="7"/>
      <c r="O1697" s="7"/>
      <c r="P1697" s="7">
        <v>1</v>
      </c>
      <c r="Q1697" s="7">
        <v>28</v>
      </c>
      <c r="R1697" s="7">
        <v>265</v>
      </c>
      <c r="S1697" s="189">
        <v>45625.593981481485</v>
      </c>
    </row>
    <row r="1698" spans="1:19">
      <c r="A1698" s="7">
        <v>1994</v>
      </c>
      <c r="B1698" s="123" t="s">
        <v>537</v>
      </c>
      <c r="C1698" s="123" t="s">
        <v>538</v>
      </c>
      <c r="D1698" s="123" t="s">
        <v>566</v>
      </c>
      <c r="E1698" s="123" t="s">
        <v>541</v>
      </c>
      <c r="F1698" s="7">
        <v>0</v>
      </c>
      <c r="G1698" s="123" t="s">
        <v>532</v>
      </c>
      <c r="H1698" s="7">
        <v>0</v>
      </c>
      <c r="I1698" s="7"/>
      <c r="J1698" s="7">
        <v>0</v>
      </c>
      <c r="K1698" s="7">
        <v>0</v>
      </c>
      <c r="L1698" s="7">
        <v>0</v>
      </c>
      <c r="M1698" s="7"/>
      <c r="N1698" s="7"/>
      <c r="O1698" s="7"/>
      <c r="P1698" s="7">
        <v>1</v>
      </c>
      <c r="Q1698" s="7">
        <v>28</v>
      </c>
      <c r="R1698" s="7">
        <v>265</v>
      </c>
      <c r="S1698" s="189">
        <v>45625.593981481485</v>
      </c>
    </row>
    <row r="1699" spans="1:19">
      <c r="A1699" s="7">
        <v>1994</v>
      </c>
      <c r="B1699" s="123" t="s">
        <v>537</v>
      </c>
      <c r="C1699" s="123" t="s">
        <v>553</v>
      </c>
      <c r="D1699" s="123" t="s">
        <v>554</v>
      </c>
      <c r="E1699" s="123" t="s">
        <v>533</v>
      </c>
      <c r="F1699" s="7">
        <v>14771.524442399999</v>
      </c>
      <c r="G1699" s="123" t="s">
        <v>532</v>
      </c>
      <c r="H1699" s="7">
        <v>1092.5418867569999</v>
      </c>
      <c r="I1699" s="7">
        <v>73.962703782999995</v>
      </c>
      <c r="J1699" s="7">
        <v>1082.752741628</v>
      </c>
      <c r="K1699" s="7">
        <v>0.10695826</v>
      </c>
      <c r="L1699" s="7">
        <v>2.5638919999999999E-2</v>
      </c>
      <c r="M1699" s="7">
        <v>73.3</v>
      </c>
      <c r="N1699" s="7">
        <v>7.2408409999999996E-3</v>
      </c>
      <c r="O1699" s="7">
        <v>1.7356990000000001E-3</v>
      </c>
      <c r="P1699" s="7">
        <v>1</v>
      </c>
      <c r="Q1699" s="7">
        <v>28</v>
      </c>
      <c r="R1699" s="7">
        <v>265</v>
      </c>
      <c r="S1699" s="189">
        <v>45625.593981481485</v>
      </c>
    </row>
    <row r="1700" spans="1:19">
      <c r="A1700" s="7">
        <v>1994</v>
      </c>
      <c r="B1700" s="123" t="s">
        <v>537</v>
      </c>
      <c r="C1700" s="123" t="s">
        <v>553</v>
      </c>
      <c r="D1700" s="123" t="s">
        <v>555</v>
      </c>
      <c r="E1700" s="123" t="s">
        <v>533</v>
      </c>
      <c r="F1700" s="7">
        <v>0</v>
      </c>
      <c r="G1700" s="123" t="s">
        <v>532</v>
      </c>
      <c r="H1700" s="7">
        <v>0</v>
      </c>
      <c r="I1700" s="7"/>
      <c r="J1700" s="7">
        <v>0</v>
      </c>
      <c r="K1700" s="7">
        <v>0</v>
      </c>
      <c r="L1700" s="7">
        <v>0</v>
      </c>
      <c r="M1700" s="7"/>
      <c r="N1700" s="7"/>
      <c r="O1700" s="7"/>
      <c r="P1700" s="7">
        <v>1</v>
      </c>
      <c r="Q1700" s="7">
        <v>28</v>
      </c>
      <c r="R1700" s="7">
        <v>265</v>
      </c>
      <c r="S1700" s="189">
        <v>45625.593981481485</v>
      </c>
    </row>
    <row r="1701" spans="1:19">
      <c r="A1701" s="7">
        <v>1994</v>
      </c>
      <c r="B1701" s="123" t="s">
        <v>537</v>
      </c>
      <c r="C1701" s="123" t="s">
        <v>553</v>
      </c>
      <c r="D1701" s="123" t="s">
        <v>555</v>
      </c>
      <c r="E1701" s="123" t="s">
        <v>159</v>
      </c>
      <c r="F1701" s="7">
        <v>0</v>
      </c>
      <c r="G1701" s="123" t="s">
        <v>532</v>
      </c>
      <c r="H1701" s="7">
        <v>0</v>
      </c>
      <c r="I1701" s="7"/>
      <c r="J1701" s="7">
        <v>0</v>
      </c>
      <c r="K1701" s="7">
        <v>0</v>
      </c>
      <c r="L1701" s="7">
        <v>0</v>
      </c>
      <c r="M1701" s="7"/>
      <c r="N1701" s="7"/>
      <c r="O1701" s="7"/>
      <c r="P1701" s="7">
        <v>1</v>
      </c>
      <c r="Q1701" s="7">
        <v>28</v>
      </c>
      <c r="R1701" s="7">
        <v>265</v>
      </c>
      <c r="S1701" s="189">
        <v>45625.593981481485</v>
      </c>
    </row>
    <row r="1702" spans="1:19">
      <c r="A1702" s="7">
        <v>1994</v>
      </c>
      <c r="B1702" s="123" t="s">
        <v>537</v>
      </c>
      <c r="C1702" s="123" t="s">
        <v>553</v>
      </c>
      <c r="D1702" s="123" t="s">
        <v>560</v>
      </c>
      <c r="E1702" s="123" t="s">
        <v>533</v>
      </c>
      <c r="F1702" s="7">
        <v>8718.7664869269993</v>
      </c>
      <c r="G1702" s="123" t="s">
        <v>532</v>
      </c>
      <c r="H1702" s="7">
        <v>644.863543026</v>
      </c>
      <c r="I1702" s="7">
        <v>73.962703782999995</v>
      </c>
      <c r="J1702" s="7">
        <v>639.08558349199996</v>
      </c>
      <c r="K1702" s="7">
        <v>6.3131201999999997E-2</v>
      </c>
      <c r="L1702" s="7">
        <v>1.5133153999999999E-2</v>
      </c>
      <c r="M1702" s="7">
        <v>73.3</v>
      </c>
      <c r="N1702" s="7">
        <v>7.2408409999999996E-3</v>
      </c>
      <c r="O1702" s="7">
        <v>1.7356990000000001E-3</v>
      </c>
      <c r="P1702" s="7">
        <v>1</v>
      </c>
      <c r="Q1702" s="7">
        <v>28</v>
      </c>
      <c r="R1702" s="7">
        <v>265</v>
      </c>
      <c r="S1702" s="189">
        <v>45625.593981481485</v>
      </c>
    </row>
    <row r="1703" spans="1:19">
      <c r="A1703" s="7">
        <v>1994</v>
      </c>
      <c r="B1703" s="123" t="s">
        <v>537</v>
      </c>
      <c r="C1703" s="123" t="s">
        <v>553</v>
      </c>
      <c r="D1703" s="123" t="s">
        <v>560</v>
      </c>
      <c r="E1703" s="123" t="s">
        <v>159</v>
      </c>
      <c r="F1703" s="7">
        <v>37615.460378932003</v>
      </c>
      <c r="G1703" s="123" t="s">
        <v>532</v>
      </c>
      <c r="H1703" s="7">
        <v>2744.8616783799998</v>
      </c>
      <c r="I1703" s="7">
        <v>72.971635883999994</v>
      </c>
      <c r="J1703" s="7">
        <v>2631.5776081099998</v>
      </c>
      <c r="K1703" s="7">
        <v>1.408833767</v>
      </c>
      <c r="L1703" s="7">
        <v>0.27862914999999999</v>
      </c>
      <c r="M1703" s="7">
        <v>69.959999999999994</v>
      </c>
      <c r="N1703" s="7">
        <v>3.7453582999999999E-2</v>
      </c>
      <c r="O1703" s="7">
        <v>7.407304E-3</v>
      </c>
      <c r="P1703" s="7">
        <v>1</v>
      </c>
      <c r="Q1703" s="7">
        <v>28</v>
      </c>
      <c r="R1703" s="7">
        <v>265</v>
      </c>
      <c r="S1703" s="189">
        <v>45625.593981481485</v>
      </c>
    </row>
    <row r="1704" spans="1:19">
      <c r="A1704" s="7">
        <v>1994</v>
      </c>
      <c r="B1704" s="123" t="s">
        <v>537</v>
      </c>
      <c r="C1704" s="123" t="s">
        <v>553</v>
      </c>
      <c r="D1704" s="123" t="s">
        <v>560</v>
      </c>
      <c r="E1704" s="123" t="s">
        <v>163</v>
      </c>
      <c r="F1704" s="7">
        <v>299.88439747699999</v>
      </c>
      <c r="G1704" s="123" t="s">
        <v>532</v>
      </c>
      <c r="H1704" s="7">
        <v>19.248432132000001</v>
      </c>
      <c r="I1704" s="7">
        <v>64.186174051999998</v>
      </c>
      <c r="J1704" s="7">
        <v>19.102636119</v>
      </c>
      <c r="K1704" s="7">
        <v>5.2069999999999998E-3</v>
      </c>
      <c r="L1704" s="7">
        <v>0</v>
      </c>
      <c r="M1704" s="7">
        <v>63.7</v>
      </c>
      <c r="N1704" s="7">
        <v>1.7363358999999998E-2</v>
      </c>
      <c r="O1704" s="7">
        <v>0</v>
      </c>
      <c r="P1704" s="7">
        <v>1</v>
      </c>
      <c r="Q1704" s="7">
        <v>28</v>
      </c>
      <c r="R1704" s="7"/>
      <c r="S1704" s="189">
        <v>45625.593981481485</v>
      </c>
    </row>
    <row r="1705" spans="1:19">
      <c r="A1705" s="7">
        <v>1994</v>
      </c>
      <c r="B1705" s="123" t="s">
        <v>537</v>
      </c>
      <c r="C1705" s="123" t="s">
        <v>553</v>
      </c>
      <c r="D1705" s="123" t="s">
        <v>559</v>
      </c>
      <c r="E1705" s="123" t="s">
        <v>533</v>
      </c>
      <c r="F1705" s="7">
        <v>2219.5543257109998</v>
      </c>
      <c r="G1705" s="123" t="s">
        <v>532</v>
      </c>
      <c r="H1705" s="7">
        <v>164.16423912299999</v>
      </c>
      <c r="I1705" s="7">
        <v>73.962703782999995</v>
      </c>
      <c r="J1705" s="7">
        <v>162.693332075</v>
      </c>
      <c r="K1705" s="7">
        <v>1.6071439999999999E-2</v>
      </c>
      <c r="L1705" s="7">
        <v>3.8524779999999999E-3</v>
      </c>
      <c r="M1705" s="7">
        <v>73.3</v>
      </c>
      <c r="N1705" s="7">
        <v>7.2408409999999996E-3</v>
      </c>
      <c r="O1705" s="7">
        <v>1.7356990000000001E-3</v>
      </c>
      <c r="P1705" s="7">
        <v>1</v>
      </c>
      <c r="Q1705" s="7">
        <v>28</v>
      </c>
      <c r="R1705" s="7">
        <v>265</v>
      </c>
      <c r="S1705" s="189">
        <v>45625.593981481485</v>
      </c>
    </row>
    <row r="1706" spans="1:19">
      <c r="A1706" s="7">
        <v>1994</v>
      </c>
      <c r="B1706" s="123" t="s">
        <v>537</v>
      </c>
      <c r="C1706" s="123" t="s">
        <v>553</v>
      </c>
      <c r="D1706" s="123" t="s">
        <v>559</v>
      </c>
      <c r="E1706" s="123" t="s">
        <v>159</v>
      </c>
      <c r="F1706" s="7">
        <v>254.12201279999999</v>
      </c>
      <c r="G1706" s="123" t="s">
        <v>532</v>
      </c>
      <c r="H1706" s="7">
        <v>18.543698987999999</v>
      </c>
      <c r="I1706" s="7">
        <v>72.971635883999994</v>
      </c>
      <c r="J1706" s="7">
        <v>17.778376014999999</v>
      </c>
      <c r="K1706" s="7">
        <v>9.51778E-3</v>
      </c>
      <c r="L1706" s="7">
        <v>1.8823589999999999E-3</v>
      </c>
      <c r="M1706" s="7">
        <v>69.959999999999994</v>
      </c>
      <c r="N1706" s="7">
        <v>3.7453582999999999E-2</v>
      </c>
      <c r="O1706" s="7">
        <v>7.407304E-3</v>
      </c>
      <c r="P1706" s="7">
        <v>1</v>
      </c>
      <c r="Q1706" s="7">
        <v>28</v>
      </c>
      <c r="R1706" s="7">
        <v>265</v>
      </c>
      <c r="S1706" s="189">
        <v>45625.593981481485</v>
      </c>
    </row>
    <row r="1707" spans="1:19">
      <c r="A1707" s="7">
        <v>1994</v>
      </c>
      <c r="B1707" s="123" t="s">
        <v>537</v>
      </c>
      <c r="C1707" s="123" t="s">
        <v>553</v>
      </c>
      <c r="D1707" s="123" t="s">
        <v>188</v>
      </c>
      <c r="E1707" s="123" t="s">
        <v>533</v>
      </c>
      <c r="F1707" s="7">
        <v>1637.0388</v>
      </c>
      <c r="G1707" s="123" t="s">
        <v>532</v>
      </c>
      <c r="H1707" s="7">
        <v>132.592285014</v>
      </c>
      <c r="I1707" s="7">
        <v>80.995199999999997</v>
      </c>
      <c r="J1707" s="7">
        <v>119.99494403999999</v>
      </c>
      <c r="K1707" s="7">
        <v>6.793711E-3</v>
      </c>
      <c r="L1707" s="7">
        <v>4.6819310000000003E-2</v>
      </c>
      <c r="M1707" s="7">
        <v>73.3</v>
      </c>
      <c r="N1707" s="7">
        <v>4.15E-3</v>
      </c>
      <c r="O1707" s="7">
        <v>2.86E-2</v>
      </c>
      <c r="P1707" s="7">
        <v>1</v>
      </c>
      <c r="Q1707" s="7">
        <v>28</v>
      </c>
      <c r="R1707" s="7">
        <v>265</v>
      </c>
      <c r="S1707" s="189">
        <v>45625.593981481485</v>
      </c>
    </row>
    <row r="1708" spans="1:19">
      <c r="A1708" s="7">
        <v>1994</v>
      </c>
      <c r="B1708" s="123" t="s">
        <v>537</v>
      </c>
      <c r="C1708" s="123" t="s">
        <v>553</v>
      </c>
      <c r="D1708" s="123" t="s">
        <v>571</v>
      </c>
      <c r="E1708" s="123" t="s">
        <v>572</v>
      </c>
      <c r="F1708" s="7">
        <v>510.39527945399999</v>
      </c>
      <c r="G1708" s="123" t="s">
        <v>532</v>
      </c>
      <c r="H1708" s="7">
        <v>36.707185600999999</v>
      </c>
      <c r="I1708" s="7">
        <v>71.919132246000004</v>
      </c>
      <c r="J1708" s="7">
        <v>36.401138905000003</v>
      </c>
      <c r="K1708" s="7">
        <v>1.004825E-3</v>
      </c>
      <c r="L1708" s="7">
        <v>1.0487230000000001E-3</v>
      </c>
      <c r="M1708" s="7">
        <v>71.319505430999996</v>
      </c>
      <c r="N1708" s="7">
        <v>1.9687200000000002E-3</v>
      </c>
      <c r="O1708" s="7">
        <v>2.0547270000000001E-3</v>
      </c>
      <c r="P1708" s="7">
        <v>1</v>
      </c>
      <c r="Q1708" s="7">
        <v>28</v>
      </c>
      <c r="R1708" s="7">
        <v>265</v>
      </c>
      <c r="S1708" s="189">
        <v>45625.593981481485</v>
      </c>
    </row>
    <row r="1709" spans="1:19">
      <c r="A1709" s="7">
        <v>1994</v>
      </c>
      <c r="B1709" s="123" t="s">
        <v>537</v>
      </c>
      <c r="C1709" s="123" t="s">
        <v>553</v>
      </c>
      <c r="D1709" s="123" t="s">
        <v>573</v>
      </c>
      <c r="E1709" s="123" t="s">
        <v>572</v>
      </c>
      <c r="F1709" s="7">
        <v>16644.343722268</v>
      </c>
      <c r="G1709" s="123" t="s">
        <v>532</v>
      </c>
      <c r="H1709" s="7">
        <v>1197.167609892</v>
      </c>
      <c r="I1709" s="7">
        <v>71.926393125999994</v>
      </c>
      <c r="J1709" s="7">
        <v>1188.239698333</v>
      </c>
      <c r="K1709" s="7">
        <v>1.3084650999999999E-2</v>
      </c>
      <c r="L1709" s="7">
        <v>3.2307703E-2</v>
      </c>
      <c r="M1709" s="7">
        <v>71.39</v>
      </c>
      <c r="N1709" s="7">
        <v>7.8613200000000004E-4</v>
      </c>
      <c r="O1709" s="7">
        <v>1.9410619999999999E-3</v>
      </c>
      <c r="P1709" s="7">
        <v>1</v>
      </c>
      <c r="Q1709" s="7">
        <v>28</v>
      </c>
      <c r="R1709" s="7">
        <v>265</v>
      </c>
      <c r="S1709" s="189">
        <v>45625.593981481485</v>
      </c>
    </row>
    <row r="1710" spans="1:19">
      <c r="A1710" s="7">
        <v>1994</v>
      </c>
      <c r="B1710" s="123" t="s">
        <v>537</v>
      </c>
      <c r="C1710" s="123" t="s">
        <v>553</v>
      </c>
      <c r="D1710" s="123" t="s">
        <v>558</v>
      </c>
      <c r="E1710" s="123" t="s">
        <v>533</v>
      </c>
      <c r="F1710" s="7">
        <v>242.335451414</v>
      </c>
      <c r="G1710" s="123" t="s">
        <v>532</v>
      </c>
      <c r="H1710" s="7">
        <v>17.923785208999998</v>
      </c>
      <c r="I1710" s="7">
        <v>73.962703782999995</v>
      </c>
      <c r="J1710" s="7">
        <v>17.763188588999999</v>
      </c>
      <c r="K1710" s="7">
        <v>1.7547120000000001E-3</v>
      </c>
      <c r="L1710" s="7">
        <v>4.2062099999999998E-4</v>
      </c>
      <c r="M1710" s="7">
        <v>73.3</v>
      </c>
      <c r="N1710" s="7">
        <v>7.2408409999999996E-3</v>
      </c>
      <c r="O1710" s="7">
        <v>1.7356990000000001E-3</v>
      </c>
      <c r="P1710" s="7">
        <v>1</v>
      </c>
      <c r="Q1710" s="7">
        <v>28</v>
      </c>
      <c r="R1710" s="7">
        <v>265</v>
      </c>
      <c r="S1710" s="189">
        <v>45625.593981481485</v>
      </c>
    </row>
    <row r="1711" spans="1:19">
      <c r="A1711" s="7">
        <v>1994</v>
      </c>
      <c r="B1711" s="123" t="s">
        <v>537</v>
      </c>
      <c r="C1711" s="123" t="s">
        <v>553</v>
      </c>
      <c r="D1711" s="123" t="s">
        <v>558</v>
      </c>
      <c r="E1711" s="123" t="s">
        <v>159</v>
      </c>
      <c r="F1711" s="7">
        <v>0</v>
      </c>
      <c r="G1711" s="123" t="s">
        <v>532</v>
      </c>
      <c r="H1711" s="7">
        <v>0</v>
      </c>
      <c r="I1711" s="7"/>
      <c r="J1711" s="7">
        <v>0</v>
      </c>
      <c r="K1711" s="7">
        <v>0</v>
      </c>
      <c r="L1711" s="7">
        <v>0</v>
      </c>
      <c r="M1711" s="7"/>
      <c r="N1711" s="7"/>
      <c r="O1711" s="7"/>
      <c r="P1711" s="7">
        <v>1</v>
      </c>
      <c r="Q1711" s="7">
        <v>28</v>
      </c>
      <c r="R1711" s="7">
        <v>265</v>
      </c>
      <c r="S1711" s="189">
        <v>45625.593981481485</v>
      </c>
    </row>
    <row r="1712" spans="1:19">
      <c r="A1712" s="7">
        <v>1994</v>
      </c>
      <c r="B1712" s="123" t="s">
        <v>537</v>
      </c>
      <c r="C1712" s="123" t="s">
        <v>553</v>
      </c>
      <c r="D1712" s="123" t="s">
        <v>191</v>
      </c>
      <c r="E1712" s="123" t="s">
        <v>533</v>
      </c>
      <c r="F1712" s="7">
        <v>346.46607360000002</v>
      </c>
      <c r="G1712" s="123" t="s">
        <v>532</v>
      </c>
      <c r="H1712" s="7">
        <v>25.647497563999998</v>
      </c>
      <c r="I1712" s="7">
        <v>74.025999999999996</v>
      </c>
      <c r="J1712" s="7">
        <v>25.395963195</v>
      </c>
      <c r="K1712" s="7">
        <v>2.425263E-3</v>
      </c>
      <c r="L1712" s="7">
        <v>6.9293200000000005E-4</v>
      </c>
      <c r="M1712" s="7">
        <v>73.3</v>
      </c>
      <c r="N1712" s="7">
        <v>7.0000000000000001E-3</v>
      </c>
      <c r="O1712" s="7">
        <v>2E-3</v>
      </c>
      <c r="P1712" s="7">
        <v>1</v>
      </c>
      <c r="Q1712" s="7">
        <v>28</v>
      </c>
      <c r="R1712" s="7">
        <v>265</v>
      </c>
      <c r="S1712" s="189">
        <v>45625.593981481485</v>
      </c>
    </row>
    <row r="1713" spans="1:19">
      <c r="A1713" s="7">
        <v>1994</v>
      </c>
      <c r="B1713" s="123" t="s">
        <v>537</v>
      </c>
      <c r="C1713" s="123" t="s">
        <v>553</v>
      </c>
      <c r="D1713" s="123" t="s">
        <v>561</v>
      </c>
      <c r="E1713" s="123" t="s">
        <v>531</v>
      </c>
      <c r="F1713" s="7">
        <v>1030.89483</v>
      </c>
      <c r="G1713" s="123" t="s">
        <v>532</v>
      </c>
      <c r="H1713" s="7">
        <v>79.096436726999997</v>
      </c>
      <c r="I1713" s="7">
        <v>76.725999999999999</v>
      </c>
      <c r="J1713" s="7">
        <v>78.348007080000002</v>
      </c>
      <c r="K1713" s="7">
        <v>7.216264E-3</v>
      </c>
      <c r="L1713" s="7">
        <v>2.06179E-3</v>
      </c>
      <c r="M1713" s="7">
        <v>76</v>
      </c>
      <c r="N1713" s="7">
        <v>7.0000000000000001E-3</v>
      </c>
      <c r="O1713" s="7">
        <v>2E-3</v>
      </c>
      <c r="P1713" s="7">
        <v>1</v>
      </c>
      <c r="Q1713" s="7">
        <v>28</v>
      </c>
      <c r="R1713" s="7">
        <v>265</v>
      </c>
      <c r="S1713" s="189">
        <v>45625.593981481485</v>
      </c>
    </row>
    <row r="1714" spans="1:19">
      <c r="A1714" s="7">
        <v>1994</v>
      </c>
      <c r="B1714" s="123" t="s">
        <v>537</v>
      </c>
      <c r="C1714" s="123" t="s">
        <v>553</v>
      </c>
      <c r="D1714" s="123" t="s">
        <v>561</v>
      </c>
      <c r="E1714" s="123" t="s">
        <v>533</v>
      </c>
      <c r="F1714" s="7">
        <v>6962.0962855480002</v>
      </c>
      <c r="G1714" s="123" t="s">
        <v>532</v>
      </c>
      <c r="H1714" s="7">
        <v>514.93546527700005</v>
      </c>
      <c r="I1714" s="7">
        <v>73.962703782999995</v>
      </c>
      <c r="J1714" s="7">
        <v>510.32165773100002</v>
      </c>
      <c r="K1714" s="7">
        <v>5.0411431999999999E-2</v>
      </c>
      <c r="L1714" s="7">
        <v>1.2084104E-2</v>
      </c>
      <c r="M1714" s="7">
        <v>73.3</v>
      </c>
      <c r="N1714" s="7">
        <v>7.2408409999999996E-3</v>
      </c>
      <c r="O1714" s="7">
        <v>1.7356990000000001E-3</v>
      </c>
      <c r="P1714" s="7">
        <v>1</v>
      </c>
      <c r="Q1714" s="7">
        <v>28</v>
      </c>
      <c r="R1714" s="7">
        <v>265</v>
      </c>
      <c r="S1714" s="189">
        <v>45625.593981481485</v>
      </c>
    </row>
    <row r="1715" spans="1:19">
      <c r="A1715" s="7">
        <v>1994</v>
      </c>
      <c r="B1715" s="123" t="s">
        <v>537</v>
      </c>
      <c r="C1715" s="123" t="s">
        <v>553</v>
      </c>
      <c r="D1715" s="123" t="s">
        <v>561</v>
      </c>
      <c r="E1715" s="123" t="s">
        <v>159</v>
      </c>
      <c r="F1715" s="7">
        <v>5974.2227496980004</v>
      </c>
      <c r="G1715" s="123" t="s">
        <v>532</v>
      </c>
      <c r="H1715" s="7">
        <v>435.94880718100001</v>
      </c>
      <c r="I1715" s="7">
        <v>72.971635883999994</v>
      </c>
      <c r="J1715" s="7">
        <v>417.95662356899999</v>
      </c>
      <c r="K1715" s="7">
        <v>0.22375604800000001</v>
      </c>
      <c r="L1715" s="7">
        <v>4.4252883999999999E-2</v>
      </c>
      <c r="M1715" s="7">
        <v>69.959999999999994</v>
      </c>
      <c r="N1715" s="7">
        <v>3.7453582999999999E-2</v>
      </c>
      <c r="O1715" s="7">
        <v>7.407304E-3</v>
      </c>
      <c r="P1715" s="7">
        <v>1</v>
      </c>
      <c r="Q1715" s="7">
        <v>28</v>
      </c>
      <c r="R1715" s="7">
        <v>265</v>
      </c>
      <c r="S1715" s="189">
        <v>45625.593981481485</v>
      </c>
    </row>
    <row r="1716" spans="1:19">
      <c r="A1716" s="7">
        <v>1994</v>
      </c>
      <c r="B1716" s="123" t="s">
        <v>537</v>
      </c>
      <c r="C1716" s="123" t="s">
        <v>553</v>
      </c>
      <c r="D1716" s="123" t="s">
        <v>561</v>
      </c>
      <c r="E1716" s="123" t="s">
        <v>535</v>
      </c>
      <c r="F1716" s="7">
        <v>0</v>
      </c>
      <c r="G1716" s="123" t="s">
        <v>532</v>
      </c>
      <c r="H1716" s="7">
        <v>0</v>
      </c>
      <c r="I1716" s="7"/>
      <c r="J1716" s="7">
        <v>0</v>
      </c>
      <c r="K1716" s="7">
        <v>0</v>
      </c>
      <c r="L1716" s="7">
        <v>0</v>
      </c>
      <c r="M1716" s="7"/>
      <c r="N1716" s="7"/>
      <c r="O1716" s="7"/>
      <c r="P1716" s="7">
        <v>1</v>
      </c>
      <c r="Q1716" s="7">
        <v>28</v>
      </c>
      <c r="R1716" s="7">
        <v>265</v>
      </c>
      <c r="S1716" s="189">
        <v>45625.593981481485</v>
      </c>
    </row>
    <row r="1717" spans="1:19">
      <c r="A1717" s="7">
        <v>1994</v>
      </c>
      <c r="B1717" s="123" t="s">
        <v>537</v>
      </c>
      <c r="C1717" s="123" t="s">
        <v>564</v>
      </c>
      <c r="D1717" s="123" t="s">
        <v>180</v>
      </c>
      <c r="E1717" s="123" t="s">
        <v>574</v>
      </c>
      <c r="F1717" s="7">
        <v>2709.0103248</v>
      </c>
      <c r="G1717" s="123" t="s">
        <v>532</v>
      </c>
      <c r="H1717" s="7">
        <v>290.12733025799997</v>
      </c>
      <c r="I1717" s="7">
        <v>107.097166667</v>
      </c>
      <c r="J1717" s="7">
        <v>266.29481192499998</v>
      </c>
      <c r="K1717" s="7">
        <v>0.81270309699999999</v>
      </c>
      <c r="L1717" s="7">
        <v>4.0635150000000002E-3</v>
      </c>
      <c r="M1717" s="7">
        <v>98.299666666999997</v>
      </c>
      <c r="N1717" s="7">
        <v>0.3</v>
      </c>
      <c r="O1717" s="7">
        <v>1.5E-3</v>
      </c>
      <c r="P1717" s="7">
        <v>1</v>
      </c>
      <c r="Q1717" s="7">
        <v>28</v>
      </c>
      <c r="R1717" s="7">
        <v>265</v>
      </c>
      <c r="S1717" s="189">
        <v>45625.593981481485</v>
      </c>
    </row>
    <row r="1718" spans="1:19">
      <c r="A1718" s="7">
        <v>1994</v>
      </c>
      <c r="B1718" s="123" t="s">
        <v>537</v>
      </c>
      <c r="C1718" s="123" t="s">
        <v>564</v>
      </c>
      <c r="D1718" s="123" t="s">
        <v>180</v>
      </c>
      <c r="E1718" s="123" t="s">
        <v>33</v>
      </c>
      <c r="F1718" s="7">
        <v>1319.393440395</v>
      </c>
      <c r="G1718" s="123" t="s">
        <v>532</v>
      </c>
      <c r="H1718" s="7">
        <v>12.481461946</v>
      </c>
      <c r="I1718" s="7">
        <v>9.4600000000000009</v>
      </c>
      <c r="J1718" s="7">
        <v>0</v>
      </c>
      <c r="K1718" s="7">
        <v>0.39581803199999999</v>
      </c>
      <c r="L1718" s="7">
        <v>5.2775740000000002E-3</v>
      </c>
      <c r="M1718" s="7">
        <v>0</v>
      </c>
      <c r="N1718" s="7">
        <v>0.3</v>
      </c>
      <c r="O1718" s="7">
        <v>4.0000000000000001E-3</v>
      </c>
      <c r="P1718" s="7"/>
      <c r="Q1718" s="7">
        <v>28</v>
      </c>
      <c r="R1718" s="7">
        <v>265</v>
      </c>
      <c r="S1718" s="189">
        <v>45625.593981481485</v>
      </c>
    </row>
    <row r="1719" spans="1:19">
      <c r="A1719" s="7">
        <v>1994</v>
      </c>
      <c r="B1719" s="123" t="s">
        <v>537</v>
      </c>
      <c r="C1719" s="123" t="s">
        <v>564</v>
      </c>
      <c r="D1719" s="123" t="s">
        <v>180</v>
      </c>
      <c r="E1719" s="123" t="s">
        <v>540</v>
      </c>
      <c r="F1719" s="7">
        <v>10607.88582</v>
      </c>
      <c r="G1719" s="123" t="s">
        <v>532</v>
      </c>
      <c r="H1719" s="7">
        <v>1096.828874073</v>
      </c>
      <c r="I1719" s="7">
        <v>103.39749999999999</v>
      </c>
      <c r="J1719" s="7">
        <v>1003.505998572</v>
      </c>
      <c r="K1719" s="7">
        <v>3.1823657459999999</v>
      </c>
      <c r="L1719" s="7">
        <v>1.5911828999999999E-2</v>
      </c>
      <c r="M1719" s="7">
        <v>94.6</v>
      </c>
      <c r="N1719" s="7">
        <v>0.3</v>
      </c>
      <c r="O1719" s="7">
        <v>1.5E-3</v>
      </c>
      <c r="P1719" s="7">
        <v>1</v>
      </c>
      <c r="Q1719" s="7">
        <v>28</v>
      </c>
      <c r="R1719" s="7">
        <v>265</v>
      </c>
      <c r="S1719" s="189">
        <v>45625.593981481485</v>
      </c>
    </row>
    <row r="1720" spans="1:19">
      <c r="A1720" s="7">
        <v>1994</v>
      </c>
      <c r="B1720" s="123" t="s">
        <v>537</v>
      </c>
      <c r="C1720" s="123" t="s">
        <v>564</v>
      </c>
      <c r="D1720" s="123" t="s">
        <v>180</v>
      </c>
      <c r="E1720" s="123" t="s">
        <v>569</v>
      </c>
      <c r="F1720" s="7">
        <v>5925.84118038</v>
      </c>
      <c r="G1720" s="123" t="s">
        <v>532</v>
      </c>
      <c r="H1720" s="7">
        <v>637.80421208500002</v>
      </c>
      <c r="I1720" s="7">
        <v>107.631</v>
      </c>
      <c r="J1720" s="7">
        <v>585.82865909199995</v>
      </c>
      <c r="K1720" s="7">
        <v>1.777752354</v>
      </c>
      <c r="L1720" s="7">
        <v>8.2961779999999995E-3</v>
      </c>
      <c r="M1720" s="7">
        <v>98.86</v>
      </c>
      <c r="N1720" s="7">
        <v>0.3</v>
      </c>
      <c r="O1720" s="7">
        <v>1.4E-3</v>
      </c>
      <c r="P1720" s="7">
        <v>1</v>
      </c>
      <c r="Q1720" s="7">
        <v>28</v>
      </c>
      <c r="R1720" s="7">
        <v>265</v>
      </c>
      <c r="S1720" s="189">
        <v>45625.593981481485</v>
      </c>
    </row>
    <row r="1721" spans="1:19">
      <c r="A1721" s="7">
        <v>1994</v>
      </c>
      <c r="B1721" s="123" t="s">
        <v>537</v>
      </c>
      <c r="C1721" s="123" t="s">
        <v>564</v>
      </c>
      <c r="D1721" s="123" t="s">
        <v>180</v>
      </c>
      <c r="E1721" s="123" t="s">
        <v>531</v>
      </c>
      <c r="F1721" s="7">
        <v>0</v>
      </c>
      <c r="G1721" s="123" t="s">
        <v>532</v>
      </c>
      <c r="H1721" s="7">
        <v>0</v>
      </c>
      <c r="I1721" s="7"/>
      <c r="J1721" s="7">
        <v>0</v>
      </c>
      <c r="K1721" s="7">
        <v>0</v>
      </c>
      <c r="L1721" s="7">
        <v>0</v>
      </c>
      <c r="M1721" s="7"/>
      <c r="N1721" s="7"/>
      <c r="O1721" s="7"/>
      <c r="P1721" s="7">
        <v>1</v>
      </c>
      <c r="Q1721" s="7">
        <v>28</v>
      </c>
      <c r="R1721" s="7">
        <v>265</v>
      </c>
      <c r="S1721" s="189">
        <v>45625.593981481485</v>
      </c>
    </row>
    <row r="1722" spans="1:19">
      <c r="A1722" s="7">
        <v>1994</v>
      </c>
      <c r="B1722" s="123" t="s">
        <v>537</v>
      </c>
      <c r="C1722" s="123" t="s">
        <v>564</v>
      </c>
      <c r="D1722" s="123" t="s">
        <v>180</v>
      </c>
      <c r="E1722" s="123" t="s">
        <v>533</v>
      </c>
      <c r="F1722" s="7">
        <v>13520.568121614</v>
      </c>
      <c r="G1722" s="123" t="s">
        <v>532</v>
      </c>
      <c r="H1722" s="7">
        <v>996.94810416400003</v>
      </c>
      <c r="I1722" s="7">
        <v>73.735666667000004</v>
      </c>
      <c r="J1722" s="7">
        <v>991.01257475800003</v>
      </c>
      <c r="K1722" s="7">
        <v>0.13520568099999999</v>
      </c>
      <c r="L1722" s="7">
        <v>8.1123410000000003E-3</v>
      </c>
      <c r="M1722" s="7">
        <v>73.296666666999997</v>
      </c>
      <c r="N1722" s="7">
        <v>0.01</v>
      </c>
      <c r="O1722" s="7">
        <v>5.9999999999999995E-4</v>
      </c>
      <c r="P1722" s="7">
        <v>1</v>
      </c>
      <c r="Q1722" s="7">
        <v>28</v>
      </c>
      <c r="R1722" s="7">
        <v>265</v>
      </c>
      <c r="S1722" s="189">
        <v>45625.593981481485</v>
      </c>
    </row>
    <row r="1723" spans="1:19">
      <c r="A1723" s="7">
        <v>1994</v>
      </c>
      <c r="B1723" s="123" t="s">
        <v>537</v>
      </c>
      <c r="C1723" s="123" t="s">
        <v>564</v>
      </c>
      <c r="D1723" s="123" t="s">
        <v>180</v>
      </c>
      <c r="E1723" s="123" t="s">
        <v>159</v>
      </c>
      <c r="F1723" s="7">
        <v>0</v>
      </c>
      <c r="G1723" s="123" t="s">
        <v>532</v>
      </c>
      <c r="H1723" s="7">
        <v>0</v>
      </c>
      <c r="I1723" s="7"/>
      <c r="J1723" s="7">
        <v>0</v>
      </c>
      <c r="K1723" s="7">
        <v>0</v>
      </c>
      <c r="L1723" s="7">
        <v>0</v>
      </c>
      <c r="M1723" s="7"/>
      <c r="N1723" s="7"/>
      <c r="O1723" s="7"/>
      <c r="P1723" s="7">
        <v>1</v>
      </c>
      <c r="Q1723" s="7">
        <v>28</v>
      </c>
      <c r="R1723" s="7">
        <v>265</v>
      </c>
      <c r="S1723" s="189">
        <v>45625.593981481485</v>
      </c>
    </row>
    <row r="1724" spans="1:19">
      <c r="A1724" s="7">
        <v>1994</v>
      </c>
      <c r="B1724" s="123" t="s">
        <v>537</v>
      </c>
      <c r="C1724" s="123" t="s">
        <v>564</v>
      </c>
      <c r="D1724" s="123" t="s">
        <v>180</v>
      </c>
      <c r="E1724" s="123" t="s">
        <v>160</v>
      </c>
      <c r="F1724" s="7">
        <v>8752.9127626589998</v>
      </c>
      <c r="G1724" s="123" t="s">
        <v>532</v>
      </c>
      <c r="H1724" s="7">
        <v>628.71297082900003</v>
      </c>
      <c r="I1724" s="7">
        <v>71.828999999999994</v>
      </c>
      <c r="J1724" s="7">
        <v>624.87044212599994</v>
      </c>
      <c r="K1724" s="7">
        <v>8.7529127999999998E-2</v>
      </c>
      <c r="L1724" s="7">
        <v>5.2517479999999997E-3</v>
      </c>
      <c r="M1724" s="7">
        <v>71.39</v>
      </c>
      <c r="N1724" s="7">
        <v>0.01</v>
      </c>
      <c r="O1724" s="7">
        <v>5.9999999999999995E-4</v>
      </c>
      <c r="P1724" s="7">
        <v>1</v>
      </c>
      <c r="Q1724" s="7">
        <v>28</v>
      </c>
      <c r="R1724" s="7">
        <v>265</v>
      </c>
      <c r="S1724" s="189">
        <v>45625.593981481485</v>
      </c>
    </row>
    <row r="1725" spans="1:19">
      <c r="A1725" s="7">
        <v>1994</v>
      </c>
      <c r="B1725" s="123" t="s">
        <v>537</v>
      </c>
      <c r="C1725" s="123" t="s">
        <v>564</v>
      </c>
      <c r="D1725" s="123" t="s">
        <v>180</v>
      </c>
      <c r="E1725" s="123" t="s">
        <v>575</v>
      </c>
      <c r="F1725" s="7">
        <v>852.09622971800002</v>
      </c>
      <c r="G1725" s="123" t="s">
        <v>532</v>
      </c>
      <c r="H1725" s="7">
        <v>93.556615621999995</v>
      </c>
      <c r="I1725" s="7">
        <v>109.795833333</v>
      </c>
      <c r="J1725" s="7">
        <v>86.060299040999993</v>
      </c>
      <c r="K1725" s="7">
        <v>0.25562886899999998</v>
      </c>
      <c r="L1725" s="7">
        <v>1.2781439999999999E-3</v>
      </c>
      <c r="M1725" s="7">
        <v>100.99833333300001</v>
      </c>
      <c r="N1725" s="7">
        <v>0.3</v>
      </c>
      <c r="O1725" s="7">
        <v>1.5E-3</v>
      </c>
      <c r="P1725" s="7">
        <v>1</v>
      </c>
      <c r="Q1725" s="7">
        <v>28</v>
      </c>
      <c r="R1725" s="7">
        <v>265</v>
      </c>
      <c r="S1725" s="189">
        <v>45625.593981481485</v>
      </c>
    </row>
    <row r="1726" spans="1:19">
      <c r="A1726" s="7">
        <v>1994</v>
      </c>
      <c r="B1726" s="123" t="s">
        <v>537</v>
      </c>
      <c r="C1726" s="123" t="s">
        <v>564</v>
      </c>
      <c r="D1726" s="123" t="s">
        <v>180</v>
      </c>
      <c r="E1726" s="123" t="s">
        <v>163</v>
      </c>
      <c r="F1726" s="7">
        <v>2703.482541326</v>
      </c>
      <c r="G1726" s="123" t="s">
        <v>532</v>
      </c>
      <c r="H1726" s="7">
        <v>172.6349329</v>
      </c>
      <c r="I1726" s="7">
        <v>63.856499999999997</v>
      </c>
      <c r="J1726" s="7">
        <v>172.18480305700001</v>
      </c>
      <c r="K1726" s="7">
        <v>1.3517413000000001E-2</v>
      </c>
      <c r="L1726" s="7">
        <v>2.7034800000000001E-4</v>
      </c>
      <c r="M1726" s="7">
        <v>63.69</v>
      </c>
      <c r="N1726" s="7">
        <v>5.0000000000000001E-3</v>
      </c>
      <c r="O1726" s="7">
        <v>1E-4</v>
      </c>
      <c r="P1726" s="7">
        <v>1</v>
      </c>
      <c r="Q1726" s="7">
        <v>28</v>
      </c>
      <c r="R1726" s="7">
        <v>265</v>
      </c>
      <c r="S1726" s="189">
        <v>45625.593981481485</v>
      </c>
    </row>
    <row r="1727" spans="1:19">
      <c r="A1727" s="7">
        <v>1994</v>
      </c>
      <c r="B1727" s="123" t="s">
        <v>537</v>
      </c>
      <c r="C1727" s="123" t="s">
        <v>564</v>
      </c>
      <c r="D1727" s="123" t="s">
        <v>180</v>
      </c>
      <c r="E1727" s="123" t="s">
        <v>535</v>
      </c>
      <c r="F1727" s="7">
        <v>9986.8285621840005</v>
      </c>
      <c r="G1727" s="123" t="s">
        <v>532</v>
      </c>
      <c r="H1727" s="7">
        <v>550.37238820899995</v>
      </c>
      <c r="I1727" s="7">
        <v>55.109826386000002</v>
      </c>
      <c r="J1727" s="7">
        <v>548.70958125300001</v>
      </c>
      <c r="K1727" s="7">
        <v>4.9934143E-2</v>
      </c>
      <c r="L1727" s="7">
        <v>9.9868299999999999E-4</v>
      </c>
      <c r="M1727" s="7">
        <v>54.943326386000003</v>
      </c>
      <c r="N1727" s="7">
        <v>5.0000000000000001E-3</v>
      </c>
      <c r="O1727" s="7">
        <v>1E-4</v>
      </c>
      <c r="P1727" s="7">
        <v>1</v>
      </c>
      <c r="Q1727" s="7">
        <v>28</v>
      </c>
      <c r="R1727" s="7">
        <v>265</v>
      </c>
      <c r="S1727" s="189">
        <v>45625.593981481485</v>
      </c>
    </row>
    <row r="1728" spans="1:19">
      <c r="A1728" s="7">
        <v>1994</v>
      </c>
      <c r="B1728" s="123" t="s">
        <v>537</v>
      </c>
      <c r="C1728" s="123" t="s">
        <v>564</v>
      </c>
      <c r="D1728" s="123" t="s">
        <v>180</v>
      </c>
      <c r="E1728" s="123" t="s">
        <v>541</v>
      </c>
      <c r="F1728" s="7">
        <v>1196.052751099</v>
      </c>
      <c r="G1728" s="123" t="s">
        <v>532</v>
      </c>
      <c r="H1728" s="7">
        <v>112.533224039</v>
      </c>
      <c r="I1728" s="7">
        <v>94.087174613000002</v>
      </c>
      <c r="J1728" s="7">
        <v>112.00815688100001</v>
      </c>
      <c r="K1728" s="7">
        <v>1.1960528E-2</v>
      </c>
      <c r="L1728" s="7">
        <v>7.1763199999999995E-4</v>
      </c>
      <c r="M1728" s="7">
        <v>93.648174612999995</v>
      </c>
      <c r="N1728" s="7">
        <v>0.01</v>
      </c>
      <c r="O1728" s="7">
        <v>5.9999999999999995E-4</v>
      </c>
      <c r="P1728" s="7">
        <v>1</v>
      </c>
      <c r="Q1728" s="7">
        <v>28</v>
      </c>
      <c r="R1728" s="7">
        <v>265</v>
      </c>
      <c r="S1728" s="189">
        <v>45625.593981481485</v>
      </c>
    </row>
    <row r="1729" spans="1:19">
      <c r="A1729" s="7">
        <v>1994</v>
      </c>
      <c r="B1729" s="123" t="s">
        <v>537</v>
      </c>
      <c r="C1729" s="123" t="s">
        <v>564</v>
      </c>
      <c r="D1729" s="123" t="s">
        <v>180</v>
      </c>
      <c r="E1729" s="123" t="s">
        <v>570</v>
      </c>
      <c r="F1729" s="7">
        <v>19670.130684</v>
      </c>
      <c r="G1729" s="123" t="s">
        <v>532</v>
      </c>
      <c r="H1729" s="7">
        <v>2218.2203073649998</v>
      </c>
      <c r="I1729" s="7">
        <v>112.771</v>
      </c>
      <c r="J1729" s="7">
        <v>2045.6935911359999</v>
      </c>
      <c r="K1729" s="7">
        <v>5.901039205</v>
      </c>
      <c r="L1729" s="7">
        <v>2.7538183000000001E-2</v>
      </c>
      <c r="M1729" s="7">
        <v>104</v>
      </c>
      <c r="N1729" s="7">
        <v>0.3</v>
      </c>
      <c r="O1729" s="7">
        <v>1.4E-3</v>
      </c>
      <c r="P1729" s="7">
        <v>1</v>
      </c>
      <c r="Q1729" s="7">
        <v>28</v>
      </c>
      <c r="R1729" s="7">
        <v>265</v>
      </c>
      <c r="S1729" s="189">
        <v>45625.593981481485</v>
      </c>
    </row>
    <row r="1730" spans="1:19">
      <c r="A1730" s="7">
        <v>1994</v>
      </c>
      <c r="B1730" s="123" t="s">
        <v>537</v>
      </c>
      <c r="C1730" s="123" t="s">
        <v>556</v>
      </c>
      <c r="D1730" s="123" t="s">
        <v>557</v>
      </c>
      <c r="E1730" s="123" t="s">
        <v>574</v>
      </c>
      <c r="F1730" s="7">
        <v>0</v>
      </c>
      <c r="G1730" s="123" t="s">
        <v>532</v>
      </c>
      <c r="H1730" s="7">
        <v>0</v>
      </c>
      <c r="I1730" s="7"/>
      <c r="J1730" s="7">
        <v>0</v>
      </c>
      <c r="K1730" s="7">
        <v>0</v>
      </c>
      <c r="L1730" s="7">
        <v>0</v>
      </c>
      <c r="M1730" s="7"/>
      <c r="N1730" s="7"/>
      <c r="O1730" s="7"/>
      <c r="P1730" s="7">
        <v>1</v>
      </c>
      <c r="Q1730" s="7">
        <v>28</v>
      </c>
      <c r="R1730" s="7">
        <v>265</v>
      </c>
      <c r="S1730" s="189">
        <v>45625.593981481485</v>
      </c>
    </row>
    <row r="1731" spans="1:19">
      <c r="A1731" s="7">
        <v>1994</v>
      </c>
      <c r="B1731" s="123" t="s">
        <v>537</v>
      </c>
      <c r="C1731" s="123" t="s">
        <v>556</v>
      </c>
      <c r="D1731" s="123" t="s">
        <v>557</v>
      </c>
      <c r="E1731" s="123" t="s">
        <v>27</v>
      </c>
      <c r="F1731" s="7">
        <v>0</v>
      </c>
      <c r="G1731" s="123" t="s">
        <v>532</v>
      </c>
      <c r="H1731" s="7">
        <v>0</v>
      </c>
      <c r="I1731" s="7"/>
      <c r="J1731" s="7">
        <v>0</v>
      </c>
      <c r="K1731" s="7">
        <v>0</v>
      </c>
      <c r="L1731" s="7">
        <v>0</v>
      </c>
      <c r="M1731" s="7"/>
      <c r="N1731" s="7"/>
      <c r="O1731" s="7"/>
      <c r="P1731" s="7"/>
      <c r="Q1731" s="7">
        <v>28</v>
      </c>
      <c r="R1731" s="7">
        <v>265</v>
      </c>
      <c r="S1731" s="189">
        <v>45625.593981481485</v>
      </c>
    </row>
    <row r="1732" spans="1:19">
      <c r="A1732" s="7">
        <v>1994</v>
      </c>
      <c r="B1732" s="123" t="s">
        <v>537</v>
      </c>
      <c r="C1732" s="123" t="s">
        <v>556</v>
      </c>
      <c r="D1732" s="123" t="s">
        <v>557</v>
      </c>
      <c r="E1732" s="123" t="s">
        <v>33</v>
      </c>
      <c r="F1732" s="7">
        <v>0</v>
      </c>
      <c r="G1732" s="123" t="s">
        <v>532</v>
      </c>
      <c r="H1732" s="7">
        <v>0</v>
      </c>
      <c r="I1732" s="7"/>
      <c r="J1732" s="7">
        <v>0</v>
      </c>
      <c r="K1732" s="7">
        <v>0</v>
      </c>
      <c r="L1732" s="7">
        <v>0</v>
      </c>
      <c r="M1732" s="7"/>
      <c r="N1732" s="7"/>
      <c r="O1732" s="7"/>
      <c r="P1732" s="7"/>
      <c r="Q1732" s="7">
        <v>28</v>
      </c>
      <c r="R1732" s="7">
        <v>265</v>
      </c>
      <c r="S1732" s="189">
        <v>45625.593981481485</v>
      </c>
    </row>
    <row r="1733" spans="1:19">
      <c r="A1733" s="7">
        <v>1994</v>
      </c>
      <c r="B1733" s="123" t="s">
        <v>537</v>
      </c>
      <c r="C1733" s="123" t="s">
        <v>556</v>
      </c>
      <c r="D1733" s="123" t="s">
        <v>557</v>
      </c>
      <c r="E1733" s="123" t="s">
        <v>540</v>
      </c>
      <c r="F1733" s="7">
        <v>0</v>
      </c>
      <c r="G1733" s="123" t="s">
        <v>532</v>
      </c>
      <c r="H1733" s="7">
        <v>0</v>
      </c>
      <c r="I1733" s="7"/>
      <c r="J1733" s="7">
        <v>0</v>
      </c>
      <c r="K1733" s="7">
        <v>0</v>
      </c>
      <c r="L1733" s="7">
        <v>0</v>
      </c>
      <c r="M1733" s="7"/>
      <c r="N1733" s="7"/>
      <c r="O1733" s="7"/>
      <c r="P1733" s="7">
        <v>1</v>
      </c>
      <c r="Q1733" s="7">
        <v>28</v>
      </c>
      <c r="R1733" s="7">
        <v>265</v>
      </c>
      <c r="S1733" s="189">
        <v>45625.593981481485</v>
      </c>
    </row>
    <row r="1734" spans="1:19">
      <c r="A1734" s="7">
        <v>1994</v>
      </c>
      <c r="B1734" s="123" t="s">
        <v>537</v>
      </c>
      <c r="C1734" s="123" t="s">
        <v>556</v>
      </c>
      <c r="D1734" s="123" t="s">
        <v>557</v>
      </c>
      <c r="E1734" s="123" t="s">
        <v>531</v>
      </c>
      <c r="F1734" s="7">
        <v>341.94954623500001</v>
      </c>
      <c r="G1734" s="123" t="s">
        <v>532</v>
      </c>
      <c r="H1734" s="7">
        <v>26.14170086</v>
      </c>
      <c r="I1734" s="7">
        <v>76.448999999999998</v>
      </c>
      <c r="J1734" s="7">
        <v>25.991585009000001</v>
      </c>
      <c r="K1734" s="7">
        <v>3.4194949999999998E-3</v>
      </c>
      <c r="L1734" s="7">
        <v>2.0516999999999999E-4</v>
      </c>
      <c r="M1734" s="7">
        <v>76.010000000000005</v>
      </c>
      <c r="N1734" s="7">
        <v>0.01</v>
      </c>
      <c r="O1734" s="7">
        <v>5.9999999999999995E-4</v>
      </c>
      <c r="P1734" s="7">
        <v>1</v>
      </c>
      <c r="Q1734" s="7">
        <v>28</v>
      </c>
      <c r="R1734" s="7">
        <v>265</v>
      </c>
      <c r="S1734" s="189">
        <v>45625.593981481485</v>
      </c>
    </row>
    <row r="1735" spans="1:19">
      <c r="A1735" s="7">
        <v>1994</v>
      </c>
      <c r="B1735" s="123" t="s">
        <v>537</v>
      </c>
      <c r="C1735" s="123" t="s">
        <v>556</v>
      </c>
      <c r="D1735" s="123" t="s">
        <v>557</v>
      </c>
      <c r="E1735" s="123" t="s">
        <v>533</v>
      </c>
      <c r="F1735" s="7">
        <v>11458.566312965</v>
      </c>
      <c r="G1735" s="123" t="s">
        <v>532</v>
      </c>
      <c r="H1735" s="7">
        <v>844.90502613499996</v>
      </c>
      <c r="I1735" s="7">
        <v>73.735666667000004</v>
      </c>
      <c r="J1735" s="7">
        <v>839.87471552299996</v>
      </c>
      <c r="K1735" s="7">
        <v>0.114585663</v>
      </c>
      <c r="L1735" s="7">
        <v>6.8751400000000001E-3</v>
      </c>
      <c r="M1735" s="7">
        <v>73.296666666999997</v>
      </c>
      <c r="N1735" s="7">
        <v>0.01</v>
      </c>
      <c r="O1735" s="7">
        <v>5.9999999999999995E-4</v>
      </c>
      <c r="P1735" s="7">
        <v>1</v>
      </c>
      <c r="Q1735" s="7">
        <v>28</v>
      </c>
      <c r="R1735" s="7">
        <v>265</v>
      </c>
      <c r="S1735" s="189">
        <v>45625.593981481485</v>
      </c>
    </row>
    <row r="1736" spans="1:19">
      <c r="A1736" s="7">
        <v>1994</v>
      </c>
      <c r="B1736" s="123" t="s">
        <v>537</v>
      </c>
      <c r="C1736" s="123" t="s">
        <v>556</v>
      </c>
      <c r="D1736" s="123" t="s">
        <v>557</v>
      </c>
      <c r="E1736" s="123" t="s">
        <v>160</v>
      </c>
      <c r="F1736" s="7">
        <v>34.755799240000002</v>
      </c>
      <c r="G1736" s="123" t="s">
        <v>532</v>
      </c>
      <c r="H1736" s="7">
        <v>2.4964743039999999</v>
      </c>
      <c r="I1736" s="7">
        <v>71.828999999999994</v>
      </c>
      <c r="J1736" s="7">
        <v>2.4812165080000002</v>
      </c>
      <c r="K1736" s="7">
        <v>3.4755799999999998E-4</v>
      </c>
      <c r="L1736" s="7">
        <v>2.0853479539999999E-5</v>
      </c>
      <c r="M1736" s="7">
        <v>71.39</v>
      </c>
      <c r="N1736" s="7">
        <v>0.01</v>
      </c>
      <c r="O1736" s="7">
        <v>5.9999999999999995E-4</v>
      </c>
      <c r="P1736" s="7">
        <v>1</v>
      </c>
      <c r="Q1736" s="7">
        <v>28</v>
      </c>
      <c r="R1736" s="7">
        <v>265</v>
      </c>
      <c r="S1736" s="189">
        <v>45625.593981481485</v>
      </c>
    </row>
    <row r="1737" spans="1:19">
      <c r="A1737" s="7">
        <v>1994</v>
      </c>
      <c r="B1737" s="123" t="s">
        <v>537</v>
      </c>
      <c r="C1737" s="123" t="s">
        <v>556</v>
      </c>
      <c r="D1737" s="123" t="s">
        <v>557</v>
      </c>
      <c r="E1737" s="123" t="s">
        <v>575</v>
      </c>
      <c r="F1737" s="7">
        <v>0</v>
      </c>
      <c r="G1737" s="123" t="s">
        <v>532</v>
      </c>
      <c r="H1737" s="7">
        <v>0</v>
      </c>
      <c r="I1737" s="7"/>
      <c r="J1737" s="7">
        <v>0</v>
      </c>
      <c r="K1737" s="7">
        <v>0</v>
      </c>
      <c r="L1737" s="7">
        <v>0</v>
      </c>
      <c r="M1737" s="7"/>
      <c r="N1737" s="7"/>
      <c r="O1737" s="7"/>
      <c r="P1737" s="7">
        <v>1</v>
      </c>
      <c r="Q1737" s="7">
        <v>28</v>
      </c>
      <c r="R1737" s="7">
        <v>265</v>
      </c>
      <c r="S1737" s="189">
        <v>45625.593981481485</v>
      </c>
    </row>
    <row r="1738" spans="1:19">
      <c r="A1738" s="7">
        <v>1994</v>
      </c>
      <c r="B1738" s="123" t="s">
        <v>537</v>
      </c>
      <c r="C1738" s="123" t="s">
        <v>556</v>
      </c>
      <c r="D1738" s="123" t="s">
        <v>557</v>
      </c>
      <c r="E1738" s="123" t="s">
        <v>163</v>
      </c>
      <c r="F1738" s="7">
        <v>636.29249871299999</v>
      </c>
      <c r="G1738" s="123" t="s">
        <v>532</v>
      </c>
      <c r="H1738" s="7">
        <v>40.631411944</v>
      </c>
      <c r="I1738" s="7">
        <v>63.856499999999997</v>
      </c>
      <c r="J1738" s="7">
        <v>40.525469243000003</v>
      </c>
      <c r="K1738" s="7">
        <v>3.1814619999999999E-3</v>
      </c>
      <c r="L1738" s="7">
        <v>6.362924987E-5</v>
      </c>
      <c r="M1738" s="7">
        <v>63.69</v>
      </c>
      <c r="N1738" s="7">
        <v>5.0000000000000001E-3</v>
      </c>
      <c r="O1738" s="7">
        <v>1E-4</v>
      </c>
      <c r="P1738" s="7">
        <v>1</v>
      </c>
      <c r="Q1738" s="7">
        <v>28</v>
      </c>
      <c r="R1738" s="7">
        <v>265</v>
      </c>
      <c r="S1738" s="189">
        <v>45625.593981481485</v>
      </c>
    </row>
    <row r="1739" spans="1:19">
      <c r="A1739" s="7">
        <v>1994</v>
      </c>
      <c r="B1739" s="123" t="s">
        <v>537</v>
      </c>
      <c r="C1739" s="123" t="s">
        <v>556</v>
      </c>
      <c r="D1739" s="123" t="s">
        <v>557</v>
      </c>
      <c r="E1739" s="123" t="s">
        <v>535</v>
      </c>
      <c r="F1739" s="7">
        <v>3197.9586046600002</v>
      </c>
      <c r="G1739" s="123" t="s">
        <v>532</v>
      </c>
      <c r="H1739" s="7">
        <v>176.238943492</v>
      </c>
      <c r="I1739" s="7">
        <v>55.109826386000002</v>
      </c>
      <c r="J1739" s="7">
        <v>175.70648338500001</v>
      </c>
      <c r="K1739" s="7">
        <v>1.5989792999999999E-2</v>
      </c>
      <c r="L1739" s="7">
        <v>3.1979600000000001E-4</v>
      </c>
      <c r="M1739" s="7">
        <v>54.943326386000003</v>
      </c>
      <c r="N1739" s="7">
        <v>5.0000000000000001E-3</v>
      </c>
      <c r="O1739" s="7">
        <v>1E-4</v>
      </c>
      <c r="P1739" s="7">
        <v>1</v>
      </c>
      <c r="Q1739" s="7">
        <v>28</v>
      </c>
      <c r="R1739" s="7">
        <v>265</v>
      </c>
      <c r="S1739" s="189">
        <v>45625.593981481485</v>
      </c>
    </row>
    <row r="1740" spans="1:19">
      <c r="A1740" s="7">
        <v>1994</v>
      </c>
      <c r="B1740" s="123" t="s">
        <v>537</v>
      </c>
      <c r="C1740" s="123" t="s">
        <v>556</v>
      </c>
      <c r="D1740" s="123" t="s">
        <v>557</v>
      </c>
      <c r="E1740" s="123" t="s">
        <v>541</v>
      </c>
      <c r="F1740" s="7">
        <v>0</v>
      </c>
      <c r="G1740" s="123" t="s">
        <v>532</v>
      </c>
      <c r="H1740" s="7">
        <v>0</v>
      </c>
      <c r="I1740" s="7"/>
      <c r="J1740" s="7">
        <v>0</v>
      </c>
      <c r="K1740" s="7">
        <v>0</v>
      </c>
      <c r="L1740" s="7">
        <v>0</v>
      </c>
      <c r="M1740" s="7"/>
      <c r="N1740" s="7"/>
      <c r="O1740" s="7"/>
      <c r="P1740" s="7">
        <v>1</v>
      </c>
      <c r="Q1740" s="7">
        <v>28</v>
      </c>
      <c r="R1740" s="7">
        <v>265</v>
      </c>
      <c r="S1740" s="189">
        <v>45625.593981481485</v>
      </c>
    </row>
    <row r="1741" spans="1:19">
      <c r="A1741" s="7">
        <v>1994</v>
      </c>
      <c r="B1741" s="123" t="s">
        <v>537</v>
      </c>
      <c r="C1741" s="123" t="s">
        <v>562</v>
      </c>
      <c r="D1741" s="123" t="s">
        <v>563</v>
      </c>
      <c r="E1741" s="123" t="s">
        <v>27</v>
      </c>
      <c r="F1741" s="7">
        <v>0</v>
      </c>
      <c r="G1741" s="123" t="s">
        <v>532</v>
      </c>
      <c r="H1741" s="7">
        <v>0</v>
      </c>
      <c r="I1741" s="7"/>
      <c r="J1741" s="7">
        <v>0</v>
      </c>
      <c r="K1741" s="7">
        <v>0</v>
      </c>
      <c r="L1741" s="7">
        <v>0</v>
      </c>
      <c r="M1741" s="7"/>
      <c r="N1741" s="7"/>
      <c r="O1741" s="7"/>
      <c r="P1741" s="7"/>
      <c r="Q1741" s="7">
        <v>28</v>
      </c>
      <c r="R1741" s="7">
        <v>265</v>
      </c>
      <c r="S1741" s="189">
        <v>45625.593981481485</v>
      </c>
    </row>
    <row r="1742" spans="1:19">
      <c r="A1742" s="7">
        <v>1994</v>
      </c>
      <c r="B1742" s="123" t="s">
        <v>537</v>
      </c>
      <c r="C1742" s="123" t="s">
        <v>562</v>
      </c>
      <c r="D1742" s="123" t="s">
        <v>563</v>
      </c>
      <c r="E1742" s="123" t="s">
        <v>540</v>
      </c>
      <c r="F1742" s="7">
        <v>0</v>
      </c>
      <c r="G1742" s="123" t="s">
        <v>532</v>
      </c>
      <c r="H1742" s="7">
        <v>0</v>
      </c>
      <c r="I1742" s="7"/>
      <c r="J1742" s="7">
        <v>0</v>
      </c>
      <c r="K1742" s="7">
        <v>0</v>
      </c>
      <c r="L1742" s="7">
        <v>0</v>
      </c>
      <c r="M1742" s="7"/>
      <c r="N1742" s="7"/>
      <c r="O1742" s="7"/>
      <c r="P1742" s="7">
        <v>1</v>
      </c>
      <c r="Q1742" s="7">
        <v>28</v>
      </c>
      <c r="R1742" s="7">
        <v>265</v>
      </c>
      <c r="S1742" s="189">
        <v>45625.593981481485</v>
      </c>
    </row>
    <row r="1743" spans="1:19">
      <c r="A1743" s="7">
        <v>1994</v>
      </c>
      <c r="B1743" s="123" t="s">
        <v>537</v>
      </c>
      <c r="C1743" s="123" t="s">
        <v>562</v>
      </c>
      <c r="D1743" s="123" t="s">
        <v>563</v>
      </c>
      <c r="E1743" s="123" t="s">
        <v>569</v>
      </c>
      <c r="F1743" s="7">
        <v>298.96753935599997</v>
      </c>
      <c r="G1743" s="123" t="s">
        <v>532</v>
      </c>
      <c r="H1743" s="7">
        <v>29.750558809000001</v>
      </c>
      <c r="I1743" s="7">
        <v>99.510999999999996</v>
      </c>
      <c r="J1743" s="7">
        <v>29.555930941</v>
      </c>
      <c r="K1743" s="7">
        <v>2.9896749999999998E-3</v>
      </c>
      <c r="L1743" s="7">
        <v>4.1855499999999998E-4</v>
      </c>
      <c r="M1743" s="7">
        <v>98.86</v>
      </c>
      <c r="N1743" s="7">
        <v>0.01</v>
      </c>
      <c r="O1743" s="7">
        <v>1.4E-3</v>
      </c>
      <c r="P1743" s="7">
        <v>1</v>
      </c>
      <c r="Q1743" s="7">
        <v>28</v>
      </c>
      <c r="R1743" s="7">
        <v>265</v>
      </c>
      <c r="S1743" s="189">
        <v>45625.593981481485</v>
      </c>
    </row>
    <row r="1744" spans="1:19">
      <c r="A1744" s="7">
        <v>1994</v>
      </c>
      <c r="B1744" s="123" t="s">
        <v>537</v>
      </c>
      <c r="C1744" s="123" t="s">
        <v>562</v>
      </c>
      <c r="D1744" s="123" t="s">
        <v>563</v>
      </c>
      <c r="E1744" s="123" t="s">
        <v>531</v>
      </c>
      <c r="F1744" s="7">
        <v>3163.0928757649999</v>
      </c>
      <c r="G1744" s="123" t="s">
        <v>532</v>
      </c>
      <c r="H1744" s="7">
        <v>241.815287259</v>
      </c>
      <c r="I1744" s="7">
        <v>76.448999999999998</v>
      </c>
      <c r="J1744" s="7">
        <v>240.426689487</v>
      </c>
      <c r="K1744" s="7">
        <v>3.1630929000000002E-2</v>
      </c>
      <c r="L1744" s="7">
        <v>1.8978560000000001E-3</v>
      </c>
      <c r="M1744" s="7">
        <v>76.010000000000005</v>
      </c>
      <c r="N1744" s="7">
        <v>0.01</v>
      </c>
      <c r="O1744" s="7">
        <v>5.9999999999999995E-4</v>
      </c>
      <c r="P1744" s="7">
        <v>1</v>
      </c>
      <c r="Q1744" s="7">
        <v>28</v>
      </c>
      <c r="R1744" s="7">
        <v>265</v>
      </c>
      <c r="S1744" s="189">
        <v>45625.593981481485</v>
      </c>
    </row>
    <row r="1745" spans="1:19">
      <c r="A1745" s="7">
        <v>1994</v>
      </c>
      <c r="B1745" s="123" t="s">
        <v>537</v>
      </c>
      <c r="C1745" s="123" t="s">
        <v>562</v>
      </c>
      <c r="D1745" s="123" t="s">
        <v>563</v>
      </c>
      <c r="E1745" s="123" t="s">
        <v>533</v>
      </c>
      <c r="F1745" s="7">
        <v>6166.2143586379998</v>
      </c>
      <c r="G1745" s="123" t="s">
        <v>532</v>
      </c>
      <c r="H1745" s="7">
        <v>454.669926546</v>
      </c>
      <c r="I1745" s="7">
        <v>73.735666667000004</v>
      </c>
      <c r="J1745" s="7">
        <v>451.962958442</v>
      </c>
      <c r="K1745" s="7">
        <v>6.1662144000000002E-2</v>
      </c>
      <c r="L1745" s="7">
        <v>3.6997290000000001E-3</v>
      </c>
      <c r="M1745" s="7">
        <v>73.296666666999997</v>
      </c>
      <c r="N1745" s="7">
        <v>0.01</v>
      </c>
      <c r="O1745" s="7">
        <v>5.9999999999999995E-4</v>
      </c>
      <c r="P1745" s="7">
        <v>1</v>
      </c>
      <c r="Q1745" s="7">
        <v>28</v>
      </c>
      <c r="R1745" s="7">
        <v>265</v>
      </c>
      <c r="S1745" s="189">
        <v>45625.593981481485</v>
      </c>
    </row>
    <row r="1746" spans="1:19">
      <c r="A1746" s="7">
        <v>1994</v>
      </c>
      <c r="B1746" s="123" t="s">
        <v>537</v>
      </c>
      <c r="C1746" s="123" t="s">
        <v>562</v>
      </c>
      <c r="D1746" s="123" t="s">
        <v>563</v>
      </c>
      <c r="E1746" s="123" t="s">
        <v>160</v>
      </c>
      <c r="F1746" s="7">
        <v>37.783570935</v>
      </c>
      <c r="G1746" s="123" t="s">
        <v>532</v>
      </c>
      <c r="H1746" s="7">
        <v>2.7139561169999999</v>
      </c>
      <c r="I1746" s="7">
        <v>71.828999999999994</v>
      </c>
      <c r="J1746" s="7">
        <v>2.6973691290000001</v>
      </c>
      <c r="K1746" s="7">
        <v>3.7783599999999999E-4</v>
      </c>
      <c r="L1746" s="7">
        <v>2.267014256E-5</v>
      </c>
      <c r="M1746" s="7">
        <v>71.39</v>
      </c>
      <c r="N1746" s="7">
        <v>0.01</v>
      </c>
      <c r="O1746" s="7">
        <v>5.9999999999999995E-4</v>
      </c>
      <c r="P1746" s="7">
        <v>1</v>
      </c>
      <c r="Q1746" s="7">
        <v>28</v>
      </c>
      <c r="R1746" s="7">
        <v>265</v>
      </c>
      <c r="S1746" s="189">
        <v>45625.593981481485</v>
      </c>
    </row>
    <row r="1747" spans="1:19">
      <c r="A1747" s="7">
        <v>1994</v>
      </c>
      <c r="B1747" s="123" t="s">
        <v>537</v>
      </c>
      <c r="C1747" s="123" t="s">
        <v>562</v>
      </c>
      <c r="D1747" s="123" t="s">
        <v>563</v>
      </c>
      <c r="E1747" s="123" t="s">
        <v>163</v>
      </c>
      <c r="F1747" s="7">
        <v>206.517960493</v>
      </c>
      <c r="G1747" s="123" t="s">
        <v>532</v>
      </c>
      <c r="H1747" s="7">
        <v>13.187514144</v>
      </c>
      <c r="I1747" s="7">
        <v>63.856499999999997</v>
      </c>
      <c r="J1747" s="7">
        <v>13.153128904000001</v>
      </c>
      <c r="K1747" s="7">
        <v>1.0325899999999999E-3</v>
      </c>
      <c r="L1747" s="7">
        <v>2.0651796049999999E-5</v>
      </c>
      <c r="M1747" s="7">
        <v>63.69</v>
      </c>
      <c r="N1747" s="7">
        <v>5.0000000000000001E-3</v>
      </c>
      <c r="O1747" s="7">
        <v>1E-4</v>
      </c>
      <c r="P1747" s="7">
        <v>1</v>
      </c>
      <c r="Q1747" s="7">
        <v>28</v>
      </c>
      <c r="R1747" s="7">
        <v>265</v>
      </c>
      <c r="S1747" s="189">
        <v>45625.593981481485</v>
      </c>
    </row>
    <row r="1748" spans="1:19">
      <c r="A1748" s="7">
        <v>1994</v>
      </c>
      <c r="B1748" s="123" t="s">
        <v>537</v>
      </c>
      <c r="C1748" s="123" t="s">
        <v>562</v>
      </c>
      <c r="D1748" s="123" t="s">
        <v>563</v>
      </c>
      <c r="E1748" s="123" t="s">
        <v>535</v>
      </c>
      <c r="F1748" s="7">
        <v>4099.6228225750001</v>
      </c>
      <c r="G1748" s="123" t="s">
        <v>532</v>
      </c>
      <c r="H1748" s="7">
        <v>225.92950200000001</v>
      </c>
      <c r="I1748" s="7">
        <v>55.109826386000002</v>
      </c>
      <c r="J1748" s="7">
        <v>225.24691480000001</v>
      </c>
      <c r="K1748" s="7">
        <v>2.0498114000000001E-2</v>
      </c>
      <c r="L1748" s="7">
        <v>4.0996199999999999E-4</v>
      </c>
      <c r="M1748" s="7">
        <v>54.943326386000003</v>
      </c>
      <c r="N1748" s="7">
        <v>5.0000000000000001E-3</v>
      </c>
      <c r="O1748" s="7">
        <v>1E-4</v>
      </c>
      <c r="P1748" s="7">
        <v>1</v>
      </c>
      <c r="Q1748" s="7">
        <v>28</v>
      </c>
      <c r="R1748" s="7">
        <v>265</v>
      </c>
      <c r="S1748" s="189">
        <v>45625.593981481485</v>
      </c>
    </row>
    <row r="1749" spans="1:19">
      <c r="A1749" s="7">
        <v>1994</v>
      </c>
      <c r="B1749" s="123" t="s">
        <v>537</v>
      </c>
      <c r="C1749" s="123" t="s">
        <v>562</v>
      </c>
      <c r="D1749" s="123" t="s">
        <v>563</v>
      </c>
      <c r="E1749" s="123" t="s">
        <v>541</v>
      </c>
      <c r="F1749" s="7">
        <v>0</v>
      </c>
      <c r="G1749" s="123" t="s">
        <v>532</v>
      </c>
      <c r="H1749" s="7">
        <v>0</v>
      </c>
      <c r="I1749" s="7"/>
      <c r="J1749" s="7">
        <v>0</v>
      </c>
      <c r="K1749" s="7">
        <v>0</v>
      </c>
      <c r="L1749" s="7">
        <v>0</v>
      </c>
      <c r="M1749" s="7"/>
      <c r="N1749" s="7"/>
      <c r="O1749" s="7"/>
      <c r="P1749" s="7">
        <v>1</v>
      </c>
      <c r="Q1749" s="7">
        <v>28</v>
      </c>
      <c r="R1749" s="7">
        <v>265</v>
      </c>
      <c r="S1749" s="189">
        <v>45625.593981481485</v>
      </c>
    </row>
    <row r="1750" spans="1:19">
      <c r="A1750" s="7">
        <v>1994</v>
      </c>
      <c r="B1750" s="123" t="s">
        <v>537</v>
      </c>
      <c r="C1750" s="123" t="s">
        <v>562</v>
      </c>
      <c r="D1750" s="123" t="s">
        <v>563</v>
      </c>
      <c r="E1750" s="123" t="s">
        <v>570</v>
      </c>
      <c r="F1750" s="7">
        <v>144.15152399999999</v>
      </c>
      <c r="G1750" s="123" t="s">
        <v>532</v>
      </c>
      <c r="H1750" s="7">
        <v>15.085601137999999</v>
      </c>
      <c r="I1750" s="7">
        <v>104.651</v>
      </c>
      <c r="J1750" s="7">
        <v>14.991758495999999</v>
      </c>
      <c r="K1750" s="7">
        <v>1.441515E-3</v>
      </c>
      <c r="L1750" s="7">
        <v>2.01812E-4</v>
      </c>
      <c r="M1750" s="7">
        <v>104</v>
      </c>
      <c r="N1750" s="7">
        <v>0.01</v>
      </c>
      <c r="O1750" s="7">
        <v>1.4E-3</v>
      </c>
      <c r="P1750" s="7">
        <v>1</v>
      </c>
      <c r="Q1750" s="7">
        <v>28</v>
      </c>
      <c r="R1750" s="7">
        <v>265</v>
      </c>
      <c r="S1750" s="189">
        <v>45625.593981481485</v>
      </c>
    </row>
    <row r="1751" spans="1:19">
      <c r="A1751" s="7">
        <v>1994</v>
      </c>
      <c r="B1751" s="123" t="s">
        <v>537</v>
      </c>
      <c r="C1751" s="123" t="s">
        <v>565</v>
      </c>
      <c r="D1751" s="123" t="s">
        <v>500</v>
      </c>
      <c r="E1751" s="123" t="s">
        <v>540</v>
      </c>
      <c r="F1751" s="7">
        <v>0</v>
      </c>
      <c r="G1751" s="123" t="s">
        <v>532</v>
      </c>
      <c r="H1751" s="7">
        <v>0</v>
      </c>
      <c r="I1751" s="7"/>
      <c r="J1751" s="7">
        <v>0</v>
      </c>
      <c r="K1751" s="7">
        <v>0</v>
      </c>
      <c r="L1751" s="7">
        <v>0</v>
      </c>
      <c r="M1751" s="7"/>
      <c r="N1751" s="7"/>
      <c r="O1751" s="7"/>
      <c r="P1751" s="7">
        <v>1</v>
      </c>
      <c r="Q1751" s="7">
        <v>28</v>
      </c>
      <c r="R1751" s="7">
        <v>265</v>
      </c>
      <c r="S1751" s="189">
        <v>45625.593981481485</v>
      </c>
    </row>
    <row r="1752" spans="1:19">
      <c r="A1752" s="7">
        <v>1994</v>
      </c>
      <c r="B1752" s="123" t="s">
        <v>537</v>
      </c>
      <c r="C1752" s="123" t="s">
        <v>565</v>
      </c>
      <c r="D1752" s="123" t="s">
        <v>500</v>
      </c>
      <c r="E1752" s="123" t="s">
        <v>533</v>
      </c>
      <c r="F1752" s="7">
        <v>10827.0648</v>
      </c>
      <c r="G1752" s="123" t="s">
        <v>532</v>
      </c>
      <c r="H1752" s="7">
        <v>869.03724339300004</v>
      </c>
      <c r="I1752" s="7">
        <v>80.265266667000006</v>
      </c>
      <c r="J1752" s="7">
        <v>793.58775962799996</v>
      </c>
      <c r="K1752" s="7">
        <v>5.0887204999999998E-2</v>
      </c>
      <c r="L1752" s="7">
        <v>0.279338272</v>
      </c>
      <c r="M1752" s="7">
        <v>73.296666666999997</v>
      </c>
      <c r="N1752" s="7">
        <v>4.7000000000000002E-3</v>
      </c>
      <c r="O1752" s="7">
        <v>2.58E-2</v>
      </c>
      <c r="P1752" s="7">
        <v>1</v>
      </c>
      <c r="Q1752" s="7">
        <v>28</v>
      </c>
      <c r="R1752" s="7">
        <v>265</v>
      </c>
      <c r="S1752" s="189">
        <v>45625.593981481485</v>
      </c>
    </row>
    <row r="1753" spans="1:19">
      <c r="A1753" s="7">
        <v>1994</v>
      </c>
      <c r="B1753" s="123" t="s">
        <v>537</v>
      </c>
      <c r="C1753" s="123" t="s">
        <v>565</v>
      </c>
      <c r="D1753" s="123" t="s">
        <v>500</v>
      </c>
      <c r="E1753" s="123" t="s">
        <v>159</v>
      </c>
      <c r="F1753" s="7">
        <v>0</v>
      </c>
      <c r="G1753" s="123" t="s">
        <v>532</v>
      </c>
      <c r="H1753" s="7">
        <v>0</v>
      </c>
      <c r="I1753" s="7"/>
      <c r="J1753" s="7">
        <v>0</v>
      </c>
      <c r="K1753" s="7">
        <v>0</v>
      </c>
      <c r="L1753" s="7">
        <v>0</v>
      </c>
      <c r="M1753" s="7"/>
      <c r="N1753" s="7"/>
      <c r="O1753" s="7"/>
      <c r="P1753" s="7">
        <v>1</v>
      </c>
      <c r="Q1753" s="7">
        <v>28</v>
      </c>
      <c r="R1753" s="7">
        <v>265</v>
      </c>
      <c r="S1753" s="189">
        <v>45625.593981481485</v>
      </c>
    </row>
    <row r="1754" spans="1:19">
      <c r="A1754" s="7">
        <v>1994</v>
      </c>
      <c r="B1754" s="123" t="s">
        <v>537</v>
      </c>
      <c r="C1754" s="123" t="s">
        <v>565</v>
      </c>
      <c r="D1754" s="123" t="s">
        <v>500</v>
      </c>
      <c r="E1754" s="123" t="s">
        <v>160</v>
      </c>
      <c r="F1754" s="7">
        <v>0</v>
      </c>
      <c r="G1754" s="123" t="s">
        <v>532</v>
      </c>
      <c r="H1754" s="7">
        <v>0</v>
      </c>
      <c r="I1754" s="7"/>
      <c r="J1754" s="7">
        <v>0</v>
      </c>
      <c r="K1754" s="7">
        <v>0</v>
      </c>
      <c r="L1754" s="7">
        <v>0</v>
      </c>
      <c r="M1754" s="7"/>
      <c r="N1754" s="7"/>
      <c r="O1754" s="7"/>
      <c r="P1754" s="7">
        <v>1</v>
      </c>
      <c r="Q1754" s="7">
        <v>28</v>
      </c>
      <c r="R1754" s="7">
        <v>265</v>
      </c>
      <c r="S1754" s="189">
        <v>45625.593981481485</v>
      </c>
    </row>
    <row r="1755" spans="1:19">
      <c r="A1755" s="7">
        <v>1994</v>
      </c>
      <c r="B1755" s="123" t="s">
        <v>537</v>
      </c>
      <c r="C1755" s="123" t="s">
        <v>565</v>
      </c>
      <c r="D1755" s="123" t="s">
        <v>500</v>
      </c>
      <c r="E1755" s="123" t="s">
        <v>535</v>
      </c>
      <c r="F1755" s="7">
        <v>0</v>
      </c>
      <c r="G1755" s="123" t="s">
        <v>532</v>
      </c>
      <c r="H1755" s="7">
        <v>0</v>
      </c>
      <c r="I1755" s="7"/>
      <c r="J1755" s="7">
        <v>0</v>
      </c>
      <c r="K1755" s="7">
        <v>0</v>
      </c>
      <c r="L1755" s="7">
        <v>0</v>
      </c>
      <c r="M1755" s="7"/>
      <c r="N1755" s="7"/>
      <c r="O1755" s="7"/>
      <c r="P1755" s="7">
        <v>1</v>
      </c>
      <c r="Q1755" s="7">
        <v>28</v>
      </c>
      <c r="R1755" s="7">
        <v>265</v>
      </c>
      <c r="S1755" s="189">
        <v>45625.593981481485</v>
      </c>
    </row>
    <row r="1756" spans="1:19">
      <c r="A1756" s="7">
        <v>1994</v>
      </c>
      <c r="B1756" s="123" t="s">
        <v>537</v>
      </c>
      <c r="C1756" s="123" t="s">
        <v>585</v>
      </c>
      <c r="D1756" s="123" t="s">
        <v>183</v>
      </c>
      <c r="E1756" s="123" t="s">
        <v>533</v>
      </c>
      <c r="F1756" s="7">
        <v>1592.0118217940001</v>
      </c>
      <c r="G1756" s="123" t="s">
        <v>532</v>
      </c>
      <c r="H1756" s="7">
        <v>117.844960415</v>
      </c>
      <c r="I1756" s="7">
        <v>74.022666666999996</v>
      </c>
      <c r="J1756" s="7">
        <v>116.689159832</v>
      </c>
      <c r="K1756" s="7">
        <v>1.1144083000000001E-2</v>
      </c>
      <c r="L1756" s="7">
        <v>3.1840240000000001E-3</v>
      </c>
      <c r="M1756" s="7">
        <v>73.296666666999997</v>
      </c>
      <c r="N1756" s="7">
        <v>7.0000000000000001E-3</v>
      </c>
      <c r="O1756" s="7">
        <v>2E-3</v>
      </c>
      <c r="P1756" s="7">
        <v>1</v>
      </c>
      <c r="Q1756" s="7">
        <v>28</v>
      </c>
      <c r="R1756" s="7">
        <v>265</v>
      </c>
      <c r="S1756" s="189">
        <v>45625.593981481485</v>
      </c>
    </row>
    <row r="1757" spans="1:19">
      <c r="A1757" s="7">
        <v>1995</v>
      </c>
      <c r="B1757" s="123" t="s">
        <v>586</v>
      </c>
      <c r="C1757" s="123" t="s">
        <v>586</v>
      </c>
      <c r="D1757" s="123" t="s">
        <v>587</v>
      </c>
      <c r="E1757" s="123" t="s">
        <v>531</v>
      </c>
      <c r="F1757" s="7">
        <v>2061.7896599999999</v>
      </c>
      <c r="G1757" s="123" t="s">
        <v>532</v>
      </c>
      <c r="H1757" s="7">
        <v>158.21349135</v>
      </c>
      <c r="I1757" s="7">
        <v>76.736000000000004</v>
      </c>
      <c r="J1757" s="7">
        <v>156.716632057</v>
      </c>
      <c r="K1757" s="7">
        <v>1.4432528E-2</v>
      </c>
      <c r="L1757" s="7">
        <v>4.1235789999999996E-3</v>
      </c>
      <c r="M1757" s="7">
        <v>76.010000000000005</v>
      </c>
      <c r="N1757" s="7">
        <v>7.0000000000000001E-3</v>
      </c>
      <c r="O1757" s="7">
        <v>2E-3</v>
      </c>
      <c r="P1757" s="7">
        <v>1</v>
      </c>
      <c r="Q1757" s="7">
        <v>28</v>
      </c>
      <c r="R1757" s="7">
        <v>265</v>
      </c>
      <c r="S1757" s="189">
        <v>45625.593981481485</v>
      </c>
    </row>
    <row r="1758" spans="1:19">
      <c r="A1758" s="7">
        <v>1995</v>
      </c>
      <c r="B1758" s="123" t="s">
        <v>586</v>
      </c>
      <c r="C1758" s="123" t="s">
        <v>586</v>
      </c>
      <c r="D1758" s="123" t="s">
        <v>587</v>
      </c>
      <c r="E1758" s="123" t="s">
        <v>533</v>
      </c>
      <c r="F1758" s="7">
        <v>2901.6533663999999</v>
      </c>
      <c r="G1758" s="123" t="s">
        <v>532</v>
      </c>
      <c r="H1758" s="7">
        <v>214.788119924</v>
      </c>
      <c r="I1758" s="7">
        <v>74.022666666999996</v>
      </c>
      <c r="J1758" s="7">
        <v>212.68151958000001</v>
      </c>
      <c r="K1758" s="7">
        <v>2.0311573999999999E-2</v>
      </c>
      <c r="L1758" s="7">
        <v>5.8033069999999997E-3</v>
      </c>
      <c r="M1758" s="7">
        <v>73.296666666999997</v>
      </c>
      <c r="N1758" s="7">
        <v>7.0000000000000001E-3</v>
      </c>
      <c r="O1758" s="7">
        <v>2E-3</v>
      </c>
      <c r="P1758" s="7">
        <v>1</v>
      </c>
      <c r="Q1758" s="7">
        <v>28</v>
      </c>
      <c r="R1758" s="7">
        <v>265</v>
      </c>
      <c r="S1758" s="189">
        <v>45625.593981481485</v>
      </c>
    </row>
    <row r="1759" spans="1:19">
      <c r="A1759" s="7">
        <v>1995</v>
      </c>
      <c r="B1759" s="123" t="s">
        <v>588</v>
      </c>
      <c r="C1759" s="123" t="s">
        <v>588</v>
      </c>
      <c r="D1759" s="123" t="s">
        <v>589</v>
      </c>
      <c r="E1759" s="123" t="s">
        <v>33</v>
      </c>
      <c r="F1759" s="7">
        <v>0</v>
      </c>
      <c r="G1759" s="123" t="s">
        <v>532</v>
      </c>
      <c r="H1759" s="7">
        <v>0</v>
      </c>
      <c r="I1759" s="7"/>
      <c r="J1759" s="7">
        <v>0</v>
      </c>
      <c r="K1759" s="7">
        <v>0</v>
      </c>
      <c r="L1759" s="7">
        <v>0</v>
      </c>
      <c r="M1759" s="7"/>
      <c r="N1759" s="7"/>
      <c r="O1759" s="7"/>
      <c r="P1759" s="7"/>
      <c r="Q1759" s="7">
        <v>28</v>
      </c>
      <c r="R1759" s="7">
        <v>265</v>
      </c>
      <c r="S1759" s="189">
        <v>45625.593981481485</v>
      </c>
    </row>
    <row r="1760" spans="1:19">
      <c r="A1760" s="7">
        <v>1995</v>
      </c>
      <c r="B1760" s="123" t="s">
        <v>588</v>
      </c>
      <c r="C1760" s="123" t="s">
        <v>588</v>
      </c>
      <c r="D1760" s="123" t="s">
        <v>589</v>
      </c>
      <c r="E1760" s="123" t="s">
        <v>540</v>
      </c>
      <c r="F1760" s="7">
        <v>62584.783396605999</v>
      </c>
      <c r="G1760" s="123" t="s">
        <v>532</v>
      </c>
      <c r="H1760" s="7">
        <v>5688.1703286190004</v>
      </c>
      <c r="I1760" s="7">
        <v>90.887433333000004</v>
      </c>
      <c r="J1760" s="7">
        <v>5678.6511830649997</v>
      </c>
      <c r="K1760" s="7">
        <v>4.3809347999999998E-2</v>
      </c>
      <c r="L1760" s="7">
        <v>3.1292392000000002E-2</v>
      </c>
      <c r="M1760" s="7">
        <v>90.735333333</v>
      </c>
      <c r="N1760" s="7">
        <v>6.9999999999999999E-4</v>
      </c>
      <c r="O1760" s="7">
        <v>5.0000000000000001E-4</v>
      </c>
      <c r="P1760" s="7">
        <v>1</v>
      </c>
      <c r="Q1760" s="7">
        <v>28</v>
      </c>
      <c r="R1760" s="7">
        <v>265</v>
      </c>
      <c r="S1760" s="189">
        <v>45625.593981481485</v>
      </c>
    </row>
    <row r="1761" spans="1:19">
      <c r="A1761" s="7">
        <v>1995</v>
      </c>
      <c r="B1761" s="123" t="s">
        <v>588</v>
      </c>
      <c r="C1761" s="123" t="s">
        <v>588</v>
      </c>
      <c r="D1761" s="123" t="s">
        <v>589</v>
      </c>
      <c r="E1761" s="123" t="s">
        <v>531</v>
      </c>
      <c r="F1761" s="7">
        <v>25318.777024800002</v>
      </c>
      <c r="G1761" s="123" t="s">
        <v>532</v>
      </c>
      <c r="H1761" s="7">
        <v>1938.71308501</v>
      </c>
      <c r="I1761" s="7">
        <v>76.572145767999999</v>
      </c>
      <c r="J1761" s="7">
        <v>1936.133101632</v>
      </c>
      <c r="K1761" s="7">
        <v>2.0255022000000001E-2</v>
      </c>
      <c r="L1761" s="7">
        <v>7.5956330000000001E-3</v>
      </c>
      <c r="M1761" s="7">
        <v>76.470245767999998</v>
      </c>
      <c r="N1761" s="7">
        <v>8.0000000000000004E-4</v>
      </c>
      <c r="O1761" s="7">
        <v>2.9999999999999997E-4</v>
      </c>
      <c r="P1761" s="7">
        <v>1</v>
      </c>
      <c r="Q1761" s="7">
        <v>28</v>
      </c>
      <c r="R1761" s="7">
        <v>265</v>
      </c>
      <c r="S1761" s="189">
        <v>45625.593981481485</v>
      </c>
    </row>
    <row r="1762" spans="1:19">
      <c r="A1762" s="7">
        <v>1995</v>
      </c>
      <c r="B1762" s="123" t="s">
        <v>588</v>
      </c>
      <c r="C1762" s="123" t="s">
        <v>588</v>
      </c>
      <c r="D1762" s="123" t="s">
        <v>589</v>
      </c>
      <c r="E1762" s="123" t="s">
        <v>533</v>
      </c>
      <c r="F1762" s="7">
        <v>649.62388799999997</v>
      </c>
      <c r="G1762" s="123" t="s">
        <v>532</v>
      </c>
      <c r="H1762" s="7">
        <v>49.762129025999997</v>
      </c>
      <c r="I1762" s="7">
        <v>76.601445768000005</v>
      </c>
      <c r="J1762" s="7">
        <v>49.676898371999997</v>
      </c>
      <c r="K1762" s="7">
        <v>5.8466099999999999E-4</v>
      </c>
      <c r="L1762" s="7">
        <v>2.5985E-4</v>
      </c>
      <c r="M1762" s="7">
        <v>76.470245767999998</v>
      </c>
      <c r="N1762" s="7">
        <v>8.9999999999999998E-4</v>
      </c>
      <c r="O1762" s="7">
        <v>4.0000000000000002E-4</v>
      </c>
      <c r="P1762" s="7">
        <v>1</v>
      </c>
      <c r="Q1762" s="7">
        <v>28</v>
      </c>
      <c r="R1762" s="7">
        <v>265</v>
      </c>
      <c r="S1762" s="189">
        <v>45625.593981481485</v>
      </c>
    </row>
    <row r="1763" spans="1:19">
      <c r="A1763" s="7">
        <v>1995</v>
      </c>
      <c r="B1763" s="123" t="s">
        <v>588</v>
      </c>
      <c r="C1763" s="123" t="s">
        <v>588</v>
      </c>
      <c r="D1763" s="123" t="s">
        <v>589</v>
      </c>
      <c r="E1763" s="123" t="s">
        <v>590</v>
      </c>
      <c r="F1763" s="7">
        <v>0</v>
      </c>
      <c r="G1763" s="123" t="s">
        <v>532</v>
      </c>
      <c r="H1763" s="7">
        <v>0</v>
      </c>
      <c r="I1763" s="7"/>
      <c r="J1763" s="7">
        <v>0</v>
      </c>
      <c r="K1763" s="7">
        <v>0</v>
      </c>
      <c r="L1763" s="7">
        <v>0</v>
      </c>
      <c r="M1763" s="7"/>
      <c r="N1763" s="7"/>
      <c r="O1763" s="7"/>
      <c r="P1763" s="7"/>
      <c r="Q1763" s="7">
        <v>28</v>
      </c>
      <c r="R1763" s="7">
        <v>265</v>
      </c>
      <c r="S1763" s="189">
        <v>45625.593981481485</v>
      </c>
    </row>
    <row r="1764" spans="1:19">
      <c r="A1764" s="7">
        <v>1995</v>
      </c>
      <c r="B1764" s="123" t="s">
        <v>588</v>
      </c>
      <c r="C1764" s="123" t="s">
        <v>588</v>
      </c>
      <c r="D1764" s="123" t="s">
        <v>589</v>
      </c>
      <c r="E1764" s="123" t="s">
        <v>534</v>
      </c>
      <c r="F1764" s="7">
        <v>23385.706343999998</v>
      </c>
      <c r="G1764" s="123" t="s">
        <v>532</v>
      </c>
      <c r="H1764" s="7">
        <v>2604.4817060099999</v>
      </c>
      <c r="I1764" s="7">
        <v>111.37066666699999</v>
      </c>
      <c r="J1764" s="7">
        <v>2559.1368214089998</v>
      </c>
      <c r="K1764" s="7">
        <v>7.0157119000000004E-2</v>
      </c>
      <c r="L1764" s="7">
        <v>0.16369994399999999</v>
      </c>
      <c r="M1764" s="7">
        <v>109.431666667</v>
      </c>
      <c r="N1764" s="7">
        <v>3.0000000000000001E-3</v>
      </c>
      <c r="O1764" s="7">
        <v>7.0000000000000001E-3</v>
      </c>
      <c r="P1764" s="7">
        <v>1</v>
      </c>
      <c r="Q1764" s="7">
        <v>28</v>
      </c>
      <c r="R1764" s="7">
        <v>265</v>
      </c>
      <c r="S1764" s="189">
        <v>45625.593981481485</v>
      </c>
    </row>
    <row r="1765" spans="1:19">
      <c r="A1765" s="7">
        <v>1995</v>
      </c>
      <c r="B1765" s="123" t="s">
        <v>588</v>
      </c>
      <c r="C1765" s="123" t="s">
        <v>588</v>
      </c>
      <c r="D1765" s="123" t="s">
        <v>589</v>
      </c>
      <c r="E1765" s="123" t="s">
        <v>535</v>
      </c>
      <c r="F1765" s="7">
        <v>43073.947319452003</v>
      </c>
      <c r="G1765" s="123" t="s">
        <v>532</v>
      </c>
      <c r="H1765" s="7">
        <v>2387.0148246049998</v>
      </c>
      <c r="I1765" s="7">
        <v>55.416672331000001</v>
      </c>
      <c r="J1765" s="7">
        <v>2370.7759464649998</v>
      </c>
      <c r="K1765" s="7">
        <v>0.172295789</v>
      </c>
      <c r="L1765" s="7">
        <v>4.3073947000000001E-2</v>
      </c>
      <c r="M1765" s="7">
        <v>55.039672330999998</v>
      </c>
      <c r="N1765" s="7">
        <v>4.0000000000000001E-3</v>
      </c>
      <c r="O1765" s="7">
        <v>1E-3</v>
      </c>
      <c r="P1765" s="7">
        <v>1</v>
      </c>
      <c r="Q1765" s="7">
        <v>28</v>
      </c>
      <c r="R1765" s="7">
        <v>265</v>
      </c>
      <c r="S1765" s="189">
        <v>45625.593981481485</v>
      </c>
    </row>
    <row r="1766" spans="1:19">
      <c r="A1766" s="7">
        <v>1995</v>
      </c>
      <c r="B1766" s="123" t="s">
        <v>588</v>
      </c>
      <c r="C1766" s="123" t="s">
        <v>588</v>
      </c>
      <c r="D1766" s="123" t="s">
        <v>589</v>
      </c>
      <c r="E1766" s="123" t="s">
        <v>131</v>
      </c>
      <c r="F1766" s="7">
        <v>0</v>
      </c>
      <c r="G1766" s="123" t="s">
        <v>532</v>
      </c>
      <c r="H1766" s="7">
        <v>0</v>
      </c>
      <c r="I1766" s="7"/>
      <c r="J1766" s="7">
        <v>0</v>
      </c>
      <c r="K1766" s="7">
        <v>0</v>
      </c>
      <c r="L1766" s="7">
        <v>0</v>
      </c>
      <c r="M1766" s="7"/>
      <c r="N1766" s="7"/>
      <c r="O1766" s="7"/>
      <c r="P1766" s="7"/>
      <c r="Q1766" s="7">
        <v>28</v>
      </c>
      <c r="R1766" s="7">
        <v>265</v>
      </c>
      <c r="S1766" s="189">
        <v>45625.593981481485</v>
      </c>
    </row>
    <row r="1767" spans="1:19">
      <c r="A1767" s="7">
        <v>1995</v>
      </c>
      <c r="B1767" s="123" t="s">
        <v>588</v>
      </c>
      <c r="C1767" s="123" t="s">
        <v>588</v>
      </c>
      <c r="D1767" s="123" t="s">
        <v>589</v>
      </c>
      <c r="E1767" s="123" t="s">
        <v>570</v>
      </c>
      <c r="F1767" s="7">
        <v>314.51241599999997</v>
      </c>
      <c r="G1767" s="123" t="s">
        <v>532</v>
      </c>
      <c r="H1767" s="7">
        <v>33.319130839000003</v>
      </c>
      <c r="I1767" s="7">
        <v>105.93899999999999</v>
      </c>
      <c r="J1767" s="7">
        <v>32.709291264000001</v>
      </c>
      <c r="K1767" s="7">
        <v>9.4353700000000004E-4</v>
      </c>
      <c r="L1767" s="7">
        <v>2.2015870000000001E-3</v>
      </c>
      <c r="M1767" s="7">
        <v>104</v>
      </c>
      <c r="N1767" s="7">
        <v>3.0000000000000001E-3</v>
      </c>
      <c r="O1767" s="7">
        <v>7.0000000000000001E-3</v>
      </c>
      <c r="P1767" s="7">
        <v>1</v>
      </c>
      <c r="Q1767" s="7">
        <v>28</v>
      </c>
      <c r="R1767" s="7">
        <v>265</v>
      </c>
      <c r="S1767" s="189">
        <v>45625.593981481485</v>
      </c>
    </row>
    <row r="1768" spans="1:19">
      <c r="A1768" s="7">
        <v>1995</v>
      </c>
      <c r="B1768" s="123" t="s">
        <v>588</v>
      </c>
      <c r="C1768" s="123" t="s">
        <v>588</v>
      </c>
      <c r="D1768" s="123" t="s">
        <v>591</v>
      </c>
      <c r="E1768" s="123" t="s">
        <v>27</v>
      </c>
      <c r="F1768" s="7">
        <v>0</v>
      </c>
      <c r="G1768" s="123" t="s">
        <v>532</v>
      </c>
      <c r="H1768" s="7">
        <v>0</v>
      </c>
      <c r="I1768" s="7"/>
      <c r="J1768" s="7">
        <v>0</v>
      </c>
      <c r="K1768" s="7">
        <v>0</v>
      </c>
      <c r="L1768" s="7">
        <v>0</v>
      </c>
      <c r="M1768" s="7"/>
      <c r="N1768" s="7"/>
      <c r="O1768" s="7"/>
      <c r="P1768" s="7"/>
      <c r="Q1768" s="7">
        <v>28</v>
      </c>
      <c r="R1768" s="7">
        <v>265</v>
      </c>
      <c r="S1768" s="189">
        <v>45625.593981481485</v>
      </c>
    </row>
    <row r="1769" spans="1:19">
      <c r="A1769" s="7">
        <v>1995</v>
      </c>
      <c r="B1769" s="123" t="s">
        <v>588</v>
      </c>
      <c r="C1769" s="123" t="s">
        <v>588</v>
      </c>
      <c r="D1769" s="123" t="s">
        <v>591</v>
      </c>
      <c r="E1769" s="123" t="s">
        <v>33</v>
      </c>
      <c r="F1769" s="7">
        <v>0</v>
      </c>
      <c r="G1769" s="123" t="s">
        <v>532</v>
      </c>
      <c r="H1769" s="7">
        <v>0</v>
      </c>
      <c r="I1769" s="7"/>
      <c r="J1769" s="7">
        <v>0</v>
      </c>
      <c r="K1769" s="7">
        <v>0</v>
      </c>
      <c r="L1769" s="7">
        <v>0</v>
      </c>
      <c r="M1769" s="7"/>
      <c r="N1769" s="7"/>
      <c r="O1769" s="7"/>
      <c r="P1769" s="7"/>
      <c r="Q1769" s="7">
        <v>28</v>
      </c>
      <c r="R1769" s="7">
        <v>265</v>
      </c>
      <c r="S1769" s="189">
        <v>45625.593981481485</v>
      </c>
    </row>
    <row r="1770" spans="1:19">
      <c r="A1770" s="7">
        <v>1995</v>
      </c>
      <c r="B1770" s="123" t="s">
        <v>588</v>
      </c>
      <c r="C1770" s="123" t="s">
        <v>588</v>
      </c>
      <c r="D1770" s="123" t="s">
        <v>591</v>
      </c>
      <c r="E1770" s="123" t="s">
        <v>540</v>
      </c>
      <c r="F1770" s="7">
        <v>163.83451150900001</v>
      </c>
      <c r="G1770" s="123" t="s">
        <v>532</v>
      </c>
      <c r="H1770" s="7">
        <v>15.609742669999999</v>
      </c>
      <c r="I1770" s="7">
        <v>95.277500000000003</v>
      </c>
      <c r="J1770" s="7">
        <v>15.498744789</v>
      </c>
      <c r="K1770" s="7">
        <v>1.638345E-3</v>
      </c>
      <c r="L1770" s="7">
        <v>2.4575200000000001E-4</v>
      </c>
      <c r="M1770" s="7">
        <v>94.6</v>
      </c>
      <c r="N1770" s="7">
        <v>0.01</v>
      </c>
      <c r="O1770" s="7">
        <v>1.5E-3</v>
      </c>
      <c r="P1770" s="7">
        <v>1</v>
      </c>
      <c r="Q1770" s="7">
        <v>28</v>
      </c>
      <c r="R1770" s="7">
        <v>265</v>
      </c>
      <c r="S1770" s="189">
        <v>45625.593981481485</v>
      </c>
    </row>
    <row r="1771" spans="1:19">
      <c r="A1771" s="7">
        <v>1995</v>
      </c>
      <c r="B1771" s="123" t="s">
        <v>588</v>
      </c>
      <c r="C1771" s="123" t="s">
        <v>588</v>
      </c>
      <c r="D1771" s="123" t="s">
        <v>591</v>
      </c>
      <c r="E1771" s="123" t="s">
        <v>531</v>
      </c>
      <c r="F1771" s="7">
        <v>0</v>
      </c>
      <c r="G1771" s="123" t="s">
        <v>532</v>
      </c>
      <c r="H1771" s="7">
        <v>0</v>
      </c>
      <c r="I1771" s="7"/>
      <c r="J1771" s="7">
        <v>0</v>
      </c>
      <c r="K1771" s="7">
        <v>0</v>
      </c>
      <c r="L1771" s="7">
        <v>0</v>
      </c>
      <c r="M1771" s="7"/>
      <c r="N1771" s="7"/>
      <c r="O1771" s="7"/>
      <c r="P1771" s="7">
        <v>1</v>
      </c>
      <c r="Q1771" s="7">
        <v>28</v>
      </c>
      <c r="R1771" s="7">
        <v>265</v>
      </c>
      <c r="S1771" s="189">
        <v>45625.593981481485</v>
      </c>
    </row>
    <row r="1772" spans="1:19">
      <c r="A1772" s="7">
        <v>1995</v>
      </c>
      <c r="B1772" s="123" t="s">
        <v>588</v>
      </c>
      <c r="C1772" s="123" t="s">
        <v>588</v>
      </c>
      <c r="D1772" s="123" t="s">
        <v>591</v>
      </c>
      <c r="E1772" s="123" t="s">
        <v>533</v>
      </c>
      <c r="F1772" s="7">
        <v>0</v>
      </c>
      <c r="G1772" s="123" t="s">
        <v>532</v>
      </c>
      <c r="H1772" s="7">
        <v>0</v>
      </c>
      <c r="I1772" s="7"/>
      <c r="J1772" s="7">
        <v>0</v>
      </c>
      <c r="K1772" s="7">
        <v>0</v>
      </c>
      <c r="L1772" s="7">
        <v>0</v>
      </c>
      <c r="M1772" s="7"/>
      <c r="N1772" s="7"/>
      <c r="O1772" s="7"/>
      <c r="P1772" s="7">
        <v>1</v>
      </c>
      <c r="Q1772" s="7">
        <v>28</v>
      </c>
      <c r="R1772" s="7">
        <v>265</v>
      </c>
      <c r="S1772" s="189">
        <v>45625.593981481485</v>
      </c>
    </row>
    <row r="1773" spans="1:19">
      <c r="A1773" s="7">
        <v>1995</v>
      </c>
      <c r="B1773" s="123" t="s">
        <v>588</v>
      </c>
      <c r="C1773" s="123" t="s">
        <v>588</v>
      </c>
      <c r="D1773" s="123" t="s">
        <v>591</v>
      </c>
      <c r="E1773" s="123" t="s">
        <v>163</v>
      </c>
      <c r="F1773" s="7">
        <v>0</v>
      </c>
      <c r="G1773" s="123" t="s">
        <v>532</v>
      </c>
      <c r="H1773" s="7">
        <v>0</v>
      </c>
      <c r="I1773" s="7"/>
      <c r="J1773" s="7">
        <v>0</v>
      </c>
      <c r="K1773" s="7">
        <v>0</v>
      </c>
      <c r="L1773" s="7">
        <v>0</v>
      </c>
      <c r="M1773" s="7"/>
      <c r="N1773" s="7"/>
      <c r="O1773" s="7"/>
      <c r="P1773" s="7">
        <v>1</v>
      </c>
      <c r="Q1773" s="7">
        <v>28</v>
      </c>
      <c r="R1773" s="7">
        <v>265</v>
      </c>
      <c r="S1773" s="189">
        <v>45625.593981481485</v>
      </c>
    </row>
    <row r="1774" spans="1:19">
      <c r="A1774" s="7">
        <v>1995</v>
      </c>
      <c r="B1774" s="123" t="s">
        <v>588</v>
      </c>
      <c r="C1774" s="123" t="s">
        <v>588</v>
      </c>
      <c r="D1774" s="123" t="s">
        <v>591</v>
      </c>
      <c r="E1774" s="123" t="s">
        <v>534</v>
      </c>
      <c r="F1774" s="7">
        <v>350.43516</v>
      </c>
      <c r="G1774" s="123" t="s">
        <v>532</v>
      </c>
      <c r="H1774" s="7">
        <v>41.649633512000001</v>
      </c>
      <c r="I1774" s="7">
        <v>118.85118351600001</v>
      </c>
      <c r="J1774" s="7">
        <v>41.490711167000001</v>
      </c>
      <c r="K1774" s="7">
        <v>7.0087000000000003E-4</v>
      </c>
      <c r="L1774" s="7">
        <v>5.2565299999999995E-4</v>
      </c>
      <c r="M1774" s="7">
        <v>118.397683516</v>
      </c>
      <c r="N1774" s="7">
        <v>2E-3</v>
      </c>
      <c r="O1774" s="7">
        <v>1.5E-3</v>
      </c>
      <c r="P1774" s="7">
        <v>1</v>
      </c>
      <c r="Q1774" s="7">
        <v>28</v>
      </c>
      <c r="R1774" s="7">
        <v>265</v>
      </c>
      <c r="S1774" s="189">
        <v>45625.593981481485</v>
      </c>
    </row>
    <row r="1775" spans="1:19">
      <c r="A1775" s="7">
        <v>1995</v>
      </c>
      <c r="B1775" s="123" t="s">
        <v>588</v>
      </c>
      <c r="C1775" s="123" t="s">
        <v>588</v>
      </c>
      <c r="D1775" s="123" t="s">
        <v>591</v>
      </c>
      <c r="E1775" s="123" t="s">
        <v>535</v>
      </c>
      <c r="F1775" s="7">
        <v>1415.867874538</v>
      </c>
      <c r="G1775" s="123" t="s">
        <v>532</v>
      </c>
      <c r="H1775" s="7">
        <v>78.016152540999997</v>
      </c>
      <c r="I1775" s="7">
        <v>55.101294367999998</v>
      </c>
      <c r="J1775" s="7">
        <v>77.928903879000003</v>
      </c>
      <c r="K1775" s="7">
        <v>1.7760059999999999E-3</v>
      </c>
      <c r="L1775" s="7">
        <v>1.4158700000000001E-4</v>
      </c>
      <c r="M1775" s="7">
        <v>55.039672330999998</v>
      </c>
      <c r="N1775" s="7">
        <v>1.2543579999999999E-3</v>
      </c>
      <c r="O1775" s="7">
        <v>1E-4</v>
      </c>
      <c r="P1775" s="7">
        <v>1</v>
      </c>
      <c r="Q1775" s="7">
        <v>28</v>
      </c>
      <c r="R1775" s="7">
        <v>265</v>
      </c>
      <c r="S1775" s="189">
        <v>45625.593981481485</v>
      </c>
    </row>
    <row r="1776" spans="1:19">
      <c r="A1776" s="7">
        <v>1995</v>
      </c>
      <c r="B1776" s="123" t="s">
        <v>588</v>
      </c>
      <c r="C1776" s="123" t="s">
        <v>588</v>
      </c>
      <c r="D1776" s="123" t="s">
        <v>591</v>
      </c>
      <c r="E1776" s="123" t="s">
        <v>536</v>
      </c>
      <c r="F1776" s="7">
        <v>204.9606072</v>
      </c>
      <c r="G1776" s="123" t="s">
        <v>532</v>
      </c>
      <c r="H1776" s="7">
        <v>11.816901328</v>
      </c>
      <c r="I1776" s="7">
        <v>57.654499999999999</v>
      </c>
      <c r="J1776" s="7">
        <v>11.805730974999999</v>
      </c>
      <c r="K1776" s="7">
        <v>2.04961E-4</v>
      </c>
      <c r="L1776" s="7">
        <v>2.049606072E-5</v>
      </c>
      <c r="M1776" s="7">
        <v>57.6</v>
      </c>
      <c r="N1776" s="7">
        <v>1E-3</v>
      </c>
      <c r="O1776" s="7">
        <v>1E-4</v>
      </c>
      <c r="P1776" s="7">
        <v>1</v>
      </c>
      <c r="Q1776" s="7">
        <v>28</v>
      </c>
      <c r="R1776" s="7">
        <v>265</v>
      </c>
      <c r="S1776" s="189">
        <v>45625.593981481485</v>
      </c>
    </row>
    <row r="1777" spans="1:19">
      <c r="A1777" s="7">
        <v>1995</v>
      </c>
      <c r="B1777" s="123" t="s">
        <v>530</v>
      </c>
      <c r="C1777" s="123" t="s">
        <v>530</v>
      </c>
      <c r="D1777" s="123" t="s">
        <v>530</v>
      </c>
      <c r="E1777" s="123" t="s">
        <v>531</v>
      </c>
      <c r="F1777" s="7">
        <v>412.35793200000001</v>
      </c>
      <c r="G1777" s="123" t="s">
        <v>532</v>
      </c>
      <c r="H1777" s="7">
        <v>31.443529388999998</v>
      </c>
      <c r="I1777" s="7">
        <v>76.253</v>
      </c>
      <c r="J1777" s="7">
        <v>31.343326411</v>
      </c>
      <c r="K1777" s="7">
        <v>1.2370739999999999E-3</v>
      </c>
      <c r="L1777" s="7">
        <v>2.4741500000000002E-4</v>
      </c>
      <c r="M1777" s="7">
        <v>76.010000000000005</v>
      </c>
      <c r="N1777" s="7">
        <v>3.0000000000000001E-3</v>
      </c>
      <c r="O1777" s="7">
        <v>5.9999999999999995E-4</v>
      </c>
      <c r="P1777" s="7">
        <v>1</v>
      </c>
      <c r="Q1777" s="7">
        <v>28</v>
      </c>
      <c r="R1777" s="7">
        <v>265</v>
      </c>
      <c r="S1777" s="189">
        <v>45625.593981481485</v>
      </c>
    </row>
    <row r="1778" spans="1:19">
      <c r="A1778" s="7">
        <v>1995</v>
      </c>
      <c r="B1778" s="123" t="s">
        <v>530</v>
      </c>
      <c r="C1778" s="123" t="s">
        <v>530</v>
      </c>
      <c r="D1778" s="123" t="s">
        <v>530</v>
      </c>
      <c r="E1778" s="123" t="s">
        <v>533</v>
      </c>
      <c r="F1778" s="7">
        <v>173.23303680000001</v>
      </c>
      <c r="G1778" s="123" t="s">
        <v>532</v>
      </c>
      <c r="H1778" s="7">
        <v>12.673555738999999</v>
      </c>
      <c r="I1778" s="7">
        <v>73.159000000000006</v>
      </c>
      <c r="J1778" s="7">
        <v>12.631460111000001</v>
      </c>
      <c r="K1778" s="7">
        <v>5.1969899999999999E-4</v>
      </c>
      <c r="L1778" s="7">
        <v>1.0394E-4</v>
      </c>
      <c r="M1778" s="7">
        <v>72.915999999999997</v>
      </c>
      <c r="N1778" s="7">
        <v>3.0000000000000001E-3</v>
      </c>
      <c r="O1778" s="7">
        <v>5.9999999999999995E-4</v>
      </c>
      <c r="P1778" s="7">
        <v>1</v>
      </c>
      <c r="Q1778" s="7">
        <v>28</v>
      </c>
      <c r="R1778" s="7">
        <v>265</v>
      </c>
      <c r="S1778" s="189">
        <v>45625.593981481485</v>
      </c>
    </row>
    <row r="1779" spans="1:19">
      <c r="A1779" s="7">
        <v>1995</v>
      </c>
      <c r="B1779" s="123" t="s">
        <v>530</v>
      </c>
      <c r="C1779" s="123" t="s">
        <v>530</v>
      </c>
      <c r="D1779" s="123" t="s">
        <v>530</v>
      </c>
      <c r="E1779" s="123" t="s">
        <v>163</v>
      </c>
      <c r="F1779" s="7">
        <v>188.6237136</v>
      </c>
      <c r="G1779" s="123" t="s">
        <v>532</v>
      </c>
      <c r="H1779" s="7">
        <v>12.023724312000001</v>
      </c>
      <c r="I1779" s="7">
        <v>63.744500000000002</v>
      </c>
      <c r="J1779" s="7">
        <v>12.013444319</v>
      </c>
      <c r="K1779" s="7">
        <v>1.88624E-4</v>
      </c>
      <c r="L1779" s="7">
        <v>1.8862371359999999E-5</v>
      </c>
      <c r="M1779" s="7">
        <v>63.69</v>
      </c>
      <c r="N1779" s="7">
        <v>1E-3</v>
      </c>
      <c r="O1779" s="7">
        <v>1E-4</v>
      </c>
      <c r="P1779" s="7">
        <v>1</v>
      </c>
      <c r="Q1779" s="7">
        <v>28</v>
      </c>
      <c r="R1779" s="7">
        <v>265</v>
      </c>
      <c r="S1779" s="189">
        <v>45625.593981481485</v>
      </c>
    </row>
    <row r="1780" spans="1:19">
      <c r="A1780" s="7">
        <v>1995</v>
      </c>
      <c r="B1780" s="123" t="s">
        <v>530</v>
      </c>
      <c r="C1780" s="123" t="s">
        <v>530</v>
      </c>
      <c r="D1780" s="123" t="s">
        <v>530</v>
      </c>
      <c r="E1780" s="123" t="s">
        <v>534</v>
      </c>
      <c r="F1780" s="7">
        <v>233.62343999999999</v>
      </c>
      <c r="G1780" s="123" t="s">
        <v>532</v>
      </c>
      <c r="H1780" s="7">
        <v>27.766422340999998</v>
      </c>
      <c r="I1780" s="7">
        <v>118.85118351600001</v>
      </c>
      <c r="J1780" s="7">
        <v>27.660474110999999</v>
      </c>
      <c r="K1780" s="7">
        <v>4.6724700000000001E-4</v>
      </c>
      <c r="L1780" s="7">
        <v>3.5043500000000002E-4</v>
      </c>
      <c r="M1780" s="7">
        <v>118.397683516</v>
      </c>
      <c r="N1780" s="7">
        <v>2E-3</v>
      </c>
      <c r="O1780" s="7">
        <v>1.5E-3</v>
      </c>
      <c r="P1780" s="7">
        <v>1</v>
      </c>
      <c r="Q1780" s="7">
        <v>28</v>
      </c>
      <c r="R1780" s="7">
        <v>265</v>
      </c>
      <c r="S1780" s="189">
        <v>45625.593981481485</v>
      </c>
    </row>
    <row r="1781" spans="1:19">
      <c r="A1781" s="7">
        <v>1995</v>
      </c>
      <c r="B1781" s="123" t="s">
        <v>530</v>
      </c>
      <c r="C1781" s="123" t="s">
        <v>530</v>
      </c>
      <c r="D1781" s="123" t="s">
        <v>530</v>
      </c>
      <c r="E1781" s="123" t="s">
        <v>535</v>
      </c>
      <c r="F1781" s="7">
        <v>2332.1237729640002</v>
      </c>
      <c r="G1781" s="123" t="s">
        <v>532</v>
      </c>
      <c r="H1781" s="7">
        <v>124.941627618</v>
      </c>
      <c r="I1781" s="7">
        <v>53.574183783000002</v>
      </c>
      <c r="J1781" s="7">
        <v>124.818033445</v>
      </c>
      <c r="K1781" s="7">
        <v>2.2677830000000002E-3</v>
      </c>
      <c r="L1781" s="7">
        <v>2.2677799999999999E-4</v>
      </c>
      <c r="M1781" s="7">
        <v>53.521187378999997</v>
      </c>
      <c r="N1781" s="7">
        <v>9.7241099999999996E-4</v>
      </c>
      <c r="O1781" s="7">
        <v>9.7241108300000003E-5</v>
      </c>
      <c r="P1781" s="7">
        <v>1</v>
      </c>
      <c r="Q1781" s="7">
        <v>28</v>
      </c>
      <c r="R1781" s="7">
        <v>265</v>
      </c>
      <c r="S1781" s="189">
        <v>45625.593981481485</v>
      </c>
    </row>
    <row r="1782" spans="1:19">
      <c r="A1782" s="7">
        <v>1995</v>
      </c>
      <c r="B1782" s="123" t="s">
        <v>530</v>
      </c>
      <c r="C1782" s="123" t="s">
        <v>530</v>
      </c>
      <c r="D1782" s="123" t="s">
        <v>530</v>
      </c>
      <c r="E1782" s="123" t="s">
        <v>536</v>
      </c>
      <c r="F1782" s="7">
        <v>1964.2120992</v>
      </c>
      <c r="G1782" s="123" t="s">
        <v>532</v>
      </c>
      <c r="H1782" s="7">
        <v>140.25358283700001</v>
      </c>
      <c r="I1782" s="7">
        <v>71.404499999999999</v>
      </c>
      <c r="J1782" s="7">
        <v>140.14653327799999</v>
      </c>
      <c r="K1782" s="7">
        <v>1.9642119999999999E-3</v>
      </c>
      <c r="L1782" s="7">
        <v>1.9642100000000001E-4</v>
      </c>
      <c r="M1782" s="7">
        <v>71.349999999999994</v>
      </c>
      <c r="N1782" s="7">
        <v>1E-3</v>
      </c>
      <c r="O1782" s="7">
        <v>1E-4</v>
      </c>
      <c r="P1782" s="7">
        <v>1</v>
      </c>
      <c r="Q1782" s="7">
        <v>28</v>
      </c>
      <c r="R1782" s="7">
        <v>265</v>
      </c>
      <c r="S1782" s="189">
        <v>45625.593981481485</v>
      </c>
    </row>
    <row r="1783" spans="1:19">
      <c r="A1783" s="7">
        <v>1995</v>
      </c>
      <c r="B1783" s="123" t="s">
        <v>537</v>
      </c>
      <c r="C1783" s="123" t="s">
        <v>538</v>
      </c>
      <c r="D1783" s="123" t="s">
        <v>539</v>
      </c>
      <c r="E1783" s="123" t="s">
        <v>540</v>
      </c>
      <c r="F1783" s="7">
        <v>0</v>
      </c>
      <c r="G1783" s="123" t="s">
        <v>532</v>
      </c>
      <c r="H1783" s="7">
        <v>0</v>
      </c>
      <c r="I1783" s="7"/>
      <c r="J1783" s="7">
        <v>0</v>
      </c>
      <c r="K1783" s="7">
        <v>0</v>
      </c>
      <c r="L1783" s="7">
        <v>0</v>
      </c>
      <c r="M1783" s="7"/>
      <c r="N1783" s="7"/>
      <c r="O1783" s="7"/>
      <c r="P1783" s="7">
        <v>1</v>
      </c>
      <c r="Q1783" s="7">
        <v>28</v>
      </c>
      <c r="R1783" s="7">
        <v>265</v>
      </c>
      <c r="S1783" s="189">
        <v>45625.593981481485</v>
      </c>
    </row>
    <row r="1784" spans="1:19">
      <c r="A1784" s="7">
        <v>1995</v>
      </c>
      <c r="B1784" s="123" t="s">
        <v>537</v>
      </c>
      <c r="C1784" s="123" t="s">
        <v>538</v>
      </c>
      <c r="D1784" s="123" t="s">
        <v>539</v>
      </c>
      <c r="E1784" s="123" t="s">
        <v>531</v>
      </c>
      <c r="F1784" s="7">
        <v>797.54933335199996</v>
      </c>
      <c r="G1784" s="123" t="s">
        <v>532</v>
      </c>
      <c r="H1784" s="7">
        <v>60.815529316000003</v>
      </c>
      <c r="I1784" s="7">
        <v>76.253</v>
      </c>
      <c r="J1784" s="7">
        <v>60.621724827999998</v>
      </c>
      <c r="K1784" s="7">
        <v>2.3926479999999998E-3</v>
      </c>
      <c r="L1784" s="7">
        <v>4.7853000000000001E-4</v>
      </c>
      <c r="M1784" s="7">
        <v>76.010000000000005</v>
      </c>
      <c r="N1784" s="7">
        <v>3.0000000000000001E-3</v>
      </c>
      <c r="O1784" s="7">
        <v>5.9999999999999995E-4</v>
      </c>
      <c r="P1784" s="7">
        <v>1</v>
      </c>
      <c r="Q1784" s="7">
        <v>28</v>
      </c>
      <c r="R1784" s="7">
        <v>265</v>
      </c>
      <c r="S1784" s="189">
        <v>45625.593981481485</v>
      </c>
    </row>
    <row r="1785" spans="1:19">
      <c r="A1785" s="7">
        <v>1995</v>
      </c>
      <c r="B1785" s="123" t="s">
        <v>537</v>
      </c>
      <c r="C1785" s="123" t="s">
        <v>538</v>
      </c>
      <c r="D1785" s="123" t="s">
        <v>539</v>
      </c>
      <c r="E1785" s="123" t="s">
        <v>533</v>
      </c>
      <c r="F1785" s="7">
        <v>1435.0941293779999</v>
      </c>
      <c r="G1785" s="123" t="s">
        <v>532</v>
      </c>
      <c r="H1785" s="7">
        <v>105.53634391</v>
      </c>
      <c r="I1785" s="7">
        <v>73.539666667000006</v>
      </c>
      <c r="J1785" s="7">
        <v>105.187616037</v>
      </c>
      <c r="K1785" s="7">
        <v>4.3052819999999997E-3</v>
      </c>
      <c r="L1785" s="7">
        <v>8.6105600000000002E-4</v>
      </c>
      <c r="M1785" s="7">
        <v>73.296666666999997</v>
      </c>
      <c r="N1785" s="7">
        <v>3.0000000000000001E-3</v>
      </c>
      <c r="O1785" s="7">
        <v>5.9999999999999995E-4</v>
      </c>
      <c r="P1785" s="7">
        <v>1</v>
      </c>
      <c r="Q1785" s="7">
        <v>28</v>
      </c>
      <c r="R1785" s="7">
        <v>265</v>
      </c>
      <c r="S1785" s="189">
        <v>45625.593981481485</v>
      </c>
    </row>
    <row r="1786" spans="1:19">
      <c r="A1786" s="7">
        <v>1995</v>
      </c>
      <c r="B1786" s="123" t="s">
        <v>537</v>
      </c>
      <c r="C1786" s="123" t="s">
        <v>538</v>
      </c>
      <c r="D1786" s="123" t="s">
        <v>539</v>
      </c>
      <c r="E1786" s="123" t="s">
        <v>160</v>
      </c>
      <c r="F1786" s="7">
        <v>47.267568015000002</v>
      </c>
      <c r="G1786" s="123" t="s">
        <v>532</v>
      </c>
      <c r="H1786" s="7">
        <v>3.3859176999999998</v>
      </c>
      <c r="I1786" s="7">
        <v>71.632999999999996</v>
      </c>
      <c r="J1786" s="7">
        <v>3.3744316809999999</v>
      </c>
      <c r="K1786" s="7">
        <v>1.41803E-4</v>
      </c>
      <c r="L1786" s="7">
        <v>2.8360540809999999E-5</v>
      </c>
      <c r="M1786" s="7">
        <v>71.39</v>
      </c>
      <c r="N1786" s="7">
        <v>3.0000000000000001E-3</v>
      </c>
      <c r="O1786" s="7">
        <v>5.9999999999999995E-4</v>
      </c>
      <c r="P1786" s="7">
        <v>1</v>
      </c>
      <c r="Q1786" s="7">
        <v>28</v>
      </c>
      <c r="R1786" s="7">
        <v>265</v>
      </c>
      <c r="S1786" s="189">
        <v>45625.593981481485</v>
      </c>
    </row>
    <row r="1787" spans="1:19">
      <c r="A1787" s="7">
        <v>1995</v>
      </c>
      <c r="B1787" s="123" t="s">
        <v>537</v>
      </c>
      <c r="C1787" s="123" t="s">
        <v>538</v>
      </c>
      <c r="D1787" s="123" t="s">
        <v>539</v>
      </c>
      <c r="E1787" s="123" t="s">
        <v>163</v>
      </c>
      <c r="F1787" s="7">
        <v>18.615409978999999</v>
      </c>
      <c r="G1787" s="123" t="s">
        <v>532</v>
      </c>
      <c r="H1787" s="7">
        <v>1.1866300009999999</v>
      </c>
      <c r="I1787" s="7">
        <v>63.744500000000002</v>
      </c>
      <c r="J1787" s="7">
        <v>1.1856154619999999</v>
      </c>
      <c r="K1787" s="7">
        <v>1.8615409979999999E-5</v>
      </c>
      <c r="L1787" s="7">
        <v>1.8615409979999999E-6</v>
      </c>
      <c r="M1787" s="7">
        <v>63.69</v>
      </c>
      <c r="N1787" s="7">
        <v>1E-3</v>
      </c>
      <c r="O1787" s="7">
        <v>1E-4</v>
      </c>
      <c r="P1787" s="7">
        <v>1</v>
      </c>
      <c r="Q1787" s="7">
        <v>28</v>
      </c>
      <c r="R1787" s="7">
        <v>265</v>
      </c>
      <c r="S1787" s="189">
        <v>45625.593981481485</v>
      </c>
    </row>
    <row r="1788" spans="1:19">
      <c r="A1788" s="7">
        <v>1995</v>
      </c>
      <c r="B1788" s="123" t="s">
        <v>537</v>
      </c>
      <c r="C1788" s="123" t="s">
        <v>538</v>
      </c>
      <c r="D1788" s="123" t="s">
        <v>539</v>
      </c>
      <c r="E1788" s="123" t="s">
        <v>535</v>
      </c>
      <c r="F1788" s="7">
        <v>1453.0046850900001</v>
      </c>
      <c r="G1788" s="123" t="s">
        <v>532</v>
      </c>
      <c r="H1788" s="7">
        <v>80.052090518</v>
      </c>
      <c r="I1788" s="7">
        <v>55.094172331000003</v>
      </c>
      <c r="J1788" s="7">
        <v>79.972901762999996</v>
      </c>
      <c r="K1788" s="7">
        <v>1.4530050000000001E-3</v>
      </c>
      <c r="L1788" s="7">
        <v>1.4530000000000001E-4</v>
      </c>
      <c r="M1788" s="7">
        <v>55.039672330999998</v>
      </c>
      <c r="N1788" s="7">
        <v>1E-3</v>
      </c>
      <c r="O1788" s="7">
        <v>1E-4</v>
      </c>
      <c r="P1788" s="7">
        <v>1</v>
      </c>
      <c r="Q1788" s="7">
        <v>28</v>
      </c>
      <c r="R1788" s="7">
        <v>265</v>
      </c>
      <c r="S1788" s="189">
        <v>45625.593981481485</v>
      </c>
    </row>
    <row r="1789" spans="1:19">
      <c r="A1789" s="7">
        <v>1995</v>
      </c>
      <c r="B1789" s="123" t="s">
        <v>537</v>
      </c>
      <c r="C1789" s="123" t="s">
        <v>538</v>
      </c>
      <c r="D1789" s="123" t="s">
        <v>539</v>
      </c>
      <c r="E1789" s="123" t="s">
        <v>541</v>
      </c>
      <c r="F1789" s="7">
        <v>551.10080024599995</v>
      </c>
      <c r="G1789" s="123" t="s">
        <v>532</v>
      </c>
      <c r="H1789" s="7">
        <v>51.743501465000001</v>
      </c>
      <c r="I1789" s="7">
        <v>93.891174613000004</v>
      </c>
      <c r="J1789" s="7">
        <v>51.609583970999999</v>
      </c>
      <c r="K1789" s="7">
        <v>1.6533019999999999E-3</v>
      </c>
      <c r="L1789" s="7">
        <v>3.3065999999999998E-4</v>
      </c>
      <c r="M1789" s="7">
        <v>93.648174612999995</v>
      </c>
      <c r="N1789" s="7">
        <v>3.0000000000000001E-3</v>
      </c>
      <c r="O1789" s="7">
        <v>5.9999999999999995E-4</v>
      </c>
      <c r="P1789" s="7">
        <v>1</v>
      </c>
      <c r="Q1789" s="7">
        <v>28</v>
      </c>
      <c r="R1789" s="7">
        <v>265</v>
      </c>
      <c r="S1789" s="189">
        <v>45625.593981481485</v>
      </c>
    </row>
    <row r="1790" spans="1:19">
      <c r="A1790" s="7">
        <v>1995</v>
      </c>
      <c r="B1790" s="123" t="s">
        <v>537</v>
      </c>
      <c r="C1790" s="123" t="s">
        <v>538</v>
      </c>
      <c r="D1790" s="123" t="s">
        <v>542</v>
      </c>
      <c r="E1790" s="123" t="s">
        <v>27</v>
      </c>
      <c r="F1790" s="7">
        <v>118.97713296000001</v>
      </c>
      <c r="G1790" s="123" t="s">
        <v>532</v>
      </c>
      <c r="H1790" s="7">
        <v>6.4842540000000001E-3</v>
      </c>
      <c r="I1790" s="7">
        <v>5.45E-2</v>
      </c>
      <c r="J1790" s="7">
        <v>0</v>
      </c>
      <c r="K1790" s="7">
        <v>1.18977E-4</v>
      </c>
      <c r="L1790" s="7">
        <v>1.18977133E-5</v>
      </c>
      <c r="M1790" s="7">
        <v>0</v>
      </c>
      <c r="N1790" s="7">
        <v>1E-3</v>
      </c>
      <c r="O1790" s="7">
        <v>1E-4</v>
      </c>
      <c r="P1790" s="7"/>
      <c r="Q1790" s="7">
        <v>28</v>
      </c>
      <c r="R1790" s="7">
        <v>265</v>
      </c>
      <c r="S1790" s="189">
        <v>45625.593981481485</v>
      </c>
    </row>
    <row r="1791" spans="1:19">
      <c r="A1791" s="7">
        <v>1995</v>
      </c>
      <c r="B1791" s="123" t="s">
        <v>537</v>
      </c>
      <c r="C1791" s="123" t="s">
        <v>538</v>
      </c>
      <c r="D1791" s="123" t="s">
        <v>542</v>
      </c>
      <c r="E1791" s="123" t="s">
        <v>33</v>
      </c>
      <c r="F1791" s="7">
        <v>0</v>
      </c>
      <c r="G1791" s="123" t="s">
        <v>532</v>
      </c>
      <c r="H1791" s="7">
        <v>0</v>
      </c>
      <c r="I1791" s="7"/>
      <c r="J1791" s="7">
        <v>0</v>
      </c>
      <c r="K1791" s="7">
        <v>0</v>
      </c>
      <c r="L1791" s="7">
        <v>0</v>
      </c>
      <c r="M1791" s="7"/>
      <c r="N1791" s="7"/>
      <c r="O1791" s="7"/>
      <c r="P1791" s="7"/>
      <c r="Q1791" s="7">
        <v>28</v>
      </c>
      <c r="R1791" s="7">
        <v>265</v>
      </c>
      <c r="S1791" s="189">
        <v>45625.593981481485</v>
      </c>
    </row>
    <row r="1792" spans="1:19">
      <c r="A1792" s="7">
        <v>1995</v>
      </c>
      <c r="B1792" s="123" t="s">
        <v>537</v>
      </c>
      <c r="C1792" s="123" t="s">
        <v>538</v>
      </c>
      <c r="D1792" s="123" t="s">
        <v>542</v>
      </c>
      <c r="E1792" s="123" t="s">
        <v>540</v>
      </c>
      <c r="F1792" s="7">
        <v>764.90976776599996</v>
      </c>
      <c r="G1792" s="123" t="s">
        <v>532</v>
      </c>
      <c r="H1792" s="7">
        <v>72.878690398000003</v>
      </c>
      <c r="I1792" s="7">
        <v>95.277500000000003</v>
      </c>
      <c r="J1792" s="7">
        <v>72.360464031000006</v>
      </c>
      <c r="K1792" s="7">
        <v>7.649098E-3</v>
      </c>
      <c r="L1792" s="7">
        <v>1.147365E-3</v>
      </c>
      <c r="M1792" s="7">
        <v>94.6</v>
      </c>
      <c r="N1792" s="7">
        <v>0.01</v>
      </c>
      <c r="O1792" s="7">
        <v>1.5E-3</v>
      </c>
      <c r="P1792" s="7">
        <v>1</v>
      </c>
      <c r="Q1792" s="7">
        <v>28</v>
      </c>
      <c r="R1792" s="7">
        <v>265</v>
      </c>
      <c r="S1792" s="189">
        <v>45625.593981481485</v>
      </c>
    </row>
    <row r="1793" spans="1:19">
      <c r="A1793" s="7">
        <v>1995</v>
      </c>
      <c r="B1793" s="123" t="s">
        <v>537</v>
      </c>
      <c r="C1793" s="123" t="s">
        <v>538</v>
      </c>
      <c r="D1793" s="123" t="s">
        <v>542</v>
      </c>
      <c r="E1793" s="123" t="s">
        <v>531</v>
      </c>
      <c r="F1793" s="7">
        <v>5953.6824486320002</v>
      </c>
      <c r="G1793" s="123" t="s">
        <v>532</v>
      </c>
      <c r="H1793" s="7">
        <v>453.98614775599998</v>
      </c>
      <c r="I1793" s="7">
        <v>76.253</v>
      </c>
      <c r="J1793" s="7">
        <v>452.53940292099998</v>
      </c>
      <c r="K1793" s="7">
        <v>1.7861047000000001E-2</v>
      </c>
      <c r="L1793" s="7">
        <v>3.5722089999999998E-3</v>
      </c>
      <c r="M1793" s="7">
        <v>76.010000000000005</v>
      </c>
      <c r="N1793" s="7">
        <v>3.0000000000000001E-3</v>
      </c>
      <c r="O1793" s="7">
        <v>5.9999999999999995E-4</v>
      </c>
      <c r="P1793" s="7">
        <v>1</v>
      </c>
      <c r="Q1793" s="7">
        <v>28</v>
      </c>
      <c r="R1793" s="7">
        <v>265</v>
      </c>
      <c r="S1793" s="189">
        <v>45625.593981481485</v>
      </c>
    </row>
    <row r="1794" spans="1:19">
      <c r="A1794" s="7">
        <v>1995</v>
      </c>
      <c r="B1794" s="123" t="s">
        <v>537</v>
      </c>
      <c r="C1794" s="123" t="s">
        <v>538</v>
      </c>
      <c r="D1794" s="123" t="s">
        <v>542</v>
      </c>
      <c r="E1794" s="123" t="s">
        <v>533</v>
      </c>
      <c r="F1794" s="7">
        <v>1438.5006335610001</v>
      </c>
      <c r="G1794" s="123" t="s">
        <v>532</v>
      </c>
      <c r="H1794" s="7">
        <v>105.78685709200001</v>
      </c>
      <c r="I1794" s="7">
        <v>73.539666667000006</v>
      </c>
      <c r="J1794" s="7">
        <v>105.43730143800001</v>
      </c>
      <c r="K1794" s="7">
        <v>4.3155019999999997E-3</v>
      </c>
      <c r="L1794" s="7">
        <v>8.631E-4</v>
      </c>
      <c r="M1794" s="7">
        <v>73.296666666999997</v>
      </c>
      <c r="N1794" s="7">
        <v>3.0000000000000001E-3</v>
      </c>
      <c r="O1794" s="7">
        <v>5.9999999999999995E-4</v>
      </c>
      <c r="P1794" s="7">
        <v>1</v>
      </c>
      <c r="Q1794" s="7">
        <v>28</v>
      </c>
      <c r="R1794" s="7">
        <v>265</v>
      </c>
      <c r="S1794" s="189">
        <v>45625.593981481485</v>
      </c>
    </row>
    <row r="1795" spans="1:19">
      <c r="A1795" s="7">
        <v>1995</v>
      </c>
      <c r="B1795" s="123" t="s">
        <v>537</v>
      </c>
      <c r="C1795" s="123" t="s">
        <v>538</v>
      </c>
      <c r="D1795" s="123" t="s">
        <v>542</v>
      </c>
      <c r="E1795" s="123" t="s">
        <v>160</v>
      </c>
      <c r="F1795" s="7">
        <v>352.85101286100002</v>
      </c>
      <c r="G1795" s="123" t="s">
        <v>532</v>
      </c>
      <c r="H1795" s="7">
        <v>25.275776604000001</v>
      </c>
      <c r="I1795" s="7">
        <v>71.632999999999996</v>
      </c>
      <c r="J1795" s="7">
        <v>25.190033807999999</v>
      </c>
      <c r="K1795" s="7">
        <v>1.0585530000000001E-3</v>
      </c>
      <c r="L1795" s="7">
        <v>2.1171100000000001E-4</v>
      </c>
      <c r="M1795" s="7">
        <v>71.39</v>
      </c>
      <c r="N1795" s="7">
        <v>3.0000000000000001E-3</v>
      </c>
      <c r="O1795" s="7">
        <v>5.9999999999999995E-4</v>
      </c>
      <c r="P1795" s="7">
        <v>1</v>
      </c>
      <c r="Q1795" s="7">
        <v>28</v>
      </c>
      <c r="R1795" s="7">
        <v>265</v>
      </c>
      <c r="S1795" s="189">
        <v>45625.593981481485</v>
      </c>
    </row>
    <row r="1796" spans="1:19">
      <c r="A1796" s="7">
        <v>1995</v>
      </c>
      <c r="B1796" s="123" t="s">
        <v>537</v>
      </c>
      <c r="C1796" s="123" t="s">
        <v>538</v>
      </c>
      <c r="D1796" s="123" t="s">
        <v>542</v>
      </c>
      <c r="E1796" s="123" t="s">
        <v>163</v>
      </c>
      <c r="F1796" s="7">
        <v>449.75457802800003</v>
      </c>
      <c r="G1796" s="123" t="s">
        <v>532</v>
      </c>
      <c r="H1796" s="7">
        <v>28.669380699000001</v>
      </c>
      <c r="I1796" s="7">
        <v>63.744500000000002</v>
      </c>
      <c r="J1796" s="7">
        <v>28.644869074999999</v>
      </c>
      <c r="K1796" s="7">
        <v>4.4975499999999998E-4</v>
      </c>
      <c r="L1796" s="7">
        <v>4.4975457799999998E-5</v>
      </c>
      <c r="M1796" s="7">
        <v>63.69</v>
      </c>
      <c r="N1796" s="7">
        <v>1E-3</v>
      </c>
      <c r="O1796" s="7">
        <v>1E-4</v>
      </c>
      <c r="P1796" s="7">
        <v>1</v>
      </c>
      <c r="Q1796" s="7">
        <v>28</v>
      </c>
      <c r="R1796" s="7">
        <v>265</v>
      </c>
      <c r="S1796" s="189">
        <v>45625.593981481485</v>
      </c>
    </row>
    <row r="1797" spans="1:19">
      <c r="A1797" s="7">
        <v>1995</v>
      </c>
      <c r="B1797" s="123" t="s">
        <v>537</v>
      </c>
      <c r="C1797" s="123" t="s">
        <v>538</v>
      </c>
      <c r="D1797" s="123" t="s">
        <v>542</v>
      </c>
      <c r="E1797" s="123" t="s">
        <v>535</v>
      </c>
      <c r="F1797" s="7">
        <v>5119.0164414170004</v>
      </c>
      <c r="G1797" s="123" t="s">
        <v>532</v>
      </c>
      <c r="H1797" s="7">
        <v>282.02797398899997</v>
      </c>
      <c r="I1797" s="7">
        <v>55.094172331000003</v>
      </c>
      <c r="J1797" s="7">
        <v>281.74898759299998</v>
      </c>
      <c r="K1797" s="7">
        <v>5.1190159999999997E-3</v>
      </c>
      <c r="L1797" s="7">
        <v>5.1190199999999995E-4</v>
      </c>
      <c r="M1797" s="7">
        <v>55.039672330999998</v>
      </c>
      <c r="N1797" s="7">
        <v>1E-3</v>
      </c>
      <c r="O1797" s="7">
        <v>1E-4</v>
      </c>
      <c r="P1797" s="7">
        <v>1</v>
      </c>
      <c r="Q1797" s="7">
        <v>28</v>
      </c>
      <c r="R1797" s="7">
        <v>265</v>
      </c>
      <c r="S1797" s="189">
        <v>45625.593981481485</v>
      </c>
    </row>
    <row r="1798" spans="1:19">
      <c r="A1798" s="7">
        <v>1995</v>
      </c>
      <c r="B1798" s="123" t="s">
        <v>537</v>
      </c>
      <c r="C1798" s="123" t="s">
        <v>538</v>
      </c>
      <c r="D1798" s="123" t="s">
        <v>542</v>
      </c>
      <c r="E1798" s="123" t="s">
        <v>541</v>
      </c>
      <c r="F1798" s="7">
        <v>1002.864466191</v>
      </c>
      <c r="G1798" s="123" t="s">
        <v>532</v>
      </c>
      <c r="H1798" s="7">
        <v>94.160122708000003</v>
      </c>
      <c r="I1798" s="7">
        <v>93.891174613000004</v>
      </c>
      <c r="J1798" s="7">
        <v>93.916426642999994</v>
      </c>
      <c r="K1798" s="7">
        <v>3.0085929999999999E-3</v>
      </c>
      <c r="L1798" s="7">
        <v>6.0171900000000002E-4</v>
      </c>
      <c r="M1798" s="7">
        <v>93.648174612999995</v>
      </c>
      <c r="N1798" s="7">
        <v>3.0000000000000001E-3</v>
      </c>
      <c r="O1798" s="7">
        <v>5.9999999999999995E-4</v>
      </c>
      <c r="P1798" s="7">
        <v>1</v>
      </c>
      <c r="Q1798" s="7">
        <v>28</v>
      </c>
      <c r="R1798" s="7">
        <v>265</v>
      </c>
      <c r="S1798" s="189">
        <v>45625.593981481485</v>
      </c>
    </row>
    <row r="1799" spans="1:19">
      <c r="A1799" s="7">
        <v>1995</v>
      </c>
      <c r="B1799" s="123" t="s">
        <v>537</v>
      </c>
      <c r="C1799" s="123" t="s">
        <v>538</v>
      </c>
      <c r="D1799" s="123" t="s">
        <v>543</v>
      </c>
      <c r="E1799" s="123" t="s">
        <v>540</v>
      </c>
      <c r="F1799" s="7">
        <v>266.62148014500002</v>
      </c>
      <c r="G1799" s="123" t="s">
        <v>532</v>
      </c>
      <c r="H1799" s="7">
        <v>25.403028075000002</v>
      </c>
      <c r="I1799" s="7">
        <v>95.277500000000003</v>
      </c>
      <c r="J1799" s="7">
        <v>25.222392022000001</v>
      </c>
      <c r="K1799" s="7">
        <v>2.666215E-3</v>
      </c>
      <c r="L1799" s="7">
        <v>3.9993199999999998E-4</v>
      </c>
      <c r="M1799" s="7">
        <v>94.6</v>
      </c>
      <c r="N1799" s="7">
        <v>0.01</v>
      </c>
      <c r="O1799" s="7">
        <v>1.5E-3</v>
      </c>
      <c r="P1799" s="7">
        <v>1</v>
      </c>
      <c r="Q1799" s="7">
        <v>28</v>
      </c>
      <c r="R1799" s="7">
        <v>265</v>
      </c>
      <c r="S1799" s="189">
        <v>45625.593981481485</v>
      </c>
    </row>
    <row r="1800" spans="1:19">
      <c r="A1800" s="7">
        <v>1995</v>
      </c>
      <c r="B1800" s="123" t="s">
        <v>537</v>
      </c>
      <c r="C1800" s="123" t="s">
        <v>538</v>
      </c>
      <c r="D1800" s="123" t="s">
        <v>543</v>
      </c>
      <c r="E1800" s="123" t="s">
        <v>531</v>
      </c>
      <c r="F1800" s="7">
        <v>383.52405277399998</v>
      </c>
      <c r="G1800" s="123" t="s">
        <v>532</v>
      </c>
      <c r="H1800" s="7">
        <v>29.244859596000001</v>
      </c>
      <c r="I1800" s="7">
        <v>76.253</v>
      </c>
      <c r="J1800" s="7">
        <v>29.151663250999999</v>
      </c>
      <c r="K1800" s="7">
        <v>1.1505720000000001E-3</v>
      </c>
      <c r="L1800" s="7">
        <v>2.3011400000000001E-4</v>
      </c>
      <c r="M1800" s="7">
        <v>76.010000000000005</v>
      </c>
      <c r="N1800" s="7">
        <v>3.0000000000000001E-3</v>
      </c>
      <c r="O1800" s="7">
        <v>5.9999999999999995E-4</v>
      </c>
      <c r="P1800" s="7">
        <v>1</v>
      </c>
      <c r="Q1800" s="7">
        <v>28</v>
      </c>
      <c r="R1800" s="7">
        <v>265</v>
      </c>
      <c r="S1800" s="189">
        <v>45625.593981481485</v>
      </c>
    </row>
    <row r="1801" spans="1:19">
      <c r="A1801" s="7">
        <v>1995</v>
      </c>
      <c r="B1801" s="123" t="s">
        <v>537</v>
      </c>
      <c r="C1801" s="123" t="s">
        <v>538</v>
      </c>
      <c r="D1801" s="123" t="s">
        <v>543</v>
      </c>
      <c r="E1801" s="123" t="s">
        <v>533</v>
      </c>
      <c r="F1801" s="7">
        <v>294.04068359899998</v>
      </c>
      <c r="G1801" s="123" t="s">
        <v>532</v>
      </c>
      <c r="H1801" s="7">
        <v>21.623653858000001</v>
      </c>
      <c r="I1801" s="7">
        <v>73.539666667000006</v>
      </c>
      <c r="J1801" s="7">
        <v>21.552201971999999</v>
      </c>
      <c r="K1801" s="7">
        <v>8.8212200000000005E-4</v>
      </c>
      <c r="L1801" s="7">
        <v>1.76424E-4</v>
      </c>
      <c r="M1801" s="7">
        <v>73.296666666999997</v>
      </c>
      <c r="N1801" s="7">
        <v>3.0000000000000001E-3</v>
      </c>
      <c r="O1801" s="7">
        <v>5.9999999999999995E-4</v>
      </c>
      <c r="P1801" s="7">
        <v>1</v>
      </c>
      <c r="Q1801" s="7">
        <v>28</v>
      </c>
      <c r="R1801" s="7">
        <v>265</v>
      </c>
      <c r="S1801" s="189">
        <v>45625.593981481485</v>
      </c>
    </row>
    <row r="1802" spans="1:19">
      <c r="A1802" s="7">
        <v>1995</v>
      </c>
      <c r="B1802" s="123" t="s">
        <v>537</v>
      </c>
      <c r="C1802" s="123" t="s">
        <v>538</v>
      </c>
      <c r="D1802" s="123" t="s">
        <v>543</v>
      </c>
      <c r="E1802" s="123" t="s">
        <v>160</v>
      </c>
      <c r="F1802" s="7">
        <v>22.729940947999999</v>
      </c>
      <c r="G1802" s="123" t="s">
        <v>532</v>
      </c>
      <c r="H1802" s="7">
        <v>1.62821386</v>
      </c>
      <c r="I1802" s="7">
        <v>71.632999999999996</v>
      </c>
      <c r="J1802" s="7">
        <v>1.622690484</v>
      </c>
      <c r="K1802" s="7">
        <v>6.8189822840000001E-5</v>
      </c>
      <c r="L1802" s="7">
        <v>1.3637964570000001E-5</v>
      </c>
      <c r="M1802" s="7">
        <v>71.39</v>
      </c>
      <c r="N1802" s="7">
        <v>3.0000000000000001E-3</v>
      </c>
      <c r="O1802" s="7">
        <v>5.9999999999999995E-4</v>
      </c>
      <c r="P1802" s="7">
        <v>1</v>
      </c>
      <c r="Q1802" s="7">
        <v>28</v>
      </c>
      <c r="R1802" s="7">
        <v>265</v>
      </c>
      <c r="S1802" s="189">
        <v>45625.593981481485</v>
      </c>
    </row>
    <row r="1803" spans="1:19">
      <c r="A1803" s="7">
        <v>1995</v>
      </c>
      <c r="B1803" s="123" t="s">
        <v>537</v>
      </c>
      <c r="C1803" s="123" t="s">
        <v>538</v>
      </c>
      <c r="D1803" s="123" t="s">
        <v>543</v>
      </c>
      <c r="E1803" s="123" t="s">
        <v>163</v>
      </c>
      <c r="F1803" s="7">
        <v>481.821660124</v>
      </c>
      <c r="G1803" s="123" t="s">
        <v>532</v>
      </c>
      <c r="H1803" s="7">
        <v>30.713480814</v>
      </c>
      <c r="I1803" s="7">
        <v>63.744500000000002</v>
      </c>
      <c r="J1803" s="7">
        <v>30.687221532999999</v>
      </c>
      <c r="K1803" s="7">
        <v>4.8182200000000002E-4</v>
      </c>
      <c r="L1803" s="7">
        <v>4.8182166009999998E-5</v>
      </c>
      <c r="M1803" s="7">
        <v>63.69</v>
      </c>
      <c r="N1803" s="7">
        <v>1E-3</v>
      </c>
      <c r="O1803" s="7">
        <v>1E-4</v>
      </c>
      <c r="P1803" s="7">
        <v>1</v>
      </c>
      <c r="Q1803" s="7">
        <v>28</v>
      </c>
      <c r="R1803" s="7">
        <v>265</v>
      </c>
      <c r="S1803" s="189">
        <v>45625.593981481485</v>
      </c>
    </row>
    <row r="1804" spans="1:19">
      <c r="A1804" s="7">
        <v>1995</v>
      </c>
      <c r="B1804" s="123" t="s">
        <v>537</v>
      </c>
      <c r="C1804" s="123" t="s">
        <v>538</v>
      </c>
      <c r="D1804" s="123" t="s">
        <v>543</v>
      </c>
      <c r="E1804" s="123" t="s">
        <v>535</v>
      </c>
      <c r="F1804" s="7">
        <v>65.991454360999995</v>
      </c>
      <c r="G1804" s="123" t="s">
        <v>532</v>
      </c>
      <c r="H1804" s="7">
        <v>3.6357445589999999</v>
      </c>
      <c r="I1804" s="7">
        <v>55.094172331000003</v>
      </c>
      <c r="J1804" s="7">
        <v>3.6321480249999998</v>
      </c>
      <c r="K1804" s="7">
        <v>6.5991454359999995E-5</v>
      </c>
      <c r="L1804" s="7">
        <v>6.5991454360000001E-6</v>
      </c>
      <c r="M1804" s="7">
        <v>55.039672330999998</v>
      </c>
      <c r="N1804" s="7">
        <v>1E-3</v>
      </c>
      <c r="O1804" s="7">
        <v>1E-4</v>
      </c>
      <c r="P1804" s="7">
        <v>1</v>
      </c>
      <c r="Q1804" s="7">
        <v>28</v>
      </c>
      <c r="R1804" s="7">
        <v>265</v>
      </c>
      <c r="S1804" s="189">
        <v>45625.593981481485</v>
      </c>
    </row>
    <row r="1805" spans="1:19">
      <c r="A1805" s="7">
        <v>1995</v>
      </c>
      <c r="B1805" s="123" t="s">
        <v>537</v>
      </c>
      <c r="C1805" s="123" t="s">
        <v>538</v>
      </c>
      <c r="D1805" s="123" t="s">
        <v>543</v>
      </c>
      <c r="E1805" s="123" t="s">
        <v>541</v>
      </c>
      <c r="F1805" s="7">
        <v>0</v>
      </c>
      <c r="G1805" s="123" t="s">
        <v>532</v>
      </c>
      <c r="H1805" s="7">
        <v>0</v>
      </c>
      <c r="I1805" s="7"/>
      <c r="J1805" s="7">
        <v>0</v>
      </c>
      <c r="K1805" s="7">
        <v>0</v>
      </c>
      <c r="L1805" s="7">
        <v>0</v>
      </c>
      <c r="M1805" s="7"/>
      <c r="N1805" s="7"/>
      <c r="O1805" s="7"/>
      <c r="P1805" s="7">
        <v>1</v>
      </c>
      <c r="Q1805" s="7">
        <v>28</v>
      </c>
      <c r="R1805" s="7">
        <v>265</v>
      </c>
      <c r="S1805" s="189">
        <v>45625.593981481485</v>
      </c>
    </row>
    <row r="1806" spans="1:19">
      <c r="A1806" s="7">
        <v>1995</v>
      </c>
      <c r="B1806" s="123" t="s">
        <v>537</v>
      </c>
      <c r="C1806" s="123" t="s">
        <v>538</v>
      </c>
      <c r="D1806" s="123" t="s">
        <v>544</v>
      </c>
      <c r="E1806" s="123" t="s">
        <v>33</v>
      </c>
      <c r="F1806" s="7">
        <v>2481.52305888</v>
      </c>
      <c r="G1806" s="123" t="s">
        <v>532</v>
      </c>
      <c r="H1806" s="7">
        <v>4.7148938119999997</v>
      </c>
      <c r="I1806" s="7">
        <v>1.9</v>
      </c>
      <c r="J1806" s="7">
        <v>0</v>
      </c>
      <c r="K1806" s="7">
        <v>7.4445691999999994E-2</v>
      </c>
      <c r="L1806" s="7">
        <v>9.9260919999999992E-3</v>
      </c>
      <c r="M1806" s="7">
        <v>0</v>
      </c>
      <c r="N1806" s="7">
        <v>0.03</v>
      </c>
      <c r="O1806" s="7">
        <v>4.0000000000000001E-3</v>
      </c>
      <c r="P1806" s="7"/>
      <c r="Q1806" s="7">
        <v>28</v>
      </c>
      <c r="R1806" s="7">
        <v>265</v>
      </c>
      <c r="S1806" s="189">
        <v>45625.593981481485</v>
      </c>
    </row>
    <row r="1807" spans="1:19">
      <c r="A1807" s="7">
        <v>1995</v>
      </c>
      <c r="B1807" s="123" t="s">
        <v>537</v>
      </c>
      <c r="C1807" s="123" t="s">
        <v>538</v>
      </c>
      <c r="D1807" s="123" t="s">
        <v>544</v>
      </c>
      <c r="E1807" s="123" t="s">
        <v>540</v>
      </c>
      <c r="F1807" s="7">
        <v>0</v>
      </c>
      <c r="G1807" s="123" t="s">
        <v>532</v>
      </c>
      <c r="H1807" s="7">
        <v>0</v>
      </c>
      <c r="I1807" s="7"/>
      <c r="J1807" s="7">
        <v>0</v>
      </c>
      <c r="K1807" s="7">
        <v>0</v>
      </c>
      <c r="L1807" s="7">
        <v>0</v>
      </c>
      <c r="M1807" s="7"/>
      <c r="N1807" s="7"/>
      <c r="O1807" s="7"/>
      <c r="P1807" s="7">
        <v>1</v>
      </c>
      <c r="Q1807" s="7">
        <v>28</v>
      </c>
      <c r="R1807" s="7">
        <v>265</v>
      </c>
      <c r="S1807" s="189">
        <v>45625.593981481485</v>
      </c>
    </row>
    <row r="1808" spans="1:19">
      <c r="A1808" s="7">
        <v>1995</v>
      </c>
      <c r="B1808" s="123" t="s">
        <v>537</v>
      </c>
      <c r="C1808" s="123" t="s">
        <v>538</v>
      </c>
      <c r="D1808" s="123" t="s">
        <v>544</v>
      </c>
      <c r="E1808" s="123" t="s">
        <v>531</v>
      </c>
      <c r="F1808" s="7">
        <v>221.88741547800001</v>
      </c>
      <c r="G1808" s="123" t="s">
        <v>532</v>
      </c>
      <c r="H1808" s="7">
        <v>16.919581092000001</v>
      </c>
      <c r="I1808" s="7">
        <v>76.253</v>
      </c>
      <c r="J1808" s="7">
        <v>16.865662449999999</v>
      </c>
      <c r="K1808" s="7">
        <v>6.6566200000000002E-4</v>
      </c>
      <c r="L1808" s="7">
        <v>1.33132E-4</v>
      </c>
      <c r="M1808" s="7">
        <v>76.010000000000005</v>
      </c>
      <c r="N1808" s="7">
        <v>3.0000000000000001E-3</v>
      </c>
      <c r="O1808" s="7">
        <v>5.9999999999999995E-4</v>
      </c>
      <c r="P1808" s="7">
        <v>1</v>
      </c>
      <c r="Q1808" s="7">
        <v>28</v>
      </c>
      <c r="R1808" s="7">
        <v>265</v>
      </c>
      <c r="S1808" s="189">
        <v>45625.593981481485</v>
      </c>
    </row>
    <row r="1809" spans="1:19">
      <c r="A1809" s="7">
        <v>1995</v>
      </c>
      <c r="B1809" s="123" t="s">
        <v>537</v>
      </c>
      <c r="C1809" s="123" t="s">
        <v>538</v>
      </c>
      <c r="D1809" s="123" t="s">
        <v>544</v>
      </c>
      <c r="E1809" s="123" t="s">
        <v>533</v>
      </c>
      <c r="F1809" s="7">
        <v>38.713626673999997</v>
      </c>
      <c r="G1809" s="123" t="s">
        <v>532</v>
      </c>
      <c r="H1809" s="7">
        <v>2.8469872010000001</v>
      </c>
      <c r="I1809" s="7">
        <v>73.539666667000006</v>
      </c>
      <c r="J1809" s="7">
        <v>2.8375797899999999</v>
      </c>
      <c r="K1809" s="7">
        <v>1.16141E-4</v>
      </c>
      <c r="L1809" s="7">
        <v>2.3228176E-5</v>
      </c>
      <c r="M1809" s="7">
        <v>73.296666666999997</v>
      </c>
      <c r="N1809" s="7">
        <v>3.0000000000000001E-3</v>
      </c>
      <c r="O1809" s="7">
        <v>5.9999999999999995E-4</v>
      </c>
      <c r="P1809" s="7">
        <v>1</v>
      </c>
      <c r="Q1809" s="7">
        <v>28</v>
      </c>
      <c r="R1809" s="7">
        <v>265</v>
      </c>
      <c r="S1809" s="189">
        <v>45625.593981481485</v>
      </c>
    </row>
    <row r="1810" spans="1:19">
      <c r="A1810" s="7">
        <v>1995</v>
      </c>
      <c r="B1810" s="123" t="s">
        <v>537</v>
      </c>
      <c r="C1810" s="123" t="s">
        <v>538</v>
      </c>
      <c r="D1810" s="123" t="s">
        <v>544</v>
      </c>
      <c r="E1810" s="123" t="s">
        <v>160</v>
      </c>
      <c r="F1810" s="7">
        <v>13.150382132000001</v>
      </c>
      <c r="G1810" s="123" t="s">
        <v>532</v>
      </c>
      <c r="H1810" s="7">
        <v>0.94200132299999995</v>
      </c>
      <c r="I1810" s="7">
        <v>71.632999999999996</v>
      </c>
      <c r="J1810" s="7">
        <v>0.93880578000000003</v>
      </c>
      <c r="K1810" s="7">
        <v>3.9451146399999998E-5</v>
      </c>
      <c r="L1810" s="7">
        <v>7.8902292790000003E-6</v>
      </c>
      <c r="M1810" s="7">
        <v>71.39</v>
      </c>
      <c r="N1810" s="7">
        <v>3.0000000000000001E-3</v>
      </c>
      <c r="O1810" s="7">
        <v>5.9999999999999995E-4</v>
      </c>
      <c r="P1810" s="7">
        <v>1</v>
      </c>
      <c r="Q1810" s="7">
        <v>28</v>
      </c>
      <c r="R1810" s="7">
        <v>265</v>
      </c>
      <c r="S1810" s="189">
        <v>45625.593981481485</v>
      </c>
    </row>
    <row r="1811" spans="1:19">
      <c r="A1811" s="7">
        <v>1995</v>
      </c>
      <c r="B1811" s="123" t="s">
        <v>537</v>
      </c>
      <c r="C1811" s="123" t="s">
        <v>538</v>
      </c>
      <c r="D1811" s="123" t="s">
        <v>544</v>
      </c>
      <c r="E1811" s="123" t="s">
        <v>163</v>
      </c>
      <c r="F1811" s="7">
        <v>14.61368968</v>
      </c>
      <c r="G1811" s="123" t="s">
        <v>532</v>
      </c>
      <c r="H1811" s="7">
        <v>0.93154234199999997</v>
      </c>
      <c r="I1811" s="7">
        <v>63.744500000000002</v>
      </c>
      <c r="J1811" s="7">
        <v>0.93074589600000002</v>
      </c>
      <c r="K1811" s="7">
        <v>1.461368968E-5</v>
      </c>
      <c r="L1811" s="7">
        <v>1.461368968E-6</v>
      </c>
      <c r="M1811" s="7">
        <v>63.69</v>
      </c>
      <c r="N1811" s="7">
        <v>1E-3</v>
      </c>
      <c r="O1811" s="7">
        <v>1E-4</v>
      </c>
      <c r="P1811" s="7">
        <v>1</v>
      </c>
      <c r="Q1811" s="7">
        <v>28</v>
      </c>
      <c r="R1811" s="7">
        <v>265</v>
      </c>
      <c r="S1811" s="189">
        <v>45625.593981481485</v>
      </c>
    </row>
    <row r="1812" spans="1:19">
      <c r="A1812" s="7">
        <v>1995</v>
      </c>
      <c r="B1812" s="123" t="s">
        <v>537</v>
      </c>
      <c r="C1812" s="123" t="s">
        <v>538</v>
      </c>
      <c r="D1812" s="123" t="s">
        <v>544</v>
      </c>
      <c r="E1812" s="123" t="s">
        <v>535</v>
      </c>
      <c r="F1812" s="7">
        <v>0</v>
      </c>
      <c r="G1812" s="123" t="s">
        <v>532</v>
      </c>
      <c r="H1812" s="7">
        <v>0</v>
      </c>
      <c r="I1812" s="7"/>
      <c r="J1812" s="7">
        <v>0</v>
      </c>
      <c r="K1812" s="7">
        <v>0</v>
      </c>
      <c r="L1812" s="7">
        <v>0</v>
      </c>
      <c r="M1812" s="7"/>
      <c r="N1812" s="7"/>
      <c r="O1812" s="7"/>
      <c r="P1812" s="7">
        <v>1</v>
      </c>
      <c r="Q1812" s="7">
        <v>28</v>
      </c>
      <c r="R1812" s="7">
        <v>265</v>
      </c>
      <c r="S1812" s="189">
        <v>45625.593981481485</v>
      </c>
    </row>
    <row r="1813" spans="1:19">
      <c r="A1813" s="7">
        <v>1995</v>
      </c>
      <c r="B1813" s="123" t="s">
        <v>537</v>
      </c>
      <c r="C1813" s="123" t="s">
        <v>538</v>
      </c>
      <c r="D1813" s="123" t="s">
        <v>544</v>
      </c>
      <c r="E1813" s="123" t="s">
        <v>541</v>
      </c>
      <c r="F1813" s="7">
        <v>0</v>
      </c>
      <c r="G1813" s="123" t="s">
        <v>532</v>
      </c>
      <c r="H1813" s="7">
        <v>0</v>
      </c>
      <c r="I1813" s="7"/>
      <c r="J1813" s="7">
        <v>0</v>
      </c>
      <c r="K1813" s="7">
        <v>0</v>
      </c>
      <c r="L1813" s="7">
        <v>0</v>
      </c>
      <c r="M1813" s="7"/>
      <c r="N1813" s="7"/>
      <c r="O1813" s="7"/>
      <c r="P1813" s="7">
        <v>1</v>
      </c>
      <c r="Q1813" s="7">
        <v>28</v>
      </c>
      <c r="R1813" s="7">
        <v>265</v>
      </c>
      <c r="S1813" s="189">
        <v>45625.593981481485</v>
      </c>
    </row>
    <row r="1814" spans="1:19">
      <c r="A1814" s="7">
        <v>1995</v>
      </c>
      <c r="B1814" s="123" t="s">
        <v>537</v>
      </c>
      <c r="C1814" s="123" t="s">
        <v>538</v>
      </c>
      <c r="D1814" s="123" t="s">
        <v>545</v>
      </c>
      <c r="E1814" s="123" t="s">
        <v>540</v>
      </c>
      <c r="F1814" s="7">
        <v>0</v>
      </c>
      <c r="G1814" s="123" t="s">
        <v>532</v>
      </c>
      <c r="H1814" s="7">
        <v>0</v>
      </c>
      <c r="I1814" s="7"/>
      <c r="J1814" s="7">
        <v>0</v>
      </c>
      <c r="K1814" s="7">
        <v>0</v>
      </c>
      <c r="L1814" s="7">
        <v>0</v>
      </c>
      <c r="M1814" s="7"/>
      <c r="N1814" s="7"/>
      <c r="O1814" s="7"/>
      <c r="P1814" s="7">
        <v>1</v>
      </c>
      <c r="Q1814" s="7">
        <v>28</v>
      </c>
      <c r="R1814" s="7">
        <v>265</v>
      </c>
      <c r="S1814" s="189">
        <v>45625.593981481485</v>
      </c>
    </row>
    <row r="1815" spans="1:19">
      <c r="A1815" s="7">
        <v>1995</v>
      </c>
      <c r="B1815" s="123" t="s">
        <v>537</v>
      </c>
      <c r="C1815" s="123" t="s">
        <v>538</v>
      </c>
      <c r="D1815" s="123" t="s">
        <v>545</v>
      </c>
      <c r="E1815" s="123" t="s">
        <v>531</v>
      </c>
      <c r="F1815" s="7">
        <v>92.795610769999996</v>
      </c>
      <c r="G1815" s="123" t="s">
        <v>532</v>
      </c>
      <c r="H1815" s="7">
        <v>7.0759437079999996</v>
      </c>
      <c r="I1815" s="7">
        <v>76.253</v>
      </c>
      <c r="J1815" s="7">
        <v>7.0533943749999999</v>
      </c>
      <c r="K1815" s="7">
        <v>2.78387E-4</v>
      </c>
      <c r="L1815" s="7">
        <v>5.5677366460000002E-5</v>
      </c>
      <c r="M1815" s="7">
        <v>76.010000000000005</v>
      </c>
      <c r="N1815" s="7">
        <v>3.0000000000000001E-3</v>
      </c>
      <c r="O1815" s="7">
        <v>5.9999999999999995E-4</v>
      </c>
      <c r="P1815" s="7">
        <v>1</v>
      </c>
      <c r="Q1815" s="7">
        <v>28</v>
      </c>
      <c r="R1815" s="7">
        <v>265</v>
      </c>
      <c r="S1815" s="189">
        <v>45625.593981481485</v>
      </c>
    </row>
    <row r="1816" spans="1:19">
      <c r="A1816" s="7">
        <v>1995</v>
      </c>
      <c r="B1816" s="123" t="s">
        <v>537</v>
      </c>
      <c r="C1816" s="123" t="s">
        <v>538</v>
      </c>
      <c r="D1816" s="123" t="s">
        <v>545</v>
      </c>
      <c r="E1816" s="123" t="s">
        <v>533</v>
      </c>
      <c r="F1816" s="7">
        <v>252.03633187</v>
      </c>
      <c r="G1816" s="123" t="s">
        <v>532</v>
      </c>
      <c r="H1816" s="7">
        <v>18.534667834</v>
      </c>
      <c r="I1816" s="7">
        <v>73.539666667000006</v>
      </c>
      <c r="J1816" s="7">
        <v>18.473423005000001</v>
      </c>
      <c r="K1816" s="7">
        <v>7.5610900000000003E-4</v>
      </c>
      <c r="L1816" s="7">
        <v>1.5122200000000001E-4</v>
      </c>
      <c r="M1816" s="7">
        <v>73.296666666999997</v>
      </c>
      <c r="N1816" s="7">
        <v>3.0000000000000001E-3</v>
      </c>
      <c r="O1816" s="7">
        <v>5.9999999999999995E-4</v>
      </c>
      <c r="P1816" s="7">
        <v>1</v>
      </c>
      <c r="Q1816" s="7">
        <v>28</v>
      </c>
      <c r="R1816" s="7">
        <v>265</v>
      </c>
      <c r="S1816" s="189">
        <v>45625.593981481485</v>
      </c>
    </row>
    <row r="1817" spans="1:19">
      <c r="A1817" s="7">
        <v>1995</v>
      </c>
      <c r="B1817" s="123" t="s">
        <v>537</v>
      </c>
      <c r="C1817" s="123" t="s">
        <v>538</v>
      </c>
      <c r="D1817" s="123" t="s">
        <v>545</v>
      </c>
      <c r="E1817" s="123" t="s">
        <v>160</v>
      </c>
      <c r="F1817" s="7">
        <v>5.499625741</v>
      </c>
      <c r="G1817" s="123" t="s">
        <v>532</v>
      </c>
      <c r="H1817" s="7">
        <v>0.39395469100000002</v>
      </c>
      <c r="I1817" s="7">
        <v>71.632999999999996</v>
      </c>
      <c r="J1817" s="7">
        <v>0.39261828199999999</v>
      </c>
      <c r="K1817" s="7">
        <v>1.6498877219999999E-5</v>
      </c>
      <c r="L1817" s="7">
        <v>3.2997754449999999E-6</v>
      </c>
      <c r="M1817" s="7">
        <v>71.39</v>
      </c>
      <c r="N1817" s="7">
        <v>3.0000000000000001E-3</v>
      </c>
      <c r="O1817" s="7">
        <v>5.9999999999999995E-4</v>
      </c>
      <c r="P1817" s="7">
        <v>1</v>
      </c>
      <c r="Q1817" s="7">
        <v>28</v>
      </c>
      <c r="R1817" s="7">
        <v>265</v>
      </c>
      <c r="S1817" s="189">
        <v>45625.593981481485</v>
      </c>
    </row>
    <row r="1818" spans="1:19">
      <c r="A1818" s="7">
        <v>1995</v>
      </c>
      <c r="B1818" s="123" t="s">
        <v>537</v>
      </c>
      <c r="C1818" s="123" t="s">
        <v>538</v>
      </c>
      <c r="D1818" s="123" t="s">
        <v>545</v>
      </c>
      <c r="E1818" s="123" t="s">
        <v>163</v>
      </c>
      <c r="F1818" s="7">
        <v>0.53140689699999999</v>
      </c>
      <c r="G1818" s="123" t="s">
        <v>532</v>
      </c>
      <c r="H1818" s="7">
        <v>3.3874267E-2</v>
      </c>
      <c r="I1818" s="7">
        <v>63.744500000000002</v>
      </c>
      <c r="J1818" s="7">
        <v>3.3845304999999999E-2</v>
      </c>
      <c r="K1818" s="7">
        <v>5.3140689700000004E-7</v>
      </c>
      <c r="L1818" s="7">
        <v>5.3140689700000001E-8</v>
      </c>
      <c r="M1818" s="7">
        <v>63.69</v>
      </c>
      <c r="N1818" s="7">
        <v>1E-3</v>
      </c>
      <c r="O1818" s="7">
        <v>1E-4</v>
      </c>
      <c r="P1818" s="7">
        <v>1</v>
      </c>
      <c r="Q1818" s="7">
        <v>28</v>
      </c>
      <c r="R1818" s="7">
        <v>265</v>
      </c>
      <c r="S1818" s="189">
        <v>45625.593981481485</v>
      </c>
    </row>
    <row r="1819" spans="1:19">
      <c r="A1819" s="7">
        <v>1995</v>
      </c>
      <c r="B1819" s="123" t="s">
        <v>537</v>
      </c>
      <c r="C1819" s="123" t="s">
        <v>538</v>
      </c>
      <c r="D1819" s="123" t="s">
        <v>545</v>
      </c>
      <c r="E1819" s="123" t="s">
        <v>535</v>
      </c>
      <c r="F1819" s="7">
        <v>571.84057571300002</v>
      </c>
      <c r="G1819" s="123" t="s">
        <v>532</v>
      </c>
      <c r="H1819" s="7">
        <v>31.505083224</v>
      </c>
      <c r="I1819" s="7">
        <v>55.094172331000003</v>
      </c>
      <c r="J1819" s="7">
        <v>31.473917913000001</v>
      </c>
      <c r="K1819" s="7">
        <v>5.7184100000000002E-4</v>
      </c>
      <c r="L1819" s="7">
        <v>5.7184057570000003E-5</v>
      </c>
      <c r="M1819" s="7">
        <v>55.039672330999998</v>
      </c>
      <c r="N1819" s="7">
        <v>1E-3</v>
      </c>
      <c r="O1819" s="7">
        <v>1E-4</v>
      </c>
      <c r="P1819" s="7">
        <v>1</v>
      </c>
      <c r="Q1819" s="7">
        <v>28</v>
      </c>
      <c r="R1819" s="7">
        <v>265</v>
      </c>
      <c r="S1819" s="189">
        <v>45625.593981481485</v>
      </c>
    </row>
    <row r="1820" spans="1:19">
      <c r="A1820" s="7">
        <v>1995</v>
      </c>
      <c r="B1820" s="123" t="s">
        <v>537</v>
      </c>
      <c r="C1820" s="123" t="s">
        <v>538</v>
      </c>
      <c r="D1820" s="123" t="s">
        <v>545</v>
      </c>
      <c r="E1820" s="123" t="s">
        <v>541</v>
      </c>
      <c r="F1820" s="7">
        <v>0</v>
      </c>
      <c r="G1820" s="123" t="s">
        <v>532</v>
      </c>
      <c r="H1820" s="7">
        <v>0</v>
      </c>
      <c r="I1820" s="7"/>
      <c r="J1820" s="7">
        <v>0</v>
      </c>
      <c r="K1820" s="7">
        <v>0</v>
      </c>
      <c r="L1820" s="7">
        <v>0</v>
      </c>
      <c r="M1820" s="7"/>
      <c r="N1820" s="7"/>
      <c r="O1820" s="7"/>
      <c r="P1820" s="7">
        <v>1</v>
      </c>
      <c r="Q1820" s="7">
        <v>28</v>
      </c>
      <c r="R1820" s="7">
        <v>265</v>
      </c>
      <c r="S1820" s="189">
        <v>45625.593981481485</v>
      </c>
    </row>
    <row r="1821" spans="1:19">
      <c r="A1821" s="7">
        <v>1995</v>
      </c>
      <c r="B1821" s="123" t="s">
        <v>537</v>
      </c>
      <c r="C1821" s="123" t="s">
        <v>538</v>
      </c>
      <c r="D1821" s="123" t="s">
        <v>546</v>
      </c>
      <c r="E1821" s="123" t="s">
        <v>33</v>
      </c>
      <c r="F1821" s="7">
        <v>0</v>
      </c>
      <c r="G1821" s="123" t="s">
        <v>532</v>
      </c>
      <c r="H1821" s="7">
        <v>0</v>
      </c>
      <c r="I1821" s="7"/>
      <c r="J1821" s="7">
        <v>0</v>
      </c>
      <c r="K1821" s="7">
        <v>0</v>
      </c>
      <c r="L1821" s="7">
        <v>0</v>
      </c>
      <c r="M1821" s="7"/>
      <c r="N1821" s="7"/>
      <c r="O1821" s="7"/>
      <c r="P1821" s="7"/>
      <c r="Q1821" s="7">
        <v>28</v>
      </c>
      <c r="R1821" s="7">
        <v>265</v>
      </c>
      <c r="S1821" s="189">
        <v>45625.593981481485</v>
      </c>
    </row>
    <row r="1822" spans="1:19">
      <c r="A1822" s="7">
        <v>1995</v>
      </c>
      <c r="B1822" s="123" t="s">
        <v>537</v>
      </c>
      <c r="C1822" s="123" t="s">
        <v>538</v>
      </c>
      <c r="D1822" s="123" t="s">
        <v>546</v>
      </c>
      <c r="E1822" s="123" t="s">
        <v>540</v>
      </c>
      <c r="F1822" s="7">
        <v>0</v>
      </c>
      <c r="G1822" s="123" t="s">
        <v>532</v>
      </c>
      <c r="H1822" s="7">
        <v>0</v>
      </c>
      <c r="I1822" s="7"/>
      <c r="J1822" s="7">
        <v>0</v>
      </c>
      <c r="K1822" s="7">
        <v>0</v>
      </c>
      <c r="L1822" s="7">
        <v>0</v>
      </c>
      <c r="M1822" s="7"/>
      <c r="N1822" s="7"/>
      <c r="O1822" s="7"/>
      <c r="P1822" s="7">
        <v>1</v>
      </c>
      <c r="Q1822" s="7">
        <v>28</v>
      </c>
      <c r="R1822" s="7">
        <v>265</v>
      </c>
      <c r="S1822" s="189">
        <v>45625.593981481485</v>
      </c>
    </row>
    <row r="1823" spans="1:19">
      <c r="A1823" s="7">
        <v>1995</v>
      </c>
      <c r="B1823" s="123" t="s">
        <v>537</v>
      </c>
      <c r="C1823" s="123" t="s">
        <v>538</v>
      </c>
      <c r="D1823" s="123" t="s">
        <v>546</v>
      </c>
      <c r="E1823" s="123" t="s">
        <v>531</v>
      </c>
      <c r="F1823" s="7">
        <v>1745.6940914019999</v>
      </c>
      <c r="G1823" s="123" t="s">
        <v>532</v>
      </c>
      <c r="H1823" s="7">
        <v>133.11441155200001</v>
      </c>
      <c r="I1823" s="7">
        <v>76.253</v>
      </c>
      <c r="J1823" s="7">
        <v>132.69020788700001</v>
      </c>
      <c r="K1823" s="7">
        <v>5.2370819999999997E-3</v>
      </c>
      <c r="L1823" s="7">
        <v>1.047416E-3</v>
      </c>
      <c r="M1823" s="7">
        <v>76.010000000000005</v>
      </c>
      <c r="N1823" s="7">
        <v>3.0000000000000001E-3</v>
      </c>
      <c r="O1823" s="7">
        <v>5.9999999999999995E-4</v>
      </c>
      <c r="P1823" s="7">
        <v>1</v>
      </c>
      <c r="Q1823" s="7">
        <v>28</v>
      </c>
      <c r="R1823" s="7">
        <v>265</v>
      </c>
      <c r="S1823" s="189">
        <v>45625.593981481485</v>
      </c>
    </row>
    <row r="1824" spans="1:19">
      <c r="A1824" s="7">
        <v>1995</v>
      </c>
      <c r="B1824" s="123" t="s">
        <v>537</v>
      </c>
      <c r="C1824" s="123" t="s">
        <v>538</v>
      </c>
      <c r="D1824" s="123" t="s">
        <v>546</v>
      </c>
      <c r="E1824" s="123" t="s">
        <v>533</v>
      </c>
      <c r="F1824" s="7">
        <v>450.48007873099999</v>
      </c>
      <c r="G1824" s="123" t="s">
        <v>532</v>
      </c>
      <c r="H1824" s="7">
        <v>33.12815483</v>
      </c>
      <c r="I1824" s="7">
        <v>73.539666667000006</v>
      </c>
      <c r="J1824" s="7">
        <v>33.018688171000001</v>
      </c>
      <c r="K1824" s="7">
        <v>1.35144E-3</v>
      </c>
      <c r="L1824" s="7">
        <v>2.7028799999999998E-4</v>
      </c>
      <c r="M1824" s="7">
        <v>73.296666666999997</v>
      </c>
      <c r="N1824" s="7">
        <v>3.0000000000000001E-3</v>
      </c>
      <c r="O1824" s="7">
        <v>5.9999999999999995E-4</v>
      </c>
      <c r="P1824" s="7">
        <v>1</v>
      </c>
      <c r="Q1824" s="7">
        <v>28</v>
      </c>
      <c r="R1824" s="7">
        <v>265</v>
      </c>
      <c r="S1824" s="189">
        <v>45625.593981481485</v>
      </c>
    </row>
    <row r="1825" spans="1:19">
      <c r="A1825" s="7">
        <v>1995</v>
      </c>
      <c r="B1825" s="123" t="s">
        <v>537</v>
      </c>
      <c r="C1825" s="123" t="s">
        <v>538</v>
      </c>
      <c r="D1825" s="123" t="s">
        <v>546</v>
      </c>
      <c r="E1825" s="123" t="s">
        <v>160</v>
      </c>
      <c r="F1825" s="7">
        <v>103.460326212</v>
      </c>
      <c r="G1825" s="123" t="s">
        <v>532</v>
      </c>
      <c r="H1825" s="7">
        <v>7.4111735479999998</v>
      </c>
      <c r="I1825" s="7">
        <v>71.632999999999996</v>
      </c>
      <c r="J1825" s="7">
        <v>7.3860326880000002</v>
      </c>
      <c r="K1825" s="7">
        <v>3.1038099999999998E-4</v>
      </c>
      <c r="L1825" s="7">
        <v>6.2076195730000004E-5</v>
      </c>
      <c r="M1825" s="7">
        <v>71.39</v>
      </c>
      <c r="N1825" s="7">
        <v>3.0000000000000001E-3</v>
      </c>
      <c r="O1825" s="7">
        <v>5.9999999999999995E-4</v>
      </c>
      <c r="P1825" s="7">
        <v>1</v>
      </c>
      <c r="Q1825" s="7">
        <v>28</v>
      </c>
      <c r="R1825" s="7">
        <v>265</v>
      </c>
      <c r="S1825" s="189">
        <v>45625.593981481485</v>
      </c>
    </row>
    <row r="1826" spans="1:19">
      <c r="A1826" s="7">
        <v>1995</v>
      </c>
      <c r="B1826" s="123" t="s">
        <v>537</v>
      </c>
      <c r="C1826" s="123" t="s">
        <v>538</v>
      </c>
      <c r="D1826" s="123" t="s">
        <v>546</v>
      </c>
      <c r="E1826" s="123" t="s">
        <v>163</v>
      </c>
      <c r="F1826" s="7">
        <v>148.75782872900001</v>
      </c>
      <c r="G1826" s="123" t="s">
        <v>532</v>
      </c>
      <c r="H1826" s="7">
        <v>9.4824934130000003</v>
      </c>
      <c r="I1826" s="7">
        <v>63.744500000000002</v>
      </c>
      <c r="J1826" s="7">
        <v>9.4743861119999995</v>
      </c>
      <c r="K1826" s="7">
        <v>1.48758E-4</v>
      </c>
      <c r="L1826" s="7">
        <v>1.487578287E-5</v>
      </c>
      <c r="M1826" s="7">
        <v>63.69</v>
      </c>
      <c r="N1826" s="7">
        <v>1E-3</v>
      </c>
      <c r="O1826" s="7">
        <v>1E-4</v>
      </c>
      <c r="P1826" s="7">
        <v>1</v>
      </c>
      <c r="Q1826" s="7">
        <v>28</v>
      </c>
      <c r="R1826" s="7">
        <v>265</v>
      </c>
      <c r="S1826" s="189">
        <v>45625.593981481485</v>
      </c>
    </row>
    <row r="1827" spans="1:19">
      <c r="A1827" s="7">
        <v>1995</v>
      </c>
      <c r="B1827" s="123" t="s">
        <v>537</v>
      </c>
      <c r="C1827" s="123" t="s">
        <v>538</v>
      </c>
      <c r="D1827" s="123" t="s">
        <v>546</v>
      </c>
      <c r="E1827" s="123" t="s">
        <v>535</v>
      </c>
      <c r="F1827" s="7">
        <v>2799.5896856549998</v>
      </c>
      <c r="G1827" s="123" t="s">
        <v>532</v>
      </c>
      <c r="H1827" s="7">
        <v>154.24107659800001</v>
      </c>
      <c r="I1827" s="7">
        <v>55.094172331000003</v>
      </c>
      <c r="J1827" s="7">
        <v>154.08849896000001</v>
      </c>
      <c r="K1827" s="7">
        <v>2.7995899999999998E-3</v>
      </c>
      <c r="L1827" s="7">
        <v>2.7995899999999998E-4</v>
      </c>
      <c r="M1827" s="7">
        <v>55.039672330999998</v>
      </c>
      <c r="N1827" s="7">
        <v>1E-3</v>
      </c>
      <c r="O1827" s="7">
        <v>1E-4</v>
      </c>
      <c r="P1827" s="7">
        <v>1</v>
      </c>
      <c r="Q1827" s="7">
        <v>28</v>
      </c>
      <c r="R1827" s="7">
        <v>265</v>
      </c>
      <c r="S1827" s="189">
        <v>45625.593981481485</v>
      </c>
    </row>
    <row r="1828" spans="1:19">
      <c r="A1828" s="7">
        <v>1995</v>
      </c>
      <c r="B1828" s="123" t="s">
        <v>537</v>
      </c>
      <c r="C1828" s="123" t="s">
        <v>538</v>
      </c>
      <c r="D1828" s="123" t="s">
        <v>546</v>
      </c>
      <c r="E1828" s="123" t="s">
        <v>541</v>
      </c>
      <c r="F1828" s="7">
        <v>0</v>
      </c>
      <c r="G1828" s="123" t="s">
        <v>532</v>
      </c>
      <c r="H1828" s="7">
        <v>0</v>
      </c>
      <c r="I1828" s="7"/>
      <c r="J1828" s="7">
        <v>0</v>
      </c>
      <c r="K1828" s="7">
        <v>0</v>
      </c>
      <c r="L1828" s="7">
        <v>0</v>
      </c>
      <c r="M1828" s="7"/>
      <c r="N1828" s="7"/>
      <c r="O1828" s="7"/>
      <c r="P1828" s="7">
        <v>1</v>
      </c>
      <c r="Q1828" s="7">
        <v>28</v>
      </c>
      <c r="R1828" s="7">
        <v>265</v>
      </c>
      <c r="S1828" s="189">
        <v>45625.593981481485</v>
      </c>
    </row>
    <row r="1829" spans="1:19">
      <c r="A1829" s="7">
        <v>1995</v>
      </c>
      <c r="B1829" s="123" t="s">
        <v>537</v>
      </c>
      <c r="C1829" s="123" t="s">
        <v>538</v>
      </c>
      <c r="D1829" s="123" t="s">
        <v>547</v>
      </c>
      <c r="E1829" s="123" t="s">
        <v>540</v>
      </c>
      <c r="F1829" s="7">
        <v>0</v>
      </c>
      <c r="G1829" s="123" t="s">
        <v>532</v>
      </c>
      <c r="H1829" s="7">
        <v>0</v>
      </c>
      <c r="I1829" s="7"/>
      <c r="J1829" s="7">
        <v>0</v>
      </c>
      <c r="K1829" s="7">
        <v>0</v>
      </c>
      <c r="L1829" s="7">
        <v>0</v>
      </c>
      <c r="M1829" s="7"/>
      <c r="N1829" s="7"/>
      <c r="O1829" s="7"/>
      <c r="P1829" s="7">
        <v>1</v>
      </c>
      <c r="Q1829" s="7">
        <v>28</v>
      </c>
      <c r="R1829" s="7">
        <v>265</v>
      </c>
      <c r="S1829" s="189">
        <v>45625.593981481485</v>
      </c>
    </row>
    <row r="1830" spans="1:19">
      <c r="A1830" s="7">
        <v>1995</v>
      </c>
      <c r="B1830" s="123" t="s">
        <v>537</v>
      </c>
      <c r="C1830" s="123" t="s">
        <v>538</v>
      </c>
      <c r="D1830" s="123" t="s">
        <v>547</v>
      </c>
      <c r="E1830" s="123" t="s">
        <v>531</v>
      </c>
      <c r="F1830" s="7">
        <v>128.27855660700001</v>
      </c>
      <c r="G1830" s="123" t="s">
        <v>532</v>
      </c>
      <c r="H1830" s="7">
        <v>9.7816247769999993</v>
      </c>
      <c r="I1830" s="7">
        <v>76.253</v>
      </c>
      <c r="J1830" s="7">
        <v>9.7504530880000004</v>
      </c>
      <c r="K1830" s="7">
        <v>3.84836E-4</v>
      </c>
      <c r="L1830" s="7">
        <v>7.6967133960000004E-5</v>
      </c>
      <c r="M1830" s="7">
        <v>76.010000000000005</v>
      </c>
      <c r="N1830" s="7">
        <v>3.0000000000000001E-3</v>
      </c>
      <c r="O1830" s="7">
        <v>5.9999999999999995E-4</v>
      </c>
      <c r="P1830" s="7">
        <v>1</v>
      </c>
      <c r="Q1830" s="7">
        <v>28</v>
      </c>
      <c r="R1830" s="7">
        <v>265</v>
      </c>
      <c r="S1830" s="189">
        <v>45625.593981481485</v>
      </c>
    </row>
    <row r="1831" spans="1:19">
      <c r="A1831" s="7">
        <v>1995</v>
      </c>
      <c r="B1831" s="123" t="s">
        <v>537</v>
      </c>
      <c r="C1831" s="123" t="s">
        <v>538</v>
      </c>
      <c r="D1831" s="123" t="s">
        <v>547</v>
      </c>
      <c r="E1831" s="123" t="s">
        <v>533</v>
      </c>
      <c r="F1831" s="7">
        <v>291.72219988099999</v>
      </c>
      <c r="G1831" s="123" t="s">
        <v>532</v>
      </c>
      <c r="H1831" s="7">
        <v>21.453153339</v>
      </c>
      <c r="I1831" s="7">
        <v>73.539666667000006</v>
      </c>
      <c r="J1831" s="7">
        <v>21.382264844000002</v>
      </c>
      <c r="K1831" s="7">
        <v>8.7516700000000005E-4</v>
      </c>
      <c r="L1831" s="7">
        <v>1.75033E-4</v>
      </c>
      <c r="M1831" s="7">
        <v>73.296666666999997</v>
      </c>
      <c r="N1831" s="7">
        <v>3.0000000000000001E-3</v>
      </c>
      <c r="O1831" s="7">
        <v>5.9999999999999995E-4</v>
      </c>
      <c r="P1831" s="7">
        <v>1</v>
      </c>
      <c r="Q1831" s="7">
        <v>28</v>
      </c>
      <c r="R1831" s="7">
        <v>265</v>
      </c>
      <c r="S1831" s="189">
        <v>45625.593981481485</v>
      </c>
    </row>
    <row r="1832" spans="1:19">
      <c r="A1832" s="7">
        <v>1995</v>
      </c>
      <c r="B1832" s="123" t="s">
        <v>537</v>
      </c>
      <c r="C1832" s="123" t="s">
        <v>538</v>
      </c>
      <c r="D1832" s="123" t="s">
        <v>547</v>
      </c>
      <c r="E1832" s="123" t="s">
        <v>160</v>
      </c>
      <c r="F1832" s="7">
        <v>7.6025584200000003</v>
      </c>
      <c r="G1832" s="123" t="s">
        <v>532</v>
      </c>
      <c r="H1832" s="7">
        <v>0.54459406700000001</v>
      </c>
      <c r="I1832" s="7">
        <v>71.632999999999996</v>
      </c>
      <c r="J1832" s="7">
        <v>0.542746646</v>
      </c>
      <c r="K1832" s="7">
        <v>2.2807675259999999E-5</v>
      </c>
      <c r="L1832" s="7">
        <v>4.561535052E-6</v>
      </c>
      <c r="M1832" s="7">
        <v>71.39</v>
      </c>
      <c r="N1832" s="7">
        <v>3.0000000000000001E-3</v>
      </c>
      <c r="O1832" s="7">
        <v>5.9999999999999995E-4</v>
      </c>
      <c r="P1832" s="7">
        <v>1</v>
      </c>
      <c r="Q1832" s="7">
        <v>28</v>
      </c>
      <c r="R1832" s="7">
        <v>265</v>
      </c>
      <c r="S1832" s="189">
        <v>45625.593981481485</v>
      </c>
    </row>
    <row r="1833" spans="1:19">
      <c r="A1833" s="7">
        <v>1995</v>
      </c>
      <c r="B1833" s="123" t="s">
        <v>537</v>
      </c>
      <c r="C1833" s="123" t="s">
        <v>538</v>
      </c>
      <c r="D1833" s="123" t="s">
        <v>547</v>
      </c>
      <c r="E1833" s="123" t="s">
        <v>163</v>
      </c>
      <c r="F1833" s="7">
        <v>63.596455931000001</v>
      </c>
      <c r="G1833" s="123" t="s">
        <v>532</v>
      </c>
      <c r="H1833" s="7">
        <v>4.0539242849999999</v>
      </c>
      <c r="I1833" s="7">
        <v>63.744500000000002</v>
      </c>
      <c r="J1833" s="7">
        <v>4.0504582779999998</v>
      </c>
      <c r="K1833" s="7">
        <v>6.3596455930000004E-5</v>
      </c>
      <c r="L1833" s="7">
        <v>6.3596455929999998E-6</v>
      </c>
      <c r="M1833" s="7">
        <v>63.69</v>
      </c>
      <c r="N1833" s="7">
        <v>1E-3</v>
      </c>
      <c r="O1833" s="7">
        <v>1E-4</v>
      </c>
      <c r="P1833" s="7">
        <v>1</v>
      </c>
      <c r="Q1833" s="7">
        <v>28</v>
      </c>
      <c r="R1833" s="7">
        <v>265</v>
      </c>
      <c r="S1833" s="189">
        <v>45625.593981481485</v>
      </c>
    </row>
    <row r="1834" spans="1:19">
      <c r="A1834" s="7">
        <v>1995</v>
      </c>
      <c r="B1834" s="123" t="s">
        <v>537</v>
      </c>
      <c r="C1834" s="123" t="s">
        <v>538</v>
      </c>
      <c r="D1834" s="123" t="s">
        <v>547</v>
      </c>
      <c r="E1834" s="123" t="s">
        <v>535</v>
      </c>
      <c r="F1834" s="7">
        <v>137.515422812</v>
      </c>
      <c r="G1834" s="123" t="s">
        <v>532</v>
      </c>
      <c r="H1834" s="7">
        <v>7.576298403</v>
      </c>
      <c r="I1834" s="7">
        <v>55.094172331000003</v>
      </c>
      <c r="J1834" s="7">
        <v>7.5688038119999996</v>
      </c>
      <c r="K1834" s="7">
        <v>1.37515E-4</v>
      </c>
      <c r="L1834" s="7">
        <v>1.375154228E-5</v>
      </c>
      <c r="M1834" s="7">
        <v>55.039672330999998</v>
      </c>
      <c r="N1834" s="7">
        <v>1E-3</v>
      </c>
      <c r="O1834" s="7">
        <v>1E-4</v>
      </c>
      <c r="P1834" s="7">
        <v>1</v>
      </c>
      <c r="Q1834" s="7">
        <v>28</v>
      </c>
      <c r="R1834" s="7">
        <v>265</v>
      </c>
      <c r="S1834" s="189">
        <v>45625.593981481485</v>
      </c>
    </row>
    <row r="1835" spans="1:19">
      <c r="A1835" s="7">
        <v>1995</v>
      </c>
      <c r="B1835" s="123" t="s">
        <v>537</v>
      </c>
      <c r="C1835" s="123" t="s">
        <v>538</v>
      </c>
      <c r="D1835" s="123" t="s">
        <v>547</v>
      </c>
      <c r="E1835" s="123" t="s">
        <v>541</v>
      </c>
      <c r="F1835" s="7">
        <v>0</v>
      </c>
      <c r="G1835" s="123" t="s">
        <v>532</v>
      </c>
      <c r="H1835" s="7">
        <v>0</v>
      </c>
      <c r="I1835" s="7"/>
      <c r="J1835" s="7">
        <v>0</v>
      </c>
      <c r="K1835" s="7">
        <v>0</v>
      </c>
      <c r="L1835" s="7">
        <v>0</v>
      </c>
      <c r="M1835" s="7"/>
      <c r="N1835" s="7"/>
      <c r="O1835" s="7"/>
      <c r="P1835" s="7">
        <v>1</v>
      </c>
      <c r="Q1835" s="7">
        <v>28</v>
      </c>
      <c r="R1835" s="7">
        <v>265</v>
      </c>
      <c r="S1835" s="189">
        <v>45625.593981481485</v>
      </c>
    </row>
    <row r="1836" spans="1:19">
      <c r="A1836" s="7">
        <v>1995</v>
      </c>
      <c r="B1836" s="123" t="s">
        <v>537</v>
      </c>
      <c r="C1836" s="123" t="s">
        <v>538</v>
      </c>
      <c r="D1836" s="123" t="s">
        <v>548</v>
      </c>
      <c r="E1836" s="123" t="s">
        <v>33</v>
      </c>
      <c r="F1836" s="7">
        <v>0</v>
      </c>
      <c r="G1836" s="123" t="s">
        <v>532</v>
      </c>
      <c r="H1836" s="7">
        <v>0</v>
      </c>
      <c r="I1836" s="7"/>
      <c r="J1836" s="7">
        <v>0</v>
      </c>
      <c r="K1836" s="7">
        <v>0</v>
      </c>
      <c r="L1836" s="7">
        <v>0</v>
      </c>
      <c r="M1836" s="7"/>
      <c r="N1836" s="7"/>
      <c r="O1836" s="7"/>
      <c r="P1836" s="7"/>
      <c r="Q1836" s="7">
        <v>28</v>
      </c>
      <c r="R1836" s="7">
        <v>265</v>
      </c>
      <c r="S1836" s="189">
        <v>45625.593981481485</v>
      </c>
    </row>
    <row r="1837" spans="1:19">
      <c r="A1837" s="7">
        <v>1995</v>
      </c>
      <c r="B1837" s="123" t="s">
        <v>537</v>
      </c>
      <c r="C1837" s="123" t="s">
        <v>538</v>
      </c>
      <c r="D1837" s="123" t="s">
        <v>548</v>
      </c>
      <c r="E1837" s="123" t="s">
        <v>540</v>
      </c>
      <c r="F1837" s="7">
        <v>1844.827935888</v>
      </c>
      <c r="G1837" s="123" t="s">
        <v>532</v>
      </c>
      <c r="H1837" s="7">
        <v>175.77059366200001</v>
      </c>
      <c r="I1837" s="7">
        <v>95.277500000000003</v>
      </c>
      <c r="J1837" s="7">
        <v>174.52072273499999</v>
      </c>
      <c r="K1837" s="7">
        <v>1.8448279000000001E-2</v>
      </c>
      <c r="L1837" s="7">
        <v>2.7672420000000001E-3</v>
      </c>
      <c r="M1837" s="7">
        <v>94.6</v>
      </c>
      <c r="N1837" s="7">
        <v>0.01</v>
      </c>
      <c r="O1837" s="7">
        <v>1.5E-3</v>
      </c>
      <c r="P1837" s="7">
        <v>1</v>
      </c>
      <c r="Q1837" s="7">
        <v>28</v>
      </c>
      <c r="R1837" s="7">
        <v>265</v>
      </c>
      <c r="S1837" s="189">
        <v>45625.593981481485</v>
      </c>
    </row>
    <row r="1838" spans="1:19">
      <c r="A1838" s="7">
        <v>1995</v>
      </c>
      <c r="B1838" s="123" t="s">
        <v>537</v>
      </c>
      <c r="C1838" s="123" t="s">
        <v>538</v>
      </c>
      <c r="D1838" s="123" t="s">
        <v>548</v>
      </c>
      <c r="E1838" s="123" t="s">
        <v>531</v>
      </c>
      <c r="F1838" s="7">
        <v>857.92858473800004</v>
      </c>
      <c r="G1838" s="123" t="s">
        <v>532</v>
      </c>
      <c r="H1838" s="7">
        <v>65.419628372000005</v>
      </c>
      <c r="I1838" s="7">
        <v>76.253</v>
      </c>
      <c r="J1838" s="7">
        <v>65.211151725999997</v>
      </c>
      <c r="K1838" s="7">
        <v>2.5737860000000002E-3</v>
      </c>
      <c r="L1838" s="7">
        <v>5.1475700000000002E-4</v>
      </c>
      <c r="M1838" s="7">
        <v>76.010000000000005</v>
      </c>
      <c r="N1838" s="7">
        <v>3.0000000000000001E-3</v>
      </c>
      <c r="O1838" s="7">
        <v>5.9999999999999995E-4</v>
      </c>
      <c r="P1838" s="7">
        <v>1</v>
      </c>
      <c r="Q1838" s="7">
        <v>28</v>
      </c>
      <c r="R1838" s="7">
        <v>265</v>
      </c>
      <c r="S1838" s="189">
        <v>45625.593981481485</v>
      </c>
    </row>
    <row r="1839" spans="1:19">
      <c r="A1839" s="7">
        <v>1995</v>
      </c>
      <c r="B1839" s="123" t="s">
        <v>537</v>
      </c>
      <c r="C1839" s="123" t="s">
        <v>538</v>
      </c>
      <c r="D1839" s="123" t="s">
        <v>548</v>
      </c>
      <c r="E1839" s="123" t="s">
        <v>533</v>
      </c>
      <c r="F1839" s="7">
        <v>672.61948943599998</v>
      </c>
      <c r="G1839" s="123" t="s">
        <v>532</v>
      </c>
      <c r="H1839" s="7">
        <v>49.464213047000001</v>
      </c>
      <c r="I1839" s="7">
        <v>73.539666667000006</v>
      </c>
      <c r="J1839" s="7">
        <v>49.300766510999999</v>
      </c>
      <c r="K1839" s="7">
        <v>2.017858E-3</v>
      </c>
      <c r="L1839" s="7">
        <v>4.0357199999999999E-4</v>
      </c>
      <c r="M1839" s="7">
        <v>73.296666666999997</v>
      </c>
      <c r="N1839" s="7">
        <v>3.0000000000000001E-3</v>
      </c>
      <c r="O1839" s="7">
        <v>5.9999999999999995E-4</v>
      </c>
      <c r="P1839" s="7">
        <v>1</v>
      </c>
      <c r="Q1839" s="7">
        <v>28</v>
      </c>
      <c r="R1839" s="7">
        <v>265</v>
      </c>
      <c r="S1839" s="189">
        <v>45625.593981481485</v>
      </c>
    </row>
    <row r="1840" spans="1:19">
      <c r="A1840" s="7">
        <v>1995</v>
      </c>
      <c r="B1840" s="123" t="s">
        <v>537</v>
      </c>
      <c r="C1840" s="123" t="s">
        <v>538</v>
      </c>
      <c r="D1840" s="123" t="s">
        <v>548</v>
      </c>
      <c r="E1840" s="123" t="s">
        <v>160</v>
      </c>
      <c r="F1840" s="7">
        <v>50.846005425999998</v>
      </c>
      <c r="G1840" s="123" t="s">
        <v>532</v>
      </c>
      <c r="H1840" s="7">
        <v>3.6422519069999999</v>
      </c>
      <c r="I1840" s="7">
        <v>71.632999999999996</v>
      </c>
      <c r="J1840" s="7">
        <v>3.629896327</v>
      </c>
      <c r="K1840" s="7">
        <v>1.52538E-4</v>
      </c>
      <c r="L1840" s="7">
        <v>3.0507603259999999E-5</v>
      </c>
      <c r="M1840" s="7">
        <v>71.39</v>
      </c>
      <c r="N1840" s="7">
        <v>3.0000000000000001E-3</v>
      </c>
      <c r="O1840" s="7">
        <v>5.9999999999999995E-4</v>
      </c>
      <c r="P1840" s="7">
        <v>1</v>
      </c>
      <c r="Q1840" s="7">
        <v>28</v>
      </c>
      <c r="R1840" s="7">
        <v>265</v>
      </c>
      <c r="S1840" s="189">
        <v>45625.593981481485</v>
      </c>
    </row>
    <row r="1841" spans="1:19">
      <c r="A1841" s="7">
        <v>1995</v>
      </c>
      <c r="B1841" s="123" t="s">
        <v>537</v>
      </c>
      <c r="C1841" s="123" t="s">
        <v>538</v>
      </c>
      <c r="D1841" s="123" t="s">
        <v>548</v>
      </c>
      <c r="E1841" s="123" t="s">
        <v>163</v>
      </c>
      <c r="F1841" s="7">
        <v>195.568837202</v>
      </c>
      <c r="G1841" s="123" t="s">
        <v>532</v>
      </c>
      <c r="H1841" s="7">
        <v>12.466437743</v>
      </c>
      <c r="I1841" s="7">
        <v>63.744500000000002</v>
      </c>
      <c r="J1841" s="7">
        <v>12.455779241</v>
      </c>
      <c r="K1841" s="7">
        <v>1.9556900000000001E-4</v>
      </c>
      <c r="L1841" s="7">
        <v>1.955688372E-5</v>
      </c>
      <c r="M1841" s="7">
        <v>63.69</v>
      </c>
      <c r="N1841" s="7">
        <v>1E-3</v>
      </c>
      <c r="O1841" s="7">
        <v>1E-4</v>
      </c>
      <c r="P1841" s="7">
        <v>1</v>
      </c>
      <c r="Q1841" s="7">
        <v>28</v>
      </c>
      <c r="R1841" s="7">
        <v>265</v>
      </c>
      <c r="S1841" s="189">
        <v>45625.593981481485</v>
      </c>
    </row>
    <row r="1842" spans="1:19">
      <c r="A1842" s="7">
        <v>1995</v>
      </c>
      <c r="B1842" s="123" t="s">
        <v>537</v>
      </c>
      <c r="C1842" s="123" t="s">
        <v>538</v>
      </c>
      <c r="D1842" s="123" t="s">
        <v>548</v>
      </c>
      <c r="E1842" s="123" t="s">
        <v>535</v>
      </c>
      <c r="F1842" s="7">
        <v>1837.1145030949999</v>
      </c>
      <c r="G1842" s="123" t="s">
        <v>532</v>
      </c>
      <c r="H1842" s="7">
        <v>101.21430302500001</v>
      </c>
      <c r="I1842" s="7">
        <v>55.094172331000003</v>
      </c>
      <c r="J1842" s="7">
        <v>101.114180285</v>
      </c>
      <c r="K1842" s="7">
        <v>1.8371150000000001E-3</v>
      </c>
      <c r="L1842" s="7">
        <v>1.83711E-4</v>
      </c>
      <c r="M1842" s="7">
        <v>55.039672330999998</v>
      </c>
      <c r="N1842" s="7">
        <v>1E-3</v>
      </c>
      <c r="O1842" s="7">
        <v>1E-4</v>
      </c>
      <c r="P1842" s="7">
        <v>1</v>
      </c>
      <c r="Q1842" s="7">
        <v>28</v>
      </c>
      <c r="R1842" s="7">
        <v>265</v>
      </c>
      <c r="S1842" s="189">
        <v>45625.593981481485</v>
      </c>
    </row>
    <row r="1843" spans="1:19">
      <c r="A1843" s="7">
        <v>1995</v>
      </c>
      <c r="B1843" s="123" t="s">
        <v>537</v>
      </c>
      <c r="C1843" s="123" t="s">
        <v>538</v>
      </c>
      <c r="D1843" s="123" t="s">
        <v>548</v>
      </c>
      <c r="E1843" s="123" t="s">
        <v>549</v>
      </c>
      <c r="F1843" s="7">
        <v>0</v>
      </c>
      <c r="G1843" s="123" t="s">
        <v>532</v>
      </c>
      <c r="H1843" s="7">
        <v>0</v>
      </c>
      <c r="I1843" s="7"/>
      <c r="J1843" s="7">
        <v>0</v>
      </c>
      <c r="K1843" s="7">
        <v>0</v>
      </c>
      <c r="L1843" s="7">
        <v>0</v>
      </c>
      <c r="M1843" s="7"/>
      <c r="N1843" s="7"/>
      <c r="O1843" s="7"/>
      <c r="P1843" s="7">
        <v>1</v>
      </c>
      <c r="Q1843" s="7">
        <v>28</v>
      </c>
      <c r="R1843" s="7">
        <v>265</v>
      </c>
      <c r="S1843" s="189">
        <v>45625.593981481485</v>
      </c>
    </row>
    <row r="1844" spans="1:19">
      <c r="A1844" s="7">
        <v>1995</v>
      </c>
      <c r="B1844" s="123" t="s">
        <v>537</v>
      </c>
      <c r="C1844" s="123" t="s">
        <v>538</v>
      </c>
      <c r="D1844" s="123" t="s">
        <v>548</v>
      </c>
      <c r="E1844" s="123" t="s">
        <v>541</v>
      </c>
      <c r="F1844" s="7">
        <v>835.52548424899999</v>
      </c>
      <c r="G1844" s="123" t="s">
        <v>532</v>
      </c>
      <c r="H1844" s="7">
        <v>78.448469134999996</v>
      </c>
      <c r="I1844" s="7">
        <v>93.891174613000004</v>
      </c>
      <c r="J1844" s="7">
        <v>78.245436443000003</v>
      </c>
      <c r="K1844" s="7">
        <v>2.5065759999999999E-3</v>
      </c>
      <c r="L1844" s="7">
        <v>5.0131500000000001E-4</v>
      </c>
      <c r="M1844" s="7">
        <v>93.648174612999995</v>
      </c>
      <c r="N1844" s="7">
        <v>3.0000000000000001E-3</v>
      </c>
      <c r="O1844" s="7">
        <v>5.9999999999999995E-4</v>
      </c>
      <c r="P1844" s="7">
        <v>1</v>
      </c>
      <c r="Q1844" s="7">
        <v>28</v>
      </c>
      <c r="R1844" s="7">
        <v>265</v>
      </c>
      <c r="S1844" s="189">
        <v>45625.593981481485</v>
      </c>
    </row>
    <row r="1845" spans="1:19">
      <c r="A1845" s="7">
        <v>1995</v>
      </c>
      <c r="B1845" s="123" t="s">
        <v>537</v>
      </c>
      <c r="C1845" s="123" t="s">
        <v>538</v>
      </c>
      <c r="D1845" s="123" t="s">
        <v>548</v>
      </c>
      <c r="E1845" s="123" t="s">
        <v>131</v>
      </c>
      <c r="F1845" s="7">
        <v>0</v>
      </c>
      <c r="G1845" s="123" t="s">
        <v>532</v>
      </c>
      <c r="H1845" s="7">
        <v>0</v>
      </c>
      <c r="I1845" s="7"/>
      <c r="J1845" s="7">
        <v>0</v>
      </c>
      <c r="K1845" s="7">
        <v>0</v>
      </c>
      <c r="L1845" s="7">
        <v>0</v>
      </c>
      <c r="M1845" s="7"/>
      <c r="N1845" s="7"/>
      <c r="O1845" s="7"/>
      <c r="P1845" s="7"/>
      <c r="Q1845" s="7">
        <v>28</v>
      </c>
      <c r="R1845" s="7">
        <v>265</v>
      </c>
      <c r="S1845" s="189">
        <v>45625.593981481485</v>
      </c>
    </row>
    <row r="1846" spans="1:19">
      <c r="A1846" s="7">
        <v>1995</v>
      </c>
      <c r="B1846" s="123" t="s">
        <v>537</v>
      </c>
      <c r="C1846" s="123" t="s">
        <v>538</v>
      </c>
      <c r="D1846" s="123" t="s">
        <v>550</v>
      </c>
      <c r="E1846" s="123" t="s">
        <v>540</v>
      </c>
      <c r="F1846" s="7">
        <v>0</v>
      </c>
      <c r="G1846" s="123" t="s">
        <v>532</v>
      </c>
      <c r="H1846" s="7">
        <v>0</v>
      </c>
      <c r="I1846" s="7"/>
      <c r="J1846" s="7">
        <v>0</v>
      </c>
      <c r="K1846" s="7">
        <v>0</v>
      </c>
      <c r="L1846" s="7">
        <v>0</v>
      </c>
      <c r="M1846" s="7"/>
      <c r="N1846" s="7"/>
      <c r="O1846" s="7"/>
      <c r="P1846" s="7">
        <v>1</v>
      </c>
      <c r="Q1846" s="7">
        <v>28</v>
      </c>
      <c r="R1846" s="7">
        <v>265</v>
      </c>
      <c r="S1846" s="189">
        <v>45625.593981481485</v>
      </c>
    </row>
    <row r="1847" spans="1:19">
      <c r="A1847" s="7">
        <v>1995</v>
      </c>
      <c r="B1847" s="123" t="s">
        <v>537</v>
      </c>
      <c r="C1847" s="123" t="s">
        <v>538</v>
      </c>
      <c r="D1847" s="123" t="s">
        <v>550</v>
      </c>
      <c r="E1847" s="123" t="s">
        <v>531</v>
      </c>
      <c r="F1847" s="7">
        <v>13652.636235161001</v>
      </c>
      <c r="G1847" s="123" t="s">
        <v>532</v>
      </c>
      <c r="H1847" s="7">
        <v>1041.05447084</v>
      </c>
      <c r="I1847" s="7">
        <v>76.253</v>
      </c>
      <c r="J1847" s="7">
        <v>1037.7368802349999</v>
      </c>
      <c r="K1847" s="7">
        <v>4.0957909000000001E-2</v>
      </c>
      <c r="L1847" s="7">
        <v>8.1915819999999993E-3</v>
      </c>
      <c r="M1847" s="7">
        <v>76.010000000000005</v>
      </c>
      <c r="N1847" s="7">
        <v>3.0000000000000001E-3</v>
      </c>
      <c r="O1847" s="7">
        <v>5.9999999999999995E-4</v>
      </c>
      <c r="P1847" s="7">
        <v>1</v>
      </c>
      <c r="Q1847" s="7">
        <v>28</v>
      </c>
      <c r="R1847" s="7">
        <v>265</v>
      </c>
      <c r="S1847" s="189">
        <v>45625.593981481485</v>
      </c>
    </row>
    <row r="1848" spans="1:19">
      <c r="A1848" s="7">
        <v>1995</v>
      </c>
      <c r="B1848" s="123" t="s">
        <v>537</v>
      </c>
      <c r="C1848" s="123" t="s">
        <v>538</v>
      </c>
      <c r="D1848" s="123" t="s">
        <v>550</v>
      </c>
      <c r="E1848" s="123" t="s">
        <v>533</v>
      </c>
      <c r="F1848" s="7">
        <v>284.36743590999998</v>
      </c>
      <c r="G1848" s="123" t="s">
        <v>532</v>
      </c>
      <c r="H1848" s="7">
        <v>20.912286448</v>
      </c>
      <c r="I1848" s="7">
        <v>73.539666667000006</v>
      </c>
      <c r="J1848" s="7">
        <v>20.843185161000001</v>
      </c>
      <c r="K1848" s="7">
        <v>8.5310200000000001E-4</v>
      </c>
      <c r="L1848" s="7">
        <v>1.7061999999999999E-4</v>
      </c>
      <c r="M1848" s="7">
        <v>73.296666666999997</v>
      </c>
      <c r="N1848" s="7">
        <v>3.0000000000000001E-3</v>
      </c>
      <c r="O1848" s="7">
        <v>5.9999999999999995E-4</v>
      </c>
      <c r="P1848" s="7">
        <v>1</v>
      </c>
      <c r="Q1848" s="7">
        <v>28</v>
      </c>
      <c r="R1848" s="7">
        <v>265</v>
      </c>
      <c r="S1848" s="189">
        <v>45625.593981481485</v>
      </c>
    </row>
    <row r="1849" spans="1:19">
      <c r="A1849" s="7">
        <v>1995</v>
      </c>
      <c r="B1849" s="123" t="s">
        <v>537</v>
      </c>
      <c r="C1849" s="123" t="s">
        <v>538</v>
      </c>
      <c r="D1849" s="123" t="s">
        <v>550</v>
      </c>
      <c r="E1849" s="123" t="s">
        <v>160</v>
      </c>
      <c r="F1849" s="7">
        <v>809.13729702000001</v>
      </c>
      <c r="G1849" s="123" t="s">
        <v>532</v>
      </c>
      <c r="H1849" s="7">
        <v>57.960931997000003</v>
      </c>
      <c r="I1849" s="7">
        <v>71.632999999999996</v>
      </c>
      <c r="J1849" s="7">
        <v>57.764311634000002</v>
      </c>
      <c r="K1849" s="7">
        <v>2.4274119999999999E-3</v>
      </c>
      <c r="L1849" s="7">
        <v>4.8548200000000003E-4</v>
      </c>
      <c r="M1849" s="7">
        <v>71.39</v>
      </c>
      <c r="N1849" s="7">
        <v>3.0000000000000001E-3</v>
      </c>
      <c r="O1849" s="7">
        <v>5.9999999999999995E-4</v>
      </c>
      <c r="P1849" s="7">
        <v>1</v>
      </c>
      <c r="Q1849" s="7">
        <v>28</v>
      </c>
      <c r="R1849" s="7">
        <v>265</v>
      </c>
      <c r="S1849" s="189">
        <v>45625.593981481485</v>
      </c>
    </row>
    <row r="1850" spans="1:19">
      <c r="A1850" s="7">
        <v>1995</v>
      </c>
      <c r="B1850" s="123" t="s">
        <v>537</v>
      </c>
      <c r="C1850" s="123" t="s">
        <v>538</v>
      </c>
      <c r="D1850" s="123" t="s">
        <v>550</v>
      </c>
      <c r="E1850" s="123" t="s">
        <v>163</v>
      </c>
      <c r="F1850" s="7">
        <v>337.652088494</v>
      </c>
      <c r="G1850" s="123" t="s">
        <v>532</v>
      </c>
      <c r="H1850" s="7">
        <v>21.523463554999999</v>
      </c>
      <c r="I1850" s="7">
        <v>63.744500000000002</v>
      </c>
      <c r="J1850" s="7">
        <v>21.505061516000001</v>
      </c>
      <c r="K1850" s="7">
        <v>3.3765200000000003E-4</v>
      </c>
      <c r="L1850" s="7">
        <v>3.3765208849999997E-5</v>
      </c>
      <c r="M1850" s="7">
        <v>63.69</v>
      </c>
      <c r="N1850" s="7">
        <v>1E-3</v>
      </c>
      <c r="O1850" s="7">
        <v>1E-4</v>
      </c>
      <c r="P1850" s="7">
        <v>1</v>
      </c>
      <c r="Q1850" s="7">
        <v>28</v>
      </c>
      <c r="R1850" s="7">
        <v>265</v>
      </c>
      <c r="S1850" s="189">
        <v>45625.593981481485</v>
      </c>
    </row>
    <row r="1851" spans="1:19">
      <c r="A1851" s="7">
        <v>1995</v>
      </c>
      <c r="B1851" s="123" t="s">
        <v>537</v>
      </c>
      <c r="C1851" s="123" t="s">
        <v>538</v>
      </c>
      <c r="D1851" s="123" t="s">
        <v>550</v>
      </c>
      <c r="E1851" s="123" t="s">
        <v>535</v>
      </c>
      <c r="F1851" s="7">
        <v>755.96811545800006</v>
      </c>
      <c r="G1851" s="123" t="s">
        <v>532</v>
      </c>
      <c r="H1851" s="7">
        <v>41.649437630000001</v>
      </c>
      <c r="I1851" s="7">
        <v>55.094172331000003</v>
      </c>
      <c r="J1851" s="7">
        <v>41.608237367000001</v>
      </c>
      <c r="K1851" s="7">
        <v>7.5596799999999998E-4</v>
      </c>
      <c r="L1851" s="7">
        <v>7.5596811549999998E-5</v>
      </c>
      <c r="M1851" s="7">
        <v>55.039672330999998</v>
      </c>
      <c r="N1851" s="7">
        <v>1E-3</v>
      </c>
      <c r="O1851" s="7">
        <v>1E-4</v>
      </c>
      <c r="P1851" s="7">
        <v>1</v>
      </c>
      <c r="Q1851" s="7">
        <v>28</v>
      </c>
      <c r="R1851" s="7">
        <v>265</v>
      </c>
      <c r="S1851" s="189">
        <v>45625.593981481485</v>
      </c>
    </row>
    <row r="1852" spans="1:19">
      <c r="A1852" s="7">
        <v>1995</v>
      </c>
      <c r="B1852" s="123" t="s">
        <v>537</v>
      </c>
      <c r="C1852" s="123" t="s">
        <v>538</v>
      </c>
      <c r="D1852" s="123" t="s">
        <v>550</v>
      </c>
      <c r="E1852" s="123" t="s">
        <v>541</v>
      </c>
      <c r="F1852" s="7">
        <v>3.9525515680000001</v>
      </c>
      <c r="G1852" s="123" t="s">
        <v>532</v>
      </c>
      <c r="H1852" s="7">
        <v>0.37110970900000001</v>
      </c>
      <c r="I1852" s="7">
        <v>93.891174613000004</v>
      </c>
      <c r="J1852" s="7">
        <v>0.37014923900000002</v>
      </c>
      <c r="K1852" s="7">
        <v>1.18576547E-5</v>
      </c>
      <c r="L1852" s="7">
        <v>2.371530941E-6</v>
      </c>
      <c r="M1852" s="7">
        <v>93.648174612999995</v>
      </c>
      <c r="N1852" s="7">
        <v>3.0000000000000001E-3</v>
      </c>
      <c r="O1852" s="7">
        <v>5.9999999999999995E-4</v>
      </c>
      <c r="P1852" s="7">
        <v>1</v>
      </c>
      <c r="Q1852" s="7">
        <v>28</v>
      </c>
      <c r="R1852" s="7">
        <v>265</v>
      </c>
      <c r="S1852" s="189">
        <v>45625.593981481485</v>
      </c>
    </row>
    <row r="1853" spans="1:19">
      <c r="A1853" s="7">
        <v>1995</v>
      </c>
      <c r="B1853" s="123" t="s">
        <v>537</v>
      </c>
      <c r="C1853" s="123" t="s">
        <v>538</v>
      </c>
      <c r="D1853" s="123" t="s">
        <v>551</v>
      </c>
      <c r="E1853" s="123" t="s">
        <v>540</v>
      </c>
      <c r="F1853" s="7">
        <v>0</v>
      </c>
      <c r="G1853" s="123" t="s">
        <v>532</v>
      </c>
      <c r="H1853" s="7">
        <v>0</v>
      </c>
      <c r="I1853" s="7"/>
      <c r="J1853" s="7">
        <v>0</v>
      </c>
      <c r="K1853" s="7">
        <v>0</v>
      </c>
      <c r="L1853" s="7">
        <v>0</v>
      </c>
      <c r="M1853" s="7"/>
      <c r="N1853" s="7"/>
      <c r="O1853" s="7"/>
      <c r="P1853" s="7">
        <v>1</v>
      </c>
      <c r="Q1853" s="7">
        <v>28</v>
      </c>
      <c r="R1853" s="7">
        <v>265</v>
      </c>
      <c r="S1853" s="189">
        <v>45625.593981481485</v>
      </c>
    </row>
    <row r="1854" spans="1:19">
      <c r="A1854" s="7">
        <v>1995</v>
      </c>
      <c r="B1854" s="123" t="s">
        <v>537</v>
      </c>
      <c r="C1854" s="123" t="s">
        <v>538</v>
      </c>
      <c r="D1854" s="123" t="s">
        <v>551</v>
      </c>
      <c r="E1854" s="123" t="s">
        <v>531</v>
      </c>
      <c r="F1854" s="7">
        <v>107.551083721</v>
      </c>
      <c r="G1854" s="123" t="s">
        <v>532</v>
      </c>
      <c r="H1854" s="7">
        <v>8.2010927870000003</v>
      </c>
      <c r="I1854" s="7">
        <v>76.253</v>
      </c>
      <c r="J1854" s="7">
        <v>8.1749578740000004</v>
      </c>
      <c r="K1854" s="7">
        <v>3.22653E-4</v>
      </c>
      <c r="L1854" s="7">
        <v>6.4530650230000005E-5</v>
      </c>
      <c r="M1854" s="7">
        <v>76.010000000000005</v>
      </c>
      <c r="N1854" s="7">
        <v>3.0000000000000001E-3</v>
      </c>
      <c r="O1854" s="7">
        <v>5.9999999999999995E-4</v>
      </c>
      <c r="P1854" s="7">
        <v>1</v>
      </c>
      <c r="Q1854" s="7">
        <v>28</v>
      </c>
      <c r="R1854" s="7">
        <v>265</v>
      </c>
      <c r="S1854" s="189">
        <v>45625.593981481485</v>
      </c>
    </row>
    <row r="1855" spans="1:19">
      <c r="A1855" s="7">
        <v>1995</v>
      </c>
      <c r="B1855" s="123" t="s">
        <v>537</v>
      </c>
      <c r="C1855" s="123" t="s">
        <v>538</v>
      </c>
      <c r="D1855" s="123" t="s">
        <v>551</v>
      </c>
      <c r="E1855" s="123" t="s">
        <v>533</v>
      </c>
      <c r="F1855" s="7">
        <v>181.304029464</v>
      </c>
      <c r="G1855" s="123" t="s">
        <v>532</v>
      </c>
      <c r="H1855" s="7">
        <v>13.333037892</v>
      </c>
      <c r="I1855" s="7">
        <v>73.539666667000006</v>
      </c>
      <c r="J1855" s="7">
        <v>13.288981013000001</v>
      </c>
      <c r="K1855" s="7">
        <v>5.4391200000000002E-4</v>
      </c>
      <c r="L1855" s="7">
        <v>1.08782E-4</v>
      </c>
      <c r="M1855" s="7">
        <v>73.296666666999997</v>
      </c>
      <c r="N1855" s="7">
        <v>3.0000000000000001E-3</v>
      </c>
      <c r="O1855" s="7">
        <v>5.9999999999999995E-4</v>
      </c>
      <c r="P1855" s="7">
        <v>1</v>
      </c>
      <c r="Q1855" s="7">
        <v>28</v>
      </c>
      <c r="R1855" s="7">
        <v>265</v>
      </c>
      <c r="S1855" s="189">
        <v>45625.593981481485</v>
      </c>
    </row>
    <row r="1856" spans="1:19">
      <c r="A1856" s="7">
        <v>1995</v>
      </c>
      <c r="B1856" s="123" t="s">
        <v>537</v>
      </c>
      <c r="C1856" s="123" t="s">
        <v>538</v>
      </c>
      <c r="D1856" s="123" t="s">
        <v>551</v>
      </c>
      <c r="E1856" s="123" t="s">
        <v>160</v>
      </c>
      <c r="F1856" s="7">
        <v>6.3741237719999999</v>
      </c>
      <c r="G1856" s="123" t="s">
        <v>532</v>
      </c>
      <c r="H1856" s="7">
        <v>0.45659760799999999</v>
      </c>
      <c r="I1856" s="7">
        <v>71.632999999999996</v>
      </c>
      <c r="J1856" s="7">
        <v>0.45504869599999997</v>
      </c>
      <c r="K1856" s="7">
        <v>1.912237132E-5</v>
      </c>
      <c r="L1856" s="7">
        <v>3.8244742629999999E-6</v>
      </c>
      <c r="M1856" s="7">
        <v>71.39</v>
      </c>
      <c r="N1856" s="7">
        <v>3.0000000000000001E-3</v>
      </c>
      <c r="O1856" s="7">
        <v>5.9999999999999995E-4</v>
      </c>
      <c r="P1856" s="7">
        <v>1</v>
      </c>
      <c r="Q1856" s="7">
        <v>28</v>
      </c>
      <c r="R1856" s="7">
        <v>265</v>
      </c>
      <c r="S1856" s="189">
        <v>45625.593981481485</v>
      </c>
    </row>
    <row r="1857" spans="1:19">
      <c r="A1857" s="7">
        <v>1995</v>
      </c>
      <c r="B1857" s="123" t="s">
        <v>537</v>
      </c>
      <c r="C1857" s="123" t="s">
        <v>538</v>
      </c>
      <c r="D1857" s="123" t="s">
        <v>551</v>
      </c>
      <c r="E1857" s="123" t="s">
        <v>163</v>
      </c>
      <c r="F1857" s="7">
        <v>228.500489222</v>
      </c>
      <c r="G1857" s="123" t="s">
        <v>532</v>
      </c>
      <c r="H1857" s="7">
        <v>14.565649434999999</v>
      </c>
      <c r="I1857" s="7">
        <v>63.744500000000002</v>
      </c>
      <c r="J1857" s="7">
        <v>14.553196159000001</v>
      </c>
      <c r="K1857" s="7">
        <v>2.285E-4</v>
      </c>
      <c r="L1857" s="7">
        <v>2.2850048919999998E-5</v>
      </c>
      <c r="M1857" s="7">
        <v>63.69</v>
      </c>
      <c r="N1857" s="7">
        <v>1E-3</v>
      </c>
      <c r="O1857" s="7">
        <v>1E-4</v>
      </c>
      <c r="P1857" s="7">
        <v>1</v>
      </c>
      <c r="Q1857" s="7">
        <v>28</v>
      </c>
      <c r="R1857" s="7">
        <v>265</v>
      </c>
      <c r="S1857" s="189">
        <v>45625.593981481485</v>
      </c>
    </row>
    <row r="1858" spans="1:19">
      <c r="A1858" s="7">
        <v>1995</v>
      </c>
      <c r="B1858" s="123" t="s">
        <v>537</v>
      </c>
      <c r="C1858" s="123" t="s">
        <v>538</v>
      </c>
      <c r="D1858" s="123" t="s">
        <v>551</v>
      </c>
      <c r="E1858" s="123" t="s">
        <v>535</v>
      </c>
      <c r="F1858" s="7">
        <v>197.94958453999999</v>
      </c>
      <c r="G1858" s="123" t="s">
        <v>532</v>
      </c>
      <c r="H1858" s="7">
        <v>10.905868523000001</v>
      </c>
      <c r="I1858" s="7">
        <v>55.094172331000003</v>
      </c>
      <c r="J1858" s="7">
        <v>10.895080270999999</v>
      </c>
      <c r="K1858" s="7">
        <v>1.9794999999999999E-4</v>
      </c>
      <c r="L1858" s="7">
        <v>1.979495845E-5</v>
      </c>
      <c r="M1858" s="7">
        <v>55.039672330999998</v>
      </c>
      <c r="N1858" s="7">
        <v>1E-3</v>
      </c>
      <c r="O1858" s="7">
        <v>1E-4</v>
      </c>
      <c r="P1858" s="7">
        <v>1</v>
      </c>
      <c r="Q1858" s="7">
        <v>28</v>
      </c>
      <c r="R1858" s="7">
        <v>265</v>
      </c>
      <c r="S1858" s="189">
        <v>45625.593981481485</v>
      </c>
    </row>
    <row r="1859" spans="1:19">
      <c r="A1859" s="7">
        <v>1995</v>
      </c>
      <c r="B1859" s="123" t="s">
        <v>537</v>
      </c>
      <c r="C1859" s="123" t="s">
        <v>538</v>
      </c>
      <c r="D1859" s="123" t="s">
        <v>551</v>
      </c>
      <c r="E1859" s="123" t="s">
        <v>541</v>
      </c>
      <c r="F1859" s="7">
        <v>806.80595068699995</v>
      </c>
      <c r="G1859" s="123" t="s">
        <v>532</v>
      </c>
      <c r="H1859" s="7">
        <v>75.751958395000003</v>
      </c>
      <c r="I1859" s="7">
        <v>93.891174613000004</v>
      </c>
      <c r="J1859" s="7">
        <v>75.555904549000005</v>
      </c>
      <c r="K1859" s="7">
        <v>2.4204180000000001E-3</v>
      </c>
      <c r="L1859" s="7">
        <v>4.8408400000000002E-4</v>
      </c>
      <c r="M1859" s="7">
        <v>93.648174612999995</v>
      </c>
      <c r="N1859" s="7">
        <v>3.0000000000000001E-3</v>
      </c>
      <c r="O1859" s="7">
        <v>5.9999999999999995E-4</v>
      </c>
      <c r="P1859" s="7">
        <v>1</v>
      </c>
      <c r="Q1859" s="7">
        <v>28</v>
      </c>
      <c r="R1859" s="7">
        <v>265</v>
      </c>
      <c r="S1859" s="189">
        <v>45625.593981481485</v>
      </c>
    </row>
    <row r="1860" spans="1:19">
      <c r="A1860" s="7">
        <v>1995</v>
      </c>
      <c r="B1860" s="123" t="s">
        <v>537</v>
      </c>
      <c r="C1860" s="123" t="s">
        <v>538</v>
      </c>
      <c r="D1860" s="123" t="s">
        <v>552</v>
      </c>
      <c r="E1860" s="123" t="s">
        <v>540</v>
      </c>
      <c r="F1860" s="7">
        <v>111.3970013</v>
      </c>
      <c r="G1860" s="123" t="s">
        <v>532</v>
      </c>
      <c r="H1860" s="7">
        <v>10.613627791000001</v>
      </c>
      <c r="I1860" s="7">
        <v>95.277500000000003</v>
      </c>
      <c r="J1860" s="7">
        <v>10.538156323000001</v>
      </c>
      <c r="K1860" s="7">
        <v>1.1139699999999999E-3</v>
      </c>
      <c r="L1860" s="7">
        <v>1.6709599999999999E-4</v>
      </c>
      <c r="M1860" s="7">
        <v>94.6</v>
      </c>
      <c r="N1860" s="7">
        <v>0.01</v>
      </c>
      <c r="O1860" s="7">
        <v>1.5E-3</v>
      </c>
      <c r="P1860" s="7">
        <v>1</v>
      </c>
      <c r="Q1860" s="7">
        <v>28</v>
      </c>
      <c r="R1860" s="7">
        <v>265</v>
      </c>
      <c r="S1860" s="189">
        <v>45625.593981481485</v>
      </c>
    </row>
    <row r="1861" spans="1:19">
      <c r="A1861" s="7">
        <v>1995</v>
      </c>
      <c r="B1861" s="123" t="s">
        <v>537</v>
      </c>
      <c r="C1861" s="123" t="s">
        <v>538</v>
      </c>
      <c r="D1861" s="123" t="s">
        <v>552</v>
      </c>
      <c r="E1861" s="123" t="s">
        <v>531</v>
      </c>
      <c r="F1861" s="7">
        <v>258.330474009</v>
      </c>
      <c r="G1861" s="123" t="s">
        <v>532</v>
      </c>
      <c r="H1861" s="7">
        <v>19.698473634999999</v>
      </c>
      <c r="I1861" s="7">
        <v>76.253</v>
      </c>
      <c r="J1861" s="7">
        <v>19.635699329000001</v>
      </c>
      <c r="K1861" s="7">
        <v>7.7499100000000005E-4</v>
      </c>
      <c r="L1861" s="7">
        <v>1.54998E-4</v>
      </c>
      <c r="M1861" s="7">
        <v>76.010000000000005</v>
      </c>
      <c r="N1861" s="7">
        <v>3.0000000000000001E-3</v>
      </c>
      <c r="O1861" s="7">
        <v>5.9999999999999995E-4</v>
      </c>
      <c r="P1861" s="7">
        <v>1</v>
      </c>
      <c r="Q1861" s="7">
        <v>28</v>
      </c>
      <c r="R1861" s="7">
        <v>265</v>
      </c>
      <c r="S1861" s="189">
        <v>45625.593981481485</v>
      </c>
    </row>
    <row r="1862" spans="1:19">
      <c r="A1862" s="7">
        <v>1995</v>
      </c>
      <c r="B1862" s="123" t="s">
        <v>537</v>
      </c>
      <c r="C1862" s="123" t="s">
        <v>538</v>
      </c>
      <c r="D1862" s="123" t="s">
        <v>552</v>
      </c>
      <c r="E1862" s="123" t="s">
        <v>533</v>
      </c>
      <c r="F1862" s="7">
        <v>1481.0166858739999</v>
      </c>
      <c r="G1862" s="123" t="s">
        <v>532</v>
      </c>
      <c r="H1862" s="7">
        <v>108.913473407</v>
      </c>
      <c r="I1862" s="7">
        <v>73.539666667000006</v>
      </c>
      <c r="J1862" s="7">
        <v>108.553586353</v>
      </c>
      <c r="K1862" s="7">
        <v>4.4430499999999996E-3</v>
      </c>
      <c r="L1862" s="7">
        <v>8.8860999999999996E-4</v>
      </c>
      <c r="M1862" s="7">
        <v>73.296666666999997</v>
      </c>
      <c r="N1862" s="7">
        <v>3.0000000000000001E-3</v>
      </c>
      <c r="O1862" s="7">
        <v>5.9999999999999995E-4</v>
      </c>
      <c r="P1862" s="7">
        <v>1</v>
      </c>
      <c r="Q1862" s="7">
        <v>28</v>
      </c>
      <c r="R1862" s="7">
        <v>265</v>
      </c>
      <c r="S1862" s="189">
        <v>45625.593981481485</v>
      </c>
    </row>
    <row r="1863" spans="1:19">
      <c r="A1863" s="7">
        <v>1995</v>
      </c>
      <c r="B1863" s="123" t="s">
        <v>537</v>
      </c>
      <c r="C1863" s="123" t="s">
        <v>538</v>
      </c>
      <c r="D1863" s="123" t="s">
        <v>552</v>
      </c>
      <c r="E1863" s="123" t="s">
        <v>160</v>
      </c>
      <c r="F1863" s="7">
        <v>15.310216861000001</v>
      </c>
      <c r="G1863" s="123" t="s">
        <v>532</v>
      </c>
      <c r="H1863" s="7">
        <v>1.096716764</v>
      </c>
      <c r="I1863" s="7">
        <v>71.632999999999996</v>
      </c>
      <c r="J1863" s="7">
        <v>1.0929963819999999</v>
      </c>
      <c r="K1863" s="7">
        <v>4.5930650579999997E-5</v>
      </c>
      <c r="L1863" s="7">
        <v>9.1861301170000007E-6</v>
      </c>
      <c r="M1863" s="7">
        <v>71.39</v>
      </c>
      <c r="N1863" s="7">
        <v>3.0000000000000001E-3</v>
      </c>
      <c r="O1863" s="7">
        <v>5.9999999999999995E-4</v>
      </c>
      <c r="P1863" s="7">
        <v>1</v>
      </c>
      <c r="Q1863" s="7">
        <v>28</v>
      </c>
      <c r="R1863" s="7">
        <v>265</v>
      </c>
      <c r="S1863" s="189">
        <v>45625.593981481485</v>
      </c>
    </row>
    <row r="1864" spans="1:19">
      <c r="A1864" s="7">
        <v>1995</v>
      </c>
      <c r="B1864" s="123" t="s">
        <v>537</v>
      </c>
      <c r="C1864" s="123" t="s">
        <v>538</v>
      </c>
      <c r="D1864" s="123" t="s">
        <v>552</v>
      </c>
      <c r="E1864" s="123" t="s">
        <v>163</v>
      </c>
      <c r="F1864" s="7">
        <v>358.40118603299999</v>
      </c>
      <c r="G1864" s="123" t="s">
        <v>532</v>
      </c>
      <c r="H1864" s="7">
        <v>22.846104402999998</v>
      </c>
      <c r="I1864" s="7">
        <v>63.744500000000002</v>
      </c>
      <c r="J1864" s="7">
        <v>22.826571538</v>
      </c>
      <c r="K1864" s="7">
        <v>3.58401E-4</v>
      </c>
      <c r="L1864" s="7">
        <v>3.5840118600000002E-5</v>
      </c>
      <c r="M1864" s="7">
        <v>63.69</v>
      </c>
      <c r="N1864" s="7">
        <v>1E-3</v>
      </c>
      <c r="O1864" s="7">
        <v>1E-4</v>
      </c>
      <c r="P1864" s="7">
        <v>1</v>
      </c>
      <c r="Q1864" s="7">
        <v>28</v>
      </c>
      <c r="R1864" s="7">
        <v>265</v>
      </c>
      <c r="S1864" s="189">
        <v>45625.593981481485</v>
      </c>
    </row>
    <row r="1865" spans="1:19">
      <c r="A1865" s="7">
        <v>1995</v>
      </c>
      <c r="B1865" s="123" t="s">
        <v>537</v>
      </c>
      <c r="C1865" s="123" t="s">
        <v>538</v>
      </c>
      <c r="D1865" s="123" t="s">
        <v>552</v>
      </c>
      <c r="E1865" s="123" t="s">
        <v>535</v>
      </c>
      <c r="F1865" s="7">
        <v>987.75512625500005</v>
      </c>
      <c r="G1865" s="123" t="s">
        <v>532</v>
      </c>
      <c r="H1865" s="7">
        <v>54.419551147</v>
      </c>
      <c r="I1865" s="7">
        <v>55.094172331000003</v>
      </c>
      <c r="J1865" s="7">
        <v>54.365718491999999</v>
      </c>
      <c r="K1865" s="7">
        <v>9.877550000000001E-4</v>
      </c>
      <c r="L1865" s="7">
        <v>9.8775512630000002E-5</v>
      </c>
      <c r="M1865" s="7">
        <v>55.039672330999998</v>
      </c>
      <c r="N1865" s="7">
        <v>1E-3</v>
      </c>
      <c r="O1865" s="7">
        <v>1E-4</v>
      </c>
      <c r="P1865" s="7">
        <v>1</v>
      </c>
      <c r="Q1865" s="7">
        <v>28</v>
      </c>
      <c r="R1865" s="7">
        <v>265</v>
      </c>
      <c r="S1865" s="189">
        <v>45625.593981481485</v>
      </c>
    </row>
    <row r="1866" spans="1:19">
      <c r="A1866" s="7">
        <v>1995</v>
      </c>
      <c r="B1866" s="123" t="s">
        <v>537</v>
      </c>
      <c r="C1866" s="123" t="s">
        <v>538</v>
      </c>
      <c r="D1866" s="123" t="s">
        <v>552</v>
      </c>
      <c r="E1866" s="123" t="s">
        <v>541</v>
      </c>
      <c r="F1866" s="7">
        <v>0</v>
      </c>
      <c r="G1866" s="123" t="s">
        <v>532</v>
      </c>
      <c r="H1866" s="7">
        <v>0</v>
      </c>
      <c r="I1866" s="7"/>
      <c r="J1866" s="7">
        <v>0</v>
      </c>
      <c r="K1866" s="7">
        <v>0</v>
      </c>
      <c r="L1866" s="7">
        <v>0</v>
      </c>
      <c r="M1866" s="7"/>
      <c r="N1866" s="7"/>
      <c r="O1866" s="7"/>
      <c r="P1866" s="7">
        <v>1</v>
      </c>
      <c r="Q1866" s="7">
        <v>28</v>
      </c>
      <c r="R1866" s="7">
        <v>265</v>
      </c>
      <c r="S1866" s="189">
        <v>45625.593981481485</v>
      </c>
    </row>
    <row r="1867" spans="1:19">
      <c r="A1867" s="7">
        <v>1995</v>
      </c>
      <c r="B1867" s="123" t="s">
        <v>537</v>
      </c>
      <c r="C1867" s="123" t="s">
        <v>538</v>
      </c>
      <c r="D1867" s="123" t="s">
        <v>567</v>
      </c>
      <c r="E1867" s="123" t="s">
        <v>540</v>
      </c>
      <c r="F1867" s="7">
        <v>0</v>
      </c>
      <c r="G1867" s="123" t="s">
        <v>532</v>
      </c>
      <c r="H1867" s="7">
        <v>0</v>
      </c>
      <c r="I1867" s="7"/>
      <c r="J1867" s="7">
        <v>0</v>
      </c>
      <c r="K1867" s="7">
        <v>0</v>
      </c>
      <c r="L1867" s="7">
        <v>0</v>
      </c>
      <c r="M1867" s="7"/>
      <c r="N1867" s="7"/>
      <c r="O1867" s="7"/>
      <c r="P1867" s="7">
        <v>1</v>
      </c>
      <c r="Q1867" s="7">
        <v>28</v>
      </c>
      <c r="R1867" s="7">
        <v>265</v>
      </c>
      <c r="S1867" s="189">
        <v>45625.593981481485</v>
      </c>
    </row>
    <row r="1868" spans="1:19">
      <c r="A1868" s="7">
        <v>1995</v>
      </c>
      <c r="B1868" s="123" t="s">
        <v>537</v>
      </c>
      <c r="C1868" s="123" t="s">
        <v>538</v>
      </c>
      <c r="D1868" s="123" t="s">
        <v>567</v>
      </c>
      <c r="E1868" s="123" t="s">
        <v>531</v>
      </c>
      <c r="F1868" s="7">
        <v>66.658092308999997</v>
      </c>
      <c r="G1868" s="123" t="s">
        <v>532</v>
      </c>
      <c r="H1868" s="7">
        <v>5.082879513</v>
      </c>
      <c r="I1868" s="7">
        <v>76.253</v>
      </c>
      <c r="J1868" s="7">
        <v>5.0666815959999996</v>
      </c>
      <c r="K1868" s="7">
        <v>1.9997400000000001E-4</v>
      </c>
      <c r="L1868" s="7">
        <v>3.9994855389999999E-5</v>
      </c>
      <c r="M1868" s="7">
        <v>76.010000000000005</v>
      </c>
      <c r="N1868" s="7">
        <v>3.0000000000000001E-3</v>
      </c>
      <c r="O1868" s="7">
        <v>5.9999999999999995E-4</v>
      </c>
      <c r="P1868" s="7">
        <v>1</v>
      </c>
      <c r="Q1868" s="7">
        <v>28</v>
      </c>
      <c r="R1868" s="7">
        <v>265</v>
      </c>
      <c r="S1868" s="189">
        <v>45625.593981481485</v>
      </c>
    </row>
    <row r="1869" spans="1:19">
      <c r="A1869" s="7">
        <v>1995</v>
      </c>
      <c r="B1869" s="123" t="s">
        <v>537</v>
      </c>
      <c r="C1869" s="123" t="s">
        <v>538</v>
      </c>
      <c r="D1869" s="123" t="s">
        <v>567</v>
      </c>
      <c r="E1869" s="123" t="s">
        <v>533</v>
      </c>
      <c r="F1869" s="7">
        <v>68.608145157999999</v>
      </c>
      <c r="G1869" s="123" t="s">
        <v>532</v>
      </c>
      <c r="H1869" s="7">
        <v>5.0454201259999998</v>
      </c>
      <c r="I1869" s="7">
        <v>73.539666667000006</v>
      </c>
      <c r="J1869" s="7">
        <v>5.0287483460000004</v>
      </c>
      <c r="K1869" s="7">
        <v>2.0582400000000001E-4</v>
      </c>
      <c r="L1869" s="7">
        <v>4.1164887090000002E-5</v>
      </c>
      <c r="M1869" s="7">
        <v>73.296666666999997</v>
      </c>
      <c r="N1869" s="7">
        <v>3.0000000000000001E-3</v>
      </c>
      <c r="O1869" s="7">
        <v>5.9999999999999995E-4</v>
      </c>
      <c r="P1869" s="7">
        <v>1</v>
      </c>
      <c r="Q1869" s="7">
        <v>28</v>
      </c>
      <c r="R1869" s="7">
        <v>265</v>
      </c>
      <c r="S1869" s="189">
        <v>45625.593981481485</v>
      </c>
    </row>
    <row r="1870" spans="1:19">
      <c r="A1870" s="7">
        <v>1995</v>
      </c>
      <c r="B1870" s="123" t="s">
        <v>537</v>
      </c>
      <c r="C1870" s="123" t="s">
        <v>538</v>
      </c>
      <c r="D1870" s="123" t="s">
        <v>567</v>
      </c>
      <c r="E1870" s="123" t="s">
        <v>160</v>
      </c>
      <c r="F1870" s="7">
        <v>3.9505592699999998</v>
      </c>
      <c r="G1870" s="123" t="s">
        <v>532</v>
      </c>
      <c r="H1870" s="7">
        <v>0.28299041200000002</v>
      </c>
      <c r="I1870" s="7">
        <v>71.632999999999996</v>
      </c>
      <c r="J1870" s="7">
        <v>0.282030426</v>
      </c>
      <c r="K1870" s="7">
        <v>1.185167781E-5</v>
      </c>
      <c r="L1870" s="7">
        <v>2.370335562E-6</v>
      </c>
      <c r="M1870" s="7">
        <v>71.39</v>
      </c>
      <c r="N1870" s="7">
        <v>3.0000000000000001E-3</v>
      </c>
      <c r="O1870" s="7">
        <v>5.9999999999999995E-4</v>
      </c>
      <c r="P1870" s="7">
        <v>1</v>
      </c>
      <c r="Q1870" s="7">
        <v>28</v>
      </c>
      <c r="R1870" s="7">
        <v>265</v>
      </c>
      <c r="S1870" s="189">
        <v>45625.593981481485</v>
      </c>
    </row>
    <row r="1871" spans="1:19">
      <c r="A1871" s="7">
        <v>1995</v>
      </c>
      <c r="B1871" s="123" t="s">
        <v>537</v>
      </c>
      <c r="C1871" s="123" t="s">
        <v>538</v>
      </c>
      <c r="D1871" s="123" t="s">
        <v>567</v>
      </c>
      <c r="E1871" s="123" t="s">
        <v>163</v>
      </c>
      <c r="F1871" s="7">
        <v>42.689612660999998</v>
      </c>
      <c r="G1871" s="123" t="s">
        <v>532</v>
      </c>
      <c r="H1871" s="7">
        <v>2.7212280139999998</v>
      </c>
      <c r="I1871" s="7">
        <v>63.744500000000002</v>
      </c>
      <c r="J1871" s="7">
        <v>2.7189014299999998</v>
      </c>
      <c r="K1871" s="7">
        <v>4.268961266E-5</v>
      </c>
      <c r="L1871" s="7">
        <v>4.268961266E-6</v>
      </c>
      <c r="M1871" s="7">
        <v>63.69</v>
      </c>
      <c r="N1871" s="7">
        <v>1E-3</v>
      </c>
      <c r="O1871" s="7">
        <v>1E-4</v>
      </c>
      <c r="P1871" s="7">
        <v>1</v>
      </c>
      <c r="Q1871" s="7">
        <v>28</v>
      </c>
      <c r="R1871" s="7">
        <v>265</v>
      </c>
      <c r="S1871" s="189">
        <v>45625.593981481485</v>
      </c>
    </row>
    <row r="1872" spans="1:19">
      <c r="A1872" s="7">
        <v>1995</v>
      </c>
      <c r="B1872" s="123" t="s">
        <v>537</v>
      </c>
      <c r="C1872" s="123" t="s">
        <v>538</v>
      </c>
      <c r="D1872" s="123" t="s">
        <v>567</v>
      </c>
      <c r="E1872" s="123" t="s">
        <v>535</v>
      </c>
      <c r="F1872" s="7">
        <v>54.564940430999997</v>
      </c>
      <c r="G1872" s="123" t="s">
        <v>532</v>
      </c>
      <c r="H1872" s="7">
        <v>3.0062102309999998</v>
      </c>
      <c r="I1872" s="7">
        <v>55.094172331000003</v>
      </c>
      <c r="J1872" s="7">
        <v>3.003236442</v>
      </c>
      <c r="K1872" s="7">
        <v>5.4564940430000002E-5</v>
      </c>
      <c r="L1872" s="7">
        <v>5.4564940429999999E-6</v>
      </c>
      <c r="M1872" s="7">
        <v>55.039672330999998</v>
      </c>
      <c r="N1872" s="7">
        <v>1E-3</v>
      </c>
      <c r="O1872" s="7">
        <v>1E-4</v>
      </c>
      <c r="P1872" s="7">
        <v>1</v>
      </c>
      <c r="Q1872" s="7">
        <v>28</v>
      </c>
      <c r="R1872" s="7">
        <v>265</v>
      </c>
      <c r="S1872" s="189">
        <v>45625.593981481485</v>
      </c>
    </row>
    <row r="1873" spans="1:19">
      <c r="A1873" s="7">
        <v>1995</v>
      </c>
      <c r="B1873" s="123" t="s">
        <v>537</v>
      </c>
      <c r="C1873" s="123" t="s">
        <v>538</v>
      </c>
      <c r="D1873" s="123" t="s">
        <v>567</v>
      </c>
      <c r="E1873" s="123" t="s">
        <v>541</v>
      </c>
      <c r="F1873" s="7">
        <v>0</v>
      </c>
      <c r="G1873" s="123" t="s">
        <v>532</v>
      </c>
      <c r="H1873" s="7">
        <v>0</v>
      </c>
      <c r="I1873" s="7"/>
      <c r="J1873" s="7">
        <v>0</v>
      </c>
      <c r="K1873" s="7">
        <v>0</v>
      </c>
      <c r="L1873" s="7">
        <v>0</v>
      </c>
      <c r="M1873" s="7"/>
      <c r="N1873" s="7"/>
      <c r="O1873" s="7"/>
      <c r="P1873" s="7">
        <v>1</v>
      </c>
      <c r="Q1873" s="7">
        <v>28</v>
      </c>
      <c r="R1873" s="7">
        <v>265</v>
      </c>
      <c r="S1873" s="189">
        <v>45625.593981481485</v>
      </c>
    </row>
    <row r="1874" spans="1:19">
      <c r="A1874" s="7">
        <v>1995</v>
      </c>
      <c r="B1874" s="123" t="s">
        <v>537</v>
      </c>
      <c r="C1874" s="123" t="s">
        <v>538</v>
      </c>
      <c r="D1874" s="123" t="s">
        <v>568</v>
      </c>
      <c r="E1874" s="123" t="s">
        <v>540</v>
      </c>
      <c r="F1874" s="7">
        <v>0</v>
      </c>
      <c r="G1874" s="123" t="s">
        <v>532</v>
      </c>
      <c r="H1874" s="7">
        <v>0</v>
      </c>
      <c r="I1874" s="7"/>
      <c r="J1874" s="7">
        <v>0</v>
      </c>
      <c r="K1874" s="7">
        <v>0</v>
      </c>
      <c r="L1874" s="7">
        <v>0</v>
      </c>
      <c r="M1874" s="7"/>
      <c r="N1874" s="7"/>
      <c r="O1874" s="7"/>
      <c r="P1874" s="7">
        <v>1</v>
      </c>
      <c r="Q1874" s="7">
        <v>28</v>
      </c>
      <c r="R1874" s="7">
        <v>265</v>
      </c>
      <c r="S1874" s="189">
        <v>45625.593981481485</v>
      </c>
    </row>
    <row r="1875" spans="1:19">
      <c r="A1875" s="7">
        <v>1995</v>
      </c>
      <c r="B1875" s="123" t="s">
        <v>537</v>
      </c>
      <c r="C1875" s="123" t="s">
        <v>538</v>
      </c>
      <c r="D1875" s="123" t="s">
        <v>568</v>
      </c>
      <c r="E1875" s="123" t="s">
        <v>569</v>
      </c>
      <c r="F1875" s="7">
        <v>0</v>
      </c>
      <c r="G1875" s="123" t="s">
        <v>532</v>
      </c>
      <c r="H1875" s="7">
        <v>0</v>
      </c>
      <c r="I1875" s="7"/>
      <c r="J1875" s="7">
        <v>0</v>
      </c>
      <c r="K1875" s="7">
        <v>0</v>
      </c>
      <c r="L1875" s="7">
        <v>0</v>
      </c>
      <c r="M1875" s="7"/>
      <c r="N1875" s="7"/>
      <c r="O1875" s="7"/>
      <c r="P1875" s="7">
        <v>1</v>
      </c>
      <c r="Q1875" s="7">
        <v>28</v>
      </c>
      <c r="R1875" s="7">
        <v>265</v>
      </c>
      <c r="S1875" s="189">
        <v>45625.593981481485</v>
      </c>
    </row>
    <row r="1876" spans="1:19">
      <c r="A1876" s="7">
        <v>1995</v>
      </c>
      <c r="B1876" s="123" t="s">
        <v>537</v>
      </c>
      <c r="C1876" s="123" t="s">
        <v>538</v>
      </c>
      <c r="D1876" s="123" t="s">
        <v>568</v>
      </c>
      <c r="E1876" s="123" t="s">
        <v>531</v>
      </c>
      <c r="F1876" s="7">
        <v>114.146750549</v>
      </c>
      <c r="G1876" s="123" t="s">
        <v>532</v>
      </c>
      <c r="H1876" s="7">
        <v>8.7040321699999996</v>
      </c>
      <c r="I1876" s="7">
        <v>76.253</v>
      </c>
      <c r="J1876" s="7">
        <v>8.6762945089999999</v>
      </c>
      <c r="K1876" s="7">
        <v>3.4244000000000001E-4</v>
      </c>
      <c r="L1876" s="7">
        <v>6.848805033E-5</v>
      </c>
      <c r="M1876" s="7">
        <v>76.010000000000005</v>
      </c>
      <c r="N1876" s="7">
        <v>3.0000000000000001E-3</v>
      </c>
      <c r="O1876" s="7">
        <v>5.9999999999999995E-4</v>
      </c>
      <c r="P1876" s="7">
        <v>1</v>
      </c>
      <c r="Q1876" s="7">
        <v>28</v>
      </c>
      <c r="R1876" s="7">
        <v>265</v>
      </c>
      <c r="S1876" s="189">
        <v>45625.593981481485</v>
      </c>
    </row>
    <row r="1877" spans="1:19">
      <c r="A1877" s="7">
        <v>1995</v>
      </c>
      <c r="B1877" s="123" t="s">
        <v>537</v>
      </c>
      <c r="C1877" s="123" t="s">
        <v>538</v>
      </c>
      <c r="D1877" s="123" t="s">
        <v>568</v>
      </c>
      <c r="E1877" s="123" t="s">
        <v>533</v>
      </c>
      <c r="F1877" s="7">
        <v>46.556849261000004</v>
      </c>
      <c r="G1877" s="123" t="s">
        <v>532</v>
      </c>
      <c r="H1877" s="7">
        <v>3.4237751759999999</v>
      </c>
      <c r="I1877" s="7">
        <v>73.539666667000006</v>
      </c>
      <c r="J1877" s="7">
        <v>3.4124618610000002</v>
      </c>
      <c r="K1877" s="7">
        <v>1.3967100000000001E-4</v>
      </c>
      <c r="L1877" s="7">
        <v>2.7934109559999999E-5</v>
      </c>
      <c r="M1877" s="7">
        <v>73.296666666999997</v>
      </c>
      <c r="N1877" s="7">
        <v>3.0000000000000001E-3</v>
      </c>
      <c r="O1877" s="7">
        <v>5.9999999999999995E-4</v>
      </c>
      <c r="P1877" s="7">
        <v>1</v>
      </c>
      <c r="Q1877" s="7">
        <v>28</v>
      </c>
      <c r="R1877" s="7">
        <v>265</v>
      </c>
      <c r="S1877" s="189">
        <v>45625.593981481485</v>
      </c>
    </row>
    <row r="1878" spans="1:19">
      <c r="A1878" s="7">
        <v>1995</v>
      </c>
      <c r="B1878" s="123" t="s">
        <v>537</v>
      </c>
      <c r="C1878" s="123" t="s">
        <v>538</v>
      </c>
      <c r="D1878" s="123" t="s">
        <v>568</v>
      </c>
      <c r="E1878" s="123" t="s">
        <v>160</v>
      </c>
      <c r="F1878" s="7">
        <v>6.7650226379999996</v>
      </c>
      <c r="G1878" s="123" t="s">
        <v>532</v>
      </c>
      <c r="H1878" s="7">
        <v>0.48459886699999999</v>
      </c>
      <c r="I1878" s="7">
        <v>71.632999999999996</v>
      </c>
      <c r="J1878" s="7">
        <v>0.48295496599999999</v>
      </c>
      <c r="K1878" s="7">
        <v>2.0295067909999999E-5</v>
      </c>
      <c r="L1878" s="7">
        <v>4.0590135830000003E-6</v>
      </c>
      <c r="M1878" s="7">
        <v>71.39</v>
      </c>
      <c r="N1878" s="7">
        <v>3.0000000000000001E-3</v>
      </c>
      <c r="O1878" s="7">
        <v>5.9999999999999995E-4</v>
      </c>
      <c r="P1878" s="7">
        <v>1</v>
      </c>
      <c r="Q1878" s="7">
        <v>28</v>
      </c>
      <c r="R1878" s="7">
        <v>265</v>
      </c>
      <c r="S1878" s="189">
        <v>45625.593981481485</v>
      </c>
    </row>
    <row r="1879" spans="1:19">
      <c r="A1879" s="7">
        <v>1995</v>
      </c>
      <c r="B1879" s="123" t="s">
        <v>537</v>
      </c>
      <c r="C1879" s="123" t="s">
        <v>538</v>
      </c>
      <c r="D1879" s="123" t="s">
        <v>568</v>
      </c>
      <c r="E1879" s="123" t="s">
        <v>163</v>
      </c>
      <c r="F1879" s="7">
        <v>30.909261998000002</v>
      </c>
      <c r="G1879" s="123" t="s">
        <v>532</v>
      </c>
      <c r="H1879" s="7">
        <v>1.9702954509999999</v>
      </c>
      <c r="I1879" s="7">
        <v>63.744500000000002</v>
      </c>
      <c r="J1879" s="7">
        <v>1.968610897</v>
      </c>
      <c r="K1879" s="7">
        <v>3.0909262000000002E-5</v>
      </c>
      <c r="L1879" s="7">
        <v>3.0909262000000001E-6</v>
      </c>
      <c r="M1879" s="7">
        <v>63.69</v>
      </c>
      <c r="N1879" s="7">
        <v>1E-3</v>
      </c>
      <c r="O1879" s="7">
        <v>1E-4</v>
      </c>
      <c r="P1879" s="7">
        <v>1</v>
      </c>
      <c r="Q1879" s="7">
        <v>28</v>
      </c>
      <c r="R1879" s="7">
        <v>265</v>
      </c>
      <c r="S1879" s="189">
        <v>45625.593981481485</v>
      </c>
    </row>
    <row r="1880" spans="1:19">
      <c r="A1880" s="7">
        <v>1995</v>
      </c>
      <c r="B1880" s="123" t="s">
        <v>537</v>
      </c>
      <c r="C1880" s="123" t="s">
        <v>538</v>
      </c>
      <c r="D1880" s="123" t="s">
        <v>568</v>
      </c>
      <c r="E1880" s="123" t="s">
        <v>535</v>
      </c>
      <c r="F1880" s="7">
        <v>1448.140164276</v>
      </c>
      <c r="G1880" s="123" t="s">
        <v>532</v>
      </c>
      <c r="H1880" s="7">
        <v>79.784083769999995</v>
      </c>
      <c r="I1880" s="7">
        <v>55.094172331000003</v>
      </c>
      <c r="J1880" s="7">
        <v>79.705160131</v>
      </c>
      <c r="K1880" s="7">
        <v>1.4481400000000001E-3</v>
      </c>
      <c r="L1880" s="7">
        <v>1.44814E-4</v>
      </c>
      <c r="M1880" s="7">
        <v>55.039672330999998</v>
      </c>
      <c r="N1880" s="7">
        <v>1E-3</v>
      </c>
      <c r="O1880" s="7">
        <v>1E-4</v>
      </c>
      <c r="P1880" s="7">
        <v>1</v>
      </c>
      <c r="Q1880" s="7">
        <v>28</v>
      </c>
      <c r="R1880" s="7">
        <v>265</v>
      </c>
      <c r="S1880" s="189">
        <v>45625.593981481485</v>
      </c>
    </row>
    <row r="1881" spans="1:19">
      <c r="A1881" s="7">
        <v>1995</v>
      </c>
      <c r="B1881" s="123" t="s">
        <v>537</v>
      </c>
      <c r="C1881" s="123" t="s">
        <v>538</v>
      </c>
      <c r="D1881" s="123" t="s">
        <v>568</v>
      </c>
      <c r="E1881" s="123" t="s">
        <v>541</v>
      </c>
      <c r="F1881" s="7">
        <v>0</v>
      </c>
      <c r="G1881" s="123" t="s">
        <v>532</v>
      </c>
      <c r="H1881" s="7">
        <v>0</v>
      </c>
      <c r="I1881" s="7"/>
      <c r="J1881" s="7">
        <v>0</v>
      </c>
      <c r="K1881" s="7">
        <v>0</v>
      </c>
      <c r="L1881" s="7">
        <v>0</v>
      </c>
      <c r="M1881" s="7"/>
      <c r="N1881" s="7"/>
      <c r="O1881" s="7"/>
      <c r="P1881" s="7">
        <v>1</v>
      </c>
      <c r="Q1881" s="7">
        <v>28</v>
      </c>
      <c r="R1881" s="7">
        <v>265</v>
      </c>
      <c r="S1881" s="189">
        <v>45625.593981481485</v>
      </c>
    </row>
    <row r="1882" spans="1:19">
      <c r="A1882" s="7">
        <v>1995</v>
      </c>
      <c r="B1882" s="123" t="s">
        <v>537</v>
      </c>
      <c r="C1882" s="123" t="s">
        <v>538</v>
      </c>
      <c r="D1882" s="123" t="s">
        <v>568</v>
      </c>
      <c r="E1882" s="123" t="s">
        <v>593</v>
      </c>
      <c r="F1882" s="7">
        <v>44.003267999999998</v>
      </c>
      <c r="G1882" s="123" t="s">
        <v>532</v>
      </c>
      <c r="H1882" s="7">
        <v>3.237599114</v>
      </c>
      <c r="I1882" s="7">
        <v>73.576333332999994</v>
      </c>
      <c r="J1882" s="7">
        <v>3.2269063199999999</v>
      </c>
      <c r="K1882" s="7">
        <v>1.3201E-4</v>
      </c>
      <c r="L1882" s="7">
        <v>2.6401960799999999E-5</v>
      </c>
      <c r="M1882" s="7">
        <v>73.333333332999999</v>
      </c>
      <c r="N1882" s="7">
        <v>3.0000000000000001E-3</v>
      </c>
      <c r="O1882" s="7">
        <v>5.9999999999999995E-4</v>
      </c>
      <c r="P1882" s="7">
        <v>1</v>
      </c>
      <c r="Q1882" s="7">
        <v>28</v>
      </c>
      <c r="R1882" s="7">
        <v>265</v>
      </c>
      <c r="S1882" s="189">
        <v>45625.593981481485</v>
      </c>
    </row>
    <row r="1883" spans="1:19">
      <c r="A1883" s="7">
        <v>1995</v>
      </c>
      <c r="B1883" s="123" t="s">
        <v>537</v>
      </c>
      <c r="C1883" s="123" t="s">
        <v>538</v>
      </c>
      <c r="D1883" s="123" t="s">
        <v>566</v>
      </c>
      <c r="E1883" s="123" t="s">
        <v>540</v>
      </c>
      <c r="F1883" s="7">
        <v>0</v>
      </c>
      <c r="G1883" s="123" t="s">
        <v>532</v>
      </c>
      <c r="H1883" s="7">
        <v>0</v>
      </c>
      <c r="I1883" s="7"/>
      <c r="J1883" s="7">
        <v>0</v>
      </c>
      <c r="K1883" s="7">
        <v>0</v>
      </c>
      <c r="L1883" s="7">
        <v>0</v>
      </c>
      <c r="M1883" s="7"/>
      <c r="N1883" s="7"/>
      <c r="O1883" s="7"/>
      <c r="P1883" s="7">
        <v>1</v>
      </c>
      <c r="Q1883" s="7">
        <v>28</v>
      </c>
      <c r="R1883" s="7">
        <v>265</v>
      </c>
      <c r="S1883" s="189">
        <v>45625.593981481485</v>
      </c>
    </row>
    <row r="1884" spans="1:19">
      <c r="A1884" s="7">
        <v>1995</v>
      </c>
      <c r="B1884" s="123" t="s">
        <v>537</v>
      </c>
      <c r="C1884" s="123" t="s">
        <v>538</v>
      </c>
      <c r="D1884" s="123" t="s">
        <v>566</v>
      </c>
      <c r="E1884" s="123" t="s">
        <v>531</v>
      </c>
      <c r="F1884" s="7">
        <v>0</v>
      </c>
      <c r="G1884" s="123" t="s">
        <v>532</v>
      </c>
      <c r="H1884" s="7">
        <v>0</v>
      </c>
      <c r="I1884" s="7"/>
      <c r="J1884" s="7">
        <v>0</v>
      </c>
      <c r="K1884" s="7">
        <v>0</v>
      </c>
      <c r="L1884" s="7">
        <v>0</v>
      </c>
      <c r="M1884" s="7"/>
      <c r="N1884" s="7"/>
      <c r="O1884" s="7"/>
      <c r="P1884" s="7">
        <v>1</v>
      </c>
      <c r="Q1884" s="7">
        <v>28</v>
      </c>
      <c r="R1884" s="7">
        <v>265</v>
      </c>
      <c r="S1884" s="189">
        <v>45625.593981481485</v>
      </c>
    </row>
    <row r="1885" spans="1:19">
      <c r="A1885" s="7">
        <v>1995</v>
      </c>
      <c r="B1885" s="123" t="s">
        <v>537</v>
      </c>
      <c r="C1885" s="123" t="s">
        <v>538</v>
      </c>
      <c r="D1885" s="123" t="s">
        <v>566</v>
      </c>
      <c r="E1885" s="123" t="s">
        <v>533</v>
      </c>
      <c r="F1885" s="7">
        <v>1962.6510561959999</v>
      </c>
      <c r="G1885" s="123" t="s">
        <v>532</v>
      </c>
      <c r="H1885" s="7">
        <v>144.33270445599999</v>
      </c>
      <c r="I1885" s="7">
        <v>73.539666667000006</v>
      </c>
      <c r="J1885" s="7">
        <v>143.85578025000001</v>
      </c>
      <c r="K1885" s="7">
        <v>5.8879529999999996E-3</v>
      </c>
      <c r="L1885" s="7">
        <v>1.177591E-3</v>
      </c>
      <c r="M1885" s="7">
        <v>73.296666666999997</v>
      </c>
      <c r="N1885" s="7">
        <v>3.0000000000000001E-3</v>
      </c>
      <c r="O1885" s="7">
        <v>5.9999999999999995E-4</v>
      </c>
      <c r="P1885" s="7">
        <v>1</v>
      </c>
      <c r="Q1885" s="7">
        <v>28</v>
      </c>
      <c r="R1885" s="7">
        <v>265</v>
      </c>
      <c r="S1885" s="189">
        <v>45625.593981481485</v>
      </c>
    </row>
    <row r="1886" spans="1:19">
      <c r="A1886" s="7">
        <v>1995</v>
      </c>
      <c r="B1886" s="123" t="s">
        <v>537</v>
      </c>
      <c r="C1886" s="123" t="s">
        <v>538</v>
      </c>
      <c r="D1886" s="123" t="s">
        <v>566</v>
      </c>
      <c r="E1886" s="123" t="s">
        <v>160</v>
      </c>
      <c r="F1886" s="7">
        <v>41.358189115999998</v>
      </c>
      <c r="G1886" s="123" t="s">
        <v>532</v>
      </c>
      <c r="H1886" s="7">
        <v>2.9626111609999999</v>
      </c>
      <c r="I1886" s="7">
        <v>71.632999999999996</v>
      </c>
      <c r="J1886" s="7">
        <v>2.952561121</v>
      </c>
      <c r="K1886" s="7">
        <v>1.2407499999999999E-4</v>
      </c>
      <c r="L1886" s="7">
        <v>2.4814913469999999E-5</v>
      </c>
      <c r="M1886" s="7">
        <v>71.39</v>
      </c>
      <c r="N1886" s="7">
        <v>3.0000000000000001E-3</v>
      </c>
      <c r="O1886" s="7">
        <v>5.9999999999999995E-4</v>
      </c>
      <c r="P1886" s="7">
        <v>1</v>
      </c>
      <c r="Q1886" s="7">
        <v>28</v>
      </c>
      <c r="R1886" s="7">
        <v>265</v>
      </c>
      <c r="S1886" s="189">
        <v>45625.593981481485</v>
      </c>
    </row>
    <row r="1887" spans="1:19">
      <c r="A1887" s="7">
        <v>1995</v>
      </c>
      <c r="B1887" s="123" t="s">
        <v>537</v>
      </c>
      <c r="C1887" s="123" t="s">
        <v>538</v>
      </c>
      <c r="D1887" s="123" t="s">
        <v>566</v>
      </c>
      <c r="E1887" s="123" t="s">
        <v>163</v>
      </c>
      <c r="F1887" s="7">
        <v>21.602331451000001</v>
      </c>
      <c r="G1887" s="123" t="s">
        <v>532</v>
      </c>
      <c r="H1887" s="7">
        <v>1.3770298169999999</v>
      </c>
      <c r="I1887" s="7">
        <v>63.744500000000002</v>
      </c>
      <c r="J1887" s="7">
        <v>1.37585249</v>
      </c>
      <c r="K1887" s="7">
        <v>2.1602331449999999E-5</v>
      </c>
      <c r="L1887" s="7">
        <v>2.1602331449999999E-6</v>
      </c>
      <c r="M1887" s="7">
        <v>63.69</v>
      </c>
      <c r="N1887" s="7">
        <v>1E-3</v>
      </c>
      <c r="O1887" s="7">
        <v>1E-4</v>
      </c>
      <c r="P1887" s="7">
        <v>1</v>
      </c>
      <c r="Q1887" s="7">
        <v>28</v>
      </c>
      <c r="R1887" s="7">
        <v>265</v>
      </c>
      <c r="S1887" s="189">
        <v>45625.593981481485</v>
      </c>
    </row>
    <row r="1888" spans="1:19">
      <c r="A1888" s="7">
        <v>1995</v>
      </c>
      <c r="B1888" s="123" t="s">
        <v>537</v>
      </c>
      <c r="C1888" s="123" t="s">
        <v>538</v>
      </c>
      <c r="D1888" s="123" t="s">
        <v>566</v>
      </c>
      <c r="E1888" s="123" t="s">
        <v>535</v>
      </c>
      <c r="F1888" s="7">
        <v>0</v>
      </c>
      <c r="G1888" s="123" t="s">
        <v>532</v>
      </c>
      <c r="H1888" s="7">
        <v>0</v>
      </c>
      <c r="I1888" s="7"/>
      <c r="J1888" s="7">
        <v>0</v>
      </c>
      <c r="K1888" s="7">
        <v>0</v>
      </c>
      <c r="L1888" s="7">
        <v>0</v>
      </c>
      <c r="M1888" s="7"/>
      <c r="N1888" s="7"/>
      <c r="O1888" s="7"/>
      <c r="P1888" s="7">
        <v>1</v>
      </c>
      <c r="Q1888" s="7">
        <v>28</v>
      </c>
      <c r="R1888" s="7">
        <v>265</v>
      </c>
      <c r="S1888" s="189">
        <v>45625.593981481485</v>
      </c>
    </row>
    <row r="1889" spans="1:19">
      <c r="A1889" s="7">
        <v>1995</v>
      </c>
      <c r="B1889" s="123" t="s">
        <v>537</v>
      </c>
      <c r="C1889" s="123" t="s">
        <v>538</v>
      </c>
      <c r="D1889" s="123" t="s">
        <v>566</v>
      </c>
      <c r="E1889" s="123" t="s">
        <v>541</v>
      </c>
      <c r="F1889" s="7">
        <v>0</v>
      </c>
      <c r="G1889" s="123" t="s">
        <v>532</v>
      </c>
      <c r="H1889" s="7">
        <v>0</v>
      </c>
      <c r="I1889" s="7"/>
      <c r="J1889" s="7">
        <v>0</v>
      </c>
      <c r="K1889" s="7">
        <v>0</v>
      </c>
      <c r="L1889" s="7">
        <v>0</v>
      </c>
      <c r="M1889" s="7"/>
      <c r="N1889" s="7"/>
      <c r="O1889" s="7"/>
      <c r="P1889" s="7">
        <v>1</v>
      </c>
      <c r="Q1889" s="7">
        <v>28</v>
      </c>
      <c r="R1889" s="7">
        <v>265</v>
      </c>
      <c r="S1889" s="189">
        <v>45625.593981481485</v>
      </c>
    </row>
    <row r="1890" spans="1:19">
      <c r="A1890" s="7">
        <v>1995</v>
      </c>
      <c r="B1890" s="123" t="s">
        <v>537</v>
      </c>
      <c r="C1890" s="123" t="s">
        <v>553</v>
      </c>
      <c r="D1890" s="123" t="s">
        <v>554</v>
      </c>
      <c r="E1890" s="123" t="s">
        <v>533</v>
      </c>
      <c r="F1890" s="7">
        <v>14902.7638752</v>
      </c>
      <c r="G1890" s="123" t="s">
        <v>532</v>
      </c>
      <c r="H1890" s="7">
        <v>1101.8613993020001</v>
      </c>
      <c r="I1890" s="7">
        <v>73.936714593999994</v>
      </c>
      <c r="J1890" s="7">
        <v>1092.3725920520001</v>
      </c>
      <c r="K1890" s="7">
        <v>0.107026255</v>
      </c>
      <c r="L1890" s="7">
        <v>2.4498385000000001E-2</v>
      </c>
      <c r="M1890" s="7">
        <v>73.3</v>
      </c>
      <c r="N1890" s="7">
        <v>7.1816379999999997E-3</v>
      </c>
      <c r="O1890" s="7">
        <v>1.6438819999999999E-3</v>
      </c>
      <c r="P1890" s="7">
        <v>1</v>
      </c>
      <c r="Q1890" s="7">
        <v>28</v>
      </c>
      <c r="R1890" s="7">
        <v>265</v>
      </c>
      <c r="S1890" s="189">
        <v>45625.593981481485</v>
      </c>
    </row>
    <row r="1891" spans="1:19">
      <c r="A1891" s="7">
        <v>1995</v>
      </c>
      <c r="B1891" s="123" t="s">
        <v>537</v>
      </c>
      <c r="C1891" s="123" t="s">
        <v>553</v>
      </c>
      <c r="D1891" s="123" t="s">
        <v>555</v>
      </c>
      <c r="E1891" s="123" t="s">
        <v>533</v>
      </c>
      <c r="F1891" s="7">
        <v>0</v>
      </c>
      <c r="G1891" s="123" t="s">
        <v>532</v>
      </c>
      <c r="H1891" s="7">
        <v>0</v>
      </c>
      <c r="I1891" s="7"/>
      <c r="J1891" s="7">
        <v>0</v>
      </c>
      <c r="K1891" s="7">
        <v>0</v>
      </c>
      <c r="L1891" s="7">
        <v>0</v>
      </c>
      <c r="M1891" s="7"/>
      <c r="N1891" s="7"/>
      <c r="O1891" s="7"/>
      <c r="P1891" s="7">
        <v>1</v>
      </c>
      <c r="Q1891" s="7">
        <v>28</v>
      </c>
      <c r="R1891" s="7">
        <v>265</v>
      </c>
      <c r="S1891" s="189">
        <v>45625.593981481485</v>
      </c>
    </row>
    <row r="1892" spans="1:19">
      <c r="A1892" s="7">
        <v>1995</v>
      </c>
      <c r="B1892" s="123" t="s">
        <v>537</v>
      </c>
      <c r="C1892" s="123" t="s">
        <v>553</v>
      </c>
      <c r="D1892" s="123" t="s">
        <v>555</v>
      </c>
      <c r="E1892" s="123" t="s">
        <v>159</v>
      </c>
      <c r="F1892" s="7">
        <v>0</v>
      </c>
      <c r="G1892" s="123" t="s">
        <v>532</v>
      </c>
      <c r="H1892" s="7">
        <v>0</v>
      </c>
      <c r="I1892" s="7"/>
      <c r="J1892" s="7">
        <v>0</v>
      </c>
      <c r="K1892" s="7">
        <v>0</v>
      </c>
      <c r="L1892" s="7">
        <v>0</v>
      </c>
      <c r="M1892" s="7"/>
      <c r="N1892" s="7"/>
      <c r="O1892" s="7"/>
      <c r="P1892" s="7">
        <v>1</v>
      </c>
      <c r="Q1892" s="7">
        <v>28</v>
      </c>
      <c r="R1892" s="7">
        <v>265</v>
      </c>
      <c r="S1892" s="189">
        <v>45625.593981481485</v>
      </c>
    </row>
    <row r="1893" spans="1:19">
      <c r="A1893" s="7">
        <v>1995</v>
      </c>
      <c r="B1893" s="123" t="s">
        <v>537</v>
      </c>
      <c r="C1893" s="123" t="s">
        <v>553</v>
      </c>
      <c r="D1893" s="123" t="s">
        <v>560</v>
      </c>
      <c r="E1893" s="123" t="s">
        <v>533</v>
      </c>
      <c r="F1893" s="7">
        <v>9530.6548216859992</v>
      </c>
      <c r="G1893" s="123" t="s">
        <v>532</v>
      </c>
      <c r="H1893" s="7">
        <v>704.66530544499994</v>
      </c>
      <c r="I1893" s="7">
        <v>73.936714593999994</v>
      </c>
      <c r="J1893" s="7">
        <v>698.59699842999999</v>
      </c>
      <c r="K1893" s="7">
        <v>6.8445713000000005E-2</v>
      </c>
      <c r="L1893" s="7">
        <v>1.5667271999999999E-2</v>
      </c>
      <c r="M1893" s="7">
        <v>73.3</v>
      </c>
      <c r="N1893" s="7">
        <v>7.1816379999999997E-3</v>
      </c>
      <c r="O1893" s="7">
        <v>1.6438819999999999E-3</v>
      </c>
      <c r="P1893" s="7">
        <v>1</v>
      </c>
      <c r="Q1893" s="7">
        <v>28</v>
      </c>
      <c r="R1893" s="7">
        <v>265</v>
      </c>
      <c r="S1893" s="189">
        <v>45625.593981481485</v>
      </c>
    </row>
    <row r="1894" spans="1:19">
      <c r="A1894" s="7">
        <v>1995</v>
      </c>
      <c r="B1894" s="123" t="s">
        <v>537</v>
      </c>
      <c r="C1894" s="123" t="s">
        <v>553</v>
      </c>
      <c r="D1894" s="123" t="s">
        <v>560</v>
      </c>
      <c r="E1894" s="123" t="s">
        <v>159</v>
      </c>
      <c r="F1894" s="7">
        <v>39469.515382865</v>
      </c>
      <c r="G1894" s="123" t="s">
        <v>532</v>
      </c>
      <c r="H1894" s="7">
        <v>2906.9745383549998</v>
      </c>
      <c r="I1894" s="7">
        <v>73.651133290000004</v>
      </c>
      <c r="J1894" s="7">
        <v>2761.2872961849998</v>
      </c>
      <c r="K1894" s="7">
        <v>1.387277487</v>
      </c>
      <c r="L1894" s="7">
        <v>0.40318291499999998</v>
      </c>
      <c r="M1894" s="7">
        <v>69.959999999999994</v>
      </c>
      <c r="N1894" s="7">
        <v>3.5148075000000001E-2</v>
      </c>
      <c r="O1894" s="7">
        <v>1.0215046E-2</v>
      </c>
      <c r="P1894" s="7">
        <v>1</v>
      </c>
      <c r="Q1894" s="7">
        <v>28</v>
      </c>
      <c r="R1894" s="7">
        <v>265</v>
      </c>
      <c r="S1894" s="189">
        <v>45625.593981481485</v>
      </c>
    </row>
    <row r="1895" spans="1:19">
      <c r="A1895" s="7">
        <v>1995</v>
      </c>
      <c r="B1895" s="123" t="s">
        <v>537</v>
      </c>
      <c r="C1895" s="123" t="s">
        <v>553</v>
      </c>
      <c r="D1895" s="123" t="s">
        <v>560</v>
      </c>
      <c r="E1895" s="123" t="s">
        <v>163</v>
      </c>
      <c r="F1895" s="7">
        <v>252.35015485299999</v>
      </c>
      <c r="G1895" s="123" t="s">
        <v>532</v>
      </c>
      <c r="H1895" s="7">
        <v>16.197396790999999</v>
      </c>
      <c r="I1895" s="7">
        <v>64.186197152000005</v>
      </c>
      <c r="J1895" s="7">
        <v>16.074704864000001</v>
      </c>
      <c r="K1895" s="7">
        <v>4.3818549999999996E-3</v>
      </c>
      <c r="L1895" s="7">
        <v>0</v>
      </c>
      <c r="M1895" s="7">
        <v>63.7</v>
      </c>
      <c r="N1895" s="7">
        <v>1.7364184000000001E-2</v>
      </c>
      <c r="O1895" s="7">
        <v>0</v>
      </c>
      <c r="P1895" s="7">
        <v>1</v>
      </c>
      <c r="Q1895" s="7">
        <v>28</v>
      </c>
      <c r="R1895" s="7"/>
      <c r="S1895" s="189">
        <v>45625.593981481485</v>
      </c>
    </row>
    <row r="1896" spans="1:19">
      <c r="A1896" s="7">
        <v>1995</v>
      </c>
      <c r="B1896" s="123" t="s">
        <v>537</v>
      </c>
      <c r="C1896" s="123" t="s">
        <v>553</v>
      </c>
      <c r="D1896" s="123" t="s">
        <v>559</v>
      </c>
      <c r="E1896" s="123" t="s">
        <v>533</v>
      </c>
      <c r="F1896" s="7">
        <v>2409.2186975999998</v>
      </c>
      <c r="G1896" s="123" t="s">
        <v>532</v>
      </c>
      <c r="H1896" s="7">
        <v>178.12971523900001</v>
      </c>
      <c r="I1896" s="7">
        <v>73.936714593999994</v>
      </c>
      <c r="J1896" s="7">
        <v>176.59573053400001</v>
      </c>
      <c r="K1896" s="7">
        <v>1.7302136999999999E-2</v>
      </c>
      <c r="L1896" s="7">
        <v>3.9604710000000001E-3</v>
      </c>
      <c r="M1896" s="7">
        <v>73.3</v>
      </c>
      <c r="N1896" s="7">
        <v>7.1816379999999997E-3</v>
      </c>
      <c r="O1896" s="7">
        <v>1.6438819999999999E-3</v>
      </c>
      <c r="P1896" s="7">
        <v>1</v>
      </c>
      <c r="Q1896" s="7">
        <v>28</v>
      </c>
      <c r="R1896" s="7">
        <v>265</v>
      </c>
      <c r="S1896" s="189">
        <v>45625.593981481485</v>
      </c>
    </row>
    <row r="1897" spans="1:19">
      <c r="A1897" s="7">
        <v>1995</v>
      </c>
      <c r="B1897" s="123" t="s">
        <v>537</v>
      </c>
      <c r="C1897" s="123" t="s">
        <v>553</v>
      </c>
      <c r="D1897" s="123" t="s">
        <v>559</v>
      </c>
      <c r="E1897" s="123" t="s">
        <v>159</v>
      </c>
      <c r="F1897" s="7">
        <v>303.96168</v>
      </c>
      <c r="G1897" s="123" t="s">
        <v>532</v>
      </c>
      <c r="H1897" s="7">
        <v>22.387122209000001</v>
      </c>
      <c r="I1897" s="7">
        <v>73.651133290000004</v>
      </c>
      <c r="J1897" s="7">
        <v>21.265159133000001</v>
      </c>
      <c r="K1897" s="7">
        <v>1.0683668E-2</v>
      </c>
      <c r="L1897" s="7">
        <v>3.104983E-3</v>
      </c>
      <c r="M1897" s="7">
        <v>69.959999999999994</v>
      </c>
      <c r="N1897" s="7">
        <v>3.5148075000000001E-2</v>
      </c>
      <c r="O1897" s="7">
        <v>1.0215046E-2</v>
      </c>
      <c r="P1897" s="7">
        <v>1</v>
      </c>
      <c r="Q1897" s="7">
        <v>28</v>
      </c>
      <c r="R1897" s="7">
        <v>265</v>
      </c>
      <c r="S1897" s="189">
        <v>45625.593981481485</v>
      </c>
    </row>
    <row r="1898" spans="1:19">
      <c r="A1898" s="7">
        <v>1995</v>
      </c>
      <c r="B1898" s="123" t="s">
        <v>537</v>
      </c>
      <c r="C1898" s="123" t="s">
        <v>553</v>
      </c>
      <c r="D1898" s="123" t="s">
        <v>188</v>
      </c>
      <c r="E1898" s="123" t="s">
        <v>533</v>
      </c>
      <c r="F1898" s="7">
        <v>1519.8083999999999</v>
      </c>
      <c r="G1898" s="123" t="s">
        <v>532</v>
      </c>
      <c r="H1898" s="7">
        <v>123.09718531999999</v>
      </c>
      <c r="I1898" s="7">
        <v>80.995199999999997</v>
      </c>
      <c r="J1898" s="7">
        <v>111.40195572</v>
      </c>
      <c r="K1898" s="7">
        <v>6.3072049999999998E-3</v>
      </c>
      <c r="L1898" s="7">
        <v>4.3466520000000002E-2</v>
      </c>
      <c r="M1898" s="7">
        <v>73.3</v>
      </c>
      <c r="N1898" s="7">
        <v>4.15E-3</v>
      </c>
      <c r="O1898" s="7">
        <v>2.86E-2</v>
      </c>
      <c r="P1898" s="7">
        <v>1</v>
      </c>
      <c r="Q1898" s="7">
        <v>28</v>
      </c>
      <c r="R1898" s="7">
        <v>265</v>
      </c>
      <c r="S1898" s="189">
        <v>45625.593981481485</v>
      </c>
    </row>
    <row r="1899" spans="1:19">
      <c r="A1899" s="7">
        <v>1995</v>
      </c>
      <c r="B1899" s="123" t="s">
        <v>537</v>
      </c>
      <c r="C1899" s="123" t="s">
        <v>553</v>
      </c>
      <c r="D1899" s="123" t="s">
        <v>571</v>
      </c>
      <c r="E1899" s="123" t="s">
        <v>572</v>
      </c>
      <c r="F1899" s="7">
        <v>597.18737357299995</v>
      </c>
      <c r="G1899" s="123" t="s">
        <v>532</v>
      </c>
      <c r="H1899" s="7">
        <v>42.946898955000002</v>
      </c>
      <c r="I1899" s="7">
        <v>71.915282968</v>
      </c>
      <c r="J1899" s="7">
        <v>42.587012747999999</v>
      </c>
      <c r="K1899" s="7">
        <v>1.181589E-3</v>
      </c>
      <c r="L1899" s="7">
        <v>1.2332140000000001E-3</v>
      </c>
      <c r="M1899" s="7">
        <v>71.312647643000005</v>
      </c>
      <c r="N1899" s="7">
        <v>1.9785900000000001E-3</v>
      </c>
      <c r="O1899" s="7">
        <v>2.065037E-3</v>
      </c>
      <c r="P1899" s="7">
        <v>1</v>
      </c>
      <c r="Q1899" s="7">
        <v>28</v>
      </c>
      <c r="R1899" s="7">
        <v>265</v>
      </c>
      <c r="S1899" s="189">
        <v>45625.593981481485</v>
      </c>
    </row>
    <row r="1900" spans="1:19">
      <c r="A1900" s="7">
        <v>1995</v>
      </c>
      <c r="B1900" s="123" t="s">
        <v>537</v>
      </c>
      <c r="C1900" s="123" t="s">
        <v>553</v>
      </c>
      <c r="D1900" s="123" t="s">
        <v>573</v>
      </c>
      <c r="E1900" s="123" t="s">
        <v>572</v>
      </c>
      <c r="F1900" s="7">
        <v>16160.657034608999</v>
      </c>
      <c r="G1900" s="123" t="s">
        <v>532</v>
      </c>
      <c r="H1900" s="7">
        <v>1162.3920917150001</v>
      </c>
      <c r="I1900" s="7">
        <v>71.92727927</v>
      </c>
      <c r="J1900" s="7">
        <v>1153.7093057009999</v>
      </c>
      <c r="K1900" s="7">
        <v>1.3215862E-2</v>
      </c>
      <c r="L1900" s="7">
        <v>3.1368836999999997E-2</v>
      </c>
      <c r="M1900" s="7">
        <v>71.39</v>
      </c>
      <c r="N1900" s="7">
        <v>8.1778000000000005E-4</v>
      </c>
      <c r="O1900" s="7">
        <v>1.9410619999999999E-3</v>
      </c>
      <c r="P1900" s="7">
        <v>1</v>
      </c>
      <c r="Q1900" s="7">
        <v>28</v>
      </c>
      <c r="R1900" s="7">
        <v>265</v>
      </c>
      <c r="S1900" s="189">
        <v>45625.593981481485</v>
      </c>
    </row>
    <row r="1901" spans="1:19">
      <c r="A1901" s="7">
        <v>1995</v>
      </c>
      <c r="B1901" s="123" t="s">
        <v>537</v>
      </c>
      <c r="C1901" s="123" t="s">
        <v>553</v>
      </c>
      <c r="D1901" s="123" t="s">
        <v>558</v>
      </c>
      <c r="E1901" s="123" t="s">
        <v>533</v>
      </c>
      <c r="F1901" s="7">
        <v>607.88018265100004</v>
      </c>
      <c r="G1901" s="123" t="s">
        <v>532</v>
      </c>
      <c r="H1901" s="7">
        <v>44.944663572000003</v>
      </c>
      <c r="I1901" s="7">
        <v>73.936714593999994</v>
      </c>
      <c r="J1901" s="7">
        <v>44.557617387999997</v>
      </c>
      <c r="K1901" s="7">
        <v>4.365575E-3</v>
      </c>
      <c r="L1901" s="7">
        <v>9.992829999999999E-4</v>
      </c>
      <c r="M1901" s="7">
        <v>73.3</v>
      </c>
      <c r="N1901" s="7">
        <v>7.1816379999999997E-3</v>
      </c>
      <c r="O1901" s="7">
        <v>1.6438819999999999E-3</v>
      </c>
      <c r="P1901" s="7">
        <v>1</v>
      </c>
      <c r="Q1901" s="7">
        <v>28</v>
      </c>
      <c r="R1901" s="7">
        <v>265</v>
      </c>
      <c r="S1901" s="189">
        <v>45625.593981481485</v>
      </c>
    </row>
    <row r="1902" spans="1:19">
      <c r="A1902" s="7">
        <v>1995</v>
      </c>
      <c r="B1902" s="123" t="s">
        <v>537</v>
      </c>
      <c r="C1902" s="123" t="s">
        <v>553</v>
      </c>
      <c r="D1902" s="123" t="s">
        <v>558</v>
      </c>
      <c r="E1902" s="123" t="s">
        <v>159</v>
      </c>
      <c r="F1902" s="7">
        <v>0</v>
      </c>
      <c r="G1902" s="123" t="s">
        <v>532</v>
      </c>
      <c r="H1902" s="7">
        <v>0</v>
      </c>
      <c r="I1902" s="7"/>
      <c r="J1902" s="7">
        <v>0</v>
      </c>
      <c r="K1902" s="7">
        <v>0</v>
      </c>
      <c r="L1902" s="7">
        <v>0</v>
      </c>
      <c r="M1902" s="7"/>
      <c r="N1902" s="7"/>
      <c r="O1902" s="7"/>
      <c r="P1902" s="7">
        <v>1</v>
      </c>
      <c r="Q1902" s="7">
        <v>28</v>
      </c>
      <c r="R1902" s="7">
        <v>265</v>
      </c>
      <c r="S1902" s="189">
        <v>45625.593981481485</v>
      </c>
    </row>
    <row r="1903" spans="1:19">
      <c r="A1903" s="7">
        <v>1995</v>
      </c>
      <c r="B1903" s="123" t="s">
        <v>537</v>
      </c>
      <c r="C1903" s="123" t="s">
        <v>553</v>
      </c>
      <c r="D1903" s="123" t="s">
        <v>191</v>
      </c>
      <c r="E1903" s="123" t="s">
        <v>533</v>
      </c>
      <c r="F1903" s="7">
        <v>303.15781440000001</v>
      </c>
      <c r="G1903" s="123" t="s">
        <v>532</v>
      </c>
      <c r="H1903" s="7">
        <v>22.441560369000001</v>
      </c>
      <c r="I1903" s="7">
        <v>74.025999999999996</v>
      </c>
      <c r="J1903" s="7">
        <v>22.221467795999999</v>
      </c>
      <c r="K1903" s="7">
        <v>2.122105E-3</v>
      </c>
      <c r="L1903" s="7">
        <v>6.0631599999999997E-4</v>
      </c>
      <c r="M1903" s="7">
        <v>73.3</v>
      </c>
      <c r="N1903" s="7">
        <v>7.0000000000000001E-3</v>
      </c>
      <c r="O1903" s="7">
        <v>2E-3</v>
      </c>
      <c r="P1903" s="7">
        <v>1</v>
      </c>
      <c r="Q1903" s="7">
        <v>28</v>
      </c>
      <c r="R1903" s="7">
        <v>265</v>
      </c>
      <c r="S1903" s="189">
        <v>45625.593981481485</v>
      </c>
    </row>
    <row r="1904" spans="1:19">
      <c r="A1904" s="7">
        <v>1995</v>
      </c>
      <c r="B1904" s="123" t="s">
        <v>537</v>
      </c>
      <c r="C1904" s="123" t="s">
        <v>553</v>
      </c>
      <c r="D1904" s="123" t="s">
        <v>561</v>
      </c>
      <c r="E1904" s="123" t="s">
        <v>531</v>
      </c>
      <c r="F1904" s="7">
        <v>907.18745039999999</v>
      </c>
      <c r="G1904" s="123" t="s">
        <v>532</v>
      </c>
      <c r="H1904" s="7">
        <v>69.604864319000001</v>
      </c>
      <c r="I1904" s="7">
        <v>76.725999999999999</v>
      </c>
      <c r="J1904" s="7">
        <v>68.94624623</v>
      </c>
      <c r="K1904" s="7">
        <v>6.3503120000000003E-3</v>
      </c>
      <c r="L1904" s="7">
        <v>1.814375E-3</v>
      </c>
      <c r="M1904" s="7">
        <v>76</v>
      </c>
      <c r="N1904" s="7">
        <v>7.0000000000000001E-3</v>
      </c>
      <c r="O1904" s="7">
        <v>2E-3</v>
      </c>
      <c r="P1904" s="7">
        <v>1</v>
      </c>
      <c r="Q1904" s="7">
        <v>28</v>
      </c>
      <c r="R1904" s="7">
        <v>265</v>
      </c>
      <c r="S1904" s="189">
        <v>45625.593981481485</v>
      </c>
    </row>
    <row r="1905" spans="1:19">
      <c r="A1905" s="7">
        <v>1995</v>
      </c>
      <c r="B1905" s="123" t="s">
        <v>537</v>
      </c>
      <c r="C1905" s="123" t="s">
        <v>553</v>
      </c>
      <c r="D1905" s="123" t="s">
        <v>561</v>
      </c>
      <c r="E1905" s="123" t="s">
        <v>533</v>
      </c>
      <c r="F1905" s="7">
        <v>5810.2254884630001</v>
      </c>
      <c r="G1905" s="123" t="s">
        <v>532</v>
      </c>
      <c r="H1905" s="7">
        <v>429.58898366699998</v>
      </c>
      <c r="I1905" s="7">
        <v>73.936714593999994</v>
      </c>
      <c r="J1905" s="7">
        <v>425.88952830400001</v>
      </c>
      <c r="K1905" s="7">
        <v>4.1726935999999999E-2</v>
      </c>
      <c r="L1905" s="7">
        <v>9.5513249999999994E-3</v>
      </c>
      <c r="M1905" s="7">
        <v>73.3</v>
      </c>
      <c r="N1905" s="7">
        <v>7.1816379999999997E-3</v>
      </c>
      <c r="O1905" s="7">
        <v>1.6438819999999999E-3</v>
      </c>
      <c r="P1905" s="7">
        <v>1</v>
      </c>
      <c r="Q1905" s="7">
        <v>28</v>
      </c>
      <c r="R1905" s="7">
        <v>265</v>
      </c>
      <c r="S1905" s="189">
        <v>45625.593981481485</v>
      </c>
    </row>
    <row r="1906" spans="1:19">
      <c r="A1906" s="7">
        <v>1995</v>
      </c>
      <c r="B1906" s="123" t="s">
        <v>537</v>
      </c>
      <c r="C1906" s="123" t="s">
        <v>553</v>
      </c>
      <c r="D1906" s="123" t="s">
        <v>561</v>
      </c>
      <c r="E1906" s="123" t="s">
        <v>159</v>
      </c>
      <c r="F1906" s="7">
        <v>6424.6790686699997</v>
      </c>
      <c r="G1906" s="123" t="s">
        <v>532</v>
      </c>
      <c r="H1906" s="7">
        <v>473.18489443200002</v>
      </c>
      <c r="I1906" s="7">
        <v>73.651133290000004</v>
      </c>
      <c r="J1906" s="7">
        <v>449.47054764400002</v>
      </c>
      <c r="K1906" s="7">
        <v>0.22581510199999999</v>
      </c>
      <c r="L1906" s="7">
        <v>6.5628391999999994E-2</v>
      </c>
      <c r="M1906" s="7">
        <v>69.959999999999994</v>
      </c>
      <c r="N1906" s="7">
        <v>3.5148075000000001E-2</v>
      </c>
      <c r="O1906" s="7">
        <v>1.0215046E-2</v>
      </c>
      <c r="P1906" s="7">
        <v>1</v>
      </c>
      <c r="Q1906" s="7">
        <v>28</v>
      </c>
      <c r="R1906" s="7">
        <v>265</v>
      </c>
      <c r="S1906" s="189">
        <v>45625.593981481485</v>
      </c>
    </row>
    <row r="1907" spans="1:19">
      <c r="A1907" s="7">
        <v>1995</v>
      </c>
      <c r="B1907" s="123" t="s">
        <v>537</v>
      </c>
      <c r="C1907" s="123" t="s">
        <v>553</v>
      </c>
      <c r="D1907" s="123" t="s">
        <v>561</v>
      </c>
      <c r="E1907" s="123" t="s">
        <v>535</v>
      </c>
      <c r="F1907" s="7">
        <v>0</v>
      </c>
      <c r="G1907" s="123" t="s">
        <v>532</v>
      </c>
      <c r="H1907" s="7">
        <v>0</v>
      </c>
      <c r="I1907" s="7"/>
      <c r="J1907" s="7">
        <v>0</v>
      </c>
      <c r="K1907" s="7">
        <v>0</v>
      </c>
      <c r="L1907" s="7">
        <v>0</v>
      </c>
      <c r="M1907" s="7"/>
      <c r="N1907" s="7"/>
      <c r="O1907" s="7"/>
      <c r="P1907" s="7">
        <v>1</v>
      </c>
      <c r="Q1907" s="7">
        <v>28</v>
      </c>
      <c r="R1907" s="7">
        <v>265</v>
      </c>
      <c r="S1907" s="189">
        <v>45625.593981481485</v>
      </c>
    </row>
    <row r="1908" spans="1:19">
      <c r="A1908" s="7">
        <v>1995</v>
      </c>
      <c r="B1908" s="123" t="s">
        <v>537</v>
      </c>
      <c r="C1908" s="123" t="s">
        <v>564</v>
      </c>
      <c r="D1908" s="123" t="s">
        <v>180</v>
      </c>
      <c r="E1908" s="123" t="s">
        <v>574</v>
      </c>
      <c r="F1908" s="7">
        <v>1976.7976200000001</v>
      </c>
      <c r="G1908" s="123" t="s">
        <v>532</v>
      </c>
      <c r="H1908" s="7">
        <v>211.709424176</v>
      </c>
      <c r="I1908" s="7">
        <v>107.097166667</v>
      </c>
      <c r="J1908" s="7">
        <v>194.31854711400001</v>
      </c>
      <c r="K1908" s="7">
        <v>0.593039286</v>
      </c>
      <c r="L1908" s="7">
        <v>2.9651959999999998E-3</v>
      </c>
      <c r="M1908" s="7">
        <v>98.299666666999997</v>
      </c>
      <c r="N1908" s="7">
        <v>0.3</v>
      </c>
      <c r="O1908" s="7">
        <v>1.5E-3</v>
      </c>
      <c r="P1908" s="7">
        <v>1</v>
      </c>
      <c r="Q1908" s="7">
        <v>28</v>
      </c>
      <c r="R1908" s="7">
        <v>265</v>
      </c>
      <c r="S1908" s="189">
        <v>45625.593981481485</v>
      </c>
    </row>
    <row r="1909" spans="1:19">
      <c r="A1909" s="7">
        <v>1995</v>
      </c>
      <c r="B1909" s="123" t="s">
        <v>537</v>
      </c>
      <c r="C1909" s="123" t="s">
        <v>564</v>
      </c>
      <c r="D1909" s="123" t="s">
        <v>180</v>
      </c>
      <c r="E1909" s="123" t="s">
        <v>33</v>
      </c>
      <c r="F1909" s="7">
        <v>1243.242177915</v>
      </c>
      <c r="G1909" s="123" t="s">
        <v>532</v>
      </c>
      <c r="H1909" s="7">
        <v>11.761071003</v>
      </c>
      <c r="I1909" s="7">
        <v>9.4600000000000009</v>
      </c>
      <c r="J1909" s="7">
        <v>0</v>
      </c>
      <c r="K1909" s="7">
        <v>0.37297265299999999</v>
      </c>
      <c r="L1909" s="7">
        <v>4.9729689999999998E-3</v>
      </c>
      <c r="M1909" s="7">
        <v>0</v>
      </c>
      <c r="N1909" s="7">
        <v>0.3</v>
      </c>
      <c r="O1909" s="7">
        <v>4.0000000000000001E-3</v>
      </c>
      <c r="P1909" s="7"/>
      <c r="Q1909" s="7">
        <v>28</v>
      </c>
      <c r="R1909" s="7">
        <v>265</v>
      </c>
      <c r="S1909" s="189">
        <v>45625.593981481485</v>
      </c>
    </row>
    <row r="1910" spans="1:19">
      <c r="A1910" s="7">
        <v>1995</v>
      </c>
      <c r="B1910" s="123" t="s">
        <v>537</v>
      </c>
      <c r="C1910" s="123" t="s">
        <v>564</v>
      </c>
      <c r="D1910" s="123" t="s">
        <v>180</v>
      </c>
      <c r="E1910" s="123" t="s">
        <v>540</v>
      </c>
      <c r="F1910" s="7">
        <v>7433.8727399999998</v>
      </c>
      <c r="G1910" s="123" t="s">
        <v>532</v>
      </c>
      <c r="H1910" s="7">
        <v>768.64385663400003</v>
      </c>
      <c r="I1910" s="7">
        <v>103.39749999999999</v>
      </c>
      <c r="J1910" s="7">
        <v>703.24436120400003</v>
      </c>
      <c r="K1910" s="7">
        <v>2.2301618219999999</v>
      </c>
      <c r="L1910" s="7">
        <v>1.1150808999999999E-2</v>
      </c>
      <c r="M1910" s="7">
        <v>94.6</v>
      </c>
      <c r="N1910" s="7">
        <v>0.3</v>
      </c>
      <c r="O1910" s="7">
        <v>1.5E-3</v>
      </c>
      <c r="P1910" s="7">
        <v>1</v>
      </c>
      <c r="Q1910" s="7">
        <v>28</v>
      </c>
      <c r="R1910" s="7">
        <v>265</v>
      </c>
      <c r="S1910" s="189">
        <v>45625.593981481485</v>
      </c>
    </row>
    <row r="1911" spans="1:19">
      <c r="A1911" s="7">
        <v>1995</v>
      </c>
      <c r="B1911" s="123" t="s">
        <v>537</v>
      </c>
      <c r="C1911" s="123" t="s">
        <v>564</v>
      </c>
      <c r="D1911" s="123" t="s">
        <v>180</v>
      </c>
      <c r="E1911" s="123" t="s">
        <v>569</v>
      </c>
      <c r="F1911" s="7">
        <v>5032.8934973280002</v>
      </c>
      <c r="G1911" s="123" t="s">
        <v>532</v>
      </c>
      <c r="H1911" s="7">
        <v>541.69536001100005</v>
      </c>
      <c r="I1911" s="7">
        <v>107.631</v>
      </c>
      <c r="J1911" s="7">
        <v>497.55185114599999</v>
      </c>
      <c r="K1911" s="7">
        <v>1.509868049</v>
      </c>
      <c r="L1911" s="7">
        <v>7.0460510000000002E-3</v>
      </c>
      <c r="M1911" s="7">
        <v>98.86</v>
      </c>
      <c r="N1911" s="7">
        <v>0.3</v>
      </c>
      <c r="O1911" s="7">
        <v>1.4E-3</v>
      </c>
      <c r="P1911" s="7">
        <v>1</v>
      </c>
      <c r="Q1911" s="7">
        <v>28</v>
      </c>
      <c r="R1911" s="7">
        <v>265</v>
      </c>
      <c r="S1911" s="189">
        <v>45625.593981481485</v>
      </c>
    </row>
    <row r="1912" spans="1:19">
      <c r="A1912" s="7">
        <v>1995</v>
      </c>
      <c r="B1912" s="123" t="s">
        <v>537</v>
      </c>
      <c r="C1912" s="123" t="s">
        <v>564</v>
      </c>
      <c r="D1912" s="123" t="s">
        <v>180</v>
      </c>
      <c r="E1912" s="123" t="s">
        <v>531</v>
      </c>
      <c r="F1912" s="7">
        <v>0</v>
      </c>
      <c r="G1912" s="123" t="s">
        <v>532</v>
      </c>
      <c r="H1912" s="7">
        <v>0</v>
      </c>
      <c r="I1912" s="7"/>
      <c r="J1912" s="7">
        <v>0</v>
      </c>
      <c r="K1912" s="7">
        <v>0</v>
      </c>
      <c r="L1912" s="7">
        <v>0</v>
      </c>
      <c r="M1912" s="7"/>
      <c r="N1912" s="7"/>
      <c r="O1912" s="7"/>
      <c r="P1912" s="7">
        <v>1</v>
      </c>
      <c r="Q1912" s="7">
        <v>28</v>
      </c>
      <c r="R1912" s="7">
        <v>265</v>
      </c>
      <c r="S1912" s="189">
        <v>45625.593981481485</v>
      </c>
    </row>
    <row r="1913" spans="1:19">
      <c r="A1913" s="7">
        <v>1995</v>
      </c>
      <c r="B1913" s="123" t="s">
        <v>537</v>
      </c>
      <c r="C1913" s="123" t="s">
        <v>564</v>
      </c>
      <c r="D1913" s="123" t="s">
        <v>180</v>
      </c>
      <c r="E1913" s="123" t="s">
        <v>533</v>
      </c>
      <c r="F1913" s="7">
        <v>13292.869287637999</v>
      </c>
      <c r="G1913" s="123" t="s">
        <v>532</v>
      </c>
      <c r="H1913" s="7">
        <v>980.15857884100001</v>
      </c>
      <c r="I1913" s="7">
        <v>73.735666667000004</v>
      </c>
      <c r="J1913" s="7">
        <v>974.32300922399997</v>
      </c>
      <c r="K1913" s="7">
        <v>0.13292869299999999</v>
      </c>
      <c r="L1913" s="7">
        <v>7.9757219999999993E-3</v>
      </c>
      <c r="M1913" s="7">
        <v>73.296666666999997</v>
      </c>
      <c r="N1913" s="7">
        <v>0.01</v>
      </c>
      <c r="O1913" s="7">
        <v>5.9999999999999995E-4</v>
      </c>
      <c r="P1913" s="7">
        <v>1</v>
      </c>
      <c r="Q1913" s="7">
        <v>28</v>
      </c>
      <c r="R1913" s="7">
        <v>265</v>
      </c>
      <c r="S1913" s="189">
        <v>45625.593981481485</v>
      </c>
    </row>
    <row r="1914" spans="1:19">
      <c r="A1914" s="7">
        <v>1995</v>
      </c>
      <c r="B1914" s="123" t="s">
        <v>537</v>
      </c>
      <c r="C1914" s="123" t="s">
        <v>564</v>
      </c>
      <c r="D1914" s="123" t="s">
        <v>180</v>
      </c>
      <c r="E1914" s="123" t="s">
        <v>159</v>
      </c>
      <c r="F1914" s="7">
        <v>0</v>
      </c>
      <c r="G1914" s="123" t="s">
        <v>532</v>
      </c>
      <c r="H1914" s="7">
        <v>0</v>
      </c>
      <c r="I1914" s="7"/>
      <c r="J1914" s="7">
        <v>0</v>
      </c>
      <c r="K1914" s="7">
        <v>0</v>
      </c>
      <c r="L1914" s="7">
        <v>0</v>
      </c>
      <c r="M1914" s="7"/>
      <c r="N1914" s="7"/>
      <c r="O1914" s="7"/>
      <c r="P1914" s="7">
        <v>1</v>
      </c>
      <c r="Q1914" s="7">
        <v>28</v>
      </c>
      <c r="R1914" s="7">
        <v>265</v>
      </c>
      <c r="S1914" s="189">
        <v>45625.593981481485</v>
      </c>
    </row>
    <row r="1915" spans="1:19">
      <c r="A1915" s="7">
        <v>1995</v>
      </c>
      <c r="B1915" s="123" t="s">
        <v>537</v>
      </c>
      <c r="C1915" s="123" t="s">
        <v>564</v>
      </c>
      <c r="D1915" s="123" t="s">
        <v>180</v>
      </c>
      <c r="E1915" s="123" t="s">
        <v>160</v>
      </c>
      <c r="F1915" s="7">
        <v>12002.448592141</v>
      </c>
      <c r="G1915" s="123" t="s">
        <v>532</v>
      </c>
      <c r="H1915" s="7">
        <v>862.12387992499998</v>
      </c>
      <c r="I1915" s="7">
        <v>71.828999999999994</v>
      </c>
      <c r="J1915" s="7">
        <v>856.85480499300002</v>
      </c>
      <c r="K1915" s="7">
        <v>0.120024486</v>
      </c>
      <c r="L1915" s="7">
        <v>7.2014690000000003E-3</v>
      </c>
      <c r="M1915" s="7">
        <v>71.39</v>
      </c>
      <c r="N1915" s="7">
        <v>0.01</v>
      </c>
      <c r="O1915" s="7">
        <v>5.9999999999999995E-4</v>
      </c>
      <c r="P1915" s="7">
        <v>1</v>
      </c>
      <c r="Q1915" s="7">
        <v>28</v>
      </c>
      <c r="R1915" s="7">
        <v>265</v>
      </c>
      <c r="S1915" s="189">
        <v>45625.593981481485</v>
      </c>
    </row>
    <row r="1916" spans="1:19">
      <c r="A1916" s="7">
        <v>1995</v>
      </c>
      <c r="B1916" s="123" t="s">
        <v>537</v>
      </c>
      <c r="C1916" s="123" t="s">
        <v>564</v>
      </c>
      <c r="D1916" s="123" t="s">
        <v>180</v>
      </c>
      <c r="E1916" s="123" t="s">
        <v>575</v>
      </c>
      <c r="F1916" s="7">
        <v>891.72861249599998</v>
      </c>
      <c r="G1916" s="123" t="s">
        <v>532</v>
      </c>
      <c r="H1916" s="7">
        <v>97.908086116000007</v>
      </c>
      <c r="I1916" s="7">
        <v>109.795833333</v>
      </c>
      <c r="J1916" s="7">
        <v>90.063103647000005</v>
      </c>
      <c r="K1916" s="7">
        <v>0.267518584</v>
      </c>
      <c r="L1916" s="7">
        <v>1.337593E-3</v>
      </c>
      <c r="M1916" s="7">
        <v>100.99833333300001</v>
      </c>
      <c r="N1916" s="7">
        <v>0.3</v>
      </c>
      <c r="O1916" s="7">
        <v>1.5E-3</v>
      </c>
      <c r="P1916" s="7">
        <v>1</v>
      </c>
      <c r="Q1916" s="7">
        <v>28</v>
      </c>
      <c r="R1916" s="7">
        <v>265</v>
      </c>
      <c r="S1916" s="189">
        <v>45625.593981481485</v>
      </c>
    </row>
    <row r="1917" spans="1:19">
      <c r="A1917" s="7">
        <v>1995</v>
      </c>
      <c r="B1917" s="123" t="s">
        <v>537</v>
      </c>
      <c r="C1917" s="123" t="s">
        <v>564</v>
      </c>
      <c r="D1917" s="123" t="s">
        <v>180</v>
      </c>
      <c r="E1917" s="123" t="s">
        <v>163</v>
      </c>
      <c r="F1917" s="7">
        <v>2531.6003837110002</v>
      </c>
      <c r="G1917" s="123" t="s">
        <v>532</v>
      </c>
      <c r="H1917" s="7">
        <v>161.65913990199999</v>
      </c>
      <c r="I1917" s="7">
        <v>63.856499999999997</v>
      </c>
      <c r="J1917" s="7">
        <v>161.23762843899999</v>
      </c>
      <c r="K1917" s="7">
        <v>1.2658002E-2</v>
      </c>
      <c r="L1917" s="7">
        <v>2.5316E-4</v>
      </c>
      <c r="M1917" s="7">
        <v>63.69</v>
      </c>
      <c r="N1917" s="7">
        <v>5.0000000000000001E-3</v>
      </c>
      <c r="O1917" s="7">
        <v>1E-4</v>
      </c>
      <c r="P1917" s="7">
        <v>1</v>
      </c>
      <c r="Q1917" s="7">
        <v>28</v>
      </c>
      <c r="R1917" s="7">
        <v>265</v>
      </c>
      <c r="S1917" s="189">
        <v>45625.593981481485</v>
      </c>
    </row>
    <row r="1918" spans="1:19">
      <c r="A1918" s="7">
        <v>1995</v>
      </c>
      <c r="B1918" s="123" t="s">
        <v>537</v>
      </c>
      <c r="C1918" s="123" t="s">
        <v>564</v>
      </c>
      <c r="D1918" s="123" t="s">
        <v>180</v>
      </c>
      <c r="E1918" s="123" t="s">
        <v>535</v>
      </c>
      <c r="F1918" s="7">
        <v>10535.139178566</v>
      </c>
      <c r="G1918" s="123" t="s">
        <v>532</v>
      </c>
      <c r="H1918" s="7">
        <v>581.60470902300005</v>
      </c>
      <c r="I1918" s="7">
        <v>55.206172330999998</v>
      </c>
      <c r="J1918" s="7">
        <v>579.85060835000002</v>
      </c>
      <c r="K1918" s="7">
        <v>5.2675696000000001E-2</v>
      </c>
      <c r="L1918" s="7">
        <v>1.053514E-3</v>
      </c>
      <c r="M1918" s="7">
        <v>55.039672330999998</v>
      </c>
      <c r="N1918" s="7">
        <v>5.0000000000000001E-3</v>
      </c>
      <c r="O1918" s="7">
        <v>1E-4</v>
      </c>
      <c r="P1918" s="7">
        <v>1</v>
      </c>
      <c r="Q1918" s="7">
        <v>28</v>
      </c>
      <c r="R1918" s="7">
        <v>265</v>
      </c>
      <c r="S1918" s="189">
        <v>45625.593981481485</v>
      </c>
    </row>
    <row r="1919" spans="1:19">
      <c r="A1919" s="7">
        <v>1995</v>
      </c>
      <c r="B1919" s="123" t="s">
        <v>537</v>
      </c>
      <c r="C1919" s="123" t="s">
        <v>564</v>
      </c>
      <c r="D1919" s="123" t="s">
        <v>180</v>
      </c>
      <c r="E1919" s="123" t="s">
        <v>541</v>
      </c>
      <c r="F1919" s="7">
        <v>1390.007251277</v>
      </c>
      <c r="G1919" s="123" t="s">
        <v>532</v>
      </c>
      <c r="H1919" s="7">
        <v>130.78185496399999</v>
      </c>
      <c r="I1919" s="7">
        <v>94.087174613000002</v>
      </c>
      <c r="J1919" s="7">
        <v>130.17164178100001</v>
      </c>
      <c r="K1919" s="7">
        <v>1.3900073000000001E-2</v>
      </c>
      <c r="L1919" s="7">
        <v>8.3400399999999995E-4</v>
      </c>
      <c r="M1919" s="7">
        <v>93.648174612999995</v>
      </c>
      <c r="N1919" s="7">
        <v>0.01</v>
      </c>
      <c r="O1919" s="7">
        <v>5.9999999999999995E-4</v>
      </c>
      <c r="P1919" s="7">
        <v>1</v>
      </c>
      <c r="Q1919" s="7">
        <v>28</v>
      </c>
      <c r="R1919" s="7">
        <v>265</v>
      </c>
      <c r="S1919" s="189">
        <v>45625.593981481485</v>
      </c>
    </row>
    <row r="1920" spans="1:19">
      <c r="A1920" s="7">
        <v>1995</v>
      </c>
      <c r="B1920" s="123" t="s">
        <v>537</v>
      </c>
      <c r="C1920" s="123" t="s">
        <v>564</v>
      </c>
      <c r="D1920" s="123" t="s">
        <v>180</v>
      </c>
      <c r="E1920" s="123" t="s">
        <v>570</v>
      </c>
      <c r="F1920" s="7">
        <v>20338.469568</v>
      </c>
      <c r="G1920" s="123" t="s">
        <v>532</v>
      </c>
      <c r="H1920" s="7">
        <v>2293.5895516529999</v>
      </c>
      <c r="I1920" s="7">
        <v>112.771</v>
      </c>
      <c r="J1920" s="7">
        <v>2115.2008350719998</v>
      </c>
      <c r="K1920" s="7">
        <v>6.10154087</v>
      </c>
      <c r="L1920" s="7">
        <v>2.8473857000000002E-2</v>
      </c>
      <c r="M1920" s="7">
        <v>104</v>
      </c>
      <c r="N1920" s="7">
        <v>0.3</v>
      </c>
      <c r="O1920" s="7">
        <v>1.4E-3</v>
      </c>
      <c r="P1920" s="7">
        <v>1</v>
      </c>
      <c r="Q1920" s="7">
        <v>28</v>
      </c>
      <c r="R1920" s="7">
        <v>265</v>
      </c>
      <c r="S1920" s="189">
        <v>45625.593981481485</v>
      </c>
    </row>
    <row r="1921" spans="1:19">
      <c r="A1921" s="7">
        <v>1995</v>
      </c>
      <c r="B1921" s="123" t="s">
        <v>537</v>
      </c>
      <c r="C1921" s="123" t="s">
        <v>556</v>
      </c>
      <c r="D1921" s="123" t="s">
        <v>557</v>
      </c>
      <c r="E1921" s="123" t="s">
        <v>574</v>
      </c>
      <c r="F1921" s="7">
        <v>0</v>
      </c>
      <c r="G1921" s="123" t="s">
        <v>532</v>
      </c>
      <c r="H1921" s="7">
        <v>0</v>
      </c>
      <c r="I1921" s="7"/>
      <c r="J1921" s="7">
        <v>0</v>
      </c>
      <c r="K1921" s="7">
        <v>0</v>
      </c>
      <c r="L1921" s="7">
        <v>0</v>
      </c>
      <c r="M1921" s="7"/>
      <c r="N1921" s="7"/>
      <c r="O1921" s="7"/>
      <c r="P1921" s="7">
        <v>1</v>
      </c>
      <c r="Q1921" s="7">
        <v>28</v>
      </c>
      <c r="R1921" s="7">
        <v>265</v>
      </c>
      <c r="S1921" s="189">
        <v>45625.593981481485</v>
      </c>
    </row>
    <row r="1922" spans="1:19">
      <c r="A1922" s="7">
        <v>1995</v>
      </c>
      <c r="B1922" s="123" t="s">
        <v>537</v>
      </c>
      <c r="C1922" s="123" t="s">
        <v>556</v>
      </c>
      <c r="D1922" s="123" t="s">
        <v>557</v>
      </c>
      <c r="E1922" s="123" t="s">
        <v>27</v>
      </c>
      <c r="F1922" s="7">
        <v>0</v>
      </c>
      <c r="G1922" s="123" t="s">
        <v>532</v>
      </c>
      <c r="H1922" s="7">
        <v>0</v>
      </c>
      <c r="I1922" s="7"/>
      <c r="J1922" s="7">
        <v>0</v>
      </c>
      <c r="K1922" s="7">
        <v>0</v>
      </c>
      <c r="L1922" s="7">
        <v>0</v>
      </c>
      <c r="M1922" s="7"/>
      <c r="N1922" s="7"/>
      <c r="O1922" s="7"/>
      <c r="P1922" s="7"/>
      <c r="Q1922" s="7">
        <v>28</v>
      </c>
      <c r="R1922" s="7">
        <v>265</v>
      </c>
      <c r="S1922" s="189">
        <v>45625.593981481485</v>
      </c>
    </row>
    <row r="1923" spans="1:19">
      <c r="A1923" s="7">
        <v>1995</v>
      </c>
      <c r="B1923" s="123" t="s">
        <v>537</v>
      </c>
      <c r="C1923" s="123" t="s">
        <v>556</v>
      </c>
      <c r="D1923" s="123" t="s">
        <v>557</v>
      </c>
      <c r="E1923" s="123" t="s">
        <v>33</v>
      </c>
      <c r="F1923" s="7">
        <v>0</v>
      </c>
      <c r="G1923" s="123" t="s">
        <v>532</v>
      </c>
      <c r="H1923" s="7">
        <v>0</v>
      </c>
      <c r="I1923" s="7"/>
      <c r="J1923" s="7">
        <v>0</v>
      </c>
      <c r="K1923" s="7">
        <v>0</v>
      </c>
      <c r="L1923" s="7">
        <v>0</v>
      </c>
      <c r="M1923" s="7"/>
      <c r="N1923" s="7"/>
      <c r="O1923" s="7"/>
      <c r="P1923" s="7"/>
      <c r="Q1923" s="7">
        <v>28</v>
      </c>
      <c r="R1923" s="7">
        <v>265</v>
      </c>
      <c r="S1923" s="189">
        <v>45625.593981481485</v>
      </c>
    </row>
    <row r="1924" spans="1:19">
      <c r="A1924" s="7">
        <v>1995</v>
      </c>
      <c r="B1924" s="123" t="s">
        <v>537</v>
      </c>
      <c r="C1924" s="123" t="s">
        <v>556</v>
      </c>
      <c r="D1924" s="123" t="s">
        <v>557</v>
      </c>
      <c r="E1924" s="123" t="s">
        <v>540</v>
      </c>
      <c r="F1924" s="7">
        <v>0</v>
      </c>
      <c r="G1924" s="123" t="s">
        <v>532</v>
      </c>
      <c r="H1924" s="7">
        <v>0</v>
      </c>
      <c r="I1924" s="7"/>
      <c r="J1924" s="7">
        <v>0</v>
      </c>
      <c r="K1924" s="7">
        <v>0</v>
      </c>
      <c r="L1924" s="7">
        <v>0</v>
      </c>
      <c r="M1924" s="7"/>
      <c r="N1924" s="7"/>
      <c r="O1924" s="7"/>
      <c r="P1924" s="7">
        <v>1</v>
      </c>
      <c r="Q1924" s="7">
        <v>28</v>
      </c>
      <c r="R1924" s="7">
        <v>265</v>
      </c>
      <c r="S1924" s="189">
        <v>45625.593981481485</v>
      </c>
    </row>
    <row r="1925" spans="1:19">
      <c r="A1925" s="7">
        <v>1995</v>
      </c>
      <c r="B1925" s="123" t="s">
        <v>537</v>
      </c>
      <c r="C1925" s="123" t="s">
        <v>556</v>
      </c>
      <c r="D1925" s="123" t="s">
        <v>557</v>
      </c>
      <c r="E1925" s="123" t="s">
        <v>531</v>
      </c>
      <c r="F1925" s="7">
        <v>276.57683886699999</v>
      </c>
      <c r="G1925" s="123" t="s">
        <v>532</v>
      </c>
      <c r="H1925" s="7">
        <v>21.144022755000002</v>
      </c>
      <c r="I1925" s="7">
        <v>76.448999999999998</v>
      </c>
      <c r="J1925" s="7">
        <v>21.022605521999999</v>
      </c>
      <c r="K1925" s="7">
        <v>2.765768E-3</v>
      </c>
      <c r="L1925" s="7">
        <v>1.6594600000000001E-4</v>
      </c>
      <c r="M1925" s="7">
        <v>76.010000000000005</v>
      </c>
      <c r="N1925" s="7">
        <v>0.01</v>
      </c>
      <c r="O1925" s="7">
        <v>5.9999999999999995E-4</v>
      </c>
      <c r="P1925" s="7">
        <v>1</v>
      </c>
      <c r="Q1925" s="7">
        <v>28</v>
      </c>
      <c r="R1925" s="7">
        <v>265</v>
      </c>
      <c r="S1925" s="189">
        <v>45625.593981481485</v>
      </c>
    </row>
    <row r="1926" spans="1:19">
      <c r="A1926" s="7">
        <v>1995</v>
      </c>
      <c r="B1926" s="123" t="s">
        <v>537</v>
      </c>
      <c r="C1926" s="123" t="s">
        <v>556</v>
      </c>
      <c r="D1926" s="123" t="s">
        <v>557</v>
      </c>
      <c r="E1926" s="123" t="s">
        <v>533</v>
      </c>
      <c r="F1926" s="7">
        <v>11099.693347646</v>
      </c>
      <c r="G1926" s="123" t="s">
        <v>532</v>
      </c>
      <c r="H1926" s="7">
        <v>818.44328878800002</v>
      </c>
      <c r="I1926" s="7">
        <v>73.735666667000004</v>
      </c>
      <c r="J1926" s="7">
        <v>813.57052340799999</v>
      </c>
      <c r="K1926" s="7">
        <v>0.11099693300000001</v>
      </c>
      <c r="L1926" s="7">
        <v>6.6598159999999998E-3</v>
      </c>
      <c r="M1926" s="7">
        <v>73.296666666999997</v>
      </c>
      <c r="N1926" s="7">
        <v>0.01</v>
      </c>
      <c r="O1926" s="7">
        <v>5.9999999999999995E-4</v>
      </c>
      <c r="P1926" s="7">
        <v>1</v>
      </c>
      <c r="Q1926" s="7">
        <v>28</v>
      </c>
      <c r="R1926" s="7">
        <v>265</v>
      </c>
      <c r="S1926" s="189">
        <v>45625.593981481485</v>
      </c>
    </row>
    <row r="1927" spans="1:19">
      <c r="A1927" s="7">
        <v>1995</v>
      </c>
      <c r="B1927" s="123" t="s">
        <v>537</v>
      </c>
      <c r="C1927" s="123" t="s">
        <v>556</v>
      </c>
      <c r="D1927" s="123" t="s">
        <v>557</v>
      </c>
      <c r="E1927" s="123" t="s">
        <v>160</v>
      </c>
      <c r="F1927" s="7">
        <v>59.207888085</v>
      </c>
      <c r="G1927" s="123" t="s">
        <v>532</v>
      </c>
      <c r="H1927" s="7">
        <v>4.252843393</v>
      </c>
      <c r="I1927" s="7">
        <v>71.828999999999994</v>
      </c>
      <c r="J1927" s="7">
        <v>4.22685113</v>
      </c>
      <c r="K1927" s="7">
        <v>5.9207900000000002E-4</v>
      </c>
      <c r="L1927" s="7">
        <v>3.5524732849999998E-5</v>
      </c>
      <c r="M1927" s="7">
        <v>71.39</v>
      </c>
      <c r="N1927" s="7">
        <v>0.01</v>
      </c>
      <c r="O1927" s="7">
        <v>5.9999999999999995E-4</v>
      </c>
      <c r="P1927" s="7">
        <v>1</v>
      </c>
      <c r="Q1927" s="7">
        <v>28</v>
      </c>
      <c r="R1927" s="7">
        <v>265</v>
      </c>
      <c r="S1927" s="189">
        <v>45625.593981481485</v>
      </c>
    </row>
    <row r="1928" spans="1:19">
      <c r="A1928" s="7">
        <v>1995</v>
      </c>
      <c r="B1928" s="123" t="s">
        <v>537</v>
      </c>
      <c r="C1928" s="123" t="s">
        <v>556</v>
      </c>
      <c r="D1928" s="123" t="s">
        <v>557</v>
      </c>
      <c r="E1928" s="123" t="s">
        <v>575</v>
      </c>
      <c r="F1928" s="7">
        <v>0</v>
      </c>
      <c r="G1928" s="123" t="s">
        <v>532</v>
      </c>
      <c r="H1928" s="7">
        <v>0</v>
      </c>
      <c r="I1928" s="7"/>
      <c r="J1928" s="7">
        <v>0</v>
      </c>
      <c r="K1928" s="7">
        <v>0</v>
      </c>
      <c r="L1928" s="7">
        <v>0</v>
      </c>
      <c r="M1928" s="7"/>
      <c r="N1928" s="7"/>
      <c r="O1928" s="7"/>
      <c r="P1928" s="7">
        <v>1</v>
      </c>
      <c r="Q1928" s="7">
        <v>28</v>
      </c>
      <c r="R1928" s="7">
        <v>265</v>
      </c>
      <c r="S1928" s="189">
        <v>45625.593981481485</v>
      </c>
    </row>
    <row r="1929" spans="1:19">
      <c r="A1929" s="7">
        <v>1995</v>
      </c>
      <c r="B1929" s="123" t="s">
        <v>537</v>
      </c>
      <c r="C1929" s="123" t="s">
        <v>556</v>
      </c>
      <c r="D1929" s="123" t="s">
        <v>557</v>
      </c>
      <c r="E1929" s="123" t="s">
        <v>163</v>
      </c>
      <c r="F1929" s="7">
        <v>700.84098958000004</v>
      </c>
      <c r="G1929" s="123" t="s">
        <v>532</v>
      </c>
      <c r="H1929" s="7">
        <v>44.753252650999997</v>
      </c>
      <c r="I1929" s="7">
        <v>63.856499999999997</v>
      </c>
      <c r="J1929" s="7">
        <v>44.636562626</v>
      </c>
      <c r="K1929" s="7">
        <v>3.5042049999999998E-3</v>
      </c>
      <c r="L1929" s="7">
        <v>7.008409896E-5</v>
      </c>
      <c r="M1929" s="7">
        <v>63.69</v>
      </c>
      <c r="N1929" s="7">
        <v>5.0000000000000001E-3</v>
      </c>
      <c r="O1929" s="7">
        <v>1E-4</v>
      </c>
      <c r="P1929" s="7">
        <v>1</v>
      </c>
      <c r="Q1929" s="7">
        <v>28</v>
      </c>
      <c r="R1929" s="7">
        <v>265</v>
      </c>
      <c r="S1929" s="189">
        <v>45625.593981481485</v>
      </c>
    </row>
    <row r="1930" spans="1:19">
      <c r="A1930" s="7">
        <v>1995</v>
      </c>
      <c r="B1930" s="123" t="s">
        <v>537</v>
      </c>
      <c r="C1930" s="123" t="s">
        <v>556</v>
      </c>
      <c r="D1930" s="123" t="s">
        <v>557</v>
      </c>
      <c r="E1930" s="123" t="s">
        <v>535</v>
      </c>
      <c r="F1930" s="7">
        <v>3248.544207897</v>
      </c>
      <c r="G1930" s="123" t="s">
        <v>532</v>
      </c>
      <c r="H1930" s="7">
        <v>179.33969136600001</v>
      </c>
      <c r="I1930" s="7">
        <v>55.206172330999998</v>
      </c>
      <c r="J1930" s="7">
        <v>178.79880875500001</v>
      </c>
      <c r="K1930" s="7">
        <v>1.6242721000000002E-2</v>
      </c>
      <c r="L1930" s="7">
        <v>3.2485400000000002E-4</v>
      </c>
      <c r="M1930" s="7">
        <v>55.039672330999998</v>
      </c>
      <c r="N1930" s="7">
        <v>5.0000000000000001E-3</v>
      </c>
      <c r="O1930" s="7">
        <v>1E-4</v>
      </c>
      <c r="P1930" s="7">
        <v>1</v>
      </c>
      <c r="Q1930" s="7">
        <v>28</v>
      </c>
      <c r="R1930" s="7">
        <v>265</v>
      </c>
      <c r="S1930" s="189">
        <v>45625.593981481485</v>
      </c>
    </row>
    <row r="1931" spans="1:19">
      <c r="A1931" s="7">
        <v>1995</v>
      </c>
      <c r="B1931" s="123" t="s">
        <v>537</v>
      </c>
      <c r="C1931" s="123" t="s">
        <v>556</v>
      </c>
      <c r="D1931" s="123" t="s">
        <v>557</v>
      </c>
      <c r="E1931" s="123" t="s">
        <v>541</v>
      </c>
      <c r="F1931" s="7">
        <v>0</v>
      </c>
      <c r="G1931" s="123" t="s">
        <v>532</v>
      </c>
      <c r="H1931" s="7">
        <v>0</v>
      </c>
      <c r="I1931" s="7"/>
      <c r="J1931" s="7">
        <v>0</v>
      </c>
      <c r="K1931" s="7">
        <v>0</v>
      </c>
      <c r="L1931" s="7">
        <v>0</v>
      </c>
      <c r="M1931" s="7"/>
      <c r="N1931" s="7"/>
      <c r="O1931" s="7"/>
      <c r="P1931" s="7">
        <v>1</v>
      </c>
      <c r="Q1931" s="7">
        <v>28</v>
      </c>
      <c r="R1931" s="7">
        <v>265</v>
      </c>
      <c r="S1931" s="189">
        <v>45625.593981481485</v>
      </c>
    </row>
    <row r="1932" spans="1:19">
      <c r="A1932" s="7">
        <v>1995</v>
      </c>
      <c r="B1932" s="123" t="s">
        <v>537</v>
      </c>
      <c r="C1932" s="123" t="s">
        <v>562</v>
      </c>
      <c r="D1932" s="123" t="s">
        <v>563</v>
      </c>
      <c r="E1932" s="123" t="s">
        <v>27</v>
      </c>
      <c r="F1932" s="7">
        <v>0</v>
      </c>
      <c r="G1932" s="123" t="s">
        <v>532</v>
      </c>
      <c r="H1932" s="7">
        <v>0</v>
      </c>
      <c r="I1932" s="7"/>
      <c r="J1932" s="7">
        <v>0</v>
      </c>
      <c r="K1932" s="7">
        <v>0</v>
      </c>
      <c r="L1932" s="7">
        <v>0</v>
      </c>
      <c r="M1932" s="7"/>
      <c r="N1932" s="7"/>
      <c r="O1932" s="7"/>
      <c r="P1932" s="7"/>
      <c r="Q1932" s="7">
        <v>28</v>
      </c>
      <c r="R1932" s="7">
        <v>265</v>
      </c>
      <c r="S1932" s="189">
        <v>45625.593981481485</v>
      </c>
    </row>
    <row r="1933" spans="1:19">
      <c r="A1933" s="7">
        <v>1995</v>
      </c>
      <c r="B1933" s="123" t="s">
        <v>537</v>
      </c>
      <c r="C1933" s="123" t="s">
        <v>562</v>
      </c>
      <c r="D1933" s="123" t="s">
        <v>563</v>
      </c>
      <c r="E1933" s="123" t="s">
        <v>540</v>
      </c>
      <c r="F1933" s="7">
        <v>0</v>
      </c>
      <c r="G1933" s="123" t="s">
        <v>532</v>
      </c>
      <c r="H1933" s="7">
        <v>0</v>
      </c>
      <c r="I1933" s="7"/>
      <c r="J1933" s="7">
        <v>0</v>
      </c>
      <c r="K1933" s="7">
        <v>0</v>
      </c>
      <c r="L1933" s="7">
        <v>0</v>
      </c>
      <c r="M1933" s="7"/>
      <c r="N1933" s="7"/>
      <c r="O1933" s="7"/>
      <c r="P1933" s="7">
        <v>1</v>
      </c>
      <c r="Q1933" s="7">
        <v>28</v>
      </c>
      <c r="R1933" s="7">
        <v>265</v>
      </c>
      <c r="S1933" s="189">
        <v>45625.593981481485</v>
      </c>
    </row>
    <row r="1934" spans="1:19">
      <c r="A1934" s="7">
        <v>1995</v>
      </c>
      <c r="B1934" s="123" t="s">
        <v>537</v>
      </c>
      <c r="C1934" s="123" t="s">
        <v>562</v>
      </c>
      <c r="D1934" s="123" t="s">
        <v>563</v>
      </c>
      <c r="E1934" s="123" t="s">
        <v>569</v>
      </c>
      <c r="F1934" s="7">
        <v>234.273063888</v>
      </c>
      <c r="G1934" s="123" t="s">
        <v>532</v>
      </c>
      <c r="H1934" s="7">
        <v>23.312746861000001</v>
      </c>
      <c r="I1934" s="7">
        <v>99.510999999999996</v>
      </c>
      <c r="J1934" s="7">
        <v>23.160235096000001</v>
      </c>
      <c r="K1934" s="7">
        <v>2.3427309999999998E-3</v>
      </c>
      <c r="L1934" s="7">
        <v>3.2798199999999999E-4</v>
      </c>
      <c r="M1934" s="7">
        <v>98.86</v>
      </c>
      <c r="N1934" s="7">
        <v>0.01</v>
      </c>
      <c r="O1934" s="7">
        <v>1.4E-3</v>
      </c>
      <c r="P1934" s="7">
        <v>1</v>
      </c>
      <c r="Q1934" s="7">
        <v>28</v>
      </c>
      <c r="R1934" s="7">
        <v>265</v>
      </c>
      <c r="S1934" s="189">
        <v>45625.593981481485</v>
      </c>
    </row>
    <row r="1935" spans="1:19">
      <c r="A1935" s="7">
        <v>1995</v>
      </c>
      <c r="B1935" s="123" t="s">
        <v>537</v>
      </c>
      <c r="C1935" s="123" t="s">
        <v>562</v>
      </c>
      <c r="D1935" s="123" t="s">
        <v>563</v>
      </c>
      <c r="E1935" s="123" t="s">
        <v>531</v>
      </c>
      <c r="F1935" s="7">
        <v>2558.3839436329999</v>
      </c>
      <c r="G1935" s="123" t="s">
        <v>532</v>
      </c>
      <c r="H1935" s="7">
        <v>195.585894107</v>
      </c>
      <c r="I1935" s="7">
        <v>76.448999999999998</v>
      </c>
      <c r="J1935" s="7">
        <v>194.462763556</v>
      </c>
      <c r="K1935" s="7">
        <v>2.5583839000000001E-2</v>
      </c>
      <c r="L1935" s="7">
        <v>1.5350299999999999E-3</v>
      </c>
      <c r="M1935" s="7">
        <v>76.010000000000005</v>
      </c>
      <c r="N1935" s="7">
        <v>0.01</v>
      </c>
      <c r="O1935" s="7">
        <v>5.9999999999999995E-4</v>
      </c>
      <c r="P1935" s="7">
        <v>1</v>
      </c>
      <c r="Q1935" s="7">
        <v>28</v>
      </c>
      <c r="R1935" s="7">
        <v>265</v>
      </c>
      <c r="S1935" s="189">
        <v>45625.593981481485</v>
      </c>
    </row>
    <row r="1936" spans="1:19">
      <c r="A1936" s="7">
        <v>1995</v>
      </c>
      <c r="B1936" s="123" t="s">
        <v>537</v>
      </c>
      <c r="C1936" s="123" t="s">
        <v>562</v>
      </c>
      <c r="D1936" s="123" t="s">
        <v>563</v>
      </c>
      <c r="E1936" s="123" t="s">
        <v>533</v>
      </c>
      <c r="F1936" s="7">
        <v>6058.4636376429999</v>
      </c>
      <c r="G1936" s="123" t="s">
        <v>532</v>
      </c>
      <c r="H1936" s="7">
        <v>446.72485529900001</v>
      </c>
      <c r="I1936" s="7">
        <v>73.735666667000004</v>
      </c>
      <c r="J1936" s="7">
        <v>444.06518976199999</v>
      </c>
      <c r="K1936" s="7">
        <v>6.0584635999999997E-2</v>
      </c>
      <c r="L1936" s="7">
        <v>3.6350779999999999E-3</v>
      </c>
      <c r="M1936" s="7">
        <v>73.296666666999997</v>
      </c>
      <c r="N1936" s="7">
        <v>0.01</v>
      </c>
      <c r="O1936" s="7">
        <v>5.9999999999999995E-4</v>
      </c>
      <c r="P1936" s="7">
        <v>1</v>
      </c>
      <c r="Q1936" s="7">
        <v>28</v>
      </c>
      <c r="R1936" s="7">
        <v>265</v>
      </c>
      <c r="S1936" s="189">
        <v>45625.593981481485</v>
      </c>
    </row>
    <row r="1937" spans="1:19">
      <c r="A1937" s="7">
        <v>1995</v>
      </c>
      <c r="B1937" s="123" t="s">
        <v>537</v>
      </c>
      <c r="C1937" s="123" t="s">
        <v>562</v>
      </c>
      <c r="D1937" s="123" t="s">
        <v>563</v>
      </c>
      <c r="E1937" s="123" t="s">
        <v>160</v>
      </c>
      <c r="F1937" s="7">
        <v>64.365817742999994</v>
      </c>
      <c r="G1937" s="123" t="s">
        <v>532</v>
      </c>
      <c r="H1937" s="7">
        <v>4.6233323229999996</v>
      </c>
      <c r="I1937" s="7">
        <v>71.828999999999994</v>
      </c>
      <c r="J1937" s="7">
        <v>4.5950757290000004</v>
      </c>
      <c r="K1937" s="7">
        <v>6.4365799999999997E-4</v>
      </c>
      <c r="L1937" s="7">
        <v>3.8619490650000003E-5</v>
      </c>
      <c r="M1937" s="7">
        <v>71.39</v>
      </c>
      <c r="N1937" s="7">
        <v>0.01</v>
      </c>
      <c r="O1937" s="7">
        <v>5.9999999999999995E-4</v>
      </c>
      <c r="P1937" s="7">
        <v>1</v>
      </c>
      <c r="Q1937" s="7">
        <v>28</v>
      </c>
      <c r="R1937" s="7">
        <v>265</v>
      </c>
      <c r="S1937" s="189">
        <v>45625.593981481485</v>
      </c>
    </row>
    <row r="1938" spans="1:19">
      <c r="A1938" s="7">
        <v>1995</v>
      </c>
      <c r="B1938" s="123" t="s">
        <v>537</v>
      </c>
      <c r="C1938" s="123" t="s">
        <v>562</v>
      </c>
      <c r="D1938" s="123" t="s">
        <v>563</v>
      </c>
      <c r="E1938" s="123" t="s">
        <v>163</v>
      </c>
      <c r="F1938" s="7">
        <v>221.878911878</v>
      </c>
      <c r="G1938" s="123" t="s">
        <v>532</v>
      </c>
      <c r="H1938" s="7">
        <v>14.168410736</v>
      </c>
      <c r="I1938" s="7">
        <v>63.856499999999997</v>
      </c>
      <c r="J1938" s="7">
        <v>14.131467898</v>
      </c>
      <c r="K1938" s="7">
        <v>1.109395E-3</v>
      </c>
      <c r="L1938" s="7">
        <v>2.218789119E-5</v>
      </c>
      <c r="M1938" s="7">
        <v>63.69</v>
      </c>
      <c r="N1938" s="7">
        <v>5.0000000000000001E-3</v>
      </c>
      <c r="O1938" s="7">
        <v>1E-4</v>
      </c>
      <c r="P1938" s="7">
        <v>1</v>
      </c>
      <c r="Q1938" s="7">
        <v>28</v>
      </c>
      <c r="R1938" s="7">
        <v>265</v>
      </c>
      <c r="S1938" s="189">
        <v>45625.593981481485</v>
      </c>
    </row>
    <row r="1939" spans="1:19">
      <c r="A1939" s="7">
        <v>1995</v>
      </c>
      <c r="B1939" s="123" t="s">
        <v>537</v>
      </c>
      <c r="C1939" s="123" t="s">
        <v>562</v>
      </c>
      <c r="D1939" s="123" t="s">
        <v>563</v>
      </c>
      <c r="E1939" s="123" t="s">
        <v>535</v>
      </c>
      <c r="F1939" s="7">
        <v>4164.4710333120001</v>
      </c>
      <c r="G1939" s="123" t="s">
        <v>532</v>
      </c>
      <c r="H1939" s="7">
        <v>229.904505532</v>
      </c>
      <c r="I1939" s="7">
        <v>55.206172330999998</v>
      </c>
      <c r="J1939" s="7">
        <v>229.21112110499999</v>
      </c>
      <c r="K1939" s="7">
        <v>2.0822355000000001E-2</v>
      </c>
      <c r="L1939" s="7">
        <v>4.1644700000000002E-4</v>
      </c>
      <c r="M1939" s="7">
        <v>55.039672330999998</v>
      </c>
      <c r="N1939" s="7">
        <v>5.0000000000000001E-3</v>
      </c>
      <c r="O1939" s="7">
        <v>1E-4</v>
      </c>
      <c r="P1939" s="7">
        <v>1</v>
      </c>
      <c r="Q1939" s="7">
        <v>28</v>
      </c>
      <c r="R1939" s="7">
        <v>265</v>
      </c>
      <c r="S1939" s="189">
        <v>45625.593981481485</v>
      </c>
    </row>
    <row r="1940" spans="1:19">
      <c r="A1940" s="7">
        <v>1995</v>
      </c>
      <c r="B1940" s="123" t="s">
        <v>537</v>
      </c>
      <c r="C1940" s="123" t="s">
        <v>562</v>
      </c>
      <c r="D1940" s="123" t="s">
        <v>563</v>
      </c>
      <c r="E1940" s="123" t="s">
        <v>541</v>
      </c>
      <c r="F1940" s="7">
        <v>0</v>
      </c>
      <c r="G1940" s="123" t="s">
        <v>532</v>
      </c>
      <c r="H1940" s="7">
        <v>0</v>
      </c>
      <c r="I1940" s="7"/>
      <c r="J1940" s="7">
        <v>0</v>
      </c>
      <c r="K1940" s="7">
        <v>0</v>
      </c>
      <c r="L1940" s="7">
        <v>0</v>
      </c>
      <c r="M1940" s="7"/>
      <c r="N1940" s="7"/>
      <c r="O1940" s="7"/>
      <c r="P1940" s="7">
        <v>1</v>
      </c>
      <c r="Q1940" s="7">
        <v>28</v>
      </c>
      <c r="R1940" s="7">
        <v>265</v>
      </c>
      <c r="S1940" s="189">
        <v>45625.593981481485</v>
      </c>
    </row>
    <row r="1941" spans="1:19">
      <c r="A1941" s="7">
        <v>1995</v>
      </c>
      <c r="B1941" s="123" t="s">
        <v>537</v>
      </c>
      <c r="C1941" s="123" t="s">
        <v>562</v>
      </c>
      <c r="D1941" s="123" t="s">
        <v>563</v>
      </c>
      <c r="E1941" s="123" t="s">
        <v>570</v>
      </c>
      <c r="F1941" s="7">
        <v>0</v>
      </c>
      <c r="G1941" s="123" t="s">
        <v>532</v>
      </c>
      <c r="H1941" s="7">
        <v>0</v>
      </c>
      <c r="I1941" s="7"/>
      <c r="J1941" s="7">
        <v>0</v>
      </c>
      <c r="K1941" s="7">
        <v>0</v>
      </c>
      <c r="L1941" s="7">
        <v>0</v>
      </c>
      <c r="M1941" s="7"/>
      <c r="N1941" s="7"/>
      <c r="O1941" s="7"/>
      <c r="P1941" s="7">
        <v>1</v>
      </c>
      <c r="Q1941" s="7">
        <v>28</v>
      </c>
      <c r="R1941" s="7">
        <v>265</v>
      </c>
      <c r="S1941" s="189">
        <v>45625.593981481485</v>
      </c>
    </row>
    <row r="1942" spans="1:19">
      <c r="A1942" s="7">
        <v>1995</v>
      </c>
      <c r="B1942" s="123" t="s">
        <v>537</v>
      </c>
      <c r="C1942" s="123" t="s">
        <v>565</v>
      </c>
      <c r="D1942" s="123" t="s">
        <v>500</v>
      </c>
      <c r="E1942" s="123" t="s">
        <v>540</v>
      </c>
      <c r="F1942" s="7">
        <v>0</v>
      </c>
      <c r="G1942" s="123" t="s">
        <v>532</v>
      </c>
      <c r="H1942" s="7">
        <v>0</v>
      </c>
      <c r="I1942" s="7"/>
      <c r="J1942" s="7">
        <v>0</v>
      </c>
      <c r="K1942" s="7">
        <v>0</v>
      </c>
      <c r="L1942" s="7">
        <v>0</v>
      </c>
      <c r="M1942" s="7"/>
      <c r="N1942" s="7"/>
      <c r="O1942" s="7"/>
      <c r="P1942" s="7">
        <v>1</v>
      </c>
      <c r="Q1942" s="7">
        <v>28</v>
      </c>
      <c r="R1942" s="7">
        <v>265</v>
      </c>
      <c r="S1942" s="189">
        <v>45625.593981481485</v>
      </c>
    </row>
    <row r="1943" spans="1:19">
      <c r="A1943" s="7">
        <v>1995</v>
      </c>
      <c r="B1943" s="123" t="s">
        <v>537</v>
      </c>
      <c r="C1943" s="123" t="s">
        <v>565</v>
      </c>
      <c r="D1943" s="123" t="s">
        <v>500</v>
      </c>
      <c r="E1943" s="123" t="s">
        <v>533</v>
      </c>
      <c r="F1943" s="7">
        <v>12429.4703904</v>
      </c>
      <c r="G1943" s="123" t="s">
        <v>532</v>
      </c>
      <c r="H1943" s="7">
        <v>997.65475541499995</v>
      </c>
      <c r="I1943" s="7">
        <v>80.265266667000006</v>
      </c>
      <c r="J1943" s="7">
        <v>911.03874805199996</v>
      </c>
      <c r="K1943" s="7">
        <v>5.8418510999999999E-2</v>
      </c>
      <c r="L1943" s="7">
        <v>0.32068033600000001</v>
      </c>
      <c r="M1943" s="7">
        <v>73.296666666999997</v>
      </c>
      <c r="N1943" s="7">
        <v>4.7000000000000002E-3</v>
      </c>
      <c r="O1943" s="7">
        <v>2.58E-2</v>
      </c>
      <c r="P1943" s="7">
        <v>1</v>
      </c>
      <c r="Q1943" s="7">
        <v>28</v>
      </c>
      <c r="R1943" s="7">
        <v>265</v>
      </c>
      <c r="S1943" s="189">
        <v>45625.593981481485</v>
      </c>
    </row>
    <row r="1944" spans="1:19">
      <c r="A1944" s="7">
        <v>1995</v>
      </c>
      <c r="B1944" s="123" t="s">
        <v>537</v>
      </c>
      <c r="C1944" s="123" t="s">
        <v>565</v>
      </c>
      <c r="D1944" s="123" t="s">
        <v>500</v>
      </c>
      <c r="E1944" s="123" t="s">
        <v>159</v>
      </c>
      <c r="F1944" s="7">
        <v>0</v>
      </c>
      <c r="G1944" s="123" t="s">
        <v>532</v>
      </c>
      <c r="H1944" s="7">
        <v>0</v>
      </c>
      <c r="I1944" s="7"/>
      <c r="J1944" s="7">
        <v>0</v>
      </c>
      <c r="K1944" s="7">
        <v>0</v>
      </c>
      <c r="L1944" s="7">
        <v>0</v>
      </c>
      <c r="M1944" s="7"/>
      <c r="N1944" s="7"/>
      <c r="O1944" s="7"/>
      <c r="P1944" s="7">
        <v>1</v>
      </c>
      <c r="Q1944" s="7">
        <v>28</v>
      </c>
      <c r="R1944" s="7">
        <v>265</v>
      </c>
      <c r="S1944" s="189">
        <v>45625.593981481485</v>
      </c>
    </row>
    <row r="1945" spans="1:19">
      <c r="A1945" s="7">
        <v>1995</v>
      </c>
      <c r="B1945" s="123" t="s">
        <v>537</v>
      </c>
      <c r="C1945" s="123" t="s">
        <v>565</v>
      </c>
      <c r="D1945" s="123" t="s">
        <v>500</v>
      </c>
      <c r="E1945" s="123" t="s">
        <v>160</v>
      </c>
      <c r="F1945" s="7">
        <v>0</v>
      </c>
      <c r="G1945" s="123" t="s">
        <v>532</v>
      </c>
      <c r="H1945" s="7">
        <v>0</v>
      </c>
      <c r="I1945" s="7"/>
      <c r="J1945" s="7">
        <v>0</v>
      </c>
      <c r="K1945" s="7">
        <v>0</v>
      </c>
      <c r="L1945" s="7">
        <v>0</v>
      </c>
      <c r="M1945" s="7"/>
      <c r="N1945" s="7"/>
      <c r="O1945" s="7"/>
      <c r="P1945" s="7">
        <v>1</v>
      </c>
      <c r="Q1945" s="7">
        <v>28</v>
      </c>
      <c r="R1945" s="7">
        <v>265</v>
      </c>
      <c r="S1945" s="189">
        <v>45625.593981481485</v>
      </c>
    </row>
    <row r="1946" spans="1:19">
      <c r="A1946" s="7">
        <v>1995</v>
      </c>
      <c r="B1946" s="123" t="s">
        <v>537</v>
      </c>
      <c r="C1946" s="123" t="s">
        <v>565</v>
      </c>
      <c r="D1946" s="123" t="s">
        <v>500</v>
      </c>
      <c r="E1946" s="123" t="s">
        <v>535</v>
      </c>
      <c r="F1946" s="7">
        <v>0</v>
      </c>
      <c r="G1946" s="123" t="s">
        <v>532</v>
      </c>
      <c r="H1946" s="7">
        <v>0</v>
      </c>
      <c r="I1946" s="7"/>
      <c r="J1946" s="7">
        <v>0</v>
      </c>
      <c r="K1946" s="7">
        <v>0</v>
      </c>
      <c r="L1946" s="7">
        <v>0</v>
      </c>
      <c r="M1946" s="7"/>
      <c r="N1946" s="7"/>
      <c r="O1946" s="7"/>
      <c r="P1946" s="7">
        <v>1</v>
      </c>
      <c r="Q1946" s="7">
        <v>28</v>
      </c>
      <c r="R1946" s="7">
        <v>265</v>
      </c>
      <c r="S1946" s="189">
        <v>45625.593981481485</v>
      </c>
    </row>
    <row r="1947" spans="1:19">
      <c r="A1947" s="7">
        <v>1995</v>
      </c>
      <c r="B1947" s="123" t="s">
        <v>537</v>
      </c>
      <c r="C1947" s="123" t="s">
        <v>585</v>
      </c>
      <c r="D1947" s="123" t="s">
        <v>183</v>
      </c>
      <c r="E1947" s="123" t="s">
        <v>533</v>
      </c>
      <c r="F1947" s="7">
        <v>2140.5746656790002</v>
      </c>
      <c r="G1947" s="123" t="s">
        <v>532</v>
      </c>
      <c r="H1947" s="7">
        <v>158.45104495300001</v>
      </c>
      <c r="I1947" s="7">
        <v>74.022666666999996</v>
      </c>
      <c r="J1947" s="7">
        <v>156.89698774600001</v>
      </c>
      <c r="K1947" s="7">
        <v>1.4984023000000001E-2</v>
      </c>
      <c r="L1947" s="7">
        <v>4.2811489999999997E-3</v>
      </c>
      <c r="M1947" s="7">
        <v>73.296666666999997</v>
      </c>
      <c r="N1947" s="7">
        <v>7.0000000000000001E-3</v>
      </c>
      <c r="O1947" s="7">
        <v>2E-3</v>
      </c>
      <c r="P1947" s="7">
        <v>1</v>
      </c>
      <c r="Q1947" s="7">
        <v>28</v>
      </c>
      <c r="R1947" s="7">
        <v>265</v>
      </c>
      <c r="S1947" s="189">
        <v>45625.593981481485</v>
      </c>
    </row>
    <row r="1948" spans="1:19">
      <c r="A1948" s="7">
        <v>1996</v>
      </c>
      <c r="B1948" s="123" t="s">
        <v>586</v>
      </c>
      <c r="C1948" s="123" t="s">
        <v>586</v>
      </c>
      <c r="D1948" s="123" t="s">
        <v>587</v>
      </c>
      <c r="E1948" s="123" t="s">
        <v>531</v>
      </c>
      <c r="F1948" s="7">
        <v>2391.6760055999998</v>
      </c>
      <c r="G1948" s="123" t="s">
        <v>532</v>
      </c>
      <c r="H1948" s="7">
        <v>183.52764996600001</v>
      </c>
      <c r="I1948" s="7">
        <v>76.736000000000004</v>
      </c>
      <c r="J1948" s="7">
        <v>181.79129318599999</v>
      </c>
      <c r="K1948" s="7">
        <v>1.6741731999999999E-2</v>
      </c>
      <c r="L1948" s="7">
        <v>4.7833520000000003E-3</v>
      </c>
      <c r="M1948" s="7">
        <v>76.010000000000005</v>
      </c>
      <c r="N1948" s="7">
        <v>7.0000000000000001E-3</v>
      </c>
      <c r="O1948" s="7">
        <v>2E-3</v>
      </c>
      <c r="P1948" s="7">
        <v>1</v>
      </c>
      <c r="Q1948" s="7">
        <v>28</v>
      </c>
      <c r="R1948" s="7">
        <v>265</v>
      </c>
      <c r="S1948" s="189">
        <v>45625.593981481485</v>
      </c>
    </row>
    <row r="1949" spans="1:19">
      <c r="A1949" s="7">
        <v>1996</v>
      </c>
      <c r="B1949" s="123" t="s">
        <v>586</v>
      </c>
      <c r="C1949" s="123" t="s">
        <v>586</v>
      </c>
      <c r="D1949" s="123" t="s">
        <v>587</v>
      </c>
      <c r="E1949" s="123" t="s">
        <v>533</v>
      </c>
      <c r="F1949" s="7">
        <v>4330.8259200000002</v>
      </c>
      <c r="G1949" s="123" t="s">
        <v>532</v>
      </c>
      <c r="H1949" s="7">
        <v>320.57928346900002</v>
      </c>
      <c r="I1949" s="7">
        <v>74.022666666999996</v>
      </c>
      <c r="J1949" s="7">
        <v>317.43510385100001</v>
      </c>
      <c r="K1949" s="7">
        <v>3.0315781E-2</v>
      </c>
      <c r="L1949" s="7">
        <v>8.6616520000000006E-3</v>
      </c>
      <c r="M1949" s="7">
        <v>73.296666666999997</v>
      </c>
      <c r="N1949" s="7">
        <v>7.0000000000000001E-3</v>
      </c>
      <c r="O1949" s="7">
        <v>2E-3</v>
      </c>
      <c r="P1949" s="7">
        <v>1</v>
      </c>
      <c r="Q1949" s="7">
        <v>28</v>
      </c>
      <c r="R1949" s="7">
        <v>265</v>
      </c>
      <c r="S1949" s="189">
        <v>45625.593981481485</v>
      </c>
    </row>
    <row r="1950" spans="1:19">
      <c r="A1950" s="7">
        <v>1996</v>
      </c>
      <c r="B1950" s="123" t="s">
        <v>588</v>
      </c>
      <c r="C1950" s="123" t="s">
        <v>588</v>
      </c>
      <c r="D1950" s="123" t="s">
        <v>589</v>
      </c>
      <c r="E1950" s="123" t="s">
        <v>33</v>
      </c>
      <c r="F1950" s="7">
        <v>0</v>
      </c>
      <c r="G1950" s="123" t="s">
        <v>532</v>
      </c>
      <c r="H1950" s="7">
        <v>0</v>
      </c>
      <c r="I1950" s="7"/>
      <c r="J1950" s="7">
        <v>0</v>
      </c>
      <c r="K1950" s="7">
        <v>0</v>
      </c>
      <c r="L1950" s="7">
        <v>0</v>
      </c>
      <c r="M1950" s="7"/>
      <c r="N1950" s="7"/>
      <c r="O1950" s="7"/>
      <c r="P1950" s="7"/>
      <c r="Q1950" s="7">
        <v>28</v>
      </c>
      <c r="R1950" s="7">
        <v>265</v>
      </c>
      <c r="S1950" s="189">
        <v>45625.593981481485</v>
      </c>
    </row>
    <row r="1951" spans="1:19">
      <c r="A1951" s="7">
        <v>1996</v>
      </c>
      <c r="B1951" s="123" t="s">
        <v>588</v>
      </c>
      <c r="C1951" s="123" t="s">
        <v>588</v>
      </c>
      <c r="D1951" s="123" t="s">
        <v>589</v>
      </c>
      <c r="E1951" s="123" t="s">
        <v>540</v>
      </c>
      <c r="F1951" s="7">
        <v>62177.517671829002</v>
      </c>
      <c r="G1951" s="123" t="s">
        <v>532</v>
      </c>
      <c r="H1951" s="7">
        <v>5660.0235788549999</v>
      </c>
      <c r="I1951" s="7">
        <v>91.030066667</v>
      </c>
      <c r="J1951" s="7">
        <v>5650.5663784170001</v>
      </c>
      <c r="K1951" s="7">
        <v>4.3524262000000001E-2</v>
      </c>
      <c r="L1951" s="7">
        <v>3.1088759000000001E-2</v>
      </c>
      <c r="M1951" s="7">
        <v>90.877966666999995</v>
      </c>
      <c r="N1951" s="7">
        <v>6.9999999999999999E-4</v>
      </c>
      <c r="O1951" s="7">
        <v>5.0000000000000001E-4</v>
      </c>
      <c r="P1951" s="7">
        <v>1</v>
      </c>
      <c r="Q1951" s="7">
        <v>28</v>
      </c>
      <c r="R1951" s="7">
        <v>265</v>
      </c>
      <c r="S1951" s="189">
        <v>45625.593981481485</v>
      </c>
    </row>
    <row r="1952" spans="1:19">
      <c r="A1952" s="7">
        <v>1996</v>
      </c>
      <c r="B1952" s="123" t="s">
        <v>588</v>
      </c>
      <c r="C1952" s="123" t="s">
        <v>588</v>
      </c>
      <c r="D1952" s="123" t="s">
        <v>589</v>
      </c>
      <c r="E1952" s="123" t="s">
        <v>531</v>
      </c>
      <c r="F1952" s="7">
        <v>25772.370749999998</v>
      </c>
      <c r="G1952" s="123" t="s">
        <v>532</v>
      </c>
      <c r="H1952" s="7">
        <v>1959.166027884</v>
      </c>
      <c r="I1952" s="7">
        <v>76.018075593000006</v>
      </c>
      <c r="J1952" s="7">
        <v>1956.539823305</v>
      </c>
      <c r="K1952" s="7">
        <v>2.0617897E-2</v>
      </c>
      <c r="L1952" s="7">
        <v>7.7317109999999996E-3</v>
      </c>
      <c r="M1952" s="7">
        <v>75.916175593000006</v>
      </c>
      <c r="N1952" s="7">
        <v>8.0000000000000004E-4</v>
      </c>
      <c r="O1952" s="7">
        <v>2.9999999999999997E-4</v>
      </c>
      <c r="P1952" s="7">
        <v>1</v>
      </c>
      <c r="Q1952" s="7">
        <v>28</v>
      </c>
      <c r="R1952" s="7">
        <v>265</v>
      </c>
      <c r="S1952" s="189">
        <v>45625.593981481485</v>
      </c>
    </row>
    <row r="1953" spans="1:19">
      <c r="A1953" s="7">
        <v>1996</v>
      </c>
      <c r="B1953" s="123" t="s">
        <v>588</v>
      </c>
      <c r="C1953" s="123" t="s">
        <v>588</v>
      </c>
      <c r="D1953" s="123" t="s">
        <v>589</v>
      </c>
      <c r="E1953" s="123" t="s">
        <v>533</v>
      </c>
      <c r="F1953" s="7">
        <v>389.77433280000002</v>
      </c>
      <c r="G1953" s="123" t="s">
        <v>532</v>
      </c>
      <c r="H1953" s="7">
        <v>29.641315082999999</v>
      </c>
      <c r="I1953" s="7">
        <v>76.047375592999998</v>
      </c>
      <c r="J1953" s="7">
        <v>29.59017669</v>
      </c>
      <c r="K1953" s="7">
        <v>3.5079700000000002E-4</v>
      </c>
      <c r="L1953" s="7">
        <v>1.5590999999999999E-4</v>
      </c>
      <c r="M1953" s="7">
        <v>75.916175593000006</v>
      </c>
      <c r="N1953" s="7">
        <v>8.9999999999999998E-4</v>
      </c>
      <c r="O1953" s="7">
        <v>4.0000000000000002E-4</v>
      </c>
      <c r="P1953" s="7">
        <v>1</v>
      </c>
      <c r="Q1953" s="7">
        <v>28</v>
      </c>
      <c r="R1953" s="7">
        <v>265</v>
      </c>
      <c r="S1953" s="189">
        <v>45625.593981481485</v>
      </c>
    </row>
    <row r="1954" spans="1:19">
      <c r="A1954" s="7">
        <v>1996</v>
      </c>
      <c r="B1954" s="123" t="s">
        <v>588</v>
      </c>
      <c r="C1954" s="123" t="s">
        <v>588</v>
      </c>
      <c r="D1954" s="123" t="s">
        <v>589</v>
      </c>
      <c r="E1954" s="123" t="s">
        <v>590</v>
      </c>
      <c r="F1954" s="7">
        <v>292.94369712000002</v>
      </c>
      <c r="G1954" s="123" t="s">
        <v>532</v>
      </c>
      <c r="H1954" s="7">
        <v>1.5965430999999999E-2</v>
      </c>
      <c r="I1954" s="7">
        <v>5.45E-2</v>
      </c>
      <c r="J1954" s="7">
        <v>0</v>
      </c>
      <c r="K1954" s="7">
        <v>2.9294400000000001E-4</v>
      </c>
      <c r="L1954" s="7">
        <v>2.9294369710000002E-5</v>
      </c>
      <c r="M1954" s="7">
        <v>0</v>
      </c>
      <c r="N1954" s="7">
        <v>1E-3</v>
      </c>
      <c r="O1954" s="7">
        <v>1E-4</v>
      </c>
      <c r="P1954" s="7"/>
      <c r="Q1954" s="7">
        <v>28</v>
      </c>
      <c r="R1954" s="7">
        <v>265</v>
      </c>
      <c r="S1954" s="189">
        <v>45625.593981481485</v>
      </c>
    </row>
    <row r="1955" spans="1:19">
      <c r="A1955" s="7">
        <v>1996</v>
      </c>
      <c r="B1955" s="123" t="s">
        <v>588</v>
      </c>
      <c r="C1955" s="123" t="s">
        <v>588</v>
      </c>
      <c r="D1955" s="123" t="s">
        <v>589</v>
      </c>
      <c r="E1955" s="123" t="s">
        <v>534</v>
      </c>
      <c r="F1955" s="7">
        <v>22832.797535999998</v>
      </c>
      <c r="G1955" s="123" t="s">
        <v>532</v>
      </c>
      <c r="H1955" s="7">
        <v>2680.7074275119999</v>
      </c>
      <c r="I1955" s="7">
        <v>117.40600000000001</v>
      </c>
      <c r="J1955" s="7">
        <v>2636.4346330889998</v>
      </c>
      <c r="K1955" s="7">
        <v>6.8498393000000005E-2</v>
      </c>
      <c r="L1955" s="7">
        <v>0.159829583</v>
      </c>
      <c r="M1955" s="7">
        <v>115.467</v>
      </c>
      <c r="N1955" s="7">
        <v>3.0000000000000001E-3</v>
      </c>
      <c r="O1955" s="7">
        <v>7.0000000000000001E-3</v>
      </c>
      <c r="P1955" s="7">
        <v>1</v>
      </c>
      <c r="Q1955" s="7">
        <v>28</v>
      </c>
      <c r="R1955" s="7">
        <v>265</v>
      </c>
      <c r="S1955" s="189">
        <v>45625.593981481485</v>
      </c>
    </row>
    <row r="1956" spans="1:19">
      <c r="A1956" s="7">
        <v>1996</v>
      </c>
      <c r="B1956" s="123" t="s">
        <v>588</v>
      </c>
      <c r="C1956" s="123" t="s">
        <v>588</v>
      </c>
      <c r="D1956" s="123" t="s">
        <v>589</v>
      </c>
      <c r="E1956" s="123" t="s">
        <v>535</v>
      </c>
      <c r="F1956" s="7">
        <v>53965.308033330999</v>
      </c>
      <c r="G1956" s="123" t="s">
        <v>532</v>
      </c>
      <c r="H1956" s="7">
        <v>3011.1034599290001</v>
      </c>
      <c r="I1956" s="7">
        <v>55.797021635999997</v>
      </c>
      <c r="J1956" s="7">
        <v>2990.7585388010002</v>
      </c>
      <c r="K1956" s="7">
        <v>0.21586123199999999</v>
      </c>
      <c r="L1956" s="7">
        <v>5.3965307999999997E-2</v>
      </c>
      <c r="M1956" s="7">
        <v>55.420021636000001</v>
      </c>
      <c r="N1956" s="7">
        <v>4.0000000000000001E-3</v>
      </c>
      <c r="O1956" s="7">
        <v>1E-3</v>
      </c>
      <c r="P1956" s="7">
        <v>1</v>
      </c>
      <c r="Q1956" s="7">
        <v>28</v>
      </c>
      <c r="R1956" s="7">
        <v>265</v>
      </c>
      <c r="S1956" s="189">
        <v>45625.593981481485</v>
      </c>
    </row>
    <row r="1957" spans="1:19">
      <c r="A1957" s="7">
        <v>1996</v>
      </c>
      <c r="B1957" s="123" t="s">
        <v>588</v>
      </c>
      <c r="C1957" s="123" t="s">
        <v>588</v>
      </c>
      <c r="D1957" s="123" t="s">
        <v>589</v>
      </c>
      <c r="E1957" s="123" t="s">
        <v>131</v>
      </c>
      <c r="F1957" s="7">
        <v>0</v>
      </c>
      <c r="G1957" s="123" t="s">
        <v>532</v>
      </c>
      <c r="H1957" s="7">
        <v>0</v>
      </c>
      <c r="I1957" s="7"/>
      <c r="J1957" s="7">
        <v>0</v>
      </c>
      <c r="K1957" s="7">
        <v>0</v>
      </c>
      <c r="L1957" s="7">
        <v>0</v>
      </c>
      <c r="M1957" s="7"/>
      <c r="N1957" s="7"/>
      <c r="O1957" s="7"/>
      <c r="P1957" s="7"/>
      <c r="Q1957" s="7">
        <v>28</v>
      </c>
      <c r="R1957" s="7">
        <v>265</v>
      </c>
      <c r="S1957" s="189">
        <v>45625.593981481485</v>
      </c>
    </row>
    <row r="1958" spans="1:19">
      <c r="A1958" s="7">
        <v>1996</v>
      </c>
      <c r="B1958" s="123" t="s">
        <v>588</v>
      </c>
      <c r="C1958" s="123" t="s">
        <v>588</v>
      </c>
      <c r="D1958" s="123" t="s">
        <v>589</v>
      </c>
      <c r="E1958" s="123" t="s">
        <v>570</v>
      </c>
      <c r="F1958" s="7">
        <v>982.85130000000004</v>
      </c>
      <c r="G1958" s="123" t="s">
        <v>532</v>
      </c>
      <c r="H1958" s="7">
        <v>104.12228387099999</v>
      </c>
      <c r="I1958" s="7">
        <v>105.93899999999999</v>
      </c>
      <c r="J1958" s="7">
        <v>102.2165352</v>
      </c>
      <c r="K1958" s="7">
        <v>2.9485539999999999E-3</v>
      </c>
      <c r="L1958" s="7">
        <v>6.8799589999999997E-3</v>
      </c>
      <c r="M1958" s="7">
        <v>104</v>
      </c>
      <c r="N1958" s="7">
        <v>3.0000000000000001E-3</v>
      </c>
      <c r="O1958" s="7">
        <v>7.0000000000000001E-3</v>
      </c>
      <c r="P1958" s="7">
        <v>1</v>
      </c>
      <c r="Q1958" s="7">
        <v>28</v>
      </c>
      <c r="R1958" s="7">
        <v>265</v>
      </c>
      <c r="S1958" s="189">
        <v>45625.593981481485</v>
      </c>
    </row>
    <row r="1959" spans="1:19">
      <c r="A1959" s="7">
        <v>1996</v>
      </c>
      <c r="B1959" s="123" t="s">
        <v>588</v>
      </c>
      <c r="C1959" s="123" t="s">
        <v>588</v>
      </c>
      <c r="D1959" s="123" t="s">
        <v>591</v>
      </c>
      <c r="E1959" s="123" t="s">
        <v>27</v>
      </c>
      <c r="F1959" s="7">
        <v>0</v>
      </c>
      <c r="G1959" s="123" t="s">
        <v>532</v>
      </c>
      <c r="H1959" s="7">
        <v>0</v>
      </c>
      <c r="I1959" s="7"/>
      <c r="J1959" s="7">
        <v>0</v>
      </c>
      <c r="K1959" s="7">
        <v>0</v>
      </c>
      <c r="L1959" s="7">
        <v>0</v>
      </c>
      <c r="M1959" s="7"/>
      <c r="N1959" s="7"/>
      <c r="O1959" s="7"/>
      <c r="P1959" s="7"/>
      <c r="Q1959" s="7">
        <v>28</v>
      </c>
      <c r="R1959" s="7">
        <v>265</v>
      </c>
      <c r="S1959" s="189">
        <v>45625.593981481485</v>
      </c>
    </row>
    <row r="1960" spans="1:19">
      <c r="A1960" s="7">
        <v>1996</v>
      </c>
      <c r="B1960" s="123" t="s">
        <v>588</v>
      </c>
      <c r="C1960" s="123" t="s">
        <v>588</v>
      </c>
      <c r="D1960" s="123" t="s">
        <v>591</v>
      </c>
      <c r="E1960" s="123" t="s">
        <v>33</v>
      </c>
      <c r="F1960" s="7">
        <v>0</v>
      </c>
      <c r="G1960" s="123" t="s">
        <v>532</v>
      </c>
      <c r="H1960" s="7">
        <v>0</v>
      </c>
      <c r="I1960" s="7"/>
      <c r="J1960" s="7">
        <v>0</v>
      </c>
      <c r="K1960" s="7">
        <v>0</v>
      </c>
      <c r="L1960" s="7">
        <v>0</v>
      </c>
      <c r="M1960" s="7"/>
      <c r="N1960" s="7"/>
      <c r="O1960" s="7"/>
      <c r="P1960" s="7"/>
      <c r="Q1960" s="7">
        <v>28</v>
      </c>
      <c r="R1960" s="7">
        <v>265</v>
      </c>
      <c r="S1960" s="189">
        <v>45625.593981481485</v>
      </c>
    </row>
    <row r="1961" spans="1:19">
      <c r="A1961" s="7">
        <v>1996</v>
      </c>
      <c r="B1961" s="123" t="s">
        <v>588</v>
      </c>
      <c r="C1961" s="123" t="s">
        <v>588</v>
      </c>
      <c r="D1961" s="123" t="s">
        <v>591</v>
      </c>
      <c r="E1961" s="123" t="s">
        <v>540</v>
      </c>
      <c r="F1961" s="7">
        <v>198.90461001200001</v>
      </c>
      <c r="G1961" s="123" t="s">
        <v>532</v>
      </c>
      <c r="H1961" s="7">
        <v>18.951133980000002</v>
      </c>
      <c r="I1961" s="7">
        <v>95.277500000000003</v>
      </c>
      <c r="J1961" s="7">
        <v>18.816376107</v>
      </c>
      <c r="K1961" s="7">
        <v>1.989046E-3</v>
      </c>
      <c r="L1961" s="7">
        <v>2.9835700000000002E-4</v>
      </c>
      <c r="M1961" s="7">
        <v>94.6</v>
      </c>
      <c r="N1961" s="7">
        <v>0.01</v>
      </c>
      <c r="O1961" s="7">
        <v>1.5E-3</v>
      </c>
      <c r="P1961" s="7">
        <v>1</v>
      </c>
      <c r="Q1961" s="7">
        <v>28</v>
      </c>
      <c r="R1961" s="7">
        <v>265</v>
      </c>
      <c r="S1961" s="189">
        <v>45625.593981481485</v>
      </c>
    </row>
    <row r="1962" spans="1:19">
      <c r="A1962" s="7">
        <v>1996</v>
      </c>
      <c r="B1962" s="123" t="s">
        <v>588</v>
      </c>
      <c r="C1962" s="123" t="s">
        <v>588</v>
      </c>
      <c r="D1962" s="123" t="s">
        <v>591</v>
      </c>
      <c r="E1962" s="123" t="s">
        <v>531</v>
      </c>
      <c r="F1962" s="7">
        <v>0</v>
      </c>
      <c r="G1962" s="123" t="s">
        <v>532</v>
      </c>
      <c r="H1962" s="7">
        <v>0</v>
      </c>
      <c r="I1962" s="7"/>
      <c r="J1962" s="7">
        <v>0</v>
      </c>
      <c r="K1962" s="7">
        <v>0</v>
      </c>
      <c r="L1962" s="7">
        <v>0</v>
      </c>
      <c r="M1962" s="7"/>
      <c r="N1962" s="7"/>
      <c r="O1962" s="7"/>
      <c r="P1962" s="7">
        <v>1</v>
      </c>
      <c r="Q1962" s="7">
        <v>28</v>
      </c>
      <c r="R1962" s="7">
        <v>265</v>
      </c>
      <c r="S1962" s="189">
        <v>45625.593981481485</v>
      </c>
    </row>
    <row r="1963" spans="1:19">
      <c r="A1963" s="7">
        <v>1996</v>
      </c>
      <c r="B1963" s="123" t="s">
        <v>588</v>
      </c>
      <c r="C1963" s="123" t="s">
        <v>588</v>
      </c>
      <c r="D1963" s="123" t="s">
        <v>591</v>
      </c>
      <c r="E1963" s="123" t="s">
        <v>533</v>
      </c>
      <c r="F1963" s="7">
        <v>0</v>
      </c>
      <c r="G1963" s="123" t="s">
        <v>532</v>
      </c>
      <c r="H1963" s="7">
        <v>0</v>
      </c>
      <c r="I1963" s="7"/>
      <c r="J1963" s="7">
        <v>0</v>
      </c>
      <c r="K1963" s="7">
        <v>0</v>
      </c>
      <c r="L1963" s="7">
        <v>0</v>
      </c>
      <c r="M1963" s="7"/>
      <c r="N1963" s="7"/>
      <c r="O1963" s="7"/>
      <c r="P1963" s="7">
        <v>1</v>
      </c>
      <c r="Q1963" s="7">
        <v>28</v>
      </c>
      <c r="R1963" s="7">
        <v>265</v>
      </c>
      <c r="S1963" s="189">
        <v>45625.593981481485</v>
      </c>
    </row>
    <row r="1964" spans="1:19">
      <c r="A1964" s="7">
        <v>1996</v>
      </c>
      <c r="B1964" s="123" t="s">
        <v>588</v>
      </c>
      <c r="C1964" s="123" t="s">
        <v>588</v>
      </c>
      <c r="D1964" s="123" t="s">
        <v>591</v>
      </c>
      <c r="E1964" s="123" t="s">
        <v>163</v>
      </c>
      <c r="F1964" s="7">
        <v>0</v>
      </c>
      <c r="G1964" s="123" t="s">
        <v>532</v>
      </c>
      <c r="H1964" s="7">
        <v>0</v>
      </c>
      <c r="I1964" s="7"/>
      <c r="J1964" s="7">
        <v>0</v>
      </c>
      <c r="K1964" s="7">
        <v>0</v>
      </c>
      <c r="L1964" s="7">
        <v>0</v>
      </c>
      <c r="M1964" s="7"/>
      <c r="N1964" s="7"/>
      <c r="O1964" s="7"/>
      <c r="P1964" s="7">
        <v>1</v>
      </c>
      <c r="Q1964" s="7">
        <v>28</v>
      </c>
      <c r="R1964" s="7">
        <v>265</v>
      </c>
      <c r="S1964" s="189">
        <v>45625.593981481485</v>
      </c>
    </row>
    <row r="1965" spans="1:19">
      <c r="A1965" s="7">
        <v>1996</v>
      </c>
      <c r="B1965" s="123" t="s">
        <v>588</v>
      </c>
      <c r="C1965" s="123" t="s">
        <v>588</v>
      </c>
      <c r="D1965" s="123" t="s">
        <v>591</v>
      </c>
      <c r="E1965" s="123" t="s">
        <v>534</v>
      </c>
      <c r="F1965" s="7">
        <v>350.43516</v>
      </c>
      <c r="G1965" s="123" t="s">
        <v>532</v>
      </c>
      <c r="H1965" s="7">
        <v>43.315789899000002</v>
      </c>
      <c r="I1965" s="7">
        <v>123.605718955</v>
      </c>
      <c r="J1965" s="7">
        <v>43.156867554000002</v>
      </c>
      <c r="K1965" s="7">
        <v>7.0087000000000003E-4</v>
      </c>
      <c r="L1965" s="7">
        <v>5.2565299999999995E-4</v>
      </c>
      <c r="M1965" s="7">
        <v>123.152218955</v>
      </c>
      <c r="N1965" s="7">
        <v>2E-3</v>
      </c>
      <c r="O1965" s="7">
        <v>1.5E-3</v>
      </c>
      <c r="P1965" s="7">
        <v>1</v>
      </c>
      <c r="Q1965" s="7">
        <v>28</v>
      </c>
      <c r="R1965" s="7">
        <v>265</v>
      </c>
      <c r="S1965" s="189">
        <v>45625.593981481485</v>
      </c>
    </row>
    <row r="1966" spans="1:19">
      <c r="A1966" s="7">
        <v>1996</v>
      </c>
      <c r="B1966" s="123" t="s">
        <v>588</v>
      </c>
      <c r="C1966" s="123" t="s">
        <v>588</v>
      </c>
      <c r="D1966" s="123" t="s">
        <v>591</v>
      </c>
      <c r="E1966" s="123" t="s">
        <v>535</v>
      </c>
      <c r="F1966" s="7">
        <v>1456.450074763</v>
      </c>
      <c r="G1966" s="123" t="s">
        <v>532</v>
      </c>
      <c r="H1966" s="7">
        <v>80.806244075999999</v>
      </c>
      <c r="I1966" s="7">
        <v>55.481643673000001</v>
      </c>
      <c r="J1966" s="7">
        <v>80.716494655000005</v>
      </c>
      <c r="K1966" s="7">
        <v>1.8269099999999999E-3</v>
      </c>
      <c r="L1966" s="7">
        <v>1.4564499999999999E-4</v>
      </c>
      <c r="M1966" s="7">
        <v>55.420021636000001</v>
      </c>
      <c r="N1966" s="7">
        <v>1.2543579999999999E-3</v>
      </c>
      <c r="O1966" s="7">
        <v>1E-4</v>
      </c>
      <c r="P1966" s="7">
        <v>1</v>
      </c>
      <c r="Q1966" s="7">
        <v>28</v>
      </c>
      <c r="R1966" s="7">
        <v>265</v>
      </c>
      <c r="S1966" s="189">
        <v>45625.593981481485</v>
      </c>
    </row>
    <row r="1967" spans="1:19">
      <c r="A1967" s="7">
        <v>1996</v>
      </c>
      <c r="B1967" s="123" t="s">
        <v>588</v>
      </c>
      <c r="C1967" s="123" t="s">
        <v>588</v>
      </c>
      <c r="D1967" s="123" t="s">
        <v>591</v>
      </c>
      <c r="E1967" s="123" t="s">
        <v>536</v>
      </c>
      <c r="F1967" s="7">
        <v>160.96906224</v>
      </c>
      <c r="G1967" s="123" t="s">
        <v>532</v>
      </c>
      <c r="H1967" s="7">
        <v>9.2805907990000005</v>
      </c>
      <c r="I1967" s="7">
        <v>57.654499999999999</v>
      </c>
      <c r="J1967" s="7">
        <v>9.2718179850000002</v>
      </c>
      <c r="K1967" s="7">
        <v>1.6096900000000001E-4</v>
      </c>
      <c r="L1967" s="7">
        <v>1.6096906220000001E-5</v>
      </c>
      <c r="M1967" s="7">
        <v>57.6</v>
      </c>
      <c r="N1967" s="7">
        <v>1E-3</v>
      </c>
      <c r="O1967" s="7">
        <v>1E-4</v>
      </c>
      <c r="P1967" s="7">
        <v>1</v>
      </c>
      <c r="Q1967" s="7">
        <v>28</v>
      </c>
      <c r="R1967" s="7">
        <v>265</v>
      </c>
      <c r="S1967" s="189">
        <v>45625.593981481485</v>
      </c>
    </row>
    <row r="1968" spans="1:19">
      <c r="A1968" s="7">
        <v>1996</v>
      </c>
      <c r="B1968" s="123" t="s">
        <v>530</v>
      </c>
      <c r="C1968" s="123" t="s">
        <v>530</v>
      </c>
      <c r="D1968" s="123" t="s">
        <v>530</v>
      </c>
      <c r="E1968" s="123" t="s">
        <v>531</v>
      </c>
      <c r="F1968" s="7">
        <v>494.82951839999998</v>
      </c>
      <c r="G1968" s="123" t="s">
        <v>532</v>
      </c>
      <c r="H1968" s="7">
        <v>37.732235267</v>
      </c>
      <c r="I1968" s="7">
        <v>76.253</v>
      </c>
      <c r="J1968" s="7">
        <v>37.611991693999997</v>
      </c>
      <c r="K1968" s="7">
        <v>1.4844890000000001E-3</v>
      </c>
      <c r="L1968" s="7">
        <v>2.9689799999999998E-4</v>
      </c>
      <c r="M1968" s="7">
        <v>76.010000000000005</v>
      </c>
      <c r="N1968" s="7">
        <v>3.0000000000000001E-3</v>
      </c>
      <c r="O1968" s="7">
        <v>5.9999999999999995E-4</v>
      </c>
      <c r="P1968" s="7">
        <v>1</v>
      </c>
      <c r="Q1968" s="7">
        <v>28</v>
      </c>
      <c r="R1968" s="7">
        <v>265</v>
      </c>
      <c r="S1968" s="189">
        <v>45625.593981481485</v>
      </c>
    </row>
    <row r="1969" spans="1:19">
      <c r="A1969" s="7">
        <v>1996</v>
      </c>
      <c r="B1969" s="123" t="s">
        <v>530</v>
      </c>
      <c r="C1969" s="123" t="s">
        <v>530</v>
      </c>
      <c r="D1969" s="123" t="s">
        <v>530</v>
      </c>
      <c r="E1969" s="123" t="s">
        <v>533</v>
      </c>
      <c r="F1969" s="7">
        <v>173.23303680000001</v>
      </c>
      <c r="G1969" s="123" t="s">
        <v>532</v>
      </c>
      <c r="H1969" s="7">
        <v>12.673555738999999</v>
      </c>
      <c r="I1969" s="7">
        <v>73.159000000000006</v>
      </c>
      <c r="J1969" s="7">
        <v>12.631460111000001</v>
      </c>
      <c r="K1969" s="7">
        <v>5.1969899999999999E-4</v>
      </c>
      <c r="L1969" s="7">
        <v>1.0394E-4</v>
      </c>
      <c r="M1969" s="7">
        <v>72.915999999999997</v>
      </c>
      <c r="N1969" s="7">
        <v>3.0000000000000001E-3</v>
      </c>
      <c r="O1969" s="7">
        <v>5.9999999999999995E-4</v>
      </c>
      <c r="P1969" s="7">
        <v>1</v>
      </c>
      <c r="Q1969" s="7">
        <v>28</v>
      </c>
      <c r="R1969" s="7">
        <v>265</v>
      </c>
      <c r="S1969" s="189">
        <v>45625.593981481485</v>
      </c>
    </row>
    <row r="1970" spans="1:19">
      <c r="A1970" s="7">
        <v>1996</v>
      </c>
      <c r="B1970" s="123" t="s">
        <v>530</v>
      </c>
      <c r="C1970" s="123" t="s">
        <v>530</v>
      </c>
      <c r="D1970" s="123" t="s">
        <v>530</v>
      </c>
      <c r="E1970" s="123" t="s">
        <v>163</v>
      </c>
      <c r="F1970" s="7">
        <v>188.6237136</v>
      </c>
      <c r="G1970" s="123" t="s">
        <v>532</v>
      </c>
      <c r="H1970" s="7">
        <v>12.023724312000001</v>
      </c>
      <c r="I1970" s="7">
        <v>63.744500000000002</v>
      </c>
      <c r="J1970" s="7">
        <v>12.013444319</v>
      </c>
      <c r="K1970" s="7">
        <v>1.88624E-4</v>
      </c>
      <c r="L1970" s="7">
        <v>1.8862371359999999E-5</v>
      </c>
      <c r="M1970" s="7">
        <v>63.69</v>
      </c>
      <c r="N1970" s="7">
        <v>1E-3</v>
      </c>
      <c r="O1970" s="7">
        <v>1E-4</v>
      </c>
      <c r="P1970" s="7">
        <v>1</v>
      </c>
      <c r="Q1970" s="7">
        <v>28</v>
      </c>
      <c r="R1970" s="7">
        <v>265</v>
      </c>
      <c r="S1970" s="189">
        <v>45625.593981481485</v>
      </c>
    </row>
    <row r="1971" spans="1:19">
      <c r="A1971" s="7">
        <v>1996</v>
      </c>
      <c r="B1971" s="123" t="s">
        <v>530</v>
      </c>
      <c r="C1971" s="123" t="s">
        <v>530</v>
      </c>
      <c r="D1971" s="123" t="s">
        <v>530</v>
      </c>
      <c r="E1971" s="123" t="s">
        <v>534</v>
      </c>
      <c r="F1971" s="7">
        <v>233.62343999999999</v>
      </c>
      <c r="G1971" s="123" t="s">
        <v>532</v>
      </c>
      <c r="H1971" s="7">
        <v>28.877193265999999</v>
      </c>
      <c r="I1971" s="7">
        <v>123.605718955</v>
      </c>
      <c r="J1971" s="7">
        <v>28.771245036</v>
      </c>
      <c r="K1971" s="7">
        <v>4.6724700000000001E-4</v>
      </c>
      <c r="L1971" s="7">
        <v>3.5043500000000002E-4</v>
      </c>
      <c r="M1971" s="7">
        <v>123.152218955</v>
      </c>
      <c r="N1971" s="7">
        <v>2E-3</v>
      </c>
      <c r="O1971" s="7">
        <v>1.5E-3</v>
      </c>
      <c r="P1971" s="7">
        <v>1</v>
      </c>
      <c r="Q1971" s="7">
        <v>28</v>
      </c>
      <c r="R1971" s="7">
        <v>265</v>
      </c>
      <c r="S1971" s="189">
        <v>45625.593981481485</v>
      </c>
    </row>
    <row r="1972" spans="1:19">
      <c r="A1972" s="7">
        <v>1996</v>
      </c>
      <c r="B1972" s="123" t="s">
        <v>530</v>
      </c>
      <c r="C1972" s="123" t="s">
        <v>530</v>
      </c>
      <c r="D1972" s="123" t="s">
        <v>530</v>
      </c>
      <c r="E1972" s="123" t="s">
        <v>535</v>
      </c>
      <c r="F1972" s="7">
        <v>2517.9000673310002</v>
      </c>
      <c r="G1972" s="123" t="s">
        <v>532</v>
      </c>
      <c r="H1972" s="7">
        <v>135.628556336</v>
      </c>
      <c r="I1972" s="7">
        <v>53.865742367999999</v>
      </c>
      <c r="J1972" s="7">
        <v>135.49531036799999</v>
      </c>
      <c r="K1972" s="7">
        <v>2.44488E-3</v>
      </c>
      <c r="L1972" s="7">
        <v>2.4448800000000001E-4</v>
      </c>
      <c r="M1972" s="7">
        <v>53.812822885999999</v>
      </c>
      <c r="N1972" s="7">
        <v>9.7099999999999997E-4</v>
      </c>
      <c r="O1972" s="7">
        <v>9.70999673E-5</v>
      </c>
      <c r="P1972" s="7">
        <v>1</v>
      </c>
      <c r="Q1972" s="7">
        <v>28</v>
      </c>
      <c r="R1972" s="7">
        <v>265</v>
      </c>
      <c r="S1972" s="189">
        <v>45625.593981481485</v>
      </c>
    </row>
    <row r="1973" spans="1:19">
      <c r="A1973" s="7">
        <v>1996</v>
      </c>
      <c r="B1973" s="123" t="s">
        <v>530</v>
      </c>
      <c r="C1973" s="123" t="s">
        <v>530</v>
      </c>
      <c r="D1973" s="123" t="s">
        <v>530</v>
      </c>
      <c r="E1973" s="123" t="s">
        <v>536</v>
      </c>
      <c r="F1973" s="7">
        <v>1866.7358589600001</v>
      </c>
      <c r="G1973" s="123" t="s">
        <v>532</v>
      </c>
      <c r="H1973" s="7">
        <v>133.29334064099999</v>
      </c>
      <c r="I1973" s="7">
        <v>71.404499999999999</v>
      </c>
      <c r="J1973" s="7">
        <v>133.19160353699999</v>
      </c>
      <c r="K1973" s="7">
        <v>1.8667359999999999E-3</v>
      </c>
      <c r="L1973" s="7">
        <v>1.8667400000000001E-4</v>
      </c>
      <c r="M1973" s="7">
        <v>71.349999999999994</v>
      </c>
      <c r="N1973" s="7">
        <v>1E-3</v>
      </c>
      <c r="O1973" s="7">
        <v>1E-4</v>
      </c>
      <c r="P1973" s="7">
        <v>1</v>
      </c>
      <c r="Q1973" s="7">
        <v>28</v>
      </c>
      <c r="R1973" s="7">
        <v>265</v>
      </c>
      <c r="S1973" s="189">
        <v>45625.593981481485</v>
      </c>
    </row>
    <row r="1974" spans="1:19">
      <c r="A1974" s="7">
        <v>1996</v>
      </c>
      <c r="B1974" s="123" t="s">
        <v>537</v>
      </c>
      <c r="C1974" s="123" t="s">
        <v>538</v>
      </c>
      <c r="D1974" s="123" t="s">
        <v>539</v>
      </c>
      <c r="E1974" s="123" t="s">
        <v>540</v>
      </c>
      <c r="F1974" s="7">
        <v>0</v>
      </c>
      <c r="G1974" s="123" t="s">
        <v>532</v>
      </c>
      <c r="H1974" s="7">
        <v>0</v>
      </c>
      <c r="I1974" s="7"/>
      <c r="J1974" s="7">
        <v>0</v>
      </c>
      <c r="K1974" s="7">
        <v>0</v>
      </c>
      <c r="L1974" s="7">
        <v>0</v>
      </c>
      <c r="M1974" s="7"/>
      <c r="N1974" s="7"/>
      <c r="O1974" s="7"/>
      <c r="P1974" s="7">
        <v>1</v>
      </c>
      <c r="Q1974" s="7">
        <v>28</v>
      </c>
      <c r="R1974" s="7">
        <v>265</v>
      </c>
      <c r="S1974" s="189">
        <v>45625.593981481485</v>
      </c>
    </row>
    <row r="1975" spans="1:19">
      <c r="A1975" s="7">
        <v>1996</v>
      </c>
      <c r="B1975" s="123" t="s">
        <v>537</v>
      </c>
      <c r="C1975" s="123" t="s">
        <v>538</v>
      </c>
      <c r="D1975" s="123" t="s">
        <v>539</v>
      </c>
      <c r="E1975" s="123" t="s">
        <v>531</v>
      </c>
      <c r="F1975" s="7">
        <v>746.62757887600003</v>
      </c>
      <c r="G1975" s="123" t="s">
        <v>532</v>
      </c>
      <c r="H1975" s="7">
        <v>56.932592772</v>
      </c>
      <c r="I1975" s="7">
        <v>76.253</v>
      </c>
      <c r="J1975" s="7">
        <v>56.751162270000002</v>
      </c>
      <c r="K1975" s="7">
        <v>2.2398829999999998E-3</v>
      </c>
      <c r="L1975" s="7">
        <v>4.4797700000000001E-4</v>
      </c>
      <c r="M1975" s="7">
        <v>76.010000000000005</v>
      </c>
      <c r="N1975" s="7">
        <v>3.0000000000000001E-3</v>
      </c>
      <c r="O1975" s="7">
        <v>5.9999999999999995E-4</v>
      </c>
      <c r="P1975" s="7">
        <v>1</v>
      </c>
      <c r="Q1975" s="7">
        <v>28</v>
      </c>
      <c r="R1975" s="7">
        <v>265</v>
      </c>
      <c r="S1975" s="189">
        <v>45625.593981481485</v>
      </c>
    </row>
    <row r="1976" spans="1:19">
      <c r="A1976" s="7">
        <v>1996</v>
      </c>
      <c r="B1976" s="123" t="s">
        <v>537</v>
      </c>
      <c r="C1976" s="123" t="s">
        <v>538</v>
      </c>
      <c r="D1976" s="123" t="s">
        <v>539</v>
      </c>
      <c r="E1976" s="123" t="s">
        <v>533</v>
      </c>
      <c r="F1976" s="7">
        <v>1197.3983752090001</v>
      </c>
      <c r="G1976" s="123" t="s">
        <v>532</v>
      </c>
      <c r="H1976" s="7">
        <v>88.056277379999997</v>
      </c>
      <c r="I1976" s="7">
        <v>73.539666667000006</v>
      </c>
      <c r="J1976" s="7">
        <v>87.765309575000003</v>
      </c>
      <c r="K1976" s="7">
        <v>3.5921949999999998E-3</v>
      </c>
      <c r="L1976" s="7">
        <v>7.1843899999999997E-4</v>
      </c>
      <c r="M1976" s="7">
        <v>73.296666666999997</v>
      </c>
      <c r="N1976" s="7">
        <v>3.0000000000000001E-3</v>
      </c>
      <c r="O1976" s="7">
        <v>5.9999999999999995E-4</v>
      </c>
      <c r="P1976" s="7">
        <v>1</v>
      </c>
      <c r="Q1976" s="7">
        <v>28</v>
      </c>
      <c r="R1976" s="7">
        <v>265</v>
      </c>
      <c r="S1976" s="189">
        <v>45625.593981481485</v>
      </c>
    </row>
    <row r="1977" spans="1:19">
      <c r="A1977" s="7">
        <v>1996</v>
      </c>
      <c r="B1977" s="123" t="s">
        <v>537</v>
      </c>
      <c r="C1977" s="123" t="s">
        <v>538</v>
      </c>
      <c r="D1977" s="123" t="s">
        <v>539</v>
      </c>
      <c r="E1977" s="123" t="s">
        <v>160</v>
      </c>
      <c r="F1977" s="7">
        <v>57.397949187000002</v>
      </c>
      <c r="G1977" s="123" t="s">
        <v>532</v>
      </c>
      <c r="H1977" s="7">
        <v>4.1115872939999996</v>
      </c>
      <c r="I1977" s="7">
        <v>71.632999999999996</v>
      </c>
      <c r="J1977" s="7">
        <v>4.0976395920000002</v>
      </c>
      <c r="K1977" s="7">
        <v>1.72194E-4</v>
      </c>
      <c r="L1977" s="7">
        <v>3.4438769510000003E-5</v>
      </c>
      <c r="M1977" s="7">
        <v>71.39</v>
      </c>
      <c r="N1977" s="7">
        <v>3.0000000000000001E-3</v>
      </c>
      <c r="O1977" s="7">
        <v>5.9999999999999995E-4</v>
      </c>
      <c r="P1977" s="7">
        <v>1</v>
      </c>
      <c r="Q1977" s="7">
        <v>28</v>
      </c>
      <c r="R1977" s="7">
        <v>265</v>
      </c>
      <c r="S1977" s="189">
        <v>45625.593981481485</v>
      </c>
    </row>
    <row r="1978" spans="1:19">
      <c r="A1978" s="7">
        <v>1996</v>
      </c>
      <c r="B1978" s="123" t="s">
        <v>537</v>
      </c>
      <c r="C1978" s="123" t="s">
        <v>538</v>
      </c>
      <c r="D1978" s="123" t="s">
        <v>539</v>
      </c>
      <c r="E1978" s="123" t="s">
        <v>163</v>
      </c>
      <c r="F1978" s="7">
        <v>17.329693367000001</v>
      </c>
      <c r="G1978" s="123" t="s">
        <v>532</v>
      </c>
      <c r="H1978" s="7">
        <v>1.1046726389999999</v>
      </c>
      <c r="I1978" s="7">
        <v>63.744500000000002</v>
      </c>
      <c r="J1978" s="7">
        <v>1.103728171</v>
      </c>
      <c r="K1978" s="7">
        <v>1.7329693369999999E-5</v>
      </c>
      <c r="L1978" s="7">
        <v>1.732969337E-6</v>
      </c>
      <c r="M1978" s="7">
        <v>63.69</v>
      </c>
      <c r="N1978" s="7">
        <v>1E-3</v>
      </c>
      <c r="O1978" s="7">
        <v>1E-4</v>
      </c>
      <c r="P1978" s="7">
        <v>1</v>
      </c>
      <c r="Q1978" s="7">
        <v>28</v>
      </c>
      <c r="R1978" s="7">
        <v>265</v>
      </c>
      <c r="S1978" s="189">
        <v>45625.593981481485</v>
      </c>
    </row>
    <row r="1979" spans="1:19">
      <c r="A1979" s="7">
        <v>1996</v>
      </c>
      <c r="B1979" s="123" t="s">
        <v>537</v>
      </c>
      <c r="C1979" s="123" t="s">
        <v>538</v>
      </c>
      <c r="D1979" s="123" t="s">
        <v>539</v>
      </c>
      <c r="E1979" s="123" t="s">
        <v>535</v>
      </c>
      <c r="F1979" s="7">
        <v>1730.360889652</v>
      </c>
      <c r="G1979" s="123" t="s">
        <v>532</v>
      </c>
      <c r="H1979" s="7">
        <v>95.990942610999994</v>
      </c>
      <c r="I1979" s="7">
        <v>55.474521635999999</v>
      </c>
      <c r="J1979" s="7">
        <v>95.896637943000002</v>
      </c>
      <c r="K1979" s="7">
        <v>1.7303609999999999E-3</v>
      </c>
      <c r="L1979" s="7">
        <v>1.73036E-4</v>
      </c>
      <c r="M1979" s="7">
        <v>55.420021636000001</v>
      </c>
      <c r="N1979" s="7">
        <v>1E-3</v>
      </c>
      <c r="O1979" s="7">
        <v>1E-4</v>
      </c>
      <c r="P1979" s="7">
        <v>1</v>
      </c>
      <c r="Q1979" s="7">
        <v>28</v>
      </c>
      <c r="R1979" s="7">
        <v>265</v>
      </c>
      <c r="S1979" s="189">
        <v>45625.593981481485</v>
      </c>
    </row>
    <row r="1980" spans="1:19">
      <c r="A1980" s="7">
        <v>1996</v>
      </c>
      <c r="B1980" s="123" t="s">
        <v>537</v>
      </c>
      <c r="C1980" s="123" t="s">
        <v>538</v>
      </c>
      <c r="D1980" s="123" t="s">
        <v>539</v>
      </c>
      <c r="E1980" s="123" t="s">
        <v>541</v>
      </c>
      <c r="F1980" s="7">
        <v>256.06703849799999</v>
      </c>
      <c r="G1980" s="123" t="s">
        <v>532</v>
      </c>
      <c r="H1980" s="7">
        <v>24.042435024</v>
      </c>
      <c r="I1980" s="7">
        <v>93.891174613000004</v>
      </c>
      <c r="J1980" s="7">
        <v>23.980210734</v>
      </c>
      <c r="K1980" s="7">
        <v>7.6820100000000004E-4</v>
      </c>
      <c r="L1980" s="7">
        <v>1.5364E-4</v>
      </c>
      <c r="M1980" s="7">
        <v>93.648174612999995</v>
      </c>
      <c r="N1980" s="7">
        <v>3.0000000000000001E-3</v>
      </c>
      <c r="O1980" s="7">
        <v>5.9999999999999995E-4</v>
      </c>
      <c r="P1980" s="7">
        <v>1</v>
      </c>
      <c r="Q1980" s="7">
        <v>28</v>
      </c>
      <c r="R1980" s="7">
        <v>265</v>
      </c>
      <c r="S1980" s="189">
        <v>45625.593981481485</v>
      </c>
    </row>
    <row r="1981" spans="1:19">
      <c r="A1981" s="7">
        <v>1996</v>
      </c>
      <c r="B1981" s="123" t="s">
        <v>537</v>
      </c>
      <c r="C1981" s="123" t="s">
        <v>538</v>
      </c>
      <c r="D1981" s="123" t="s">
        <v>542</v>
      </c>
      <c r="E1981" s="123" t="s">
        <v>27</v>
      </c>
      <c r="F1981" s="7">
        <v>150.97098384</v>
      </c>
      <c r="G1981" s="123" t="s">
        <v>532</v>
      </c>
      <c r="H1981" s="7">
        <v>8.2279190000000002E-3</v>
      </c>
      <c r="I1981" s="7">
        <v>5.45E-2</v>
      </c>
      <c r="J1981" s="7">
        <v>0</v>
      </c>
      <c r="K1981" s="7">
        <v>1.5097099999999999E-4</v>
      </c>
      <c r="L1981" s="7">
        <v>1.5097098379999999E-5</v>
      </c>
      <c r="M1981" s="7">
        <v>0</v>
      </c>
      <c r="N1981" s="7">
        <v>1E-3</v>
      </c>
      <c r="O1981" s="7">
        <v>1E-4</v>
      </c>
      <c r="P1981" s="7"/>
      <c r="Q1981" s="7">
        <v>28</v>
      </c>
      <c r="R1981" s="7">
        <v>265</v>
      </c>
      <c r="S1981" s="189">
        <v>45625.593981481485</v>
      </c>
    </row>
    <row r="1982" spans="1:19">
      <c r="A1982" s="7">
        <v>1996</v>
      </c>
      <c r="B1982" s="123" t="s">
        <v>537</v>
      </c>
      <c r="C1982" s="123" t="s">
        <v>538</v>
      </c>
      <c r="D1982" s="123" t="s">
        <v>542</v>
      </c>
      <c r="E1982" s="123" t="s">
        <v>33</v>
      </c>
      <c r="F1982" s="7">
        <v>0</v>
      </c>
      <c r="G1982" s="123" t="s">
        <v>532</v>
      </c>
      <c r="H1982" s="7">
        <v>0</v>
      </c>
      <c r="I1982" s="7"/>
      <c r="J1982" s="7">
        <v>0</v>
      </c>
      <c r="K1982" s="7">
        <v>0</v>
      </c>
      <c r="L1982" s="7">
        <v>0</v>
      </c>
      <c r="M1982" s="7"/>
      <c r="N1982" s="7"/>
      <c r="O1982" s="7"/>
      <c r="P1982" s="7"/>
      <c r="Q1982" s="7">
        <v>28</v>
      </c>
      <c r="R1982" s="7">
        <v>265</v>
      </c>
      <c r="S1982" s="189">
        <v>45625.593981481485</v>
      </c>
    </row>
    <row r="1983" spans="1:19">
      <c r="A1983" s="7">
        <v>1996</v>
      </c>
      <c r="B1983" s="123" t="s">
        <v>537</v>
      </c>
      <c r="C1983" s="123" t="s">
        <v>538</v>
      </c>
      <c r="D1983" s="123" t="s">
        <v>542</v>
      </c>
      <c r="E1983" s="123" t="s">
        <v>540</v>
      </c>
      <c r="F1983" s="7">
        <v>1280.7766292599999</v>
      </c>
      <c r="G1983" s="123" t="s">
        <v>532</v>
      </c>
      <c r="H1983" s="7">
        <v>122.029195294</v>
      </c>
      <c r="I1983" s="7">
        <v>95.277500000000003</v>
      </c>
      <c r="J1983" s="7">
        <v>121.16146912799999</v>
      </c>
      <c r="K1983" s="7">
        <v>1.2807766E-2</v>
      </c>
      <c r="L1983" s="7">
        <v>1.9211650000000001E-3</v>
      </c>
      <c r="M1983" s="7">
        <v>94.6</v>
      </c>
      <c r="N1983" s="7">
        <v>0.01</v>
      </c>
      <c r="O1983" s="7">
        <v>1.5E-3</v>
      </c>
      <c r="P1983" s="7">
        <v>1</v>
      </c>
      <c r="Q1983" s="7">
        <v>28</v>
      </c>
      <c r="R1983" s="7">
        <v>265</v>
      </c>
      <c r="S1983" s="189">
        <v>45625.593981481485</v>
      </c>
    </row>
    <row r="1984" spans="1:19">
      <c r="A1984" s="7">
        <v>1996</v>
      </c>
      <c r="B1984" s="123" t="s">
        <v>537</v>
      </c>
      <c r="C1984" s="123" t="s">
        <v>538</v>
      </c>
      <c r="D1984" s="123" t="s">
        <v>542</v>
      </c>
      <c r="E1984" s="123" t="s">
        <v>531</v>
      </c>
      <c r="F1984" s="7">
        <v>5573.553040707</v>
      </c>
      <c r="G1984" s="123" t="s">
        <v>532</v>
      </c>
      <c r="H1984" s="7">
        <v>425.00014001300002</v>
      </c>
      <c r="I1984" s="7">
        <v>76.253</v>
      </c>
      <c r="J1984" s="7">
        <v>423.64576662399998</v>
      </c>
      <c r="K1984" s="7">
        <v>1.6720658999999999E-2</v>
      </c>
      <c r="L1984" s="7">
        <v>3.3441320000000001E-3</v>
      </c>
      <c r="M1984" s="7">
        <v>76.010000000000005</v>
      </c>
      <c r="N1984" s="7">
        <v>3.0000000000000001E-3</v>
      </c>
      <c r="O1984" s="7">
        <v>5.9999999999999995E-4</v>
      </c>
      <c r="P1984" s="7">
        <v>1</v>
      </c>
      <c r="Q1984" s="7">
        <v>28</v>
      </c>
      <c r="R1984" s="7">
        <v>265</v>
      </c>
      <c r="S1984" s="189">
        <v>45625.593981481485</v>
      </c>
    </row>
    <row r="1985" spans="1:19">
      <c r="A1985" s="7">
        <v>1996</v>
      </c>
      <c r="B1985" s="123" t="s">
        <v>537</v>
      </c>
      <c r="C1985" s="123" t="s">
        <v>538</v>
      </c>
      <c r="D1985" s="123" t="s">
        <v>542</v>
      </c>
      <c r="E1985" s="123" t="s">
        <v>533</v>
      </c>
      <c r="F1985" s="7">
        <v>1200.24065746</v>
      </c>
      <c r="G1985" s="123" t="s">
        <v>532</v>
      </c>
      <c r="H1985" s="7">
        <v>88.265297869999998</v>
      </c>
      <c r="I1985" s="7">
        <v>73.539666667000006</v>
      </c>
      <c r="J1985" s="7">
        <v>87.973639390000002</v>
      </c>
      <c r="K1985" s="7">
        <v>3.6007220000000002E-3</v>
      </c>
      <c r="L1985" s="7">
        <v>7.2014400000000004E-4</v>
      </c>
      <c r="M1985" s="7">
        <v>73.296666666999997</v>
      </c>
      <c r="N1985" s="7">
        <v>3.0000000000000001E-3</v>
      </c>
      <c r="O1985" s="7">
        <v>5.9999999999999995E-4</v>
      </c>
      <c r="P1985" s="7">
        <v>1</v>
      </c>
      <c r="Q1985" s="7">
        <v>28</v>
      </c>
      <c r="R1985" s="7">
        <v>265</v>
      </c>
      <c r="S1985" s="189">
        <v>45625.593981481485</v>
      </c>
    </row>
    <row r="1986" spans="1:19">
      <c r="A1986" s="7">
        <v>1996</v>
      </c>
      <c r="B1986" s="123" t="s">
        <v>537</v>
      </c>
      <c r="C1986" s="123" t="s">
        <v>538</v>
      </c>
      <c r="D1986" s="123" t="s">
        <v>542</v>
      </c>
      <c r="E1986" s="123" t="s">
        <v>160</v>
      </c>
      <c r="F1986" s="7">
        <v>428.47401204099998</v>
      </c>
      <c r="G1986" s="123" t="s">
        <v>532</v>
      </c>
      <c r="H1986" s="7">
        <v>30.692878905000001</v>
      </c>
      <c r="I1986" s="7">
        <v>71.632999999999996</v>
      </c>
      <c r="J1986" s="7">
        <v>30.588759719999999</v>
      </c>
      <c r="K1986" s="7">
        <v>1.285422E-3</v>
      </c>
      <c r="L1986" s="7">
        <v>2.5708399999999998E-4</v>
      </c>
      <c r="M1986" s="7">
        <v>71.39</v>
      </c>
      <c r="N1986" s="7">
        <v>3.0000000000000001E-3</v>
      </c>
      <c r="O1986" s="7">
        <v>5.9999999999999995E-4</v>
      </c>
      <c r="P1986" s="7">
        <v>1</v>
      </c>
      <c r="Q1986" s="7">
        <v>28</v>
      </c>
      <c r="R1986" s="7">
        <v>265</v>
      </c>
      <c r="S1986" s="189">
        <v>45625.593981481485</v>
      </c>
    </row>
    <row r="1987" spans="1:19">
      <c r="A1987" s="7">
        <v>1996</v>
      </c>
      <c r="B1987" s="123" t="s">
        <v>537</v>
      </c>
      <c r="C1987" s="123" t="s">
        <v>538</v>
      </c>
      <c r="D1987" s="123" t="s">
        <v>542</v>
      </c>
      <c r="E1987" s="123" t="s">
        <v>163</v>
      </c>
      <c r="F1987" s="7">
        <v>418.691231415</v>
      </c>
      <c r="G1987" s="123" t="s">
        <v>532</v>
      </c>
      <c r="H1987" s="7">
        <v>26.689263200999999</v>
      </c>
      <c r="I1987" s="7">
        <v>63.744500000000002</v>
      </c>
      <c r="J1987" s="7">
        <v>26.666444529</v>
      </c>
      <c r="K1987" s="7">
        <v>4.1869100000000001E-4</v>
      </c>
      <c r="L1987" s="7">
        <v>4.1869123140000003E-5</v>
      </c>
      <c r="M1987" s="7">
        <v>63.69</v>
      </c>
      <c r="N1987" s="7">
        <v>1E-3</v>
      </c>
      <c r="O1987" s="7">
        <v>1E-4</v>
      </c>
      <c r="P1987" s="7">
        <v>1</v>
      </c>
      <c r="Q1987" s="7">
        <v>28</v>
      </c>
      <c r="R1987" s="7">
        <v>265</v>
      </c>
      <c r="S1987" s="189">
        <v>45625.593981481485</v>
      </c>
    </row>
    <row r="1988" spans="1:19">
      <c r="A1988" s="7">
        <v>1996</v>
      </c>
      <c r="B1988" s="123" t="s">
        <v>537</v>
      </c>
      <c r="C1988" s="123" t="s">
        <v>538</v>
      </c>
      <c r="D1988" s="123" t="s">
        <v>542</v>
      </c>
      <c r="E1988" s="123" t="s">
        <v>535</v>
      </c>
      <c r="F1988" s="7">
        <v>5260.2049906889997</v>
      </c>
      <c r="G1988" s="123" t="s">
        <v>532</v>
      </c>
      <c r="H1988" s="7">
        <v>291.80735556600001</v>
      </c>
      <c r="I1988" s="7">
        <v>55.474521635999999</v>
      </c>
      <c r="J1988" s="7">
        <v>291.52067439400003</v>
      </c>
      <c r="K1988" s="7">
        <v>5.2602049999999996E-3</v>
      </c>
      <c r="L1988" s="7">
        <v>5.2601999999999998E-4</v>
      </c>
      <c r="M1988" s="7">
        <v>55.420021636000001</v>
      </c>
      <c r="N1988" s="7">
        <v>1E-3</v>
      </c>
      <c r="O1988" s="7">
        <v>1E-4</v>
      </c>
      <c r="P1988" s="7">
        <v>1</v>
      </c>
      <c r="Q1988" s="7">
        <v>28</v>
      </c>
      <c r="R1988" s="7">
        <v>265</v>
      </c>
      <c r="S1988" s="189">
        <v>45625.593981481485</v>
      </c>
    </row>
    <row r="1989" spans="1:19">
      <c r="A1989" s="7">
        <v>1996</v>
      </c>
      <c r="B1989" s="123" t="s">
        <v>537</v>
      </c>
      <c r="C1989" s="123" t="s">
        <v>538</v>
      </c>
      <c r="D1989" s="123" t="s">
        <v>542</v>
      </c>
      <c r="E1989" s="123" t="s">
        <v>541</v>
      </c>
      <c r="F1989" s="7">
        <v>465.97742873499999</v>
      </c>
      <c r="G1989" s="123" t="s">
        <v>532</v>
      </c>
      <c r="H1989" s="7">
        <v>43.751168127</v>
      </c>
      <c r="I1989" s="7">
        <v>93.891174613000004</v>
      </c>
      <c r="J1989" s="7">
        <v>43.637935612</v>
      </c>
      <c r="K1989" s="7">
        <v>1.397932E-3</v>
      </c>
      <c r="L1989" s="7">
        <v>2.7958600000000002E-4</v>
      </c>
      <c r="M1989" s="7">
        <v>93.648174612999995</v>
      </c>
      <c r="N1989" s="7">
        <v>3.0000000000000001E-3</v>
      </c>
      <c r="O1989" s="7">
        <v>5.9999999999999995E-4</v>
      </c>
      <c r="P1989" s="7">
        <v>1</v>
      </c>
      <c r="Q1989" s="7">
        <v>28</v>
      </c>
      <c r="R1989" s="7">
        <v>265</v>
      </c>
      <c r="S1989" s="189">
        <v>45625.593981481485</v>
      </c>
    </row>
    <row r="1990" spans="1:19">
      <c r="A1990" s="7">
        <v>1996</v>
      </c>
      <c r="B1990" s="123" t="s">
        <v>537</v>
      </c>
      <c r="C1990" s="123" t="s">
        <v>538</v>
      </c>
      <c r="D1990" s="123" t="s">
        <v>543</v>
      </c>
      <c r="E1990" s="123" t="s">
        <v>540</v>
      </c>
      <c r="F1990" s="7">
        <v>446.43508949400001</v>
      </c>
      <c r="G1990" s="123" t="s">
        <v>532</v>
      </c>
      <c r="H1990" s="7">
        <v>42.535219239</v>
      </c>
      <c r="I1990" s="7">
        <v>95.277500000000003</v>
      </c>
      <c r="J1990" s="7">
        <v>42.232759465999997</v>
      </c>
      <c r="K1990" s="7">
        <v>4.4643510000000001E-3</v>
      </c>
      <c r="L1990" s="7">
        <v>6.6965299999999998E-4</v>
      </c>
      <c r="M1990" s="7">
        <v>94.6</v>
      </c>
      <c r="N1990" s="7">
        <v>0.01</v>
      </c>
      <c r="O1990" s="7">
        <v>1.5E-3</v>
      </c>
      <c r="P1990" s="7">
        <v>1</v>
      </c>
      <c r="Q1990" s="7">
        <v>28</v>
      </c>
      <c r="R1990" s="7">
        <v>265</v>
      </c>
      <c r="S1990" s="189">
        <v>45625.593981481485</v>
      </c>
    </row>
    <row r="1991" spans="1:19">
      <c r="A1991" s="7">
        <v>1996</v>
      </c>
      <c r="B1991" s="123" t="s">
        <v>537</v>
      </c>
      <c r="C1991" s="123" t="s">
        <v>538</v>
      </c>
      <c r="D1991" s="123" t="s">
        <v>543</v>
      </c>
      <c r="E1991" s="123" t="s">
        <v>531</v>
      </c>
      <c r="F1991" s="7">
        <v>359.03689337899999</v>
      </c>
      <c r="G1991" s="123" t="s">
        <v>532</v>
      </c>
      <c r="H1991" s="7">
        <v>27.377640231000001</v>
      </c>
      <c r="I1991" s="7">
        <v>76.253</v>
      </c>
      <c r="J1991" s="7">
        <v>27.290394266</v>
      </c>
      <c r="K1991" s="7">
        <v>1.077111E-3</v>
      </c>
      <c r="L1991" s="7">
        <v>2.15422E-4</v>
      </c>
      <c r="M1991" s="7">
        <v>76.010000000000005</v>
      </c>
      <c r="N1991" s="7">
        <v>3.0000000000000001E-3</v>
      </c>
      <c r="O1991" s="7">
        <v>5.9999999999999995E-4</v>
      </c>
      <c r="P1991" s="7">
        <v>1</v>
      </c>
      <c r="Q1991" s="7">
        <v>28</v>
      </c>
      <c r="R1991" s="7">
        <v>265</v>
      </c>
      <c r="S1991" s="189">
        <v>45625.593981481485</v>
      </c>
    </row>
    <row r="1992" spans="1:19">
      <c r="A1992" s="7">
        <v>1996</v>
      </c>
      <c r="B1992" s="123" t="s">
        <v>537</v>
      </c>
      <c r="C1992" s="123" t="s">
        <v>538</v>
      </c>
      <c r="D1992" s="123" t="s">
        <v>543</v>
      </c>
      <c r="E1992" s="123" t="s">
        <v>533</v>
      </c>
      <c r="F1992" s="7">
        <v>245.33849702200001</v>
      </c>
      <c r="G1992" s="123" t="s">
        <v>532</v>
      </c>
      <c r="H1992" s="7">
        <v>18.042111292000001</v>
      </c>
      <c r="I1992" s="7">
        <v>73.539666667000006</v>
      </c>
      <c r="J1992" s="7">
        <v>17.982494036999999</v>
      </c>
      <c r="K1992" s="7">
        <v>7.3601500000000002E-4</v>
      </c>
      <c r="L1992" s="7">
        <v>1.4720299999999999E-4</v>
      </c>
      <c r="M1992" s="7">
        <v>73.296666666999997</v>
      </c>
      <c r="N1992" s="7">
        <v>3.0000000000000001E-3</v>
      </c>
      <c r="O1992" s="7">
        <v>5.9999999999999995E-4</v>
      </c>
      <c r="P1992" s="7">
        <v>1</v>
      </c>
      <c r="Q1992" s="7">
        <v>28</v>
      </c>
      <c r="R1992" s="7">
        <v>265</v>
      </c>
      <c r="S1992" s="189">
        <v>45625.593981481485</v>
      </c>
    </row>
    <row r="1993" spans="1:19">
      <c r="A1993" s="7">
        <v>1996</v>
      </c>
      <c r="B1993" s="123" t="s">
        <v>537</v>
      </c>
      <c r="C1993" s="123" t="s">
        <v>538</v>
      </c>
      <c r="D1993" s="123" t="s">
        <v>543</v>
      </c>
      <c r="E1993" s="123" t="s">
        <v>160</v>
      </c>
      <c r="F1993" s="7">
        <v>27.601419966000002</v>
      </c>
      <c r="G1993" s="123" t="s">
        <v>532</v>
      </c>
      <c r="H1993" s="7">
        <v>1.977172516</v>
      </c>
      <c r="I1993" s="7">
        <v>71.632999999999996</v>
      </c>
      <c r="J1993" s="7">
        <v>1.970465371</v>
      </c>
      <c r="K1993" s="7">
        <v>8.2804259900000002E-5</v>
      </c>
      <c r="L1993" s="7">
        <v>1.6560851980000002E-5</v>
      </c>
      <c r="M1993" s="7">
        <v>71.39</v>
      </c>
      <c r="N1993" s="7">
        <v>3.0000000000000001E-3</v>
      </c>
      <c r="O1993" s="7">
        <v>5.9999999999999995E-4</v>
      </c>
      <c r="P1993" s="7">
        <v>1</v>
      </c>
      <c r="Q1993" s="7">
        <v>28</v>
      </c>
      <c r="R1993" s="7">
        <v>265</v>
      </c>
      <c r="S1993" s="189">
        <v>45625.593981481485</v>
      </c>
    </row>
    <row r="1994" spans="1:19">
      <c r="A1994" s="7">
        <v>1996</v>
      </c>
      <c r="B1994" s="123" t="s">
        <v>537</v>
      </c>
      <c r="C1994" s="123" t="s">
        <v>538</v>
      </c>
      <c r="D1994" s="123" t="s">
        <v>543</v>
      </c>
      <c r="E1994" s="123" t="s">
        <v>163</v>
      </c>
      <c r="F1994" s="7">
        <v>448.543525859</v>
      </c>
      <c r="G1994" s="123" t="s">
        <v>532</v>
      </c>
      <c r="H1994" s="7">
        <v>28.592182783999998</v>
      </c>
      <c r="I1994" s="7">
        <v>63.744500000000002</v>
      </c>
      <c r="J1994" s="7">
        <v>28.567737162</v>
      </c>
      <c r="K1994" s="7">
        <v>4.4854399999999999E-4</v>
      </c>
      <c r="L1994" s="7">
        <v>4.4854352589999997E-5</v>
      </c>
      <c r="M1994" s="7">
        <v>63.69</v>
      </c>
      <c r="N1994" s="7">
        <v>1E-3</v>
      </c>
      <c r="O1994" s="7">
        <v>1E-4</v>
      </c>
      <c r="P1994" s="7">
        <v>1</v>
      </c>
      <c r="Q1994" s="7">
        <v>28</v>
      </c>
      <c r="R1994" s="7">
        <v>265</v>
      </c>
      <c r="S1994" s="189">
        <v>45625.593981481485</v>
      </c>
    </row>
    <row r="1995" spans="1:19">
      <c r="A1995" s="7">
        <v>1996</v>
      </c>
      <c r="B1995" s="123" t="s">
        <v>537</v>
      </c>
      <c r="C1995" s="123" t="s">
        <v>538</v>
      </c>
      <c r="D1995" s="123" t="s">
        <v>543</v>
      </c>
      <c r="E1995" s="123" t="s">
        <v>535</v>
      </c>
      <c r="F1995" s="7">
        <v>80.166424929000001</v>
      </c>
      <c r="G1995" s="123" t="s">
        <v>532</v>
      </c>
      <c r="H1995" s="7">
        <v>4.4471940740000004</v>
      </c>
      <c r="I1995" s="7">
        <v>55.474521635999999</v>
      </c>
      <c r="J1995" s="7">
        <v>4.4428250040000004</v>
      </c>
      <c r="K1995" s="7">
        <v>8.0166424930000005E-5</v>
      </c>
      <c r="L1995" s="7">
        <v>8.0166424929999995E-6</v>
      </c>
      <c r="M1995" s="7">
        <v>55.420021636000001</v>
      </c>
      <c r="N1995" s="7">
        <v>1E-3</v>
      </c>
      <c r="O1995" s="7">
        <v>1E-4</v>
      </c>
      <c r="P1995" s="7">
        <v>1</v>
      </c>
      <c r="Q1995" s="7">
        <v>28</v>
      </c>
      <c r="R1995" s="7">
        <v>265</v>
      </c>
      <c r="S1995" s="189">
        <v>45625.593981481485</v>
      </c>
    </row>
    <row r="1996" spans="1:19">
      <c r="A1996" s="7">
        <v>1996</v>
      </c>
      <c r="B1996" s="123" t="s">
        <v>537</v>
      </c>
      <c r="C1996" s="123" t="s">
        <v>538</v>
      </c>
      <c r="D1996" s="123" t="s">
        <v>543</v>
      </c>
      <c r="E1996" s="123" t="s">
        <v>541</v>
      </c>
      <c r="F1996" s="7">
        <v>0</v>
      </c>
      <c r="G1996" s="123" t="s">
        <v>532</v>
      </c>
      <c r="H1996" s="7">
        <v>0</v>
      </c>
      <c r="I1996" s="7"/>
      <c r="J1996" s="7">
        <v>0</v>
      </c>
      <c r="K1996" s="7">
        <v>0</v>
      </c>
      <c r="L1996" s="7">
        <v>0</v>
      </c>
      <c r="M1996" s="7"/>
      <c r="N1996" s="7"/>
      <c r="O1996" s="7"/>
      <c r="P1996" s="7">
        <v>1</v>
      </c>
      <c r="Q1996" s="7">
        <v>28</v>
      </c>
      <c r="R1996" s="7">
        <v>265</v>
      </c>
      <c r="S1996" s="189">
        <v>45625.593981481485</v>
      </c>
    </row>
    <row r="1997" spans="1:19">
      <c r="A1997" s="7">
        <v>1996</v>
      </c>
      <c r="B1997" s="123" t="s">
        <v>537</v>
      </c>
      <c r="C1997" s="123" t="s">
        <v>538</v>
      </c>
      <c r="D1997" s="123" t="s">
        <v>544</v>
      </c>
      <c r="E1997" s="123" t="s">
        <v>33</v>
      </c>
      <c r="F1997" s="7">
        <v>2833.45541856</v>
      </c>
      <c r="G1997" s="123" t="s">
        <v>532</v>
      </c>
      <c r="H1997" s="7">
        <v>5.3835652950000004</v>
      </c>
      <c r="I1997" s="7">
        <v>1.9</v>
      </c>
      <c r="J1997" s="7">
        <v>0</v>
      </c>
      <c r="K1997" s="7">
        <v>8.5003662999999993E-2</v>
      </c>
      <c r="L1997" s="7">
        <v>1.1333822E-2</v>
      </c>
      <c r="M1997" s="7">
        <v>0</v>
      </c>
      <c r="N1997" s="7">
        <v>0.03</v>
      </c>
      <c r="O1997" s="7">
        <v>4.0000000000000001E-3</v>
      </c>
      <c r="P1997" s="7"/>
      <c r="Q1997" s="7">
        <v>28</v>
      </c>
      <c r="R1997" s="7">
        <v>265</v>
      </c>
      <c r="S1997" s="189">
        <v>45625.593981481485</v>
      </c>
    </row>
    <row r="1998" spans="1:19">
      <c r="A1998" s="7">
        <v>1996</v>
      </c>
      <c r="B1998" s="123" t="s">
        <v>537</v>
      </c>
      <c r="C1998" s="123" t="s">
        <v>538</v>
      </c>
      <c r="D1998" s="123" t="s">
        <v>544</v>
      </c>
      <c r="E1998" s="123" t="s">
        <v>540</v>
      </c>
      <c r="F1998" s="7">
        <v>0</v>
      </c>
      <c r="G1998" s="123" t="s">
        <v>532</v>
      </c>
      <c r="H1998" s="7">
        <v>0</v>
      </c>
      <c r="I1998" s="7"/>
      <c r="J1998" s="7">
        <v>0</v>
      </c>
      <c r="K1998" s="7">
        <v>0</v>
      </c>
      <c r="L1998" s="7">
        <v>0</v>
      </c>
      <c r="M1998" s="7"/>
      <c r="N1998" s="7"/>
      <c r="O1998" s="7"/>
      <c r="P1998" s="7">
        <v>1</v>
      </c>
      <c r="Q1998" s="7">
        <v>28</v>
      </c>
      <c r="R1998" s="7">
        <v>265</v>
      </c>
      <c r="S1998" s="189">
        <v>45625.593981481485</v>
      </c>
    </row>
    <row r="1999" spans="1:19">
      <c r="A1999" s="7">
        <v>1996</v>
      </c>
      <c r="B1999" s="123" t="s">
        <v>537</v>
      </c>
      <c r="C1999" s="123" t="s">
        <v>538</v>
      </c>
      <c r="D1999" s="123" t="s">
        <v>544</v>
      </c>
      <c r="E1999" s="123" t="s">
        <v>531</v>
      </c>
      <c r="F1999" s="7">
        <v>207.720396561</v>
      </c>
      <c r="G1999" s="123" t="s">
        <v>532</v>
      </c>
      <c r="H1999" s="7">
        <v>15.839303399</v>
      </c>
      <c r="I1999" s="7">
        <v>76.253</v>
      </c>
      <c r="J1999" s="7">
        <v>15.788827342999999</v>
      </c>
      <c r="K1999" s="7">
        <v>6.2316100000000001E-4</v>
      </c>
      <c r="L1999" s="7">
        <v>1.2463200000000001E-4</v>
      </c>
      <c r="M1999" s="7">
        <v>76.010000000000005</v>
      </c>
      <c r="N1999" s="7">
        <v>3.0000000000000001E-3</v>
      </c>
      <c r="O1999" s="7">
        <v>5.9999999999999995E-4</v>
      </c>
      <c r="P1999" s="7">
        <v>1</v>
      </c>
      <c r="Q1999" s="7">
        <v>28</v>
      </c>
      <c r="R1999" s="7">
        <v>265</v>
      </c>
      <c r="S1999" s="189">
        <v>45625.593981481485</v>
      </c>
    </row>
    <row r="2000" spans="1:19">
      <c r="A2000" s="7">
        <v>1996</v>
      </c>
      <c r="B2000" s="123" t="s">
        <v>537</v>
      </c>
      <c r="C2000" s="123" t="s">
        <v>538</v>
      </c>
      <c r="D2000" s="123" t="s">
        <v>544</v>
      </c>
      <c r="E2000" s="123" t="s">
        <v>533</v>
      </c>
      <c r="F2000" s="7">
        <v>32.301458648999997</v>
      </c>
      <c r="G2000" s="123" t="s">
        <v>532</v>
      </c>
      <c r="H2000" s="7">
        <v>2.3754385020000002</v>
      </c>
      <c r="I2000" s="7">
        <v>73.539666667000006</v>
      </c>
      <c r="J2000" s="7">
        <v>2.3675892470000002</v>
      </c>
      <c r="K2000" s="7">
        <v>9.6904375950000005E-5</v>
      </c>
      <c r="L2000" s="7">
        <v>1.9380875190000001E-5</v>
      </c>
      <c r="M2000" s="7">
        <v>73.296666666999997</v>
      </c>
      <c r="N2000" s="7">
        <v>3.0000000000000001E-3</v>
      </c>
      <c r="O2000" s="7">
        <v>5.9999999999999995E-4</v>
      </c>
      <c r="P2000" s="7">
        <v>1</v>
      </c>
      <c r="Q2000" s="7">
        <v>28</v>
      </c>
      <c r="R2000" s="7">
        <v>265</v>
      </c>
      <c r="S2000" s="189">
        <v>45625.593981481485</v>
      </c>
    </row>
    <row r="2001" spans="1:19">
      <c r="A2001" s="7">
        <v>1996</v>
      </c>
      <c r="B2001" s="123" t="s">
        <v>537</v>
      </c>
      <c r="C2001" s="123" t="s">
        <v>538</v>
      </c>
      <c r="D2001" s="123" t="s">
        <v>544</v>
      </c>
      <c r="E2001" s="123" t="s">
        <v>160</v>
      </c>
      <c r="F2001" s="7">
        <v>15.968770916</v>
      </c>
      <c r="G2001" s="123" t="s">
        <v>532</v>
      </c>
      <c r="H2001" s="7">
        <v>1.1438909669999999</v>
      </c>
      <c r="I2001" s="7">
        <v>71.632999999999996</v>
      </c>
      <c r="J2001" s="7">
        <v>1.140010556</v>
      </c>
      <c r="K2001" s="7">
        <v>4.7906312750000002E-5</v>
      </c>
      <c r="L2001" s="7">
        <v>9.5812625500000008E-6</v>
      </c>
      <c r="M2001" s="7">
        <v>71.39</v>
      </c>
      <c r="N2001" s="7">
        <v>3.0000000000000001E-3</v>
      </c>
      <c r="O2001" s="7">
        <v>5.9999999999999995E-4</v>
      </c>
      <c r="P2001" s="7">
        <v>1</v>
      </c>
      <c r="Q2001" s="7">
        <v>28</v>
      </c>
      <c r="R2001" s="7">
        <v>265</v>
      </c>
      <c r="S2001" s="189">
        <v>45625.593981481485</v>
      </c>
    </row>
    <row r="2002" spans="1:19">
      <c r="A2002" s="7">
        <v>1996</v>
      </c>
      <c r="B2002" s="123" t="s">
        <v>537</v>
      </c>
      <c r="C2002" s="123" t="s">
        <v>538</v>
      </c>
      <c r="D2002" s="123" t="s">
        <v>544</v>
      </c>
      <c r="E2002" s="123" t="s">
        <v>163</v>
      </c>
      <c r="F2002" s="7">
        <v>13.604361193000001</v>
      </c>
      <c r="G2002" s="123" t="s">
        <v>532</v>
      </c>
      <c r="H2002" s="7">
        <v>0.86720320200000001</v>
      </c>
      <c r="I2002" s="7">
        <v>63.744500000000002</v>
      </c>
      <c r="J2002" s="7">
        <v>0.86646176399999997</v>
      </c>
      <c r="K2002" s="7">
        <v>1.360436119E-5</v>
      </c>
      <c r="L2002" s="7">
        <v>1.360436119E-6</v>
      </c>
      <c r="M2002" s="7">
        <v>63.69</v>
      </c>
      <c r="N2002" s="7">
        <v>1E-3</v>
      </c>
      <c r="O2002" s="7">
        <v>1E-4</v>
      </c>
      <c r="P2002" s="7">
        <v>1</v>
      </c>
      <c r="Q2002" s="7">
        <v>28</v>
      </c>
      <c r="R2002" s="7">
        <v>265</v>
      </c>
      <c r="S2002" s="189">
        <v>45625.593981481485</v>
      </c>
    </row>
    <row r="2003" spans="1:19">
      <c r="A2003" s="7">
        <v>1996</v>
      </c>
      <c r="B2003" s="123" t="s">
        <v>537</v>
      </c>
      <c r="C2003" s="123" t="s">
        <v>538</v>
      </c>
      <c r="D2003" s="123" t="s">
        <v>544</v>
      </c>
      <c r="E2003" s="123" t="s">
        <v>535</v>
      </c>
      <c r="F2003" s="7">
        <v>0</v>
      </c>
      <c r="G2003" s="123" t="s">
        <v>532</v>
      </c>
      <c r="H2003" s="7">
        <v>0</v>
      </c>
      <c r="I2003" s="7"/>
      <c r="J2003" s="7">
        <v>0</v>
      </c>
      <c r="K2003" s="7">
        <v>0</v>
      </c>
      <c r="L2003" s="7">
        <v>0</v>
      </c>
      <c r="M2003" s="7"/>
      <c r="N2003" s="7"/>
      <c r="O2003" s="7"/>
      <c r="P2003" s="7">
        <v>1</v>
      </c>
      <c r="Q2003" s="7">
        <v>28</v>
      </c>
      <c r="R2003" s="7">
        <v>265</v>
      </c>
      <c r="S2003" s="189">
        <v>45625.593981481485</v>
      </c>
    </row>
    <row r="2004" spans="1:19">
      <c r="A2004" s="7">
        <v>1996</v>
      </c>
      <c r="B2004" s="123" t="s">
        <v>537</v>
      </c>
      <c r="C2004" s="123" t="s">
        <v>538</v>
      </c>
      <c r="D2004" s="123" t="s">
        <v>544</v>
      </c>
      <c r="E2004" s="123" t="s">
        <v>541</v>
      </c>
      <c r="F2004" s="7">
        <v>0</v>
      </c>
      <c r="G2004" s="123" t="s">
        <v>532</v>
      </c>
      <c r="H2004" s="7">
        <v>0</v>
      </c>
      <c r="I2004" s="7"/>
      <c r="J2004" s="7">
        <v>0</v>
      </c>
      <c r="K2004" s="7">
        <v>0</v>
      </c>
      <c r="L2004" s="7">
        <v>0</v>
      </c>
      <c r="M2004" s="7"/>
      <c r="N2004" s="7"/>
      <c r="O2004" s="7"/>
      <c r="P2004" s="7">
        <v>1</v>
      </c>
      <c r="Q2004" s="7">
        <v>28</v>
      </c>
      <c r="R2004" s="7">
        <v>265</v>
      </c>
      <c r="S2004" s="189">
        <v>45625.593981481485</v>
      </c>
    </row>
    <row r="2005" spans="1:19">
      <c r="A2005" s="7">
        <v>1996</v>
      </c>
      <c r="B2005" s="123" t="s">
        <v>537</v>
      </c>
      <c r="C2005" s="123" t="s">
        <v>538</v>
      </c>
      <c r="D2005" s="123" t="s">
        <v>545</v>
      </c>
      <c r="E2005" s="123" t="s">
        <v>540</v>
      </c>
      <c r="F2005" s="7">
        <v>0</v>
      </c>
      <c r="G2005" s="123" t="s">
        <v>532</v>
      </c>
      <c r="H2005" s="7">
        <v>0</v>
      </c>
      <c r="I2005" s="7"/>
      <c r="J2005" s="7">
        <v>0</v>
      </c>
      <c r="K2005" s="7">
        <v>0</v>
      </c>
      <c r="L2005" s="7">
        <v>0</v>
      </c>
      <c r="M2005" s="7"/>
      <c r="N2005" s="7"/>
      <c r="O2005" s="7"/>
      <c r="P2005" s="7">
        <v>1</v>
      </c>
      <c r="Q2005" s="7">
        <v>28</v>
      </c>
      <c r="R2005" s="7">
        <v>265</v>
      </c>
      <c r="S2005" s="189">
        <v>45625.593981481485</v>
      </c>
    </row>
    <row r="2006" spans="1:19">
      <c r="A2006" s="7">
        <v>1996</v>
      </c>
      <c r="B2006" s="123" t="s">
        <v>537</v>
      </c>
      <c r="C2006" s="123" t="s">
        <v>538</v>
      </c>
      <c r="D2006" s="123" t="s">
        <v>545</v>
      </c>
      <c r="E2006" s="123" t="s">
        <v>531</v>
      </c>
      <c r="F2006" s="7">
        <v>86.870817016000004</v>
      </c>
      <c r="G2006" s="123" t="s">
        <v>532</v>
      </c>
      <c r="H2006" s="7">
        <v>6.62416041</v>
      </c>
      <c r="I2006" s="7">
        <v>76.253</v>
      </c>
      <c r="J2006" s="7">
        <v>6.6030508010000002</v>
      </c>
      <c r="K2006" s="7">
        <v>2.6061200000000002E-4</v>
      </c>
      <c r="L2006" s="7">
        <v>5.212249021E-5</v>
      </c>
      <c r="M2006" s="7">
        <v>76.010000000000005</v>
      </c>
      <c r="N2006" s="7">
        <v>3.0000000000000001E-3</v>
      </c>
      <c r="O2006" s="7">
        <v>5.9999999999999995E-4</v>
      </c>
      <c r="P2006" s="7">
        <v>1</v>
      </c>
      <c r="Q2006" s="7">
        <v>28</v>
      </c>
      <c r="R2006" s="7">
        <v>265</v>
      </c>
      <c r="S2006" s="189">
        <v>45625.593981481485</v>
      </c>
    </row>
    <row r="2007" spans="1:19">
      <c r="A2007" s="7">
        <v>1996</v>
      </c>
      <c r="B2007" s="123" t="s">
        <v>537</v>
      </c>
      <c r="C2007" s="123" t="s">
        <v>538</v>
      </c>
      <c r="D2007" s="123" t="s">
        <v>545</v>
      </c>
      <c r="E2007" s="123" t="s">
        <v>533</v>
      </c>
      <c r="F2007" s="7">
        <v>210.29135866199999</v>
      </c>
      <c r="G2007" s="123" t="s">
        <v>532</v>
      </c>
      <c r="H2007" s="7">
        <v>15.464756419</v>
      </c>
      <c r="I2007" s="7">
        <v>73.539666667000006</v>
      </c>
      <c r="J2007" s="7">
        <v>15.413655619</v>
      </c>
      <c r="K2007" s="7">
        <v>6.3087400000000002E-4</v>
      </c>
      <c r="L2007" s="7">
        <v>1.2617499999999999E-4</v>
      </c>
      <c r="M2007" s="7">
        <v>73.296666666999997</v>
      </c>
      <c r="N2007" s="7">
        <v>3.0000000000000001E-3</v>
      </c>
      <c r="O2007" s="7">
        <v>5.9999999999999995E-4</v>
      </c>
      <c r="P2007" s="7">
        <v>1</v>
      </c>
      <c r="Q2007" s="7">
        <v>28</v>
      </c>
      <c r="R2007" s="7">
        <v>265</v>
      </c>
      <c r="S2007" s="189">
        <v>45625.593981481485</v>
      </c>
    </row>
    <row r="2008" spans="1:19">
      <c r="A2008" s="7">
        <v>1996</v>
      </c>
      <c r="B2008" s="123" t="s">
        <v>537</v>
      </c>
      <c r="C2008" s="123" t="s">
        <v>538</v>
      </c>
      <c r="D2008" s="123" t="s">
        <v>545</v>
      </c>
      <c r="E2008" s="123" t="s">
        <v>160</v>
      </c>
      <c r="F2008" s="7">
        <v>6.6783050639999999</v>
      </c>
      <c r="G2008" s="123" t="s">
        <v>532</v>
      </c>
      <c r="H2008" s="7">
        <v>0.47838702700000002</v>
      </c>
      <c r="I2008" s="7">
        <v>71.632999999999996</v>
      </c>
      <c r="J2008" s="7">
        <v>0.476764199</v>
      </c>
      <c r="K2008" s="7">
        <v>2.0034915190000001E-5</v>
      </c>
      <c r="L2008" s="7">
        <v>4.0069830379999996E-6</v>
      </c>
      <c r="M2008" s="7">
        <v>71.39</v>
      </c>
      <c r="N2008" s="7">
        <v>3.0000000000000001E-3</v>
      </c>
      <c r="O2008" s="7">
        <v>5.9999999999999995E-4</v>
      </c>
      <c r="P2008" s="7">
        <v>1</v>
      </c>
      <c r="Q2008" s="7">
        <v>28</v>
      </c>
      <c r="R2008" s="7">
        <v>265</v>
      </c>
      <c r="S2008" s="189">
        <v>45625.593981481485</v>
      </c>
    </row>
    <row r="2009" spans="1:19">
      <c r="A2009" s="7">
        <v>1996</v>
      </c>
      <c r="B2009" s="123" t="s">
        <v>537</v>
      </c>
      <c r="C2009" s="123" t="s">
        <v>538</v>
      </c>
      <c r="D2009" s="123" t="s">
        <v>545</v>
      </c>
      <c r="E2009" s="123" t="s">
        <v>163</v>
      </c>
      <c r="F2009" s="7">
        <v>0.49470404299999998</v>
      </c>
      <c r="G2009" s="123" t="s">
        <v>532</v>
      </c>
      <c r="H2009" s="7">
        <v>3.1534661999999998E-2</v>
      </c>
      <c r="I2009" s="7">
        <v>63.744500000000002</v>
      </c>
      <c r="J2009" s="7">
        <v>3.15077E-2</v>
      </c>
      <c r="K2009" s="7">
        <v>4.9470404299999995E-7</v>
      </c>
      <c r="L2009" s="7">
        <v>4.94704043E-8</v>
      </c>
      <c r="M2009" s="7">
        <v>63.69</v>
      </c>
      <c r="N2009" s="7">
        <v>1E-3</v>
      </c>
      <c r="O2009" s="7">
        <v>1E-4</v>
      </c>
      <c r="P2009" s="7">
        <v>1</v>
      </c>
      <c r="Q2009" s="7">
        <v>28</v>
      </c>
      <c r="R2009" s="7">
        <v>265</v>
      </c>
      <c r="S2009" s="189">
        <v>45625.593981481485</v>
      </c>
    </row>
    <row r="2010" spans="1:19">
      <c r="A2010" s="7">
        <v>1996</v>
      </c>
      <c r="B2010" s="123" t="s">
        <v>537</v>
      </c>
      <c r="C2010" s="123" t="s">
        <v>538</v>
      </c>
      <c r="D2010" s="123" t="s">
        <v>545</v>
      </c>
      <c r="E2010" s="123" t="s">
        <v>535</v>
      </c>
      <c r="F2010" s="7">
        <v>694.67198485699998</v>
      </c>
      <c r="G2010" s="123" t="s">
        <v>532</v>
      </c>
      <c r="H2010" s="7">
        <v>38.536596054</v>
      </c>
      <c r="I2010" s="7">
        <v>55.474521635999999</v>
      </c>
      <c r="J2010" s="7">
        <v>38.498736430999998</v>
      </c>
      <c r="K2010" s="7">
        <v>6.9467200000000002E-4</v>
      </c>
      <c r="L2010" s="7">
        <v>6.9467198489999994E-5</v>
      </c>
      <c r="M2010" s="7">
        <v>55.420021636000001</v>
      </c>
      <c r="N2010" s="7">
        <v>1E-3</v>
      </c>
      <c r="O2010" s="7">
        <v>1E-4</v>
      </c>
      <c r="P2010" s="7">
        <v>1</v>
      </c>
      <c r="Q2010" s="7">
        <v>28</v>
      </c>
      <c r="R2010" s="7">
        <v>265</v>
      </c>
      <c r="S2010" s="189">
        <v>45625.593981481485</v>
      </c>
    </row>
    <row r="2011" spans="1:19">
      <c r="A2011" s="7">
        <v>1996</v>
      </c>
      <c r="B2011" s="123" t="s">
        <v>537</v>
      </c>
      <c r="C2011" s="123" t="s">
        <v>538</v>
      </c>
      <c r="D2011" s="123" t="s">
        <v>545</v>
      </c>
      <c r="E2011" s="123" t="s">
        <v>541</v>
      </c>
      <c r="F2011" s="7">
        <v>0</v>
      </c>
      <c r="G2011" s="123" t="s">
        <v>532</v>
      </c>
      <c r="H2011" s="7">
        <v>0</v>
      </c>
      <c r="I2011" s="7"/>
      <c r="J2011" s="7">
        <v>0</v>
      </c>
      <c r="K2011" s="7">
        <v>0</v>
      </c>
      <c r="L2011" s="7">
        <v>0</v>
      </c>
      <c r="M2011" s="7"/>
      <c r="N2011" s="7"/>
      <c r="O2011" s="7"/>
      <c r="P2011" s="7">
        <v>1</v>
      </c>
      <c r="Q2011" s="7">
        <v>28</v>
      </c>
      <c r="R2011" s="7">
        <v>265</v>
      </c>
      <c r="S2011" s="189">
        <v>45625.593981481485</v>
      </c>
    </row>
    <row r="2012" spans="1:19">
      <c r="A2012" s="7">
        <v>1996</v>
      </c>
      <c r="B2012" s="123" t="s">
        <v>537</v>
      </c>
      <c r="C2012" s="123" t="s">
        <v>538</v>
      </c>
      <c r="D2012" s="123" t="s">
        <v>546</v>
      </c>
      <c r="E2012" s="123" t="s">
        <v>33</v>
      </c>
      <c r="F2012" s="7">
        <v>0</v>
      </c>
      <c r="G2012" s="123" t="s">
        <v>532</v>
      </c>
      <c r="H2012" s="7">
        <v>0</v>
      </c>
      <c r="I2012" s="7"/>
      <c r="J2012" s="7">
        <v>0</v>
      </c>
      <c r="K2012" s="7">
        <v>0</v>
      </c>
      <c r="L2012" s="7">
        <v>0</v>
      </c>
      <c r="M2012" s="7"/>
      <c r="N2012" s="7"/>
      <c r="O2012" s="7"/>
      <c r="P2012" s="7"/>
      <c r="Q2012" s="7">
        <v>28</v>
      </c>
      <c r="R2012" s="7">
        <v>265</v>
      </c>
      <c r="S2012" s="189">
        <v>45625.593981481485</v>
      </c>
    </row>
    <row r="2013" spans="1:19">
      <c r="A2013" s="7">
        <v>1996</v>
      </c>
      <c r="B2013" s="123" t="s">
        <v>537</v>
      </c>
      <c r="C2013" s="123" t="s">
        <v>538</v>
      </c>
      <c r="D2013" s="123" t="s">
        <v>546</v>
      </c>
      <c r="E2013" s="123" t="s">
        <v>540</v>
      </c>
      <c r="F2013" s="7">
        <v>0</v>
      </c>
      <c r="G2013" s="123" t="s">
        <v>532</v>
      </c>
      <c r="H2013" s="7">
        <v>0</v>
      </c>
      <c r="I2013" s="7"/>
      <c r="J2013" s="7">
        <v>0</v>
      </c>
      <c r="K2013" s="7">
        <v>0</v>
      </c>
      <c r="L2013" s="7">
        <v>0</v>
      </c>
      <c r="M2013" s="7"/>
      <c r="N2013" s="7"/>
      <c r="O2013" s="7"/>
      <c r="P2013" s="7">
        <v>1</v>
      </c>
      <c r="Q2013" s="7">
        <v>28</v>
      </c>
      <c r="R2013" s="7">
        <v>265</v>
      </c>
      <c r="S2013" s="189">
        <v>45625.593981481485</v>
      </c>
    </row>
    <row r="2014" spans="1:19">
      <c r="A2014" s="7">
        <v>1996</v>
      </c>
      <c r="B2014" s="123" t="s">
        <v>537</v>
      </c>
      <c r="C2014" s="123" t="s">
        <v>538</v>
      </c>
      <c r="D2014" s="123" t="s">
        <v>546</v>
      </c>
      <c r="E2014" s="123" t="s">
        <v>531</v>
      </c>
      <c r="F2014" s="7">
        <v>1634.235398885</v>
      </c>
      <c r="G2014" s="123" t="s">
        <v>532</v>
      </c>
      <c r="H2014" s="7">
        <v>124.615351871</v>
      </c>
      <c r="I2014" s="7">
        <v>76.253</v>
      </c>
      <c r="J2014" s="7">
        <v>124.218232669</v>
      </c>
      <c r="K2014" s="7">
        <v>4.9027059999999997E-3</v>
      </c>
      <c r="L2014" s="7">
        <v>9.8054099999999992E-4</v>
      </c>
      <c r="M2014" s="7">
        <v>76.010000000000005</v>
      </c>
      <c r="N2014" s="7">
        <v>3.0000000000000001E-3</v>
      </c>
      <c r="O2014" s="7">
        <v>5.9999999999999995E-4</v>
      </c>
      <c r="P2014" s="7">
        <v>1</v>
      </c>
      <c r="Q2014" s="7">
        <v>28</v>
      </c>
      <c r="R2014" s="7">
        <v>265</v>
      </c>
      <c r="S2014" s="189">
        <v>45625.593981481485</v>
      </c>
    </row>
    <row r="2015" spans="1:19">
      <c r="A2015" s="7">
        <v>1996</v>
      </c>
      <c r="B2015" s="123" t="s">
        <v>537</v>
      </c>
      <c r="C2015" s="123" t="s">
        <v>538</v>
      </c>
      <c r="D2015" s="123" t="s">
        <v>546</v>
      </c>
      <c r="E2015" s="123" t="s">
        <v>533</v>
      </c>
      <c r="F2015" s="7">
        <v>375.86671375399999</v>
      </c>
      <c r="G2015" s="123" t="s">
        <v>532</v>
      </c>
      <c r="H2015" s="7">
        <v>27.641112841000002</v>
      </c>
      <c r="I2015" s="7">
        <v>73.539666667000006</v>
      </c>
      <c r="J2015" s="7">
        <v>27.549777229</v>
      </c>
      <c r="K2015" s="7">
        <v>1.1276000000000001E-3</v>
      </c>
      <c r="L2015" s="7">
        <v>2.2552E-4</v>
      </c>
      <c r="M2015" s="7">
        <v>73.296666666999997</v>
      </c>
      <c r="N2015" s="7">
        <v>3.0000000000000001E-3</v>
      </c>
      <c r="O2015" s="7">
        <v>5.9999999999999995E-4</v>
      </c>
      <c r="P2015" s="7">
        <v>1</v>
      </c>
      <c r="Q2015" s="7">
        <v>28</v>
      </c>
      <c r="R2015" s="7">
        <v>265</v>
      </c>
      <c r="S2015" s="189">
        <v>45625.593981481485</v>
      </c>
    </row>
    <row r="2016" spans="1:19">
      <c r="A2016" s="7">
        <v>1996</v>
      </c>
      <c r="B2016" s="123" t="s">
        <v>537</v>
      </c>
      <c r="C2016" s="123" t="s">
        <v>538</v>
      </c>
      <c r="D2016" s="123" t="s">
        <v>546</v>
      </c>
      <c r="E2016" s="123" t="s">
        <v>160</v>
      </c>
      <c r="F2016" s="7">
        <v>125.633934559</v>
      </c>
      <c r="G2016" s="123" t="s">
        <v>532</v>
      </c>
      <c r="H2016" s="7">
        <v>8.9995356340000008</v>
      </c>
      <c r="I2016" s="7">
        <v>71.632999999999996</v>
      </c>
      <c r="J2016" s="7">
        <v>8.9690065879999992</v>
      </c>
      <c r="K2016" s="7">
        <v>3.7690199999999998E-4</v>
      </c>
      <c r="L2016" s="7">
        <v>7.5380360740000005E-5</v>
      </c>
      <c r="M2016" s="7">
        <v>71.39</v>
      </c>
      <c r="N2016" s="7">
        <v>3.0000000000000001E-3</v>
      </c>
      <c r="O2016" s="7">
        <v>5.9999999999999995E-4</v>
      </c>
      <c r="P2016" s="7">
        <v>1</v>
      </c>
      <c r="Q2016" s="7">
        <v>28</v>
      </c>
      <c r="R2016" s="7">
        <v>265</v>
      </c>
      <c r="S2016" s="189">
        <v>45625.593981481485</v>
      </c>
    </row>
    <row r="2017" spans="1:19">
      <c r="A2017" s="7">
        <v>1996</v>
      </c>
      <c r="B2017" s="123" t="s">
        <v>537</v>
      </c>
      <c r="C2017" s="123" t="s">
        <v>538</v>
      </c>
      <c r="D2017" s="123" t="s">
        <v>546</v>
      </c>
      <c r="E2017" s="123" t="s">
        <v>163</v>
      </c>
      <c r="F2017" s="7">
        <v>138.48352309399999</v>
      </c>
      <c r="G2017" s="123" t="s">
        <v>532</v>
      </c>
      <c r="H2017" s="7">
        <v>8.8275629379999998</v>
      </c>
      <c r="I2017" s="7">
        <v>63.744500000000002</v>
      </c>
      <c r="J2017" s="7">
        <v>8.8200155860000002</v>
      </c>
      <c r="K2017" s="7">
        <v>1.38484E-4</v>
      </c>
      <c r="L2017" s="7">
        <v>1.3848352309999999E-5</v>
      </c>
      <c r="M2017" s="7">
        <v>63.69</v>
      </c>
      <c r="N2017" s="7">
        <v>1E-3</v>
      </c>
      <c r="O2017" s="7">
        <v>1E-4</v>
      </c>
      <c r="P2017" s="7">
        <v>1</v>
      </c>
      <c r="Q2017" s="7">
        <v>28</v>
      </c>
      <c r="R2017" s="7">
        <v>265</v>
      </c>
      <c r="S2017" s="189">
        <v>45625.593981481485</v>
      </c>
    </row>
    <row r="2018" spans="1:19">
      <c r="A2018" s="7">
        <v>1996</v>
      </c>
      <c r="B2018" s="123" t="s">
        <v>537</v>
      </c>
      <c r="C2018" s="123" t="s">
        <v>538</v>
      </c>
      <c r="D2018" s="123" t="s">
        <v>546</v>
      </c>
      <c r="E2018" s="123" t="s">
        <v>535</v>
      </c>
      <c r="F2018" s="7">
        <v>2634.3724453310001</v>
      </c>
      <c r="G2018" s="123" t="s">
        <v>532</v>
      </c>
      <c r="H2018" s="7">
        <v>146.14055121600001</v>
      </c>
      <c r="I2018" s="7">
        <v>55.474521635999999</v>
      </c>
      <c r="J2018" s="7">
        <v>145.996977918</v>
      </c>
      <c r="K2018" s="7">
        <v>2.6343719999999998E-3</v>
      </c>
      <c r="L2018" s="7">
        <v>2.6343699999999999E-4</v>
      </c>
      <c r="M2018" s="7">
        <v>55.420021636000001</v>
      </c>
      <c r="N2018" s="7">
        <v>1E-3</v>
      </c>
      <c r="O2018" s="7">
        <v>1E-4</v>
      </c>
      <c r="P2018" s="7">
        <v>1</v>
      </c>
      <c r="Q2018" s="7">
        <v>28</v>
      </c>
      <c r="R2018" s="7">
        <v>265</v>
      </c>
      <c r="S2018" s="189">
        <v>45625.593981481485</v>
      </c>
    </row>
    <row r="2019" spans="1:19">
      <c r="A2019" s="7">
        <v>1996</v>
      </c>
      <c r="B2019" s="123" t="s">
        <v>537</v>
      </c>
      <c r="C2019" s="123" t="s">
        <v>538</v>
      </c>
      <c r="D2019" s="123" t="s">
        <v>546</v>
      </c>
      <c r="E2019" s="123" t="s">
        <v>541</v>
      </c>
      <c r="F2019" s="7">
        <v>0</v>
      </c>
      <c r="G2019" s="123" t="s">
        <v>532</v>
      </c>
      <c r="H2019" s="7">
        <v>0</v>
      </c>
      <c r="I2019" s="7"/>
      <c r="J2019" s="7">
        <v>0</v>
      </c>
      <c r="K2019" s="7">
        <v>0</v>
      </c>
      <c r="L2019" s="7">
        <v>0</v>
      </c>
      <c r="M2019" s="7"/>
      <c r="N2019" s="7"/>
      <c r="O2019" s="7"/>
      <c r="P2019" s="7">
        <v>1</v>
      </c>
      <c r="Q2019" s="7">
        <v>28</v>
      </c>
      <c r="R2019" s="7">
        <v>265</v>
      </c>
      <c r="S2019" s="189">
        <v>45625.593981481485</v>
      </c>
    </row>
    <row r="2020" spans="1:19">
      <c r="A2020" s="7">
        <v>1996</v>
      </c>
      <c r="B2020" s="123" t="s">
        <v>537</v>
      </c>
      <c r="C2020" s="123" t="s">
        <v>538</v>
      </c>
      <c r="D2020" s="123" t="s">
        <v>547</v>
      </c>
      <c r="E2020" s="123" t="s">
        <v>540</v>
      </c>
      <c r="F2020" s="7">
        <v>0</v>
      </c>
      <c r="G2020" s="123" t="s">
        <v>532</v>
      </c>
      <c r="H2020" s="7">
        <v>0</v>
      </c>
      <c r="I2020" s="7"/>
      <c r="J2020" s="7">
        <v>0</v>
      </c>
      <c r="K2020" s="7">
        <v>0</v>
      </c>
      <c r="L2020" s="7">
        <v>0</v>
      </c>
      <c r="M2020" s="7"/>
      <c r="N2020" s="7"/>
      <c r="O2020" s="7"/>
      <c r="P2020" s="7">
        <v>1</v>
      </c>
      <c r="Q2020" s="7">
        <v>28</v>
      </c>
      <c r="R2020" s="7">
        <v>265</v>
      </c>
      <c r="S2020" s="189">
        <v>45625.593981481485</v>
      </c>
    </row>
    <row r="2021" spans="1:19">
      <c r="A2021" s="7">
        <v>1996</v>
      </c>
      <c r="B2021" s="123" t="s">
        <v>537</v>
      </c>
      <c r="C2021" s="123" t="s">
        <v>538</v>
      </c>
      <c r="D2021" s="123" t="s">
        <v>547</v>
      </c>
      <c r="E2021" s="123" t="s">
        <v>531</v>
      </c>
      <c r="F2021" s="7">
        <v>120.08825552899999</v>
      </c>
      <c r="G2021" s="123" t="s">
        <v>532</v>
      </c>
      <c r="H2021" s="7">
        <v>9.1570897490000007</v>
      </c>
      <c r="I2021" s="7">
        <v>76.253</v>
      </c>
      <c r="J2021" s="7">
        <v>9.1279083029999999</v>
      </c>
      <c r="K2021" s="7">
        <v>3.6026500000000002E-4</v>
      </c>
      <c r="L2021" s="7">
        <v>7.2052953320000002E-5</v>
      </c>
      <c r="M2021" s="7">
        <v>76.010000000000005</v>
      </c>
      <c r="N2021" s="7">
        <v>3.0000000000000001E-3</v>
      </c>
      <c r="O2021" s="7">
        <v>5.9999999999999995E-4</v>
      </c>
      <c r="P2021" s="7">
        <v>1</v>
      </c>
      <c r="Q2021" s="7">
        <v>28</v>
      </c>
      <c r="R2021" s="7">
        <v>265</v>
      </c>
      <c r="S2021" s="189">
        <v>45625.593981481485</v>
      </c>
    </row>
    <row r="2022" spans="1:19">
      <c r="A2022" s="7">
        <v>1996</v>
      </c>
      <c r="B2022" s="123" t="s">
        <v>537</v>
      </c>
      <c r="C2022" s="123" t="s">
        <v>538</v>
      </c>
      <c r="D2022" s="123" t="s">
        <v>547</v>
      </c>
      <c r="E2022" s="123" t="s">
        <v>533</v>
      </c>
      <c r="F2022" s="7">
        <v>243.404025561</v>
      </c>
      <c r="G2022" s="123" t="s">
        <v>532</v>
      </c>
      <c r="H2022" s="7">
        <v>17.899850905000001</v>
      </c>
      <c r="I2022" s="7">
        <v>73.539666667000006</v>
      </c>
      <c r="J2022" s="7">
        <v>17.840703727000001</v>
      </c>
      <c r="K2022" s="7">
        <v>7.3021200000000005E-4</v>
      </c>
      <c r="L2022" s="7">
        <v>1.4604200000000001E-4</v>
      </c>
      <c r="M2022" s="7">
        <v>73.296666666999997</v>
      </c>
      <c r="N2022" s="7">
        <v>3.0000000000000001E-3</v>
      </c>
      <c r="O2022" s="7">
        <v>5.9999999999999995E-4</v>
      </c>
      <c r="P2022" s="7">
        <v>1</v>
      </c>
      <c r="Q2022" s="7">
        <v>28</v>
      </c>
      <c r="R2022" s="7">
        <v>265</v>
      </c>
      <c r="S2022" s="189">
        <v>45625.593981481485</v>
      </c>
    </row>
    <row r="2023" spans="1:19">
      <c r="A2023" s="7">
        <v>1996</v>
      </c>
      <c r="B2023" s="123" t="s">
        <v>537</v>
      </c>
      <c r="C2023" s="123" t="s">
        <v>538</v>
      </c>
      <c r="D2023" s="123" t="s">
        <v>547</v>
      </c>
      <c r="E2023" s="123" t="s">
        <v>160</v>
      </c>
      <c r="F2023" s="7">
        <v>9.2319380960000004</v>
      </c>
      <c r="G2023" s="123" t="s">
        <v>532</v>
      </c>
      <c r="H2023" s="7">
        <v>0.66131142200000004</v>
      </c>
      <c r="I2023" s="7">
        <v>71.632999999999996</v>
      </c>
      <c r="J2023" s="7">
        <v>0.65906806100000004</v>
      </c>
      <c r="K2023" s="7">
        <v>2.769581429E-5</v>
      </c>
      <c r="L2023" s="7">
        <v>5.539162858E-6</v>
      </c>
      <c r="M2023" s="7">
        <v>71.39</v>
      </c>
      <c r="N2023" s="7">
        <v>3.0000000000000001E-3</v>
      </c>
      <c r="O2023" s="7">
        <v>5.9999999999999995E-4</v>
      </c>
      <c r="P2023" s="7">
        <v>1</v>
      </c>
      <c r="Q2023" s="7">
        <v>28</v>
      </c>
      <c r="R2023" s="7">
        <v>265</v>
      </c>
      <c r="S2023" s="189">
        <v>45625.593981481485</v>
      </c>
    </row>
    <row r="2024" spans="1:19">
      <c r="A2024" s="7">
        <v>1996</v>
      </c>
      <c r="B2024" s="123" t="s">
        <v>537</v>
      </c>
      <c r="C2024" s="123" t="s">
        <v>538</v>
      </c>
      <c r="D2024" s="123" t="s">
        <v>547</v>
      </c>
      <c r="E2024" s="123" t="s">
        <v>163</v>
      </c>
      <c r="F2024" s="7">
        <v>59.204018699000002</v>
      </c>
      <c r="G2024" s="123" t="s">
        <v>532</v>
      </c>
      <c r="H2024" s="7">
        <v>3.7739305700000001</v>
      </c>
      <c r="I2024" s="7">
        <v>63.744500000000002</v>
      </c>
      <c r="J2024" s="7">
        <v>3.7707039510000002</v>
      </c>
      <c r="K2024" s="7">
        <v>5.9204018700000002E-5</v>
      </c>
      <c r="L2024" s="7">
        <v>5.9204018700000003E-6</v>
      </c>
      <c r="M2024" s="7">
        <v>63.69</v>
      </c>
      <c r="N2024" s="7">
        <v>1E-3</v>
      </c>
      <c r="O2024" s="7">
        <v>1E-4</v>
      </c>
      <c r="P2024" s="7">
        <v>1</v>
      </c>
      <c r="Q2024" s="7">
        <v>28</v>
      </c>
      <c r="R2024" s="7">
        <v>265</v>
      </c>
      <c r="S2024" s="189">
        <v>45625.593981481485</v>
      </c>
    </row>
    <row r="2025" spans="1:19">
      <c r="A2025" s="7">
        <v>1996</v>
      </c>
      <c r="B2025" s="123" t="s">
        <v>537</v>
      </c>
      <c r="C2025" s="123" t="s">
        <v>538</v>
      </c>
      <c r="D2025" s="123" t="s">
        <v>547</v>
      </c>
      <c r="E2025" s="123" t="s">
        <v>535</v>
      </c>
      <c r="F2025" s="7">
        <v>131.450602417</v>
      </c>
      <c r="G2025" s="123" t="s">
        <v>532</v>
      </c>
      <c r="H2025" s="7">
        <v>7.2921592879999997</v>
      </c>
      <c r="I2025" s="7">
        <v>55.474521635999999</v>
      </c>
      <c r="J2025" s="7">
        <v>7.2849952299999998</v>
      </c>
      <c r="K2025" s="7">
        <v>1.3145100000000001E-4</v>
      </c>
      <c r="L2025" s="7">
        <v>1.314506024E-5</v>
      </c>
      <c r="M2025" s="7">
        <v>55.420021636000001</v>
      </c>
      <c r="N2025" s="7">
        <v>1E-3</v>
      </c>
      <c r="O2025" s="7">
        <v>1E-4</v>
      </c>
      <c r="P2025" s="7">
        <v>1</v>
      </c>
      <c r="Q2025" s="7">
        <v>28</v>
      </c>
      <c r="R2025" s="7">
        <v>265</v>
      </c>
      <c r="S2025" s="189">
        <v>45625.593981481485</v>
      </c>
    </row>
    <row r="2026" spans="1:19">
      <c r="A2026" s="7">
        <v>1996</v>
      </c>
      <c r="B2026" s="123" t="s">
        <v>537</v>
      </c>
      <c r="C2026" s="123" t="s">
        <v>538</v>
      </c>
      <c r="D2026" s="123" t="s">
        <v>547</v>
      </c>
      <c r="E2026" s="123" t="s">
        <v>541</v>
      </c>
      <c r="F2026" s="7">
        <v>0</v>
      </c>
      <c r="G2026" s="123" t="s">
        <v>532</v>
      </c>
      <c r="H2026" s="7">
        <v>0</v>
      </c>
      <c r="I2026" s="7"/>
      <c r="J2026" s="7">
        <v>0</v>
      </c>
      <c r="K2026" s="7">
        <v>0</v>
      </c>
      <c r="L2026" s="7">
        <v>0</v>
      </c>
      <c r="M2026" s="7"/>
      <c r="N2026" s="7"/>
      <c r="O2026" s="7"/>
      <c r="P2026" s="7">
        <v>1</v>
      </c>
      <c r="Q2026" s="7">
        <v>28</v>
      </c>
      <c r="R2026" s="7">
        <v>265</v>
      </c>
      <c r="S2026" s="189">
        <v>45625.593981481485</v>
      </c>
    </row>
    <row r="2027" spans="1:19">
      <c r="A2027" s="7">
        <v>1996</v>
      </c>
      <c r="B2027" s="123" t="s">
        <v>537</v>
      </c>
      <c r="C2027" s="123" t="s">
        <v>538</v>
      </c>
      <c r="D2027" s="123" t="s">
        <v>548</v>
      </c>
      <c r="E2027" s="123" t="s">
        <v>33</v>
      </c>
      <c r="F2027" s="7">
        <v>0</v>
      </c>
      <c r="G2027" s="123" t="s">
        <v>532</v>
      </c>
      <c r="H2027" s="7">
        <v>0</v>
      </c>
      <c r="I2027" s="7"/>
      <c r="J2027" s="7">
        <v>0</v>
      </c>
      <c r="K2027" s="7">
        <v>0</v>
      </c>
      <c r="L2027" s="7">
        <v>0</v>
      </c>
      <c r="M2027" s="7"/>
      <c r="N2027" s="7"/>
      <c r="O2027" s="7"/>
      <c r="P2027" s="7"/>
      <c r="Q2027" s="7">
        <v>28</v>
      </c>
      <c r="R2027" s="7">
        <v>265</v>
      </c>
      <c r="S2027" s="189">
        <v>45625.593981481485</v>
      </c>
    </row>
    <row r="2028" spans="1:19">
      <c r="A2028" s="7">
        <v>1996</v>
      </c>
      <c r="B2028" s="123" t="s">
        <v>537</v>
      </c>
      <c r="C2028" s="123" t="s">
        <v>538</v>
      </c>
      <c r="D2028" s="123" t="s">
        <v>548</v>
      </c>
      <c r="E2028" s="123" t="s">
        <v>540</v>
      </c>
      <c r="F2028" s="7">
        <v>3089.0081482310002</v>
      </c>
      <c r="G2028" s="123" t="s">
        <v>532</v>
      </c>
      <c r="H2028" s="7">
        <v>294.31297384300001</v>
      </c>
      <c r="I2028" s="7">
        <v>95.277500000000003</v>
      </c>
      <c r="J2028" s="7">
        <v>292.22017082299999</v>
      </c>
      <c r="K2028" s="7">
        <v>3.0890081E-2</v>
      </c>
      <c r="L2028" s="7">
        <v>4.6335120000000002E-3</v>
      </c>
      <c r="M2028" s="7">
        <v>94.6</v>
      </c>
      <c r="N2028" s="7">
        <v>0.01</v>
      </c>
      <c r="O2028" s="7">
        <v>1.5E-3</v>
      </c>
      <c r="P2028" s="7">
        <v>1</v>
      </c>
      <c r="Q2028" s="7">
        <v>28</v>
      </c>
      <c r="R2028" s="7">
        <v>265</v>
      </c>
      <c r="S2028" s="189">
        <v>45625.593981481485</v>
      </c>
    </row>
    <row r="2029" spans="1:19">
      <c r="A2029" s="7">
        <v>1996</v>
      </c>
      <c r="B2029" s="123" t="s">
        <v>537</v>
      </c>
      <c r="C2029" s="123" t="s">
        <v>538</v>
      </c>
      <c r="D2029" s="123" t="s">
        <v>548</v>
      </c>
      <c r="E2029" s="123" t="s">
        <v>531</v>
      </c>
      <c r="F2029" s="7">
        <v>803.15174909500001</v>
      </c>
      <c r="G2029" s="123" t="s">
        <v>532</v>
      </c>
      <c r="H2029" s="7">
        <v>61.242730324</v>
      </c>
      <c r="I2029" s="7">
        <v>76.253</v>
      </c>
      <c r="J2029" s="7">
        <v>61.047564448999999</v>
      </c>
      <c r="K2029" s="7">
        <v>2.409455E-3</v>
      </c>
      <c r="L2029" s="7">
        <v>4.8189100000000003E-4</v>
      </c>
      <c r="M2029" s="7">
        <v>76.010000000000005</v>
      </c>
      <c r="N2029" s="7">
        <v>3.0000000000000001E-3</v>
      </c>
      <c r="O2029" s="7">
        <v>5.9999999999999995E-4</v>
      </c>
      <c r="P2029" s="7">
        <v>1</v>
      </c>
      <c r="Q2029" s="7">
        <v>28</v>
      </c>
      <c r="R2029" s="7">
        <v>265</v>
      </c>
      <c r="S2029" s="189">
        <v>45625.593981481485</v>
      </c>
    </row>
    <row r="2030" spans="1:19">
      <c r="A2030" s="7">
        <v>1996</v>
      </c>
      <c r="B2030" s="123" t="s">
        <v>537</v>
      </c>
      <c r="C2030" s="123" t="s">
        <v>538</v>
      </c>
      <c r="D2030" s="123" t="s">
        <v>548</v>
      </c>
      <c r="E2030" s="123" t="s">
        <v>533</v>
      </c>
      <c r="F2030" s="7">
        <v>561.21300150100001</v>
      </c>
      <c r="G2030" s="123" t="s">
        <v>532</v>
      </c>
      <c r="H2030" s="7">
        <v>41.271417059999997</v>
      </c>
      <c r="I2030" s="7">
        <v>73.539666667000006</v>
      </c>
      <c r="J2030" s="7">
        <v>41.135042300000002</v>
      </c>
      <c r="K2030" s="7">
        <v>1.683639E-3</v>
      </c>
      <c r="L2030" s="7">
        <v>3.3672800000000001E-4</v>
      </c>
      <c r="M2030" s="7">
        <v>73.296666666999997</v>
      </c>
      <c r="N2030" s="7">
        <v>3.0000000000000001E-3</v>
      </c>
      <c r="O2030" s="7">
        <v>5.9999999999999995E-4</v>
      </c>
      <c r="P2030" s="7">
        <v>1</v>
      </c>
      <c r="Q2030" s="7">
        <v>28</v>
      </c>
      <c r="R2030" s="7">
        <v>265</v>
      </c>
      <c r="S2030" s="189">
        <v>45625.593981481485</v>
      </c>
    </row>
    <row r="2031" spans="1:19">
      <c r="A2031" s="7">
        <v>1996</v>
      </c>
      <c r="B2031" s="123" t="s">
        <v>537</v>
      </c>
      <c r="C2031" s="123" t="s">
        <v>538</v>
      </c>
      <c r="D2031" s="123" t="s">
        <v>548</v>
      </c>
      <c r="E2031" s="123" t="s">
        <v>160</v>
      </c>
      <c r="F2031" s="7">
        <v>61.743317001000001</v>
      </c>
      <c r="G2031" s="123" t="s">
        <v>532</v>
      </c>
      <c r="H2031" s="7">
        <v>4.4228590270000003</v>
      </c>
      <c r="I2031" s="7">
        <v>71.632999999999996</v>
      </c>
      <c r="J2031" s="7">
        <v>4.407855401</v>
      </c>
      <c r="K2031" s="7">
        <v>1.8522999999999999E-4</v>
      </c>
      <c r="L2031" s="7">
        <v>3.70459902E-5</v>
      </c>
      <c r="M2031" s="7">
        <v>71.39</v>
      </c>
      <c r="N2031" s="7">
        <v>3.0000000000000001E-3</v>
      </c>
      <c r="O2031" s="7">
        <v>5.9999999999999995E-4</v>
      </c>
      <c r="P2031" s="7">
        <v>1</v>
      </c>
      <c r="Q2031" s="7">
        <v>28</v>
      </c>
      <c r="R2031" s="7">
        <v>265</v>
      </c>
      <c r="S2031" s="189">
        <v>45625.593981481485</v>
      </c>
    </row>
    <row r="2032" spans="1:19">
      <c r="A2032" s="7">
        <v>1996</v>
      </c>
      <c r="B2032" s="123" t="s">
        <v>537</v>
      </c>
      <c r="C2032" s="123" t="s">
        <v>538</v>
      </c>
      <c r="D2032" s="123" t="s">
        <v>548</v>
      </c>
      <c r="E2032" s="123" t="s">
        <v>163</v>
      </c>
      <c r="F2032" s="7">
        <v>182.06142032700001</v>
      </c>
      <c r="G2032" s="123" t="s">
        <v>532</v>
      </c>
      <c r="H2032" s="7">
        <v>11.605414207999999</v>
      </c>
      <c r="I2032" s="7">
        <v>63.744500000000002</v>
      </c>
      <c r="J2032" s="7">
        <v>11.595491860999999</v>
      </c>
      <c r="K2032" s="7">
        <v>1.8206099999999999E-4</v>
      </c>
      <c r="L2032" s="7">
        <v>1.8206142029999999E-5</v>
      </c>
      <c r="M2032" s="7">
        <v>63.69</v>
      </c>
      <c r="N2032" s="7">
        <v>1E-3</v>
      </c>
      <c r="O2032" s="7">
        <v>1E-4</v>
      </c>
      <c r="P2032" s="7">
        <v>1</v>
      </c>
      <c r="Q2032" s="7">
        <v>28</v>
      </c>
      <c r="R2032" s="7">
        <v>265</v>
      </c>
      <c r="S2032" s="189">
        <v>45625.593981481485</v>
      </c>
    </row>
    <row r="2033" spans="1:19">
      <c r="A2033" s="7">
        <v>1996</v>
      </c>
      <c r="B2033" s="123" t="s">
        <v>537</v>
      </c>
      <c r="C2033" s="123" t="s">
        <v>538</v>
      </c>
      <c r="D2033" s="123" t="s">
        <v>548</v>
      </c>
      <c r="E2033" s="123" t="s">
        <v>535</v>
      </c>
      <c r="F2033" s="7">
        <v>1734.4923859979999</v>
      </c>
      <c r="G2033" s="123" t="s">
        <v>532</v>
      </c>
      <c r="H2033" s="7">
        <v>96.220135395</v>
      </c>
      <c r="I2033" s="7">
        <v>55.474521635999999</v>
      </c>
      <c r="J2033" s="7">
        <v>96.125605558999993</v>
      </c>
      <c r="K2033" s="7">
        <v>1.734492E-3</v>
      </c>
      <c r="L2033" s="7">
        <v>1.73449E-4</v>
      </c>
      <c r="M2033" s="7">
        <v>55.420021636000001</v>
      </c>
      <c r="N2033" s="7">
        <v>1E-3</v>
      </c>
      <c r="O2033" s="7">
        <v>1E-4</v>
      </c>
      <c r="P2033" s="7">
        <v>1</v>
      </c>
      <c r="Q2033" s="7">
        <v>28</v>
      </c>
      <c r="R2033" s="7">
        <v>265</v>
      </c>
      <c r="S2033" s="189">
        <v>45625.593981481485</v>
      </c>
    </row>
    <row r="2034" spans="1:19">
      <c r="A2034" s="7">
        <v>1996</v>
      </c>
      <c r="B2034" s="123" t="s">
        <v>537</v>
      </c>
      <c r="C2034" s="123" t="s">
        <v>538</v>
      </c>
      <c r="D2034" s="123" t="s">
        <v>548</v>
      </c>
      <c r="E2034" s="123" t="s">
        <v>549</v>
      </c>
      <c r="F2034" s="7">
        <v>0</v>
      </c>
      <c r="G2034" s="123" t="s">
        <v>532</v>
      </c>
      <c r="H2034" s="7">
        <v>0</v>
      </c>
      <c r="I2034" s="7"/>
      <c r="J2034" s="7">
        <v>0</v>
      </c>
      <c r="K2034" s="7">
        <v>0</v>
      </c>
      <c r="L2034" s="7">
        <v>0</v>
      </c>
      <c r="M2034" s="7"/>
      <c r="N2034" s="7"/>
      <c r="O2034" s="7"/>
      <c r="P2034" s="7">
        <v>1</v>
      </c>
      <c r="Q2034" s="7">
        <v>28</v>
      </c>
      <c r="R2034" s="7">
        <v>265</v>
      </c>
      <c r="S2034" s="189">
        <v>45625.593981481485</v>
      </c>
    </row>
    <row r="2035" spans="1:19">
      <c r="A2035" s="7">
        <v>1996</v>
      </c>
      <c r="B2035" s="123" t="s">
        <v>537</v>
      </c>
      <c r="C2035" s="123" t="s">
        <v>538</v>
      </c>
      <c r="D2035" s="123" t="s">
        <v>548</v>
      </c>
      <c r="E2035" s="123" t="s">
        <v>541</v>
      </c>
      <c r="F2035" s="7">
        <v>388.22396237800001</v>
      </c>
      <c r="G2035" s="123" t="s">
        <v>532</v>
      </c>
      <c r="H2035" s="7">
        <v>36.450803841000003</v>
      </c>
      <c r="I2035" s="7">
        <v>93.891174613000004</v>
      </c>
      <c r="J2035" s="7">
        <v>36.356465417999999</v>
      </c>
      <c r="K2035" s="7">
        <v>1.1646720000000001E-3</v>
      </c>
      <c r="L2035" s="7">
        <v>2.3293399999999999E-4</v>
      </c>
      <c r="M2035" s="7">
        <v>93.648174612999995</v>
      </c>
      <c r="N2035" s="7">
        <v>3.0000000000000001E-3</v>
      </c>
      <c r="O2035" s="7">
        <v>5.9999999999999995E-4</v>
      </c>
      <c r="P2035" s="7">
        <v>1</v>
      </c>
      <c r="Q2035" s="7">
        <v>28</v>
      </c>
      <c r="R2035" s="7">
        <v>265</v>
      </c>
      <c r="S2035" s="189">
        <v>45625.593981481485</v>
      </c>
    </row>
    <row r="2036" spans="1:19">
      <c r="A2036" s="7">
        <v>1996</v>
      </c>
      <c r="B2036" s="123" t="s">
        <v>537</v>
      </c>
      <c r="C2036" s="123" t="s">
        <v>538</v>
      </c>
      <c r="D2036" s="123" t="s">
        <v>548</v>
      </c>
      <c r="E2036" s="123" t="s">
        <v>131</v>
      </c>
      <c r="F2036" s="7">
        <v>0</v>
      </c>
      <c r="G2036" s="123" t="s">
        <v>532</v>
      </c>
      <c r="H2036" s="7">
        <v>0</v>
      </c>
      <c r="I2036" s="7"/>
      <c r="J2036" s="7">
        <v>0</v>
      </c>
      <c r="K2036" s="7">
        <v>0</v>
      </c>
      <c r="L2036" s="7">
        <v>0</v>
      </c>
      <c r="M2036" s="7"/>
      <c r="N2036" s="7"/>
      <c r="O2036" s="7"/>
      <c r="P2036" s="7"/>
      <c r="Q2036" s="7">
        <v>28</v>
      </c>
      <c r="R2036" s="7">
        <v>265</v>
      </c>
      <c r="S2036" s="189">
        <v>45625.593981481485</v>
      </c>
    </row>
    <row r="2037" spans="1:19">
      <c r="A2037" s="7">
        <v>1996</v>
      </c>
      <c r="B2037" s="123" t="s">
        <v>537</v>
      </c>
      <c r="C2037" s="123" t="s">
        <v>538</v>
      </c>
      <c r="D2037" s="123" t="s">
        <v>550</v>
      </c>
      <c r="E2037" s="123" t="s">
        <v>540</v>
      </c>
      <c r="F2037" s="7">
        <v>0</v>
      </c>
      <c r="G2037" s="123" t="s">
        <v>532</v>
      </c>
      <c r="H2037" s="7">
        <v>0</v>
      </c>
      <c r="I2037" s="7"/>
      <c r="J2037" s="7">
        <v>0</v>
      </c>
      <c r="K2037" s="7">
        <v>0</v>
      </c>
      <c r="L2037" s="7">
        <v>0</v>
      </c>
      <c r="M2037" s="7"/>
      <c r="N2037" s="7"/>
      <c r="O2037" s="7"/>
      <c r="P2037" s="7">
        <v>1</v>
      </c>
      <c r="Q2037" s="7">
        <v>28</v>
      </c>
      <c r="R2037" s="7">
        <v>265</v>
      </c>
      <c r="S2037" s="189">
        <v>45625.593981481485</v>
      </c>
    </row>
    <row r="2038" spans="1:19">
      <c r="A2038" s="7">
        <v>1996</v>
      </c>
      <c r="B2038" s="123" t="s">
        <v>537</v>
      </c>
      <c r="C2038" s="123" t="s">
        <v>538</v>
      </c>
      <c r="D2038" s="123" t="s">
        <v>550</v>
      </c>
      <c r="E2038" s="123" t="s">
        <v>531</v>
      </c>
      <c r="F2038" s="7">
        <v>12780.945718667001</v>
      </c>
      <c r="G2038" s="123" t="s">
        <v>532</v>
      </c>
      <c r="H2038" s="7">
        <v>974.58545388599998</v>
      </c>
      <c r="I2038" s="7">
        <v>76.253</v>
      </c>
      <c r="J2038" s="7">
        <v>971.47968407600001</v>
      </c>
      <c r="K2038" s="7">
        <v>3.8342836999999998E-2</v>
      </c>
      <c r="L2038" s="7">
        <v>7.6685670000000003E-3</v>
      </c>
      <c r="M2038" s="7">
        <v>76.010000000000005</v>
      </c>
      <c r="N2038" s="7">
        <v>3.0000000000000001E-3</v>
      </c>
      <c r="O2038" s="7">
        <v>5.9999999999999995E-4</v>
      </c>
      <c r="P2038" s="7">
        <v>1</v>
      </c>
      <c r="Q2038" s="7">
        <v>28</v>
      </c>
      <c r="R2038" s="7">
        <v>265</v>
      </c>
      <c r="S2038" s="189">
        <v>45625.593981481485</v>
      </c>
    </row>
    <row r="2039" spans="1:19">
      <c r="A2039" s="7">
        <v>1996</v>
      </c>
      <c r="B2039" s="123" t="s">
        <v>537</v>
      </c>
      <c r="C2039" s="123" t="s">
        <v>538</v>
      </c>
      <c r="D2039" s="123" t="s">
        <v>550</v>
      </c>
      <c r="E2039" s="123" t="s">
        <v>533</v>
      </c>
      <c r="F2039" s="7">
        <v>237.26743685400001</v>
      </c>
      <c r="G2039" s="123" t="s">
        <v>532</v>
      </c>
      <c r="H2039" s="7">
        <v>17.448568216999998</v>
      </c>
      <c r="I2039" s="7">
        <v>73.539666667000006</v>
      </c>
      <c r="J2039" s="7">
        <v>17.390912230000001</v>
      </c>
      <c r="K2039" s="7">
        <v>7.1180199999999999E-4</v>
      </c>
      <c r="L2039" s="7">
        <v>1.4236000000000001E-4</v>
      </c>
      <c r="M2039" s="7">
        <v>73.296666666999997</v>
      </c>
      <c r="N2039" s="7">
        <v>3.0000000000000001E-3</v>
      </c>
      <c r="O2039" s="7">
        <v>5.9999999999999995E-4</v>
      </c>
      <c r="P2039" s="7">
        <v>1</v>
      </c>
      <c r="Q2039" s="7">
        <v>28</v>
      </c>
      <c r="R2039" s="7">
        <v>265</v>
      </c>
      <c r="S2039" s="189">
        <v>45625.593981481485</v>
      </c>
    </row>
    <row r="2040" spans="1:19">
      <c r="A2040" s="7">
        <v>1996</v>
      </c>
      <c r="B2040" s="123" t="s">
        <v>537</v>
      </c>
      <c r="C2040" s="123" t="s">
        <v>538</v>
      </c>
      <c r="D2040" s="123" t="s">
        <v>550</v>
      </c>
      <c r="E2040" s="123" t="s">
        <v>160</v>
      </c>
      <c r="F2040" s="7">
        <v>982.55153396000003</v>
      </c>
      <c r="G2040" s="123" t="s">
        <v>532</v>
      </c>
      <c r="H2040" s="7">
        <v>70.383114031999995</v>
      </c>
      <c r="I2040" s="7">
        <v>71.632999999999996</v>
      </c>
      <c r="J2040" s="7">
        <v>70.144354008999997</v>
      </c>
      <c r="K2040" s="7">
        <v>2.947655E-3</v>
      </c>
      <c r="L2040" s="7">
        <v>5.8953100000000002E-4</v>
      </c>
      <c r="M2040" s="7">
        <v>71.39</v>
      </c>
      <c r="N2040" s="7">
        <v>3.0000000000000001E-3</v>
      </c>
      <c r="O2040" s="7">
        <v>5.9999999999999995E-4</v>
      </c>
      <c r="P2040" s="7">
        <v>1</v>
      </c>
      <c r="Q2040" s="7">
        <v>28</v>
      </c>
      <c r="R2040" s="7">
        <v>265</v>
      </c>
      <c r="S2040" s="189">
        <v>45625.593981481485</v>
      </c>
    </row>
    <row r="2041" spans="1:19">
      <c r="A2041" s="7">
        <v>1996</v>
      </c>
      <c r="B2041" s="123" t="s">
        <v>537</v>
      </c>
      <c r="C2041" s="123" t="s">
        <v>538</v>
      </c>
      <c r="D2041" s="123" t="s">
        <v>550</v>
      </c>
      <c r="E2041" s="123" t="s">
        <v>163</v>
      </c>
      <c r="F2041" s="7">
        <v>314.33136120900002</v>
      </c>
      <c r="G2041" s="123" t="s">
        <v>532</v>
      </c>
      <c r="H2041" s="7">
        <v>20.036895455</v>
      </c>
      <c r="I2041" s="7">
        <v>63.744500000000002</v>
      </c>
      <c r="J2041" s="7">
        <v>20.019764394999999</v>
      </c>
      <c r="K2041" s="7">
        <v>3.14331E-4</v>
      </c>
      <c r="L2041" s="7">
        <v>3.1433136119999999E-5</v>
      </c>
      <c r="M2041" s="7">
        <v>63.69</v>
      </c>
      <c r="N2041" s="7">
        <v>1E-3</v>
      </c>
      <c r="O2041" s="7">
        <v>1E-4</v>
      </c>
      <c r="P2041" s="7">
        <v>1</v>
      </c>
      <c r="Q2041" s="7">
        <v>28</v>
      </c>
      <c r="R2041" s="7">
        <v>265</v>
      </c>
      <c r="S2041" s="189">
        <v>45625.593981481485</v>
      </c>
    </row>
    <row r="2042" spans="1:19">
      <c r="A2042" s="7">
        <v>1996</v>
      </c>
      <c r="B2042" s="123" t="s">
        <v>537</v>
      </c>
      <c r="C2042" s="123" t="s">
        <v>538</v>
      </c>
      <c r="D2042" s="123" t="s">
        <v>550</v>
      </c>
      <c r="E2042" s="123" t="s">
        <v>535</v>
      </c>
      <c r="F2042" s="7">
        <v>772.21826076399998</v>
      </c>
      <c r="G2042" s="123" t="s">
        <v>532</v>
      </c>
      <c r="H2042" s="7">
        <v>42.838438613999998</v>
      </c>
      <c r="I2042" s="7">
        <v>55.474521635999999</v>
      </c>
      <c r="J2042" s="7">
        <v>42.796352718999998</v>
      </c>
      <c r="K2042" s="7">
        <v>7.7221799999999997E-4</v>
      </c>
      <c r="L2042" s="7">
        <v>7.7221826080000003E-5</v>
      </c>
      <c r="M2042" s="7">
        <v>55.420021636000001</v>
      </c>
      <c r="N2042" s="7">
        <v>1E-3</v>
      </c>
      <c r="O2042" s="7">
        <v>1E-4</v>
      </c>
      <c r="P2042" s="7">
        <v>1</v>
      </c>
      <c r="Q2042" s="7">
        <v>28</v>
      </c>
      <c r="R2042" s="7">
        <v>265</v>
      </c>
      <c r="S2042" s="189">
        <v>45625.593981481485</v>
      </c>
    </row>
    <row r="2043" spans="1:19">
      <c r="A2043" s="7">
        <v>1996</v>
      </c>
      <c r="B2043" s="123" t="s">
        <v>537</v>
      </c>
      <c r="C2043" s="123" t="s">
        <v>538</v>
      </c>
      <c r="D2043" s="123" t="s">
        <v>550</v>
      </c>
      <c r="E2043" s="123" t="s">
        <v>541</v>
      </c>
      <c r="F2043" s="7">
        <v>1.8365391120000001</v>
      </c>
      <c r="G2043" s="123" t="s">
        <v>532</v>
      </c>
      <c r="H2043" s="7">
        <v>0.17243481399999999</v>
      </c>
      <c r="I2043" s="7">
        <v>93.891174613000004</v>
      </c>
      <c r="J2043" s="7">
        <v>0.171988535</v>
      </c>
      <c r="K2043" s="7">
        <v>5.5096173359999999E-6</v>
      </c>
      <c r="L2043" s="7">
        <v>1.1019234670000001E-6</v>
      </c>
      <c r="M2043" s="7">
        <v>93.648174612999995</v>
      </c>
      <c r="N2043" s="7">
        <v>3.0000000000000001E-3</v>
      </c>
      <c r="O2043" s="7">
        <v>5.9999999999999995E-4</v>
      </c>
      <c r="P2043" s="7">
        <v>1</v>
      </c>
      <c r="Q2043" s="7">
        <v>28</v>
      </c>
      <c r="R2043" s="7">
        <v>265</v>
      </c>
      <c r="S2043" s="189">
        <v>45625.593981481485</v>
      </c>
    </row>
    <row r="2044" spans="1:19">
      <c r="A2044" s="7">
        <v>1996</v>
      </c>
      <c r="B2044" s="123" t="s">
        <v>537</v>
      </c>
      <c r="C2044" s="123" t="s">
        <v>538</v>
      </c>
      <c r="D2044" s="123" t="s">
        <v>551</v>
      </c>
      <c r="E2044" s="123" t="s">
        <v>540</v>
      </c>
      <c r="F2044" s="7">
        <v>0</v>
      </c>
      <c r="G2044" s="123" t="s">
        <v>532</v>
      </c>
      <c r="H2044" s="7">
        <v>0</v>
      </c>
      <c r="I2044" s="7"/>
      <c r="J2044" s="7">
        <v>0</v>
      </c>
      <c r="K2044" s="7">
        <v>0</v>
      </c>
      <c r="L2044" s="7">
        <v>0</v>
      </c>
      <c r="M2044" s="7"/>
      <c r="N2044" s="7"/>
      <c r="O2044" s="7"/>
      <c r="P2044" s="7">
        <v>1</v>
      </c>
      <c r="Q2044" s="7">
        <v>28</v>
      </c>
      <c r="R2044" s="7">
        <v>265</v>
      </c>
      <c r="S2044" s="189">
        <v>45625.593981481485</v>
      </c>
    </row>
    <row r="2045" spans="1:19">
      <c r="A2045" s="7">
        <v>1996</v>
      </c>
      <c r="B2045" s="123" t="s">
        <v>537</v>
      </c>
      <c r="C2045" s="123" t="s">
        <v>538</v>
      </c>
      <c r="D2045" s="123" t="s">
        <v>551</v>
      </c>
      <c r="E2045" s="123" t="s">
        <v>531</v>
      </c>
      <c r="F2045" s="7">
        <v>100.684185775</v>
      </c>
      <c r="G2045" s="123" t="s">
        <v>532</v>
      </c>
      <c r="H2045" s="7">
        <v>7.677471218</v>
      </c>
      <c r="I2045" s="7">
        <v>76.253</v>
      </c>
      <c r="J2045" s="7">
        <v>7.6530049609999997</v>
      </c>
      <c r="K2045" s="7">
        <v>3.0205299999999999E-4</v>
      </c>
      <c r="L2045" s="7">
        <v>6.0410511460000003E-5</v>
      </c>
      <c r="M2045" s="7">
        <v>76.010000000000005</v>
      </c>
      <c r="N2045" s="7">
        <v>3.0000000000000001E-3</v>
      </c>
      <c r="O2045" s="7">
        <v>5.9999999999999995E-4</v>
      </c>
      <c r="P2045" s="7">
        <v>1</v>
      </c>
      <c r="Q2045" s="7">
        <v>28</v>
      </c>
      <c r="R2045" s="7">
        <v>265</v>
      </c>
      <c r="S2045" s="189">
        <v>45625.593981481485</v>
      </c>
    </row>
    <row r="2046" spans="1:19">
      <c r="A2046" s="7">
        <v>1996</v>
      </c>
      <c r="B2046" s="123" t="s">
        <v>537</v>
      </c>
      <c r="C2046" s="123" t="s">
        <v>538</v>
      </c>
      <c r="D2046" s="123" t="s">
        <v>551</v>
      </c>
      <c r="E2046" s="123" t="s">
        <v>533</v>
      </c>
      <c r="F2046" s="7">
        <v>151.27450238599999</v>
      </c>
      <c r="G2046" s="123" t="s">
        <v>532</v>
      </c>
      <c r="H2046" s="7">
        <v>11.124676481</v>
      </c>
      <c r="I2046" s="7">
        <v>73.539666667000006</v>
      </c>
      <c r="J2046" s="7">
        <v>11.087916777</v>
      </c>
      <c r="K2046" s="7">
        <v>4.5382400000000002E-4</v>
      </c>
      <c r="L2046" s="7">
        <v>9.0764701429999994E-5</v>
      </c>
      <c r="M2046" s="7">
        <v>73.296666666999997</v>
      </c>
      <c r="N2046" s="7">
        <v>3.0000000000000001E-3</v>
      </c>
      <c r="O2046" s="7">
        <v>5.9999999999999995E-4</v>
      </c>
      <c r="P2046" s="7">
        <v>1</v>
      </c>
      <c r="Q2046" s="7">
        <v>28</v>
      </c>
      <c r="R2046" s="7">
        <v>265</v>
      </c>
      <c r="S2046" s="189">
        <v>45625.593981481485</v>
      </c>
    </row>
    <row r="2047" spans="1:19">
      <c r="A2047" s="7">
        <v>1996</v>
      </c>
      <c r="B2047" s="123" t="s">
        <v>537</v>
      </c>
      <c r="C2047" s="123" t="s">
        <v>538</v>
      </c>
      <c r="D2047" s="123" t="s">
        <v>551</v>
      </c>
      <c r="E2047" s="123" t="s">
        <v>160</v>
      </c>
      <c r="F2047" s="7">
        <v>7.7402254380000004</v>
      </c>
      <c r="G2047" s="123" t="s">
        <v>532</v>
      </c>
      <c r="H2047" s="7">
        <v>0.55445556900000004</v>
      </c>
      <c r="I2047" s="7">
        <v>71.632999999999996</v>
      </c>
      <c r="J2047" s="7">
        <v>0.55257469400000003</v>
      </c>
      <c r="K2047" s="7">
        <v>2.3220676309999998E-5</v>
      </c>
      <c r="L2047" s="7">
        <v>4.6441352629999998E-6</v>
      </c>
      <c r="M2047" s="7">
        <v>71.39</v>
      </c>
      <c r="N2047" s="7">
        <v>3.0000000000000001E-3</v>
      </c>
      <c r="O2047" s="7">
        <v>5.9999999999999995E-4</v>
      </c>
      <c r="P2047" s="7">
        <v>1</v>
      </c>
      <c r="Q2047" s="7">
        <v>28</v>
      </c>
      <c r="R2047" s="7">
        <v>265</v>
      </c>
      <c r="S2047" s="189">
        <v>45625.593981481485</v>
      </c>
    </row>
    <row r="2048" spans="1:19">
      <c r="A2048" s="7">
        <v>1996</v>
      </c>
      <c r="B2048" s="123" t="s">
        <v>537</v>
      </c>
      <c r="C2048" s="123" t="s">
        <v>538</v>
      </c>
      <c r="D2048" s="123" t="s">
        <v>551</v>
      </c>
      <c r="E2048" s="123" t="s">
        <v>163</v>
      </c>
      <c r="F2048" s="7">
        <v>212.71857116199999</v>
      </c>
      <c r="G2048" s="123" t="s">
        <v>532</v>
      </c>
      <c r="H2048" s="7">
        <v>13.559638959000001</v>
      </c>
      <c r="I2048" s="7">
        <v>63.744500000000002</v>
      </c>
      <c r="J2048" s="7">
        <v>13.548045797</v>
      </c>
      <c r="K2048" s="7">
        <v>2.1271899999999999E-4</v>
      </c>
      <c r="L2048" s="7">
        <v>2.1271857119999999E-5</v>
      </c>
      <c r="M2048" s="7">
        <v>63.69</v>
      </c>
      <c r="N2048" s="7">
        <v>1E-3</v>
      </c>
      <c r="O2048" s="7">
        <v>1E-4</v>
      </c>
      <c r="P2048" s="7">
        <v>1</v>
      </c>
      <c r="Q2048" s="7">
        <v>28</v>
      </c>
      <c r="R2048" s="7">
        <v>265</v>
      </c>
      <c r="S2048" s="189">
        <v>45625.593981481485</v>
      </c>
    </row>
    <row r="2049" spans="1:19">
      <c r="A2049" s="7">
        <v>1996</v>
      </c>
      <c r="B2049" s="123" t="s">
        <v>537</v>
      </c>
      <c r="C2049" s="123" t="s">
        <v>538</v>
      </c>
      <c r="D2049" s="123" t="s">
        <v>551</v>
      </c>
      <c r="E2049" s="123" t="s">
        <v>535</v>
      </c>
      <c r="F2049" s="7">
        <v>240.46917381200001</v>
      </c>
      <c r="G2049" s="123" t="s">
        <v>532</v>
      </c>
      <c r="H2049" s="7">
        <v>13.339912385</v>
      </c>
      <c r="I2049" s="7">
        <v>55.474521635999999</v>
      </c>
      <c r="J2049" s="7">
        <v>13.326806814999999</v>
      </c>
      <c r="K2049" s="7">
        <v>2.4046899999999999E-4</v>
      </c>
      <c r="L2049" s="7">
        <v>2.4046917379999998E-5</v>
      </c>
      <c r="M2049" s="7">
        <v>55.420021636000001</v>
      </c>
      <c r="N2049" s="7">
        <v>1E-3</v>
      </c>
      <c r="O2049" s="7">
        <v>1E-4</v>
      </c>
      <c r="P2049" s="7">
        <v>1</v>
      </c>
      <c r="Q2049" s="7">
        <v>28</v>
      </c>
      <c r="R2049" s="7">
        <v>265</v>
      </c>
      <c r="S2049" s="189">
        <v>45625.593981481485</v>
      </c>
    </row>
    <row r="2050" spans="1:19">
      <c r="A2050" s="7">
        <v>1996</v>
      </c>
      <c r="B2050" s="123" t="s">
        <v>537</v>
      </c>
      <c r="C2050" s="123" t="s">
        <v>538</v>
      </c>
      <c r="D2050" s="123" t="s">
        <v>551</v>
      </c>
      <c r="E2050" s="123" t="s">
        <v>541</v>
      </c>
      <c r="F2050" s="7">
        <v>374.87953264200002</v>
      </c>
      <c r="G2050" s="123" t="s">
        <v>532</v>
      </c>
      <c r="H2050" s="7">
        <v>35.197879657999998</v>
      </c>
      <c r="I2050" s="7">
        <v>93.891174613000004</v>
      </c>
      <c r="J2050" s="7">
        <v>35.106783931999999</v>
      </c>
      <c r="K2050" s="7">
        <v>1.124639E-3</v>
      </c>
      <c r="L2050" s="7">
        <v>2.24928E-4</v>
      </c>
      <c r="M2050" s="7">
        <v>93.648174612999995</v>
      </c>
      <c r="N2050" s="7">
        <v>3.0000000000000001E-3</v>
      </c>
      <c r="O2050" s="7">
        <v>5.9999999999999995E-4</v>
      </c>
      <c r="P2050" s="7">
        <v>1</v>
      </c>
      <c r="Q2050" s="7">
        <v>28</v>
      </c>
      <c r="R2050" s="7">
        <v>265</v>
      </c>
      <c r="S2050" s="189">
        <v>45625.593981481485</v>
      </c>
    </row>
    <row r="2051" spans="1:19">
      <c r="A2051" s="7">
        <v>1996</v>
      </c>
      <c r="B2051" s="123" t="s">
        <v>537</v>
      </c>
      <c r="C2051" s="123" t="s">
        <v>538</v>
      </c>
      <c r="D2051" s="123" t="s">
        <v>552</v>
      </c>
      <c r="E2051" s="123" t="s">
        <v>540</v>
      </c>
      <c r="F2051" s="7">
        <v>186.524844952</v>
      </c>
      <c r="G2051" s="123" t="s">
        <v>532</v>
      </c>
      <c r="H2051" s="7">
        <v>17.771620915</v>
      </c>
      <c r="I2051" s="7">
        <v>95.277500000000003</v>
      </c>
      <c r="J2051" s="7">
        <v>17.645250332</v>
      </c>
      <c r="K2051" s="7">
        <v>1.8652479999999999E-3</v>
      </c>
      <c r="L2051" s="7">
        <v>2.7978699999999998E-4</v>
      </c>
      <c r="M2051" s="7">
        <v>94.6</v>
      </c>
      <c r="N2051" s="7">
        <v>0.01</v>
      </c>
      <c r="O2051" s="7">
        <v>1.5E-3</v>
      </c>
      <c r="P2051" s="7">
        <v>1</v>
      </c>
      <c r="Q2051" s="7">
        <v>28</v>
      </c>
      <c r="R2051" s="7">
        <v>265</v>
      </c>
      <c r="S2051" s="189">
        <v>45625.593981481485</v>
      </c>
    </row>
    <row r="2052" spans="1:19">
      <c r="A2052" s="7">
        <v>1996</v>
      </c>
      <c r="B2052" s="123" t="s">
        <v>537</v>
      </c>
      <c r="C2052" s="123" t="s">
        <v>538</v>
      </c>
      <c r="D2052" s="123" t="s">
        <v>552</v>
      </c>
      <c r="E2052" s="123" t="s">
        <v>531</v>
      </c>
      <c r="F2052" s="7">
        <v>241.83664670499999</v>
      </c>
      <c r="G2052" s="123" t="s">
        <v>532</v>
      </c>
      <c r="H2052" s="7">
        <v>18.440769821</v>
      </c>
      <c r="I2052" s="7">
        <v>76.253</v>
      </c>
      <c r="J2052" s="7">
        <v>18.382003516000001</v>
      </c>
      <c r="K2052" s="7">
        <v>7.2550999999999996E-4</v>
      </c>
      <c r="L2052" s="7">
        <v>1.4510200000000001E-4</v>
      </c>
      <c r="M2052" s="7">
        <v>76.010000000000005</v>
      </c>
      <c r="N2052" s="7">
        <v>3.0000000000000001E-3</v>
      </c>
      <c r="O2052" s="7">
        <v>5.9999999999999995E-4</v>
      </c>
      <c r="P2052" s="7">
        <v>1</v>
      </c>
      <c r="Q2052" s="7">
        <v>28</v>
      </c>
      <c r="R2052" s="7">
        <v>265</v>
      </c>
      <c r="S2052" s="189">
        <v>45625.593981481485</v>
      </c>
    </row>
    <row r="2053" spans="1:19">
      <c r="A2053" s="7">
        <v>1996</v>
      </c>
      <c r="B2053" s="123" t="s">
        <v>537</v>
      </c>
      <c r="C2053" s="123" t="s">
        <v>538</v>
      </c>
      <c r="D2053" s="123" t="s">
        <v>552</v>
      </c>
      <c r="E2053" s="123" t="s">
        <v>533</v>
      </c>
      <c r="F2053" s="7">
        <v>1235.714743039</v>
      </c>
      <c r="G2053" s="123" t="s">
        <v>532</v>
      </c>
      <c r="H2053" s="7">
        <v>90.874050299000004</v>
      </c>
      <c r="I2053" s="7">
        <v>73.539666667000006</v>
      </c>
      <c r="J2053" s="7">
        <v>90.573771616000002</v>
      </c>
      <c r="K2053" s="7">
        <v>3.7071439999999999E-3</v>
      </c>
      <c r="L2053" s="7">
        <v>7.4142900000000005E-4</v>
      </c>
      <c r="M2053" s="7">
        <v>73.296666666999997</v>
      </c>
      <c r="N2053" s="7">
        <v>3.0000000000000001E-3</v>
      </c>
      <c r="O2053" s="7">
        <v>5.9999999999999995E-4</v>
      </c>
      <c r="P2053" s="7">
        <v>1</v>
      </c>
      <c r="Q2053" s="7">
        <v>28</v>
      </c>
      <c r="R2053" s="7">
        <v>265</v>
      </c>
      <c r="S2053" s="189">
        <v>45625.593981481485</v>
      </c>
    </row>
    <row r="2054" spans="1:19">
      <c r="A2054" s="7">
        <v>1996</v>
      </c>
      <c r="B2054" s="123" t="s">
        <v>537</v>
      </c>
      <c r="C2054" s="123" t="s">
        <v>538</v>
      </c>
      <c r="D2054" s="123" t="s">
        <v>552</v>
      </c>
      <c r="E2054" s="123" t="s">
        <v>160</v>
      </c>
      <c r="F2054" s="7">
        <v>18.591501241</v>
      </c>
      <c r="G2054" s="123" t="s">
        <v>532</v>
      </c>
      <c r="H2054" s="7">
        <v>1.3317650080000001</v>
      </c>
      <c r="I2054" s="7">
        <v>71.632999999999996</v>
      </c>
      <c r="J2054" s="7">
        <v>1.3272472740000001</v>
      </c>
      <c r="K2054" s="7">
        <v>5.5774503720000002E-5</v>
      </c>
      <c r="L2054" s="7">
        <v>1.1154900739999999E-5</v>
      </c>
      <c r="M2054" s="7">
        <v>71.39</v>
      </c>
      <c r="N2054" s="7">
        <v>3.0000000000000001E-3</v>
      </c>
      <c r="O2054" s="7">
        <v>5.9999999999999995E-4</v>
      </c>
      <c r="P2054" s="7">
        <v>1</v>
      </c>
      <c r="Q2054" s="7">
        <v>28</v>
      </c>
      <c r="R2054" s="7">
        <v>265</v>
      </c>
      <c r="S2054" s="189">
        <v>45625.593981481485</v>
      </c>
    </row>
    <row r="2055" spans="1:19">
      <c r="A2055" s="7">
        <v>1996</v>
      </c>
      <c r="B2055" s="123" t="s">
        <v>537</v>
      </c>
      <c r="C2055" s="123" t="s">
        <v>538</v>
      </c>
      <c r="D2055" s="123" t="s">
        <v>552</v>
      </c>
      <c r="E2055" s="123" t="s">
        <v>163</v>
      </c>
      <c r="F2055" s="7">
        <v>333.647374039</v>
      </c>
      <c r="G2055" s="123" t="s">
        <v>532</v>
      </c>
      <c r="H2055" s="7">
        <v>21.268185033999998</v>
      </c>
      <c r="I2055" s="7">
        <v>63.744500000000002</v>
      </c>
      <c r="J2055" s="7">
        <v>21.250001253000001</v>
      </c>
      <c r="K2055" s="7">
        <v>3.3364700000000001E-4</v>
      </c>
      <c r="L2055" s="7">
        <v>3.3364737399999997E-5</v>
      </c>
      <c r="M2055" s="7">
        <v>63.69</v>
      </c>
      <c r="N2055" s="7">
        <v>1E-3</v>
      </c>
      <c r="O2055" s="7">
        <v>1E-4</v>
      </c>
      <c r="P2055" s="7">
        <v>1</v>
      </c>
      <c r="Q2055" s="7">
        <v>28</v>
      </c>
      <c r="R2055" s="7">
        <v>265</v>
      </c>
      <c r="S2055" s="189">
        <v>45625.593981481485</v>
      </c>
    </row>
    <row r="2056" spans="1:19">
      <c r="A2056" s="7">
        <v>1996</v>
      </c>
      <c r="B2056" s="123" t="s">
        <v>537</v>
      </c>
      <c r="C2056" s="123" t="s">
        <v>538</v>
      </c>
      <c r="D2056" s="123" t="s">
        <v>552</v>
      </c>
      <c r="E2056" s="123" t="s">
        <v>535</v>
      </c>
      <c r="F2056" s="7">
        <v>1199.925019753</v>
      </c>
      <c r="G2056" s="123" t="s">
        <v>532</v>
      </c>
      <c r="H2056" s="7">
        <v>66.565266469999997</v>
      </c>
      <c r="I2056" s="7">
        <v>55.474521635999999</v>
      </c>
      <c r="J2056" s="7">
        <v>66.499870556000005</v>
      </c>
      <c r="K2056" s="7">
        <v>1.1999249999999999E-3</v>
      </c>
      <c r="L2056" s="7">
        <v>1.19993E-4</v>
      </c>
      <c r="M2056" s="7">
        <v>55.420021636000001</v>
      </c>
      <c r="N2056" s="7">
        <v>1E-3</v>
      </c>
      <c r="O2056" s="7">
        <v>1E-4</v>
      </c>
      <c r="P2056" s="7">
        <v>1</v>
      </c>
      <c r="Q2056" s="7">
        <v>28</v>
      </c>
      <c r="R2056" s="7">
        <v>265</v>
      </c>
      <c r="S2056" s="189">
        <v>45625.593981481485</v>
      </c>
    </row>
    <row r="2057" spans="1:19">
      <c r="A2057" s="7">
        <v>1996</v>
      </c>
      <c r="B2057" s="123" t="s">
        <v>537</v>
      </c>
      <c r="C2057" s="123" t="s">
        <v>538</v>
      </c>
      <c r="D2057" s="123" t="s">
        <v>552</v>
      </c>
      <c r="E2057" s="123" t="s">
        <v>541</v>
      </c>
      <c r="F2057" s="7">
        <v>0</v>
      </c>
      <c r="G2057" s="123" t="s">
        <v>532</v>
      </c>
      <c r="H2057" s="7">
        <v>0</v>
      </c>
      <c r="I2057" s="7"/>
      <c r="J2057" s="7">
        <v>0</v>
      </c>
      <c r="K2057" s="7">
        <v>0</v>
      </c>
      <c r="L2057" s="7">
        <v>0</v>
      </c>
      <c r="M2057" s="7"/>
      <c r="N2057" s="7"/>
      <c r="O2057" s="7"/>
      <c r="P2057" s="7">
        <v>1</v>
      </c>
      <c r="Q2057" s="7">
        <v>28</v>
      </c>
      <c r="R2057" s="7">
        <v>265</v>
      </c>
      <c r="S2057" s="189">
        <v>45625.593981481485</v>
      </c>
    </row>
    <row r="2058" spans="1:19">
      <c r="A2058" s="7">
        <v>1996</v>
      </c>
      <c r="B2058" s="123" t="s">
        <v>537</v>
      </c>
      <c r="C2058" s="123" t="s">
        <v>538</v>
      </c>
      <c r="D2058" s="123" t="s">
        <v>567</v>
      </c>
      <c r="E2058" s="123" t="s">
        <v>540</v>
      </c>
      <c r="F2058" s="7">
        <v>0</v>
      </c>
      <c r="G2058" s="123" t="s">
        <v>532</v>
      </c>
      <c r="H2058" s="7">
        <v>0</v>
      </c>
      <c r="I2058" s="7"/>
      <c r="J2058" s="7">
        <v>0</v>
      </c>
      <c r="K2058" s="7">
        <v>0</v>
      </c>
      <c r="L2058" s="7">
        <v>0</v>
      </c>
      <c r="M2058" s="7"/>
      <c r="N2058" s="7"/>
      <c r="O2058" s="7"/>
      <c r="P2058" s="7">
        <v>1</v>
      </c>
      <c r="Q2058" s="7">
        <v>28</v>
      </c>
      <c r="R2058" s="7">
        <v>265</v>
      </c>
      <c r="S2058" s="189">
        <v>45625.593981481485</v>
      </c>
    </row>
    <row r="2059" spans="1:19">
      <c r="A2059" s="7">
        <v>1996</v>
      </c>
      <c r="B2059" s="123" t="s">
        <v>537</v>
      </c>
      <c r="C2059" s="123" t="s">
        <v>538</v>
      </c>
      <c r="D2059" s="123" t="s">
        <v>567</v>
      </c>
      <c r="E2059" s="123" t="s">
        <v>531</v>
      </c>
      <c r="F2059" s="7">
        <v>62.402121088000001</v>
      </c>
      <c r="G2059" s="123" t="s">
        <v>532</v>
      </c>
      <c r="H2059" s="7">
        <v>4.7583489390000002</v>
      </c>
      <c r="I2059" s="7">
        <v>76.253</v>
      </c>
      <c r="J2059" s="7">
        <v>4.7431852240000003</v>
      </c>
      <c r="K2059" s="7">
        <v>1.8720600000000001E-4</v>
      </c>
      <c r="L2059" s="7">
        <v>3.7441272649999999E-5</v>
      </c>
      <c r="M2059" s="7">
        <v>76.010000000000005</v>
      </c>
      <c r="N2059" s="7">
        <v>3.0000000000000001E-3</v>
      </c>
      <c r="O2059" s="7">
        <v>5.9999999999999995E-4</v>
      </c>
      <c r="P2059" s="7">
        <v>1</v>
      </c>
      <c r="Q2059" s="7">
        <v>28</v>
      </c>
      <c r="R2059" s="7">
        <v>265</v>
      </c>
      <c r="S2059" s="189">
        <v>45625.593981481485</v>
      </c>
    </row>
    <row r="2060" spans="1:19">
      <c r="A2060" s="7">
        <v>1996</v>
      </c>
      <c r="B2060" s="123" t="s">
        <v>537</v>
      </c>
      <c r="C2060" s="123" t="s">
        <v>538</v>
      </c>
      <c r="D2060" s="123" t="s">
        <v>567</v>
      </c>
      <c r="E2060" s="123" t="s">
        <v>533</v>
      </c>
      <c r="F2060" s="7">
        <v>57.244524841</v>
      </c>
      <c r="G2060" s="123" t="s">
        <v>532</v>
      </c>
      <c r="H2060" s="7">
        <v>4.2097432750000001</v>
      </c>
      <c r="I2060" s="7">
        <v>73.539666667000006</v>
      </c>
      <c r="J2060" s="7">
        <v>4.195832856</v>
      </c>
      <c r="K2060" s="7">
        <v>1.7173399999999999E-4</v>
      </c>
      <c r="L2060" s="7">
        <v>3.4346714899999997E-5</v>
      </c>
      <c r="M2060" s="7">
        <v>73.296666666999997</v>
      </c>
      <c r="N2060" s="7">
        <v>3.0000000000000001E-3</v>
      </c>
      <c r="O2060" s="7">
        <v>5.9999999999999995E-4</v>
      </c>
      <c r="P2060" s="7">
        <v>1</v>
      </c>
      <c r="Q2060" s="7">
        <v>28</v>
      </c>
      <c r="R2060" s="7">
        <v>265</v>
      </c>
      <c r="S2060" s="189">
        <v>45625.593981481485</v>
      </c>
    </row>
    <row r="2061" spans="1:19">
      <c r="A2061" s="7">
        <v>1996</v>
      </c>
      <c r="B2061" s="123" t="s">
        <v>537</v>
      </c>
      <c r="C2061" s="123" t="s">
        <v>538</v>
      </c>
      <c r="D2061" s="123" t="s">
        <v>567</v>
      </c>
      <c r="E2061" s="123" t="s">
        <v>160</v>
      </c>
      <c r="F2061" s="7">
        <v>4.7972427980000001</v>
      </c>
      <c r="G2061" s="123" t="s">
        <v>532</v>
      </c>
      <c r="H2061" s="7">
        <v>0.343640893</v>
      </c>
      <c r="I2061" s="7">
        <v>71.632999999999996</v>
      </c>
      <c r="J2061" s="7">
        <v>0.34247516300000003</v>
      </c>
      <c r="K2061" s="7">
        <v>1.439172839E-5</v>
      </c>
      <c r="L2061" s="7">
        <v>2.8783456789999998E-6</v>
      </c>
      <c r="M2061" s="7">
        <v>71.39</v>
      </c>
      <c r="N2061" s="7">
        <v>3.0000000000000001E-3</v>
      </c>
      <c r="O2061" s="7">
        <v>5.9999999999999995E-4</v>
      </c>
      <c r="P2061" s="7">
        <v>1</v>
      </c>
      <c r="Q2061" s="7">
        <v>28</v>
      </c>
      <c r="R2061" s="7">
        <v>265</v>
      </c>
      <c r="S2061" s="189">
        <v>45625.593981481485</v>
      </c>
    </row>
    <row r="2062" spans="1:19">
      <c r="A2062" s="7">
        <v>1996</v>
      </c>
      <c r="B2062" s="123" t="s">
        <v>537</v>
      </c>
      <c r="C2062" s="123" t="s">
        <v>538</v>
      </c>
      <c r="D2062" s="123" t="s">
        <v>567</v>
      </c>
      <c r="E2062" s="123" t="s">
        <v>163</v>
      </c>
      <c r="F2062" s="7">
        <v>39.741155214000003</v>
      </c>
      <c r="G2062" s="123" t="s">
        <v>532</v>
      </c>
      <c r="H2062" s="7">
        <v>2.5332800689999999</v>
      </c>
      <c r="I2062" s="7">
        <v>63.744500000000002</v>
      </c>
      <c r="J2062" s="7">
        <v>2.531114176</v>
      </c>
      <c r="K2062" s="7">
        <v>3.9741155210000002E-5</v>
      </c>
      <c r="L2062" s="7">
        <v>3.9741155209999996E-6</v>
      </c>
      <c r="M2062" s="7">
        <v>63.69</v>
      </c>
      <c r="N2062" s="7">
        <v>1E-3</v>
      </c>
      <c r="O2062" s="7">
        <v>1E-4</v>
      </c>
      <c r="P2062" s="7">
        <v>1</v>
      </c>
      <c r="Q2062" s="7">
        <v>28</v>
      </c>
      <c r="R2062" s="7">
        <v>265</v>
      </c>
      <c r="S2062" s="189">
        <v>45625.593981481485</v>
      </c>
    </row>
    <row r="2063" spans="1:19">
      <c r="A2063" s="7">
        <v>1996</v>
      </c>
      <c r="B2063" s="123" t="s">
        <v>537</v>
      </c>
      <c r="C2063" s="123" t="s">
        <v>538</v>
      </c>
      <c r="D2063" s="123" t="s">
        <v>567</v>
      </c>
      <c r="E2063" s="123" t="s">
        <v>535</v>
      </c>
      <c r="F2063" s="7">
        <v>66.285494737999997</v>
      </c>
      <c r="G2063" s="123" t="s">
        <v>532</v>
      </c>
      <c r="H2063" s="7">
        <v>3.677156112</v>
      </c>
      <c r="I2063" s="7">
        <v>55.474521635999999</v>
      </c>
      <c r="J2063" s="7">
        <v>3.673543553</v>
      </c>
      <c r="K2063" s="7">
        <v>6.6285494740000005E-5</v>
      </c>
      <c r="L2063" s="7">
        <v>6.6285494739999998E-6</v>
      </c>
      <c r="M2063" s="7">
        <v>55.420021636000001</v>
      </c>
      <c r="N2063" s="7">
        <v>1E-3</v>
      </c>
      <c r="O2063" s="7">
        <v>1E-4</v>
      </c>
      <c r="P2063" s="7">
        <v>1</v>
      </c>
      <c r="Q2063" s="7">
        <v>28</v>
      </c>
      <c r="R2063" s="7">
        <v>265</v>
      </c>
      <c r="S2063" s="189">
        <v>45625.593981481485</v>
      </c>
    </row>
    <row r="2064" spans="1:19">
      <c r="A2064" s="7">
        <v>1996</v>
      </c>
      <c r="B2064" s="123" t="s">
        <v>537</v>
      </c>
      <c r="C2064" s="123" t="s">
        <v>538</v>
      </c>
      <c r="D2064" s="123" t="s">
        <v>567</v>
      </c>
      <c r="E2064" s="123" t="s">
        <v>541</v>
      </c>
      <c r="F2064" s="7">
        <v>0</v>
      </c>
      <c r="G2064" s="123" t="s">
        <v>532</v>
      </c>
      <c r="H2064" s="7">
        <v>0</v>
      </c>
      <c r="I2064" s="7"/>
      <c r="J2064" s="7">
        <v>0</v>
      </c>
      <c r="K2064" s="7">
        <v>0</v>
      </c>
      <c r="L2064" s="7">
        <v>0</v>
      </c>
      <c r="M2064" s="7"/>
      <c r="N2064" s="7"/>
      <c r="O2064" s="7"/>
      <c r="P2064" s="7">
        <v>1</v>
      </c>
      <c r="Q2064" s="7">
        <v>28</v>
      </c>
      <c r="R2064" s="7">
        <v>265</v>
      </c>
      <c r="S2064" s="189">
        <v>45625.593981481485</v>
      </c>
    </row>
    <row r="2065" spans="1:19">
      <c r="A2065" s="7">
        <v>1996</v>
      </c>
      <c r="B2065" s="123" t="s">
        <v>537</v>
      </c>
      <c r="C2065" s="123" t="s">
        <v>538</v>
      </c>
      <c r="D2065" s="123" t="s">
        <v>568</v>
      </c>
      <c r="E2065" s="123" t="s">
        <v>540</v>
      </c>
      <c r="F2065" s="7">
        <v>0</v>
      </c>
      <c r="G2065" s="123" t="s">
        <v>532</v>
      </c>
      <c r="H2065" s="7">
        <v>0</v>
      </c>
      <c r="I2065" s="7"/>
      <c r="J2065" s="7">
        <v>0</v>
      </c>
      <c r="K2065" s="7">
        <v>0</v>
      </c>
      <c r="L2065" s="7">
        <v>0</v>
      </c>
      <c r="M2065" s="7"/>
      <c r="N2065" s="7"/>
      <c r="O2065" s="7"/>
      <c r="P2065" s="7">
        <v>1</v>
      </c>
      <c r="Q2065" s="7">
        <v>28</v>
      </c>
      <c r="R2065" s="7">
        <v>265</v>
      </c>
      <c r="S2065" s="189">
        <v>45625.593981481485</v>
      </c>
    </row>
    <row r="2066" spans="1:19">
      <c r="A2066" s="7">
        <v>1996</v>
      </c>
      <c r="B2066" s="123" t="s">
        <v>537</v>
      </c>
      <c r="C2066" s="123" t="s">
        <v>538</v>
      </c>
      <c r="D2066" s="123" t="s">
        <v>568</v>
      </c>
      <c r="E2066" s="123" t="s">
        <v>569</v>
      </c>
      <c r="F2066" s="7">
        <v>0</v>
      </c>
      <c r="G2066" s="123" t="s">
        <v>532</v>
      </c>
      <c r="H2066" s="7">
        <v>0</v>
      </c>
      <c r="I2066" s="7"/>
      <c r="J2066" s="7">
        <v>0</v>
      </c>
      <c r="K2066" s="7">
        <v>0</v>
      </c>
      <c r="L2066" s="7">
        <v>0</v>
      </c>
      <c r="M2066" s="7"/>
      <c r="N2066" s="7"/>
      <c r="O2066" s="7"/>
      <c r="P2066" s="7">
        <v>1</v>
      </c>
      <c r="Q2066" s="7">
        <v>28</v>
      </c>
      <c r="R2066" s="7">
        <v>265</v>
      </c>
      <c r="S2066" s="189">
        <v>45625.593981481485</v>
      </c>
    </row>
    <row r="2067" spans="1:19">
      <c r="A2067" s="7">
        <v>1996</v>
      </c>
      <c r="B2067" s="123" t="s">
        <v>537</v>
      </c>
      <c r="C2067" s="123" t="s">
        <v>538</v>
      </c>
      <c r="D2067" s="123" t="s">
        <v>568</v>
      </c>
      <c r="E2067" s="123" t="s">
        <v>531</v>
      </c>
      <c r="F2067" s="7">
        <v>106.858733918</v>
      </c>
      <c r="G2067" s="123" t="s">
        <v>532</v>
      </c>
      <c r="H2067" s="7">
        <v>8.1482990369999992</v>
      </c>
      <c r="I2067" s="7">
        <v>76.253</v>
      </c>
      <c r="J2067" s="7">
        <v>8.1223323650000001</v>
      </c>
      <c r="K2067" s="7">
        <v>3.2057599999999999E-4</v>
      </c>
      <c r="L2067" s="7">
        <v>6.4115240349999999E-5</v>
      </c>
      <c r="M2067" s="7">
        <v>76.010000000000005</v>
      </c>
      <c r="N2067" s="7">
        <v>3.0000000000000001E-3</v>
      </c>
      <c r="O2067" s="7">
        <v>5.9999999999999995E-4</v>
      </c>
      <c r="P2067" s="7">
        <v>1</v>
      </c>
      <c r="Q2067" s="7">
        <v>28</v>
      </c>
      <c r="R2067" s="7">
        <v>265</v>
      </c>
      <c r="S2067" s="189">
        <v>45625.593981481485</v>
      </c>
    </row>
    <row r="2068" spans="1:19">
      <c r="A2068" s="7">
        <v>1996</v>
      </c>
      <c r="B2068" s="123" t="s">
        <v>537</v>
      </c>
      <c r="C2068" s="123" t="s">
        <v>538</v>
      </c>
      <c r="D2068" s="123" t="s">
        <v>568</v>
      </c>
      <c r="E2068" s="123" t="s">
        <v>533</v>
      </c>
      <c r="F2068" s="7">
        <v>38.845602192999998</v>
      </c>
      <c r="G2068" s="123" t="s">
        <v>532</v>
      </c>
      <c r="H2068" s="7">
        <v>2.8566926370000001</v>
      </c>
      <c r="I2068" s="7">
        <v>73.539666667000006</v>
      </c>
      <c r="J2068" s="7">
        <v>2.8472531550000002</v>
      </c>
      <c r="K2068" s="7">
        <v>1.16537E-4</v>
      </c>
      <c r="L2068" s="7">
        <v>2.3307361320000001E-5</v>
      </c>
      <c r="M2068" s="7">
        <v>73.296666666999997</v>
      </c>
      <c r="N2068" s="7">
        <v>3.0000000000000001E-3</v>
      </c>
      <c r="O2068" s="7">
        <v>5.9999999999999995E-4</v>
      </c>
      <c r="P2068" s="7">
        <v>1</v>
      </c>
      <c r="Q2068" s="7">
        <v>28</v>
      </c>
      <c r="R2068" s="7">
        <v>265</v>
      </c>
      <c r="S2068" s="189">
        <v>45625.593981481485</v>
      </c>
    </row>
    <row r="2069" spans="1:19">
      <c r="A2069" s="7">
        <v>1996</v>
      </c>
      <c r="B2069" s="123" t="s">
        <v>537</v>
      </c>
      <c r="C2069" s="123" t="s">
        <v>538</v>
      </c>
      <c r="D2069" s="123" t="s">
        <v>568</v>
      </c>
      <c r="E2069" s="123" t="s">
        <v>160</v>
      </c>
      <c r="F2069" s="7">
        <v>8.214901717</v>
      </c>
      <c r="G2069" s="123" t="s">
        <v>532</v>
      </c>
      <c r="H2069" s="7">
        <v>0.58845805500000004</v>
      </c>
      <c r="I2069" s="7">
        <v>71.632999999999996</v>
      </c>
      <c r="J2069" s="7">
        <v>0.58646183399999996</v>
      </c>
      <c r="K2069" s="7">
        <v>2.4644705149999999E-5</v>
      </c>
      <c r="L2069" s="7">
        <v>4.9289410300000003E-6</v>
      </c>
      <c r="M2069" s="7">
        <v>71.39</v>
      </c>
      <c r="N2069" s="7">
        <v>3.0000000000000001E-3</v>
      </c>
      <c r="O2069" s="7">
        <v>5.9999999999999995E-4</v>
      </c>
      <c r="P2069" s="7">
        <v>1</v>
      </c>
      <c r="Q2069" s="7">
        <v>28</v>
      </c>
      <c r="R2069" s="7">
        <v>265</v>
      </c>
      <c r="S2069" s="189">
        <v>45625.593981481485</v>
      </c>
    </row>
    <row r="2070" spans="1:19">
      <c r="A2070" s="7">
        <v>1996</v>
      </c>
      <c r="B2070" s="123" t="s">
        <v>537</v>
      </c>
      <c r="C2070" s="123" t="s">
        <v>538</v>
      </c>
      <c r="D2070" s="123" t="s">
        <v>568</v>
      </c>
      <c r="E2070" s="123" t="s">
        <v>163</v>
      </c>
      <c r="F2070" s="7">
        <v>28.774441886000002</v>
      </c>
      <c r="G2070" s="123" t="s">
        <v>532</v>
      </c>
      <c r="H2070" s="7">
        <v>1.834212411</v>
      </c>
      <c r="I2070" s="7">
        <v>63.744500000000002</v>
      </c>
      <c r="J2070" s="7">
        <v>1.8326442039999999</v>
      </c>
      <c r="K2070" s="7">
        <v>2.877444189E-5</v>
      </c>
      <c r="L2070" s="7">
        <v>2.8774441889999999E-6</v>
      </c>
      <c r="M2070" s="7">
        <v>63.69</v>
      </c>
      <c r="N2070" s="7">
        <v>1E-3</v>
      </c>
      <c r="O2070" s="7">
        <v>1E-4</v>
      </c>
      <c r="P2070" s="7">
        <v>1</v>
      </c>
      <c r="Q2070" s="7">
        <v>28</v>
      </c>
      <c r="R2070" s="7">
        <v>265</v>
      </c>
      <c r="S2070" s="189">
        <v>45625.593981481485</v>
      </c>
    </row>
    <row r="2071" spans="1:19">
      <c r="A2071" s="7">
        <v>1996</v>
      </c>
      <c r="B2071" s="123" t="s">
        <v>537</v>
      </c>
      <c r="C2071" s="123" t="s">
        <v>538</v>
      </c>
      <c r="D2071" s="123" t="s">
        <v>568</v>
      </c>
      <c r="E2071" s="123" t="s">
        <v>535</v>
      </c>
      <c r="F2071" s="7">
        <v>1074.118453885</v>
      </c>
      <c r="G2071" s="123" t="s">
        <v>532</v>
      </c>
      <c r="H2071" s="7">
        <v>59.58620741</v>
      </c>
      <c r="I2071" s="7">
        <v>55.474521635999999</v>
      </c>
      <c r="J2071" s="7">
        <v>59.527667954000002</v>
      </c>
      <c r="K2071" s="7">
        <v>1.074118E-3</v>
      </c>
      <c r="L2071" s="7">
        <v>1.0741199999999999E-4</v>
      </c>
      <c r="M2071" s="7">
        <v>55.420021636000001</v>
      </c>
      <c r="N2071" s="7">
        <v>1E-3</v>
      </c>
      <c r="O2071" s="7">
        <v>1E-4</v>
      </c>
      <c r="P2071" s="7">
        <v>1</v>
      </c>
      <c r="Q2071" s="7">
        <v>28</v>
      </c>
      <c r="R2071" s="7">
        <v>265</v>
      </c>
      <c r="S2071" s="189">
        <v>45625.593981481485</v>
      </c>
    </row>
    <row r="2072" spans="1:19">
      <c r="A2072" s="7">
        <v>1996</v>
      </c>
      <c r="B2072" s="123" t="s">
        <v>537</v>
      </c>
      <c r="C2072" s="123" t="s">
        <v>538</v>
      </c>
      <c r="D2072" s="123" t="s">
        <v>568</v>
      </c>
      <c r="E2072" s="123" t="s">
        <v>541</v>
      </c>
      <c r="F2072" s="7">
        <v>0</v>
      </c>
      <c r="G2072" s="123" t="s">
        <v>532</v>
      </c>
      <c r="H2072" s="7">
        <v>0</v>
      </c>
      <c r="I2072" s="7"/>
      <c r="J2072" s="7">
        <v>0</v>
      </c>
      <c r="K2072" s="7">
        <v>0</v>
      </c>
      <c r="L2072" s="7">
        <v>0</v>
      </c>
      <c r="M2072" s="7"/>
      <c r="N2072" s="7"/>
      <c r="O2072" s="7"/>
      <c r="P2072" s="7">
        <v>1</v>
      </c>
      <c r="Q2072" s="7">
        <v>28</v>
      </c>
      <c r="R2072" s="7">
        <v>265</v>
      </c>
      <c r="S2072" s="189">
        <v>45625.593981481485</v>
      </c>
    </row>
    <row r="2073" spans="1:19">
      <c r="A2073" s="7">
        <v>1996</v>
      </c>
      <c r="B2073" s="123" t="s">
        <v>537</v>
      </c>
      <c r="C2073" s="123" t="s">
        <v>538</v>
      </c>
      <c r="D2073" s="123" t="s">
        <v>568</v>
      </c>
      <c r="E2073" s="123" t="s">
        <v>593</v>
      </c>
      <c r="F2073" s="7">
        <v>44.003267999999998</v>
      </c>
      <c r="G2073" s="123" t="s">
        <v>532</v>
      </c>
      <c r="H2073" s="7">
        <v>3.237599114</v>
      </c>
      <c r="I2073" s="7">
        <v>73.576333332999994</v>
      </c>
      <c r="J2073" s="7">
        <v>3.2269063199999999</v>
      </c>
      <c r="K2073" s="7">
        <v>1.3201E-4</v>
      </c>
      <c r="L2073" s="7">
        <v>2.6401960799999999E-5</v>
      </c>
      <c r="M2073" s="7">
        <v>73.333333332999999</v>
      </c>
      <c r="N2073" s="7">
        <v>3.0000000000000001E-3</v>
      </c>
      <c r="O2073" s="7">
        <v>5.9999999999999995E-4</v>
      </c>
      <c r="P2073" s="7">
        <v>1</v>
      </c>
      <c r="Q2073" s="7">
        <v>28</v>
      </c>
      <c r="R2073" s="7">
        <v>265</v>
      </c>
      <c r="S2073" s="189">
        <v>45625.593981481485</v>
      </c>
    </row>
    <row r="2074" spans="1:19">
      <c r="A2074" s="7">
        <v>1996</v>
      </c>
      <c r="B2074" s="123" t="s">
        <v>537</v>
      </c>
      <c r="C2074" s="123" t="s">
        <v>538</v>
      </c>
      <c r="D2074" s="123" t="s">
        <v>566</v>
      </c>
      <c r="E2074" s="123" t="s">
        <v>540</v>
      </c>
      <c r="F2074" s="7">
        <v>0</v>
      </c>
      <c r="G2074" s="123" t="s">
        <v>532</v>
      </c>
      <c r="H2074" s="7">
        <v>0</v>
      </c>
      <c r="I2074" s="7"/>
      <c r="J2074" s="7">
        <v>0</v>
      </c>
      <c r="K2074" s="7">
        <v>0</v>
      </c>
      <c r="L2074" s="7">
        <v>0</v>
      </c>
      <c r="M2074" s="7"/>
      <c r="N2074" s="7"/>
      <c r="O2074" s="7"/>
      <c r="P2074" s="7">
        <v>1</v>
      </c>
      <c r="Q2074" s="7">
        <v>28</v>
      </c>
      <c r="R2074" s="7">
        <v>265</v>
      </c>
      <c r="S2074" s="189">
        <v>45625.593981481485</v>
      </c>
    </row>
    <row r="2075" spans="1:19">
      <c r="A2075" s="7">
        <v>1996</v>
      </c>
      <c r="B2075" s="123" t="s">
        <v>537</v>
      </c>
      <c r="C2075" s="123" t="s">
        <v>538</v>
      </c>
      <c r="D2075" s="123" t="s">
        <v>566</v>
      </c>
      <c r="E2075" s="123" t="s">
        <v>531</v>
      </c>
      <c r="F2075" s="7">
        <v>0</v>
      </c>
      <c r="G2075" s="123" t="s">
        <v>532</v>
      </c>
      <c r="H2075" s="7">
        <v>0</v>
      </c>
      <c r="I2075" s="7"/>
      <c r="J2075" s="7">
        <v>0</v>
      </c>
      <c r="K2075" s="7">
        <v>0</v>
      </c>
      <c r="L2075" s="7">
        <v>0</v>
      </c>
      <c r="M2075" s="7"/>
      <c r="N2075" s="7"/>
      <c r="O2075" s="7"/>
      <c r="P2075" s="7">
        <v>1</v>
      </c>
      <c r="Q2075" s="7">
        <v>28</v>
      </c>
      <c r="R2075" s="7">
        <v>265</v>
      </c>
      <c r="S2075" s="189">
        <v>45625.593981481485</v>
      </c>
    </row>
    <row r="2076" spans="1:19">
      <c r="A2076" s="7">
        <v>1996</v>
      </c>
      <c r="B2076" s="123" t="s">
        <v>537</v>
      </c>
      <c r="C2076" s="123" t="s">
        <v>538</v>
      </c>
      <c r="D2076" s="123" t="s">
        <v>566</v>
      </c>
      <c r="E2076" s="123" t="s">
        <v>533</v>
      </c>
      <c r="F2076" s="7">
        <v>2055.7765781170001</v>
      </c>
      <c r="G2076" s="123" t="s">
        <v>532</v>
      </c>
      <c r="H2076" s="7">
        <v>151.181124297</v>
      </c>
      <c r="I2076" s="7">
        <v>73.539666667000006</v>
      </c>
      <c r="J2076" s="7">
        <v>150.681570588</v>
      </c>
      <c r="K2076" s="7">
        <v>6.1673300000000004E-3</v>
      </c>
      <c r="L2076" s="7">
        <v>1.2334659999999999E-3</v>
      </c>
      <c r="M2076" s="7">
        <v>73.296666666999997</v>
      </c>
      <c r="N2076" s="7">
        <v>3.0000000000000001E-3</v>
      </c>
      <c r="O2076" s="7">
        <v>5.9999999999999995E-4</v>
      </c>
      <c r="P2076" s="7">
        <v>1</v>
      </c>
      <c r="Q2076" s="7">
        <v>28</v>
      </c>
      <c r="R2076" s="7">
        <v>265</v>
      </c>
      <c r="S2076" s="189">
        <v>45625.593981481485</v>
      </c>
    </row>
    <row r="2077" spans="1:19">
      <c r="A2077" s="7">
        <v>1996</v>
      </c>
      <c r="B2077" s="123" t="s">
        <v>537</v>
      </c>
      <c r="C2077" s="123" t="s">
        <v>538</v>
      </c>
      <c r="D2077" s="123" t="s">
        <v>566</v>
      </c>
      <c r="E2077" s="123" t="s">
        <v>160</v>
      </c>
      <c r="F2077" s="7">
        <v>43.320587340000003</v>
      </c>
      <c r="G2077" s="123" t="s">
        <v>532</v>
      </c>
      <c r="H2077" s="7">
        <v>3.103183633</v>
      </c>
      <c r="I2077" s="7">
        <v>71.632999999999996</v>
      </c>
      <c r="J2077" s="7">
        <v>3.0926567299999999</v>
      </c>
      <c r="K2077" s="7">
        <v>1.2996199999999999E-4</v>
      </c>
      <c r="L2077" s="7">
        <v>2.59923524E-5</v>
      </c>
      <c r="M2077" s="7">
        <v>71.39</v>
      </c>
      <c r="N2077" s="7">
        <v>3.0000000000000001E-3</v>
      </c>
      <c r="O2077" s="7">
        <v>5.9999999999999995E-4</v>
      </c>
      <c r="P2077" s="7">
        <v>1</v>
      </c>
      <c r="Q2077" s="7">
        <v>28</v>
      </c>
      <c r="R2077" s="7">
        <v>265</v>
      </c>
      <c r="S2077" s="189">
        <v>45625.593981481485</v>
      </c>
    </row>
    <row r="2078" spans="1:19">
      <c r="A2078" s="7">
        <v>1996</v>
      </c>
      <c r="B2078" s="123" t="s">
        <v>537</v>
      </c>
      <c r="C2078" s="123" t="s">
        <v>538</v>
      </c>
      <c r="D2078" s="123" t="s">
        <v>566</v>
      </c>
      <c r="E2078" s="123" t="s">
        <v>163</v>
      </c>
      <c r="F2078" s="7">
        <v>22.627337085000001</v>
      </c>
      <c r="G2078" s="123" t="s">
        <v>532</v>
      </c>
      <c r="H2078" s="7">
        <v>1.442368289</v>
      </c>
      <c r="I2078" s="7">
        <v>63.744500000000002</v>
      </c>
      <c r="J2078" s="7">
        <v>1.441135099</v>
      </c>
      <c r="K2078" s="7">
        <v>2.2627337089999999E-5</v>
      </c>
      <c r="L2078" s="7">
        <v>2.2627337090000002E-6</v>
      </c>
      <c r="M2078" s="7">
        <v>63.69</v>
      </c>
      <c r="N2078" s="7">
        <v>1E-3</v>
      </c>
      <c r="O2078" s="7">
        <v>1E-4</v>
      </c>
      <c r="P2078" s="7">
        <v>1</v>
      </c>
      <c r="Q2078" s="7">
        <v>28</v>
      </c>
      <c r="R2078" s="7">
        <v>265</v>
      </c>
      <c r="S2078" s="189">
        <v>45625.593981481485</v>
      </c>
    </row>
    <row r="2079" spans="1:19">
      <c r="A2079" s="7">
        <v>1996</v>
      </c>
      <c r="B2079" s="123" t="s">
        <v>537</v>
      </c>
      <c r="C2079" s="123" t="s">
        <v>538</v>
      </c>
      <c r="D2079" s="123" t="s">
        <v>566</v>
      </c>
      <c r="E2079" s="123" t="s">
        <v>535</v>
      </c>
      <c r="F2079" s="7">
        <v>0</v>
      </c>
      <c r="G2079" s="123" t="s">
        <v>532</v>
      </c>
      <c r="H2079" s="7">
        <v>0</v>
      </c>
      <c r="I2079" s="7"/>
      <c r="J2079" s="7">
        <v>0</v>
      </c>
      <c r="K2079" s="7">
        <v>0</v>
      </c>
      <c r="L2079" s="7">
        <v>0</v>
      </c>
      <c r="M2079" s="7"/>
      <c r="N2079" s="7"/>
      <c r="O2079" s="7"/>
      <c r="P2079" s="7">
        <v>1</v>
      </c>
      <c r="Q2079" s="7">
        <v>28</v>
      </c>
      <c r="R2079" s="7">
        <v>265</v>
      </c>
      <c r="S2079" s="189">
        <v>45625.593981481485</v>
      </c>
    </row>
    <row r="2080" spans="1:19">
      <c r="A2080" s="7">
        <v>1996</v>
      </c>
      <c r="B2080" s="123" t="s">
        <v>537</v>
      </c>
      <c r="C2080" s="123" t="s">
        <v>538</v>
      </c>
      <c r="D2080" s="123" t="s">
        <v>566</v>
      </c>
      <c r="E2080" s="123" t="s">
        <v>541</v>
      </c>
      <c r="F2080" s="7">
        <v>0</v>
      </c>
      <c r="G2080" s="123" t="s">
        <v>532</v>
      </c>
      <c r="H2080" s="7">
        <v>0</v>
      </c>
      <c r="I2080" s="7"/>
      <c r="J2080" s="7">
        <v>0</v>
      </c>
      <c r="K2080" s="7">
        <v>0</v>
      </c>
      <c r="L2080" s="7">
        <v>0</v>
      </c>
      <c r="M2080" s="7"/>
      <c r="N2080" s="7"/>
      <c r="O2080" s="7"/>
      <c r="P2080" s="7">
        <v>1</v>
      </c>
      <c r="Q2080" s="7">
        <v>28</v>
      </c>
      <c r="R2080" s="7">
        <v>265</v>
      </c>
      <c r="S2080" s="189">
        <v>45625.593981481485</v>
      </c>
    </row>
    <row r="2081" spans="1:19">
      <c r="A2081" s="7">
        <v>1996</v>
      </c>
      <c r="B2081" s="123" t="s">
        <v>537</v>
      </c>
      <c r="C2081" s="123" t="s">
        <v>553</v>
      </c>
      <c r="D2081" s="123" t="s">
        <v>554</v>
      </c>
      <c r="E2081" s="123" t="s">
        <v>533</v>
      </c>
      <c r="F2081" s="7">
        <v>18140.466556799998</v>
      </c>
      <c r="G2081" s="123" t="s">
        <v>532</v>
      </c>
      <c r="H2081" s="7">
        <v>1341.000889211</v>
      </c>
      <c r="I2081" s="7">
        <v>73.923175294999993</v>
      </c>
      <c r="J2081" s="7">
        <v>1329.696198613</v>
      </c>
      <c r="K2081" s="7">
        <v>0.13050614499999999</v>
      </c>
      <c r="L2081" s="7">
        <v>2.8869881E-2</v>
      </c>
      <c r="M2081" s="7">
        <v>73.3</v>
      </c>
      <c r="N2081" s="7">
        <v>7.1942000000000004E-3</v>
      </c>
      <c r="O2081" s="7">
        <v>1.591463E-3</v>
      </c>
      <c r="P2081" s="7">
        <v>1</v>
      </c>
      <c r="Q2081" s="7">
        <v>28</v>
      </c>
      <c r="R2081" s="7">
        <v>265</v>
      </c>
      <c r="S2081" s="189">
        <v>45625.593981481485</v>
      </c>
    </row>
    <row r="2082" spans="1:19">
      <c r="A2082" s="7">
        <v>1996</v>
      </c>
      <c r="B2082" s="123" t="s">
        <v>537</v>
      </c>
      <c r="C2082" s="123" t="s">
        <v>553</v>
      </c>
      <c r="D2082" s="123" t="s">
        <v>555</v>
      </c>
      <c r="E2082" s="123" t="s">
        <v>533</v>
      </c>
      <c r="F2082" s="7">
        <v>0</v>
      </c>
      <c r="G2082" s="123" t="s">
        <v>532</v>
      </c>
      <c r="H2082" s="7">
        <v>0</v>
      </c>
      <c r="I2082" s="7"/>
      <c r="J2082" s="7">
        <v>0</v>
      </c>
      <c r="K2082" s="7">
        <v>0</v>
      </c>
      <c r="L2082" s="7">
        <v>0</v>
      </c>
      <c r="M2082" s="7"/>
      <c r="N2082" s="7"/>
      <c r="O2082" s="7"/>
      <c r="P2082" s="7">
        <v>1</v>
      </c>
      <c r="Q2082" s="7">
        <v>28</v>
      </c>
      <c r="R2082" s="7">
        <v>265</v>
      </c>
      <c r="S2082" s="189">
        <v>45625.593981481485</v>
      </c>
    </row>
    <row r="2083" spans="1:19">
      <c r="A2083" s="7">
        <v>1996</v>
      </c>
      <c r="B2083" s="123" t="s">
        <v>537</v>
      </c>
      <c r="C2083" s="123" t="s">
        <v>553</v>
      </c>
      <c r="D2083" s="123" t="s">
        <v>555</v>
      </c>
      <c r="E2083" s="123" t="s">
        <v>159</v>
      </c>
      <c r="F2083" s="7">
        <v>0</v>
      </c>
      <c r="G2083" s="123" t="s">
        <v>532</v>
      </c>
      <c r="H2083" s="7">
        <v>0</v>
      </c>
      <c r="I2083" s="7"/>
      <c r="J2083" s="7">
        <v>0</v>
      </c>
      <c r="K2083" s="7">
        <v>0</v>
      </c>
      <c r="L2083" s="7">
        <v>0</v>
      </c>
      <c r="M2083" s="7"/>
      <c r="N2083" s="7"/>
      <c r="O2083" s="7"/>
      <c r="P2083" s="7">
        <v>1</v>
      </c>
      <c r="Q2083" s="7">
        <v>28</v>
      </c>
      <c r="R2083" s="7">
        <v>265</v>
      </c>
      <c r="S2083" s="189">
        <v>45625.593981481485</v>
      </c>
    </row>
    <row r="2084" spans="1:19">
      <c r="A2084" s="7">
        <v>1996</v>
      </c>
      <c r="B2084" s="123" t="s">
        <v>537</v>
      </c>
      <c r="C2084" s="123" t="s">
        <v>553</v>
      </c>
      <c r="D2084" s="123" t="s">
        <v>560</v>
      </c>
      <c r="E2084" s="123" t="s">
        <v>533</v>
      </c>
      <c r="F2084" s="7">
        <v>10464.182017738</v>
      </c>
      <c r="G2084" s="123" t="s">
        <v>532</v>
      </c>
      <c r="H2084" s="7">
        <v>773.54556161599999</v>
      </c>
      <c r="I2084" s="7">
        <v>73.923175294999993</v>
      </c>
      <c r="J2084" s="7">
        <v>767.02454190000003</v>
      </c>
      <c r="K2084" s="7">
        <v>7.5281418000000003E-2</v>
      </c>
      <c r="L2084" s="7">
        <v>1.6653359E-2</v>
      </c>
      <c r="M2084" s="7">
        <v>73.3</v>
      </c>
      <c r="N2084" s="7">
        <v>7.1942000000000004E-3</v>
      </c>
      <c r="O2084" s="7">
        <v>1.591463E-3</v>
      </c>
      <c r="P2084" s="7">
        <v>1</v>
      </c>
      <c r="Q2084" s="7">
        <v>28</v>
      </c>
      <c r="R2084" s="7">
        <v>265</v>
      </c>
      <c r="S2084" s="189">
        <v>45625.593981481485</v>
      </c>
    </row>
    <row r="2085" spans="1:19">
      <c r="A2085" s="7">
        <v>1996</v>
      </c>
      <c r="B2085" s="123" t="s">
        <v>537</v>
      </c>
      <c r="C2085" s="123" t="s">
        <v>553</v>
      </c>
      <c r="D2085" s="123" t="s">
        <v>560</v>
      </c>
      <c r="E2085" s="123" t="s">
        <v>159</v>
      </c>
      <c r="F2085" s="7">
        <v>42056.274939278002</v>
      </c>
      <c r="G2085" s="123" t="s">
        <v>532</v>
      </c>
      <c r="H2085" s="7">
        <v>3145.0289320420002</v>
      </c>
      <c r="I2085" s="7">
        <v>74.781443116000005</v>
      </c>
      <c r="J2085" s="7">
        <v>2942.2569947520001</v>
      </c>
      <c r="K2085" s="7">
        <v>1.329790689</v>
      </c>
      <c r="L2085" s="7">
        <v>0.62467093600000001</v>
      </c>
      <c r="M2085" s="7">
        <v>69.959999999999994</v>
      </c>
      <c r="N2085" s="7">
        <v>3.1619317000000001E-2</v>
      </c>
      <c r="O2085" s="7">
        <v>1.4853216000000001E-2</v>
      </c>
      <c r="P2085" s="7">
        <v>1</v>
      </c>
      <c r="Q2085" s="7">
        <v>28</v>
      </c>
      <c r="R2085" s="7">
        <v>265</v>
      </c>
      <c r="S2085" s="189">
        <v>45625.593981481485</v>
      </c>
    </row>
    <row r="2086" spans="1:19">
      <c r="A2086" s="7">
        <v>1996</v>
      </c>
      <c r="B2086" s="123" t="s">
        <v>537</v>
      </c>
      <c r="C2086" s="123" t="s">
        <v>553</v>
      </c>
      <c r="D2086" s="123" t="s">
        <v>560</v>
      </c>
      <c r="E2086" s="123" t="s">
        <v>163</v>
      </c>
      <c r="F2086" s="7">
        <v>197.84660597999999</v>
      </c>
      <c r="G2086" s="123" t="s">
        <v>532</v>
      </c>
      <c r="H2086" s="7">
        <v>12.699018116</v>
      </c>
      <c r="I2086" s="7">
        <v>64.186181275999999</v>
      </c>
      <c r="J2086" s="7">
        <v>12.602828800999999</v>
      </c>
      <c r="K2086" s="7">
        <v>3.435333E-3</v>
      </c>
      <c r="L2086" s="7">
        <v>0</v>
      </c>
      <c r="M2086" s="7">
        <v>63.7</v>
      </c>
      <c r="N2086" s="7">
        <v>1.7363617000000001E-2</v>
      </c>
      <c r="O2086" s="7">
        <v>0</v>
      </c>
      <c r="P2086" s="7">
        <v>1</v>
      </c>
      <c r="Q2086" s="7">
        <v>28</v>
      </c>
      <c r="R2086" s="7"/>
      <c r="S2086" s="189">
        <v>45625.593981481485</v>
      </c>
    </row>
    <row r="2087" spans="1:19">
      <c r="A2087" s="7">
        <v>1996</v>
      </c>
      <c r="B2087" s="123" t="s">
        <v>537</v>
      </c>
      <c r="C2087" s="123" t="s">
        <v>553</v>
      </c>
      <c r="D2087" s="123" t="s">
        <v>559</v>
      </c>
      <c r="E2087" s="123" t="s">
        <v>533</v>
      </c>
      <c r="F2087" s="7">
        <v>2591.1564201840001</v>
      </c>
      <c r="G2087" s="123" t="s">
        <v>532</v>
      </c>
      <c r="H2087" s="7">
        <v>191.54651026600001</v>
      </c>
      <c r="I2087" s="7">
        <v>73.923175294999993</v>
      </c>
      <c r="J2087" s="7">
        <v>189.93176559899999</v>
      </c>
      <c r="K2087" s="7">
        <v>1.8641298000000001E-2</v>
      </c>
      <c r="L2087" s="7">
        <v>4.1237299999999999E-3</v>
      </c>
      <c r="M2087" s="7">
        <v>73.3</v>
      </c>
      <c r="N2087" s="7">
        <v>7.1942000000000004E-3</v>
      </c>
      <c r="O2087" s="7">
        <v>1.591463E-3</v>
      </c>
      <c r="P2087" s="7">
        <v>1</v>
      </c>
      <c r="Q2087" s="7">
        <v>28</v>
      </c>
      <c r="R2087" s="7">
        <v>265</v>
      </c>
      <c r="S2087" s="189">
        <v>45625.593981481485</v>
      </c>
    </row>
    <row r="2088" spans="1:19">
      <c r="A2088" s="7">
        <v>1996</v>
      </c>
      <c r="B2088" s="123" t="s">
        <v>537</v>
      </c>
      <c r="C2088" s="123" t="s">
        <v>553</v>
      </c>
      <c r="D2088" s="123" t="s">
        <v>559</v>
      </c>
      <c r="E2088" s="123" t="s">
        <v>159</v>
      </c>
      <c r="F2088" s="7">
        <v>355.10762879999999</v>
      </c>
      <c r="G2088" s="123" t="s">
        <v>532</v>
      </c>
      <c r="H2088" s="7">
        <v>26.555460943</v>
      </c>
      <c r="I2088" s="7">
        <v>74.781443116000005</v>
      </c>
      <c r="J2088" s="7">
        <v>24.843329710999999</v>
      </c>
      <c r="K2088" s="7">
        <v>1.1228261E-2</v>
      </c>
      <c r="L2088" s="7">
        <v>5.2744899999999997E-3</v>
      </c>
      <c r="M2088" s="7">
        <v>69.959999999999994</v>
      </c>
      <c r="N2088" s="7">
        <v>3.1619317000000001E-2</v>
      </c>
      <c r="O2088" s="7">
        <v>1.4853216000000001E-2</v>
      </c>
      <c r="P2088" s="7">
        <v>1</v>
      </c>
      <c r="Q2088" s="7">
        <v>28</v>
      </c>
      <c r="R2088" s="7">
        <v>265</v>
      </c>
      <c r="S2088" s="189">
        <v>45625.593981481485</v>
      </c>
    </row>
    <row r="2089" spans="1:19">
      <c r="A2089" s="7">
        <v>1996</v>
      </c>
      <c r="B2089" s="123" t="s">
        <v>537</v>
      </c>
      <c r="C2089" s="123" t="s">
        <v>553</v>
      </c>
      <c r="D2089" s="123" t="s">
        <v>188</v>
      </c>
      <c r="E2089" s="123" t="s">
        <v>533</v>
      </c>
      <c r="F2089" s="7">
        <v>1771.0164</v>
      </c>
      <c r="G2089" s="123" t="s">
        <v>532</v>
      </c>
      <c r="H2089" s="7">
        <v>143.443827521</v>
      </c>
      <c r="I2089" s="7">
        <v>80.995199999999997</v>
      </c>
      <c r="J2089" s="7">
        <v>129.81550211999999</v>
      </c>
      <c r="K2089" s="7">
        <v>7.3497179999999999E-3</v>
      </c>
      <c r="L2089" s="7">
        <v>5.0651069E-2</v>
      </c>
      <c r="M2089" s="7">
        <v>73.3</v>
      </c>
      <c r="N2089" s="7">
        <v>4.15E-3</v>
      </c>
      <c r="O2089" s="7">
        <v>2.86E-2</v>
      </c>
      <c r="P2089" s="7">
        <v>1</v>
      </c>
      <c r="Q2089" s="7">
        <v>28</v>
      </c>
      <c r="R2089" s="7">
        <v>265</v>
      </c>
      <c r="S2089" s="189">
        <v>45625.593981481485</v>
      </c>
    </row>
    <row r="2090" spans="1:19">
      <c r="A2090" s="7">
        <v>1996</v>
      </c>
      <c r="B2090" s="123" t="s">
        <v>537</v>
      </c>
      <c r="C2090" s="123" t="s">
        <v>553</v>
      </c>
      <c r="D2090" s="123" t="s">
        <v>571</v>
      </c>
      <c r="E2090" s="123" t="s">
        <v>572</v>
      </c>
      <c r="F2090" s="7">
        <v>643.95502620699995</v>
      </c>
      <c r="G2090" s="123" t="s">
        <v>532</v>
      </c>
      <c r="H2090" s="7">
        <v>46.314080549000003</v>
      </c>
      <c r="I2090" s="7">
        <v>71.921296773999998</v>
      </c>
      <c r="J2090" s="7">
        <v>45.929022412999998</v>
      </c>
      <c r="K2090" s="7">
        <v>1.2642319999999999E-3</v>
      </c>
      <c r="L2090" s="7">
        <v>1.3194700000000001E-3</v>
      </c>
      <c r="M2090" s="7">
        <v>71.323338656000004</v>
      </c>
      <c r="N2090" s="7">
        <v>1.9632310000000002E-3</v>
      </c>
      <c r="O2090" s="7">
        <v>2.04901E-3</v>
      </c>
      <c r="P2090" s="7">
        <v>1</v>
      </c>
      <c r="Q2090" s="7">
        <v>28</v>
      </c>
      <c r="R2090" s="7">
        <v>265</v>
      </c>
      <c r="S2090" s="189">
        <v>45625.593981481485</v>
      </c>
    </row>
    <row r="2091" spans="1:19">
      <c r="A2091" s="7">
        <v>1996</v>
      </c>
      <c r="B2091" s="123" t="s">
        <v>537</v>
      </c>
      <c r="C2091" s="123" t="s">
        <v>553</v>
      </c>
      <c r="D2091" s="123" t="s">
        <v>573</v>
      </c>
      <c r="E2091" s="123" t="s">
        <v>572</v>
      </c>
      <c r="F2091" s="7">
        <v>14835.002710948</v>
      </c>
      <c r="G2091" s="123" t="s">
        <v>532</v>
      </c>
      <c r="H2091" s="7">
        <v>1067.110131272</v>
      </c>
      <c r="I2091" s="7">
        <v>71.931913465999997</v>
      </c>
      <c r="J2091" s="7">
        <v>1059.070843535</v>
      </c>
      <c r="K2091" s="7">
        <v>1.4587065E-2</v>
      </c>
      <c r="L2091" s="7">
        <v>2.8795660000000001E-2</v>
      </c>
      <c r="M2091" s="7">
        <v>71.39</v>
      </c>
      <c r="N2091" s="7">
        <v>9.8328700000000001E-4</v>
      </c>
      <c r="O2091" s="7">
        <v>1.9410619999999999E-3</v>
      </c>
      <c r="P2091" s="7">
        <v>1</v>
      </c>
      <c r="Q2091" s="7">
        <v>28</v>
      </c>
      <c r="R2091" s="7">
        <v>265</v>
      </c>
      <c r="S2091" s="189">
        <v>45625.593981481485</v>
      </c>
    </row>
    <row r="2092" spans="1:19">
      <c r="A2092" s="7">
        <v>1996</v>
      </c>
      <c r="B2092" s="123" t="s">
        <v>537</v>
      </c>
      <c r="C2092" s="123" t="s">
        <v>553</v>
      </c>
      <c r="D2092" s="123" t="s">
        <v>558</v>
      </c>
      <c r="E2092" s="123" t="s">
        <v>533</v>
      </c>
      <c r="F2092" s="7">
        <v>0</v>
      </c>
      <c r="G2092" s="123" t="s">
        <v>532</v>
      </c>
      <c r="H2092" s="7">
        <v>0</v>
      </c>
      <c r="I2092" s="7"/>
      <c r="J2092" s="7">
        <v>0</v>
      </c>
      <c r="K2092" s="7">
        <v>0</v>
      </c>
      <c r="L2092" s="7">
        <v>0</v>
      </c>
      <c r="M2092" s="7"/>
      <c r="N2092" s="7"/>
      <c r="O2092" s="7"/>
      <c r="P2092" s="7">
        <v>1</v>
      </c>
      <c r="Q2092" s="7">
        <v>28</v>
      </c>
      <c r="R2092" s="7">
        <v>265</v>
      </c>
      <c r="S2092" s="189">
        <v>45625.593981481485</v>
      </c>
    </row>
    <row r="2093" spans="1:19">
      <c r="A2093" s="7">
        <v>1996</v>
      </c>
      <c r="B2093" s="123" t="s">
        <v>537</v>
      </c>
      <c r="C2093" s="123" t="s">
        <v>553</v>
      </c>
      <c r="D2093" s="123" t="s">
        <v>558</v>
      </c>
      <c r="E2093" s="123" t="s">
        <v>159</v>
      </c>
      <c r="F2093" s="7">
        <v>279.32150370599999</v>
      </c>
      <c r="G2093" s="123" t="s">
        <v>532</v>
      </c>
      <c r="H2093" s="7">
        <v>20.888065139999998</v>
      </c>
      <c r="I2093" s="7">
        <v>74.781443116000005</v>
      </c>
      <c r="J2093" s="7">
        <v>19.541332399000002</v>
      </c>
      <c r="K2093" s="7">
        <v>8.8319550000000007E-3</v>
      </c>
      <c r="L2093" s="7">
        <v>4.1488230000000003E-3</v>
      </c>
      <c r="M2093" s="7">
        <v>69.959999999999994</v>
      </c>
      <c r="N2093" s="7">
        <v>3.1619317000000001E-2</v>
      </c>
      <c r="O2093" s="7">
        <v>1.4853216000000001E-2</v>
      </c>
      <c r="P2093" s="7">
        <v>1</v>
      </c>
      <c r="Q2093" s="7">
        <v>28</v>
      </c>
      <c r="R2093" s="7">
        <v>265</v>
      </c>
      <c r="S2093" s="189">
        <v>45625.593981481485</v>
      </c>
    </row>
    <row r="2094" spans="1:19">
      <c r="A2094" s="7">
        <v>1996</v>
      </c>
      <c r="B2094" s="123" t="s">
        <v>537</v>
      </c>
      <c r="C2094" s="123" t="s">
        <v>553</v>
      </c>
      <c r="D2094" s="123" t="s">
        <v>191</v>
      </c>
      <c r="E2094" s="123" t="s">
        <v>533</v>
      </c>
      <c r="F2094" s="7">
        <v>519.6991104</v>
      </c>
      <c r="G2094" s="123" t="s">
        <v>532</v>
      </c>
      <c r="H2094" s="7">
        <v>38.471246346000001</v>
      </c>
      <c r="I2094" s="7">
        <v>74.025999999999996</v>
      </c>
      <c r="J2094" s="7">
        <v>38.093944792000002</v>
      </c>
      <c r="K2094" s="7">
        <v>3.637894E-3</v>
      </c>
      <c r="L2094" s="7">
        <v>1.039398E-3</v>
      </c>
      <c r="M2094" s="7">
        <v>73.3</v>
      </c>
      <c r="N2094" s="7">
        <v>7.0000000000000001E-3</v>
      </c>
      <c r="O2094" s="7">
        <v>2E-3</v>
      </c>
      <c r="P2094" s="7">
        <v>1</v>
      </c>
      <c r="Q2094" s="7">
        <v>28</v>
      </c>
      <c r="R2094" s="7">
        <v>265</v>
      </c>
      <c r="S2094" s="189">
        <v>45625.593981481485</v>
      </c>
    </row>
    <row r="2095" spans="1:19">
      <c r="A2095" s="7">
        <v>1996</v>
      </c>
      <c r="B2095" s="123" t="s">
        <v>537</v>
      </c>
      <c r="C2095" s="123" t="s">
        <v>553</v>
      </c>
      <c r="D2095" s="123" t="s">
        <v>561</v>
      </c>
      <c r="E2095" s="123" t="s">
        <v>531</v>
      </c>
      <c r="F2095" s="7">
        <v>865.9516572</v>
      </c>
      <c r="G2095" s="123" t="s">
        <v>532</v>
      </c>
      <c r="H2095" s="7">
        <v>66.441006849999994</v>
      </c>
      <c r="I2095" s="7">
        <v>76.725999999999999</v>
      </c>
      <c r="J2095" s="7">
        <v>65.812325947000005</v>
      </c>
      <c r="K2095" s="7">
        <v>6.0616619999999998E-3</v>
      </c>
      <c r="L2095" s="7">
        <v>1.7319029999999999E-3</v>
      </c>
      <c r="M2095" s="7">
        <v>76</v>
      </c>
      <c r="N2095" s="7">
        <v>7.0000000000000001E-3</v>
      </c>
      <c r="O2095" s="7">
        <v>2E-3</v>
      </c>
      <c r="P2095" s="7">
        <v>1</v>
      </c>
      <c r="Q2095" s="7">
        <v>28</v>
      </c>
      <c r="R2095" s="7">
        <v>265</v>
      </c>
      <c r="S2095" s="189">
        <v>45625.593981481485</v>
      </c>
    </row>
    <row r="2096" spans="1:19">
      <c r="A2096" s="7">
        <v>1996</v>
      </c>
      <c r="B2096" s="123" t="s">
        <v>537</v>
      </c>
      <c r="C2096" s="123" t="s">
        <v>553</v>
      </c>
      <c r="D2096" s="123" t="s">
        <v>561</v>
      </c>
      <c r="E2096" s="123" t="s">
        <v>533</v>
      </c>
      <c r="F2096" s="7">
        <v>12069.145946077</v>
      </c>
      <c r="G2096" s="123" t="s">
        <v>532</v>
      </c>
      <c r="H2096" s="7">
        <v>892.18959143300003</v>
      </c>
      <c r="I2096" s="7">
        <v>73.923175294999993</v>
      </c>
      <c r="J2096" s="7">
        <v>884.66839784700005</v>
      </c>
      <c r="K2096" s="7">
        <v>8.6827849999999998E-2</v>
      </c>
      <c r="L2096" s="7">
        <v>1.9207598999999999E-2</v>
      </c>
      <c r="M2096" s="7">
        <v>73.3</v>
      </c>
      <c r="N2096" s="7">
        <v>7.1942000000000004E-3</v>
      </c>
      <c r="O2096" s="7">
        <v>1.591463E-3</v>
      </c>
      <c r="P2096" s="7">
        <v>1</v>
      </c>
      <c r="Q2096" s="7">
        <v>28</v>
      </c>
      <c r="R2096" s="7">
        <v>265</v>
      </c>
      <c r="S2096" s="189">
        <v>45625.593981481485</v>
      </c>
    </row>
    <row r="2097" spans="1:19">
      <c r="A2097" s="7">
        <v>1996</v>
      </c>
      <c r="B2097" s="123" t="s">
        <v>537</v>
      </c>
      <c r="C2097" s="123" t="s">
        <v>553</v>
      </c>
      <c r="D2097" s="123" t="s">
        <v>561</v>
      </c>
      <c r="E2097" s="123" t="s">
        <v>159</v>
      </c>
      <c r="F2097" s="7">
        <v>6274.5048856080002</v>
      </c>
      <c r="G2097" s="123" t="s">
        <v>532</v>
      </c>
      <c r="H2097" s="7">
        <v>469.21653018400002</v>
      </c>
      <c r="I2097" s="7">
        <v>74.781443116000005</v>
      </c>
      <c r="J2097" s="7">
        <v>438.96436179699998</v>
      </c>
      <c r="K2097" s="7">
        <v>0.198395559</v>
      </c>
      <c r="L2097" s="7">
        <v>9.3196576000000003E-2</v>
      </c>
      <c r="M2097" s="7">
        <v>69.959999999999994</v>
      </c>
      <c r="N2097" s="7">
        <v>3.1619317000000001E-2</v>
      </c>
      <c r="O2097" s="7">
        <v>1.4853216000000001E-2</v>
      </c>
      <c r="P2097" s="7">
        <v>1</v>
      </c>
      <c r="Q2097" s="7">
        <v>28</v>
      </c>
      <c r="R2097" s="7">
        <v>265</v>
      </c>
      <c r="S2097" s="189">
        <v>45625.593981481485</v>
      </c>
    </row>
    <row r="2098" spans="1:19">
      <c r="A2098" s="7">
        <v>1996</v>
      </c>
      <c r="B2098" s="123" t="s">
        <v>537</v>
      </c>
      <c r="C2098" s="123" t="s">
        <v>553</v>
      </c>
      <c r="D2098" s="123" t="s">
        <v>561</v>
      </c>
      <c r="E2098" s="123" t="s">
        <v>535</v>
      </c>
      <c r="F2098" s="7">
        <v>0</v>
      </c>
      <c r="G2098" s="123" t="s">
        <v>532</v>
      </c>
      <c r="H2098" s="7">
        <v>0</v>
      </c>
      <c r="I2098" s="7"/>
      <c r="J2098" s="7">
        <v>0</v>
      </c>
      <c r="K2098" s="7">
        <v>0</v>
      </c>
      <c r="L2098" s="7">
        <v>0</v>
      </c>
      <c r="M2098" s="7"/>
      <c r="N2098" s="7"/>
      <c r="O2098" s="7"/>
      <c r="P2098" s="7">
        <v>1</v>
      </c>
      <c r="Q2098" s="7">
        <v>28</v>
      </c>
      <c r="R2098" s="7">
        <v>265</v>
      </c>
      <c r="S2098" s="189">
        <v>45625.593981481485</v>
      </c>
    </row>
    <row r="2099" spans="1:19">
      <c r="A2099" s="7">
        <v>1996</v>
      </c>
      <c r="B2099" s="123" t="s">
        <v>537</v>
      </c>
      <c r="C2099" s="123" t="s">
        <v>564</v>
      </c>
      <c r="D2099" s="123" t="s">
        <v>180</v>
      </c>
      <c r="E2099" s="123" t="s">
        <v>574</v>
      </c>
      <c r="F2099" s="7">
        <v>2872.7895672</v>
      </c>
      <c r="G2099" s="123" t="s">
        <v>532</v>
      </c>
      <c r="H2099" s="7">
        <v>307.66762307800002</v>
      </c>
      <c r="I2099" s="7">
        <v>107.097166667</v>
      </c>
      <c r="J2099" s="7">
        <v>282.39425685999998</v>
      </c>
      <c r="K2099" s="7">
        <v>0.86183686999999998</v>
      </c>
      <c r="L2099" s="7">
        <v>4.3091839999999998E-3</v>
      </c>
      <c r="M2099" s="7">
        <v>98.299666666999997</v>
      </c>
      <c r="N2099" s="7">
        <v>0.3</v>
      </c>
      <c r="O2099" s="7">
        <v>1.5E-3</v>
      </c>
      <c r="P2099" s="7">
        <v>1</v>
      </c>
      <c r="Q2099" s="7">
        <v>28</v>
      </c>
      <c r="R2099" s="7">
        <v>265</v>
      </c>
      <c r="S2099" s="189">
        <v>45625.593981481485</v>
      </c>
    </row>
    <row r="2100" spans="1:19">
      <c r="A2100" s="7">
        <v>1996</v>
      </c>
      <c r="B2100" s="123" t="s">
        <v>537</v>
      </c>
      <c r="C2100" s="123" t="s">
        <v>564</v>
      </c>
      <c r="D2100" s="123" t="s">
        <v>180</v>
      </c>
      <c r="E2100" s="123" t="s">
        <v>33</v>
      </c>
      <c r="F2100" s="7">
        <v>1124.118880383</v>
      </c>
      <c r="G2100" s="123" t="s">
        <v>532</v>
      </c>
      <c r="H2100" s="7">
        <v>10.634164608000001</v>
      </c>
      <c r="I2100" s="7">
        <v>9.4600000000000009</v>
      </c>
      <c r="J2100" s="7">
        <v>0</v>
      </c>
      <c r="K2100" s="7">
        <v>0.33723566399999999</v>
      </c>
      <c r="L2100" s="7">
        <v>4.4964760000000001E-3</v>
      </c>
      <c r="M2100" s="7">
        <v>0</v>
      </c>
      <c r="N2100" s="7">
        <v>0.3</v>
      </c>
      <c r="O2100" s="7">
        <v>4.0000000000000001E-3</v>
      </c>
      <c r="P2100" s="7"/>
      <c r="Q2100" s="7">
        <v>28</v>
      </c>
      <c r="R2100" s="7">
        <v>265</v>
      </c>
      <c r="S2100" s="189">
        <v>45625.593981481485</v>
      </c>
    </row>
    <row r="2101" spans="1:19">
      <c r="A2101" s="7">
        <v>1996</v>
      </c>
      <c r="B2101" s="123" t="s">
        <v>537</v>
      </c>
      <c r="C2101" s="123" t="s">
        <v>564</v>
      </c>
      <c r="D2101" s="123" t="s">
        <v>180</v>
      </c>
      <c r="E2101" s="123" t="s">
        <v>540</v>
      </c>
      <c r="F2101" s="7">
        <v>11721.574619999999</v>
      </c>
      <c r="G2101" s="123" t="s">
        <v>532</v>
      </c>
      <c r="H2101" s="7">
        <v>1211.981511771</v>
      </c>
      <c r="I2101" s="7">
        <v>103.39749999999999</v>
      </c>
      <c r="J2101" s="7">
        <v>1108.860959052</v>
      </c>
      <c r="K2101" s="7">
        <v>3.5164723859999998</v>
      </c>
      <c r="L2101" s="7">
        <v>1.7582362000000001E-2</v>
      </c>
      <c r="M2101" s="7">
        <v>94.6</v>
      </c>
      <c r="N2101" s="7">
        <v>0.3</v>
      </c>
      <c r="O2101" s="7">
        <v>1.5E-3</v>
      </c>
      <c r="P2101" s="7">
        <v>1</v>
      </c>
      <c r="Q2101" s="7">
        <v>28</v>
      </c>
      <c r="R2101" s="7">
        <v>265</v>
      </c>
      <c r="S2101" s="189">
        <v>45625.593981481485</v>
      </c>
    </row>
    <row r="2102" spans="1:19">
      <c r="A2102" s="7">
        <v>1996</v>
      </c>
      <c r="B2102" s="123" t="s">
        <v>537</v>
      </c>
      <c r="C2102" s="123" t="s">
        <v>564</v>
      </c>
      <c r="D2102" s="123" t="s">
        <v>180</v>
      </c>
      <c r="E2102" s="123" t="s">
        <v>569</v>
      </c>
      <c r="F2102" s="7">
        <v>4988.2833945359998</v>
      </c>
      <c r="G2102" s="123" t="s">
        <v>532</v>
      </c>
      <c r="H2102" s="7">
        <v>536.89393003700002</v>
      </c>
      <c r="I2102" s="7">
        <v>107.631</v>
      </c>
      <c r="J2102" s="7">
        <v>493.141696384</v>
      </c>
      <c r="K2102" s="7">
        <v>1.496485018</v>
      </c>
      <c r="L2102" s="7">
        <v>6.9835970000000002E-3</v>
      </c>
      <c r="M2102" s="7">
        <v>98.86</v>
      </c>
      <c r="N2102" s="7">
        <v>0.3</v>
      </c>
      <c r="O2102" s="7">
        <v>1.4E-3</v>
      </c>
      <c r="P2102" s="7">
        <v>1</v>
      </c>
      <c r="Q2102" s="7">
        <v>28</v>
      </c>
      <c r="R2102" s="7">
        <v>265</v>
      </c>
      <c r="S2102" s="189">
        <v>45625.593981481485</v>
      </c>
    </row>
    <row r="2103" spans="1:19">
      <c r="A2103" s="7">
        <v>1996</v>
      </c>
      <c r="B2103" s="123" t="s">
        <v>537</v>
      </c>
      <c r="C2103" s="123" t="s">
        <v>564</v>
      </c>
      <c r="D2103" s="123" t="s">
        <v>180</v>
      </c>
      <c r="E2103" s="123" t="s">
        <v>531</v>
      </c>
      <c r="F2103" s="7">
        <v>0</v>
      </c>
      <c r="G2103" s="123" t="s">
        <v>532</v>
      </c>
      <c r="H2103" s="7">
        <v>0</v>
      </c>
      <c r="I2103" s="7"/>
      <c r="J2103" s="7">
        <v>0</v>
      </c>
      <c r="K2103" s="7">
        <v>0</v>
      </c>
      <c r="L2103" s="7">
        <v>0</v>
      </c>
      <c r="M2103" s="7"/>
      <c r="N2103" s="7"/>
      <c r="O2103" s="7"/>
      <c r="P2103" s="7">
        <v>1</v>
      </c>
      <c r="Q2103" s="7">
        <v>28</v>
      </c>
      <c r="R2103" s="7">
        <v>265</v>
      </c>
      <c r="S2103" s="189">
        <v>45625.593981481485</v>
      </c>
    </row>
    <row r="2104" spans="1:19">
      <c r="A2104" s="7">
        <v>1996</v>
      </c>
      <c r="B2104" s="123" t="s">
        <v>537</v>
      </c>
      <c r="C2104" s="123" t="s">
        <v>564</v>
      </c>
      <c r="D2104" s="123" t="s">
        <v>180</v>
      </c>
      <c r="E2104" s="123" t="s">
        <v>533</v>
      </c>
      <c r="F2104" s="7">
        <v>13761.244414925</v>
      </c>
      <c r="G2104" s="123" t="s">
        <v>532</v>
      </c>
      <c r="H2104" s="7">
        <v>1014.694531102</v>
      </c>
      <c r="I2104" s="7">
        <v>73.735666667000004</v>
      </c>
      <c r="J2104" s="7">
        <v>1008.653344804</v>
      </c>
      <c r="K2104" s="7">
        <v>0.137612444</v>
      </c>
      <c r="L2104" s="7">
        <v>8.256747E-3</v>
      </c>
      <c r="M2104" s="7">
        <v>73.296666666999997</v>
      </c>
      <c r="N2104" s="7">
        <v>0.01</v>
      </c>
      <c r="O2104" s="7">
        <v>5.9999999999999995E-4</v>
      </c>
      <c r="P2104" s="7">
        <v>1</v>
      </c>
      <c r="Q2104" s="7">
        <v>28</v>
      </c>
      <c r="R2104" s="7">
        <v>265</v>
      </c>
      <c r="S2104" s="189">
        <v>45625.593981481485</v>
      </c>
    </row>
    <row r="2105" spans="1:19">
      <c r="A2105" s="7">
        <v>1996</v>
      </c>
      <c r="B2105" s="123" t="s">
        <v>537</v>
      </c>
      <c r="C2105" s="123" t="s">
        <v>564</v>
      </c>
      <c r="D2105" s="123" t="s">
        <v>180</v>
      </c>
      <c r="E2105" s="123" t="s">
        <v>159</v>
      </c>
      <c r="F2105" s="7">
        <v>0</v>
      </c>
      <c r="G2105" s="123" t="s">
        <v>532</v>
      </c>
      <c r="H2105" s="7">
        <v>0</v>
      </c>
      <c r="I2105" s="7"/>
      <c r="J2105" s="7">
        <v>0</v>
      </c>
      <c r="K2105" s="7">
        <v>0</v>
      </c>
      <c r="L2105" s="7">
        <v>0</v>
      </c>
      <c r="M2105" s="7"/>
      <c r="N2105" s="7"/>
      <c r="O2105" s="7"/>
      <c r="P2105" s="7">
        <v>1</v>
      </c>
      <c r="Q2105" s="7">
        <v>28</v>
      </c>
      <c r="R2105" s="7">
        <v>265</v>
      </c>
      <c r="S2105" s="189">
        <v>45625.593981481485</v>
      </c>
    </row>
    <row r="2106" spans="1:19">
      <c r="A2106" s="7">
        <v>1996</v>
      </c>
      <c r="B2106" s="123" t="s">
        <v>537</v>
      </c>
      <c r="C2106" s="123" t="s">
        <v>564</v>
      </c>
      <c r="D2106" s="123" t="s">
        <v>180</v>
      </c>
      <c r="E2106" s="123" t="s">
        <v>160</v>
      </c>
      <c r="F2106" s="7">
        <v>15644.101877179</v>
      </c>
      <c r="G2106" s="123" t="s">
        <v>532</v>
      </c>
      <c r="H2106" s="7">
        <v>1123.7001937360001</v>
      </c>
      <c r="I2106" s="7">
        <v>71.828999999999994</v>
      </c>
      <c r="J2106" s="7">
        <v>1116.8324330119999</v>
      </c>
      <c r="K2106" s="7">
        <v>0.15644101899999999</v>
      </c>
      <c r="L2106" s="7">
        <v>9.3864610000000005E-3</v>
      </c>
      <c r="M2106" s="7">
        <v>71.39</v>
      </c>
      <c r="N2106" s="7">
        <v>0.01</v>
      </c>
      <c r="O2106" s="7">
        <v>5.9999999999999995E-4</v>
      </c>
      <c r="P2106" s="7">
        <v>1</v>
      </c>
      <c r="Q2106" s="7">
        <v>28</v>
      </c>
      <c r="R2106" s="7">
        <v>265</v>
      </c>
      <c r="S2106" s="189">
        <v>45625.593981481485</v>
      </c>
    </row>
    <row r="2107" spans="1:19">
      <c r="A2107" s="7">
        <v>1996</v>
      </c>
      <c r="B2107" s="123" t="s">
        <v>537</v>
      </c>
      <c r="C2107" s="123" t="s">
        <v>564</v>
      </c>
      <c r="D2107" s="123" t="s">
        <v>180</v>
      </c>
      <c r="E2107" s="123" t="s">
        <v>575</v>
      </c>
      <c r="F2107" s="7">
        <v>812.46384694100004</v>
      </c>
      <c r="G2107" s="123" t="s">
        <v>532</v>
      </c>
      <c r="H2107" s="7">
        <v>89.205145127999998</v>
      </c>
      <c r="I2107" s="7">
        <v>109.795833333</v>
      </c>
      <c r="J2107" s="7">
        <v>82.057494434000006</v>
      </c>
      <c r="K2107" s="7">
        <v>0.24373915400000001</v>
      </c>
      <c r="L2107" s="7">
        <v>1.218696E-3</v>
      </c>
      <c r="M2107" s="7">
        <v>100.99833333300001</v>
      </c>
      <c r="N2107" s="7">
        <v>0.3</v>
      </c>
      <c r="O2107" s="7">
        <v>1.5E-3</v>
      </c>
      <c r="P2107" s="7">
        <v>1</v>
      </c>
      <c r="Q2107" s="7">
        <v>28</v>
      </c>
      <c r="R2107" s="7">
        <v>265</v>
      </c>
      <c r="S2107" s="189">
        <v>45625.593981481485</v>
      </c>
    </row>
    <row r="2108" spans="1:19">
      <c r="A2108" s="7">
        <v>1996</v>
      </c>
      <c r="B2108" s="123" t="s">
        <v>537</v>
      </c>
      <c r="C2108" s="123" t="s">
        <v>564</v>
      </c>
      <c r="D2108" s="123" t="s">
        <v>180</v>
      </c>
      <c r="E2108" s="123" t="s">
        <v>163</v>
      </c>
      <c r="F2108" s="7">
        <v>2345.2541596040001</v>
      </c>
      <c r="G2108" s="123" t="s">
        <v>532</v>
      </c>
      <c r="H2108" s="7">
        <v>149.759722243</v>
      </c>
      <c r="I2108" s="7">
        <v>63.856499999999997</v>
      </c>
      <c r="J2108" s="7">
        <v>149.36923742499999</v>
      </c>
      <c r="K2108" s="7">
        <v>1.1726271E-2</v>
      </c>
      <c r="L2108" s="7">
        <v>2.3452499999999999E-4</v>
      </c>
      <c r="M2108" s="7">
        <v>63.69</v>
      </c>
      <c r="N2108" s="7">
        <v>5.0000000000000001E-3</v>
      </c>
      <c r="O2108" s="7">
        <v>1E-4</v>
      </c>
      <c r="P2108" s="7">
        <v>1</v>
      </c>
      <c r="Q2108" s="7">
        <v>28</v>
      </c>
      <c r="R2108" s="7">
        <v>265</v>
      </c>
      <c r="S2108" s="189">
        <v>45625.593981481485</v>
      </c>
    </row>
    <row r="2109" spans="1:19">
      <c r="A2109" s="7">
        <v>1996</v>
      </c>
      <c r="B2109" s="123" t="s">
        <v>537</v>
      </c>
      <c r="C2109" s="123" t="s">
        <v>564</v>
      </c>
      <c r="D2109" s="123" t="s">
        <v>180</v>
      </c>
      <c r="E2109" s="123" t="s">
        <v>535</v>
      </c>
      <c r="F2109" s="7">
        <v>12674.272043790999</v>
      </c>
      <c r="G2109" s="123" t="s">
        <v>532</v>
      </c>
      <c r="H2109" s="7">
        <v>704.51869718299997</v>
      </c>
      <c r="I2109" s="7">
        <v>55.586521636000001</v>
      </c>
      <c r="J2109" s="7">
        <v>702.40843088700001</v>
      </c>
      <c r="K2109" s="7">
        <v>6.3371360000000002E-2</v>
      </c>
      <c r="L2109" s="7">
        <v>1.267427E-3</v>
      </c>
      <c r="M2109" s="7">
        <v>55.420021636000001</v>
      </c>
      <c r="N2109" s="7">
        <v>5.0000000000000001E-3</v>
      </c>
      <c r="O2109" s="7">
        <v>1E-4</v>
      </c>
      <c r="P2109" s="7">
        <v>1</v>
      </c>
      <c r="Q2109" s="7">
        <v>28</v>
      </c>
      <c r="R2109" s="7">
        <v>265</v>
      </c>
      <c r="S2109" s="189">
        <v>45625.593981481485</v>
      </c>
    </row>
    <row r="2110" spans="1:19">
      <c r="A2110" s="7">
        <v>1996</v>
      </c>
      <c r="B2110" s="123" t="s">
        <v>537</v>
      </c>
      <c r="C2110" s="123" t="s">
        <v>564</v>
      </c>
      <c r="D2110" s="123" t="s">
        <v>180</v>
      </c>
      <c r="E2110" s="123" t="s">
        <v>541</v>
      </c>
      <c r="F2110" s="7">
        <v>1131.40125104</v>
      </c>
      <c r="G2110" s="123" t="s">
        <v>532</v>
      </c>
      <c r="H2110" s="7">
        <v>106.450347064</v>
      </c>
      <c r="I2110" s="7">
        <v>94.087174613000002</v>
      </c>
      <c r="J2110" s="7">
        <v>105.953661915</v>
      </c>
      <c r="K2110" s="7">
        <v>1.1314013E-2</v>
      </c>
      <c r="L2110" s="7">
        <v>6.7884100000000001E-4</v>
      </c>
      <c r="M2110" s="7">
        <v>93.648174612999995</v>
      </c>
      <c r="N2110" s="7">
        <v>0.01</v>
      </c>
      <c r="O2110" s="7">
        <v>5.9999999999999995E-4</v>
      </c>
      <c r="P2110" s="7">
        <v>1</v>
      </c>
      <c r="Q2110" s="7">
        <v>28</v>
      </c>
      <c r="R2110" s="7">
        <v>265</v>
      </c>
      <c r="S2110" s="189">
        <v>45625.593981481485</v>
      </c>
    </row>
    <row r="2111" spans="1:19">
      <c r="A2111" s="7">
        <v>1996</v>
      </c>
      <c r="B2111" s="123" t="s">
        <v>537</v>
      </c>
      <c r="C2111" s="123" t="s">
        <v>564</v>
      </c>
      <c r="D2111" s="123" t="s">
        <v>180</v>
      </c>
      <c r="E2111" s="123" t="s">
        <v>570</v>
      </c>
      <c r="F2111" s="7">
        <v>15266.95686</v>
      </c>
      <c r="G2111" s="123" t="s">
        <v>532</v>
      </c>
      <c r="H2111" s="7">
        <v>1721.6699920589999</v>
      </c>
      <c r="I2111" s="7">
        <v>112.771</v>
      </c>
      <c r="J2111" s="7">
        <v>1587.76351344</v>
      </c>
      <c r="K2111" s="7">
        <v>4.5800870580000002</v>
      </c>
      <c r="L2111" s="7">
        <v>2.1373739999999999E-2</v>
      </c>
      <c r="M2111" s="7">
        <v>104</v>
      </c>
      <c r="N2111" s="7">
        <v>0.3</v>
      </c>
      <c r="O2111" s="7">
        <v>1.4E-3</v>
      </c>
      <c r="P2111" s="7">
        <v>1</v>
      </c>
      <c r="Q2111" s="7">
        <v>28</v>
      </c>
      <c r="R2111" s="7">
        <v>265</v>
      </c>
      <c r="S2111" s="189">
        <v>45625.593981481485</v>
      </c>
    </row>
    <row r="2112" spans="1:19">
      <c r="A2112" s="7">
        <v>1996</v>
      </c>
      <c r="B2112" s="123" t="s">
        <v>537</v>
      </c>
      <c r="C2112" s="123" t="s">
        <v>556</v>
      </c>
      <c r="D2112" s="123" t="s">
        <v>557</v>
      </c>
      <c r="E2112" s="123" t="s">
        <v>574</v>
      </c>
      <c r="F2112" s="7">
        <v>0</v>
      </c>
      <c r="G2112" s="123" t="s">
        <v>532</v>
      </c>
      <c r="H2112" s="7">
        <v>0</v>
      </c>
      <c r="I2112" s="7"/>
      <c r="J2112" s="7">
        <v>0</v>
      </c>
      <c r="K2112" s="7">
        <v>0</v>
      </c>
      <c r="L2112" s="7">
        <v>0</v>
      </c>
      <c r="M2112" s="7"/>
      <c r="N2112" s="7"/>
      <c r="O2112" s="7"/>
      <c r="P2112" s="7">
        <v>1</v>
      </c>
      <c r="Q2112" s="7">
        <v>28</v>
      </c>
      <c r="R2112" s="7">
        <v>265</v>
      </c>
      <c r="S2112" s="189">
        <v>45625.593981481485</v>
      </c>
    </row>
    <row r="2113" spans="1:19">
      <c r="A2113" s="7">
        <v>1996</v>
      </c>
      <c r="B2113" s="123" t="s">
        <v>537</v>
      </c>
      <c r="C2113" s="123" t="s">
        <v>556</v>
      </c>
      <c r="D2113" s="123" t="s">
        <v>557</v>
      </c>
      <c r="E2113" s="123" t="s">
        <v>27</v>
      </c>
      <c r="F2113" s="7">
        <v>0</v>
      </c>
      <c r="G2113" s="123" t="s">
        <v>532</v>
      </c>
      <c r="H2113" s="7">
        <v>0</v>
      </c>
      <c r="I2113" s="7"/>
      <c r="J2113" s="7">
        <v>0</v>
      </c>
      <c r="K2113" s="7">
        <v>0</v>
      </c>
      <c r="L2113" s="7">
        <v>0</v>
      </c>
      <c r="M2113" s="7"/>
      <c r="N2113" s="7"/>
      <c r="O2113" s="7"/>
      <c r="P2113" s="7"/>
      <c r="Q2113" s="7">
        <v>28</v>
      </c>
      <c r="R2113" s="7">
        <v>265</v>
      </c>
      <c r="S2113" s="189">
        <v>45625.593981481485</v>
      </c>
    </row>
    <row r="2114" spans="1:19">
      <c r="A2114" s="7">
        <v>1996</v>
      </c>
      <c r="B2114" s="123" t="s">
        <v>537</v>
      </c>
      <c r="C2114" s="123" t="s">
        <v>556</v>
      </c>
      <c r="D2114" s="123" t="s">
        <v>557</v>
      </c>
      <c r="E2114" s="123" t="s">
        <v>33</v>
      </c>
      <c r="F2114" s="7">
        <v>0</v>
      </c>
      <c r="G2114" s="123" t="s">
        <v>532</v>
      </c>
      <c r="H2114" s="7">
        <v>0</v>
      </c>
      <c r="I2114" s="7"/>
      <c r="J2114" s="7">
        <v>0</v>
      </c>
      <c r="K2114" s="7">
        <v>0</v>
      </c>
      <c r="L2114" s="7">
        <v>0</v>
      </c>
      <c r="M2114" s="7"/>
      <c r="N2114" s="7"/>
      <c r="O2114" s="7"/>
      <c r="P2114" s="7"/>
      <c r="Q2114" s="7">
        <v>28</v>
      </c>
      <c r="R2114" s="7">
        <v>265</v>
      </c>
      <c r="S2114" s="189">
        <v>45625.593981481485</v>
      </c>
    </row>
    <row r="2115" spans="1:19">
      <c r="A2115" s="7">
        <v>1996</v>
      </c>
      <c r="B2115" s="123" t="s">
        <v>537</v>
      </c>
      <c r="C2115" s="123" t="s">
        <v>556</v>
      </c>
      <c r="D2115" s="123" t="s">
        <v>557</v>
      </c>
      <c r="E2115" s="123" t="s">
        <v>540</v>
      </c>
      <c r="F2115" s="7">
        <v>0</v>
      </c>
      <c r="G2115" s="123" t="s">
        <v>532</v>
      </c>
      <c r="H2115" s="7">
        <v>0</v>
      </c>
      <c r="I2115" s="7"/>
      <c r="J2115" s="7">
        <v>0</v>
      </c>
      <c r="K2115" s="7">
        <v>0</v>
      </c>
      <c r="L2115" s="7">
        <v>0</v>
      </c>
      <c r="M2115" s="7"/>
      <c r="N2115" s="7"/>
      <c r="O2115" s="7"/>
      <c r="P2115" s="7">
        <v>1</v>
      </c>
      <c r="Q2115" s="7">
        <v>28</v>
      </c>
      <c r="R2115" s="7">
        <v>265</v>
      </c>
      <c r="S2115" s="189">
        <v>45625.593981481485</v>
      </c>
    </row>
    <row r="2116" spans="1:19">
      <c r="A2116" s="7">
        <v>1996</v>
      </c>
      <c r="B2116" s="123" t="s">
        <v>537</v>
      </c>
      <c r="C2116" s="123" t="s">
        <v>556</v>
      </c>
      <c r="D2116" s="123" t="s">
        <v>557</v>
      </c>
      <c r="E2116" s="123" t="s">
        <v>531</v>
      </c>
      <c r="F2116" s="7">
        <v>211.20413149800001</v>
      </c>
      <c r="G2116" s="123" t="s">
        <v>532</v>
      </c>
      <c r="H2116" s="7">
        <v>16.146344649</v>
      </c>
      <c r="I2116" s="7">
        <v>76.448999999999998</v>
      </c>
      <c r="J2116" s="7">
        <v>16.053626035000001</v>
      </c>
      <c r="K2116" s="7">
        <v>2.1120409999999998E-3</v>
      </c>
      <c r="L2116" s="7">
        <v>1.2672200000000001E-4</v>
      </c>
      <c r="M2116" s="7">
        <v>76.010000000000005</v>
      </c>
      <c r="N2116" s="7">
        <v>0.01</v>
      </c>
      <c r="O2116" s="7">
        <v>5.9999999999999995E-4</v>
      </c>
      <c r="P2116" s="7">
        <v>1</v>
      </c>
      <c r="Q2116" s="7">
        <v>28</v>
      </c>
      <c r="R2116" s="7">
        <v>265</v>
      </c>
      <c r="S2116" s="189">
        <v>45625.593981481485</v>
      </c>
    </row>
    <row r="2117" spans="1:19">
      <c r="A2117" s="7">
        <v>1996</v>
      </c>
      <c r="B2117" s="123" t="s">
        <v>537</v>
      </c>
      <c r="C2117" s="123" t="s">
        <v>556</v>
      </c>
      <c r="D2117" s="123" t="s">
        <v>557</v>
      </c>
      <c r="E2117" s="123" t="s">
        <v>533</v>
      </c>
      <c r="F2117" s="7">
        <v>9389.5285773889991</v>
      </c>
      <c r="G2117" s="123" t="s">
        <v>532</v>
      </c>
      <c r="H2117" s="7">
        <v>692.34314934300005</v>
      </c>
      <c r="I2117" s="7">
        <v>73.735666667000004</v>
      </c>
      <c r="J2117" s="7">
        <v>688.22114629700002</v>
      </c>
      <c r="K2117" s="7">
        <v>9.3895285999999994E-2</v>
      </c>
      <c r="L2117" s="7">
        <v>5.6337169999999999E-3</v>
      </c>
      <c r="M2117" s="7">
        <v>73.296666666999997</v>
      </c>
      <c r="N2117" s="7">
        <v>0.01</v>
      </c>
      <c r="O2117" s="7">
        <v>5.9999999999999995E-4</v>
      </c>
      <c r="P2117" s="7">
        <v>1</v>
      </c>
      <c r="Q2117" s="7">
        <v>28</v>
      </c>
      <c r="R2117" s="7">
        <v>265</v>
      </c>
      <c r="S2117" s="189">
        <v>45625.593981481485</v>
      </c>
    </row>
    <row r="2118" spans="1:19">
      <c r="A2118" s="7">
        <v>1996</v>
      </c>
      <c r="B2118" s="123" t="s">
        <v>537</v>
      </c>
      <c r="C2118" s="123" t="s">
        <v>556</v>
      </c>
      <c r="D2118" s="123" t="s">
        <v>557</v>
      </c>
      <c r="E2118" s="123" t="s">
        <v>160</v>
      </c>
      <c r="F2118" s="7">
        <v>92.041353295999997</v>
      </c>
      <c r="G2118" s="123" t="s">
        <v>532</v>
      </c>
      <c r="H2118" s="7">
        <v>6.6112383660000003</v>
      </c>
      <c r="I2118" s="7">
        <v>71.828999999999994</v>
      </c>
      <c r="J2118" s="7">
        <v>6.570832212</v>
      </c>
      <c r="K2118" s="7">
        <v>9.2041400000000004E-4</v>
      </c>
      <c r="L2118" s="7">
        <v>5.522481198E-5</v>
      </c>
      <c r="M2118" s="7">
        <v>71.39</v>
      </c>
      <c r="N2118" s="7">
        <v>0.01</v>
      </c>
      <c r="O2118" s="7">
        <v>5.9999999999999995E-4</v>
      </c>
      <c r="P2118" s="7">
        <v>1</v>
      </c>
      <c r="Q2118" s="7">
        <v>28</v>
      </c>
      <c r="R2118" s="7">
        <v>265</v>
      </c>
      <c r="S2118" s="189">
        <v>45625.593981481485</v>
      </c>
    </row>
    <row r="2119" spans="1:19">
      <c r="A2119" s="7">
        <v>1996</v>
      </c>
      <c r="B2119" s="123" t="s">
        <v>537</v>
      </c>
      <c r="C2119" s="123" t="s">
        <v>556</v>
      </c>
      <c r="D2119" s="123" t="s">
        <v>557</v>
      </c>
      <c r="E2119" s="123" t="s">
        <v>575</v>
      </c>
      <c r="F2119" s="7">
        <v>0</v>
      </c>
      <c r="G2119" s="123" t="s">
        <v>532</v>
      </c>
      <c r="H2119" s="7">
        <v>0</v>
      </c>
      <c r="I2119" s="7"/>
      <c r="J2119" s="7">
        <v>0</v>
      </c>
      <c r="K2119" s="7">
        <v>0</v>
      </c>
      <c r="L2119" s="7">
        <v>0</v>
      </c>
      <c r="M2119" s="7"/>
      <c r="N2119" s="7"/>
      <c r="O2119" s="7"/>
      <c r="P2119" s="7">
        <v>1</v>
      </c>
      <c r="Q2119" s="7">
        <v>28</v>
      </c>
      <c r="R2119" s="7">
        <v>265</v>
      </c>
      <c r="S2119" s="189">
        <v>45625.593981481485</v>
      </c>
    </row>
    <row r="2120" spans="1:19">
      <c r="A2120" s="7">
        <v>1996</v>
      </c>
      <c r="B2120" s="123" t="s">
        <v>537</v>
      </c>
      <c r="C2120" s="123" t="s">
        <v>556</v>
      </c>
      <c r="D2120" s="123" t="s">
        <v>557</v>
      </c>
      <c r="E2120" s="123" t="s">
        <v>163</v>
      </c>
      <c r="F2120" s="7">
        <v>754.77293137000004</v>
      </c>
      <c r="G2120" s="123" t="s">
        <v>532</v>
      </c>
      <c r="H2120" s="7">
        <v>48.197157691999998</v>
      </c>
      <c r="I2120" s="7">
        <v>63.856499999999997</v>
      </c>
      <c r="J2120" s="7">
        <v>48.071487998999999</v>
      </c>
      <c r="K2120" s="7">
        <v>3.7738649999999999E-3</v>
      </c>
      <c r="L2120" s="7">
        <v>7.5477293139999995E-5</v>
      </c>
      <c r="M2120" s="7">
        <v>63.69</v>
      </c>
      <c r="N2120" s="7">
        <v>5.0000000000000001E-3</v>
      </c>
      <c r="O2120" s="7">
        <v>1E-4</v>
      </c>
      <c r="P2120" s="7">
        <v>1</v>
      </c>
      <c r="Q2120" s="7">
        <v>28</v>
      </c>
      <c r="R2120" s="7">
        <v>265</v>
      </c>
      <c r="S2120" s="189">
        <v>45625.593981481485</v>
      </c>
    </row>
    <row r="2121" spans="1:19">
      <c r="A2121" s="7">
        <v>1996</v>
      </c>
      <c r="B2121" s="123" t="s">
        <v>537</v>
      </c>
      <c r="C2121" s="123" t="s">
        <v>556</v>
      </c>
      <c r="D2121" s="123" t="s">
        <v>557</v>
      </c>
      <c r="E2121" s="123" t="s">
        <v>535</v>
      </c>
      <c r="F2121" s="7">
        <v>3591.1826298249998</v>
      </c>
      <c r="G2121" s="123" t="s">
        <v>532</v>
      </c>
      <c r="H2121" s="7">
        <v>199.621350952</v>
      </c>
      <c r="I2121" s="7">
        <v>55.586521636000001</v>
      </c>
      <c r="J2121" s="7">
        <v>199.02341904400001</v>
      </c>
      <c r="K2121" s="7">
        <v>1.7955913E-2</v>
      </c>
      <c r="L2121" s="7">
        <v>3.5911800000000001E-4</v>
      </c>
      <c r="M2121" s="7">
        <v>55.420021636000001</v>
      </c>
      <c r="N2121" s="7">
        <v>5.0000000000000001E-3</v>
      </c>
      <c r="O2121" s="7">
        <v>1E-4</v>
      </c>
      <c r="P2121" s="7">
        <v>1</v>
      </c>
      <c r="Q2121" s="7">
        <v>28</v>
      </c>
      <c r="R2121" s="7">
        <v>265</v>
      </c>
      <c r="S2121" s="189">
        <v>45625.593981481485</v>
      </c>
    </row>
    <row r="2122" spans="1:19">
      <c r="A2122" s="7">
        <v>1996</v>
      </c>
      <c r="B2122" s="123" t="s">
        <v>537</v>
      </c>
      <c r="C2122" s="123" t="s">
        <v>556</v>
      </c>
      <c r="D2122" s="123" t="s">
        <v>557</v>
      </c>
      <c r="E2122" s="123" t="s">
        <v>541</v>
      </c>
      <c r="F2122" s="7">
        <v>0</v>
      </c>
      <c r="G2122" s="123" t="s">
        <v>532</v>
      </c>
      <c r="H2122" s="7">
        <v>0</v>
      </c>
      <c r="I2122" s="7"/>
      <c r="J2122" s="7">
        <v>0</v>
      </c>
      <c r="K2122" s="7">
        <v>0</v>
      </c>
      <c r="L2122" s="7">
        <v>0</v>
      </c>
      <c r="M2122" s="7"/>
      <c r="N2122" s="7"/>
      <c r="O2122" s="7"/>
      <c r="P2122" s="7">
        <v>1</v>
      </c>
      <c r="Q2122" s="7">
        <v>28</v>
      </c>
      <c r="R2122" s="7">
        <v>265</v>
      </c>
      <c r="S2122" s="189">
        <v>45625.593981481485</v>
      </c>
    </row>
    <row r="2123" spans="1:19">
      <c r="A2123" s="7">
        <v>1996</v>
      </c>
      <c r="B2123" s="123" t="s">
        <v>537</v>
      </c>
      <c r="C2123" s="123" t="s">
        <v>562</v>
      </c>
      <c r="D2123" s="123" t="s">
        <v>563</v>
      </c>
      <c r="E2123" s="123" t="s">
        <v>27</v>
      </c>
      <c r="F2123" s="7">
        <v>0</v>
      </c>
      <c r="G2123" s="123" t="s">
        <v>532</v>
      </c>
      <c r="H2123" s="7">
        <v>0</v>
      </c>
      <c r="I2123" s="7"/>
      <c r="J2123" s="7">
        <v>0</v>
      </c>
      <c r="K2123" s="7">
        <v>0</v>
      </c>
      <c r="L2123" s="7">
        <v>0</v>
      </c>
      <c r="M2123" s="7"/>
      <c r="N2123" s="7"/>
      <c r="O2123" s="7"/>
      <c r="P2123" s="7"/>
      <c r="Q2123" s="7">
        <v>28</v>
      </c>
      <c r="R2123" s="7">
        <v>265</v>
      </c>
      <c r="S2123" s="189">
        <v>45625.593981481485</v>
      </c>
    </row>
    <row r="2124" spans="1:19">
      <c r="A2124" s="7">
        <v>1996</v>
      </c>
      <c r="B2124" s="123" t="s">
        <v>537</v>
      </c>
      <c r="C2124" s="123" t="s">
        <v>562</v>
      </c>
      <c r="D2124" s="123" t="s">
        <v>563</v>
      </c>
      <c r="E2124" s="123" t="s">
        <v>540</v>
      </c>
      <c r="F2124" s="7">
        <v>0</v>
      </c>
      <c r="G2124" s="123" t="s">
        <v>532</v>
      </c>
      <c r="H2124" s="7">
        <v>0</v>
      </c>
      <c r="I2124" s="7"/>
      <c r="J2124" s="7">
        <v>0</v>
      </c>
      <c r="K2124" s="7">
        <v>0</v>
      </c>
      <c r="L2124" s="7">
        <v>0</v>
      </c>
      <c r="M2124" s="7"/>
      <c r="N2124" s="7"/>
      <c r="O2124" s="7"/>
      <c r="P2124" s="7">
        <v>1</v>
      </c>
      <c r="Q2124" s="7">
        <v>28</v>
      </c>
      <c r="R2124" s="7">
        <v>265</v>
      </c>
      <c r="S2124" s="189">
        <v>45625.593981481485</v>
      </c>
    </row>
    <row r="2125" spans="1:19">
      <c r="A2125" s="7">
        <v>1996</v>
      </c>
      <c r="B2125" s="123" t="s">
        <v>537</v>
      </c>
      <c r="C2125" s="123" t="s">
        <v>562</v>
      </c>
      <c r="D2125" s="123" t="s">
        <v>563</v>
      </c>
      <c r="E2125" s="123" t="s">
        <v>569</v>
      </c>
      <c r="F2125" s="7">
        <v>234.273063888</v>
      </c>
      <c r="G2125" s="123" t="s">
        <v>532</v>
      </c>
      <c r="H2125" s="7">
        <v>23.312746861000001</v>
      </c>
      <c r="I2125" s="7">
        <v>99.510999999999996</v>
      </c>
      <c r="J2125" s="7">
        <v>23.160235096000001</v>
      </c>
      <c r="K2125" s="7">
        <v>2.3427309999999998E-3</v>
      </c>
      <c r="L2125" s="7">
        <v>3.2798199999999999E-4</v>
      </c>
      <c r="M2125" s="7">
        <v>98.86</v>
      </c>
      <c r="N2125" s="7">
        <v>0.01</v>
      </c>
      <c r="O2125" s="7">
        <v>1.4E-3</v>
      </c>
      <c r="P2125" s="7">
        <v>1</v>
      </c>
      <c r="Q2125" s="7">
        <v>28</v>
      </c>
      <c r="R2125" s="7">
        <v>265</v>
      </c>
      <c r="S2125" s="189">
        <v>45625.593981481485</v>
      </c>
    </row>
    <row r="2126" spans="1:19">
      <c r="A2126" s="7">
        <v>1996</v>
      </c>
      <c r="B2126" s="123" t="s">
        <v>537</v>
      </c>
      <c r="C2126" s="123" t="s">
        <v>562</v>
      </c>
      <c r="D2126" s="123" t="s">
        <v>563</v>
      </c>
      <c r="E2126" s="123" t="s">
        <v>531</v>
      </c>
      <c r="F2126" s="7">
        <v>1953.675011502</v>
      </c>
      <c r="G2126" s="123" t="s">
        <v>532</v>
      </c>
      <c r="H2126" s="7">
        <v>149.35650095400001</v>
      </c>
      <c r="I2126" s="7">
        <v>76.448999999999998</v>
      </c>
      <c r="J2126" s="7">
        <v>148.498837624</v>
      </c>
      <c r="K2126" s="7">
        <v>1.9536749999999999E-2</v>
      </c>
      <c r="L2126" s="7">
        <v>1.1722049999999999E-3</v>
      </c>
      <c r="M2126" s="7">
        <v>76.010000000000005</v>
      </c>
      <c r="N2126" s="7">
        <v>0.01</v>
      </c>
      <c r="O2126" s="7">
        <v>5.9999999999999995E-4</v>
      </c>
      <c r="P2126" s="7">
        <v>1</v>
      </c>
      <c r="Q2126" s="7">
        <v>28</v>
      </c>
      <c r="R2126" s="7">
        <v>265</v>
      </c>
      <c r="S2126" s="189">
        <v>45625.593981481485</v>
      </c>
    </row>
    <row r="2127" spans="1:19">
      <c r="A2127" s="7">
        <v>1996</v>
      </c>
      <c r="B2127" s="123" t="s">
        <v>537</v>
      </c>
      <c r="C2127" s="123" t="s">
        <v>562</v>
      </c>
      <c r="D2127" s="123" t="s">
        <v>563</v>
      </c>
      <c r="E2127" s="123" t="s">
        <v>533</v>
      </c>
      <c r="F2127" s="7">
        <v>5205.1536796279997</v>
      </c>
      <c r="G2127" s="123" t="s">
        <v>532</v>
      </c>
      <c r="H2127" s="7">
        <v>383.805476672</v>
      </c>
      <c r="I2127" s="7">
        <v>73.735666667000004</v>
      </c>
      <c r="J2127" s="7">
        <v>381.520414206</v>
      </c>
      <c r="K2127" s="7">
        <v>5.2051537000000002E-2</v>
      </c>
      <c r="L2127" s="7">
        <v>3.1230920000000001E-3</v>
      </c>
      <c r="M2127" s="7">
        <v>73.296666666999997</v>
      </c>
      <c r="N2127" s="7">
        <v>0.01</v>
      </c>
      <c r="O2127" s="7">
        <v>5.9999999999999995E-4</v>
      </c>
      <c r="P2127" s="7">
        <v>1</v>
      </c>
      <c r="Q2127" s="7">
        <v>28</v>
      </c>
      <c r="R2127" s="7">
        <v>265</v>
      </c>
      <c r="S2127" s="189">
        <v>45625.593981481485</v>
      </c>
    </row>
    <row r="2128" spans="1:19">
      <c r="A2128" s="7">
        <v>1996</v>
      </c>
      <c r="B2128" s="123" t="s">
        <v>537</v>
      </c>
      <c r="C2128" s="123" t="s">
        <v>562</v>
      </c>
      <c r="D2128" s="123" t="s">
        <v>563</v>
      </c>
      <c r="E2128" s="123" t="s">
        <v>160</v>
      </c>
      <c r="F2128" s="7">
        <v>100.059589401</v>
      </c>
      <c r="G2128" s="123" t="s">
        <v>532</v>
      </c>
      <c r="H2128" s="7">
        <v>7.1871802469999997</v>
      </c>
      <c r="I2128" s="7">
        <v>71.828999999999994</v>
      </c>
      <c r="J2128" s="7">
        <v>7.1432540869999999</v>
      </c>
      <c r="K2128" s="7">
        <v>1.0005960000000001E-3</v>
      </c>
      <c r="L2128" s="7">
        <v>6.0035753639999999E-5</v>
      </c>
      <c r="M2128" s="7">
        <v>71.39</v>
      </c>
      <c r="N2128" s="7">
        <v>0.01</v>
      </c>
      <c r="O2128" s="7">
        <v>5.9999999999999995E-4</v>
      </c>
      <c r="P2128" s="7">
        <v>1</v>
      </c>
      <c r="Q2128" s="7">
        <v>28</v>
      </c>
      <c r="R2128" s="7">
        <v>265</v>
      </c>
      <c r="S2128" s="189">
        <v>45625.593981481485</v>
      </c>
    </row>
    <row r="2129" spans="1:19">
      <c r="A2129" s="7">
        <v>1996</v>
      </c>
      <c r="B2129" s="123" t="s">
        <v>537</v>
      </c>
      <c r="C2129" s="123" t="s">
        <v>562</v>
      </c>
      <c r="D2129" s="123" t="s">
        <v>563</v>
      </c>
      <c r="E2129" s="123" t="s">
        <v>163</v>
      </c>
      <c r="F2129" s="7">
        <v>234.11974163299999</v>
      </c>
      <c r="G2129" s="123" t="s">
        <v>532</v>
      </c>
      <c r="H2129" s="7">
        <v>14.950067281999999</v>
      </c>
      <c r="I2129" s="7">
        <v>63.856499999999997</v>
      </c>
      <c r="J2129" s="7">
        <v>14.911086344999999</v>
      </c>
      <c r="K2129" s="7">
        <v>1.170599E-3</v>
      </c>
      <c r="L2129" s="7">
        <v>2.3411974160000002E-5</v>
      </c>
      <c r="M2129" s="7">
        <v>63.69</v>
      </c>
      <c r="N2129" s="7">
        <v>5.0000000000000001E-3</v>
      </c>
      <c r="O2129" s="7">
        <v>1E-4</v>
      </c>
      <c r="P2129" s="7">
        <v>1</v>
      </c>
      <c r="Q2129" s="7">
        <v>28</v>
      </c>
      <c r="R2129" s="7">
        <v>265</v>
      </c>
      <c r="S2129" s="189">
        <v>45625.593981481485</v>
      </c>
    </row>
    <row r="2130" spans="1:19">
      <c r="A2130" s="7">
        <v>1996</v>
      </c>
      <c r="B2130" s="123" t="s">
        <v>537</v>
      </c>
      <c r="C2130" s="123" t="s">
        <v>562</v>
      </c>
      <c r="D2130" s="123" t="s">
        <v>563</v>
      </c>
      <c r="E2130" s="123" t="s">
        <v>535</v>
      </c>
      <c r="F2130" s="7">
        <v>4603.7163357310001</v>
      </c>
      <c r="G2130" s="123" t="s">
        <v>532</v>
      </c>
      <c r="H2130" s="7">
        <v>255.90457770200001</v>
      </c>
      <c r="I2130" s="7">
        <v>55.586521636000001</v>
      </c>
      <c r="J2130" s="7">
        <v>255.13805893200001</v>
      </c>
      <c r="K2130" s="7">
        <v>2.3018581999999999E-2</v>
      </c>
      <c r="L2130" s="7">
        <v>4.6037200000000002E-4</v>
      </c>
      <c r="M2130" s="7">
        <v>55.420021636000001</v>
      </c>
      <c r="N2130" s="7">
        <v>5.0000000000000001E-3</v>
      </c>
      <c r="O2130" s="7">
        <v>1E-4</v>
      </c>
      <c r="P2130" s="7">
        <v>1</v>
      </c>
      <c r="Q2130" s="7">
        <v>28</v>
      </c>
      <c r="R2130" s="7">
        <v>265</v>
      </c>
      <c r="S2130" s="189">
        <v>45625.593981481485</v>
      </c>
    </row>
    <row r="2131" spans="1:19">
      <c r="A2131" s="7">
        <v>1996</v>
      </c>
      <c r="B2131" s="123" t="s">
        <v>537</v>
      </c>
      <c r="C2131" s="123" t="s">
        <v>562</v>
      </c>
      <c r="D2131" s="123" t="s">
        <v>563</v>
      </c>
      <c r="E2131" s="123" t="s">
        <v>541</v>
      </c>
      <c r="F2131" s="7">
        <v>0</v>
      </c>
      <c r="G2131" s="123" t="s">
        <v>532</v>
      </c>
      <c r="H2131" s="7">
        <v>0</v>
      </c>
      <c r="I2131" s="7"/>
      <c r="J2131" s="7">
        <v>0</v>
      </c>
      <c r="K2131" s="7">
        <v>0</v>
      </c>
      <c r="L2131" s="7">
        <v>0</v>
      </c>
      <c r="M2131" s="7"/>
      <c r="N2131" s="7"/>
      <c r="O2131" s="7"/>
      <c r="P2131" s="7">
        <v>1</v>
      </c>
      <c r="Q2131" s="7">
        <v>28</v>
      </c>
      <c r="R2131" s="7">
        <v>265</v>
      </c>
      <c r="S2131" s="189">
        <v>45625.593981481485</v>
      </c>
    </row>
    <row r="2132" spans="1:19">
      <c r="A2132" s="7">
        <v>1996</v>
      </c>
      <c r="B2132" s="123" t="s">
        <v>537</v>
      </c>
      <c r="C2132" s="123" t="s">
        <v>562</v>
      </c>
      <c r="D2132" s="123" t="s">
        <v>563</v>
      </c>
      <c r="E2132" s="123" t="s">
        <v>570</v>
      </c>
      <c r="F2132" s="7">
        <v>393.14051999999998</v>
      </c>
      <c r="G2132" s="123" t="s">
        <v>532</v>
      </c>
      <c r="H2132" s="7">
        <v>41.142548558999998</v>
      </c>
      <c r="I2132" s="7">
        <v>104.651</v>
      </c>
      <c r="J2132" s="7">
        <v>40.886614080000001</v>
      </c>
      <c r="K2132" s="7">
        <v>3.9314049999999998E-3</v>
      </c>
      <c r="L2132" s="7">
        <v>5.50397E-4</v>
      </c>
      <c r="M2132" s="7">
        <v>104</v>
      </c>
      <c r="N2132" s="7">
        <v>0.01</v>
      </c>
      <c r="O2132" s="7">
        <v>1.4E-3</v>
      </c>
      <c r="P2132" s="7">
        <v>1</v>
      </c>
      <c r="Q2132" s="7">
        <v>28</v>
      </c>
      <c r="R2132" s="7">
        <v>265</v>
      </c>
      <c r="S2132" s="189">
        <v>45625.593981481485</v>
      </c>
    </row>
    <row r="2133" spans="1:19">
      <c r="A2133" s="7">
        <v>1996</v>
      </c>
      <c r="B2133" s="123" t="s">
        <v>537</v>
      </c>
      <c r="C2133" s="123" t="s">
        <v>565</v>
      </c>
      <c r="D2133" s="123" t="s">
        <v>500</v>
      </c>
      <c r="E2133" s="123" t="s">
        <v>540</v>
      </c>
      <c r="F2133" s="7">
        <v>0</v>
      </c>
      <c r="G2133" s="123" t="s">
        <v>532</v>
      </c>
      <c r="H2133" s="7">
        <v>0</v>
      </c>
      <c r="I2133" s="7"/>
      <c r="J2133" s="7">
        <v>0</v>
      </c>
      <c r="K2133" s="7">
        <v>0</v>
      </c>
      <c r="L2133" s="7">
        <v>0</v>
      </c>
      <c r="M2133" s="7"/>
      <c r="N2133" s="7"/>
      <c r="O2133" s="7"/>
      <c r="P2133" s="7">
        <v>1</v>
      </c>
      <c r="Q2133" s="7">
        <v>28</v>
      </c>
      <c r="R2133" s="7">
        <v>265</v>
      </c>
      <c r="S2133" s="189">
        <v>45625.593981481485</v>
      </c>
    </row>
    <row r="2134" spans="1:19">
      <c r="A2134" s="7">
        <v>1996</v>
      </c>
      <c r="B2134" s="123" t="s">
        <v>537</v>
      </c>
      <c r="C2134" s="123" t="s">
        <v>565</v>
      </c>
      <c r="D2134" s="123" t="s">
        <v>500</v>
      </c>
      <c r="E2134" s="123" t="s">
        <v>533</v>
      </c>
      <c r="F2134" s="7">
        <v>10004.2078752</v>
      </c>
      <c r="G2134" s="123" t="s">
        <v>532</v>
      </c>
      <c r="H2134" s="7">
        <v>802.99041289499996</v>
      </c>
      <c r="I2134" s="7">
        <v>80.265266667000006</v>
      </c>
      <c r="J2134" s="7">
        <v>733.27508989600005</v>
      </c>
      <c r="K2134" s="7">
        <v>4.7019776999999999E-2</v>
      </c>
      <c r="L2134" s="7">
        <v>0.25810856300000001</v>
      </c>
      <c r="M2134" s="7">
        <v>73.296666666999997</v>
      </c>
      <c r="N2134" s="7">
        <v>4.7000000000000002E-3</v>
      </c>
      <c r="O2134" s="7">
        <v>2.58E-2</v>
      </c>
      <c r="P2134" s="7">
        <v>1</v>
      </c>
      <c r="Q2134" s="7">
        <v>28</v>
      </c>
      <c r="R2134" s="7">
        <v>265</v>
      </c>
      <c r="S2134" s="189">
        <v>45625.593981481485</v>
      </c>
    </row>
    <row r="2135" spans="1:19">
      <c r="A2135" s="7">
        <v>1996</v>
      </c>
      <c r="B2135" s="123" t="s">
        <v>537</v>
      </c>
      <c r="C2135" s="123" t="s">
        <v>565</v>
      </c>
      <c r="D2135" s="123" t="s">
        <v>500</v>
      </c>
      <c r="E2135" s="123" t="s">
        <v>159</v>
      </c>
      <c r="F2135" s="7">
        <v>0</v>
      </c>
      <c r="G2135" s="123" t="s">
        <v>532</v>
      </c>
      <c r="H2135" s="7">
        <v>0</v>
      </c>
      <c r="I2135" s="7"/>
      <c r="J2135" s="7">
        <v>0</v>
      </c>
      <c r="K2135" s="7">
        <v>0</v>
      </c>
      <c r="L2135" s="7">
        <v>0</v>
      </c>
      <c r="M2135" s="7"/>
      <c r="N2135" s="7"/>
      <c r="O2135" s="7"/>
      <c r="P2135" s="7">
        <v>1</v>
      </c>
      <c r="Q2135" s="7">
        <v>28</v>
      </c>
      <c r="R2135" s="7">
        <v>265</v>
      </c>
      <c r="S2135" s="189">
        <v>45625.593981481485</v>
      </c>
    </row>
    <row r="2136" spans="1:19">
      <c r="A2136" s="7">
        <v>1996</v>
      </c>
      <c r="B2136" s="123" t="s">
        <v>537</v>
      </c>
      <c r="C2136" s="123" t="s">
        <v>565</v>
      </c>
      <c r="D2136" s="123" t="s">
        <v>500</v>
      </c>
      <c r="E2136" s="123" t="s">
        <v>160</v>
      </c>
      <c r="F2136" s="7">
        <v>0</v>
      </c>
      <c r="G2136" s="123" t="s">
        <v>532</v>
      </c>
      <c r="H2136" s="7">
        <v>0</v>
      </c>
      <c r="I2136" s="7"/>
      <c r="J2136" s="7">
        <v>0</v>
      </c>
      <c r="K2136" s="7">
        <v>0</v>
      </c>
      <c r="L2136" s="7">
        <v>0</v>
      </c>
      <c r="M2136" s="7"/>
      <c r="N2136" s="7"/>
      <c r="O2136" s="7"/>
      <c r="P2136" s="7">
        <v>1</v>
      </c>
      <c r="Q2136" s="7">
        <v>28</v>
      </c>
      <c r="R2136" s="7">
        <v>265</v>
      </c>
      <c r="S2136" s="189">
        <v>45625.593981481485</v>
      </c>
    </row>
    <row r="2137" spans="1:19">
      <c r="A2137" s="7">
        <v>1996</v>
      </c>
      <c r="B2137" s="123" t="s">
        <v>537</v>
      </c>
      <c r="C2137" s="123" t="s">
        <v>565</v>
      </c>
      <c r="D2137" s="123" t="s">
        <v>500</v>
      </c>
      <c r="E2137" s="123" t="s">
        <v>535</v>
      </c>
      <c r="F2137" s="7">
        <v>0</v>
      </c>
      <c r="G2137" s="123" t="s">
        <v>532</v>
      </c>
      <c r="H2137" s="7">
        <v>0</v>
      </c>
      <c r="I2137" s="7"/>
      <c r="J2137" s="7">
        <v>0</v>
      </c>
      <c r="K2137" s="7">
        <v>0</v>
      </c>
      <c r="L2137" s="7">
        <v>0</v>
      </c>
      <c r="M2137" s="7"/>
      <c r="N2137" s="7"/>
      <c r="O2137" s="7"/>
      <c r="P2137" s="7">
        <v>1</v>
      </c>
      <c r="Q2137" s="7">
        <v>28</v>
      </c>
      <c r="R2137" s="7">
        <v>265</v>
      </c>
      <c r="S2137" s="189">
        <v>45625.593981481485</v>
      </c>
    </row>
    <row r="2138" spans="1:19">
      <c r="A2138" s="7">
        <v>1996</v>
      </c>
      <c r="B2138" s="123" t="s">
        <v>537</v>
      </c>
      <c r="C2138" s="123" t="s">
        <v>585</v>
      </c>
      <c r="D2138" s="123" t="s">
        <v>183</v>
      </c>
      <c r="E2138" s="123" t="s">
        <v>533</v>
      </c>
      <c r="F2138" s="7">
        <v>1826.5474304100001</v>
      </c>
      <c r="G2138" s="123" t="s">
        <v>532</v>
      </c>
      <c r="H2138" s="7">
        <v>135.205911593</v>
      </c>
      <c r="I2138" s="7">
        <v>74.022666666999996</v>
      </c>
      <c r="J2138" s="7">
        <v>133.87983815800001</v>
      </c>
      <c r="K2138" s="7">
        <v>1.2785832E-2</v>
      </c>
      <c r="L2138" s="7">
        <v>3.6530949999999999E-3</v>
      </c>
      <c r="M2138" s="7">
        <v>73.296666666999997</v>
      </c>
      <c r="N2138" s="7">
        <v>7.0000000000000001E-3</v>
      </c>
      <c r="O2138" s="7">
        <v>2E-3</v>
      </c>
      <c r="P2138" s="7">
        <v>1</v>
      </c>
      <c r="Q2138" s="7">
        <v>28</v>
      </c>
      <c r="R2138" s="7">
        <v>265</v>
      </c>
      <c r="S2138" s="189">
        <v>45625.593981481485</v>
      </c>
    </row>
    <row r="2139" spans="1:19">
      <c r="A2139" s="7">
        <v>1997</v>
      </c>
      <c r="B2139" s="123" t="s">
        <v>586</v>
      </c>
      <c r="C2139" s="123" t="s">
        <v>586</v>
      </c>
      <c r="D2139" s="123" t="s">
        <v>587</v>
      </c>
      <c r="E2139" s="123" t="s">
        <v>531</v>
      </c>
      <c r="F2139" s="7">
        <v>2020.5538667999999</v>
      </c>
      <c r="G2139" s="123" t="s">
        <v>532</v>
      </c>
      <c r="H2139" s="7">
        <v>155.049221523</v>
      </c>
      <c r="I2139" s="7">
        <v>76.736000000000004</v>
      </c>
      <c r="J2139" s="7">
        <v>153.58229941499999</v>
      </c>
      <c r="K2139" s="7">
        <v>1.4143876999999999E-2</v>
      </c>
      <c r="L2139" s="7">
        <v>4.0411079999999999E-3</v>
      </c>
      <c r="M2139" s="7">
        <v>76.010000000000005</v>
      </c>
      <c r="N2139" s="7">
        <v>7.0000000000000001E-3</v>
      </c>
      <c r="O2139" s="7">
        <v>2E-3</v>
      </c>
      <c r="P2139" s="7">
        <v>1</v>
      </c>
      <c r="Q2139" s="7">
        <v>28</v>
      </c>
      <c r="R2139" s="7">
        <v>265</v>
      </c>
      <c r="S2139" s="189">
        <v>45625.593981481485</v>
      </c>
    </row>
    <row r="2140" spans="1:19">
      <c r="A2140" s="7">
        <v>1997</v>
      </c>
      <c r="B2140" s="123" t="s">
        <v>586</v>
      </c>
      <c r="C2140" s="123" t="s">
        <v>586</v>
      </c>
      <c r="D2140" s="123" t="s">
        <v>587</v>
      </c>
      <c r="E2140" s="123" t="s">
        <v>533</v>
      </c>
      <c r="F2140" s="7">
        <v>4417.4424384000004</v>
      </c>
      <c r="G2140" s="123" t="s">
        <v>532</v>
      </c>
      <c r="H2140" s="7">
        <v>326.99086913799999</v>
      </c>
      <c r="I2140" s="7">
        <v>74.022666666999996</v>
      </c>
      <c r="J2140" s="7">
        <v>323.78380592799999</v>
      </c>
      <c r="K2140" s="7">
        <v>3.0922096999999999E-2</v>
      </c>
      <c r="L2140" s="7">
        <v>8.8348850000000007E-3</v>
      </c>
      <c r="M2140" s="7">
        <v>73.296666666999997</v>
      </c>
      <c r="N2140" s="7">
        <v>7.0000000000000001E-3</v>
      </c>
      <c r="O2140" s="7">
        <v>2E-3</v>
      </c>
      <c r="P2140" s="7">
        <v>1</v>
      </c>
      <c r="Q2140" s="7">
        <v>28</v>
      </c>
      <c r="R2140" s="7">
        <v>265</v>
      </c>
      <c r="S2140" s="189">
        <v>45625.593981481485</v>
      </c>
    </row>
    <row r="2141" spans="1:19">
      <c r="A2141" s="7">
        <v>1997</v>
      </c>
      <c r="B2141" s="123" t="s">
        <v>588</v>
      </c>
      <c r="C2141" s="123" t="s">
        <v>588</v>
      </c>
      <c r="D2141" s="123" t="s">
        <v>589</v>
      </c>
      <c r="E2141" s="123" t="s">
        <v>33</v>
      </c>
      <c r="F2141" s="7">
        <v>0</v>
      </c>
      <c r="G2141" s="123" t="s">
        <v>532</v>
      </c>
      <c r="H2141" s="7">
        <v>0</v>
      </c>
      <c r="I2141" s="7"/>
      <c r="J2141" s="7">
        <v>0</v>
      </c>
      <c r="K2141" s="7">
        <v>0</v>
      </c>
      <c r="L2141" s="7">
        <v>0</v>
      </c>
      <c r="M2141" s="7"/>
      <c r="N2141" s="7"/>
      <c r="O2141" s="7"/>
      <c r="P2141" s="7"/>
      <c r="Q2141" s="7">
        <v>28</v>
      </c>
      <c r="R2141" s="7">
        <v>265</v>
      </c>
      <c r="S2141" s="189">
        <v>45625.593981481485</v>
      </c>
    </row>
    <row r="2142" spans="1:19">
      <c r="A2142" s="7">
        <v>1997</v>
      </c>
      <c r="B2142" s="123" t="s">
        <v>588</v>
      </c>
      <c r="C2142" s="123" t="s">
        <v>588</v>
      </c>
      <c r="D2142" s="123" t="s">
        <v>589</v>
      </c>
      <c r="E2142" s="123" t="s">
        <v>540</v>
      </c>
      <c r="F2142" s="7">
        <v>60202.929181680003</v>
      </c>
      <c r="G2142" s="123" t="s">
        <v>532</v>
      </c>
      <c r="H2142" s="7">
        <v>5451.3812576939999</v>
      </c>
      <c r="I2142" s="7">
        <v>90.5501</v>
      </c>
      <c r="J2142" s="7">
        <v>5442.2243921660001</v>
      </c>
      <c r="K2142" s="7">
        <v>4.214205E-2</v>
      </c>
      <c r="L2142" s="7">
        <v>3.0101465000000001E-2</v>
      </c>
      <c r="M2142" s="7">
        <v>90.397999999999996</v>
      </c>
      <c r="N2142" s="7">
        <v>6.9999999999999999E-4</v>
      </c>
      <c r="O2142" s="7">
        <v>5.0000000000000001E-4</v>
      </c>
      <c r="P2142" s="7">
        <v>1</v>
      </c>
      <c r="Q2142" s="7">
        <v>28</v>
      </c>
      <c r="R2142" s="7">
        <v>265</v>
      </c>
      <c r="S2142" s="189">
        <v>45625.593981481485</v>
      </c>
    </row>
    <row r="2143" spans="1:19">
      <c r="A2143" s="7">
        <v>1997</v>
      </c>
      <c r="B2143" s="123" t="s">
        <v>588</v>
      </c>
      <c r="C2143" s="123" t="s">
        <v>588</v>
      </c>
      <c r="D2143" s="123" t="s">
        <v>589</v>
      </c>
      <c r="E2143" s="123" t="s">
        <v>531</v>
      </c>
      <c r="F2143" s="7">
        <v>33483.4640784</v>
      </c>
      <c r="G2143" s="123" t="s">
        <v>532</v>
      </c>
      <c r="H2143" s="7">
        <v>2583.9273079260001</v>
      </c>
      <c r="I2143" s="7">
        <v>77.170250421999995</v>
      </c>
      <c r="J2143" s="7">
        <v>2580.5153429369998</v>
      </c>
      <c r="K2143" s="7">
        <v>2.6786771000000001E-2</v>
      </c>
      <c r="L2143" s="7">
        <v>1.0045039E-2</v>
      </c>
      <c r="M2143" s="7">
        <v>77.068350421999995</v>
      </c>
      <c r="N2143" s="7">
        <v>8.0000000000000004E-4</v>
      </c>
      <c r="O2143" s="7">
        <v>2.9999999999999997E-4</v>
      </c>
      <c r="P2143" s="7">
        <v>1</v>
      </c>
      <c r="Q2143" s="7">
        <v>28</v>
      </c>
      <c r="R2143" s="7">
        <v>265</v>
      </c>
      <c r="S2143" s="189">
        <v>45625.593981481485</v>
      </c>
    </row>
    <row r="2144" spans="1:19">
      <c r="A2144" s="7">
        <v>1997</v>
      </c>
      <c r="B2144" s="123" t="s">
        <v>588</v>
      </c>
      <c r="C2144" s="123" t="s">
        <v>588</v>
      </c>
      <c r="D2144" s="123" t="s">
        <v>589</v>
      </c>
      <c r="E2144" s="123" t="s">
        <v>533</v>
      </c>
      <c r="F2144" s="7">
        <v>476.39085119999999</v>
      </c>
      <c r="G2144" s="123" t="s">
        <v>532</v>
      </c>
      <c r="H2144" s="7">
        <v>36.777159537999999</v>
      </c>
      <c r="I2144" s="7">
        <v>77.199550422000002</v>
      </c>
      <c r="J2144" s="7">
        <v>36.714657058</v>
      </c>
      <c r="K2144" s="7">
        <v>4.2875200000000002E-4</v>
      </c>
      <c r="L2144" s="7">
        <v>1.9055600000000001E-4</v>
      </c>
      <c r="M2144" s="7">
        <v>77.068350421999995</v>
      </c>
      <c r="N2144" s="7">
        <v>8.9999999999999998E-4</v>
      </c>
      <c r="O2144" s="7">
        <v>4.0000000000000002E-4</v>
      </c>
      <c r="P2144" s="7">
        <v>1</v>
      </c>
      <c r="Q2144" s="7">
        <v>28</v>
      </c>
      <c r="R2144" s="7">
        <v>265</v>
      </c>
      <c r="S2144" s="189">
        <v>45625.593981481485</v>
      </c>
    </row>
    <row r="2145" spans="1:19">
      <c r="A2145" s="7">
        <v>1997</v>
      </c>
      <c r="B2145" s="123" t="s">
        <v>588</v>
      </c>
      <c r="C2145" s="123" t="s">
        <v>588</v>
      </c>
      <c r="D2145" s="123" t="s">
        <v>589</v>
      </c>
      <c r="E2145" s="123" t="s">
        <v>590</v>
      </c>
      <c r="F2145" s="7">
        <v>914.82417359999999</v>
      </c>
      <c r="G2145" s="123" t="s">
        <v>532</v>
      </c>
      <c r="H2145" s="7">
        <v>4.9857917000000002E-2</v>
      </c>
      <c r="I2145" s="7">
        <v>5.45E-2</v>
      </c>
      <c r="J2145" s="7">
        <v>0</v>
      </c>
      <c r="K2145" s="7">
        <v>9.1482399999999995E-4</v>
      </c>
      <c r="L2145" s="7">
        <v>9.1482417359999997E-5</v>
      </c>
      <c r="M2145" s="7">
        <v>0</v>
      </c>
      <c r="N2145" s="7">
        <v>1E-3</v>
      </c>
      <c r="O2145" s="7">
        <v>1E-4</v>
      </c>
      <c r="P2145" s="7"/>
      <c r="Q2145" s="7">
        <v>28</v>
      </c>
      <c r="R2145" s="7">
        <v>265</v>
      </c>
      <c r="S2145" s="189">
        <v>45625.593981481485</v>
      </c>
    </row>
    <row r="2146" spans="1:19">
      <c r="A2146" s="7">
        <v>1997</v>
      </c>
      <c r="B2146" s="123" t="s">
        <v>588</v>
      </c>
      <c r="C2146" s="123" t="s">
        <v>588</v>
      </c>
      <c r="D2146" s="123" t="s">
        <v>589</v>
      </c>
      <c r="E2146" s="123" t="s">
        <v>534</v>
      </c>
      <c r="F2146" s="7">
        <v>22871.734776000001</v>
      </c>
      <c r="G2146" s="123" t="s">
        <v>532</v>
      </c>
      <c r="H2146" s="7">
        <v>2664.3131362250001</v>
      </c>
      <c r="I2146" s="7">
        <v>116.489333333</v>
      </c>
      <c r="J2146" s="7">
        <v>2619.9648424950001</v>
      </c>
      <c r="K2146" s="7">
        <v>6.8615203999999999E-2</v>
      </c>
      <c r="L2146" s="7">
        <v>0.160102143</v>
      </c>
      <c r="M2146" s="7">
        <v>114.550333333</v>
      </c>
      <c r="N2146" s="7">
        <v>3.0000000000000001E-3</v>
      </c>
      <c r="O2146" s="7">
        <v>7.0000000000000001E-3</v>
      </c>
      <c r="P2146" s="7">
        <v>1</v>
      </c>
      <c r="Q2146" s="7">
        <v>28</v>
      </c>
      <c r="R2146" s="7">
        <v>265</v>
      </c>
      <c r="S2146" s="189">
        <v>45625.593981481485</v>
      </c>
    </row>
    <row r="2147" spans="1:19">
      <c r="A2147" s="7">
        <v>1997</v>
      </c>
      <c r="B2147" s="123" t="s">
        <v>588</v>
      </c>
      <c r="C2147" s="123" t="s">
        <v>588</v>
      </c>
      <c r="D2147" s="123" t="s">
        <v>589</v>
      </c>
      <c r="E2147" s="123" t="s">
        <v>535</v>
      </c>
      <c r="F2147" s="7">
        <v>56366.872460015002</v>
      </c>
      <c r="G2147" s="123" t="s">
        <v>532</v>
      </c>
      <c r="H2147" s="7">
        <v>3165.3386879169998</v>
      </c>
      <c r="I2147" s="7">
        <v>56.156010610000003</v>
      </c>
      <c r="J2147" s="7">
        <v>3144.088377</v>
      </c>
      <c r="K2147" s="7">
        <v>0.22546748999999999</v>
      </c>
      <c r="L2147" s="7">
        <v>5.6366871999999998E-2</v>
      </c>
      <c r="M2147" s="7">
        <v>55.77901061</v>
      </c>
      <c r="N2147" s="7">
        <v>4.0000000000000001E-3</v>
      </c>
      <c r="O2147" s="7">
        <v>1E-3</v>
      </c>
      <c r="P2147" s="7">
        <v>1</v>
      </c>
      <c r="Q2147" s="7">
        <v>28</v>
      </c>
      <c r="R2147" s="7">
        <v>265</v>
      </c>
      <c r="S2147" s="189">
        <v>45625.593981481485</v>
      </c>
    </row>
    <row r="2148" spans="1:19">
      <c r="A2148" s="7">
        <v>1997</v>
      </c>
      <c r="B2148" s="123" t="s">
        <v>588</v>
      </c>
      <c r="C2148" s="123" t="s">
        <v>588</v>
      </c>
      <c r="D2148" s="123" t="s">
        <v>589</v>
      </c>
      <c r="E2148" s="123" t="s">
        <v>131</v>
      </c>
      <c r="F2148" s="7">
        <v>0</v>
      </c>
      <c r="G2148" s="123" t="s">
        <v>532</v>
      </c>
      <c r="H2148" s="7">
        <v>0</v>
      </c>
      <c r="I2148" s="7"/>
      <c r="J2148" s="7">
        <v>0</v>
      </c>
      <c r="K2148" s="7">
        <v>0</v>
      </c>
      <c r="L2148" s="7">
        <v>0</v>
      </c>
      <c r="M2148" s="7"/>
      <c r="N2148" s="7"/>
      <c r="O2148" s="7"/>
      <c r="P2148" s="7"/>
      <c r="Q2148" s="7">
        <v>28</v>
      </c>
      <c r="R2148" s="7">
        <v>265</v>
      </c>
      <c r="S2148" s="189">
        <v>45625.593981481485</v>
      </c>
    </row>
    <row r="2149" spans="1:19">
      <c r="A2149" s="7">
        <v>1997</v>
      </c>
      <c r="B2149" s="123" t="s">
        <v>588</v>
      </c>
      <c r="C2149" s="123" t="s">
        <v>588</v>
      </c>
      <c r="D2149" s="123" t="s">
        <v>589</v>
      </c>
      <c r="E2149" s="123" t="s">
        <v>570</v>
      </c>
      <c r="F2149" s="7">
        <v>353.82646799999998</v>
      </c>
      <c r="G2149" s="123" t="s">
        <v>532</v>
      </c>
      <c r="H2149" s="7">
        <v>37.484022193000001</v>
      </c>
      <c r="I2149" s="7">
        <v>105.93899999999999</v>
      </c>
      <c r="J2149" s="7">
        <v>36.797952672000001</v>
      </c>
      <c r="K2149" s="7">
        <v>1.0614789999999999E-3</v>
      </c>
      <c r="L2149" s="7">
        <v>2.476785E-3</v>
      </c>
      <c r="M2149" s="7">
        <v>104</v>
      </c>
      <c r="N2149" s="7">
        <v>3.0000000000000001E-3</v>
      </c>
      <c r="O2149" s="7">
        <v>7.0000000000000001E-3</v>
      </c>
      <c r="P2149" s="7">
        <v>1</v>
      </c>
      <c r="Q2149" s="7">
        <v>28</v>
      </c>
      <c r="R2149" s="7">
        <v>265</v>
      </c>
      <c r="S2149" s="189">
        <v>45625.593981481485</v>
      </c>
    </row>
    <row r="2150" spans="1:19">
      <c r="A2150" s="7">
        <v>1997</v>
      </c>
      <c r="B2150" s="123" t="s">
        <v>588</v>
      </c>
      <c r="C2150" s="123" t="s">
        <v>588</v>
      </c>
      <c r="D2150" s="123" t="s">
        <v>591</v>
      </c>
      <c r="E2150" s="123" t="s">
        <v>27</v>
      </c>
      <c r="F2150" s="7">
        <v>0</v>
      </c>
      <c r="G2150" s="123" t="s">
        <v>532</v>
      </c>
      <c r="H2150" s="7">
        <v>0</v>
      </c>
      <c r="I2150" s="7"/>
      <c r="J2150" s="7">
        <v>0</v>
      </c>
      <c r="K2150" s="7">
        <v>0</v>
      </c>
      <c r="L2150" s="7">
        <v>0</v>
      </c>
      <c r="M2150" s="7"/>
      <c r="N2150" s="7"/>
      <c r="O2150" s="7"/>
      <c r="P2150" s="7"/>
      <c r="Q2150" s="7">
        <v>28</v>
      </c>
      <c r="R2150" s="7">
        <v>265</v>
      </c>
      <c r="S2150" s="189">
        <v>45625.593981481485</v>
      </c>
    </row>
    <row r="2151" spans="1:19">
      <c r="A2151" s="7">
        <v>1997</v>
      </c>
      <c r="B2151" s="123" t="s">
        <v>588</v>
      </c>
      <c r="C2151" s="123" t="s">
        <v>588</v>
      </c>
      <c r="D2151" s="123" t="s">
        <v>591</v>
      </c>
      <c r="E2151" s="123" t="s">
        <v>33</v>
      </c>
      <c r="F2151" s="7">
        <v>0</v>
      </c>
      <c r="G2151" s="123" t="s">
        <v>532</v>
      </c>
      <c r="H2151" s="7">
        <v>0</v>
      </c>
      <c r="I2151" s="7"/>
      <c r="J2151" s="7">
        <v>0</v>
      </c>
      <c r="K2151" s="7">
        <v>0</v>
      </c>
      <c r="L2151" s="7">
        <v>0</v>
      </c>
      <c r="M2151" s="7"/>
      <c r="N2151" s="7"/>
      <c r="O2151" s="7"/>
      <c r="P2151" s="7"/>
      <c r="Q2151" s="7">
        <v>28</v>
      </c>
      <c r="R2151" s="7">
        <v>265</v>
      </c>
      <c r="S2151" s="189">
        <v>45625.593981481485</v>
      </c>
    </row>
    <row r="2152" spans="1:19">
      <c r="A2152" s="7">
        <v>1997</v>
      </c>
      <c r="B2152" s="123" t="s">
        <v>588</v>
      </c>
      <c r="C2152" s="123" t="s">
        <v>588</v>
      </c>
      <c r="D2152" s="123" t="s">
        <v>591</v>
      </c>
      <c r="E2152" s="123" t="s">
        <v>540</v>
      </c>
      <c r="F2152" s="7">
        <v>199.749258475</v>
      </c>
      <c r="G2152" s="123" t="s">
        <v>532</v>
      </c>
      <c r="H2152" s="7">
        <v>19.031609973999998</v>
      </c>
      <c r="I2152" s="7">
        <v>95.277500000000003</v>
      </c>
      <c r="J2152" s="7">
        <v>18.896279851999999</v>
      </c>
      <c r="K2152" s="7">
        <v>1.9974929999999999E-3</v>
      </c>
      <c r="L2152" s="7">
        <v>2.9962400000000002E-4</v>
      </c>
      <c r="M2152" s="7">
        <v>94.6</v>
      </c>
      <c r="N2152" s="7">
        <v>0.01</v>
      </c>
      <c r="O2152" s="7">
        <v>1.5E-3</v>
      </c>
      <c r="P2152" s="7">
        <v>1</v>
      </c>
      <c r="Q2152" s="7">
        <v>28</v>
      </c>
      <c r="R2152" s="7">
        <v>265</v>
      </c>
      <c r="S2152" s="189">
        <v>45625.593981481485</v>
      </c>
    </row>
    <row r="2153" spans="1:19">
      <c r="A2153" s="7">
        <v>1997</v>
      </c>
      <c r="B2153" s="123" t="s">
        <v>588</v>
      </c>
      <c r="C2153" s="123" t="s">
        <v>588</v>
      </c>
      <c r="D2153" s="123" t="s">
        <v>591</v>
      </c>
      <c r="E2153" s="123" t="s">
        <v>531</v>
      </c>
      <c r="F2153" s="7">
        <v>0</v>
      </c>
      <c r="G2153" s="123" t="s">
        <v>532</v>
      </c>
      <c r="H2153" s="7">
        <v>0</v>
      </c>
      <c r="I2153" s="7"/>
      <c r="J2153" s="7">
        <v>0</v>
      </c>
      <c r="K2153" s="7">
        <v>0</v>
      </c>
      <c r="L2153" s="7">
        <v>0</v>
      </c>
      <c r="M2153" s="7"/>
      <c r="N2153" s="7"/>
      <c r="O2153" s="7"/>
      <c r="P2153" s="7">
        <v>1</v>
      </c>
      <c r="Q2153" s="7">
        <v>28</v>
      </c>
      <c r="R2153" s="7">
        <v>265</v>
      </c>
      <c r="S2153" s="189">
        <v>45625.593981481485</v>
      </c>
    </row>
    <row r="2154" spans="1:19">
      <c r="A2154" s="7">
        <v>1997</v>
      </c>
      <c r="B2154" s="123" t="s">
        <v>588</v>
      </c>
      <c r="C2154" s="123" t="s">
        <v>588</v>
      </c>
      <c r="D2154" s="123" t="s">
        <v>591</v>
      </c>
      <c r="E2154" s="123" t="s">
        <v>533</v>
      </c>
      <c r="F2154" s="7">
        <v>0</v>
      </c>
      <c r="G2154" s="123" t="s">
        <v>532</v>
      </c>
      <c r="H2154" s="7">
        <v>0</v>
      </c>
      <c r="I2154" s="7"/>
      <c r="J2154" s="7">
        <v>0</v>
      </c>
      <c r="K2154" s="7">
        <v>0</v>
      </c>
      <c r="L2154" s="7">
        <v>0</v>
      </c>
      <c r="M2154" s="7"/>
      <c r="N2154" s="7"/>
      <c r="O2154" s="7"/>
      <c r="P2154" s="7">
        <v>1</v>
      </c>
      <c r="Q2154" s="7">
        <v>28</v>
      </c>
      <c r="R2154" s="7">
        <v>265</v>
      </c>
      <c r="S2154" s="189">
        <v>45625.593981481485</v>
      </c>
    </row>
    <row r="2155" spans="1:19">
      <c r="A2155" s="7">
        <v>1997</v>
      </c>
      <c r="B2155" s="123" t="s">
        <v>588</v>
      </c>
      <c r="C2155" s="123" t="s">
        <v>588</v>
      </c>
      <c r="D2155" s="123" t="s">
        <v>591</v>
      </c>
      <c r="E2155" s="123" t="s">
        <v>163</v>
      </c>
      <c r="F2155" s="7">
        <v>0</v>
      </c>
      <c r="G2155" s="123" t="s">
        <v>532</v>
      </c>
      <c r="H2155" s="7">
        <v>0</v>
      </c>
      <c r="I2155" s="7"/>
      <c r="J2155" s="7">
        <v>0</v>
      </c>
      <c r="K2155" s="7">
        <v>0</v>
      </c>
      <c r="L2155" s="7">
        <v>0</v>
      </c>
      <c r="M2155" s="7"/>
      <c r="N2155" s="7"/>
      <c r="O2155" s="7"/>
      <c r="P2155" s="7">
        <v>1</v>
      </c>
      <c r="Q2155" s="7">
        <v>28</v>
      </c>
      <c r="R2155" s="7">
        <v>265</v>
      </c>
      <c r="S2155" s="189">
        <v>45625.593981481485</v>
      </c>
    </row>
    <row r="2156" spans="1:19">
      <c r="A2156" s="7">
        <v>1997</v>
      </c>
      <c r="B2156" s="123" t="s">
        <v>588</v>
      </c>
      <c r="C2156" s="123" t="s">
        <v>588</v>
      </c>
      <c r="D2156" s="123" t="s">
        <v>591</v>
      </c>
      <c r="E2156" s="123" t="s">
        <v>534</v>
      </c>
      <c r="F2156" s="7">
        <v>249.19833600000001</v>
      </c>
      <c r="G2156" s="123" t="s">
        <v>532</v>
      </c>
      <c r="H2156" s="7">
        <v>31.173264216</v>
      </c>
      <c r="I2156" s="7">
        <v>125.0941909</v>
      </c>
      <c r="J2156" s="7">
        <v>31.060252770000002</v>
      </c>
      <c r="K2156" s="7">
        <v>4.9839700000000003E-4</v>
      </c>
      <c r="L2156" s="7">
        <v>3.73798E-4</v>
      </c>
      <c r="M2156" s="7">
        <v>124.6406909</v>
      </c>
      <c r="N2156" s="7">
        <v>2E-3</v>
      </c>
      <c r="O2156" s="7">
        <v>1.5E-3</v>
      </c>
      <c r="P2156" s="7">
        <v>1</v>
      </c>
      <c r="Q2156" s="7">
        <v>28</v>
      </c>
      <c r="R2156" s="7">
        <v>265</v>
      </c>
      <c r="S2156" s="189">
        <v>45625.593981481485</v>
      </c>
    </row>
    <row r="2157" spans="1:19">
      <c r="A2157" s="7">
        <v>1997</v>
      </c>
      <c r="B2157" s="123" t="s">
        <v>588</v>
      </c>
      <c r="C2157" s="123" t="s">
        <v>588</v>
      </c>
      <c r="D2157" s="123" t="s">
        <v>591</v>
      </c>
      <c r="E2157" s="123" t="s">
        <v>535</v>
      </c>
      <c r="F2157" s="7">
        <v>1863.1739036910001</v>
      </c>
      <c r="G2157" s="123" t="s">
        <v>532</v>
      </c>
      <c r="H2157" s="7">
        <v>104.040809514</v>
      </c>
      <c r="I2157" s="7">
        <v>55.840632647</v>
      </c>
      <c r="J2157" s="7">
        <v>103.925996942</v>
      </c>
      <c r="K2157" s="7">
        <v>2.3370880000000002E-3</v>
      </c>
      <c r="L2157" s="7">
        <v>1.86317E-4</v>
      </c>
      <c r="M2157" s="7">
        <v>55.77901061</v>
      </c>
      <c r="N2157" s="7">
        <v>1.2543579999999999E-3</v>
      </c>
      <c r="O2157" s="7">
        <v>1E-4</v>
      </c>
      <c r="P2157" s="7">
        <v>1</v>
      </c>
      <c r="Q2157" s="7">
        <v>28</v>
      </c>
      <c r="R2157" s="7">
        <v>265</v>
      </c>
      <c r="S2157" s="189">
        <v>45625.593981481485</v>
      </c>
    </row>
    <row r="2158" spans="1:19">
      <c r="A2158" s="7">
        <v>1997</v>
      </c>
      <c r="B2158" s="123" t="s">
        <v>588</v>
      </c>
      <c r="C2158" s="123" t="s">
        <v>588</v>
      </c>
      <c r="D2158" s="123" t="s">
        <v>591</v>
      </c>
      <c r="E2158" s="123" t="s">
        <v>536</v>
      </c>
      <c r="F2158" s="7">
        <v>402.92255951999999</v>
      </c>
      <c r="G2158" s="123" t="s">
        <v>532</v>
      </c>
      <c r="H2158" s="7">
        <v>23.230298707999999</v>
      </c>
      <c r="I2158" s="7">
        <v>57.654499999999999</v>
      </c>
      <c r="J2158" s="7">
        <v>23.208339427999999</v>
      </c>
      <c r="K2158" s="7">
        <v>4.0292300000000002E-4</v>
      </c>
      <c r="L2158" s="7">
        <v>4.0292255949999998E-5</v>
      </c>
      <c r="M2158" s="7">
        <v>57.6</v>
      </c>
      <c r="N2158" s="7">
        <v>1E-3</v>
      </c>
      <c r="O2158" s="7">
        <v>1E-4</v>
      </c>
      <c r="P2158" s="7">
        <v>1</v>
      </c>
      <c r="Q2158" s="7">
        <v>28</v>
      </c>
      <c r="R2158" s="7">
        <v>265</v>
      </c>
      <c r="S2158" s="189">
        <v>45625.593981481485</v>
      </c>
    </row>
    <row r="2159" spans="1:19">
      <c r="A2159" s="7">
        <v>1997</v>
      </c>
      <c r="B2159" s="123" t="s">
        <v>530</v>
      </c>
      <c r="C2159" s="123" t="s">
        <v>530</v>
      </c>
      <c r="D2159" s="123" t="s">
        <v>530</v>
      </c>
      <c r="E2159" s="123" t="s">
        <v>531</v>
      </c>
      <c r="F2159" s="7">
        <v>618.53689799999995</v>
      </c>
      <c r="G2159" s="123" t="s">
        <v>532</v>
      </c>
      <c r="H2159" s="7">
        <v>47.165294082999999</v>
      </c>
      <c r="I2159" s="7">
        <v>76.253</v>
      </c>
      <c r="J2159" s="7">
        <v>47.014989616999998</v>
      </c>
      <c r="K2159" s="7">
        <v>1.8556110000000001E-3</v>
      </c>
      <c r="L2159" s="7">
        <v>3.7112199999999999E-4</v>
      </c>
      <c r="M2159" s="7">
        <v>76.010000000000005</v>
      </c>
      <c r="N2159" s="7">
        <v>3.0000000000000001E-3</v>
      </c>
      <c r="O2159" s="7">
        <v>5.9999999999999995E-4</v>
      </c>
      <c r="P2159" s="7">
        <v>1</v>
      </c>
      <c r="Q2159" s="7">
        <v>28</v>
      </c>
      <c r="R2159" s="7">
        <v>265</v>
      </c>
      <c r="S2159" s="189">
        <v>45625.593981481485</v>
      </c>
    </row>
    <row r="2160" spans="1:19">
      <c r="A2160" s="7">
        <v>1997</v>
      </c>
      <c r="B2160" s="123" t="s">
        <v>530</v>
      </c>
      <c r="C2160" s="123" t="s">
        <v>530</v>
      </c>
      <c r="D2160" s="123" t="s">
        <v>530</v>
      </c>
      <c r="E2160" s="123" t="s">
        <v>533</v>
      </c>
      <c r="F2160" s="7">
        <v>173.23303680000001</v>
      </c>
      <c r="G2160" s="123" t="s">
        <v>532</v>
      </c>
      <c r="H2160" s="7">
        <v>12.673555738999999</v>
      </c>
      <c r="I2160" s="7">
        <v>73.159000000000006</v>
      </c>
      <c r="J2160" s="7">
        <v>12.631460111000001</v>
      </c>
      <c r="K2160" s="7">
        <v>5.1969899999999999E-4</v>
      </c>
      <c r="L2160" s="7">
        <v>1.0394E-4</v>
      </c>
      <c r="M2160" s="7">
        <v>72.915999999999997</v>
      </c>
      <c r="N2160" s="7">
        <v>3.0000000000000001E-3</v>
      </c>
      <c r="O2160" s="7">
        <v>5.9999999999999995E-4</v>
      </c>
      <c r="P2160" s="7">
        <v>1</v>
      </c>
      <c r="Q2160" s="7">
        <v>28</v>
      </c>
      <c r="R2160" s="7">
        <v>265</v>
      </c>
      <c r="S2160" s="189">
        <v>45625.593981481485</v>
      </c>
    </row>
    <row r="2161" spans="1:19">
      <c r="A2161" s="7">
        <v>1997</v>
      </c>
      <c r="B2161" s="123" t="s">
        <v>530</v>
      </c>
      <c r="C2161" s="123" t="s">
        <v>530</v>
      </c>
      <c r="D2161" s="123" t="s">
        <v>530</v>
      </c>
      <c r="E2161" s="123" t="s">
        <v>163</v>
      </c>
      <c r="F2161" s="7">
        <v>188.6237136</v>
      </c>
      <c r="G2161" s="123" t="s">
        <v>532</v>
      </c>
      <c r="H2161" s="7">
        <v>12.023724312000001</v>
      </c>
      <c r="I2161" s="7">
        <v>63.744500000000002</v>
      </c>
      <c r="J2161" s="7">
        <v>12.013444319</v>
      </c>
      <c r="K2161" s="7">
        <v>1.88624E-4</v>
      </c>
      <c r="L2161" s="7">
        <v>1.8862371359999999E-5</v>
      </c>
      <c r="M2161" s="7">
        <v>63.69</v>
      </c>
      <c r="N2161" s="7">
        <v>1E-3</v>
      </c>
      <c r="O2161" s="7">
        <v>1E-4</v>
      </c>
      <c r="P2161" s="7">
        <v>1</v>
      </c>
      <c r="Q2161" s="7">
        <v>28</v>
      </c>
      <c r="R2161" s="7">
        <v>265</v>
      </c>
      <c r="S2161" s="189">
        <v>45625.593981481485</v>
      </c>
    </row>
    <row r="2162" spans="1:19">
      <c r="A2162" s="7">
        <v>1997</v>
      </c>
      <c r="B2162" s="123" t="s">
        <v>530</v>
      </c>
      <c r="C2162" s="123" t="s">
        <v>530</v>
      </c>
      <c r="D2162" s="123" t="s">
        <v>530</v>
      </c>
      <c r="E2162" s="123" t="s">
        <v>534</v>
      </c>
      <c r="F2162" s="7">
        <v>163.53640799999999</v>
      </c>
      <c r="G2162" s="123" t="s">
        <v>532</v>
      </c>
      <c r="H2162" s="7">
        <v>20.457454641000002</v>
      </c>
      <c r="I2162" s="7">
        <v>125.0941909</v>
      </c>
      <c r="J2162" s="7">
        <v>20.383290880000001</v>
      </c>
      <c r="K2162" s="7">
        <v>3.2707299999999999E-4</v>
      </c>
      <c r="L2162" s="7">
        <v>2.4530500000000002E-4</v>
      </c>
      <c r="M2162" s="7">
        <v>124.6406909</v>
      </c>
      <c r="N2162" s="7">
        <v>2E-3</v>
      </c>
      <c r="O2162" s="7">
        <v>1.5E-3</v>
      </c>
      <c r="P2162" s="7">
        <v>1</v>
      </c>
      <c r="Q2162" s="7">
        <v>28</v>
      </c>
      <c r="R2162" s="7">
        <v>265</v>
      </c>
      <c r="S2162" s="189">
        <v>45625.593981481485</v>
      </c>
    </row>
    <row r="2163" spans="1:19">
      <c r="A2163" s="7">
        <v>1997</v>
      </c>
      <c r="B2163" s="123" t="s">
        <v>530</v>
      </c>
      <c r="C2163" s="123" t="s">
        <v>530</v>
      </c>
      <c r="D2163" s="123" t="s">
        <v>530</v>
      </c>
      <c r="E2163" s="123" t="s">
        <v>535</v>
      </c>
      <c r="F2163" s="7">
        <v>1978.6077176660001</v>
      </c>
      <c r="G2163" s="123" t="s">
        <v>532</v>
      </c>
      <c r="H2163" s="7">
        <v>106.219251512</v>
      </c>
      <c r="I2163" s="7">
        <v>53.683835639999998</v>
      </c>
      <c r="J2163" s="7">
        <v>106.115569169</v>
      </c>
      <c r="K2163" s="7">
        <v>1.9024280000000001E-3</v>
      </c>
      <c r="L2163" s="7">
        <v>1.9024299999999999E-4</v>
      </c>
      <c r="M2163" s="7">
        <v>53.631433973</v>
      </c>
      <c r="N2163" s="7">
        <v>9.6149799999999998E-4</v>
      </c>
      <c r="O2163" s="7">
        <v>9.6149848099999995E-5</v>
      </c>
      <c r="P2163" s="7">
        <v>1</v>
      </c>
      <c r="Q2163" s="7">
        <v>28</v>
      </c>
      <c r="R2163" s="7">
        <v>265</v>
      </c>
      <c r="S2163" s="189">
        <v>45625.593981481485</v>
      </c>
    </row>
    <row r="2164" spans="1:19">
      <c r="A2164" s="7">
        <v>1997</v>
      </c>
      <c r="B2164" s="123" t="s">
        <v>530</v>
      </c>
      <c r="C2164" s="123" t="s">
        <v>530</v>
      </c>
      <c r="D2164" s="123" t="s">
        <v>530</v>
      </c>
      <c r="E2164" s="123" t="s">
        <v>536</v>
      </c>
      <c r="F2164" s="7">
        <v>2143.49757408</v>
      </c>
      <c r="G2164" s="123" t="s">
        <v>532</v>
      </c>
      <c r="H2164" s="7">
        <v>153.05537252799999</v>
      </c>
      <c r="I2164" s="7">
        <v>71.404499999999999</v>
      </c>
      <c r="J2164" s="7">
        <v>152.93855191099999</v>
      </c>
      <c r="K2164" s="7">
        <v>2.1434980000000002E-3</v>
      </c>
      <c r="L2164" s="7">
        <v>2.1435000000000001E-4</v>
      </c>
      <c r="M2164" s="7">
        <v>71.349999999999994</v>
      </c>
      <c r="N2164" s="7">
        <v>1E-3</v>
      </c>
      <c r="O2164" s="7">
        <v>1E-4</v>
      </c>
      <c r="P2164" s="7">
        <v>1</v>
      </c>
      <c r="Q2164" s="7">
        <v>28</v>
      </c>
      <c r="R2164" s="7">
        <v>265</v>
      </c>
      <c r="S2164" s="189">
        <v>45625.593981481485</v>
      </c>
    </row>
    <row r="2165" spans="1:19">
      <c r="A2165" s="7">
        <v>1997</v>
      </c>
      <c r="B2165" s="123" t="s">
        <v>537</v>
      </c>
      <c r="C2165" s="123" t="s">
        <v>538</v>
      </c>
      <c r="D2165" s="123" t="s">
        <v>539</v>
      </c>
      <c r="E2165" s="123" t="s">
        <v>540</v>
      </c>
      <c r="F2165" s="7">
        <v>0</v>
      </c>
      <c r="G2165" s="123" t="s">
        <v>532</v>
      </c>
      <c r="H2165" s="7">
        <v>0</v>
      </c>
      <c r="I2165" s="7"/>
      <c r="J2165" s="7">
        <v>0</v>
      </c>
      <c r="K2165" s="7">
        <v>0</v>
      </c>
      <c r="L2165" s="7">
        <v>0</v>
      </c>
      <c r="M2165" s="7"/>
      <c r="N2165" s="7"/>
      <c r="O2165" s="7"/>
      <c r="P2165" s="7">
        <v>1</v>
      </c>
      <c r="Q2165" s="7">
        <v>28</v>
      </c>
      <c r="R2165" s="7">
        <v>265</v>
      </c>
      <c r="S2165" s="189">
        <v>45625.593981481485</v>
      </c>
    </row>
    <row r="2166" spans="1:19">
      <c r="A2166" s="7">
        <v>1997</v>
      </c>
      <c r="B2166" s="123" t="s">
        <v>537</v>
      </c>
      <c r="C2166" s="123" t="s">
        <v>538</v>
      </c>
      <c r="D2166" s="123" t="s">
        <v>539</v>
      </c>
      <c r="E2166" s="123" t="s">
        <v>531</v>
      </c>
      <c r="F2166" s="7">
        <v>818.45760340200002</v>
      </c>
      <c r="G2166" s="123" t="s">
        <v>532</v>
      </c>
      <c r="H2166" s="7">
        <v>62.409847632000002</v>
      </c>
      <c r="I2166" s="7">
        <v>76.253</v>
      </c>
      <c r="J2166" s="7">
        <v>62.210962434999999</v>
      </c>
      <c r="K2166" s="7">
        <v>2.4553729999999998E-3</v>
      </c>
      <c r="L2166" s="7">
        <v>4.91075E-4</v>
      </c>
      <c r="M2166" s="7">
        <v>76.010000000000005</v>
      </c>
      <c r="N2166" s="7">
        <v>3.0000000000000001E-3</v>
      </c>
      <c r="O2166" s="7">
        <v>5.9999999999999995E-4</v>
      </c>
      <c r="P2166" s="7">
        <v>1</v>
      </c>
      <c r="Q2166" s="7">
        <v>28</v>
      </c>
      <c r="R2166" s="7">
        <v>265</v>
      </c>
      <c r="S2166" s="189">
        <v>45625.593981481485</v>
      </c>
    </row>
    <row r="2167" spans="1:19">
      <c r="A2167" s="7">
        <v>1997</v>
      </c>
      <c r="B2167" s="123" t="s">
        <v>537</v>
      </c>
      <c r="C2167" s="123" t="s">
        <v>538</v>
      </c>
      <c r="D2167" s="123" t="s">
        <v>539</v>
      </c>
      <c r="E2167" s="123" t="s">
        <v>533</v>
      </c>
      <c r="F2167" s="7">
        <v>1227.069870908</v>
      </c>
      <c r="G2167" s="123" t="s">
        <v>532</v>
      </c>
      <c r="H2167" s="7">
        <v>90.238309283999996</v>
      </c>
      <c r="I2167" s="7">
        <v>73.539666667000006</v>
      </c>
      <c r="J2167" s="7">
        <v>89.940131304999994</v>
      </c>
      <c r="K2167" s="7">
        <v>3.6812099999999999E-3</v>
      </c>
      <c r="L2167" s="7">
        <v>7.3624200000000002E-4</v>
      </c>
      <c r="M2167" s="7">
        <v>73.296666666999997</v>
      </c>
      <c r="N2167" s="7">
        <v>3.0000000000000001E-3</v>
      </c>
      <c r="O2167" s="7">
        <v>5.9999999999999995E-4</v>
      </c>
      <c r="P2167" s="7">
        <v>1</v>
      </c>
      <c r="Q2167" s="7">
        <v>28</v>
      </c>
      <c r="R2167" s="7">
        <v>265</v>
      </c>
      <c r="S2167" s="189">
        <v>45625.593981481485</v>
      </c>
    </row>
    <row r="2168" spans="1:19">
      <c r="A2168" s="7">
        <v>1997</v>
      </c>
      <c r="B2168" s="123" t="s">
        <v>537</v>
      </c>
      <c r="C2168" s="123" t="s">
        <v>538</v>
      </c>
      <c r="D2168" s="123" t="s">
        <v>539</v>
      </c>
      <c r="E2168" s="123" t="s">
        <v>160</v>
      </c>
      <c r="F2168" s="7">
        <v>57.819608293000002</v>
      </c>
      <c r="G2168" s="123" t="s">
        <v>532</v>
      </c>
      <c r="H2168" s="7">
        <v>4.1417920009999998</v>
      </c>
      <c r="I2168" s="7">
        <v>71.632999999999996</v>
      </c>
      <c r="J2168" s="7">
        <v>4.1277418360000002</v>
      </c>
      <c r="K2168" s="7">
        <v>1.7345899999999999E-4</v>
      </c>
      <c r="L2168" s="7">
        <v>3.4691764979999997E-5</v>
      </c>
      <c r="M2168" s="7">
        <v>71.39</v>
      </c>
      <c r="N2168" s="7">
        <v>3.0000000000000001E-3</v>
      </c>
      <c r="O2168" s="7">
        <v>5.9999999999999995E-4</v>
      </c>
      <c r="P2168" s="7">
        <v>1</v>
      </c>
      <c r="Q2168" s="7">
        <v>28</v>
      </c>
      <c r="R2168" s="7">
        <v>265</v>
      </c>
      <c r="S2168" s="189">
        <v>45625.593981481485</v>
      </c>
    </row>
    <row r="2169" spans="1:19">
      <c r="A2169" s="7">
        <v>1997</v>
      </c>
      <c r="B2169" s="123" t="s">
        <v>537</v>
      </c>
      <c r="C2169" s="123" t="s">
        <v>538</v>
      </c>
      <c r="D2169" s="123" t="s">
        <v>539</v>
      </c>
      <c r="E2169" s="123" t="s">
        <v>163</v>
      </c>
      <c r="F2169" s="7">
        <v>16.633958151000002</v>
      </c>
      <c r="G2169" s="123" t="s">
        <v>532</v>
      </c>
      <c r="H2169" s="7">
        <v>1.060323345</v>
      </c>
      <c r="I2169" s="7">
        <v>63.744500000000002</v>
      </c>
      <c r="J2169" s="7">
        <v>1.059416795</v>
      </c>
      <c r="K2169" s="7">
        <v>1.6633958149999999E-5</v>
      </c>
      <c r="L2169" s="7">
        <v>1.663395815E-6</v>
      </c>
      <c r="M2169" s="7">
        <v>63.69</v>
      </c>
      <c r="N2169" s="7">
        <v>1E-3</v>
      </c>
      <c r="O2169" s="7">
        <v>1E-4</v>
      </c>
      <c r="P2169" s="7">
        <v>1</v>
      </c>
      <c r="Q2169" s="7">
        <v>28</v>
      </c>
      <c r="R2169" s="7">
        <v>265</v>
      </c>
      <c r="S2169" s="189">
        <v>45625.593981481485</v>
      </c>
    </row>
    <row r="2170" spans="1:19">
      <c r="A2170" s="7">
        <v>1997</v>
      </c>
      <c r="B2170" s="123" t="s">
        <v>537</v>
      </c>
      <c r="C2170" s="123" t="s">
        <v>538</v>
      </c>
      <c r="D2170" s="123" t="s">
        <v>539</v>
      </c>
      <c r="E2170" s="123" t="s">
        <v>535</v>
      </c>
      <c r="F2170" s="7">
        <v>2027.136152862</v>
      </c>
      <c r="G2170" s="123" t="s">
        <v>532</v>
      </c>
      <c r="H2170" s="7">
        <v>113.18212789899999</v>
      </c>
      <c r="I2170" s="7">
        <v>55.833510609999998</v>
      </c>
      <c r="J2170" s="7">
        <v>113.071648978</v>
      </c>
      <c r="K2170" s="7">
        <v>2.0271360000000001E-3</v>
      </c>
      <c r="L2170" s="7">
        <v>2.02714E-4</v>
      </c>
      <c r="M2170" s="7">
        <v>55.77901061</v>
      </c>
      <c r="N2170" s="7">
        <v>1E-3</v>
      </c>
      <c r="O2170" s="7">
        <v>1E-4</v>
      </c>
      <c r="P2170" s="7">
        <v>1</v>
      </c>
      <c r="Q2170" s="7">
        <v>28</v>
      </c>
      <c r="R2170" s="7">
        <v>265</v>
      </c>
      <c r="S2170" s="189">
        <v>45625.593981481485</v>
      </c>
    </row>
    <row r="2171" spans="1:19">
      <c r="A2171" s="7">
        <v>1997</v>
      </c>
      <c r="B2171" s="123" t="s">
        <v>537</v>
      </c>
      <c r="C2171" s="123" t="s">
        <v>538</v>
      </c>
      <c r="D2171" s="123" t="s">
        <v>539</v>
      </c>
      <c r="E2171" s="123" t="s">
        <v>541</v>
      </c>
      <c r="F2171" s="7">
        <v>690.26766899500001</v>
      </c>
      <c r="G2171" s="123" t="s">
        <v>532</v>
      </c>
      <c r="H2171" s="7">
        <v>64.810042238999998</v>
      </c>
      <c r="I2171" s="7">
        <v>93.891174613000004</v>
      </c>
      <c r="J2171" s="7">
        <v>64.642307196000004</v>
      </c>
      <c r="K2171" s="7">
        <v>2.070803E-3</v>
      </c>
      <c r="L2171" s="7">
        <v>4.1416100000000002E-4</v>
      </c>
      <c r="M2171" s="7">
        <v>93.648174612999995</v>
      </c>
      <c r="N2171" s="7">
        <v>3.0000000000000001E-3</v>
      </c>
      <c r="O2171" s="7">
        <v>5.9999999999999995E-4</v>
      </c>
      <c r="P2171" s="7">
        <v>1</v>
      </c>
      <c r="Q2171" s="7">
        <v>28</v>
      </c>
      <c r="R2171" s="7">
        <v>265</v>
      </c>
      <c r="S2171" s="189">
        <v>45625.593981481485</v>
      </c>
    </row>
    <row r="2172" spans="1:19">
      <c r="A2172" s="7">
        <v>1997</v>
      </c>
      <c r="B2172" s="123" t="s">
        <v>537</v>
      </c>
      <c r="C2172" s="123" t="s">
        <v>538</v>
      </c>
      <c r="D2172" s="123" t="s">
        <v>542</v>
      </c>
      <c r="E2172" s="123" t="s">
        <v>27</v>
      </c>
      <c r="F2172" s="7">
        <v>175.96617984</v>
      </c>
      <c r="G2172" s="123" t="s">
        <v>532</v>
      </c>
      <c r="H2172" s="7">
        <v>9.5901570000000002E-3</v>
      </c>
      <c r="I2172" s="7">
        <v>5.45E-2</v>
      </c>
      <c r="J2172" s="7">
        <v>0</v>
      </c>
      <c r="K2172" s="7">
        <v>1.75966E-4</v>
      </c>
      <c r="L2172" s="7">
        <v>1.759661798E-5</v>
      </c>
      <c r="M2172" s="7">
        <v>0</v>
      </c>
      <c r="N2172" s="7">
        <v>1E-3</v>
      </c>
      <c r="O2172" s="7">
        <v>1E-4</v>
      </c>
      <c r="P2172" s="7"/>
      <c r="Q2172" s="7">
        <v>28</v>
      </c>
      <c r="R2172" s="7">
        <v>265</v>
      </c>
      <c r="S2172" s="189">
        <v>45625.593981481485</v>
      </c>
    </row>
    <row r="2173" spans="1:19">
      <c r="A2173" s="7">
        <v>1997</v>
      </c>
      <c r="B2173" s="123" t="s">
        <v>537</v>
      </c>
      <c r="C2173" s="123" t="s">
        <v>538</v>
      </c>
      <c r="D2173" s="123" t="s">
        <v>542</v>
      </c>
      <c r="E2173" s="123" t="s">
        <v>33</v>
      </c>
      <c r="F2173" s="7">
        <v>0</v>
      </c>
      <c r="G2173" s="123" t="s">
        <v>532</v>
      </c>
      <c r="H2173" s="7">
        <v>0</v>
      </c>
      <c r="I2173" s="7"/>
      <c r="J2173" s="7">
        <v>0</v>
      </c>
      <c r="K2173" s="7">
        <v>0</v>
      </c>
      <c r="L2173" s="7">
        <v>0</v>
      </c>
      <c r="M2173" s="7"/>
      <c r="N2173" s="7"/>
      <c r="O2173" s="7"/>
      <c r="P2173" s="7"/>
      <c r="Q2173" s="7">
        <v>28</v>
      </c>
      <c r="R2173" s="7">
        <v>265</v>
      </c>
      <c r="S2173" s="189">
        <v>45625.593981481485</v>
      </c>
    </row>
    <row r="2174" spans="1:19">
      <c r="A2174" s="7">
        <v>1997</v>
      </c>
      <c r="B2174" s="123" t="s">
        <v>537</v>
      </c>
      <c r="C2174" s="123" t="s">
        <v>538</v>
      </c>
      <c r="D2174" s="123" t="s">
        <v>542</v>
      </c>
      <c r="E2174" s="123" t="s">
        <v>540</v>
      </c>
      <c r="F2174" s="7">
        <v>962.94471220100002</v>
      </c>
      <c r="G2174" s="123" t="s">
        <v>532</v>
      </c>
      <c r="H2174" s="7">
        <v>91.746964817000006</v>
      </c>
      <c r="I2174" s="7">
        <v>95.277500000000003</v>
      </c>
      <c r="J2174" s="7">
        <v>91.094569774000007</v>
      </c>
      <c r="K2174" s="7">
        <v>9.6294469999999993E-3</v>
      </c>
      <c r="L2174" s="7">
        <v>1.4444169999999999E-3</v>
      </c>
      <c r="M2174" s="7">
        <v>94.6</v>
      </c>
      <c r="N2174" s="7">
        <v>0.01</v>
      </c>
      <c r="O2174" s="7">
        <v>1.5E-3</v>
      </c>
      <c r="P2174" s="7">
        <v>1</v>
      </c>
      <c r="Q2174" s="7">
        <v>28</v>
      </c>
      <c r="R2174" s="7">
        <v>265</v>
      </c>
      <c r="S2174" s="189">
        <v>45625.593981481485</v>
      </c>
    </row>
    <row r="2175" spans="1:19">
      <c r="A2175" s="7">
        <v>1997</v>
      </c>
      <c r="B2175" s="123" t="s">
        <v>537</v>
      </c>
      <c r="C2175" s="123" t="s">
        <v>538</v>
      </c>
      <c r="D2175" s="123" t="s">
        <v>542</v>
      </c>
      <c r="E2175" s="123" t="s">
        <v>531</v>
      </c>
      <c r="F2175" s="7">
        <v>6109.762073078</v>
      </c>
      <c r="G2175" s="123" t="s">
        <v>532</v>
      </c>
      <c r="H2175" s="7">
        <v>465.88768735799999</v>
      </c>
      <c r="I2175" s="7">
        <v>76.253</v>
      </c>
      <c r="J2175" s="7">
        <v>464.40301517500001</v>
      </c>
      <c r="K2175" s="7">
        <v>1.8329286E-2</v>
      </c>
      <c r="L2175" s="7">
        <v>3.6658569999999998E-3</v>
      </c>
      <c r="M2175" s="7">
        <v>76.010000000000005</v>
      </c>
      <c r="N2175" s="7">
        <v>3.0000000000000001E-3</v>
      </c>
      <c r="O2175" s="7">
        <v>5.9999999999999995E-4</v>
      </c>
      <c r="P2175" s="7">
        <v>1</v>
      </c>
      <c r="Q2175" s="7">
        <v>28</v>
      </c>
      <c r="R2175" s="7">
        <v>265</v>
      </c>
      <c r="S2175" s="189">
        <v>45625.593981481485</v>
      </c>
    </row>
    <row r="2176" spans="1:19">
      <c r="A2176" s="7">
        <v>1997</v>
      </c>
      <c r="B2176" s="123" t="s">
        <v>537</v>
      </c>
      <c r="C2176" s="123" t="s">
        <v>538</v>
      </c>
      <c r="D2176" s="123" t="s">
        <v>542</v>
      </c>
      <c r="E2176" s="123" t="s">
        <v>533</v>
      </c>
      <c r="F2176" s="7">
        <v>1229.982584828</v>
      </c>
      <c r="G2176" s="123" t="s">
        <v>532</v>
      </c>
      <c r="H2176" s="7">
        <v>90.452509293999995</v>
      </c>
      <c r="I2176" s="7">
        <v>73.539666667000006</v>
      </c>
      <c r="J2176" s="7">
        <v>90.153623526000004</v>
      </c>
      <c r="K2176" s="7">
        <v>3.6899480000000002E-3</v>
      </c>
      <c r="L2176" s="7">
        <v>7.3799E-4</v>
      </c>
      <c r="M2176" s="7">
        <v>73.296666666999997</v>
      </c>
      <c r="N2176" s="7">
        <v>3.0000000000000001E-3</v>
      </c>
      <c r="O2176" s="7">
        <v>5.9999999999999995E-4</v>
      </c>
      <c r="P2176" s="7">
        <v>1</v>
      </c>
      <c r="Q2176" s="7">
        <v>28</v>
      </c>
      <c r="R2176" s="7">
        <v>265</v>
      </c>
      <c r="S2176" s="189">
        <v>45625.593981481485</v>
      </c>
    </row>
    <row r="2177" spans="1:19">
      <c r="A2177" s="7">
        <v>1997</v>
      </c>
      <c r="B2177" s="123" t="s">
        <v>537</v>
      </c>
      <c r="C2177" s="123" t="s">
        <v>538</v>
      </c>
      <c r="D2177" s="123" t="s">
        <v>542</v>
      </c>
      <c r="E2177" s="123" t="s">
        <v>160</v>
      </c>
      <c r="F2177" s="7">
        <v>431.62168493799999</v>
      </c>
      <c r="G2177" s="123" t="s">
        <v>532</v>
      </c>
      <c r="H2177" s="7">
        <v>30.918356157000002</v>
      </c>
      <c r="I2177" s="7">
        <v>71.632999999999996</v>
      </c>
      <c r="J2177" s="7">
        <v>30.813472088000001</v>
      </c>
      <c r="K2177" s="7">
        <v>1.2948650000000001E-3</v>
      </c>
      <c r="L2177" s="7">
        <v>2.5897300000000002E-4</v>
      </c>
      <c r="M2177" s="7">
        <v>71.39</v>
      </c>
      <c r="N2177" s="7">
        <v>3.0000000000000001E-3</v>
      </c>
      <c r="O2177" s="7">
        <v>5.9999999999999995E-4</v>
      </c>
      <c r="P2177" s="7">
        <v>1</v>
      </c>
      <c r="Q2177" s="7">
        <v>28</v>
      </c>
      <c r="R2177" s="7">
        <v>265</v>
      </c>
      <c r="S2177" s="189">
        <v>45625.593981481485</v>
      </c>
    </row>
    <row r="2178" spans="1:19">
      <c r="A2178" s="7">
        <v>1997</v>
      </c>
      <c r="B2178" s="123" t="s">
        <v>537</v>
      </c>
      <c r="C2178" s="123" t="s">
        <v>538</v>
      </c>
      <c r="D2178" s="123" t="s">
        <v>542</v>
      </c>
      <c r="E2178" s="123" t="s">
        <v>163</v>
      </c>
      <c r="F2178" s="7">
        <v>401.88203416800002</v>
      </c>
      <c r="G2178" s="123" t="s">
        <v>532</v>
      </c>
      <c r="H2178" s="7">
        <v>25.617769327000001</v>
      </c>
      <c r="I2178" s="7">
        <v>63.744500000000002</v>
      </c>
      <c r="J2178" s="7">
        <v>25.595866755999999</v>
      </c>
      <c r="K2178" s="7">
        <v>4.01882E-4</v>
      </c>
      <c r="L2178" s="7">
        <v>4.0188203419999997E-5</v>
      </c>
      <c r="M2178" s="7">
        <v>63.69</v>
      </c>
      <c r="N2178" s="7">
        <v>1E-3</v>
      </c>
      <c r="O2178" s="7">
        <v>1E-4</v>
      </c>
      <c r="P2178" s="7">
        <v>1</v>
      </c>
      <c r="Q2178" s="7">
        <v>28</v>
      </c>
      <c r="R2178" s="7">
        <v>265</v>
      </c>
      <c r="S2178" s="189">
        <v>45625.593981481485</v>
      </c>
    </row>
    <row r="2179" spans="1:19">
      <c r="A2179" s="7">
        <v>1997</v>
      </c>
      <c r="B2179" s="123" t="s">
        <v>537</v>
      </c>
      <c r="C2179" s="123" t="s">
        <v>538</v>
      </c>
      <c r="D2179" s="123" t="s">
        <v>542</v>
      </c>
      <c r="E2179" s="123" t="s">
        <v>535</v>
      </c>
      <c r="F2179" s="7">
        <v>5438.4337909080004</v>
      </c>
      <c r="G2179" s="123" t="s">
        <v>532</v>
      </c>
      <c r="H2179" s="7">
        <v>303.646850766</v>
      </c>
      <c r="I2179" s="7">
        <v>55.833510609999998</v>
      </c>
      <c r="J2179" s="7">
        <v>303.35045612499999</v>
      </c>
      <c r="K2179" s="7">
        <v>5.4384339999999998E-3</v>
      </c>
      <c r="L2179" s="7">
        <v>5.4384300000000002E-4</v>
      </c>
      <c r="M2179" s="7">
        <v>55.77901061</v>
      </c>
      <c r="N2179" s="7">
        <v>1E-3</v>
      </c>
      <c r="O2179" s="7">
        <v>1E-4</v>
      </c>
      <c r="P2179" s="7">
        <v>1</v>
      </c>
      <c r="Q2179" s="7">
        <v>28</v>
      </c>
      <c r="R2179" s="7">
        <v>265</v>
      </c>
      <c r="S2179" s="189">
        <v>45625.593981481485</v>
      </c>
    </row>
    <row r="2180" spans="1:19">
      <c r="A2180" s="7">
        <v>1997</v>
      </c>
      <c r="B2180" s="123" t="s">
        <v>537</v>
      </c>
      <c r="C2180" s="123" t="s">
        <v>538</v>
      </c>
      <c r="D2180" s="123" t="s">
        <v>542</v>
      </c>
      <c r="E2180" s="123" t="s">
        <v>541</v>
      </c>
      <c r="F2180" s="7">
        <v>1256.113068765</v>
      </c>
      <c r="G2180" s="123" t="s">
        <v>532</v>
      </c>
      <c r="H2180" s="7">
        <v>117.93793147300001</v>
      </c>
      <c r="I2180" s="7">
        <v>93.891174613000004</v>
      </c>
      <c r="J2180" s="7">
        <v>117.632695997</v>
      </c>
      <c r="K2180" s="7">
        <v>3.7683389999999999E-3</v>
      </c>
      <c r="L2180" s="7">
        <v>7.5366799999999998E-4</v>
      </c>
      <c r="M2180" s="7">
        <v>93.648174612999995</v>
      </c>
      <c r="N2180" s="7">
        <v>3.0000000000000001E-3</v>
      </c>
      <c r="O2180" s="7">
        <v>5.9999999999999995E-4</v>
      </c>
      <c r="P2180" s="7">
        <v>1</v>
      </c>
      <c r="Q2180" s="7">
        <v>28</v>
      </c>
      <c r="R2180" s="7">
        <v>265</v>
      </c>
      <c r="S2180" s="189">
        <v>45625.593981481485</v>
      </c>
    </row>
    <row r="2181" spans="1:19">
      <c r="A2181" s="7">
        <v>1997</v>
      </c>
      <c r="B2181" s="123" t="s">
        <v>537</v>
      </c>
      <c r="C2181" s="123" t="s">
        <v>538</v>
      </c>
      <c r="D2181" s="123" t="s">
        <v>543</v>
      </c>
      <c r="E2181" s="123" t="s">
        <v>540</v>
      </c>
      <c r="F2181" s="7">
        <v>335.64971357899998</v>
      </c>
      <c r="G2181" s="123" t="s">
        <v>532</v>
      </c>
      <c r="H2181" s="7">
        <v>31.979865585999999</v>
      </c>
      <c r="I2181" s="7">
        <v>95.277500000000003</v>
      </c>
      <c r="J2181" s="7">
        <v>31.752462905000002</v>
      </c>
      <c r="K2181" s="7">
        <v>3.356497E-3</v>
      </c>
      <c r="L2181" s="7">
        <v>5.0347499999999997E-4</v>
      </c>
      <c r="M2181" s="7">
        <v>94.6</v>
      </c>
      <c r="N2181" s="7">
        <v>0.01</v>
      </c>
      <c r="O2181" s="7">
        <v>1.5E-3</v>
      </c>
      <c r="P2181" s="7">
        <v>1</v>
      </c>
      <c r="Q2181" s="7">
        <v>28</v>
      </c>
      <c r="R2181" s="7">
        <v>265</v>
      </c>
      <c r="S2181" s="189">
        <v>45625.593981481485</v>
      </c>
    </row>
    <row r="2182" spans="1:19">
      <c r="A2182" s="7">
        <v>1997</v>
      </c>
      <c r="B2182" s="123" t="s">
        <v>537</v>
      </c>
      <c r="C2182" s="123" t="s">
        <v>538</v>
      </c>
      <c r="D2182" s="123" t="s">
        <v>543</v>
      </c>
      <c r="E2182" s="123" t="s">
        <v>531</v>
      </c>
      <c r="F2182" s="7">
        <v>393.578383121</v>
      </c>
      <c r="G2182" s="123" t="s">
        <v>532</v>
      </c>
      <c r="H2182" s="7">
        <v>30.011532448000001</v>
      </c>
      <c r="I2182" s="7">
        <v>76.253</v>
      </c>
      <c r="J2182" s="7">
        <v>29.915892900999999</v>
      </c>
      <c r="K2182" s="7">
        <v>1.180735E-3</v>
      </c>
      <c r="L2182" s="7">
        <v>2.36147E-4</v>
      </c>
      <c r="M2182" s="7">
        <v>76.010000000000005</v>
      </c>
      <c r="N2182" s="7">
        <v>3.0000000000000001E-3</v>
      </c>
      <c r="O2182" s="7">
        <v>5.9999999999999995E-4</v>
      </c>
      <c r="P2182" s="7">
        <v>1</v>
      </c>
      <c r="Q2182" s="7">
        <v>28</v>
      </c>
      <c r="R2182" s="7">
        <v>265</v>
      </c>
      <c r="S2182" s="189">
        <v>45625.593981481485</v>
      </c>
    </row>
    <row r="2183" spans="1:19">
      <c r="A2183" s="7">
        <v>1997</v>
      </c>
      <c r="B2183" s="123" t="s">
        <v>537</v>
      </c>
      <c r="C2183" s="123" t="s">
        <v>538</v>
      </c>
      <c r="D2183" s="123" t="s">
        <v>543</v>
      </c>
      <c r="E2183" s="123" t="s">
        <v>533</v>
      </c>
      <c r="F2183" s="7">
        <v>251.41797759400001</v>
      </c>
      <c r="G2183" s="123" t="s">
        <v>532</v>
      </c>
      <c r="H2183" s="7">
        <v>18.489194265999998</v>
      </c>
      <c r="I2183" s="7">
        <v>73.539666667000006</v>
      </c>
      <c r="J2183" s="7">
        <v>18.428099698</v>
      </c>
      <c r="K2183" s="7">
        <v>7.5425399999999999E-4</v>
      </c>
      <c r="L2183" s="7">
        <v>1.50851E-4</v>
      </c>
      <c r="M2183" s="7">
        <v>73.296666666999997</v>
      </c>
      <c r="N2183" s="7">
        <v>3.0000000000000001E-3</v>
      </c>
      <c r="O2183" s="7">
        <v>5.9999999999999995E-4</v>
      </c>
      <c r="P2183" s="7">
        <v>1</v>
      </c>
      <c r="Q2183" s="7">
        <v>28</v>
      </c>
      <c r="R2183" s="7">
        <v>265</v>
      </c>
      <c r="S2183" s="189">
        <v>45625.593981481485</v>
      </c>
    </row>
    <row r="2184" spans="1:19">
      <c r="A2184" s="7">
        <v>1997</v>
      </c>
      <c r="B2184" s="123" t="s">
        <v>537</v>
      </c>
      <c r="C2184" s="123" t="s">
        <v>538</v>
      </c>
      <c r="D2184" s="123" t="s">
        <v>543</v>
      </c>
      <c r="E2184" s="123" t="s">
        <v>160</v>
      </c>
      <c r="F2184" s="7">
        <v>27.804186618999999</v>
      </c>
      <c r="G2184" s="123" t="s">
        <v>532</v>
      </c>
      <c r="H2184" s="7">
        <v>1.9916973</v>
      </c>
      <c r="I2184" s="7">
        <v>71.632999999999996</v>
      </c>
      <c r="J2184" s="7">
        <v>1.9849408829999999</v>
      </c>
      <c r="K2184" s="7">
        <v>8.3412559860000001E-5</v>
      </c>
      <c r="L2184" s="7">
        <v>1.6682511970000002E-5</v>
      </c>
      <c r="M2184" s="7">
        <v>71.39</v>
      </c>
      <c r="N2184" s="7">
        <v>3.0000000000000001E-3</v>
      </c>
      <c r="O2184" s="7">
        <v>5.9999999999999995E-4</v>
      </c>
      <c r="P2184" s="7">
        <v>1</v>
      </c>
      <c r="Q2184" s="7">
        <v>28</v>
      </c>
      <c r="R2184" s="7">
        <v>265</v>
      </c>
      <c r="S2184" s="189">
        <v>45625.593981481485</v>
      </c>
    </row>
    <row r="2185" spans="1:19">
      <c r="A2185" s="7">
        <v>1997</v>
      </c>
      <c r="B2185" s="123" t="s">
        <v>537</v>
      </c>
      <c r="C2185" s="123" t="s">
        <v>538</v>
      </c>
      <c r="D2185" s="123" t="s">
        <v>543</v>
      </c>
      <c r="E2185" s="123" t="s">
        <v>163</v>
      </c>
      <c r="F2185" s="7">
        <v>430.53584852</v>
      </c>
      <c r="G2185" s="123" t="s">
        <v>532</v>
      </c>
      <c r="H2185" s="7">
        <v>27.444292396000002</v>
      </c>
      <c r="I2185" s="7">
        <v>63.744500000000002</v>
      </c>
      <c r="J2185" s="7">
        <v>27.420828191999998</v>
      </c>
      <c r="K2185" s="7">
        <v>4.3053600000000003E-4</v>
      </c>
      <c r="L2185" s="7">
        <v>4.3053584850000002E-5</v>
      </c>
      <c r="M2185" s="7">
        <v>63.69</v>
      </c>
      <c r="N2185" s="7">
        <v>1E-3</v>
      </c>
      <c r="O2185" s="7">
        <v>1E-4</v>
      </c>
      <c r="P2185" s="7">
        <v>1</v>
      </c>
      <c r="Q2185" s="7">
        <v>28</v>
      </c>
      <c r="R2185" s="7">
        <v>265</v>
      </c>
      <c r="S2185" s="189">
        <v>45625.593981481485</v>
      </c>
    </row>
    <row r="2186" spans="1:19">
      <c r="A2186" s="7">
        <v>1997</v>
      </c>
      <c r="B2186" s="123" t="s">
        <v>537</v>
      </c>
      <c r="C2186" s="123" t="s">
        <v>538</v>
      </c>
      <c r="D2186" s="123" t="s">
        <v>543</v>
      </c>
      <c r="E2186" s="123" t="s">
        <v>535</v>
      </c>
      <c r="F2186" s="7">
        <v>95.282587621999994</v>
      </c>
      <c r="G2186" s="123" t="s">
        <v>532</v>
      </c>
      <c r="H2186" s="7">
        <v>5.3199613670000003</v>
      </c>
      <c r="I2186" s="7">
        <v>55.833510609999998</v>
      </c>
      <c r="J2186" s="7">
        <v>5.3147684660000003</v>
      </c>
      <c r="K2186" s="7">
        <v>9.5282587619999995E-5</v>
      </c>
      <c r="L2186" s="7">
        <v>9.5282587619999992E-6</v>
      </c>
      <c r="M2186" s="7">
        <v>55.77901061</v>
      </c>
      <c r="N2186" s="7">
        <v>1E-3</v>
      </c>
      <c r="O2186" s="7">
        <v>1E-4</v>
      </c>
      <c r="P2186" s="7">
        <v>1</v>
      </c>
      <c r="Q2186" s="7">
        <v>28</v>
      </c>
      <c r="R2186" s="7">
        <v>265</v>
      </c>
      <c r="S2186" s="189">
        <v>45625.593981481485</v>
      </c>
    </row>
    <row r="2187" spans="1:19">
      <c r="A2187" s="7">
        <v>1997</v>
      </c>
      <c r="B2187" s="123" t="s">
        <v>537</v>
      </c>
      <c r="C2187" s="123" t="s">
        <v>538</v>
      </c>
      <c r="D2187" s="123" t="s">
        <v>543</v>
      </c>
      <c r="E2187" s="123" t="s">
        <v>541</v>
      </c>
      <c r="F2187" s="7">
        <v>0</v>
      </c>
      <c r="G2187" s="123" t="s">
        <v>532</v>
      </c>
      <c r="H2187" s="7">
        <v>0</v>
      </c>
      <c r="I2187" s="7"/>
      <c r="J2187" s="7">
        <v>0</v>
      </c>
      <c r="K2187" s="7">
        <v>0</v>
      </c>
      <c r="L2187" s="7">
        <v>0</v>
      </c>
      <c r="M2187" s="7"/>
      <c r="N2187" s="7"/>
      <c r="O2187" s="7"/>
      <c r="P2187" s="7">
        <v>1</v>
      </c>
      <c r="Q2187" s="7">
        <v>28</v>
      </c>
      <c r="R2187" s="7">
        <v>265</v>
      </c>
      <c r="S2187" s="189">
        <v>45625.593981481485</v>
      </c>
    </row>
    <row r="2188" spans="1:19">
      <c r="A2188" s="7">
        <v>1997</v>
      </c>
      <c r="B2188" s="123" t="s">
        <v>537</v>
      </c>
      <c r="C2188" s="123" t="s">
        <v>538</v>
      </c>
      <c r="D2188" s="123" t="s">
        <v>544</v>
      </c>
      <c r="E2188" s="123" t="s">
        <v>33</v>
      </c>
      <c r="F2188" s="7">
        <v>2834.4552263999999</v>
      </c>
      <c r="G2188" s="123" t="s">
        <v>532</v>
      </c>
      <c r="H2188" s="7">
        <v>5.3854649300000004</v>
      </c>
      <c r="I2188" s="7">
        <v>1.9</v>
      </c>
      <c r="J2188" s="7">
        <v>0</v>
      </c>
      <c r="K2188" s="7">
        <v>8.5033656999999999E-2</v>
      </c>
      <c r="L2188" s="7">
        <v>1.1337821E-2</v>
      </c>
      <c r="M2188" s="7">
        <v>0</v>
      </c>
      <c r="N2188" s="7">
        <v>0.03</v>
      </c>
      <c r="O2188" s="7">
        <v>4.0000000000000001E-3</v>
      </c>
      <c r="P2188" s="7"/>
      <c r="Q2188" s="7">
        <v>28</v>
      </c>
      <c r="R2188" s="7">
        <v>265</v>
      </c>
      <c r="S2188" s="189">
        <v>45625.593981481485</v>
      </c>
    </row>
    <row r="2189" spans="1:19">
      <c r="A2189" s="7">
        <v>1997</v>
      </c>
      <c r="B2189" s="123" t="s">
        <v>537</v>
      </c>
      <c r="C2189" s="123" t="s">
        <v>538</v>
      </c>
      <c r="D2189" s="123" t="s">
        <v>544</v>
      </c>
      <c r="E2189" s="123" t="s">
        <v>540</v>
      </c>
      <c r="F2189" s="7">
        <v>0</v>
      </c>
      <c r="G2189" s="123" t="s">
        <v>532</v>
      </c>
      <c r="H2189" s="7">
        <v>0</v>
      </c>
      <c r="I2189" s="7"/>
      <c r="J2189" s="7">
        <v>0</v>
      </c>
      <c r="K2189" s="7">
        <v>0</v>
      </c>
      <c r="L2189" s="7">
        <v>0</v>
      </c>
      <c r="M2189" s="7"/>
      <c r="N2189" s="7"/>
      <c r="O2189" s="7"/>
      <c r="P2189" s="7">
        <v>1</v>
      </c>
      <c r="Q2189" s="7">
        <v>28</v>
      </c>
      <c r="R2189" s="7">
        <v>265</v>
      </c>
      <c r="S2189" s="189">
        <v>45625.593981481485</v>
      </c>
    </row>
    <row r="2190" spans="1:19">
      <c r="A2190" s="7">
        <v>1997</v>
      </c>
      <c r="B2190" s="123" t="s">
        <v>537</v>
      </c>
      <c r="C2190" s="123" t="s">
        <v>538</v>
      </c>
      <c r="D2190" s="123" t="s">
        <v>544</v>
      </c>
      <c r="E2190" s="123" t="s">
        <v>531</v>
      </c>
      <c r="F2190" s="7">
        <v>227.70433715199999</v>
      </c>
      <c r="G2190" s="123" t="s">
        <v>532</v>
      </c>
      <c r="H2190" s="7">
        <v>17.363138821</v>
      </c>
      <c r="I2190" s="7">
        <v>76.253</v>
      </c>
      <c r="J2190" s="7">
        <v>17.307806667000001</v>
      </c>
      <c r="K2190" s="7">
        <v>6.8311299999999995E-4</v>
      </c>
      <c r="L2190" s="7">
        <v>1.36623E-4</v>
      </c>
      <c r="M2190" s="7">
        <v>76.010000000000005</v>
      </c>
      <c r="N2190" s="7">
        <v>3.0000000000000001E-3</v>
      </c>
      <c r="O2190" s="7">
        <v>5.9999999999999995E-4</v>
      </c>
      <c r="P2190" s="7">
        <v>1</v>
      </c>
      <c r="Q2190" s="7">
        <v>28</v>
      </c>
      <c r="R2190" s="7">
        <v>265</v>
      </c>
      <c r="S2190" s="189">
        <v>45625.593981481485</v>
      </c>
    </row>
    <row r="2191" spans="1:19">
      <c r="A2191" s="7">
        <v>1997</v>
      </c>
      <c r="B2191" s="123" t="s">
        <v>537</v>
      </c>
      <c r="C2191" s="123" t="s">
        <v>538</v>
      </c>
      <c r="D2191" s="123" t="s">
        <v>544</v>
      </c>
      <c r="E2191" s="123" t="s">
        <v>533</v>
      </c>
      <c r="F2191" s="7">
        <v>33.101887822000002</v>
      </c>
      <c r="G2191" s="123" t="s">
        <v>532</v>
      </c>
      <c r="H2191" s="7">
        <v>2.4343017960000002</v>
      </c>
      <c r="I2191" s="7">
        <v>73.539666667000006</v>
      </c>
      <c r="J2191" s="7">
        <v>2.4262580379999998</v>
      </c>
      <c r="K2191" s="7">
        <v>9.9305663469999994E-5</v>
      </c>
      <c r="L2191" s="7">
        <v>1.9861132690000001E-5</v>
      </c>
      <c r="M2191" s="7">
        <v>73.296666666999997</v>
      </c>
      <c r="N2191" s="7">
        <v>3.0000000000000001E-3</v>
      </c>
      <c r="O2191" s="7">
        <v>5.9999999999999995E-4</v>
      </c>
      <c r="P2191" s="7">
        <v>1</v>
      </c>
      <c r="Q2191" s="7">
        <v>28</v>
      </c>
      <c r="R2191" s="7">
        <v>265</v>
      </c>
      <c r="S2191" s="189">
        <v>45625.593981481485</v>
      </c>
    </row>
    <row r="2192" spans="1:19">
      <c r="A2192" s="7">
        <v>1997</v>
      </c>
      <c r="B2192" s="123" t="s">
        <v>537</v>
      </c>
      <c r="C2192" s="123" t="s">
        <v>538</v>
      </c>
      <c r="D2192" s="123" t="s">
        <v>544</v>
      </c>
      <c r="E2192" s="123" t="s">
        <v>160</v>
      </c>
      <c r="F2192" s="7">
        <v>16.086081339</v>
      </c>
      <c r="G2192" s="123" t="s">
        <v>532</v>
      </c>
      <c r="H2192" s="7">
        <v>1.1522942650000001</v>
      </c>
      <c r="I2192" s="7">
        <v>71.632999999999996</v>
      </c>
      <c r="J2192" s="7">
        <v>1.1483853470000001</v>
      </c>
      <c r="K2192" s="7">
        <v>4.8258244019999998E-5</v>
      </c>
      <c r="L2192" s="7">
        <v>9.6516488029999993E-6</v>
      </c>
      <c r="M2192" s="7">
        <v>71.39</v>
      </c>
      <c r="N2192" s="7">
        <v>3.0000000000000001E-3</v>
      </c>
      <c r="O2192" s="7">
        <v>5.9999999999999995E-4</v>
      </c>
      <c r="P2192" s="7">
        <v>1</v>
      </c>
      <c r="Q2192" s="7">
        <v>28</v>
      </c>
      <c r="R2192" s="7">
        <v>265</v>
      </c>
      <c r="S2192" s="189">
        <v>45625.593981481485</v>
      </c>
    </row>
    <row r="2193" spans="1:19">
      <c r="A2193" s="7">
        <v>1997</v>
      </c>
      <c r="B2193" s="123" t="s">
        <v>537</v>
      </c>
      <c r="C2193" s="123" t="s">
        <v>538</v>
      </c>
      <c r="D2193" s="123" t="s">
        <v>544</v>
      </c>
      <c r="E2193" s="123" t="s">
        <v>163</v>
      </c>
      <c r="F2193" s="7">
        <v>13.058186892</v>
      </c>
      <c r="G2193" s="123" t="s">
        <v>532</v>
      </c>
      <c r="H2193" s="7">
        <v>0.83238759399999995</v>
      </c>
      <c r="I2193" s="7">
        <v>63.744500000000002</v>
      </c>
      <c r="J2193" s="7">
        <v>0.83167592300000004</v>
      </c>
      <c r="K2193" s="7">
        <v>1.3058186889999999E-5</v>
      </c>
      <c r="L2193" s="7">
        <v>1.305818689E-6</v>
      </c>
      <c r="M2193" s="7">
        <v>63.69</v>
      </c>
      <c r="N2193" s="7">
        <v>1E-3</v>
      </c>
      <c r="O2193" s="7">
        <v>1E-4</v>
      </c>
      <c r="P2193" s="7">
        <v>1</v>
      </c>
      <c r="Q2193" s="7">
        <v>28</v>
      </c>
      <c r="R2193" s="7">
        <v>265</v>
      </c>
      <c r="S2193" s="189">
        <v>45625.593981481485</v>
      </c>
    </row>
    <row r="2194" spans="1:19">
      <c r="A2194" s="7">
        <v>1997</v>
      </c>
      <c r="B2194" s="123" t="s">
        <v>537</v>
      </c>
      <c r="C2194" s="123" t="s">
        <v>538</v>
      </c>
      <c r="D2194" s="123" t="s">
        <v>544</v>
      </c>
      <c r="E2194" s="123" t="s">
        <v>535</v>
      </c>
      <c r="F2194" s="7">
        <v>0</v>
      </c>
      <c r="G2194" s="123" t="s">
        <v>532</v>
      </c>
      <c r="H2194" s="7">
        <v>0</v>
      </c>
      <c r="I2194" s="7"/>
      <c r="J2194" s="7">
        <v>0</v>
      </c>
      <c r="K2194" s="7">
        <v>0</v>
      </c>
      <c r="L2194" s="7">
        <v>0</v>
      </c>
      <c r="M2194" s="7"/>
      <c r="N2194" s="7"/>
      <c r="O2194" s="7"/>
      <c r="P2194" s="7">
        <v>1</v>
      </c>
      <c r="Q2194" s="7">
        <v>28</v>
      </c>
      <c r="R2194" s="7">
        <v>265</v>
      </c>
      <c r="S2194" s="189">
        <v>45625.593981481485</v>
      </c>
    </row>
    <row r="2195" spans="1:19">
      <c r="A2195" s="7">
        <v>1997</v>
      </c>
      <c r="B2195" s="123" t="s">
        <v>537</v>
      </c>
      <c r="C2195" s="123" t="s">
        <v>538</v>
      </c>
      <c r="D2195" s="123" t="s">
        <v>544</v>
      </c>
      <c r="E2195" s="123" t="s">
        <v>541</v>
      </c>
      <c r="F2195" s="7">
        <v>0</v>
      </c>
      <c r="G2195" s="123" t="s">
        <v>532</v>
      </c>
      <c r="H2195" s="7">
        <v>0</v>
      </c>
      <c r="I2195" s="7"/>
      <c r="J2195" s="7">
        <v>0</v>
      </c>
      <c r="K2195" s="7">
        <v>0</v>
      </c>
      <c r="L2195" s="7">
        <v>0</v>
      </c>
      <c r="M2195" s="7"/>
      <c r="N2195" s="7"/>
      <c r="O2195" s="7"/>
      <c r="P2195" s="7">
        <v>1</v>
      </c>
      <c r="Q2195" s="7">
        <v>28</v>
      </c>
      <c r="R2195" s="7">
        <v>265</v>
      </c>
      <c r="S2195" s="189">
        <v>45625.593981481485</v>
      </c>
    </row>
    <row r="2196" spans="1:19">
      <c r="A2196" s="7">
        <v>1997</v>
      </c>
      <c r="B2196" s="123" t="s">
        <v>537</v>
      </c>
      <c r="C2196" s="123" t="s">
        <v>538</v>
      </c>
      <c r="D2196" s="123" t="s">
        <v>545</v>
      </c>
      <c r="E2196" s="123" t="s">
        <v>540</v>
      </c>
      <c r="F2196" s="7">
        <v>0</v>
      </c>
      <c r="G2196" s="123" t="s">
        <v>532</v>
      </c>
      <c r="H2196" s="7">
        <v>0</v>
      </c>
      <c r="I2196" s="7"/>
      <c r="J2196" s="7">
        <v>0</v>
      </c>
      <c r="K2196" s="7">
        <v>0</v>
      </c>
      <c r="L2196" s="7">
        <v>0</v>
      </c>
      <c r="M2196" s="7"/>
      <c r="N2196" s="7"/>
      <c r="O2196" s="7"/>
      <c r="P2196" s="7">
        <v>1</v>
      </c>
      <c r="Q2196" s="7">
        <v>28</v>
      </c>
      <c r="R2196" s="7">
        <v>265</v>
      </c>
      <c r="S2196" s="189">
        <v>45625.593981481485</v>
      </c>
    </row>
    <row r="2197" spans="1:19">
      <c r="A2197" s="7">
        <v>1997</v>
      </c>
      <c r="B2197" s="123" t="s">
        <v>537</v>
      </c>
      <c r="C2197" s="123" t="s">
        <v>538</v>
      </c>
      <c r="D2197" s="123" t="s">
        <v>545</v>
      </c>
      <c r="E2197" s="123" t="s">
        <v>531</v>
      </c>
      <c r="F2197" s="7">
        <v>95.228307541999996</v>
      </c>
      <c r="G2197" s="123" t="s">
        <v>532</v>
      </c>
      <c r="H2197" s="7">
        <v>7.2614441349999996</v>
      </c>
      <c r="I2197" s="7">
        <v>76.253</v>
      </c>
      <c r="J2197" s="7">
        <v>7.2383036560000003</v>
      </c>
      <c r="K2197" s="7">
        <v>2.8568499999999999E-4</v>
      </c>
      <c r="L2197" s="7">
        <v>5.7136984530000002E-5</v>
      </c>
      <c r="M2197" s="7">
        <v>76.010000000000005</v>
      </c>
      <c r="N2197" s="7">
        <v>3.0000000000000001E-3</v>
      </c>
      <c r="O2197" s="7">
        <v>5.9999999999999995E-4</v>
      </c>
      <c r="P2197" s="7">
        <v>1</v>
      </c>
      <c r="Q2197" s="7">
        <v>28</v>
      </c>
      <c r="R2197" s="7">
        <v>265</v>
      </c>
      <c r="S2197" s="189">
        <v>45625.593981481485</v>
      </c>
    </row>
    <row r="2198" spans="1:19">
      <c r="A2198" s="7">
        <v>1997</v>
      </c>
      <c r="B2198" s="123" t="s">
        <v>537</v>
      </c>
      <c r="C2198" s="123" t="s">
        <v>538</v>
      </c>
      <c r="D2198" s="123" t="s">
        <v>545</v>
      </c>
      <c r="E2198" s="123" t="s">
        <v>533</v>
      </c>
      <c r="F2198" s="7">
        <v>215.50237220099999</v>
      </c>
      <c r="G2198" s="123" t="s">
        <v>532</v>
      </c>
      <c r="H2198" s="7">
        <v>15.847972618</v>
      </c>
      <c r="I2198" s="7">
        <v>73.539666667000006</v>
      </c>
      <c r="J2198" s="7">
        <v>15.795605541</v>
      </c>
      <c r="K2198" s="7">
        <v>6.4650700000000005E-4</v>
      </c>
      <c r="L2198" s="7">
        <v>1.2930099999999999E-4</v>
      </c>
      <c r="M2198" s="7">
        <v>73.296666666999997</v>
      </c>
      <c r="N2198" s="7">
        <v>3.0000000000000001E-3</v>
      </c>
      <c r="O2198" s="7">
        <v>5.9999999999999995E-4</v>
      </c>
      <c r="P2198" s="7">
        <v>1</v>
      </c>
      <c r="Q2198" s="7">
        <v>28</v>
      </c>
      <c r="R2198" s="7">
        <v>265</v>
      </c>
      <c r="S2198" s="189">
        <v>45625.593981481485</v>
      </c>
    </row>
    <row r="2199" spans="1:19">
      <c r="A2199" s="7">
        <v>1997</v>
      </c>
      <c r="B2199" s="123" t="s">
        <v>537</v>
      </c>
      <c r="C2199" s="123" t="s">
        <v>538</v>
      </c>
      <c r="D2199" s="123" t="s">
        <v>545</v>
      </c>
      <c r="E2199" s="123" t="s">
        <v>160</v>
      </c>
      <c r="F2199" s="7">
        <v>6.7273654949999999</v>
      </c>
      <c r="G2199" s="123" t="s">
        <v>532</v>
      </c>
      <c r="H2199" s="7">
        <v>0.48190137300000002</v>
      </c>
      <c r="I2199" s="7">
        <v>71.632999999999996</v>
      </c>
      <c r="J2199" s="7">
        <v>0.480266623</v>
      </c>
      <c r="K2199" s="7">
        <v>2.0182096489999998E-5</v>
      </c>
      <c r="L2199" s="7">
        <v>4.036419297E-6</v>
      </c>
      <c r="M2199" s="7">
        <v>71.39</v>
      </c>
      <c r="N2199" s="7">
        <v>3.0000000000000001E-3</v>
      </c>
      <c r="O2199" s="7">
        <v>5.9999999999999995E-4</v>
      </c>
      <c r="P2199" s="7">
        <v>1</v>
      </c>
      <c r="Q2199" s="7">
        <v>28</v>
      </c>
      <c r="R2199" s="7">
        <v>265</v>
      </c>
      <c r="S2199" s="189">
        <v>45625.593981481485</v>
      </c>
    </row>
    <row r="2200" spans="1:19">
      <c r="A2200" s="7">
        <v>1997</v>
      </c>
      <c r="B2200" s="123" t="s">
        <v>537</v>
      </c>
      <c r="C2200" s="123" t="s">
        <v>538</v>
      </c>
      <c r="D2200" s="123" t="s">
        <v>545</v>
      </c>
      <c r="E2200" s="123" t="s">
        <v>163</v>
      </c>
      <c r="F2200" s="7">
        <v>0.47484315999999999</v>
      </c>
      <c r="G2200" s="123" t="s">
        <v>532</v>
      </c>
      <c r="H2200" s="7">
        <v>3.0268639999999999E-2</v>
      </c>
      <c r="I2200" s="7">
        <v>63.744500000000002</v>
      </c>
      <c r="J2200" s="7">
        <v>3.0242761E-2</v>
      </c>
      <c r="K2200" s="7">
        <v>4.7484316000000001E-7</v>
      </c>
      <c r="L2200" s="7">
        <v>4.7484315999999998E-8</v>
      </c>
      <c r="M2200" s="7">
        <v>63.69</v>
      </c>
      <c r="N2200" s="7">
        <v>1E-3</v>
      </c>
      <c r="O2200" s="7">
        <v>1E-4</v>
      </c>
      <c r="P2200" s="7">
        <v>1</v>
      </c>
      <c r="Q2200" s="7">
        <v>28</v>
      </c>
      <c r="R2200" s="7">
        <v>265</v>
      </c>
      <c r="S2200" s="189">
        <v>45625.593981481485</v>
      </c>
    </row>
    <row r="2201" spans="1:19">
      <c r="A2201" s="7">
        <v>1997</v>
      </c>
      <c r="B2201" s="123" t="s">
        <v>537</v>
      </c>
      <c r="C2201" s="123" t="s">
        <v>538</v>
      </c>
      <c r="D2201" s="123" t="s">
        <v>545</v>
      </c>
      <c r="E2201" s="123" t="s">
        <v>535</v>
      </c>
      <c r="F2201" s="7">
        <v>825.65917494999997</v>
      </c>
      <c r="G2201" s="123" t="s">
        <v>532</v>
      </c>
      <c r="H2201" s="7">
        <v>46.099450304999998</v>
      </c>
      <c r="I2201" s="7">
        <v>55.833510609999998</v>
      </c>
      <c r="J2201" s="7">
        <v>46.054451880000002</v>
      </c>
      <c r="K2201" s="7">
        <v>8.2565899999999996E-4</v>
      </c>
      <c r="L2201" s="7">
        <v>8.2565917489999996E-5</v>
      </c>
      <c r="M2201" s="7">
        <v>55.77901061</v>
      </c>
      <c r="N2201" s="7">
        <v>1E-3</v>
      </c>
      <c r="O2201" s="7">
        <v>1E-4</v>
      </c>
      <c r="P2201" s="7">
        <v>1</v>
      </c>
      <c r="Q2201" s="7">
        <v>28</v>
      </c>
      <c r="R2201" s="7">
        <v>265</v>
      </c>
      <c r="S2201" s="189">
        <v>45625.593981481485</v>
      </c>
    </row>
    <row r="2202" spans="1:19">
      <c r="A2202" s="7">
        <v>1997</v>
      </c>
      <c r="B2202" s="123" t="s">
        <v>537</v>
      </c>
      <c r="C2202" s="123" t="s">
        <v>538</v>
      </c>
      <c r="D2202" s="123" t="s">
        <v>545</v>
      </c>
      <c r="E2202" s="123" t="s">
        <v>541</v>
      </c>
      <c r="F2202" s="7">
        <v>0</v>
      </c>
      <c r="G2202" s="123" t="s">
        <v>532</v>
      </c>
      <c r="H2202" s="7">
        <v>0</v>
      </c>
      <c r="I2202" s="7"/>
      <c r="J2202" s="7">
        <v>0</v>
      </c>
      <c r="K2202" s="7">
        <v>0</v>
      </c>
      <c r="L2202" s="7">
        <v>0</v>
      </c>
      <c r="M2202" s="7"/>
      <c r="N2202" s="7"/>
      <c r="O2202" s="7"/>
      <c r="P2202" s="7">
        <v>1</v>
      </c>
      <c r="Q2202" s="7">
        <v>28</v>
      </c>
      <c r="R2202" s="7">
        <v>265</v>
      </c>
      <c r="S2202" s="189">
        <v>45625.593981481485</v>
      </c>
    </row>
    <row r="2203" spans="1:19">
      <c r="A2203" s="7">
        <v>1997</v>
      </c>
      <c r="B2203" s="123" t="s">
        <v>537</v>
      </c>
      <c r="C2203" s="123" t="s">
        <v>538</v>
      </c>
      <c r="D2203" s="123" t="s">
        <v>546</v>
      </c>
      <c r="E2203" s="123" t="s">
        <v>33</v>
      </c>
      <c r="F2203" s="7">
        <v>0</v>
      </c>
      <c r="G2203" s="123" t="s">
        <v>532</v>
      </c>
      <c r="H2203" s="7">
        <v>0</v>
      </c>
      <c r="I2203" s="7"/>
      <c r="J2203" s="7">
        <v>0</v>
      </c>
      <c r="K2203" s="7">
        <v>0</v>
      </c>
      <c r="L2203" s="7">
        <v>0</v>
      </c>
      <c r="M2203" s="7"/>
      <c r="N2203" s="7"/>
      <c r="O2203" s="7"/>
      <c r="P2203" s="7"/>
      <c r="Q2203" s="7">
        <v>28</v>
      </c>
      <c r="R2203" s="7">
        <v>265</v>
      </c>
      <c r="S2203" s="189">
        <v>45625.593981481485</v>
      </c>
    </row>
    <row r="2204" spans="1:19">
      <c r="A2204" s="7">
        <v>1997</v>
      </c>
      <c r="B2204" s="123" t="s">
        <v>537</v>
      </c>
      <c r="C2204" s="123" t="s">
        <v>538</v>
      </c>
      <c r="D2204" s="123" t="s">
        <v>546</v>
      </c>
      <c r="E2204" s="123" t="s">
        <v>540</v>
      </c>
      <c r="F2204" s="7">
        <v>0</v>
      </c>
      <c r="G2204" s="123" t="s">
        <v>532</v>
      </c>
      <c r="H2204" s="7">
        <v>0</v>
      </c>
      <c r="I2204" s="7"/>
      <c r="J2204" s="7">
        <v>0</v>
      </c>
      <c r="K2204" s="7">
        <v>0</v>
      </c>
      <c r="L2204" s="7">
        <v>0</v>
      </c>
      <c r="M2204" s="7"/>
      <c r="N2204" s="7"/>
      <c r="O2204" s="7"/>
      <c r="P2204" s="7">
        <v>1</v>
      </c>
      <c r="Q2204" s="7">
        <v>28</v>
      </c>
      <c r="R2204" s="7">
        <v>265</v>
      </c>
      <c r="S2204" s="189">
        <v>45625.593981481485</v>
      </c>
    </row>
    <row r="2205" spans="1:19">
      <c r="A2205" s="7">
        <v>1997</v>
      </c>
      <c r="B2205" s="123" t="s">
        <v>537</v>
      </c>
      <c r="C2205" s="123" t="s">
        <v>538</v>
      </c>
      <c r="D2205" s="123" t="s">
        <v>546</v>
      </c>
      <c r="E2205" s="123" t="s">
        <v>531</v>
      </c>
      <c r="F2205" s="7">
        <v>1791.4585876670001</v>
      </c>
      <c r="G2205" s="123" t="s">
        <v>532</v>
      </c>
      <c r="H2205" s="7">
        <v>136.60409168499999</v>
      </c>
      <c r="I2205" s="7">
        <v>76.253</v>
      </c>
      <c r="J2205" s="7">
        <v>136.16876724900001</v>
      </c>
      <c r="K2205" s="7">
        <v>5.3743760000000002E-3</v>
      </c>
      <c r="L2205" s="7">
        <v>1.0748750000000001E-3</v>
      </c>
      <c r="M2205" s="7">
        <v>76.010000000000005</v>
      </c>
      <c r="N2205" s="7">
        <v>3.0000000000000001E-3</v>
      </c>
      <c r="O2205" s="7">
        <v>5.9999999999999995E-4</v>
      </c>
      <c r="P2205" s="7">
        <v>1</v>
      </c>
      <c r="Q2205" s="7">
        <v>28</v>
      </c>
      <c r="R2205" s="7">
        <v>265</v>
      </c>
      <c r="S2205" s="189">
        <v>45625.593981481485</v>
      </c>
    </row>
    <row r="2206" spans="1:19">
      <c r="A2206" s="7">
        <v>1997</v>
      </c>
      <c r="B2206" s="123" t="s">
        <v>537</v>
      </c>
      <c r="C2206" s="123" t="s">
        <v>538</v>
      </c>
      <c r="D2206" s="123" t="s">
        <v>546</v>
      </c>
      <c r="E2206" s="123" t="s">
        <v>533</v>
      </c>
      <c r="F2206" s="7">
        <v>385.18067960799999</v>
      </c>
      <c r="G2206" s="123" t="s">
        <v>532</v>
      </c>
      <c r="H2206" s="7">
        <v>28.326058785000001</v>
      </c>
      <c r="I2206" s="7">
        <v>73.539666667000006</v>
      </c>
      <c r="J2206" s="7">
        <v>28.23245988</v>
      </c>
      <c r="K2206" s="7">
        <v>1.1555420000000001E-3</v>
      </c>
      <c r="L2206" s="7">
        <v>2.31108E-4</v>
      </c>
      <c r="M2206" s="7">
        <v>73.296666666999997</v>
      </c>
      <c r="N2206" s="7">
        <v>3.0000000000000001E-3</v>
      </c>
      <c r="O2206" s="7">
        <v>5.9999999999999995E-4</v>
      </c>
      <c r="P2206" s="7">
        <v>1</v>
      </c>
      <c r="Q2206" s="7">
        <v>28</v>
      </c>
      <c r="R2206" s="7">
        <v>265</v>
      </c>
      <c r="S2206" s="189">
        <v>45625.593981481485</v>
      </c>
    </row>
    <row r="2207" spans="1:19">
      <c r="A2207" s="7">
        <v>1997</v>
      </c>
      <c r="B2207" s="123" t="s">
        <v>537</v>
      </c>
      <c r="C2207" s="123" t="s">
        <v>538</v>
      </c>
      <c r="D2207" s="123" t="s">
        <v>546</v>
      </c>
      <c r="E2207" s="123" t="s">
        <v>160</v>
      </c>
      <c r="F2207" s="7">
        <v>126.556871586</v>
      </c>
      <c r="G2207" s="123" t="s">
        <v>532</v>
      </c>
      <c r="H2207" s="7">
        <v>9.0656483819999991</v>
      </c>
      <c r="I2207" s="7">
        <v>71.632999999999996</v>
      </c>
      <c r="J2207" s="7">
        <v>9.0348950630000004</v>
      </c>
      <c r="K2207" s="7">
        <v>3.7967099999999999E-4</v>
      </c>
      <c r="L2207" s="7">
        <v>7.5934122950000002E-5</v>
      </c>
      <c r="M2207" s="7">
        <v>71.39</v>
      </c>
      <c r="N2207" s="7">
        <v>3.0000000000000001E-3</v>
      </c>
      <c r="O2207" s="7">
        <v>5.9999999999999995E-4</v>
      </c>
      <c r="P2207" s="7">
        <v>1</v>
      </c>
      <c r="Q2207" s="7">
        <v>28</v>
      </c>
      <c r="R2207" s="7">
        <v>265</v>
      </c>
      <c r="S2207" s="189">
        <v>45625.593981481485</v>
      </c>
    </row>
    <row r="2208" spans="1:19">
      <c r="A2208" s="7">
        <v>1997</v>
      </c>
      <c r="B2208" s="123" t="s">
        <v>537</v>
      </c>
      <c r="C2208" s="123" t="s">
        <v>538</v>
      </c>
      <c r="D2208" s="123" t="s">
        <v>546</v>
      </c>
      <c r="E2208" s="123" t="s">
        <v>163</v>
      </c>
      <c r="F2208" s="7">
        <v>132.923824967</v>
      </c>
      <c r="G2208" s="123" t="s">
        <v>532</v>
      </c>
      <c r="H2208" s="7">
        <v>8.4731627609999993</v>
      </c>
      <c r="I2208" s="7">
        <v>63.744500000000002</v>
      </c>
      <c r="J2208" s="7">
        <v>8.4659184120000006</v>
      </c>
      <c r="K2208" s="7">
        <v>1.32924E-4</v>
      </c>
      <c r="L2208" s="7">
        <v>1.32923825E-5</v>
      </c>
      <c r="M2208" s="7">
        <v>63.69</v>
      </c>
      <c r="N2208" s="7">
        <v>1E-3</v>
      </c>
      <c r="O2208" s="7">
        <v>1E-4</v>
      </c>
      <c r="P2208" s="7">
        <v>1</v>
      </c>
      <c r="Q2208" s="7">
        <v>28</v>
      </c>
      <c r="R2208" s="7">
        <v>265</v>
      </c>
      <c r="S2208" s="189">
        <v>45625.593981481485</v>
      </c>
    </row>
    <row r="2209" spans="1:19">
      <c r="A2209" s="7">
        <v>1997</v>
      </c>
      <c r="B2209" s="123" t="s">
        <v>537</v>
      </c>
      <c r="C2209" s="123" t="s">
        <v>538</v>
      </c>
      <c r="D2209" s="123" t="s">
        <v>546</v>
      </c>
      <c r="E2209" s="123" t="s">
        <v>535</v>
      </c>
      <c r="F2209" s="7">
        <v>2480.3137445759999</v>
      </c>
      <c r="G2209" s="123" t="s">
        <v>532</v>
      </c>
      <c r="H2209" s="7">
        <v>138.484623774</v>
      </c>
      <c r="I2209" s="7">
        <v>55.833510609999998</v>
      </c>
      <c r="J2209" s="7">
        <v>138.349446675</v>
      </c>
      <c r="K2209" s="7">
        <v>2.480314E-3</v>
      </c>
      <c r="L2209" s="7">
        <v>2.4803100000000001E-4</v>
      </c>
      <c r="M2209" s="7">
        <v>55.77901061</v>
      </c>
      <c r="N2209" s="7">
        <v>1E-3</v>
      </c>
      <c r="O2209" s="7">
        <v>1E-4</v>
      </c>
      <c r="P2209" s="7">
        <v>1</v>
      </c>
      <c r="Q2209" s="7">
        <v>28</v>
      </c>
      <c r="R2209" s="7">
        <v>265</v>
      </c>
      <c r="S2209" s="189">
        <v>45625.593981481485</v>
      </c>
    </row>
    <row r="2210" spans="1:19">
      <c r="A2210" s="7">
        <v>1997</v>
      </c>
      <c r="B2210" s="123" t="s">
        <v>537</v>
      </c>
      <c r="C2210" s="123" t="s">
        <v>538</v>
      </c>
      <c r="D2210" s="123" t="s">
        <v>546</v>
      </c>
      <c r="E2210" s="123" t="s">
        <v>541</v>
      </c>
      <c r="F2210" s="7">
        <v>0</v>
      </c>
      <c r="G2210" s="123" t="s">
        <v>532</v>
      </c>
      <c r="H2210" s="7">
        <v>0</v>
      </c>
      <c r="I2210" s="7"/>
      <c r="J2210" s="7">
        <v>0</v>
      </c>
      <c r="K2210" s="7">
        <v>0</v>
      </c>
      <c r="L2210" s="7">
        <v>0</v>
      </c>
      <c r="M2210" s="7"/>
      <c r="N2210" s="7"/>
      <c r="O2210" s="7"/>
      <c r="P2210" s="7">
        <v>1</v>
      </c>
      <c r="Q2210" s="7">
        <v>28</v>
      </c>
      <c r="R2210" s="7">
        <v>265</v>
      </c>
      <c r="S2210" s="189">
        <v>45625.593981481485</v>
      </c>
    </row>
    <row r="2211" spans="1:19">
      <c r="A2211" s="7">
        <v>1997</v>
      </c>
      <c r="B2211" s="123" t="s">
        <v>537</v>
      </c>
      <c r="C2211" s="123" t="s">
        <v>538</v>
      </c>
      <c r="D2211" s="123" t="s">
        <v>547</v>
      </c>
      <c r="E2211" s="123" t="s">
        <v>540</v>
      </c>
      <c r="F2211" s="7">
        <v>0</v>
      </c>
      <c r="G2211" s="123" t="s">
        <v>532</v>
      </c>
      <c r="H2211" s="7">
        <v>0</v>
      </c>
      <c r="I2211" s="7"/>
      <c r="J2211" s="7">
        <v>0</v>
      </c>
      <c r="K2211" s="7">
        <v>0</v>
      </c>
      <c r="L2211" s="7">
        <v>0</v>
      </c>
      <c r="M2211" s="7"/>
      <c r="N2211" s="7"/>
      <c r="O2211" s="7"/>
      <c r="P2211" s="7">
        <v>1</v>
      </c>
      <c r="Q2211" s="7">
        <v>28</v>
      </c>
      <c r="R2211" s="7">
        <v>265</v>
      </c>
      <c r="S2211" s="189">
        <v>45625.593981481485</v>
      </c>
    </row>
    <row r="2212" spans="1:19">
      <c r="A2212" s="7">
        <v>1997</v>
      </c>
      <c r="B2212" s="123" t="s">
        <v>537</v>
      </c>
      <c r="C2212" s="123" t="s">
        <v>538</v>
      </c>
      <c r="D2212" s="123" t="s">
        <v>547</v>
      </c>
      <c r="E2212" s="123" t="s">
        <v>531</v>
      </c>
      <c r="F2212" s="7">
        <v>131.641461685</v>
      </c>
      <c r="G2212" s="123" t="s">
        <v>532</v>
      </c>
      <c r="H2212" s="7">
        <v>10.038056378</v>
      </c>
      <c r="I2212" s="7">
        <v>76.253</v>
      </c>
      <c r="J2212" s="7">
        <v>10.006067503000001</v>
      </c>
      <c r="K2212" s="7">
        <v>3.94924E-4</v>
      </c>
      <c r="L2212" s="7">
        <v>7.8984877009999997E-5</v>
      </c>
      <c r="M2212" s="7">
        <v>76.010000000000005</v>
      </c>
      <c r="N2212" s="7">
        <v>3.0000000000000001E-3</v>
      </c>
      <c r="O2212" s="7">
        <v>5.9999999999999995E-4</v>
      </c>
      <c r="P2212" s="7">
        <v>1</v>
      </c>
      <c r="Q2212" s="7">
        <v>28</v>
      </c>
      <c r="R2212" s="7">
        <v>265</v>
      </c>
      <c r="S2212" s="189">
        <v>45625.593981481485</v>
      </c>
    </row>
    <row r="2213" spans="1:19">
      <c r="A2213" s="7">
        <v>1997</v>
      </c>
      <c r="B2213" s="123" t="s">
        <v>537</v>
      </c>
      <c r="C2213" s="123" t="s">
        <v>538</v>
      </c>
      <c r="D2213" s="123" t="s">
        <v>547</v>
      </c>
      <c r="E2213" s="123" t="s">
        <v>533</v>
      </c>
      <c r="F2213" s="7">
        <v>249.43556998899999</v>
      </c>
      <c r="G2213" s="123" t="s">
        <v>532</v>
      </c>
      <c r="H2213" s="7">
        <v>18.343408671999999</v>
      </c>
      <c r="I2213" s="7">
        <v>73.539666667000006</v>
      </c>
      <c r="J2213" s="7">
        <v>18.282795828000001</v>
      </c>
      <c r="K2213" s="7">
        <v>7.4830700000000003E-4</v>
      </c>
      <c r="L2213" s="7">
        <v>1.4966099999999999E-4</v>
      </c>
      <c r="M2213" s="7">
        <v>73.296666666999997</v>
      </c>
      <c r="N2213" s="7">
        <v>3.0000000000000001E-3</v>
      </c>
      <c r="O2213" s="7">
        <v>5.9999999999999995E-4</v>
      </c>
      <c r="P2213" s="7">
        <v>1</v>
      </c>
      <c r="Q2213" s="7">
        <v>28</v>
      </c>
      <c r="R2213" s="7">
        <v>265</v>
      </c>
      <c r="S2213" s="189">
        <v>45625.593981481485</v>
      </c>
    </row>
    <row r="2214" spans="1:19">
      <c r="A2214" s="7">
        <v>1997</v>
      </c>
      <c r="B2214" s="123" t="s">
        <v>537</v>
      </c>
      <c r="C2214" s="123" t="s">
        <v>538</v>
      </c>
      <c r="D2214" s="123" t="s">
        <v>547</v>
      </c>
      <c r="E2214" s="123" t="s">
        <v>160</v>
      </c>
      <c r="F2214" s="7">
        <v>9.2997581280000006</v>
      </c>
      <c r="G2214" s="123" t="s">
        <v>532</v>
      </c>
      <c r="H2214" s="7">
        <v>0.66616957399999999</v>
      </c>
      <c r="I2214" s="7">
        <v>71.632999999999996</v>
      </c>
      <c r="J2214" s="7">
        <v>0.663909733</v>
      </c>
      <c r="K2214" s="7">
        <v>2.7899274380000001E-5</v>
      </c>
      <c r="L2214" s="7">
        <v>5.5798548770000003E-6</v>
      </c>
      <c r="M2214" s="7">
        <v>71.39</v>
      </c>
      <c r="N2214" s="7">
        <v>3.0000000000000001E-3</v>
      </c>
      <c r="O2214" s="7">
        <v>5.9999999999999995E-4</v>
      </c>
      <c r="P2214" s="7">
        <v>1</v>
      </c>
      <c r="Q2214" s="7">
        <v>28</v>
      </c>
      <c r="R2214" s="7">
        <v>265</v>
      </c>
      <c r="S2214" s="189">
        <v>45625.593981481485</v>
      </c>
    </row>
    <row r="2215" spans="1:19">
      <c r="A2215" s="7">
        <v>1997</v>
      </c>
      <c r="B2215" s="123" t="s">
        <v>537</v>
      </c>
      <c r="C2215" s="123" t="s">
        <v>538</v>
      </c>
      <c r="D2215" s="123" t="s">
        <v>547</v>
      </c>
      <c r="E2215" s="123" t="s">
        <v>163</v>
      </c>
      <c r="F2215" s="7">
        <v>56.827154905999997</v>
      </c>
      <c r="G2215" s="123" t="s">
        <v>532</v>
      </c>
      <c r="H2215" s="7">
        <v>3.6224185759999998</v>
      </c>
      <c r="I2215" s="7">
        <v>63.744500000000002</v>
      </c>
      <c r="J2215" s="7">
        <v>3.619321496</v>
      </c>
      <c r="K2215" s="7">
        <v>5.6827154909999999E-5</v>
      </c>
      <c r="L2215" s="7">
        <v>5.6827154910000002E-6</v>
      </c>
      <c r="M2215" s="7">
        <v>63.69</v>
      </c>
      <c r="N2215" s="7">
        <v>1E-3</v>
      </c>
      <c r="O2215" s="7">
        <v>1E-4</v>
      </c>
      <c r="P2215" s="7">
        <v>1</v>
      </c>
      <c r="Q2215" s="7">
        <v>28</v>
      </c>
      <c r="R2215" s="7">
        <v>265</v>
      </c>
      <c r="S2215" s="189">
        <v>45625.593981481485</v>
      </c>
    </row>
    <row r="2216" spans="1:19">
      <c r="A2216" s="7">
        <v>1997</v>
      </c>
      <c r="B2216" s="123" t="s">
        <v>537</v>
      </c>
      <c r="C2216" s="123" t="s">
        <v>538</v>
      </c>
      <c r="D2216" s="123" t="s">
        <v>547</v>
      </c>
      <c r="E2216" s="123" t="s">
        <v>535</v>
      </c>
      <c r="F2216" s="7">
        <v>126.010849901</v>
      </c>
      <c r="G2216" s="123" t="s">
        <v>532</v>
      </c>
      <c r="H2216" s="7">
        <v>7.0356281249999997</v>
      </c>
      <c r="I2216" s="7">
        <v>55.833510609999998</v>
      </c>
      <c r="J2216" s="7">
        <v>7.0287605339999999</v>
      </c>
      <c r="K2216" s="7">
        <v>1.2601100000000001E-4</v>
      </c>
      <c r="L2216" s="7">
        <v>1.2601084989999999E-5</v>
      </c>
      <c r="M2216" s="7">
        <v>55.77901061</v>
      </c>
      <c r="N2216" s="7">
        <v>1E-3</v>
      </c>
      <c r="O2216" s="7">
        <v>1E-4</v>
      </c>
      <c r="P2216" s="7">
        <v>1</v>
      </c>
      <c r="Q2216" s="7">
        <v>28</v>
      </c>
      <c r="R2216" s="7">
        <v>265</v>
      </c>
      <c r="S2216" s="189">
        <v>45625.593981481485</v>
      </c>
    </row>
    <row r="2217" spans="1:19">
      <c r="A2217" s="7">
        <v>1997</v>
      </c>
      <c r="B2217" s="123" t="s">
        <v>537</v>
      </c>
      <c r="C2217" s="123" t="s">
        <v>538</v>
      </c>
      <c r="D2217" s="123" t="s">
        <v>547</v>
      </c>
      <c r="E2217" s="123" t="s">
        <v>541</v>
      </c>
      <c r="F2217" s="7">
        <v>0</v>
      </c>
      <c r="G2217" s="123" t="s">
        <v>532</v>
      </c>
      <c r="H2217" s="7">
        <v>0</v>
      </c>
      <c r="I2217" s="7"/>
      <c r="J2217" s="7">
        <v>0</v>
      </c>
      <c r="K2217" s="7">
        <v>0</v>
      </c>
      <c r="L2217" s="7">
        <v>0</v>
      </c>
      <c r="M2217" s="7"/>
      <c r="N2217" s="7"/>
      <c r="O2217" s="7"/>
      <c r="P2217" s="7">
        <v>1</v>
      </c>
      <c r="Q2217" s="7">
        <v>28</v>
      </c>
      <c r="R2217" s="7">
        <v>265</v>
      </c>
      <c r="S2217" s="189">
        <v>45625.593981481485</v>
      </c>
    </row>
    <row r="2218" spans="1:19">
      <c r="A2218" s="7">
        <v>1997</v>
      </c>
      <c r="B2218" s="123" t="s">
        <v>537</v>
      </c>
      <c r="C2218" s="123" t="s">
        <v>538</v>
      </c>
      <c r="D2218" s="123" t="s">
        <v>548</v>
      </c>
      <c r="E2218" s="123" t="s">
        <v>33</v>
      </c>
      <c r="F2218" s="7">
        <v>0</v>
      </c>
      <c r="G2218" s="123" t="s">
        <v>532</v>
      </c>
      <c r="H2218" s="7">
        <v>0</v>
      </c>
      <c r="I2218" s="7"/>
      <c r="J2218" s="7">
        <v>0</v>
      </c>
      <c r="K2218" s="7">
        <v>0</v>
      </c>
      <c r="L2218" s="7">
        <v>0</v>
      </c>
      <c r="M2218" s="7"/>
      <c r="N2218" s="7"/>
      <c r="O2218" s="7"/>
      <c r="P2218" s="7"/>
      <c r="Q2218" s="7">
        <v>28</v>
      </c>
      <c r="R2218" s="7">
        <v>265</v>
      </c>
      <c r="S2218" s="189">
        <v>45625.593981481485</v>
      </c>
    </row>
    <row r="2219" spans="1:19">
      <c r="A2219" s="7">
        <v>1997</v>
      </c>
      <c r="B2219" s="123" t="s">
        <v>537</v>
      </c>
      <c r="C2219" s="123" t="s">
        <v>538</v>
      </c>
      <c r="D2219" s="123" t="s">
        <v>548</v>
      </c>
      <c r="E2219" s="123" t="s">
        <v>540</v>
      </c>
      <c r="F2219" s="7">
        <v>2322.4534195340002</v>
      </c>
      <c r="G2219" s="123" t="s">
        <v>532</v>
      </c>
      <c r="H2219" s="7">
        <v>221.27755568000001</v>
      </c>
      <c r="I2219" s="7">
        <v>95.277500000000003</v>
      </c>
      <c r="J2219" s="7">
        <v>219.70409348800001</v>
      </c>
      <c r="K2219" s="7">
        <v>2.3224534000000002E-2</v>
      </c>
      <c r="L2219" s="7">
        <v>3.4836799999999998E-3</v>
      </c>
      <c r="M2219" s="7">
        <v>94.6</v>
      </c>
      <c r="N2219" s="7">
        <v>0.01</v>
      </c>
      <c r="O2219" s="7">
        <v>1.5E-3</v>
      </c>
      <c r="P2219" s="7">
        <v>1</v>
      </c>
      <c r="Q2219" s="7">
        <v>28</v>
      </c>
      <c r="R2219" s="7">
        <v>265</v>
      </c>
      <c r="S2219" s="189">
        <v>45625.593981481485</v>
      </c>
    </row>
    <row r="2220" spans="1:19">
      <c r="A2220" s="7">
        <v>1997</v>
      </c>
      <c r="B2220" s="123" t="s">
        <v>537</v>
      </c>
      <c r="C2220" s="123" t="s">
        <v>538</v>
      </c>
      <c r="D2220" s="123" t="s">
        <v>548</v>
      </c>
      <c r="E2220" s="123" t="s">
        <v>531</v>
      </c>
      <c r="F2220" s="7">
        <v>880.41973579600005</v>
      </c>
      <c r="G2220" s="123" t="s">
        <v>532</v>
      </c>
      <c r="H2220" s="7">
        <v>67.134646114000006</v>
      </c>
      <c r="I2220" s="7">
        <v>76.253</v>
      </c>
      <c r="J2220" s="7">
        <v>66.920704118000003</v>
      </c>
      <c r="K2220" s="7">
        <v>2.641259E-3</v>
      </c>
      <c r="L2220" s="7">
        <v>5.28252E-4</v>
      </c>
      <c r="M2220" s="7">
        <v>76.010000000000005</v>
      </c>
      <c r="N2220" s="7">
        <v>3.0000000000000001E-3</v>
      </c>
      <c r="O2220" s="7">
        <v>5.9999999999999995E-4</v>
      </c>
      <c r="P2220" s="7">
        <v>1</v>
      </c>
      <c r="Q2220" s="7">
        <v>28</v>
      </c>
      <c r="R2220" s="7">
        <v>265</v>
      </c>
      <c r="S2220" s="189">
        <v>45625.593981481485</v>
      </c>
    </row>
    <row r="2221" spans="1:19">
      <c r="A2221" s="7">
        <v>1997</v>
      </c>
      <c r="B2221" s="123" t="s">
        <v>537</v>
      </c>
      <c r="C2221" s="123" t="s">
        <v>538</v>
      </c>
      <c r="D2221" s="123" t="s">
        <v>548</v>
      </c>
      <c r="E2221" s="123" t="s">
        <v>533</v>
      </c>
      <c r="F2221" s="7">
        <v>575.11984278700004</v>
      </c>
      <c r="G2221" s="123" t="s">
        <v>532</v>
      </c>
      <c r="H2221" s="7">
        <v>42.294121531999998</v>
      </c>
      <c r="I2221" s="7">
        <v>73.539666667000006</v>
      </c>
      <c r="J2221" s="7">
        <v>42.154367409999999</v>
      </c>
      <c r="K2221" s="7">
        <v>1.72536E-3</v>
      </c>
      <c r="L2221" s="7">
        <v>3.4507199999999998E-4</v>
      </c>
      <c r="M2221" s="7">
        <v>73.296666666999997</v>
      </c>
      <c r="N2221" s="7">
        <v>3.0000000000000001E-3</v>
      </c>
      <c r="O2221" s="7">
        <v>5.9999999999999995E-4</v>
      </c>
      <c r="P2221" s="7">
        <v>1</v>
      </c>
      <c r="Q2221" s="7">
        <v>28</v>
      </c>
      <c r="R2221" s="7">
        <v>265</v>
      </c>
      <c r="S2221" s="189">
        <v>45625.593981481485</v>
      </c>
    </row>
    <row r="2222" spans="1:19">
      <c r="A2222" s="7">
        <v>1997</v>
      </c>
      <c r="B2222" s="123" t="s">
        <v>537</v>
      </c>
      <c r="C2222" s="123" t="s">
        <v>538</v>
      </c>
      <c r="D2222" s="123" t="s">
        <v>548</v>
      </c>
      <c r="E2222" s="123" t="s">
        <v>160</v>
      </c>
      <c r="F2222" s="7">
        <v>62.196898222000002</v>
      </c>
      <c r="G2222" s="123" t="s">
        <v>532</v>
      </c>
      <c r="H2222" s="7">
        <v>4.4553504100000003</v>
      </c>
      <c r="I2222" s="7">
        <v>71.632999999999996</v>
      </c>
      <c r="J2222" s="7">
        <v>4.4402365640000001</v>
      </c>
      <c r="K2222" s="7">
        <v>1.86591E-4</v>
      </c>
      <c r="L2222" s="7">
        <v>3.7318138930000002E-5</v>
      </c>
      <c r="M2222" s="7">
        <v>71.39</v>
      </c>
      <c r="N2222" s="7">
        <v>3.0000000000000001E-3</v>
      </c>
      <c r="O2222" s="7">
        <v>5.9999999999999995E-4</v>
      </c>
      <c r="P2222" s="7">
        <v>1</v>
      </c>
      <c r="Q2222" s="7">
        <v>28</v>
      </c>
      <c r="R2222" s="7">
        <v>265</v>
      </c>
      <c r="S2222" s="189">
        <v>45625.593981481485</v>
      </c>
    </row>
    <row r="2223" spans="1:19">
      <c r="A2223" s="7">
        <v>1997</v>
      </c>
      <c r="B2223" s="123" t="s">
        <v>537</v>
      </c>
      <c r="C2223" s="123" t="s">
        <v>538</v>
      </c>
      <c r="D2223" s="123" t="s">
        <v>548</v>
      </c>
      <c r="E2223" s="123" t="s">
        <v>163</v>
      </c>
      <c r="F2223" s="7">
        <v>174.75220031999999</v>
      </c>
      <c r="G2223" s="123" t="s">
        <v>532</v>
      </c>
      <c r="H2223" s="7">
        <v>11.139491633</v>
      </c>
      <c r="I2223" s="7">
        <v>63.744500000000002</v>
      </c>
      <c r="J2223" s="7">
        <v>11.129967638</v>
      </c>
      <c r="K2223" s="7">
        <v>1.74752E-4</v>
      </c>
      <c r="L2223" s="7">
        <v>1.7475220029999999E-5</v>
      </c>
      <c r="M2223" s="7">
        <v>63.69</v>
      </c>
      <c r="N2223" s="7">
        <v>1E-3</v>
      </c>
      <c r="O2223" s="7">
        <v>1E-4</v>
      </c>
      <c r="P2223" s="7">
        <v>1</v>
      </c>
      <c r="Q2223" s="7">
        <v>28</v>
      </c>
      <c r="R2223" s="7">
        <v>265</v>
      </c>
      <c r="S2223" s="189">
        <v>45625.593981481485</v>
      </c>
    </row>
    <row r="2224" spans="1:19">
      <c r="A2224" s="7">
        <v>1997</v>
      </c>
      <c r="B2224" s="123" t="s">
        <v>537</v>
      </c>
      <c r="C2224" s="123" t="s">
        <v>538</v>
      </c>
      <c r="D2224" s="123" t="s">
        <v>548</v>
      </c>
      <c r="E2224" s="123" t="s">
        <v>535</v>
      </c>
      <c r="F2224" s="7">
        <v>1639.410083492</v>
      </c>
      <c r="G2224" s="123" t="s">
        <v>532</v>
      </c>
      <c r="H2224" s="7">
        <v>91.534020291000004</v>
      </c>
      <c r="I2224" s="7">
        <v>55.833510609999998</v>
      </c>
      <c r="J2224" s="7">
        <v>91.444672440999994</v>
      </c>
      <c r="K2224" s="7">
        <v>1.63941E-3</v>
      </c>
      <c r="L2224" s="7">
        <v>1.6394099999999999E-4</v>
      </c>
      <c r="M2224" s="7">
        <v>55.77901061</v>
      </c>
      <c r="N2224" s="7">
        <v>1E-3</v>
      </c>
      <c r="O2224" s="7">
        <v>1E-4</v>
      </c>
      <c r="P2224" s="7">
        <v>1</v>
      </c>
      <c r="Q2224" s="7">
        <v>28</v>
      </c>
      <c r="R2224" s="7">
        <v>265</v>
      </c>
      <c r="S2224" s="189">
        <v>45625.593981481485</v>
      </c>
    </row>
    <row r="2225" spans="1:19">
      <c r="A2225" s="7">
        <v>1997</v>
      </c>
      <c r="B2225" s="123" t="s">
        <v>537</v>
      </c>
      <c r="C2225" s="123" t="s">
        <v>538</v>
      </c>
      <c r="D2225" s="123" t="s">
        <v>548</v>
      </c>
      <c r="E2225" s="123" t="s">
        <v>549</v>
      </c>
      <c r="F2225" s="7">
        <v>0</v>
      </c>
      <c r="G2225" s="123" t="s">
        <v>532</v>
      </c>
      <c r="H2225" s="7">
        <v>0</v>
      </c>
      <c r="I2225" s="7"/>
      <c r="J2225" s="7">
        <v>0</v>
      </c>
      <c r="K2225" s="7">
        <v>0</v>
      </c>
      <c r="L2225" s="7">
        <v>0</v>
      </c>
      <c r="M2225" s="7"/>
      <c r="N2225" s="7"/>
      <c r="O2225" s="7"/>
      <c r="P2225" s="7">
        <v>1</v>
      </c>
      <c r="Q2225" s="7">
        <v>28</v>
      </c>
      <c r="R2225" s="7">
        <v>265</v>
      </c>
      <c r="S2225" s="189">
        <v>45625.593981481485</v>
      </c>
    </row>
    <row r="2226" spans="1:19">
      <c r="A2226" s="7">
        <v>1997</v>
      </c>
      <c r="B2226" s="123" t="s">
        <v>537</v>
      </c>
      <c r="C2226" s="123" t="s">
        <v>538</v>
      </c>
      <c r="D2226" s="123" t="s">
        <v>548</v>
      </c>
      <c r="E2226" s="123" t="s">
        <v>541</v>
      </c>
      <c r="F2226" s="7">
        <v>1046.51676815</v>
      </c>
      <c r="G2226" s="123" t="s">
        <v>532</v>
      </c>
      <c r="H2226" s="7">
        <v>98.258688613999993</v>
      </c>
      <c r="I2226" s="7">
        <v>93.891174613000004</v>
      </c>
      <c r="J2226" s="7">
        <v>98.004385038999999</v>
      </c>
      <c r="K2226" s="7">
        <v>3.1395500000000001E-3</v>
      </c>
      <c r="L2226" s="7">
        <v>6.2790999999999997E-4</v>
      </c>
      <c r="M2226" s="7">
        <v>93.648174612999995</v>
      </c>
      <c r="N2226" s="7">
        <v>3.0000000000000001E-3</v>
      </c>
      <c r="O2226" s="7">
        <v>5.9999999999999995E-4</v>
      </c>
      <c r="P2226" s="7">
        <v>1</v>
      </c>
      <c r="Q2226" s="7">
        <v>28</v>
      </c>
      <c r="R2226" s="7">
        <v>265</v>
      </c>
      <c r="S2226" s="189">
        <v>45625.593981481485</v>
      </c>
    </row>
    <row r="2227" spans="1:19">
      <c r="A2227" s="7">
        <v>1997</v>
      </c>
      <c r="B2227" s="123" t="s">
        <v>537</v>
      </c>
      <c r="C2227" s="123" t="s">
        <v>538</v>
      </c>
      <c r="D2227" s="123" t="s">
        <v>548</v>
      </c>
      <c r="E2227" s="123" t="s">
        <v>131</v>
      </c>
      <c r="F2227" s="7">
        <v>0</v>
      </c>
      <c r="G2227" s="123" t="s">
        <v>532</v>
      </c>
      <c r="H2227" s="7">
        <v>0</v>
      </c>
      <c r="I2227" s="7"/>
      <c r="J2227" s="7">
        <v>0</v>
      </c>
      <c r="K2227" s="7">
        <v>0</v>
      </c>
      <c r="L2227" s="7">
        <v>0</v>
      </c>
      <c r="M2227" s="7"/>
      <c r="N2227" s="7"/>
      <c r="O2227" s="7"/>
      <c r="P2227" s="7"/>
      <c r="Q2227" s="7">
        <v>28</v>
      </c>
      <c r="R2227" s="7">
        <v>265</v>
      </c>
      <c r="S2227" s="189">
        <v>45625.593981481485</v>
      </c>
    </row>
    <row r="2228" spans="1:19">
      <c r="A2228" s="7">
        <v>1997</v>
      </c>
      <c r="B2228" s="123" t="s">
        <v>537</v>
      </c>
      <c r="C2228" s="123" t="s">
        <v>538</v>
      </c>
      <c r="D2228" s="123" t="s">
        <v>550</v>
      </c>
      <c r="E2228" s="123" t="s">
        <v>540</v>
      </c>
      <c r="F2228" s="7">
        <v>0</v>
      </c>
      <c r="G2228" s="123" t="s">
        <v>532</v>
      </c>
      <c r="H2228" s="7">
        <v>0</v>
      </c>
      <c r="I2228" s="7"/>
      <c r="J2228" s="7">
        <v>0</v>
      </c>
      <c r="K2228" s="7">
        <v>0</v>
      </c>
      <c r="L2228" s="7">
        <v>0</v>
      </c>
      <c r="M2228" s="7"/>
      <c r="N2228" s="7"/>
      <c r="O2228" s="7"/>
      <c r="P2228" s="7">
        <v>1</v>
      </c>
      <c r="Q2228" s="7">
        <v>28</v>
      </c>
      <c r="R2228" s="7">
        <v>265</v>
      </c>
      <c r="S2228" s="189">
        <v>45625.593981481485</v>
      </c>
    </row>
    <row r="2229" spans="1:19">
      <c r="A2229" s="7">
        <v>1997</v>
      </c>
      <c r="B2229" s="123" t="s">
        <v>537</v>
      </c>
      <c r="C2229" s="123" t="s">
        <v>538</v>
      </c>
      <c r="D2229" s="123" t="s">
        <v>550</v>
      </c>
      <c r="E2229" s="123" t="s">
        <v>531</v>
      </c>
      <c r="F2229" s="7">
        <v>14010.548897563</v>
      </c>
      <c r="G2229" s="123" t="s">
        <v>532</v>
      </c>
      <c r="H2229" s="7">
        <v>1068.3463850860001</v>
      </c>
      <c r="I2229" s="7">
        <v>76.253</v>
      </c>
      <c r="J2229" s="7">
        <v>1064.9418217039999</v>
      </c>
      <c r="K2229" s="7">
        <v>4.2031646999999998E-2</v>
      </c>
      <c r="L2229" s="7">
        <v>8.4063290000000006E-3</v>
      </c>
      <c r="M2229" s="7">
        <v>76.010000000000005</v>
      </c>
      <c r="N2229" s="7">
        <v>3.0000000000000001E-3</v>
      </c>
      <c r="O2229" s="7">
        <v>5.9999999999999995E-4</v>
      </c>
      <c r="P2229" s="7">
        <v>1</v>
      </c>
      <c r="Q2229" s="7">
        <v>28</v>
      </c>
      <c r="R2229" s="7">
        <v>265</v>
      </c>
      <c r="S2229" s="189">
        <v>45625.593981481485</v>
      </c>
    </row>
    <row r="2230" spans="1:19">
      <c r="A2230" s="7">
        <v>1997</v>
      </c>
      <c r="B2230" s="123" t="s">
        <v>537</v>
      </c>
      <c r="C2230" s="123" t="s">
        <v>538</v>
      </c>
      <c r="D2230" s="123" t="s">
        <v>550</v>
      </c>
      <c r="E2230" s="123" t="s">
        <v>533</v>
      </c>
      <c r="F2230" s="7">
        <v>243.14691679800001</v>
      </c>
      <c r="G2230" s="123" t="s">
        <v>532</v>
      </c>
      <c r="H2230" s="7">
        <v>17.880943211999998</v>
      </c>
      <c r="I2230" s="7">
        <v>73.539666667000006</v>
      </c>
      <c r="J2230" s="7">
        <v>17.821858511999999</v>
      </c>
      <c r="K2230" s="7">
        <v>7.2944100000000005E-4</v>
      </c>
      <c r="L2230" s="7">
        <v>1.45888E-4</v>
      </c>
      <c r="M2230" s="7">
        <v>73.296666666999997</v>
      </c>
      <c r="N2230" s="7">
        <v>3.0000000000000001E-3</v>
      </c>
      <c r="O2230" s="7">
        <v>5.9999999999999995E-4</v>
      </c>
      <c r="P2230" s="7">
        <v>1</v>
      </c>
      <c r="Q2230" s="7">
        <v>28</v>
      </c>
      <c r="R2230" s="7">
        <v>265</v>
      </c>
      <c r="S2230" s="189">
        <v>45625.593981481485</v>
      </c>
    </row>
    <row r="2231" spans="1:19">
      <c r="A2231" s="7">
        <v>1997</v>
      </c>
      <c r="B2231" s="123" t="s">
        <v>537</v>
      </c>
      <c r="C2231" s="123" t="s">
        <v>538</v>
      </c>
      <c r="D2231" s="123" t="s">
        <v>550</v>
      </c>
      <c r="E2231" s="123" t="s">
        <v>160</v>
      </c>
      <c r="F2231" s="7">
        <v>989.76959327500003</v>
      </c>
      <c r="G2231" s="123" t="s">
        <v>532</v>
      </c>
      <c r="H2231" s="7">
        <v>70.900165275000006</v>
      </c>
      <c r="I2231" s="7">
        <v>71.632999999999996</v>
      </c>
      <c r="J2231" s="7">
        <v>70.659651264000004</v>
      </c>
      <c r="K2231" s="7">
        <v>2.9693089999999998E-3</v>
      </c>
      <c r="L2231" s="7">
        <v>5.9386200000000001E-4</v>
      </c>
      <c r="M2231" s="7">
        <v>71.39</v>
      </c>
      <c r="N2231" s="7">
        <v>3.0000000000000001E-3</v>
      </c>
      <c r="O2231" s="7">
        <v>5.9999999999999995E-4</v>
      </c>
      <c r="P2231" s="7">
        <v>1</v>
      </c>
      <c r="Q2231" s="7">
        <v>28</v>
      </c>
      <c r="R2231" s="7">
        <v>265</v>
      </c>
      <c r="S2231" s="189">
        <v>45625.593981481485</v>
      </c>
    </row>
    <row r="2232" spans="1:19">
      <c r="A2232" s="7">
        <v>1997</v>
      </c>
      <c r="B2232" s="123" t="s">
        <v>537</v>
      </c>
      <c r="C2232" s="123" t="s">
        <v>538</v>
      </c>
      <c r="D2232" s="123" t="s">
        <v>550</v>
      </c>
      <c r="E2232" s="123" t="s">
        <v>163</v>
      </c>
      <c r="F2232" s="7">
        <v>301.71189976599999</v>
      </c>
      <c r="G2232" s="123" t="s">
        <v>532</v>
      </c>
      <c r="H2232" s="7">
        <v>19.232474195000002</v>
      </c>
      <c r="I2232" s="7">
        <v>63.744500000000002</v>
      </c>
      <c r="J2232" s="7">
        <v>19.216030895999999</v>
      </c>
      <c r="K2232" s="7">
        <v>3.0171199999999999E-4</v>
      </c>
      <c r="L2232" s="7">
        <v>3.017118998E-5</v>
      </c>
      <c r="M2232" s="7">
        <v>63.69</v>
      </c>
      <c r="N2232" s="7">
        <v>1E-3</v>
      </c>
      <c r="O2232" s="7">
        <v>1E-4</v>
      </c>
      <c r="P2232" s="7">
        <v>1</v>
      </c>
      <c r="Q2232" s="7">
        <v>28</v>
      </c>
      <c r="R2232" s="7">
        <v>265</v>
      </c>
      <c r="S2232" s="189">
        <v>45625.593981481485</v>
      </c>
    </row>
    <row r="2233" spans="1:19">
      <c r="A2233" s="7">
        <v>1997</v>
      </c>
      <c r="B2233" s="123" t="s">
        <v>537</v>
      </c>
      <c r="C2233" s="123" t="s">
        <v>538</v>
      </c>
      <c r="D2233" s="123" t="s">
        <v>550</v>
      </c>
      <c r="E2233" s="123" t="s">
        <v>535</v>
      </c>
      <c r="F2233" s="7">
        <v>793.765794766</v>
      </c>
      <c r="G2233" s="123" t="s">
        <v>532</v>
      </c>
      <c r="H2233" s="7">
        <v>44.318730924</v>
      </c>
      <c r="I2233" s="7">
        <v>55.833510609999998</v>
      </c>
      <c r="J2233" s="7">
        <v>44.275470687999999</v>
      </c>
      <c r="K2233" s="7">
        <v>7.93766E-4</v>
      </c>
      <c r="L2233" s="7">
        <v>7.9376579480000003E-5</v>
      </c>
      <c r="M2233" s="7">
        <v>55.77901061</v>
      </c>
      <c r="N2233" s="7">
        <v>1E-3</v>
      </c>
      <c r="O2233" s="7">
        <v>1E-4</v>
      </c>
      <c r="P2233" s="7">
        <v>1</v>
      </c>
      <c r="Q2233" s="7">
        <v>28</v>
      </c>
      <c r="R2233" s="7">
        <v>265</v>
      </c>
      <c r="S2233" s="189">
        <v>45625.593981481485</v>
      </c>
    </row>
    <row r="2234" spans="1:19">
      <c r="A2234" s="7">
        <v>1997</v>
      </c>
      <c r="B2234" s="123" t="s">
        <v>537</v>
      </c>
      <c r="C2234" s="123" t="s">
        <v>538</v>
      </c>
      <c r="D2234" s="123" t="s">
        <v>550</v>
      </c>
      <c r="E2234" s="123" t="s">
        <v>541</v>
      </c>
      <c r="F2234" s="7">
        <v>4.9506706510000003</v>
      </c>
      <c r="G2234" s="123" t="s">
        <v>532</v>
      </c>
      <c r="H2234" s="7">
        <v>0.464824283</v>
      </c>
      <c r="I2234" s="7">
        <v>93.891174613000004</v>
      </c>
      <c r="J2234" s="7">
        <v>0.46362126999999997</v>
      </c>
      <c r="K2234" s="7">
        <v>1.485201195E-5</v>
      </c>
      <c r="L2234" s="7">
        <v>2.9704023909999999E-6</v>
      </c>
      <c r="M2234" s="7">
        <v>93.648174612999995</v>
      </c>
      <c r="N2234" s="7">
        <v>3.0000000000000001E-3</v>
      </c>
      <c r="O2234" s="7">
        <v>5.9999999999999995E-4</v>
      </c>
      <c r="P2234" s="7">
        <v>1</v>
      </c>
      <c r="Q2234" s="7">
        <v>28</v>
      </c>
      <c r="R2234" s="7">
        <v>265</v>
      </c>
      <c r="S2234" s="189">
        <v>45625.593981481485</v>
      </c>
    </row>
    <row r="2235" spans="1:19">
      <c r="A2235" s="7">
        <v>1997</v>
      </c>
      <c r="B2235" s="123" t="s">
        <v>537</v>
      </c>
      <c r="C2235" s="123" t="s">
        <v>538</v>
      </c>
      <c r="D2235" s="123" t="s">
        <v>551</v>
      </c>
      <c r="E2235" s="123" t="s">
        <v>540</v>
      </c>
      <c r="F2235" s="7">
        <v>0</v>
      </c>
      <c r="G2235" s="123" t="s">
        <v>532</v>
      </c>
      <c r="H2235" s="7">
        <v>0</v>
      </c>
      <c r="I2235" s="7"/>
      <c r="J2235" s="7">
        <v>0</v>
      </c>
      <c r="K2235" s="7">
        <v>0</v>
      </c>
      <c r="L2235" s="7">
        <v>0</v>
      </c>
      <c r="M2235" s="7"/>
      <c r="N2235" s="7"/>
      <c r="O2235" s="7"/>
      <c r="P2235" s="7">
        <v>1</v>
      </c>
      <c r="Q2235" s="7">
        <v>28</v>
      </c>
      <c r="R2235" s="7">
        <v>265</v>
      </c>
      <c r="S2235" s="189">
        <v>45625.593981481485</v>
      </c>
    </row>
    <row r="2236" spans="1:19">
      <c r="A2236" s="7">
        <v>1997</v>
      </c>
      <c r="B2236" s="123" t="s">
        <v>537</v>
      </c>
      <c r="C2236" s="123" t="s">
        <v>538</v>
      </c>
      <c r="D2236" s="123" t="s">
        <v>551</v>
      </c>
      <c r="E2236" s="123" t="s">
        <v>531</v>
      </c>
      <c r="F2236" s="7">
        <v>110.370604731</v>
      </c>
      <c r="G2236" s="123" t="s">
        <v>532</v>
      </c>
      <c r="H2236" s="7">
        <v>8.4160897230000007</v>
      </c>
      <c r="I2236" s="7">
        <v>76.253</v>
      </c>
      <c r="J2236" s="7">
        <v>8.3892696660000006</v>
      </c>
      <c r="K2236" s="7">
        <v>3.31112E-4</v>
      </c>
      <c r="L2236" s="7">
        <v>6.6222362840000006E-5</v>
      </c>
      <c r="M2236" s="7">
        <v>76.010000000000005</v>
      </c>
      <c r="N2236" s="7">
        <v>3.0000000000000001E-3</v>
      </c>
      <c r="O2236" s="7">
        <v>5.9999999999999995E-4</v>
      </c>
      <c r="P2236" s="7">
        <v>1</v>
      </c>
      <c r="Q2236" s="7">
        <v>28</v>
      </c>
      <c r="R2236" s="7">
        <v>265</v>
      </c>
      <c r="S2236" s="189">
        <v>45625.593981481485</v>
      </c>
    </row>
    <row r="2237" spans="1:19">
      <c r="A2237" s="7">
        <v>1997</v>
      </c>
      <c r="B2237" s="123" t="s">
        <v>537</v>
      </c>
      <c r="C2237" s="123" t="s">
        <v>538</v>
      </c>
      <c r="D2237" s="123" t="s">
        <v>551</v>
      </c>
      <c r="E2237" s="123" t="s">
        <v>533</v>
      </c>
      <c r="F2237" s="7">
        <v>155.023080002</v>
      </c>
      <c r="G2237" s="123" t="s">
        <v>532</v>
      </c>
      <c r="H2237" s="7">
        <v>11.400345629</v>
      </c>
      <c r="I2237" s="7">
        <v>73.539666667000006</v>
      </c>
      <c r="J2237" s="7">
        <v>11.362675020999999</v>
      </c>
      <c r="K2237" s="7">
        <v>4.6506899999999998E-4</v>
      </c>
      <c r="L2237" s="7">
        <v>9.3013847999999998E-5</v>
      </c>
      <c r="M2237" s="7">
        <v>73.296666666999997</v>
      </c>
      <c r="N2237" s="7">
        <v>3.0000000000000001E-3</v>
      </c>
      <c r="O2237" s="7">
        <v>5.9999999999999995E-4</v>
      </c>
      <c r="P2237" s="7">
        <v>1</v>
      </c>
      <c r="Q2237" s="7">
        <v>28</v>
      </c>
      <c r="R2237" s="7">
        <v>265</v>
      </c>
      <c r="S2237" s="189">
        <v>45625.593981481485</v>
      </c>
    </row>
    <row r="2238" spans="1:19">
      <c r="A2238" s="7">
        <v>1997</v>
      </c>
      <c r="B2238" s="123" t="s">
        <v>537</v>
      </c>
      <c r="C2238" s="123" t="s">
        <v>538</v>
      </c>
      <c r="D2238" s="123" t="s">
        <v>551</v>
      </c>
      <c r="E2238" s="123" t="s">
        <v>160</v>
      </c>
      <c r="F2238" s="7">
        <v>7.7970869919999997</v>
      </c>
      <c r="G2238" s="123" t="s">
        <v>532</v>
      </c>
      <c r="H2238" s="7">
        <v>0.55852873199999997</v>
      </c>
      <c r="I2238" s="7">
        <v>71.632999999999996</v>
      </c>
      <c r="J2238" s="7">
        <v>0.55663404000000005</v>
      </c>
      <c r="K2238" s="7">
        <v>2.3391260980000001E-5</v>
      </c>
      <c r="L2238" s="7">
        <v>4.6782521950000001E-6</v>
      </c>
      <c r="M2238" s="7">
        <v>71.39</v>
      </c>
      <c r="N2238" s="7">
        <v>3.0000000000000001E-3</v>
      </c>
      <c r="O2238" s="7">
        <v>5.9999999999999995E-4</v>
      </c>
      <c r="P2238" s="7">
        <v>1</v>
      </c>
      <c r="Q2238" s="7">
        <v>28</v>
      </c>
      <c r="R2238" s="7">
        <v>265</v>
      </c>
      <c r="S2238" s="189">
        <v>45625.593981481485</v>
      </c>
    </row>
    <row r="2239" spans="1:19">
      <c r="A2239" s="7">
        <v>1997</v>
      </c>
      <c r="B2239" s="123" t="s">
        <v>537</v>
      </c>
      <c r="C2239" s="123" t="s">
        <v>538</v>
      </c>
      <c r="D2239" s="123" t="s">
        <v>551</v>
      </c>
      <c r="E2239" s="123" t="s">
        <v>163</v>
      </c>
      <c r="F2239" s="7">
        <v>204.17855849200001</v>
      </c>
      <c r="G2239" s="123" t="s">
        <v>532</v>
      </c>
      <c r="H2239" s="7">
        <v>13.015260122000001</v>
      </c>
      <c r="I2239" s="7">
        <v>63.744500000000002</v>
      </c>
      <c r="J2239" s="7">
        <v>13.004132390000001</v>
      </c>
      <c r="K2239" s="7">
        <v>2.04179E-4</v>
      </c>
      <c r="L2239" s="7">
        <v>2.0417855849999999E-5</v>
      </c>
      <c r="M2239" s="7">
        <v>63.69</v>
      </c>
      <c r="N2239" s="7">
        <v>1E-3</v>
      </c>
      <c r="O2239" s="7">
        <v>1E-4</v>
      </c>
      <c r="P2239" s="7">
        <v>1</v>
      </c>
      <c r="Q2239" s="7">
        <v>28</v>
      </c>
      <c r="R2239" s="7">
        <v>265</v>
      </c>
      <c r="S2239" s="189">
        <v>45625.593981481485</v>
      </c>
    </row>
    <row r="2240" spans="1:19">
      <c r="A2240" s="7">
        <v>1997</v>
      </c>
      <c r="B2240" s="123" t="s">
        <v>537</v>
      </c>
      <c r="C2240" s="123" t="s">
        <v>538</v>
      </c>
      <c r="D2240" s="123" t="s">
        <v>551</v>
      </c>
      <c r="E2240" s="123" t="s">
        <v>535</v>
      </c>
      <c r="F2240" s="7">
        <v>285.81198605700001</v>
      </c>
      <c r="G2240" s="123" t="s">
        <v>532</v>
      </c>
      <c r="H2240" s="7">
        <v>15.957886556</v>
      </c>
      <c r="I2240" s="7">
        <v>55.833510609999998</v>
      </c>
      <c r="J2240" s="7">
        <v>15.942309803000001</v>
      </c>
      <c r="K2240" s="7">
        <v>2.8581199999999998E-4</v>
      </c>
      <c r="L2240" s="7">
        <v>2.8581198610000001E-5</v>
      </c>
      <c r="M2240" s="7">
        <v>55.77901061</v>
      </c>
      <c r="N2240" s="7">
        <v>1E-3</v>
      </c>
      <c r="O2240" s="7">
        <v>1E-4</v>
      </c>
      <c r="P2240" s="7">
        <v>1</v>
      </c>
      <c r="Q2240" s="7">
        <v>28</v>
      </c>
      <c r="R2240" s="7">
        <v>265</v>
      </c>
      <c r="S2240" s="189">
        <v>45625.593981481485</v>
      </c>
    </row>
    <row r="2241" spans="1:19">
      <c r="A2241" s="7">
        <v>1997</v>
      </c>
      <c r="B2241" s="123" t="s">
        <v>537</v>
      </c>
      <c r="C2241" s="123" t="s">
        <v>538</v>
      </c>
      <c r="D2241" s="123" t="s">
        <v>551</v>
      </c>
      <c r="E2241" s="123" t="s">
        <v>541</v>
      </c>
      <c r="F2241" s="7">
        <v>1010.544827123</v>
      </c>
      <c r="G2241" s="123" t="s">
        <v>532</v>
      </c>
      <c r="H2241" s="7">
        <v>94.881240817999995</v>
      </c>
      <c r="I2241" s="7">
        <v>93.891174613000004</v>
      </c>
      <c r="J2241" s="7">
        <v>94.635678424999995</v>
      </c>
      <c r="K2241" s="7">
        <v>3.0316340000000001E-3</v>
      </c>
      <c r="L2241" s="7">
        <v>6.0632700000000004E-4</v>
      </c>
      <c r="M2241" s="7">
        <v>93.648174612999995</v>
      </c>
      <c r="N2241" s="7">
        <v>3.0000000000000001E-3</v>
      </c>
      <c r="O2241" s="7">
        <v>5.9999999999999995E-4</v>
      </c>
      <c r="P2241" s="7">
        <v>1</v>
      </c>
      <c r="Q2241" s="7">
        <v>28</v>
      </c>
      <c r="R2241" s="7">
        <v>265</v>
      </c>
      <c r="S2241" s="189">
        <v>45625.593981481485</v>
      </c>
    </row>
    <row r="2242" spans="1:19">
      <c r="A2242" s="7">
        <v>1997</v>
      </c>
      <c r="B2242" s="123" t="s">
        <v>537</v>
      </c>
      <c r="C2242" s="123" t="s">
        <v>538</v>
      </c>
      <c r="D2242" s="123" t="s">
        <v>552</v>
      </c>
      <c r="E2242" s="123" t="s">
        <v>540</v>
      </c>
      <c r="F2242" s="7">
        <v>140.23765661900001</v>
      </c>
      <c r="G2242" s="123" t="s">
        <v>532</v>
      </c>
      <c r="H2242" s="7">
        <v>13.361493329</v>
      </c>
      <c r="I2242" s="7">
        <v>95.277500000000003</v>
      </c>
      <c r="J2242" s="7">
        <v>13.266482315999999</v>
      </c>
      <c r="K2242" s="7">
        <v>1.402377E-3</v>
      </c>
      <c r="L2242" s="7">
        <v>2.10356E-4</v>
      </c>
      <c r="M2242" s="7">
        <v>94.6</v>
      </c>
      <c r="N2242" s="7">
        <v>0.01</v>
      </c>
      <c r="O2242" s="7">
        <v>1.5E-3</v>
      </c>
      <c r="P2242" s="7">
        <v>1</v>
      </c>
      <c r="Q2242" s="7">
        <v>28</v>
      </c>
      <c r="R2242" s="7">
        <v>265</v>
      </c>
      <c r="S2242" s="189">
        <v>45625.593981481485</v>
      </c>
    </row>
    <row r="2243" spans="1:19">
      <c r="A2243" s="7">
        <v>1997</v>
      </c>
      <c r="B2243" s="123" t="s">
        <v>537</v>
      </c>
      <c r="C2243" s="123" t="s">
        <v>538</v>
      </c>
      <c r="D2243" s="123" t="s">
        <v>552</v>
      </c>
      <c r="E2243" s="123" t="s">
        <v>531</v>
      </c>
      <c r="F2243" s="7">
        <v>265.10277396200001</v>
      </c>
      <c r="G2243" s="123" t="s">
        <v>532</v>
      </c>
      <c r="H2243" s="7">
        <v>20.214881822999999</v>
      </c>
      <c r="I2243" s="7">
        <v>76.253</v>
      </c>
      <c r="J2243" s="7">
        <v>20.150461848999999</v>
      </c>
      <c r="K2243" s="7">
        <v>7.95308E-4</v>
      </c>
      <c r="L2243" s="7">
        <v>1.5906199999999999E-4</v>
      </c>
      <c r="M2243" s="7">
        <v>76.010000000000005</v>
      </c>
      <c r="N2243" s="7">
        <v>3.0000000000000001E-3</v>
      </c>
      <c r="O2243" s="7">
        <v>5.9999999999999995E-4</v>
      </c>
      <c r="P2243" s="7">
        <v>1</v>
      </c>
      <c r="Q2243" s="7">
        <v>28</v>
      </c>
      <c r="R2243" s="7">
        <v>265</v>
      </c>
      <c r="S2243" s="189">
        <v>45625.593981481485</v>
      </c>
    </row>
    <row r="2244" spans="1:19">
      <c r="A2244" s="7">
        <v>1997</v>
      </c>
      <c r="B2244" s="123" t="s">
        <v>537</v>
      </c>
      <c r="C2244" s="123" t="s">
        <v>538</v>
      </c>
      <c r="D2244" s="123" t="s">
        <v>552</v>
      </c>
      <c r="E2244" s="123" t="s">
        <v>533</v>
      </c>
      <c r="F2244" s="7">
        <v>1266.3357171800001</v>
      </c>
      <c r="G2244" s="123" t="s">
        <v>532</v>
      </c>
      <c r="H2244" s="7">
        <v>93.125906529999995</v>
      </c>
      <c r="I2244" s="7">
        <v>73.539666667000006</v>
      </c>
      <c r="J2244" s="7">
        <v>92.818186951000001</v>
      </c>
      <c r="K2244" s="7">
        <v>3.7990070000000001E-3</v>
      </c>
      <c r="L2244" s="7">
        <v>7.5980100000000005E-4</v>
      </c>
      <c r="M2244" s="7">
        <v>73.296666666999997</v>
      </c>
      <c r="N2244" s="7">
        <v>3.0000000000000001E-3</v>
      </c>
      <c r="O2244" s="7">
        <v>5.9999999999999995E-4</v>
      </c>
      <c r="P2244" s="7">
        <v>1</v>
      </c>
      <c r="Q2244" s="7">
        <v>28</v>
      </c>
      <c r="R2244" s="7">
        <v>265</v>
      </c>
      <c r="S2244" s="189">
        <v>45625.593981481485</v>
      </c>
    </row>
    <row r="2245" spans="1:19">
      <c r="A2245" s="7">
        <v>1997</v>
      </c>
      <c r="B2245" s="123" t="s">
        <v>537</v>
      </c>
      <c r="C2245" s="123" t="s">
        <v>538</v>
      </c>
      <c r="D2245" s="123" t="s">
        <v>552</v>
      </c>
      <c r="E2245" s="123" t="s">
        <v>160</v>
      </c>
      <c r="F2245" s="7">
        <v>18.728078870000001</v>
      </c>
      <c r="G2245" s="123" t="s">
        <v>532</v>
      </c>
      <c r="H2245" s="7">
        <v>1.3415484740000001</v>
      </c>
      <c r="I2245" s="7">
        <v>71.632999999999996</v>
      </c>
      <c r="J2245" s="7">
        <v>1.3369975510000001</v>
      </c>
      <c r="K2245" s="7">
        <v>5.6184236610000001E-5</v>
      </c>
      <c r="L2245" s="7">
        <v>1.123684732E-5</v>
      </c>
      <c r="M2245" s="7">
        <v>71.39</v>
      </c>
      <c r="N2245" s="7">
        <v>3.0000000000000001E-3</v>
      </c>
      <c r="O2245" s="7">
        <v>5.9999999999999995E-4</v>
      </c>
      <c r="P2245" s="7">
        <v>1</v>
      </c>
      <c r="Q2245" s="7">
        <v>28</v>
      </c>
      <c r="R2245" s="7">
        <v>265</v>
      </c>
      <c r="S2245" s="189">
        <v>45625.593981481485</v>
      </c>
    </row>
    <row r="2246" spans="1:19">
      <c r="A2246" s="7">
        <v>1997</v>
      </c>
      <c r="B2246" s="123" t="s">
        <v>537</v>
      </c>
      <c r="C2246" s="123" t="s">
        <v>538</v>
      </c>
      <c r="D2246" s="123" t="s">
        <v>552</v>
      </c>
      <c r="E2246" s="123" t="s">
        <v>163</v>
      </c>
      <c r="F2246" s="7">
        <v>320.25243261100002</v>
      </c>
      <c r="G2246" s="123" t="s">
        <v>532</v>
      </c>
      <c r="H2246" s="7">
        <v>20.414331190999999</v>
      </c>
      <c r="I2246" s="7">
        <v>63.744500000000002</v>
      </c>
      <c r="J2246" s="7">
        <v>20.396877433</v>
      </c>
      <c r="K2246" s="7">
        <v>3.2025199999999998E-4</v>
      </c>
      <c r="L2246" s="7">
        <v>3.2025243259999999E-5</v>
      </c>
      <c r="M2246" s="7">
        <v>63.69</v>
      </c>
      <c r="N2246" s="7">
        <v>1E-3</v>
      </c>
      <c r="O2246" s="7">
        <v>1E-4</v>
      </c>
      <c r="P2246" s="7">
        <v>1</v>
      </c>
      <c r="Q2246" s="7">
        <v>28</v>
      </c>
      <c r="R2246" s="7">
        <v>265</v>
      </c>
      <c r="S2246" s="189">
        <v>45625.593981481485</v>
      </c>
    </row>
    <row r="2247" spans="1:19">
      <c r="A2247" s="7">
        <v>1997</v>
      </c>
      <c r="B2247" s="123" t="s">
        <v>537</v>
      </c>
      <c r="C2247" s="123" t="s">
        <v>538</v>
      </c>
      <c r="D2247" s="123" t="s">
        <v>552</v>
      </c>
      <c r="E2247" s="123" t="s">
        <v>535</v>
      </c>
      <c r="F2247" s="7">
        <v>1426.1826061899999</v>
      </c>
      <c r="G2247" s="123" t="s">
        <v>532</v>
      </c>
      <c r="H2247" s="7">
        <v>79.628781674999999</v>
      </c>
      <c r="I2247" s="7">
        <v>55.833510609999998</v>
      </c>
      <c r="J2247" s="7">
        <v>79.551054722000003</v>
      </c>
      <c r="K2247" s="7">
        <v>1.4261829999999999E-3</v>
      </c>
      <c r="L2247" s="7">
        <v>1.4261800000000001E-4</v>
      </c>
      <c r="M2247" s="7">
        <v>55.77901061</v>
      </c>
      <c r="N2247" s="7">
        <v>1E-3</v>
      </c>
      <c r="O2247" s="7">
        <v>1E-4</v>
      </c>
      <c r="P2247" s="7">
        <v>1</v>
      </c>
      <c r="Q2247" s="7">
        <v>28</v>
      </c>
      <c r="R2247" s="7">
        <v>265</v>
      </c>
      <c r="S2247" s="189">
        <v>45625.593981481485</v>
      </c>
    </row>
    <row r="2248" spans="1:19">
      <c r="A2248" s="7">
        <v>1997</v>
      </c>
      <c r="B2248" s="123" t="s">
        <v>537</v>
      </c>
      <c r="C2248" s="123" t="s">
        <v>538</v>
      </c>
      <c r="D2248" s="123" t="s">
        <v>552</v>
      </c>
      <c r="E2248" s="123" t="s">
        <v>541</v>
      </c>
      <c r="F2248" s="7">
        <v>0</v>
      </c>
      <c r="G2248" s="123" t="s">
        <v>532</v>
      </c>
      <c r="H2248" s="7">
        <v>0</v>
      </c>
      <c r="I2248" s="7"/>
      <c r="J2248" s="7">
        <v>0</v>
      </c>
      <c r="K2248" s="7">
        <v>0</v>
      </c>
      <c r="L2248" s="7">
        <v>0</v>
      </c>
      <c r="M2248" s="7"/>
      <c r="N2248" s="7"/>
      <c r="O2248" s="7"/>
      <c r="P2248" s="7">
        <v>1</v>
      </c>
      <c r="Q2248" s="7">
        <v>28</v>
      </c>
      <c r="R2248" s="7">
        <v>265</v>
      </c>
      <c r="S2248" s="189">
        <v>45625.593981481485</v>
      </c>
    </row>
    <row r="2249" spans="1:19">
      <c r="A2249" s="7">
        <v>1997</v>
      </c>
      <c r="B2249" s="123" t="s">
        <v>537</v>
      </c>
      <c r="C2249" s="123" t="s">
        <v>538</v>
      </c>
      <c r="D2249" s="123" t="s">
        <v>567</v>
      </c>
      <c r="E2249" s="123" t="s">
        <v>540</v>
      </c>
      <c r="F2249" s="7">
        <v>0</v>
      </c>
      <c r="G2249" s="123" t="s">
        <v>532</v>
      </c>
      <c r="H2249" s="7">
        <v>0</v>
      </c>
      <c r="I2249" s="7"/>
      <c r="J2249" s="7">
        <v>0</v>
      </c>
      <c r="K2249" s="7">
        <v>0</v>
      </c>
      <c r="L2249" s="7">
        <v>0</v>
      </c>
      <c r="M2249" s="7"/>
      <c r="N2249" s="7"/>
      <c r="O2249" s="7"/>
      <c r="P2249" s="7">
        <v>1</v>
      </c>
      <c r="Q2249" s="7">
        <v>28</v>
      </c>
      <c r="R2249" s="7">
        <v>265</v>
      </c>
      <c r="S2249" s="189">
        <v>45625.593981481485</v>
      </c>
    </row>
    <row r="2250" spans="1:19">
      <c r="A2250" s="7">
        <v>1997</v>
      </c>
      <c r="B2250" s="123" t="s">
        <v>537</v>
      </c>
      <c r="C2250" s="123" t="s">
        <v>538</v>
      </c>
      <c r="D2250" s="123" t="s">
        <v>567</v>
      </c>
      <c r="E2250" s="123" t="s">
        <v>531</v>
      </c>
      <c r="F2250" s="7">
        <v>68.405577180999998</v>
      </c>
      <c r="G2250" s="123" t="s">
        <v>532</v>
      </c>
      <c r="H2250" s="7">
        <v>5.2161304770000001</v>
      </c>
      <c r="I2250" s="7">
        <v>76.253</v>
      </c>
      <c r="J2250" s="7">
        <v>5.1995079219999996</v>
      </c>
      <c r="K2250" s="7">
        <v>2.05217E-4</v>
      </c>
      <c r="L2250" s="7">
        <v>4.1043346309999998E-5</v>
      </c>
      <c r="M2250" s="7">
        <v>76.010000000000005</v>
      </c>
      <c r="N2250" s="7">
        <v>3.0000000000000001E-3</v>
      </c>
      <c r="O2250" s="7">
        <v>5.9999999999999995E-4</v>
      </c>
      <c r="P2250" s="7">
        <v>1</v>
      </c>
      <c r="Q2250" s="7">
        <v>28</v>
      </c>
      <c r="R2250" s="7">
        <v>265</v>
      </c>
      <c r="S2250" s="189">
        <v>45625.593981481485</v>
      </c>
    </row>
    <row r="2251" spans="1:19">
      <c r="A2251" s="7">
        <v>1997</v>
      </c>
      <c r="B2251" s="123" t="s">
        <v>537</v>
      </c>
      <c r="C2251" s="123" t="s">
        <v>538</v>
      </c>
      <c r="D2251" s="123" t="s">
        <v>567</v>
      </c>
      <c r="E2251" s="123" t="s">
        <v>533</v>
      </c>
      <c r="F2251" s="7">
        <v>58.663042443000002</v>
      </c>
      <c r="G2251" s="123" t="s">
        <v>532</v>
      </c>
      <c r="H2251" s="7">
        <v>4.3140605870000002</v>
      </c>
      <c r="I2251" s="7">
        <v>73.539666667000006</v>
      </c>
      <c r="J2251" s="7">
        <v>4.2998054679999997</v>
      </c>
      <c r="K2251" s="7">
        <v>1.7598900000000001E-4</v>
      </c>
      <c r="L2251" s="7">
        <v>3.5197825470000001E-5</v>
      </c>
      <c r="M2251" s="7">
        <v>73.296666666999997</v>
      </c>
      <c r="N2251" s="7">
        <v>3.0000000000000001E-3</v>
      </c>
      <c r="O2251" s="7">
        <v>5.9999999999999995E-4</v>
      </c>
      <c r="P2251" s="7">
        <v>1</v>
      </c>
      <c r="Q2251" s="7">
        <v>28</v>
      </c>
      <c r="R2251" s="7">
        <v>265</v>
      </c>
      <c r="S2251" s="189">
        <v>45625.593981481485</v>
      </c>
    </row>
    <row r="2252" spans="1:19">
      <c r="A2252" s="7">
        <v>1997</v>
      </c>
      <c r="B2252" s="123" t="s">
        <v>537</v>
      </c>
      <c r="C2252" s="123" t="s">
        <v>538</v>
      </c>
      <c r="D2252" s="123" t="s">
        <v>567</v>
      </c>
      <c r="E2252" s="123" t="s">
        <v>160</v>
      </c>
      <c r="F2252" s="7">
        <v>4.832484494</v>
      </c>
      <c r="G2252" s="123" t="s">
        <v>532</v>
      </c>
      <c r="H2252" s="7">
        <v>0.34616536199999998</v>
      </c>
      <c r="I2252" s="7">
        <v>71.632999999999996</v>
      </c>
      <c r="J2252" s="7">
        <v>0.34499106800000001</v>
      </c>
      <c r="K2252" s="7">
        <v>1.4497453479999999E-5</v>
      </c>
      <c r="L2252" s="7">
        <v>2.8994906960000001E-6</v>
      </c>
      <c r="M2252" s="7">
        <v>71.39</v>
      </c>
      <c r="N2252" s="7">
        <v>3.0000000000000001E-3</v>
      </c>
      <c r="O2252" s="7">
        <v>5.9999999999999995E-4</v>
      </c>
      <c r="P2252" s="7">
        <v>1</v>
      </c>
      <c r="Q2252" s="7">
        <v>28</v>
      </c>
      <c r="R2252" s="7">
        <v>265</v>
      </c>
      <c r="S2252" s="189">
        <v>45625.593981481485</v>
      </c>
    </row>
    <row r="2253" spans="1:19">
      <c r="A2253" s="7">
        <v>1997</v>
      </c>
      <c r="B2253" s="123" t="s">
        <v>537</v>
      </c>
      <c r="C2253" s="123" t="s">
        <v>538</v>
      </c>
      <c r="D2253" s="123" t="s">
        <v>567</v>
      </c>
      <c r="E2253" s="123" t="s">
        <v>163</v>
      </c>
      <c r="F2253" s="7">
        <v>38.145667019999998</v>
      </c>
      <c r="G2253" s="123" t="s">
        <v>532</v>
      </c>
      <c r="H2253" s="7">
        <v>2.4315764710000001</v>
      </c>
      <c r="I2253" s="7">
        <v>63.744500000000002</v>
      </c>
      <c r="J2253" s="7">
        <v>2.4294975330000002</v>
      </c>
      <c r="K2253" s="7">
        <v>3.8145667019999999E-5</v>
      </c>
      <c r="L2253" s="7">
        <v>3.814566702E-6</v>
      </c>
      <c r="M2253" s="7">
        <v>63.69</v>
      </c>
      <c r="N2253" s="7">
        <v>1E-3</v>
      </c>
      <c r="O2253" s="7">
        <v>1E-4</v>
      </c>
      <c r="P2253" s="7">
        <v>1</v>
      </c>
      <c r="Q2253" s="7">
        <v>28</v>
      </c>
      <c r="R2253" s="7">
        <v>265</v>
      </c>
      <c r="S2253" s="189">
        <v>45625.593981481485</v>
      </c>
    </row>
    <row r="2254" spans="1:19">
      <c r="A2254" s="7">
        <v>1997</v>
      </c>
      <c r="B2254" s="123" t="s">
        <v>537</v>
      </c>
      <c r="C2254" s="123" t="s">
        <v>538</v>
      </c>
      <c r="D2254" s="123" t="s">
        <v>567</v>
      </c>
      <c r="E2254" s="123" t="s">
        <v>535</v>
      </c>
      <c r="F2254" s="7">
        <v>78.784272419000004</v>
      </c>
      <c r="G2254" s="123" t="s">
        <v>532</v>
      </c>
      <c r="H2254" s="7">
        <v>4.3988025100000003</v>
      </c>
      <c r="I2254" s="7">
        <v>55.833510609999998</v>
      </c>
      <c r="J2254" s="7">
        <v>4.3945087669999996</v>
      </c>
      <c r="K2254" s="7">
        <v>7.8784272419999993E-5</v>
      </c>
      <c r="L2254" s="7">
        <v>7.8784272419999993E-6</v>
      </c>
      <c r="M2254" s="7">
        <v>55.77901061</v>
      </c>
      <c r="N2254" s="7">
        <v>1E-3</v>
      </c>
      <c r="O2254" s="7">
        <v>1E-4</v>
      </c>
      <c r="P2254" s="7">
        <v>1</v>
      </c>
      <c r="Q2254" s="7">
        <v>28</v>
      </c>
      <c r="R2254" s="7">
        <v>265</v>
      </c>
      <c r="S2254" s="189">
        <v>45625.593981481485</v>
      </c>
    </row>
    <row r="2255" spans="1:19">
      <c r="A2255" s="7">
        <v>1997</v>
      </c>
      <c r="B2255" s="123" t="s">
        <v>537</v>
      </c>
      <c r="C2255" s="123" t="s">
        <v>538</v>
      </c>
      <c r="D2255" s="123" t="s">
        <v>567</v>
      </c>
      <c r="E2255" s="123" t="s">
        <v>541</v>
      </c>
      <c r="F2255" s="7">
        <v>0</v>
      </c>
      <c r="G2255" s="123" t="s">
        <v>532</v>
      </c>
      <c r="H2255" s="7">
        <v>0</v>
      </c>
      <c r="I2255" s="7"/>
      <c r="J2255" s="7">
        <v>0</v>
      </c>
      <c r="K2255" s="7">
        <v>0</v>
      </c>
      <c r="L2255" s="7">
        <v>0</v>
      </c>
      <c r="M2255" s="7"/>
      <c r="N2255" s="7"/>
      <c r="O2255" s="7"/>
      <c r="P2255" s="7">
        <v>1</v>
      </c>
      <c r="Q2255" s="7">
        <v>28</v>
      </c>
      <c r="R2255" s="7">
        <v>265</v>
      </c>
      <c r="S2255" s="189">
        <v>45625.593981481485</v>
      </c>
    </row>
    <row r="2256" spans="1:19">
      <c r="A2256" s="7">
        <v>1997</v>
      </c>
      <c r="B2256" s="123" t="s">
        <v>537</v>
      </c>
      <c r="C2256" s="123" t="s">
        <v>538</v>
      </c>
      <c r="D2256" s="123" t="s">
        <v>568</v>
      </c>
      <c r="E2256" s="123" t="s">
        <v>540</v>
      </c>
      <c r="F2256" s="7">
        <v>0</v>
      </c>
      <c r="G2256" s="123" t="s">
        <v>532</v>
      </c>
      <c r="H2256" s="7">
        <v>0</v>
      </c>
      <c r="I2256" s="7"/>
      <c r="J2256" s="7">
        <v>0</v>
      </c>
      <c r="K2256" s="7">
        <v>0</v>
      </c>
      <c r="L2256" s="7">
        <v>0</v>
      </c>
      <c r="M2256" s="7"/>
      <c r="N2256" s="7"/>
      <c r="O2256" s="7"/>
      <c r="P2256" s="7">
        <v>1</v>
      </c>
      <c r="Q2256" s="7">
        <v>28</v>
      </c>
      <c r="R2256" s="7">
        <v>265</v>
      </c>
      <c r="S2256" s="189">
        <v>45625.593981481485</v>
      </c>
    </row>
    <row r="2257" spans="1:19">
      <c r="A2257" s="7">
        <v>1997</v>
      </c>
      <c r="B2257" s="123" t="s">
        <v>537</v>
      </c>
      <c r="C2257" s="123" t="s">
        <v>538</v>
      </c>
      <c r="D2257" s="123" t="s">
        <v>568</v>
      </c>
      <c r="E2257" s="123" t="s">
        <v>569</v>
      </c>
      <c r="F2257" s="7">
        <v>0</v>
      </c>
      <c r="G2257" s="123" t="s">
        <v>532</v>
      </c>
      <c r="H2257" s="7">
        <v>0</v>
      </c>
      <c r="I2257" s="7"/>
      <c r="J2257" s="7">
        <v>0</v>
      </c>
      <c r="K2257" s="7">
        <v>0</v>
      </c>
      <c r="L2257" s="7">
        <v>0</v>
      </c>
      <c r="M2257" s="7"/>
      <c r="N2257" s="7"/>
      <c r="O2257" s="7"/>
      <c r="P2257" s="7">
        <v>1</v>
      </c>
      <c r="Q2257" s="7">
        <v>28</v>
      </c>
      <c r="R2257" s="7">
        <v>265</v>
      </c>
      <c r="S2257" s="189">
        <v>45625.593981481485</v>
      </c>
    </row>
    <row r="2258" spans="1:19">
      <c r="A2258" s="7">
        <v>1997</v>
      </c>
      <c r="B2258" s="123" t="s">
        <v>537</v>
      </c>
      <c r="C2258" s="123" t="s">
        <v>538</v>
      </c>
      <c r="D2258" s="123" t="s">
        <v>568</v>
      </c>
      <c r="E2258" s="123" t="s">
        <v>531</v>
      </c>
      <c r="F2258" s="7">
        <v>117.13918121899999</v>
      </c>
      <c r="G2258" s="123" t="s">
        <v>532</v>
      </c>
      <c r="H2258" s="7">
        <v>8.9322139850000006</v>
      </c>
      <c r="I2258" s="7">
        <v>76.253</v>
      </c>
      <c r="J2258" s="7">
        <v>8.9037491640000006</v>
      </c>
      <c r="K2258" s="7">
        <v>3.5141799999999999E-4</v>
      </c>
      <c r="L2258" s="7">
        <v>7.0283508729999998E-5</v>
      </c>
      <c r="M2258" s="7">
        <v>76.010000000000005</v>
      </c>
      <c r="N2258" s="7">
        <v>3.0000000000000001E-3</v>
      </c>
      <c r="O2258" s="7">
        <v>5.9999999999999995E-4</v>
      </c>
      <c r="P2258" s="7">
        <v>1</v>
      </c>
      <c r="Q2258" s="7">
        <v>28</v>
      </c>
      <c r="R2258" s="7">
        <v>265</v>
      </c>
      <c r="S2258" s="189">
        <v>45625.593981481485</v>
      </c>
    </row>
    <row r="2259" spans="1:19">
      <c r="A2259" s="7">
        <v>1997</v>
      </c>
      <c r="B2259" s="123" t="s">
        <v>537</v>
      </c>
      <c r="C2259" s="123" t="s">
        <v>538</v>
      </c>
      <c r="D2259" s="123" t="s">
        <v>568</v>
      </c>
      <c r="E2259" s="123" t="s">
        <v>533</v>
      </c>
      <c r="F2259" s="7">
        <v>39.808195046999998</v>
      </c>
      <c r="G2259" s="123" t="s">
        <v>532</v>
      </c>
      <c r="H2259" s="7">
        <v>2.927481394</v>
      </c>
      <c r="I2259" s="7">
        <v>73.539666667000006</v>
      </c>
      <c r="J2259" s="7">
        <v>2.9178080030000002</v>
      </c>
      <c r="K2259" s="7">
        <v>1.19425E-4</v>
      </c>
      <c r="L2259" s="7">
        <v>2.3884917030000002E-5</v>
      </c>
      <c r="M2259" s="7">
        <v>73.296666666999997</v>
      </c>
      <c r="N2259" s="7">
        <v>3.0000000000000001E-3</v>
      </c>
      <c r="O2259" s="7">
        <v>5.9999999999999995E-4</v>
      </c>
      <c r="P2259" s="7">
        <v>1</v>
      </c>
      <c r="Q2259" s="7">
        <v>28</v>
      </c>
      <c r="R2259" s="7">
        <v>265</v>
      </c>
      <c r="S2259" s="189">
        <v>45625.593981481485</v>
      </c>
    </row>
    <row r="2260" spans="1:19">
      <c r="A2260" s="7">
        <v>1997</v>
      </c>
      <c r="B2260" s="123" t="s">
        <v>537</v>
      </c>
      <c r="C2260" s="123" t="s">
        <v>538</v>
      </c>
      <c r="D2260" s="123" t="s">
        <v>568</v>
      </c>
      <c r="E2260" s="123" t="s">
        <v>160</v>
      </c>
      <c r="F2260" s="7">
        <v>8.2752503560000008</v>
      </c>
      <c r="G2260" s="123" t="s">
        <v>532</v>
      </c>
      <c r="H2260" s="7">
        <v>0.59278100899999997</v>
      </c>
      <c r="I2260" s="7">
        <v>71.632999999999996</v>
      </c>
      <c r="J2260" s="7">
        <v>0.59077012299999998</v>
      </c>
      <c r="K2260" s="7">
        <v>2.482575107E-5</v>
      </c>
      <c r="L2260" s="7">
        <v>4.9651502140000004E-6</v>
      </c>
      <c r="M2260" s="7">
        <v>71.39</v>
      </c>
      <c r="N2260" s="7">
        <v>3.0000000000000001E-3</v>
      </c>
      <c r="O2260" s="7">
        <v>5.9999999999999995E-4</v>
      </c>
      <c r="P2260" s="7">
        <v>1</v>
      </c>
      <c r="Q2260" s="7">
        <v>28</v>
      </c>
      <c r="R2260" s="7">
        <v>265</v>
      </c>
      <c r="S2260" s="189">
        <v>45625.593981481485</v>
      </c>
    </row>
    <row r="2261" spans="1:19">
      <c r="A2261" s="7">
        <v>1997</v>
      </c>
      <c r="B2261" s="123" t="s">
        <v>537</v>
      </c>
      <c r="C2261" s="123" t="s">
        <v>538</v>
      </c>
      <c r="D2261" s="123" t="s">
        <v>568</v>
      </c>
      <c r="E2261" s="123" t="s">
        <v>163</v>
      </c>
      <c r="F2261" s="7">
        <v>27.619234340999999</v>
      </c>
      <c r="G2261" s="123" t="s">
        <v>532</v>
      </c>
      <c r="H2261" s="7">
        <v>1.760574283</v>
      </c>
      <c r="I2261" s="7">
        <v>63.744500000000002</v>
      </c>
      <c r="J2261" s="7">
        <v>1.759069035</v>
      </c>
      <c r="K2261" s="7">
        <v>2.7619234339999999E-5</v>
      </c>
      <c r="L2261" s="7">
        <v>2.7619234339999999E-6</v>
      </c>
      <c r="M2261" s="7">
        <v>63.69</v>
      </c>
      <c r="N2261" s="7">
        <v>1E-3</v>
      </c>
      <c r="O2261" s="7">
        <v>1E-4</v>
      </c>
      <c r="P2261" s="7">
        <v>1</v>
      </c>
      <c r="Q2261" s="7">
        <v>28</v>
      </c>
      <c r="R2261" s="7">
        <v>265</v>
      </c>
      <c r="S2261" s="189">
        <v>45625.593981481485</v>
      </c>
    </row>
    <row r="2262" spans="1:19">
      <c r="A2262" s="7">
        <v>1997</v>
      </c>
      <c r="B2262" s="123" t="s">
        <v>537</v>
      </c>
      <c r="C2262" s="123" t="s">
        <v>538</v>
      </c>
      <c r="D2262" s="123" t="s">
        <v>568</v>
      </c>
      <c r="E2262" s="123" t="s">
        <v>535</v>
      </c>
      <c r="F2262" s="7">
        <v>695.03875137900002</v>
      </c>
      <c r="G2262" s="123" t="s">
        <v>532</v>
      </c>
      <c r="H2262" s="7">
        <v>38.806453499</v>
      </c>
      <c r="I2262" s="7">
        <v>55.833510609999998</v>
      </c>
      <c r="J2262" s="7">
        <v>38.768573887999999</v>
      </c>
      <c r="K2262" s="7">
        <v>6.9503900000000005E-4</v>
      </c>
      <c r="L2262" s="7">
        <v>6.9503875140000006E-5</v>
      </c>
      <c r="M2262" s="7">
        <v>55.77901061</v>
      </c>
      <c r="N2262" s="7">
        <v>1E-3</v>
      </c>
      <c r="O2262" s="7">
        <v>1E-4</v>
      </c>
      <c r="P2262" s="7">
        <v>1</v>
      </c>
      <c r="Q2262" s="7">
        <v>28</v>
      </c>
      <c r="R2262" s="7">
        <v>265</v>
      </c>
      <c r="S2262" s="189">
        <v>45625.593981481485</v>
      </c>
    </row>
    <row r="2263" spans="1:19">
      <c r="A2263" s="7">
        <v>1997</v>
      </c>
      <c r="B2263" s="123" t="s">
        <v>537</v>
      </c>
      <c r="C2263" s="123" t="s">
        <v>538</v>
      </c>
      <c r="D2263" s="123" t="s">
        <v>568</v>
      </c>
      <c r="E2263" s="123" t="s">
        <v>541</v>
      </c>
      <c r="F2263" s="7">
        <v>0</v>
      </c>
      <c r="G2263" s="123" t="s">
        <v>532</v>
      </c>
      <c r="H2263" s="7">
        <v>0</v>
      </c>
      <c r="I2263" s="7"/>
      <c r="J2263" s="7">
        <v>0</v>
      </c>
      <c r="K2263" s="7">
        <v>0</v>
      </c>
      <c r="L2263" s="7">
        <v>0</v>
      </c>
      <c r="M2263" s="7"/>
      <c r="N2263" s="7"/>
      <c r="O2263" s="7"/>
      <c r="P2263" s="7">
        <v>1</v>
      </c>
      <c r="Q2263" s="7">
        <v>28</v>
      </c>
      <c r="R2263" s="7">
        <v>265</v>
      </c>
      <c r="S2263" s="189">
        <v>45625.593981481485</v>
      </c>
    </row>
    <row r="2264" spans="1:19">
      <c r="A2264" s="7">
        <v>1997</v>
      </c>
      <c r="B2264" s="123" t="s">
        <v>537</v>
      </c>
      <c r="C2264" s="123" t="s">
        <v>538</v>
      </c>
      <c r="D2264" s="123" t="s">
        <v>568</v>
      </c>
      <c r="E2264" s="123" t="s">
        <v>593</v>
      </c>
      <c r="F2264" s="7">
        <v>44.003267999999998</v>
      </c>
      <c r="G2264" s="123" t="s">
        <v>532</v>
      </c>
      <c r="H2264" s="7">
        <v>3.237599114</v>
      </c>
      <c r="I2264" s="7">
        <v>73.576333332999994</v>
      </c>
      <c r="J2264" s="7">
        <v>3.2269063199999999</v>
      </c>
      <c r="K2264" s="7">
        <v>1.3201E-4</v>
      </c>
      <c r="L2264" s="7">
        <v>2.6401960799999999E-5</v>
      </c>
      <c r="M2264" s="7">
        <v>73.333333332999999</v>
      </c>
      <c r="N2264" s="7">
        <v>3.0000000000000001E-3</v>
      </c>
      <c r="O2264" s="7">
        <v>5.9999999999999995E-4</v>
      </c>
      <c r="P2264" s="7">
        <v>1</v>
      </c>
      <c r="Q2264" s="7">
        <v>28</v>
      </c>
      <c r="R2264" s="7">
        <v>265</v>
      </c>
      <c r="S2264" s="189">
        <v>45625.593981481485</v>
      </c>
    </row>
    <row r="2265" spans="1:19">
      <c r="A2265" s="7">
        <v>1997</v>
      </c>
      <c r="B2265" s="123" t="s">
        <v>537</v>
      </c>
      <c r="C2265" s="123" t="s">
        <v>538</v>
      </c>
      <c r="D2265" s="123" t="s">
        <v>566</v>
      </c>
      <c r="E2265" s="123" t="s">
        <v>540</v>
      </c>
      <c r="F2265" s="7">
        <v>0</v>
      </c>
      <c r="G2265" s="123" t="s">
        <v>532</v>
      </c>
      <c r="H2265" s="7">
        <v>0</v>
      </c>
      <c r="I2265" s="7"/>
      <c r="J2265" s="7">
        <v>0</v>
      </c>
      <c r="K2265" s="7">
        <v>0</v>
      </c>
      <c r="L2265" s="7">
        <v>0</v>
      </c>
      <c r="M2265" s="7"/>
      <c r="N2265" s="7"/>
      <c r="O2265" s="7"/>
      <c r="P2265" s="7">
        <v>1</v>
      </c>
      <c r="Q2265" s="7">
        <v>28</v>
      </c>
      <c r="R2265" s="7">
        <v>265</v>
      </c>
      <c r="S2265" s="189">
        <v>45625.593981481485</v>
      </c>
    </row>
    <row r="2266" spans="1:19">
      <c r="A2266" s="7">
        <v>1997</v>
      </c>
      <c r="B2266" s="123" t="s">
        <v>537</v>
      </c>
      <c r="C2266" s="123" t="s">
        <v>538</v>
      </c>
      <c r="D2266" s="123" t="s">
        <v>566</v>
      </c>
      <c r="E2266" s="123" t="s">
        <v>531</v>
      </c>
      <c r="F2266" s="7">
        <v>0</v>
      </c>
      <c r="G2266" s="123" t="s">
        <v>532</v>
      </c>
      <c r="H2266" s="7">
        <v>0</v>
      </c>
      <c r="I2266" s="7"/>
      <c r="J2266" s="7">
        <v>0</v>
      </c>
      <c r="K2266" s="7">
        <v>0</v>
      </c>
      <c r="L2266" s="7">
        <v>0</v>
      </c>
      <c r="M2266" s="7"/>
      <c r="N2266" s="7"/>
      <c r="O2266" s="7"/>
      <c r="P2266" s="7">
        <v>1</v>
      </c>
      <c r="Q2266" s="7">
        <v>28</v>
      </c>
      <c r="R2266" s="7">
        <v>265</v>
      </c>
      <c r="S2266" s="189">
        <v>45625.593981481485</v>
      </c>
    </row>
    <row r="2267" spans="1:19">
      <c r="A2267" s="7">
        <v>1997</v>
      </c>
      <c r="B2267" s="123" t="s">
        <v>537</v>
      </c>
      <c r="C2267" s="123" t="s">
        <v>538</v>
      </c>
      <c r="D2267" s="123" t="s">
        <v>566</v>
      </c>
      <c r="E2267" s="123" t="s">
        <v>533</v>
      </c>
      <c r="F2267" s="7">
        <v>2148.9021000379998</v>
      </c>
      <c r="G2267" s="123" t="s">
        <v>532</v>
      </c>
      <c r="H2267" s="7">
        <v>158.02954413699999</v>
      </c>
      <c r="I2267" s="7">
        <v>73.539666667000006</v>
      </c>
      <c r="J2267" s="7">
        <v>157.50736092700001</v>
      </c>
      <c r="K2267" s="7">
        <v>6.446706E-3</v>
      </c>
      <c r="L2267" s="7">
        <v>1.2893410000000001E-3</v>
      </c>
      <c r="M2267" s="7">
        <v>73.296666666999997</v>
      </c>
      <c r="N2267" s="7">
        <v>3.0000000000000001E-3</v>
      </c>
      <c r="O2267" s="7">
        <v>5.9999999999999995E-4</v>
      </c>
      <c r="P2267" s="7">
        <v>1</v>
      </c>
      <c r="Q2267" s="7">
        <v>28</v>
      </c>
      <c r="R2267" s="7">
        <v>265</v>
      </c>
      <c r="S2267" s="189">
        <v>45625.593981481485</v>
      </c>
    </row>
    <row r="2268" spans="1:19">
      <c r="A2268" s="7">
        <v>1997</v>
      </c>
      <c r="B2268" s="123" t="s">
        <v>537</v>
      </c>
      <c r="C2268" s="123" t="s">
        <v>538</v>
      </c>
      <c r="D2268" s="123" t="s">
        <v>566</v>
      </c>
      <c r="E2268" s="123" t="s">
        <v>160</v>
      </c>
      <c r="F2268" s="7">
        <v>45.282985564000001</v>
      </c>
      <c r="G2268" s="123" t="s">
        <v>532</v>
      </c>
      <c r="H2268" s="7">
        <v>3.2437561050000001</v>
      </c>
      <c r="I2268" s="7">
        <v>71.632999999999996</v>
      </c>
      <c r="J2268" s="7">
        <v>3.2327523390000001</v>
      </c>
      <c r="K2268" s="7">
        <v>1.3584900000000001E-4</v>
      </c>
      <c r="L2268" s="7">
        <v>2.7169791340000002E-5</v>
      </c>
      <c r="M2268" s="7">
        <v>71.39</v>
      </c>
      <c r="N2268" s="7">
        <v>3.0000000000000001E-3</v>
      </c>
      <c r="O2268" s="7">
        <v>5.9999999999999995E-4</v>
      </c>
      <c r="P2268" s="7">
        <v>1</v>
      </c>
      <c r="Q2268" s="7">
        <v>28</v>
      </c>
      <c r="R2268" s="7">
        <v>265</v>
      </c>
      <c r="S2268" s="189">
        <v>45625.593981481485</v>
      </c>
    </row>
    <row r="2269" spans="1:19">
      <c r="A2269" s="7">
        <v>1997</v>
      </c>
      <c r="B2269" s="123" t="s">
        <v>537</v>
      </c>
      <c r="C2269" s="123" t="s">
        <v>538</v>
      </c>
      <c r="D2269" s="123" t="s">
        <v>566</v>
      </c>
      <c r="E2269" s="123" t="s">
        <v>163</v>
      </c>
      <c r="F2269" s="7">
        <v>23.65234272</v>
      </c>
      <c r="G2269" s="123" t="s">
        <v>532</v>
      </c>
      <c r="H2269" s="7">
        <v>1.5077067609999999</v>
      </c>
      <c r="I2269" s="7">
        <v>63.744500000000002</v>
      </c>
      <c r="J2269" s="7">
        <v>1.5064177080000001</v>
      </c>
      <c r="K2269" s="7">
        <v>2.365234272E-5</v>
      </c>
      <c r="L2269" s="7">
        <v>2.365234272E-6</v>
      </c>
      <c r="M2269" s="7">
        <v>63.69</v>
      </c>
      <c r="N2269" s="7">
        <v>1E-3</v>
      </c>
      <c r="O2269" s="7">
        <v>1E-4</v>
      </c>
      <c r="P2269" s="7">
        <v>1</v>
      </c>
      <c r="Q2269" s="7">
        <v>28</v>
      </c>
      <c r="R2269" s="7">
        <v>265</v>
      </c>
      <c r="S2269" s="189">
        <v>45625.593981481485</v>
      </c>
    </row>
    <row r="2270" spans="1:19">
      <c r="A2270" s="7">
        <v>1997</v>
      </c>
      <c r="B2270" s="123" t="s">
        <v>537</v>
      </c>
      <c r="C2270" s="123" t="s">
        <v>538</v>
      </c>
      <c r="D2270" s="123" t="s">
        <v>566</v>
      </c>
      <c r="E2270" s="123" t="s">
        <v>535</v>
      </c>
      <c r="F2270" s="7">
        <v>0</v>
      </c>
      <c r="G2270" s="123" t="s">
        <v>532</v>
      </c>
      <c r="H2270" s="7">
        <v>0</v>
      </c>
      <c r="I2270" s="7"/>
      <c r="J2270" s="7">
        <v>0</v>
      </c>
      <c r="K2270" s="7">
        <v>0</v>
      </c>
      <c r="L2270" s="7">
        <v>0</v>
      </c>
      <c r="M2270" s="7"/>
      <c r="N2270" s="7"/>
      <c r="O2270" s="7"/>
      <c r="P2270" s="7">
        <v>1</v>
      </c>
      <c r="Q2270" s="7">
        <v>28</v>
      </c>
      <c r="R2270" s="7">
        <v>265</v>
      </c>
      <c r="S2270" s="189">
        <v>45625.593981481485</v>
      </c>
    </row>
    <row r="2271" spans="1:19">
      <c r="A2271" s="7">
        <v>1997</v>
      </c>
      <c r="B2271" s="123" t="s">
        <v>537</v>
      </c>
      <c r="C2271" s="123" t="s">
        <v>538</v>
      </c>
      <c r="D2271" s="123" t="s">
        <v>566</v>
      </c>
      <c r="E2271" s="123" t="s">
        <v>541</v>
      </c>
      <c r="F2271" s="7">
        <v>0</v>
      </c>
      <c r="G2271" s="123" t="s">
        <v>532</v>
      </c>
      <c r="H2271" s="7">
        <v>0</v>
      </c>
      <c r="I2271" s="7"/>
      <c r="J2271" s="7">
        <v>0</v>
      </c>
      <c r="K2271" s="7">
        <v>0</v>
      </c>
      <c r="L2271" s="7">
        <v>0</v>
      </c>
      <c r="M2271" s="7"/>
      <c r="N2271" s="7"/>
      <c r="O2271" s="7"/>
      <c r="P2271" s="7">
        <v>1</v>
      </c>
      <c r="Q2271" s="7">
        <v>28</v>
      </c>
      <c r="R2271" s="7">
        <v>265</v>
      </c>
      <c r="S2271" s="189">
        <v>45625.593981481485</v>
      </c>
    </row>
    <row r="2272" spans="1:19">
      <c r="A2272" s="7">
        <v>1997</v>
      </c>
      <c r="B2272" s="123" t="s">
        <v>537</v>
      </c>
      <c r="C2272" s="123" t="s">
        <v>553</v>
      </c>
      <c r="D2272" s="123" t="s">
        <v>554</v>
      </c>
      <c r="E2272" s="123" t="s">
        <v>533</v>
      </c>
      <c r="F2272" s="7">
        <v>19864.875499199999</v>
      </c>
      <c r="G2272" s="123" t="s">
        <v>532</v>
      </c>
      <c r="H2272" s="7">
        <v>1467.627393575</v>
      </c>
      <c r="I2272" s="7">
        <v>73.880523119000003</v>
      </c>
      <c r="J2272" s="7">
        <v>1456.0953740909999</v>
      </c>
      <c r="K2272" s="7">
        <v>0.13783577599999999</v>
      </c>
      <c r="L2272" s="7">
        <v>2.8953275000000001E-2</v>
      </c>
      <c r="M2272" s="7">
        <v>73.3</v>
      </c>
      <c r="N2272" s="7">
        <v>6.9386680000000003E-3</v>
      </c>
      <c r="O2272" s="7">
        <v>1.4575110000000001E-3</v>
      </c>
      <c r="P2272" s="7">
        <v>1</v>
      </c>
      <c r="Q2272" s="7">
        <v>28</v>
      </c>
      <c r="R2272" s="7">
        <v>265</v>
      </c>
      <c r="S2272" s="189">
        <v>45625.593981481485</v>
      </c>
    </row>
    <row r="2273" spans="1:19">
      <c r="A2273" s="7">
        <v>1997</v>
      </c>
      <c r="B2273" s="123" t="s">
        <v>537</v>
      </c>
      <c r="C2273" s="123" t="s">
        <v>553</v>
      </c>
      <c r="D2273" s="123" t="s">
        <v>555</v>
      </c>
      <c r="E2273" s="123" t="s">
        <v>533</v>
      </c>
      <c r="F2273" s="7">
        <v>0</v>
      </c>
      <c r="G2273" s="123" t="s">
        <v>532</v>
      </c>
      <c r="H2273" s="7">
        <v>0</v>
      </c>
      <c r="I2273" s="7"/>
      <c r="J2273" s="7">
        <v>0</v>
      </c>
      <c r="K2273" s="7">
        <v>0</v>
      </c>
      <c r="L2273" s="7">
        <v>0</v>
      </c>
      <c r="M2273" s="7"/>
      <c r="N2273" s="7"/>
      <c r="O2273" s="7"/>
      <c r="P2273" s="7">
        <v>1</v>
      </c>
      <c r="Q2273" s="7">
        <v>28</v>
      </c>
      <c r="R2273" s="7">
        <v>265</v>
      </c>
      <c r="S2273" s="189">
        <v>45625.593981481485</v>
      </c>
    </row>
    <row r="2274" spans="1:19">
      <c r="A2274" s="7">
        <v>1997</v>
      </c>
      <c r="B2274" s="123" t="s">
        <v>537</v>
      </c>
      <c r="C2274" s="123" t="s">
        <v>553</v>
      </c>
      <c r="D2274" s="123" t="s">
        <v>555</v>
      </c>
      <c r="E2274" s="123" t="s">
        <v>159</v>
      </c>
      <c r="F2274" s="7">
        <v>0</v>
      </c>
      <c r="G2274" s="123" t="s">
        <v>532</v>
      </c>
      <c r="H2274" s="7">
        <v>0</v>
      </c>
      <c r="I2274" s="7"/>
      <c r="J2274" s="7">
        <v>0</v>
      </c>
      <c r="K2274" s="7">
        <v>0</v>
      </c>
      <c r="L2274" s="7">
        <v>0</v>
      </c>
      <c r="M2274" s="7"/>
      <c r="N2274" s="7"/>
      <c r="O2274" s="7"/>
      <c r="P2274" s="7">
        <v>1</v>
      </c>
      <c r="Q2274" s="7">
        <v>28</v>
      </c>
      <c r="R2274" s="7">
        <v>265</v>
      </c>
      <c r="S2274" s="189">
        <v>45625.593981481485</v>
      </c>
    </row>
    <row r="2275" spans="1:19">
      <c r="A2275" s="7">
        <v>1997</v>
      </c>
      <c r="B2275" s="123" t="s">
        <v>537</v>
      </c>
      <c r="C2275" s="123" t="s">
        <v>553</v>
      </c>
      <c r="D2275" s="123" t="s">
        <v>560</v>
      </c>
      <c r="E2275" s="123" t="s">
        <v>533</v>
      </c>
      <c r="F2275" s="7">
        <v>11234.444083230001</v>
      </c>
      <c r="G2275" s="123" t="s">
        <v>532</v>
      </c>
      <c r="H2275" s="7">
        <v>830.00660582</v>
      </c>
      <c r="I2275" s="7">
        <v>73.880523119000003</v>
      </c>
      <c r="J2275" s="7">
        <v>823.48475130099996</v>
      </c>
      <c r="K2275" s="7">
        <v>7.7952077999999994E-2</v>
      </c>
      <c r="L2275" s="7">
        <v>1.6374326000000002E-2</v>
      </c>
      <c r="M2275" s="7">
        <v>73.3</v>
      </c>
      <c r="N2275" s="7">
        <v>6.9386680000000003E-3</v>
      </c>
      <c r="O2275" s="7">
        <v>1.4575110000000001E-3</v>
      </c>
      <c r="P2275" s="7">
        <v>1</v>
      </c>
      <c r="Q2275" s="7">
        <v>28</v>
      </c>
      <c r="R2275" s="7">
        <v>265</v>
      </c>
      <c r="S2275" s="189">
        <v>45625.593981481485</v>
      </c>
    </row>
    <row r="2276" spans="1:19">
      <c r="A2276" s="7">
        <v>1997</v>
      </c>
      <c r="B2276" s="123" t="s">
        <v>537</v>
      </c>
      <c r="C2276" s="123" t="s">
        <v>553</v>
      </c>
      <c r="D2276" s="123" t="s">
        <v>560</v>
      </c>
      <c r="E2276" s="123" t="s">
        <v>159</v>
      </c>
      <c r="F2276" s="7">
        <v>45034.916980372</v>
      </c>
      <c r="G2276" s="123" t="s">
        <v>532</v>
      </c>
      <c r="H2276" s="7">
        <v>3399.6454662169999</v>
      </c>
      <c r="I2276" s="7">
        <v>75.489102548999995</v>
      </c>
      <c r="J2276" s="7">
        <v>3150.6427919470002</v>
      </c>
      <c r="K2276" s="7">
        <v>1.2476753970000001</v>
      </c>
      <c r="L2276" s="7">
        <v>0.80780288</v>
      </c>
      <c r="M2276" s="7">
        <v>69.959999999999994</v>
      </c>
      <c r="N2276" s="7">
        <v>2.7704623000000001E-2</v>
      </c>
      <c r="O2276" s="7">
        <v>1.7937257000000002E-2</v>
      </c>
      <c r="P2276" s="7">
        <v>1</v>
      </c>
      <c r="Q2276" s="7">
        <v>28</v>
      </c>
      <c r="R2276" s="7">
        <v>265</v>
      </c>
      <c r="S2276" s="189">
        <v>45625.593981481485</v>
      </c>
    </row>
    <row r="2277" spans="1:19">
      <c r="A2277" s="7">
        <v>1997</v>
      </c>
      <c r="B2277" s="123" t="s">
        <v>537</v>
      </c>
      <c r="C2277" s="123" t="s">
        <v>553</v>
      </c>
      <c r="D2277" s="123" t="s">
        <v>560</v>
      </c>
      <c r="E2277" s="123" t="s">
        <v>163</v>
      </c>
      <c r="F2277" s="7">
        <v>168.310022352</v>
      </c>
      <c r="G2277" s="123" t="s">
        <v>532</v>
      </c>
      <c r="H2277" s="7">
        <v>10.803175027</v>
      </c>
      <c r="I2277" s="7">
        <v>64.186165959999997</v>
      </c>
      <c r="J2277" s="7">
        <v>10.721348424</v>
      </c>
      <c r="K2277" s="7">
        <v>2.9223790000000001E-3</v>
      </c>
      <c r="L2277" s="7">
        <v>0</v>
      </c>
      <c r="M2277" s="7">
        <v>63.7</v>
      </c>
      <c r="N2277" s="7">
        <v>1.7363070000000001E-2</v>
      </c>
      <c r="O2277" s="7">
        <v>0</v>
      </c>
      <c r="P2277" s="7">
        <v>1</v>
      </c>
      <c r="Q2277" s="7">
        <v>28</v>
      </c>
      <c r="R2277" s="7"/>
      <c r="S2277" s="189">
        <v>45625.593981481485</v>
      </c>
    </row>
    <row r="2278" spans="1:19">
      <c r="A2278" s="7">
        <v>1997</v>
      </c>
      <c r="B2278" s="123" t="s">
        <v>537</v>
      </c>
      <c r="C2278" s="123" t="s">
        <v>553</v>
      </c>
      <c r="D2278" s="123" t="s">
        <v>559</v>
      </c>
      <c r="E2278" s="123" t="s">
        <v>533</v>
      </c>
      <c r="F2278" s="7">
        <v>2470.061646182</v>
      </c>
      <c r="G2278" s="123" t="s">
        <v>532</v>
      </c>
      <c r="H2278" s="7">
        <v>182.48944655599999</v>
      </c>
      <c r="I2278" s="7">
        <v>73.880523119000003</v>
      </c>
      <c r="J2278" s="7">
        <v>181.05551866499999</v>
      </c>
      <c r="K2278" s="7">
        <v>1.7138937999999999E-2</v>
      </c>
      <c r="L2278" s="7">
        <v>3.6001420000000002E-3</v>
      </c>
      <c r="M2278" s="7">
        <v>73.3</v>
      </c>
      <c r="N2278" s="7">
        <v>6.9386680000000003E-3</v>
      </c>
      <c r="O2278" s="7">
        <v>1.4575110000000001E-3</v>
      </c>
      <c r="P2278" s="7">
        <v>1</v>
      </c>
      <c r="Q2278" s="7">
        <v>28</v>
      </c>
      <c r="R2278" s="7">
        <v>265</v>
      </c>
      <c r="S2278" s="189">
        <v>45625.593981481485</v>
      </c>
    </row>
    <row r="2279" spans="1:19">
      <c r="A2279" s="7">
        <v>1997</v>
      </c>
      <c r="B2279" s="123" t="s">
        <v>537</v>
      </c>
      <c r="C2279" s="123" t="s">
        <v>553</v>
      </c>
      <c r="D2279" s="123" t="s">
        <v>559</v>
      </c>
      <c r="E2279" s="123" t="s">
        <v>159</v>
      </c>
      <c r="F2279" s="7">
        <v>402.03328320000003</v>
      </c>
      <c r="G2279" s="123" t="s">
        <v>532</v>
      </c>
      <c r="H2279" s="7">
        <v>30.349131744000001</v>
      </c>
      <c r="I2279" s="7">
        <v>75.489102548999995</v>
      </c>
      <c r="J2279" s="7">
        <v>28.126248492999999</v>
      </c>
      <c r="K2279" s="7">
        <v>1.1138181E-2</v>
      </c>
      <c r="L2279" s="7">
        <v>7.2113740000000004E-3</v>
      </c>
      <c r="M2279" s="7">
        <v>69.959999999999994</v>
      </c>
      <c r="N2279" s="7">
        <v>2.7704623000000001E-2</v>
      </c>
      <c r="O2279" s="7">
        <v>1.7937257000000002E-2</v>
      </c>
      <c r="P2279" s="7">
        <v>1</v>
      </c>
      <c r="Q2279" s="7">
        <v>28</v>
      </c>
      <c r="R2279" s="7">
        <v>265</v>
      </c>
      <c r="S2279" s="189">
        <v>45625.593981481485</v>
      </c>
    </row>
    <row r="2280" spans="1:19">
      <c r="A2280" s="7">
        <v>1997</v>
      </c>
      <c r="B2280" s="123" t="s">
        <v>537</v>
      </c>
      <c r="C2280" s="123" t="s">
        <v>553</v>
      </c>
      <c r="D2280" s="123" t="s">
        <v>188</v>
      </c>
      <c r="E2280" s="123" t="s">
        <v>533</v>
      </c>
      <c r="F2280" s="7">
        <v>1708.2144000000001</v>
      </c>
      <c r="G2280" s="123" t="s">
        <v>532</v>
      </c>
      <c r="H2280" s="7">
        <v>138.357166971</v>
      </c>
      <c r="I2280" s="7">
        <v>80.995199999999997</v>
      </c>
      <c r="J2280" s="7">
        <v>125.21211552</v>
      </c>
      <c r="K2280" s="7">
        <v>7.0890900000000001E-3</v>
      </c>
      <c r="L2280" s="7">
        <v>4.8854931999999997E-2</v>
      </c>
      <c r="M2280" s="7">
        <v>73.3</v>
      </c>
      <c r="N2280" s="7">
        <v>4.15E-3</v>
      </c>
      <c r="O2280" s="7">
        <v>2.86E-2</v>
      </c>
      <c r="P2280" s="7">
        <v>1</v>
      </c>
      <c r="Q2280" s="7">
        <v>28</v>
      </c>
      <c r="R2280" s="7">
        <v>265</v>
      </c>
      <c r="S2280" s="189">
        <v>45625.593981481485</v>
      </c>
    </row>
    <row r="2281" spans="1:19">
      <c r="A2281" s="7">
        <v>1997</v>
      </c>
      <c r="B2281" s="123" t="s">
        <v>537</v>
      </c>
      <c r="C2281" s="123" t="s">
        <v>553</v>
      </c>
      <c r="D2281" s="123" t="s">
        <v>571</v>
      </c>
      <c r="E2281" s="123" t="s">
        <v>572</v>
      </c>
      <c r="F2281" s="7">
        <v>672.41174612299994</v>
      </c>
      <c r="G2281" s="123" t="s">
        <v>532</v>
      </c>
      <c r="H2281" s="7">
        <v>48.357529053</v>
      </c>
      <c r="I2281" s="7">
        <v>71.916544188000003</v>
      </c>
      <c r="J2281" s="7">
        <v>47.952976178</v>
      </c>
      <c r="K2281" s="7">
        <v>1.3282529999999999E-3</v>
      </c>
      <c r="L2281" s="7">
        <v>1.3862709999999999E-3</v>
      </c>
      <c r="M2281" s="7">
        <v>71.314899620000006</v>
      </c>
      <c r="N2281" s="7">
        <v>1.9753560000000002E-3</v>
      </c>
      <c r="O2281" s="7">
        <v>2.06164E-3</v>
      </c>
      <c r="P2281" s="7">
        <v>1</v>
      </c>
      <c r="Q2281" s="7">
        <v>28</v>
      </c>
      <c r="R2281" s="7">
        <v>265</v>
      </c>
      <c r="S2281" s="189">
        <v>45625.593981481485</v>
      </c>
    </row>
    <row r="2282" spans="1:19">
      <c r="A2282" s="7">
        <v>1997</v>
      </c>
      <c r="B2282" s="123" t="s">
        <v>537</v>
      </c>
      <c r="C2282" s="123" t="s">
        <v>553</v>
      </c>
      <c r="D2282" s="123" t="s">
        <v>573</v>
      </c>
      <c r="E2282" s="123" t="s">
        <v>572</v>
      </c>
      <c r="F2282" s="7">
        <v>17937.615601514</v>
      </c>
      <c r="G2282" s="123" t="s">
        <v>532</v>
      </c>
      <c r="H2282" s="7">
        <v>1290.2105587399999</v>
      </c>
      <c r="I2282" s="7">
        <v>71.927651221999994</v>
      </c>
      <c r="J2282" s="7">
        <v>1280.5663777919999</v>
      </c>
      <c r="K2282" s="7">
        <v>1.4907307E-2</v>
      </c>
      <c r="L2282" s="7">
        <v>3.4818024000000003E-2</v>
      </c>
      <c r="M2282" s="7">
        <v>71.39</v>
      </c>
      <c r="N2282" s="7">
        <v>8.3106399999999996E-4</v>
      </c>
      <c r="O2282" s="7">
        <v>1.9410619999999999E-3</v>
      </c>
      <c r="P2282" s="7">
        <v>1</v>
      </c>
      <c r="Q2282" s="7">
        <v>28</v>
      </c>
      <c r="R2282" s="7">
        <v>265</v>
      </c>
      <c r="S2282" s="189">
        <v>45625.593981481485</v>
      </c>
    </row>
    <row r="2283" spans="1:19">
      <c r="A2283" s="7">
        <v>1997</v>
      </c>
      <c r="B2283" s="123" t="s">
        <v>537</v>
      </c>
      <c r="C2283" s="123" t="s">
        <v>553</v>
      </c>
      <c r="D2283" s="123" t="s">
        <v>558</v>
      </c>
      <c r="E2283" s="123" t="s">
        <v>533</v>
      </c>
      <c r="F2283" s="7">
        <v>4211.5508876510003</v>
      </c>
      <c r="G2283" s="123" t="s">
        <v>532</v>
      </c>
      <c r="H2283" s="7">
        <v>311.151582722</v>
      </c>
      <c r="I2283" s="7">
        <v>73.880523119000003</v>
      </c>
      <c r="J2283" s="7">
        <v>308.706680065</v>
      </c>
      <c r="K2283" s="7">
        <v>2.9222552999999998E-2</v>
      </c>
      <c r="L2283" s="7">
        <v>6.1383820000000004E-3</v>
      </c>
      <c r="M2283" s="7">
        <v>73.3</v>
      </c>
      <c r="N2283" s="7">
        <v>6.9386680000000003E-3</v>
      </c>
      <c r="O2283" s="7">
        <v>1.4575110000000001E-3</v>
      </c>
      <c r="P2283" s="7">
        <v>1</v>
      </c>
      <c r="Q2283" s="7">
        <v>28</v>
      </c>
      <c r="R2283" s="7">
        <v>265</v>
      </c>
      <c r="S2283" s="189">
        <v>45625.593981481485</v>
      </c>
    </row>
    <row r="2284" spans="1:19">
      <c r="A2284" s="7">
        <v>1997</v>
      </c>
      <c r="B2284" s="123" t="s">
        <v>537</v>
      </c>
      <c r="C2284" s="123" t="s">
        <v>553</v>
      </c>
      <c r="D2284" s="123" t="s">
        <v>558</v>
      </c>
      <c r="E2284" s="123" t="s">
        <v>159</v>
      </c>
      <c r="F2284" s="7">
        <v>2635.3461955500002</v>
      </c>
      <c r="G2284" s="123" t="s">
        <v>532</v>
      </c>
      <c r="H2284" s="7">
        <v>198.93991920799999</v>
      </c>
      <c r="I2284" s="7">
        <v>75.489102548999995</v>
      </c>
      <c r="J2284" s="7">
        <v>184.368819841</v>
      </c>
      <c r="K2284" s="7">
        <v>7.3011273000000002E-2</v>
      </c>
      <c r="L2284" s="7">
        <v>4.7270882E-2</v>
      </c>
      <c r="M2284" s="7">
        <v>69.959999999999994</v>
      </c>
      <c r="N2284" s="7">
        <v>2.7704623000000001E-2</v>
      </c>
      <c r="O2284" s="7">
        <v>1.7937257000000002E-2</v>
      </c>
      <c r="P2284" s="7">
        <v>1</v>
      </c>
      <c r="Q2284" s="7">
        <v>28</v>
      </c>
      <c r="R2284" s="7">
        <v>265</v>
      </c>
      <c r="S2284" s="189">
        <v>45625.593981481485</v>
      </c>
    </row>
    <row r="2285" spans="1:19">
      <c r="A2285" s="7">
        <v>1997</v>
      </c>
      <c r="B2285" s="123" t="s">
        <v>537</v>
      </c>
      <c r="C2285" s="123" t="s">
        <v>553</v>
      </c>
      <c r="D2285" s="123" t="s">
        <v>191</v>
      </c>
      <c r="E2285" s="123" t="s">
        <v>533</v>
      </c>
      <c r="F2285" s="7">
        <v>519.6991104</v>
      </c>
      <c r="G2285" s="123" t="s">
        <v>532</v>
      </c>
      <c r="H2285" s="7">
        <v>38.471246346000001</v>
      </c>
      <c r="I2285" s="7">
        <v>74.025999999999996</v>
      </c>
      <c r="J2285" s="7">
        <v>38.093944792000002</v>
      </c>
      <c r="K2285" s="7">
        <v>3.637894E-3</v>
      </c>
      <c r="L2285" s="7">
        <v>1.039398E-3</v>
      </c>
      <c r="M2285" s="7">
        <v>73.3</v>
      </c>
      <c r="N2285" s="7">
        <v>7.0000000000000001E-3</v>
      </c>
      <c r="O2285" s="7">
        <v>2E-3</v>
      </c>
      <c r="P2285" s="7">
        <v>1</v>
      </c>
      <c r="Q2285" s="7">
        <v>28</v>
      </c>
      <c r="R2285" s="7">
        <v>265</v>
      </c>
      <c r="S2285" s="189">
        <v>45625.593981481485</v>
      </c>
    </row>
    <row r="2286" spans="1:19">
      <c r="A2286" s="7">
        <v>1997</v>
      </c>
      <c r="B2286" s="123" t="s">
        <v>537</v>
      </c>
      <c r="C2286" s="123" t="s">
        <v>553</v>
      </c>
      <c r="D2286" s="123" t="s">
        <v>561</v>
      </c>
      <c r="E2286" s="123" t="s">
        <v>531</v>
      </c>
      <c r="F2286" s="7">
        <v>907.18745039999999</v>
      </c>
      <c r="G2286" s="123" t="s">
        <v>532</v>
      </c>
      <c r="H2286" s="7">
        <v>69.604864319000001</v>
      </c>
      <c r="I2286" s="7">
        <v>76.725999999999999</v>
      </c>
      <c r="J2286" s="7">
        <v>68.94624623</v>
      </c>
      <c r="K2286" s="7">
        <v>6.3503120000000003E-3</v>
      </c>
      <c r="L2286" s="7">
        <v>1.814375E-3</v>
      </c>
      <c r="M2286" s="7">
        <v>76</v>
      </c>
      <c r="N2286" s="7">
        <v>7.0000000000000001E-3</v>
      </c>
      <c r="O2286" s="7">
        <v>2E-3</v>
      </c>
      <c r="P2286" s="7">
        <v>1</v>
      </c>
      <c r="Q2286" s="7">
        <v>28</v>
      </c>
      <c r="R2286" s="7">
        <v>265</v>
      </c>
      <c r="S2286" s="189">
        <v>45625.593981481485</v>
      </c>
    </row>
    <row r="2287" spans="1:19">
      <c r="A2287" s="7">
        <v>1997</v>
      </c>
      <c r="B2287" s="123" t="s">
        <v>537</v>
      </c>
      <c r="C2287" s="123" t="s">
        <v>553</v>
      </c>
      <c r="D2287" s="123" t="s">
        <v>561</v>
      </c>
      <c r="E2287" s="123" t="s">
        <v>533</v>
      </c>
      <c r="F2287" s="7">
        <v>7043.1161557360001</v>
      </c>
      <c r="G2287" s="123" t="s">
        <v>532</v>
      </c>
      <c r="H2287" s="7">
        <v>520.34910597400005</v>
      </c>
      <c r="I2287" s="7">
        <v>73.880523119000003</v>
      </c>
      <c r="J2287" s="7">
        <v>516.26041421499997</v>
      </c>
      <c r="K2287" s="7">
        <v>4.8869845000000002E-2</v>
      </c>
      <c r="L2287" s="7">
        <v>1.0265419E-2</v>
      </c>
      <c r="M2287" s="7">
        <v>73.3</v>
      </c>
      <c r="N2287" s="7">
        <v>6.9386680000000003E-3</v>
      </c>
      <c r="O2287" s="7">
        <v>1.4575110000000001E-3</v>
      </c>
      <c r="P2287" s="7">
        <v>1</v>
      </c>
      <c r="Q2287" s="7">
        <v>28</v>
      </c>
      <c r="R2287" s="7">
        <v>265</v>
      </c>
      <c r="S2287" s="189">
        <v>45625.593981481485</v>
      </c>
    </row>
    <row r="2288" spans="1:19">
      <c r="A2288" s="7">
        <v>1997</v>
      </c>
      <c r="B2288" s="123" t="s">
        <v>537</v>
      </c>
      <c r="C2288" s="123" t="s">
        <v>553</v>
      </c>
      <c r="D2288" s="123" t="s">
        <v>561</v>
      </c>
      <c r="E2288" s="123" t="s">
        <v>159</v>
      </c>
      <c r="F2288" s="7">
        <v>4275.2930944350001</v>
      </c>
      <c r="G2288" s="123" t="s">
        <v>532</v>
      </c>
      <c r="H2288" s="7">
        <v>322.73803883300002</v>
      </c>
      <c r="I2288" s="7">
        <v>75.489102548999995</v>
      </c>
      <c r="J2288" s="7">
        <v>299.09950488700002</v>
      </c>
      <c r="K2288" s="7">
        <v>0.118445383</v>
      </c>
      <c r="L2288" s="7">
        <v>7.6687031000000003E-2</v>
      </c>
      <c r="M2288" s="7">
        <v>69.959999999999994</v>
      </c>
      <c r="N2288" s="7">
        <v>2.7704623000000001E-2</v>
      </c>
      <c r="O2288" s="7">
        <v>1.7937257000000002E-2</v>
      </c>
      <c r="P2288" s="7">
        <v>1</v>
      </c>
      <c r="Q2288" s="7">
        <v>28</v>
      </c>
      <c r="R2288" s="7">
        <v>265</v>
      </c>
      <c r="S2288" s="189">
        <v>45625.593981481485</v>
      </c>
    </row>
    <row r="2289" spans="1:19">
      <c r="A2289" s="7">
        <v>1997</v>
      </c>
      <c r="B2289" s="123" t="s">
        <v>537</v>
      </c>
      <c r="C2289" s="123" t="s">
        <v>553</v>
      </c>
      <c r="D2289" s="123" t="s">
        <v>561</v>
      </c>
      <c r="E2289" s="123" t="s">
        <v>535</v>
      </c>
      <c r="F2289" s="7">
        <v>0</v>
      </c>
      <c r="G2289" s="123" t="s">
        <v>532</v>
      </c>
      <c r="H2289" s="7">
        <v>0</v>
      </c>
      <c r="I2289" s="7"/>
      <c r="J2289" s="7">
        <v>0</v>
      </c>
      <c r="K2289" s="7">
        <v>0</v>
      </c>
      <c r="L2289" s="7">
        <v>0</v>
      </c>
      <c r="M2289" s="7"/>
      <c r="N2289" s="7"/>
      <c r="O2289" s="7"/>
      <c r="P2289" s="7">
        <v>1</v>
      </c>
      <c r="Q2289" s="7">
        <v>28</v>
      </c>
      <c r="R2289" s="7">
        <v>265</v>
      </c>
      <c r="S2289" s="189">
        <v>45625.593981481485</v>
      </c>
    </row>
    <row r="2290" spans="1:19">
      <c r="A2290" s="7">
        <v>1997</v>
      </c>
      <c r="B2290" s="123" t="s">
        <v>537</v>
      </c>
      <c r="C2290" s="123" t="s">
        <v>564</v>
      </c>
      <c r="D2290" s="123" t="s">
        <v>180</v>
      </c>
      <c r="E2290" s="123" t="s">
        <v>574</v>
      </c>
      <c r="F2290" s="7">
        <v>1576.6777044</v>
      </c>
      <c r="G2290" s="123" t="s">
        <v>532</v>
      </c>
      <c r="H2290" s="7">
        <v>168.857714888</v>
      </c>
      <c r="I2290" s="7">
        <v>107.097166667</v>
      </c>
      <c r="J2290" s="7">
        <v>154.98689278399999</v>
      </c>
      <c r="K2290" s="7">
        <v>0.47300331099999998</v>
      </c>
      <c r="L2290" s="7">
        <v>2.3650170000000001E-3</v>
      </c>
      <c r="M2290" s="7">
        <v>98.299666666999997</v>
      </c>
      <c r="N2290" s="7">
        <v>0.3</v>
      </c>
      <c r="O2290" s="7">
        <v>1.5E-3</v>
      </c>
      <c r="P2290" s="7">
        <v>1</v>
      </c>
      <c r="Q2290" s="7">
        <v>28</v>
      </c>
      <c r="R2290" s="7">
        <v>265</v>
      </c>
      <c r="S2290" s="189">
        <v>45625.593981481485</v>
      </c>
    </row>
    <row r="2291" spans="1:19">
      <c r="A2291" s="7">
        <v>1997</v>
      </c>
      <c r="B2291" s="123" t="s">
        <v>537</v>
      </c>
      <c r="C2291" s="123" t="s">
        <v>564</v>
      </c>
      <c r="D2291" s="123" t="s">
        <v>180</v>
      </c>
      <c r="E2291" s="123" t="s">
        <v>33</v>
      </c>
      <c r="F2291" s="7">
        <v>1014.8284372209999</v>
      </c>
      <c r="G2291" s="123" t="s">
        <v>532</v>
      </c>
      <c r="H2291" s="7">
        <v>9.6002770159999997</v>
      </c>
      <c r="I2291" s="7">
        <v>9.4600000000000009</v>
      </c>
      <c r="J2291" s="7">
        <v>0</v>
      </c>
      <c r="K2291" s="7">
        <v>0.30444853100000002</v>
      </c>
      <c r="L2291" s="7">
        <v>4.0593139999999996E-3</v>
      </c>
      <c r="M2291" s="7">
        <v>0</v>
      </c>
      <c r="N2291" s="7">
        <v>0.3</v>
      </c>
      <c r="O2291" s="7">
        <v>4.0000000000000001E-3</v>
      </c>
      <c r="P2291" s="7"/>
      <c r="Q2291" s="7">
        <v>28</v>
      </c>
      <c r="R2291" s="7">
        <v>265</v>
      </c>
      <c r="S2291" s="189">
        <v>45625.593981481485</v>
      </c>
    </row>
    <row r="2292" spans="1:19">
      <c r="A2292" s="7">
        <v>1997</v>
      </c>
      <c r="B2292" s="123" t="s">
        <v>537</v>
      </c>
      <c r="C2292" s="123" t="s">
        <v>564</v>
      </c>
      <c r="D2292" s="123" t="s">
        <v>180</v>
      </c>
      <c r="E2292" s="123" t="s">
        <v>540</v>
      </c>
      <c r="F2292" s="7">
        <v>9299.3014800000001</v>
      </c>
      <c r="G2292" s="123" t="s">
        <v>532</v>
      </c>
      <c r="H2292" s="7">
        <v>961.524524778</v>
      </c>
      <c r="I2292" s="7">
        <v>103.39749999999999</v>
      </c>
      <c r="J2292" s="7">
        <v>879.71392000799995</v>
      </c>
      <c r="K2292" s="7">
        <v>2.7897904439999999</v>
      </c>
      <c r="L2292" s="7">
        <v>1.3948952000000001E-2</v>
      </c>
      <c r="M2292" s="7">
        <v>94.6</v>
      </c>
      <c r="N2292" s="7">
        <v>0.3</v>
      </c>
      <c r="O2292" s="7">
        <v>1.5E-3</v>
      </c>
      <c r="P2292" s="7">
        <v>1</v>
      </c>
      <c r="Q2292" s="7">
        <v>28</v>
      </c>
      <c r="R2292" s="7">
        <v>265</v>
      </c>
      <c r="S2292" s="189">
        <v>45625.593981481485</v>
      </c>
    </row>
    <row r="2293" spans="1:19">
      <c r="A2293" s="7">
        <v>1997</v>
      </c>
      <c r="B2293" s="123" t="s">
        <v>537</v>
      </c>
      <c r="C2293" s="123" t="s">
        <v>564</v>
      </c>
      <c r="D2293" s="123" t="s">
        <v>180</v>
      </c>
      <c r="E2293" s="123" t="s">
        <v>569</v>
      </c>
      <c r="F2293" s="7">
        <v>4432.6913082840001</v>
      </c>
      <c r="G2293" s="123" t="s">
        <v>532</v>
      </c>
      <c r="H2293" s="7">
        <v>477.094998202</v>
      </c>
      <c r="I2293" s="7">
        <v>107.631</v>
      </c>
      <c r="J2293" s="7">
        <v>438.21586273700001</v>
      </c>
      <c r="K2293" s="7">
        <v>1.329807392</v>
      </c>
      <c r="L2293" s="7">
        <v>6.2057680000000004E-3</v>
      </c>
      <c r="M2293" s="7">
        <v>98.86</v>
      </c>
      <c r="N2293" s="7">
        <v>0.3</v>
      </c>
      <c r="O2293" s="7">
        <v>1.4E-3</v>
      </c>
      <c r="P2293" s="7">
        <v>1</v>
      </c>
      <c r="Q2293" s="7">
        <v>28</v>
      </c>
      <c r="R2293" s="7">
        <v>265</v>
      </c>
      <c r="S2293" s="189">
        <v>45625.593981481485</v>
      </c>
    </row>
    <row r="2294" spans="1:19">
      <c r="A2294" s="7">
        <v>1997</v>
      </c>
      <c r="B2294" s="123" t="s">
        <v>537</v>
      </c>
      <c r="C2294" s="123" t="s">
        <v>564</v>
      </c>
      <c r="D2294" s="123" t="s">
        <v>180</v>
      </c>
      <c r="E2294" s="123" t="s">
        <v>531</v>
      </c>
      <c r="F2294" s="7">
        <v>0</v>
      </c>
      <c r="G2294" s="123" t="s">
        <v>532</v>
      </c>
      <c r="H2294" s="7">
        <v>0</v>
      </c>
      <c r="I2294" s="7"/>
      <c r="J2294" s="7">
        <v>0</v>
      </c>
      <c r="K2294" s="7">
        <v>0</v>
      </c>
      <c r="L2294" s="7">
        <v>0</v>
      </c>
      <c r="M2294" s="7"/>
      <c r="N2294" s="7"/>
      <c r="O2294" s="7"/>
      <c r="P2294" s="7">
        <v>1</v>
      </c>
      <c r="Q2294" s="7">
        <v>28</v>
      </c>
      <c r="R2294" s="7">
        <v>265</v>
      </c>
      <c r="S2294" s="189">
        <v>45625.593981481485</v>
      </c>
    </row>
    <row r="2295" spans="1:19">
      <c r="A2295" s="7">
        <v>1997</v>
      </c>
      <c r="B2295" s="123" t="s">
        <v>537</v>
      </c>
      <c r="C2295" s="123" t="s">
        <v>564</v>
      </c>
      <c r="D2295" s="123" t="s">
        <v>180</v>
      </c>
      <c r="E2295" s="123" t="s">
        <v>533</v>
      </c>
      <c r="F2295" s="7">
        <v>15287.428699512</v>
      </c>
      <c r="G2295" s="123" t="s">
        <v>532</v>
      </c>
      <c r="H2295" s="7">
        <v>1127.2287467829999</v>
      </c>
      <c r="I2295" s="7">
        <v>73.735666667000004</v>
      </c>
      <c r="J2295" s="7">
        <v>1120.5175655840001</v>
      </c>
      <c r="K2295" s="7">
        <v>0.152874287</v>
      </c>
      <c r="L2295" s="7">
        <v>9.1724570000000002E-3</v>
      </c>
      <c r="M2295" s="7">
        <v>73.296666666999997</v>
      </c>
      <c r="N2295" s="7">
        <v>0.01</v>
      </c>
      <c r="O2295" s="7">
        <v>5.9999999999999995E-4</v>
      </c>
      <c r="P2295" s="7">
        <v>1</v>
      </c>
      <c r="Q2295" s="7">
        <v>28</v>
      </c>
      <c r="R2295" s="7">
        <v>265</v>
      </c>
      <c r="S2295" s="189">
        <v>45625.593981481485</v>
      </c>
    </row>
    <row r="2296" spans="1:19">
      <c r="A2296" s="7">
        <v>1997</v>
      </c>
      <c r="B2296" s="123" t="s">
        <v>537</v>
      </c>
      <c r="C2296" s="123" t="s">
        <v>564</v>
      </c>
      <c r="D2296" s="123" t="s">
        <v>180</v>
      </c>
      <c r="E2296" s="123" t="s">
        <v>159</v>
      </c>
      <c r="F2296" s="7">
        <v>0</v>
      </c>
      <c r="G2296" s="123" t="s">
        <v>532</v>
      </c>
      <c r="H2296" s="7">
        <v>0</v>
      </c>
      <c r="I2296" s="7"/>
      <c r="J2296" s="7">
        <v>0</v>
      </c>
      <c r="K2296" s="7">
        <v>0</v>
      </c>
      <c r="L2296" s="7">
        <v>0</v>
      </c>
      <c r="M2296" s="7"/>
      <c r="N2296" s="7"/>
      <c r="O2296" s="7"/>
      <c r="P2296" s="7">
        <v>1</v>
      </c>
      <c r="Q2296" s="7">
        <v>28</v>
      </c>
      <c r="R2296" s="7">
        <v>265</v>
      </c>
      <c r="S2296" s="189">
        <v>45625.593981481485</v>
      </c>
    </row>
    <row r="2297" spans="1:19">
      <c r="A2297" s="7">
        <v>1997</v>
      </c>
      <c r="B2297" s="123" t="s">
        <v>537</v>
      </c>
      <c r="C2297" s="123" t="s">
        <v>564</v>
      </c>
      <c r="D2297" s="123" t="s">
        <v>180</v>
      </c>
      <c r="E2297" s="123" t="s">
        <v>160</v>
      </c>
      <c r="F2297" s="7">
        <v>17080.794271211998</v>
      </c>
      <c r="G2297" s="123" t="s">
        <v>532</v>
      </c>
      <c r="H2297" s="7">
        <v>1226.8963717070001</v>
      </c>
      <c r="I2297" s="7">
        <v>71.828999999999994</v>
      </c>
      <c r="J2297" s="7">
        <v>1219.397903022</v>
      </c>
      <c r="K2297" s="7">
        <v>0.17080794299999999</v>
      </c>
      <c r="L2297" s="7">
        <v>1.0248477000000001E-2</v>
      </c>
      <c r="M2297" s="7">
        <v>71.39</v>
      </c>
      <c r="N2297" s="7">
        <v>0.01</v>
      </c>
      <c r="O2297" s="7">
        <v>5.9999999999999995E-4</v>
      </c>
      <c r="P2297" s="7">
        <v>1</v>
      </c>
      <c r="Q2297" s="7">
        <v>28</v>
      </c>
      <c r="R2297" s="7">
        <v>265</v>
      </c>
      <c r="S2297" s="189">
        <v>45625.593981481485</v>
      </c>
    </row>
    <row r="2298" spans="1:19">
      <c r="A2298" s="7">
        <v>1997</v>
      </c>
      <c r="B2298" s="123" t="s">
        <v>537</v>
      </c>
      <c r="C2298" s="123" t="s">
        <v>564</v>
      </c>
      <c r="D2298" s="123" t="s">
        <v>180</v>
      </c>
      <c r="E2298" s="123" t="s">
        <v>575</v>
      </c>
      <c r="F2298" s="7">
        <v>753.01527277399998</v>
      </c>
      <c r="G2298" s="123" t="s">
        <v>532</v>
      </c>
      <c r="H2298" s="7">
        <v>82.677939386999995</v>
      </c>
      <c r="I2298" s="7">
        <v>109.795833333</v>
      </c>
      <c r="J2298" s="7">
        <v>76.053287523999998</v>
      </c>
      <c r="K2298" s="7">
        <v>0.22590458199999999</v>
      </c>
      <c r="L2298" s="7">
        <v>1.1295229999999999E-3</v>
      </c>
      <c r="M2298" s="7">
        <v>100.99833333300001</v>
      </c>
      <c r="N2298" s="7">
        <v>0.3</v>
      </c>
      <c r="O2298" s="7">
        <v>1.5E-3</v>
      </c>
      <c r="P2298" s="7">
        <v>1</v>
      </c>
      <c r="Q2298" s="7">
        <v>28</v>
      </c>
      <c r="R2298" s="7">
        <v>265</v>
      </c>
      <c r="S2298" s="189">
        <v>45625.593981481485</v>
      </c>
    </row>
    <row r="2299" spans="1:19">
      <c r="A2299" s="7">
        <v>1997</v>
      </c>
      <c r="B2299" s="123" t="s">
        <v>537</v>
      </c>
      <c r="C2299" s="123" t="s">
        <v>564</v>
      </c>
      <c r="D2299" s="123" t="s">
        <v>180</v>
      </c>
      <c r="E2299" s="123" t="s">
        <v>163</v>
      </c>
      <c r="F2299" s="7">
        <v>2242.7368515070002</v>
      </c>
      <c r="G2299" s="123" t="s">
        <v>532</v>
      </c>
      <c r="H2299" s="7">
        <v>143.213325758</v>
      </c>
      <c r="I2299" s="7">
        <v>63.856499999999997</v>
      </c>
      <c r="J2299" s="7">
        <v>142.83991007200001</v>
      </c>
      <c r="K2299" s="7">
        <v>1.1213684E-2</v>
      </c>
      <c r="L2299" s="7">
        <v>2.24274E-4</v>
      </c>
      <c r="M2299" s="7">
        <v>63.69</v>
      </c>
      <c r="N2299" s="7">
        <v>5.0000000000000001E-3</v>
      </c>
      <c r="O2299" s="7">
        <v>1E-4</v>
      </c>
      <c r="P2299" s="7">
        <v>1</v>
      </c>
      <c r="Q2299" s="7">
        <v>28</v>
      </c>
      <c r="R2299" s="7">
        <v>265</v>
      </c>
      <c r="S2299" s="189">
        <v>45625.593981481485</v>
      </c>
    </row>
    <row r="2300" spans="1:19">
      <c r="A2300" s="7">
        <v>1997</v>
      </c>
      <c r="B2300" s="123" t="s">
        <v>537</v>
      </c>
      <c r="C2300" s="123" t="s">
        <v>564</v>
      </c>
      <c r="D2300" s="123" t="s">
        <v>180</v>
      </c>
      <c r="E2300" s="123" t="s">
        <v>535</v>
      </c>
      <c r="F2300" s="7">
        <v>11967.239933194</v>
      </c>
      <c r="G2300" s="123" t="s">
        <v>532</v>
      </c>
      <c r="H2300" s="7">
        <v>669.51334865499996</v>
      </c>
      <c r="I2300" s="7">
        <v>55.945510609999999</v>
      </c>
      <c r="J2300" s="7">
        <v>667.52080320599998</v>
      </c>
      <c r="K2300" s="7">
        <v>5.9836199999999999E-2</v>
      </c>
      <c r="L2300" s="7">
        <v>1.1967239999999999E-3</v>
      </c>
      <c r="M2300" s="7">
        <v>55.77901061</v>
      </c>
      <c r="N2300" s="7">
        <v>5.0000000000000001E-3</v>
      </c>
      <c r="O2300" s="7">
        <v>1E-4</v>
      </c>
      <c r="P2300" s="7">
        <v>1</v>
      </c>
      <c r="Q2300" s="7">
        <v>28</v>
      </c>
      <c r="R2300" s="7">
        <v>265</v>
      </c>
      <c r="S2300" s="189">
        <v>45625.593981481485</v>
      </c>
    </row>
    <row r="2301" spans="1:19">
      <c r="A2301" s="7">
        <v>1997</v>
      </c>
      <c r="B2301" s="123" t="s">
        <v>537</v>
      </c>
      <c r="C2301" s="123" t="s">
        <v>564</v>
      </c>
      <c r="D2301" s="123" t="s">
        <v>180</v>
      </c>
      <c r="E2301" s="123" t="s">
        <v>541</v>
      </c>
      <c r="F2301" s="7">
        <v>1971.870751812</v>
      </c>
      <c r="G2301" s="123" t="s">
        <v>532</v>
      </c>
      <c r="H2301" s="7">
        <v>185.52774774</v>
      </c>
      <c r="I2301" s="7">
        <v>94.087174613000002</v>
      </c>
      <c r="J2301" s="7">
        <v>184.66209648</v>
      </c>
      <c r="K2301" s="7">
        <v>1.9718708000000001E-2</v>
      </c>
      <c r="L2301" s="7">
        <v>1.183122E-3</v>
      </c>
      <c r="M2301" s="7">
        <v>93.648174612999995</v>
      </c>
      <c r="N2301" s="7">
        <v>0.01</v>
      </c>
      <c r="O2301" s="7">
        <v>5.9999999999999995E-4</v>
      </c>
      <c r="P2301" s="7">
        <v>1</v>
      </c>
      <c r="Q2301" s="7">
        <v>28</v>
      </c>
      <c r="R2301" s="7">
        <v>265</v>
      </c>
      <c r="S2301" s="189">
        <v>45625.593981481485</v>
      </c>
    </row>
    <row r="2302" spans="1:19">
      <c r="A2302" s="7">
        <v>1997</v>
      </c>
      <c r="B2302" s="123" t="s">
        <v>537</v>
      </c>
      <c r="C2302" s="123" t="s">
        <v>564</v>
      </c>
      <c r="D2302" s="123" t="s">
        <v>180</v>
      </c>
      <c r="E2302" s="123" t="s">
        <v>570</v>
      </c>
      <c r="F2302" s="7">
        <v>14913.130391999999</v>
      </c>
      <c r="G2302" s="123" t="s">
        <v>532</v>
      </c>
      <c r="H2302" s="7">
        <v>1681.7686274360001</v>
      </c>
      <c r="I2302" s="7">
        <v>112.771</v>
      </c>
      <c r="J2302" s="7">
        <v>1550.9655607679999</v>
      </c>
      <c r="K2302" s="7">
        <v>4.4739391179999997</v>
      </c>
      <c r="L2302" s="7">
        <v>2.0878383E-2</v>
      </c>
      <c r="M2302" s="7">
        <v>104</v>
      </c>
      <c r="N2302" s="7">
        <v>0.3</v>
      </c>
      <c r="O2302" s="7">
        <v>1.4E-3</v>
      </c>
      <c r="P2302" s="7">
        <v>1</v>
      </c>
      <c r="Q2302" s="7">
        <v>28</v>
      </c>
      <c r="R2302" s="7">
        <v>265</v>
      </c>
      <c r="S2302" s="189">
        <v>45625.593981481485</v>
      </c>
    </row>
    <row r="2303" spans="1:19">
      <c r="A2303" s="7">
        <v>1997</v>
      </c>
      <c r="B2303" s="123" t="s">
        <v>537</v>
      </c>
      <c r="C2303" s="123" t="s">
        <v>556</v>
      </c>
      <c r="D2303" s="123" t="s">
        <v>557</v>
      </c>
      <c r="E2303" s="123" t="s">
        <v>574</v>
      </c>
      <c r="F2303" s="7">
        <v>0</v>
      </c>
      <c r="G2303" s="123" t="s">
        <v>532</v>
      </c>
      <c r="H2303" s="7">
        <v>0</v>
      </c>
      <c r="I2303" s="7"/>
      <c r="J2303" s="7">
        <v>0</v>
      </c>
      <c r="K2303" s="7">
        <v>0</v>
      </c>
      <c r="L2303" s="7">
        <v>0</v>
      </c>
      <c r="M2303" s="7"/>
      <c r="N2303" s="7"/>
      <c r="O2303" s="7"/>
      <c r="P2303" s="7">
        <v>1</v>
      </c>
      <c r="Q2303" s="7">
        <v>28</v>
      </c>
      <c r="R2303" s="7">
        <v>265</v>
      </c>
      <c r="S2303" s="189">
        <v>45625.593981481485</v>
      </c>
    </row>
    <row r="2304" spans="1:19">
      <c r="A2304" s="7">
        <v>1997</v>
      </c>
      <c r="B2304" s="123" t="s">
        <v>537</v>
      </c>
      <c r="C2304" s="123" t="s">
        <v>556</v>
      </c>
      <c r="D2304" s="123" t="s">
        <v>557</v>
      </c>
      <c r="E2304" s="123" t="s">
        <v>27</v>
      </c>
      <c r="F2304" s="7">
        <v>0</v>
      </c>
      <c r="G2304" s="123" t="s">
        <v>532</v>
      </c>
      <c r="H2304" s="7">
        <v>0</v>
      </c>
      <c r="I2304" s="7"/>
      <c r="J2304" s="7">
        <v>0</v>
      </c>
      <c r="K2304" s="7">
        <v>0</v>
      </c>
      <c r="L2304" s="7">
        <v>0</v>
      </c>
      <c r="M2304" s="7"/>
      <c r="N2304" s="7"/>
      <c r="O2304" s="7"/>
      <c r="P2304" s="7"/>
      <c r="Q2304" s="7">
        <v>28</v>
      </c>
      <c r="R2304" s="7">
        <v>265</v>
      </c>
      <c r="S2304" s="189">
        <v>45625.593981481485</v>
      </c>
    </row>
    <row r="2305" spans="1:19">
      <c r="A2305" s="7">
        <v>1997</v>
      </c>
      <c r="B2305" s="123" t="s">
        <v>537</v>
      </c>
      <c r="C2305" s="123" t="s">
        <v>556</v>
      </c>
      <c r="D2305" s="123" t="s">
        <v>557</v>
      </c>
      <c r="E2305" s="123" t="s">
        <v>33</v>
      </c>
      <c r="F2305" s="7">
        <v>0</v>
      </c>
      <c r="G2305" s="123" t="s">
        <v>532</v>
      </c>
      <c r="H2305" s="7">
        <v>0</v>
      </c>
      <c r="I2305" s="7"/>
      <c r="J2305" s="7">
        <v>0</v>
      </c>
      <c r="K2305" s="7">
        <v>0</v>
      </c>
      <c r="L2305" s="7">
        <v>0</v>
      </c>
      <c r="M2305" s="7"/>
      <c r="N2305" s="7"/>
      <c r="O2305" s="7"/>
      <c r="P2305" s="7"/>
      <c r="Q2305" s="7">
        <v>28</v>
      </c>
      <c r="R2305" s="7">
        <v>265</v>
      </c>
      <c r="S2305" s="189">
        <v>45625.593981481485</v>
      </c>
    </row>
    <row r="2306" spans="1:19">
      <c r="A2306" s="7">
        <v>1997</v>
      </c>
      <c r="B2306" s="123" t="s">
        <v>537</v>
      </c>
      <c r="C2306" s="123" t="s">
        <v>556</v>
      </c>
      <c r="D2306" s="123" t="s">
        <v>557</v>
      </c>
      <c r="E2306" s="123" t="s">
        <v>540</v>
      </c>
      <c r="F2306" s="7">
        <v>0</v>
      </c>
      <c r="G2306" s="123" t="s">
        <v>532</v>
      </c>
      <c r="H2306" s="7">
        <v>0</v>
      </c>
      <c r="I2306" s="7"/>
      <c r="J2306" s="7">
        <v>0</v>
      </c>
      <c r="K2306" s="7">
        <v>0</v>
      </c>
      <c r="L2306" s="7">
        <v>0</v>
      </c>
      <c r="M2306" s="7"/>
      <c r="N2306" s="7"/>
      <c r="O2306" s="7"/>
      <c r="P2306" s="7">
        <v>1</v>
      </c>
      <c r="Q2306" s="7">
        <v>28</v>
      </c>
      <c r="R2306" s="7">
        <v>265</v>
      </c>
      <c r="S2306" s="189">
        <v>45625.593981481485</v>
      </c>
    </row>
    <row r="2307" spans="1:19">
      <c r="A2307" s="7">
        <v>1997</v>
      </c>
      <c r="B2307" s="123" t="s">
        <v>537</v>
      </c>
      <c r="C2307" s="123" t="s">
        <v>556</v>
      </c>
      <c r="D2307" s="123" t="s">
        <v>557</v>
      </c>
      <c r="E2307" s="123" t="s">
        <v>531</v>
      </c>
      <c r="F2307" s="7">
        <v>145.83142412999999</v>
      </c>
      <c r="G2307" s="123" t="s">
        <v>532</v>
      </c>
      <c r="H2307" s="7">
        <v>11.148666542999999</v>
      </c>
      <c r="I2307" s="7">
        <v>76.448999999999998</v>
      </c>
      <c r="J2307" s="7">
        <v>11.084646548</v>
      </c>
      <c r="K2307" s="7">
        <v>1.4583140000000001E-3</v>
      </c>
      <c r="L2307" s="7">
        <v>8.7498854480000003E-5</v>
      </c>
      <c r="M2307" s="7">
        <v>76.010000000000005</v>
      </c>
      <c r="N2307" s="7">
        <v>0.01</v>
      </c>
      <c r="O2307" s="7">
        <v>5.9999999999999995E-4</v>
      </c>
      <c r="P2307" s="7">
        <v>1</v>
      </c>
      <c r="Q2307" s="7">
        <v>28</v>
      </c>
      <c r="R2307" s="7">
        <v>265</v>
      </c>
      <c r="S2307" s="189">
        <v>45625.593981481485</v>
      </c>
    </row>
    <row r="2308" spans="1:19">
      <c r="A2308" s="7">
        <v>1997</v>
      </c>
      <c r="B2308" s="123" t="s">
        <v>537</v>
      </c>
      <c r="C2308" s="123" t="s">
        <v>556</v>
      </c>
      <c r="D2308" s="123" t="s">
        <v>557</v>
      </c>
      <c r="E2308" s="123" t="s">
        <v>533</v>
      </c>
      <c r="F2308" s="7">
        <v>9257.2434855400006</v>
      </c>
      <c r="G2308" s="123" t="s">
        <v>532</v>
      </c>
      <c r="H2308" s="7">
        <v>682.58901990499999</v>
      </c>
      <c r="I2308" s="7">
        <v>73.735666667000004</v>
      </c>
      <c r="J2308" s="7">
        <v>678.52509001500005</v>
      </c>
      <c r="K2308" s="7">
        <v>9.2572434999999995E-2</v>
      </c>
      <c r="L2308" s="7">
        <v>5.5543459999999999E-3</v>
      </c>
      <c r="M2308" s="7">
        <v>73.296666666999997</v>
      </c>
      <c r="N2308" s="7">
        <v>0.01</v>
      </c>
      <c r="O2308" s="7">
        <v>5.9999999999999995E-4</v>
      </c>
      <c r="P2308" s="7">
        <v>1</v>
      </c>
      <c r="Q2308" s="7">
        <v>28</v>
      </c>
      <c r="R2308" s="7">
        <v>265</v>
      </c>
      <c r="S2308" s="189">
        <v>45625.593981481485</v>
      </c>
    </row>
    <row r="2309" spans="1:19">
      <c r="A2309" s="7">
        <v>1997</v>
      </c>
      <c r="B2309" s="123" t="s">
        <v>537</v>
      </c>
      <c r="C2309" s="123" t="s">
        <v>556</v>
      </c>
      <c r="D2309" s="123" t="s">
        <v>557</v>
      </c>
      <c r="E2309" s="123" t="s">
        <v>160</v>
      </c>
      <c r="F2309" s="7">
        <v>116.531888822</v>
      </c>
      <c r="G2309" s="123" t="s">
        <v>532</v>
      </c>
      <c r="H2309" s="7">
        <v>8.3703690420000001</v>
      </c>
      <c r="I2309" s="7">
        <v>71.828999999999994</v>
      </c>
      <c r="J2309" s="7">
        <v>8.3192115429999998</v>
      </c>
      <c r="K2309" s="7">
        <v>1.1653189999999999E-3</v>
      </c>
      <c r="L2309" s="7">
        <v>6.9919133290000001E-5</v>
      </c>
      <c r="M2309" s="7">
        <v>71.39</v>
      </c>
      <c r="N2309" s="7">
        <v>0.01</v>
      </c>
      <c r="O2309" s="7">
        <v>5.9999999999999995E-4</v>
      </c>
      <c r="P2309" s="7">
        <v>1</v>
      </c>
      <c r="Q2309" s="7">
        <v>28</v>
      </c>
      <c r="R2309" s="7">
        <v>265</v>
      </c>
      <c r="S2309" s="189">
        <v>45625.593981481485</v>
      </c>
    </row>
    <row r="2310" spans="1:19">
      <c r="A2310" s="7">
        <v>1997</v>
      </c>
      <c r="B2310" s="123" t="s">
        <v>537</v>
      </c>
      <c r="C2310" s="123" t="s">
        <v>556</v>
      </c>
      <c r="D2310" s="123" t="s">
        <v>557</v>
      </c>
      <c r="E2310" s="123" t="s">
        <v>575</v>
      </c>
      <c r="F2310" s="7">
        <v>0</v>
      </c>
      <c r="G2310" s="123" t="s">
        <v>532</v>
      </c>
      <c r="H2310" s="7">
        <v>0</v>
      </c>
      <c r="I2310" s="7"/>
      <c r="J2310" s="7">
        <v>0</v>
      </c>
      <c r="K2310" s="7">
        <v>0</v>
      </c>
      <c r="L2310" s="7">
        <v>0</v>
      </c>
      <c r="M2310" s="7"/>
      <c r="N2310" s="7"/>
      <c r="O2310" s="7"/>
      <c r="P2310" s="7">
        <v>1</v>
      </c>
      <c r="Q2310" s="7">
        <v>28</v>
      </c>
      <c r="R2310" s="7">
        <v>265</v>
      </c>
      <c r="S2310" s="189">
        <v>45625.593981481485</v>
      </c>
    </row>
    <row r="2311" spans="1:19">
      <c r="A2311" s="7">
        <v>1997</v>
      </c>
      <c r="B2311" s="123" t="s">
        <v>537</v>
      </c>
      <c r="C2311" s="123" t="s">
        <v>556</v>
      </c>
      <c r="D2311" s="123" t="s">
        <v>557</v>
      </c>
      <c r="E2311" s="123" t="s">
        <v>163</v>
      </c>
      <c r="F2311" s="7">
        <v>831.23418271000003</v>
      </c>
      <c r="G2311" s="123" t="s">
        <v>532</v>
      </c>
      <c r="H2311" s="7">
        <v>53.079705588000003</v>
      </c>
      <c r="I2311" s="7">
        <v>63.856499999999997</v>
      </c>
      <c r="J2311" s="7">
        <v>52.941305096999997</v>
      </c>
      <c r="K2311" s="7">
        <v>4.1561710000000002E-3</v>
      </c>
      <c r="L2311" s="7">
        <v>8.3123418269999999E-5</v>
      </c>
      <c r="M2311" s="7">
        <v>63.69</v>
      </c>
      <c r="N2311" s="7">
        <v>5.0000000000000001E-3</v>
      </c>
      <c r="O2311" s="7">
        <v>1E-4</v>
      </c>
      <c r="P2311" s="7">
        <v>1</v>
      </c>
      <c r="Q2311" s="7">
        <v>28</v>
      </c>
      <c r="R2311" s="7">
        <v>265</v>
      </c>
      <c r="S2311" s="189">
        <v>45625.593981481485</v>
      </c>
    </row>
    <row r="2312" spans="1:19">
      <c r="A2312" s="7">
        <v>1997</v>
      </c>
      <c r="B2312" s="123" t="s">
        <v>537</v>
      </c>
      <c r="C2312" s="123" t="s">
        <v>556</v>
      </c>
      <c r="D2312" s="123" t="s">
        <v>557</v>
      </c>
      <c r="E2312" s="123" t="s">
        <v>535</v>
      </c>
      <c r="F2312" s="7">
        <v>3795.1058428760002</v>
      </c>
      <c r="G2312" s="123" t="s">
        <v>532</v>
      </c>
      <c r="H2312" s="7">
        <v>212.31913419899999</v>
      </c>
      <c r="I2312" s="7">
        <v>55.945510609999999</v>
      </c>
      <c r="J2312" s="7">
        <v>211.687249076</v>
      </c>
      <c r="K2312" s="7">
        <v>1.8975529000000001E-2</v>
      </c>
      <c r="L2312" s="7">
        <v>3.7951100000000002E-4</v>
      </c>
      <c r="M2312" s="7">
        <v>55.77901061</v>
      </c>
      <c r="N2312" s="7">
        <v>5.0000000000000001E-3</v>
      </c>
      <c r="O2312" s="7">
        <v>1E-4</v>
      </c>
      <c r="P2312" s="7">
        <v>1</v>
      </c>
      <c r="Q2312" s="7">
        <v>28</v>
      </c>
      <c r="R2312" s="7">
        <v>265</v>
      </c>
      <c r="S2312" s="189">
        <v>45625.593981481485</v>
      </c>
    </row>
    <row r="2313" spans="1:19">
      <c r="A2313" s="7">
        <v>1997</v>
      </c>
      <c r="B2313" s="123" t="s">
        <v>537</v>
      </c>
      <c r="C2313" s="123" t="s">
        <v>556</v>
      </c>
      <c r="D2313" s="123" t="s">
        <v>557</v>
      </c>
      <c r="E2313" s="123" t="s">
        <v>541</v>
      </c>
      <c r="F2313" s="7">
        <v>0</v>
      </c>
      <c r="G2313" s="123" t="s">
        <v>532</v>
      </c>
      <c r="H2313" s="7">
        <v>0</v>
      </c>
      <c r="I2313" s="7"/>
      <c r="J2313" s="7">
        <v>0</v>
      </c>
      <c r="K2313" s="7">
        <v>0</v>
      </c>
      <c r="L2313" s="7">
        <v>0</v>
      </c>
      <c r="M2313" s="7"/>
      <c r="N2313" s="7"/>
      <c r="O2313" s="7"/>
      <c r="P2313" s="7">
        <v>1</v>
      </c>
      <c r="Q2313" s="7">
        <v>28</v>
      </c>
      <c r="R2313" s="7">
        <v>265</v>
      </c>
      <c r="S2313" s="189">
        <v>45625.593981481485</v>
      </c>
    </row>
    <row r="2314" spans="1:19">
      <c r="A2314" s="7">
        <v>1997</v>
      </c>
      <c r="B2314" s="123" t="s">
        <v>537</v>
      </c>
      <c r="C2314" s="123" t="s">
        <v>562</v>
      </c>
      <c r="D2314" s="123" t="s">
        <v>563</v>
      </c>
      <c r="E2314" s="123" t="s">
        <v>27</v>
      </c>
      <c r="F2314" s="7">
        <v>0</v>
      </c>
      <c r="G2314" s="123" t="s">
        <v>532</v>
      </c>
      <c r="H2314" s="7">
        <v>0</v>
      </c>
      <c r="I2314" s="7"/>
      <c r="J2314" s="7">
        <v>0</v>
      </c>
      <c r="K2314" s="7">
        <v>0</v>
      </c>
      <c r="L2314" s="7">
        <v>0</v>
      </c>
      <c r="M2314" s="7"/>
      <c r="N2314" s="7"/>
      <c r="O2314" s="7"/>
      <c r="P2314" s="7"/>
      <c r="Q2314" s="7">
        <v>28</v>
      </c>
      <c r="R2314" s="7">
        <v>265</v>
      </c>
      <c r="S2314" s="189">
        <v>45625.593981481485</v>
      </c>
    </row>
    <row r="2315" spans="1:19">
      <c r="A2315" s="7">
        <v>1997</v>
      </c>
      <c r="B2315" s="123" t="s">
        <v>537</v>
      </c>
      <c r="C2315" s="123" t="s">
        <v>562</v>
      </c>
      <c r="D2315" s="123" t="s">
        <v>563</v>
      </c>
      <c r="E2315" s="123" t="s">
        <v>540</v>
      </c>
      <c r="F2315" s="7">
        <v>0</v>
      </c>
      <c r="G2315" s="123" t="s">
        <v>532</v>
      </c>
      <c r="H2315" s="7">
        <v>0</v>
      </c>
      <c r="I2315" s="7"/>
      <c r="J2315" s="7">
        <v>0</v>
      </c>
      <c r="K2315" s="7">
        <v>0</v>
      </c>
      <c r="L2315" s="7">
        <v>0</v>
      </c>
      <c r="M2315" s="7"/>
      <c r="N2315" s="7"/>
      <c r="O2315" s="7"/>
      <c r="P2315" s="7">
        <v>1</v>
      </c>
      <c r="Q2315" s="7">
        <v>28</v>
      </c>
      <c r="R2315" s="7">
        <v>265</v>
      </c>
      <c r="S2315" s="189">
        <v>45625.593981481485</v>
      </c>
    </row>
    <row r="2316" spans="1:19">
      <c r="A2316" s="7">
        <v>1997</v>
      </c>
      <c r="B2316" s="123" t="s">
        <v>537</v>
      </c>
      <c r="C2316" s="123" t="s">
        <v>562</v>
      </c>
      <c r="D2316" s="123" t="s">
        <v>563</v>
      </c>
      <c r="E2316" s="123" t="s">
        <v>569</v>
      </c>
      <c r="F2316" s="7">
        <v>237.35266462800001</v>
      </c>
      <c r="G2316" s="123" t="s">
        <v>532</v>
      </c>
      <c r="H2316" s="7">
        <v>23.619201010000001</v>
      </c>
      <c r="I2316" s="7">
        <v>99.510999999999996</v>
      </c>
      <c r="J2316" s="7">
        <v>23.464684425000002</v>
      </c>
      <c r="K2316" s="7">
        <v>2.3735269999999998E-3</v>
      </c>
      <c r="L2316" s="7">
        <v>3.3229400000000001E-4</v>
      </c>
      <c r="M2316" s="7">
        <v>98.86</v>
      </c>
      <c r="N2316" s="7">
        <v>0.01</v>
      </c>
      <c r="O2316" s="7">
        <v>1.4E-3</v>
      </c>
      <c r="P2316" s="7">
        <v>1</v>
      </c>
      <c r="Q2316" s="7">
        <v>28</v>
      </c>
      <c r="R2316" s="7">
        <v>265</v>
      </c>
      <c r="S2316" s="189">
        <v>45625.593981481485</v>
      </c>
    </row>
    <row r="2317" spans="1:19">
      <c r="A2317" s="7">
        <v>1997</v>
      </c>
      <c r="B2317" s="123" t="s">
        <v>537</v>
      </c>
      <c r="C2317" s="123" t="s">
        <v>562</v>
      </c>
      <c r="D2317" s="123" t="s">
        <v>563</v>
      </c>
      <c r="E2317" s="123" t="s">
        <v>531</v>
      </c>
      <c r="F2317" s="7">
        <v>1348.96607937</v>
      </c>
      <c r="G2317" s="123" t="s">
        <v>532</v>
      </c>
      <c r="H2317" s="7">
        <v>103.127107802</v>
      </c>
      <c r="I2317" s="7">
        <v>76.448999999999998</v>
      </c>
      <c r="J2317" s="7">
        <v>102.534911693</v>
      </c>
      <c r="K2317" s="7">
        <v>1.3489661E-2</v>
      </c>
      <c r="L2317" s="7">
        <v>8.0937999999999995E-4</v>
      </c>
      <c r="M2317" s="7">
        <v>76.010000000000005</v>
      </c>
      <c r="N2317" s="7">
        <v>0.01</v>
      </c>
      <c r="O2317" s="7">
        <v>5.9999999999999995E-4</v>
      </c>
      <c r="P2317" s="7">
        <v>1</v>
      </c>
      <c r="Q2317" s="7">
        <v>28</v>
      </c>
      <c r="R2317" s="7">
        <v>265</v>
      </c>
      <c r="S2317" s="189">
        <v>45625.593981481485</v>
      </c>
    </row>
    <row r="2318" spans="1:19">
      <c r="A2318" s="7">
        <v>1997</v>
      </c>
      <c r="B2318" s="123" t="s">
        <v>537</v>
      </c>
      <c r="C2318" s="123" t="s">
        <v>562</v>
      </c>
      <c r="D2318" s="123" t="s">
        <v>563</v>
      </c>
      <c r="E2318" s="123" t="s">
        <v>533</v>
      </c>
      <c r="F2318" s="7">
        <v>5219.9952974400003</v>
      </c>
      <c r="G2318" s="123" t="s">
        <v>532</v>
      </c>
      <c r="H2318" s="7">
        <v>384.89983325499998</v>
      </c>
      <c r="I2318" s="7">
        <v>73.735666667000004</v>
      </c>
      <c r="J2318" s="7">
        <v>382.60825532000001</v>
      </c>
      <c r="K2318" s="7">
        <v>5.2199953E-2</v>
      </c>
      <c r="L2318" s="7">
        <v>3.1319970000000001E-3</v>
      </c>
      <c r="M2318" s="7">
        <v>73.296666666999997</v>
      </c>
      <c r="N2318" s="7">
        <v>0.01</v>
      </c>
      <c r="O2318" s="7">
        <v>5.9999999999999995E-4</v>
      </c>
      <c r="P2318" s="7">
        <v>1</v>
      </c>
      <c r="Q2318" s="7">
        <v>28</v>
      </c>
      <c r="R2318" s="7">
        <v>265</v>
      </c>
      <c r="S2318" s="189">
        <v>45625.593981481485</v>
      </c>
    </row>
    <row r="2319" spans="1:19">
      <c r="A2319" s="7">
        <v>1997</v>
      </c>
      <c r="B2319" s="123" t="s">
        <v>537</v>
      </c>
      <c r="C2319" s="123" t="s">
        <v>562</v>
      </c>
      <c r="D2319" s="123" t="s">
        <v>563</v>
      </c>
      <c r="E2319" s="123" t="s">
        <v>160</v>
      </c>
      <c r="F2319" s="7">
        <v>126.683632195</v>
      </c>
      <c r="G2319" s="123" t="s">
        <v>532</v>
      </c>
      <c r="H2319" s="7">
        <v>9.0995586169999996</v>
      </c>
      <c r="I2319" s="7">
        <v>71.828999999999994</v>
      </c>
      <c r="J2319" s="7">
        <v>9.0439445020000004</v>
      </c>
      <c r="K2319" s="7">
        <v>1.2668359999999999E-3</v>
      </c>
      <c r="L2319" s="7">
        <v>7.6010179319999996E-5</v>
      </c>
      <c r="M2319" s="7">
        <v>71.39</v>
      </c>
      <c r="N2319" s="7">
        <v>0.01</v>
      </c>
      <c r="O2319" s="7">
        <v>5.9999999999999995E-4</v>
      </c>
      <c r="P2319" s="7">
        <v>1</v>
      </c>
      <c r="Q2319" s="7">
        <v>28</v>
      </c>
      <c r="R2319" s="7">
        <v>265</v>
      </c>
      <c r="S2319" s="189">
        <v>45625.593981481485</v>
      </c>
    </row>
    <row r="2320" spans="1:19">
      <c r="A2320" s="7">
        <v>1997</v>
      </c>
      <c r="B2320" s="123" t="s">
        <v>537</v>
      </c>
      <c r="C2320" s="123" t="s">
        <v>562</v>
      </c>
      <c r="D2320" s="123" t="s">
        <v>563</v>
      </c>
      <c r="E2320" s="123" t="s">
        <v>163</v>
      </c>
      <c r="F2320" s="7">
        <v>253.46847414800001</v>
      </c>
      <c r="G2320" s="123" t="s">
        <v>532</v>
      </c>
      <c r="H2320" s="7">
        <v>16.185609619000001</v>
      </c>
      <c r="I2320" s="7">
        <v>63.856499999999997</v>
      </c>
      <c r="J2320" s="7">
        <v>16.143407117999999</v>
      </c>
      <c r="K2320" s="7">
        <v>1.2673420000000001E-3</v>
      </c>
      <c r="L2320" s="7">
        <v>2.5346847410000001E-5</v>
      </c>
      <c r="M2320" s="7">
        <v>63.69</v>
      </c>
      <c r="N2320" s="7">
        <v>5.0000000000000001E-3</v>
      </c>
      <c r="O2320" s="7">
        <v>1E-4</v>
      </c>
      <c r="P2320" s="7">
        <v>1</v>
      </c>
      <c r="Q2320" s="7">
        <v>28</v>
      </c>
      <c r="R2320" s="7">
        <v>265</v>
      </c>
      <c r="S2320" s="189">
        <v>45625.593981481485</v>
      </c>
    </row>
    <row r="2321" spans="1:19">
      <c r="A2321" s="7">
        <v>1997</v>
      </c>
      <c r="B2321" s="123" t="s">
        <v>537</v>
      </c>
      <c r="C2321" s="123" t="s">
        <v>562</v>
      </c>
      <c r="D2321" s="123" t="s">
        <v>563</v>
      </c>
      <c r="E2321" s="123" t="s">
        <v>535</v>
      </c>
      <c r="F2321" s="7">
        <v>4865.1356852669996</v>
      </c>
      <c r="G2321" s="123" t="s">
        <v>532</v>
      </c>
      <c r="H2321" s="7">
        <v>272.18250009899998</v>
      </c>
      <c r="I2321" s="7">
        <v>55.945510609999999</v>
      </c>
      <c r="J2321" s="7">
        <v>271.37245500799997</v>
      </c>
      <c r="K2321" s="7">
        <v>2.4325678E-2</v>
      </c>
      <c r="L2321" s="7">
        <v>4.8651400000000001E-4</v>
      </c>
      <c r="M2321" s="7">
        <v>55.77901061</v>
      </c>
      <c r="N2321" s="7">
        <v>5.0000000000000001E-3</v>
      </c>
      <c r="O2321" s="7">
        <v>1E-4</v>
      </c>
      <c r="P2321" s="7">
        <v>1</v>
      </c>
      <c r="Q2321" s="7">
        <v>28</v>
      </c>
      <c r="R2321" s="7">
        <v>265</v>
      </c>
      <c r="S2321" s="189">
        <v>45625.593981481485</v>
      </c>
    </row>
    <row r="2322" spans="1:19">
      <c r="A2322" s="7">
        <v>1997</v>
      </c>
      <c r="B2322" s="123" t="s">
        <v>537</v>
      </c>
      <c r="C2322" s="123" t="s">
        <v>562</v>
      </c>
      <c r="D2322" s="123" t="s">
        <v>563</v>
      </c>
      <c r="E2322" s="123" t="s">
        <v>541</v>
      </c>
      <c r="F2322" s="7">
        <v>0</v>
      </c>
      <c r="G2322" s="123" t="s">
        <v>532</v>
      </c>
      <c r="H2322" s="7">
        <v>0</v>
      </c>
      <c r="I2322" s="7"/>
      <c r="J2322" s="7">
        <v>0</v>
      </c>
      <c r="K2322" s="7">
        <v>0</v>
      </c>
      <c r="L2322" s="7">
        <v>0</v>
      </c>
      <c r="M2322" s="7"/>
      <c r="N2322" s="7"/>
      <c r="O2322" s="7"/>
      <c r="P2322" s="7">
        <v>1</v>
      </c>
      <c r="Q2322" s="7">
        <v>28</v>
      </c>
      <c r="R2322" s="7">
        <v>265</v>
      </c>
      <c r="S2322" s="189">
        <v>45625.593981481485</v>
      </c>
    </row>
    <row r="2323" spans="1:19">
      <c r="A2323" s="7">
        <v>1997</v>
      </c>
      <c r="B2323" s="123" t="s">
        <v>537</v>
      </c>
      <c r="C2323" s="123" t="s">
        <v>562</v>
      </c>
      <c r="D2323" s="123" t="s">
        <v>563</v>
      </c>
      <c r="E2323" s="123" t="s">
        <v>570</v>
      </c>
      <c r="F2323" s="7">
        <v>196.57025999999999</v>
      </c>
      <c r="G2323" s="123" t="s">
        <v>532</v>
      </c>
      <c r="H2323" s="7">
        <v>20.571274279000001</v>
      </c>
      <c r="I2323" s="7">
        <v>104.651</v>
      </c>
      <c r="J2323" s="7">
        <v>20.443307040000001</v>
      </c>
      <c r="K2323" s="7">
        <v>1.9657030000000001E-3</v>
      </c>
      <c r="L2323" s="7">
        <v>2.7519799999999999E-4</v>
      </c>
      <c r="M2323" s="7">
        <v>104</v>
      </c>
      <c r="N2323" s="7">
        <v>0.01</v>
      </c>
      <c r="O2323" s="7">
        <v>1.4E-3</v>
      </c>
      <c r="P2323" s="7">
        <v>1</v>
      </c>
      <c r="Q2323" s="7">
        <v>28</v>
      </c>
      <c r="R2323" s="7">
        <v>265</v>
      </c>
      <c r="S2323" s="189">
        <v>45625.593981481485</v>
      </c>
    </row>
    <row r="2324" spans="1:19">
      <c r="A2324" s="7">
        <v>1997</v>
      </c>
      <c r="B2324" s="123" t="s">
        <v>537</v>
      </c>
      <c r="C2324" s="123" t="s">
        <v>565</v>
      </c>
      <c r="D2324" s="123" t="s">
        <v>500</v>
      </c>
      <c r="E2324" s="123" t="s">
        <v>540</v>
      </c>
      <c r="F2324" s="7">
        <v>0</v>
      </c>
      <c r="G2324" s="123" t="s">
        <v>532</v>
      </c>
      <c r="H2324" s="7">
        <v>0</v>
      </c>
      <c r="I2324" s="7"/>
      <c r="J2324" s="7">
        <v>0</v>
      </c>
      <c r="K2324" s="7">
        <v>0</v>
      </c>
      <c r="L2324" s="7">
        <v>0</v>
      </c>
      <c r="M2324" s="7"/>
      <c r="N2324" s="7"/>
      <c r="O2324" s="7"/>
      <c r="P2324" s="7">
        <v>1</v>
      </c>
      <c r="Q2324" s="7">
        <v>28</v>
      </c>
      <c r="R2324" s="7">
        <v>265</v>
      </c>
      <c r="S2324" s="189">
        <v>45625.593981481485</v>
      </c>
    </row>
    <row r="2325" spans="1:19">
      <c r="A2325" s="7">
        <v>1997</v>
      </c>
      <c r="B2325" s="123" t="s">
        <v>537</v>
      </c>
      <c r="C2325" s="123" t="s">
        <v>565</v>
      </c>
      <c r="D2325" s="123" t="s">
        <v>500</v>
      </c>
      <c r="E2325" s="123" t="s">
        <v>533</v>
      </c>
      <c r="F2325" s="7">
        <v>10350.6739488</v>
      </c>
      <c r="G2325" s="123" t="s">
        <v>532</v>
      </c>
      <c r="H2325" s="7">
        <v>830.79960468399997</v>
      </c>
      <c r="I2325" s="7">
        <v>80.265266667000006</v>
      </c>
      <c r="J2325" s="7">
        <v>758.66989820399999</v>
      </c>
      <c r="K2325" s="7">
        <v>4.8648167999999999E-2</v>
      </c>
      <c r="L2325" s="7">
        <v>0.267047388</v>
      </c>
      <c r="M2325" s="7">
        <v>73.296666666999997</v>
      </c>
      <c r="N2325" s="7">
        <v>4.7000000000000002E-3</v>
      </c>
      <c r="O2325" s="7">
        <v>2.58E-2</v>
      </c>
      <c r="P2325" s="7">
        <v>1</v>
      </c>
      <c r="Q2325" s="7">
        <v>28</v>
      </c>
      <c r="R2325" s="7">
        <v>265</v>
      </c>
      <c r="S2325" s="189">
        <v>45625.593981481485</v>
      </c>
    </row>
    <row r="2326" spans="1:19">
      <c r="A2326" s="7">
        <v>1997</v>
      </c>
      <c r="B2326" s="123" t="s">
        <v>537</v>
      </c>
      <c r="C2326" s="123" t="s">
        <v>565</v>
      </c>
      <c r="D2326" s="123" t="s">
        <v>500</v>
      </c>
      <c r="E2326" s="123" t="s">
        <v>159</v>
      </c>
      <c r="F2326" s="7">
        <v>0</v>
      </c>
      <c r="G2326" s="123" t="s">
        <v>532</v>
      </c>
      <c r="H2326" s="7">
        <v>0</v>
      </c>
      <c r="I2326" s="7"/>
      <c r="J2326" s="7">
        <v>0</v>
      </c>
      <c r="K2326" s="7">
        <v>0</v>
      </c>
      <c r="L2326" s="7">
        <v>0</v>
      </c>
      <c r="M2326" s="7"/>
      <c r="N2326" s="7"/>
      <c r="O2326" s="7"/>
      <c r="P2326" s="7">
        <v>1</v>
      </c>
      <c r="Q2326" s="7">
        <v>28</v>
      </c>
      <c r="R2326" s="7">
        <v>265</v>
      </c>
      <c r="S2326" s="189">
        <v>45625.593981481485</v>
      </c>
    </row>
    <row r="2327" spans="1:19">
      <c r="A2327" s="7">
        <v>1997</v>
      </c>
      <c r="B2327" s="123" t="s">
        <v>537</v>
      </c>
      <c r="C2327" s="123" t="s">
        <v>565</v>
      </c>
      <c r="D2327" s="123" t="s">
        <v>500</v>
      </c>
      <c r="E2327" s="123" t="s">
        <v>160</v>
      </c>
      <c r="F2327" s="7">
        <v>0</v>
      </c>
      <c r="G2327" s="123" t="s">
        <v>532</v>
      </c>
      <c r="H2327" s="7">
        <v>0</v>
      </c>
      <c r="I2327" s="7"/>
      <c r="J2327" s="7">
        <v>0</v>
      </c>
      <c r="K2327" s="7">
        <v>0</v>
      </c>
      <c r="L2327" s="7">
        <v>0</v>
      </c>
      <c r="M2327" s="7"/>
      <c r="N2327" s="7"/>
      <c r="O2327" s="7"/>
      <c r="P2327" s="7">
        <v>1</v>
      </c>
      <c r="Q2327" s="7">
        <v>28</v>
      </c>
      <c r="R2327" s="7">
        <v>265</v>
      </c>
      <c r="S2327" s="189">
        <v>45625.593981481485</v>
      </c>
    </row>
    <row r="2328" spans="1:19">
      <c r="A2328" s="7">
        <v>1997</v>
      </c>
      <c r="B2328" s="123" t="s">
        <v>537</v>
      </c>
      <c r="C2328" s="123" t="s">
        <v>565</v>
      </c>
      <c r="D2328" s="123" t="s">
        <v>500</v>
      </c>
      <c r="E2328" s="123" t="s">
        <v>535</v>
      </c>
      <c r="F2328" s="7">
        <v>0</v>
      </c>
      <c r="G2328" s="123" t="s">
        <v>532</v>
      </c>
      <c r="H2328" s="7">
        <v>0</v>
      </c>
      <c r="I2328" s="7"/>
      <c r="J2328" s="7">
        <v>0</v>
      </c>
      <c r="K2328" s="7">
        <v>0</v>
      </c>
      <c r="L2328" s="7">
        <v>0</v>
      </c>
      <c r="M2328" s="7"/>
      <c r="N2328" s="7"/>
      <c r="O2328" s="7"/>
      <c r="P2328" s="7">
        <v>1</v>
      </c>
      <c r="Q2328" s="7">
        <v>28</v>
      </c>
      <c r="R2328" s="7">
        <v>265</v>
      </c>
      <c r="S2328" s="189">
        <v>45625.593981481485</v>
      </c>
    </row>
    <row r="2329" spans="1:19">
      <c r="A2329" s="7">
        <v>1997</v>
      </c>
      <c r="B2329" s="123" t="s">
        <v>537</v>
      </c>
      <c r="C2329" s="123" t="s">
        <v>585</v>
      </c>
      <c r="D2329" s="123" t="s">
        <v>183</v>
      </c>
      <c r="E2329" s="123" t="s">
        <v>533</v>
      </c>
      <c r="F2329" s="7">
        <v>1610.4668114619999</v>
      </c>
      <c r="G2329" s="123" t="s">
        <v>532</v>
      </c>
      <c r="H2329" s="7">
        <v>119.211047963</v>
      </c>
      <c r="I2329" s="7">
        <v>74.022666666999996</v>
      </c>
      <c r="J2329" s="7">
        <v>118.041849058</v>
      </c>
      <c r="K2329" s="7">
        <v>1.1273267999999999E-2</v>
      </c>
      <c r="L2329" s="7">
        <v>3.2209339999999999E-3</v>
      </c>
      <c r="M2329" s="7">
        <v>73.296666666999997</v>
      </c>
      <c r="N2329" s="7">
        <v>7.0000000000000001E-3</v>
      </c>
      <c r="O2329" s="7">
        <v>2E-3</v>
      </c>
      <c r="P2329" s="7">
        <v>1</v>
      </c>
      <c r="Q2329" s="7">
        <v>28</v>
      </c>
      <c r="R2329" s="7">
        <v>265</v>
      </c>
      <c r="S2329" s="189">
        <v>45625.593981481485</v>
      </c>
    </row>
    <row r="2330" spans="1:19">
      <c r="A2330" s="7">
        <v>1998</v>
      </c>
      <c r="B2330" s="123" t="s">
        <v>586</v>
      </c>
      <c r="C2330" s="123" t="s">
        <v>586</v>
      </c>
      <c r="D2330" s="123" t="s">
        <v>587</v>
      </c>
      <c r="E2330" s="123" t="s">
        <v>531</v>
      </c>
      <c r="F2330" s="7">
        <v>2061.7896599999999</v>
      </c>
      <c r="G2330" s="123" t="s">
        <v>532</v>
      </c>
      <c r="H2330" s="7">
        <v>158.21349135</v>
      </c>
      <c r="I2330" s="7">
        <v>76.736000000000004</v>
      </c>
      <c r="J2330" s="7">
        <v>156.716632057</v>
      </c>
      <c r="K2330" s="7">
        <v>1.4432528E-2</v>
      </c>
      <c r="L2330" s="7">
        <v>4.1235789999999996E-3</v>
      </c>
      <c r="M2330" s="7">
        <v>76.010000000000005</v>
      </c>
      <c r="N2330" s="7">
        <v>7.0000000000000001E-3</v>
      </c>
      <c r="O2330" s="7">
        <v>2E-3</v>
      </c>
      <c r="P2330" s="7">
        <v>1</v>
      </c>
      <c r="Q2330" s="7">
        <v>28</v>
      </c>
      <c r="R2330" s="7">
        <v>265</v>
      </c>
      <c r="S2330" s="189">
        <v>45625.593981481485</v>
      </c>
    </row>
    <row r="2331" spans="1:19">
      <c r="A2331" s="7">
        <v>1998</v>
      </c>
      <c r="B2331" s="123" t="s">
        <v>586</v>
      </c>
      <c r="C2331" s="123" t="s">
        <v>586</v>
      </c>
      <c r="D2331" s="123" t="s">
        <v>587</v>
      </c>
      <c r="E2331" s="123" t="s">
        <v>533</v>
      </c>
      <c r="F2331" s="7">
        <v>4677.2919935999998</v>
      </c>
      <c r="G2331" s="123" t="s">
        <v>532</v>
      </c>
      <c r="H2331" s="7">
        <v>346.22562614600002</v>
      </c>
      <c r="I2331" s="7">
        <v>74.022666666999996</v>
      </c>
      <c r="J2331" s="7">
        <v>342.829912159</v>
      </c>
      <c r="K2331" s="7">
        <v>3.2741043999999997E-2</v>
      </c>
      <c r="L2331" s="7">
        <v>9.3545840000000009E-3</v>
      </c>
      <c r="M2331" s="7">
        <v>73.296666666999997</v>
      </c>
      <c r="N2331" s="7">
        <v>7.0000000000000001E-3</v>
      </c>
      <c r="O2331" s="7">
        <v>2E-3</v>
      </c>
      <c r="P2331" s="7">
        <v>1</v>
      </c>
      <c r="Q2331" s="7">
        <v>28</v>
      </c>
      <c r="R2331" s="7">
        <v>265</v>
      </c>
      <c r="S2331" s="189">
        <v>45625.593981481485</v>
      </c>
    </row>
    <row r="2332" spans="1:19">
      <c r="A2332" s="7">
        <v>1998</v>
      </c>
      <c r="B2332" s="123" t="s">
        <v>588</v>
      </c>
      <c r="C2332" s="123" t="s">
        <v>588</v>
      </c>
      <c r="D2332" s="123" t="s">
        <v>589</v>
      </c>
      <c r="E2332" s="123" t="s">
        <v>33</v>
      </c>
      <c r="F2332" s="7">
        <v>0</v>
      </c>
      <c r="G2332" s="123" t="s">
        <v>532</v>
      </c>
      <c r="H2332" s="7">
        <v>0</v>
      </c>
      <c r="I2332" s="7"/>
      <c r="J2332" s="7">
        <v>0</v>
      </c>
      <c r="K2332" s="7">
        <v>0</v>
      </c>
      <c r="L2332" s="7">
        <v>0</v>
      </c>
      <c r="M2332" s="7"/>
      <c r="N2332" s="7"/>
      <c r="O2332" s="7"/>
      <c r="P2332" s="7"/>
      <c r="Q2332" s="7">
        <v>28</v>
      </c>
      <c r="R2332" s="7">
        <v>265</v>
      </c>
      <c r="S2332" s="189">
        <v>45625.593981481485</v>
      </c>
    </row>
    <row r="2333" spans="1:19">
      <c r="A2333" s="7">
        <v>1998</v>
      </c>
      <c r="B2333" s="123" t="s">
        <v>588</v>
      </c>
      <c r="C2333" s="123" t="s">
        <v>588</v>
      </c>
      <c r="D2333" s="123" t="s">
        <v>589</v>
      </c>
      <c r="E2333" s="123" t="s">
        <v>540</v>
      </c>
      <c r="F2333" s="7">
        <v>61174.752400238001</v>
      </c>
      <c r="G2333" s="123" t="s">
        <v>532</v>
      </c>
      <c r="H2333" s="7">
        <v>5412.8032671250003</v>
      </c>
      <c r="I2333" s="7">
        <v>88.480999999999995</v>
      </c>
      <c r="J2333" s="7">
        <v>5403.4985872850002</v>
      </c>
      <c r="K2333" s="7">
        <v>4.2822327E-2</v>
      </c>
      <c r="L2333" s="7">
        <v>3.0587375999999999E-2</v>
      </c>
      <c r="M2333" s="7">
        <v>88.328900000000004</v>
      </c>
      <c r="N2333" s="7">
        <v>6.9999999999999999E-4</v>
      </c>
      <c r="O2333" s="7">
        <v>5.0000000000000001E-4</v>
      </c>
      <c r="P2333" s="7">
        <v>1</v>
      </c>
      <c r="Q2333" s="7">
        <v>28</v>
      </c>
      <c r="R2333" s="7">
        <v>265</v>
      </c>
      <c r="S2333" s="189">
        <v>45625.593981481485</v>
      </c>
    </row>
    <row r="2334" spans="1:19">
      <c r="A2334" s="7">
        <v>1998</v>
      </c>
      <c r="B2334" s="123" t="s">
        <v>588</v>
      </c>
      <c r="C2334" s="123" t="s">
        <v>588</v>
      </c>
      <c r="D2334" s="123" t="s">
        <v>589</v>
      </c>
      <c r="E2334" s="123" t="s">
        <v>531</v>
      </c>
      <c r="F2334" s="7">
        <v>45689.258865600001</v>
      </c>
      <c r="G2334" s="123" t="s">
        <v>532</v>
      </c>
      <c r="H2334" s="7">
        <v>3477.8845325319999</v>
      </c>
      <c r="I2334" s="7">
        <v>76.120397198000006</v>
      </c>
      <c r="J2334" s="7">
        <v>3473.2287970530001</v>
      </c>
      <c r="K2334" s="7">
        <v>3.6551407000000001E-2</v>
      </c>
      <c r="L2334" s="7">
        <v>1.3706777999999999E-2</v>
      </c>
      <c r="M2334" s="7">
        <v>76.018497198000006</v>
      </c>
      <c r="N2334" s="7">
        <v>8.0000000000000004E-4</v>
      </c>
      <c r="O2334" s="7">
        <v>2.9999999999999997E-4</v>
      </c>
      <c r="P2334" s="7">
        <v>1</v>
      </c>
      <c r="Q2334" s="7">
        <v>28</v>
      </c>
      <c r="R2334" s="7">
        <v>265</v>
      </c>
      <c r="S2334" s="189">
        <v>45625.593981481485</v>
      </c>
    </row>
    <row r="2335" spans="1:19">
      <c r="A2335" s="7">
        <v>1998</v>
      </c>
      <c r="B2335" s="123" t="s">
        <v>588</v>
      </c>
      <c r="C2335" s="123" t="s">
        <v>588</v>
      </c>
      <c r="D2335" s="123" t="s">
        <v>589</v>
      </c>
      <c r="E2335" s="123" t="s">
        <v>533</v>
      </c>
      <c r="F2335" s="7">
        <v>606.31562880000001</v>
      </c>
      <c r="G2335" s="123" t="s">
        <v>532</v>
      </c>
      <c r="H2335" s="7">
        <v>46.170751539999998</v>
      </c>
      <c r="I2335" s="7">
        <v>76.149697197999998</v>
      </c>
      <c r="J2335" s="7">
        <v>46.091202928999998</v>
      </c>
      <c r="K2335" s="7">
        <v>5.4568399999999995E-4</v>
      </c>
      <c r="L2335" s="7">
        <v>2.4252599999999999E-4</v>
      </c>
      <c r="M2335" s="7">
        <v>76.018497198000006</v>
      </c>
      <c r="N2335" s="7">
        <v>8.9999999999999998E-4</v>
      </c>
      <c r="O2335" s="7">
        <v>4.0000000000000002E-4</v>
      </c>
      <c r="P2335" s="7">
        <v>1</v>
      </c>
      <c r="Q2335" s="7">
        <v>28</v>
      </c>
      <c r="R2335" s="7">
        <v>265</v>
      </c>
      <c r="S2335" s="189">
        <v>45625.593981481485</v>
      </c>
    </row>
    <row r="2336" spans="1:19">
      <c r="A2336" s="7">
        <v>1998</v>
      </c>
      <c r="B2336" s="123" t="s">
        <v>588</v>
      </c>
      <c r="C2336" s="123" t="s">
        <v>588</v>
      </c>
      <c r="D2336" s="123" t="s">
        <v>589</v>
      </c>
      <c r="E2336" s="123" t="s">
        <v>590</v>
      </c>
      <c r="F2336" s="7">
        <v>878.83109135999996</v>
      </c>
      <c r="G2336" s="123" t="s">
        <v>532</v>
      </c>
      <c r="H2336" s="7">
        <v>4.7896293999999999E-2</v>
      </c>
      <c r="I2336" s="7">
        <v>5.45E-2</v>
      </c>
      <c r="J2336" s="7">
        <v>0</v>
      </c>
      <c r="K2336" s="7">
        <v>8.7883099999999995E-4</v>
      </c>
      <c r="L2336" s="7">
        <v>8.7883109140000001E-5</v>
      </c>
      <c r="M2336" s="7">
        <v>0</v>
      </c>
      <c r="N2336" s="7">
        <v>1E-3</v>
      </c>
      <c r="O2336" s="7">
        <v>1E-4</v>
      </c>
      <c r="P2336" s="7"/>
      <c r="Q2336" s="7">
        <v>28</v>
      </c>
      <c r="R2336" s="7">
        <v>265</v>
      </c>
      <c r="S2336" s="189">
        <v>45625.593981481485</v>
      </c>
    </row>
    <row r="2337" spans="1:19">
      <c r="A2337" s="7">
        <v>1998</v>
      </c>
      <c r="B2337" s="123" t="s">
        <v>588</v>
      </c>
      <c r="C2337" s="123" t="s">
        <v>588</v>
      </c>
      <c r="D2337" s="123" t="s">
        <v>589</v>
      </c>
      <c r="E2337" s="123" t="s">
        <v>534</v>
      </c>
      <c r="F2337" s="7">
        <v>21516.718824</v>
      </c>
      <c r="G2337" s="123" t="s">
        <v>532</v>
      </c>
      <c r="H2337" s="7">
        <v>2374.635295087</v>
      </c>
      <c r="I2337" s="7">
        <v>110.362333333</v>
      </c>
      <c r="J2337" s="7">
        <v>2332.9143772870002</v>
      </c>
      <c r="K2337" s="7">
        <v>6.4550155999999997E-2</v>
      </c>
      <c r="L2337" s="7">
        <v>0.15061703200000001</v>
      </c>
      <c r="M2337" s="7">
        <v>108.423333333</v>
      </c>
      <c r="N2337" s="7">
        <v>3.0000000000000001E-3</v>
      </c>
      <c r="O2337" s="7">
        <v>7.0000000000000001E-3</v>
      </c>
      <c r="P2337" s="7">
        <v>1</v>
      </c>
      <c r="Q2337" s="7">
        <v>28</v>
      </c>
      <c r="R2337" s="7">
        <v>265</v>
      </c>
      <c r="S2337" s="189">
        <v>45625.593981481485</v>
      </c>
    </row>
    <row r="2338" spans="1:19">
      <c r="A2338" s="7">
        <v>1998</v>
      </c>
      <c r="B2338" s="123" t="s">
        <v>588</v>
      </c>
      <c r="C2338" s="123" t="s">
        <v>588</v>
      </c>
      <c r="D2338" s="123" t="s">
        <v>589</v>
      </c>
      <c r="E2338" s="123" t="s">
        <v>535</v>
      </c>
      <c r="F2338" s="7">
        <v>53920.216699746998</v>
      </c>
      <c r="G2338" s="123" t="s">
        <v>532</v>
      </c>
      <c r="H2338" s="7">
        <v>3054.5070754100002</v>
      </c>
      <c r="I2338" s="7">
        <v>56.648642426999999</v>
      </c>
      <c r="J2338" s="7">
        <v>3034.1791537150002</v>
      </c>
      <c r="K2338" s="7">
        <v>0.215680867</v>
      </c>
      <c r="L2338" s="7">
        <v>5.3920216999999999E-2</v>
      </c>
      <c r="M2338" s="7">
        <v>56.271642427000003</v>
      </c>
      <c r="N2338" s="7">
        <v>4.0000000000000001E-3</v>
      </c>
      <c r="O2338" s="7">
        <v>1E-3</v>
      </c>
      <c r="P2338" s="7">
        <v>1</v>
      </c>
      <c r="Q2338" s="7">
        <v>28</v>
      </c>
      <c r="R2338" s="7">
        <v>265</v>
      </c>
      <c r="S2338" s="189">
        <v>45625.593981481485</v>
      </c>
    </row>
    <row r="2339" spans="1:19">
      <c r="A2339" s="7">
        <v>1998</v>
      </c>
      <c r="B2339" s="123" t="s">
        <v>588</v>
      </c>
      <c r="C2339" s="123" t="s">
        <v>588</v>
      </c>
      <c r="D2339" s="123" t="s">
        <v>589</v>
      </c>
      <c r="E2339" s="123" t="s">
        <v>131</v>
      </c>
      <c r="F2339" s="7">
        <v>0</v>
      </c>
      <c r="G2339" s="123" t="s">
        <v>532</v>
      </c>
      <c r="H2339" s="7">
        <v>0</v>
      </c>
      <c r="I2339" s="7"/>
      <c r="J2339" s="7">
        <v>0</v>
      </c>
      <c r="K2339" s="7">
        <v>0</v>
      </c>
      <c r="L2339" s="7">
        <v>0</v>
      </c>
      <c r="M2339" s="7"/>
      <c r="N2339" s="7"/>
      <c r="O2339" s="7"/>
      <c r="P2339" s="7"/>
      <c r="Q2339" s="7">
        <v>28</v>
      </c>
      <c r="R2339" s="7">
        <v>265</v>
      </c>
      <c r="S2339" s="189">
        <v>45625.593981481485</v>
      </c>
    </row>
    <row r="2340" spans="1:19">
      <c r="A2340" s="7">
        <v>1998</v>
      </c>
      <c r="B2340" s="123" t="s">
        <v>588</v>
      </c>
      <c r="C2340" s="123" t="s">
        <v>588</v>
      </c>
      <c r="D2340" s="123" t="s">
        <v>589</v>
      </c>
      <c r="E2340" s="123" t="s">
        <v>570</v>
      </c>
      <c r="F2340" s="7">
        <v>183.465576</v>
      </c>
      <c r="G2340" s="123" t="s">
        <v>532</v>
      </c>
      <c r="H2340" s="7">
        <v>19.436159656000001</v>
      </c>
      <c r="I2340" s="7">
        <v>105.93899999999999</v>
      </c>
      <c r="J2340" s="7">
        <v>19.080419903999999</v>
      </c>
      <c r="K2340" s="7">
        <v>5.50397E-4</v>
      </c>
      <c r="L2340" s="7">
        <v>1.2842590000000001E-3</v>
      </c>
      <c r="M2340" s="7">
        <v>104</v>
      </c>
      <c r="N2340" s="7">
        <v>3.0000000000000001E-3</v>
      </c>
      <c r="O2340" s="7">
        <v>7.0000000000000001E-3</v>
      </c>
      <c r="P2340" s="7">
        <v>1</v>
      </c>
      <c r="Q2340" s="7">
        <v>28</v>
      </c>
      <c r="R2340" s="7">
        <v>265</v>
      </c>
      <c r="S2340" s="189">
        <v>45625.593981481485</v>
      </c>
    </row>
    <row r="2341" spans="1:19">
      <c r="A2341" s="7">
        <v>1998</v>
      </c>
      <c r="B2341" s="123" t="s">
        <v>588</v>
      </c>
      <c r="C2341" s="123" t="s">
        <v>588</v>
      </c>
      <c r="D2341" s="123" t="s">
        <v>591</v>
      </c>
      <c r="E2341" s="123" t="s">
        <v>27</v>
      </c>
      <c r="F2341" s="7">
        <v>0</v>
      </c>
      <c r="G2341" s="123" t="s">
        <v>532</v>
      </c>
      <c r="H2341" s="7">
        <v>0</v>
      </c>
      <c r="I2341" s="7"/>
      <c r="J2341" s="7">
        <v>0</v>
      </c>
      <c r="K2341" s="7">
        <v>0</v>
      </c>
      <c r="L2341" s="7">
        <v>0</v>
      </c>
      <c r="M2341" s="7"/>
      <c r="N2341" s="7"/>
      <c r="O2341" s="7"/>
      <c r="P2341" s="7"/>
      <c r="Q2341" s="7">
        <v>28</v>
      </c>
      <c r="R2341" s="7">
        <v>265</v>
      </c>
      <c r="S2341" s="189">
        <v>45625.593981481485</v>
      </c>
    </row>
    <row r="2342" spans="1:19">
      <c r="A2342" s="7">
        <v>1998</v>
      </c>
      <c r="B2342" s="123" t="s">
        <v>588</v>
      </c>
      <c r="C2342" s="123" t="s">
        <v>588</v>
      </c>
      <c r="D2342" s="123" t="s">
        <v>591</v>
      </c>
      <c r="E2342" s="123" t="s">
        <v>33</v>
      </c>
      <c r="F2342" s="7">
        <v>0</v>
      </c>
      <c r="G2342" s="123" t="s">
        <v>532</v>
      </c>
      <c r="H2342" s="7">
        <v>0</v>
      </c>
      <c r="I2342" s="7"/>
      <c r="J2342" s="7">
        <v>0</v>
      </c>
      <c r="K2342" s="7">
        <v>0</v>
      </c>
      <c r="L2342" s="7">
        <v>0</v>
      </c>
      <c r="M2342" s="7"/>
      <c r="N2342" s="7"/>
      <c r="O2342" s="7"/>
      <c r="P2342" s="7"/>
      <c r="Q2342" s="7">
        <v>28</v>
      </c>
      <c r="R2342" s="7">
        <v>265</v>
      </c>
      <c r="S2342" s="189">
        <v>45625.593981481485</v>
      </c>
    </row>
    <row r="2343" spans="1:19">
      <c r="A2343" s="7">
        <v>1998</v>
      </c>
      <c r="B2343" s="123" t="s">
        <v>588</v>
      </c>
      <c r="C2343" s="123" t="s">
        <v>588</v>
      </c>
      <c r="D2343" s="123" t="s">
        <v>591</v>
      </c>
      <c r="E2343" s="123" t="s">
        <v>540</v>
      </c>
      <c r="F2343" s="7">
        <v>200.14055415000001</v>
      </c>
      <c r="G2343" s="123" t="s">
        <v>532</v>
      </c>
      <c r="H2343" s="7">
        <v>19.068891648000001</v>
      </c>
      <c r="I2343" s="7">
        <v>95.277500000000003</v>
      </c>
      <c r="J2343" s="7">
        <v>18.933296423000002</v>
      </c>
      <c r="K2343" s="7">
        <v>2.0014059999999998E-3</v>
      </c>
      <c r="L2343" s="7">
        <v>3.0021099999999999E-4</v>
      </c>
      <c r="M2343" s="7">
        <v>94.6</v>
      </c>
      <c r="N2343" s="7">
        <v>0.01</v>
      </c>
      <c r="O2343" s="7">
        <v>1.5E-3</v>
      </c>
      <c r="P2343" s="7">
        <v>1</v>
      </c>
      <c r="Q2343" s="7">
        <v>28</v>
      </c>
      <c r="R2343" s="7">
        <v>265</v>
      </c>
      <c r="S2343" s="189">
        <v>45625.593981481485</v>
      </c>
    </row>
    <row r="2344" spans="1:19">
      <c r="A2344" s="7">
        <v>1998</v>
      </c>
      <c r="B2344" s="123" t="s">
        <v>588</v>
      </c>
      <c r="C2344" s="123" t="s">
        <v>588</v>
      </c>
      <c r="D2344" s="123" t="s">
        <v>591</v>
      </c>
      <c r="E2344" s="123" t="s">
        <v>531</v>
      </c>
      <c r="F2344" s="7">
        <v>0</v>
      </c>
      <c r="G2344" s="123" t="s">
        <v>532</v>
      </c>
      <c r="H2344" s="7">
        <v>0</v>
      </c>
      <c r="I2344" s="7"/>
      <c r="J2344" s="7">
        <v>0</v>
      </c>
      <c r="K2344" s="7">
        <v>0</v>
      </c>
      <c r="L2344" s="7">
        <v>0</v>
      </c>
      <c r="M2344" s="7"/>
      <c r="N2344" s="7"/>
      <c r="O2344" s="7"/>
      <c r="P2344" s="7">
        <v>1</v>
      </c>
      <c r="Q2344" s="7">
        <v>28</v>
      </c>
      <c r="R2344" s="7">
        <v>265</v>
      </c>
      <c r="S2344" s="189">
        <v>45625.593981481485</v>
      </c>
    </row>
    <row r="2345" spans="1:19">
      <c r="A2345" s="7">
        <v>1998</v>
      </c>
      <c r="B2345" s="123" t="s">
        <v>588</v>
      </c>
      <c r="C2345" s="123" t="s">
        <v>588</v>
      </c>
      <c r="D2345" s="123" t="s">
        <v>591</v>
      </c>
      <c r="E2345" s="123" t="s">
        <v>533</v>
      </c>
      <c r="F2345" s="7">
        <v>0</v>
      </c>
      <c r="G2345" s="123" t="s">
        <v>532</v>
      </c>
      <c r="H2345" s="7">
        <v>0</v>
      </c>
      <c r="I2345" s="7"/>
      <c r="J2345" s="7">
        <v>0</v>
      </c>
      <c r="K2345" s="7">
        <v>0</v>
      </c>
      <c r="L2345" s="7">
        <v>0</v>
      </c>
      <c r="M2345" s="7"/>
      <c r="N2345" s="7"/>
      <c r="O2345" s="7"/>
      <c r="P2345" s="7">
        <v>1</v>
      </c>
      <c r="Q2345" s="7">
        <v>28</v>
      </c>
      <c r="R2345" s="7">
        <v>265</v>
      </c>
      <c r="S2345" s="189">
        <v>45625.593981481485</v>
      </c>
    </row>
    <row r="2346" spans="1:19">
      <c r="A2346" s="7">
        <v>1998</v>
      </c>
      <c r="B2346" s="123" t="s">
        <v>588</v>
      </c>
      <c r="C2346" s="123" t="s">
        <v>588</v>
      </c>
      <c r="D2346" s="123" t="s">
        <v>591</v>
      </c>
      <c r="E2346" s="123" t="s">
        <v>163</v>
      </c>
      <c r="F2346" s="7">
        <v>0</v>
      </c>
      <c r="G2346" s="123" t="s">
        <v>532</v>
      </c>
      <c r="H2346" s="7">
        <v>0</v>
      </c>
      <c r="I2346" s="7"/>
      <c r="J2346" s="7">
        <v>0</v>
      </c>
      <c r="K2346" s="7">
        <v>0</v>
      </c>
      <c r="L2346" s="7">
        <v>0</v>
      </c>
      <c r="M2346" s="7"/>
      <c r="N2346" s="7"/>
      <c r="O2346" s="7"/>
      <c r="P2346" s="7">
        <v>1</v>
      </c>
      <c r="Q2346" s="7">
        <v>28</v>
      </c>
      <c r="R2346" s="7">
        <v>265</v>
      </c>
      <c r="S2346" s="189">
        <v>45625.593981481485</v>
      </c>
    </row>
    <row r="2347" spans="1:19">
      <c r="A2347" s="7">
        <v>1998</v>
      </c>
      <c r="B2347" s="123" t="s">
        <v>588</v>
      </c>
      <c r="C2347" s="123" t="s">
        <v>588</v>
      </c>
      <c r="D2347" s="123" t="s">
        <v>591</v>
      </c>
      <c r="E2347" s="123" t="s">
        <v>534</v>
      </c>
      <c r="F2347" s="7">
        <v>420.52219200000002</v>
      </c>
      <c r="G2347" s="123" t="s">
        <v>532</v>
      </c>
      <c r="H2347" s="7">
        <v>47.955420685999997</v>
      </c>
      <c r="I2347" s="7">
        <v>114.03778825099999</v>
      </c>
      <c r="J2347" s="7">
        <v>47.764713872000002</v>
      </c>
      <c r="K2347" s="7">
        <v>8.4104399999999999E-4</v>
      </c>
      <c r="L2347" s="7">
        <v>6.3078299999999999E-4</v>
      </c>
      <c r="M2347" s="7">
        <v>113.584288251</v>
      </c>
      <c r="N2347" s="7">
        <v>2E-3</v>
      </c>
      <c r="O2347" s="7">
        <v>1.5E-3</v>
      </c>
      <c r="P2347" s="7">
        <v>1</v>
      </c>
      <c r="Q2347" s="7">
        <v>28</v>
      </c>
      <c r="R2347" s="7">
        <v>265</v>
      </c>
      <c r="S2347" s="189">
        <v>45625.593981481485</v>
      </c>
    </row>
    <row r="2348" spans="1:19">
      <c r="A2348" s="7">
        <v>1998</v>
      </c>
      <c r="B2348" s="123" t="s">
        <v>588</v>
      </c>
      <c r="C2348" s="123" t="s">
        <v>588</v>
      </c>
      <c r="D2348" s="123" t="s">
        <v>591</v>
      </c>
      <c r="E2348" s="123" t="s">
        <v>535</v>
      </c>
      <c r="F2348" s="7">
        <v>2618.002827887</v>
      </c>
      <c r="G2348" s="123" t="s">
        <v>532</v>
      </c>
      <c r="H2348" s="7">
        <v>147.48064567099999</v>
      </c>
      <c r="I2348" s="7">
        <v>56.333264464000003</v>
      </c>
      <c r="J2348" s="7">
        <v>147.31931900399999</v>
      </c>
      <c r="K2348" s="7">
        <v>3.2839140000000002E-3</v>
      </c>
      <c r="L2348" s="7">
        <v>2.6180000000000002E-4</v>
      </c>
      <c r="M2348" s="7">
        <v>56.271642427000003</v>
      </c>
      <c r="N2348" s="7">
        <v>1.2543579999999999E-3</v>
      </c>
      <c r="O2348" s="7">
        <v>1E-4</v>
      </c>
      <c r="P2348" s="7">
        <v>1</v>
      </c>
      <c r="Q2348" s="7">
        <v>28</v>
      </c>
      <c r="R2348" s="7">
        <v>265</v>
      </c>
      <c r="S2348" s="189">
        <v>45625.593981481485</v>
      </c>
    </row>
    <row r="2349" spans="1:19">
      <c r="A2349" s="7">
        <v>1998</v>
      </c>
      <c r="B2349" s="123" t="s">
        <v>588</v>
      </c>
      <c r="C2349" s="123" t="s">
        <v>588</v>
      </c>
      <c r="D2349" s="123" t="s">
        <v>591</v>
      </c>
      <c r="E2349" s="123" t="s">
        <v>536</v>
      </c>
      <c r="F2349" s="7">
        <v>392.92448112</v>
      </c>
      <c r="G2349" s="123" t="s">
        <v>532</v>
      </c>
      <c r="H2349" s="7">
        <v>22.653864497000001</v>
      </c>
      <c r="I2349" s="7">
        <v>57.654499999999999</v>
      </c>
      <c r="J2349" s="7">
        <v>22.632450113000001</v>
      </c>
      <c r="K2349" s="7">
        <v>3.9292400000000001E-4</v>
      </c>
      <c r="L2349" s="7">
        <v>3.9292448110000003E-5</v>
      </c>
      <c r="M2349" s="7">
        <v>57.6</v>
      </c>
      <c r="N2349" s="7">
        <v>1E-3</v>
      </c>
      <c r="O2349" s="7">
        <v>1E-4</v>
      </c>
      <c r="P2349" s="7">
        <v>1</v>
      </c>
      <c r="Q2349" s="7">
        <v>28</v>
      </c>
      <c r="R2349" s="7">
        <v>265</v>
      </c>
      <c r="S2349" s="189">
        <v>45625.593981481485</v>
      </c>
    </row>
    <row r="2350" spans="1:19">
      <c r="A2350" s="7">
        <v>1998</v>
      </c>
      <c r="B2350" s="123" t="s">
        <v>530</v>
      </c>
      <c r="C2350" s="123" t="s">
        <v>530</v>
      </c>
      <c r="D2350" s="123" t="s">
        <v>530</v>
      </c>
      <c r="E2350" s="123" t="s">
        <v>531</v>
      </c>
      <c r="F2350" s="7">
        <v>701.00848440000004</v>
      </c>
      <c r="G2350" s="123" t="s">
        <v>532</v>
      </c>
      <c r="H2350" s="7">
        <v>53.453999961000001</v>
      </c>
      <c r="I2350" s="7">
        <v>76.253</v>
      </c>
      <c r="J2350" s="7">
        <v>53.283654898999998</v>
      </c>
      <c r="K2350" s="7">
        <v>2.1030250000000001E-3</v>
      </c>
      <c r="L2350" s="7">
        <v>4.20605E-4</v>
      </c>
      <c r="M2350" s="7">
        <v>76.010000000000005</v>
      </c>
      <c r="N2350" s="7">
        <v>3.0000000000000001E-3</v>
      </c>
      <c r="O2350" s="7">
        <v>5.9999999999999995E-4</v>
      </c>
      <c r="P2350" s="7">
        <v>1</v>
      </c>
      <c r="Q2350" s="7">
        <v>28</v>
      </c>
      <c r="R2350" s="7">
        <v>265</v>
      </c>
      <c r="S2350" s="189">
        <v>45625.593981481485</v>
      </c>
    </row>
    <row r="2351" spans="1:19">
      <c r="A2351" s="7">
        <v>1998</v>
      </c>
      <c r="B2351" s="123" t="s">
        <v>530</v>
      </c>
      <c r="C2351" s="123" t="s">
        <v>530</v>
      </c>
      <c r="D2351" s="123" t="s">
        <v>530</v>
      </c>
      <c r="E2351" s="123" t="s">
        <v>533</v>
      </c>
      <c r="F2351" s="7">
        <v>43.308259200000002</v>
      </c>
      <c r="G2351" s="123" t="s">
        <v>532</v>
      </c>
      <c r="H2351" s="7">
        <v>3.1683889349999999</v>
      </c>
      <c r="I2351" s="7">
        <v>73.159000000000006</v>
      </c>
      <c r="J2351" s="7">
        <v>3.1578650279999998</v>
      </c>
      <c r="K2351" s="7">
        <v>1.29925E-4</v>
      </c>
      <c r="L2351" s="7">
        <v>2.5984955520000001E-5</v>
      </c>
      <c r="M2351" s="7">
        <v>72.915999999999997</v>
      </c>
      <c r="N2351" s="7">
        <v>3.0000000000000001E-3</v>
      </c>
      <c r="O2351" s="7">
        <v>5.9999999999999995E-4</v>
      </c>
      <c r="P2351" s="7">
        <v>1</v>
      </c>
      <c r="Q2351" s="7">
        <v>28</v>
      </c>
      <c r="R2351" s="7">
        <v>265</v>
      </c>
      <c r="S2351" s="189">
        <v>45625.593981481485</v>
      </c>
    </row>
    <row r="2352" spans="1:19">
      <c r="A2352" s="7">
        <v>1998</v>
      </c>
      <c r="B2352" s="123" t="s">
        <v>530</v>
      </c>
      <c r="C2352" s="123" t="s">
        <v>530</v>
      </c>
      <c r="D2352" s="123" t="s">
        <v>530</v>
      </c>
      <c r="E2352" s="123" t="s">
        <v>163</v>
      </c>
      <c r="F2352" s="7">
        <v>141.46778520000001</v>
      </c>
      <c r="G2352" s="123" t="s">
        <v>532</v>
      </c>
      <c r="H2352" s="7">
        <v>9.0177932340000009</v>
      </c>
      <c r="I2352" s="7">
        <v>63.744500000000002</v>
      </c>
      <c r="J2352" s="7">
        <v>9.0100832390000001</v>
      </c>
      <c r="K2352" s="7">
        <v>1.4146800000000001E-4</v>
      </c>
      <c r="L2352" s="7">
        <v>1.4146778520000001E-5</v>
      </c>
      <c r="M2352" s="7">
        <v>63.69</v>
      </c>
      <c r="N2352" s="7">
        <v>1E-3</v>
      </c>
      <c r="O2352" s="7">
        <v>1E-4</v>
      </c>
      <c r="P2352" s="7">
        <v>1</v>
      </c>
      <c r="Q2352" s="7">
        <v>28</v>
      </c>
      <c r="R2352" s="7">
        <v>265</v>
      </c>
      <c r="S2352" s="189">
        <v>45625.593981481485</v>
      </c>
    </row>
    <row r="2353" spans="1:19">
      <c r="A2353" s="7">
        <v>1998</v>
      </c>
      <c r="B2353" s="123" t="s">
        <v>530</v>
      </c>
      <c r="C2353" s="123" t="s">
        <v>530</v>
      </c>
      <c r="D2353" s="123" t="s">
        <v>530</v>
      </c>
      <c r="E2353" s="123" t="s">
        <v>534</v>
      </c>
      <c r="F2353" s="7">
        <v>280.34812799999997</v>
      </c>
      <c r="G2353" s="123" t="s">
        <v>532</v>
      </c>
      <c r="H2353" s="7">
        <v>31.970280457000001</v>
      </c>
      <c r="I2353" s="7">
        <v>114.03778825099999</v>
      </c>
      <c r="J2353" s="7">
        <v>31.843142580999999</v>
      </c>
      <c r="K2353" s="7">
        <v>5.6069599999999996E-4</v>
      </c>
      <c r="L2353" s="7">
        <v>4.20522E-4</v>
      </c>
      <c r="M2353" s="7">
        <v>113.584288251</v>
      </c>
      <c r="N2353" s="7">
        <v>2E-3</v>
      </c>
      <c r="O2353" s="7">
        <v>1.5E-3</v>
      </c>
      <c r="P2353" s="7">
        <v>1</v>
      </c>
      <c r="Q2353" s="7">
        <v>28</v>
      </c>
      <c r="R2353" s="7">
        <v>265</v>
      </c>
      <c r="S2353" s="189">
        <v>45625.593981481485</v>
      </c>
    </row>
    <row r="2354" spans="1:19">
      <c r="A2354" s="7">
        <v>1998</v>
      </c>
      <c r="B2354" s="123" t="s">
        <v>530</v>
      </c>
      <c r="C2354" s="123" t="s">
        <v>530</v>
      </c>
      <c r="D2354" s="123" t="s">
        <v>530</v>
      </c>
      <c r="E2354" s="123" t="s">
        <v>535</v>
      </c>
      <c r="F2354" s="7">
        <v>1334.7034740859999</v>
      </c>
      <c r="G2354" s="123" t="s">
        <v>532</v>
      </c>
      <c r="H2354" s="7">
        <v>70.838054823999997</v>
      </c>
      <c r="I2354" s="7">
        <v>53.074001977999998</v>
      </c>
      <c r="J2354" s="7">
        <v>70.769513399999994</v>
      </c>
      <c r="K2354" s="7">
        <v>1.2576410000000001E-3</v>
      </c>
      <c r="L2354" s="7">
        <v>1.25764E-4</v>
      </c>
      <c r="M2354" s="7">
        <v>53.022648681</v>
      </c>
      <c r="N2354" s="7">
        <v>9.4226200000000003E-4</v>
      </c>
      <c r="O2354" s="7">
        <v>9.42262326E-5</v>
      </c>
      <c r="P2354" s="7">
        <v>1</v>
      </c>
      <c r="Q2354" s="7">
        <v>28</v>
      </c>
      <c r="R2354" s="7">
        <v>265</v>
      </c>
      <c r="S2354" s="189">
        <v>45625.593981481485</v>
      </c>
    </row>
    <row r="2355" spans="1:19">
      <c r="A2355" s="7">
        <v>1998</v>
      </c>
      <c r="B2355" s="123" t="s">
        <v>530</v>
      </c>
      <c r="C2355" s="123" t="s">
        <v>530</v>
      </c>
      <c r="D2355" s="123" t="s">
        <v>530</v>
      </c>
      <c r="E2355" s="123" t="s">
        <v>536</v>
      </c>
      <c r="F2355" s="7">
        <v>2766.5227216799999</v>
      </c>
      <c r="G2355" s="123" t="s">
        <v>532</v>
      </c>
      <c r="H2355" s="7">
        <v>197.54217168</v>
      </c>
      <c r="I2355" s="7">
        <v>71.404499999999999</v>
      </c>
      <c r="J2355" s="7">
        <v>197.391396192</v>
      </c>
      <c r="K2355" s="7">
        <v>2.7665229999999999E-3</v>
      </c>
      <c r="L2355" s="7">
        <v>2.7665200000000001E-4</v>
      </c>
      <c r="M2355" s="7">
        <v>71.349999999999994</v>
      </c>
      <c r="N2355" s="7">
        <v>1E-3</v>
      </c>
      <c r="O2355" s="7">
        <v>1E-4</v>
      </c>
      <c r="P2355" s="7">
        <v>1</v>
      </c>
      <c r="Q2355" s="7">
        <v>28</v>
      </c>
      <c r="R2355" s="7">
        <v>265</v>
      </c>
      <c r="S2355" s="189">
        <v>45625.593981481485</v>
      </c>
    </row>
    <row r="2356" spans="1:19">
      <c r="A2356" s="7">
        <v>1998</v>
      </c>
      <c r="B2356" s="123" t="s">
        <v>537</v>
      </c>
      <c r="C2356" s="123" t="s">
        <v>538</v>
      </c>
      <c r="D2356" s="123" t="s">
        <v>539</v>
      </c>
      <c r="E2356" s="123" t="s">
        <v>540</v>
      </c>
      <c r="F2356" s="7">
        <v>0</v>
      </c>
      <c r="G2356" s="123" t="s">
        <v>532</v>
      </c>
      <c r="H2356" s="7">
        <v>0</v>
      </c>
      <c r="I2356" s="7"/>
      <c r="J2356" s="7">
        <v>0</v>
      </c>
      <c r="K2356" s="7">
        <v>0</v>
      </c>
      <c r="L2356" s="7">
        <v>0</v>
      </c>
      <c r="M2356" s="7"/>
      <c r="N2356" s="7"/>
      <c r="O2356" s="7"/>
      <c r="P2356" s="7">
        <v>1</v>
      </c>
      <c r="Q2356" s="7">
        <v>28</v>
      </c>
      <c r="R2356" s="7">
        <v>265</v>
      </c>
      <c r="S2356" s="189">
        <v>45625.593981481485</v>
      </c>
    </row>
    <row r="2357" spans="1:19">
      <c r="A2357" s="7">
        <v>1998</v>
      </c>
      <c r="B2357" s="123" t="s">
        <v>537</v>
      </c>
      <c r="C2357" s="123" t="s">
        <v>538</v>
      </c>
      <c r="D2357" s="123" t="s">
        <v>539</v>
      </c>
      <c r="E2357" s="123" t="s">
        <v>531</v>
      </c>
      <c r="F2357" s="7">
        <v>809.35238902499998</v>
      </c>
      <c r="G2357" s="123" t="s">
        <v>532</v>
      </c>
      <c r="H2357" s="7">
        <v>61.715547720000004</v>
      </c>
      <c r="I2357" s="7">
        <v>76.253</v>
      </c>
      <c r="J2357" s="7">
        <v>61.518875090000002</v>
      </c>
      <c r="K2357" s="7">
        <v>2.428057E-3</v>
      </c>
      <c r="L2357" s="7">
        <v>4.85611E-4</v>
      </c>
      <c r="M2357" s="7">
        <v>76.010000000000005</v>
      </c>
      <c r="N2357" s="7">
        <v>3.0000000000000001E-3</v>
      </c>
      <c r="O2357" s="7">
        <v>5.9999999999999995E-4</v>
      </c>
      <c r="P2357" s="7">
        <v>1</v>
      </c>
      <c r="Q2357" s="7">
        <v>28</v>
      </c>
      <c r="R2357" s="7">
        <v>265</v>
      </c>
      <c r="S2357" s="189">
        <v>45625.593981481485</v>
      </c>
    </row>
    <row r="2358" spans="1:19">
      <c r="A2358" s="7">
        <v>1998</v>
      </c>
      <c r="B2358" s="123" t="s">
        <v>537</v>
      </c>
      <c r="C2358" s="123" t="s">
        <v>538</v>
      </c>
      <c r="D2358" s="123" t="s">
        <v>539</v>
      </c>
      <c r="E2358" s="123" t="s">
        <v>533</v>
      </c>
      <c r="F2358" s="7">
        <v>1163.1846690899999</v>
      </c>
      <c r="G2358" s="123" t="s">
        <v>532</v>
      </c>
      <c r="H2358" s="7">
        <v>85.540212836999999</v>
      </c>
      <c r="I2358" s="7">
        <v>73.539666667000006</v>
      </c>
      <c r="J2358" s="7">
        <v>85.257558962000004</v>
      </c>
      <c r="K2358" s="7">
        <v>3.4895540000000002E-3</v>
      </c>
      <c r="L2358" s="7">
        <v>6.9791099999999995E-4</v>
      </c>
      <c r="M2358" s="7">
        <v>73.296666666999997</v>
      </c>
      <c r="N2358" s="7">
        <v>3.0000000000000001E-3</v>
      </c>
      <c r="O2358" s="7">
        <v>5.9999999999999995E-4</v>
      </c>
      <c r="P2358" s="7">
        <v>1</v>
      </c>
      <c r="Q2358" s="7">
        <v>28</v>
      </c>
      <c r="R2358" s="7">
        <v>265</v>
      </c>
      <c r="S2358" s="189">
        <v>45625.593981481485</v>
      </c>
    </row>
    <row r="2359" spans="1:19">
      <c r="A2359" s="7">
        <v>1998</v>
      </c>
      <c r="B2359" s="123" t="s">
        <v>537</v>
      </c>
      <c r="C2359" s="123" t="s">
        <v>538</v>
      </c>
      <c r="D2359" s="123" t="s">
        <v>539</v>
      </c>
      <c r="E2359" s="123" t="s">
        <v>160</v>
      </c>
      <c r="F2359" s="7">
        <v>63.223042022000001</v>
      </c>
      <c r="G2359" s="123" t="s">
        <v>532</v>
      </c>
      <c r="H2359" s="7">
        <v>4.528856169</v>
      </c>
      <c r="I2359" s="7">
        <v>71.632999999999996</v>
      </c>
      <c r="J2359" s="7">
        <v>4.5134929699999997</v>
      </c>
      <c r="K2359" s="7">
        <v>1.89669E-4</v>
      </c>
      <c r="L2359" s="7">
        <v>3.7933825210000001E-5</v>
      </c>
      <c r="M2359" s="7">
        <v>71.39</v>
      </c>
      <c r="N2359" s="7">
        <v>3.0000000000000001E-3</v>
      </c>
      <c r="O2359" s="7">
        <v>5.9999999999999995E-4</v>
      </c>
      <c r="P2359" s="7">
        <v>1</v>
      </c>
      <c r="Q2359" s="7">
        <v>28</v>
      </c>
      <c r="R2359" s="7">
        <v>265</v>
      </c>
      <c r="S2359" s="189">
        <v>45625.593981481485</v>
      </c>
    </row>
    <row r="2360" spans="1:19">
      <c r="A2360" s="7">
        <v>1998</v>
      </c>
      <c r="B2360" s="123" t="s">
        <v>537</v>
      </c>
      <c r="C2360" s="123" t="s">
        <v>538</v>
      </c>
      <c r="D2360" s="123" t="s">
        <v>539</v>
      </c>
      <c r="E2360" s="123" t="s">
        <v>163</v>
      </c>
      <c r="F2360" s="7">
        <v>17.196138723000001</v>
      </c>
      <c r="G2360" s="123" t="s">
        <v>532</v>
      </c>
      <c r="H2360" s="7">
        <v>1.096159265</v>
      </c>
      <c r="I2360" s="7">
        <v>63.744500000000002</v>
      </c>
      <c r="J2360" s="7">
        <v>1.0952220749999999</v>
      </c>
      <c r="K2360" s="7">
        <v>1.7196138720000001E-5</v>
      </c>
      <c r="L2360" s="7">
        <v>1.7196138719999999E-6</v>
      </c>
      <c r="M2360" s="7">
        <v>63.69</v>
      </c>
      <c r="N2360" s="7">
        <v>1E-3</v>
      </c>
      <c r="O2360" s="7">
        <v>1E-4</v>
      </c>
      <c r="P2360" s="7">
        <v>1</v>
      </c>
      <c r="Q2360" s="7">
        <v>28</v>
      </c>
      <c r="R2360" s="7">
        <v>265</v>
      </c>
      <c r="S2360" s="189">
        <v>45625.593981481485</v>
      </c>
    </row>
    <row r="2361" spans="1:19">
      <c r="A2361" s="7">
        <v>1998</v>
      </c>
      <c r="B2361" s="123" t="s">
        <v>537</v>
      </c>
      <c r="C2361" s="123" t="s">
        <v>538</v>
      </c>
      <c r="D2361" s="123" t="s">
        <v>539</v>
      </c>
      <c r="E2361" s="123" t="s">
        <v>535</v>
      </c>
      <c r="F2361" s="7">
        <v>2416.8954857680001</v>
      </c>
      <c r="G2361" s="123" t="s">
        <v>532</v>
      </c>
      <c r="H2361" s="7">
        <v>136.134399363</v>
      </c>
      <c r="I2361" s="7">
        <v>56.326142427000001</v>
      </c>
      <c r="J2361" s="7">
        <v>136.002678559</v>
      </c>
      <c r="K2361" s="7">
        <v>2.4168950000000001E-3</v>
      </c>
      <c r="L2361" s="7">
        <v>2.4169E-4</v>
      </c>
      <c r="M2361" s="7">
        <v>56.271642427000003</v>
      </c>
      <c r="N2361" s="7">
        <v>1E-3</v>
      </c>
      <c r="O2361" s="7">
        <v>1E-4</v>
      </c>
      <c r="P2361" s="7">
        <v>1</v>
      </c>
      <c r="Q2361" s="7">
        <v>28</v>
      </c>
      <c r="R2361" s="7">
        <v>265</v>
      </c>
      <c r="S2361" s="189">
        <v>45625.593981481485</v>
      </c>
    </row>
    <row r="2362" spans="1:19">
      <c r="A2362" s="7">
        <v>1998</v>
      </c>
      <c r="B2362" s="123" t="s">
        <v>537</v>
      </c>
      <c r="C2362" s="123" t="s">
        <v>538</v>
      </c>
      <c r="D2362" s="123" t="s">
        <v>539</v>
      </c>
      <c r="E2362" s="123" t="s">
        <v>541</v>
      </c>
      <c r="F2362" s="7">
        <v>606.767547745</v>
      </c>
      <c r="G2362" s="123" t="s">
        <v>532</v>
      </c>
      <c r="H2362" s="7">
        <v>56.970117774999999</v>
      </c>
      <c r="I2362" s="7">
        <v>93.891174613000004</v>
      </c>
      <c r="J2362" s="7">
        <v>56.822673260999998</v>
      </c>
      <c r="K2362" s="7">
        <v>1.8203029999999999E-3</v>
      </c>
      <c r="L2362" s="7">
        <v>3.64061E-4</v>
      </c>
      <c r="M2362" s="7">
        <v>93.648174612999995</v>
      </c>
      <c r="N2362" s="7">
        <v>3.0000000000000001E-3</v>
      </c>
      <c r="O2362" s="7">
        <v>5.9999999999999995E-4</v>
      </c>
      <c r="P2362" s="7">
        <v>1</v>
      </c>
      <c r="Q2362" s="7">
        <v>28</v>
      </c>
      <c r="R2362" s="7">
        <v>265</v>
      </c>
      <c r="S2362" s="189">
        <v>45625.593981481485</v>
      </c>
    </row>
    <row r="2363" spans="1:19">
      <c r="A2363" s="7">
        <v>1998</v>
      </c>
      <c r="B2363" s="123" t="s">
        <v>537</v>
      </c>
      <c r="C2363" s="123" t="s">
        <v>538</v>
      </c>
      <c r="D2363" s="123" t="s">
        <v>542</v>
      </c>
      <c r="E2363" s="123" t="s">
        <v>27</v>
      </c>
      <c r="F2363" s="7">
        <v>187.96387392</v>
      </c>
      <c r="G2363" s="123" t="s">
        <v>532</v>
      </c>
      <c r="H2363" s="7">
        <v>1.0244031000000001E-2</v>
      </c>
      <c r="I2363" s="7">
        <v>5.45E-2</v>
      </c>
      <c r="J2363" s="7">
        <v>0</v>
      </c>
      <c r="K2363" s="7">
        <v>1.8796399999999999E-4</v>
      </c>
      <c r="L2363" s="7">
        <v>1.879638739E-5</v>
      </c>
      <c r="M2363" s="7">
        <v>0</v>
      </c>
      <c r="N2363" s="7">
        <v>1E-3</v>
      </c>
      <c r="O2363" s="7">
        <v>1E-4</v>
      </c>
      <c r="P2363" s="7"/>
      <c r="Q2363" s="7">
        <v>28</v>
      </c>
      <c r="R2363" s="7">
        <v>265</v>
      </c>
      <c r="S2363" s="189">
        <v>45625.593981481485</v>
      </c>
    </row>
    <row r="2364" spans="1:19">
      <c r="A2364" s="7">
        <v>1998</v>
      </c>
      <c r="B2364" s="123" t="s">
        <v>537</v>
      </c>
      <c r="C2364" s="123" t="s">
        <v>538</v>
      </c>
      <c r="D2364" s="123" t="s">
        <v>542</v>
      </c>
      <c r="E2364" s="123" t="s">
        <v>33</v>
      </c>
      <c r="F2364" s="7">
        <v>0</v>
      </c>
      <c r="G2364" s="123" t="s">
        <v>532</v>
      </c>
      <c r="H2364" s="7">
        <v>0</v>
      </c>
      <c r="I2364" s="7"/>
      <c r="J2364" s="7">
        <v>0</v>
      </c>
      <c r="K2364" s="7">
        <v>0</v>
      </c>
      <c r="L2364" s="7">
        <v>0</v>
      </c>
      <c r="M2364" s="7"/>
      <c r="N2364" s="7"/>
      <c r="O2364" s="7"/>
      <c r="P2364" s="7"/>
      <c r="Q2364" s="7">
        <v>28</v>
      </c>
      <c r="R2364" s="7">
        <v>265</v>
      </c>
      <c r="S2364" s="189">
        <v>45625.593981481485</v>
      </c>
    </row>
    <row r="2365" spans="1:19">
      <c r="A2365" s="7">
        <v>1998</v>
      </c>
      <c r="B2365" s="123" t="s">
        <v>537</v>
      </c>
      <c r="C2365" s="123" t="s">
        <v>538</v>
      </c>
      <c r="D2365" s="123" t="s">
        <v>542</v>
      </c>
      <c r="E2365" s="123" t="s">
        <v>540</v>
      </c>
      <c r="F2365" s="7">
        <v>834.47376342400003</v>
      </c>
      <c r="G2365" s="123" t="s">
        <v>532</v>
      </c>
      <c r="H2365" s="7">
        <v>79.506573994999997</v>
      </c>
      <c r="I2365" s="7">
        <v>95.277500000000003</v>
      </c>
      <c r="J2365" s="7">
        <v>78.941218019999994</v>
      </c>
      <c r="K2365" s="7">
        <v>8.3447380000000008E-3</v>
      </c>
      <c r="L2365" s="7">
        <v>1.251711E-3</v>
      </c>
      <c r="M2365" s="7">
        <v>94.6</v>
      </c>
      <c r="N2365" s="7">
        <v>0.01</v>
      </c>
      <c r="O2365" s="7">
        <v>1.5E-3</v>
      </c>
      <c r="P2365" s="7">
        <v>1</v>
      </c>
      <c r="Q2365" s="7">
        <v>28</v>
      </c>
      <c r="R2365" s="7">
        <v>265</v>
      </c>
      <c r="S2365" s="189">
        <v>45625.593981481485</v>
      </c>
    </row>
    <row r="2366" spans="1:19">
      <c r="A2366" s="7">
        <v>1998</v>
      </c>
      <c r="B2366" s="123" t="s">
        <v>537</v>
      </c>
      <c r="C2366" s="123" t="s">
        <v>538</v>
      </c>
      <c r="D2366" s="123" t="s">
        <v>542</v>
      </c>
      <c r="E2366" s="123" t="s">
        <v>531</v>
      </c>
      <c r="F2366" s="7">
        <v>6041.7919140450003</v>
      </c>
      <c r="G2366" s="123" t="s">
        <v>532</v>
      </c>
      <c r="H2366" s="7">
        <v>460.70475882199997</v>
      </c>
      <c r="I2366" s="7">
        <v>76.253</v>
      </c>
      <c r="J2366" s="7">
        <v>459.236603387</v>
      </c>
      <c r="K2366" s="7">
        <v>1.8125375999999999E-2</v>
      </c>
      <c r="L2366" s="7">
        <v>3.6250750000000002E-3</v>
      </c>
      <c r="M2366" s="7">
        <v>76.010000000000005</v>
      </c>
      <c r="N2366" s="7">
        <v>3.0000000000000001E-3</v>
      </c>
      <c r="O2366" s="7">
        <v>5.9999999999999995E-4</v>
      </c>
      <c r="P2366" s="7">
        <v>1</v>
      </c>
      <c r="Q2366" s="7">
        <v>28</v>
      </c>
      <c r="R2366" s="7">
        <v>265</v>
      </c>
      <c r="S2366" s="189">
        <v>45625.593981481485</v>
      </c>
    </row>
    <row r="2367" spans="1:19">
      <c r="A2367" s="7">
        <v>1998</v>
      </c>
      <c r="B2367" s="123" t="s">
        <v>537</v>
      </c>
      <c r="C2367" s="123" t="s">
        <v>538</v>
      </c>
      <c r="D2367" s="123" t="s">
        <v>542</v>
      </c>
      <c r="E2367" s="123" t="s">
        <v>533</v>
      </c>
      <c r="F2367" s="7">
        <v>1165.9457377599999</v>
      </c>
      <c r="G2367" s="123" t="s">
        <v>532</v>
      </c>
      <c r="H2367" s="7">
        <v>85.743260907000007</v>
      </c>
      <c r="I2367" s="7">
        <v>73.539666667000006</v>
      </c>
      <c r="J2367" s="7">
        <v>85.459936092000007</v>
      </c>
      <c r="K2367" s="7">
        <v>3.4978370000000002E-3</v>
      </c>
      <c r="L2367" s="7">
        <v>6.9956700000000001E-4</v>
      </c>
      <c r="M2367" s="7">
        <v>73.296666666999997</v>
      </c>
      <c r="N2367" s="7">
        <v>3.0000000000000001E-3</v>
      </c>
      <c r="O2367" s="7">
        <v>5.9999999999999995E-4</v>
      </c>
      <c r="P2367" s="7">
        <v>1</v>
      </c>
      <c r="Q2367" s="7">
        <v>28</v>
      </c>
      <c r="R2367" s="7">
        <v>265</v>
      </c>
      <c r="S2367" s="189">
        <v>45625.593981481485</v>
      </c>
    </row>
    <row r="2368" spans="1:19">
      <c r="A2368" s="7">
        <v>1998</v>
      </c>
      <c r="B2368" s="123" t="s">
        <v>537</v>
      </c>
      <c r="C2368" s="123" t="s">
        <v>538</v>
      </c>
      <c r="D2368" s="123" t="s">
        <v>542</v>
      </c>
      <c r="E2368" s="123" t="s">
        <v>160</v>
      </c>
      <c r="F2368" s="7">
        <v>471.95815969400002</v>
      </c>
      <c r="G2368" s="123" t="s">
        <v>532</v>
      </c>
      <c r="H2368" s="7">
        <v>33.807778853000002</v>
      </c>
      <c r="I2368" s="7">
        <v>71.632999999999996</v>
      </c>
      <c r="J2368" s="7">
        <v>33.693093021000003</v>
      </c>
      <c r="K2368" s="7">
        <v>1.4158739999999999E-3</v>
      </c>
      <c r="L2368" s="7">
        <v>2.8317499999999998E-4</v>
      </c>
      <c r="M2368" s="7">
        <v>71.39</v>
      </c>
      <c r="N2368" s="7">
        <v>3.0000000000000001E-3</v>
      </c>
      <c r="O2368" s="7">
        <v>5.9999999999999995E-4</v>
      </c>
      <c r="P2368" s="7">
        <v>1</v>
      </c>
      <c r="Q2368" s="7">
        <v>28</v>
      </c>
      <c r="R2368" s="7">
        <v>265</v>
      </c>
      <c r="S2368" s="189">
        <v>45625.593981481485</v>
      </c>
    </row>
    <row r="2369" spans="1:19">
      <c r="A2369" s="7">
        <v>1998</v>
      </c>
      <c r="B2369" s="123" t="s">
        <v>537</v>
      </c>
      <c r="C2369" s="123" t="s">
        <v>538</v>
      </c>
      <c r="D2369" s="123" t="s">
        <v>542</v>
      </c>
      <c r="E2369" s="123" t="s">
        <v>163</v>
      </c>
      <c r="F2369" s="7">
        <v>415.46450621499997</v>
      </c>
      <c r="G2369" s="123" t="s">
        <v>532</v>
      </c>
      <c r="H2369" s="7">
        <v>26.483577216</v>
      </c>
      <c r="I2369" s="7">
        <v>63.744500000000002</v>
      </c>
      <c r="J2369" s="7">
        <v>26.460934400999999</v>
      </c>
      <c r="K2369" s="7">
        <v>4.1546500000000001E-4</v>
      </c>
      <c r="L2369" s="7">
        <v>4.1546450619999999E-5</v>
      </c>
      <c r="M2369" s="7">
        <v>63.69</v>
      </c>
      <c r="N2369" s="7">
        <v>1E-3</v>
      </c>
      <c r="O2369" s="7">
        <v>1E-4</v>
      </c>
      <c r="P2369" s="7">
        <v>1</v>
      </c>
      <c r="Q2369" s="7">
        <v>28</v>
      </c>
      <c r="R2369" s="7">
        <v>265</v>
      </c>
      <c r="S2369" s="189">
        <v>45625.593981481485</v>
      </c>
    </row>
    <row r="2370" spans="1:19">
      <c r="A2370" s="7">
        <v>1998</v>
      </c>
      <c r="B2370" s="123" t="s">
        <v>537</v>
      </c>
      <c r="C2370" s="123" t="s">
        <v>538</v>
      </c>
      <c r="D2370" s="123" t="s">
        <v>542</v>
      </c>
      <c r="E2370" s="123" t="s">
        <v>535</v>
      </c>
      <c r="F2370" s="7">
        <v>5820.0571855999997</v>
      </c>
      <c r="G2370" s="123" t="s">
        <v>532</v>
      </c>
      <c r="H2370" s="7">
        <v>327.82136996899999</v>
      </c>
      <c r="I2370" s="7">
        <v>56.326142427000001</v>
      </c>
      <c r="J2370" s="7">
        <v>327.50417685299999</v>
      </c>
      <c r="K2370" s="7">
        <v>5.820057E-3</v>
      </c>
      <c r="L2370" s="7">
        <v>5.8200600000000004E-4</v>
      </c>
      <c r="M2370" s="7">
        <v>56.271642427000003</v>
      </c>
      <c r="N2370" s="7">
        <v>1E-3</v>
      </c>
      <c r="O2370" s="7">
        <v>1E-4</v>
      </c>
      <c r="P2370" s="7">
        <v>1</v>
      </c>
      <c r="Q2370" s="7">
        <v>28</v>
      </c>
      <c r="R2370" s="7">
        <v>265</v>
      </c>
      <c r="S2370" s="189">
        <v>45625.593981481485</v>
      </c>
    </row>
    <row r="2371" spans="1:19">
      <c r="A2371" s="7">
        <v>1998</v>
      </c>
      <c r="B2371" s="123" t="s">
        <v>537</v>
      </c>
      <c r="C2371" s="123" t="s">
        <v>538</v>
      </c>
      <c r="D2371" s="123" t="s">
        <v>542</v>
      </c>
      <c r="E2371" s="123" t="s">
        <v>541</v>
      </c>
      <c r="F2371" s="7">
        <v>1104.1639072200001</v>
      </c>
      <c r="G2371" s="123" t="s">
        <v>532</v>
      </c>
      <c r="H2371" s="7">
        <v>103.67124621400001</v>
      </c>
      <c r="I2371" s="7">
        <v>93.891174613000004</v>
      </c>
      <c r="J2371" s="7">
        <v>103.40293438499999</v>
      </c>
      <c r="K2371" s="7">
        <v>3.3124920000000002E-3</v>
      </c>
      <c r="L2371" s="7">
        <v>6.6249799999999997E-4</v>
      </c>
      <c r="M2371" s="7">
        <v>93.648174612999995</v>
      </c>
      <c r="N2371" s="7">
        <v>3.0000000000000001E-3</v>
      </c>
      <c r="O2371" s="7">
        <v>5.9999999999999995E-4</v>
      </c>
      <c r="P2371" s="7">
        <v>1</v>
      </c>
      <c r="Q2371" s="7">
        <v>28</v>
      </c>
      <c r="R2371" s="7">
        <v>265</v>
      </c>
      <c r="S2371" s="189">
        <v>45625.593981481485</v>
      </c>
    </row>
    <row r="2372" spans="1:19">
      <c r="A2372" s="7">
        <v>1998</v>
      </c>
      <c r="B2372" s="123" t="s">
        <v>537</v>
      </c>
      <c r="C2372" s="123" t="s">
        <v>538</v>
      </c>
      <c r="D2372" s="123" t="s">
        <v>543</v>
      </c>
      <c r="E2372" s="123" t="s">
        <v>540</v>
      </c>
      <c r="F2372" s="7">
        <v>290.86911858299999</v>
      </c>
      <c r="G2372" s="123" t="s">
        <v>532</v>
      </c>
      <c r="H2372" s="7">
        <v>27.713282446000001</v>
      </c>
      <c r="I2372" s="7">
        <v>95.277500000000003</v>
      </c>
      <c r="J2372" s="7">
        <v>27.516218618</v>
      </c>
      <c r="K2372" s="7">
        <v>2.9086910000000001E-3</v>
      </c>
      <c r="L2372" s="7">
        <v>4.3630399999999999E-4</v>
      </c>
      <c r="M2372" s="7">
        <v>94.6</v>
      </c>
      <c r="N2372" s="7">
        <v>0.01</v>
      </c>
      <c r="O2372" s="7">
        <v>1.5E-3</v>
      </c>
      <c r="P2372" s="7">
        <v>1</v>
      </c>
      <c r="Q2372" s="7">
        <v>28</v>
      </c>
      <c r="R2372" s="7">
        <v>265</v>
      </c>
      <c r="S2372" s="189">
        <v>45625.593981481485</v>
      </c>
    </row>
    <row r="2373" spans="1:19">
      <c r="A2373" s="7">
        <v>1998</v>
      </c>
      <c r="B2373" s="123" t="s">
        <v>537</v>
      </c>
      <c r="C2373" s="123" t="s">
        <v>538</v>
      </c>
      <c r="D2373" s="123" t="s">
        <v>543</v>
      </c>
      <c r="E2373" s="123" t="s">
        <v>531</v>
      </c>
      <c r="F2373" s="7">
        <v>389.19988442099998</v>
      </c>
      <c r="G2373" s="123" t="s">
        <v>532</v>
      </c>
      <c r="H2373" s="7">
        <v>29.677658786999999</v>
      </c>
      <c r="I2373" s="7">
        <v>76.253</v>
      </c>
      <c r="J2373" s="7">
        <v>29.583083214999998</v>
      </c>
      <c r="K2373" s="7">
        <v>1.1676E-3</v>
      </c>
      <c r="L2373" s="7">
        <v>2.3352E-4</v>
      </c>
      <c r="M2373" s="7">
        <v>76.010000000000005</v>
      </c>
      <c r="N2373" s="7">
        <v>3.0000000000000001E-3</v>
      </c>
      <c r="O2373" s="7">
        <v>5.9999999999999995E-4</v>
      </c>
      <c r="P2373" s="7">
        <v>1</v>
      </c>
      <c r="Q2373" s="7">
        <v>28</v>
      </c>
      <c r="R2373" s="7">
        <v>265</v>
      </c>
      <c r="S2373" s="189">
        <v>45625.593981481485</v>
      </c>
    </row>
    <row r="2374" spans="1:19">
      <c r="A2374" s="7">
        <v>1998</v>
      </c>
      <c r="B2374" s="123" t="s">
        <v>537</v>
      </c>
      <c r="C2374" s="123" t="s">
        <v>538</v>
      </c>
      <c r="D2374" s="123" t="s">
        <v>543</v>
      </c>
      <c r="E2374" s="123" t="s">
        <v>533</v>
      </c>
      <c r="F2374" s="7">
        <v>238.328349514</v>
      </c>
      <c r="G2374" s="123" t="s">
        <v>532</v>
      </c>
      <c r="H2374" s="7">
        <v>17.526587380999999</v>
      </c>
      <c r="I2374" s="7">
        <v>73.539666667000006</v>
      </c>
      <c r="J2374" s="7">
        <v>17.468673591999998</v>
      </c>
      <c r="K2374" s="7">
        <v>7.1498500000000001E-4</v>
      </c>
      <c r="L2374" s="7">
        <v>1.4299700000000001E-4</v>
      </c>
      <c r="M2374" s="7">
        <v>73.296666666999997</v>
      </c>
      <c r="N2374" s="7">
        <v>3.0000000000000001E-3</v>
      </c>
      <c r="O2374" s="7">
        <v>5.9999999999999995E-4</v>
      </c>
      <c r="P2374" s="7">
        <v>1</v>
      </c>
      <c r="Q2374" s="7">
        <v>28</v>
      </c>
      <c r="R2374" s="7">
        <v>265</v>
      </c>
      <c r="S2374" s="189">
        <v>45625.593981481485</v>
      </c>
    </row>
    <row r="2375" spans="1:19">
      <c r="A2375" s="7">
        <v>1998</v>
      </c>
      <c r="B2375" s="123" t="s">
        <v>537</v>
      </c>
      <c r="C2375" s="123" t="s">
        <v>538</v>
      </c>
      <c r="D2375" s="123" t="s">
        <v>543</v>
      </c>
      <c r="E2375" s="123" t="s">
        <v>160</v>
      </c>
      <c r="F2375" s="7">
        <v>30.402579867</v>
      </c>
      <c r="G2375" s="123" t="s">
        <v>532</v>
      </c>
      <c r="H2375" s="7">
        <v>2.1778280040000002</v>
      </c>
      <c r="I2375" s="7">
        <v>71.632999999999996</v>
      </c>
      <c r="J2375" s="7">
        <v>2.1704401770000001</v>
      </c>
      <c r="K2375" s="7">
        <v>9.1207739600000001E-5</v>
      </c>
      <c r="L2375" s="7">
        <v>1.8241547920000001E-5</v>
      </c>
      <c r="M2375" s="7">
        <v>71.39</v>
      </c>
      <c r="N2375" s="7">
        <v>3.0000000000000001E-3</v>
      </c>
      <c r="O2375" s="7">
        <v>5.9999999999999995E-4</v>
      </c>
      <c r="P2375" s="7">
        <v>1</v>
      </c>
      <c r="Q2375" s="7">
        <v>28</v>
      </c>
      <c r="R2375" s="7">
        <v>265</v>
      </c>
      <c r="S2375" s="189">
        <v>45625.593981481485</v>
      </c>
    </row>
    <row r="2376" spans="1:19">
      <c r="A2376" s="7">
        <v>1998</v>
      </c>
      <c r="B2376" s="123" t="s">
        <v>537</v>
      </c>
      <c r="C2376" s="123" t="s">
        <v>538</v>
      </c>
      <c r="D2376" s="123" t="s">
        <v>543</v>
      </c>
      <c r="E2376" s="123" t="s">
        <v>163</v>
      </c>
      <c r="F2376" s="7">
        <v>445.08673816100003</v>
      </c>
      <c r="G2376" s="123" t="s">
        <v>532</v>
      </c>
      <c r="H2376" s="7">
        <v>28.371831580999999</v>
      </c>
      <c r="I2376" s="7">
        <v>63.744500000000002</v>
      </c>
      <c r="J2376" s="7">
        <v>28.347574352999999</v>
      </c>
      <c r="K2376" s="7">
        <v>4.4508699999999999E-4</v>
      </c>
      <c r="L2376" s="7">
        <v>4.4508673820000002E-5</v>
      </c>
      <c r="M2376" s="7">
        <v>63.69</v>
      </c>
      <c r="N2376" s="7">
        <v>1E-3</v>
      </c>
      <c r="O2376" s="7">
        <v>1E-4</v>
      </c>
      <c r="P2376" s="7">
        <v>1</v>
      </c>
      <c r="Q2376" s="7">
        <v>28</v>
      </c>
      <c r="R2376" s="7">
        <v>265</v>
      </c>
      <c r="S2376" s="189">
        <v>45625.593981481485</v>
      </c>
    </row>
    <row r="2377" spans="1:19">
      <c r="A2377" s="7">
        <v>1998</v>
      </c>
      <c r="B2377" s="123" t="s">
        <v>537</v>
      </c>
      <c r="C2377" s="123" t="s">
        <v>538</v>
      </c>
      <c r="D2377" s="123" t="s">
        <v>543</v>
      </c>
      <c r="E2377" s="123" t="s">
        <v>535</v>
      </c>
      <c r="F2377" s="7">
        <v>114.856297934</v>
      </c>
      <c r="G2377" s="123" t="s">
        <v>532</v>
      </c>
      <c r="H2377" s="7">
        <v>6.4694121960000004</v>
      </c>
      <c r="I2377" s="7">
        <v>56.326142427000001</v>
      </c>
      <c r="J2377" s="7">
        <v>6.4631525280000002</v>
      </c>
      <c r="K2377" s="7">
        <v>1.14856E-4</v>
      </c>
      <c r="L2377" s="7">
        <v>1.148562979E-5</v>
      </c>
      <c r="M2377" s="7">
        <v>56.271642427000003</v>
      </c>
      <c r="N2377" s="7">
        <v>1E-3</v>
      </c>
      <c r="O2377" s="7">
        <v>1E-4</v>
      </c>
      <c r="P2377" s="7">
        <v>1</v>
      </c>
      <c r="Q2377" s="7">
        <v>28</v>
      </c>
      <c r="R2377" s="7">
        <v>265</v>
      </c>
      <c r="S2377" s="189">
        <v>45625.593981481485</v>
      </c>
    </row>
    <row r="2378" spans="1:19">
      <c r="A2378" s="7">
        <v>1998</v>
      </c>
      <c r="B2378" s="123" t="s">
        <v>537</v>
      </c>
      <c r="C2378" s="123" t="s">
        <v>538</v>
      </c>
      <c r="D2378" s="123" t="s">
        <v>543</v>
      </c>
      <c r="E2378" s="123" t="s">
        <v>541</v>
      </c>
      <c r="F2378" s="7">
        <v>0</v>
      </c>
      <c r="G2378" s="123" t="s">
        <v>532</v>
      </c>
      <c r="H2378" s="7">
        <v>0</v>
      </c>
      <c r="I2378" s="7"/>
      <c r="J2378" s="7">
        <v>0</v>
      </c>
      <c r="K2378" s="7">
        <v>0</v>
      </c>
      <c r="L2378" s="7">
        <v>0</v>
      </c>
      <c r="M2378" s="7"/>
      <c r="N2378" s="7"/>
      <c r="O2378" s="7"/>
      <c r="P2378" s="7">
        <v>1</v>
      </c>
      <c r="Q2378" s="7">
        <v>28</v>
      </c>
      <c r="R2378" s="7">
        <v>265</v>
      </c>
      <c r="S2378" s="189">
        <v>45625.593981481485</v>
      </c>
    </row>
    <row r="2379" spans="1:19">
      <c r="A2379" s="7">
        <v>1998</v>
      </c>
      <c r="B2379" s="123" t="s">
        <v>537</v>
      </c>
      <c r="C2379" s="123" t="s">
        <v>538</v>
      </c>
      <c r="D2379" s="123" t="s">
        <v>544</v>
      </c>
      <c r="E2379" s="123" t="s">
        <v>33</v>
      </c>
      <c r="F2379" s="7">
        <v>3658.2968865600001</v>
      </c>
      <c r="G2379" s="123" t="s">
        <v>532</v>
      </c>
      <c r="H2379" s="7">
        <v>6.9507640840000002</v>
      </c>
      <c r="I2379" s="7">
        <v>1.9</v>
      </c>
      <c r="J2379" s="7">
        <v>0</v>
      </c>
      <c r="K2379" s="7">
        <v>0.10974890700000001</v>
      </c>
      <c r="L2379" s="7">
        <v>1.4633188E-2</v>
      </c>
      <c r="M2379" s="7">
        <v>0</v>
      </c>
      <c r="N2379" s="7">
        <v>0.03</v>
      </c>
      <c r="O2379" s="7">
        <v>4.0000000000000001E-3</v>
      </c>
      <c r="P2379" s="7"/>
      <c r="Q2379" s="7">
        <v>28</v>
      </c>
      <c r="R2379" s="7">
        <v>265</v>
      </c>
      <c r="S2379" s="189">
        <v>45625.593981481485</v>
      </c>
    </row>
    <row r="2380" spans="1:19">
      <c r="A2380" s="7">
        <v>1998</v>
      </c>
      <c r="B2380" s="123" t="s">
        <v>537</v>
      </c>
      <c r="C2380" s="123" t="s">
        <v>538</v>
      </c>
      <c r="D2380" s="123" t="s">
        <v>544</v>
      </c>
      <c r="E2380" s="123" t="s">
        <v>540</v>
      </c>
      <c r="F2380" s="7">
        <v>0</v>
      </c>
      <c r="G2380" s="123" t="s">
        <v>532</v>
      </c>
      <c r="H2380" s="7">
        <v>0</v>
      </c>
      <c r="I2380" s="7"/>
      <c r="J2380" s="7">
        <v>0</v>
      </c>
      <c r="K2380" s="7">
        <v>0</v>
      </c>
      <c r="L2380" s="7">
        <v>0</v>
      </c>
      <c r="M2380" s="7"/>
      <c r="N2380" s="7"/>
      <c r="O2380" s="7"/>
      <c r="P2380" s="7">
        <v>1</v>
      </c>
      <c r="Q2380" s="7">
        <v>28</v>
      </c>
      <c r="R2380" s="7">
        <v>265</v>
      </c>
      <c r="S2380" s="189">
        <v>45625.593981481485</v>
      </c>
    </row>
    <row r="2381" spans="1:19">
      <c r="A2381" s="7">
        <v>1998</v>
      </c>
      <c r="B2381" s="123" t="s">
        <v>537</v>
      </c>
      <c r="C2381" s="123" t="s">
        <v>538</v>
      </c>
      <c r="D2381" s="123" t="s">
        <v>544</v>
      </c>
      <c r="E2381" s="123" t="s">
        <v>531</v>
      </c>
      <c r="F2381" s="7">
        <v>225.171161584</v>
      </c>
      <c r="G2381" s="123" t="s">
        <v>532</v>
      </c>
      <c r="H2381" s="7">
        <v>17.169976584</v>
      </c>
      <c r="I2381" s="7">
        <v>76.253</v>
      </c>
      <c r="J2381" s="7">
        <v>17.115259991999999</v>
      </c>
      <c r="K2381" s="7">
        <v>6.7551299999999998E-4</v>
      </c>
      <c r="L2381" s="7">
        <v>1.35103E-4</v>
      </c>
      <c r="M2381" s="7">
        <v>76.010000000000005</v>
      </c>
      <c r="N2381" s="7">
        <v>3.0000000000000001E-3</v>
      </c>
      <c r="O2381" s="7">
        <v>5.9999999999999995E-4</v>
      </c>
      <c r="P2381" s="7">
        <v>1</v>
      </c>
      <c r="Q2381" s="7">
        <v>28</v>
      </c>
      <c r="R2381" s="7">
        <v>265</v>
      </c>
      <c r="S2381" s="189">
        <v>45625.593981481485</v>
      </c>
    </row>
    <row r="2382" spans="1:19">
      <c r="A2382" s="7">
        <v>1998</v>
      </c>
      <c r="B2382" s="123" t="s">
        <v>537</v>
      </c>
      <c r="C2382" s="123" t="s">
        <v>538</v>
      </c>
      <c r="D2382" s="123" t="s">
        <v>544</v>
      </c>
      <c r="E2382" s="123" t="s">
        <v>533</v>
      </c>
      <c r="F2382" s="7">
        <v>31.378497138</v>
      </c>
      <c r="G2382" s="123" t="s">
        <v>532</v>
      </c>
      <c r="H2382" s="7">
        <v>2.3075642200000002</v>
      </c>
      <c r="I2382" s="7">
        <v>73.539666667000006</v>
      </c>
      <c r="J2382" s="7">
        <v>2.299939245</v>
      </c>
      <c r="K2382" s="7">
        <v>9.4135491410000005E-5</v>
      </c>
      <c r="L2382" s="7">
        <v>1.8827098280000001E-5</v>
      </c>
      <c r="M2382" s="7">
        <v>73.296666666999997</v>
      </c>
      <c r="N2382" s="7">
        <v>3.0000000000000001E-3</v>
      </c>
      <c r="O2382" s="7">
        <v>5.9999999999999995E-4</v>
      </c>
      <c r="P2382" s="7">
        <v>1</v>
      </c>
      <c r="Q2382" s="7">
        <v>28</v>
      </c>
      <c r="R2382" s="7">
        <v>265</v>
      </c>
      <c r="S2382" s="189">
        <v>45625.593981481485</v>
      </c>
    </row>
    <row r="2383" spans="1:19">
      <c r="A2383" s="7">
        <v>1998</v>
      </c>
      <c r="B2383" s="123" t="s">
        <v>537</v>
      </c>
      <c r="C2383" s="123" t="s">
        <v>538</v>
      </c>
      <c r="D2383" s="123" t="s">
        <v>544</v>
      </c>
      <c r="E2383" s="123" t="s">
        <v>160</v>
      </c>
      <c r="F2383" s="7">
        <v>17.589378871000001</v>
      </c>
      <c r="G2383" s="123" t="s">
        <v>532</v>
      </c>
      <c r="H2383" s="7">
        <v>1.259979977</v>
      </c>
      <c r="I2383" s="7">
        <v>71.632999999999996</v>
      </c>
      <c r="J2383" s="7">
        <v>1.2557057579999999</v>
      </c>
      <c r="K2383" s="7">
        <v>5.2768136609999998E-5</v>
      </c>
      <c r="L2383" s="7">
        <v>1.055362732E-5</v>
      </c>
      <c r="M2383" s="7">
        <v>71.39</v>
      </c>
      <c r="N2383" s="7">
        <v>3.0000000000000001E-3</v>
      </c>
      <c r="O2383" s="7">
        <v>5.9999999999999995E-4</v>
      </c>
      <c r="P2383" s="7">
        <v>1</v>
      </c>
      <c r="Q2383" s="7">
        <v>28</v>
      </c>
      <c r="R2383" s="7">
        <v>265</v>
      </c>
      <c r="S2383" s="189">
        <v>45625.593981481485</v>
      </c>
    </row>
    <row r="2384" spans="1:19">
      <c r="A2384" s="7">
        <v>1998</v>
      </c>
      <c r="B2384" s="123" t="s">
        <v>537</v>
      </c>
      <c r="C2384" s="123" t="s">
        <v>538</v>
      </c>
      <c r="D2384" s="123" t="s">
        <v>544</v>
      </c>
      <c r="E2384" s="123" t="s">
        <v>163</v>
      </c>
      <c r="F2384" s="7">
        <v>13.499516544</v>
      </c>
      <c r="G2384" s="123" t="s">
        <v>532</v>
      </c>
      <c r="H2384" s="7">
        <v>0.86051993199999999</v>
      </c>
      <c r="I2384" s="7">
        <v>63.744500000000002</v>
      </c>
      <c r="J2384" s="7">
        <v>0.85978420899999997</v>
      </c>
      <c r="K2384" s="7">
        <v>1.349951654E-5</v>
      </c>
      <c r="L2384" s="7">
        <v>1.349951654E-6</v>
      </c>
      <c r="M2384" s="7">
        <v>63.69</v>
      </c>
      <c r="N2384" s="7">
        <v>1E-3</v>
      </c>
      <c r="O2384" s="7">
        <v>1E-4</v>
      </c>
      <c r="P2384" s="7">
        <v>1</v>
      </c>
      <c r="Q2384" s="7">
        <v>28</v>
      </c>
      <c r="R2384" s="7">
        <v>265</v>
      </c>
      <c r="S2384" s="189">
        <v>45625.593981481485</v>
      </c>
    </row>
    <row r="2385" spans="1:19">
      <c r="A2385" s="7">
        <v>1998</v>
      </c>
      <c r="B2385" s="123" t="s">
        <v>537</v>
      </c>
      <c r="C2385" s="123" t="s">
        <v>538</v>
      </c>
      <c r="D2385" s="123" t="s">
        <v>544</v>
      </c>
      <c r="E2385" s="123" t="s">
        <v>535</v>
      </c>
      <c r="F2385" s="7">
        <v>0</v>
      </c>
      <c r="G2385" s="123" t="s">
        <v>532</v>
      </c>
      <c r="H2385" s="7">
        <v>0</v>
      </c>
      <c r="I2385" s="7"/>
      <c r="J2385" s="7">
        <v>0</v>
      </c>
      <c r="K2385" s="7">
        <v>0</v>
      </c>
      <c r="L2385" s="7">
        <v>0</v>
      </c>
      <c r="M2385" s="7"/>
      <c r="N2385" s="7"/>
      <c r="O2385" s="7"/>
      <c r="P2385" s="7">
        <v>1</v>
      </c>
      <c r="Q2385" s="7">
        <v>28</v>
      </c>
      <c r="R2385" s="7">
        <v>265</v>
      </c>
      <c r="S2385" s="189">
        <v>45625.593981481485</v>
      </c>
    </row>
    <row r="2386" spans="1:19">
      <c r="A2386" s="7">
        <v>1998</v>
      </c>
      <c r="B2386" s="123" t="s">
        <v>537</v>
      </c>
      <c r="C2386" s="123" t="s">
        <v>538</v>
      </c>
      <c r="D2386" s="123" t="s">
        <v>544</v>
      </c>
      <c r="E2386" s="123" t="s">
        <v>541</v>
      </c>
      <c r="F2386" s="7">
        <v>0</v>
      </c>
      <c r="G2386" s="123" t="s">
        <v>532</v>
      </c>
      <c r="H2386" s="7">
        <v>0</v>
      </c>
      <c r="I2386" s="7"/>
      <c r="J2386" s="7">
        <v>0</v>
      </c>
      <c r="K2386" s="7">
        <v>0</v>
      </c>
      <c r="L2386" s="7">
        <v>0</v>
      </c>
      <c r="M2386" s="7"/>
      <c r="N2386" s="7"/>
      <c r="O2386" s="7"/>
      <c r="P2386" s="7">
        <v>1</v>
      </c>
      <c r="Q2386" s="7">
        <v>28</v>
      </c>
      <c r="R2386" s="7">
        <v>265</v>
      </c>
      <c r="S2386" s="189">
        <v>45625.593981481485</v>
      </c>
    </row>
    <row r="2387" spans="1:19">
      <c r="A2387" s="7">
        <v>1998</v>
      </c>
      <c r="B2387" s="123" t="s">
        <v>537</v>
      </c>
      <c r="C2387" s="123" t="s">
        <v>538</v>
      </c>
      <c r="D2387" s="123" t="s">
        <v>545</v>
      </c>
      <c r="E2387" s="123" t="s">
        <v>540</v>
      </c>
      <c r="F2387" s="7">
        <v>0</v>
      </c>
      <c r="G2387" s="123" t="s">
        <v>532</v>
      </c>
      <c r="H2387" s="7">
        <v>0</v>
      </c>
      <c r="I2387" s="7"/>
      <c r="J2387" s="7">
        <v>0</v>
      </c>
      <c r="K2387" s="7">
        <v>0</v>
      </c>
      <c r="L2387" s="7">
        <v>0</v>
      </c>
      <c r="M2387" s="7"/>
      <c r="N2387" s="7"/>
      <c r="O2387" s="7"/>
      <c r="P2387" s="7">
        <v>1</v>
      </c>
      <c r="Q2387" s="7">
        <v>28</v>
      </c>
      <c r="R2387" s="7">
        <v>265</v>
      </c>
      <c r="S2387" s="189">
        <v>45625.593981481485</v>
      </c>
    </row>
    <row r="2388" spans="1:19">
      <c r="A2388" s="7">
        <v>1998</v>
      </c>
      <c r="B2388" s="123" t="s">
        <v>537</v>
      </c>
      <c r="C2388" s="123" t="s">
        <v>538</v>
      </c>
      <c r="D2388" s="123" t="s">
        <v>545</v>
      </c>
      <c r="E2388" s="123" t="s">
        <v>531</v>
      </c>
      <c r="F2388" s="7">
        <v>94.168907335</v>
      </c>
      <c r="G2388" s="123" t="s">
        <v>532</v>
      </c>
      <c r="H2388" s="7">
        <v>7.1806616910000001</v>
      </c>
      <c r="I2388" s="7">
        <v>76.253</v>
      </c>
      <c r="J2388" s="7">
        <v>7.1577786469999998</v>
      </c>
      <c r="K2388" s="7">
        <v>2.8250699999999998E-4</v>
      </c>
      <c r="L2388" s="7">
        <v>5.6501344400000001E-5</v>
      </c>
      <c r="M2388" s="7">
        <v>76.010000000000005</v>
      </c>
      <c r="N2388" s="7">
        <v>3.0000000000000001E-3</v>
      </c>
      <c r="O2388" s="7">
        <v>5.9999999999999995E-4</v>
      </c>
      <c r="P2388" s="7">
        <v>1</v>
      </c>
      <c r="Q2388" s="7">
        <v>28</v>
      </c>
      <c r="R2388" s="7">
        <v>265</v>
      </c>
      <c r="S2388" s="189">
        <v>45625.593981481485</v>
      </c>
    </row>
    <row r="2389" spans="1:19">
      <c r="A2389" s="7">
        <v>1998</v>
      </c>
      <c r="B2389" s="123" t="s">
        <v>537</v>
      </c>
      <c r="C2389" s="123" t="s">
        <v>538</v>
      </c>
      <c r="D2389" s="123" t="s">
        <v>545</v>
      </c>
      <c r="E2389" s="123" t="s">
        <v>533</v>
      </c>
      <c r="F2389" s="7">
        <v>204.28262598500001</v>
      </c>
      <c r="G2389" s="123" t="s">
        <v>532</v>
      </c>
      <c r="H2389" s="7">
        <v>15.022876221000001</v>
      </c>
      <c r="I2389" s="7">
        <v>73.539666667000006</v>
      </c>
      <c r="J2389" s="7">
        <v>14.973235542999999</v>
      </c>
      <c r="K2389" s="7">
        <v>6.1284800000000004E-4</v>
      </c>
      <c r="L2389" s="7">
        <v>1.2256999999999999E-4</v>
      </c>
      <c r="M2389" s="7">
        <v>73.296666666999997</v>
      </c>
      <c r="N2389" s="7">
        <v>3.0000000000000001E-3</v>
      </c>
      <c r="O2389" s="7">
        <v>5.9999999999999995E-4</v>
      </c>
      <c r="P2389" s="7">
        <v>1</v>
      </c>
      <c r="Q2389" s="7">
        <v>28</v>
      </c>
      <c r="R2389" s="7">
        <v>265</v>
      </c>
      <c r="S2389" s="189">
        <v>45625.593981481485</v>
      </c>
    </row>
    <row r="2390" spans="1:19">
      <c r="A2390" s="7">
        <v>1998</v>
      </c>
      <c r="B2390" s="123" t="s">
        <v>537</v>
      </c>
      <c r="C2390" s="123" t="s">
        <v>538</v>
      </c>
      <c r="D2390" s="123" t="s">
        <v>545</v>
      </c>
      <c r="E2390" s="123" t="s">
        <v>160</v>
      </c>
      <c r="F2390" s="7">
        <v>7.3560600630000001</v>
      </c>
      <c r="G2390" s="123" t="s">
        <v>532</v>
      </c>
      <c r="H2390" s="7">
        <v>0.52693665000000001</v>
      </c>
      <c r="I2390" s="7">
        <v>71.632999999999996</v>
      </c>
      <c r="J2390" s="7">
        <v>0.52514912800000002</v>
      </c>
      <c r="K2390" s="7">
        <v>2.2068180189999999E-5</v>
      </c>
      <c r="L2390" s="7">
        <v>4.413636038E-6</v>
      </c>
      <c r="M2390" s="7">
        <v>71.39</v>
      </c>
      <c r="N2390" s="7">
        <v>3.0000000000000001E-3</v>
      </c>
      <c r="O2390" s="7">
        <v>5.9999999999999995E-4</v>
      </c>
      <c r="P2390" s="7">
        <v>1</v>
      </c>
      <c r="Q2390" s="7">
        <v>28</v>
      </c>
      <c r="R2390" s="7">
        <v>265</v>
      </c>
      <c r="S2390" s="189">
        <v>45625.593981481485</v>
      </c>
    </row>
    <row r="2391" spans="1:19">
      <c r="A2391" s="7">
        <v>1998</v>
      </c>
      <c r="B2391" s="123" t="s">
        <v>537</v>
      </c>
      <c r="C2391" s="123" t="s">
        <v>538</v>
      </c>
      <c r="D2391" s="123" t="s">
        <v>545</v>
      </c>
      <c r="E2391" s="123" t="s">
        <v>163</v>
      </c>
      <c r="F2391" s="7">
        <v>0.490891511</v>
      </c>
      <c r="G2391" s="123" t="s">
        <v>532</v>
      </c>
      <c r="H2391" s="7">
        <v>3.1291633999999999E-2</v>
      </c>
      <c r="I2391" s="7">
        <v>63.744500000000002</v>
      </c>
      <c r="J2391" s="7">
        <v>3.1264880000000002E-2</v>
      </c>
      <c r="K2391" s="7">
        <v>4.9089151100000005E-7</v>
      </c>
      <c r="L2391" s="7">
        <v>4.9089151099999997E-8</v>
      </c>
      <c r="M2391" s="7">
        <v>63.69</v>
      </c>
      <c r="N2391" s="7">
        <v>1E-3</v>
      </c>
      <c r="O2391" s="7">
        <v>1E-4</v>
      </c>
      <c r="P2391" s="7">
        <v>1</v>
      </c>
      <c r="Q2391" s="7">
        <v>28</v>
      </c>
      <c r="R2391" s="7">
        <v>265</v>
      </c>
      <c r="S2391" s="189">
        <v>45625.593981481485</v>
      </c>
    </row>
    <row r="2392" spans="1:19">
      <c r="A2392" s="7">
        <v>1998</v>
      </c>
      <c r="B2392" s="123" t="s">
        <v>537</v>
      </c>
      <c r="C2392" s="123" t="s">
        <v>538</v>
      </c>
      <c r="D2392" s="123" t="s">
        <v>545</v>
      </c>
      <c r="E2392" s="123" t="s">
        <v>535</v>
      </c>
      <c r="F2392" s="7">
        <v>995.27267842200001</v>
      </c>
      <c r="G2392" s="123" t="s">
        <v>532</v>
      </c>
      <c r="H2392" s="7">
        <v>56.059870638</v>
      </c>
      <c r="I2392" s="7">
        <v>56.326142427000001</v>
      </c>
      <c r="J2392" s="7">
        <v>56.005628278000003</v>
      </c>
      <c r="K2392" s="7">
        <v>9.9527300000000008E-4</v>
      </c>
      <c r="L2392" s="7">
        <v>9.952726784E-5</v>
      </c>
      <c r="M2392" s="7">
        <v>56.271642427000003</v>
      </c>
      <c r="N2392" s="7">
        <v>1E-3</v>
      </c>
      <c r="O2392" s="7">
        <v>1E-4</v>
      </c>
      <c r="P2392" s="7">
        <v>1</v>
      </c>
      <c r="Q2392" s="7">
        <v>28</v>
      </c>
      <c r="R2392" s="7">
        <v>265</v>
      </c>
      <c r="S2392" s="189">
        <v>45625.593981481485</v>
      </c>
    </row>
    <row r="2393" spans="1:19">
      <c r="A2393" s="7">
        <v>1998</v>
      </c>
      <c r="B2393" s="123" t="s">
        <v>537</v>
      </c>
      <c r="C2393" s="123" t="s">
        <v>538</v>
      </c>
      <c r="D2393" s="123" t="s">
        <v>545</v>
      </c>
      <c r="E2393" s="123" t="s">
        <v>541</v>
      </c>
      <c r="F2393" s="7">
        <v>0</v>
      </c>
      <c r="G2393" s="123" t="s">
        <v>532</v>
      </c>
      <c r="H2393" s="7">
        <v>0</v>
      </c>
      <c r="I2393" s="7"/>
      <c r="J2393" s="7">
        <v>0</v>
      </c>
      <c r="K2393" s="7">
        <v>0</v>
      </c>
      <c r="L2393" s="7">
        <v>0</v>
      </c>
      <c r="M2393" s="7"/>
      <c r="N2393" s="7"/>
      <c r="O2393" s="7"/>
      <c r="P2393" s="7">
        <v>1</v>
      </c>
      <c r="Q2393" s="7">
        <v>28</v>
      </c>
      <c r="R2393" s="7">
        <v>265</v>
      </c>
      <c r="S2393" s="189">
        <v>45625.593981481485</v>
      </c>
    </row>
    <row r="2394" spans="1:19">
      <c r="A2394" s="7">
        <v>1998</v>
      </c>
      <c r="B2394" s="123" t="s">
        <v>537</v>
      </c>
      <c r="C2394" s="123" t="s">
        <v>538</v>
      </c>
      <c r="D2394" s="123" t="s">
        <v>546</v>
      </c>
      <c r="E2394" s="123" t="s">
        <v>33</v>
      </c>
      <c r="F2394" s="7">
        <v>0</v>
      </c>
      <c r="G2394" s="123" t="s">
        <v>532</v>
      </c>
      <c r="H2394" s="7">
        <v>0</v>
      </c>
      <c r="I2394" s="7"/>
      <c r="J2394" s="7">
        <v>0</v>
      </c>
      <c r="K2394" s="7">
        <v>0</v>
      </c>
      <c r="L2394" s="7">
        <v>0</v>
      </c>
      <c r="M2394" s="7"/>
      <c r="N2394" s="7"/>
      <c r="O2394" s="7"/>
      <c r="P2394" s="7"/>
      <c r="Q2394" s="7">
        <v>28</v>
      </c>
      <c r="R2394" s="7">
        <v>265</v>
      </c>
      <c r="S2394" s="189">
        <v>45625.593981481485</v>
      </c>
    </row>
    <row r="2395" spans="1:19">
      <c r="A2395" s="7">
        <v>1998</v>
      </c>
      <c r="B2395" s="123" t="s">
        <v>537</v>
      </c>
      <c r="C2395" s="123" t="s">
        <v>538</v>
      </c>
      <c r="D2395" s="123" t="s">
        <v>546</v>
      </c>
      <c r="E2395" s="123" t="s">
        <v>540</v>
      </c>
      <c r="F2395" s="7">
        <v>0</v>
      </c>
      <c r="G2395" s="123" t="s">
        <v>532</v>
      </c>
      <c r="H2395" s="7">
        <v>0</v>
      </c>
      <c r="I2395" s="7"/>
      <c r="J2395" s="7">
        <v>0</v>
      </c>
      <c r="K2395" s="7">
        <v>0</v>
      </c>
      <c r="L2395" s="7">
        <v>0</v>
      </c>
      <c r="M2395" s="7"/>
      <c r="N2395" s="7"/>
      <c r="O2395" s="7"/>
      <c r="P2395" s="7">
        <v>1</v>
      </c>
      <c r="Q2395" s="7">
        <v>28</v>
      </c>
      <c r="R2395" s="7">
        <v>265</v>
      </c>
      <c r="S2395" s="189">
        <v>45625.593981481485</v>
      </c>
    </row>
    <row r="2396" spans="1:19">
      <c r="A2396" s="7">
        <v>1998</v>
      </c>
      <c r="B2396" s="123" t="s">
        <v>537</v>
      </c>
      <c r="C2396" s="123" t="s">
        <v>538</v>
      </c>
      <c r="D2396" s="123" t="s">
        <v>546</v>
      </c>
      <c r="E2396" s="123" t="s">
        <v>531</v>
      </c>
      <c r="F2396" s="7">
        <v>1771.52888768</v>
      </c>
      <c r="G2396" s="123" t="s">
        <v>532</v>
      </c>
      <c r="H2396" s="7">
        <v>135.084392272</v>
      </c>
      <c r="I2396" s="7">
        <v>76.253</v>
      </c>
      <c r="J2396" s="7">
        <v>134.65391075299999</v>
      </c>
      <c r="K2396" s="7">
        <v>5.314587E-3</v>
      </c>
      <c r="L2396" s="7">
        <v>1.062917E-3</v>
      </c>
      <c r="M2396" s="7">
        <v>76.010000000000005</v>
      </c>
      <c r="N2396" s="7">
        <v>3.0000000000000001E-3</v>
      </c>
      <c r="O2396" s="7">
        <v>5.9999999999999995E-4</v>
      </c>
      <c r="P2396" s="7">
        <v>1</v>
      </c>
      <c r="Q2396" s="7">
        <v>28</v>
      </c>
      <c r="R2396" s="7">
        <v>265</v>
      </c>
      <c r="S2396" s="189">
        <v>45625.593981481485</v>
      </c>
    </row>
    <row r="2397" spans="1:19">
      <c r="A2397" s="7">
        <v>1998</v>
      </c>
      <c r="B2397" s="123" t="s">
        <v>537</v>
      </c>
      <c r="C2397" s="123" t="s">
        <v>538</v>
      </c>
      <c r="D2397" s="123" t="s">
        <v>546</v>
      </c>
      <c r="E2397" s="123" t="s">
        <v>533</v>
      </c>
      <c r="F2397" s="7">
        <v>365.12693528900002</v>
      </c>
      <c r="G2397" s="123" t="s">
        <v>532</v>
      </c>
      <c r="H2397" s="7">
        <v>26.851313112</v>
      </c>
      <c r="I2397" s="7">
        <v>73.539666667000006</v>
      </c>
      <c r="J2397" s="7">
        <v>26.762587267000001</v>
      </c>
      <c r="K2397" s="7">
        <v>1.0953810000000001E-3</v>
      </c>
      <c r="L2397" s="7">
        <v>2.1907599999999999E-4</v>
      </c>
      <c r="M2397" s="7">
        <v>73.296666666999997</v>
      </c>
      <c r="N2397" s="7">
        <v>3.0000000000000001E-3</v>
      </c>
      <c r="O2397" s="7">
        <v>5.9999999999999995E-4</v>
      </c>
      <c r="P2397" s="7">
        <v>1</v>
      </c>
      <c r="Q2397" s="7">
        <v>28</v>
      </c>
      <c r="R2397" s="7">
        <v>265</v>
      </c>
      <c r="S2397" s="189">
        <v>45625.593981481485</v>
      </c>
    </row>
    <row r="2398" spans="1:19">
      <c r="A2398" s="7">
        <v>1998</v>
      </c>
      <c r="B2398" s="123" t="s">
        <v>537</v>
      </c>
      <c r="C2398" s="123" t="s">
        <v>538</v>
      </c>
      <c r="D2398" s="123" t="s">
        <v>546</v>
      </c>
      <c r="E2398" s="123" t="s">
        <v>160</v>
      </c>
      <c r="F2398" s="7">
        <v>138.38403003100001</v>
      </c>
      <c r="G2398" s="123" t="s">
        <v>532</v>
      </c>
      <c r="H2398" s="7">
        <v>9.9128632230000004</v>
      </c>
      <c r="I2398" s="7">
        <v>71.632999999999996</v>
      </c>
      <c r="J2398" s="7">
        <v>9.8792359039999997</v>
      </c>
      <c r="K2398" s="7">
        <v>4.1515200000000001E-4</v>
      </c>
      <c r="L2398" s="7">
        <v>8.3030418019999999E-5</v>
      </c>
      <c r="M2398" s="7">
        <v>71.39</v>
      </c>
      <c r="N2398" s="7">
        <v>3.0000000000000001E-3</v>
      </c>
      <c r="O2398" s="7">
        <v>5.9999999999999995E-4</v>
      </c>
      <c r="P2398" s="7">
        <v>1</v>
      </c>
      <c r="Q2398" s="7">
        <v>28</v>
      </c>
      <c r="R2398" s="7">
        <v>265</v>
      </c>
      <c r="S2398" s="189">
        <v>45625.593981481485</v>
      </c>
    </row>
    <row r="2399" spans="1:19">
      <c r="A2399" s="7">
        <v>1998</v>
      </c>
      <c r="B2399" s="123" t="s">
        <v>537</v>
      </c>
      <c r="C2399" s="123" t="s">
        <v>538</v>
      </c>
      <c r="D2399" s="123" t="s">
        <v>546</v>
      </c>
      <c r="E2399" s="123" t="s">
        <v>163</v>
      </c>
      <c r="F2399" s="7">
        <v>137.41627295800001</v>
      </c>
      <c r="G2399" s="123" t="s">
        <v>532</v>
      </c>
      <c r="H2399" s="7">
        <v>8.759531612</v>
      </c>
      <c r="I2399" s="7">
        <v>63.744500000000002</v>
      </c>
      <c r="J2399" s="7">
        <v>8.7520424250000008</v>
      </c>
      <c r="K2399" s="7">
        <v>1.3741599999999999E-4</v>
      </c>
      <c r="L2399" s="7">
        <v>1.3741627299999999E-5</v>
      </c>
      <c r="M2399" s="7">
        <v>63.69</v>
      </c>
      <c r="N2399" s="7">
        <v>1E-3</v>
      </c>
      <c r="O2399" s="7">
        <v>1E-4</v>
      </c>
      <c r="P2399" s="7">
        <v>1</v>
      </c>
      <c r="Q2399" s="7">
        <v>28</v>
      </c>
      <c r="R2399" s="7">
        <v>265</v>
      </c>
      <c r="S2399" s="189">
        <v>45625.593981481485</v>
      </c>
    </row>
    <row r="2400" spans="1:19">
      <c r="A2400" s="7">
        <v>1998</v>
      </c>
      <c r="B2400" s="123" t="s">
        <v>537</v>
      </c>
      <c r="C2400" s="123" t="s">
        <v>538</v>
      </c>
      <c r="D2400" s="123" t="s">
        <v>546</v>
      </c>
      <c r="E2400" s="123" t="s">
        <v>535</v>
      </c>
      <c r="F2400" s="7">
        <v>2401.4743973969998</v>
      </c>
      <c r="G2400" s="123" t="s">
        <v>532</v>
      </c>
      <c r="H2400" s="7">
        <v>135.26578894299999</v>
      </c>
      <c r="I2400" s="7">
        <v>56.326142427000001</v>
      </c>
      <c r="J2400" s="7">
        <v>135.134908588</v>
      </c>
      <c r="K2400" s="7">
        <v>2.4014739999999998E-3</v>
      </c>
      <c r="L2400" s="7">
        <v>2.4014699999999999E-4</v>
      </c>
      <c r="M2400" s="7">
        <v>56.271642427000003</v>
      </c>
      <c r="N2400" s="7">
        <v>1E-3</v>
      </c>
      <c r="O2400" s="7">
        <v>1E-4</v>
      </c>
      <c r="P2400" s="7">
        <v>1</v>
      </c>
      <c r="Q2400" s="7">
        <v>28</v>
      </c>
      <c r="R2400" s="7">
        <v>265</v>
      </c>
      <c r="S2400" s="189">
        <v>45625.593981481485</v>
      </c>
    </row>
    <row r="2401" spans="1:19">
      <c r="A2401" s="7">
        <v>1998</v>
      </c>
      <c r="B2401" s="123" t="s">
        <v>537</v>
      </c>
      <c r="C2401" s="123" t="s">
        <v>538</v>
      </c>
      <c r="D2401" s="123" t="s">
        <v>546</v>
      </c>
      <c r="E2401" s="123" t="s">
        <v>541</v>
      </c>
      <c r="F2401" s="7">
        <v>0</v>
      </c>
      <c r="G2401" s="123" t="s">
        <v>532</v>
      </c>
      <c r="H2401" s="7">
        <v>0</v>
      </c>
      <c r="I2401" s="7"/>
      <c r="J2401" s="7">
        <v>0</v>
      </c>
      <c r="K2401" s="7">
        <v>0</v>
      </c>
      <c r="L2401" s="7">
        <v>0</v>
      </c>
      <c r="M2401" s="7"/>
      <c r="N2401" s="7"/>
      <c r="O2401" s="7"/>
      <c r="P2401" s="7">
        <v>1</v>
      </c>
      <c r="Q2401" s="7">
        <v>28</v>
      </c>
      <c r="R2401" s="7">
        <v>265</v>
      </c>
      <c r="S2401" s="189">
        <v>45625.593981481485</v>
      </c>
    </row>
    <row r="2402" spans="1:19">
      <c r="A2402" s="7">
        <v>1998</v>
      </c>
      <c r="B2402" s="123" t="s">
        <v>537</v>
      </c>
      <c r="C2402" s="123" t="s">
        <v>538</v>
      </c>
      <c r="D2402" s="123" t="s">
        <v>547</v>
      </c>
      <c r="E2402" s="123" t="s">
        <v>540</v>
      </c>
      <c r="F2402" s="7">
        <v>0</v>
      </c>
      <c r="G2402" s="123" t="s">
        <v>532</v>
      </c>
      <c r="H2402" s="7">
        <v>0</v>
      </c>
      <c r="I2402" s="7"/>
      <c r="J2402" s="7">
        <v>0</v>
      </c>
      <c r="K2402" s="7">
        <v>0</v>
      </c>
      <c r="L2402" s="7">
        <v>0</v>
      </c>
      <c r="M2402" s="7"/>
      <c r="N2402" s="7"/>
      <c r="O2402" s="7"/>
      <c r="P2402" s="7">
        <v>1</v>
      </c>
      <c r="Q2402" s="7">
        <v>28</v>
      </c>
      <c r="R2402" s="7">
        <v>265</v>
      </c>
      <c r="S2402" s="189">
        <v>45625.593981481485</v>
      </c>
    </row>
    <row r="2403" spans="1:19">
      <c r="A2403" s="7">
        <v>1998</v>
      </c>
      <c r="B2403" s="123" t="s">
        <v>537</v>
      </c>
      <c r="C2403" s="123" t="s">
        <v>538</v>
      </c>
      <c r="D2403" s="123" t="s">
        <v>547</v>
      </c>
      <c r="E2403" s="123" t="s">
        <v>531</v>
      </c>
      <c r="F2403" s="7">
        <v>130.176970764</v>
      </c>
      <c r="G2403" s="123" t="s">
        <v>532</v>
      </c>
      <c r="H2403" s="7">
        <v>9.926384552</v>
      </c>
      <c r="I2403" s="7">
        <v>76.253</v>
      </c>
      <c r="J2403" s="7">
        <v>9.8947515480000003</v>
      </c>
      <c r="K2403" s="7">
        <v>3.9053100000000001E-4</v>
      </c>
      <c r="L2403" s="7">
        <v>7.8106182460000004E-5</v>
      </c>
      <c r="M2403" s="7">
        <v>76.010000000000005</v>
      </c>
      <c r="N2403" s="7">
        <v>3.0000000000000001E-3</v>
      </c>
      <c r="O2403" s="7">
        <v>5.9999999999999995E-4</v>
      </c>
      <c r="P2403" s="7">
        <v>1</v>
      </c>
      <c r="Q2403" s="7">
        <v>28</v>
      </c>
      <c r="R2403" s="7">
        <v>265</v>
      </c>
      <c r="S2403" s="189">
        <v>45625.593981481485</v>
      </c>
    </row>
    <row r="2404" spans="1:19">
      <c r="A2404" s="7">
        <v>1998</v>
      </c>
      <c r="B2404" s="123" t="s">
        <v>537</v>
      </c>
      <c r="C2404" s="123" t="s">
        <v>538</v>
      </c>
      <c r="D2404" s="123" t="s">
        <v>547</v>
      </c>
      <c r="E2404" s="123" t="s">
        <v>533</v>
      </c>
      <c r="F2404" s="7">
        <v>236.44915241999999</v>
      </c>
      <c r="G2404" s="123" t="s">
        <v>532</v>
      </c>
      <c r="H2404" s="7">
        <v>17.388391853000002</v>
      </c>
      <c r="I2404" s="7">
        <v>73.539666667000006</v>
      </c>
      <c r="J2404" s="7">
        <v>17.330934709000001</v>
      </c>
      <c r="K2404" s="7">
        <v>7.0934700000000004E-4</v>
      </c>
      <c r="L2404" s="7">
        <v>1.4186900000000001E-4</v>
      </c>
      <c r="M2404" s="7">
        <v>73.296666666999997</v>
      </c>
      <c r="N2404" s="7">
        <v>3.0000000000000001E-3</v>
      </c>
      <c r="O2404" s="7">
        <v>5.9999999999999995E-4</v>
      </c>
      <c r="P2404" s="7">
        <v>1</v>
      </c>
      <c r="Q2404" s="7">
        <v>28</v>
      </c>
      <c r="R2404" s="7">
        <v>265</v>
      </c>
      <c r="S2404" s="189">
        <v>45625.593981481485</v>
      </c>
    </row>
    <row r="2405" spans="1:19">
      <c r="A2405" s="7">
        <v>1998</v>
      </c>
      <c r="B2405" s="123" t="s">
        <v>537</v>
      </c>
      <c r="C2405" s="123" t="s">
        <v>538</v>
      </c>
      <c r="D2405" s="123" t="s">
        <v>547</v>
      </c>
      <c r="E2405" s="123" t="s">
        <v>160</v>
      </c>
      <c r="F2405" s="7">
        <v>10.168851299</v>
      </c>
      <c r="G2405" s="123" t="s">
        <v>532</v>
      </c>
      <c r="H2405" s="7">
        <v>0.72842532500000001</v>
      </c>
      <c r="I2405" s="7">
        <v>71.632999999999996</v>
      </c>
      <c r="J2405" s="7">
        <v>0.725954294</v>
      </c>
      <c r="K2405" s="7">
        <v>3.0506553899999999E-5</v>
      </c>
      <c r="L2405" s="7">
        <v>6.1013107789999997E-6</v>
      </c>
      <c r="M2405" s="7">
        <v>71.39</v>
      </c>
      <c r="N2405" s="7">
        <v>3.0000000000000001E-3</v>
      </c>
      <c r="O2405" s="7">
        <v>5.9999999999999995E-4</v>
      </c>
      <c r="P2405" s="7">
        <v>1</v>
      </c>
      <c r="Q2405" s="7">
        <v>28</v>
      </c>
      <c r="R2405" s="7">
        <v>265</v>
      </c>
      <c r="S2405" s="189">
        <v>45625.593981481485</v>
      </c>
    </row>
    <row r="2406" spans="1:19">
      <c r="A2406" s="7">
        <v>1998</v>
      </c>
      <c r="B2406" s="123" t="s">
        <v>537</v>
      </c>
      <c r="C2406" s="123" t="s">
        <v>538</v>
      </c>
      <c r="D2406" s="123" t="s">
        <v>547</v>
      </c>
      <c r="E2406" s="123" t="s">
        <v>163</v>
      </c>
      <c r="F2406" s="7">
        <v>58.747751442999999</v>
      </c>
      <c r="G2406" s="123" t="s">
        <v>532</v>
      </c>
      <c r="H2406" s="7">
        <v>3.7448460419999998</v>
      </c>
      <c r="I2406" s="7">
        <v>63.744500000000002</v>
      </c>
      <c r="J2406" s="7">
        <v>3.7416442889999999</v>
      </c>
      <c r="K2406" s="7">
        <v>5.8747751439999999E-5</v>
      </c>
      <c r="L2406" s="7">
        <v>5.8747751439999997E-6</v>
      </c>
      <c r="M2406" s="7">
        <v>63.69</v>
      </c>
      <c r="N2406" s="7">
        <v>1E-3</v>
      </c>
      <c r="O2406" s="7">
        <v>1E-4</v>
      </c>
      <c r="P2406" s="7">
        <v>1</v>
      </c>
      <c r="Q2406" s="7">
        <v>28</v>
      </c>
      <c r="R2406" s="7">
        <v>265</v>
      </c>
      <c r="S2406" s="189">
        <v>45625.593981481485</v>
      </c>
    </row>
    <row r="2407" spans="1:19">
      <c r="A2407" s="7">
        <v>1998</v>
      </c>
      <c r="B2407" s="123" t="s">
        <v>537</v>
      </c>
      <c r="C2407" s="123" t="s">
        <v>538</v>
      </c>
      <c r="D2407" s="123" t="s">
        <v>547</v>
      </c>
      <c r="E2407" s="123" t="s">
        <v>535</v>
      </c>
      <c r="F2407" s="7">
        <v>124.57051218700001</v>
      </c>
      <c r="G2407" s="123" t="s">
        <v>532</v>
      </c>
      <c r="H2407" s="7">
        <v>7.016576412</v>
      </c>
      <c r="I2407" s="7">
        <v>56.326142427000001</v>
      </c>
      <c r="J2407" s="7">
        <v>7.009787319</v>
      </c>
      <c r="K2407" s="7">
        <v>1.24571E-4</v>
      </c>
      <c r="L2407" s="7">
        <v>1.245705122E-5</v>
      </c>
      <c r="M2407" s="7">
        <v>56.271642427000003</v>
      </c>
      <c r="N2407" s="7">
        <v>1E-3</v>
      </c>
      <c r="O2407" s="7">
        <v>1E-4</v>
      </c>
      <c r="P2407" s="7">
        <v>1</v>
      </c>
      <c r="Q2407" s="7">
        <v>28</v>
      </c>
      <c r="R2407" s="7">
        <v>265</v>
      </c>
      <c r="S2407" s="189">
        <v>45625.593981481485</v>
      </c>
    </row>
    <row r="2408" spans="1:19">
      <c r="A2408" s="7">
        <v>1998</v>
      </c>
      <c r="B2408" s="123" t="s">
        <v>537</v>
      </c>
      <c r="C2408" s="123" t="s">
        <v>538</v>
      </c>
      <c r="D2408" s="123" t="s">
        <v>547</v>
      </c>
      <c r="E2408" s="123" t="s">
        <v>541</v>
      </c>
      <c r="F2408" s="7">
        <v>0</v>
      </c>
      <c r="G2408" s="123" t="s">
        <v>532</v>
      </c>
      <c r="H2408" s="7">
        <v>0</v>
      </c>
      <c r="I2408" s="7"/>
      <c r="J2408" s="7">
        <v>0</v>
      </c>
      <c r="K2408" s="7">
        <v>0</v>
      </c>
      <c r="L2408" s="7">
        <v>0</v>
      </c>
      <c r="M2408" s="7"/>
      <c r="N2408" s="7"/>
      <c r="O2408" s="7"/>
      <c r="P2408" s="7">
        <v>1</v>
      </c>
      <c r="Q2408" s="7">
        <v>28</v>
      </c>
      <c r="R2408" s="7">
        <v>265</v>
      </c>
      <c r="S2408" s="189">
        <v>45625.593981481485</v>
      </c>
    </row>
    <row r="2409" spans="1:19">
      <c r="A2409" s="7">
        <v>1998</v>
      </c>
      <c r="B2409" s="123" t="s">
        <v>537</v>
      </c>
      <c r="C2409" s="123" t="s">
        <v>538</v>
      </c>
      <c r="D2409" s="123" t="s">
        <v>548</v>
      </c>
      <c r="E2409" s="123" t="s">
        <v>33</v>
      </c>
      <c r="F2409" s="7">
        <v>0</v>
      </c>
      <c r="G2409" s="123" t="s">
        <v>532</v>
      </c>
      <c r="H2409" s="7">
        <v>0</v>
      </c>
      <c r="I2409" s="7"/>
      <c r="J2409" s="7">
        <v>0</v>
      </c>
      <c r="K2409" s="7">
        <v>0</v>
      </c>
      <c r="L2409" s="7">
        <v>0</v>
      </c>
      <c r="M2409" s="7"/>
      <c r="N2409" s="7"/>
      <c r="O2409" s="7"/>
      <c r="P2409" s="7"/>
      <c r="Q2409" s="7">
        <v>28</v>
      </c>
      <c r="R2409" s="7">
        <v>265</v>
      </c>
      <c r="S2409" s="189">
        <v>45625.593981481485</v>
      </c>
    </row>
    <row r="2410" spans="1:19">
      <c r="A2410" s="7">
        <v>1998</v>
      </c>
      <c r="B2410" s="123" t="s">
        <v>537</v>
      </c>
      <c r="C2410" s="123" t="s">
        <v>538</v>
      </c>
      <c r="D2410" s="123" t="s">
        <v>548</v>
      </c>
      <c r="E2410" s="123" t="s">
        <v>540</v>
      </c>
      <c r="F2410" s="7">
        <v>2012.604068354</v>
      </c>
      <c r="G2410" s="123" t="s">
        <v>532</v>
      </c>
      <c r="H2410" s="7">
        <v>191.75588412299999</v>
      </c>
      <c r="I2410" s="7">
        <v>95.277500000000003</v>
      </c>
      <c r="J2410" s="7">
        <v>190.392344866</v>
      </c>
      <c r="K2410" s="7">
        <v>2.0126041000000001E-2</v>
      </c>
      <c r="L2410" s="7">
        <v>3.018906E-3</v>
      </c>
      <c r="M2410" s="7">
        <v>94.6</v>
      </c>
      <c r="N2410" s="7">
        <v>0.01</v>
      </c>
      <c r="O2410" s="7">
        <v>1.5E-3</v>
      </c>
      <c r="P2410" s="7">
        <v>1</v>
      </c>
      <c r="Q2410" s="7">
        <v>28</v>
      </c>
      <c r="R2410" s="7">
        <v>265</v>
      </c>
      <c r="S2410" s="189">
        <v>45625.593981481485</v>
      </c>
    </row>
    <row r="2411" spans="1:19">
      <c r="A2411" s="7">
        <v>1998</v>
      </c>
      <c r="B2411" s="123" t="s">
        <v>537</v>
      </c>
      <c r="C2411" s="123" t="s">
        <v>538</v>
      </c>
      <c r="D2411" s="123" t="s">
        <v>548</v>
      </c>
      <c r="E2411" s="123" t="s">
        <v>531</v>
      </c>
      <c r="F2411" s="7">
        <v>870.62520227100003</v>
      </c>
      <c r="G2411" s="123" t="s">
        <v>532</v>
      </c>
      <c r="H2411" s="7">
        <v>66.387783549000005</v>
      </c>
      <c r="I2411" s="7">
        <v>76.253</v>
      </c>
      <c r="J2411" s="7">
        <v>66.176221624999997</v>
      </c>
      <c r="K2411" s="7">
        <v>2.611876E-3</v>
      </c>
      <c r="L2411" s="7">
        <v>5.2237500000000005E-4</v>
      </c>
      <c r="M2411" s="7">
        <v>76.010000000000005</v>
      </c>
      <c r="N2411" s="7">
        <v>3.0000000000000001E-3</v>
      </c>
      <c r="O2411" s="7">
        <v>5.9999999999999995E-4</v>
      </c>
      <c r="P2411" s="7">
        <v>1</v>
      </c>
      <c r="Q2411" s="7">
        <v>28</v>
      </c>
      <c r="R2411" s="7">
        <v>265</v>
      </c>
      <c r="S2411" s="189">
        <v>45625.593981481485</v>
      </c>
    </row>
    <row r="2412" spans="1:19">
      <c r="A2412" s="7">
        <v>1998</v>
      </c>
      <c r="B2412" s="123" t="s">
        <v>537</v>
      </c>
      <c r="C2412" s="123" t="s">
        <v>538</v>
      </c>
      <c r="D2412" s="123" t="s">
        <v>548</v>
      </c>
      <c r="E2412" s="123" t="s">
        <v>533</v>
      </c>
      <c r="F2412" s="7">
        <v>545.17725508499996</v>
      </c>
      <c r="G2412" s="123" t="s">
        <v>532</v>
      </c>
      <c r="H2412" s="7">
        <v>40.092153613000001</v>
      </c>
      <c r="I2412" s="7">
        <v>73.539666667000006</v>
      </c>
      <c r="J2412" s="7">
        <v>39.959675539999999</v>
      </c>
      <c r="K2412" s="7">
        <v>1.6355320000000001E-3</v>
      </c>
      <c r="L2412" s="7">
        <v>3.2710600000000002E-4</v>
      </c>
      <c r="M2412" s="7">
        <v>73.296666666999997</v>
      </c>
      <c r="N2412" s="7">
        <v>3.0000000000000001E-3</v>
      </c>
      <c r="O2412" s="7">
        <v>5.9999999999999995E-4</v>
      </c>
      <c r="P2412" s="7">
        <v>1</v>
      </c>
      <c r="Q2412" s="7">
        <v>28</v>
      </c>
      <c r="R2412" s="7">
        <v>265</v>
      </c>
      <c r="S2412" s="189">
        <v>45625.593981481485</v>
      </c>
    </row>
    <row r="2413" spans="1:19">
      <c r="A2413" s="7">
        <v>1998</v>
      </c>
      <c r="B2413" s="123" t="s">
        <v>537</v>
      </c>
      <c r="C2413" s="123" t="s">
        <v>538</v>
      </c>
      <c r="D2413" s="123" t="s">
        <v>548</v>
      </c>
      <c r="E2413" s="123" t="s">
        <v>160</v>
      </c>
      <c r="F2413" s="7">
        <v>68.009404179000001</v>
      </c>
      <c r="G2413" s="123" t="s">
        <v>532</v>
      </c>
      <c r="H2413" s="7">
        <v>4.8717176499999999</v>
      </c>
      <c r="I2413" s="7">
        <v>71.632999999999996</v>
      </c>
      <c r="J2413" s="7">
        <v>4.8551913640000004</v>
      </c>
      <c r="K2413" s="7">
        <v>2.0402800000000001E-4</v>
      </c>
      <c r="L2413" s="7">
        <v>4.0805642509999997E-5</v>
      </c>
      <c r="M2413" s="7">
        <v>71.39</v>
      </c>
      <c r="N2413" s="7">
        <v>3.0000000000000001E-3</v>
      </c>
      <c r="O2413" s="7">
        <v>5.9999999999999995E-4</v>
      </c>
      <c r="P2413" s="7">
        <v>1</v>
      </c>
      <c r="Q2413" s="7">
        <v>28</v>
      </c>
      <c r="R2413" s="7">
        <v>265</v>
      </c>
      <c r="S2413" s="189">
        <v>45625.593981481485</v>
      </c>
    </row>
    <row r="2414" spans="1:19">
      <c r="A2414" s="7">
        <v>1998</v>
      </c>
      <c r="B2414" s="123" t="s">
        <v>537</v>
      </c>
      <c r="C2414" s="123" t="s">
        <v>538</v>
      </c>
      <c r="D2414" s="123" t="s">
        <v>548</v>
      </c>
      <c r="E2414" s="123" t="s">
        <v>163</v>
      </c>
      <c r="F2414" s="7">
        <v>180.65832867200001</v>
      </c>
      <c r="G2414" s="123" t="s">
        <v>532</v>
      </c>
      <c r="H2414" s="7">
        <v>11.515974831999999</v>
      </c>
      <c r="I2414" s="7">
        <v>63.744500000000002</v>
      </c>
      <c r="J2414" s="7">
        <v>11.506128952999999</v>
      </c>
      <c r="K2414" s="7">
        <v>1.8065799999999999E-4</v>
      </c>
      <c r="L2414" s="7">
        <v>1.8065832870000002E-5</v>
      </c>
      <c r="M2414" s="7">
        <v>63.69</v>
      </c>
      <c r="N2414" s="7">
        <v>1E-3</v>
      </c>
      <c r="O2414" s="7">
        <v>1E-4</v>
      </c>
      <c r="P2414" s="7">
        <v>1</v>
      </c>
      <c r="Q2414" s="7">
        <v>28</v>
      </c>
      <c r="R2414" s="7">
        <v>265</v>
      </c>
      <c r="S2414" s="189">
        <v>45625.593981481485</v>
      </c>
    </row>
    <row r="2415" spans="1:19">
      <c r="A2415" s="7">
        <v>1998</v>
      </c>
      <c r="B2415" s="123" t="s">
        <v>537</v>
      </c>
      <c r="C2415" s="123" t="s">
        <v>538</v>
      </c>
      <c r="D2415" s="123" t="s">
        <v>548</v>
      </c>
      <c r="E2415" s="123" t="s">
        <v>535</v>
      </c>
      <c r="F2415" s="7">
        <v>1594.548269939</v>
      </c>
      <c r="G2415" s="123" t="s">
        <v>532</v>
      </c>
      <c r="H2415" s="7">
        <v>89.814752959000003</v>
      </c>
      <c r="I2415" s="7">
        <v>56.326142427000001</v>
      </c>
      <c r="J2415" s="7">
        <v>89.727850079000007</v>
      </c>
      <c r="K2415" s="7">
        <v>1.5945480000000001E-3</v>
      </c>
      <c r="L2415" s="7">
        <v>1.59455E-4</v>
      </c>
      <c r="M2415" s="7">
        <v>56.271642427000003</v>
      </c>
      <c r="N2415" s="7">
        <v>1E-3</v>
      </c>
      <c r="O2415" s="7">
        <v>1E-4</v>
      </c>
      <c r="P2415" s="7">
        <v>1</v>
      </c>
      <c r="Q2415" s="7">
        <v>28</v>
      </c>
      <c r="R2415" s="7">
        <v>265</v>
      </c>
      <c r="S2415" s="189">
        <v>45625.593981481485</v>
      </c>
    </row>
    <row r="2416" spans="1:19">
      <c r="A2416" s="7">
        <v>1998</v>
      </c>
      <c r="B2416" s="123" t="s">
        <v>537</v>
      </c>
      <c r="C2416" s="123" t="s">
        <v>538</v>
      </c>
      <c r="D2416" s="123" t="s">
        <v>548</v>
      </c>
      <c r="E2416" s="123" t="s">
        <v>549</v>
      </c>
      <c r="F2416" s="7">
        <v>0</v>
      </c>
      <c r="G2416" s="123" t="s">
        <v>532</v>
      </c>
      <c r="H2416" s="7">
        <v>0</v>
      </c>
      <c r="I2416" s="7"/>
      <c r="J2416" s="7">
        <v>0</v>
      </c>
      <c r="K2416" s="7">
        <v>0</v>
      </c>
      <c r="L2416" s="7">
        <v>0</v>
      </c>
      <c r="M2416" s="7"/>
      <c r="N2416" s="7"/>
      <c r="O2416" s="7"/>
      <c r="P2416" s="7">
        <v>1</v>
      </c>
      <c r="Q2416" s="7">
        <v>28</v>
      </c>
      <c r="R2416" s="7">
        <v>265</v>
      </c>
      <c r="S2416" s="189">
        <v>45625.593981481485</v>
      </c>
    </row>
    <row r="2417" spans="1:19">
      <c r="A2417" s="7">
        <v>2014</v>
      </c>
      <c r="B2417" s="123" t="s">
        <v>537</v>
      </c>
      <c r="C2417" s="123" t="s">
        <v>538</v>
      </c>
      <c r="D2417" s="123" t="s">
        <v>542</v>
      </c>
      <c r="E2417" s="123" t="s">
        <v>160</v>
      </c>
      <c r="F2417" s="7">
        <v>66.570120000000003</v>
      </c>
      <c r="G2417" s="123" t="s">
        <v>532</v>
      </c>
      <c r="H2417" s="7">
        <v>4.7686174059999997</v>
      </c>
      <c r="I2417" s="7">
        <v>71.632999999999996</v>
      </c>
      <c r="J2417" s="7">
        <v>4.7524408669999998</v>
      </c>
      <c r="K2417" s="7">
        <v>1.9971E-4</v>
      </c>
      <c r="L2417" s="7">
        <v>3.9942072000000002E-5</v>
      </c>
      <c r="M2417" s="7">
        <v>71.39</v>
      </c>
      <c r="N2417" s="7">
        <v>3.0000000000000001E-3</v>
      </c>
      <c r="O2417" s="7">
        <v>5.9999999999999995E-4</v>
      </c>
      <c r="P2417" s="7">
        <v>1</v>
      </c>
      <c r="Q2417" s="7">
        <v>28</v>
      </c>
      <c r="R2417" s="7">
        <v>265</v>
      </c>
      <c r="S2417" s="189">
        <v>45625.593981481485</v>
      </c>
    </row>
    <row r="2418" spans="1:19">
      <c r="A2418" s="7">
        <v>2014</v>
      </c>
      <c r="B2418" s="123" t="s">
        <v>537</v>
      </c>
      <c r="C2418" s="123" t="s">
        <v>538</v>
      </c>
      <c r="D2418" s="123" t="s">
        <v>542</v>
      </c>
      <c r="E2418" s="123" t="s">
        <v>163</v>
      </c>
      <c r="F2418" s="7">
        <v>791.80236325299995</v>
      </c>
      <c r="G2418" s="123" t="s">
        <v>532</v>
      </c>
      <c r="H2418" s="7">
        <v>50.473045743999997</v>
      </c>
      <c r="I2418" s="7">
        <v>63.744500000000002</v>
      </c>
      <c r="J2418" s="7">
        <v>50.429892516000002</v>
      </c>
      <c r="K2418" s="7">
        <v>7.9180199999999998E-4</v>
      </c>
      <c r="L2418" s="7">
        <v>7.9180236330000001E-5</v>
      </c>
      <c r="M2418" s="7">
        <v>63.69</v>
      </c>
      <c r="N2418" s="7">
        <v>1E-3</v>
      </c>
      <c r="O2418" s="7">
        <v>1E-4</v>
      </c>
      <c r="P2418" s="7">
        <v>1</v>
      </c>
      <c r="Q2418" s="7">
        <v>28</v>
      </c>
      <c r="R2418" s="7">
        <v>265</v>
      </c>
      <c r="S2418" s="189">
        <v>45625.593981481485</v>
      </c>
    </row>
    <row r="2419" spans="1:19">
      <c r="A2419" s="7">
        <v>2014</v>
      </c>
      <c r="B2419" s="123" t="s">
        <v>537</v>
      </c>
      <c r="C2419" s="123" t="s">
        <v>538</v>
      </c>
      <c r="D2419" s="123" t="s">
        <v>542</v>
      </c>
      <c r="E2419" s="123" t="s">
        <v>534</v>
      </c>
      <c r="F2419" s="7">
        <v>28.454312168000001</v>
      </c>
      <c r="G2419" s="123" t="s">
        <v>532</v>
      </c>
      <c r="H2419" s="7">
        <v>2.8258973310000002</v>
      </c>
      <c r="I2419" s="7">
        <v>99.313500000000005</v>
      </c>
      <c r="J2419" s="7">
        <v>2.8129933010000001</v>
      </c>
      <c r="K2419" s="7">
        <v>5.6908624339999999E-5</v>
      </c>
      <c r="L2419" s="7">
        <v>4.2681468249999999E-5</v>
      </c>
      <c r="M2419" s="7">
        <v>98.86</v>
      </c>
      <c r="N2419" s="7">
        <v>2E-3</v>
      </c>
      <c r="O2419" s="7">
        <v>1.5E-3</v>
      </c>
      <c r="P2419" s="7">
        <v>1</v>
      </c>
      <c r="Q2419" s="7">
        <v>28</v>
      </c>
      <c r="R2419" s="7">
        <v>265</v>
      </c>
      <c r="S2419" s="189">
        <v>45625.593981481485</v>
      </c>
    </row>
    <row r="2420" spans="1:19">
      <c r="A2420" s="7">
        <v>2014</v>
      </c>
      <c r="B2420" s="123" t="s">
        <v>537</v>
      </c>
      <c r="C2420" s="123" t="s">
        <v>538</v>
      </c>
      <c r="D2420" s="123" t="s">
        <v>542</v>
      </c>
      <c r="E2420" s="123" t="s">
        <v>535</v>
      </c>
      <c r="F2420" s="7">
        <v>8965.2479516519998</v>
      </c>
      <c r="G2420" s="123" t="s">
        <v>532</v>
      </c>
      <c r="H2420" s="7">
        <v>508.94519507500002</v>
      </c>
      <c r="I2420" s="7">
        <v>56.768669179</v>
      </c>
      <c r="J2420" s="7">
        <v>508.45658906199998</v>
      </c>
      <c r="K2420" s="7">
        <v>8.9652480000000003E-3</v>
      </c>
      <c r="L2420" s="7">
        <v>8.9652500000000001E-4</v>
      </c>
      <c r="M2420" s="7">
        <v>56.714169179000002</v>
      </c>
      <c r="N2420" s="7">
        <v>1E-3</v>
      </c>
      <c r="O2420" s="7">
        <v>1E-4</v>
      </c>
      <c r="P2420" s="7">
        <v>1</v>
      </c>
      <c r="Q2420" s="7">
        <v>28</v>
      </c>
      <c r="R2420" s="7">
        <v>265</v>
      </c>
      <c r="S2420" s="189">
        <v>45625.593981481485</v>
      </c>
    </row>
    <row r="2421" spans="1:19">
      <c r="A2421" s="7">
        <v>2014</v>
      </c>
      <c r="B2421" s="123" t="s">
        <v>537</v>
      </c>
      <c r="C2421" s="123" t="s">
        <v>538</v>
      </c>
      <c r="D2421" s="123" t="s">
        <v>542</v>
      </c>
      <c r="E2421" s="123" t="s">
        <v>541</v>
      </c>
      <c r="F2421" s="7">
        <v>0</v>
      </c>
      <c r="G2421" s="123" t="s">
        <v>532</v>
      </c>
      <c r="H2421" s="7">
        <v>0</v>
      </c>
      <c r="I2421" s="7"/>
      <c r="J2421" s="7">
        <v>0</v>
      </c>
      <c r="K2421" s="7">
        <v>0</v>
      </c>
      <c r="L2421" s="7">
        <v>0</v>
      </c>
      <c r="M2421" s="7"/>
      <c r="N2421" s="7"/>
      <c r="O2421" s="7"/>
      <c r="P2421" s="7">
        <v>1</v>
      </c>
      <c r="Q2421" s="7">
        <v>28</v>
      </c>
      <c r="R2421" s="7">
        <v>265</v>
      </c>
      <c r="S2421" s="189">
        <v>45625.593981481485</v>
      </c>
    </row>
    <row r="2422" spans="1:19">
      <c r="A2422" s="7">
        <v>2014</v>
      </c>
      <c r="B2422" s="123" t="s">
        <v>537</v>
      </c>
      <c r="C2422" s="123" t="s">
        <v>538</v>
      </c>
      <c r="D2422" s="123" t="s">
        <v>543</v>
      </c>
      <c r="E2422" s="123" t="s">
        <v>540</v>
      </c>
      <c r="F2422" s="7">
        <v>0</v>
      </c>
      <c r="G2422" s="123" t="s">
        <v>532</v>
      </c>
      <c r="H2422" s="7">
        <v>0</v>
      </c>
      <c r="I2422" s="7"/>
      <c r="J2422" s="7">
        <v>0</v>
      </c>
      <c r="K2422" s="7">
        <v>0</v>
      </c>
      <c r="L2422" s="7">
        <v>0</v>
      </c>
      <c r="M2422" s="7"/>
      <c r="N2422" s="7"/>
      <c r="O2422" s="7"/>
      <c r="P2422" s="7">
        <v>1</v>
      </c>
      <c r="Q2422" s="7">
        <v>28</v>
      </c>
      <c r="R2422" s="7">
        <v>265</v>
      </c>
      <c r="S2422" s="189">
        <v>45625.593981481485</v>
      </c>
    </row>
    <row r="2423" spans="1:19">
      <c r="A2423" s="7">
        <v>2014</v>
      </c>
      <c r="B2423" s="123" t="s">
        <v>537</v>
      </c>
      <c r="C2423" s="123" t="s">
        <v>538</v>
      </c>
      <c r="D2423" s="123" t="s">
        <v>543</v>
      </c>
      <c r="E2423" s="123" t="s">
        <v>531</v>
      </c>
      <c r="F2423" s="7">
        <v>20.340172150000001</v>
      </c>
      <c r="G2423" s="123" t="s">
        <v>532</v>
      </c>
      <c r="H2423" s="7">
        <v>1.550999147</v>
      </c>
      <c r="I2423" s="7">
        <v>76.253</v>
      </c>
      <c r="J2423" s="7">
        <v>1.546056485</v>
      </c>
      <c r="K2423" s="7">
        <v>6.1020516450000002E-5</v>
      </c>
      <c r="L2423" s="7">
        <v>1.220410329E-5</v>
      </c>
      <c r="M2423" s="7">
        <v>76.010000000000005</v>
      </c>
      <c r="N2423" s="7">
        <v>3.0000000000000001E-3</v>
      </c>
      <c r="O2423" s="7">
        <v>5.9999999999999995E-4</v>
      </c>
      <c r="P2423" s="7">
        <v>1</v>
      </c>
      <c r="Q2423" s="7">
        <v>28</v>
      </c>
      <c r="R2423" s="7">
        <v>265</v>
      </c>
      <c r="S2423" s="189">
        <v>45625.593981481485</v>
      </c>
    </row>
    <row r="2424" spans="1:19">
      <c r="A2424" s="7">
        <v>2014</v>
      </c>
      <c r="B2424" s="123" t="s">
        <v>537</v>
      </c>
      <c r="C2424" s="123" t="s">
        <v>538</v>
      </c>
      <c r="D2424" s="123" t="s">
        <v>543</v>
      </c>
      <c r="E2424" s="123" t="s">
        <v>533</v>
      </c>
      <c r="F2424" s="7">
        <v>16.244783999999999</v>
      </c>
      <c r="G2424" s="123" t="s">
        <v>532</v>
      </c>
      <c r="H2424" s="7">
        <v>1.194636</v>
      </c>
      <c r="I2424" s="7">
        <v>73.539666667000006</v>
      </c>
      <c r="J2424" s="7">
        <v>1.190688518</v>
      </c>
      <c r="K2424" s="7">
        <v>4.8734352000000001E-5</v>
      </c>
      <c r="L2424" s="7">
        <v>9.7468704000000008E-6</v>
      </c>
      <c r="M2424" s="7">
        <v>73.296666666999997</v>
      </c>
      <c r="N2424" s="7">
        <v>3.0000000000000001E-3</v>
      </c>
      <c r="O2424" s="7">
        <v>5.9999999999999995E-4</v>
      </c>
      <c r="P2424" s="7">
        <v>1</v>
      </c>
      <c r="Q2424" s="7">
        <v>28</v>
      </c>
      <c r="R2424" s="7">
        <v>265</v>
      </c>
      <c r="S2424" s="189">
        <v>45625.593981481485</v>
      </c>
    </row>
    <row r="2425" spans="1:19">
      <c r="A2425" s="7">
        <v>2014</v>
      </c>
      <c r="B2425" s="123" t="s">
        <v>537</v>
      </c>
      <c r="C2425" s="123" t="s">
        <v>538</v>
      </c>
      <c r="D2425" s="123" t="s">
        <v>543</v>
      </c>
      <c r="E2425" s="123" t="s">
        <v>160</v>
      </c>
      <c r="F2425" s="7">
        <v>3.1400999999999999</v>
      </c>
      <c r="G2425" s="123" t="s">
        <v>532</v>
      </c>
      <c r="H2425" s="7">
        <v>0.224934783</v>
      </c>
      <c r="I2425" s="7">
        <v>71.632999999999996</v>
      </c>
      <c r="J2425" s="7">
        <v>0.22417173900000001</v>
      </c>
      <c r="K2425" s="7">
        <v>9.4203000000000003E-6</v>
      </c>
      <c r="L2425" s="7">
        <v>1.8840600000000001E-6</v>
      </c>
      <c r="M2425" s="7">
        <v>71.39</v>
      </c>
      <c r="N2425" s="7">
        <v>3.0000000000000001E-3</v>
      </c>
      <c r="O2425" s="7">
        <v>5.9999999999999995E-4</v>
      </c>
      <c r="P2425" s="7">
        <v>1</v>
      </c>
      <c r="Q2425" s="7">
        <v>28</v>
      </c>
      <c r="R2425" s="7">
        <v>265</v>
      </c>
      <c r="S2425" s="189">
        <v>45625.593981481485</v>
      </c>
    </row>
    <row r="2426" spans="1:19">
      <c r="A2426" s="7">
        <v>2014</v>
      </c>
      <c r="B2426" s="123" t="s">
        <v>537</v>
      </c>
      <c r="C2426" s="123" t="s">
        <v>538</v>
      </c>
      <c r="D2426" s="123" t="s">
        <v>543</v>
      </c>
      <c r="E2426" s="123" t="s">
        <v>163</v>
      </c>
      <c r="F2426" s="7">
        <v>199.12170088299999</v>
      </c>
      <c r="G2426" s="123" t="s">
        <v>532</v>
      </c>
      <c r="H2426" s="7">
        <v>12.692913261999999</v>
      </c>
      <c r="I2426" s="7">
        <v>63.744500000000002</v>
      </c>
      <c r="J2426" s="7">
        <v>12.682061128999999</v>
      </c>
      <c r="K2426" s="7">
        <v>1.9912200000000001E-4</v>
      </c>
      <c r="L2426" s="7">
        <v>1.9912170089999999E-5</v>
      </c>
      <c r="M2426" s="7">
        <v>63.69</v>
      </c>
      <c r="N2426" s="7">
        <v>1E-3</v>
      </c>
      <c r="O2426" s="7">
        <v>1E-4</v>
      </c>
      <c r="P2426" s="7">
        <v>1</v>
      </c>
      <c r="Q2426" s="7">
        <v>28</v>
      </c>
      <c r="R2426" s="7">
        <v>265</v>
      </c>
      <c r="S2426" s="189">
        <v>45625.593981481485</v>
      </c>
    </row>
    <row r="2427" spans="1:19">
      <c r="A2427" s="7">
        <v>2014</v>
      </c>
      <c r="B2427" s="123" t="s">
        <v>537</v>
      </c>
      <c r="C2427" s="123" t="s">
        <v>538</v>
      </c>
      <c r="D2427" s="123" t="s">
        <v>543</v>
      </c>
      <c r="E2427" s="123" t="s">
        <v>535</v>
      </c>
      <c r="F2427" s="7">
        <v>136.11352189199999</v>
      </c>
      <c r="G2427" s="123" t="s">
        <v>532</v>
      </c>
      <c r="H2427" s="7">
        <v>7.7269834949999998</v>
      </c>
      <c r="I2427" s="7">
        <v>56.768669179</v>
      </c>
      <c r="J2427" s="7">
        <v>7.719565308</v>
      </c>
      <c r="K2427" s="7">
        <v>1.36114E-4</v>
      </c>
      <c r="L2427" s="7">
        <v>1.361135219E-5</v>
      </c>
      <c r="M2427" s="7">
        <v>56.714169179000002</v>
      </c>
      <c r="N2427" s="7">
        <v>1E-3</v>
      </c>
      <c r="O2427" s="7">
        <v>1E-4</v>
      </c>
      <c r="P2427" s="7">
        <v>1</v>
      </c>
      <c r="Q2427" s="7">
        <v>28</v>
      </c>
      <c r="R2427" s="7">
        <v>265</v>
      </c>
      <c r="S2427" s="189">
        <v>45625.593981481485</v>
      </c>
    </row>
    <row r="2428" spans="1:19">
      <c r="A2428" s="7">
        <v>2014</v>
      </c>
      <c r="B2428" s="123" t="s">
        <v>537</v>
      </c>
      <c r="C2428" s="123" t="s">
        <v>538</v>
      </c>
      <c r="D2428" s="123" t="s">
        <v>543</v>
      </c>
      <c r="E2428" s="123" t="s">
        <v>541</v>
      </c>
      <c r="F2428" s="7">
        <v>0</v>
      </c>
      <c r="G2428" s="123" t="s">
        <v>532</v>
      </c>
      <c r="H2428" s="7">
        <v>0</v>
      </c>
      <c r="I2428" s="7"/>
      <c r="J2428" s="7">
        <v>0</v>
      </c>
      <c r="K2428" s="7">
        <v>0</v>
      </c>
      <c r="L2428" s="7">
        <v>0</v>
      </c>
      <c r="M2428" s="7"/>
      <c r="N2428" s="7"/>
      <c r="O2428" s="7"/>
      <c r="P2428" s="7">
        <v>1</v>
      </c>
      <c r="Q2428" s="7">
        <v>28</v>
      </c>
      <c r="R2428" s="7">
        <v>265</v>
      </c>
      <c r="S2428" s="189">
        <v>45625.593981481485</v>
      </c>
    </row>
    <row r="2429" spans="1:19">
      <c r="A2429" s="7">
        <v>2014</v>
      </c>
      <c r="B2429" s="123" t="s">
        <v>537</v>
      </c>
      <c r="C2429" s="123" t="s">
        <v>538</v>
      </c>
      <c r="D2429" s="123" t="s">
        <v>544</v>
      </c>
      <c r="E2429" s="123" t="s">
        <v>33</v>
      </c>
      <c r="F2429" s="7">
        <v>4329.3862976339997</v>
      </c>
      <c r="G2429" s="123" t="s">
        <v>532</v>
      </c>
      <c r="H2429" s="7">
        <v>8.2258339659999997</v>
      </c>
      <c r="I2429" s="7">
        <v>1.9</v>
      </c>
      <c r="J2429" s="7">
        <v>0</v>
      </c>
      <c r="K2429" s="7">
        <v>0.12988158899999999</v>
      </c>
      <c r="L2429" s="7">
        <v>1.7317545E-2</v>
      </c>
      <c r="M2429" s="7">
        <v>0</v>
      </c>
      <c r="N2429" s="7">
        <v>0.03</v>
      </c>
      <c r="O2429" s="7">
        <v>4.0000000000000001E-3</v>
      </c>
      <c r="P2429" s="7"/>
      <c r="Q2429" s="7">
        <v>28</v>
      </c>
      <c r="R2429" s="7">
        <v>265</v>
      </c>
      <c r="S2429" s="189">
        <v>45625.593981481485</v>
      </c>
    </row>
    <row r="2430" spans="1:19">
      <c r="A2430" s="7">
        <v>2014</v>
      </c>
      <c r="B2430" s="123" t="s">
        <v>537</v>
      </c>
      <c r="C2430" s="123" t="s">
        <v>538</v>
      </c>
      <c r="D2430" s="123" t="s">
        <v>544</v>
      </c>
      <c r="E2430" s="123" t="s">
        <v>540</v>
      </c>
      <c r="F2430" s="7">
        <v>0</v>
      </c>
      <c r="G2430" s="123" t="s">
        <v>532</v>
      </c>
      <c r="H2430" s="7">
        <v>0</v>
      </c>
      <c r="I2430" s="7"/>
      <c r="J2430" s="7">
        <v>0</v>
      </c>
      <c r="K2430" s="7">
        <v>0</v>
      </c>
      <c r="L2430" s="7">
        <v>0</v>
      </c>
      <c r="M2430" s="7"/>
      <c r="N2430" s="7"/>
      <c r="O2430" s="7"/>
      <c r="P2430" s="7">
        <v>1</v>
      </c>
      <c r="Q2430" s="7">
        <v>28</v>
      </c>
      <c r="R2430" s="7">
        <v>265</v>
      </c>
      <c r="S2430" s="189">
        <v>45625.593981481485</v>
      </c>
    </row>
    <row r="2431" spans="1:19">
      <c r="A2431" s="7">
        <v>2014</v>
      </c>
      <c r="B2431" s="123" t="s">
        <v>537</v>
      </c>
      <c r="C2431" s="123" t="s">
        <v>538</v>
      </c>
      <c r="D2431" s="123" t="s">
        <v>544</v>
      </c>
      <c r="E2431" s="123" t="s">
        <v>531</v>
      </c>
      <c r="F2431" s="7">
        <v>7.1773263710000004</v>
      </c>
      <c r="G2431" s="123" t="s">
        <v>532</v>
      </c>
      <c r="H2431" s="7">
        <v>0.54729266799999998</v>
      </c>
      <c r="I2431" s="7">
        <v>76.253</v>
      </c>
      <c r="J2431" s="7">
        <v>0.54554857700000003</v>
      </c>
      <c r="K2431" s="7">
        <v>2.1531979110000001E-5</v>
      </c>
      <c r="L2431" s="7">
        <v>4.3063958229999997E-6</v>
      </c>
      <c r="M2431" s="7">
        <v>76.010000000000005</v>
      </c>
      <c r="N2431" s="7">
        <v>3.0000000000000001E-3</v>
      </c>
      <c r="O2431" s="7">
        <v>5.9999999999999995E-4</v>
      </c>
      <c r="P2431" s="7">
        <v>1</v>
      </c>
      <c r="Q2431" s="7">
        <v>28</v>
      </c>
      <c r="R2431" s="7">
        <v>265</v>
      </c>
      <c r="S2431" s="189">
        <v>45625.593981481485</v>
      </c>
    </row>
    <row r="2432" spans="1:19">
      <c r="A2432" s="7">
        <v>2014</v>
      </c>
      <c r="B2432" s="123" t="s">
        <v>537</v>
      </c>
      <c r="C2432" s="123" t="s">
        <v>538</v>
      </c>
      <c r="D2432" s="123" t="s">
        <v>544</v>
      </c>
      <c r="E2432" s="123" t="s">
        <v>533</v>
      </c>
      <c r="F2432" s="7">
        <v>181.03723199999999</v>
      </c>
      <c r="G2432" s="123" t="s">
        <v>532</v>
      </c>
      <c r="H2432" s="7">
        <v>13.313417696</v>
      </c>
      <c r="I2432" s="7">
        <v>73.539666667000006</v>
      </c>
      <c r="J2432" s="7">
        <v>13.269425648</v>
      </c>
      <c r="K2432" s="7">
        <v>5.43112E-4</v>
      </c>
      <c r="L2432" s="7">
        <v>1.08622E-4</v>
      </c>
      <c r="M2432" s="7">
        <v>73.296666666999997</v>
      </c>
      <c r="N2432" s="7">
        <v>3.0000000000000001E-3</v>
      </c>
      <c r="O2432" s="7">
        <v>5.9999999999999995E-4</v>
      </c>
      <c r="P2432" s="7">
        <v>1</v>
      </c>
      <c r="Q2432" s="7">
        <v>28</v>
      </c>
      <c r="R2432" s="7">
        <v>265</v>
      </c>
      <c r="S2432" s="189">
        <v>45625.593981481485</v>
      </c>
    </row>
    <row r="2433" spans="1:19">
      <c r="A2433" s="7">
        <v>2014</v>
      </c>
      <c r="B2433" s="123" t="s">
        <v>537</v>
      </c>
      <c r="C2433" s="123" t="s">
        <v>538</v>
      </c>
      <c r="D2433" s="123" t="s">
        <v>544</v>
      </c>
      <c r="E2433" s="123" t="s">
        <v>160</v>
      </c>
      <c r="F2433" s="7">
        <v>7.3269000000000002</v>
      </c>
      <c r="G2433" s="123" t="s">
        <v>532</v>
      </c>
      <c r="H2433" s="7">
        <v>0.52484782799999996</v>
      </c>
      <c r="I2433" s="7">
        <v>71.632999999999996</v>
      </c>
      <c r="J2433" s="7">
        <v>0.52306739099999999</v>
      </c>
      <c r="K2433" s="7">
        <v>2.1980700000000001E-5</v>
      </c>
      <c r="L2433" s="7">
        <v>4.3961400000000004E-6</v>
      </c>
      <c r="M2433" s="7">
        <v>71.39</v>
      </c>
      <c r="N2433" s="7">
        <v>3.0000000000000001E-3</v>
      </c>
      <c r="O2433" s="7">
        <v>5.9999999999999995E-4</v>
      </c>
      <c r="P2433" s="7">
        <v>1</v>
      </c>
      <c r="Q2433" s="7">
        <v>28</v>
      </c>
      <c r="R2433" s="7">
        <v>265</v>
      </c>
      <c r="S2433" s="189">
        <v>45625.593981481485</v>
      </c>
    </row>
    <row r="2434" spans="1:19">
      <c r="A2434" s="7">
        <v>2014</v>
      </c>
      <c r="B2434" s="123" t="s">
        <v>537</v>
      </c>
      <c r="C2434" s="123" t="s">
        <v>538</v>
      </c>
      <c r="D2434" s="123" t="s">
        <v>544</v>
      </c>
      <c r="E2434" s="123" t="s">
        <v>163</v>
      </c>
      <c r="F2434" s="7">
        <v>51.858733231999999</v>
      </c>
      <c r="G2434" s="123" t="s">
        <v>532</v>
      </c>
      <c r="H2434" s="7">
        <v>3.3057090210000002</v>
      </c>
      <c r="I2434" s="7">
        <v>63.744500000000002</v>
      </c>
      <c r="J2434" s="7">
        <v>3.3028827199999999</v>
      </c>
      <c r="K2434" s="7">
        <v>5.1858733230000002E-5</v>
      </c>
      <c r="L2434" s="7">
        <v>5.1858733229999997E-6</v>
      </c>
      <c r="M2434" s="7">
        <v>63.69</v>
      </c>
      <c r="N2434" s="7">
        <v>1E-3</v>
      </c>
      <c r="O2434" s="7">
        <v>1E-4</v>
      </c>
      <c r="P2434" s="7">
        <v>1</v>
      </c>
      <c r="Q2434" s="7">
        <v>28</v>
      </c>
      <c r="R2434" s="7">
        <v>265</v>
      </c>
      <c r="S2434" s="189">
        <v>45625.593981481485</v>
      </c>
    </row>
    <row r="2435" spans="1:19">
      <c r="A2435" s="7">
        <v>2014</v>
      </c>
      <c r="B2435" s="123" t="s">
        <v>537</v>
      </c>
      <c r="C2435" s="123" t="s">
        <v>538</v>
      </c>
      <c r="D2435" s="123" t="s">
        <v>544</v>
      </c>
      <c r="E2435" s="123" t="s">
        <v>535</v>
      </c>
      <c r="F2435" s="7">
        <v>257.127325042</v>
      </c>
      <c r="G2435" s="123" t="s">
        <v>532</v>
      </c>
      <c r="H2435" s="7">
        <v>14.596776051999999</v>
      </c>
      <c r="I2435" s="7">
        <v>56.768669179</v>
      </c>
      <c r="J2435" s="7">
        <v>14.582762613</v>
      </c>
      <c r="K2435" s="7">
        <v>2.5712700000000001E-4</v>
      </c>
      <c r="L2435" s="7">
        <v>2.5712732500000001E-5</v>
      </c>
      <c r="M2435" s="7">
        <v>56.714169179000002</v>
      </c>
      <c r="N2435" s="7">
        <v>1E-3</v>
      </c>
      <c r="O2435" s="7">
        <v>1E-4</v>
      </c>
      <c r="P2435" s="7">
        <v>1</v>
      </c>
      <c r="Q2435" s="7">
        <v>28</v>
      </c>
      <c r="R2435" s="7">
        <v>265</v>
      </c>
      <c r="S2435" s="189">
        <v>45625.593981481485</v>
      </c>
    </row>
    <row r="2436" spans="1:19">
      <c r="A2436" s="7">
        <v>2014</v>
      </c>
      <c r="B2436" s="123" t="s">
        <v>537</v>
      </c>
      <c r="C2436" s="123" t="s">
        <v>538</v>
      </c>
      <c r="D2436" s="123" t="s">
        <v>544</v>
      </c>
      <c r="E2436" s="123" t="s">
        <v>541</v>
      </c>
      <c r="F2436" s="7">
        <v>0</v>
      </c>
      <c r="G2436" s="123" t="s">
        <v>532</v>
      </c>
      <c r="H2436" s="7">
        <v>0</v>
      </c>
      <c r="I2436" s="7"/>
      <c r="J2436" s="7">
        <v>0</v>
      </c>
      <c r="K2436" s="7">
        <v>0</v>
      </c>
      <c r="L2436" s="7">
        <v>0</v>
      </c>
      <c r="M2436" s="7"/>
      <c r="N2436" s="7"/>
      <c r="O2436" s="7"/>
      <c r="P2436" s="7">
        <v>1</v>
      </c>
      <c r="Q2436" s="7">
        <v>28</v>
      </c>
      <c r="R2436" s="7">
        <v>265</v>
      </c>
      <c r="S2436" s="189">
        <v>45625.593981481485</v>
      </c>
    </row>
    <row r="2437" spans="1:19">
      <c r="A2437" s="7">
        <v>2014</v>
      </c>
      <c r="B2437" s="123" t="s">
        <v>537</v>
      </c>
      <c r="C2437" s="123" t="s">
        <v>538</v>
      </c>
      <c r="D2437" s="123" t="s">
        <v>545</v>
      </c>
      <c r="E2437" s="123" t="s">
        <v>540</v>
      </c>
      <c r="F2437" s="7">
        <v>0</v>
      </c>
      <c r="G2437" s="123" t="s">
        <v>532</v>
      </c>
      <c r="H2437" s="7">
        <v>0</v>
      </c>
      <c r="I2437" s="7"/>
      <c r="J2437" s="7">
        <v>0</v>
      </c>
      <c r="K2437" s="7">
        <v>0</v>
      </c>
      <c r="L2437" s="7">
        <v>0</v>
      </c>
      <c r="M2437" s="7"/>
      <c r="N2437" s="7"/>
      <c r="O2437" s="7"/>
      <c r="P2437" s="7">
        <v>1</v>
      </c>
      <c r="Q2437" s="7">
        <v>28</v>
      </c>
      <c r="R2437" s="7">
        <v>265</v>
      </c>
      <c r="S2437" s="189">
        <v>45625.593981481485</v>
      </c>
    </row>
    <row r="2438" spans="1:19">
      <c r="A2438" s="7">
        <v>2014</v>
      </c>
      <c r="B2438" s="123" t="s">
        <v>537</v>
      </c>
      <c r="C2438" s="123" t="s">
        <v>538</v>
      </c>
      <c r="D2438" s="123" t="s">
        <v>545</v>
      </c>
      <c r="E2438" s="123" t="s">
        <v>531</v>
      </c>
      <c r="F2438" s="7">
        <v>16.632328268999998</v>
      </c>
      <c r="G2438" s="123" t="s">
        <v>532</v>
      </c>
      <c r="H2438" s="7">
        <v>1.2682649269999999</v>
      </c>
      <c r="I2438" s="7">
        <v>76.253</v>
      </c>
      <c r="J2438" s="7">
        <v>1.264223272</v>
      </c>
      <c r="K2438" s="7">
        <v>4.9896984809999999E-5</v>
      </c>
      <c r="L2438" s="7">
        <v>9.9793969610000008E-6</v>
      </c>
      <c r="M2438" s="7">
        <v>76.010000000000005</v>
      </c>
      <c r="N2438" s="7">
        <v>3.0000000000000001E-3</v>
      </c>
      <c r="O2438" s="7">
        <v>5.9999999999999995E-4</v>
      </c>
      <c r="P2438" s="7">
        <v>1</v>
      </c>
      <c r="Q2438" s="7">
        <v>28</v>
      </c>
      <c r="R2438" s="7">
        <v>265</v>
      </c>
      <c r="S2438" s="189">
        <v>45625.593981481485</v>
      </c>
    </row>
    <row r="2439" spans="1:19">
      <c r="A2439" s="7">
        <v>2014</v>
      </c>
      <c r="B2439" s="123" t="s">
        <v>537</v>
      </c>
      <c r="C2439" s="123" t="s">
        <v>538</v>
      </c>
      <c r="D2439" s="123" t="s">
        <v>545</v>
      </c>
      <c r="E2439" s="123" t="s">
        <v>533</v>
      </c>
      <c r="F2439" s="7">
        <v>38.099879999999999</v>
      </c>
      <c r="G2439" s="123" t="s">
        <v>532</v>
      </c>
      <c r="H2439" s="7">
        <v>2.801852475</v>
      </c>
      <c r="I2439" s="7">
        <v>73.539666667000006</v>
      </c>
      <c r="J2439" s="7">
        <v>2.7925942039999998</v>
      </c>
      <c r="K2439" s="7">
        <v>1.143E-4</v>
      </c>
      <c r="L2439" s="7">
        <v>2.2859928000000001E-5</v>
      </c>
      <c r="M2439" s="7">
        <v>73.296666666999997</v>
      </c>
      <c r="N2439" s="7">
        <v>3.0000000000000001E-3</v>
      </c>
      <c r="O2439" s="7">
        <v>5.9999999999999995E-4</v>
      </c>
      <c r="P2439" s="7">
        <v>1</v>
      </c>
      <c r="Q2439" s="7">
        <v>28</v>
      </c>
      <c r="R2439" s="7">
        <v>265</v>
      </c>
      <c r="S2439" s="189">
        <v>45625.593981481485</v>
      </c>
    </row>
    <row r="2440" spans="1:19">
      <c r="A2440" s="7">
        <v>2014</v>
      </c>
      <c r="B2440" s="123" t="s">
        <v>537</v>
      </c>
      <c r="C2440" s="123" t="s">
        <v>538</v>
      </c>
      <c r="D2440" s="123" t="s">
        <v>545</v>
      </c>
      <c r="E2440" s="123" t="s">
        <v>160</v>
      </c>
      <c r="F2440" s="7">
        <v>17.040275999999999</v>
      </c>
      <c r="G2440" s="123" t="s">
        <v>532</v>
      </c>
      <c r="H2440" s="7">
        <v>1.2206460910000001</v>
      </c>
      <c r="I2440" s="7">
        <v>71.632999999999996</v>
      </c>
      <c r="J2440" s="7">
        <v>1.216505304</v>
      </c>
      <c r="K2440" s="7">
        <v>5.1120827999999997E-5</v>
      </c>
      <c r="L2440" s="7">
        <v>1.02241656E-5</v>
      </c>
      <c r="M2440" s="7">
        <v>71.39</v>
      </c>
      <c r="N2440" s="7">
        <v>3.0000000000000001E-3</v>
      </c>
      <c r="O2440" s="7">
        <v>5.9999999999999995E-4</v>
      </c>
      <c r="P2440" s="7">
        <v>1</v>
      </c>
      <c r="Q2440" s="7">
        <v>28</v>
      </c>
      <c r="R2440" s="7">
        <v>265</v>
      </c>
      <c r="S2440" s="189">
        <v>45625.593981481485</v>
      </c>
    </row>
    <row r="2441" spans="1:19">
      <c r="A2441" s="7">
        <v>2014</v>
      </c>
      <c r="B2441" s="123" t="s">
        <v>537</v>
      </c>
      <c r="C2441" s="123" t="s">
        <v>538</v>
      </c>
      <c r="D2441" s="123" t="s">
        <v>545</v>
      </c>
      <c r="E2441" s="123" t="s">
        <v>163</v>
      </c>
      <c r="F2441" s="7">
        <v>17.220266379000002</v>
      </c>
      <c r="G2441" s="123" t="s">
        <v>532</v>
      </c>
      <c r="H2441" s="7">
        <v>1.0976972700000001</v>
      </c>
      <c r="I2441" s="7">
        <v>63.744500000000002</v>
      </c>
      <c r="J2441" s="7">
        <v>1.096758766</v>
      </c>
      <c r="K2441" s="7">
        <v>1.7220266379999999E-5</v>
      </c>
      <c r="L2441" s="7">
        <v>1.7220266380000001E-6</v>
      </c>
      <c r="M2441" s="7">
        <v>63.69</v>
      </c>
      <c r="N2441" s="7">
        <v>1E-3</v>
      </c>
      <c r="O2441" s="7">
        <v>1E-4</v>
      </c>
      <c r="P2441" s="7">
        <v>1</v>
      </c>
      <c r="Q2441" s="7">
        <v>28</v>
      </c>
      <c r="R2441" s="7">
        <v>265</v>
      </c>
      <c r="S2441" s="189">
        <v>45625.593981481485</v>
      </c>
    </row>
    <row r="2442" spans="1:19">
      <c r="A2442" s="7">
        <v>2014</v>
      </c>
      <c r="B2442" s="123" t="s">
        <v>537</v>
      </c>
      <c r="C2442" s="123" t="s">
        <v>538</v>
      </c>
      <c r="D2442" s="123" t="s">
        <v>545</v>
      </c>
      <c r="E2442" s="123" t="s">
        <v>535</v>
      </c>
      <c r="F2442" s="7">
        <v>257.31937233899998</v>
      </c>
      <c r="G2442" s="123" t="s">
        <v>532</v>
      </c>
      <c r="H2442" s="7">
        <v>14.607678322</v>
      </c>
      <c r="I2442" s="7">
        <v>56.768669179</v>
      </c>
      <c r="J2442" s="7">
        <v>14.593654416</v>
      </c>
      <c r="K2442" s="7">
        <v>2.5731899999999999E-4</v>
      </c>
      <c r="L2442" s="7">
        <v>2.5731937230000001E-5</v>
      </c>
      <c r="M2442" s="7">
        <v>56.714169179000002</v>
      </c>
      <c r="N2442" s="7">
        <v>1E-3</v>
      </c>
      <c r="O2442" s="7">
        <v>1E-4</v>
      </c>
      <c r="P2442" s="7">
        <v>1</v>
      </c>
      <c r="Q2442" s="7">
        <v>28</v>
      </c>
      <c r="R2442" s="7">
        <v>265</v>
      </c>
      <c r="S2442" s="189">
        <v>45625.593981481485</v>
      </c>
    </row>
    <row r="2443" spans="1:19">
      <c r="A2443" s="7">
        <v>2014</v>
      </c>
      <c r="B2443" s="123" t="s">
        <v>537</v>
      </c>
      <c r="C2443" s="123" t="s">
        <v>538</v>
      </c>
      <c r="D2443" s="123" t="s">
        <v>545</v>
      </c>
      <c r="E2443" s="123" t="s">
        <v>541</v>
      </c>
      <c r="F2443" s="7">
        <v>0</v>
      </c>
      <c r="G2443" s="123" t="s">
        <v>532</v>
      </c>
      <c r="H2443" s="7">
        <v>0</v>
      </c>
      <c r="I2443" s="7"/>
      <c r="J2443" s="7">
        <v>0</v>
      </c>
      <c r="K2443" s="7">
        <v>0</v>
      </c>
      <c r="L2443" s="7">
        <v>0</v>
      </c>
      <c r="M2443" s="7"/>
      <c r="N2443" s="7"/>
      <c r="O2443" s="7"/>
      <c r="P2443" s="7">
        <v>1</v>
      </c>
      <c r="Q2443" s="7">
        <v>28</v>
      </c>
      <c r="R2443" s="7">
        <v>265</v>
      </c>
      <c r="S2443" s="189">
        <v>45625.593981481485</v>
      </c>
    </row>
    <row r="2444" spans="1:19">
      <c r="A2444" s="7">
        <v>2014</v>
      </c>
      <c r="B2444" s="123" t="s">
        <v>537</v>
      </c>
      <c r="C2444" s="123" t="s">
        <v>538</v>
      </c>
      <c r="D2444" s="123" t="s">
        <v>546</v>
      </c>
      <c r="E2444" s="123" t="s">
        <v>33</v>
      </c>
      <c r="F2444" s="7">
        <v>0</v>
      </c>
      <c r="G2444" s="123" t="s">
        <v>532</v>
      </c>
      <c r="H2444" s="7">
        <v>0</v>
      </c>
      <c r="I2444" s="7"/>
      <c r="J2444" s="7">
        <v>0</v>
      </c>
      <c r="K2444" s="7">
        <v>0</v>
      </c>
      <c r="L2444" s="7">
        <v>0</v>
      </c>
      <c r="M2444" s="7"/>
      <c r="N2444" s="7"/>
      <c r="O2444" s="7"/>
      <c r="P2444" s="7"/>
      <c r="Q2444" s="7">
        <v>28</v>
      </c>
      <c r="R2444" s="7">
        <v>265</v>
      </c>
      <c r="S2444" s="189">
        <v>45625.593981481485</v>
      </c>
    </row>
    <row r="2445" spans="1:19">
      <c r="A2445" s="7">
        <v>2014</v>
      </c>
      <c r="B2445" s="123" t="s">
        <v>537</v>
      </c>
      <c r="C2445" s="123" t="s">
        <v>538</v>
      </c>
      <c r="D2445" s="123" t="s">
        <v>546</v>
      </c>
      <c r="E2445" s="123" t="s">
        <v>540</v>
      </c>
      <c r="F2445" s="7">
        <v>0</v>
      </c>
      <c r="G2445" s="123" t="s">
        <v>532</v>
      </c>
      <c r="H2445" s="7">
        <v>0</v>
      </c>
      <c r="I2445" s="7"/>
      <c r="J2445" s="7">
        <v>0</v>
      </c>
      <c r="K2445" s="7">
        <v>0</v>
      </c>
      <c r="L2445" s="7">
        <v>0</v>
      </c>
      <c r="M2445" s="7"/>
      <c r="N2445" s="7"/>
      <c r="O2445" s="7"/>
      <c r="P2445" s="7">
        <v>1</v>
      </c>
      <c r="Q2445" s="7">
        <v>28</v>
      </c>
      <c r="R2445" s="7">
        <v>265</v>
      </c>
      <c r="S2445" s="189">
        <v>45625.593981481485</v>
      </c>
    </row>
    <row r="2446" spans="1:19">
      <c r="A2446" s="7">
        <v>2014</v>
      </c>
      <c r="B2446" s="123" t="s">
        <v>537</v>
      </c>
      <c r="C2446" s="123" t="s">
        <v>538</v>
      </c>
      <c r="D2446" s="123" t="s">
        <v>546</v>
      </c>
      <c r="E2446" s="123" t="s">
        <v>531</v>
      </c>
      <c r="F2446" s="7">
        <v>218.63036601499999</v>
      </c>
      <c r="G2446" s="123" t="s">
        <v>532</v>
      </c>
      <c r="H2446" s="7">
        <v>16.671221299999999</v>
      </c>
      <c r="I2446" s="7">
        <v>76.253</v>
      </c>
      <c r="J2446" s="7">
        <v>16.618094120999999</v>
      </c>
      <c r="K2446" s="7">
        <v>6.5589100000000003E-4</v>
      </c>
      <c r="L2446" s="7">
        <v>1.31178E-4</v>
      </c>
      <c r="M2446" s="7">
        <v>76.010000000000005</v>
      </c>
      <c r="N2446" s="7">
        <v>3.0000000000000001E-3</v>
      </c>
      <c r="O2446" s="7">
        <v>5.9999999999999995E-4</v>
      </c>
      <c r="P2446" s="7">
        <v>1</v>
      </c>
      <c r="Q2446" s="7">
        <v>28</v>
      </c>
      <c r="R2446" s="7">
        <v>265</v>
      </c>
      <c r="S2446" s="189">
        <v>45625.593981481485</v>
      </c>
    </row>
    <row r="2447" spans="1:19">
      <c r="A2447" s="7">
        <v>2014</v>
      </c>
      <c r="B2447" s="123" t="s">
        <v>537</v>
      </c>
      <c r="C2447" s="123" t="s">
        <v>538</v>
      </c>
      <c r="D2447" s="123" t="s">
        <v>546</v>
      </c>
      <c r="E2447" s="123" t="s">
        <v>533</v>
      </c>
      <c r="F2447" s="7">
        <v>322.34173199999998</v>
      </c>
      <c r="G2447" s="123" t="s">
        <v>532</v>
      </c>
      <c r="H2447" s="7">
        <v>23.704903523999999</v>
      </c>
      <c r="I2447" s="7">
        <v>73.539666667000006</v>
      </c>
      <c r="J2447" s="7">
        <v>23.626574482999999</v>
      </c>
      <c r="K2447" s="7">
        <v>9.6702500000000005E-4</v>
      </c>
      <c r="L2447" s="7">
        <v>1.9340500000000001E-4</v>
      </c>
      <c r="M2447" s="7">
        <v>73.296666666999997</v>
      </c>
      <c r="N2447" s="7">
        <v>3.0000000000000001E-3</v>
      </c>
      <c r="O2447" s="7">
        <v>5.9999999999999995E-4</v>
      </c>
      <c r="P2447" s="7">
        <v>1</v>
      </c>
      <c r="Q2447" s="7">
        <v>28</v>
      </c>
      <c r="R2447" s="7">
        <v>265</v>
      </c>
      <c r="S2447" s="189">
        <v>45625.593981481485</v>
      </c>
    </row>
    <row r="2448" spans="1:19">
      <c r="A2448" s="7">
        <v>2014</v>
      </c>
      <c r="B2448" s="123" t="s">
        <v>537</v>
      </c>
      <c r="C2448" s="123" t="s">
        <v>538</v>
      </c>
      <c r="D2448" s="123" t="s">
        <v>546</v>
      </c>
      <c r="E2448" s="123" t="s">
        <v>160</v>
      </c>
      <c r="F2448" s="7">
        <v>23.697288</v>
      </c>
      <c r="G2448" s="123" t="s">
        <v>532</v>
      </c>
      <c r="H2448" s="7">
        <v>1.697507831</v>
      </c>
      <c r="I2448" s="7">
        <v>71.632999999999996</v>
      </c>
      <c r="J2448" s="7">
        <v>1.69174939</v>
      </c>
      <c r="K2448" s="7">
        <v>7.1091864000000004E-5</v>
      </c>
      <c r="L2448" s="7">
        <v>1.4218372800000001E-5</v>
      </c>
      <c r="M2448" s="7">
        <v>71.39</v>
      </c>
      <c r="N2448" s="7">
        <v>3.0000000000000001E-3</v>
      </c>
      <c r="O2448" s="7">
        <v>5.9999999999999995E-4</v>
      </c>
      <c r="P2448" s="7">
        <v>1</v>
      </c>
      <c r="Q2448" s="7">
        <v>28</v>
      </c>
      <c r="R2448" s="7">
        <v>265</v>
      </c>
      <c r="S2448" s="189">
        <v>45625.593981481485</v>
      </c>
    </row>
    <row r="2449" spans="1:19">
      <c r="A2449" s="7">
        <v>2014</v>
      </c>
      <c r="B2449" s="123" t="s">
        <v>537</v>
      </c>
      <c r="C2449" s="123" t="s">
        <v>538</v>
      </c>
      <c r="D2449" s="123" t="s">
        <v>546</v>
      </c>
      <c r="E2449" s="123" t="s">
        <v>163</v>
      </c>
      <c r="F2449" s="7">
        <v>49.945370300999997</v>
      </c>
      <c r="G2449" s="123" t="s">
        <v>532</v>
      </c>
      <c r="H2449" s="7">
        <v>3.1837426569999998</v>
      </c>
      <c r="I2449" s="7">
        <v>63.744500000000002</v>
      </c>
      <c r="J2449" s="7">
        <v>3.1810206339999998</v>
      </c>
      <c r="K2449" s="7">
        <v>4.9945370299999997E-5</v>
      </c>
      <c r="L2449" s="7">
        <v>4.9945370300000001E-6</v>
      </c>
      <c r="M2449" s="7">
        <v>63.69</v>
      </c>
      <c r="N2449" s="7">
        <v>1E-3</v>
      </c>
      <c r="O2449" s="7">
        <v>1E-4</v>
      </c>
      <c r="P2449" s="7">
        <v>1</v>
      </c>
      <c r="Q2449" s="7">
        <v>28</v>
      </c>
      <c r="R2449" s="7">
        <v>265</v>
      </c>
      <c r="S2449" s="189">
        <v>45625.593981481485</v>
      </c>
    </row>
    <row r="2450" spans="1:19">
      <c r="A2450" s="7">
        <v>2014</v>
      </c>
      <c r="B2450" s="123" t="s">
        <v>537</v>
      </c>
      <c r="C2450" s="123" t="s">
        <v>538</v>
      </c>
      <c r="D2450" s="123" t="s">
        <v>546</v>
      </c>
      <c r="E2450" s="123" t="s">
        <v>535</v>
      </c>
      <c r="F2450" s="7">
        <v>3870.7372810269999</v>
      </c>
      <c r="G2450" s="123" t="s">
        <v>532</v>
      </c>
      <c r="H2450" s="7">
        <v>219.736604185</v>
      </c>
      <c r="I2450" s="7">
        <v>56.768669179</v>
      </c>
      <c r="J2450" s="7">
        <v>219.525649004</v>
      </c>
      <c r="K2450" s="7">
        <v>3.870737E-3</v>
      </c>
      <c r="L2450" s="7">
        <v>3.87074E-4</v>
      </c>
      <c r="M2450" s="7">
        <v>56.714169179000002</v>
      </c>
      <c r="N2450" s="7">
        <v>1E-3</v>
      </c>
      <c r="O2450" s="7">
        <v>1E-4</v>
      </c>
      <c r="P2450" s="7">
        <v>1</v>
      </c>
      <c r="Q2450" s="7">
        <v>28</v>
      </c>
      <c r="R2450" s="7">
        <v>265</v>
      </c>
      <c r="S2450" s="189">
        <v>45625.593981481485</v>
      </c>
    </row>
    <row r="2451" spans="1:19">
      <c r="A2451" s="7">
        <v>2014</v>
      </c>
      <c r="B2451" s="123" t="s">
        <v>537</v>
      </c>
      <c r="C2451" s="123" t="s">
        <v>538</v>
      </c>
      <c r="D2451" s="123" t="s">
        <v>546</v>
      </c>
      <c r="E2451" s="123" t="s">
        <v>541</v>
      </c>
      <c r="F2451" s="7">
        <v>545.03784372699999</v>
      </c>
      <c r="G2451" s="123" t="s">
        <v>532</v>
      </c>
      <c r="H2451" s="7">
        <v>50.738068386999998</v>
      </c>
      <c r="I2451" s="7">
        <v>93.090909136999997</v>
      </c>
      <c r="J2451" s="7">
        <v>50.605624190999997</v>
      </c>
      <c r="K2451" s="7">
        <v>1.635114E-3</v>
      </c>
      <c r="L2451" s="7">
        <v>3.2702300000000002E-4</v>
      </c>
      <c r="M2451" s="7">
        <v>92.847909137000002</v>
      </c>
      <c r="N2451" s="7">
        <v>3.0000000000000001E-3</v>
      </c>
      <c r="O2451" s="7">
        <v>5.9999999999999995E-4</v>
      </c>
      <c r="P2451" s="7">
        <v>1</v>
      </c>
      <c r="Q2451" s="7">
        <v>28</v>
      </c>
      <c r="R2451" s="7">
        <v>265</v>
      </c>
      <c r="S2451" s="189">
        <v>45625.593981481485</v>
      </c>
    </row>
    <row r="2452" spans="1:19">
      <c r="A2452" s="7">
        <v>2014</v>
      </c>
      <c r="B2452" s="123" t="s">
        <v>537</v>
      </c>
      <c r="C2452" s="123" t="s">
        <v>538</v>
      </c>
      <c r="D2452" s="123" t="s">
        <v>547</v>
      </c>
      <c r="E2452" s="123" t="s">
        <v>540</v>
      </c>
      <c r="F2452" s="7">
        <v>0</v>
      </c>
      <c r="G2452" s="123" t="s">
        <v>532</v>
      </c>
      <c r="H2452" s="7">
        <v>0</v>
      </c>
      <c r="I2452" s="7"/>
      <c r="J2452" s="7">
        <v>0</v>
      </c>
      <c r="K2452" s="7">
        <v>0</v>
      </c>
      <c r="L2452" s="7">
        <v>0</v>
      </c>
      <c r="M2452" s="7"/>
      <c r="N2452" s="7"/>
      <c r="O2452" s="7"/>
      <c r="P2452" s="7">
        <v>1</v>
      </c>
      <c r="Q2452" s="7">
        <v>28</v>
      </c>
      <c r="R2452" s="7">
        <v>265</v>
      </c>
      <c r="S2452" s="189">
        <v>45625.593981481485</v>
      </c>
    </row>
    <row r="2453" spans="1:19">
      <c r="A2453" s="7">
        <v>2014</v>
      </c>
      <c r="B2453" s="123" t="s">
        <v>537</v>
      </c>
      <c r="C2453" s="123" t="s">
        <v>538</v>
      </c>
      <c r="D2453" s="123" t="s">
        <v>547</v>
      </c>
      <c r="E2453" s="123" t="s">
        <v>531</v>
      </c>
      <c r="F2453" s="7">
        <v>1.4036837550000001</v>
      </c>
      <c r="G2453" s="123" t="s">
        <v>532</v>
      </c>
      <c r="H2453" s="7">
        <v>0.107035097</v>
      </c>
      <c r="I2453" s="7">
        <v>76.253</v>
      </c>
      <c r="J2453" s="7">
        <v>0.106694002</v>
      </c>
      <c r="K2453" s="7">
        <v>4.2110512649999999E-6</v>
      </c>
      <c r="L2453" s="7">
        <v>8.4221025299999999E-7</v>
      </c>
      <c r="M2453" s="7">
        <v>76.010000000000005</v>
      </c>
      <c r="N2453" s="7">
        <v>3.0000000000000001E-3</v>
      </c>
      <c r="O2453" s="7">
        <v>5.9999999999999995E-4</v>
      </c>
      <c r="P2453" s="7">
        <v>1</v>
      </c>
      <c r="Q2453" s="7">
        <v>28</v>
      </c>
      <c r="R2453" s="7">
        <v>265</v>
      </c>
      <c r="S2453" s="189">
        <v>45625.593981481485</v>
      </c>
    </row>
    <row r="2454" spans="1:19">
      <c r="A2454" s="7">
        <v>2014</v>
      </c>
      <c r="B2454" s="123" t="s">
        <v>537</v>
      </c>
      <c r="C2454" s="123" t="s">
        <v>538</v>
      </c>
      <c r="D2454" s="123" t="s">
        <v>547</v>
      </c>
      <c r="E2454" s="123" t="s">
        <v>533</v>
      </c>
      <c r="F2454" s="7">
        <v>72.515376000000003</v>
      </c>
      <c r="G2454" s="123" t="s">
        <v>532</v>
      </c>
      <c r="H2454" s="7">
        <v>5.3327565789999998</v>
      </c>
      <c r="I2454" s="7">
        <v>73.539666667000006</v>
      </c>
      <c r="J2454" s="7">
        <v>5.3151353429999997</v>
      </c>
      <c r="K2454" s="7">
        <v>2.1754599999999999E-4</v>
      </c>
      <c r="L2454" s="7">
        <v>4.3509225599999998E-5</v>
      </c>
      <c r="M2454" s="7">
        <v>73.296666666999997</v>
      </c>
      <c r="N2454" s="7">
        <v>3.0000000000000001E-3</v>
      </c>
      <c r="O2454" s="7">
        <v>5.9999999999999995E-4</v>
      </c>
      <c r="P2454" s="7">
        <v>1</v>
      </c>
      <c r="Q2454" s="7">
        <v>28</v>
      </c>
      <c r="R2454" s="7">
        <v>265</v>
      </c>
      <c r="S2454" s="189">
        <v>45625.593981481485</v>
      </c>
    </row>
    <row r="2455" spans="1:19">
      <c r="A2455" s="7">
        <v>2014</v>
      </c>
      <c r="B2455" s="123" t="s">
        <v>537</v>
      </c>
      <c r="C2455" s="123" t="s">
        <v>538</v>
      </c>
      <c r="D2455" s="123" t="s">
        <v>547</v>
      </c>
      <c r="E2455" s="123" t="s">
        <v>160</v>
      </c>
      <c r="F2455" s="7">
        <v>26.209368000000001</v>
      </c>
      <c r="G2455" s="123" t="s">
        <v>532</v>
      </c>
      <c r="H2455" s="7">
        <v>1.8774556579999999</v>
      </c>
      <c r="I2455" s="7">
        <v>71.632999999999996</v>
      </c>
      <c r="J2455" s="7">
        <v>1.8710867819999999</v>
      </c>
      <c r="K2455" s="7">
        <v>7.8628103999999998E-5</v>
      </c>
      <c r="L2455" s="7">
        <v>1.5725620800000002E-5</v>
      </c>
      <c r="M2455" s="7">
        <v>71.39</v>
      </c>
      <c r="N2455" s="7">
        <v>3.0000000000000001E-3</v>
      </c>
      <c r="O2455" s="7">
        <v>5.9999999999999995E-4</v>
      </c>
      <c r="P2455" s="7">
        <v>1</v>
      </c>
      <c r="Q2455" s="7">
        <v>28</v>
      </c>
      <c r="R2455" s="7">
        <v>265</v>
      </c>
      <c r="S2455" s="189">
        <v>45625.593981481485</v>
      </c>
    </row>
    <row r="2456" spans="1:19">
      <c r="A2456" s="7">
        <v>2014</v>
      </c>
      <c r="B2456" s="123" t="s">
        <v>537</v>
      </c>
      <c r="C2456" s="123" t="s">
        <v>538</v>
      </c>
      <c r="D2456" s="123" t="s">
        <v>547</v>
      </c>
      <c r="E2456" s="123" t="s">
        <v>163</v>
      </c>
      <c r="F2456" s="7">
        <v>76.996363462999994</v>
      </c>
      <c r="G2456" s="123" t="s">
        <v>532</v>
      </c>
      <c r="H2456" s="7">
        <v>4.9080946909999996</v>
      </c>
      <c r="I2456" s="7">
        <v>63.744500000000002</v>
      </c>
      <c r="J2456" s="7">
        <v>4.9038983890000001</v>
      </c>
      <c r="K2456" s="7">
        <v>7.6996363460000005E-5</v>
      </c>
      <c r="L2456" s="7">
        <v>7.6996363459999994E-6</v>
      </c>
      <c r="M2456" s="7">
        <v>63.69</v>
      </c>
      <c r="N2456" s="7">
        <v>1E-3</v>
      </c>
      <c r="O2456" s="7">
        <v>1E-4</v>
      </c>
      <c r="P2456" s="7">
        <v>1</v>
      </c>
      <c r="Q2456" s="7">
        <v>28</v>
      </c>
      <c r="R2456" s="7">
        <v>265</v>
      </c>
      <c r="S2456" s="189">
        <v>45625.593981481485</v>
      </c>
    </row>
    <row r="2457" spans="1:19">
      <c r="A2457" s="7">
        <v>2014</v>
      </c>
      <c r="B2457" s="123" t="s">
        <v>537</v>
      </c>
      <c r="C2457" s="123" t="s">
        <v>538</v>
      </c>
      <c r="D2457" s="123" t="s">
        <v>547</v>
      </c>
      <c r="E2457" s="123" t="s">
        <v>535</v>
      </c>
      <c r="F2457" s="7">
        <v>459.18508761099997</v>
      </c>
      <c r="G2457" s="123" t="s">
        <v>532</v>
      </c>
      <c r="H2457" s="7">
        <v>26.067326331</v>
      </c>
      <c r="I2457" s="7">
        <v>56.768669179</v>
      </c>
      <c r="J2457" s="7">
        <v>26.042300742999998</v>
      </c>
      <c r="K2457" s="7">
        <v>4.5918499999999998E-4</v>
      </c>
      <c r="L2457" s="7">
        <v>4.591850876E-5</v>
      </c>
      <c r="M2457" s="7">
        <v>56.714169179000002</v>
      </c>
      <c r="N2457" s="7">
        <v>1E-3</v>
      </c>
      <c r="O2457" s="7">
        <v>1E-4</v>
      </c>
      <c r="P2457" s="7">
        <v>1</v>
      </c>
      <c r="Q2457" s="7">
        <v>28</v>
      </c>
      <c r="R2457" s="7">
        <v>265</v>
      </c>
      <c r="S2457" s="189">
        <v>45625.593981481485</v>
      </c>
    </row>
    <row r="2458" spans="1:19">
      <c r="A2458" s="7">
        <v>2014</v>
      </c>
      <c r="B2458" s="123" t="s">
        <v>537</v>
      </c>
      <c r="C2458" s="123" t="s">
        <v>538</v>
      </c>
      <c r="D2458" s="123" t="s">
        <v>547</v>
      </c>
      <c r="E2458" s="123" t="s">
        <v>541</v>
      </c>
      <c r="F2458" s="7">
        <v>0</v>
      </c>
      <c r="G2458" s="123" t="s">
        <v>532</v>
      </c>
      <c r="H2458" s="7">
        <v>0</v>
      </c>
      <c r="I2458" s="7"/>
      <c r="J2458" s="7">
        <v>0</v>
      </c>
      <c r="K2458" s="7">
        <v>0</v>
      </c>
      <c r="L2458" s="7">
        <v>0</v>
      </c>
      <c r="M2458" s="7"/>
      <c r="N2458" s="7"/>
      <c r="O2458" s="7"/>
      <c r="P2458" s="7">
        <v>1</v>
      </c>
      <c r="Q2458" s="7">
        <v>28</v>
      </c>
      <c r="R2458" s="7">
        <v>265</v>
      </c>
      <c r="S2458" s="189">
        <v>45625.593981481485</v>
      </c>
    </row>
    <row r="2459" spans="1:19">
      <c r="A2459" s="7">
        <v>2014</v>
      </c>
      <c r="B2459" s="123" t="s">
        <v>537</v>
      </c>
      <c r="C2459" s="123" t="s">
        <v>538</v>
      </c>
      <c r="D2459" s="123" t="s">
        <v>548</v>
      </c>
      <c r="E2459" s="123" t="s">
        <v>33</v>
      </c>
      <c r="F2459" s="7">
        <v>81.046232367000002</v>
      </c>
      <c r="G2459" s="123" t="s">
        <v>532</v>
      </c>
      <c r="H2459" s="7">
        <v>0.15398784099999999</v>
      </c>
      <c r="I2459" s="7">
        <v>1.9</v>
      </c>
      <c r="J2459" s="7">
        <v>0</v>
      </c>
      <c r="K2459" s="7">
        <v>2.4313870000000001E-3</v>
      </c>
      <c r="L2459" s="7">
        <v>3.24185E-4</v>
      </c>
      <c r="M2459" s="7">
        <v>0</v>
      </c>
      <c r="N2459" s="7">
        <v>0.03</v>
      </c>
      <c r="O2459" s="7">
        <v>4.0000000000000001E-3</v>
      </c>
      <c r="P2459" s="7"/>
      <c r="Q2459" s="7">
        <v>28</v>
      </c>
      <c r="R2459" s="7">
        <v>265</v>
      </c>
      <c r="S2459" s="189">
        <v>45625.593981481485</v>
      </c>
    </row>
    <row r="2460" spans="1:19">
      <c r="A2460" s="7">
        <v>2014</v>
      </c>
      <c r="B2460" s="123" t="s">
        <v>537</v>
      </c>
      <c r="C2460" s="123" t="s">
        <v>538</v>
      </c>
      <c r="D2460" s="123" t="s">
        <v>548</v>
      </c>
      <c r="E2460" s="123" t="s">
        <v>540</v>
      </c>
      <c r="F2460" s="7">
        <v>3596.7155768950001</v>
      </c>
      <c r="G2460" s="123" t="s">
        <v>532</v>
      </c>
      <c r="H2460" s="7">
        <v>342.68606837800002</v>
      </c>
      <c r="I2460" s="7">
        <v>95.277500000000003</v>
      </c>
      <c r="J2460" s="7">
        <v>340.24929357399998</v>
      </c>
      <c r="K2460" s="7">
        <v>3.5967156E-2</v>
      </c>
      <c r="L2460" s="7">
        <v>5.3950730000000002E-3</v>
      </c>
      <c r="M2460" s="7">
        <v>94.6</v>
      </c>
      <c r="N2460" s="7">
        <v>0.01</v>
      </c>
      <c r="O2460" s="7">
        <v>1.5E-3</v>
      </c>
      <c r="P2460" s="7">
        <v>1</v>
      </c>
      <c r="Q2460" s="7">
        <v>28</v>
      </c>
      <c r="R2460" s="7">
        <v>265</v>
      </c>
      <c r="S2460" s="189">
        <v>45625.593981481485</v>
      </c>
    </row>
    <row r="2461" spans="1:19">
      <c r="A2461" s="7">
        <v>2014</v>
      </c>
      <c r="B2461" s="123" t="s">
        <v>537</v>
      </c>
      <c r="C2461" s="123" t="s">
        <v>538</v>
      </c>
      <c r="D2461" s="123" t="s">
        <v>548</v>
      </c>
      <c r="E2461" s="123" t="s">
        <v>531</v>
      </c>
      <c r="F2461" s="7">
        <v>148.02242467100001</v>
      </c>
      <c r="G2461" s="123" t="s">
        <v>532</v>
      </c>
      <c r="H2461" s="7">
        <v>11.287153948</v>
      </c>
      <c r="I2461" s="7">
        <v>76.253</v>
      </c>
      <c r="J2461" s="7">
        <v>11.251184499000001</v>
      </c>
      <c r="K2461" s="7">
        <v>4.4406699999999998E-4</v>
      </c>
      <c r="L2461" s="7">
        <v>8.8813454800000006E-5</v>
      </c>
      <c r="M2461" s="7">
        <v>76.010000000000005</v>
      </c>
      <c r="N2461" s="7">
        <v>3.0000000000000001E-3</v>
      </c>
      <c r="O2461" s="7">
        <v>5.9999999999999995E-4</v>
      </c>
      <c r="P2461" s="7">
        <v>1</v>
      </c>
      <c r="Q2461" s="7">
        <v>28</v>
      </c>
      <c r="R2461" s="7">
        <v>265</v>
      </c>
      <c r="S2461" s="189">
        <v>45625.593981481485</v>
      </c>
    </row>
    <row r="2462" spans="1:19">
      <c r="A2462" s="7">
        <v>2014</v>
      </c>
      <c r="B2462" s="123" t="s">
        <v>537</v>
      </c>
      <c r="C2462" s="123" t="s">
        <v>538</v>
      </c>
      <c r="D2462" s="123" t="s">
        <v>548</v>
      </c>
      <c r="E2462" s="123" t="s">
        <v>533</v>
      </c>
      <c r="F2462" s="7">
        <v>1055.952828</v>
      </c>
      <c r="G2462" s="123" t="s">
        <v>532</v>
      </c>
      <c r="H2462" s="7">
        <v>77.654418987</v>
      </c>
      <c r="I2462" s="7">
        <v>73.539666667000006</v>
      </c>
      <c r="J2462" s="7">
        <v>77.397822450000007</v>
      </c>
      <c r="K2462" s="7">
        <v>3.167858E-3</v>
      </c>
      <c r="L2462" s="7">
        <v>6.33572E-4</v>
      </c>
      <c r="M2462" s="7">
        <v>73.296666666999997</v>
      </c>
      <c r="N2462" s="7">
        <v>3.0000000000000001E-3</v>
      </c>
      <c r="O2462" s="7">
        <v>5.9999999999999995E-4</v>
      </c>
      <c r="P2462" s="7">
        <v>1</v>
      </c>
      <c r="Q2462" s="7">
        <v>28</v>
      </c>
      <c r="R2462" s="7">
        <v>265</v>
      </c>
      <c r="S2462" s="189">
        <v>45625.593981481485</v>
      </c>
    </row>
    <row r="2463" spans="1:19">
      <c r="A2463" s="7">
        <v>2014</v>
      </c>
      <c r="B2463" s="123" t="s">
        <v>537</v>
      </c>
      <c r="C2463" s="123" t="s">
        <v>538</v>
      </c>
      <c r="D2463" s="123" t="s">
        <v>548</v>
      </c>
      <c r="E2463" s="123" t="s">
        <v>160</v>
      </c>
      <c r="F2463" s="7">
        <v>42.872832000000002</v>
      </c>
      <c r="G2463" s="123" t="s">
        <v>532</v>
      </c>
      <c r="H2463" s="7">
        <v>3.0711095749999999</v>
      </c>
      <c r="I2463" s="7">
        <v>71.632999999999996</v>
      </c>
      <c r="J2463" s="7">
        <v>3.0606914760000001</v>
      </c>
      <c r="K2463" s="7">
        <v>1.2861799999999999E-4</v>
      </c>
      <c r="L2463" s="7">
        <v>2.57236992E-5</v>
      </c>
      <c r="M2463" s="7">
        <v>71.39</v>
      </c>
      <c r="N2463" s="7">
        <v>3.0000000000000001E-3</v>
      </c>
      <c r="O2463" s="7">
        <v>5.9999999999999995E-4</v>
      </c>
      <c r="P2463" s="7">
        <v>1</v>
      </c>
      <c r="Q2463" s="7">
        <v>28</v>
      </c>
      <c r="R2463" s="7">
        <v>265</v>
      </c>
      <c r="S2463" s="189">
        <v>45625.593981481485</v>
      </c>
    </row>
    <row r="2464" spans="1:19">
      <c r="A2464" s="7">
        <v>2014</v>
      </c>
      <c r="B2464" s="123" t="s">
        <v>537</v>
      </c>
      <c r="C2464" s="123" t="s">
        <v>538</v>
      </c>
      <c r="D2464" s="123" t="s">
        <v>548</v>
      </c>
      <c r="E2464" s="123" t="s">
        <v>163</v>
      </c>
      <c r="F2464" s="7">
        <v>73.301593664999999</v>
      </c>
      <c r="G2464" s="123" t="s">
        <v>532</v>
      </c>
      <c r="H2464" s="7">
        <v>4.6725734369999996</v>
      </c>
      <c r="I2464" s="7">
        <v>63.744500000000002</v>
      </c>
      <c r="J2464" s="7">
        <v>4.6685785009999998</v>
      </c>
      <c r="K2464" s="7">
        <v>7.3301593660000006E-5</v>
      </c>
      <c r="L2464" s="7">
        <v>7.3301593670000002E-6</v>
      </c>
      <c r="M2464" s="7">
        <v>63.69</v>
      </c>
      <c r="N2464" s="7">
        <v>1E-3</v>
      </c>
      <c r="O2464" s="7">
        <v>1E-4</v>
      </c>
      <c r="P2464" s="7">
        <v>1</v>
      </c>
      <c r="Q2464" s="7">
        <v>28</v>
      </c>
      <c r="R2464" s="7">
        <v>265</v>
      </c>
      <c r="S2464" s="189">
        <v>45625.593981481485</v>
      </c>
    </row>
    <row r="2465" spans="1:19">
      <c r="A2465" s="7">
        <v>2014</v>
      </c>
      <c r="B2465" s="123" t="s">
        <v>537</v>
      </c>
      <c r="C2465" s="123" t="s">
        <v>538</v>
      </c>
      <c r="D2465" s="123" t="s">
        <v>548</v>
      </c>
      <c r="E2465" s="123" t="s">
        <v>535</v>
      </c>
      <c r="F2465" s="7">
        <v>986.85904258699998</v>
      </c>
      <c r="G2465" s="123" t="s">
        <v>532</v>
      </c>
      <c r="H2465" s="7">
        <v>56.022674514999999</v>
      </c>
      <c r="I2465" s="7">
        <v>56.768669179</v>
      </c>
      <c r="J2465" s="7">
        <v>55.968890696999999</v>
      </c>
      <c r="K2465" s="7">
        <v>9.8685900000000009E-4</v>
      </c>
      <c r="L2465" s="7">
        <v>9.8685904260000003E-5</v>
      </c>
      <c r="M2465" s="7">
        <v>56.714169179000002</v>
      </c>
      <c r="N2465" s="7">
        <v>1E-3</v>
      </c>
      <c r="O2465" s="7">
        <v>1E-4</v>
      </c>
      <c r="P2465" s="7">
        <v>1</v>
      </c>
      <c r="Q2465" s="7">
        <v>28</v>
      </c>
      <c r="R2465" s="7">
        <v>265</v>
      </c>
      <c r="S2465" s="189">
        <v>45625.593981481485</v>
      </c>
    </row>
    <row r="2466" spans="1:19">
      <c r="A2466" s="7">
        <v>2014</v>
      </c>
      <c r="B2466" s="123" t="s">
        <v>537</v>
      </c>
      <c r="C2466" s="123" t="s">
        <v>538</v>
      </c>
      <c r="D2466" s="123" t="s">
        <v>548</v>
      </c>
      <c r="E2466" s="123" t="s">
        <v>549</v>
      </c>
      <c r="F2466" s="7">
        <v>1740.572022541</v>
      </c>
      <c r="G2466" s="123" t="s">
        <v>532</v>
      </c>
      <c r="H2466" s="7">
        <v>159.12821579800001</v>
      </c>
      <c r="I2466" s="7">
        <v>91.422942422000006</v>
      </c>
      <c r="J2466" s="7">
        <v>158.705256797</v>
      </c>
      <c r="K2466" s="7">
        <v>5.2217160000000004E-3</v>
      </c>
      <c r="L2466" s="7">
        <v>1.0443430000000001E-3</v>
      </c>
      <c r="M2466" s="7">
        <v>91.179942421999996</v>
      </c>
      <c r="N2466" s="7">
        <v>3.0000000000000001E-3</v>
      </c>
      <c r="O2466" s="7">
        <v>5.9999999999999995E-4</v>
      </c>
      <c r="P2466" s="7">
        <v>1</v>
      </c>
      <c r="Q2466" s="7">
        <v>28</v>
      </c>
      <c r="R2466" s="7">
        <v>265</v>
      </c>
      <c r="S2466" s="189">
        <v>45625.593981481485</v>
      </c>
    </row>
    <row r="2467" spans="1:19">
      <c r="A2467" s="7">
        <v>2014</v>
      </c>
      <c r="B2467" s="123" t="s">
        <v>537</v>
      </c>
      <c r="C2467" s="123" t="s">
        <v>538</v>
      </c>
      <c r="D2467" s="123" t="s">
        <v>548</v>
      </c>
      <c r="E2467" s="123" t="s">
        <v>541</v>
      </c>
      <c r="F2467" s="7">
        <v>4191.0922152419998</v>
      </c>
      <c r="G2467" s="123" t="s">
        <v>532</v>
      </c>
      <c r="H2467" s="7">
        <v>390.15258459400002</v>
      </c>
      <c r="I2467" s="7">
        <v>93.090909136999997</v>
      </c>
      <c r="J2467" s="7">
        <v>389.134149186</v>
      </c>
      <c r="K2467" s="7">
        <v>1.2573277000000001E-2</v>
      </c>
      <c r="L2467" s="7">
        <v>2.5146550000000002E-3</v>
      </c>
      <c r="M2467" s="7">
        <v>92.847909137000002</v>
      </c>
      <c r="N2467" s="7">
        <v>3.0000000000000001E-3</v>
      </c>
      <c r="O2467" s="7">
        <v>5.9999999999999995E-4</v>
      </c>
      <c r="P2467" s="7">
        <v>1</v>
      </c>
      <c r="Q2467" s="7">
        <v>28</v>
      </c>
      <c r="R2467" s="7">
        <v>265</v>
      </c>
      <c r="S2467" s="189">
        <v>45625.593981481485</v>
      </c>
    </row>
    <row r="2468" spans="1:19">
      <c r="A2468" s="7">
        <v>2014</v>
      </c>
      <c r="B2468" s="123" t="s">
        <v>537</v>
      </c>
      <c r="C2468" s="123" t="s">
        <v>538</v>
      </c>
      <c r="D2468" s="123" t="s">
        <v>548</v>
      </c>
      <c r="E2468" s="123" t="s">
        <v>131</v>
      </c>
      <c r="F2468" s="7">
        <v>1092.338234153</v>
      </c>
      <c r="G2468" s="123" t="s">
        <v>532</v>
      </c>
      <c r="H2468" s="7">
        <v>0.26543819099999999</v>
      </c>
      <c r="I2468" s="7">
        <v>0.24299999999999999</v>
      </c>
      <c r="J2468" s="7">
        <v>0</v>
      </c>
      <c r="K2468" s="7">
        <v>3.2770149999999999E-3</v>
      </c>
      <c r="L2468" s="7">
        <v>6.5540300000000004E-4</v>
      </c>
      <c r="M2468" s="7">
        <v>0</v>
      </c>
      <c r="N2468" s="7">
        <v>3.0000000000000001E-3</v>
      </c>
      <c r="O2468" s="7">
        <v>5.9999999999999995E-4</v>
      </c>
      <c r="P2468" s="7"/>
      <c r="Q2468" s="7">
        <v>28</v>
      </c>
      <c r="R2468" s="7">
        <v>265</v>
      </c>
      <c r="S2468" s="189">
        <v>45625.593981481485</v>
      </c>
    </row>
    <row r="2469" spans="1:19">
      <c r="A2469" s="7">
        <v>2014</v>
      </c>
      <c r="B2469" s="123" t="s">
        <v>537</v>
      </c>
      <c r="C2469" s="123" t="s">
        <v>538</v>
      </c>
      <c r="D2469" s="123" t="s">
        <v>550</v>
      </c>
      <c r="E2469" s="123" t="s">
        <v>540</v>
      </c>
      <c r="F2469" s="7">
        <v>0</v>
      </c>
      <c r="G2469" s="123" t="s">
        <v>532</v>
      </c>
      <c r="H2469" s="7">
        <v>0</v>
      </c>
      <c r="I2469" s="7"/>
      <c r="J2469" s="7">
        <v>0</v>
      </c>
      <c r="K2469" s="7">
        <v>0</v>
      </c>
      <c r="L2469" s="7">
        <v>0</v>
      </c>
      <c r="M2469" s="7"/>
      <c r="N2469" s="7"/>
      <c r="O2469" s="7"/>
      <c r="P2469" s="7">
        <v>1</v>
      </c>
      <c r="Q2469" s="7">
        <v>28</v>
      </c>
      <c r="R2469" s="7">
        <v>265</v>
      </c>
      <c r="S2469" s="189">
        <v>45625.593981481485</v>
      </c>
    </row>
    <row r="2470" spans="1:19">
      <c r="A2470" s="7">
        <v>2014</v>
      </c>
      <c r="B2470" s="123" t="s">
        <v>537</v>
      </c>
      <c r="C2470" s="123" t="s">
        <v>538</v>
      </c>
      <c r="D2470" s="123" t="s">
        <v>550</v>
      </c>
      <c r="E2470" s="123" t="s">
        <v>531</v>
      </c>
      <c r="F2470" s="7">
        <v>1571.499749045</v>
      </c>
      <c r="G2470" s="123" t="s">
        <v>532</v>
      </c>
      <c r="H2470" s="7">
        <v>119.831570364</v>
      </c>
      <c r="I2470" s="7">
        <v>76.253</v>
      </c>
      <c r="J2470" s="7">
        <v>119.449695925</v>
      </c>
      <c r="K2470" s="7">
        <v>4.7144989999999996E-3</v>
      </c>
      <c r="L2470" s="7">
        <v>9.4289999999999999E-4</v>
      </c>
      <c r="M2470" s="7">
        <v>76.010000000000005</v>
      </c>
      <c r="N2470" s="7">
        <v>3.0000000000000001E-3</v>
      </c>
      <c r="O2470" s="7">
        <v>5.9999999999999995E-4</v>
      </c>
      <c r="P2470" s="7">
        <v>1</v>
      </c>
      <c r="Q2470" s="7">
        <v>28</v>
      </c>
      <c r="R2470" s="7">
        <v>265</v>
      </c>
      <c r="S2470" s="189">
        <v>45625.593981481485</v>
      </c>
    </row>
    <row r="2471" spans="1:19">
      <c r="A2471" s="7">
        <v>2014</v>
      </c>
      <c r="B2471" s="123" t="s">
        <v>537</v>
      </c>
      <c r="C2471" s="123" t="s">
        <v>538</v>
      </c>
      <c r="D2471" s="123" t="s">
        <v>550</v>
      </c>
      <c r="E2471" s="123" t="s">
        <v>533</v>
      </c>
      <c r="F2471" s="7">
        <v>159.81015600000001</v>
      </c>
      <c r="G2471" s="123" t="s">
        <v>532</v>
      </c>
      <c r="H2471" s="7">
        <v>11.752385602</v>
      </c>
      <c r="I2471" s="7">
        <v>73.539666667000006</v>
      </c>
      <c r="J2471" s="7">
        <v>11.713551733999999</v>
      </c>
      <c r="K2471" s="7">
        <v>4.7942999999999998E-4</v>
      </c>
      <c r="L2471" s="7">
        <v>9.5886093599999994E-5</v>
      </c>
      <c r="M2471" s="7">
        <v>73.296666666999997</v>
      </c>
      <c r="N2471" s="7">
        <v>3.0000000000000001E-3</v>
      </c>
      <c r="O2471" s="7">
        <v>5.9999999999999995E-4</v>
      </c>
      <c r="P2471" s="7">
        <v>1</v>
      </c>
      <c r="Q2471" s="7">
        <v>28</v>
      </c>
      <c r="R2471" s="7">
        <v>265</v>
      </c>
      <c r="S2471" s="189">
        <v>45625.593981481485</v>
      </c>
    </row>
    <row r="2472" spans="1:19">
      <c r="A2472" s="7">
        <v>2014</v>
      </c>
      <c r="B2472" s="123" t="s">
        <v>537</v>
      </c>
      <c r="C2472" s="123" t="s">
        <v>538</v>
      </c>
      <c r="D2472" s="123" t="s">
        <v>550</v>
      </c>
      <c r="E2472" s="123" t="s">
        <v>160</v>
      </c>
      <c r="F2472" s="7">
        <v>35.545932000000001</v>
      </c>
      <c r="G2472" s="123" t="s">
        <v>532</v>
      </c>
      <c r="H2472" s="7">
        <v>2.546261747</v>
      </c>
      <c r="I2472" s="7">
        <v>71.632999999999996</v>
      </c>
      <c r="J2472" s="7">
        <v>2.537624085</v>
      </c>
      <c r="K2472" s="7">
        <v>1.06638E-4</v>
      </c>
      <c r="L2472" s="7">
        <v>2.13275592E-5</v>
      </c>
      <c r="M2472" s="7">
        <v>71.39</v>
      </c>
      <c r="N2472" s="7">
        <v>3.0000000000000001E-3</v>
      </c>
      <c r="O2472" s="7">
        <v>5.9999999999999995E-4</v>
      </c>
      <c r="P2472" s="7">
        <v>1</v>
      </c>
      <c r="Q2472" s="7">
        <v>28</v>
      </c>
      <c r="R2472" s="7">
        <v>265</v>
      </c>
      <c r="S2472" s="189">
        <v>45625.593981481485</v>
      </c>
    </row>
    <row r="2473" spans="1:19">
      <c r="A2473" s="7">
        <v>2014</v>
      </c>
      <c r="B2473" s="123" t="s">
        <v>537</v>
      </c>
      <c r="C2473" s="123" t="s">
        <v>538</v>
      </c>
      <c r="D2473" s="123" t="s">
        <v>550</v>
      </c>
      <c r="E2473" s="123" t="s">
        <v>163</v>
      </c>
      <c r="F2473" s="7">
        <v>205.12570180399999</v>
      </c>
      <c r="G2473" s="123" t="s">
        <v>532</v>
      </c>
      <c r="H2473" s="7">
        <v>13.075635299</v>
      </c>
      <c r="I2473" s="7">
        <v>63.744500000000002</v>
      </c>
      <c r="J2473" s="7">
        <v>13.064455948000001</v>
      </c>
      <c r="K2473" s="7">
        <v>2.05126E-4</v>
      </c>
      <c r="L2473" s="7">
        <v>2.0512570179999999E-5</v>
      </c>
      <c r="M2473" s="7">
        <v>63.69</v>
      </c>
      <c r="N2473" s="7">
        <v>1E-3</v>
      </c>
      <c r="O2473" s="7">
        <v>1E-4</v>
      </c>
      <c r="P2473" s="7">
        <v>1</v>
      </c>
      <c r="Q2473" s="7">
        <v>28</v>
      </c>
      <c r="R2473" s="7">
        <v>265</v>
      </c>
      <c r="S2473" s="189">
        <v>45625.593981481485</v>
      </c>
    </row>
    <row r="2474" spans="1:19">
      <c r="A2474" s="7">
        <v>2014</v>
      </c>
      <c r="B2474" s="123" t="s">
        <v>537</v>
      </c>
      <c r="C2474" s="123" t="s">
        <v>538</v>
      </c>
      <c r="D2474" s="123" t="s">
        <v>550</v>
      </c>
      <c r="E2474" s="123" t="s">
        <v>535</v>
      </c>
      <c r="F2474" s="7">
        <v>13773.080019379</v>
      </c>
      <c r="G2474" s="123" t="s">
        <v>532</v>
      </c>
      <c r="H2474" s="7">
        <v>781.87942319599995</v>
      </c>
      <c r="I2474" s="7">
        <v>56.768669179</v>
      </c>
      <c r="J2474" s="7">
        <v>781.12879033499996</v>
      </c>
      <c r="K2474" s="7">
        <v>1.377308E-2</v>
      </c>
      <c r="L2474" s="7">
        <v>1.377308E-3</v>
      </c>
      <c r="M2474" s="7">
        <v>56.714169179000002</v>
      </c>
      <c r="N2474" s="7">
        <v>1E-3</v>
      </c>
      <c r="O2474" s="7">
        <v>1E-4</v>
      </c>
      <c r="P2474" s="7">
        <v>1</v>
      </c>
      <c r="Q2474" s="7">
        <v>28</v>
      </c>
      <c r="R2474" s="7">
        <v>265</v>
      </c>
      <c r="S2474" s="189">
        <v>45625.593981481485</v>
      </c>
    </row>
    <row r="2475" spans="1:19">
      <c r="A2475" s="7">
        <v>2014</v>
      </c>
      <c r="B2475" s="123" t="s">
        <v>537</v>
      </c>
      <c r="C2475" s="123" t="s">
        <v>538</v>
      </c>
      <c r="D2475" s="123" t="s">
        <v>550</v>
      </c>
      <c r="E2475" s="123" t="s">
        <v>541</v>
      </c>
      <c r="F2475" s="7">
        <v>0</v>
      </c>
      <c r="G2475" s="123" t="s">
        <v>532</v>
      </c>
      <c r="H2475" s="7">
        <v>0</v>
      </c>
      <c r="I2475" s="7"/>
      <c r="J2475" s="7">
        <v>0</v>
      </c>
      <c r="K2475" s="7">
        <v>0</v>
      </c>
      <c r="L2475" s="7">
        <v>0</v>
      </c>
      <c r="M2475" s="7"/>
      <c r="N2475" s="7"/>
      <c r="O2475" s="7"/>
      <c r="P2475" s="7">
        <v>1</v>
      </c>
      <c r="Q2475" s="7">
        <v>28</v>
      </c>
      <c r="R2475" s="7">
        <v>265</v>
      </c>
      <c r="S2475" s="189">
        <v>45625.593981481485</v>
      </c>
    </row>
    <row r="2476" spans="1:19">
      <c r="A2476" s="7">
        <v>2014</v>
      </c>
      <c r="B2476" s="123" t="s">
        <v>537</v>
      </c>
      <c r="C2476" s="123" t="s">
        <v>538</v>
      </c>
      <c r="D2476" s="123" t="s">
        <v>551</v>
      </c>
      <c r="E2476" s="123" t="s">
        <v>540</v>
      </c>
      <c r="F2476" s="7">
        <v>0</v>
      </c>
      <c r="G2476" s="123" t="s">
        <v>532</v>
      </c>
      <c r="H2476" s="7">
        <v>0</v>
      </c>
      <c r="I2476" s="7"/>
      <c r="J2476" s="7">
        <v>0</v>
      </c>
      <c r="K2476" s="7">
        <v>0</v>
      </c>
      <c r="L2476" s="7">
        <v>0</v>
      </c>
      <c r="M2476" s="7"/>
      <c r="N2476" s="7"/>
      <c r="O2476" s="7"/>
      <c r="P2476" s="7">
        <v>1</v>
      </c>
      <c r="Q2476" s="7">
        <v>28</v>
      </c>
      <c r="R2476" s="7">
        <v>265</v>
      </c>
      <c r="S2476" s="189">
        <v>45625.593981481485</v>
      </c>
    </row>
    <row r="2477" spans="1:19">
      <c r="A2477" s="7">
        <v>2014</v>
      </c>
      <c r="B2477" s="123" t="s">
        <v>537</v>
      </c>
      <c r="C2477" s="123" t="s">
        <v>538</v>
      </c>
      <c r="D2477" s="123" t="s">
        <v>551</v>
      </c>
      <c r="E2477" s="123" t="s">
        <v>531</v>
      </c>
      <c r="F2477" s="7">
        <v>7.654049155</v>
      </c>
      <c r="G2477" s="123" t="s">
        <v>532</v>
      </c>
      <c r="H2477" s="7">
        <v>0.58364421</v>
      </c>
      <c r="I2477" s="7">
        <v>76.253</v>
      </c>
      <c r="J2477" s="7">
        <v>0.58178427600000004</v>
      </c>
      <c r="K2477" s="7">
        <v>2.2962147469999999E-5</v>
      </c>
      <c r="L2477" s="7">
        <v>4.5924294929999996E-6</v>
      </c>
      <c r="M2477" s="7">
        <v>76.010000000000005</v>
      </c>
      <c r="N2477" s="7">
        <v>3.0000000000000001E-3</v>
      </c>
      <c r="O2477" s="7">
        <v>5.9999999999999995E-4</v>
      </c>
      <c r="P2477" s="7">
        <v>1</v>
      </c>
      <c r="Q2477" s="7">
        <v>28</v>
      </c>
      <c r="R2477" s="7">
        <v>265</v>
      </c>
      <c r="S2477" s="189">
        <v>45625.593981481485</v>
      </c>
    </row>
    <row r="2478" spans="1:19">
      <c r="A2478" s="7">
        <v>2014</v>
      </c>
      <c r="B2478" s="123" t="s">
        <v>537</v>
      </c>
      <c r="C2478" s="123" t="s">
        <v>538</v>
      </c>
      <c r="D2478" s="123" t="s">
        <v>551</v>
      </c>
      <c r="E2478" s="123" t="s">
        <v>533</v>
      </c>
      <c r="F2478" s="7">
        <v>62.802</v>
      </c>
      <c r="G2478" s="123" t="s">
        <v>532</v>
      </c>
      <c r="H2478" s="7">
        <v>4.6184381459999999</v>
      </c>
      <c r="I2478" s="7">
        <v>73.539666667000006</v>
      </c>
      <c r="J2478" s="7">
        <v>4.6031772599999998</v>
      </c>
      <c r="K2478" s="7">
        <v>1.8840600000000001E-4</v>
      </c>
      <c r="L2478" s="7">
        <v>3.7681200000000001E-5</v>
      </c>
      <c r="M2478" s="7">
        <v>73.296666666999997</v>
      </c>
      <c r="N2478" s="7">
        <v>3.0000000000000001E-3</v>
      </c>
      <c r="O2478" s="7">
        <v>5.9999999999999995E-4</v>
      </c>
      <c r="P2478" s="7">
        <v>1</v>
      </c>
      <c r="Q2478" s="7">
        <v>28</v>
      </c>
      <c r="R2478" s="7">
        <v>265</v>
      </c>
      <c r="S2478" s="189">
        <v>45625.593981481485</v>
      </c>
    </row>
    <row r="2479" spans="1:19">
      <c r="A2479" s="7">
        <v>2014</v>
      </c>
      <c r="B2479" s="123" t="s">
        <v>537</v>
      </c>
      <c r="C2479" s="123" t="s">
        <v>538</v>
      </c>
      <c r="D2479" s="123" t="s">
        <v>551</v>
      </c>
      <c r="E2479" s="123" t="s">
        <v>160</v>
      </c>
      <c r="F2479" s="7">
        <v>10.04832</v>
      </c>
      <c r="G2479" s="123" t="s">
        <v>532</v>
      </c>
      <c r="H2479" s="7">
        <v>0.71979130700000005</v>
      </c>
      <c r="I2479" s="7">
        <v>71.632999999999996</v>
      </c>
      <c r="J2479" s="7">
        <v>0.71734956500000002</v>
      </c>
      <c r="K2479" s="7">
        <v>3.0144960000000001E-5</v>
      </c>
      <c r="L2479" s="7">
        <v>6.028992E-6</v>
      </c>
      <c r="M2479" s="7">
        <v>71.39</v>
      </c>
      <c r="N2479" s="7">
        <v>3.0000000000000001E-3</v>
      </c>
      <c r="O2479" s="7">
        <v>5.9999999999999995E-4</v>
      </c>
      <c r="P2479" s="7">
        <v>1</v>
      </c>
      <c r="Q2479" s="7">
        <v>28</v>
      </c>
      <c r="R2479" s="7">
        <v>265</v>
      </c>
      <c r="S2479" s="189">
        <v>45625.593981481485</v>
      </c>
    </row>
    <row r="2480" spans="1:19">
      <c r="A2480" s="7">
        <v>2014</v>
      </c>
      <c r="B2480" s="123" t="s">
        <v>537</v>
      </c>
      <c r="C2480" s="123" t="s">
        <v>538</v>
      </c>
      <c r="D2480" s="123" t="s">
        <v>551</v>
      </c>
      <c r="E2480" s="123" t="s">
        <v>163</v>
      </c>
      <c r="F2480" s="7">
        <v>107.41223626199999</v>
      </c>
      <c r="G2480" s="123" t="s">
        <v>532</v>
      </c>
      <c r="H2480" s="7">
        <v>6.8469392940000002</v>
      </c>
      <c r="I2480" s="7">
        <v>63.744500000000002</v>
      </c>
      <c r="J2480" s="7">
        <v>6.8410853280000001</v>
      </c>
      <c r="K2480" s="7">
        <v>1.0741199999999999E-4</v>
      </c>
      <c r="L2480" s="7">
        <v>1.074122363E-5</v>
      </c>
      <c r="M2480" s="7">
        <v>63.69</v>
      </c>
      <c r="N2480" s="7">
        <v>1E-3</v>
      </c>
      <c r="O2480" s="7">
        <v>1E-4</v>
      </c>
      <c r="P2480" s="7">
        <v>1</v>
      </c>
      <c r="Q2480" s="7">
        <v>28</v>
      </c>
      <c r="R2480" s="7">
        <v>265</v>
      </c>
      <c r="S2480" s="189">
        <v>45625.593981481485</v>
      </c>
    </row>
    <row r="2481" spans="1:19">
      <c r="A2481" s="7">
        <v>2014</v>
      </c>
      <c r="B2481" s="123" t="s">
        <v>537</v>
      </c>
      <c r="C2481" s="123" t="s">
        <v>538</v>
      </c>
      <c r="D2481" s="123" t="s">
        <v>551</v>
      </c>
      <c r="E2481" s="123" t="s">
        <v>535</v>
      </c>
      <c r="F2481" s="7">
        <v>396.96176331700002</v>
      </c>
      <c r="G2481" s="123" t="s">
        <v>532</v>
      </c>
      <c r="H2481" s="7">
        <v>22.534991017999999</v>
      </c>
      <c r="I2481" s="7">
        <v>56.768669179</v>
      </c>
      <c r="J2481" s="7">
        <v>22.513356602000002</v>
      </c>
      <c r="K2481" s="7">
        <v>3.96962E-4</v>
      </c>
      <c r="L2481" s="7">
        <v>3.969617633E-5</v>
      </c>
      <c r="M2481" s="7">
        <v>56.714169179000002</v>
      </c>
      <c r="N2481" s="7">
        <v>1E-3</v>
      </c>
      <c r="O2481" s="7">
        <v>1E-4</v>
      </c>
      <c r="P2481" s="7">
        <v>1</v>
      </c>
      <c r="Q2481" s="7">
        <v>28</v>
      </c>
      <c r="R2481" s="7">
        <v>265</v>
      </c>
      <c r="S2481" s="189">
        <v>45625.593981481485</v>
      </c>
    </row>
    <row r="2482" spans="1:19">
      <c r="A2482" s="7">
        <v>2014</v>
      </c>
      <c r="B2482" s="123" t="s">
        <v>537</v>
      </c>
      <c r="C2482" s="123" t="s">
        <v>538</v>
      </c>
      <c r="D2482" s="123" t="s">
        <v>551</v>
      </c>
      <c r="E2482" s="123" t="s">
        <v>541</v>
      </c>
      <c r="F2482" s="7">
        <v>0</v>
      </c>
      <c r="G2482" s="123" t="s">
        <v>532</v>
      </c>
      <c r="H2482" s="7">
        <v>0</v>
      </c>
      <c r="I2482" s="7"/>
      <c r="J2482" s="7">
        <v>0</v>
      </c>
      <c r="K2482" s="7">
        <v>0</v>
      </c>
      <c r="L2482" s="7">
        <v>0</v>
      </c>
      <c r="M2482" s="7"/>
      <c r="N2482" s="7"/>
      <c r="O2482" s="7"/>
      <c r="P2482" s="7">
        <v>1</v>
      </c>
      <c r="Q2482" s="7">
        <v>28</v>
      </c>
      <c r="R2482" s="7">
        <v>265</v>
      </c>
      <c r="S2482" s="189">
        <v>45625.593981481485</v>
      </c>
    </row>
    <row r="2483" spans="1:19">
      <c r="A2483" s="7">
        <v>2014</v>
      </c>
      <c r="B2483" s="123" t="s">
        <v>537</v>
      </c>
      <c r="C2483" s="123" t="s">
        <v>538</v>
      </c>
      <c r="D2483" s="123" t="s">
        <v>552</v>
      </c>
      <c r="E2483" s="123" t="s">
        <v>540</v>
      </c>
      <c r="F2483" s="7">
        <v>0</v>
      </c>
      <c r="G2483" s="123" t="s">
        <v>532</v>
      </c>
      <c r="H2483" s="7">
        <v>0</v>
      </c>
      <c r="I2483" s="7"/>
      <c r="J2483" s="7">
        <v>0</v>
      </c>
      <c r="K2483" s="7">
        <v>0</v>
      </c>
      <c r="L2483" s="7">
        <v>0</v>
      </c>
      <c r="M2483" s="7"/>
      <c r="N2483" s="7"/>
      <c r="O2483" s="7"/>
      <c r="P2483" s="7">
        <v>1</v>
      </c>
      <c r="Q2483" s="7">
        <v>28</v>
      </c>
      <c r="R2483" s="7">
        <v>265</v>
      </c>
      <c r="S2483" s="189">
        <v>45625.593981481485</v>
      </c>
    </row>
    <row r="2484" spans="1:19">
      <c r="A2484" s="7">
        <v>2014</v>
      </c>
      <c r="B2484" s="123" t="s">
        <v>537</v>
      </c>
      <c r="C2484" s="123" t="s">
        <v>538</v>
      </c>
      <c r="D2484" s="123" t="s">
        <v>552</v>
      </c>
      <c r="E2484" s="123" t="s">
        <v>531</v>
      </c>
      <c r="F2484" s="7">
        <v>6.329819198</v>
      </c>
      <c r="G2484" s="123" t="s">
        <v>532</v>
      </c>
      <c r="H2484" s="7">
        <v>0.482667703</v>
      </c>
      <c r="I2484" s="7">
        <v>76.253</v>
      </c>
      <c r="J2484" s="7">
        <v>0.48112955699999999</v>
      </c>
      <c r="K2484" s="7">
        <v>1.8989457590000001E-5</v>
      </c>
      <c r="L2484" s="7">
        <v>3.7978915189999999E-6</v>
      </c>
      <c r="M2484" s="7">
        <v>76.010000000000005</v>
      </c>
      <c r="N2484" s="7">
        <v>3.0000000000000001E-3</v>
      </c>
      <c r="O2484" s="7">
        <v>5.9999999999999995E-4</v>
      </c>
      <c r="P2484" s="7">
        <v>1</v>
      </c>
      <c r="Q2484" s="7">
        <v>28</v>
      </c>
      <c r="R2484" s="7">
        <v>265</v>
      </c>
      <c r="S2484" s="189">
        <v>45625.593981481485</v>
      </c>
    </row>
    <row r="2485" spans="1:19">
      <c r="A2485" s="7">
        <v>2014</v>
      </c>
      <c r="B2485" s="123" t="s">
        <v>537</v>
      </c>
      <c r="C2485" s="123" t="s">
        <v>538</v>
      </c>
      <c r="D2485" s="123" t="s">
        <v>552</v>
      </c>
      <c r="E2485" s="123" t="s">
        <v>533</v>
      </c>
      <c r="F2485" s="7">
        <v>48.650615999999999</v>
      </c>
      <c r="G2485" s="123" t="s">
        <v>532</v>
      </c>
      <c r="H2485" s="7">
        <v>3.5777500839999998</v>
      </c>
      <c r="I2485" s="7">
        <v>73.539666667000006</v>
      </c>
      <c r="J2485" s="7">
        <v>3.565927984</v>
      </c>
      <c r="K2485" s="7">
        <v>1.45952E-4</v>
      </c>
      <c r="L2485" s="7">
        <v>2.9190369599999999E-5</v>
      </c>
      <c r="M2485" s="7">
        <v>73.296666666999997</v>
      </c>
      <c r="N2485" s="7">
        <v>3.0000000000000001E-3</v>
      </c>
      <c r="O2485" s="7">
        <v>5.9999999999999995E-4</v>
      </c>
      <c r="P2485" s="7">
        <v>1</v>
      </c>
      <c r="Q2485" s="7">
        <v>28</v>
      </c>
      <c r="R2485" s="7">
        <v>265</v>
      </c>
      <c r="S2485" s="189">
        <v>45625.593981481485</v>
      </c>
    </row>
    <row r="2486" spans="1:19">
      <c r="A2486" s="7">
        <v>2014</v>
      </c>
      <c r="B2486" s="123" t="s">
        <v>537</v>
      </c>
      <c r="C2486" s="123" t="s">
        <v>538</v>
      </c>
      <c r="D2486" s="123" t="s">
        <v>552</v>
      </c>
      <c r="E2486" s="123" t="s">
        <v>160</v>
      </c>
      <c r="F2486" s="7">
        <v>3.9355920000000002</v>
      </c>
      <c r="G2486" s="123" t="s">
        <v>532</v>
      </c>
      <c r="H2486" s="7">
        <v>0.28191826199999998</v>
      </c>
      <c r="I2486" s="7">
        <v>71.632999999999996</v>
      </c>
      <c r="J2486" s="7">
        <v>0.28096191300000001</v>
      </c>
      <c r="K2486" s="7">
        <v>1.1806776E-5</v>
      </c>
      <c r="L2486" s="7">
        <v>2.3613552000000001E-6</v>
      </c>
      <c r="M2486" s="7">
        <v>71.39</v>
      </c>
      <c r="N2486" s="7">
        <v>3.0000000000000001E-3</v>
      </c>
      <c r="O2486" s="7">
        <v>5.9999999999999995E-4</v>
      </c>
      <c r="P2486" s="7">
        <v>1</v>
      </c>
      <c r="Q2486" s="7">
        <v>28</v>
      </c>
      <c r="R2486" s="7">
        <v>265</v>
      </c>
      <c r="S2486" s="189">
        <v>45625.593981481485</v>
      </c>
    </row>
    <row r="2487" spans="1:19">
      <c r="A2487" s="7">
        <v>2014</v>
      </c>
      <c r="B2487" s="123" t="s">
        <v>537</v>
      </c>
      <c r="C2487" s="123" t="s">
        <v>538</v>
      </c>
      <c r="D2487" s="123" t="s">
        <v>552</v>
      </c>
      <c r="E2487" s="123" t="s">
        <v>163</v>
      </c>
      <c r="F2487" s="7">
        <v>77.920055911999995</v>
      </c>
      <c r="G2487" s="123" t="s">
        <v>532</v>
      </c>
      <c r="H2487" s="7">
        <v>4.966975004</v>
      </c>
      <c r="I2487" s="7">
        <v>63.744500000000002</v>
      </c>
      <c r="J2487" s="7">
        <v>4.9627283609999999</v>
      </c>
      <c r="K2487" s="7">
        <v>7.7920055910000004E-5</v>
      </c>
      <c r="L2487" s="7">
        <v>7.7920055909999997E-6</v>
      </c>
      <c r="M2487" s="7">
        <v>63.69</v>
      </c>
      <c r="N2487" s="7">
        <v>1E-3</v>
      </c>
      <c r="O2487" s="7">
        <v>1E-4</v>
      </c>
      <c r="P2487" s="7">
        <v>1</v>
      </c>
      <c r="Q2487" s="7">
        <v>28</v>
      </c>
      <c r="R2487" s="7">
        <v>265</v>
      </c>
      <c r="S2487" s="189">
        <v>45625.593981481485</v>
      </c>
    </row>
    <row r="2488" spans="1:19">
      <c r="A2488" s="7">
        <v>2014</v>
      </c>
      <c r="B2488" s="123" t="s">
        <v>537</v>
      </c>
      <c r="C2488" s="123" t="s">
        <v>538</v>
      </c>
      <c r="D2488" s="123" t="s">
        <v>552</v>
      </c>
      <c r="E2488" s="123" t="s">
        <v>535</v>
      </c>
      <c r="F2488" s="7">
        <v>704.54951569900004</v>
      </c>
      <c r="G2488" s="123" t="s">
        <v>532</v>
      </c>
      <c r="H2488" s="7">
        <v>39.996338377000001</v>
      </c>
      <c r="I2488" s="7">
        <v>56.768669179</v>
      </c>
      <c r="J2488" s="7">
        <v>39.957940428000001</v>
      </c>
      <c r="K2488" s="7">
        <v>7.0454999999999997E-4</v>
      </c>
      <c r="L2488" s="7">
        <v>7.0454951570000002E-5</v>
      </c>
      <c r="M2488" s="7">
        <v>56.714169179000002</v>
      </c>
      <c r="N2488" s="7">
        <v>1E-3</v>
      </c>
      <c r="O2488" s="7">
        <v>1E-4</v>
      </c>
      <c r="P2488" s="7">
        <v>1</v>
      </c>
      <c r="Q2488" s="7">
        <v>28</v>
      </c>
      <c r="R2488" s="7">
        <v>265</v>
      </c>
      <c r="S2488" s="189">
        <v>45625.593981481485</v>
      </c>
    </row>
    <row r="2489" spans="1:19">
      <c r="A2489" s="7">
        <v>2014</v>
      </c>
      <c r="B2489" s="123" t="s">
        <v>537</v>
      </c>
      <c r="C2489" s="123" t="s">
        <v>538</v>
      </c>
      <c r="D2489" s="123" t="s">
        <v>552</v>
      </c>
      <c r="E2489" s="123" t="s">
        <v>541</v>
      </c>
      <c r="F2489" s="7">
        <v>0</v>
      </c>
      <c r="G2489" s="123" t="s">
        <v>532</v>
      </c>
      <c r="H2489" s="7">
        <v>0</v>
      </c>
      <c r="I2489" s="7"/>
      <c r="J2489" s="7">
        <v>0</v>
      </c>
      <c r="K2489" s="7">
        <v>0</v>
      </c>
      <c r="L2489" s="7">
        <v>0</v>
      </c>
      <c r="M2489" s="7"/>
      <c r="N2489" s="7"/>
      <c r="O2489" s="7"/>
      <c r="P2489" s="7">
        <v>1</v>
      </c>
      <c r="Q2489" s="7">
        <v>28</v>
      </c>
      <c r="R2489" s="7">
        <v>265</v>
      </c>
      <c r="S2489" s="189">
        <v>45625.593981481485</v>
      </c>
    </row>
    <row r="2490" spans="1:19">
      <c r="A2490" s="7">
        <v>2014</v>
      </c>
      <c r="B2490" s="123" t="s">
        <v>537</v>
      </c>
      <c r="C2490" s="123" t="s">
        <v>538</v>
      </c>
      <c r="D2490" s="123" t="s">
        <v>567</v>
      </c>
      <c r="E2490" s="123" t="s">
        <v>540</v>
      </c>
      <c r="F2490" s="7">
        <v>0</v>
      </c>
      <c r="G2490" s="123" t="s">
        <v>532</v>
      </c>
      <c r="H2490" s="7">
        <v>0</v>
      </c>
      <c r="I2490" s="7"/>
      <c r="J2490" s="7">
        <v>0</v>
      </c>
      <c r="K2490" s="7">
        <v>0</v>
      </c>
      <c r="L2490" s="7">
        <v>0</v>
      </c>
      <c r="M2490" s="7"/>
      <c r="N2490" s="7"/>
      <c r="O2490" s="7"/>
      <c r="P2490" s="7">
        <v>1</v>
      </c>
      <c r="Q2490" s="7">
        <v>28</v>
      </c>
      <c r="R2490" s="7">
        <v>265</v>
      </c>
      <c r="S2490" s="189">
        <v>45625.593981481485</v>
      </c>
    </row>
    <row r="2491" spans="1:19">
      <c r="A2491" s="7">
        <v>2014</v>
      </c>
      <c r="B2491" s="123" t="s">
        <v>537</v>
      </c>
      <c r="C2491" s="123" t="s">
        <v>538</v>
      </c>
      <c r="D2491" s="123" t="s">
        <v>567</v>
      </c>
      <c r="E2491" s="123" t="s">
        <v>531</v>
      </c>
      <c r="F2491" s="7">
        <v>4.9526200420000004</v>
      </c>
      <c r="G2491" s="123" t="s">
        <v>532</v>
      </c>
      <c r="H2491" s="7">
        <v>0.37765213600000003</v>
      </c>
      <c r="I2491" s="7">
        <v>76.253</v>
      </c>
      <c r="J2491" s="7">
        <v>0.37644864900000002</v>
      </c>
      <c r="K2491" s="7">
        <v>1.4857860130000001E-5</v>
      </c>
      <c r="L2491" s="7">
        <v>2.9715720250000001E-6</v>
      </c>
      <c r="M2491" s="7">
        <v>76.010000000000005</v>
      </c>
      <c r="N2491" s="7">
        <v>3.0000000000000001E-3</v>
      </c>
      <c r="O2491" s="7">
        <v>5.9999999999999995E-4</v>
      </c>
      <c r="P2491" s="7">
        <v>1</v>
      </c>
      <c r="Q2491" s="7">
        <v>28</v>
      </c>
      <c r="R2491" s="7">
        <v>265</v>
      </c>
      <c r="S2491" s="189">
        <v>45625.593981481485</v>
      </c>
    </row>
    <row r="2492" spans="1:19">
      <c r="A2492" s="7">
        <v>2014</v>
      </c>
      <c r="B2492" s="123" t="s">
        <v>537</v>
      </c>
      <c r="C2492" s="123" t="s">
        <v>538</v>
      </c>
      <c r="D2492" s="123" t="s">
        <v>567</v>
      </c>
      <c r="E2492" s="123" t="s">
        <v>533</v>
      </c>
      <c r="F2492" s="7">
        <v>14.528195999999999</v>
      </c>
      <c r="G2492" s="123" t="s">
        <v>532</v>
      </c>
      <c r="H2492" s="7">
        <v>1.0683986910000001</v>
      </c>
      <c r="I2492" s="7">
        <v>73.539666667000006</v>
      </c>
      <c r="J2492" s="7">
        <v>1.064868339</v>
      </c>
      <c r="K2492" s="7">
        <v>4.3584588000000003E-5</v>
      </c>
      <c r="L2492" s="7">
        <v>8.7169176000000007E-6</v>
      </c>
      <c r="M2492" s="7">
        <v>73.296666666999997</v>
      </c>
      <c r="N2492" s="7">
        <v>3.0000000000000001E-3</v>
      </c>
      <c r="O2492" s="7">
        <v>5.9999999999999995E-4</v>
      </c>
      <c r="P2492" s="7">
        <v>1</v>
      </c>
      <c r="Q2492" s="7">
        <v>28</v>
      </c>
      <c r="R2492" s="7">
        <v>265</v>
      </c>
      <c r="S2492" s="189">
        <v>45625.593981481485</v>
      </c>
    </row>
    <row r="2493" spans="1:19">
      <c r="A2493" s="7">
        <v>2014</v>
      </c>
      <c r="B2493" s="123" t="s">
        <v>537</v>
      </c>
      <c r="C2493" s="123" t="s">
        <v>538</v>
      </c>
      <c r="D2493" s="123" t="s">
        <v>567</v>
      </c>
      <c r="E2493" s="123" t="s">
        <v>160</v>
      </c>
      <c r="F2493" s="7">
        <v>1.2979080000000001</v>
      </c>
      <c r="G2493" s="123" t="s">
        <v>532</v>
      </c>
      <c r="H2493" s="7">
        <v>9.2973044000000005E-2</v>
      </c>
      <c r="I2493" s="7">
        <v>71.632999999999996</v>
      </c>
      <c r="J2493" s="7">
        <v>9.2657651999999993E-2</v>
      </c>
      <c r="K2493" s="7">
        <v>3.8937240000000003E-6</v>
      </c>
      <c r="L2493" s="7">
        <v>7.7874480000000004E-7</v>
      </c>
      <c r="M2493" s="7">
        <v>71.39</v>
      </c>
      <c r="N2493" s="7">
        <v>3.0000000000000001E-3</v>
      </c>
      <c r="O2493" s="7">
        <v>5.9999999999999995E-4</v>
      </c>
      <c r="P2493" s="7">
        <v>1</v>
      </c>
      <c r="Q2493" s="7">
        <v>28</v>
      </c>
      <c r="R2493" s="7">
        <v>265</v>
      </c>
      <c r="S2493" s="189">
        <v>45625.593981481485</v>
      </c>
    </row>
    <row r="2494" spans="1:19">
      <c r="A2494" s="7">
        <v>2014</v>
      </c>
      <c r="B2494" s="123" t="s">
        <v>537</v>
      </c>
      <c r="C2494" s="123" t="s">
        <v>538</v>
      </c>
      <c r="D2494" s="123" t="s">
        <v>567</v>
      </c>
      <c r="E2494" s="123" t="s">
        <v>163</v>
      </c>
      <c r="F2494" s="7">
        <v>52.386557488999998</v>
      </c>
      <c r="G2494" s="123" t="s">
        <v>532</v>
      </c>
      <c r="H2494" s="7">
        <v>3.3393549139999998</v>
      </c>
      <c r="I2494" s="7">
        <v>63.744500000000002</v>
      </c>
      <c r="J2494" s="7">
        <v>3.3364998460000002</v>
      </c>
      <c r="K2494" s="7">
        <v>5.2386557490000001E-5</v>
      </c>
      <c r="L2494" s="7">
        <v>5.2386557489999998E-6</v>
      </c>
      <c r="M2494" s="7">
        <v>63.69</v>
      </c>
      <c r="N2494" s="7">
        <v>1E-3</v>
      </c>
      <c r="O2494" s="7">
        <v>1E-4</v>
      </c>
      <c r="P2494" s="7">
        <v>1</v>
      </c>
      <c r="Q2494" s="7">
        <v>28</v>
      </c>
      <c r="R2494" s="7">
        <v>265</v>
      </c>
      <c r="S2494" s="189">
        <v>45625.593981481485</v>
      </c>
    </row>
    <row r="2495" spans="1:19">
      <c r="A2495" s="7">
        <v>2014</v>
      </c>
      <c r="B2495" s="123" t="s">
        <v>537</v>
      </c>
      <c r="C2495" s="123" t="s">
        <v>538</v>
      </c>
      <c r="D2495" s="123" t="s">
        <v>567</v>
      </c>
      <c r="E2495" s="123" t="s">
        <v>535</v>
      </c>
      <c r="F2495" s="7">
        <v>38.505483089000002</v>
      </c>
      <c r="G2495" s="123" t="s">
        <v>532</v>
      </c>
      <c r="H2495" s="7">
        <v>2.1859050309999999</v>
      </c>
      <c r="I2495" s="7">
        <v>56.768669179</v>
      </c>
      <c r="J2495" s="7">
        <v>2.183806482</v>
      </c>
      <c r="K2495" s="7">
        <v>3.8505483090000001E-5</v>
      </c>
      <c r="L2495" s="7">
        <v>3.8505483089999996E-6</v>
      </c>
      <c r="M2495" s="7">
        <v>56.714169179000002</v>
      </c>
      <c r="N2495" s="7">
        <v>1E-3</v>
      </c>
      <c r="O2495" s="7">
        <v>1E-4</v>
      </c>
      <c r="P2495" s="7">
        <v>1</v>
      </c>
      <c r="Q2495" s="7">
        <v>28</v>
      </c>
      <c r="R2495" s="7">
        <v>265</v>
      </c>
      <c r="S2495" s="189">
        <v>45625.593981481485</v>
      </c>
    </row>
    <row r="2496" spans="1:19">
      <c r="A2496" s="7">
        <v>2014</v>
      </c>
      <c r="B2496" s="123" t="s">
        <v>537</v>
      </c>
      <c r="C2496" s="123" t="s">
        <v>538</v>
      </c>
      <c r="D2496" s="123" t="s">
        <v>567</v>
      </c>
      <c r="E2496" s="123" t="s">
        <v>541</v>
      </c>
      <c r="F2496" s="7">
        <v>0</v>
      </c>
      <c r="G2496" s="123" t="s">
        <v>532</v>
      </c>
      <c r="H2496" s="7">
        <v>0</v>
      </c>
      <c r="I2496" s="7"/>
      <c r="J2496" s="7">
        <v>0</v>
      </c>
      <c r="K2496" s="7">
        <v>0</v>
      </c>
      <c r="L2496" s="7">
        <v>0</v>
      </c>
      <c r="M2496" s="7"/>
      <c r="N2496" s="7"/>
      <c r="O2496" s="7"/>
      <c r="P2496" s="7">
        <v>1</v>
      </c>
      <c r="Q2496" s="7">
        <v>28</v>
      </c>
      <c r="R2496" s="7">
        <v>265</v>
      </c>
      <c r="S2496" s="189">
        <v>45625.593981481485</v>
      </c>
    </row>
    <row r="2497" spans="1:19">
      <c r="A2497" s="7">
        <v>2014</v>
      </c>
      <c r="B2497" s="123" t="s">
        <v>537</v>
      </c>
      <c r="C2497" s="123" t="s">
        <v>538</v>
      </c>
      <c r="D2497" s="123" t="s">
        <v>568</v>
      </c>
      <c r="E2497" s="123" t="s">
        <v>540</v>
      </c>
      <c r="F2497" s="7">
        <v>0</v>
      </c>
      <c r="G2497" s="123" t="s">
        <v>532</v>
      </c>
      <c r="H2497" s="7">
        <v>0</v>
      </c>
      <c r="I2497" s="7"/>
      <c r="J2497" s="7">
        <v>0</v>
      </c>
      <c r="K2497" s="7">
        <v>0</v>
      </c>
      <c r="L2497" s="7">
        <v>0</v>
      </c>
      <c r="M2497" s="7"/>
      <c r="N2497" s="7"/>
      <c r="O2497" s="7"/>
      <c r="P2497" s="7">
        <v>1</v>
      </c>
      <c r="Q2497" s="7">
        <v>28</v>
      </c>
      <c r="R2497" s="7">
        <v>265</v>
      </c>
      <c r="S2497" s="189">
        <v>45625.593981481485</v>
      </c>
    </row>
    <row r="2498" spans="1:19">
      <c r="A2498" s="7">
        <v>2014</v>
      </c>
      <c r="B2498" s="123" t="s">
        <v>537</v>
      </c>
      <c r="C2498" s="123" t="s">
        <v>538</v>
      </c>
      <c r="D2498" s="123" t="s">
        <v>568</v>
      </c>
      <c r="E2498" s="123" t="s">
        <v>569</v>
      </c>
      <c r="F2498" s="7">
        <v>0</v>
      </c>
      <c r="G2498" s="123" t="s">
        <v>532</v>
      </c>
      <c r="H2498" s="7">
        <v>0</v>
      </c>
      <c r="I2498" s="7"/>
      <c r="J2498" s="7">
        <v>0</v>
      </c>
      <c r="K2498" s="7">
        <v>0</v>
      </c>
      <c r="L2498" s="7">
        <v>0</v>
      </c>
      <c r="M2498" s="7"/>
      <c r="N2498" s="7"/>
      <c r="O2498" s="7"/>
      <c r="P2498" s="7">
        <v>1</v>
      </c>
      <c r="Q2498" s="7">
        <v>28</v>
      </c>
      <c r="R2498" s="7">
        <v>265</v>
      </c>
      <c r="S2498" s="189">
        <v>45625.593981481485</v>
      </c>
    </row>
    <row r="2499" spans="1:19">
      <c r="A2499" s="7">
        <v>2014</v>
      </c>
      <c r="B2499" s="123" t="s">
        <v>537</v>
      </c>
      <c r="C2499" s="123" t="s">
        <v>538</v>
      </c>
      <c r="D2499" s="123" t="s">
        <v>568</v>
      </c>
      <c r="E2499" s="123" t="s">
        <v>531</v>
      </c>
      <c r="F2499" s="7">
        <v>164.84014513299999</v>
      </c>
      <c r="G2499" s="123" t="s">
        <v>532</v>
      </c>
      <c r="H2499" s="7">
        <v>12.569555587</v>
      </c>
      <c r="I2499" s="7">
        <v>76.253</v>
      </c>
      <c r="J2499" s="7">
        <v>12.529499432</v>
      </c>
      <c r="K2499" s="7">
        <v>4.9452000000000003E-4</v>
      </c>
      <c r="L2499" s="7">
        <v>9.8904087080000004E-5</v>
      </c>
      <c r="M2499" s="7">
        <v>76.010000000000005</v>
      </c>
      <c r="N2499" s="7">
        <v>3.0000000000000001E-3</v>
      </c>
      <c r="O2499" s="7">
        <v>5.9999999999999995E-4</v>
      </c>
      <c r="P2499" s="7">
        <v>1</v>
      </c>
      <c r="Q2499" s="7">
        <v>28</v>
      </c>
      <c r="R2499" s="7">
        <v>265</v>
      </c>
      <c r="S2499" s="189">
        <v>45625.593981481485</v>
      </c>
    </row>
    <row r="2500" spans="1:19">
      <c r="A2500" s="7">
        <v>2014</v>
      </c>
      <c r="B2500" s="123" t="s">
        <v>537</v>
      </c>
      <c r="C2500" s="123" t="s">
        <v>538</v>
      </c>
      <c r="D2500" s="123" t="s">
        <v>568</v>
      </c>
      <c r="E2500" s="123" t="s">
        <v>533</v>
      </c>
      <c r="F2500" s="7">
        <v>160.10323199999999</v>
      </c>
      <c r="G2500" s="123" t="s">
        <v>532</v>
      </c>
      <c r="H2500" s="7">
        <v>11.773938314</v>
      </c>
      <c r="I2500" s="7">
        <v>73.539666667000006</v>
      </c>
      <c r="J2500" s="7">
        <v>11.735033228000001</v>
      </c>
      <c r="K2500" s="7">
        <v>4.8031000000000001E-4</v>
      </c>
      <c r="L2500" s="7">
        <v>9.6061939199999999E-5</v>
      </c>
      <c r="M2500" s="7">
        <v>73.296666666999997</v>
      </c>
      <c r="N2500" s="7">
        <v>3.0000000000000001E-3</v>
      </c>
      <c r="O2500" s="7">
        <v>5.9999999999999995E-4</v>
      </c>
      <c r="P2500" s="7">
        <v>1</v>
      </c>
      <c r="Q2500" s="7">
        <v>28</v>
      </c>
      <c r="R2500" s="7">
        <v>265</v>
      </c>
      <c r="S2500" s="189">
        <v>45625.593981481485</v>
      </c>
    </row>
    <row r="2501" spans="1:19">
      <c r="A2501" s="7">
        <v>2014</v>
      </c>
      <c r="B2501" s="123" t="s">
        <v>537</v>
      </c>
      <c r="C2501" s="123" t="s">
        <v>538</v>
      </c>
      <c r="D2501" s="123" t="s">
        <v>568</v>
      </c>
      <c r="E2501" s="123" t="s">
        <v>160</v>
      </c>
      <c r="F2501" s="7">
        <v>30.77298</v>
      </c>
      <c r="G2501" s="123" t="s">
        <v>532</v>
      </c>
      <c r="H2501" s="7">
        <v>2.204360876</v>
      </c>
      <c r="I2501" s="7">
        <v>71.632999999999996</v>
      </c>
      <c r="J2501" s="7">
        <v>2.1968830420000001</v>
      </c>
      <c r="K2501" s="7">
        <v>9.2318940000000004E-5</v>
      </c>
      <c r="L2501" s="7">
        <v>1.8463788000000002E-5</v>
      </c>
      <c r="M2501" s="7">
        <v>71.39</v>
      </c>
      <c r="N2501" s="7">
        <v>3.0000000000000001E-3</v>
      </c>
      <c r="O2501" s="7">
        <v>5.9999999999999995E-4</v>
      </c>
      <c r="P2501" s="7">
        <v>1</v>
      </c>
      <c r="Q2501" s="7">
        <v>28</v>
      </c>
      <c r="R2501" s="7">
        <v>265</v>
      </c>
      <c r="S2501" s="189">
        <v>45625.593981481485</v>
      </c>
    </row>
    <row r="2502" spans="1:19">
      <c r="A2502" s="7">
        <v>2014</v>
      </c>
      <c r="B2502" s="123" t="s">
        <v>537</v>
      </c>
      <c r="C2502" s="123" t="s">
        <v>538</v>
      </c>
      <c r="D2502" s="123" t="s">
        <v>568</v>
      </c>
      <c r="E2502" s="123" t="s">
        <v>163</v>
      </c>
      <c r="F2502" s="7">
        <v>218.12337412799999</v>
      </c>
      <c r="G2502" s="123" t="s">
        <v>532</v>
      </c>
      <c r="H2502" s="7">
        <v>13.904165422</v>
      </c>
      <c r="I2502" s="7">
        <v>63.744500000000002</v>
      </c>
      <c r="J2502" s="7">
        <v>13.892277697999999</v>
      </c>
      <c r="K2502" s="7">
        <v>2.18123E-4</v>
      </c>
      <c r="L2502" s="7">
        <v>2.1812337409999999E-5</v>
      </c>
      <c r="M2502" s="7">
        <v>63.69</v>
      </c>
      <c r="N2502" s="7">
        <v>1E-3</v>
      </c>
      <c r="O2502" s="7">
        <v>1E-4</v>
      </c>
      <c r="P2502" s="7">
        <v>1</v>
      </c>
      <c r="Q2502" s="7">
        <v>28</v>
      </c>
      <c r="R2502" s="7">
        <v>265</v>
      </c>
      <c r="S2502" s="189">
        <v>45625.593981481485</v>
      </c>
    </row>
    <row r="2503" spans="1:19">
      <c r="A2503" s="7">
        <v>2014</v>
      </c>
      <c r="B2503" s="123" t="s">
        <v>537</v>
      </c>
      <c r="C2503" s="123" t="s">
        <v>538</v>
      </c>
      <c r="D2503" s="123" t="s">
        <v>568</v>
      </c>
      <c r="E2503" s="123" t="s">
        <v>535</v>
      </c>
      <c r="F2503" s="7">
        <v>1561.968679972</v>
      </c>
      <c r="G2503" s="123" t="s">
        <v>532</v>
      </c>
      <c r="H2503" s="7">
        <v>88.670883261</v>
      </c>
      <c r="I2503" s="7">
        <v>56.768669179</v>
      </c>
      <c r="J2503" s="7">
        <v>88.585755968000001</v>
      </c>
      <c r="K2503" s="7">
        <v>1.5619690000000001E-3</v>
      </c>
      <c r="L2503" s="7">
        <v>1.5619700000000001E-4</v>
      </c>
      <c r="M2503" s="7">
        <v>56.714169179000002</v>
      </c>
      <c r="N2503" s="7">
        <v>1E-3</v>
      </c>
      <c r="O2503" s="7">
        <v>1E-4</v>
      </c>
      <c r="P2503" s="7">
        <v>1</v>
      </c>
      <c r="Q2503" s="7">
        <v>28</v>
      </c>
      <c r="R2503" s="7">
        <v>265</v>
      </c>
      <c r="S2503" s="189">
        <v>45625.593981481485</v>
      </c>
    </row>
    <row r="2504" spans="1:19">
      <c r="A2504" s="7">
        <v>2014</v>
      </c>
      <c r="B2504" s="123" t="s">
        <v>537</v>
      </c>
      <c r="C2504" s="123" t="s">
        <v>538</v>
      </c>
      <c r="D2504" s="123" t="s">
        <v>568</v>
      </c>
      <c r="E2504" s="123" t="s">
        <v>541</v>
      </c>
      <c r="F2504" s="7">
        <v>0</v>
      </c>
      <c r="G2504" s="123" t="s">
        <v>532</v>
      </c>
      <c r="H2504" s="7">
        <v>0</v>
      </c>
      <c r="I2504" s="7"/>
      <c r="J2504" s="7">
        <v>0</v>
      </c>
      <c r="K2504" s="7">
        <v>0</v>
      </c>
      <c r="L2504" s="7">
        <v>0</v>
      </c>
      <c r="M2504" s="7"/>
      <c r="N2504" s="7"/>
      <c r="O2504" s="7"/>
      <c r="P2504" s="7">
        <v>1</v>
      </c>
      <c r="Q2504" s="7">
        <v>28</v>
      </c>
      <c r="R2504" s="7">
        <v>265</v>
      </c>
      <c r="S2504" s="189">
        <v>45625.593981481485</v>
      </c>
    </row>
    <row r="2505" spans="1:19">
      <c r="A2505" s="7">
        <v>2014</v>
      </c>
      <c r="B2505" s="123" t="s">
        <v>537</v>
      </c>
      <c r="C2505" s="123" t="s">
        <v>538</v>
      </c>
      <c r="D2505" s="123" t="s">
        <v>566</v>
      </c>
      <c r="E2505" s="123" t="s">
        <v>540</v>
      </c>
      <c r="F2505" s="7">
        <v>0</v>
      </c>
      <c r="G2505" s="123" t="s">
        <v>532</v>
      </c>
      <c r="H2505" s="7">
        <v>0</v>
      </c>
      <c r="I2505" s="7"/>
      <c r="J2505" s="7">
        <v>0</v>
      </c>
      <c r="K2505" s="7">
        <v>0</v>
      </c>
      <c r="L2505" s="7">
        <v>0</v>
      </c>
      <c r="M2505" s="7"/>
      <c r="N2505" s="7"/>
      <c r="O2505" s="7"/>
      <c r="P2505" s="7">
        <v>1</v>
      </c>
      <c r="Q2505" s="7">
        <v>28</v>
      </c>
      <c r="R2505" s="7">
        <v>265</v>
      </c>
      <c r="S2505" s="189">
        <v>45625.593981481485</v>
      </c>
    </row>
    <row r="2506" spans="1:19">
      <c r="A2506" s="7">
        <v>2014</v>
      </c>
      <c r="B2506" s="123" t="s">
        <v>537</v>
      </c>
      <c r="C2506" s="123" t="s">
        <v>538</v>
      </c>
      <c r="D2506" s="123" t="s">
        <v>566</v>
      </c>
      <c r="E2506" s="123" t="s">
        <v>531</v>
      </c>
      <c r="F2506" s="7">
        <v>0</v>
      </c>
      <c r="G2506" s="123" t="s">
        <v>532</v>
      </c>
      <c r="H2506" s="7">
        <v>0</v>
      </c>
      <c r="I2506" s="7"/>
      <c r="J2506" s="7">
        <v>0</v>
      </c>
      <c r="K2506" s="7">
        <v>0</v>
      </c>
      <c r="L2506" s="7">
        <v>0</v>
      </c>
      <c r="M2506" s="7"/>
      <c r="N2506" s="7"/>
      <c r="O2506" s="7"/>
      <c r="P2506" s="7">
        <v>1</v>
      </c>
      <c r="Q2506" s="7">
        <v>28</v>
      </c>
      <c r="R2506" s="7">
        <v>265</v>
      </c>
      <c r="S2506" s="189">
        <v>45625.593981481485</v>
      </c>
    </row>
    <row r="2507" spans="1:19">
      <c r="A2507" s="7">
        <v>2014</v>
      </c>
      <c r="B2507" s="123" t="s">
        <v>537</v>
      </c>
      <c r="C2507" s="123" t="s">
        <v>538</v>
      </c>
      <c r="D2507" s="123" t="s">
        <v>566</v>
      </c>
      <c r="E2507" s="123" t="s">
        <v>533</v>
      </c>
      <c r="F2507" s="7">
        <v>1140.6972385480001</v>
      </c>
      <c r="G2507" s="123" t="s">
        <v>532</v>
      </c>
      <c r="H2507" s="7">
        <v>83.886494690999996</v>
      </c>
      <c r="I2507" s="7">
        <v>73.539666667000006</v>
      </c>
      <c r="J2507" s="7">
        <v>83.609305262000007</v>
      </c>
      <c r="K2507" s="7">
        <v>3.4220919999999998E-3</v>
      </c>
      <c r="L2507" s="7">
        <v>6.8441800000000001E-4</v>
      </c>
      <c r="M2507" s="7">
        <v>73.296666666999997</v>
      </c>
      <c r="N2507" s="7">
        <v>3.0000000000000001E-3</v>
      </c>
      <c r="O2507" s="7">
        <v>5.9999999999999995E-4</v>
      </c>
      <c r="P2507" s="7">
        <v>1</v>
      </c>
      <c r="Q2507" s="7">
        <v>28</v>
      </c>
      <c r="R2507" s="7">
        <v>265</v>
      </c>
      <c r="S2507" s="189">
        <v>45625.593981481485</v>
      </c>
    </row>
    <row r="2508" spans="1:19">
      <c r="A2508" s="7">
        <v>2014</v>
      </c>
      <c r="B2508" s="123" t="s">
        <v>537</v>
      </c>
      <c r="C2508" s="123" t="s">
        <v>538</v>
      </c>
      <c r="D2508" s="123" t="s">
        <v>566</v>
      </c>
      <c r="E2508" s="123" t="s">
        <v>160</v>
      </c>
      <c r="F2508" s="7">
        <v>25.350345260000001</v>
      </c>
      <c r="G2508" s="123" t="s">
        <v>532</v>
      </c>
      <c r="H2508" s="7">
        <v>1.8159212819999999</v>
      </c>
      <c r="I2508" s="7">
        <v>71.632999999999996</v>
      </c>
      <c r="J2508" s="7">
        <v>1.809761148</v>
      </c>
      <c r="K2508" s="7">
        <v>7.6051035779999996E-5</v>
      </c>
      <c r="L2508" s="7">
        <v>1.521020716E-5</v>
      </c>
      <c r="M2508" s="7">
        <v>71.39</v>
      </c>
      <c r="N2508" s="7">
        <v>3.0000000000000001E-3</v>
      </c>
      <c r="O2508" s="7">
        <v>5.9999999999999995E-4</v>
      </c>
      <c r="P2508" s="7">
        <v>1</v>
      </c>
      <c r="Q2508" s="7">
        <v>28</v>
      </c>
      <c r="R2508" s="7">
        <v>265</v>
      </c>
      <c r="S2508" s="189">
        <v>45625.593981481485</v>
      </c>
    </row>
    <row r="2509" spans="1:19">
      <c r="A2509" s="7">
        <v>2014</v>
      </c>
      <c r="B2509" s="123" t="s">
        <v>537</v>
      </c>
      <c r="C2509" s="123" t="s">
        <v>538</v>
      </c>
      <c r="D2509" s="123" t="s">
        <v>566</v>
      </c>
      <c r="E2509" s="123" t="s">
        <v>163</v>
      </c>
      <c r="F2509" s="7">
        <v>15.815378204</v>
      </c>
      <c r="G2509" s="123" t="s">
        <v>532</v>
      </c>
      <c r="H2509" s="7">
        <v>1.008143376</v>
      </c>
      <c r="I2509" s="7">
        <v>63.744500000000002</v>
      </c>
      <c r="J2509" s="7">
        <v>1.0072814379999999</v>
      </c>
      <c r="K2509" s="7">
        <v>1.5815378200000001E-5</v>
      </c>
      <c r="L2509" s="7">
        <v>1.58153782E-6</v>
      </c>
      <c r="M2509" s="7">
        <v>63.69</v>
      </c>
      <c r="N2509" s="7">
        <v>1E-3</v>
      </c>
      <c r="O2509" s="7">
        <v>1E-4</v>
      </c>
      <c r="P2509" s="7">
        <v>1</v>
      </c>
      <c r="Q2509" s="7">
        <v>28</v>
      </c>
      <c r="R2509" s="7">
        <v>265</v>
      </c>
      <c r="S2509" s="189">
        <v>45625.593981481485</v>
      </c>
    </row>
    <row r="2510" spans="1:19">
      <c r="A2510" s="7">
        <v>2014</v>
      </c>
      <c r="B2510" s="123" t="s">
        <v>537</v>
      </c>
      <c r="C2510" s="123" t="s">
        <v>538</v>
      </c>
      <c r="D2510" s="123" t="s">
        <v>566</v>
      </c>
      <c r="E2510" s="123" t="s">
        <v>535</v>
      </c>
      <c r="F2510" s="7">
        <v>168.59028331499999</v>
      </c>
      <c r="G2510" s="123" t="s">
        <v>532</v>
      </c>
      <c r="H2510" s="7">
        <v>9.5706460199999999</v>
      </c>
      <c r="I2510" s="7">
        <v>56.768669179</v>
      </c>
      <c r="J2510" s="7">
        <v>9.56145785</v>
      </c>
      <c r="K2510" s="7">
        <v>1.6859000000000001E-4</v>
      </c>
      <c r="L2510" s="7">
        <v>1.685902833E-5</v>
      </c>
      <c r="M2510" s="7">
        <v>56.714169179000002</v>
      </c>
      <c r="N2510" s="7">
        <v>1E-3</v>
      </c>
      <c r="O2510" s="7">
        <v>1E-4</v>
      </c>
      <c r="P2510" s="7">
        <v>1</v>
      </c>
      <c r="Q2510" s="7">
        <v>28</v>
      </c>
      <c r="R2510" s="7">
        <v>265</v>
      </c>
      <c r="S2510" s="189">
        <v>45625.593981481485</v>
      </c>
    </row>
    <row r="2511" spans="1:19">
      <c r="A2511" s="7">
        <v>2014</v>
      </c>
      <c r="B2511" s="123" t="s">
        <v>537</v>
      </c>
      <c r="C2511" s="123" t="s">
        <v>538</v>
      </c>
      <c r="D2511" s="123" t="s">
        <v>566</v>
      </c>
      <c r="E2511" s="123" t="s">
        <v>541</v>
      </c>
      <c r="F2511" s="7">
        <v>0</v>
      </c>
      <c r="G2511" s="123" t="s">
        <v>532</v>
      </c>
      <c r="H2511" s="7">
        <v>0</v>
      </c>
      <c r="I2511" s="7"/>
      <c r="J2511" s="7">
        <v>0</v>
      </c>
      <c r="K2511" s="7">
        <v>0</v>
      </c>
      <c r="L2511" s="7">
        <v>0</v>
      </c>
      <c r="M2511" s="7"/>
      <c r="N2511" s="7"/>
      <c r="O2511" s="7"/>
      <c r="P2511" s="7">
        <v>1</v>
      </c>
      <c r="Q2511" s="7">
        <v>28</v>
      </c>
      <c r="R2511" s="7">
        <v>265</v>
      </c>
      <c r="S2511" s="189">
        <v>45625.593981481485</v>
      </c>
    </row>
    <row r="2512" spans="1:19">
      <c r="A2512" s="7">
        <v>2014</v>
      </c>
      <c r="B2512" s="123" t="s">
        <v>537</v>
      </c>
      <c r="C2512" s="123" t="s">
        <v>553</v>
      </c>
      <c r="D2512" s="123" t="s">
        <v>554</v>
      </c>
      <c r="E2512" s="123" t="s">
        <v>25</v>
      </c>
      <c r="F2512" s="7">
        <v>933.40878222100002</v>
      </c>
      <c r="G2512" s="123" t="s">
        <v>532</v>
      </c>
      <c r="H2512" s="7">
        <v>4.4205097320000002</v>
      </c>
      <c r="I2512" s="7">
        <v>4.7358775870000001</v>
      </c>
      <c r="J2512" s="7">
        <v>3.7939423369999998</v>
      </c>
      <c r="K2512" s="7">
        <v>1.2453049999999999E-3</v>
      </c>
      <c r="L2512" s="7">
        <v>2.2328259999999998E-3</v>
      </c>
      <c r="M2512" s="7">
        <v>4.0646096429999998</v>
      </c>
      <c r="N2512" s="7">
        <v>1.3341480000000001E-3</v>
      </c>
      <c r="O2512" s="7">
        <v>2.3921200000000002E-3</v>
      </c>
      <c r="P2512" s="7">
        <v>1</v>
      </c>
      <c r="Q2512" s="7">
        <v>28</v>
      </c>
      <c r="R2512" s="7">
        <v>265</v>
      </c>
      <c r="S2512" s="189">
        <v>45625.593981481485</v>
      </c>
    </row>
    <row r="2513" spans="1:19">
      <c r="A2513" s="7">
        <v>2014</v>
      </c>
      <c r="B2513" s="123" t="s">
        <v>537</v>
      </c>
      <c r="C2513" s="123" t="s">
        <v>553</v>
      </c>
      <c r="D2513" s="123" t="s">
        <v>554</v>
      </c>
      <c r="E2513" s="123" t="s">
        <v>23</v>
      </c>
      <c r="F2513" s="7">
        <v>0</v>
      </c>
      <c r="G2513" s="123" t="s">
        <v>532</v>
      </c>
      <c r="H2513" s="7">
        <v>0</v>
      </c>
      <c r="I2513" s="7"/>
      <c r="J2513" s="7">
        <v>0</v>
      </c>
      <c r="K2513" s="7">
        <v>0</v>
      </c>
      <c r="L2513" s="7">
        <v>0</v>
      </c>
      <c r="M2513" s="7"/>
      <c r="N2513" s="7"/>
      <c r="O2513" s="7"/>
      <c r="P2513" s="7"/>
      <c r="Q2513" s="7">
        <v>28</v>
      </c>
      <c r="R2513" s="7">
        <v>265</v>
      </c>
      <c r="S2513" s="189">
        <v>45625.593981481485</v>
      </c>
    </row>
    <row r="2514" spans="1:19">
      <c r="A2514" s="7">
        <v>2014</v>
      </c>
      <c r="B2514" s="123" t="s">
        <v>537</v>
      </c>
      <c r="C2514" s="123" t="s">
        <v>553</v>
      </c>
      <c r="D2514" s="123" t="s">
        <v>554</v>
      </c>
      <c r="E2514" s="123" t="s">
        <v>533</v>
      </c>
      <c r="F2514" s="7">
        <v>25087.519723378999</v>
      </c>
      <c r="G2514" s="123" t="s">
        <v>532</v>
      </c>
      <c r="H2514" s="7">
        <v>1856.7683425109999</v>
      </c>
      <c r="I2514" s="7">
        <v>74.011634588999996</v>
      </c>
      <c r="J2514" s="7">
        <v>1838.9151957240001</v>
      </c>
      <c r="K2514" s="7">
        <v>3.4432069000000003E-2</v>
      </c>
      <c r="L2514" s="7">
        <v>6.3732259999999999E-2</v>
      </c>
      <c r="M2514" s="7">
        <v>73.3</v>
      </c>
      <c r="N2514" s="7">
        <v>1.3724779999999999E-3</v>
      </c>
      <c r="O2514" s="7">
        <v>2.5403969999999998E-3</v>
      </c>
      <c r="P2514" s="7">
        <v>1</v>
      </c>
      <c r="Q2514" s="7">
        <v>28</v>
      </c>
      <c r="R2514" s="7">
        <v>265</v>
      </c>
      <c r="S2514" s="189">
        <v>45625.593981481485</v>
      </c>
    </row>
    <row r="2515" spans="1:19">
      <c r="A2515" s="7">
        <v>2014</v>
      </c>
      <c r="B2515" s="123" t="s">
        <v>537</v>
      </c>
      <c r="C2515" s="123" t="s">
        <v>553</v>
      </c>
      <c r="D2515" s="123" t="s">
        <v>554</v>
      </c>
      <c r="E2515" s="123" t="s">
        <v>535</v>
      </c>
      <c r="F2515" s="7">
        <v>0.97589103799999999</v>
      </c>
      <c r="G2515" s="123" t="s">
        <v>532</v>
      </c>
      <c r="H2515" s="7">
        <v>5.8308548000000002E-2</v>
      </c>
      <c r="I2515" s="7">
        <v>59.749035307</v>
      </c>
      <c r="J2515" s="7">
        <v>5.5346848999999997E-2</v>
      </c>
      <c r="K2515" s="7">
        <v>1.05775E-4</v>
      </c>
      <c r="L2515" s="7">
        <v>0</v>
      </c>
      <c r="M2515" s="7">
        <v>56.714169179000002</v>
      </c>
      <c r="N2515" s="7">
        <v>0.108388076</v>
      </c>
      <c r="O2515" s="7">
        <v>0</v>
      </c>
      <c r="P2515" s="7">
        <v>1</v>
      </c>
      <c r="Q2515" s="7">
        <v>28</v>
      </c>
      <c r="R2515" s="7"/>
      <c r="S2515" s="189">
        <v>45625.593981481485</v>
      </c>
    </row>
    <row r="2516" spans="1:19">
      <c r="A2516" s="7">
        <v>2014</v>
      </c>
      <c r="B2516" s="123" t="s">
        <v>537</v>
      </c>
      <c r="C2516" s="123" t="s">
        <v>553</v>
      </c>
      <c r="D2516" s="123" t="s">
        <v>555</v>
      </c>
      <c r="E2516" s="123" t="s">
        <v>25</v>
      </c>
      <c r="F2516" s="7">
        <v>559.48424874299997</v>
      </c>
      <c r="G2516" s="123" t="s">
        <v>532</v>
      </c>
      <c r="H2516" s="7">
        <v>2.6496489140000001</v>
      </c>
      <c r="I2516" s="7">
        <v>4.7358775870000001</v>
      </c>
      <c r="J2516" s="7">
        <v>2.2740850730000002</v>
      </c>
      <c r="K2516" s="7">
        <v>7.4643500000000005E-4</v>
      </c>
      <c r="L2516" s="7">
        <v>1.338353E-3</v>
      </c>
      <c r="M2516" s="7">
        <v>4.0646096429999998</v>
      </c>
      <c r="N2516" s="7">
        <v>1.3341480000000001E-3</v>
      </c>
      <c r="O2516" s="7">
        <v>2.3921200000000002E-3</v>
      </c>
      <c r="P2516" s="7">
        <v>1</v>
      </c>
      <c r="Q2516" s="7">
        <v>28</v>
      </c>
      <c r="R2516" s="7">
        <v>265</v>
      </c>
      <c r="S2516" s="189">
        <v>45625.593981481485</v>
      </c>
    </row>
    <row r="2517" spans="1:19">
      <c r="A2517" s="7">
        <v>2014</v>
      </c>
      <c r="B2517" s="123" t="s">
        <v>537</v>
      </c>
      <c r="C2517" s="123" t="s">
        <v>553</v>
      </c>
      <c r="D2517" s="123" t="s">
        <v>555</v>
      </c>
      <c r="E2517" s="123" t="s">
        <v>23</v>
      </c>
      <c r="F2517" s="7">
        <v>0</v>
      </c>
      <c r="G2517" s="123" t="s">
        <v>532</v>
      </c>
      <c r="H2517" s="7">
        <v>0</v>
      </c>
      <c r="I2517" s="7"/>
      <c r="J2517" s="7">
        <v>0</v>
      </c>
      <c r="K2517" s="7">
        <v>0</v>
      </c>
      <c r="L2517" s="7">
        <v>0</v>
      </c>
      <c r="M2517" s="7"/>
      <c r="N2517" s="7"/>
      <c r="O2517" s="7"/>
      <c r="P2517" s="7"/>
      <c r="Q2517" s="7">
        <v>28</v>
      </c>
      <c r="R2517" s="7">
        <v>265</v>
      </c>
      <c r="S2517" s="189">
        <v>45625.593981481485</v>
      </c>
    </row>
    <row r="2518" spans="1:19">
      <c r="A2518" s="7">
        <v>2014</v>
      </c>
      <c r="B2518" s="123" t="s">
        <v>537</v>
      </c>
      <c r="C2518" s="123" t="s">
        <v>553</v>
      </c>
      <c r="D2518" s="123" t="s">
        <v>555</v>
      </c>
      <c r="E2518" s="123" t="s">
        <v>533</v>
      </c>
      <c r="F2518" s="7">
        <v>15037.433108212001</v>
      </c>
      <c r="G2518" s="123" t="s">
        <v>532</v>
      </c>
      <c r="H2518" s="7">
        <v>1112.945004362</v>
      </c>
      <c r="I2518" s="7">
        <v>74.011634588999996</v>
      </c>
      <c r="J2518" s="7">
        <v>1102.2438468319999</v>
      </c>
      <c r="K2518" s="7">
        <v>2.0638546000000001E-2</v>
      </c>
      <c r="L2518" s="7">
        <v>3.820105E-2</v>
      </c>
      <c r="M2518" s="7">
        <v>73.3</v>
      </c>
      <c r="N2518" s="7">
        <v>1.3724779999999999E-3</v>
      </c>
      <c r="O2518" s="7">
        <v>2.5403969999999998E-3</v>
      </c>
      <c r="P2518" s="7">
        <v>1</v>
      </c>
      <c r="Q2518" s="7">
        <v>28</v>
      </c>
      <c r="R2518" s="7">
        <v>265</v>
      </c>
      <c r="S2518" s="189">
        <v>45625.593981481485</v>
      </c>
    </row>
    <row r="2519" spans="1:19">
      <c r="A2519" s="7">
        <v>2014</v>
      </c>
      <c r="B2519" s="123" t="s">
        <v>537</v>
      </c>
      <c r="C2519" s="123" t="s">
        <v>553</v>
      </c>
      <c r="D2519" s="123" t="s">
        <v>555</v>
      </c>
      <c r="E2519" s="123" t="s">
        <v>159</v>
      </c>
      <c r="F2519" s="7">
        <v>0</v>
      </c>
      <c r="G2519" s="123" t="s">
        <v>532</v>
      </c>
      <c r="H2519" s="7">
        <v>0</v>
      </c>
      <c r="I2519" s="7"/>
      <c r="J2519" s="7">
        <v>0</v>
      </c>
      <c r="K2519" s="7">
        <v>0</v>
      </c>
      <c r="L2519" s="7">
        <v>0</v>
      </c>
      <c r="M2519" s="7"/>
      <c r="N2519" s="7"/>
      <c r="O2519" s="7"/>
      <c r="P2519" s="7">
        <v>1</v>
      </c>
      <c r="Q2519" s="7">
        <v>28</v>
      </c>
      <c r="R2519" s="7">
        <v>265</v>
      </c>
      <c r="S2519" s="189">
        <v>45625.593981481485</v>
      </c>
    </row>
    <row r="2520" spans="1:19">
      <c r="A2520" s="7">
        <v>2014</v>
      </c>
      <c r="B2520" s="123" t="s">
        <v>537</v>
      </c>
      <c r="C2520" s="123" t="s">
        <v>553</v>
      </c>
      <c r="D2520" s="123" t="s">
        <v>560</v>
      </c>
      <c r="E2520" s="123" t="s">
        <v>25</v>
      </c>
      <c r="F2520" s="7">
        <v>1659.4275309489999</v>
      </c>
      <c r="G2520" s="123" t="s">
        <v>532</v>
      </c>
      <c r="H2520" s="7">
        <v>7.8588456520000003</v>
      </c>
      <c r="I2520" s="7">
        <v>4.7358775870000001</v>
      </c>
      <c r="J2520" s="7">
        <v>6.7449251449999998</v>
      </c>
      <c r="K2520" s="7">
        <v>2.2139220000000001E-3</v>
      </c>
      <c r="L2520" s="7">
        <v>3.9695499999999996E-3</v>
      </c>
      <c r="M2520" s="7">
        <v>4.0646096429999998</v>
      </c>
      <c r="N2520" s="7">
        <v>1.3341480000000001E-3</v>
      </c>
      <c r="O2520" s="7">
        <v>2.3921200000000002E-3</v>
      </c>
      <c r="P2520" s="7">
        <v>1</v>
      </c>
      <c r="Q2520" s="7">
        <v>28</v>
      </c>
      <c r="R2520" s="7">
        <v>265</v>
      </c>
      <c r="S2520" s="189">
        <v>45625.593981481485</v>
      </c>
    </row>
    <row r="2521" spans="1:19">
      <c r="A2521" s="7">
        <v>2014</v>
      </c>
      <c r="B2521" s="123" t="s">
        <v>537</v>
      </c>
      <c r="C2521" s="123" t="s">
        <v>553</v>
      </c>
      <c r="D2521" s="123" t="s">
        <v>560</v>
      </c>
      <c r="E2521" s="123" t="s">
        <v>23</v>
      </c>
      <c r="F2521" s="7">
        <v>1008.348435825</v>
      </c>
      <c r="G2521" s="123" t="s">
        <v>532</v>
      </c>
      <c r="H2521" s="7">
        <v>0.575978824</v>
      </c>
      <c r="I2521" s="7">
        <v>0.57121011300000002</v>
      </c>
      <c r="J2521" s="7">
        <v>0</v>
      </c>
      <c r="K2521" s="7">
        <v>8.9495219999999997E-3</v>
      </c>
      <c r="L2521" s="7">
        <v>1.2278949999999999E-3</v>
      </c>
      <c r="M2521" s="7">
        <v>0</v>
      </c>
      <c r="N2521" s="7">
        <v>8.8754260000000005E-3</v>
      </c>
      <c r="O2521" s="7">
        <v>1.2177290000000001E-3</v>
      </c>
      <c r="P2521" s="7"/>
      <c r="Q2521" s="7">
        <v>28</v>
      </c>
      <c r="R2521" s="7">
        <v>265</v>
      </c>
      <c r="S2521" s="189">
        <v>45625.593981481485</v>
      </c>
    </row>
    <row r="2522" spans="1:19">
      <c r="A2522" s="7">
        <v>2014</v>
      </c>
      <c r="B2522" s="123" t="s">
        <v>537</v>
      </c>
      <c r="C2522" s="123" t="s">
        <v>553</v>
      </c>
      <c r="D2522" s="123" t="s">
        <v>560</v>
      </c>
      <c r="E2522" s="123" t="s">
        <v>533</v>
      </c>
      <c r="F2522" s="7">
        <v>44600.952664235003</v>
      </c>
      <c r="G2522" s="123" t="s">
        <v>532</v>
      </c>
      <c r="H2522" s="7">
        <v>3300.9894109070001</v>
      </c>
      <c r="I2522" s="7">
        <v>74.011634588999996</v>
      </c>
      <c r="J2522" s="7">
        <v>3269.2498302879999</v>
      </c>
      <c r="K2522" s="7">
        <v>6.1213825999999999E-2</v>
      </c>
      <c r="L2522" s="7">
        <v>0.11330412600000001</v>
      </c>
      <c r="M2522" s="7">
        <v>73.3</v>
      </c>
      <c r="N2522" s="7">
        <v>1.3724779999999999E-3</v>
      </c>
      <c r="O2522" s="7">
        <v>2.5403969999999998E-3</v>
      </c>
      <c r="P2522" s="7">
        <v>1</v>
      </c>
      <c r="Q2522" s="7">
        <v>28</v>
      </c>
      <c r="R2522" s="7">
        <v>265</v>
      </c>
      <c r="S2522" s="189">
        <v>45625.593981481485</v>
      </c>
    </row>
    <row r="2523" spans="1:19">
      <c r="A2523" s="7">
        <v>2014</v>
      </c>
      <c r="B2523" s="123" t="s">
        <v>537</v>
      </c>
      <c r="C2523" s="123" t="s">
        <v>553</v>
      </c>
      <c r="D2523" s="123" t="s">
        <v>560</v>
      </c>
      <c r="E2523" s="123" t="s">
        <v>159</v>
      </c>
      <c r="F2523" s="7">
        <v>42917.927541837998</v>
      </c>
      <c r="G2523" s="123" t="s">
        <v>532</v>
      </c>
      <c r="H2523" s="7">
        <v>3029.8535756360002</v>
      </c>
      <c r="I2523" s="7">
        <v>70.596455821000006</v>
      </c>
      <c r="J2523" s="7">
        <v>3002.5382108270001</v>
      </c>
      <c r="K2523" s="7">
        <v>0.44554997600000001</v>
      </c>
      <c r="L2523" s="7">
        <v>5.599987E-2</v>
      </c>
      <c r="M2523" s="7">
        <v>69.959999999999994</v>
      </c>
      <c r="N2523" s="7">
        <v>1.0381441999999999E-2</v>
      </c>
      <c r="O2523" s="7">
        <v>1.3048129999999999E-3</v>
      </c>
      <c r="P2523" s="7">
        <v>1</v>
      </c>
      <c r="Q2523" s="7">
        <v>28</v>
      </c>
      <c r="R2523" s="7">
        <v>265</v>
      </c>
      <c r="S2523" s="189">
        <v>45625.593981481485</v>
      </c>
    </row>
    <row r="2524" spans="1:19">
      <c r="A2524" s="7">
        <v>2014</v>
      </c>
      <c r="B2524" s="123" t="s">
        <v>537</v>
      </c>
      <c r="C2524" s="123" t="s">
        <v>553</v>
      </c>
      <c r="D2524" s="123" t="s">
        <v>560</v>
      </c>
      <c r="E2524" s="123" t="s">
        <v>163</v>
      </c>
      <c r="F2524" s="7">
        <v>88.283777807000007</v>
      </c>
      <c r="G2524" s="123" t="s">
        <v>532</v>
      </c>
      <c r="H2524" s="7">
        <v>5.7280774040000004</v>
      </c>
      <c r="I2524" s="7">
        <v>64.882558797000002</v>
      </c>
      <c r="J2524" s="7">
        <v>5.6236766459999998</v>
      </c>
      <c r="K2524" s="7">
        <v>1.067003E-3</v>
      </c>
      <c r="L2524" s="7">
        <v>2.8122500000000002E-4</v>
      </c>
      <c r="M2524" s="7">
        <v>63.7</v>
      </c>
      <c r="N2524" s="7">
        <v>1.2086054000000001E-2</v>
      </c>
      <c r="O2524" s="7">
        <v>3.1854689999999998E-3</v>
      </c>
      <c r="P2524" s="7">
        <v>1</v>
      </c>
      <c r="Q2524" s="7">
        <v>28</v>
      </c>
      <c r="R2524" s="7">
        <v>265</v>
      </c>
      <c r="S2524" s="189">
        <v>45625.593981481485</v>
      </c>
    </row>
    <row r="2525" spans="1:19">
      <c r="A2525" s="7">
        <v>2014</v>
      </c>
      <c r="B2525" s="123" t="s">
        <v>537</v>
      </c>
      <c r="C2525" s="123" t="s">
        <v>553</v>
      </c>
      <c r="D2525" s="123" t="s">
        <v>559</v>
      </c>
      <c r="E2525" s="123" t="s">
        <v>25</v>
      </c>
      <c r="F2525" s="7">
        <v>175.49327496000001</v>
      </c>
      <c r="G2525" s="123" t="s">
        <v>532</v>
      </c>
      <c r="H2525" s="7">
        <v>0.831114668</v>
      </c>
      <c r="I2525" s="7">
        <v>4.7358775870000001</v>
      </c>
      <c r="J2525" s="7">
        <v>0.71331165799999996</v>
      </c>
      <c r="K2525" s="7">
        <v>2.3413399999999999E-4</v>
      </c>
      <c r="L2525" s="7">
        <v>4.1980099999999997E-4</v>
      </c>
      <c r="M2525" s="7">
        <v>4.0646096429999998</v>
      </c>
      <c r="N2525" s="7">
        <v>1.3341480000000001E-3</v>
      </c>
      <c r="O2525" s="7">
        <v>2.3921200000000002E-3</v>
      </c>
      <c r="P2525" s="7">
        <v>1</v>
      </c>
      <c r="Q2525" s="7">
        <v>28</v>
      </c>
      <c r="R2525" s="7">
        <v>265</v>
      </c>
      <c r="S2525" s="189">
        <v>45625.593981481485</v>
      </c>
    </row>
    <row r="2526" spans="1:19">
      <c r="A2526" s="7">
        <v>2014</v>
      </c>
      <c r="B2526" s="123" t="s">
        <v>537</v>
      </c>
      <c r="C2526" s="123" t="s">
        <v>553</v>
      </c>
      <c r="D2526" s="123" t="s">
        <v>559</v>
      </c>
      <c r="E2526" s="123" t="s">
        <v>23</v>
      </c>
      <c r="F2526" s="7">
        <v>18.061108740000002</v>
      </c>
      <c r="G2526" s="123" t="s">
        <v>532</v>
      </c>
      <c r="H2526" s="7">
        <v>1.0316687999999999E-2</v>
      </c>
      <c r="I2526" s="7">
        <v>0.57121011300000002</v>
      </c>
      <c r="J2526" s="7">
        <v>0</v>
      </c>
      <c r="K2526" s="7">
        <v>1.6029999999999999E-4</v>
      </c>
      <c r="L2526" s="7">
        <v>2.1993535879999999E-5</v>
      </c>
      <c r="M2526" s="7">
        <v>0</v>
      </c>
      <c r="N2526" s="7">
        <v>8.8754260000000005E-3</v>
      </c>
      <c r="O2526" s="7">
        <v>1.2177290000000001E-3</v>
      </c>
      <c r="P2526" s="7"/>
      <c r="Q2526" s="7">
        <v>28</v>
      </c>
      <c r="R2526" s="7">
        <v>265</v>
      </c>
      <c r="S2526" s="189">
        <v>45625.593981481485</v>
      </c>
    </row>
    <row r="2527" spans="1:19">
      <c r="A2527" s="7">
        <v>2014</v>
      </c>
      <c r="B2527" s="123" t="s">
        <v>537</v>
      </c>
      <c r="C2527" s="123" t="s">
        <v>553</v>
      </c>
      <c r="D2527" s="123" t="s">
        <v>559</v>
      </c>
      <c r="E2527" s="123" t="s">
        <v>533</v>
      </c>
      <c r="F2527" s="7">
        <v>4716.7876290960003</v>
      </c>
      <c r="G2527" s="123" t="s">
        <v>532</v>
      </c>
      <c r="H2527" s="7">
        <v>349.09716243899999</v>
      </c>
      <c r="I2527" s="7">
        <v>74.011634588999996</v>
      </c>
      <c r="J2527" s="7">
        <v>345.74053321299999</v>
      </c>
      <c r="K2527" s="7">
        <v>6.4736869999999997E-3</v>
      </c>
      <c r="L2527" s="7">
        <v>1.1982513E-2</v>
      </c>
      <c r="M2527" s="7">
        <v>73.3</v>
      </c>
      <c r="N2527" s="7">
        <v>1.3724779999999999E-3</v>
      </c>
      <c r="O2527" s="7">
        <v>2.5403969999999998E-3</v>
      </c>
      <c r="P2527" s="7">
        <v>1</v>
      </c>
      <c r="Q2527" s="7">
        <v>28</v>
      </c>
      <c r="R2527" s="7">
        <v>265</v>
      </c>
      <c r="S2527" s="189">
        <v>45625.593981481485</v>
      </c>
    </row>
    <row r="2528" spans="1:19">
      <c r="A2528" s="7">
        <v>2014</v>
      </c>
      <c r="B2528" s="123" t="s">
        <v>537</v>
      </c>
      <c r="C2528" s="123" t="s">
        <v>553</v>
      </c>
      <c r="D2528" s="123" t="s">
        <v>559</v>
      </c>
      <c r="E2528" s="123" t="s">
        <v>159</v>
      </c>
      <c r="F2528" s="7">
        <v>768.72768250299998</v>
      </c>
      <c r="G2528" s="123" t="s">
        <v>532</v>
      </c>
      <c r="H2528" s="7">
        <v>54.269449876000003</v>
      </c>
      <c r="I2528" s="7">
        <v>70.596455821000006</v>
      </c>
      <c r="J2528" s="7">
        <v>53.780188668000001</v>
      </c>
      <c r="K2528" s="7">
        <v>7.9805020000000004E-3</v>
      </c>
      <c r="L2528" s="7">
        <v>1.0030460000000001E-3</v>
      </c>
      <c r="M2528" s="7">
        <v>69.959999999999994</v>
      </c>
      <c r="N2528" s="7">
        <v>1.0381441999999999E-2</v>
      </c>
      <c r="O2528" s="7">
        <v>1.3048129999999999E-3</v>
      </c>
      <c r="P2528" s="7">
        <v>1</v>
      </c>
      <c r="Q2528" s="7">
        <v>28</v>
      </c>
      <c r="R2528" s="7">
        <v>265</v>
      </c>
      <c r="S2528" s="189">
        <v>45625.593981481485</v>
      </c>
    </row>
    <row r="2529" spans="1:19">
      <c r="A2529" s="7">
        <v>2014</v>
      </c>
      <c r="B2529" s="123" t="s">
        <v>537</v>
      </c>
      <c r="C2529" s="123" t="s">
        <v>553</v>
      </c>
      <c r="D2529" s="123" t="s">
        <v>188</v>
      </c>
      <c r="E2529" s="123" t="s">
        <v>533</v>
      </c>
      <c r="F2529" s="7">
        <v>1471.1631507770001</v>
      </c>
      <c r="G2529" s="123" t="s">
        <v>532</v>
      </c>
      <c r="H2529" s="7">
        <v>119.15715363</v>
      </c>
      <c r="I2529" s="7">
        <v>80.995199999999997</v>
      </c>
      <c r="J2529" s="7">
        <v>107.83625895199999</v>
      </c>
      <c r="K2529" s="7">
        <v>6.1053269999999998E-3</v>
      </c>
      <c r="L2529" s="7">
        <v>4.2075266E-2</v>
      </c>
      <c r="M2529" s="7">
        <v>73.3</v>
      </c>
      <c r="N2529" s="7">
        <v>4.15E-3</v>
      </c>
      <c r="O2529" s="7">
        <v>2.86E-2</v>
      </c>
      <c r="P2529" s="7">
        <v>1</v>
      </c>
      <c r="Q2529" s="7">
        <v>28</v>
      </c>
      <c r="R2529" s="7">
        <v>265</v>
      </c>
      <c r="S2529" s="189">
        <v>45625.593981481485</v>
      </c>
    </row>
    <row r="2530" spans="1:19">
      <c r="A2530" s="7">
        <v>2014</v>
      </c>
      <c r="B2530" s="123" t="s">
        <v>537</v>
      </c>
      <c r="C2530" s="123" t="s">
        <v>553</v>
      </c>
      <c r="D2530" s="123" t="s">
        <v>571</v>
      </c>
      <c r="E2530" s="123" t="s">
        <v>572</v>
      </c>
      <c r="F2530" s="7">
        <v>172.68721169099999</v>
      </c>
      <c r="G2530" s="123" t="s">
        <v>532</v>
      </c>
      <c r="H2530" s="7">
        <v>12.405323821</v>
      </c>
      <c r="I2530" s="7">
        <v>71.836957115000004</v>
      </c>
      <c r="J2530" s="7">
        <v>12.291049115</v>
      </c>
      <c r="K2530" s="7">
        <v>3.2846900000000002E-4</v>
      </c>
      <c r="L2530" s="7">
        <v>3.9651900000000002E-4</v>
      </c>
      <c r="M2530" s="7">
        <v>71.175213236999994</v>
      </c>
      <c r="N2530" s="7">
        <v>1.902101E-3</v>
      </c>
      <c r="O2530" s="7">
        <v>2.2961700000000002E-3</v>
      </c>
      <c r="P2530" s="7">
        <v>1</v>
      </c>
      <c r="Q2530" s="7">
        <v>28</v>
      </c>
      <c r="R2530" s="7">
        <v>265</v>
      </c>
      <c r="S2530" s="189">
        <v>45625.593981481485</v>
      </c>
    </row>
    <row r="2531" spans="1:19">
      <c r="A2531" s="7">
        <v>2014</v>
      </c>
      <c r="B2531" s="123" t="s">
        <v>537</v>
      </c>
      <c r="C2531" s="123" t="s">
        <v>553</v>
      </c>
      <c r="D2531" s="123" t="s">
        <v>573</v>
      </c>
      <c r="E2531" s="123" t="s">
        <v>572</v>
      </c>
      <c r="F2531" s="7">
        <v>31145.726863061001</v>
      </c>
      <c r="G2531" s="123" t="s">
        <v>532</v>
      </c>
      <c r="H2531" s="7">
        <v>2239.9956723370001</v>
      </c>
      <c r="I2531" s="7">
        <v>71.919839347000007</v>
      </c>
      <c r="J2531" s="7">
        <v>2223.4934407539999</v>
      </c>
      <c r="K2531" s="7">
        <v>1.7194279E-2</v>
      </c>
      <c r="L2531" s="7">
        <v>6.0455818000000001E-2</v>
      </c>
      <c r="M2531" s="7">
        <v>71.39</v>
      </c>
      <c r="N2531" s="7">
        <v>5.5205900000000003E-4</v>
      </c>
      <c r="O2531" s="7">
        <v>1.941063E-3</v>
      </c>
      <c r="P2531" s="7">
        <v>1</v>
      </c>
      <c r="Q2531" s="7">
        <v>28</v>
      </c>
      <c r="R2531" s="7">
        <v>265</v>
      </c>
      <c r="S2531" s="189">
        <v>45625.593981481485</v>
      </c>
    </row>
    <row r="2532" spans="1:19">
      <c r="A2532" s="7">
        <v>2014</v>
      </c>
      <c r="B2532" s="123" t="s">
        <v>537</v>
      </c>
      <c r="C2532" s="123" t="s">
        <v>553</v>
      </c>
      <c r="D2532" s="123" t="s">
        <v>558</v>
      </c>
      <c r="E2532" s="123" t="s">
        <v>25</v>
      </c>
      <c r="F2532" s="7">
        <v>347.171796642</v>
      </c>
      <c r="G2532" s="123" t="s">
        <v>532</v>
      </c>
      <c r="H2532" s="7">
        <v>1.644163131</v>
      </c>
      <c r="I2532" s="7">
        <v>4.7358775870000001</v>
      </c>
      <c r="J2532" s="7">
        <v>1.411117833</v>
      </c>
      <c r="K2532" s="7">
        <v>4.6317899999999998E-4</v>
      </c>
      <c r="L2532" s="7">
        <v>8.3047700000000004E-4</v>
      </c>
      <c r="M2532" s="7">
        <v>4.0646096429999998</v>
      </c>
      <c r="N2532" s="7">
        <v>1.3341480000000001E-3</v>
      </c>
      <c r="O2532" s="7">
        <v>2.3921200000000002E-3</v>
      </c>
      <c r="P2532" s="7">
        <v>1</v>
      </c>
      <c r="Q2532" s="7">
        <v>28</v>
      </c>
      <c r="R2532" s="7">
        <v>265</v>
      </c>
      <c r="S2532" s="189">
        <v>45625.593981481485</v>
      </c>
    </row>
    <row r="2533" spans="1:19">
      <c r="A2533" s="7">
        <v>2014</v>
      </c>
      <c r="B2533" s="123" t="s">
        <v>537</v>
      </c>
      <c r="C2533" s="123" t="s">
        <v>553</v>
      </c>
      <c r="D2533" s="123" t="s">
        <v>558</v>
      </c>
      <c r="E2533" s="123" t="s">
        <v>23</v>
      </c>
      <c r="F2533" s="7">
        <v>10.388090879</v>
      </c>
      <c r="G2533" s="123" t="s">
        <v>532</v>
      </c>
      <c r="H2533" s="7">
        <v>5.9337829999999998E-3</v>
      </c>
      <c r="I2533" s="7">
        <v>0.57121011300000002</v>
      </c>
      <c r="J2533" s="7">
        <v>0</v>
      </c>
      <c r="K2533" s="7">
        <v>9.2198731880000005E-5</v>
      </c>
      <c r="L2533" s="7">
        <v>1.2649879519999999E-5</v>
      </c>
      <c r="M2533" s="7">
        <v>0</v>
      </c>
      <c r="N2533" s="7">
        <v>8.8754260000000005E-3</v>
      </c>
      <c r="O2533" s="7">
        <v>1.2177290000000001E-3</v>
      </c>
      <c r="P2533" s="7"/>
      <c r="Q2533" s="7">
        <v>28</v>
      </c>
      <c r="R2533" s="7">
        <v>265</v>
      </c>
      <c r="S2533" s="189">
        <v>45625.593981481485</v>
      </c>
    </row>
    <row r="2534" spans="1:19">
      <c r="A2534" s="7">
        <v>2014</v>
      </c>
      <c r="B2534" s="123" t="s">
        <v>537</v>
      </c>
      <c r="C2534" s="123" t="s">
        <v>553</v>
      </c>
      <c r="D2534" s="123" t="s">
        <v>558</v>
      </c>
      <c r="E2534" s="123" t="s">
        <v>533</v>
      </c>
      <c r="F2534" s="7">
        <v>9331.0449414510003</v>
      </c>
      <c r="G2534" s="123" t="s">
        <v>532</v>
      </c>
      <c r="H2534" s="7">
        <v>690.60588854000002</v>
      </c>
      <c r="I2534" s="7">
        <v>74.011634588999996</v>
      </c>
      <c r="J2534" s="7">
        <v>683.96559420799997</v>
      </c>
      <c r="K2534" s="7">
        <v>1.2806654000000001E-2</v>
      </c>
      <c r="L2534" s="7">
        <v>2.3704559E-2</v>
      </c>
      <c r="M2534" s="7">
        <v>73.3</v>
      </c>
      <c r="N2534" s="7">
        <v>1.3724779999999999E-3</v>
      </c>
      <c r="O2534" s="7">
        <v>2.5403969999999998E-3</v>
      </c>
      <c r="P2534" s="7">
        <v>1</v>
      </c>
      <c r="Q2534" s="7">
        <v>28</v>
      </c>
      <c r="R2534" s="7">
        <v>265</v>
      </c>
      <c r="S2534" s="189">
        <v>45625.593981481485</v>
      </c>
    </row>
    <row r="2535" spans="1:19">
      <c r="A2535" s="7">
        <v>2014</v>
      </c>
      <c r="B2535" s="123" t="s">
        <v>537</v>
      </c>
      <c r="C2535" s="123" t="s">
        <v>553</v>
      </c>
      <c r="D2535" s="123" t="s">
        <v>558</v>
      </c>
      <c r="E2535" s="123" t="s">
        <v>159</v>
      </c>
      <c r="F2535" s="7">
        <v>442.14411984200001</v>
      </c>
      <c r="G2535" s="123" t="s">
        <v>532</v>
      </c>
      <c r="H2535" s="7">
        <v>31.213807823</v>
      </c>
      <c r="I2535" s="7">
        <v>70.596455821000006</v>
      </c>
      <c r="J2535" s="7">
        <v>30.932402624000002</v>
      </c>
      <c r="K2535" s="7">
        <v>4.5900940000000003E-3</v>
      </c>
      <c r="L2535" s="7">
        <v>5.76915E-4</v>
      </c>
      <c r="M2535" s="7">
        <v>69.959999999999994</v>
      </c>
      <c r="N2535" s="7">
        <v>1.0381441999999999E-2</v>
      </c>
      <c r="O2535" s="7">
        <v>1.3048129999999999E-3</v>
      </c>
      <c r="P2535" s="7">
        <v>1</v>
      </c>
      <c r="Q2535" s="7">
        <v>28</v>
      </c>
      <c r="R2535" s="7">
        <v>265</v>
      </c>
      <c r="S2535" s="189">
        <v>45625.593981481485</v>
      </c>
    </row>
    <row r="2536" spans="1:19">
      <c r="A2536" s="7">
        <v>2014</v>
      </c>
      <c r="B2536" s="123" t="s">
        <v>537</v>
      </c>
      <c r="C2536" s="123" t="s">
        <v>553</v>
      </c>
      <c r="D2536" s="123" t="s">
        <v>191</v>
      </c>
      <c r="E2536" s="123" t="s">
        <v>533</v>
      </c>
      <c r="F2536" s="7">
        <v>3035.0940602639998</v>
      </c>
      <c r="G2536" s="123" t="s">
        <v>532</v>
      </c>
      <c r="H2536" s="7">
        <v>224.67587290500001</v>
      </c>
      <c r="I2536" s="7">
        <v>74.025999999999996</v>
      </c>
      <c r="J2536" s="7">
        <v>222.47239461699999</v>
      </c>
      <c r="K2536" s="7">
        <v>2.1245658000000001E-2</v>
      </c>
      <c r="L2536" s="7">
        <v>6.0701879999999998E-3</v>
      </c>
      <c r="M2536" s="7">
        <v>73.3</v>
      </c>
      <c r="N2536" s="7">
        <v>7.0000000000000001E-3</v>
      </c>
      <c r="O2536" s="7">
        <v>2E-3</v>
      </c>
      <c r="P2536" s="7">
        <v>1</v>
      </c>
      <c r="Q2536" s="7">
        <v>28</v>
      </c>
      <c r="R2536" s="7">
        <v>265</v>
      </c>
      <c r="S2536" s="189">
        <v>45625.593981481485</v>
      </c>
    </row>
    <row r="2537" spans="1:19">
      <c r="A2537" s="7">
        <v>2014</v>
      </c>
      <c r="B2537" s="123" t="s">
        <v>537</v>
      </c>
      <c r="C2537" s="123" t="s">
        <v>553</v>
      </c>
      <c r="D2537" s="123" t="s">
        <v>561</v>
      </c>
      <c r="E2537" s="123" t="s">
        <v>25</v>
      </c>
      <c r="F2537" s="7">
        <v>74.999706806000006</v>
      </c>
      <c r="G2537" s="123" t="s">
        <v>532</v>
      </c>
      <c r="H2537" s="7">
        <v>0.355189431</v>
      </c>
      <c r="I2537" s="7">
        <v>4.7358775870000001</v>
      </c>
      <c r="J2537" s="7">
        <v>0.304844532</v>
      </c>
      <c r="K2537" s="7">
        <v>1.00061E-4</v>
      </c>
      <c r="L2537" s="7">
        <v>1.7940799999999999E-4</v>
      </c>
      <c r="M2537" s="7">
        <v>4.0646096429999998</v>
      </c>
      <c r="N2537" s="7">
        <v>1.3341480000000001E-3</v>
      </c>
      <c r="O2537" s="7">
        <v>2.3921200000000002E-3</v>
      </c>
      <c r="P2537" s="7">
        <v>1</v>
      </c>
      <c r="Q2537" s="7">
        <v>28</v>
      </c>
      <c r="R2537" s="7">
        <v>265</v>
      </c>
      <c r="S2537" s="189">
        <v>45625.593981481485</v>
      </c>
    </row>
    <row r="2538" spans="1:19">
      <c r="A2538" s="7">
        <v>2014</v>
      </c>
      <c r="B2538" s="123" t="s">
        <v>537</v>
      </c>
      <c r="C2538" s="123" t="s">
        <v>553</v>
      </c>
      <c r="D2538" s="123" t="s">
        <v>561</v>
      </c>
      <c r="E2538" s="123" t="s">
        <v>23</v>
      </c>
      <c r="F2538" s="7">
        <v>77.471569432999999</v>
      </c>
      <c r="G2538" s="123" t="s">
        <v>532</v>
      </c>
      <c r="H2538" s="7">
        <v>4.4252543999999998E-2</v>
      </c>
      <c r="I2538" s="7">
        <v>0.57121011300000002</v>
      </c>
      <c r="J2538" s="7">
        <v>0</v>
      </c>
      <c r="K2538" s="7">
        <v>6.8759300000000001E-4</v>
      </c>
      <c r="L2538" s="7">
        <v>9.4339376769999998E-5</v>
      </c>
      <c r="M2538" s="7">
        <v>0</v>
      </c>
      <c r="N2538" s="7">
        <v>8.8754260000000005E-3</v>
      </c>
      <c r="O2538" s="7">
        <v>1.2177290000000001E-3</v>
      </c>
      <c r="P2538" s="7"/>
      <c r="Q2538" s="7">
        <v>28</v>
      </c>
      <c r="R2538" s="7">
        <v>265</v>
      </c>
      <c r="S2538" s="189">
        <v>45625.593981481485</v>
      </c>
    </row>
    <row r="2539" spans="1:19">
      <c r="A2539" s="7">
        <v>2014</v>
      </c>
      <c r="B2539" s="123" t="s">
        <v>537</v>
      </c>
      <c r="C2539" s="123" t="s">
        <v>553</v>
      </c>
      <c r="D2539" s="123" t="s">
        <v>561</v>
      </c>
      <c r="E2539" s="123" t="s">
        <v>533</v>
      </c>
      <c r="F2539" s="7">
        <v>2015.790572783</v>
      </c>
      <c r="G2539" s="123" t="s">
        <v>532</v>
      </c>
      <c r="H2539" s="7">
        <v>149.19195528099999</v>
      </c>
      <c r="I2539" s="7">
        <v>74.011634588999996</v>
      </c>
      <c r="J2539" s="7">
        <v>147.757448985</v>
      </c>
      <c r="K2539" s="7">
        <v>2.7666280000000001E-3</v>
      </c>
      <c r="L2539" s="7">
        <v>5.1209080000000004E-3</v>
      </c>
      <c r="M2539" s="7">
        <v>73.3</v>
      </c>
      <c r="N2539" s="7">
        <v>1.3724779999999999E-3</v>
      </c>
      <c r="O2539" s="7">
        <v>2.5403969999999998E-3</v>
      </c>
      <c r="P2539" s="7">
        <v>1</v>
      </c>
      <c r="Q2539" s="7">
        <v>28</v>
      </c>
      <c r="R2539" s="7">
        <v>265</v>
      </c>
      <c r="S2539" s="189">
        <v>45625.593981481485</v>
      </c>
    </row>
    <row r="2540" spans="1:19">
      <c r="A2540" s="7">
        <v>2014</v>
      </c>
      <c r="B2540" s="123" t="s">
        <v>537</v>
      </c>
      <c r="C2540" s="123" t="s">
        <v>553</v>
      </c>
      <c r="D2540" s="123" t="s">
        <v>561</v>
      </c>
      <c r="E2540" s="123" t="s">
        <v>159</v>
      </c>
      <c r="F2540" s="7">
        <v>3297.3911451150002</v>
      </c>
      <c r="G2540" s="123" t="s">
        <v>532</v>
      </c>
      <c r="H2540" s="7">
        <v>232.78412830100001</v>
      </c>
      <c r="I2540" s="7">
        <v>70.596455821000006</v>
      </c>
      <c r="J2540" s="7">
        <v>230.68548451199999</v>
      </c>
      <c r="K2540" s="7">
        <v>3.4231675000000003E-2</v>
      </c>
      <c r="L2540" s="7">
        <v>4.3024789999999997E-3</v>
      </c>
      <c r="M2540" s="7">
        <v>69.959999999999994</v>
      </c>
      <c r="N2540" s="7">
        <v>1.0381441999999999E-2</v>
      </c>
      <c r="O2540" s="7">
        <v>1.3048129999999999E-3</v>
      </c>
      <c r="P2540" s="7">
        <v>1</v>
      </c>
      <c r="Q2540" s="7">
        <v>28</v>
      </c>
      <c r="R2540" s="7">
        <v>265</v>
      </c>
      <c r="S2540" s="189">
        <v>45625.593981481485</v>
      </c>
    </row>
    <row r="2541" spans="1:19">
      <c r="A2541" s="7">
        <v>2014</v>
      </c>
      <c r="B2541" s="123" t="s">
        <v>537</v>
      </c>
      <c r="C2541" s="123" t="s">
        <v>553</v>
      </c>
      <c r="D2541" s="123" t="s">
        <v>561</v>
      </c>
      <c r="E2541" s="123" t="s">
        <v>535</v>
      </c>
      <c r="F2541" s="7">
        <v>118.228059458</v>
      </c>
      <c r="G2541" s="123" t="s">
        <v>532</v>
      </c>
      <c r="H2541" s="7">
        <v>6.7116495949999999</v>
      </c>
      <c r="I2541" s="7">
        <v>56.768669179</v>
      </c>
      <c r="J2541" s="7">
        <v>6.705206166</v>
      </c>
      <c r="K2541" s="7">
        <v>1.1822799999999999E-4</v>
      </c>
      <c r="L2541" s="7">
        <v>1.182280595E-5</v>
      </c>
      <c r="M2541" s="7">
        <v>56.714169179000002</v>
      </c>
      <c r="N2541" s="7">
        <v>1E-3</v>
      </c>
      <c r="O2541" s="7">
        <v>1E-4</v>
      </c>
      <c r="P2541" s="7">
        <v>1</v>
      </c>
      <c r="Q2541" s="7">
        <v>28</v>
      </c>
      <c r="R2541" s="7">
        <v>265</v>
      </c>
      <c r="S2541" s="189">
        <v>45625.593981481485</v>
      </c>
    </row>
    <row r="2542" spans="1:19">
      <c r="A2542" s="7">
        <v>2014</v>
      </c>
      <c r="B2542" s="123" t="s">
        <v>537</v>
      </c>
      <c r="C2542" s="123" t="s">
        <v>564</v>
      </c>
      <c r="D2542" s="123" t="s">
        <v>180</v>
      </c>
      <c r="E2542" s="123" t="s">
        <v>574</v>
      </c>
      <c r="F2542" s="7">
        <v>3809.1982397249999</v>
      </c>
      <c r="G2542" s="123" t="s">
        <v>532</v>
      </c>
      <c r="H2542" s="7">
        <v>407.95433874700001</v>
      </c>
      <c r="I2542" s="7">
        <v>107.097166667</v>
      </c>
      <c r="J2542" s="7">
        <v>374.442917233</v>
      </c>
      <c r="K2542" s="7">
        <v>1.1427594720000001</v>
      </c>
      <c r="L2542" s="7">
        <v>5.7137969999999996E-3</v>
      </c>
      <c r="M2542" s="7">
        <v>98.299666666999997</v>
      </c>
      <c r="N2542" s="7">
        <v>0.3</v>
      </c>
      <c r="O2542" s="7">
        <v>1.5E-3</v>
      </c>
      <c r="P2542" s="7">
        <v>1</v>
      </c>
      <c r="Q2542" s="7">
        <v>28</v>
      </c>
      <c r="R2542" s="7">
        <v>265</v>
      </c>
      <c r="S2542" s="189">
        <v>45625.593981481485</v>
      </c>
    </row>
    <row r="2543" spans="1:19">
      <c r="A2543" s="7">
        <v>2014</v>
      </c>
      <c r="B2543" s="123" t="s">
        <v>537</v>
      </c>
      <c r="C2543" s="123" t="s">
        <v>564</v>
      </c>
      <c r="D2543" s="123" t="s">
        <v>180</v>
      </c>
      <c r="E2543" s="123" t="s">
        <v>33</v>
      </c>
      <c r="F2543" s="7">
        <v>1095.68203726</v>
      </c>
      <c r="G2543" s="123" t="s">
        <v>532</v>
      </c>
      <c r="H2543" s="7">
        <v>10.365152072000001</v>
      </c>
      <c r="I2543" s="7">
        <v>9.4600000000000009</v>
      </c>
      <c r="J2543" s="7">
        <v>0</v>
      </c>
      <c r="K2543" s="7">
        <v>0.32870461099999998</v>
      </c>
      <c r="L2543" s="7">
        <v>4.3827279999999998E-3</v>
      </c>
      <c r="M2543" s="7">
        <v>0</v>
      </c>
      <c r="N2543" s="7">
        <v>0.3</v>
      </c>
      <c r="O2543" s="7">
        <v>4.0000000000000001E-3</v>
      </c>
      <c r="P2543" s="7"/>
      <c r="Q2543" s="7">
        <v>28</v>
      </c>
      <c r="R2543" s="7">
        <v>265</v>
      </c>
      <c r="S2543" s="189">
        <v>45625.593981481485</v>
      </c>
    </row>
    <row r="2544" spans="1:19">
      <c r="A2544" s="7">
        <v>2014</v>
      </c>
      <c r="B2544" s="123" t="s">
        <v>537</v>
      </c>
      <c r="C2544" s="123" t="s">
        <v>564</v>
      </c>
      <c r="D2544" s="123" t="s">
        <v>180</v>
      </c>
      <c r="E2544" s="123" t="s">
        <v>540</v>
      </c>
      <c r="F2544" s="7">
        <v>5552.1558559920004</v>
      </c>
      <c r="G2544" s="123" t="s">
        <v>532</v>
      </c>
      <c r="H2544" s="7">
        <v>574.07903511999996</v>
      </c>
      <c r="I2544" s="7">
        <v>103.39749999999999</v>
      </c>
      <c r="J2544" s="7">
        <v>525.23394397699997</v>
      </c>
      <c r="K2544" s="7">
        <v>1.665646757</v>
      </c>
      <c r="L2544" s="7">
        <v>8.3282340000000003E-3</v>
      </c>
      <c r="M2544" s="7">
        <v>94.6</v>
      </c>
      <c r="N2544" s="7">
        <v>0.3</v>
      </c>
      <c r="O2544" s="7">
        <v>1.5E-3</v>
      </c>
      <c r="P2544" s="7">
        <v>1</v>
      </c>
      <c r="Q2544" s="7">
        <v>28</v>
      </c>
      <c r="R2544" s="7">
        <v>265</v>
      </c>
      <c r="S2544" s="189">
        <v>45625.593981481485</v>
      </c>
    </row>
    <row r="2545" spans="1:19">
      <c r="A2545" s="7">
        <v>2014</v>
      </c>
      <c r="B2545" s="123" t="s">
        <v>537</v>
      </c>
      <c r="C2545" s="123" t="s">
        <v>564</v>
      </c>
      <c r="D2545" s="123" t="s">
        <v>180</v>
      </c>
      <c r="E2545" s="123" t="s">
        <v>569</v>
      </c>
      <c r="F2545" s="7">
        <v>3025.5850693010002</v>
      </c>
      <c r="G2545" s="123" t="s">
        <v>532</v>
      </c>
      <c r="H2545" s="7">
        <v>325.64674659399998</v>
      </c>
      <c r="I2545" s="7">
        <v>107.631</v>
      </c>
      <c r="J2545" s="7">
        <v>299.10933995099998</v>
      </c>
      <c r="K2545" s="7">
        <v>0.90767552100000004</v>
      </c>
      <c r="L2545" s="7">
        <v>4.235819E-3</v>
      </c>
      <c r="M2545" s="7">
        <v>98.86</v>
      </c>
      <c r="N2545" s="7">
        <v>0.3</v>
      </c>
      <c r="O2545" s="7">
        <v>1.4E-3</v>
      </c>
      <c r="P2545" s="7">
        <v>1</v>
      </c>
      <c r="Q2545" s="7">
        <v>28</v>
      </c>
      <c r="R2545" s="7">
        <v>265</v>
      </c>
      <c r="S2545" s="189">
        <v>45625.593981481485</v>
      </c>
    </row>
    <row r="2546" spans="1:19">
      <c r="A2546" s="7">
        <v>2014</v>
      </c>
      <c r="B2546" s="123" t="s">
        <v>537</v>
      </c>
      <c r="C2546" s="123" t="s">
        <v>564</v>
      </c>
      <c r="D2546" s="123" t="s">
        <v>180</v>
      </c>
      <c r="E2546" s="123" t="s">
        <v>531</v>
      </c>
      <c r="F2546" s="7">
        <v>0</v>
      </c>
      <c r="G2546" s="123" t="s">
        <v>532</v>
      </c>
      <c r="H2546" s="7">
        <v>0</v>
      </c>
      <c r="I2546" s="7"/>
      <c r="J2546" s="7">
        <v>0</v>
      </c>
      <c r="K2546" s="7">
        <v>0</v>
      </c>
      <c r="L2546" s="7">
        <v>0</v>
      </c>
      <c r="M2546" s="7"/>
      <c r="N2546" s="7"/>
      <c r="O2546" s="7"/>
      <c r="P2546" s="7">
        <v>1</v>
      </c>
      <c r="Q2546" s="7">
        <v>28</v>
      </c>
      <c r="R2546" s="7">
        <v>265</v>
      </c>
      <c r="S2546" s="189">
        <v>45625.593981481485</v>
      </c>
    </row>
    <row r="2547" spans="1:19">
      <c r="A2547" s="7">
        <v>2014</v>
      </c>
      <c r="B2547" s="123" t="s">
        <v>537</v>
      </c>
      <c r="C2547" s="123" t="s">
        <v>564</v>
      </c>
      <c r="D2547" s="123" t="s">
        <v>180</v>
      </c>
      <c r="E2547" s="123" t="s">
        <v>533</v>
      </c>
      <c r="F2547" s="7">
        <v>11238.851385304</v>
      </c>
      <c r="G2547" s="123" t="s">
        <v>532</v>
      </c>
      <c r="H2547" s="7">
        <v>828.70419946699997</v>
      </c>
      <c r="I2547" s="7">
        <v>73.735666667000004</v>
      </c>
      <c r="J2547" s="7">
        <v>823.77034370900003</v>
      </c>
      <c r="K2547" s="7">
        <v>0.11238851399999999</v>
      </c>
      <c r="L2547" s="7">
        <v>6.7433110000000001E-3</v>
      </c>
      <c r="M2547" s="7">
        <v>73.296666666999997</v>
      </c>
      <c r="N2547" s="7">
        <v>0.01</v>
      </c>
      <c r="O2547" s="7">
        <v>5.9999999999999995E-4</v>
      </c>
      <c r="P2547" s="7">
        <v>1</v>
      </c>
      <c r="Q2547" s="7">
        <v>28</v>
      </c>
      <c r="R2547" s="7">
        <v>265</v>
      </c>
      <c r="S2547" s="189">
        <v>45625.593981481485</v>
      </c>
    </row>
    <row r="2548" spans="1:19">
      <c r="A2548" s="7">
        <v>2014</v>
      </c>
      <c r="B2548" s="123" t="s">
        <v>537</v>
      </c>
      <c r="C2548" s="123" t="s">
        <v>564</v>
      </c>
      <c r="D2548" s="123" t="s">
        <v>180</v>
      </c>
      <c r="E2548" s="123" t="s">
        <v>159</v>
      </c>
      <c r="F2548" s="7">
        <v>0</v>
      </c>
      <c r="G2548" s="123" t="s">
        <v>532</v>
      </c>
      <c r="H2548" s="7">
        <v>0</v>
      </c>
      <c r="I2548" s="7"/>
      <c r="J2548" s="7">
        <v>0</v>
      </c>
      <c r="K2548" s="7">
        <v>0</v>
      </c>
      <c r="L2548" s="7">
        <v>0</v>
      </c>
      <c r="M2548" s="7"/>
      <c r="N2548" s="7"/>
      <c r="O2548" s="7"/>
      <c r="P2548" s="7">
        <v>1</v>
      </c>
      <c r="Q2548" s="7">
        <v>28</v>
      </c>
      <c r="R2548" s="7">
        <v>265</v>
      </c>
      <c r="S2548" s="189">
        <v>45625.593981481485</v>
      </c>
    </row>
    <row r="2549" spans="1:19">
      <c r="A2549" s="7">
        <v>2014</v>
      </c>
      <c r="B2549" s="123" t="s">
        <v>537</v>
      </c>
      <c r="C2549" s="123" t="s">
        <v>564</v>
      </c>
      <c r="D2549" s="123" t="s">
        <v>180</v>
      </c>
      <c r="E2549" s="123" t="s">
        <v>160</v>
      </c>
      <c r="F2549" s="7">
        <v>28661.091725995</v>
      </c>
      <c r="G2549" s="123" t="s">
        <v>532</v>
      </c>
      <c r="H2549" s="7">
        <v>2058.6975575860001</v>
      </c>
      <c r="I2549" s="7">
        <v>71.828999999999994</v>
      </c>
      <c r="J2549" s="7">
        <v>2046.1153383190001</v>
      </c>
      <c r="K2549" s="7">
        <v>0.28661091700000002</v>
      </c>
      <c r="L2549" s="7">
        <v>1.7196655000000002E-2</v>
      </c>
      <c r="M2549" s="7">
        <v>71.39</v>
      </c>
      <c r="N2549" s="7">
        <v>0.01</v>
      </c>
      <c r="O2549" s="7">
        <v>5.9999999999999995E-4</v>
      </c>
      <c r="P2549" s="7">
        <v>1</v>
      </c>
      <c r="Q2549" s="7">
        <v>28</v>
      </c>
      <c r="R2549" s="7">
        <v>265</v>
      </c>
      <c r="S2549" s="189">
        <v>45625.593981481485</v>
      </c>
    </row>
    <row r="2550" spans="1:19">
      <c r="A2550" s="7">
        <v>2014</v>
      </c>
      <c r="B2550" s="123" t="s">
        <v>537</v>
      </c>
      <c r="C2550" s="123" t="s">
        <v>564</v>
      </c>
      <c r="D2550" s="123" t="s">
        <v>180</v>
      </c>
      <c r="E2550" s="123" t="s">
        <v>575</v>
      </c>
      <c r="F2550" s="7">
        <v>530.573878369</v>
      </c>
      <c r="G2550" s="123" t="s">
        <v>532</v>
      </c>
      <c r="H2550" s="7">
        <v>58.254801120000003</v>
      </c>
      <c r="I2550" s="7">
        <v>109.795833333</v>
      </c>
      <c r="J2550" s="7">
        <v>53.587077424999997</v>
      </c>
      <c r="K2550" s="7">
        <v>0.159172164</v>
      </c>
      <c r="L2550" s="7">
        <v>7.9586100000000003E-4</v>
      </c>
      <c r="M2550" s="7">
        <v>100.99833333300001</v>
      </c>
      <c r="N2550" s="7">
        <v>0.3</v>
      </c>
      <c r="O2550" s="7">
        <v>1.5E-3</v>
      </c>
      <c r="P2550" s="7">
        <v>1</v>
      </c>
      <c r="Q2550" s="7">
        <v>28</v>
      </c>
      <c r="R2550" s="7">
        <v>265</v>
      </c>
      <c r="S2550" s="189">
        <v>45625.593981481485</v>
      </c>
    </row>
    <row r="2551" spans="1:19">
      <c r="A2551" s="7">
        <v>2014</v>
      </c>
      <c r="B2551" s="123" t="s">
        <v>537</v>
      </c>
      <c r="C2551" s="123" t="s">
        <v>564</v>
      </c>
      <c r="D2551" s="123" t="s">
        <v>180</v>
      </c>
      <c r="E2551" s="123" t="s">
        <v>163</v>
      </c>
      <c r="F2551" s="7">
        <v>1505.8602602569999</v>
      </c>
      <c r="G2551" s="123" t="s">
        <v>532</v>
      </c>
      <c r="H2551" s="7">
        <v>96.158965709</v>
      </c>
      <c r="I2551" s="7">
        <v>63.856499999999997</v>
      </c>
      <c r="J2551" s="7">
        <v>95.908239976000004</v>
      </c>
      <c r="K2551" s="7">
        <v>7.5293010000000004E-3</v>
      </c>
      <c r="L2551" s="7">
        <v>1.50586E-4</v>
      </c>
      <c r="M2551" s="7">
        <v>63.69</v>
      </c>
      <c r="N2551" s="7">
        <v>5.0000000000000001E-3</v>
      </c>
      <c r="O2551" s="7">
        <v>1E-4</v>
      </c>
      <c r="P2551" s="7">
        <v>1</v>
      </c>
      <c r="Q2551" s="7">
        <v>28</v>
      </c>
      <c r="R2551" s="7">
        <v>265</v>
      </c>
      <c r="S2551" s="189">
        <v>45625.593981481485</v>
      </c>
    </row>
    <row r="2552" spans="1:19">
      <c r="A2552" s="7">
        <v>2014</v>
      </c>
      <c r="B2552" s="123" t="s">
        <v>537</v>
      </c>
      <c r="C2552" s="123" t="s">
        <v>564</v>
      </c>
      <c r="D2552" s="123" t="s">
        <v>180</v>
      </c>
      <c r="E2552" s="123" t="s">
        <v>535</v>
      </c>
      <c r="F2552" s="7">
        <v>22427.652555288001</v>
      </c>
      <c r="G2552" s="123" t="s">
        <v>532</v>
      </c>
      <c r="H2552" s="7">
        <v>1275.6998854589999</v>
      </c>
      <c r="I2552" s="7">
        <v>56.880669179000002</v>
      </c>
      <c r="J2552" s="7">
        <v>1271.9656813080001</v>
      </c>
      <c r="K2552" s="7">
        <v>0.112138263</v>
      </c>
      <c r="L2552" s="7">
        <v>2.2427649999999999E-3</v>
      </c>
      <c r="M2552" s="7">
        <v>56.714169179000002</v>
      </c>
      <c r="N2552" s="7">
        <v>5.0000000000000001E-3</v>
      </c>
      <c r="O2552" s="7">
        <v>1E-4</v>
      </c>
      <c r="P2552" s="7">
        <v>1</v>
      </c>
      <c r="Q2552" s="7">
        <v>28</v>
      </c>
      <c r="R2552" s="7">
        <v>265</v>
      </c>
      <c r="S2552" s="189">
        <v>45625.593981481485</v>
      </c>
    </row>
    <row r="2553" spans="1:19">
      <c r="A2553" s="7">
        <v>2014</v>
      </c>
      <c r="B2553" s="123" t="s">
        <v>537</v>
      </c>
      <c r="C2553" s="123" t="s">
        <v>564</v>
      </c>
      <c r="D2553" s="123" t="s">
        <v>180</v>
      </c>
      <c r="E2553" s="123" t="s">
        <v>541</v>
      </c>
      <c r="F2553" s="7">
        <v>354.30668708500002</v>
      </c>
      <c r="G2553" s="123" t="s">
        <v>532</v>
      </c>
      <c r="H2553" s="7">
        <v>33.052175724999998</v>
      </c>
      <c r="I2553" s="7">
        <v>93.286909136999995</v>
      </c>
      <c r="J2553" s="7">
        <v>32.896635089</v>
      </c>
      <c r="K2553" s="7">
        <v>3.543067E-3</v>
      </c>
      <c r="L2553" s="7">
        <v>2.1258400000000001E-4</v>
      </c>
      <c r="M2553" s="7">
        <v>92.847909137000002</v>
      </c>
      <c r="N2553" s="7">
        <v>0.01</v>
      </c>
      <c r="O2553" s="7">
        <v>5.9999999999999995E-4</v>
      </c>
      <c r="P2553" s="7">
        <v>1</v>
      </c>
      <c r="Q2553" s="7">
        <v>28</v>
      </c>
      <c r="R2553" s="7">
        <v>265</v>
      </c>
      <c r="S2553" s="189">
        <v>45625.593981481485</v>
      </c>
    </row>
    <row r="2554" spans="1:19">
      <c r="A2554" s="7">
        <v>2014</v>
      </c>
      <c r="B2554" s="123" t="s">
        <v>537</v>
      </c>
      <c r="C2554" s="123" t="s">
        <v>564</v>
      </c>
      <c r="D2554" s="123" t="s">
        <v>180</v>
      </c>
      <c r="E2554" s="123" t="s">
        <v>570</v>
      </c>
      <c r="F2554" s="7">
        <v>5346.7110720000001</v>
      </c>
      <c r="G2554" s="123" t="s">
        <v>532</v>
      </c>
      <c r="H2554" s="7">
        <v>602.95395430099995</v>
      </c>
      <c r="I2554" s="7">
        <v>112.771</v>
      </c>
      <c r="J2554" s="7">
        <v>556.05795148799996</v>
      </c>
      <c r="K2554" s="7">
        <v>1.6040133219999999</v>
      </c>
      <c r="L2554" s="7">
        <v>7.4853960000000001E-3</v>
      </c>
      <c r="M2554" s="7">
        <v>104</v>
      </c>
      <c r="N2554" s="7">
        <v>0.3</v>
      </c>
      <c r="O2554" s="7">
        <v>1.4E-3</v>
      </c>
      <c r="P2554" s="7">
        <v>1</v>
      </c>
      <c r="Q2554" s="7">
        <v>28</v>
      </c>
      <c r="R2554" s="7">
        <v>265</v>
      </c>
      <c r="S2554" s="189">
        <v>45625.593981481485</v>
      </c>
    </row>
    <row r="2555" spans="1:19">
      <c r="A2555" s="7">
        <v>2014</v>
      </c>
      <c r="B2555" s="123" t="s">
        <v>537</v>
      </c>
      <c r="C2555" s="123" t="s">
        <v>556</v>
      </c>
      <c r="D2555" s="123" t="s">
        <v>576</v>
      </c>
      <c r="E2555" s="123" t="s">
        <v>27</v>
      </c>
      <c r="F2555" s="7">
        <v>0</v>
      </c>
      <c r="G2555" s="123" t="s">
        <v>532</v>
      </c>
      <c r="H2555" s="7">
        <v>0</v>
      </c>
      <c r="I2555" s="7"/>
      <c r="J2555" s="7">
        <v>0</v>
      </c>
      <c r="K2555" s="7">
        <v>0</v>
      </c>
      <c r="L2555" s="7">
        <v>0</v>
      </c>
      <c r="M2555" s="7"/>
      <c r="N2555" s="7"/>
      <c r="O2555" s="7"/>
      <c r="P2555" s="7"/>
      <c r="Q2555" s="7">
        <v>28</v>
      </c>
      <c r="R2555" s="7">
        <v>265</v>
      </c>
      <c r="S2555" s="189">
        <v>45625.593981481485</v>
      </c>
    </row>
    <row r="2556" spans="1:19">
      <c r="A2556" s="7">
        <v>2014</v>
      </c>
      <c r="B2556" s="123" t="s">
        <v>537</v>
      </c>
      <c r="C2556" s="123" t="s">
        <v>556</v>
      </c>
      <c r="D2556" s="123" t="s">
        <v>576</v>
      </c>
      <c r="E2556" s="123" t="s">
        <v>33</v>
      </c>
      <c r="F2556" s="7">
        <v>110.618814337</v>
      </c>
      <c r="G2556" s="123" t="s">
        <v>532</v>
      </c>
      <c r="H2556" s="7">
        <v>1.046453984</v>
      </c>
      <c r="I2556" s="7">
        <v>9.4600000000000009</v>
      </c>
      <c r="J2556" s="7">
        <v>0</v>
      </c>
      <c r="K2556" s="7">
        <v>3.3185644E-2</v>
      </c>
      <c r="L2556" s="7">
        <v>4.4247500000000001E-4</v>
      </c>
      <c r="M2556" s="7">
        <v>0</v>
      </c>
      <c r="N2556" s="7">
        <v>0.3</v>
      </c>
      <c r="O2556" s="7">
        <v>4.0000000000000001E-3</v>
      </c>
      <c r="P2556" s="7"/>
      <c r="Q2556" s="7">
        <v>28</v>
      </c>
      <c r="R2556" s="7">
        <v>265</v>
      </c>
      <c r="S2556" s="189">
        <v>45625.593981481485</v>
      </c>
    </row>
    <row r="2557" spans="1:19">
      <c r="A2557" s="7">
        <v>2014</v>
      </c>
      <c r="B2557" s="123" t="s">
        <v>537</v>
      </c>
      <c r="C2557" s="123" t="s">
        <v>556</v>
      </c>
      <c r="D2557" s="123" t="s">
        <v>576</v>
      </c>
      <c r="E2557" s="123" t="s">
        <v>540</v>
      </c>
      <c r="F2557" s="7">
        <v>0.41861704100000002</v>
      </c>
      <c r="G2557" s="123" t="s">
        <v>532</v>
      </c>
      <c r="H2557" s="7">
        <v>3.9884784999999999E-2</v>
      </c>
      <c r="I2557" s="7">
        <v>95.277500000000003</v>
      </c>
      <c r="J2557" s="7">
        <v>3.9601171999999997E-2</v>
      </c>
      <c r="K2557" s="7">
        <v>4.1861704099999999E-6</v>
      </c>
      <c r="L2557" s="7">
        <v>6.2792556149999998E-7</v>
      </c>
      <c r="M2557" s="7">
        <v>94.6</v>
      </c>
      <c r="N2557" s="7">
        <v>0.01</v>
      </c>
      <c r="O2557" s="7">
        <v>1.5E-3</v>
      </c>
      <c r="P2557" s="7">
        <v>1</v>
      </c>
      <c r="Q2557" s="7">
        <v>28</v>
      </c>
      <c r="R2557" s="7">
        <v>265</v>
      </c>
      <c r="S2557" s="189">
        <v>45625.593981481485</v>
      </c>
    </row>
    <row r="2558" spans="1:19">
      <c r="A2558" s="7">
        <v>2014</v>
      </c>
      <c r="B2558" s="123" t="s">
        <v>537</v>
      </c>
      <c r="C2558" s="123" t="s">
        <v>556</v>
      </c>
      <c r="D2558" s="123" t="s">
        <v>576</v>
      </c>
      <c r="E2558" s="123" t="s">
        <v>531</v>
      </c>
      <c r="F2558" s="7">
        <v>0</v>
      </c>
      <c r="G2558" s="123" t="s">
        <v>532</v>
      </c>
      <c r="H2558" s="7">
        <v>0</v>
      </c>
      <c r="I2558" s="7"/>
      <c r="J2558" s="7">
        <v>0</v>
      </c>
      <c r="K2558" s="7">
        <v>0</v>
      </c>
      <c r="L2558" s="7">
        <v>0</v>
      </c>
      <c r="M2558" s="7"/>
      <c r="N2558" s="7"/>
      <c r="O2558" s="7"/>
      <c r="P2558" s="7">
        <v>1</v>
      </c>
      <c r="Q2558" s="7">
        <v>28</v>
      </c>
      <c r="R2558" s="7">
        <v>265</v>
      </c>
      <c r="S2558" s="189">
        <v>45625.593981481485</v>
      </c>
    </row>
    <row r="2559" spans="1:19">
      <c r="A2559" s="7">
        <v>2014</v>
      </c>
      <c r="B2559" s="123" t="s">
        <v>537</v>
      </c>
      <c r="C2559" s="123" t="s">
        <v>556</v>
      </c>
      <c r="D2559" s="123" t="s">
        <v>576</v>
      </c>
      <c r="E2559" s="123" t="s">
        <v>533</v>
      </c>
      <c r="F2559" s="7">
        <v>508.27751999999998</v>
      </c>
      <c r="G2559" s="123" t="s">
        <v>532</v>
      </c>
      <c r="H2559" s="7">
        <v>37.478181788999997</v>
      </c>
      <c r="I2559" s="7">
        <v>73.735666667000004</v>
      </c>
      <c r="J2559" s="7">
        <v>37.255047957999999</v>
      </c>
      <c r="K2559" s="7">
        <v>5.0827750000000003E-3</v>
      </c>
      <c r="L2559" s="7">
        <v>3.0496700000000001E-4</v>
      </c>
      <c r="M2559" s="7">
        <v>73.296666666999997</v>
      </c>
      <c r="N2559" s="7">
        <v>0.01</v>
      </c>
      <c r="O2559" s="7">
        <v>5.9999999999999995E-4</v>
      </c>
      <c r="P2559" s="7">
        <v>1</v>
      </c>
      <c r="Q2559" s="7">
        <v>28</v>
      </c>
      <c r="R2559" s="7">
        <v>265</v>
      </c>
      <c r="S2559" s="189">
        <v>45625.593981481485</v>
      </c>
    </row>
    <row r="2560" spans="1:19">
      <c r="A2560" s="7">
        <v>2014</v>
      </c>
      <c r="B2560" s="123" t="s">
        <v>537</v>
      </c>
      <c r="C2560" s="123" t="s">
        <v>556</v>
      </c>
      <c r="D2560" s="123" t="s">
        <v>576</v>
      </c>
      <c r="E2560" s="123" t="s">
        <v>160</v>
      </c>
      <c r="F2560" s="7">
        <v>203.64595199999999</v>
      </c>
      <c r="G2560" s="123" t="s">
        <v>532</v>
      </c>
      <c r="H2560" s="7">
        <v>14.627685086</v>
      </c>
      <c r="I2560" s="7">
        <v>71.828999999999994</v>
      </c>
      <c r="J2560" s="7">
        <v>14.538284513000001</v>
      </c>
      <c r="K2560" s="7">
        <v>2.0364599999999999E-3</v>
      </c>
      <c r="L2560" s="7">
        <v>1.2218799999999999E-4</v>
      </c>
      <c r="M2560" s="7">
        <v>71.39</v>
      </c>
      <c r="N2560" s="7">
        <v>0.01</v>
      </c>
      <c r="O2560" s="7">
        <v>5.9999999999999995E-4</v>
      </c>
      <c r="P2560" s="7">
        <v>1</v>
      </c>
      <c r="Q2560" s="7">
        <v>28</v>
      </c>
      <c r="R2560" s="7">
        <v>265</v>
      </c>
      <c r="S2560" s="189">
        <v>45625.593981481485</v>
      </c>
    </row>
    <row r="2561" spans="1:19">
      <c r="A2561" s="7">
        <v>2014</v>
      </c>
      <c r="B2561" s="123" t="s">
        <v>537</v>
      </c>
      <c r="C2561" s="123" t="s">
        <v>556</v>
      </c>
      <c r="D2561" s="123" t="s">
        <v>576</v>
      </c>
      <c r="E2561" s="123" t="s">
        <v>163</v>
      </c>
      <c r="F2561" s="7">
        <v>415.00182192</v>
      </c>
      <c r="G2561" s="123" t="s">
        <v>532</v>
      </c>
      <c r="H2561" s="7">
        <v>26.500563841000002</v>
      </c>
      <c r="I2561" s="7">
        <v>63.856499999999997</v>
      </c>
      <c r="J2561" s="7">
        <v>26.431466038</v>
      </c>
      <c r="K2561" s="7">
        <v>2.0750090000000001E-3</v>
      </c>
      <c r="L2561" s="7">
        <v>4.1500182189999997E-5</v>
      </c>
      <c r="M2561" s="7">
        <v>63.69</v>
      </c>
      <c r="N2561" s="7">
        <v>5.0000000000000001E-3</v>
      </c>
      <c r="O2561" s="7">
        <v>1E-4</v>
      </c>
      <c r="P2561" s="7">
        <v>1</v>
      </c>
      <c r="Q2561" s="7">
        <v>28</v>
      </c>
      <c r="R2561" s="7">
        <v>265</v>
      </c>
      <c r="S2561" s="189">
        <v>45625.593981481485</v>
      </c>
    </row>
    <row r="2562" spans="1:19">
      <c r="A2562" s="7">
        <v>2014</v>
      </c>
      <c r="B2562" s="123" t="s">
        <v>537</v>
      </c>
      <c r="C2562" s="123" t="s">
        <v>556</v>
      </c>
      <c r="D2562" s="123" t="s">
        <v>576</v>
      </c>
      <c r="E2562" s="123" t="s">
        <v>535</v>
      </c>
      <c r="F2562" s="7">
        <v>1867.1078293139999</v>
      </c>
      <c r="G2562" s="123" t="s">
        <v>532</v>
      </c>
      <c r="H2562" s="7">
        <v>106.202342761</v>
      </c>
      <c r="I2562" s="7">
        <v>56.880669179000002</v>
      </c>
      <c r="J2562" s="7">
        <v>105.89146930699999</v>
      </c>
      <c r="K2562" s="7">
        <v>9.3355390000000003E-3</v>
      </c>
      <c r="L2562" s="7">
        <v>1.86711E-4</v>
      </c>
      <c r="M2562" s="7">
        <v>56.714169179000002</v>
      </c>
      <c r="N2562" s="7">
        <v>5.0000000000000001E-3</v>
      </c>
      <c r="O2562" s="7">
        <v>1E-4</v>
      </c>
      <c r="P2562" s="7">
        <v>1</v>
      </c>
      <c r="Q2562" s="7">
        <v>28</v>
      </c>
      <c r="R2562" s="7">
        <v>265</v>
      </c>
      <c r="S2562" s="189">
        <v>45625.593981481485</v>
      </c>
    </row>
    <row r="2563" spans="1:19">
      <c r="A2563" s="7">
        <v>2014</v>
      </c>
      <c r="B2563" s="123" t="s">
        <v>537</v>
      </c>
      <c r="C2563" s="123" t="s">
        <v>556</v>
      </c>
      <c r="D2563" s="123" t="s">
        <v>576</v>
      </c>
      <c r="E2563" s="123" t="s">
        <v>541</v>
      </c>
      <c r="F2563" s="7">
        <v>0</v>
      </c>
      <c r="G2563" s="123" t="s">
        <v>532</v>
      </c>
      <c r="H2563" s="7">
        <v>0</v>
      </c>
      <c r="I2563" s="7"/>
      <c r="J2563" s="7">
        <v>0</v>
      </c>
      <c r="K2563" s="7">
        <v>0</v>
      </c>
      <c r="L2563" s="7">
        <v>0</v>
      </c>
      <c r="M2563" s="7"/>
      <c r="N2563" s="7"/>
      <c r="O2563" s="7"/>
      <c r="P2563" s="7">
        <v>1</v>
      </c>
      <c r="Q2563" s="7">
        <v>28</v>
      </c>
      <c r="R2563" s="7">
        <v>265</v>
      </c>
      <c r="S2563" s="189">
        <v>45625.593981481485</v>
      </c>
    </row>
    <row r="2564" spans="1:19">
      <c r="A2564" s="7">
        <v>2014</v>
      </c>
      <c r="B2564" s="123" t="s">
        <v>537</v>
      </c>
      <c r="C2564" s="123" t="s">
        <v>556</v>
      </c>
      <c r="D2564" s="123" t="s">
        <v>577</v>
      </c>
      <c r="E2564" s="123" t="s">
        <v>27</v>
      </c>
      <c r="F2564" s="7">
        <v>0</v>
      </c>
      <c r="G2564" s="123" t="s">
        <v>532</v>
      </c>
      <c r="H2564" s="7">
        <v>0</v>
      </c>
      <c r="I2564" s="7"/>
      <c r="J2564" s="7">
        <v>0</v>
      </c>
      <c r="K2564" s="7">
        <v>0</v>
      </c>
      <c r="L2564" s="7">
        <v>0</v>
      </c>
      <c r="M2564" s="7"/>
      <c r="N2564" s="7"/>
      <c r="O2564" s="7"/>
      <c r="P2564" s="7"/>
      <c r="Q2564" s="7">
        <v>28</v>
      </c>
      <c r="R2564" s="7">
        <v>265</v>
      </c>
      <c r="S2564" s="189">
        <v>45625.593981481485</v>
      </c>
    </row>
    <row r="2565" spans="1:19">
      <c r="A2565" s="7">
        <v>2014</v>
      </c>
      <c r="B2565" s="123" t="s">
        <v>537</v>
      </c>
      <c r="C2565" s="123" t="s">
        <v>556</v>
      </c>
      <c r="D2565" s="123" t="s">
        <v>577</v>
      </c>
      <c r="E2565" s="123" t="s">
        <v>33</v>
      </c>
      <c r="F2565" s="7">
        <v>3.9574022160000002</v>
      </c>
      <c r="G2565" s="123" t="s">
        <v>532</v>
      </c>
      <c r="H2565" s="7">
        <v>3.7437024999999999E-2</v>
      </c>
      <c r="I2565" s="7">
        <v>9.4600000000000009</v>
      </c>
      <c r="J2565" s="7">
        <v>0</v>
      </c>
      <c r="K2565" s="7">
        <v>1.187221E-3</v>
      </c>
      <c r="L2565" s="7">
        <v>1.5829608859999999E-5</v>
      </c>
      <c r="M2565" s="7">
        <v>0</v>
      </c>
      <c r="N2565" s="7">
        <v>0.3</v>
      </c>
      <c r="O2565" s="7">
        <v>4.0000000000000001E-3</v>
      </c>
      <c r="P2565" s="7"/>
      <c r="Q2565" s="7">
        <v>28</v>
      </c>
      <c r="R2565" s="7">
        <v>265</v>
      </c>
      <c r="S2565" s="189">
        <v>45625.593981481485</v>
      </c>
    </row>
    <row r="2566" spans="1:19">
      <c r="A2566" s="7">
        <v>2014</v>
      </c>
      <c r="B2566" s="123" t="s">
        <v>537</v>
      </c>
      <c r="C2566" s="123" t="s">
        <v>556</v>
      </c>
      <c r="D2566" s="123" t="s">
        <v>577</v>
      </c>
      <c r="E2566" s="123" t="s">
        <v>540</v>
      </c>
      <c r="F2566" s="7">
        <v>0.58606385699999997</v>
      </c>
      <c r="G2566" s="123" t="s">
        <v>532</v>
      </c>
      <c r="H2566" s="7">
        <v>5.5838698999999999E-2</v>
      </c>
      <c r="I2566" s="7">
        <v>95.277500000000003</v>
      </c>
      <c r="J2566" s="7">
        <v>5.5441641E-2</v>
      </c>
      <c r="K2566" s="7">
        <v>5.8606385700000002E-6</v>
      </c>
      <c r="L2566" s="7">
        <v>8.7909578549999999E-7</v>
      </c>
      <c r="M2566" s="7">
        <v>94.6</v>
      </c>
      <c r="N2566" s="7">
        <v>0.01</v>
      </c>
      <c r="O2566" s="7">
        <v>1.5E-3</v>
      </c>
      <c r="P2566" s="7">
        <v>1</v>
      </c>
      <c r="Q2566" s="7">
        <v>28</v>
      </c>
      <c r="R2566" s="7">
        <v>265</v>
      </c>
      <c r="S2566" s="189">
        <v>45625.593981481485</v>
      </c>
    </row>
    <row r="2567" spans="1:19">
      <c r="A2567" s="7">
        <v>2014</v>
      </c>
      <c r="B2567" s="123" t="s">
        <v>537</v>
      </c>
      <c r="C2567" s="123" t="s">
        <v>556</v>
      </c>
      <c r="D2567" s="123" t="s">
        <v>577</v>
      </c>
      <c r="E2567" s="123" t="s">
        <v>531</v>
      </c>
      <c r="F2567" s="7">
        <v>0</v>
      </c>
      <c r="G2567" s="123" t="s">
        <v>532</v>
      </c>
      <c r="H2567" s="7">
        <v>0</v>
      </c>
      <c r="I2567" s="7"/>
      <c r="J2567" s="7">
        <v>0</v>
      </c>
      <c r="K2567" s="7">
        <v>0</v>
      </c>
      <c r="L2567" s="7">
        <v>0</v>
      </c>
      <c r="M2567" s="7"/>
      <c r="N2567" s="7"/>
      <c r="O2567" s="7"/>
      <c r="P2567" s="7">
        <v>1</v>
      </c>
      <c r="Q2567" s="7">
        <v>28</v>
      </c>
      <c r="R2567" s="7">
        <v>265</v>
      </c>
      <c r="S2567" s="189">
        <v>45625.593981481485</v>
      </c>
    </row>
    <row r="2568" spans="1:19">
      <c r="A2568" s="7">
        <v>2014</v>
      </c>
      <c r="B2568" s="123" t="s">
        <v>537</v>
      </c>
      <c r="C2568" s="123" t="s">
        <v>556</v>
      </c>
      <c r="D2568" s="123" t="s">
        <v>577</v>
      </c>
      <c r="E2568" s="123" t="s">
        <v>533</v>
      </c>
      <c r="F2568" s="7">
        <v>611.52400799999998</v>
      </c>
      <c r="G2568" s="123" t="s">
        <v>532</v>
      </c>
      <c r="H2568" s="7">
        <v>45.091130413000002</v>
      </c>
      <c r="I2568" s="7">
        <v>73.735666667000004</v>
      </c>
      <c r="J2568" s="7">
        <v>44.822671372999999</v>
      </c>
      <c r="K2568" s="7">
        <v>6.1152400000000001E-3</v>
      </c>
      <c r="L2568" s="7">
        <v>3.6691399999999998E-4</v>
      </c>
      <c r="M2568" s="7">
        <v>73.296666666999997</v>
      </c>
      <c r="N2568" s="7">
        <v>0.01</v>
      </c>
      <c r="O2568" s="7">
        <v>5.9999999999999995E-4</v>
      </c>
      <c r="P2568" s="7">
        <v>1</v>
      </c>
      <c r="Q2568" s="7">
        <v>28</v>
      </c>
      <c r="R2568" s="7">
        <v>265</v>
      </c>
      <c r="S2568" s="189">
        <v>45625.593981481485</v>
      </c>
    </row>
    <row r="2569" spans="1:19">
      <c r="A2569" s="7">
        <v>2014</v>
      </c>
      <c r="B2569" s="123" t="s">
        <v>537</v>
      </c>
      <c r="C2569" s="123" t="s">
        <v>556</v>
      </c>
      <c r="D2569" s="123" t="s">
        <v>577</v>
      </c>
      <c r="E2569" s="123" t="s">
        <v>160</v>
      </c>
      <c r="F2569" s="7">
        <v>52.335000000000001</v>
      </c>
      <c r="G2569" s="123" t="s">
        <v>532</v>
      </c>
      <c r="H2569" s="7">
        <v>3.7591707150000002</v>
      </c>
      <c r="I2569" s="7">
        <v>71.828999999999994</v>
      </c>
      <c r="J2569" s="7">
        <v>3.73619565</v>
      </c>
      <c r="K2569" s="7">
        <v>5.2335000000000001E-4</v>
      </c>
      <c r="L2569" s="7">
        <v>3.1401E-5</v>
      </c>
      <c r="M2569" s="7">
        <v>71.39</v>
      </c>
      <c r="N2569" s="7">
        <v>0.01</v>
      </c>
      <c r="O2569" s="7">
        <v>5.9999999999999995E-4</v>
      </c>
      <c r="P2569" s="7">
        <v>1</v>
      </c>
      <c r="Q2569" s="7">
        <v>28</v>
      </c>
      <c r="R2569" s="7">
        <v>265</v>
      </c>
      <c r="S2569" s="189">
        <v>45625.593981481485</v>
      </c>
    </row>
    <row r="2570" spans="1:19">
      <c r="A2570" s="7">
        <v>2014</v>
      </c>
      <c r="B2570" s="123" t="s">
        <v>537</v>
      </c>
      <c r="C2570" s="123" t="s">
        <v>556</v>
      </c>
      <c r="D2570" s="123" t="s">
        <v>577</v>
      </c>
      <c r="E2570" s="123" t="s">
        <v>163</v>
      </c>
      <c r="F2570" s="7">
        <v>97.449553413999993</v>
      </c>
      <c r="G2570" s="123" t="s">
        <v>532</v>
      </c>
      <c r="H2570" s="7">
        <v>6.2227874080000003</v>
      </c>
      <c r="I2570" s="7">
        <v>63.856499999999997</v>
      </c>
      <c r="J2570" s="7">
        <v>6.2065620570000002</v>
      </c>
      <c r="K2570" s="7">
        <v>4.8724800000000002E-4</v>
      </c>
      <c r="L2570" s="7">
        <v>9.7449553410000004E-6</v>
      </c>
      <c r="M2570" s="7">
        <v>63.69</v>
      </c>
      <c r="N2570" s="7">
        <v>5.0000000000000001E-3</v>
      </c>
      <c r="O2570" s="7">
        <v>1E-4</v>
      </c>
      <c r="P2570" s="7">
        <v>1</v>
      </c>
      <c r="Q2570" s="7">
        <v>28</v>
      </c>
      <c r="R2570" s="7">
        <v>265</v>
      </c>
      <c r="S2570" s="189">
        <v>45625.593981481485</v>
      </c>
    </row>
    <row r="2571" spans="1:19">
      <c r="A2571" s="7">
        <v>2014</v>
      </c>
      <c r="B2571" s="123" t="s">
        <v>537</v>
      </c>
      <c r="C2571" s="123" t="s">
        <v>556</v>
      </c>
      <c r="D2571" s="123" t="s">
        <v>577</v>
      </c>
      <c r="E2571" s="123" t="s">
        <v>535</v>
      </c>
      <c r="F2571" s="7">
        <v>610.13426321199995</v>
      </c>
      <c r="G2571" s="123" t="s">
        <v>532</v>
      </c>
      <c r="H2571" s="7">
        <v>34.704845181000003</v>
      </c>
      <c r="I2571" s="7">
        <v>56.880669179000002</v>
      </c>
      <c r="J2571" s="7">
        <v>34.603257825999997</v>
      </c>
      <c r="K2571" s="7">
        <v>3.050671E-3</v>
      </c>
      <c r="L2571" s="7">
        <v>6.101342632E-5</v>
      </c>
      <c r="M2571" s="7">
        <v>56.714169179000002</v>
      </c>
      <c r="N2571" s="7">
        <v>5.0000000000000001E-3</v>
      </c>
      <c r="O2571" s="7">
        <v>1E-4</v>
      </c>
      <c r="P2571" s="7">
        <v>1</v>
      </c>
      <c r="Q2571" s="7">
        <v>28</v>
      </c>
      <c r="R2571" s="7">
        <v>265</v>
      </c>
      <c r="S2571" s="189">
        <v>45625.593981481485</v>
      </c>
    </row>
    <row r="2572" spans="1:19">
      <c r="A2572" s="7">
        <v>2014</v>
      </c>
      <c r="B2572" s="123" t="s">
        <v>537</v>
      </c>
      <c r="C2572" s="123" t="s">
        <v>556</v>
      </c>
      <c r="D2572" s="123" t="s">
        <v>577</v>
      </c>
      <c r="E2572" s="123" t="s">
        <v>541</v>
      </c>
      <c r="F2572" s="7">
        <v>0</v>
      </c>
      <c r="G2572" s="123" t="s">
        <v>532</v>
      </c>
      <c r="H2572" s="7">
        <v>0</v>
      </c>
      <c r="I2572" s="7"/>
      <c r="J2572" s="7">
        <v>0</v>
      </c>
      <c r="K2572" s="7">
        <v>0</v>
      </c>
      <c r="L2572" s="7">
        <v>0</v>
      </c>
      <c r="M2572" s="7"/>
      <c r="N2572" s="7"/>
      <c r="O2572" s="7"/>
      <c r="P2572" s="7">
        <v>1</v>
      </c>
      <c r="Q2572" s="7">
        <v>28</v>
      </c>
      <c r="R2572" s="7">
        <v>265</v>
      </c>
      <c r="S2572" s="189">
        <v>45625.593981481485</v>
      </c>
    </row>
    <row r="2573" spans="1:19">
      <c r="A2573" s="7">
        <v>2014</v>
      </c>
      <c r="B2573" s="123" t="s">
        <v>537</v>
      </c>
      <c r="C2573" s="123" t="s">
        <v>556</v>
      </c>
      <c r="D2573" s="123" t="s">
        <v>578</v>
      </c>
      <c r="E2573" s="123" t="s">
        <v>27</v>
      </c>
      <c r="F2573" s="7">
        <v>0</v>
      </c>
      <c r="G2573" s="123" t="s">
        <v>532</v>
      </c>
      <c r="H2573" s="7">
        <v>0</v>
      </c>
      <c r="I2573" s="7"/>
      <c r="J2573" s="7">
        <v>0</v>
      </c>
      <c r="K2573" s="7">
        <v>0</v>
      </c>
      <c r="L2573" s="7">
        <v>0</v>
      </c>
      <c r="M2573" s="7"/>
      <c r="N2573" s="7"/>
      <c r="O2573" s="7"/>
      <c r="P2573" s="7"/>
      <c r="Q2573" s="7">
        <v>28</v>
      </c>
      <c r="R2573" s="7">
        <v>265</v>
      </c>
      <c r="S2573" s="189">
        <v>45625.593981481485</v>
      </c>
    </row>
    <row r="2574" spans="1:19">
      <c r="A2574" s="7">
        <v>2014</v>
      </c>
      <c r="B2574" s="123" t="s">
        <v>537</v>
      </c>
      <c r="C2574" s="123" t="s">
        <v>556</v>
      </c>
      <c r="D2574" s="123" t="s">
        <v>578</v>
      </c>
      <c r="E2574" s="123" t="s">
        <v>33</v>
      </c>
      <c r="F2574" s="7">
        <v>349.47630526</v>
      </c>
      <c r="G2574" s="123" t="s">
        <v>532</v>
      </c>
      <c r="H2574" s="7">
        <v>3.3060458480000001</v>
      </c>
      <c r="I2574" s="7">
        <v>9.4600000000000009</v>
      </c>
      <c r="J2574" s="7">
        <v>0</v>
      </c>
      <c r="K2574" s="7">
        <v>0.10484289199999999</v>
      </c>
      <c r="L2574" s="7">
        <v>1.3979050000000001E-3</v>
      </c>
      <c r="M2574" s="7">
        <v>0</v>
      </c>
      <c r="N2574" s="7">
        <v>0.3</v>
      </c>
      <c r="O2574" s="7">
        <v>4.0000000000000001E-3</v>
      </c>
      <c r="P2574" s="7"/>
      <c r="Q2574" s="7">
        <v>28</v>
      </c>
      <c r="R2574" s="7">
        <v>265</v>
      </c>
      <c r="S2574" s="189">
        <v>45625.593981481485</v>
      </c>
    </row>
    <row r="2575" spans="1:19">
      <c r="A2575" s="7">
        <v>2014</v>
      </c>
      <c r="B2575" s="123" t="s">
        <v>537</v>
      </c>
      <c r="C2575" s="123" t="s">
        <v>556</v>
      </c>
      <c r="D2575" s="123" t="s">
        <v>578</v>
      </c>
      <c r="E2575" s="123" t="s">
        <v>540</v>
      </c>
      <c r="F2575" s="7">
        <v>9.4607451180000002</v>
      </c>
      <c r="G2575" s="123" t="s">
        <v>532</v>
      </c>
      <c r="H2575" s="7">
        <v>0.90139614300000004</v>
      </c>
      <c r="I2575" s="7">
        <v>95.277500000000003</v>
      </c>
      <c r="J2575" s="7">
        <v>0.89498648800000002</v>
      </c>
      <c r="K2575" s="7">
        <v>9.4607451180000001E-5</v>
      </c>
      <c r="L2575" s="7">
        <v>1.419111768E-5</v>
      </c>
      <c r="M2575" s="7">
        <v>94.6</v>
      </c>
      <c r="N2575" s="7">
        <v>0.01</v>
      </c>
      <c r="O2575" s="7">
        <v>1.5E-3</v>
      </c>
      <c r="P2575" s="7">
        <v>1</v>
      </c>
      <c r="Q2575" s="7">
        <v>28</v>
      </c>
      <c r="R2575" s="7">
        <v>265</v>
      </c>
      <c r="S2575" s="189">
        <v>45625.593981481485</v>
      </c>
    </row>
    <row r="2576" spans="1:19">
      <c r="A2576" s="7">
        <v>2014</v>
      </c>
      <c r="B2576" s="123" t="s">
        <v>537</v>
      </c>
      <c r="C2576" s="123" t="s">
        <v>556</v>
      </c>
      <c r="D2576" s="123" t="s">
        <v>578</v>
      </c>
      <c r="E2576" s="123" t="s">
        <v>531</v>
      </c>
      <c r="F2576" s="7">
        <v>0</v>
      </c>
      <c r="G2576" s="123" t="s">
        <v>532</v>
      </c>
      <c r="H2576" s="7">
        <v>0</v>
      </c>
      <c r="I2576" s="7"/>
      <c r="J2576" s="7">
        <v>0</v>
      </c>
      <c r="K2576" s="7">
        <v>0</v>
      </c>
      <c r="L2576" s="7">
        <v>0</v>
      </c>
      <c r="M2576" s="7"/>
      <c r="N2576" s="7"/>
      <c r="O2576" s="7"/>
      <c r="P2576" s="7">
        <v>1</v>
      </c>
      <c r="Q2576" s="7">
        <v>28</v>
      </c>
      <c r="R2576" s="7">
        <v>265</v>
      </c>
      <c r="S2576" s="189">
        <v>45625.593981481485</v>
      </c>
    </row>
    <row r="2577" spans="1:19">
      <c r="A2577" s="7">
        <v>2014</v>
      </c>
      <c r="B2577" s="123" t="s">
        <v>537</v>
      </c>
      <c r="C2577" s="123" t="s">
        <v>556</v>
      </c>
      <c r="D2577" s="123" t="s">
        <v>578</v>
      </c>
      <c r="E2577" s="123" t="s">
        <v>533</v>
      </c>
      <c r="F2577" s="7">
        <v>271.26277199999998</v>
      </c>
      <c r="G2577" s="123" t="s">
        <v>532</v>
      </c>
      <c r="H2577" s="7">
        <v>20.001741334999998</v>
      </c>
      <c r="I2577" s="7">
        <v>73.735666667000004</v>
      </c>
      <c r="J2577" s="7">
        <v>19.882656978</v>
      </c>
      <c r="K2577" s="7">
        <v>2.7126279999999999E-3</v>
      </c>
      <c r="L2577" s="7">
        <v>1.6275799999999999E-4</v>
      </c>
      <c r="M2577" s="7">
        <v>73.296666666999997</v>
      </c>
      <c r="N2577" s="7">
        <v>0.01</v>
      </c>
      <c r="O2577" s="7">
        <v>5.9999999999999995E-4</v>
      </c>
      <c r="P2577" s="7">
        <v>1</v>
      </c>
      <c r="Q2577" s="7">
        <v>28</v>
      </c>
      <c r="R2577" s="7">
        <v>265</v>
      </c>
      <c r="S2577" s="189">
        <v>45625.593981481485</v>
      </c>
    </row>
    <row r="2578" spans="1:19">
      <c r="A2578" s="7">
        <v>2014</v>
      </c>
      <c r="B2578" s="123" t="s">
        <v>537</v>
      </c>
      <c r="C2578" s="123" t="s">
        <v>556</v>
      </c>
      <c r="D2578" s="123" t="s">
        <v>578</v>
      </c>
      <c r="E2578" s="123" t="s">
        <v>160</v>
      </c>
      <c r="F2578" s="7">
        <v>118.15149599999999</v>
      </c>
      <c r="G2578" s="123" t="s">
        <v>532</v>
      </c>
      <c r="H2578" s="7">
        <v>8.4867038059999995</v>
      </c>
      <c r="I2578" s="7">
        <v>71.828999999999994</v>
      </c>
      <c r="J2578" s="7">
        <v>8.4348352989999995</v>
      </c>
      <c r="K2578" s="7">
        <v>1.181515E-3</v>
      </c>
      <c r="L2578" s="7">
        <v>7.0890897600000004E-5</v>
      </c>
      <c r="M2578" s="7">
        <v>71.39</v>
      </c>
      <c r="N2578" s="7">
        <v>0.01</v>
      </c>
      <c r="O2578" s="7">
        <v>5.9999999999999995E-4</v>
      </c>
      <c r="P2578" s="7">
        <v>1</v>
      </c>
      <c r="Q2578" s="7">
        <v>28</v>
      </c>
      <c r="R2578" s="7">
        <v>265</v>
      </c>
      <c r="S2578" s="189">
        <v>45625.593981481485</v>
      </c>
    </row>
    <row r="2579" spans="1:19">
      <c r="A2579" s="7">
        <v>2014</v>
      </c>
      <c r="B2579" s="123" t="s">
        <v>537</v>
      </c>
      <c r="C2579" s="123" t="s">
        <v>556</v>
      </c>
      <c r="D2579" s="123" t="s">
        <v>578</v>
      </c>
      <c r="E2579" s="123" t="s">
        <v>163</v>
      </c>
      <c r="F2579" s="7">
        <v>1034.205653195</v>
      </c>
      <c r="G2579" s="123" t="s">
        <v>532</v>
      </c>
      <c r="H2579" s="7">
        <v>66.040753292999995</v>
      </c>
      <c r="I2579" s="7">
        <v>63.856499999999997</v>
      </c>
      <c r="J2579" s="7">
        <v>65.868558051999997</v>
      </c>
      <c r="K2579" s="7">
        <v>5.1710280000000003E-3</v>
      </c>
      <c r="L2579" s="7">
        <v>1.03421E-4</v>
      </c>
      <c r="M2579" s="7">
        <v>63.69</v>
      </c>
      <c r="N2579" s="7">
        <v>5.0000000000000001E-3</v>
      </c>
      <c r="O2579" s="7">
        <v>1E-4</v>
      </c>
      <c r="P2579" s="7">
        <v>1</v>
      </c>
      <c r="Q2579" s="7">
        <v>28</v>
      </c>
      <c r="R2579" s="7">
        <v>265</v>
      </c>
      <c r="S2579" s="189">
        <v>45625.593981481485</v>
      </c>
    </row>
    <row r="2580" spans="1:19">
      <c r="A2580" s="7">
        <v>2014</v>
      </c>
      <c r="B2580" s="123" t="s">
        <v>537</v>
      </c>
      <c r="C2580" s="123" t="s">
        <v>556</v>
      </c>
      <c r="D2580" s="123" t="s">
        <v>578</v>
      </c>
      <c r="E2580" s="123" t="s">
        <v>535</v>
      </c>
      <c r="F2580" s="7">
        <v>2261.4289422950001</v>
      </c>
      <c r="G2580" s="123" t="s">
        <v>532</v>
      </c>
      <c r="H2580" s="7">
        <v>128.63159153800001</v>
      </c>
      <c r="I2580" s="7">
        <v>56.880669179000002</v>
      </c>
      <c r="J2580" s="7">
        <v>128.25506361999999</v>
      </c>
      <c r="K2580" s="7">
        <v>1.1307144999999999E-2</v>
      </c>
      <c r="L2580" s="7">
        <v>2.2614299999999999E-4</v>
      </c>
      <c r="M2580" s="7">
        <v>56.714169179000002</v>
      </c>
      <c r="N2580" s="7">
        <v>5.0000000000000001E-3</v>
      </c>
      <c r="O2580" s="7">
        <v>1E-4</v>
      </c>
      <c r="P2580" s="7">
        <v>1</v>
      </c>
      <c r="Q2580" s="7">
        <v>28</v>
      </c>
      <c r="R2580" s="7">
        <v>265</v>
      </c>
      <c r="S2580" s="189">
        <v>45625.593981481485</v>
      </c>
    </row>
    <row r="2581" spans="1:19">
      <c r="A2581" s="7">
        <v>2014</v>
      </c>
      <c r="B2581" s="123" t="s">
        <v>537</v>
      </c>
      <c r="C2581" s="123" t="s">
        <v>556</v>
      </c>
      <c r="D2581" s="123" t="s">
        <v>578</v>
      </c>
      <c r="E2581" s="123" t="s">
        <v>541</v>
      </c>
      <c r="F2581" s="7">
        <v>0</v>
      </c>
      <c r="G2581" s="123" t="s">
        <v>532</v>
      </c>
      <c r="H2581" s="7">
        <v>0</v>
      </c>
      <c r="I2581" s="7"/>
      <c r="J2581" s="7">
        <v>0</v>
      </c>
      <c r="K2581" s="7">
        <v>0</v>
      </c>
      <c r="L2581" s="7">
        <v>0</v>
      </c>
      <c r="M2581" s="7"/>
      <c r="N2581" s="7"/>
      <c r="O2581" s="7"/>
      <c r="P2581" s="7">
        <v>1</v>
      </c>
      <c r="Q2581" s="7">
        <v>28</v>
      </c>
      <c r="R2581" s="7">
        <v>265</v>
      </c>
      <c r="S2581" s="189">
        <v>45625.593981481485</v>
      </c>
    </row>
    <row r="2582" spans="1:19">
      <c r="A2582" s="7">
        <v>2014</v>
      </c>
      <c r="B2582" s="123" t="s">
        <v>537</v>
      </c>
      <c r="C2582" s="123" t="s">
        <v>556</v>
      </c>
      <c r="D2582" s="123" t="s">
        <v>579</v>
      </c>
      <c r="E2582" s="123" t="s">
        <v>27</v>
      </c>
      <c r="F2582" s="7">
        <v>0</v>
      </c>
      <c r="G2582" s="123" t="s">
        <v>532</v>
      </c>
      <c r="H2582" s="7">
        <v>0</v>
      </c>
      <c r="I2582" s="7"/>
      <c r="J2582" s="7">
        <v>0</v>
      </c>
      <c r="K2582" s="7">
        <v>0</v>
      </c>
      <c r="L2582" s="7">
        <v>0</v>
      </c>
      <c r="M2582" s="7"/>
      <c r="N2582" s="7"/>
      <c r="O2582" s="7"/>
      <c r="P2582" s="7"/>
      <c r="Q2582" s="7">
        <v>28</v>
      </c>
      <c r="R2582" s="7">
        <v>265</v>
      </c>
      <c r="S2582" s="189">
        <v>45625.593981481485</v>
      </c>
    </row>
    <row r="2583" spans="1:19">
      <c r="A2583" s="7">
        <v>2014</v>
      </c>
      <c r="B2583" s="123" t="s">
        <v>537</v>
      </c>
      <c r="C2583" s="123" t="s">
        <v>556</v>
      </c>
      <c r="D2583" s="123" t="s">
        <v>579</v>
      </c>
      <c r="E2583" s="123" t="s">
        <v>33</v>
      </c>
      <c r="F2583" s="7">
        <v>27.984487101999999</v>
      </c>
      <c r="G2583" s="123" t="s">
        <v>532</v>
      </c>
      <c r="H2583" s="7">
        <v>0.26473324799999998</v>
      </c>
      <c r="I2583" s="7">
        <v>9.4600000000000009</v>
      </c>
      <c r="J2583" s="7">
        <v>0</v>
      </c>
      <c r="K2583" s="7">
        <v>8.3953459999999997E-3</v>
      </c>
      <c r="L2583" s="7">
        <v>1.11938E-4</v>
      </c>
      <c r="M2583" s="7">
        <v>0</v>
      </c>
      <c r="N2583" s="7">
        <v>0.3</v>
      </c>
      <c r="O2583" s="7">
        <v>4.0000000000000001E-3</v>
      </c>
      <c r="P2583" s="7"/>
      <c r="Q2583" s="7">
        <v>28</v>
      </c>
      <c r="R2583" s="7">
        <v>265</v>
      </c>
      <c r="S2583" s="189">
        <v>45625.593981481485</v>
      </c>
    </row>
    <row r="2584" spans="1:19">
      <c r="A2584" s="7">
        <v>2014</v>
      </c>
      <c r="B2584" s="123" t="s">
        <v>537</v>
      </c>
      <c r="C2584" s="123" t="s">
        <v>556</v>
      </c>
      <c r="D2584" s="123" t="s">
        <v>579</v>
      </c>
      <c r="E2584" s="123" t="s">
        <v>540</v>
      </c>
      <c r="F2584" s="7">
        <v>0.251170224</v>
      </c>
      <c r="G2584" s="123" t="s">
        <v>532</v>
      </c>
      <c r="H2584" s="7">
        <v>2.3930870999999999E-2</v>
      </c>
      <c r="I2584" s="7">
        <v>95.277500000000003</v>
      </c>
      <c r="J2584" s="7">
        <v>2.3760703000000001E-2</v>
      </c>
      <c r="K2584" s="7">
        <v>2.5117022400000001E-6</v>
      </c>
      <c r="L2584" s="7">
        <v>3.7675533600000002E-7</v>
      </c>
      <c r="M2584" s="7">
        <v>94.6</v>
      </c>
      <c r="N2584" s="7">
        <v>0.01</v>
      </c>
      <c r="O2584" s="7">
        <v>1.5E-3</v>
      </c>
      <c r="P2584" s="7">
        <v>1</v>
      </c>
      <c r="Q2584" s="7">
        <v>28</v>
      </c>
      <c r="R2584" s="7">
        <v>265</v>
      </c>
      <c r="S2584" s="189">
        <v>45625.593981481485</v>
      </c>
    </row>
    <row r="2585" spans="1:19">
      <c r="A2585" s="7">
        <v>2014</v>
      </c>
      <c r="B2585" s="123" t="s">
        <v>537</v>
      </c>
      <c r="C2585" s="123" t="s">
        <v>556</v>
      </c>
      <c r="D2585" s="123" t="s">
        <v>579</v>
      </c>
      <c r="E2585" s="123" t="s">
        <v>531</v>
      </c>
      <c r="F2585" s="7">
        <v>0</v>
      </c>
      <c r="G2585" s="123" t="s">
        <v>532</v>
      </c>
      <c r="H2585" s="7">
        <v>0</v>
      </c>
      <c r="I2585" s="7"/>
      <c r="J2585" s="7">
        <v>0</v>
      </c>
      <c r="K2585" s="7">
        <v>0</v>
      </c>
      <c r="L2585" s="7">
        <v>0</v>
      </c>
      <c r="M2585" s="7"/>
      <c r="N2585" s="7"/>
      <c r="O2585" s="7"/>
      <c r="P2585" s="7">
        <v>1</v>
      </c>
      <c r="Q2585" s="7">
        <v>28</v>
      </c>
      <c r="R2585" s="7">
        <v>265</v>
      </c>
      <c r="S2585" s="189">
        <v>45625.593981481485</v>
      </c>
    </row>
    <row r="2586" spans="1:19">
      <c r="A2586" s="7">
        <v>2014</v>
      </c>
      <c r="B2586" s="123" t="s">
        <v>537</v>
      </c>
      <c r="C2586" s="123" t="s">
        <v>556</v>
      </c>
      <c r="D2586" s="123" t="s">
        <v>579</v>
      </c>
      <c r="E2586" s="123" t="s">
        <v>533</v>
      </c>
      <c r="F2586" s="7">
        <v>69.375275999999999</v>
      </c>
      <c r="G2586" s="123" t="s">
        <v>532</v>
      </c>
      <c r="H2586" s="7">
        <v>5.1154322260000002</v>
      </c>
      <c r="I2586" s="7">
        <v>73.735666667000004</v>
      </c>
      <c r="J2586" s="7">
        <v>5.0849764799999999</v>
      </c>
      <c r="K2586" s="7">
        <v>6.9375299999999997E-4</v>
      </c>
      <c r="L2586" s="7">
        <v>4.1625165600000003E-5</v>
      </c>
      <c r="M2586" s="7">
        <v>73.296666666999997</v>
      </c>
      <c r="N2586" s="7">
        <v>0.01</v>
      </c>
      <c r="O2586" s="7">
        <v>5.9999999999999995E-4</v>
      </c>
      <c r="P2586" s="7">
        <v>1</v>
      </c>
      <c r="Q2586" s="7">
        <v>28</v>
      </c>
      <c r="R2586" s="7">
        <v>265</v>
      </c>
      <c r="S2586" s="189">
        <v>45625.593981481485</v>
      </c>
    </row>
    <row r="2587" spans="1:19">
      <c r="A2587" s="7">
        <v>2014</v>
      </c>
      <c r="B2587" s="123" t="s">
        <v>537</v>
      </c>
      <c r="C2587" s="123" t="s">
        <v>556</v>
      </c>
      <c r="D2587" s="123" t="s">
        <v>579</v>
      </c>
      <c r="E2587" s="123" t="s">
        <v>160</v>
      </c>
      <c r="F2587" s="7">
        <v>16.11918</v>
      </c>
      <c r="G2587" s="123" t="s">
        <v>532</v>
      </c>
      <c r="H2587" s="7">
        <v>1.15782458</v>
      </c>
      <c r="I2587" s="7">
        <v>71.828999999999994</v>
      </c>
      <c r="J2587" s="7">
        <v>1.1507482600000001</v>
      </c>
      <c r="K2587" s="7">
        <v>1.61192E-4</v>
      </c>
      <c r="L2587" s="7">
        <v>9.6715080000000007E-6</v>
      </c>
      <c r="M2587" s="7">
        <v>71.39</v>
      </c>
      <c r="N2587" s="7">
        <v>0.01</v>
      </c>
      <c r="O2587" s="7">
        <v>5.9999999999999995E-4</v>
      </c>
      <c r="P2587" s="7">
        <v>1</v>
      </c>
      <c r="Q2587" s="7">
        <v>28</v>
      </c>
      <c r="R2587" s="7">
        <v>265</v>
      </c>
      <c r="S2587" s="189">
        <v>45625.593981481485</v>
      </c>
    </row>
    <row r="2588" spans="1:19">
      <c r="A2588" s="7">
        <v>2014</v>
      </c>
      <c r="B2588" s="123" t="s">
        <v>537</v>
      </c>
      <c r="C2588" s="123" t="s">
        <v>556</v>
      </c>
      <c r="D2588" s="123" t="s">
        <v>579</v>
      </c>
      <c r="E2588" s="123" t="s">
        <v>163</v>
      </c>
      <c r="F2588" s="7">
        <v>49.087655884</v>
      </c>
      <c r="G2588" s="123" t="s">
        <v>532</v>
      </c>
      <c r="H2588" s="7">
        <v>3.134565898</v>
      </c>
      <c r="I2588" s="7">
        <v>63.856499999999997</v>
      </c>
      <c r="J2588" s="7">
        <v>3.1263928029999999</v>
      </c>
      <c r="K2588" s="7">
        <v>2.45438E-4</v>
      </c>
      <c r="L2588" s="7">
        <v>4.9087655879999996E-6</v>
      </c>
      <c r="M2588" s="7">
        <v>63.69</v>
      </c>
      <c r="N2588" s="7">
        <v>5.0000000000000001E-3</v>
      </c>
      <c r="O2588" s="7">
        <v>1E-4</v>
      </c>
      <c r="P2588" s="7">
        <v>1</v>
      </c>
      <c r="Q2588" s="7">
        <v>28</v>
      </c>
      <c r="R2588" s="7">
        <v>265</v>
      </c>
      <c r="S2588" s="189">
        <v>45625.593981481485</v>
      </c>
    </row>
    <row r="2589" spans="1:19">
      <c r="A2589" s="7">
        <v>2014</v>
      </c>
      <c r="B2589" s="123" t="s">
        <v>537</v>
      </c>
      <c r="C2589" s="123" t="s">
        <v>556</v>
      </c>
      <c r="D2589" s="123" t="s">
        <v>579</v>
      </c>
      <c r="E2589" s="123" t="s">
        <v>535</v>
      </c>
      <c r="F2589" s="7">
        <v>517.49544822400003</v>
      </c>
      <c r="G2589" s="123" t="s">
        <v>532</v>
      </c>
      <c r="H2589" s="7">
        <v>29.435487391999999</v>
      </c>
      <c r="I2589" s="7">
        <v>56.880669179000002</v>
      </c>
      <c r="J2589" s="7">
        <v>29.3493244</v>
      </c>
      <c r="K2589" s="7">
        <v>2.5874769999999999E-3</v>
      </c>
      <c r="L2589" s="7">
        <v>5.1749544820000003E-5</v>
      </c>
      <c r="M2589" s="7">
        <v>56.714169179000002</v>
      </c>
      <c r="N2589" s="7">
        <v>5.0000000000000001E-3</v>
      </c>
      <c r="O2589" s="7">
        <v>1E-4</v>
      </c>
      <c r="P2589" s="7">
        <v>1</v>
      </c>
      <c r="Q2589" s="7">
        <v>28</v>
      </c>
      <c r="R2589" s="7">
        <v>265</v>
      </c>
      <c r="S2589" s="189">
        <v>45625.593981481485</v>
      </c>
    </row>
    <row r="2590" spans="1:19">
      <c r="A2590" s="7">
        <v>2014</v>
      </c>
      <c r="B2590" s="123" t="s">
        <v>537</v>
      </c>
      <c r="C2590" s="123" t="s">
        <v>556</v>
      </c>
      <c r="D2590" s="123" t="s">
        <v>579</v>
      </c>
      <c r="E2590" s="123" t="s">
        <v>541</v>
      </c>
      <c r="F2590" s="7">
        <v>0</v>
      </c>
      <c r="G2590" s="123" t="s">
        <v>532</v>
      </c>
      <c r="H2590" s="7">
        <v>0</v>
      </c>
      <c r="I2590" s="7"/>
      <c r="J2590" s="7">
        <v>0</v>
      </c>
      <c r="K2590" s="7">
        <v>0</v>
      </c>
      <c r="L2590" s="7">
        <v>0</v>
      </c>
      <c r="M2590" s="7"/>
      <c r="N2590" s="7"/>
      <c r="O2590" s="7"/>
      <c r="P2590" s="7">
        <v>1</v>
      </c>
      <c r="Q2590" s="7">
        <v>28</v>
      </c>
      <c r="R2590" s="7">
        <v>265</v>
      </c>
      <c r="S2590" s="189">
        <v>45625.593981481485</v>
      </c>
    </row>
    <row r="2591" spans="1:19">
      <c r="A2591" s="7">
        <v>2014</v>
      </c>
      <c r="B2591" s="123" t="s">
        <v>537</v>
      </c>
      <c r="C2591" s="123" t="s">
        <v>556</v>
      </c>
      <c r="D2591" s="123" t="s">
        <v>580</v>
      </c>
      <c r="E2591" s="123" t="s">
        <v>27</v>
      </c>
      <c r="F2591" s="7">
        <v>0</v>
      </c>
      <c r="G2591" s="123" t="s">
        <v>532</v>
      </c>
      <c r="H2591" s="7">
        <v>0</v>
      </c>
      <c r="I2591" s="7"/>
      <c r="J2591" s="7">
        <v>0</v>
      </c>
      <c r="K2591" s="7">
        <v>0</v>
      </c>
      <c r="L2591" s="7">
        <v>0</v>
      </c>
      <c r="M2591" s="7"/>
      <c r="N2591" s="7"/>
      <c r="O2591" s="7"/>
      <c r="P2591" s="7"/>
      <c r="Q2591" s="7">
        <v>28</v>
      </c>
      <c r="R2591" s="7">
        <v>265</v>
      </c>
      <c r="S2591" s="189">
        <v>45625.593981481485</v>
      </c>
    </row>
    <row r="2592" spans="1:19">
      <c r="A2592" s="7">
        <v>2014</v>
      </c>
      <c r="B2592" s="123" t="s">
        <v>537</v>
      </c>
      <c r="C2592" s="123" t="s">
        <v>556</v>
      </c>
      <c r="D2592" s="123" t="s">
        <v>580</v>
      </c>
      <c r="E2592" s="123" t="s">
        <v>33</v>
      </c>
      <c r="F2592" s="7">
        <v>3.0151635940000001</v>
      </c>
      <c r="G2592" s="123" t="s">
        <v>532</v>
      </c>
      <c r="H2592" s="7">
        <v>2.8523448E-2</v>
      </c>
      <c r="I2592" s="7">
        <v>9.4600000000000009</v>
      </c>
      <c r="J2592" s="7">
        <v>0</v>
      </c>
      <c r="K2592" s="7">
        <v>9.0454900000000004E-4</v>
      </c>
      <c r="L2592" s="7">
        <v>1.2060654380000001E-5</v>
      </c>
      <c r="M2592" s="7">
        <v>0</v>
      </c>
      <c r="N2592" s="7">
        <v>0.3</v>
      </c>
      <c r="O2592" s="7">
        <v>4.0000000000000001E-3</v>
      </c>
      <c r="P2592" s="7"/>
      <c r="Q2592" s="7">
        <v>28</v>
      </c>
      <c r="R2592" s="7">
        <v>265</v>
      </c>
      <c r="S2592" s="189">
        <v>45625.593981481485</v>
      </c>
    </row>
    <row r="2593" spans="1:19">
      <c r="A2593" s="7">
        <v>2014</v>
      </c>
      <c r="B2593" s="123" t="s">
        <v>537</v>
      </c>
      <c r="C2593" s="123" t="s">
        <v>556</v>
      </c>
      <c r="D2593" s="123" t="s">
        <v>580</v>
      </c>
      <c r="E2593" s="123" t="s">
        <v>540</v>
      </c>
      <c r="F2593" s="7">
        <v>0.41861704100000002</v>
      </c>
      <c r="G2593" s="123" t="s">
        <v>532</v>
      </c>
      <c r="H2593" s="7">
        <v>3.9884784999999999E-2</v>
      </c>
      <c r="I2593" s="7">
        <v>95.277500000000003</v>
      </c>
      <c r="J2593" s="7">
        <v>3.9601171999999997E-2</v>
      </c>
      <c r="K2593" s="7">
        <v>4.1861704099999999E-6</v>
      </c>
      <c r="L2593" s="7">
        <v>6.2792556149999998E-7</v>
      </c>
      <c r="M2593" s="7">
        <v>94.6</v>
      </c>
      <c r="N2593" s="7">
        <v>0.01</v>
      </c>
      <c r="O2593" s="7">
        <v>1.5E-3</v>
      </c>
      <c r="P2593" s="7">
        <v>1</v>
      </c>
      <c r="Q2593" s="7">
        <v>28</v>
      </c>
      <c r="R2593" s="7">
        <v>265</v>
      </c>
      <c r="S2593" s="189">
        <v>45625.593981481485</v>
      </c>
    </row>
    <row r="2594" spans="1:19">
      <c r="A2594" s="7">
        <v>2014</v>
      </c>
      <c r="B2594" s="123" t="s">
        <v>537</v>
      </c>
      <c r="C2594" s="123" t="s">
        <v>556</v>
      </c>
      <c r="D2594" s="123" t="s">
        <v>580</v>
      </c>
      <c r="E2594" s="123" t="s">
        <v>531</v>
      </c>
      <c r="F2594" s="7">
        <v>0</v>
      </c>
      <c r="G2594" s="123" t="s">
        <v>532</v>
      </c>
      <c r="H2594" s="7">
        <v>0</v>
      </c>
      <c r="I2594" s="7"/>
      <c r="J2594" s="7">
        <v>0</v>
      </c>
      <c r="K2594" s="7">
        <v>0</v>
      </c>
      <c r="L2594" s="7">
        <v>0</v>
      </c>
      <c r="M2594" s="7"/>
      <c r="N2594" s="7"/>
      <c r="O2594" s="7"/>
      <c r="P2594" s="7">
        <v>1</v>
      </c>
      <c r="Q2594" s="7">
        <v>28</v>
      </c>
      <c r="R2594" s="7">
        <v>265</v>
      </c>
      <c r="S2594" s="189">
        <v>45625.593981481485</v>
      </c>
    </row>
    <row r="2595" spans="1:19">
      <c r="A2595" s="7">
        <v>2014</v>
      </c>
      <c r="B2595" s="123" t="s">
        <v>537</v>
      </c>
      <c r="C2595" s="123" t="s">
        <v>556</v>
      </c>
      <c r="D2595" s="123" t="s">
        <v>580</v>
      </c>
      <c r="E2595" s="123" t="s">
        <v>533</v>
      </c>
      <c r="F2595" s="7">
        <v>29.307600000000001</v>
      </c>
      <c r="G2595" s="123" t="s">
        <v>532</v>
      </c>
      <c r="H2595" s="7">
        <v>2.1610154239999999</v>
      </c>
      <c r="I2595" s="7">
        <v>73.735666667000004</v>
      </c>
      <c r="J2595" s="7">
        <v>2.1481493880000002</v>
      </c>
      <c r="K2595" s="7">
        <v>2.9307600000000002E-4</v>
      </c>
      <c r="L2595" s="7">
        <v>1.7584560000000002E-5</v>
      </c>
      <c r="M2595" s="7">
        <v>73.296666666999997</v>
      </c>
      <c r="N2595" s="7">
        <v>0.01</v>
      </c>
      <c r="O2595" s="7">
        <v>5.9999999999999995E-4</v>
      </c>
      <c r="P2595" s="7">
        <v>1</v>
      </c>
      <c r="Q2595" s="7">
        <v>28</v>
      </c>
      <c r="R2595" s="7">
        <v>265</v>
      </c>
      <c r="S2595" s="189">
        <v>45625.593981481485</v>
      </c>
    </row>
    <row r="2596" spans="1:19">
      <c r="A2596" s="7">
        <v>2014</v>
      </c>
      <c r="B2596" s="123" t="s">
        <v>537</v>
      </c>
      <c r="C2596" s="123" t="s">
        <v>556</v>
      </c>
      <c r="D2596" s="123" t="s">
        <v>580</v>
      </c>
      <c r="E2596" s="123" t="s">
        <v>160</v>
      </c>
      <c r="F2596" s="7">
        <v>67.240008000000003</v>
      </c>
      <c r="G2596" s="123" t="s">
        <v>532</v>
      </c>
      <c r="H2596" s="7">
        <v>4.8297825349999997</v>
      </c>
      <c r="I2596" s="7">
        <v>71.828999999999994</v>
      </c>
      <c r="J2596" s="7">
        <v>4.8002641710000002</v>
      </c>
      <c r="K2596" s="7">
        <v>6.7239999999999997E-4</v>
      </c>
      <c r="L2596" s="7">
        <v>4.0344004800000002E-5</v>
      </c>
      <c r="M2596" s="7">
        <v>71.39</v>
      </c>
      <c r="N2596" s="7">
        <v>0.01</v>
      </c>
      <c r="O2596" s="7">
        <v>5.9999999999999995E-4</v>
      </c>
      <c r="P2596" s="7">
        <v>1</v>
      </c>
      <c r="Q2596" s="7">
        <v>28</v>
      </c>
      <c r="R2596" s="7">
        <v>265</v>
      </c>
      <c r="S2596" s="189">
        <v>45625.593981481485</v>
      </c>
    </row>
    <row r="2597" spans="1:19">
      <c r="A2597" s="7">
        <v>2014</v>
      </c>
      <c r="B2597" s="123" t="s">
        <v>537</v>
      </c>
      <c r="C2597" s="123" t="s">
        <v>556</v>
      </c>
      <c r="D2597" s="123" t="s">
        <v>580</v>
      </c>
      <c r="E2597" s="123" t="s">
        <v>163</v>
      </c>
      <c r="F2597" s="7">
        <v>104.245290721</v>
      </c>
      <c r="G2597" s="123" t="s">
        <v>532</v>
      </c>
      <c r="H2597" s="7">
        <v>6.6567394069999999</v>
      </c>
      <c r="I2597" s="7">
        <v>63.856499999999997</v>
      </c>
      <c r="J2597" s="7">
        <v>6.6393825660000001</v>
      </c>
      <c r="K2597" s="7">
        <v>5.2122599999999996E-4</v>
      </c>
      <c r="L2597" s="7">
        <v>1.042452907E-5</v>
      </c>
      <c r="M2597" s="7">
        <v>63.69</v>
      </c>
      <c r="N2597" s="7">
        <v>5.0000000000000001E-3</v>
      </c>
      <c r="O2597" s="7">
        <v>1E-4</v>
      </c>
      <c r="P2597" s="7">
        <v>1</v>
      </c>
      <c r="Q2597" s="7">
        <v>28</v>
      </c>
      <c r="R2597" s="7">
        <v>265</v>
      </c>
      <c r="S2597" s="189">
        <v>45625.593981481485</v>
      </c>
    </row>
    <row r="2598" spans="1:19">
      <c r="A2598" s="7">
        <v>2014</v>
      </c>
      <c r="B2598" s="123" t="s">
        <v>537</v>
      </c>
      <c r="C2598" s="123" t="s">
        <v>556</v>
      </c>
      <c r="D2598" s="123" t="s">
        <v>580</v>
      </c>
      <c r="E2598" s="123" t="s">
        <v>535</v>
      </c>
      <c r="F2598" s="7">
        <v>383.83052937100001</v>
      </c>
      <c r="G2598" s="123" t="s">
        <v>532</v>
      </c>
      <c r="H2598" s="7">
        <v>21.832537362</v>
      </c>
      <c r="I2598" s="7">
        <v>56.880669179000002</v>
      </c>
      <c r="J2598" s="7">
        <v>21.768629578999999</v>
      </c>
      <c r="K2598" s="7">
        <v>1.919153E-3</v>
      </c>
      <c r="L2598" s="7">
        <v>3.8383052940000001E-5</v>
      </c>
      <c r="M2598" s="7">
        <v>56.714169179000002</v>
      </c>
      <c r="N2598" s="7">
        <v>5.0000000000000001E-3</v>
      </c>
      <c r="O2598" s="7">
        <v>1E-4</v>
      </c>
      <c r="P2598" s="7">
        <v>1</v>
      </c>
      <c r="Q2598" s="7">
        <v>28</v>
      </c>
      <c r="R2598" s="7">
        <v>265</v>
      </c>
      <c r="S2598" s="189">
        <v>45625.593981481485</v>
      </c>
    </row>
    <row r="2599" spans="1:19">
      <c r="A2599" s="7">
        <v>2014</v>
      </c>
      <c r="B2599" s="123" t="s">
        <v>537</v>
      </c>
      <c r="C2599" s="123" t="s">
        <v>556</v>
      </c>
      <c r="D2599" s="123" t="s">
        <v>580</v>
      </c>
      <c r="E2599" s="123" t="s">
        <v>541</v>
      </c>
      <c r="F2599" s="7">
        <v>0</v>
      </c>
      <c r="G2599" s="123" t="s">
        <v>532</v>
      </c>
      <c r="H2599" s="7">
        <v>0</v>
      </c>
      <c r="I2599" s="7"/>
      <c r="J2599" s="7">
        <v>0</v>
      </c>
      <c r="K2599" s="7">
        <v>0</v>
      </c>
      <c r="L2599" s="7">
        <v>0</v>
      </c>
      <c r="M2599" s="7"/>
      <c r="N2599" s="7"/>
      <c r="O2599" s="7"/>
      <c r="P2599" s="7">
        <v>1</v>
      </c>
      <c r="Q2599" s="7">
        <v>28</v>
      </c>
      <c r="R2599" s="7">
        <v>265</v>
      </c>
      <c r="S2599" s="189">
        <v>45625.593981481485</v>
      </c>
    </row>
    <row r="2600" spans="1:19">
      <c r="A2600" s="7">
        <v>2014</v>
      </c>
      <c r="B2600" s="123" t="s">
        <v>537</v>
      </c>
      <c r="C2600" s="123" t="s">
        <v>556</v>
      </c>
      <c r="D2600" s="123" t="s">
        <v>581</v>
      </c>
      <c r="E2600" s="123" t="s">
        <v>27</v>
      </c>
      <c r="F2600" s="7">
        <v>22.829428184000001</v>
      </c>
      <c r="G2600" s="123" t="s">
        <v>532</v>
      </c>
      <c r="H2600" s="7">
        <v>3.8011E-3</v>
      </c>
      <c r="I2600" s="7">
        <v>0.16650000000000001</v>
      </c>
      <c r="J2600" s="7">
        <v>0</v>
      </c>
      <c r="K2600" s="7">
        <v>1.14147E-4</v>
      </c>
      <c r="L2600" s="7">
        <v>2.2829428179999999E-6</v>
      </c>
      <c r="M2600" s="7">
        <v>0</v>
      </c>
      <c r="N2600" s="7">
        <v>5.0000000000000001E-3</v>
      </c>
      <c r="O2600" s="7">
        <v>1E-4</v>
      </c>
      <c r="P2600" s="7"/>
      <c r="Q2600" s="7">
        <v>28</v>
      </c>
      <c r="R2600" s="7">
        <v>265</v>
      </c>
      <c r="S2600" s="189">
        <v>45625.593981481485</v>
      </c>
    </row>
    <row r="2601" spans="1:19">
      <c r="A2601" s="7">
        <v>2014</v>
      </c>
      <c r="B2601" s="123" t="s">
        <v>537</v>
      </c>
      <c r="C2601" s="123" t="s">
        <v>556</v>
      </c>
      <c r="D2601" s="123" t="s">
        <v>581</v>
      </c>
      <c r="E2601" s="123" t="s">
        <v>33</v>
      </c>
      <c r="F2601" s="7">
        <v>190.69734785399999</v>
      </c>
      <c r="G2601" s="123" t="s">
        <v>532</v>
      </c>
      <c r="H2601" s="7">
        <v>1.803996911</v>
      </c>
      <c r="I2601" s="7">
        <v>9.4600000000000009</v>
      </c>
      <c r="J2601" s="7">
        <v>0</v>
      </c>
      <c r="K2601" s="7">
        <v>5.7209204E-2</v>
      </c>
      <c r="L2601" s="7">
        <v>7.6278900000000005E-4</v>
      </c>
      <c r="M2601" s="7">
        <v>0</v>
      </c>
      <c r="N2601" s="7">
        <v>0.3</v>
      </c>
      <c r="O2601" s="7">
        <v>4.0000000000000001E-3</v>
      </c>
      <c r="P2601" s="7"/>
      <c r="Q2601" s="7">
        <v>28</v>
      </c>
      <c r="R2601" s="7">
        <v>265</v>
      </c>
      <c r="S2601" s="189">
        <v>45625.593981481485</v>
      </c>
    </row>
    <row r="2602" spans="1:19">
      <c r="A2602" s="7">
        <v>2014</v>
      </c>
      <c r="B2602" s="123" t="s">
        <v>537</v>
      </c>
      <c r="C2602" s="123" t="s">
        <v>556</v>
      </c>
      <c r="D2602" s="123" t="s">
        <v>581</v>
      </c>
      <c r="E2602" s="123" t="s">
        <v>540</v>
      </c>
      <c r="F2602" s="7">
        <v>0.54420215299999997</v>
      </c>
      <c r="G2602" s="123" t="s">
        <v>532</v>
      </c>
      <c r="H2602" s="7">
        <v>5.1850221000000002E-2</v>
      </c>
      <c r="I2602" s="7">
        <v>95.277500000000003</v>
      </c>
      <c r="J2602" s="7">
        <v>5.1481524000000001E-2</v>
      </c>
      <c r="K2602" s="7">
        <v>5.4420215299999997E-6</v>
      </c>
      <c r="L2602" s="7">
        <v>8.1630322950000004E-7</v>
      </c>
      <c r="M2602" s="7">
        <v>94.6</v>
      </c>
      <c r="N2602" s="7">
        <v>0.01</v>
      </c>
      <c r="O2602" s="7">
        <v>1.5E-3</v>
      </c>
      <c r="P2602" s="7">
        <v>1</v>
      </c>
      <c r="Q2602" s="7">
        <v>28</v>
      </c>
      <c r="R2602" s="7">
        <v>265</v>
      </c>
      <c r="S2602" s="189">
        <v>45625.593981481485</v>
      </c>
    </row>
    <row r="2603" spans="1:19">
      <c r="A2603" s="7">
        <v>2014</v>
      </c>
      <c r="B2603" s="123" t="s">
        <v>537</v>
      </c>
      <c r="C2603" s="123" t="s">
        <v>556</v>
      </c>
      <c r="D2603" s="123" t="s">
        <v>581</v>
      </c>
      <c r="E2603" s="123" t="s">
        <v>531</v>
      </c>
      <c r="F2603" s="7">
        <v>0</v>
      </c>
      <c r="G2603" s="123" t="s">
        <v>532</v>
      </c>
      <c r="H2603" s="7">
        <v>0</v>
      </c>
      <c r="I2603" s="7"/>
      <c r="J2603" s="7">
        <v>0</v>
      </c>
      <c r="K2603" s="7">
        <v>0</v>
      </c>
      <c r="L2603" s="7">
        <v>0</v>
      </c>
      <c r="M2603" s="7"/>
      <c r="N2603" s="7"/>
      <c r="O2603" s="7"/>
      <c r="P2603" s="7">
        <v>1</v>
      </c>
      <c r="Q2603" s="7">
        <v>28</v>
      </c>
      <c r="R2603" s="7">
        <v>265</v>
      </c>
      <c r="S2603" s="189">
        <v>45625.593981481485</v>
      </c>
    </row>
    <row r="2604" spans="1:19">
      <c r="A2604" s="7">
        <v>2014</v>
      </c>
      <c r="B2604" s="123" t="s">
        <v>537</v>
      </c>
      <c r="C2604" s="123" t="s">
        <v>556</v>
      </c>
      <c r="D2604" s="123" t="s">
        <v>581</v>
      </c>
      <c r="E2604" s="123" t="s">
        <v>533</v>
      </c>
      <c r="F2604" s="7">
        <v>516.98606400000006</v>
      </c>
      <c r="G2604" s="123" t="s">
        <v>532</v>
      </c>
      <c r="H2604" s="7">
        <v>38.120312087000002</v>
      </c>
      <c r="I2604" s="7">
        <v>73.735666667000004</v>
      </c>
      <c r="J2604" s="7">
        <v>37.893355204000002</v>
      </c>
      <c r="K2604" s="7">
        <v>5.1698610000000004E-3</v>
      </c>
      <c r="L2604" s="7">
        <v>3.1019199999999999E-4</v>
      </c>
      <c r="M2604" s="7">
        <v>73.296666666999997</v>
      </c>
      <c r="N2604" s="7">
        <v>0.01</v>
      </c>
      <c r="O2604" s="7">
        <v>5.9999999999999995E-4</v>
      </c>
      <c r="P2604" s="7">
        <v>1</v>
      </c>
      <c r="Q2604" s="7">
        <v>28</v>
      </c>
      <c r="R2604" s="7">
        <v>265</v>
      </c>
      <c r="S2604" s="189">
        <v>45625.593981481485</v>
      </c>
    </row>
    <row r="2605" spans="1:19">
      <c r="A2605" s="7">
        <v>2014</v>
      </c>
      <c r="B2605" s="123" t="s">
        <v>537</v>
      </c>
      <c r="C2605" s="123" t="s">
        <v>556</v>
      </c>
      <c r="D2605" s="123" t="s">
        <v>581</v>
      </c>
      <c r="E2605" s="123" t="s">
        <v>160</v>
      </c>
      <c r="F2605" s="7">
        <v>160.27070399999999</v>
      </c>
      <c r="G2605" s="123" t="s">
        <v>532</v>
      </c>
      <c r="H2605" s="7">
        <v>11.512084398000001</v>
      </c>
      <c r="I2605" s="7">
        <v>71.828999999999994</v>
      </c>
      <c r="J2605" s="7">
        <v>11.441725559</v>
      </c>
      <c r="K2605" s="7">
        <v>1.6027070000000001E-3</v>
      </c>
      <c r="L2605" s="7">
        <v>9.6162422400000006E-5</v>
      </c>
      <c r="M2605" s="7">
        <v>71.39</v>
      </c>
      <c r="N2605" s="7">
        <v>0.01</v>
      </c>
      <c r="O2605" s="7">
        <v>5.9999999999999995E-4</v>
      </c>
      <c r="P2605" s="7">
        <v>1</v>
      </c>
      <c r="Q2605" s="7">
        <v>28</v>
      </c>
      <c r="R2605" s="7">
        <v>265</v>
      </c>
      <c r="S2605" s="189">
        <v>45625.593981481485</v>
      </c>
    </row>
    <row r="2606" spans="1:19">
      <c r="A2606" s="7">
        <v>2014</v>
      </c>
      <c r="B2606" s="123" t="s">
        <v>537</v>
      </c>
      <c r="C2606" s="123" t="s">
        <v>556</v>
      </c>
      <c r="D2606" s="123" t="s">
        <v>581</v>
      </c>
      <c r="E2606" s="123" t="s">
        <v>163</v>
      </c>
      <c r="F2606" s="7">
        <v>381.15509145200002</v>
      </c>
      <c r="G2606" s="123" t="s">
        <v>532</v>
      </c>
      <c r="H2606" s="7">
        <v>24.339230097000002</v>
      </c>
      <c r="I2606" s="7">
        <v>63.856499999999997</v>
      </c>
      <c r="J2606" s="7">
        <v>24.275767774999998</v>
      </c>
      <c r="K2606" s="7">
        <v>1.905775E-3</v>
      </c>
      <c r="L2606" s="7">
        <v>3.8115509150000003E-5</v>
      </c>
      <c r="M2606" s="7">
        <v>63.69</v>
      </c>
      <c r="N2606" s="7">
        <v>5.0000000000000001E-3</v>
      </c>
      <c r="O2606" s="7">
        <v>1E-4</v>
      </c>
      <c r="P2606" s="7">
        <v>1</v>
      </c>
      <c r="Q2606" s="7">
        <v>28</v>
      </c>
      <c r="R2606" s="7">
        <v>265</v>
      </c>
      <c r="S2606" s="189">
        <v>45625.593981481485</v>
      </c>
    </row>
    <row r="2607" spans="1:19">
      <c r="A2607" s="7">
        <v>2014</v>
      </c>
      <c r="B2607" s="123" t="s">
        <v>537</v>
      </c>
      <c r="C2607" s="123" t="s">
        <v>556</v>
      </c>
      <c r="D2607" s="123" t="s">
        <v>581</v>
      </c>
      <c r="E2607" s="123" t="s">
        <v>535</v>
      </c>
      <c r="F2607" s="7">
        <v>2947.325864254</v>
      </c>
      <c r="G2607" s="123" t="s">
        <v>532</v>
      </c>
      <c r="H2607" s="7">
        <v>167.645867447</v>
      </c>
      <c r="I2607" s="7">
        <v>56.880669179000002</v>
      </c>
      <c r="J2607" s="7">
        <v>167.15513769099999</v>
      </c>
      <c r="K2607" s="7">
        <v>1.4736628999999999E-2</v>
      </c>
      <c r="L2607" s="7">
        <v>2.9473299999999999E-4</v>
      </c>
      <c r="M2607" s="7">
        <v>56.714169179000002</v>
      </c>
      <c r="N2607" s="7">
        <v>5.0000000000000001E-3</v>
      </c>
      <c r="O2607" s="7">
        <v>1E-4</v>
      </c>
      <c r="P2607" s="7">
        <v>1</v>
      </c>
      <c r="Q2607" s="7">
        <v>28</v>
      </c>
      <c r="R2607" s="7">
        <v>265</v>
      </c>
      <c r="S2607" s="189">
        <v>45625.593981481485</v>
      </c>
    </row>
    <row r="2608" spans="1:19">
      <c r="A2608" s="7">
        <v>2014</v>
      </c>
      <c r="B2608" s="123" t="s">
        <v>537</v>
      </c>
      <c r="C2608" s="123" t="s">
        <v>556</v>
      </c>
      <c r="D2608" s="123" t="s">
        <v>581</v>
      </c>
      <c r="E2608" s="123" t="s">
        <v>541</v>
      </c>
      <c r="F2608" s="7">
        <v>1.7094181E-2</v>
      </c>
      <c r="G2608" s="123" t="s">
        <v>532</v>
      </c>
      <c r="H2608" s="7">
        <v>1.5946630000000001E-3</v>
      </c>
      <c r="I2608" s="7">
        <v>93.286909136999995</v>
      </c>
      <c r="J2608" s="7">
        <v>1.5871590000000001E-3</v>
      </c>
      <c r="K2608" s="7">
        <v>1.7094181E-7</v>
      </c>
      <c r="L2608" s="7">
        <v>1.0256508599999999E-8</v>
      </c>
      <c r="M2608" s="7">
        <v>92.847909137000002</v>
      </c>
      <c r="N2608" s="7">
        <v>0.01</v>
      </c>
      <c r="O2608" s="7">
        <v>5.9999999999999995E-4</v>
      </c>
      <c r="P2608" s="7">
        <v>1</v>
      </c>
      <c r="Q2608" s="7">
        <v>28</v>
      </c>
      <c r="R2608" s="7">
        <v>265</v>
      </c>
      <c r="S2608" s="189">
        <v>45625.593981481485</v>
      </c>
    </row>
    <row r="2609" spans="1:19">
      <c r="A2609" s="7">
        <v>2014</v>
      </c>
      <c r="B2609" s="123" t="s">
        <v>537</v>
      </c>
      <c r="C2609" s="123" t="s">
        <v>562</v>
      </c>
      <c r="D2609" s="123" t="s">
        <v>582</v>
      </c>
      <c r="E2609" s="123" t="s">
        <v>27</v>
      </c>
      <c r="F2609" s="7">
        <v>168.78185619600001</v>
      </c>
      <c r="G2609" s="123" t="s">
        <v>532</v>
      </c>
      <c r="H2609" s="7">
        <v>2.8102179000000001E-2</v>
      </c>
      <c r="I2609" s="7">
        <v>0.16650000000000001</v>
      </c>
      <c r="J2609" s="7">
        <v>0</v>
      </c>
      <c r="K2609" s="7">
        <v>8.43909E-4</v>
      </c>
      <c r="L2609" s="7">
        <v>1.6878185619999999E-5</v>
      </c>
      <c r="M2609" s="7">
        <v>0</v>
      </c>
      <c r="N2609" s="7">
        <v>5.0000000000000001E-3</v>
      </c>
      <c r="O2609" s="7">
        <v>1E-4</v>
      </c>
      <c r="P2609" s="7"/>
      <c r="Q2609" s="7">
        <v>28</v>
      </c>
      <c r="R2609" s="7">
        <v>265</v>
      </c>
      <c r="S2609" s="189">
        <v>45625.593981481485</v>
      </c>
    </row>
    <row r="2610" spans="1:19">
      <c r="A2610" s="7">
        <v>2014</v>
      </c>
      <c r="B2610" s="123" t="s">
        <v>537</v>
      </c>
      <c r="C2610" s="123" t="s">
        <v>562</v>
      </c>
      <c r="D2610" s="123" t="s">
        <v>582</v>
      </c>
      <c r="E2610" s="123" t="s">
        <v>33</v>
      </c>
      <c r="F2610" s="7">
        <v>0</v>
      </c>
      <c r="G2610" s="123" t="s">
        <v>532</v>
      </c>
      <c r="H2610" s="7">
        <v>0</v>
      </c>
      <c r="I2610" s="7"/>
      <c r="J2610" s="7">
        <v>0</v>
      </c>
      <c r="K2610" s="7">
        <v>0</v>
      </c>
      <c r="L2610" s="7">
        <v>0</v>
      </c>
      <c r="M2610" s="7"/>
      <c r="N2610" s="7"/>
      <c r="O2610" s="7"/>
      <c r="P2610" s="7"/>
      <c r="Q2610" s="7">
        <v>28</v>
      </c>
      <c r="R2610" s="7">
        <v>265</v>
      </c>
      <c r="S2610" s="189">
        <v>45625.593981481485</v>
      </c>
    </row>
    <row r="2611" spans="1:19">
      <c r="A2611" s="7">
        <v>2014</v>
      </c>
      <c r="B2611" s="123" t="s">
        <v>537</v>
      </c>
      <c r="C2611" s="123" t="s">
        <v>562</v>
      </c>
      <c r="D2611" s="123" t="s">
        <v>582</v>
      </c>
      <c r="E2611" s="123" t="s">
        <v>540</v>
      </c>
      <c r="F2611" s="7">
        <v>0</v>
      </c>
      <c r="G2611" s="123" t="s">
        <v>532</v>
      </c>
      <c r="H2611" s="7">
        <v>0</v>
      </c>
      <c r="I2611" s="7"/>
      <c r="J2611" s="7">
        <v>0</v>
      </c>
      <c r="K2611" s="7">
        <v>0</v>
      </c>
      <c r="L2611" s="7">
        <v>0</v>
      </c>
      <c r="M2611" s="7"/>
      <c r="N2611" s="7"/>
      <c r="O2611" s="7"/>
      <c r="P2611" s="7">
        <v>1</v>
      </c>
      <c r="Q2611" s="7">
        <v>28</v>
      </c>
      <c r="R2611" s="7">
        <v>265</v>
      </c>
      <c r="S2611" s="189">
        <v>45625.593981481485</v>
      </c>
    </row>
    <row r="2612" spans="1:19">
      <c r="A2612" s="7">
        <v>2014</v>
      </c>
      <c r="B2612" s="123" t="s">
        <v>537</v>
      </c>
      <c r="C2612" s="123" t="s">
        <v>562</v>
      </c>
      <c r="D2612" s="123" t="s">
        <v>582</v>
      </c>
      <c r="E2612" s="123" t="s">
        <v>531</v>
      </c>
      <c r="F2612" s="7">
        <v>35.634025934</v>
      </c>
      <c r="G2612" s="123" t="s">
        <v>532</v>
      </c>
      <c r="H2612" s="7">
        <v>2.7241856489999998</v>
      </c>
      <c r="I2612" s="7">
        <v>76.448999999999998</v>
      </c>
      <c r="J2612" s="7">
        <v>2.708542311</v>
      </c>
      <c r="K2612" s="7">
        <v>3.5634000000000002E-4</v>
      </c>
      <c r="L2612" s="7">
        <v>2.1380415560000001E-5</v>
      </c>
      <c r="M2612" s="7">
        <v>76.010000000000005</v>
      </c>
      <c r="N2612" s="7">
        <v>0.01</v>
      </c>
      <c r="O2612" s="7">
        <v>5.9999999999999995E-4</v>
      </c>
      <c r="P2612" s="7">
        <v>1</v>
      </c>
      <c r="Q2612" s="7">
        <v>28</v>
      </c>
      <c r="R2612" s="7">
        <v>265</v>
      </c>
      <c r="S2612" s="189">
        <v>45625.593981481485</v>
      </c>
    </row>
    <row r="2613" spans="1:19">
      <c r="A2613" s="7">
        <v>2014</v>
      </c>
      <c r="B2613" s="123" t="s">
        <v>537</v>
      </c>
      <c r="C2613" s="123" t="s">
        <v>562</v>
      </c>
      <c r="D2613" s="123" t="s">
        <v>582</v>
      </c>
      <c r="E2613" s="123" t="s">
        <v>533</v>
      </c>
      <c r="F2613" s="7">
        <v>132.67969199999999</v>
      </c>
      <c r="G2613" s="123" t="s">
        <v>532</v>
      </c>
      <c r="H2613" s="7">
        <v>9.7832255430000004</v>
      </c>
      <c r="I2613" s="7">
        <v>73.735666667000004</v>
      </c>
      <c r="J2613" s="7">
        <v>9.724979158</v>
      </c>
      <c r="K2613" s="7">
        <v>1.326797E-3</v>
      </c>
      <c r="L2613" s="7">
        <v>7.9607815200000005E-5</v>
      </c>
      <c r="M2613" s="7">
        <v>73.296666666999997</v>
      </c>
      <c r="N2613" s="7">
        <v>0.01</v>
      </c>
      <c r="O2613" s="7">
        <v>5.9999999999999995E-4</v>
      </c>
      <c r="P2613" s="7">
        <v>1</v>
      </c>
      <c r="Q2613" s="7">
        <v>28</v>
      </c>
      <c r="R2613" s="7">
        <v>265</v>
      </c>
      <c r="S2613" s="189">
        <v>45625.593981481485</v>
      </c>
    </row>
    <row r="2614" spans="1:19">
      <c r="A2614" s="7">
        <v>2014</v>
      </c>
      <c r="B2614" s="123" t="s">
        <v>537</v>
      </c>
      <c r="C2614" s="123" t="s">
        <v>562</v>
      </c>
      <c r="D2614" s="123" t="s">
        <v>582</v>
      </c>
      <c r="E2614" s="123" t="s">
        <v>160</v>
      </c>
      <c r="F2614" s="7">
        <v>17.333352000000001</v>
      </c>
      <c r="G2614" s="123" t="s">
        <v>532</v>
      </c>
      <c r="H2614" s="7">
        <v>1.245037341</v>
      </c>
      <c r="I2614" s="7">
        <v>71.828999999999994</v>
      </c>
      <c r="J2614" s="7">
        <v>1.2374279989999999</v>
      </c>
      <c r="K2614" s="7">
        <v>1.73334E-4</v>
      </c>
      <c r="L2614" s="7">
        <v>1.04000112E-5</v>
      </c>
      <c r="M2614" s="7">
        <v>71.39</v>
      </c>
      <c r="N2614" s="7">
        <v>0.01</v>
      </c>
      <c r="O2614" s="7">
        <v>5.9999999999999995E-4</v>
      </c>
      <c r="P2614" s="7">
        <v>1</v>
      </c>
      <c r="Q2614" s="7">
        <v>28</v>
      </c>
      <c r="R2614" s="7">
        <v>265</v>
      </c>
      <c r="S2614" s="189">
        <v>45625.593981481485</v>
      </c>
    </row>
    <row r="2615" spans="1:19">
      <c r="A2615" s="7">
        <v>2014</v>
      </c>
      <c r="B2615" s="123" t="s">
        <v>537</v>
      </c>
      <c r="C2615" s="123" t="s">
        <v>562</v>
      </c>
      <c r="D2615" s="123" t="s">
        <v>582</v>
      </c>
      <c r="E2615" s="123" t="s">
        <v>163</v>
      </c>
      <c r="F2615" s="7">
        <v>20.453189951999999</v>
      </c>
      <c r="G2615" s="123" t="s">
        <v>532</v>
      </c>
      <c r="H2615" s="7">
        <v>1.306069124</v>
      </c>
      <c r="I2615" s="7">
        <v>63.856499999999997</v>
      </c>
      <c r="J2615" s="7">
        <v>1.3026636680000001</v>
      </c>
      <c r="K2615" s="7">
        <v>1.02266E-4</v>
      </c>
      <c r="L2615" s="7">
        <v>2.0453189950000001E-6</v>
      </c>
      <c r="M2615" s="7">
        <v>63.69</v>
      </c>
      <c r="N2615" s="7">
        <v>5.0000000000000001E-3</v>
      </c>
      <c r="O2615" s="7">
        <v>1E-4</v>
      </c>
      <c r="P2615" s="7">
        <v>1</v>
      </c>
      <c r="Q2615" s="7">
        <v>28</v>
      </c>
      <c r="R2615" s="7">
        <v>265</v>
      </c>
      <c r="S2615" s="189">
        <v>45625.593981481485</v>
      </c>
    </row>
    <row r="2616" spans="1:19">
      <c r="A2616" s="7">
        <v>2014</v>
      </c>
      <c r="B2616" s="123" t="s">
        <v>537</v>
      </c>
      <c r="C2616" s="123" t="s">
        <v>562</v>
      </c>
      <c r="D2616" s="123" t="s">
        <v>582</v>
      </c>
      <c r="E2616" s="123" t="s">
        <v>535</v>
      </c>
      <c r="F2616" s="7">
        <v>391.65645673199998</v>
      </c>
      <c r="G2616" s="123" t="s">
        <v>532</v>
      </c>
      <c r="H2616" s="7">
        <v>22.277681347000001</v>
      </c>
      <c r="I2616" s="7">
        <v>56.880669179000002</v>
      </c>
      <c r="J2616" s="7">
        <v>22.212470546999999</v>
      </c>
      <c r="K2616" s="7">
        <v>1.958282E-3</v>
      </c>
      <c r="L2616" s="7">
        <v>3.9165645669999998E-5</v>
      </c>
      <c r="M2616" s="7">
        <v>56.714169179000002</v>
      </c>
      <c r="N2616" s="7">
        <v>5.0000000000000001E-3</v>
      </c>
      <c r="O2616" s="7">
        <v>1E-4</v>
      </c>
      <c r="P2616" s="7">
        <v>1</v>
      </c>
      <c r="Q2616" s="7">
        <v>28</v>
      </c>
      <c r="R2616" s="7">
        <v>265</v>
      </c>
      <c r="S2616" s="189">
        <v>45625.593981481485</v>
      </c>
    </row>
    <row r="2617" spans="1:19">
      <c r="A2617" s="7">
        <v>2014</v>
      </c>
      <c r="B2617" s="123" t="s">
        <v>537</v>
      </c>
      <c r="C2617" s="123" t="s">
        <v>562</v>
      </c>
      <c r="D2617" s="123" t="s">
        <v>582</v>
      </c>
      <c r="E2617" s="123" t="s">
        <v>541</v>
      </c>
      <c r="F2617" s="7">
        <v>0</v>
      </c>
      <c r="G2617" s="123" t="s">
        <v>532</v>
      </c>
      <c r="H2617" s="7">
        <v>0</v>
      </c>
      <c r="I2617" s="7"/>
      <c r="J2617" s="7">
        <v>0</v>
      </c>
      <c r="K2617" s="7">
        <v>0</v>
      </c>
      <c r="L2617" s="7">
        <v>0</v>
      </c>
      <c r="M2617" s="7"/>
      <c r="N2617" s="7"/>
      <c r="O2617" s="7"/>
      <c r="P2617" s="7">
        <v>1</v>
      </c>
      <c r="Q2617" s="7">
        <v>28</v>
      </c>
      <c r="R2617" s="7">
        <v>265</v>
      </c>
      <c r="S2617" s="189">
        <v>45625.593981481485</v>
      </c>
    </row>
    <row r="2618" spans="1:19">
      <c r="A2618" s="7">
        <v>2014</v>
      </c>
      <c r="B2618" s="123" t="s">
        <v>537</v>
      </c>
      <c r="C2618" s="123" t="s">
        <v>562</v>
      </c>
      <c r="D2618" s="123" t="s">
        <v>583</v>
      </c>
      <c r="E2618" s="123" t="s">
        <v>27</v>
      </c>
      <c r="F2618" s="7">
        <v>0</v>
      </c>
      <c r="G2618" s="123" t="s">
        <v>532</v>
      </c>
      <c r="H2618" s="7">
        <v>0</v>
      </c>
      <c r="I2618" s="7"/>
      <c r="J2618" s="7">
        <v>0</v>
      </c>
      <c r="K2618" s="7">
        <v>0</v>
      </c>
      <c r="L2618" s="7">
        <v>0</v>
      </c>
      <c r="M2618" s="7"/>
      <c r="N2618" s="7"/>
      <c r="O2618" s="7"/>
      <c r="P2618" s="7"/>
      <c r="Q2618" s="7">
        <v>28</v>
      </c>
      <c r="R2618" s="7">
        <v>265</v>
      </c>
      <c r="S2618" s="189">
        <v>45625.593981481485</v>
      </c>
    </row>
    <row r="2619" spans="1:19">
      <c r="A2619" s="7">
        <v>2014</v>
      </c>
      <c r="B2619" s="123" t="s">
        <v>537</v>
      </c>
      <c r="C2619" s="123" t="s">
        <v>562</v>
      </c>
      <c r="D2619" s="123" t="s">
        <v>583</v>
      </c>
      <c r="E2619" s="123" t="s">
        <v>33</v>
      </c>
      <c r="F2619" s="7">
        <v>337.88677019800002</v>
      </c>
      <c r="G2619" s="123" t="s">
        <v>532</v>
      </c>
      <c r="H2619" s="7">
        <v>3.1964088460000002</v>
      </c>
      <c r="I2619" s="7">
        <v>9.4600000000000009</v>
      </c>
      <c r="J2619" s="7">
        <v>0</v>
      </c>
      <c r="K2619" s="7">
        <v>0.101366031</v>
      </c>
      <c r="L2619" s="7">
        <v>1.351547E-3</v>
      </c>
      <c r="M2619" s="7">
        <v>0</v>
      </c>
      <c r="N2619" s="7">
        <v>0.3</v>
      </c>
      <c r="O2619" s="7">
        <v>4.0000000000000001E-3</v>
      </c>
      <c r="P2619" s="7"/>
      <c r="Q2619" s="7">
        <v>28</v>
      </c>
      <c r="R2619" s="7">
        <v>265</v>
      </c>
      <c r="S2619" s="189">
        <v>45625.593981481485</v>
      </c>
    </row>
    <row r="2620" spans="1:19">
      <c r="A2620" s="7">
        <v>2014</v>
      </c>
      <c r="B2620" s="123" t="s">
        <v>537</v>
      </c>
      <c r="C2620" s="123" t="s">
        <v>562</v>
      </c>
      <c r="D2620" s="123" t="s">
        <v>583</v>
      </c>
      <c r="E2620" s="123" t="s">
        <v>540</v>
      </c>
      <c r="F2620" s="7">
        <v>4.1861704E-2</v>
      </c>
      <c r="G2620" s="123" t="s">
        <v>532</v>
      </c>
      <c r="H2620" s="7">
        <v>3.9884789999999996E-3</v>
      </c>
      <c r="I2620" s="7">
        <v>95.277500000000003</v>
      </c>
      <c r="J2620" s="7">
        <v>3.960117E-3</v>
      </c>
      <c r="K2620" s="7">
        <v>4.1861703999999998E-7</v>
      </c>
      <c r="L2620" s="7">
        <v>6.2792556000000003E-8</v>
      </c>
      <c r="M2620" s="7">
        <v>94.6</v>
      </c>
      <c r="N2620" s="7">
        <v>0.01</v>
      </c>
      <c r="O2620" s="7">
        <v>1.5E-3</v>
      </c>
      <c r="P2620" s="7">
        <v>1</v>
      </c>
      <c r="Q2620" s="7">
        <v>28</v>
      </c>
      <c r="R2620" s="7">
        <v>265</v>
      </c>
      <c r="S2620" s="189">
        <v>45625.593981481485</v>
      </c>
    </row>
    <row r="2621" spans="1:19">
      <c r="A2621" s="7">
        <v>2014</v>
      </c>
      <c r="B2621" s="123" t="s">
        <v>537</v>
      </c>
      <c r="C2621" s="123" t="s">
        <v>562</v>
      </c>
      <c r="D2621" s="123" t="s">
        <v>583</v>
      </c>
      <c r="E2621" s="123" t="s">
        <v>531</v>
      </c>
      <c r="F2621" s="7">
        <v>88.955013644999994</v>
      </c>
      <c r="G2621" s="123" t="s">
        <v>532</v>
      </c>
      <c r="H2621" s="7">
        <v>6.8005218379999999</v>
      </c>
      <c r="I2621" s="7">
        <v>76.448999999999998</v>
      </c>
      <c r="J2621" s="7">
        <v>6.7614705869999998</v>
      </c>
      <c r="K2621" s="7">
        <v>8.8955000000000002E-4</v>
      </c>
      <c r="L2621" s="7">
        <v>5.3373008190000001E-5</v>
      </c>
      <c r="M2621" s="7">
        <v>76.010000000000005</v>
      </c>
      <c r="N2621" s="7">
        <v>0.01</v>
      </c>
      <c r="O2621" s="7">
        <v>5.9999999999999995E-4</v>
      </c>
      <c r="P2621" s="7">
        <v>1</v>
      </c>
      <c r="Q2621" s="7">
        <v>28</v>
      </c>
      <c r="R2621" s="7">
        <v>265</v>
      </c>
      <c r="S2621" s="189">
        <v>45625.593981481485</v>
      </c>
    </row>
    <row r="2622" spans="1:19">
      <c r="A2622" s="7">
        <v>2014</v>
      </c>
      <c r="B2622" s="123" t="s">
        <v>537</v>
      </c>
      <c r="C2622" s="123" t="s">
        <v>562</v>
      </c>
      <c r="D2622" s="123" t="s">
        <v>583</v>
      </c>
      <c r="E2622" s="123" t="s">
        <v>533</v>
      </c>
      <c r="F2622" s="7">
        <v>1126.9609559999999</v>
      </c>
      <c r="G2622" s="123" t="s">
        <v>532</v>
      </c>
      <c r="H2622" s="7">
        <v>83.097217397999998</v>
      </c>
      <c r="I2622" s="7">
        <v>73.735666667000004</v>
      </c>
      <c r="J2622" s="7">
        <v>82.602481538999996</v>
      </c>
      <c r="K2622" s="7">
        <v>1.1269609999999999E-2</v>
      </c>
      <c r="L2622" s="7">
        <v>6.7617700000000003E-4</v>
      </c>
      <c r="M2622" s="7">
        <v>73.296666666999997</v>
      </c>
      <c r="N2622" s="7">
        <v>0.01</v>
      </c>
      <c r="O2622" s="7">
        <v>5.9999999999999995E-4</v>
      </c>
      <c r="P2622" s="7">
        <v>1</v>
      </c>
      <c r="Q2622" s="7">
        <v>28</v>
      </c>
      <c r="R2622" s="7">
        <v>265</v>
      </c>
      <c r="S2622" s="189">
        <v>45625.593981481485</v>
      </c>
    </row>
    <row r="2623" spans="1:19">
      <c r="A2623" s="7">
        <v>2014</v>
      </c>
      <c r="B2623" s="123" t="s">
        <v>537</v>
      </c>
      <c r="C2623" s="123" t="s">
        <v>562</v>
      </c>
      <c r="D2623" s="123" t="s">
        <v>583</v>
      </c>
      <c r="E2623" s="123" t="s">
        <v>160</v>
      </c>
      <c r="F2623" s="7">
        <v>334.02290399999998</v>
      </c>
      <c r="G2623" s="123" t="s">
        <v>532</v>
      </c>
      <c r="H2623" s="7">
        <v>23.992531171</v>
      </c>
      <c r="I2623" s="7">
        <v>71.828999999999994</v>
      </c>
      <c r="J2623" s="7">
        <v>23.845895117000001</v>
      </c>
      <c r="K2623" s="7">
        <v>3.3402290000000001E-3</v>
      </c>
      <c r="L2623" s="7">
        <v>2.00414E-4</v>
      </c>
      <c r="M2623" s="7">
        <v>71.39</v>
      </c>
      <c r="N2623" s="7">
        <v>0.01</v>
      </c>
      <c r="O2623" s="7">
        <v>5.9999999999999995E-4</v>
      </c>
      <c r="P2623" s="7">
        <v>1</v>
      </c>
      <c r="Q2623" s="7">
        <v>28</v>
      </c>
      <c r="R2623" s="7">
        <v>265</v>
      </c>
      <c r="S2623" s="189">
        <v>45625.593981481485</v>
      </c>
    </row>
    <row r="2624" spans="1:19">
      <c r="A2624" s="7">
        <v>2014</v>
      </c>
      <c r="B2624" s="123" t="s">
        <v>537</v>
      </c>
      <c r="C2624" s="123" t="s">
        <v>562</v>
      </c>
      <c r="D2624" s="123" t="s">
        <v>583</v>
      </c>
      <c r="E2624" s="123" t="s">
        <v>163</v>
      </c>
      <c r="F2624" s="7">
        <v>280.07674627199998</v>
      </c>
      <c r="G2624" s="123" t="s">
        <v>532</v>
      </c>
      <c r="H2624" s="7">
        <v>17.884720747999999</v>
      </c>
      <c r="I2624" s="7">
        <v>63.856499999999997</v>
      </c>
      <c r="J2624" s="7">
        <v>17.83808797</v>
      </c>
      <c r="K2624" s="7">
        <v>1.400384E-3</v>
      </c>
      <c r="L2624" s="7">
        <v>2.8007674630000001E-5</v>
      </c>
      <c r="M2624" s="7">
        <v>63.69</v>
      </c>
      <c r="N2624" s="7">
        <v>5.0000000000000001E-3</v>
      </c>
      <c r="O2624" s="7">
        <v>1E-4</v>
      </c>
      <c r="P2624" s="7">
        <v>1</v>
      </c>
      <c r="Q2624" s="7">
        <v>28</v>
      </c>
      <c r="R2624" s="7">
        <v>265</v>
      </c>
      <c r="S2624" s="189">
        <v>45625.593981481485</v>
      </c>
    </row>
    <row r="2625" spans="1:19">
      <c r="A2625" s="7">
        <v>2014</v>
      </c>
      <c r="B2625" s="123" t="s">
        <v>537</v>
      </c>
      <c r="C2625" s="123" t="s">
        <v>562</v>
      </c>
      <c r="D2625" s="123" t="s">
        <v>583</v>
      </c>
      <c r="E2625" s="123" t="s">
        <v>535</v>
      </c>
      <c r="F2625" s="7">
        <v>1587.7750355329999</v>
      </c>
      <c r="G2625" s="123" t="s">
        <v>532</v>
      </c>
      <c r="H2625" s="7">
        <v>90.313706526999994</v>
      </c>
      <c r="I2625" s="7">
        <v>56.880669179000002</v>
      </c>
      <c r="J2625" s="7">
        <v>90.049341983000005</v>
      </c>
      <c r="K2625" s="7">
        <v>7.9388749999999998E-3</v>
      </c>
      <c r="L2625" s="7">
        <v>1.5877799999999999E-4</v>
      </c>
      <c r="M2625" s="7">
        <v>56.714169179000002</v>
      </c>
      <c r="N2625" s="7">
        <v>5.0000000000000001E-3</v>
      </c>
      <c r="O2625" s="7">
        <v>1E-4</v>
      </c>
      <c r="P2625" s="7">
        <v>1</v>
      </c>
      <c r="Q2625" s="7">
        <v>28</v>
      </c>
      <c r="R2625" s="7">
        <v>265</v>
      </c>
      <c r="S2625" s="189">
        <v>45625.593981481485</v>
      </c>
    </row>
    <row r="2626" spans="1:19">
      <c r="A2626" s="7">
        <v>2014</v>
      </c>
      <c r="B2626" s="123" t="s">
        <v>537</v>
      </c>
      <c r="C2626" s="123" t="s">
        <v>562</v>
      </c>
      <c r="D2626" s="123" t="s">
        <v>583</v>
      </c>
      <c r="E2626" s="123" t="s">
        <v>541</v>
      </c>
      <c r="F2626" s="7">
        <v>0</v>
      </c>
      <c r="G2626" s="123" t="s">
        <v>532</v>
      </c>
      <c r="H2626" s="7">
        <v>0</v>
      </c>
      <c r="I2626" s="7"/>
      <c r="J2626" s="7">
        <v>0</v>
      </c>
      <c r="K2626" s="7">
        <v>0</v>
      </c>
      <c r="L2626" s="7">
        <v>0</v>
      </c>
      <c r="M2626" s="7"/>
      <c r="N2626" s="7"/>
      <c r="O2626" s="7"/>
      <c r="P2626" s="7">
        <v>1</v>
      </c>
      <c r="Q2626" s="7">
        <v>28</v>
      </c>
      <c r="R2626" s="7">
        <v>265</v>
      </c>
      <c r="S2626" s="189">
        <v>45625.593981481485</v>
      </c>
    </row>
    <row r="2627" spans="1:19">
      <c r="A2627" s="7">
        <v>2014</v>
      </c>
      <c r="B2627" s="123" t="s">
        <v>537</v>
      </c>
      <c r="C2627" s="123" t="s">
        <v>562</v>
      </c>
      <c r="D2627" s="123" t="s">
        <v>214</v>
      </c>
      <c r="E2627" s="123" t="s">
        <v>27</v>
      </c>
      <c r="F2627" s="7">
        <v>0</v>
      </c>
      <c r="G2627" s="123" t="s">
        <v>532</v>
      </c>
      <c r="H2627" s="7">
        <v>0</v>
      </c>
      <c r="I2627" s="7"/>
      <c r="J2627" s="7">
        <v>0</v>
      </c>
      <c r="K2627" s="7">
        <v>0</v>
      </c>
      <c r="L2627" s="7">
        <v>0</v>
      </c>
      <c r="M2627" s="7"/>
      <c r="N2627" s="7"/>
      <c r="O2627" s="7"/>
      <c r="P2627" s="7"/>
      <c r="Q2627" s="7">
        <v>28</v>
      </c>
      <c r="R2627" s="7">
        <v>265</v>
      </c>
      <c r="S2627" s="189">
        <v>45625.593981481485</v>
      </c>
    </row>
    <row r="2628" spans="1:19">
      <c r="A2628" s="7">
        <v>2014</v>
      </c>
      <c r="B2628" s="123" t="s">
        <v>537</v>
      </c>
      <c r="C2628" s="123" t="s">
        <v>562</v>
      </c>
      <c r="D2628" s="123" t="s">
        <v>214</v>
      </c>
      <c r="E2628" s="123" t="s">
        <v>33</v>
      </c>
      <c r="F2628" s="7">
        <v>68.689195615000003</v>
      </c>
      <c r="G2628" s="123" t="s">
        <v>532</v>
      </c>
      <c r="H2628" s="7">
        <v>0.64979979099999996</v>
      </c>
      <c r="I2628" s="7">
        <v>9.4600000000000009</v>
      </c>
      <c r="J2628" s="7">
        <v>0</v>
      </c>
      <c r="K2628" s="7">
        <v>2.0606758999999999E-2</v>
      </c>
      <c r="L2628" s="7">
        <v>2.7475699999999999E-4</v>
      </c>
      <c r="M2628" s="7">
        <v>0</v>
      </c>
      <c r="N2628" s="7">
        <v>0.3</v>
      </c>
      <c r="O2628" s="7">
        <v>4.0000000000000001E-3</v>
      </c>
      <c r="P2628" s="7"/>
      <c r="Q2628" s="7">
        <v>28</v>
      </c>
      <c r="R2628" s="7">
        <v>265</v>
      </c>
      <c r="S2628" s="189">
        <v>45625.593981481485</v>
      </c>
    </row>
    <row r="2629" spans="1:19">
      <c r="A2629" s="7">
        <v>2014</v>
      </c>
      <c r="B2629" s="123" t="s">
        <v>537</v>
      </c>
      <c r="C2629" s="123" t="s">
        <v>562</v>
      </c>
      <c r="D2629" s="123" t="s">
        <v>214</v>
      </c>
      <c r="E2629" s="123" t="s">
        <v>540</v>
      </c>
      <c r="F2629" s="7">
        <v>0</v>
      </c>
      <c r="G2629" s="123" t="s">
        <v>532</v>
      </c>
      <c r="H2629" s="7">
        <v>0</v>
      </c>
      <c r="I2629" s="7"/>
      <c r="J2629" s="7">
        <v>0</v>
      </c>
      <c r="K2629" s="7">
        <v>0</v>
      </c>
      <c r="L2629" s="7">
        <v>0</v>
      </c>
      <c r="M2629" s="7"/>
      <c r="N2629" s="7"/>
      <c r="O2629" s="7"/>
      <c r="P2629" s="7">
        <v>1</v>
      </c>
      <c r="Q2629" s="7">
        <v>28</v>
      </c>
      <c r="R2629" s="7">
        <v>265</v>
      </c>
      <c r="S2629" s="189">
        <v>45625.593981481485</v>
      </c>
    </row>
    <row r="2630" spans="1:19">
      <c r="A2630" s="7">
        <v>2014</v>
      </c>
      <c r="B2630" s="123" t="s">
        <v>537</v>
      </c>
      <c r="C2630" s="123" t="s">
        <v>562</v>
      </c>
      <c r="D2630" s="123" t="s">
        <v>214</v>
      </c>
      <c r="E2630" s="123" t="s">
        <v>531</v>
      </c>
      <c r="F2630" s="7">
        <v>5.7594098220000003</v>
      </c>
      <c r="G2630" s="123" t="s">
        <v>532</v>
      </c>
      <c r="H2630" s="7">
        <v>0.44030112100000002</v>
      </c>
      <c r="I2630" s="7">
        <v>76.448999999999998</v>
      </c>
      <c r="J2630" s="7">
        <v>0.43777274100000002</v>
      </c>
      <c r="K2630" s="7">
        <v>5.7594098220000002E-5</v>
      </c>
      <c r="L2630" s="7">
        <v>3.4556458929999999E-6</v>
      </c>
      <c r="M2630" s="7">
        <v>76.010000000000005</v>
      </c>
      <c r="N2630" s="7">
        <v>0.01</v>
      </c>
      <c r="O2630" s="7">
        <v>5.9999999999999995E-4</v>
      </c>
      <c r="P2630" s="7">
        <v>1</v>
      </c>
      <c r="Q2630" s="7">
        <v>28</v>
      </c>
      <c r="R2630" s="7">
        <v>265</v>
      </c>
      <c r="S2630" s="189">
        <v>45625.593981481485</v>
      </c>
    </row>
    <row r="2631" spans="1:19">
      <c r="A2631" s="7">
        <v>2014</v>
      </c>
      <c r="B2631" s="123" t="s">
        <v>537</v>
      </c>
      <c r="C2631" s="123" t="s">
        <v>562</v>
      </c>
      <c r="D2631" s="123" t="s">
        <v>214</v>
      </c>
      <c r="E2631" s="123" t="s">
        <v>533</v>
      </c>
      <c r="F2631" s="7">
        <v>710.62556400000005</v>
      </c>
      <c r="G2631" s="123" t="s">
        <v>532</v>
      </c>
      <c r="H2631" s="7">
        <v>52.398449712000001</v>
      </c>
      <c r="I2631" s="7">
        <v>73.735666667000004</v>
      </c>
      <c r="J2631" s="7">
        <v>52.086485089999996</v>
      </c>
      <c r="K2631" s="7">
        <v>7.106256E-3</v>
      </c>
      <c r="L2631" s="7">
        <v>4.26375E-4</v>
      </c>
      <c r="M2631" s="7">
        <v>73.296666666999997</v>
      </c>
      <c r="N2631" s="7">
        <v>0.01</v>
      </c>
      <c r="O2631" s="7">
        <v>5.9999999999999995E-4</v>
      </c>
      <c r="P2631" s="7">
        <v>1</v>
      </c>
      <c r="Q2631" s="7">
        <v>28</v>
      </c>
      <c r="R2631" s="7">
        <v>265</v>
      </c>
      <c r="S2631" s="189">
        <v>45625.593981481485</v>
      </c>
    </row>
    <row r="2632" spans="1:19">
      <c r="A2632" s="7">
        <v>2014</v>
      </c>
      <c r="B2632" s="123" t="s">
        <v>537</v>
      </c>
      <c r="C2632" s="123" t="s">
        <v>562</v>
      </c>
      <c r="D2632" s="123" t="s">
        <v>214</v>
      </c>
      <c r="E2632" s="123" t="s">
        <v>160</v>
      </c>
      <c r="F2632" s="7">
        <v>1006.6741919999999</v>
      </c>
      <c r="G2632" s="123" t="s">
        <v>532</v>
      </c>
      <c r="H2632" s="7">
        <v>72.308400536999997</v>
      </c>
      <c r="I2632" s="7">
        <v>71.828999999999994</v>
      </c>
      <c r="J2632" s="7">
        <v>71.866470566999993</v>
      </c>
      <c r="K2632" s="7">
        <v>1.0066742E-2</v>
      </c>
      <c r="L2632" s="7">
        <v>6.0400500000000001E-4</v>
      </c>
      <c r="M2632" s="7">
        <v>71.39</v>
      </c>
      <c r="N2632" s="7">
        <v>0.01</v>
      </c>
      <c r="O2632" s="7">
        <v>5.9999999999999995E-4</v>
      </c>
      <c r="P2632" s="7">
        <v>1</v>
      </c>
      <c r="Q2632" s="7">
        <v>28</v>
      </c>
      <c r="R2632" s="7">
        <v>265</v>
      </c>
      <c r="S2632" s="189">
        <v>45625.593981481485</v>
      </c>
    </row>
    <row r="2633" spans="1:19">
      <c r="A2633" s="7">
        <v>2014</v>
      </c>
      <c r="B2633" s="123" t="s">
        <v>537</v>
      </c>
      <c r="C2633" s="123" t="s">
        <v>562</v>
      </c>
      <c r="D2633" s="123" t="s">
        <v>214</v>
      </c>
      <c r="E2633" s="123" t="s">
        <v>163</v>
      </c>
      <c r="F2633" s="7">
        <v>161.05237636000001</v>
      </c>
      <c r="G2633" s="123" t="s">
        <v>532</v>
      </c>
      <c r="H2633" s="7">
        <v>10.284241071</v>
      </c>
      <c r="I2633" s="7">
        <v>63.856499999999997</v>
      </c>
      <c r="J2633" s="7">
        <v>10.257425850000001</v>
      </c>
      <c r="K2633" s="7">
        <v>8.0526199999999995E-4</v>
      </c>
      <c r="L2633" s="7">
        <v>1.610523764E-5</v>
      </c>
      <c r="M2633" s="7">
        <v>63.69</v>
      </c>
      <c r="N2633" s="7">
        <v>5.0000000000000001E-3</v>
      </c>
      <c r="O2633" s="7">
        <v>1E-4</v>
      </c>
      <c r="P2633" s="7">
        <v>1</v>
      </c>
      <c r="Q2633" s="7">
        <v>28</v>
      </c>
      <c r="R2633" s="7">
        <v>265</v>
      </c>
      <c r="S2633" s="189">
        <v>45625.593981481485</v>
      </c>
    </row>
    <row r="2634" spans="1:19">
      <c r="A2634" s="7">
        <v>2014</v>
      </c>
      <c r="B2634" s="123" t="s">
        <v>537</v>
      </c>
      <c r="C2634" s="123" t="s">
        <v>562</v>
      </c>
      <c r="D2634" s="123" t="s">
        <v>214</v>
      </c>
      <c r="E2634" s="123" t="s">
        <v>535</v>
      </c>
      <c r="F2634" s="7">
        <v>967.414253745</v>
      </c>
      <c r="G2634" s="123" t="s">
        <v>532</v>
      </c>
      <c r="H2634" s="7">
        <v>55.027170126000001</v>
      </c>
      <c r="I2634" s="7">
        <v>56.880669179000002</v>
      </c>
      <c r="J2634" s="7">
        <v>54.866095653000002</v>
      </c>
      <c r="K2634" s="7">
        <v>4.8370710000000001E-3</v>
      </c>
      <c r="L2634" s="7">
        <v>9.6741425369999994E-5</v>
      </c>
      <c r="M2634" s="7">
        <v>56.714169179000002</v>
      </c>
      <c r="N2634" s="7">
        <v>5.0000000000000001E-3</v>
      </c>
      <c r="O2634" s="7">
        <v>1E-4</v>
      </c>
      <c r="P2634" s="7">
        <v>1</v>
      </c>
      <c r="Q2634" s="7">
        <v>28</v>
      </c>
      <c r="R2634" s="7">
        <v>265</v>
      </c>
      <c r="S2634" s="189">
        <v>45625.593981481485</v>
      </c>
    </row>
    <row r="2635" spans="1:19">
      <c r="A2635" s="7">
        <v>2014</v>
      </c>
      <c r="B2635" s="123" t="s">
        <v>537</v>
      </c>
      <c r="C2635" s="123" t="s">
        <v>562</v>
      </c>
      <c r="D2635" s="123" t="s">
        <v>214</v>
      </c>
      <c r="E2635" s="123" t="s">
        <v>541</v>
      </c>
      <c r="F2635" s="7">
        <v>0</v>
      </c>
      <c r="G2635" s="123" t="s">
        <v>532</v>
      </c>
      <c r="H2635" s="7">
        <v>0</v>
      </c>
      <c r="I2635" s="7"/>
      <c r="J2635" s="7">
        <v>0</v>
      </c>
      <c r="K2635" s="7">
        <v>0</v>
      </c>
      <c r="L2635" s="7">
        <v>0</v>
      </c>
      <c r="M2635" s="7"/>
      <c r="N2635" s="7"/>
      <c r="O2635" s="7"/>
      <c r="P2635" s="7">
        <v>1</v>
      </c>
      <c r="Q2635" s="7">
        <v>28</v>
      </c>
      <c r="R2635" s="7">
        <v>265</v>
      </c>
      <c r="S2635" s="189">
        <v>45625.593981481485</v>
      </c>
    </row>
    <row r="2636" spans="1:19">
      <c r="A2636" s="7">
        <v>2014</v>
      </c>
      <c r="B2636" s="123" t="s">
        <v>537</v>
      </c>
      <c r="C2636" s="123" t="s">
        <v>562</v>
      </c>
      <c r="D2636" s="123" t="s">
        <v>584</v>
      </c>
      <c r="E2636" s="123" t="s">
        <v>27</v>
      </c>
      <c r="F2636" s="7">
        <v>0</v>
      </c>
      <c r="G2636" s="123" t="s">
        <v>532</v>
      </c>
      <c r="H2636" s="7">
        <v>0</v>
      </c>
      <c r="I2636" s="7"/>
      <c r="J2636" s="7">
        <v>0</v>
      </c>
      <c r="K2636" s="7">
        <v>0</v>
      </c>
      <c r="L2636" s="7">
        <v>0</v>
      </c>
      <c r="M2636" s="7"/>
      <c r="N2636" s="7"/>
      <c r="O2636" s="7"/>
      <c r="P2636" s="7"/>
      <c r="Q2636" s="7">
        <v>28</v>
      </c>
      <c r="R2636" s="7">
        <v>265</v>
      </c>
      <c r="S2636" s="189">
        <v>45625.593981481485</v>
      </c>
    </row>
    <row r="2637" spans="1:19">
      <c r="A2637" s="7">
        <v>2014</v>
      </c>
      <c r="B2637" s="123" t="s">
        <v>537</v>
      </c>
      <c r="C2637" s="123" t="s">
        <v>562</v>
      </c>
      <c r="D2637" s="123" t="s">
        <v>584</v>
      </c>
      <c r="E2637" s="123" t="s">
        <v>33</v>
      </c>
      <c r="F2637" s="7">
        <v>72.646597830999994</v>
      </c>
      <c r="G2637" s="123" t="s">
        <v>532</v>
      </c>
      <c r="H2637" s="7">
        <v>0.687236815</v>
      </c>
      <c r="I2637" s="7">
        <v>9.4600000000000009</v>
      </c>
      <c r="J2637" s="7">
        <v>0</v>
      </c>
      <c r="K2637" s="7">
        <v>2.1793979000000002E-2</v>
      </c>
      <c r="L2637" s="7">
        <v>2.9058600000000001E-4</v>
      </c>
      <c r="M2637" s="7">
        <v>0</v>
      </c>
      <c r="N2637" s="7">
        <v>0.3</v>
      </c>
      <c r="O2637" s="7">
        <v>4.0000000000000001E-3</v>
      </c>
      <c r="P2637" s="7"/>
      <c r="Q2637" s="7">
        <v>28</v>
      </c>
      <c r="R2637" s="7">
        <v>265</v>
      </c>
      <c r="S2637" s="189">
        <v>45625.593981481485</v>
      </c>
    </row>
    <row r="2638" spans="1:19">
      <c r="A2638" s="7">
        <v>2014</v>
      </c>
      <c r="B2638" s="123" t="s">
        <v>537</v>
      </c>
      <c r="C2638" s="123" t="s">
        <v>562</v>
      </c>
      <c r="D2638" s="123" t="s">
        <v>584</v>
      </c>
      <c r="E2638" s="123" t="s">
        <v>540</v>
      </c>
      <c r="F2638" s="7">
        <v>0</v>
      </c>
      <c r="G2638" s="123" t="s">
        <v>532</v>
      </c>
      <c r="H2638" s="7">
        <v>0</v>
      </c>
      <c r="I2638" s="7"/>
      <c r="J2638" s="7">
        <v>0</v>
      </c>
      <c r="K2638" s="7">
        <v>0</v>
      </c>
      <c r="L2638" s="7">
        <v>0</v>
      </c>
      <c r="M2638" s="7"/>
      <c r="N2638" s="7"/>
      <c r="O2638" s="7"/>
      <c r="P2638" s="7">
        <v>1</v>
      </c>
      <c r="Q2638" s="7">
        <v>28</v>
      </c>
      <c r="R2638" s="7">
        <v>265</v>
      </c>
      <c r="S2638" s="189">
        <v>45625.593981481485</v>
      </c>
    </row>
    <row r="2639" spans="1:19">
      <c r="A2639" s="7">
        <v>2014</v>
      </c>
      <c r="B2639" s="123" t="s">
        <v>537</v>
      </c>
      <c r="C2639" s="123" t="s">
        <v>562</v>
      </c>
      <c r="D2639" s="123" t="s">
        <v>584</v>
      </c>
      <c r="E2639" s="123" t="s">
        <v>531</v>
      </c>
      <c r="F2639" s="7">
        <v>15.085937986999999</v>
      </c>
      <c r="G2639" s="123" t="s">
        <v>532</v>
      </c>
      <c r="H2639" s="7">
        <v>1.153304873</v>
      </c>
      <c r="I2639" s="7">
        <v>76.448999999999998</v>
      </c>
      <c r="J2639" s="7">
        <v>1.1466821460000001</v>
      </c>
      <c r="K2639" s="7">
        <v>1.5085899999999999E-4</v>
      </c>
      <c r="L2639" s="7">
        <v>9.0515627919999996E-6</v>
      </c>
      <c r="M2639" s="7">
        <v>76.010000000000005</v>
      </c>
      <c r="N2639" s="7">
        <v>0.01</v>
      </c>
      <c r="O2639" s="7">
        <v>5.9999999999999995E-4</v>
      </c>
      <c r="P2639" s="7">
        <v>1</v>
      </c>
      <c r="Q2639" s="7">
        <v>28</v>
      </c>
      <c r="R2639" s="7">
        <v>265</v>
      </c>
      <c r="S2639" s="189">
        <v>45625.593981481485</v>
      </c>
    </row>
    <row r="2640" spans="1:19">
      <c r="A2640" s="7">
        <v>2014</v>
      </c>
      <c r="B2640" s="123" t="s">
        <v>537</v>
      </c>
      <c r="C2640" s="123" t="s">
        <v>562</v>
      </c>
      <c r="D2640" s="123" t="s">
        <v>584</v>
      </c>
      <c r="E2640" s="123" t="s">
        <v>533</v>
      </c>
      <c r="F2640" s="7">
        <v>252.338436</v>
      </c>
      <c r="G2640" s="123" t="s">
        <v>532</v>
      </c>
      <c r="H2640" s="7">
        <v>18.606342804000001</v>
      </c>
      <c r="I2640" s="7">
        <v>73.735666667000004</v>
      </c>
      <c r="J2640" s="7">
        <v>18.495566231000002</v>
      </c>
      <c r="K2640" s="7">
        <v>2.523384E-3</v>
      </c>
      <c r="L2640" s="7">
        <v>1.5140299999999999E-4</v>
      </c>
      <c r="M2640" s="7">
        <v>73.296666666999997</v>
      </c>
      <c r="N2640" s="7">
        <v>0.01</v>
      </c>
      <c r="O2640" s="7">
        <v>5.9999999999999995E-4</v>
      </c>
      <c r="P2640" s="7">
        <v>1</v>
      </c>
      <c r="Q2640" s="7">
        <v>28</v>
      </c>
      <c r="R2640" s="7">
        <v>265</v>
      </c>
      <c r="S2640" s="189">
        <v>45625.593981481485</v>
      </c>
    </row>
    <row r="2641" spans="1:19">
      <c r="A2641" s="7">
        <v>2014</v>
      </c>
      <c r="B2641" s="123" t="s">
        <v>537</v>
      </c>
      <c r="C2641" s="123" t="s">
        <v>562</v>
      </c>
      <c r="D2641" s="123" t="s">
        <v>584</v>
      </c>
      <c r="E2641" s="123" t="s">
        <v>160</v>
      </c>
      <c r="F2641" s="7">
        <v>188.992152</v>
      </c>
      <c r="G2641" s="123" t="s">
        <v>532</v>
      </c>
      <c r="H2641" s="7">
        <v>13.575117285999999</v>
      </c>
      <c r="I2641" s="7">
        <v>71.828999999999994</v>
      </c>
      <c r="J2641" s="7">
        <v>13.492149731</v>
      </c>
      <c r="K2641" s="7">
        <v>1.889922E-3</v>
      </c>
      <c r="L2641" s="7">
        <v>1.1339499999999999E-4</v>
      </c>
      <c r="M2641" s="7">
        <v>71.39</v>
      </c>
      <c r="N2641" s="7">
        <v>0.01</v>
      </c>
      <c r="O2641" s="7">
        <v>5.9999999999999995E-4</v>
      </c>
      <c r="P2641" s="7">
        <v>1</v>
      </c>
      <c r="Q2641" s="7">
        <v>28</v>
      </c>
      <c r="R2641" s="7">
        <v>265</v>
      </c>
      <c r="S2641" s="189">
        <v>45625.593981481485</v>
      </c>
    </row>
    <row r="2642" spans="1:19">
      <c r="A2642" s="7">
        <v>2014</v>
      </c>
      <c r="B2642" s="123" t="s">
        <v>537</v>
      </c>
      <c r="C2642" s="123" t="s">
        <v>562</v>
      </c>
      <c r="D2642" s="123" t="s">
        <v>584</v>
      </c>
      <c r="E2642" s="123" t="s">
        <v>163</v>
      </c>
      <c r="F2642" s="7">
        <v>131.23030585000001</v>
      </c>
      <c r="G2642" s="123" t="s">
        <v>532</v>
      </c>
      <c r="H2642" s="7">
        <v>8.3799080260000007</v>
      </c>
      <c r="I2642" s="7">
        <v>63.856499999999997</v>
      </c>
      <c r="J2642" s="7">
        <v>8.3580581800000004</v>
      </c>
      <c r="K2642" s="7">
        <v>6.5615200000000002E-4</v>
      </c>
      <c r="L2642" s="7">
        <v>1.312303058E-5</v>
      </c>
      <c r="M2642" s="7">
        <v>63.69</v>
      </c>
      <c r="N2642" s="7">
        <v>5.0000000000000001E-3</v>
      </c>
      <c r="O2642" s="7">
        <v>1E-4</v>
      </c>
      <c r="P2642" s="7">
        <v>1</v>
      </c>
      <c r="Q2642" s="7">
        <v>28</v>
      </c>
      <c r="R2642" s="7">
        <v>265</v>
      </c>
      <c r="S2642" s="189">
        <v>45625.593981481485</v>
      </c>
    </row>
    <row r="2643" spans="1:19">
      <c r="A2643" s="7">
        <v>2014</v>
      </c>
      <c r="B2643" s="123" t="s">
        <v>537</v>
      </c>
      <c r="C2643" s="123" t="s">
        <v>562</v>
      </c>
      <c r="D2643" s="123" t="s">
        <v>584</v>
      </c>
      <c r="E2643" s="123" t="s">
        <v>535</v>
      </c>
      <c r="F2643" s="7">
        <v>1600.1380802910001</v>
      </c>
      <c r="G2643" s="123" t="s">
        <v>532</v>
      </c>
      <c r="H2643" s="7">
        <v>91.016924786000004</v>
      </c>
      <c r="I2643" s="7">
        <v>56.880669179000002</v>
      </c>
      <c r="J2643" s="7">
        <v>90.750501795000005</v>
      </c>
      <c r="K2643" s="7">
        <v>8.0006899999999995E-3</v>
      </c>
      <c r="L2643" s="7">
        <v>1.6001399999999999E-4</v>
      </c>
      <c r="M2643" s="7">
        <v>56.714169179000002</v>
      </c>
      <c r="N2643" s="7">
        <v>5.0000000000000001E-3</v>
      </c>
      <c r="O2643" s="7">
        <v>1E-4</v>
      </c>
      <c r="P2643" s="7">
        <v>1</v>
      </c>
      <c r="Q2643" s="7">
        <v>28</v>
      </c>
      <c r="R2643" s="7">
        <v>265</v>
      </c>
      <c r="S2643" s="189">
        <v>45625.593981481485</v>
      </c>
    </row>
    <row r="2644" spans="1:19">
      <c r="A2644" s="7">
        <v>2014</v>
      </c>
      <c r="B2644" s="123" t="s">
        <v>537</v>
      </c>
      <c r="C2644" s="123" t="s">
        <v>562</v>
      </c>
      <c r="D2644" s="123" t="s">
        <v>584</v>
      </c>
      <c r="E2644" s="123" t="s">
        <v>541</v>
      </c>
      <c r="F2644" s="7">
        <v>0</v>
      </c>
      <c r="G2644" s="123" t="s">
        <v>532</v>
      </c>
      <c r="H2644" s="7">
        <v>0</v>
      </c>
      <c r="I2644" s="7"/>
      <c r="J2644" s="7">
        <v>0</v>
      </c>
      <c r="K2644" s="7">
        <v>0</v>
      </c>
      <c r="L2644" s="7">
        <v>0</v>
      </c>
      <c r="M2644" s="7"/>
      <c r="N2644" s="7"/>
      <c r="O2644" s="7"/>
      <c r="P2644" s="7">
        <v>1</v>
      </c>
      <c r="Q2644" s="7">
        <v>28</v>
      </c>
      <c r="R2644" s="7">
        <v>265</v>
      </c>
      <c r="S2644" s="189">
        <v>45625.593981481485</v>
      </c>
    </row>
    <row r="2645" spans="1:19">
      <c r="A2645" s="7">
        <v>2014</v>
      </c>
      <c r="B2645" s="123" t="s">
        <v>537</v>
      </c>
      <c r="C2645" s="123" t="s">
        <v>565</v>
      </c>
      <c r="D2645" s="123" t="s">
        <v>500</v>
      </c>
      <c r="E2645" s="123" t="s">
        <v>540</v>
      </c>
      <c r="F2645" s="7">
        <v>0</v>
      </c>
      <c r="G2645" s="123" t="s">
        <v>532</v>
      </c>
      <c r="H2645" s="7">
        <v>0</v>
      </c>
      <c r="I2645" s="7"/>
      <c r="J2645" s="7">
        <v>0</v>
      </c>
      <c r="K2645" s="7">
        <v>0</v>
      </c>
      <c r="L2645" s="7">
        <v>0</v>
      </c>
      <c r="M2645" s="7"/>
      <c r="N2645" s="7"/>
      <c r="O2645" s="7"/>
      <c r="P2645" s="7">
        <v>1</v>
      </c>
      <c r="Q2645" s="7">
        <v>28</v>
      </c>
      <c r="R2645" s="7">
        <v>265</v>
      </c>
      <c r="S2645" s="189">
        <v>45625.593981481485</v>
      </c>
    </row>
    <row r="2646" spans="1:19">
      <c r="A2646" s="7">
        <v>2014</v>
      </c>
      <c r="B2646" s="123" t="s">
        <v>537</v>
      </c>
      <c r="C2646" s="123" t="s">
        <v>565</v>
      </c>
      <c r="D2646" s="123" t="s">
        <v>500</v>
      </c>
      <c r="E2646" s="123" t="s">
        <v>533</v>
      </c>
      <c r="F2646" s="7">
        <v>6590.3200671309996</v>
      </c>
      <c r="G2646" s="123" t="s">
        <v>532</v>
      </c>
      <c r="H2646" s="7">
        <v>528.97379760900003</v>
      </c>
      <c r="I2646" s="7">
        <v>80.265266667000006</v>
      </c>
      <c r="J2646" s="7">
        <v>483.048493189</v>
      </c>
      <c r="K2646" s="7">
        <v>3.0974504E-2</v>
      </c>
      <c r="L2646" s="7">
        <v>0.17003025799999999</v>
      </c>
      <c r="M2646" s="7">
        <v>73.296666666999997</v>
      </c>
      <c r="N2646" s="7">
        <v>4.7000000000000002E-3</v>
      </c>
      <c r="O2646" s="7">
        <v>2.58E-2</v>
      </c>
      <c r="P2646" s="7">
        <v>1</v>
      </c>
      <c r="Q2646" s="7">
        <v>28</v>
      </c>
      <c r="R2646" s="7">
        <v>265</v>
      </c>
      <c r="S2646" s="189">
        <v>45625.593981481485</v>
      </c>
    </row>
    <row r="2647" spans="1:19">
      <c r="A2647" s="7">
        <v>2014</v>
      </c>
      <c r="B2647" s="123" t="s">
        <v>537</v>
      </c>
      <c r="C2647" s="123" t="s">
        <v>565</v>
      </c>
      <c r="D2647" s="123" t="s">
        <v>500</v>
      </c>
      <c r="E2647" s="123" t="s">
        <v>159</v>
      </c>
      <c r="F2647" s="7">
        <v>0</v>
      </c>
      <c r="G2647" s="123" t="s">
        <v>532</v>
      </c>
      <c r="H2647" s="7">
        <v>0</v>
      </c>
      <c r="I2647" s="7"/>
      <c r="J2647" s="7">
        <v>0</v>
      </c>
      <c r="K2647" s="7">
        <v>0</v>
      </c>
      <c r="L2647" s="7">
        <v>0</v>
      </c>
      <c r="M2647" s="7"/>
      <c r="N2647" s="7"/>
      <c r="O2647" s="7"/>
      <c r="P2647" s="7">
        <v>1</v>
      </c>
      <c r="Q2647" s="7">
        <v>28</v>
      </c>
      <c r="R2647" s="7">
        <v>265</v>
      </c>
      <c r="S2647" s="189">
        <v>45625.593981481485</v>
      </c>
    </row>
    <row r="2648" spans="1:19">
      <c r="A2648" s="7">
        <v>2014</v>
      </c>
      <c r="B2648" s="123" t="s">
        <v>537</v>
      </c>
      <c r="C2648" s="123" t="s">
        <v>565</v>
      </c>
      <c r="D2648" s="123" t="s">
        <v>500</v>
      </c>
      <c r="E2648" s="123" t="s">
        <v>160</v>
      </c>
      <c r="F2648" s="7">
        <v>0</v>
      </c>
      <c r="G2648" s="123" t="s">
        <v>532</v>
      </c>
      <c r="H2648" s="7">
        <v>0</v>
      </c>
      <c r="I2648" s="7"/>
      <c r="J2648" s="7">
        <v>0</v>
      </c>
      <c r="K2648" s="7">
        <v>0</v>
      </c>
      <c r="L2648" s="7">
        <v>0</v>
      </c>
      <c r="M2648" s="7"/>
      <c r="N2648" s="7"/>
      <c r="O2648" s="7"/>
      <c r="P2648" s="7">
        <v>1</v>
      </c>
      <c r="Q2648" s="7">
        <v>28</v>
      </c>
      <c r="R2648" s="7">
        <v>265</v>
      </c>
      <c r="S2648" s="189">
        <v>45625.593981481485</v>
      </c>
    </row>
    <row r="2649" spans="1:19">
      <c r="A2649" s="7">
        <v>2014</v>
      </c>
      <c r="B2649" s="123" t="s">
        <v>537</v>
      </c>
      <c r="C2649" s="123" t="s">
        <v>565</v>
      </c>
      <c r="D2649" s="123" t="s">
        <v>500</v>
      </c>
      <c r="E2649" s="123" t="s">
        <v>535</v>
      </c>
      <c r="F2649" s="7">
        <v>0</v>
      </c>
      <c r="G2649" s="123" t="s">
        <v>532</v>
      </c>
      <c r="H2649" s="7">
        <v>0</v>
      </c>
      <c r="I2649" s="7"/>
      <c r="J2649" s="7">
        <v>0</v>
      </c>
      <c r="K2649" s="7">
        <v>0</v>
      </c>
      <c r="L2649" s="7">
        <v>0</v>
      </c>
      <c r="M2649" s="7"/>
      <c r="N2649" s="7"/>
      <c r="O2649" s="7"/>
      <c r="P2649" s="7">
        <v>1</v>
      </c>
      <c r="Q2649" s="7">
        <v>28</v>
      </c>
      <c r="R2649" s="7">
        <v>265</v>
      </c>
      <c r="S2649" s="189">
        <v>45625.593981481485</v>
      </c>
    </row>
    <row r="2650" spans="1:19">
      <c r="A2650" s="7">
        <v>2014</v>
      </c>
      <c r="B2650" s="123" t="s">
        <v>537</v>
      </c>
      <c r="C2650" s="123" t="s">
        <v>585</v>
      </c>
      <c r="D2650" s="123" t="s">
        <v>183</v>
      </c>
      <c r="E2650" s="123" t="s">
        <v>533</v>
      </c>
      <c r="F2650" s="7">
        <v>999.83879571</v>
      </c>
      <c r="G2650" s="123" t="s">
        <v>532</v>
      </c>
      <c r="H2650" s="7">
        <v>74.010733896000005</v>
      </c>
      <c r="I2650" s="7">
        <v>74.022666666999996</v>
      </c>
      <c r="J2650" s="7">
        <v>73.284850930000005</v>
      </c>
      <c r="K2650" s="7">
        <v>6.9988719999999997E-3</v>
      </c>
      <c r="L2650" s="7">
        <v>1.999678E-3</v>
      </c>
      <c r="M2650" s="7">
        <v>73.296666666999997</v>
      </c>
      <c r="N2650" s="7">
        <v>7.0000000000000001E-3</v>
      </c>
      <c r="O2650" s="7">
        <v>2E-3</v>
      </c>
      <c r="P2650" s="7">
        <v>1</v>
      </c>
      <c r="Q2650" s="7">
        <v>28</v>
      </c>
      <c r="R2650" s="7">
        <v>265</v>
      </c>
      <c r="S2650" s="189">
        <v>45625.593981481485</v>
      </c>
    </row>
    <row r="2651" spans="1:19">
      <c r="A2651" s="7">
        <v>2015</v>
      </c>
      <c r="B2651" s="123" t="s">
        <v>586</v>
      </c>
      <c r="C2651" s="123" t="s">
        <v>586</v>
      </c>
      <c r="D2651" s="123" t="s">
        <v>587</v>
      </c>
      <c r="E2651" s="123" t="s">
        <v>531</v>
      </c>
      <c r="F2651" s="7">
        <v>570.01227065299997</v>
      </c>
      <c r="G2651" s="123" t="s">
        <v>532</v>
      </c>
      <c r="H2651" s="7">
        <v>43.740461601</v>
      </c>
      <c r="I2651" s="7">
        <v>76.736000000000004</v>
      </c>
      <c r="J2651" s="7">
        <v>43.326632691999997</v>
      </c>
      <c r="K2651" s="7">
        <v>3.9900860000000003E-3</v>
      </c>
      <c r="L2651" s="7">
        <v>1.140025E-3</v>
      </c>
      <c r="M2651" s="7">
        <v>76.010000000000005</v>
      </c>
      <c r="N2651" s="7">
        <v>7.0000000000000001E-3</v>
      </c>
      <c r="O2651" s="7">
        <v>2E-3</v>
      </c>
      <c r="P2651" s="7">
        <v>1</v>
      </c>
      <c r="Q2651" s="7">
        <v>28</v>
      </c>
      <c r="R2651" s="7">
        <v>265</v>
      </c>
      <c r="S2651" s="189">
        <v>45625.593981481485</v>
      </c>
    </row>
    <row r="2652" spans="1:19">
      <c r="A2652" s="7">
        <v>2015</v>
      </c>
      <c r="B2652" s="123" t="s">
        <v>586</v>
      </c>
      <c r="C2652" s="123" t="s">
        <v>586</v>
      </c>
      <c r="D2652" s="123" t="s">
        <v>587</v>
      </c>
      <c r="E2652" s="123" t="s">
        <v>533</v>
      </c>
      <c r="F2652" s="7">
        <v>6112.2854627850002</v>
      </c>
      <c r="G2652" s="123" t="s">
        <v>532</v>
      </c>
      <c r="H2652" s="7">
        <v>452.44766938499998</v>
      </c>
      <c r="I2652" s="7">
        <v>74.022666666999996</v>
      </c>
      <c r="J2652" s="7">
        <v>448.01015013900002</v>
      </c>
      <c r="K2652" s="7">
        <v>4.2785997999999999E-2</v>
      </c>
      <c r="L2652" s="7">
        <v>1.2224571E-2</v>
      </c>
      <c r="M2652" s="7">
        <v>73.296666666999997</v>
      </c>
      <c r="N2652" s="7">
        <v>7.0000000000000001E-3</v>
      </c>
      <c r="O2652" s="7">
        <v>2E-3</v>
      </c>
      <c r="P2652" s="7">
        <v>1</v>
      </c>
      <c r="Q2652" s="7">
        <v>28</v>
      </c>
      <c r="R2652" s="7">
        <v>265</v>
      </c>
      <c r="S2652" s="189">
        <v>45625.593981481485</v>
      </c>
    </row>
    <row r="2653" spans="1:19">
      <c r="A2653" s="7">
        <v>2015</v>
      </c>
      <c r="B2653" s="123" t="s">
        <v>588</v>
      </c>
      <c r="C2653" s="123" t="s">
        <v>588</v>
      </c>
      <c r="D2653" s="123" t="s">
        <v>589</v>
      </c>
      <c r="E2653" s="123" t="s">
        <v>33</v>
      </c>
      <c r="F2653" s="7">
        <v>1688.561491443</v>
      </c>
      <c r="G2653" s="123" t="s">
        <v>532</v>
      </c>
      <c r="H2653" s="7">
        <v>3.6523585060000001</v>
      </c>
      <c r="I2653" s="7">
        <v>2.1629999999999998</v>
      </c>
      <c r="J2653" s="7">
        <v>0</v>
      </c>
      <c r="K2653" s="7">
        <v>1.8574176000000001E-2</v>
      </c>
      <c r="L2653" s="7">
        <v>1.1819929999999999E-2</v>
      </c>
      <c r="M2653" s="7">
        <v>0</v>
      </c>
      <c r="N2653" s="7">
        <v>1.0999999999999999E-2</v>
      </c>
      <c r="O2653" s="7">
        <v>7.0000000000000001E-3</v>
      </c>
      <c r="P2653" s="7"/>
      <c r="Q2653" s="7">
        <v>28</v>
      </c>
      <c r="R2653" s="7">
        <v>265</v>
      </c>
      <c r="S2653" s="189">
        <v>45625.593981481485</v>
      </c>
    </row>
    <row r="2654" spans="1:19">
      <c r="A2654" s="7">
        <v>2015</v>
      </c>
      <c r="B2654" s="123" t="s">
        <v>588</v>
      </c>
      <c r="C2654" s="123" t="s">
        <v>588</v>
      </c>
      <c r="D2654" s="123" t="s">
        <v>589</v>
      </c>
      <c r="E2654" s="123" t="s">
        <v>540</v>
      </c>
      <c r="F2654" s="7">
        <v>47125.481398579002</v>
      </c>
      <c r="G2654" s="123" t="s">
        <v>532</v>
      </c>
      <c r="H2654" s="7">
        <v>4381.2388905939997</v>
      </c>
      <c r="I2654" s="7">
        <v>92.969636820000005</v>
      </c>
      <c r="J2654" s="7">
        <v>4374.071104873</v>
      </c>
      <c r="K2654" s="7">
        <v>3.2987836999999999E-2</v>
      </c>
      <c r="L2654" s="7">
        <v>2.3562741000000002E-2</v>
      </c>
      <c r="M2654" s="7">
        <v>92.817536820000001</v>
      </c>
      <c r="N2654" s="7">
        <v>6.9999999999999999E-4</v>
      </c>
      <c r="O2654" s="7">
        <v>5.0000000000000001E-4</v>
      </c>
      <c r="P2654" s="7">
        <v>1</v>
      </c>
      <c r="Q2654" s="7">
        <v>28</v>
      </c>
      <c r="R2654" s="7">
        <v>265</v>
      </c>
      <c r="S2654" s="189">
        <v>45625.593981481485</v>
      </c>
    </row>
    <row r="2655" spans="1:19">
      <c r="A2655" s="7">
        <v>2015</v>
      </c>
      <c r="B2655" s="123" t="s">
        <v>588</v>
      </c>
      <c r="C2655" s="123" t="s">
        <v>588</v>
      </c>
      <c r="D2655" s="123" t="s">
        <v>589</v>
      </c>
      <c r="E2655" s="123" t="s">
        <v>531</v>
      </c>
      <c r="F2655" s="7">
        <v>2429.572448207</v>
      </c>
      <c r="G2655" s="123" t="s">
        <v>532</v>
      </c>
      <c r="H2655" s="7">
        <v>188.26106070399999</v>
      </c>
      <c r="I2655" s="7">
        <v>77.487321213000001</v>
      </c>
      <c r="J2655" s="7">
        <v>188.01348727199999</v>
      </c>
      <c r="K2655" s="7">
        <v>1.943658E-3</v>
      </c>
      <c r="L2655" s="7">
        <v>7.2887199999999998E-4</v>
      </c>
      <c r="M2655" s="7">
        <v>77.385421213000001</v>
      </c>
      <c r="N2655" s="7">
        <v>8.0000000000000004E-4</v>
      </c>
      <c r="O2655" s="7">
        <v>2.9999999999999997E-4</v>
      </c>
      <c r="P2655" s="7">
        <v>1</v>
      </c>
      <c r="Q2655" s="7">
        <v>28</v>
      </c>
      <c r="R2655" s="7">
        <v>265</v>
      </c>
      <c r="S2655" s="189">
        <v>45625.593981481485</v>
      </c>
    </row>
    <row r="2656" spans="1:19">
      <c r="A2656" s="7">
        <v>2015</v>
      </c>
      <c r="B2656" s="123" t="s">
        <v>588</v>
      </c>
      <c r="C2656" s="123" t="s">
        <v>588</v>
      </c>
      <c r="D2656" s="123" t="s">
        <v>589</v>
      </c>
      <c r="E2656" s="123" t="s">
        <v>533</v>
      </c>
      <c r="F2656" s="7">
        <v>796.28408667300005</v>
      </c>
      <c r="G2656" s="123" t="s">
        <v>532</v>
      </c>
      <c r="H2656" s="7">
        <v>61.725251925000002</v>
      </c>
      <c r="I2656" s="7">
        <v>77.516621212999993</v>
      </c>
      <c r="J2656" s="7">
        <v>61.620779452000001</v>
      </c>
      <c r="K2656" s="7">
        <v>7.1665599999999998E-4</v>
      </c>
      <c r="L2656" s="7">
        <v>3.1851399999999999E-4</v>
      </c>
      <c r="M2656" s="7">
        <v>77.385421213000001</v>
      </c>
      <c r="N2656" s="7">
        <v>8.9999999999999998E-4</v>
      </c>
      <c r="O2656" s="7">
        <v>4.0000000000000002E-4</v>
      </c>
      <c r="P2656" s="7">
        <v>1</v>
      </c>
      <c r="Q2656" s="7">
        <v>28</v>
      </c>
      <c r="R2656" s="7">
        <v>265</v>
      </c>
      <c r="S2656" s="189">
        <v>45625.593981481485</v>
      </c>
    </row>
    <row r="2657" spans="1:19">
      <c r="A2657" s="7">
        <v>2015</v>
      </c>
      <c r="B2657" s="123" t="s">
        <v>588</v>
      </c>
      <c r="C2657" s="123" t="s">
        <v>588</v>
      </c>
      <c r="D2657" s="123" t="s">
        <v>589</v>
      </c>
      <c r="E2657" s="123" t="s">
        <v>590</v>
      </c>
      <c r="F2657" s="7">
        <v>1747.4166613689999</v>
      </c>
      <c r="G2657" s="123" t="s">
        <v>532</v>
      </c>
      <c r="H2657" s="7">
        <v>9.5234208000000001E-2</v>
      </c>
      <c r="I2657" s="7">
        <v>5.45E-2</v>
      </c>
      <c r="J2657" s="7">
        <v>0</v>
      </c>
      <c r="K2657" s="7">
        <v>1.747417E-3</v>
      </c>
      <c r="L2657" s="7">
        <v>1.74742E-4</v>
      </c>
      <c r="M2657" s="7">
        <v>0</v>
      </c>
      <c r="N2657" s="7">
        <v>1E-3</v>
      </c>
      <c r="O2657" s="7">
        <v>1E-4</v>
      </c>
      <c r="P2657" s="7"/>
      <c r="Q2657" s="7">
        <v>28</v>
      </c>
      <c r="R2657" s="7">
        <v>265</v>
      </c>
      <c r="S2657" s="189">
        <v>45625.593981481485</v>
      </c>
    </row>
    <row r="2658" spans="1:19">
      <c r="A2658" s="7">
        <v>2015</v>
      </c>
      <c r="B2658" s="123" t="s">
        <v>588</v>
      </c>
      <c r="C2658" s="123" t="s">
        <v>588</v>
      </c>
      <c r="D2658" s="123" t="s">
        <v>589</v>
      </c>
      <c r="E2658" s="123" t="s">
        <v>534</v>
      </c>
      <c r="F2658" s="7">
        <v>22910.200570051999</v>
      </c>
      <c r="G2658" s="123" t="s">
        <v>532</v>
      </c>
      <c r="H2658" s="7">
        <v>2679.9755739140001</v>
      </c>
      <c r="I2658" s="7">
        <v>116.977394664</v>
      </c>
      <c r="J2658" s="7">
        <v>2635.5526950090002</v>
      </c>
      <c r="K2658" s="7">
        <v>6.8730602000000002E-2</v>
      </c>
      <c r="L2658" s="7">
        <v>0.160371404</v>
      </c>
      <c r="M2658" s="7">
        <v>115.03839466399999</v>
      </c>
      <c r="N2658" s="7">
        <v>3.0000000000000001E-3</v>
      </c>
      <c r="O2658" s="7">
        <v>7.0000000000000001E-3</v>
      </c>
      <c r="P2658" s="7">
        <v>1</v>
      </c>
      <c r="Q2658" s="7">
        <v>28</v>
      </c>
      <c r="R2658" s="7">
        <v>265</v>
      </c>
      <c r="S2658" s="189">
        <v>45625.593981481485</v>
      </c>
    </row>
    <row r="2659" spans="1:19">
      <c r="A2659" s="7">
        <v>2015</v>
      </c>
      <c r="B2659" s="123" t="s">
        <v>588</v>
      </c>
      <c r="C2659" s="123" t="s">
        <v>588</v>
      </c>
      <c r="D2659" s="123" t="s">
        <v>589</v>
      </c>
      <c r="E2659" s="123" t="s">
        <v>535</v>
      </c>
      <c r="F2659" s="7">
        <v>67825.278600724007</v>
      </c>
      <c r="G2659" s="123" t="s">
        <v>532</v>
      </c>
      <c r="H2659" s="7">
        <v>3924.116876992</v>
      </c>
      <c r="I2659" s="7">
        <v>57.856258875000002</v>
      </c>
      <c r="J2659" s="7">
        <v>3868.4861449939999</v>
      </c>
      <c r="K2659" s="7">
        <v>6.9099716000000005E-2</v>
      </c>
      <c r="L2659" s="7">
        <v>0.20262618900000001</v>
      </c>
      <c r="M2659" s="7">
        <v>57.036052410000003</v>
      </c>
      <c r="N2659" s="7">
        <v>1.0187900000000001E-3</v>
      </c>
      <c r="O2659" s="7">
        <v>2.987473E-3</v>
      </c>
      <c r="P2659" s="7">
        <v>1</v>
      </c>
      <c r="Q2659" s="7">
        <v>28</v>
      </c>
      <c r="R2659" s="7">
        <v>265</v>
      </c>
      <c r="S2659" s="189">
        <v>45625.593981481485</v>
      </c>
    </row>
    <row r="2660" spans="1:19">
      <c r="A2660" s="7">
        <v>2015</v>
      </c>
      <c r="B2660" s="123" t="s">
        <v>588</v>
      </c>
      <c r="C2660" s="123" t="s">
        <v>588</v>
      </c>
      <c r="D2660" s="123" t="s">
        <v>589</v>
      </c>
      <c r="E2660" s="123" t="s">
        <v>549</v>
      </c>
      <c r="F2660" s="7">
        <v>1038.760294358</v>
      </c>
      <c r="G2660" s="123" t="s">
        <v>532</v>
      </c>
      <c r="H2660" s="7">
        <v>161.373122669</v>
      </c>
      <c r="I2660" s="7">
        <v>155.351647098</v>
      </c>
      <c r="J2660" s="7">
        <v>159.399478109</v>
      </c>
      <c r="K2660" s="7">
        <v>3.1162809E-2</v>
      </c>
      <c r="L2660" s="7">
        <v>4.1550409999999999E-3</v>
      </c>
      <c r="M2660" s="7">
        <v>153.451647098</v>
      </c>
      <c r="N2660" s="7">
        <v>0.03</v>
      </c>
      <c r="O2660" s="7">
        <v>4.0000000000000001E-3</v>
      </c>
      <c r="P2660" s="7">
        <v>1</v>
      </c>
      <c r="Q2660" s="7">
        <v>28</v>
      </c>
      <c r="R2660" s="7">
        <v>265</v>
      </c>
      <c r="S2660" s="189">
        <v>45625.593981481485</v>
      </c>
    </row>
    <row r="2661" spans="1:19">
      <c r="A2661" s="7">
        <v>2015</v>
      </c>
      <c r="B2661" s="123" t="s">
        <v>588</v>
      </c>
      <c r="C2661" s="123" t="s">
        <v>588</v>
      </c>
      <c r="D2661" s="123" t="s">
        <v>589</v>
      </c>
      <c r="E2661" s="123" t="s">
        <v>131</v>
      </c>
      <c r="F2661" s="7">
        <v>1081.158673719</v>
      </c>
      <c r="G2661" s="123" t="s">
        <v>532</v>
      </c>
      <c r="H2661" s="7">
        <v>2.0542014800000001</v>
      </c>
      <c r="I2661" s="7">
        <v>1.9</v>
      </c>
      <c r="J2661" s="7">
        <v>0</v>
      </c>
      <c r="K2661" s="7">
        <v>3.243476E-2</v>
      </c>
      <c r="L2661" s="7">
        <v>4.3246350000000003E-3</v>
      </c>
      <c r="M2661" s="7">
        <v>0</v>
      </c>
      <c r="N2661" s="7">
        <v>0.03</v>
      </c>
      <c r="O2661" s="7">
        <v>4.0000000000000001E-3</v>
      </c>
      <c r="P2661" s="7"/>
      <c r="Q2661" s="7">
        <v>28</v>
      </c>
      <c r="R2661" s="7">
        <v>265</v>
      </c>
      <c r="S2661" s="189">
        <v>45625.593981481485</v>
      </c>
    </row>
    <row r="2662" spans="1:19">
      <c r="A2662" s="7">
        <v>2015</v>
      </c>
      <c r="B2662" s="123" t="s">
        <v>588</v>
      </c>
      <c r="C2662" s="123" t="s">
        <v>588</v>
      </c>
      <c r="D2662" s="123" t="s">
        <v>589</v>
      </c>
      <c r="E2662" s="123" t="s">
        <v>570</v>
      </c>
      <c r="F2662" s="7">
        <v>0</v>
      </c>
      <c r="G2662" s="123" t="s">
        <v>532</v>
      </c>
      <c r="H2662" s="7">
        <v>0</v>
      </c>
      <c r="I2662" s="7"/>
      <c r="J2662" s="7">
        <v>0</v>
      </c>
      <c r="K2662" s="7">
        <v>0</v>
      </c>
      <c r="L2662" s="7">
        <v>0</v>
      </c>
      <c r="M2662" s="7"/>
      <c r="N2662" s="7"/>
      <c r="O2662" s="7"/>
      <c r="P2662" s="7">
        <v>1</v>
      </c>
      <c r="Q2662" s="7">
        <v>28</v>
      </c>
      <c r="R2662" s="7">
        <v>265</v>
      </c>
      <c r="S2662" s="189">
        <v>45625.593981481485</v>
      </c>
    </row>
    <row r="2663" spans="1:19">
      <c r="A2663" s="7">
        <v>2015</v>
      </c>
      <c r="B2663" s="123" t="s">
        <v>588</v>
      </c>
      <c r="C2663" s="123" t="s">
        <v>588</v>
      </c>
      <c r="D2663" s="123" t="s">
        <v>591</v>
      </c>
      <c r="E2663" s="123" t="s">
        <v>27</v>
      </c>
      <c r="F2663" s="7">
        <v>199.54172828899999</v>
      </c>
      <c r="G2663" s="123" t="s">
        <v>532</v>
      </c>
      <c r="H2663" s="7">
        <v>3.0797977000000001E-2</v>
      </c>
      <c r="I2663" s="7">
        <v>0.15434354</v>
      </c>
      <c r="J2663" s="7">
        <v>0</v>
      </c>
      <c r="K2663" s="7">
        <v>9.1107600000000003E-4</v>
      </c>
      <c r="L2663" s="7">
        <v>1.9954172829999999E-5</v>
      </c>
      <c r="M2663" s="7">
        <v>0</v>
      </c>
      <c r="N2663" s="7">
        <v>4.5658410000000002E-3</v>
      </c>
      <c r="O2663" s="7">
        <v>1E-4</v>
      </c>
      <c r="P2663" s="7"/>
      <c r="Q2663" s="7">
        <v>28</v>
      </c>
      <c r="R2663" s="7">
        <v>265</v>
      </c>
      <c r="S2663" s="189">
        <v>45625.593981481485</v>
      </c>
    </row>
    <row r="2664" spans="1:19">
      <c r="A2664" s="7">
        <v>2015</v>
      </c>
      <c r="B2664" s="123" t="s">
        <v>588</v>
      </c>
      <c r="C2664" s="123" t="s">
        <v>588</v>
      </c>
      <c r="D2664" s="123" t="s">
        <v>591</v>
      </c>
      <c r="E2664" s="123" t="s">
        <v>33</v>
      </c>
      <c r="F2664" s="7">
        <v>105.329702965</v>
      </c>
      <c r="G2664" s="123" t="s">
        <v>532</v>
      </c>
      <c r="H2664" s="7">
        <v>0.20012643599999999</v>
      </c>
      <c r="I2664" s="7">
        <v>1.9</v>
      </c>
      <c r="J2664" s="7">
        <v>0</v>
      </c>
      <c r="K2664" s="7">
        <v>3.1598910000000002E-3</v>
      </c>
      <c r="L2664" s="7">
        <v>4.2131900000000002E-4</v>
      </c>
      <c r="M2664" s="7">
        <v>0</v>
      </c>
      <c r="N2664" s="7">
        <v>0.03</v>
      </c>
      <c r="O2664" s="7">
        <v>4.0000000000000001E-3</v>
      </c>
      <c r="P2664" s="7"/>
      <c r="Q2664" s="7">
        <v>28</v>
      </c>
      <c r="R2664" s="7">
        <v>265</v>
      </c>
      <c r="S2664" s="189">
        <v>45625.593981481485</v>
      </c>
    </row>
    <row r="2665" spans="1:19">
      <c r="A2665" s="7">
        <v>2015</v>
      </c>
      <c r="B2665" s="123" t="s">
        <v>588</v>
      </c>
      <c r="C2665" s="123" t="s">
        <v>588</v>
      </c>
      <c r="D2665" s="123" t="s">
        <v>591</v>
      </c>
      <c r="E2665" s="123" t="s">
        <v>540</v>
      </c>
      <c r="F2665" s="7">
        <v>0</v>
      </c>
      <c r="G2665" s="123" t="s">
        <v>532</v>
      </c>
      <c r="H2665" s="7">
        <v>0</v>
      </c>
      <c r="I2665" s="7"/>
      <c r="J2665" s="7">
        <v>0</v>
      </c>
      <c r="K2665" s="7">
        <v>0</v>
      </c>
      <c r="L2665" s="7">
        <v>0</v>
      </c>
      <c r="M2665" s="7"/>
      <c r="N2665" s="7"/>
      <c r="O2665" s="7"/>
      <c r="P2665" s="7">
        <v>1</v>
      </c>
      <c r="Q2665" s="7">
        <v>28</v>
      </c>
      <c r="R2665" s="7">
        <v>265</v>
      </c>
      <c r="S2665" s="189">
        <v>45625.593981481485</v>
      </c>
    </row>
    <row r="2666" spans="1:19">
      <c r="A2666" s="7">
        <v>2015</v>
      </c>
      <c r="B2666" s="123" t="s">
        <v>588</v>
      </c>
      <c r="C2666" s="123" t="s">
        <v>588</v>
      </c>
      <c r="D2666" s="123" t="s">
        <v>591</v>
      </c>
      <c r="E2666" s="123" t="s">
        <v>531</v>
      </c>
      <c r="F2666" s="7">
        <v>0</v>
      </c>
      <c r="G2666" s="123" t="s">
        <v>532</v>
      </c>
      <c r="H2666" s="7">
        <v>0</v>
      </c>
      <c r="I2666" s="7"/>
      <c r="J2666" s="7">
        <v>0</v>
      </c>
      <c r="K2666" s="7">
        <v>0</v>
      </c>
      <c r="L2666" s="7">
        <v>0</v>
      </c>
      <c r="M2666" s="7"/>
      <c r="N2666" s="7"/>
      <c r="O2666" s="7"/>
      <c r="P2666" s="7">
        <v>1</v>
      </c>
      <c r="Q2666" s="7">
        <v>28</v>
      </c>
      <c r="R2666" s="7">
        <v>265</v>
      </c>
      <c r="S2666" s="189">
        <v>45625.593981481485</v>
      </c>
    </row>
    <row r="2667" spans="1:19">
      <c r="A2667" s="7">
        <v>2015</v>
      </c>
      <c r="B2667" s="123" t="s">
        <v>588</v>
      </c>
      <c r="C2667" s="123" t="s">
        <v>588</v>
      </c>
      <c r="D2667" s="123" t="s">
        <v>591</v>
      </c>
      <c r="E2667" s="123" t="s">
        <v>533</v>
      </c>
      <c r="F2667" s="7">
        <v>0</v>
      </c>
      <c r="G2667" s="123" t="s">
        <v>532</v>
      </c>
      <c r="H2667" s="7">
        <v>0</v>
      </c>
      <c r="I2667" s="7"/>
      <c r="J2667" s="7">
        <v>0</v>
      </c>
      <c r="K2667" s="7">
        <v>0</v>
      </c>
      <c r="L2667" s="7">
        <v>0</v>
      </c>
      <c r="M2667" s="7"/>
      <c r="N2667" s="7"/>
      <c r="O2667" s="7"/>
      <c r="P2667" s="7">
        <v>1</v>
      </c>
      <c r="Q2667" s="7">
        <v>28</v>
      </c>
      <c r="R2667" s="7">
        <v>265</v>
      </c>
      <c r="S2667" s="189">
        <v>45625.593981481485</v>
      </c>
    </row>
    <row r="2668" spans="1:19">
      <c r="A2668" s="7">
        <v>2015</v>
      </c>
      <c r="B2668" s="123" t="s">
        <v>588</v>
      </c>
      <c r="C2668" s="123" t="s">
        <v>588</v>
      </c>
      <c r="D2668" s="123" t="s">
        <v>591</v>
      </c>
      <c r="E2668" s="123" t="s">
        <v>163</v>
      </c>
      <c r="F2668" s="7">
        <v>26.672989984000001</v>
      </c>
      <c r="G2668" s="123" t="s">
        <v>532</v>
      </c>
      <c r="H2668" s="7">
        <v>1.703243785</v>
      </c>
      <c r="I2668" s="7">
        <v>63.856499999999997</v>
      </c>
      <c r="J2668" s="7">
        <v>1.6988027320000001</v>
      </c>
      <c r="K2668" s="7">
        <v>1.3336500000000001E-4</v>
      </c>
      <c r="L2668" s="7">
        <v>2.6672989979999998E-6</v>
      </c>
      <c r="M2668" s="7">
        <v>63.69</v>
      </c>
      <c r="N2668" s="7">
        <v>5.0000000000000001E-3</v>
      </c>
      <c r="O2668" s="7">
        <v>1E-4</v>
      </c>
      <c r="P2668" s="7">
        <v>1</v>
      </c>
      <c r="Q2668" s="7">
        <v>28</v>
      </c>
      <c r="R2668" s="7">
        <v>265</v>
      </c>
      <c r="S2668" s="189">
        <v>45625.593981481485</v>
      </c>
    </row>
    <row r="2669" spans="1:19">
      <c r="A2669" s="7">
        <v>2015</v>
      </c>
      <c r="B2669" s="123" t="s">
        <v>588</v>
      </c>
      <c r="C2669" s="123" t="s">
        <v>588</v>
      </c>
      <c r="D2669" s="123" t="s">
        <v>591</v>
      </c>
      <c r="E2669" s="123" t="s">
        <v>534</v>
      </c>
      <c r="F2669" s="7">
        <v>286.13846642499999</v>
      </c>
      <c r="G2669" s="123" t="s">
        <v>532</v>
      </c>
      <c r="H2669" s="7">
        <v>31.922481572999999</v>
      </c>
      <c r="I2669" s="7">
        <v>111.56305537</v>
      </c>
      <c r="J2669" s="7">
        <v>31.792717779</v>
      </c>
      <c r="K2669" s="7">
        <v>5.7227700000000005E-4</v>
      </c>
      <c r="L2669" s="7">
        <v>4.2920799999999999E-4</v>
      </c>
      <c r="M2669" s="7">
        <v>111.10955537</v>
      </c>
      <c r="N2669" s="7">
        <v>2E-3</v>
      </c>
      <c r="O2669" s="7">
        <v>1.5E-3</v>
      </c>
      <c r="P2669" s="7">
        <v>1</v>
      </c>
      <c r="Q2669" s="7">
        <v>28</v>
      </c>
      <c r="R2669" s="7">
        <v>265</v>
      </c>
      <c r="S2669" s="189">
        <v>45625.593981481485</v>
      </c>
    </row>
    <row r="2670" spans="1:19">
      <c r="A2670" s="7">
        <v>2015</v>
      </c>
      <c r="B2670" s="123" t="s">
        <v>588</v>
      </c>
      <c r="C2670" s="123" t="s">
        <v>588</v>
      </c>
      <c r="D2670" s="123" t="s">
        <v>591</v>
      </c>
      <c r="E2670" s="123" t="s">
        <v>535</v>
      </c>
      <c r="F2670" s="7">
        <v>11791.327283664001</v>
      </c>
      <c r="G2670" s="123" t="s">
        <v>532</v>
      </c>
      <c r="H2670" s="7">
        <v>671.76005919399995</v>
      </c>
      <c r="I2670" s="7">
        <v>56.970690664000003</v>
      </c>
      <c r="J2670" s="7">
        <v>671.05253729799995</v>
      </c>
      <c r="K2670" s="7">
        <v>1.410899E-2</v>
      </c>
      <c r="L2670" s="7">
        <v>1.179133E-3</v>
      </c>
      <c r="M2670" s="7">
        <v>56.910687080000002</v>
      </c>
      <c r="N2670" s="7">
        <v>1.196557E-3</v>
      </c>
      <c r="O2670" s="7">
        <v>1E-4</v>
      </c>
      <c r="P2670" s="7">
        <v>1</v>
      </c>
      <c r="Q2670" s="7">
        <v>28</v>
      </c>
      <c r="R2670" s="7">
        <v>265</v>
      </c>
      <c r="S2670" s="189">
        <v>45625.593981481485</v>
      </c>
    </row>
    <row r="2671" spans="1:19">
      <c r="A2671" s="7">
        <v>2015</v>
      </c>
      <c r="B2671" s="123" t="s">
        <v>588</v>
      </c>
      <c r="C2671" s="123" t="s">
        <v>588</v>
      </c>
      <c r="D2671" s="123" t="s">
        <v>591</v>
      </c>
      <c r="E2671" s="123" t="s">
        <v>536</v>
      </c>
      <c r="F2671" s="7">
        <v>357.66104325999999</v>
      </c>
      <c r="G2671" s="123" t="s">
        <v>532</v>
      </c>
      <c r="H2671" s="7">
        <v>20.620768619</v>
      </c>
      <c r="I2671" s="7">
        <v>57.654499999999999</v>
      </c>
      <c r="J2671" s="7">
        <v>20.601276091999999</v>
      </c>
      <c r="K2671" s="7">
        <v>3.57661E-4</v>
      </c>
      <c r="L2671" s="7">
        <v>3.5766104329999998E-5</v>
      </c>
      <c r="M2671" s="7">
        <v>57.6</v>
      </c>
      <c r="N2671" s="7">
        <v>1E-3</v>
      </c>
      <c r="O2671" s="7">
        <v>1E-4</v>
      </c>
      <c r="P2671" s="7">
        <v>1</v>
      </c>
      <c r="Q2671" s="7">
        <v>28</v>
      </c>
      <c r="R2671" s="7">
        <v>265</v>
      </c>
      <c r="S2671" s="189">
        <v>45625.593981481485</v>
      </c>
    </row>
    <row r="2672" spans="1:19">
      <c r="A2672" s="7">
        <v>2015</v>
      </c>
      <c r="B2672" s="123" t="s">
        <v>588</v>
      </c>
      <c r="C2672" s="123" t="s">
        <v>588</v>
      </c>
      <c r="D2672" s="123" t="s">
        <v>592</v>
      </c>
      <c r="E2672" s="123" t="s">
        <v>535</v>
      </c>
      <c r="F2672" s="7">
        <v>1812.961055731</v>
      </c>
      <c r="G2672" s="123" t="s">
        <v>532</v>
      </c>
      <c r="H2672" s="7">
        <v>19.720920291999999</v>
      </c>
      <c r="I2672" s="7">
        <v>10.877740716</v>
      </c>
      <c r="J2672" s="7">
        <v>19.622113915</v>
      </c>
      <c r="K2672" s="7">
        <v>1.8129610000000001E-3</v>
      </c>
      <c r="L2672" s="7">
        <v>1.8129600000000001E-4</v>
      </c>
      <c r="M2672" s="7">
        <v>10.823240716000001</v>
      </c>
      <c r="N2672" s="7">
        <v>1E-3</v>
      </c>
      <c r="O2672" s="7">
        <v>1E-4</v>
      </c>
      <c r="P2672" s="7">
        <v>1</v>
      </c>
      <c r="Q2672" s="7">
        <v>28</v>
      </c>
      <c r="R2672" s="7">
        <v>265</v>
      </c>
      <c r="S2672" s="189">
        <v>45625.593981481485</v>
      </c>
    </row>
    <row r="2673" spans="1:19">
      <c r="A2673" s="7">
        <v>2015</v>
      </c>
      <c r="B2673" s="123" t="s">
        <v>530</v>
      </c>
      <c r="C2673" s="123" t="s">
        <v>530</v>
      </c>
      <c r="D2673" s="123" t="s">
        <v>530</v>
      </c>
      <c r="E2673" s="123" t="s">
        <v>531</v>
      </c>
      <c r="F2673" s="7">
        <v>0</v>
      </c>
      <c r="G2673" s="123" t="s">
        <v>532</v>
      </c>
      <c r="H2673" s="7">
        <v>0</v>
      </c>
      <c r="I2673" s="7"/>
      <c r="J2673" s="7">
        <v>0</v>
      </c>
      <c r="K2673" s="7">
        <v>0</v>
      </c>
      <c r="L2673" s="7">
        <v>0</v>
      </c>
      <c r="M2673" s="7"/>
      <c r="N2673" s="7"/>
      <c r="O2673" s="7"/>
      <c r="P2673" s="7">
        <v>1</v>
      </c>
      <c r="Q2673" s="7">
        <v>28</v>
      </c>
      <c r="R2673" s="7">
        <v>265</v>
      </c>
      <c r="S2673" s="189">
        <v>45625.593981481485</v>
      </c>
    </row>
    <row r="2674" spans="1:19">
      <c r="A2674" s="7">
        <v>2015</v>
      </c>
      <c r="B2674" s="123" t="s">
        <v>530</v>
      </c>
      <c r="C2674" s="123" t="s">
        <v>530</v>
      </c>
      <c r="D2674" s="123" t="s">
        <v>530</v>
      </c>
      <c r="E2674" s="123" t="s">
        <v>533</v>
      </c>
      <c r="F2674" s="7">
        <v>6.7146726399999999</v>
      </c>
      <c r="G2674" s="123" t="s">
        <v>532</v>
      </c>
      <c r="H2674" s="7">
        <v>0.49123873600000001</v>
      </c>
      <c r="I2674" s="7">
        <v>73.159000000000006</v>
      </c>
      <c r="J2674" s="7">
        <v>0.48960706999999998</v>
      </c>
      <c r="K2674" s="7">
        <v>2.014401792E-5</v>
      </c>
      <c r="L2674" s="7">
        <v>4.0288035839999997E-6</v>
      </c>
      <c r="M2674" s="7">
        <v>72.915999999999997</v>
      </c>
      <c r="N2674" s="7">
        <v>3.0000000000000001E-3</v>
      </c>
      <c r="O2674" s="7">
        <v>5.9999999999999995E-4</v>
      </c>
      <c r="P2674" s="7">
        <v>1</v>
      </c>
      <c r="Q2674" s="7">
        <v>28</v>
      </c>
      <c r="R2674" s="7">
        <v>265</v>
      </c>
      <c r="S2674" s="189">
        <v>45625.593981481485</v>
      </c>
    </row>
    <row r="2675" spans="1:19">
      <c r="A2675" s="7">
        <v>2015</v>
      </c>
      <c r="B2675" s="123" t="s">
        <v>530</v>
      </c>
      <c r="C2675" s="123" t="s">
        <v>530</v>
      </c>
      <c r="D2675" s="123" t="s">
        <v>530</v>
      </c>
      <c r="E2675" s="123" t="s">
        <v>163</v>
      </c>
      <c r="F2675" s="7">
        <v>0.17456132499999999</v>
      </c>
      <c r="G2675" s="123" t="s">
        <v>532</v>
      </c>
      <c r="H2675" s="7">
        <v>1.1127323999999999E-2</v>
      </c>
      <c r="I2675" s="7">
        <v>63.744500000000002</v>
      </c>
      <c r="J2675" s="7">
        <v>1.1117811E-2</v>
      </c>
      <c r="K2675" s="7">
        <v>1.7456132500000001E-7</v>
      </c>
      <c r="L2675" s="7">
        <v>1.7456132499999999E-8</v>
      </c>
      <c r="M2675" s="7">
        <v>63.69</v>
      </c>
      <c r="N2675" s="7">
        <v>1E-3</v>
      </c>
      <c r="O2675" s="7">
        <v>1E-4</v>
      </c>
      <c r="P2675" s="7">
        <v>1</v>
      </c>
      <c r="Q2675" s="7">
        <v>28</v>
      </c>
      <c r="R2675" s="7">
        <v>265</v>
      </c>
      <c r="S2675" s="189">
        <v>45625.593981481485</v>
      </c>
    </row>
    <row r="2676" spans="1:19">
      <c r="A2676" s="7">
        <v>2015</v>
      </c>
      <c r="B2676" s="123" t="s">
        <v>530</v>
      </c>
      <c r="C2676" s="123" t="s">
        <v>530</v>
      </c>
      <c r="D2676" s="123" t="s">
        <v>530</v>
      </c>
      <c r="E2676" s="123" t="s">
        <v>534</v>
      </c>
      <c r="F2676" s="7">
        <v>368.90435857900002</v>
      </c>
      <c r="G2676" s="123" t="s">
        <v>532</v>
      </c>
      <c r="H2676" s="7">
        <v>41.156097381999999</v>
      </c>
      <c r="I2676" s="7">
        <v>111.56305537</v>
      </c>
      <c r="J2676" s="7">
        <v>40.988799256</v>
      </c>
      <c r="K2676" s="7">
        <v>7.3780899999999997E-4</v>
      </c>
      <c r="L2676" s="7">
        <v>5.5335699999999998E-4</v>
      </c>
      <c r="M2676" s="7">
        <v>111.10955537</v>
      </c>
      <c r="N2676" s="7">
        <v>2E-3</v>
      </c>
      <c r="O2676" s="7">
        <v>1.5E-3</v>
      </c>
      <c r="P2676" s="7">
        <v>1</v>
      </c>
      <c r="Q2676" s="7">
        <v>28</v>
      </c>
      <c r="R2676" s="7">
        <v>265</v>
      </c>
      <c r="S2676" s="189">
        <v>45625.593981481485</v>
      </c>
    </row>
    <row r="2677" spans="1:19">
      <c r="A2677" s="7">
        <v>2015</v>
      </c>
      <c r="B2677" s="123" t="s">
        <v>530</v>
      </c>
      <c r="C2677" s="123" t="s">
        <v>530</v>
      </c>
      <c r="D2677" s="123" t="s">
        <v>530</v>
      </c>
      <c r="E2677" s="123" t="s">
        <v>535</v>
      </c>
      <c r="F2677" s="7">
        <v>3071.9696093120001</v>
      </c>
      <c r="G2677" s="123" t="s">
        <v>532</v>
      </c>
      <c r="H2677" s="7">
        <v>168.18048274700001</v>
      </c>
      <c r="I2677" s="7">
        <v>54.746792493000001</v>
      </c>
      <c r="J2677" s="7">
        <v>168.01899873400001</v>
      </c>
      <c r="K2677" s="7">
        <v>2.963009E-3</v>
      </c>
      <c r="L2677" s="7">
        <v>2.9630100000000001E-4</v>
      </c>
      <c r="M2677" s="7">
        <v>54.694225563000003</v>
      </c>
      <c r="N2677" s="7">
        <v>9.6453100000000003E-4</v>
      </c>
      <c r="O2677" s="7">
        <v>9.6453083400000007E-5</v>
      </c>
      <c r="P2677" s="7">
        <v>1</v>
      </c>
      <c r="Q2677" s="7">
        <v>28</v>
      </c>
      <c r="R2677" s="7">
        <v>265</v>
      </c>
      <c r="S2677" s="189">
        <v>45625.593981481485</v>
      </c>
    </row>
    <row r="2678" spans="1:19">
      <c r="A2678" s="7">
        <v>2015</v>
      </c>
      <c r="B2678" s="123" t="s">
        <v>530</v>
      </c>
      <c r="C2678" s="123" t="s">
        <v>530</v>
      </c>
      <c r="D2678" s="123" t="s">
        <v>530</v>
      </c>
      <c r="E2678" s="123" t="s">
        <v>536</v>
      </c>
      <c r="F2678" s="7">
        <v>4204.7189295640001</v>
      </c>
      <c r="G2678" s="123" t="s">
        <v>532</v>
      </c>
      <c r="H2678" s="7">
        <v>300.23585280600003</v>
      </c>
      <c r="I2678" s="7">
        <v>71.404499999999999</v>
      </c>
      <c r="J2678" s="7">
        <v>300.00669562399997</v>
      </c>
      <c r="K2678" s="7">
        <v>4.204719E-3</v>
      </c>
      <c r="L2678" s="7">
        <v>4.2047200000000002E-4</v>
      </c>
      <c r="M2678" s="7">
        <v>71.349999999999994</v>
      </c>
      <c r="N2678" s="7">
        <v>1E-3</v>
      </c>
      <c r="O2678" s="7">
        <v>1E-4</v>
      </c>
      <c r="P2678" s="7">
        <v>1</v>
      </c>
      <c r="Q2678" s="7">
        <v>28</v>
      </c>
      <c r="R2678" s="7">
        <v>265</v>
      </c>
      <c r="S2678" s="189">
        <v>45625.593981481485</v>
      </c>
    </row>
    <row r="2679" spans="1:19">
      <c r="A2679" s="7">
        <v>2015</v>
      </c>
      <c r="B2679" s="123" t="s">
        <v>537</v>
      </c>
      <c r="C2679" s="123" t="s">
        <v>538</v>
      </c>
      <c r="D2679" s="123" t="s">
        <v>539</v>
      </c>
      <c r="E2679" s="123" t="s">
        <v>540</v>
      </c>
      <c r="F2679" s="7">
        <v>0</v>
      </c>
      <c r="G2679" s="123" t="s">
        <v>532</v>
      </c>
      <c r="H2679" s="7">
        <v>0</v>
      </c>
      <c r="I2679" s="7"/>
      <c r="J2679" s="7">
        <v>0</v>
      </c>
      <c r="K2679" s="7">
        <v>0</v>
      </c>
      <c r="L2679" s="7">
        <v>0</v>
      </c>
      <c r="M2679" s="7"/>
      <c r="N2679" s="7"/>
      <c r="O2679" s="7"/>
      <c r="P2679" s="7">
        <v>1</v>
      </c>
      <c r="Q2679" s="7">
        <v>28</v>
      </c>
      <c r="R2679" s="7">
        <v>265</v>
      </c>
      <c r="S2679" s="189">
        <v>45625.593981481485</v>
      </c>
    </row>
    <row r="2680" spans="1:19">
      <c r="A2680" s="7">
        <v>2015</v>
      </c>
      <c r="B2680" s="123" t="s">
        <v>537</v>
      </c>
      <c r="C2680" s="123" t="s">
        <v>538</v>
      </c>
      <c r="D2680" s="123" t="s">
        <v>539</v>
      </c>
      <c r="E2680" s="123" t="s">
        <v>531</v>
      </c>
      <c r="F2680" s="7">
        <v>49.192943468000003</v>
      </c>
      <c r="G2680" s="123" t="s">
        <v>532</v>
      </c>
      <c r="H2680" s="7">
        <v>3.7511095179999998</v>
      </c>
      <c r="I2680" s="7">
        <v>76.253</v>
      </c>
      <c r="J2680" s="7">
        <v>3.7391556330000002</v>
      </c>
      <c r="K2680" s="7">
        <v>1.47579E-4</v>
      </c>
      <c r="L2680" s="7">
        <v>2.9515766079999998E-5</v>
      </c>
      <c r="M2680" s="7">
        <v>76.010000000000005</v>
      </c>
      <c r="N2680" s="7">
        <v>3.0000000000000001E-3</v>
      </c>
      <c r="O2680" s="7">
        <v>5.9999999999999995E-4</v>
      </c>
      <c r="P2680" s="7">
        <v>1</v>
      </c>
      <c r="Q2680" s="7">
        <v>28</v>
      </c>
      <c r="R2680" s="7">
        <v>265</v>
      </c>
      <c r="S2680" s="189">
        <v>45625.593981481485</v>
      </c>
    </row>
    <row r="2681" spans="1:19">
      <c r="A2681" s="7">
        <v>2015</v>
      </c>
      <c r="B2681" s="123" t="s">
        <v>537</v>
      </c>
      <c r="C2681" s="123" t="s">
        <v>538</v>
      </c>
      <c r="D2681" s="123" t="s">
        <v>539</v>
      </c>
      <c r="E2681" s="123" t="s">
        <v>533</v>
      </c>
      <c r="F2681" s="7">
        <v>591.846048</v>
      </c>
      <c r="G2681" s="123" t="s">
        <v>532</v>
      </c>
      <c r="H2681" s="7">
        <v>43.524161088</v>
      </c>
      <c r="I2681" s="7">
        <v>73.539666667000006</v>
      </c>
      <c r="J2681" s="7">
        <v>43.380342497999997</v>
      </c>
      <c r="K2681" s="7">
        <v>1.7755379999999999E-3</v>
      </c>
      <c r="L2681" s="7">
        <v>3.5510799999999998E-4</v>
      </c>
      <c r="M2681" s="7">
        <v>73.296666666999997</v>
      </c>
      <c r="N2681" s="7">
        <v>3.0000000000000001E-3</v>
      </c>
      <c r="O2681" s="7">
        <v>5.9999999999999995E-4</v>
      </c>
      <c r="P2681" s="7">
        <v>1</v>
      </c>
      <c r="Q2681" s="7">
        <v>28</v>
      </c>
      <c r="R2681" s="7">
        <v>265</v>
      </c>
      <c r="S2681" s="189">
        <v>45625.593981481485</v>
      </c>
    </row>
    <row r="2682" spans="1:19">
      <c r="A2682" s="7">
        <v>2015</v>
      </c>
      <c r="B2682" s="123" t="s">
        <v>537</v>
      </c>
      <c r="C2682" s="123" t="s">
        <v>538</v>
      </c>
      <c r="D2682" s="123" t="s">
        <v>539</v>
      </c>
      <c r="E2682" s="123" t="s">
        <v>160</v>
      </c>
      <c r="F2682" s="7">
        <v>7.0756920000000001</v>
      </c>
      <c r="G2682" s="123" t="s">
        <v>532</v>
      </c>
      <c r="H2682" s="7">
        <v>0.50685304499999995</v>
      </c>
      <c r="I2682" s="7">
        <v>71.632999999999996</v>
      </c>
      <c r="J2682" s="7">
        <v>0.50513365200000004</v>
      </c>
      <c r="K2682" s="7">
        <v>2.1227076E-5</v>
      </c>
      <c r="L2682" s="7">
        <v>4.2454152000000001E-6</v>
      </c>
      <c r="M2682" s="7">
        <v>71.39</v>
      </c>
      <c r="N2682" s="7">
        <v>3.0000000000000001E-3</v>
      </c>
      <c r="O2682" s="7">
        <v>5.9999999999999995E-4</v>
      </c>
      <c r="P2682" s="7">
        <v>1</v>
      </c>
      <c r="Q2682" s="7">
        <v>28</v>
      </c>
      <c r="R2682" s="7">
        <v>265</v>
      </c>
      <c r="S2682" s="189">
        <v>45625.593981481485</v>
      </c>
    </row>
    <row r="2683" spans="1:19">
      <c r="A2683" s="7">
        <v>2015</v>
      </c>
      <c r="B2683" s="123" t="s">
        <v>537</v>
      </c>
      <c r="C2683" s="123" t="s">
        <v>538</v>
      </c>
      <c r="D2683" s="123" t="s">
        <v>539</v>
      </c>
      <c r="E2683" s="123" t="s">
        <v>163</v>
      </c>
      <c r="F2683" s="7">
        <v>60.520873889999997</v>
      </c>
      <c r="G2683" s="123" t="s">
        <v>532</v>
      </c>
      <c r="H2683" s="7">
        <v>3.8578728459999998</v>
      </c>
      <c r="I2683" s="7">
        <v>63.744500000000002</v>
      </c>
      <c r="J2683" s="7">
        <v>3.8545744580000001</v>
      </c>
      <c r="K2683" s="7">
        <v>6.0520873889999999E-5</v>
      </c>
      <c r="L2683" s="7">
        <v>6.0520873889999999E-6</v>
      </c>
      <c r="M2683" s="7">
        <v>63.69</v>
      </c>
      <c r="N2683" s="7">
        <v>1E-3</v>
      </c>
      <c r="O2683" s="7">
        <v>1E-4</v>
      </c>
      <c r="P2683" s="7">
        <v>1</v>
      </c>
      <c r="Q2683" s="7">
        <v>28</v>
      </c>
      <c r="R2683" s="7">
        <v>265</v>
      </c>
      <c r="S2683" s="189">
        <v>45625.593981481485</v>
      </c>
    </row>
    <row r="2684" spans="1:19">
      <c r="A2684" s="7">
        <v>2015</v>
      </c>
      <c r="B2684" s="123" t="s">
        <v>537</v>
      </c>
      <c r="C2684" s="123" t="s">
        <v>538</v>
      </c>
      <c r="D2684" s="123" t="s">
        <v>539</v>
      </c>
      <c r="E2684" s="123" t="s">
        <v>535</v>
      </c>
      <c r="F2684" s="7">
        <v>359.24716343400002</v>
      </c>
      <c r="G2684" s="123" t="s">
        <v>532</v>
      </c>
      <c r="H2684" s="7">
        <v>20.464581873</v>
      </c>
      <c r="I2684" s="7">
        <v>56.96518708</v>
      </c>
      <c r="J2684" s="7">
        <v>20.445002902999999</v>
      </c>
      <c r="K2684" s="7">
        <v>3.5924699999999998E-4</v>
      </c>
      <c r="L2684" s="7">
        <v>3.5924716340000003E-5</v>
      </c>
      <c r="M2684" s="7">
        <v>56.910687080000002</v>
      </c>
      <c r="N2684" s="7">
        <v>1E-3</v>
      </c>
      <c r="O2684" s="7">
        <v>1E-4</v>
      </c>
      <c r="P2684" s="7">
        <v>1</v>
      </c>
      <c r="Q2684" s="7">
        <v>28</v>
      </c>
      <c r="R2684" s="7">
        <v>265</v>
      </c>
      <c r="S2684" s="189">
        <v>45625.593981481485</v>
      </c>
    </row>
    <row r="2685" spans="1:19">
      <c r="A2685" s="7">
        <v>2015</v>
      </c>
      <c r="B2685" s="123" t="s">
        <v>537</v>
      </c>
      <c r="C2685" s="123" t="s">
        <v>538</v>
      </c>
      <c r="D2685" s="123" t="s">
        <v>539</v>
      </c>
      <c r="E2685" s="123" t="s">
        <v>541</v>
      </c>
      <c r="F2685" s="7">
        <v>0</v>
      </c>
      <c r="G2685" s="123" t="s">
        <v>532</v>
      </c>
      <c r="H2685" s="7">
        <v>0</v>
      </c>
      <c r="I2685" s="7"/>
      <c r="J2685" s="7">
        <v>0</v>
      </c>
      <c r="K2685" s="7">
        <v>0</v>
      </c>
      <c r="L2685" s="7">
        <v>0</v>
      </c>
      <c r="M2685" s="7"/>
      <c r="N2685" s="7"/>
      <c r="O2685" s="7"/>
      <c r="P2685" s="7">
        <v>1</v>
      </c>
      <c r="Q2685" s="7">
        <v>28</v>
      </c>
      <c r="R2685" s="7">
        <v>265</v>
      </c>
      <c r="S2685" s="189">
        <v>45625.593981481485</v>
      </c>
    </row>
    <row r="2686" spans="1:19">
      <c r="A2686" s="7">
        <v>2015</v>
      </c>
      <c r="B2686" s="123" t="s">
        <v>537</v>
      </c>
      <c r="C2686" s="123" t="s">
        <v>538</v>
      </c>
      <c r="D2686" s="123" t="s">
        <v>542</v>
      </c>
      <c r="E2686" s="123" t="s">
        <v>27</v>
      </c>
      <c r="F2686" s="7">
        <v>166.42612282799999</v>
      </c>
      <c r="G2686" s="123" t="s">
        <v>532</v>
      </c>
      <c r="H2686" s="7">
        <v>9.070224E-3</v>
      </c>
      <c r="I2686" s="7">
        <v>5.45E-2</v>
      </c>
      <c r="J2686" s="7">
        <v>0</v>
      </c>
      <c r="K2686" s="7">
        <v>1.6642600000000001E-4</v>
      </c>
      <c r="L2686" s="7">
        <v>1.664261228E-5</v>
      </c>
      <c r="M2686" s="7">
        <v>0</v>
      </c>
      <c r="N2686" s="7">
        <v>1E-3</v>
      </c>
      <c r="O2686" s="7">
        <v>1E-4</v>
      </c>
      <c r="P2686" s="7"/>
      <c r="Q2686" s="7">
        <v>28</v>
      </c>
      <c r="R2686" s="7">
        <v>265</v>
      </c>
      <c r="S2686" s="189">
        <v>45625.593981481485</v>
      </c>
    </row>
    <row r="2687" spans="1:19">
      <c r="A2687" s="7">
        <v>2015</v>
      </c>
      <c r="B2687" s="123" t="s">
        <v>537</v>
      </c>
      <c r="C2687" s="123" t="s">
        <v>538</v>
      </c>
      <c r="D2687" s="123" t="s">
        <v>542</v>
      </c>
      <c r="E2687" s="123" t="s">
        <v>33</v>
      </c>
      <c r="F2687" s="7">
        <v>1428.31315197</v>
      </c>
      <c r="G2687" s="123" t="s">
        <v>532</v>
      </c>
      <c r="H2687" s="7">
        <v>2.7137949890000002</v>
      </c>
      <c r="I2687" s="7">
        <v>1.9</v>
      </c>
      <c r="J2687" s="7">
        <v>0</v>
      </c>
      <c r="K2687" s="7">
        <v>4.2849394999999998E-2</v>
      </c>
      <c r="L2687" s="7">
        <v>5.7132529999999997E-3</v>
      </c>
      <c r="M2687" s="7">
        <v>0</v>
      </c>
      <c r="N2687" s="7">
        <v>0.03</v>
      </c>
      <c r="O2687" s="7">
        <v>4.0000000000000001E-3</v>
      </c>
      <c r="P2687" s="7"/>
      <c r="Q2687" s="7">
        <v>28</v>
      </c>
      <c r="R2687" s="7">
        <v>265</v>
      </c>
      <c r="S2687" s="189">
        <v>45625.593981481485</v>
      </c>
    </row>
    <row r="2688" spans="1:19">
      <c r="A2688" s="7">
        <v>2015</v>
      </c>
      <c r="B2688" s="123" t="s">
        <v>537</v>
      </c>
      <c r="C2688" s="123" t="s">
        <v>538</v>
      </c>
      <c r="D2688" s="123" t="s">
        <v>542</v>
      </c>
      <c r="E2688" s="123" t="s">
        <v>540</v>
      </c>
      <c r="F2688" s="7">
        <v>923.18712740499996</v>
      </c>
      <c r="G2688" s="123" t="s">
        <v>532</v>
      </c>
      <c r="H2688" s="7">
        <v>87.958961531</v>
      </c>
      <c r="I2688" s="7">
        <v>95.277500000000003</v>
      </c>
      <c r="J2688" s="7">
        <v>87.333502253000006</v>
      </c>
      <c r="K2688" s="7">
        <v>9.2318709999999991E-3</v>
      </c>
      <c r="L2688" s="7">
        <v>1.3847810000000001E-3</v>
      </c>
      <c r="M2688" s="7">
        <v>94.6</v>
      </c>
      <c r="N2688" s="7">
        <v>0.01</v>
      </c>
      <c r="O2688" s="7">
        <v>1.5E-3</v>
      </c>
      <c r="P2688" s="7">
        <v>1</v>
      </c>
      <c r="Q2688" s="7">
        <v>28</v>
      </c>
      <c r="R2688" s="7">
        <v>265</v>
      </c>
      <c r="S2688" s="189">
        <v>45625.593981481485</v>
      </c>
    </row>
    <row r="2689" spans="1:19">
      <c r="A2689" s="7">
        <v>2015</v>
      </c>
      <c r="B2689" s="123" t="s">
        <v>537</v>
      </c>
      <c r="C2689" s="123" t="s">
        <v>538</v>
      </c>
      <c r="D2689" s="123" t="s">
        <v>542</v>
      </c>
      <c r="E2689" s="123" t="s">
        <v>531</v>
      </c>
      <c r="F2689" s="7">
        <v>915.79631506800001</v>
      </c>
      <c r="G2689" s="123" t="s">
        <v>532</v>
      </c>
      <c r="H2689" s="7">
        <v>69.832216412999998</v>
      </c>
      <c r="I2689" s="7">
        <v>76.253</v>
      </c>
      <c r="J2689" s="7">
        <v>69.609677907999995</v>
      </c>
      <c r="K2689" s="7">
        <v>2.7473889999999998E-3</v>
      </c>
      <c r="L2689" s="7">
        <v>5.4947800000000005E-4</v>
      </c>
      <c r="M2689" s="7">
        <v>76.010000000000005</v>
      </c>
      <c r="N2689" s="7">
        <v>3.0000000000000001E-3</v>
      </c>
      <c r="O2689" s="7">
        <v>5.9999999999999995E-4</v>
      </c>
      <c r="P2689" s="7">
        <v>1</v>
      </c>
      <c r="Q2689" s="7">
        <v>28</v>
      </c>
      <c r="R2689" s="7">
        <v>265</v>
      </c>
      <c r="S2689" s="189">
        <v>45625.593981481485</v>
      </c>
    </row>
    <row r="2690" spans="1:19">
      <c r="A2690" s="7">
        <v>2015</v>
      </c>
      <c r="B2690" s="123" t="s">
        <v>537</v>
      </c>
      <c r="C2690" s="123" t="s">
        <v>538</v>
      </c>
      <c r="D2690" s="123" t="s">
        <v>542</v>
      </c>
      <c r="E2690" s="123" t="s">
        <v>533</v>
      </c>
      <c r="F2690" s="7">
        <v>566.30656799999997</v>
      </c>
      <c r="G2690" s="123" t="s">
        <v>532</v>
      </c>
      <c r="H2690" s="7">
        <v>41.645996242000002</v>
      </c>
      <c r="I2690" s="7">
        <v>73.539666667000006</v>
      </c>
      <c r="J2690" s="7">
        <v>41.508383746</v>
      </c>
      <c r="K2690" s="7">
        <v>1.69892E-3</v>
      </c>
      <c r="L2690" s="7">
        <v>3.3978399999999998E-4</v>
      </c>
      <c r="M2690" s="7">
        <v>73.296666666999997</v>
      </c>
      <c r="N2690" s="7">
        <v>3.0000000000000001E-3</v>
      </c>
      <c r="O2690" s="7">
        <v>5.9999999999999995E-4</v>
      </c>
      <c r="P2690" s="7">
        <v>1</v>
      </c>
      <c r="Q2690" s="7">
        <v>28</v>
      </c>
      <c r="R2690" s="7">
        <v>265</v>
      </c>
      <c r="S2690" s="189">
        <v>45625.593981481485</v>
      </c>
    </row>
    <row r="2691" spans="1:19">
      <c r="A2691" s="7">
        <v>2015</v>
      </c>
      <c r="B2691" s="123" t="s">
        <v>537</v>
      </c>
      <c r="C2691" s="123" t="s">
        <v>538</v>
      </c>
      <c r="D2691" s="123" t="s">
        <v>542</v>
      </c>
      <c r="E2691" s="123" t="s">
        <v>160</v>
      </c>
      <c r="F2691" s="7">
        <v>70.338239999999999</v>
      </c>
      <c r="G2691" s="123" t="s">
        <v>532</v>
      </c>
      <c r="H2691" s="7">
        <v>5.0385391459999997</v>
      </c>
      <c r="I2691" s="7">
        <v>71.632999999999996</v>
      </c>
      <c r="J2691" s="7">
        <v>5.021446954</v>
      </c>
      <c r="K2691" s="7">
        <v>2.11015E-4</v>
      </c>
      <c r="L2691" s="7">
        <v>4.2202944000000002E-5</v>
      </c>
      <c r="M2691" s="7">
        <v>71.39</v>
      </c>
      <c r="N2691" s="7">
        <v>3.0000000000000001E-3</v>
      </c>
      <c r="O2691" s="7">
        <v>5.9999999999999995E-4</v>
      </c>
      <c r="P2691" s="7">
        <v>1</v>
      </c>
      <c r="Q2691" s="7">
        <v>28</v>
      </c>
      <c r="R2691" s="7">
        <v>265</v>
      </c>
      <c r="S2691" s="189">
        <v>45625.593981481485</v>
      </c>
    </row>
    <row r="2692" spans="1:19">
      <c r="A2692" s="7">
        <v>2015</v>
      </c>
      <c r="B2692" s="123" t="s">
        <v>537</v>
      </c>
      <c r="C2692" s="123" t="s">
        <v>538</v>
      </c>
      <c r="D2692" s="123" t="s">
        <v>542</v>
      </c>
      <c r="E2692" s="123" t="s">
        <v>163</v>
      </c>
      <c r="F2692" s="7">
        <v>969.42773297600002</v>
      </c>
      <c r="G2692" s="123" t="s">
        <v>532</v>
      </c>
      <c r="H2692" s="7">
        <v>61.795686125000003</v>
      </c>
      <c r="I2692" s="7">
        <v>63.744500000000002</v>
      </c>
      <c r="J2692" s="7">
        <v>61.742852313</v>
      </c>
      <c r="K2692" s="7">
        <v>9.6942800000000004E-4</v>
      </c>
      <c r="L2692" s="7">
        <v>9.6942773299999997E-5</v>
      </c>
      <c r="M2692" s="7">
        <v>63.69</v>
      </c>
      <c r="N2692" s="7">
        <v>1E-3</v>
      </c>
      <c r="O2692" s="7">
        <v>1E-4</v>
      </c>
      <c r="P2692" s="7">
        <v>1</v>
      </c>
      <c r="Q2692" s="7">
        <v>28</v>
      </c>
      <c r="R2692" s="7">
        <v>265</v>
      </c>
      <c r="S2692" s="189">
        <v>45625.593981481485</v>
      </c>
    </row>
    <row r="2693" spans="1:19">
      <c r="A2693" s="7">
        <v>2015</v>
      </c>
      <c r="B2693" s="123" t="s">
        <v>537</v>
      </c>
      <c r="C2693" s="123" t="s">
        <v>538</v>
      </c>
      <c r="D2693" s="123" t="s">
        <v>542</v>
      </c>
      <c r="E2693" s="123" t="s">
        <v>534</v>
      </c>
      <c r="F2693" s="7">
        <v>33.730773049</v>
      </c>
      <c r="G2693" s="123" t="s">
        <v>532</v>
      </c>
      <c r="H2693" s="7">
        <v>3.3499211290000002</v>
      </c>
      <c r="I2693" s="7">
        <v>99.313500000000005</v>
      </c>
      <c r="J2693" s="7">
        <v>3.3346242240000001</v>
      </c>
      <c r="K2693" s="7">
        <v>6.7461546100000002E-5</v>
      </c>
      <c r="L2693" s="7">
        <v>5.0596159570000003E-5</v>
      </c>
      <c r="M2693" s="7">
        <v>98.86</v>
      </c>
      <c r="N2693" s="7">
        <v>2E-3</v>
      </c>
      <c r="O2693" s="7">
        <v>1.5E-3</v>
      </c>
      <c r="P2693" s="7">
        <v>1</v>
      </c>
      <c r="Q2693" s="7">
        <v>28</v>
      </c>
      <c r="R2693" s="7">
        <v>265</v>
      </c>
      <c r="S2693" s="189">
        <v>45625.593981481485</v>
      </c>
    </row>
    <row r="2694" spans="1:19">
      <c r="A2694" s="7">
        <v>2015</v>
      </c>
      <c r="B2694" s="123" t="s">
        <v>537</v>
      </c>
      <c r="C2694" s="123" t="s">
        <v>538</v>
      </c>
      <c r="D2694" s="123" t="s">
        <v>542</v>
      </c>
      <c r="E2694" s="123" t="s">
        <v>535</v>
      </c>
      <c r="F2694" s="7">
        <v>9122.8456901480004</v>
      </c>
      <c r="G2694" s="123" t="s">
        <v>532</v>
      </c>
      <c r="H2694" s="7">
        <v>519.68461144100002</v>
      </c>
      <c r="I2694" s="7">
        <v>56.96518708</v>
      </c>
      <c r="J2694" s="7">
        <v>519.18741635100002</v>
      </c>
      <c r="K2694" s="7">
        <v>9.1228460000000004E-3</v>
      </c>
      <c r="L2694" s="7">
        <v>9.1228499999999998E-4</v>
      </c>
      <c r="M2694" s="7">
        <v>56.910687080000002</v>
      </c>
      <c r="N2694" s="7">
        <v>1E-3</v>
      </c>
      <c r="O2694" s="7">
        <v>1E-4</v>
      </c>
      <c r="P2694" s="7">
        <v>1</v>
      </c>
      <c r="Q2694" s="7">
        <v>28</v>
      </c>
      <c r="R2694" s="7">
        <v>265</v>
      </c>
      <c r="S2694" s="189">
        <v>45625.593981481485</v>
      </c>
    </row>
    <row r="2695" spans="1:19">
      <c r="A2695" s="7">
        <v>2015</v>
      </c>
      <c r="B2695" s="123" t="s">
        <v>537</v>
      </c>
      <c r="C2695" s="123" t="s">
        <v>538</v>
      </c>
      <c r="D2695" s="123" t="s">
        <v>542</v>
      </c>
      <c r="E2695" s="123" t="s">
        <v>541</v>
      </c>
      <c r="F2695" s="7">
        <v>0</v>
      </c>
      <c r="G2695" s="123" t="s">
        <v>532</v>
      </c>
      <c r="H2695" s="7">
        <v>0</v>
      </c>
      <c r="I2695" s="7"/>
      <c r="J2695" s="7">
        <v>0</v>
      </c>
      <c r="K2695" s="7">
        <v>0</v>
      </c>
      <c r="L2695" s="7">
        <v>0</v>
      </c>
      <c r="M2695" s="7"/>
      <c r="N2695" s="7"/>
      <c r="O2695" s="7"/>
      <c r="P2695" s="7">
        <v>1</v>
      </c>
      <c r="Q2695" s="7">
        <v>28</v>
      </c>
      <c r="R2695" s="7">
        <v>265</v>
      </c>
      <c r="S2695" s="189">
        <v>45625.593981481485</v>
      </c>
    </row>
    <row r="2696" spans="1:19">
      <c r="A2696" s="7">
        <v>2015</v>
      </c>
      <c r="B2696" s="123" t="s">
        <v>537</v>
      </c>
      <c r="C2696" s="123" t="s">
        <v>538</v>
      </c>
      <c r="D2696" s="123" t="s">
        <v>543</v>
      </c>
      <c r="E2696" s="123" t="s">
        <v>540</v>
      </c>
      <c r="F2696" s="7">
        <v>0.14666427200000001</v>
      </c>
      <c r="G2696" s="123" t="s">
        <v>532</v>
      </c>
      <c r="H2696" s="7">
        <v>1.3973805000000001E-2</v>
      </c>
      <c r="I2696" s="7">
        <v>95.277500000000003</v>
      </c>
      <c r="J2696" s="7">
        <v>1.387444E-2</v>
      </c>
      <c r="K2696" s="7">
        <v>1.46664272E-6</v>
      </c>
      <c r="L2696" s="7">
        <v>2.19996408E-7</v>
      </c>
      <c r="M2696" s="7">
        <v>94.6</v>
      </c>
      <c r="N2696" s="7">
        <v>0.01</v>
      </c>
      <c r="O2696" s="7">
        <v>1.5E-3</v>
      </c>
      <c r="P2696" s="7">
        <v>1</v>
      </c>
      <c r="Q2696" s="7">
        <v>28</v>
      </c>
      <c r="R2696" s="7">
        <v>265</v>
      </c>
      <c r="S2696" s="189">
        <v>45625.593981481485</v>
      </c>
    </row>
    <row r="2697" spans="1:19">
      <c r="A2697" s="7">
        <v>2015</v>
      </c>
      <c r="B2697" s="123" t="s">
        <v>537</v>
      </c>
      <c r="C2697" s="123" t="s">
        <v>538</v>
      </c>
      <c r="D2697" s="123" t="s">
        <v>543</v>
      </c>
      <c r="E2697" s="123" t="s">
        <v>531</v>
      </c>
      <c r="F2697" s="7">
        <v>20.268337223</v>
      </c>
      <c r="G2697" s="123" t="s">
        <v>532</v>
      </c>
      <c r="H2697" s="7">
        <v>1.5455215179999999</v>
      </c>
      <c r="I2697" s="7">
        <v>76.253</v>
      </c>
      <c r="J2697" s="7">
        <v>1.5405963119999999</v>
      </c>
      <c r="K2697" s="7">
        <v>6.080501167E-5</v>
      </c>
      <c r="L2697" s="7">
        <v>1.2161002330000001E-5</v>
      </c>
      <c r="M2697" s="7">
        <v>76.010000000000005</v>
      </c>
      <c r="N2697" s="7">
        <v>3.0000000000000001E-3</v>
      </c>
      <c r="O2697" s="7">
        <v>5.9999999999999995E-4</v>
      </c>
      <c r="P2697" s="7">
        <v>1</v>
      </c>
      <c r="Q2697" s="7">
        <v>28</v>
      </c>
      <c r="R2697" s="7">
        <v>265</v>
      </c>
      <c r="S2697" s="189">
        <v>45625.593981481485</v>
      </c>
    </row>
    <row r="2698" spans="1:19">
      <c r="A2698" s="7">
        <v>2015</v>
      </c>
      <c r="B2698" s="123" t="s">
        <v>537</v>
      </c>
      <c r="C2698" s="123" t="s">
        <v>538</v>
      </c>
      <c r="D2698" s="123" t="s">
        <v>543</v>
      </c>
      <c r="E2698" s="123" t="s">
        <v>533</v>
      </c>
      <c r="F2698" s="7">
        <v>9.1690919999999991</v>
      </c>
      <c r="G2698" s="123" t="s">
        <v>532</v>
      </c>
      <c r="H2698" s="7">
        <v>0.67429196899999999</v>
      </c>
      <c r="I2698" s="7">
        <v>73.539666667000006</v>
      </c>
      <c r="J2698" s="7">
        <v>0.67206387999999995</v>
      </c>
      <c r="K2698" s="7">
        <v>2.7507276000000001E-5</v>
      </c>
      <c r="L2698" s="7">
        <v>5.5014551999999999E-6</v>
      </c>
      <c r="M2698" s="7">
        <v>73.296666666999997</v>
      </c>
      <c r="N2698" s="7">
        <v>3.0000000000000001E-3</v>
      </c>
      <c r="O2698" s="7">
        <v>5.9999999999999995E-4</v>
      </c>
      <c r="P2698" s="7">
        <v>1</v>
      </c>
      <c r="Q2698" s="7">
        <v>28</v>
      </c>
      <c r="R2698" s="7">
        <v>265</v>
      </c>
      <c r="S2698" s="189">
        <v>45625.593981481485</v>
      </c>
    </row>
    <row r="2699" spans="1:19">
      <c r="A2699" s="7">
        <v>2015</v>
      </c>
      <c r="B2699" s="123" t="s">
        <v>537</v>
      </c>
      <c r="C2699" s="123" t="s">
        <v>538</v>
      </c>
      <c r="D2699" s="123" t="s">
        <v>543</v>
      </c>
      <c r="E2699" s="123" t="s">
        <v>160</v>
      </c>
      <c r="F2699" s="7">
        <v>1.8840600000000001</v>
      </c>
      <c r="G2699" s="123" t="s">
        <v>532</v>
      </c>
      <c r="H2699" s="7">
        <v>0.13496087000000001</v>
      </c>
      <c r="I2699" s="7">
        <v>71.632999999999996</v>
      </c>
      <c r="J2699" s="7">
        <v>0.13450304299999999</v>
      </c>
      <c r="K2699" s="7">
        <v>5.6521800000000002E-6</v>
      </c>
      <c r="L2699" s="7">
        <v>1.1304359999999999E-6</v>
      </c>
      <c r="M2699" s="7">
        <v>71.39</v>
      </c>
      <c r="N2699" s="7">
        <v>3.0000000000000001E-3</v>
      </c>
      <c r="O2699" s="7">
        <v>5.9999999999999995E-4</v>
      </c>
      <c r="P2699" s="7">
        <v>1</v>
      </c>
      <c r="Q2699" s="7">
        <v>28</v>
      </c>
      <c r="R2699" s="7">
        <v>265</v>
      </c>
      <c r="S2699" s="189">
        <v>45625.593981481485</v>
      </c>
    </row>
    <row r="2700" spans="1:19">
      <c r="A2700" s="7">
        <v>2015</v>
      </c>
      <c r="B2700" s="123" t="s">
        <v>537</v>
      </c>
      <c r="C2700" s="123" t="s">
        <v>538</v>
      </c>
      <c r="D2700" s="123" t="s">
        <v>543</v>
      </c>
      <c r="E2700" s="123" t="s">
        <v>163</v>
      </c>
      <c r="F2700" s="7">
        <v>135.07821551999999</v>
      </c>
      <c r="G2700" s="123" t="s">
        <v>532</v>
      </c>
      <c r="H2700" s="7">
        <v>8.6104933090000007</v>
      </c>
      <c r="I2700" s="7">
        <v>63.744500000000002</v>
      </c>
      <c r="J2700" s="7">
        <v>8.6031315460000002</v>
      </c>
      <c r="K2700" s="7">
        <v>1.3507800000000001E-4</v>
      </c>
      <c r="L2700" s="7">
        <v>1.3507821549999999E-5</v>
      </c>
      <c r="M2700" s="7">
        <v>63.69</v>
      </c>
      <c r="N2700" s="7">
        <v>1E-3</v>
      </c>
      <c r="O2700" s="7">
        <v>1E-4</v>
      </c>
      <c r="P2700" s="7">
        <v>1</v>
      </c>
      <c r="Q2700" s="7">
        <v>28</v>
      </c>
      <c r="R2700" s="7">
        <v>265</v>
      </c>
      <c r="S2700" s="189">
        <v>45625.593981481485</v>
      </c>
    </row>
    <row r="2701" spans="1:19">
      <c r="A2701" s="7">
        <v>2015</v>
      </c>
      <c r="B2701" s="123" t="s">
        <v>537</v>
      </c>
      <c r="C2701" s="123" t="s">
        <v>538</v>
      </c>
      <c r="D2701" s="123" t="s">
        <v>543</v>
      </c>
      <c r="E2701" s="123" t="s">
        <v>535</v>
      </c>
      <c r="F2701" s="7">
        <v>84.428871491999999</v>
      </c>
      <c r="G2701" s="123" t="s">
        <v>532</v>
      </c>
      <c r="H2701" s="7">
        <v>4.8095064589999996</v>
      </c>
      <c r="I2701" s="7">
        <v>56.96518708</v>
      </c>
      <c r="J2701" s="7">
        <v>4.8049050859999998</v>
      </c>
      <c r="K2701" s="7">
        <v>8.4428871489999996E-5</v>
      </c>
      <c r="L2701" s="7">
        <v>8.442887149E-6</v>
      </c>
      <c r="M2701" s="7">
        <v>56.910687080000002</v>
      </c>
      <c r="N2701" s="7">
        <v>1E-3</v>
      </c>
      <c r="O2701" s="7">
        <v>1E-4</v>
      </c>
      <c r="P2701" s="7">
        <v>1</v>
      </c>
      <c r="Q2701" s="7">
        <v>28</v>
      </c>
      <c r="R2701" s="7">
        <v>265</v>
      </c>
      <c r="S2701" s="189">
        <v>45625.593981481485</v>
      </c>
    </row>
    <row r="2702" spans="1:19">
      <c r="A2702" s="7">
        <v>2015</v>
      </c>
      <c r="B2702" s="123" t="s">
        <v>537</v>
      </c>
      <c r="C2702" s="123" t="s">
        <v>538</v>
      </c>
      <c r="D2702" s="123" t="s">
        <v>543</v>
      </c>
      <c r="E2702" s="123" t="s">
        <v>541</v>
      </c>
      <c r="F2702" s="7">
        <v>0</v>
      </c>
      <c r="G2702" s="123" t="s">
        <v>532</v>
      </c>
      <c r="H2702" s="7">
        <v>0</v>
      </c>
      <c r="I2702" s="7"/>
      <c r="J2702" s="7">
        <v>0</v>
      </c>
      <c r="K2702" s="7">
        <v>0</v>
      </c>
      <c r="L2702" s="7">
        <v>0</v>
      </c>
      <c r="M2702" s="7"/>
      <c r="N2702" s="7"/>
      <c r="O2702" s="7"/>
      <c r="P2702" s="7">
        <v>1</v>
      </c>
      <c r="Q2702" s="7">
        <v>28</v>
      </c>
      <c r="R2702" s="7">
        <v>265</v>
      </c>
      <c r="S2702" s="189">
        <v>45625.593981481485</v>
      </c>
    </row>
    <row r="2703" spans="1:19">
      <c r="A2703" s="7">
        <v>2015</v>
      </c>
      <c r="B2703" s="123" t="s">
        <v>537</v>
      </c>
      <c r="C2703" s="123" t="s">
        <v>538</v>
      </c>
      <c r="D2703" s="123" t="s">
        <v>544</v>
      </c>
      <c r="E2703" s="123" t="s">
        <v>33</v>
      </c>
      <c r="F2703" s="7">
        <v>4524.0181718829999</v>
      </c>
      <c r="G2703" s="123" t="s">
        <v>532</v>
      </c>
      <c r="H2703" s="7">
        <v>8.5956345269999996</v>
      </c>
      <c r="I2703" s="7">
        <v>1.9</v>
      </c>
      <c r="J2703" s="7">
        <v>0</v>
      </c>
      <c r="K2703" s="7">
        <v>0.135720545</v>
      </c>
      <c r="L2703" s="7">
        <v>1.8096073000000001E-2</v>
      </c>
      <c r="M2703" s="7">
        <v>0</v>
      </c>
      <c r="N2703" s="7">
        <v>0.03</v>
      </c>
      <c r="O2703" s="7">
        <v>4.0000000000000001E-3</v>
      </c>
      <c r="P2703" s="7"/>
      <c r="Q2703" s="7">
        <v>28</v>
      </c>
      <c r="R2703" s="7">
        <v>265</v>
      </c>
      <c r="S2703" s="189">
        <v>45625.593981481485</v>
      </c>
    </row>
    <row r="2704" spans="1:19">
      <c r="A2704" s="7">
        <v>2015</v>
      </c>
      <c r="B2704" s="123" t="s">
        <v>537</v>
      </c>
      <c r="C2704" s="123" t="s">
        <v>538</v>
      </c>
      <c r="D2704" s="123" t="s">
        <v>544</v>
      </c>
      <c r="E2704" s="123" t="s">
        <v>540</v>
      </c>
      <c r="F2704" s="7">
        <v>0.21664620900000001</v>
      </c>
      <c r="G2704" s="123" t="s">
        <v>532</v>
      </c>
      <c r="H2704" s="7">
        <v>2.0641508999999999E-2</v>
      </c>
      <c r="I2704" s="7">
        <v>95.277500000000003</v>
      </c>
      <c r="J2704" s="7">
        <v>2.0494730999999999E-2</v>
      </c>
      <c r="K2704" s="7">
        <v>2.1664620899999998E-6</v>
      </c>
      <c r="L2704" s="7">
        <v>3.2496931349999998E-7</v>
      </c>
      <c r="M2704" s="7">
        <v>94.6</v>
      </c>
      <c r="N2704" s="7">
        <v>0.01</v>
      </c>
      <c r="O2704" s="7">
        <v>1.5E-3</v>
      </c>
      <c r="P2704" s="7">
        <v>1</v>
      </c>
      <c r="Q2704" s="7">
        <v>28</v>
      </c>
      <c r="R2704" s="7">
        <v>265</v>
      </c>
      <c r="S2704" s="189">
        <v>45625.593981481485</v>
      </c>
    </row>
    <row r="2705" spans="1:19">
      <c r="A2705" s="7">
        <v>2015</v>
      </c>
      <c r="B2705" s="123" t="s">
        <v>537</v>
      </c>
      <c r="C2705" s="123" t="s">
        <v>538</v>
      </c>
      <c r="D2705" s="123" t="s">
        <v>544</v>
      </c>
      <c r="E2705" s="123" t="s">
        <v>531</v>
      </c>
      <c r="F2705" s="7">
        <v>7.1519783690000001</v>
      </c>
      <c r="G2705" s="123" t="s">
        <v>532</v>
      </c>
      <c r="H2705" s="7">
        <v>0.54535980699999997</v>
      </c>
      <c r="I2705" s="7">
        <v>76.253</v>
      </c>
      <c r="J2705" s="7">
        <v>0.543621876</v>
      </c>
      <c r="K2705" s="7">
        <v>2.145593511E-5</v>
      </c>
      <c r="L2705" s="7">
        <v>4.2911870209999999E-6</v>
      </c>
      <c r="M2705" s="7">
        <v>76.010000000000005</v>
      </c>
      <c r="N2705" s="7">
        <v>3.0000000000000001E-3</v>
      </c>
      <c r="O2705" s="7">
        <v>5.9999999999999995E-4</v>
      </c>
      <c r="P2705" s="7">
        <v>1</v>
      </c>
      <c r="Q2705" s="7">
        <v>28</v>
      </c>
      <c r="R2705" s="7">
        <v>265</v>
      </c>
      <c r="S2705" s="189">
        <v>45625.593981481485</v>
      </c>
    </row>
    <row r="2706" spans="1:19">
      <c r="A2706" s="7">
        <v>2015</v>
      </c>
      <c r="B2706" s="123" t="s">
        <v>537</v>
      </c>
      <c r="C2706" s="123" t="s">
        <v>538</v>
      </c>
      <c r="D2706" s="123" t="s">
        <v>544</v>
      </c>
      <c r="E2706" s="123" t="s">
        <v>533</v>
      </c>
      <c r="F2706" s="7">
        <v>131.38178400000001</v>
      </c>
      <c r="G2706" s="123" t="s">
        <v>532</v>
      </c>
      <c r="H2706" s="7">
        <v>9.6617726009999991</v>
      </c>
      <c r="I2706" s="7">
        <v>73.539666667000006</v>
      </c>
      <c r="J2706" s="7">
        <v>9.6298468279999998</v>
      </c>
      <c r="K2706" s="7">
        <v>3.9414499999999999E-4</v>
      </c>
      <c r="L2706" s="7">
        <v>7.8829070399999998E-5</v>
      </c>
      <c r="M2706" s="7">
        <v>73.296666666999997</v>
      </c>
      <c r="N2706" s="7">
        <v>3.0000000000000001E-3</v>
      </c>
      <c r="O2706" s="7">
        <v>5.9999999999999995E-4</v>
      </c>
      <c r="P2706" s="7">
        <v>1</v>
      </c>
      <c r="Q2706" s="7">
        <v>28</v>
      </c>
      <c r="R2706" s="7">
        <v>265</v>
      </c>
      <c r="S2706" s="189">
        <v>45625.593981481485</v>
      </c>
    </row>
    <row r="2707" spans="1:19">
      <c r="A2707" s="7">
        <v>2015</v>
      </c>
      <c r="B2707" s="123" t="s">
        <v>537</v>
      </c>
      <c r="C2707" s="123" t="s">
        <v>538</v>
      </c>
      <c r="D2707" s="123" t="s">
        <v>544</v>
      </c>
      <c r="E2707" s="123" t="s">
        <v>160</v>
      </c>
      <c r="F2707" s="7">
        <v>1.632852</v>
      </c>
      <c r="G2707" s="123" t="s">
        <v>532</v>
      </c>
      <c r="H2707" s="7">
        <v>0.116966087</v>
      </c>
      <c r="I2707" s="7">
        <v>71.632999999999996</v>
      </c>
      <c r="J2707" s="7">
        <v>0.116569304</v>
      </c>
      <c r="K2707" s="7">
        <v>4.8985559999999996E-6</v>
      </c>
      <c r="L2707" s="7">
        <v>9.7971120000000009E-7</v>
      </c>
      <c r="M2707" s="7">
        <v>71.39</v>
      </c>
      <c r="N2707" s="7">
        <v>3.0000000000000001E-3</v>
      </c>
      <c r="O2707" s="7">
        <v>5.9999999999999995E-4</v>
      </c>
      <c r="P2707" s="7">
        <v>1</v>
      </c>
      <c r="Q2707" s="7">
        <v>28</v>
      </c>
      <c r="R2707" s="7">
        <v>265</v>
      </c>
      <c r="S2707" s="189">
        <v>45625.593981481485</v>
      </c>
    </row>
    <row r="2708" spans="1:19">
      <c r="A2708" s="7">
        <v>2015</v>
      </c>
      <c r="B2708" s="123" t="s">
        <v>537</v>
      </c>
      <c r="C2708" s="123" t="s">
        <v>538</v>
      </c>
      <c r="D2708" s="123" t="s">
        <v>544</v>
      </c>
      <c r="E2708" s="123" t="s">
        <v>163</v>
      </c>
      <c r="F2708" s="7">
        <v>25.763906154000001</v>
      </c>
      <c r="G2708" s="123" t="s">
        <v>532</v>
      </c>
      <c r="H2708" s="7">
        <v>1.6423073159999999</v>
      </c>
      <c r="I2708" s="7">
        <v>63.744500000000002</v>
      </c>
      <c r="J2708" s="7">
        <v>1.640903183</v>
      </c>
      <c r="K2708" s="7">
        <v>2.576390615E-5</v>
      </c>
      <c r="L2708" s="7">
        <v>2.576390615E-6</v>
      </c>
      <c r="M2708" s="7">
        <v>63.69</v>
      </c>
      <c r="N2708" s="7">
        <v>1E-3</v>
      </c>
      <c r="O2708" s="7">
        <v>1E-4</v>
      </c>
      <c r="P2708" s="7">
        <v>1</v>
      </c>
      <c r="Q2708" s="7">
        <v>28</v>
      </c>
      <c r="R2708" s="7">
        <v>265</v>
      </c>
      <c r="S2708" s="189">
        <v>45625.593981481485</v>
      </c>
    </row>
    <row r="2709" spans="1:19">
      <c r="A2709" s="7">
        <v>2015</v>
      </c>
      <c r="B2709" s="123" t="s">
        <v>537</v>
      </c>
      <c r="C2709" s="123" t="s">
        <v>538</v>
      </c>
      <c r="D2709" s="123" t="s">
        <v>544</v>
      </c>
      <c r="E2709" s="123" t="s">
        <v>535</v>
      </c>
      <c r="F2709" s="7">
        <v>130.70782938799999</v>
      </c>
      <c r="G2709" s="123" t="s">
        <v>532</v>
      </c>
      <c r="H2709" s="7">
        <v>7.4457959540000003</v>
      </c>
      <c r="I2709" s="7">
        <v>56.96518708</v>
      </c>
      <c r="J2709" s="7">
        <v>7.4386723769999996</v>
      </c>
      <c r="K2709" s="7">
        <v>1.30708E-4</v>
      </c>
      <c r="L2709" s="7">
        <v>1.307078294E-5</v>
      </c>
      <c r="M2709" s="7">
        <v>56.910687080000002</v>
      </c>
      <c r="N2709" s="7">
        <v>1E-3</v>
      </c>
      <c r="O2709" s="7">
        <v>1E-4</v>
      </c>
      <c r="P2709" s="7">
        <v>1</v>
      </c>
      <c r="Q2709" s="7">
        <v>28</v>
      </c>
      <c r="R2709" s="7">
        <v>265</v>
      </c>
      <c r="S2709" s="189">
        <v>45625.593981481485</v>
      </c>
    </row>
    <row r="2710" spans="1:19">
      <c r="A2710" s="7">
        <v>2015</v>
      </c>
      <c r="B2710" s="123" t="s">
        <v>537</v>
      </c>
      <c r="C2710" s="123" t="s">
        <v>538</v>
      </c>
      <c r="D2710" s="123" t="s">
        <v>544</v>
      </c>
      <c r="E2710" s="123" t="s">
        <v>541</v>
      </c>
      <c r="F2710" s="7">
        <v>0</v>
      </c>
      <c r="G2710" s="123" t="s">
        <v>532</v>
      </c>
      <c r="H2710" s="7">
        <v>0</v>
      </c>
      <c r="I2710" s="7"/>
      <c r="J2710" s="7">
        <v>0</v>
      </c>
      <c r="K2710" s="7">
        <v>0</v>
      </c>
      <c r="L2710" s="7">
        <v>0</v>
      </c>
      <c r="M2710" s="7"/>
      <c r="N2710" s="7"/>
      <c r="O2710" s="7"/>
      <c r="P2710" s="7">
        <v>1</v>
      </c>
      <c r="Q2710" s="7">
        <v>28</v>
      </c>
      <c r="R2710" s="7">
        <v>265</v>
      </c>
      <c r="S2710" s="189">
        <v>45625.593981481485</v>
      </c>
    </row>
    <row r="2711" spans="1:19">
      <c r="A2711" s="7">
        <v>2015</v>
      </c>
      <c r="B2711" s="123" t="s">
        <v>537</v>
      </c>
      <c r="C2711" s="123" t="s">
        <v>538</v>
      </c>
      <c r="D2711" s="123" t="s">
        <v>545</v>
      </c>
      <c r="E2711" s="123" t="s">
        <v>540</v>
      </c>
      <c r="F2711" s="7">
        <v>0.31938564800000002</v>
      </c>
      <c r="G2711" s="123" t="s">
        <v>532</v>
      </c>
      <c r="H2711" s="7">
        <v>3.0430266000000001E-2</v>
      </c>
      <c r="I2711" s="7">
        <v>95.277500000000003</v>
      </c>
      <c r="J2711" s="7">
        <v>3.0213882000000001E-2</v>
      </c>
      <c r="K2711" s="7">
        <v>3.1938564800000001E-6</v>
      </c>
      <c r="L2711" s="7">
        <v>4.7907847200000004E-7</v>
      </c>
      <c r="M2711" s="7">
        <v>94.6</v>
      </c>
      <c r="N2711" s="7">
        <v>0.01</v>
      </c>
      <c r="O2711" s="7">
        <v>1.5E-3</v>
      </c>
      <c r="P2711" s="7">
        <v>1</v>
      </c>
      <c r="Q2711" s="7">
        <v>28</v>
      </c>
      <c r="R2711" s="7">
        <v>265</v>
      </c>
      <c r="S2711" s="189">
        <v>45625.593981481485</v>
      </c>
    </row>
    <row r="2712" spans="1:19">
      <c r="A2712" s="7">
        <v>2015</v>
      </c>
      <c r="B2712" s="123" t="s">
        <v>537</v>
      </c>
      <c r="C2712" s="123" t="s">
        <v>538</v>
      </c>
      <c r="D2712" s="123" t="s">
        <v>545</v>
      </c>
      <c r="E2712" s="123" t="s">
        <v>531</v>
      </c>
      <c r="F2712" s="7">
        <v>16.57358825</v>
      </c>
      <c r="G2712" s="123" t="s">
        <v>532</v>
      </c>
      <c r="H2712" s="7">
        <v>1.263785825</v>
      </c>
      <c r="I2712" s="7">
        <v>76.253</v>
      </c>
      <c r="J2712" s="7">
        <v>1.259758443</v>
      </c>
      <c r="K2712" s="7">
        <v>4.9720764749999999E-5</v>
      </c>
      <c r="L2712" s="7">
        <v>9.9441529499999994E-6</v>
      </c>
      <c r="M2712" s="7">
        <v>76.010000000000005</v>
      </c>
      <c r="N2712" s="7">
        <v>3.0000000000000001E-3</v>
      </c>
      <c r="O2712" s="7">
        <v>5.9999999999999995E-4</v>
      </c>
      <c r="P2712" s="7">
        <v>1</v>
      </c>
      <c r="Q2712" s="7">
        <v>28</v>
      </c>
      <c r="R2712" s="7">
        <v>265</v>
      </c>
      <c r="S2712" s="189">
        <v>45625.593981481485</v>
      </c>
    </row>
    <row r="2713" spans="1:19">
      <c r="A2713" s="7">
        <v>2015</v>
      </c>
      <c r="B2713" s="123" t="s">
        <v>537</v>
      </c>
      <c r="C2713" s="123" t="s">
        <v>538</v>
      </c>
      <c r="D2713" s="123" t="s">
        <v>545</v>
      </c>
      <c r="E2713" s="123" t="s">
        <v>533</v>
      </c>
      <c r="F2713" s="7">
        <v>39.690863999999998</v>
      </c>
      <c r="G2713" s="123" t="s">
        <v>532</v>
      </c>
      <c r="H2713" s="7">
        <v>2.9188529079999999</v>
      </c>
      <c r="I2713" s="7">
        <v>73.539666667000006</v>
      </c>
      <c r="J2713" s="7">
        <v>2.9092080280000001</v>
      </c>
      <c r="K2713" s="7">
        <v>1.19073E-4</v>
      </c>
      <c r="L2713" s="7">
        <v>2.3814518399999999E-5</v>
      </c>
      <c r="M2713" s="7">
        <v>73.296666666999997</v>
      </c>
      <c r="N2713" s="7">
        <v>3.0000000000000001E-3</v>
      </c>
      <c r="O2713" s="7">
        <v>5.9999999999999995E-4</v>
      </c>
      <c r="P2713" s="7">
        <v>1</v>
      </c>
      <c r="Q2713" s="7">
        <v>28</v>
      </c>
      <c r="R2713" s="7">
        <v>265</v>
      </c>
      <c r="S2713" s="189">
        <v>45625.593981481485</v>
      </c>
    </row>
    <row r="2714" spans="1:19">
      <c r="A2714" s="7">
        <v>2015</v>
      </c>
      <c r="B2714" s="123" t="s">
        <v>537</v>
      </c>
      <c r="C2714" s="123" t="s">
        <v>538</v>
      </c>
      <c r="D2714" s="123" t="s">
        <v>545</v>
      </c>
      <c r="E2714" s="123" t="s">
        <v>160</v>
      </c>
      <c r="F2714" s="7">
        <v>3.0982319999999999</v>
      </c>
      <c r="G2714" s="123" t="s">
        <v>532</v>
      </c>
      <c r="H2714" s="7">
        <v>0.22193565300000001</v>
      </c>
      <c r="I2714" s="7">
        <v>71.632999999999996</v>
      </c>
      <c r="J2714" s="7">
        <v>0.22118278199999999</v>
      </c>
      <c r="K2714" s="7">
        <v>9.294696E-6</v>
      </c>
      <c r="L2714" s="7">
        <v>1.8589392E-6</v>
      </c>
      <c r="M2714" s="7">
        <v>71.39</v>
      </c>
      <c r="N2714" s="7">
        <v>3.0000000000000001E-3</v>
      </c>
      <c r="O2714" s="7">
        <v>5.9999999999999995E-4</v>
      </c>
      <c r="P2714" s="7">
        <v>1</v>
      </c>
      <c r="Q2714" s="7">
        <v>28</v>
      </c>
      <c r="R2714" s="7">
        <v>265</v>
      </c>
      <c r="S2714" s="189">
        <v>45625.593981481485</v>
      </c>
    </row>
    <row r="2715" spans="1:19">
      <c r="A2715" s="7">
        <v>2015</v>
      </c>
      <c r="B2715" s="123" t="s">
        <v>537</v>
      </c>
      <c r="C2715" s="123" t="s">
        <v>538</v>
      </c>
      <c r="D2715" s="123" t="s">
        <v>545</v>
      </c>
      <c r="E2715" s="123" t="s">
        <v>163</v>
      </c>
      <c r="F2715" s="7">
        <v>9.2361173010000002</v>
      </c>
      <c r="G2715" s="123" t="s">
        <v>532</v>
      </c>
      <c r="H2715" s="7">
        <v>0.58875167900000003</v>
      </c>
      <c r="I2715" s="7">
        <v>63.744500000000002</v>
      </c>
      <c r="J2715" s="7">
        <v>0.58824831099999997</v>
      </c>
      <c r="K2715" s="7">
        <v>9.2361173009999995E-6</v>
      </c>
      <c r="L2715" s="7">
        <v>9.2361173009999999E-7</v>
      </c>
      <c r="M2715" s="7">
        <v>63.69</v>
      </c>
      <c r="N2715" s="7">
        <v>1E-3</v>
      </c>
      <c r="O2715" s="7">
        <v>1E-4</v>
      </c>
      <c r="P2715" s="7">
        <v>1</v>
      </c>
      <c r="Q2715" s="7">
        <v>28</v>
      </c>
      <c r="R2715" s="7">
        <v>265</v>
      </c>
      <c r="S2715" s="189">
        <v>45625.593981481485</v>
      </c>
    </row>
    <row r="2716" spans="1:19">
      <c r="A2716" s="7">
        <v>2015</v>
      </c>
      <c r="B2716" s="123" t="s">
        <v>537</v>
      </c>
      <c r="C2716" s="123" t="s">
        <v>538</v>
      </c>
      <c r="D2716" s="123" t="s">
        <v>545</v>
      </c>
      <c r="E2716" s="123" t="s">
        <v>535</v>
      </c>
      <c r="F2716" s="7">
        <v>207.959475059</v>
      </c>
      <c r="G2716" s="123" t="s">
        <v>532</v>
      </c>
      <c r="H2716" s="7">
        <v>11.846450402</v>
      </c>
      <c r="I2716" s="7">
        <v>56.96518708</v>
      </c>
      <c r="J2716" s="7">
        <v>11.83511661</v>
      </c>
      <c r="K2716" s="7">
        <v>2.0795899999999999E-4</v>
      </c>
      <c r="L2716" s="7">
        <v>2.0795947510000002E-5</v>
      </c>
      <c r="M2716" s="7">
        <v>56.910687080000002</v>
      </c>
      <c r="N2716" s="7">
        <v>1E-3</v>
      </c>
      <c r="O2716" s="7">
        <v>1E-4</v>
      </c>
      <c r="P2716" s="7">
        <v>1</v>
      </c>
      <c r="Q2716" s="7">
        <v>28</v>
      </c>
      <c r="R2716" s="7">
        <v>265</v>
      </c>
      <c r="S2716" s="189">
        <v>45625.593981481485</v>
      </c>
    </row>
    <row r="2717" spans="1:19">
      <c r="A2717" s="7">
        <v>2015</v>
      </c>
      <c r="B2717" s="123" t="s">
        <v>537</v>
      </c>
      <c r="C2717" s="123" t="s">
        <v>538</v>
      </c>
      <c r="D2717" s="123" t="s">
        <v>545</v>
      </c>
      <c r="E2717" s="123" t="s">
        <v>541</v>
      </c>
      <c r="F2717" s="7">
        <v>0</v>
      </c>
      <c r="G2717" s="123" t="s">
        <v>532</v>
      </c>
      <c r="H2717" s="7">
        <v>0</v>
      </c>
      <c r="I2717" s="7"/>
      <c r="J2717" s="7">
        <v>0</v>
      </c>
      <c r="K2717" s="7">
        <v>0</v>
      </c>
      <c r="L2717" s="7">
        <v>0</v>
      </c>
      <c r="M2717" s="7"/>
      <c r="N2717" s="7"/>
      <c r="O2717" s="7"/>
      <c r="P2717" s="7">
        <v>1</v>
      </c>
      <c r="Q2717" s="7">
        <v>28</v>
      </c>
      <c r="R2717" s="7">
        <v>265</v>
      </c>
      <c r="S2717" s="189">
        <v>45625.593981481485</v>
      </c>
    </row>
    <row r="2718" spans="1:19">
      <c r="A2718" s="7">
        <v>2015</v>
      </c>
      <c r="B2718" s="123" t="s">
        <v>537</v>
      </c>
      <c r="C2718" s="123" t="s">
        <v>538</v>
      </c>
      <c r="D2718" s="123" t="s">
        <v>546</v>
      </c>
      <c r="E2718" s="123" t="s">
        <v>33</v>
      </c>
      <c r="F2718" s="7">
        <v>0</v>
      </c>
      <c r="G2718" s="123" t="s">
        <v>532</v>
      </c>
      <c r="H2718" s="7">
        <v>0</v>
      </c>
      <c r="I2718" s="7"/>
      <c r="J2718" s="7">
        <v>0</v>
      </c>
      <c r="K2718" s="7">
        <v>0</v>
      </c>
      <c r="L2718" s="7">
        <v>0</v>
      </c>
      <c r="M2718" s="7"/>
      <c r="N2718" s="7"/>
      <c r="O2718" s="7"/>
      <c r="P2718" s="7"/>
      <c r="Q2718" s="7">
        <v>28</v>
      </c>
      <c r="R2718" s="7">
        <v>265</v>
      </c>
      <c r="S2718" s="189">
        <v>45625.593981481485</v>
      </c>
    </row>
    <row r="2719" spans="1:19">
      <c r="A2719" s="7">
        <v>2015</v>
      </c>
      <c r="B2719" s="123" t="s">
        <v>537</v>
      </c>
      <c r="C2719" s="123" t="s">
        <v>538</v>
      </c>
      <c r="D2719" s="123" t="s">
        <v>546</v>
      </c>
      <c r="E2719" s="123" t="s">
        <v>540</v>
      </c>
      <c r="F2719" s="7">
        <v>0.59410197499999995</v>
      </c>
      <c r="G2719" s="123" t="s">
        <v>532</v>
      </c>
      <c r="H2719" s="7">
        <v>5.6604551000000003E-2</v>
      </c>
      <c r="I2719" s="7">
        <v>95.277500000000003</v>
      </c>
      <c r="J2719" s="7">
        <v>5.6202046999999998E-2</v>
      </c>
      <c r="K2719" s="7">
        <v>5.9410197500000002E-6</v>
      </c>
      <c r="L2719" s="7">
        <v>8.9115296250000004E-7</v>
      </c>
      <c r="M2719" s="7">
        <v>94.6</v>
      </c>
      <c r="N2719" s="7">
        <v>0.01</v>
      </c>
      <c r="O2719" s="7">
        <v>1.5E-3</v>
      </c>
      <c r="P2719" s="7">
        <v>1</v>
      </c>
      <c r="Q2719" s="7">
        <v>28</v>
      </c>
      <c r="R2719" s="7">
        <v>265</v>
      </c>
      <c r="S2719" s="189">
        <v>45625.593981481485</v>
      </c>
    </row>
    <row r="2720" spans="1:19">
      <c r="A2720" s="7">
        <v>2015</v>
      </c>
      <c r="B2720" s="123" t="s">
        <v>537</v>
      </c>
      <c r="C2720" s="123" t="s">
        <v>538</v>
      </c>
      <c r="D2720" s="123" t="s">
        <v>546</v>
      </c>
      <c r="E2720" s="123" t="s">
        <v>531</v>
      </c>
      <c r="F2720" s="7">
        <v>217.858234082</v>
      </c>
      <c r="G2720" s="123" t="s">
        <v>532</v>
      </c>
      <c r="H2720" s="7">
        <v>16.612343923000001</v>
      </c>
      <c r="I2720" s="7">
        <v>76.253</v>
      </c>
      <c r="J2720" s="7">
        <v>16.559404373</v>
      </c>
      <c r="K2720" s="7">
        <v>6.5357499999999999E-4</v>
      </c>
      <c r="L2720" s="7">
        <v>1.30715E-4</v>
      </c>
      <c r="M2720" s="7">
        <v>76.010000000000005</v>
      </c>
      <c r="N2720" s="7">
        <v>3.0000000000000001E-3</v>
      </c>
      <c r="O2720" s="7">
        <v>5.9999999999999995E-4</v>
      </c>
      <c r="P2720" s="7">
        <v>1</v>
      </c>
      <c r="Q2720" s="7">
        <v>28</v>
      </c>
      <c r="R2720" s="7">
        <v>265</v>
      </c>
      <c r="S2720" s="189">
        <v>45625.593981481485</v>
      </c>
    </row>
    <row r="2721" spans="1:19">
      <c r="A2721" s="7">
        <v>2015</v>
      </c>
      <c r="B2721" s="123" t="s">
        <v>537</v>
      </c>
      <c r="C2721" s="123" t="s">
        <v>538</v>
      </c>
      <c r="D2721" s="123" t="s">
        <v>546</v>
      </c>
      <c r="E2721" s="123" t="s">
        <v>533</v>
      </c>
      <c r="F2721" s="7">
        <v>375.388488</v>
      </c>
      <c r="G2721" s="123" t="s">
        <v>532</v>
      </c>
      <c r="H2721" s="7">
        <v>27.605944277999999</v>
      </c>
      <c r="I2721" s="7">
        <v>73.539666667000006</v>
      </c>
      <c r="J2721" s="7">
        <v>27.514724875999999</v>
      </c>
      <c r="K2721" s="7">
        <v>1.1261649999999999E-3</v>
      </c>
      <c r="L2721" s="7">
        <v>2.25233E-4</v>
      </c>
      <c r="M2721" s="7">
        <v>73.296666666999997</v>
      </c>
      <c r="N2721" s="7">
        <v>3.0000000000000001E-3</v>
      </c>
      <c r="O2721" s="7">
        <v>5.9999999999999995E-4</v>
      </c>
      <c r="P2721" s="7">
        <v>1</v>
      </c>
      <c r="Q2721" s="7">
        <v>28</v>
      </c>
      <c r="R2721" s="7">
        <v>265</v>
      </c>
      <c r="S2721" s="189">
        <v>45625.593981481485</v>
      </c>
    </row>
    <row r="2722" spans="1:19">
      <c r="A2722" s="7">
        <v>2015</v>
      </c>
      <c r="B2722" s="123" t="s">
        <v>537</v>
      </c>
      <c r="C2722" s="123" t="s">
        <v>538</v>
      </c>
      <c r="D2722" s="123" t="s">
        <v>546</v>
      </c>
      <c r="E2722" s="123" t="s">
        <v>160</v>
      </c>
      <c r="F2722" s="7">
        <v>63.471888</v>
      </c>
      <c r="G2722" s="123" t="s">
        <v>532</v>
      </c>
      <c r="H2722" s="7">
        <v>4.5466817529999997</v>
      </c>
      <c r="I2722" s="7">
        <v>71.632999999999996</v>
      </c>
      <c r="J2722" s="7">
        <v>4.5312580840000001</v>
      </c>
      <c r="K2722" s="7">
        <v>1.90416E-4</v>
      </c>
      <c r="L2722" s="7">
        <v>3.8083132800000002E-5</v>
      </c>
      <c r="M2722" s="7">
        <v>71.39</v>
      </c>
      <c r="N2722" s="7">
        <v>3.0000000000000001E-3</v>
      </c>
      <c r="O2722" s="7">
        <v>5.9999999999999995E-4</v>
      </c>
      <c r="P2722" s="7">
        <v>1</v>
      </c>
      <c r="Q2722" s="7">
        <v>28</v>
      </c>
      <c r="R2722" s="7">
        <v>265</v>
      </c>
      <c r="S2722" s="189">
        <v>45625.593981481485</v>
      </c>
    </row>
    <row r="2723" spans="1:19">
      <c r="A2723" s="7">
        <v>2015</v>
      </c>
      <c r="B2723" s="123" t="s">
        <v>537</v>
      </c>
      <c r="C2723" s="123" t="s">
        <v>538</v>
      </c>
      <c r="D2723" s="123" t="s">
        <v>546</v>
      </c>
      <c r="E2723" s="123" t="s">
        <v>163</v>
      </c>
      <c r="F2723" s="7">
        <v>73.038243390000005</v>
      </c>
      <c r="G2723" s="123" t="s">
        <v>532</v>
      </c>
      <c r="H2723" s="7">
        <v>4.6557863060000004</v>
      </c>
      <c r="I2723" s="7">
        <v>63.744500000000002</v>
      </c>
      <c r="J2723" s="7">
        <v>4.6518057219999998</v>
      </c>
      <c r="K2723" s="7">
        <v>7.3038243389999996E-5</v>
      </c>
      <c r="L2723" s="7">
        <v>7.3038243389999997E-6</v>
      </c>
      <c r="M2723" s="7">
        <v>63.69</v>
      </c>
      <c r="N2723" s="7">
        <v>1E-3</v>
      </c>
      <c r="O2723" s="7">
        <v>1E-4</v>
      </c>
      <c r="P2723" s="7">
        <v>1</v>
      </c>
      <c r="Q2723" s="7">
        <v>28</v>
      </c>
      <c r="R2723" s="7">
        <v>265</v>
      </c>
      <c r="S2723" s="189">
        <v>45625.593981481485</v>
      </c>
    </row>
    <row r="2724" spans="1:19">
      <c r="A2724" s="7">
        <v>2015</v>
      </c>
      <c r="B2724" s="123" t="s">
        <v>537</v>
      </c>
      <c r="C2724" s="123" t="s">
        <v>538</v>
      </c>
      <c r="D2724" s="123" t="s">
        <v>546</v>
      </c>
      <c r="E2724" s="123" t="s">
        <v>535</v>
      </c>
      <c r="F2724" s="7">
        <v>4091.8676374719998</v>
      </c>
      <c r="G2724" s="123" t="s">
        <v>532</v>
      </c>
      <c r="H2724" s="7">
        <v>233.09400547499999</v>
      </c>
      <c r="I2724" s="7">
        <v>56.96518708</v>
      </c>
      <c r="J2724" s="7">
        <v>232.870998689</v>
      </c>
      <c r="K2724" s="7">
        <v>4.0918680000000002E-3</v>
      </c>
      <c r="L2724" s="7">
        <v>4.0918699999999998E-4</v>
      </c>
      <c r="M2724" s="7">
        <v>56.910687080000002</v>
      </c>
      <c r="N2724" s="7">
        <v>1E-3</v>
      </c>
      <c r="O2724" s="7">
        <v>1E-4</v>
      </c>
      <c r="P2724" s="7">
        <v>1</v>
      </c>
      <c r="Q2724" s="7">
        <v>28</v>
      </c>
      <c r="R2724" s="7">
        <v>265</v>
      </c>
      <c r="S2724" s="189">
        <v>45625.593981481485</v>
      </c>
    </row>
    <row r="2725" spans="1:19">
      <c r="A2725" s="7">
        <v>2015</v>
      </c>
      <c r="B2725" s="123" t="s">
        <v>537</v>
      </c>
      <c r="C2725" s="123" t="s">
        <v>538</v>
      </c>
      <c r="D2725" s="123" t="s">
        <v>546</v>
      </c>
      <c r="E2725" s="123" t="s">
        <v>541</v>
      </c>
      <c r="F2725" s="7">
        <v>413.68501336499997</v>
      </c>
      <c r="G2725" s="123" t="s">
        <v>532</v>
      </c>
      <c r="H2725" s="7">
        <v>39.209500014</v>
      </c>
      <c r="I2725" s="7">
        <v>94.781050188999998</v>
      </c>
      <c r="J2725" s="7">
        <v>39.108974556</v>
      </c>
      <c r="K2725" s="7">
        <v>1.241055E-3</v>
      </c>
      <c r="L2725" s="7">
        <v>2.4821100000000003E-4</v>
      </c>
      <c r="M2725" s="7">
        <v>94.538050189000003</v>
      </c>
      <c r="N2725" s="7">
        <v>3.0000000000000001E-3</v>
      </c>
      <c r="O2725" s="7">
        <v>5.9999999999999995E-4</v>
      </c>
      <c r="P2725" s="7">
        <v>1</v>
      </c>
      <c r="Q2725" s="7">
        <v>28</v>
      </c>
      <c r="R2725" s="7">
        <v>265</v>
      </c>
      <c r="S2725" s="189">
        <v>45625.593981481485</v>
      </c>
    </row>
    <row r="2726" spans="1:19">
      <c r="A2726" s="7">
        <v>2015</v>
      </c>
      <c r="B2726" s="123" t="s">
        <v>537</v>
      </c>
      <c r="C2726" s="123" t="s">
        <v>538</v>
      </c>
      <c r="D2726" s="123" t="s">
        <v>547</v>
      </c>
      <c r="E2726" s="123" t="s">
        <v>540</v>
      </c>
      <c r="F2726" s="7">
        <v>0.64026027399999996</v>
      </c>
      <c r="G2726" s="123" t="s">
        <v>532</v>
      </c>
      <c r="H2726" s="7">
        <v>6.1002397999999999E-2</v>
      </c>
      <c r="I2726" s="7">
        <v>95.277500000000003</v>
      </c>
      <c r="J2726" s="7">
        <v>6.0568622000000003E-2</v>
      </c>
      <c r="K2726" s="7">
        <v>6.4026027399999997E-6</v>
      </c>
      <c r="L2726" s="7">
        <v>9.6039041099999999E-7</v>
      </c>
      <c r="M2726" s="7">
        <v>94.6</v>
      </c>
      <c r="N2726" s="7">
        <v>0.01</v>
      </c>
      <c r="O2726" s="7">
        <v>1.5E-3</v>
      </c>
      <c r="P2726" s="7">
        <v>1</v>
      </c>
      <c r="Q2726" s="7">
        <v>28</v>
      </c>
      <c r="R2726" s="7">
        <v>265</v>
      </c>
      <c r="S2726" s="189">
        <v>45625.593981481485</v>
      </c>
    </row>
    <row r="2727" spans="1:19">
      <c r="A2727" s="7">
        <v>2015</v>
      </c>
      <c r="B2727" s="123" t="s">
        <v>537</v>
      </c>
      <c r="C2727" s="123" t="s">
        <v>538</v>
      </c>
      <c r="D2727" s="123" t="s">
        <v>547</v>
      </c>
      <c r="E2727" s="123" t="s">
        <v>531</v>
      </c>
      <c r="F2727" s="7">
        <v>1.3987263969999999</v>
      </c>
      <c r="G2727" s="123" t="s">
        <v>532</v>
      </c>
      <c r="H2727" s="7">
        <v>0.106657084</v>
      </c>
      <c r="I2727" s="7">
        <v>76.253</v>
      </c>
      <c r="J2727" s="7">
        <v>0.106317193</v>
      </c>
      <c r="K2727" s="7">
        <v>4.1961791910000002E-6</v>
      </c>
      <c r="L2727" s="7">
        <v>8.3923583819999997E-7</v>
      </c>
      <c r="M2727" s="7">
        <v>76.010000000000005</v>
      </c>
      <c r="N2727" s="7">
        <v>3.0000000000000001E-3</v>
      </c>
      <c r="O2727" s="7">
        <v>5.9999999999999995E-4</v>
      </c>
      <c r="P2727" s="7">
        <v>1</v>
      </c>
      <c r="Q2727" s="7">
        <v>28</v>
      </c>
      <c r="R2727" s="7">
        <v>265</v>
      </c>
      <c r="S2727" s="189">
        <v>45625.593981481485</v>
      </c>
    </row>
    <row r="2728" spans="1:19">
      <c r="A2728" s="7">
        <v>2015</v>
      </c>
      <c r="B2728" s="123" t="s">
        <v>537</v>
      </c>
      <c r="C2728" s="123" t="s">
        <v>538</v>
      </c>
      <c r="D2728" s="123" t="s">
        <v>547</v>
      </c>
      <c r="E2728" s="123" t="s">
        <v>533</v>
      </c>
      <c r="F2728" s="7">
        <v>54.888947999999999</v>
      </c>
      <c r="G2728" s="123" t="s">
        <v>532</v>
      </c>
      <c r="H2728" s="7">
        <v>4.03651494</v>
      </c>
      <c r="I2728" s="7">
        <v>73.539666667000006</v>
      </c>
      <c r="J2728" s="7">
        <v>4.0231769249999996</v>
      </c>
      <c r="K2728" s="7">
        <v>1.6466699999999999E-4</v>
      </c>
      <c r="L2728" s="7">
        <v>3.2933368799999997E-5</v>
      </c>
      <c r="M2728" s="7">
        <v>73.296666666999997</v>
      </c>
      <c r="N2728" s="7">
        <v>3.0000000000000001E-3</v>
      </c>
      <c r="O2728" s="7">
        <v>5.9999999999999995E-4</v>
      </c>
      <c r="P2728" s="7">
        <v>1</v>
      </c>
      <c r="Q2728" s="7">
        <v>28</v>
      </c>
      <c r="R2728" s="7">
        <v>265</v>
      </c>
      <c r="S2728" s="189">
        <v>45625.593981481485</v>
      </c>
    </row>
    <row r="2729" spans="1:19">
      <c r="A2729" s="7">
        <v>2015</v>
      </c>
      <c r="B2729" s="123" t="s">
        <v>537</v>
      </c>
      <c r="C2729" s="123" t="s">
        <v>538</v>
      </c>
      <c r="D2729" s="123" t="s">
        <v>547</v>
      </c>
      <c r="E2729" s="123" t="s">
        <v>160</v>
      </c>
      <c r="F2729" s="7">
        <v>22.985531999999999</v>
      </c>
      <c r="G2729" s="123" t="s">
        <v>532</v>
      </c>
      <c r="H2729" s="7">
        <v>1.646522614</v>
      </c>
      <c r="I2729" s="7">
        <v>71.632999999999996</v>
      </c>
      <c r="J2729" s="7">
        <v>1.6409371290000001</v>
      </c>
      <c r="K2729" s="7">
        <v>6.8956595999999999E-5</v>
      </c>
      <c r="L2729" s="7">
        <v>1.37913192E-5</v>
      </c>
      <c r="M2729" s="7">
        <v>71.39</v>
      </c>
      <c r="N2729" s="7">
        <v>3.0000000000000001E-3</v>
      </c>
      <c r="O2729" s="7">
        <v>5.9999999999999995E-4</v>
      </c>
      <c r="P2729" s="7">
        <v>1</v>
      </c>
      <c r="Q2729" s="7">
        <v>28</v>
      </c>
      <c r="R2729" s="7">
        <v>265</v>
      </c>
      <c r="S2729" s="189">
        <v>45625.593981481485</v>
      </c>
    </row>
    <row r="2730" spans="1:19">
      <c r="A2730" s="7">
        <v>2015</v>
      </c>
      <c r="B2730" s="123" t="s">
        <v>537</v>
      </c>
      <c r="C2730" s="123" t="s">
        <v>538</v>
      </c>
      <c r="D2730" s="123" t="s">
        <v>547</v>
      </c>
      <c r="E2730" s="123" t="s">
        <v>163</v>
      </c>
      <c r="F2730" s="7">
        <v>73.767410545000004</v>
      </c>
      <c r="G2730" s="123" t="s">
        <v>532</v>
      </c>
      <c r="H2730" s="7">
        <v>4.7022667010000001</v>
      </c>
      <c r="I2730" s="7">
        <v>63.744500000000002</v>
      </c>
      <c r="J2730" s="7">
        <v>4.6982463780000003</v>
      </c>
      <c r="K2730" s="7">
        <v>7.3767410550000002E-5</v>
      </c>
      <c r="L2730" s="7">
        <v>7.3767410550000004E-6</v>
      </c>
      <c r="M2730" s="7">
        <v>63.69</v>
      </c>
      <c r="N2730" s="7">
        <v>1E-3</v>
      </c>
      <c r="O2730" s="7">
        <v>1E-4</v>
      </c>
      <c r="P2730" s="7">
        <v>1</v>
      </c>
      <c r="Q2730" s="7">
        <v>28</v>
      </c>
      <c r="R2730" s="7">
        <v>265</v>
      </c>
      <c r="S2730" s="189">
        <v>45625.593981481485</v>
      </c>
    </row>
    <row r="2731" spans="1:19">
      <c r="A2731" s="7">
        <v>2015</v>
      </c>
      <c r="B2731" s="123" t="s">
        <v>537</v>
      </c>
      <c r="C2731" s="123" t="s">
        <v>538</v>
      </c>
      <c r="D2731" s="123" t="s">
        <v>547</v>
      </c>
      <c r="E2731" s="123" t="s">
        <v>535</v>
      </c>
      <c r="F2731" s="7">
        <v>315.23199002600001</v>
      </c>
      <c r="G2731" s="123" t="s">
        <v>532</v>
      </c>
      <c r="H2731" s="7">
        <v>17.957249285</v>
      </c>
      <c r="I2731" s="7">
        <v>56.96518708</v>
      </c>
      <c r="J2731" s="7">
        <v>17.940069141999999</v>
      </c>
      <c r="K2731" s="7">
        <v>3.1523199999999998E-4</v>
      </c>
      <c r="L2731" s="7">
        <v>3.1523199000000001E-5</v>
      </c>
      <c r="M2731" s="7">
        <v>56.910687080000002</v>
      </c>
      <c r="N2731" s="7">
        <v>1E-3</v>
      </c>
      <c r="O2731" s="7">
        <v>1E-4</v>
      </c>
      <c r="P2731" s="7">
        <v>1</v>
      </c>
      <c r="Q2731" s="7">
        <v>28</v>
      </c>
      <c r="R2731" s="7">
        <v>265</v>
      </c>
      <c r="S2731" s="189">
        <v>45625.593981481485</v>
      </c>
    </row>
    <row r="2732" spans="1:19">
      <c r="A2732" s="7">
        <v>2015</v>
      </c>
      <c r="B2732" s="123" t="s">
        <v>537</v>
      </c>
      <c r="C2732" s="123" t="s">
        <v>538</v>
      </c>
      <c r="D2732" s="123" t="s">
        <v>547</v>
      </c>
      <c r="E2732" s="123" t="s">
        <v>541</v>
      </c>
      <c r="F2732" s="7">
        <v>0</v>
      </c>
      <c r="G2732" s="123" t="s">
        <v>532</v>
      </c>
      <c r="H2732" s="7">
        <v>0</v>
      </c>
      <c r="I2732" s="7"/>
      <c r="J2732" s="7">
        <v>0</v>
      </c>
      <c r="K2732" s="7">
        <v>0</v>
      </c>
      <c r="L2732" s="7">
        <v>0</v>
      </c>
      <c r="M2732" s="7"/>
      <c r="N2732" s="7"/>
      <c r="O2732" s="7"/>
      <c r="P2732" s="7">
        <v>1</v>
      </c>
      <c r="Q2732" s="7">
        <v>28</v>
      </c>
      <c r="R2732" s="7">
        <v>265</v>
      </c>
      <c r="S2732" s="189">
        <v>45625.593981481485</v>
      </c>
    </row>
    <row r="2733" spans="1:19">
      <c r="A2733" s="7">
        <v>2015</v>
      </c>
      <c r="B2733" s="123" t="s">
        <v>537</v>
      </c>
      <c r="C2733" s="123" t="s">
        <v>538</v>
      </c>
      <c r="D2733" s="123" t="s">
        <v>548</v>
      </c>
      <c r="E2733" s="123" t="s">
        <v>33</v>
      </c>
      <c r="F2733" s="7">
        <v>79.482795557000003</v>
      </c>
      <c r="G2733" s="123" t="s">
        <v>532</v>
      </c>
      <c r="H2733" s="7">
        <v>0.15101731199999999</v>
      </c>
      <c r="I2733" s="7">
        <v>1.9</v>
      </c>
      <c r="J2733" s="7">
        <v>0</v>
      </c>
      <c r="K2733" s="7">
        <v>2.3844840000000001E-3</v>
      </c>
      <c r="L2733" s="7">
        <v>3.1793099999999998E-4</v>
      </c>
      <c r="M2733" s="7">
        <v>0</v>
      </c>
      <c r="N2733" s="7">
        <v>0.03</v>
      </c>
      <c r="O2733" s="7">
        <v>4.0000000000000001E-3</v>
      </c>
      <c r="P2733" s="7"/>
      <c r="Q2733" s="7">
        <v>28</v>
      </c>
      <c r="R2733" s="7">
        <v>265</v>
      </c>
      <c r="S2733" s="189">
        <v>45625.593981481485</v>
      </c>
    </row>
    <row r="2734" spans="1:19">
      <c r="A2734" s="7">
        <v>2015</v>
      </c>
      <c r="B2734" s="123" t="s">
        <v>537</v>
      </c>
      <c r="C2734" s="123" t="s">
        <v>538</v>
      </c>
      <c r="D2734" s="123" t="s">
        <v>548</v>
      </c>
      <c r="E2734" s="123" t="s">
        <v>540</v>
      </c>
      <c r="F2734" s="7">
        <v>3506.212251894</v>
      </c>
      <c r="G2734" s="123" t="s">
        <v>532</v>
      </c>
      <c r="H2734" s="7">
        <v>334.06313783000002</v>
      </c>
      <c r="I2734" s="7">
        <v>95.277500000000003</v>
      </c>
      <c r="J2734" s="7">
        <v>331.68767902899998</v>
      </c>
      <c r="K2734" s="7">
        <v>3.5062123000000001E-2</v>
      </c>
      <c r="L2734" s="7">
        <v>5.2593179999999998E-3</v>
      </c>
      <c r="M2734" s="7">
        <v>94.6</v>
      </c>
      <c r="N2734" s="7">
        <v>0.01</v>
      </c>
      <c r="O2734" s="7">
        <v>1.5E-3</v>
      </c>
      <c r="P2734" s="7">
        <v>1</v>
      </c>
      <c r="Q2734" s="7">
        <v>28</v>
      </c>
      <c r="R2734" s="7">
        <v>265</v>
      </c>
      <c r="S2734" s="189">
        <v>45625.593981481485</v>
      </c>
    </row>
    <row r="2735" spans="1:19">
      <c r="A2735" s="7">
        <v>2015</v>
      </c>
      <c r="B2735" s="123" t="s">
        <v>537</v>
      </c>
      <c r="C2735" s="123" t="s">
        <v>538</v>
      </c>
      <c r="D2735" s="123" t="s">
        <v>548</v>
      </c>
      <c r="E2735" s="123" t="s">
        <v>531</v>
      </c>
      <c r="F2735" s="7">
        <v>147.49965721199999</v>
      </c>
      <c r="G2735" s="123" t="s">
        <v>532</v>
      </c>
      <c r="H2735" s="7">
        <v>11.247291361</v>
      </c>
      <c r="I2735" s="7">
        <v>76.253</v>
      </c>
      <c r="J2735" s="7">
        <v>11.211448945000001</v>
      </c>
      <c r="K2735" s="7">
        <v>4.4249900000000001E-4</v>
      </c>
      <c r="L2735" s="7">
        <v>8.8499794330000004E-5</v>
      </c>
      <c r="M2735" s="7">
        <v>76.010000000000005</v>
      </c>
      <c r="N2735" s="7">
        <v>3.0000000000000001E-3</v>
      </c>
      <c r="O2735" s="7">
        <v>5.9999999999999995E-4</v>
      </c>
      <c r="P2735" s="7">
        <v>1</v>
      </c>
      <c r="Q2735" s="7">
        <v>28</v>
      </c>
      <c r="R2735" s="7">
        <v>265</v>
      </c>
      <c r="S2735" s="189">
        <v>45625.593981481485</v>
      </c>
    </row>
    <row r="2736" spans="1:19">
      <c r="A2736" s="7">
        <v>2015</v>
      </c>
      <c r="B2736" s="123" t="s">
        <v>537</v>
      </c>
      <c r="C2736" s="123" t="s">
        <v>538</v>
      </c>
      <c r="D2736" s="123" t="s">
        <v>548</v>
      </c>
      <c r="E2736" s="123" t="s">
        <v>533</v>
      </c>
      <c r="F2736" s="7">
        <v>991.93665599999997</v>
      </c>
      <c r="G2736" s="123" t="s">
        <v>532</v>
      </c>
      <c r="H2736" s="7">
        <v>72.946691036999994</v>
      </c>
      <c r="I2736" s="7">
        <v>73.539666667000006</v>
      </c>
      <c r="J2736" s="7">
        <v>72.705650430000006</v>
      </c>
      <c r="K2736" s="7">
        <v>2.9758100000000002E-3</v>
      </c>
      <c r="L2736" s="7">
        <v>5.9516199999999999E-4</v>
      </c>
      <c r="M2736" s="7">
        <v>73.296666666999997</v>
      </c>
      <c r="N2736" s="7">
        <v>3.0000000000000001E-3</v>
      </c>
      <c r="O2736" s="7">
        <v>5.9999999999999995E-4</v>
      </c>
      <c r="P2736" s="7">
        <v>1</v>
      </c>
      <c r="Q2736" s="7">
        <v>28</v>
      </c>
      <c r="R2736" s="7">
        <v>265</v>
      </c>
      <c r="S2736" s="189">
        <v>45625.593981481485</v>
      </c>
    </row>
    <row r="2737" spans="1:19">
      <c r="A2737" s="7">
        <v>2015</v>
      </c>
      <c r="B2737" s="123" t="s">
        <v>537</v>
      </c>
      <c r="C2737" s="123" t="s">
        <v>538</v>
      </c>
      <c r="D2737" s="123" t="s">
        <v>548</v>
      </c>
      <c r="E2737" s="123" t="s">
        <v>160</v>
      </c>
      <c r="F2737" s="7">
        <v>46.347875999999999</v>
      </c>
      <c r="G2737" s="123" t="s">
        <v>532</v>
      </c>
      <c r="H2737" s="7">
        <v>3.3200374020000001</v>
      </c>
      <c r="I2737" s="7">
        <v>71.632999999999996</v>
      </c>
      <c r="J2737" s="7">
        <v>3.308774868</v>
      </c>
      <c r="K2737" s="7">
        <v>1.3904400000000001E-4</v>
      </c>
      <c r="L2737" s="7">
        <v>2.7808725600000002E-5</v>
      </c>
      <c r="M2737" s="7">
        <v>71.39</v>
      </c>
      <c r="N2737" s="7">
        <v>3.0000000000000001E-3</v>
      </c>
      <c r="O2737" s="7">
        <v>5.9999999999999995E-4</v>
      </c>
      <c r="P2737" s="7">
        <v>1</v>
      </c>
      <c r="Q2737" s="7">
        <v>28</v>
      </c>
      <c r="R2737" s="7">
        <v>265</v>
      </c>
      <c r="S2737" s="189">
        <v>45625.593981481485</v>
      </c>
    </row>
    <row r="2738" spans="1:19">
      <c r="A2738" s="7">
        <v>2015</v>
      </c>
      <c r="B2738" s="123" t="s">
        <v>537</v>
      </c>
      <c r="C2738" s="123" t="s">
        <v>538</v>
      </c>
      <c r="D2738" s="123" t="s">
        <v>548</v>
      </c>
      <c r="E2738" s="123" t="s">
        <v>163</v>
      </c>
      <c r="F2738" s="7">
        <v>46.241350431999997</v>
      </c>
      <c r="G2738" s="123" t="s">
        <v>532</v>
      </c>
      <c r="H2738" s="7">
        <v>2.947631763</v>
      </c>
      <c r="I2738" s="7">
        <v>63.744500000000002</v>
      </c>
      <c r="J2738" s="7">
        <v>2.945111609</v>
      </c>
      <c r="K2738" s="7">
        <v>4.624135043E-5</v>
      </c>
      <c r="L2738" s="7">
        <v>4.6241350429999997E-6</v>
      </c>
      <c r="M2738" s="7">
        <v>63.69</v>
      </c>
      <c r="N2738" s="7">
        <v>1E-3</v>
      </c>
      <c r="O2738" s="7">
        <v>1E-4</v>
      </c>
      <c r="P2738" s="7">
        <v>1</v>
      </c>
      <c r="Q2738" s="7">
        <v>28</v>
      </c>
      <c r="R2738" s="7">
        <v>265</v>
      </c>
      <c r="S2738" s="189">
        <v>45625.593981481485</v>
      </c>
    </row>
    <row r="2739" spans="1:19">
      <c r="A2739" s="7">
        <v>2015</v>
      </c>
      <c r="B2739" s="123" t="s">
        <v>537</v>
      </c>
      <c r="C2739" s="123" t="s">
        <v>538</v>
      </c>
      <c r="D2739" s="123" t="s">
        <v>548</v>
      </c>
      <c r="E2739" s="123" t="s">
        <v>535</v>
      </c>
      <c r="F2739" s="7">
        <v>861.26709858699996</v>
      </c>
      <c r="G2739" s="123" t="s">
        <v>532</v>
      </c>
      <c r="H2739" s="7">
        <v>49.062241397000001</v>
      </c>
      <c r="I2739" s="7">
        <v>56.96518708</v>
      </c>
      <c r="J2739" s="7">
        <v>49.015302339999998</v>
      </c>
      <c r="K2739" s="7">
        <v>8.6126699999999998E-4</v>
      </c>
      <c r="L2739" s="7">
        <v>8.612670986E-5</v>
      </c>
      <c r="M2739" s="7">
        <v>56.910687080000002</v>
      </c>
      <c r="N2739" s="7">
        <v>1E-3</v>
      </c>
      <c r="O2739" s="7">
        <v>1E-4</v>
      </c>
      <c r="P2739" s="7">
        <v>1</v>
      </c>
      <c r="Q2739" s="7">
        <v>28</v>
      </c>
      <c r="R2739" s="7">
        <v>265</v>
      </c>
      <c r="S2739" s="189">
        <v>45625.593981481485</v>
      </c>
    </row>
    <row r="2740" spans="1:19">
      <c r="A2740" s="7">
        <v>2015</v>
      </c>
      <c r="B2740" s="123" t="s">
        <v>537</v>
      </c>
      <c r="C2740" s="123" t="s">
        <v>538</v>
      </c>
      <c r="D2740" s="123" t="s">
        <v>548</v>
      </c>
      <c r="E2740" s="123" t="s">
        <v>549</v>
      </c>
      <c r="F2740" s="7">
        <v>1841.1429856120001</v>
      </c>
      <c r="G2740" s="123" t="s">
        <v>532</v>
      </c>
      <c r="H2740" s="7">
        <v>175.012358323</v>
      </c>
      <c r="I2740" s="7">
        <v>95.056364275000007</v>
      </c>
      <c r="J2740" s="7">
        <v>174.56496057699999</v>
      </c>
      <c r="K2740" s="7">
        <v>5.5234289999999998E-3</v>
      </c>
      <c r="L2740" s="7">
        <v>1.1046859999999999E-3</v>
      </c>
      <c r="M2740" s="7">
        <v>94.813364274999998</v>
      </c>
      <c r="N2740" s="7">
        <v>3.0000000000000001E-3</v>
      </c>
      <c r="O2740" s="7">
        <v>5.9999999999999995E-4</v>
      </c>
      <c r="P2740" s="7">
        <v>1</v>
      </c>
      <c r="Q2740" s="7">
        <v>28</v>
      </c>
      <c r="R2740" s="7">
        <v>265</v>
      </c>
      <c r="S2740" s="189">
        <v>45625.593981481485</v>
      </c>
    </row>
    <row r="2741" spans="1:19">
      <c r="A2741" s="7">
        <v>2015</v>
      </c>
      <c r="B2741" s="123" t="s">
        <v>537</v>
      </c>
      <c r="C2741" s="123" t="s">
        <v>538</v>
      </c>
      <c r="D2741" s="123" t="s">
        <v>548</v>
      </c>
      <c r="E2741" s="123" t="s">
        <v>541</v>
      </c>
      <c r="F2741" s="7">
        <v>4781.061257372</v>
      </c>
      <c r="G2741" s="123" t="s">
        <v>532</v>
      </c>
      <c r="H2741" s="7">
        <v>453.15400699200001</v>
      </c>
      <c r="I2741" s="7">
        <v>94.781050188999998</v>
      </c>
      <c r="J2741" s="7">
        <v>451.99220910600002</v>
      </c>
      <c r="K2741" s="7">
        <v>1.4343184E-2</v>
      </c>
      <c r="L2741" s="7">
        <v>2.8686369999999998E-3</v>
      </c>
      <c r="M2741" s="7">
        <v>94.538050189000003</v>
      </c>
      <c r="N2741" s="7">
        <v>3.0000000000000001E-3</v>
      </c>
      <c r="O2741" s="7">
        <v>5.9999999999999995E-4</v>
      </c>
      <c r="P2741" s="7">
        <v>1</v>
      </c>
      <c r="Q2741" s="7">
        <v>28</v>
      </c>
      <c r="R2741" s="7">
        <v>265</v>
      </c>
      <c r="S2741" s="189">
        <v>45625.593981481485</v>
      </c>
    </row>
    <row r="2742" spans="1:19">
      <c r="A2742" s="7">
        <v>2015</v>
      </c>
      <c r="B2742" s="123" t="s">
        <v>537</v>
      </c>
      <c r="C2742" s="123" t="s">
        <v>538</v>
      </c>
      <c r="D2742" s="123" t="s">
        <v>548</v>
      </c>
      <c r="E2742" s="123" t="s">
        <v>131</v>
      </c>
      <c r="F2742" s="7">
        <v>1303.320669556</v>
      </c>
      <c r="G2742" s="123" t="s">
        <v>532</v>
      </c>
      <c r="H2742" s="7">
        <v>0.31670692299999997</v>
      </c>
      <c r="I2742" s="7">
        <v>0.24299999999999999</v>
      </c>
      <c r="J2742" s="7">
        <v>0</v>
      </c>
      <c r="K2742" s="7">
        <v>3.9099620000000003E-3</v>
      </c>
      <c r="L2742" s="7">
        <v>7.8199200000000002E-4</v>
      </c>
      <c r="M2742" s="7">
        <v>0</v>
      </c>
      <c r="N2742" s="7">
        <v>3.0000000000000001E-3</v>
      </c>
      <c r="O2742" s="7">
        <v>5.9999999999999995E-4</v>
      </c>
      <c r="P2742" s="7"/>
      <c r="Q2742" s="7">
        <v>28</v>
      </c>
      <c r="R2742" s="7">
        <v>265</v>
      </c>
      <c r="S2742" s="189">
        <v>45625.593981481485</v>
      </c>
    </row>
    <row r="2743" spans="1:19">
      <c r="A2743" s="7">
        <v>2015</v>
      </c>
      <c r="B2743" s="123" t="s">
        <v>537</v>
      </c>
      <c r="C2743" s="123" t="s">
        <v>538</v>
      </c>
      <c r="D2743" s="123" t="s">
        <v>550</v>
      </c>
      <c r="E2743" s="123" t="s">
        <v>540</v>
      </c>
      <c r="F2743" s="7">
        <v>0.83606080000000005</v>
      </c>
      <c r="G2743" s="123" t="s">
        <v>532</v>
      </c>
      <c r="H2743" s="7">
        <v>7.9657782999999996E-2</v>
      </c>
      <c r="I2743" s="7">
        <v>95.277500000000003</v>
      </c>
      <c r="J2743" s="7">
        <v>7.9091352000000004E-2</v>
      </c>
      <c r="K2743" s="7">
        <v>8.3606079999999994E-6</v>
      </c>
      <c r="L2743" s="7">
        <v>1.2540912E-6</v>
      </c>
      <c r="M2743" s="7">
        <v>94.6</v>
      </c>
      <c r="N2743" s="7">
        <v>0.01</v>
      </c>
      <c r="O2743" s="7">
        <v>1.5E-3</v>
      </c>
      <c r="P2743" s="7">
        <v>1</v>
      </c>
      <c r="Q2743" s="7">
        <v>28</v>
      </c>
      <c r="R2743" s="7">
        <v>265</v>
      </c>
      <c r="S2743" s="189">
        <v>45625.593981481485</v>
      </c>
    </row>
    <row r="2744" spans="1:19">
      <c r="A2744" s="7">
        <v>2015</v>
      </c>
      <c r="B2744" s="123" t="s">
        <v>537</v>
      </c>
      <c r="C2744" s="123" t="s">
        <v>538</v>
      </c>
      <c r="D2744" s="123" t="s">
        <v>550</v>
      </c>
      <c r="E2744" s="123" t="s">
        <v>531</v>
      </c>
      <c r="F2744" s="7">
        <v>151.75478583</v>
      </c>
      <c r="G2744" s="123" t="s">
        <v>532</v>
      </c>
      <c r="H2744" s="7">
        <v>11.571757684</v>
      </c>
      <c r="I2744" s="7">
        <v>76.253</v>
      </c>
      <c r="J2744" s="7">
        <v>11.534881271</v>
      </c>
      <c r="K2744" s="7">
        <v>4.5526399999999998E-4</v>
      </c>
      <c r="L2744" s="7">
        <v>9.1052871499999996E-5</v>
      </c>
      <c r="M2744" s="7">
        <v>76.010000000000005</v>
      </c>
      <c r="N2744" s="7">
        <v>3.0000000000000001E-3</v>
      </c>
      <c r="O2744" s="7">
        <v>5.9999999999999995E-4</v>
      </c>
      <c r="P2744" s="7">
        <v>1</v>
      </c>
      <c r="Q2744" s="7">
        <v>28</v>
      </c>
      <c r="R2744" s="7">
        <v>265</v>
      </c>
      <c r="S2744" s="189">
        <v>45625.593981481485</v>
      </c>
    </row>
    <row r="2745" spans="1:19">
      <c r="A2745" s="7">
        <v>2015</v>
      </c>
      <c r="B2745" s="123" t="s">
        <v>537</v>
      </c>
      <c r="C2745" s="123" t="s">
        <v>538</v>
      </c>
      <c r="D2745" s="123" t="s">
        <v>550</v>
      </c>
      <c r="E2745" s="123" t="s">
        <v>533</v>
      </c>
      <c r="F2745" s="7">
        <v>102.03231599999999</v>
      </c>
      <c r="G2745" s="123" t="s">
        <v>532</v>
      </c>
      <c r="H2745" s="7">
        <v>7.5034225079999999</v>
      </c>
      <c r="I2745" s="7">
        <v>73.539666667000006</v>
      </c>
      <c r="J2745" s="7">
        <v>7.4786286549999996</v>
      </c>
      <c r="K2745" s="7">
        <v>3.0609700000000002E-4</v>
      </c>
      <c r="L2745" s="7">
        <v>6.1219389600000005E-5</v>
      </c>
      <c r="M2745" s="7">
        <v>73.296666666999997</v>
      </c>
      <c r="N2745" s="7">
        <v>3.0000000000000001E-3</v>
      </c>
      <c r="O2745" s="7">
        <v>5.9999999999999995E-4</v>
      </c>
      <c r="P2745" s="7">
        <v>1</v>
      </c>
      <c r="Q2745" s="7">
        <v>28</v>
      </c>
      <c r="R2745" s="7">
        <v>265</v>
      </c>
      <c r="S2745" s="189">
        <v>45625.593981481485</v>
      </c>
    </row>
    <row r="2746" spans="1:19">
      <c r="A2746" s="7">
        <v>2015</v>
      </c>
      <c r="B2746" s="123" t="s">
        <v>537</v>
      </c>
      <c r="C2746" s="123" t="s">
        <v>538</v>
      </c>
      <c r="D2746" s="123" t="s">
        <v>550</v>
      </c>
      <c r="E2746" s="123" t="s">
        <v>160</v>
      </c>
      <c r="F2746" s="7">
        <v>14.528195999999999</v>
      </c>
      <c r="G2746" s="123" t="s">
        <v>532</v>
      </c>
      <c r="H2746" s="7">
        <v>1.040698264</v>
      </c>
      <c r="I2746" s="7">
        <v>71.632999999999996</v>
      </c>
      <c r="J2746" s="7">
        <v>1.0371679119999999</v>
      </c>
      <c r="K2746" s="7">
        <v>4.3584588000000003E-5</v>
      </c>
      <c r="L2746" s="7">
        <v>8.7169176000000007E-6</v>
      </c>
      <c r="M2746" s="7">
        <v>71.39</v>
      </c>
      <c r="N2746" s="7">
        <v>3.0000000000000001E-3</v>
      </c>
      <c r="O2746" s="7">
        <v>5.9999999999999995E-4</v>
      </c>
      <c r="P2746" s="7">
        <v>1</v>
      </c>
      <c r="Q2746" s="7">
        <v>28</v>
      </c>
      <c r="R2746" s="7">
        <v>265</v>
      </c>
      <c r="S2746" s="189">
        <v>45625.593981481485</v>
      </c>
    </row>
    <row r="2747" spans="1:19">
      <c r="A2747" s="7">
        <v>2015</v>
      </c>
      <c r="B2747" s="123" t="s">
        <v>537</v>
      </c>
      <c r="C2747" s="123" t="s">
        <v>538</v>
      </c>
      <c r="D2747" s="123" t="s">
        <v>550</v>
      </c>
      <c r="E2747" s="123" t="s">
        <v>163</v>
      </c>
      <c r="F2747" s="7">
        <v>163.75879029500001</v>
      </c>
      <c r="G2747" s="123" t="s">
        <v>532</v>
      </c>
      <c r="H2747" s="7">
        <v>10.438722208</v>
      </c>
      <c r="I2747" s="7">
        <v>63.744500000000002</v>
      </c>
      <c r="J2747" s="7">
        <v>10.429797354</v>
      </c>
      <c r="K2747" s="7">
        <v>1.63759E-4</v>
      </c>
      <c r="L2747" s="7">
        <v>1.6375879029999999E-5</v>
      </c>
      <c r="M2747" s="7">
        <v>63.69</v>
      </c>
      <c r="N2747" s="7">
        <v>1E-3</v>
      </c>
      <c r="O2747" s="7">
        <v>1E-4</v>
      </c>
      <c r="P2747" s="7">
        <v>1</v>
      </c>
      <c r="Q2747" s="7">
        <v>28</v>
      </c>
      <c r="R2747" s="7">
        <v>265</v>
      </c>
      <c r="S2747" s="189">
        <v>45625.593981481485</v>
      </c>
    </row>
    <row r="2748" spans="1:19">
      <c r="A2748" s="7">
        <v>2015</v>
      </c>
      <c r="B2748" s="123" t="s">
        <v>537</v>
      </c>
      <c r="C2748" s="123" t="s">
        <v>538</v>
      </c>
      <c r="D2748" s="123" t="s">
        <v>550</v>
      </c>
      <c r="E2748" s="123" t="s">
        <v>535</v>
      </c>
      <c r="F2748" s="7">
        <v>15698.239260468999</v>
      </c>
      <c r="G2748" s="123" t="s">
        <v>532</v>
      </c>
      <c r="H2748" s="7">
        <v>894.25313629899995</v>
      </c>
      <c r="I2748" s="7">
        <v>56.96518708</v>
      </c>
      <c r="J2748" s="7">
        <v>893.39758226000004</v>
      </c>
      <c r="K2748" s="7">
        <v>1.5698238999999999E-2</v>
      </c>
      <c r="L2748" s="7">
        <v>1.569824E-3</v>
      </c>
      <c r="M2748" s="7">
        <v>56.910687080000002</v>
      </c>
      <c r="N2748" s="7">
        <v>1E-3</v>
      </c>
      <c r="O2748" s="7">
        <v>1E-4</v>
      </c>
      <c r="P2748" s="7">
        <v>1</v>
      </c>
      <c r="Q2748" s="7">
        <v>28</v>
      </c>
      <c r="R2748" s="7">
        <v>265</v>
      </c>
      <c r="S2748" s="189">
        <v>45625.593981481485</v>
      </c>
    </row>
    <row r="2749" spans="1:19">
      <c r="A2749" s="7">
        <v>2015</v>
      </c>
      <c r="B2749" s="123" t="s">
        <v>537</v>
      </c>
      <c r="C2749" s="123" t="s">
        <v>538</v>
      </c>
      <c r="D2749" s="123" t="s">
        <v>550</v>
      </c>
      <c r="E2749" s="123" t="s">
        <v>541</v>
      </c>
      <c r="F2749" s="7">
        <v>0</v>
      </c>
      <c r="G2749" s="123" t="s">
        <v>532</v>
      </c>
      <c r="H2749" s="7">
        <v>0</v>
      </c>
      <c r="I2749" s="7"/>
      <c r="J2749" s="7">
        <v>0</v>
      </c>
      <c r="K2749" s="7">
        <v>0</v>
      </c>
      <c r="L2749" s="7">
        <v>0</v>
      </c>
      <c r="M2749" s="7"/>
      <c r="N2749" s="7"/>
      <c r="O2749" s="7"/>
      <c r="P2749" s="7">
        <v>1</v>
      </c>
      <c r="Q2749" s="7">
        <v>28</v>
      </c>
      <c r="R2749" s="7">
        <v>265</v>
      </c>
      <c r="S2749" s="189">
        <v>45625.593981481485</v>
      </c>
    </row>
    <row r="2750" spans="1:19">
      <c r="A2750" s="7">
        <v>2015</v>
      </c>
      <c r="B2750" s="123" t="s">
        <v>537</v>
      </c>
      <c r="C2750" s="123" t="s">
        <v>538</v>
      </c>
      <c r="D2750" s="123" t="s">
        <v>551</v>
      </c>
      <c r="E2750" s="123" t="s">
        <v>540</v>
      </c>
      <c r="F2750" s="7">
        <v>0.24568126800000001</v>
      </c>
      <c r="G2750" s="123" t="s">
        <v>532</v>
      </c>
      <c r="H2750" s="7">
        <v>2.3407897E-2</v>
      </c>
      <c r="I2750" s="7">
        <v>95.277500000000003</v>
      </c>
      <c r="J2750" s="7">
        <v>2.3241448000000001E-2</v>
      </c>
      <c r="K2750" s="7">
        <v>2.4568126800000002E-6</v>
      </c>
      <c r="L2750" s="7">
        <v>3.6852190199999998E-7</v>
      </c>
      <c r="M2750" s="7">
        <v>94.6</v>
      </c>
      <c r="N2750" s="7">
        <v>0.01</v>
      </c>
      <c r="O2750" s="7">
        <v>1.5E-3</v>
      </c>
      <c r="P2750" s="7">
        <v>1</v>
      </c>
      <c r="Q2750" s="7">
        <v>28</v>
      </c>
      <c r="R2750" s="7">
        <v>265</v>
      </c>
      <c r="S2750" s="189">
        <v>45625.593981481485</v>
      </c>
    </row>
    <row r="2751" spans="1:19">
      <c r="A2751" s="7">
        <v>2015</v>
      </c>
      <c r="B2751" s="123" t="s">
        <v>537</v>
      </c>
      <c r="C2751" s="123" t="s">
        <v>538</v>
      </c>
      <c r="D2751" s="123" t="s">
        <v>551</v>
      </c>
      <c r="E2751" s="123" t="s">
        <v>531</v>
      </c>
      <c r="F2751" s="7">
        <v>7.6270175230000001</v>
      </c>
      <c r="G2751" s="123" t="s">
        <v>532</v>
      </c>
      <c r="H2751" s="7">
        <v>0.58158296700000001</v>
      </c>
      <c r="I2751" s="7">
        <v>76.253</v>
      </c>
      <c r="J2751" s="7">
        <v>0.57972960200000001</v>
      </c>
      <c r="K2751" s="7">
        <v>2.2881052569999999E-5</v>
      </c>
      <c r="L2751" s="7">
        <v>4.5762105140000001E-6</v>
      </c>
      <c r="M2751" s="7">
        <v>76.010000000000005</v>
      </c>
      <c r="N2751" s="7">
        <v>3.0000000000000001E-3</v>
      </c>
      <c r="O2751" s="7">
        <v>5.9999999999999995E-4</v>
      </c>
      <c r="P2751" s="7">
        <v>1</v>
      </c>
      <c r="Q2751" s="7">
        <v>28</v>
      </c>
      <c r="R2751" s="7">
        <v>265</v>
      </c>
      <c r="S2751" s="189">
        <v>45625.593981481485</v>
      </c>
    </row>
    <row r="2752" spans="1:19">
      <c r="A2752" s="7">
        <v>2015</v>
      </c>
      <c r="B2752" s="123" t="s">
        <v>537</v>
      </c>
      <c r="C2752" s="123" t="s">
        <v>538</v>
      </c>
      <c r="D2752" s="123" t="s">
        <v>551</v>
      </c>
      <c r="E2752" s="123" t="s">
        <v>533</v>
      </c>
      <c r="F2752" s="7">
        <v>60.624864000000002</v>
      </c>
      <c r="G2752" s="123" t="s">
        <v>532</v>
      </c>
      <c r="H2752" s="7">
        <v>4.4583322900000004</v>
      </c>
      <c r="I2752" s="7">
        <v>73.539666667000006</v>
      </c>
      <c r="J2752" s="7">
        <v>4.4436004479999998</v>
      </c>
      <c r="K2752" s="7">
        <v>1.8187499999999999E-4</v>
      </c>
      <c r="L2752" s="7">
        <v>3.6374918399999999E-5</v>
      </c>
      <c r="M2752" s="7">
        <v>73.296666666999997</v>
      </c>
      <c r="N2752" s="7">
        <v>3.0000000000000001E-3</v>
      </c>
      <c r="O2752" s="7">
        <v>5.9999999999999995E-4</v>
      </c>
      <c r="P2752" s="7">
        <v>1</v>
      </c>
      <c r="Q2752" s="7">
        <v>28</v>
      </c>
      <c r="R2752" s="7">
        <v>265</v>
      </c>
      <c r="S2752" s="189">
        <v>45625.593981481485</v>
      </c>
    </row>
    <row r="2753" spans="1:19">
      <c r="A2753" s="7">
        <v>2015</v>
      </c>
      <c r="B2753" s="123" t="s">
        <v>537</v>
      </c>
      <c r="C2753" s="123" t="s">
        <v>538</v>
      </c>
      <c r="D2753" s="123" t="s">
        <v>551</v>
      </c>
      <c r="E2753" s="123" t="s">
        <v>160</v>
      </c>
      <c r="F2753" s="7">
        <v>7.8293160000000004</v>
      </c>
      <c r="G2753" s="123" t="s">
        <v>532</v>
      </c>
      <c r="H2753" s="7">
        <v>0.56083739300000002</v>
      </c>
      <c r="I2753" s="7">
        <v>71.632999999999996</v>
      </c>
      <c r="J2753" s="7">
        <v>0.558934869</v>
      </c>
      <c r="K2753" s="7">
        <v>2.3487948000000001E-5</v>
      </c>
      <c r="L2753" s="7">
        <v>4.6975896000000001E-6</v>
      </c>
      <c r="M2753" s="7">
        <v>71.39</v>
      </c>
      <c r="N2753" s="7">
        <v>3.0000000000000001E-3</v>
      </c>
      <c r="O2753" s="7">
        <v>5.9999999999999995E-4</v>
      </c>
      <c r="P2753" s="7">
        <v>1</v>
      </c>
      <c r="Q2753" s="7">
        <v>28</v>
      </c>
      <c r="R2753" s="7">
        <v>265</v>
      </c>
      <c r="S2753" s="189">
        <v>45625.593981481485</v>
      </c>
    </row>
    <row r="2754" spans="1:19">
      <c r="A2754" s="7">
        <v>2015</v>
      </c>
      <c r="B2754" s="123" t="s">
        <v>537</v>
      </c>
      <c r="C2754" s="123" t="s">
        <v>538</v>
      </c>
      <c r="D2754" s="123" t="s">
        <v>551</v>
      </c>
      <c r="E2754" s="123" t="s">
        <v>163</v>
      </c>
      <c r="F2754" s="7">
        <v>80.816026378999993</v>
      </c>
      <c r="G2754" s="123" t="s">
        <v>532</v>
      </c>
      <c r="H2754" s="7">
        <v>5.1515771939999997</v>
      </c>
      <c r="I2754" s="7">
        <v>63.744500000000002</v>
      </c>
      <c r="J2754" s="7">
        <v>5.1471727200000004</v>
      </c>
      <c r="K2754" s="7">
        <v>8.0816026379999998E-5</v>
      </c>
      <c r="L2754" s="7">
        <v>8.0816026379999995E-6</v>
      </c>
      <c r="M2754" s="7">
        <v>63.69</v>
      </c>
      <c r="N2754" s="7">
        <v>1E-3</v>
      </c>
      <c r="O2754" s="7">
        <v>1E-4</v>
      </c>
      <c r="P2754" s="7">
        <v>1</v>
      </c>
      <c r="Q2754" s="7">
        <v>28</v>
      </c>
      <c r="R2754" s="7">
        <v>265</v>
      </c>
      <c r="S2754" s="189">
        <v>45625.593981481485</v>
      </c>
    </row>
    <row r="2755" spans="1:19">
      <c r="A2755" s="7">
        <v>2015</v>
      </c>
      <c r="B2755" s="123" t="s">
        <v>537</v>
      </c>
      <c r="C2755" s="123" t="s">
        <v>538</v>
      </c>
      <c r="D2755" s="123" t="s">
        <v>551</v>
      </c>
      <c r="E2755" s="123" t="s">
        <v>535</v>
      </c>
      <c r="F2755" s="7">
        <v>330.53826014800001</v>
      </c>
      <c r="G2755" s="123" t="s">
        <v>532</v>
      </c>
      <c r="H2755" s="7">
        <v>18.829173826000002</v>
      </c>
      <c r="I2755" s="7">
        <v>56.96518708</v>
      </c>
      <c r="J2755" s="7">
        <v>18.811159491000002</v>
      </c>
      <c r="K2755" s="7">
        <v>3.3053800000000001E-4</v>
      </c>
      <c r="L2755" s="7">
        <v>3.3053826009999999E-5</v>
      </c>
      <c r="M2755" s="7">
        <v>56.910687080000002</v>
      </c>
      <c r="N2755" s="7">
        <v>1E-3</v>
      </c>
      <c r="O2755" s="7">
        <v>1E-4</v>
      </c>
      <c r="P2755" s="7">
        <v>1</v>
      </c>
      <c r="Q2755" s="7">
        <v>28</v>
      </c>
      <c r="R2755" s="7">
        <v>265</v>
      </c>
      <c r="S2755" s="189">
        <v>45625.593981481485</v>
      </c>
    </row>
    <row r="2756" spans="1:19">
      <c r="A2756" s="7">
        <v>2015</v>
      </c>
      <c r="B2756" s="123" t="s">
        <v>537</v>
      </c>
      <c r="C2756" s="123" t="s">
        <v>538</v>
      </c>
      <c r="D2756" s="123" t="s">
        <v>551</v>
      </c>
      <c r="E2756" s="123" t="s">
        <v>541</v>
      </c>
      <c r="F2756" s="7">
        <v>0</v>
      </c>
      <c r="G2756" s="123" t="s">
        <v>532</v>
      </c>
      <c r="H2756" s="7">
        <v>0</v>
      </c>
      <c r="I2756" s="7"/>
      <c r="J2756" s="7">
        <v>0</v>
      </c>
      <c r="K2756" s="7">
        <v>0</v>
      </c>
      <c r="L2756" s="7">
        <v>0</v>
      </c>
      <c r="M2756" s="7"/>
      <c r="N2756" s="7"/>
      <c r="O2756" s="7"/>
      <c r="P2756" s="7">
        <v>1</v>
      </c>
      <c r="Q2756" s="7">
        <v>28</v>
      </c>
      <c r="R2756" s="7">
        <v>265</v>
      </c>
      <c r="S2756" s="189">
        <v>45625.593981481485</v>
      </c>
    </row>
    <row r="2757" spans="1:19">
      <c r="A2757" s="7">
        <v>2015</v>
      </c>
      <c r="B2757" s="123" t="s">
        <v>537</v>
      </c>
      <c r="C2757" s="123" t="s">
        <v>538</v>
      </c>
      <c r="D2757" s="123" t="s">
        <v>552</v>
      </c>
      <c r="E2757" s="123" t="s">
        <v>540</v>
      </c>
      <c r="F2757" s="7">
        <v>0.17867728599999999</v>
      </c>
      <c r="G2757" s="123" t="s">
        <v>532</v>
      </c>
      <c r="H2757" s="7">
        <v>1.7023924999999999E-2</v>
      </c>
      <c r="I2757" s="7">
        <v>95.277500000000003</v>
      </c>
      <c r="J2757" s="7">
        <v>1.6902871E-2</v>
      </c>
      <c r="K2757" s="7">
        <v>1.78677286E-6</v>
      </c>
      <c r="L2757" s="7">
        <v>2.6801592899999999E-7</v>
      </c>
      <c r="M2757" s="7">
        <v>94.6</v>
      </c>
      <c r="N2757" s="7">
        <v>0.01</v>
      </c>
      <c r="O2757" s="7">
        <v>1.5E-3</v>
      </c>
      <c r="P2757" s="7">
        <v>1</v>
      </c>
      <c r="Q2757" s="7">
        <v>28</v>
      </c>
      <c r="R2757" s="7">
        <v>265</v>
      </c>
      <c r="S2757" s="189">
        <v>45625.593981481485</v>
      </c>
    </row>
    <row r="2758" spans="1:19">
      <c r="A2758" s="7">
        <v>2015</v>
      </c>
      <c r="B2758" s="123" t="s">
        <v>537</v>
      </c>
      <c r="C2758" s="123" t="s">
        <v>538</v>
      </c>
      <c r="D2758" s="123" t="s">
        <v>552</v>
      </c>
      <c r="E2758" s="123" t="s">
        <v>531</v>
      </c>
      <c r="F2758" s="7">
        <v>6.3074643180000001</v>
      </c>
      <c r="G2758" s="123" t="s">
        <v>532</v>
      </c>
      <c r="H2758" s="7">
        <v>0.48096307700000002</v>
      </c>
      <c r="I2758" s="7">
        <v>76.253</v>
      </c>
      <c r="J2758" s="7">
        <v>0.47943036300000003</v>
      </c>
      <c r="K2758" s="7">
        <v>1.8922392949999999E-5</v>
      </c>
      <c r="L2758" s="7">
        <v>3.7844785909999999E-6</v>
      </c>
      <c r="M2758" s="7">
        <v>76.010000000000005</v>
      </c>
      <c r="N2758" s="7">
        <v>3.0000000000000001E-3</v>
      </c>
      <c r="O2758" s="7">
        <v>5.9999999999999995E-4</v>
      </c>
      <c r="P2758" s="7">
        <v>1</v>
      </c>
      <c r="Q2758" s="7">
        <v>28</v>
      </c>
      <c r="R2758" s="7">
        <v>265</v>
      </c>
      <c r="S2758" s="189">
        <v>45625.593981481485</v>
      </c>
    </row>
    <row r="2759" spans="1:19">
      <c r="A2759" s="7">
        <v>2015</v>
      </c>
      <c r="B2759" s="123" t="s">
        <v>537</v>
      </c>
      <c r="C2759" s="123" t="s">
        <v>538</v>
      </c>
      <c r="D2759" s="123" t="s">
        <v>552</v>
      </c>
      <c r="E2759" s="123" t="s">
        <v>533</v>
      </c>
      <c r="F2759" s="7">
        <v>41.030639999999998</v>
      </c>
      <c r="G2759" s="123" t="s">
        <v>532</v>
      </c>
      <c r="H2759" s="7">
        <v>3.0173795889999999</v>
      </c>
      <c r="I2759" s="7">
        <v>73.539666667000006</v>
      </c>
      <c r="J2759" s="7">
        <v>3.0074091429999998</v>
      </c>
      <c r="K2759" s="7">
        <v>1.2309199999999999E-4</v>
      </c>
      <c r="L2759" s="7">
        <v>2.4618384000000001E-5</v>
      </c>
      <c r="M2759" s="7">
        <v>73.296666666999997</v>
      </c>
      <c r="N2759" s="7">
        <v>3.0000000000000001E-3</v>
      </c>
      <c r="O2759" s="7">
        <v>5.9999999999999995E-4</v>
      </c>
      <c r="P2759" s="7">
        <v>1</v>
      </c>
      <c r="Q2759" s="7">
        <v>28</v>
      </c>
      <c r="R2759" s="7">
        <v>265</v>
      </c>
      <c r="S2759" s="189">
        <v>45625.593981481485</v>
      </c>
    </row>
    <row r="2760" spans="1:19">
      <c r="A2760" s="7">
        <v>2015</v>
      </c>
      <c r="B2760" s="123" t="s">
        <v>537</v>
      </c>
      <c r="C2760" s="123" t="s">
        <v>538</v>
      </c>
      <c r="D2760" s="123" t="s">
        <v>552</v>
      </c>
      <c r="E2760" s="123" t="s">
        <v>160</v>
      </c>
      <c r="F2760" s="7">
        <v>5.9033879999999996</v>
      </c>
      <c r="G2760" s="123" t="s">
        <v>532</v>
      </c>
      <c r="H2760" s="7">
        <v>0.42287739299999999</v>
      </c>
      <c r="I2760" s="7">
        <v>71.632999999999996</v>
      </c>
      <c r="J2760" s="7">
        <v>0.421442869</v>
      </c>
      <c r="K2760" s="7">
        <v>1.7710164E-5</v>
      </c>
      <c r="L2760" s="7">
        <v>3.5420328000000001E-6</v>
      </c>
      <c r="M2760" s="7">
        <v>71.39</v>
      </c>
      <c r="N2760" s="7">
        <v>3.0000000000000001E-3</v>
      </c>
      <c r="O2760" s="7">
        <v>5.9999999999999995E-4</v>
      </c>
      <c r="P2760" s="7">
        <v>1</v>
      </c>
      <c r="Q2760" s="7">
        <v>28</v>
      </c>
      <c r="R2760" s="7">
        <v>265</v>
      </c>
      <c r="S2760" s="189">
        <v>45625.593981481485</v>
      </c>
    </row>
    <row r="2761" spans="1:19">
      <c r="A2761" s="7">
        <v>2015</v>
      </c>
      <c r="B2761" s="123" t="s">
        <v>537</v>
      </c>
      <c r="C2761" s="123" t="s">
        <v>538</v>
      </c>
      <c r="D2761" s="123" t="s">
        <v>552</v>
      </c>
      <c r="E2761" s="123" t="s">
        <v>163</v>
      </c>
      <c r="F2761" s="7">
        <v>66.961850428999995</v>
      </c>
      <c r="G2761" s="123" t="s">
        <v>532</v>
      </c>
      <c r="H2761" s="7">
        <v>4.2684496750000003</v>
      </c>
      <c r="I2761" s="7">
        <v>63.744500000000002</v>
      </c>
      <c r="J2761" s="7">
        <v>4.2648002539999998</v>
      </c>
      <c r="K2761" s="7">
        <v>6.6961850430000006E-5</v>
      </c>
      <c r="L2761" s="7">
        <v>6.6961850430000004E-6</v>
      </c>
      <c r="M2761" s="7">
        <v>63.69</v>
      </c>
      <c r="N2761" s="7">
        <v>1E-3</v>
      </c>
      <c r="O2761" s="7">
        <v>1E-4</v>
      </c>
      <c r="P2761" s="7">
        <v>1</v>
      </c>
      <c r="Q2761" s="7">
        <v>28</v>
      </c>
      <c r="R2761" s="7">
        <v>265</v>
      </c>
      <c r="S2761" s="189">
        <v>45625.593981481485</v>
      </c>
    </row>
    <row r="2762" spans="1:19">
      <c r="A2762" s="7">
        <v>2015</v>
      </c>
      <c r="B2762" s="123" t="s">
        <v>537</v>
      </c>
      <c r="C2762" s="123" t="s">
        <v>538</v>
      </c>
      <c r="D2762" s="123" t="s">
        <v>552</v>
      </c>
      <c r="E2762" s="123" t="s">
        <v>535</v>
      </c>
      <c r="F2762" s="7">
        <v>742.547037058</v>
      </c>
      <c r="G2762" s="123" t="s">
        <v>532</v>
      </c>
      <c r="H2762" s="7">
        <v>42.299330882</v>
      </c>
      <c r="I2762" s="7">
        <v>56.96518708</v>
      </c>
      <c r="J2762" s="7">
        <v>42.258862067999999</v>
      </c>
      <c r="K2762" s="7">
        <v>7.4254699999999998E-4</v>
      </c>
      <c r="L2762" s="7">
        <v>7.4254703710000005E-5</v>
      </c>
      <c r="M2762" s="7">
        <v>56.910687080000002</v>
      </c>
      <c r="N2762" s="7">
        <v>1E-3</v>
      </c>
      <c r="O2762" s="7">
        <v>1E-4</v>
      </c>
      <c r="P2762" s="7">
        <v>1</v>
      </c>
      <c r="Q2762" s="7">
        <v>28</v>
      </c>
      <c r="R2762" s="7">
        <v>265</v>
      </c>
      <c r="S2762" s="189">
        <v>45625.593981481485</v>
      </c>
    </row>
    <row r="2763" spans="1:19">
      <c r="A2763" s="7">
        <v>2015</v>
      </c>
      <c r="B2763" s="123" t="s">
        <v>537</v>
      </c>
      <c r="C2763" s="123" t="s">
        <v>538</v>
      </c>
      <c r="D2763" s="123" t="s">
        <v>552</v>
      </c>
      <c r="E2763" s="123" t="s">
        <v>541</v>
      </c>
      <c r="F2763" s="7">
        <v>0</v>
      </c>
      <c r="G2763" s="123" t="s">
        <v>532</v>
      </c>
      <c r="H2763" s="7">
        <v>0</v>
      </c>
      <c r="I2763" s="7"/>
      <c r="J2763" s="7">
        <v>0</v>
      </c>
      <c r="K2763" s="7">
        <v>0</v>
      </c>
      <c r="L2763" s="7">
        <v>0</v>
      </c>
      <c r="M2763" s="7"/>
      <c r="N2763" s="7"/>
      <c r="O2763" s="7"/>
      <c r="P2763" s="7">
        <v>1</v>
      </c>
      <c r="Q2763" s="7">
        <v>28</v>
      </c>
      <c r="R2763" s="7">
        <v>265</v>
      </c>
      <c r="S2763" s="189">
        <v>45625.593981481485</v>
      </c>
    </row>
    <row r="2764" spans="1:19">
      <c r="A2764" s="7">
        <v>2015</v>
      </c>
      <c r="B2764" s="123" t="s">
        <v>537</v>
      </c>
      <c r="C2764" s="123" t="s">
        <v>538</v>
      </c>
      <c r="D2764" s="123" t="s">
        <v>567</v>
      </c>
      <c r="E2764" s="123" t="s">
        <v>540</v>
      </c>
      <c r="F2764" s="7">
        <v>7.7426824000000005E-2</v>
      </c>
      <c r="G2764" s="123" t="s">
        <v>532</v>
      </c>
      <c r="H2764" s="7">
        <v>7.3770340000000002E-3</v>
      </c>
      <c r="I2764" s="7">
        <v>95.277500000000003</v>
      </c>
      <c r="J2764" s="7">
        <v>7.324578E-3</v>
      </c>
      <c r="K2764" s="7">
        <v>7.7426824000000003E-7</v>
      </c>
      <c r="L2764" s="7">
        <v>1.16140236E-7</v>
      </c>
      <c r="M2764" s="7">
        <v>94.6</v>
      </c>
      <c r="N2764" s="7">
        <v>0.01</v>
      </c>
      <c r="O2764" s="7">
        <v>1.5E-3</v>
      </c>
      <c r="P2764" s="7">
        <v>1</v>
      </c>
      <c r="Q2764" s="7">
        <v>28</v>
      </c>
      <c r="R2764" s="7">
        <v>265</v>
      </c>
      <c r="S2764" s="189">
        <v>45625.593981481485</v>
      </c>
    </row>
    <row r="2765" spans="1:19">
      <c r="A2765" s="7">
        <v>2015</v>
      </c>
      <c r="B2765" s="123" t="s">
        <v>537</v>
      </c>
      <c r="C2765" s="123" t="s">
        <v>538</v>
      </c>
      <c r="D2765" s="123" t="s">
        <v>567</v>
      </c>
      <c r="E2765" s="123" t="s">
        <v>531</v>
      </c>
      <c r="F2765" s="7">
        <v>4.9351289850000004</v>
      </c>
      <c r="G2765" s="123" t="s">
        <v>532</v>
      </c>
      <c r="H2765" s="7">
        <v>0.37631839</v>
      </c>
      <c r="I2765" s="7">
        <v>76.253</v>
      </c>
      <c r="J2765" s="7">
        <v>0.37511915400000001</v>
      </c>
      <c r="K2765" s="7">
        <v>1.4805386960000001E-5</v>
      </c>
      <c r="L2765" s="7">
        <v>2.9610773910000002E-6</v>
      </c>
      <c r="M2765" s="7">
        <v>76.010000000000005</v>
      </c>
      <c r="N2765" s="7">
        <v>3.0000000000000001E-3</v>
      </c>
      <c r="O2765" s="7">
        <v>5.9999999999999995E-4</v>
      </c>
      <c r="P2765" s="7">
        <v>1</v>
      </c>
      <c r="Q2765" s="7">
        <v>28</v>
      </c>
      <c r="R2765" s="7">
        <v>265</v>
      </c>
      <c r="S2765" s="189">
        <v>45625.593981481485</v>
      </c>
    </row>
    <row r="2766" spans="1:19">
      <c r="A2766" s="7">
        <v>2015</v>
      </c>
      <c r="B2766" s="123" t="s">
        <v>537</v>
      </c>
      <c r="C2766" s="123" t="s">
        <v>538</v>
      </c>
      <c r="D2766" s="123" t="s">
        <v>567</v>
      </c>
      <c r="E2766" s="123" t="s">
        <v>533</v>
      </c>
      <c r="F2766" s="7">
        <v>13.146552</v>
      </c>
      <c r="G2766" s="123" t="s">
        <v>532</v>
      </c>
      <c r="H2766" s="7">
        <v>0.96679305199999999</v>
      </c>
      <c r="I2766" s="7">
        <v>73.539666667000006</v>
      </c>
      <c r="J2766" s="7">
        <v>0.96359843999999995</v>
      </c>
      <c r="K2766" s="7">
        <v>3.9439656000000001E-5</v>
      </c>
      <c r="L2766" s="7">
        <v>7.8879312000000008E-6</v>
      </c>
      <c r="M2766" s="7">
        <v>73.296666666999997</v>
      </c>
      <c r="N2766" s="7">
        <v>3.0000000000000001E-3</v>
      </c>
      <c r="O2766" s="7">
        <v>5.9999999999999995E-4</v>
      </c>
      <c r="P2766" s="7">
        <v>1</v>
      </c>
      <c r="Q2766" s="7">
        <v>28</v>
      </c>
      <c r="R2766" s="7">
        <v>265</v>
      </c>
      <c r="S2766" s="189">
        <v>45625.593981481485</v>
      </c>
    </row>
    <row r="2767" spans="1:19">
      <c r="A2767" s="7">
        <v>2015</v>
      </c>
      <c r="B2767" s="123" t="s">
        <v>537</v>
      </c>
      <c r="C2767" s="123" t="s">
        <v>538</v>
      </c>
      <c r="D2767" s="123" t="s">
        <v>567</v>
      </c>
      <c r="E2767" s="123" t="s">
        <v>160</v>
      </c>
      <c r="F2767" s="7">
        <v>2.0096639999999999</v>
      </c>
      <c r="G2767" s="123" t="s">
        <v>532</v>
      </c>
      <c r="H2767" s="7">
        <v>0.143958261</v>
      </c>
      <c r="I2767" s="7">
        <v>71.632999999999996</v>
      </c>
      <c r="J2767" s="7">
        <v>0.143469913</v>
      </c>
      <c r="K2767" s="7">
        <v>6.028992E-6</v>
      </c>
      <c r="L2767" s="7">
        <v>1.2057984000000001E-6</v>
      </c>
      <c r="M2767" s="7">
        <v>71.39</v>
      </c>
      <c r="N2767" s="7">
        <v>3.0000000000000001E-3</v>
      </c>
      <c r="O2767" s="7">
        <v>5.9999999999999995E-4</v>
      </c>
      <c r="P2767" s="7">
        <v>1</v>
      </c>
      <c r="Q2767" s="7">
        <v>28</v>
      </c>
      <c r="R2767" s="7">
        <v>265</v>
      </c>
      <c r="S2767" s="189">
        <v>45625.593981481485</v>
      </c>
    </row>
    <row r="2768" spans="1:19">
      <c r="A2768" s="7">
        <v>2015</v>
      </c>
      <c r="B2768" s="123" t="s">
        <v>537</v>
      </c>
      <c r="C2768" s="123" t="s">
        <v>538</v>
      </c>
      <c r="D2768" s="123" t="s">
        <v>567</v>
      </c>
      <c r="E2768" s="123" t="s">
        <v>163</v>
      </c>
      <c r="F2768" s="7">
        <v>3.585071847</v>
      </c>
      <c r="G2768" s="123" t="s">
        <v>532</v>
      </c>
      <c r="H2768" s="7">
        <v>0.22852861199999999</v>
      </c>
      <c r="I2768" s="7">
        <v>63.744500000000002</v>
      </c>
      <c r="J2768" s="7">
        <v>0.228333226</v>
      </c>
      <c r="K2768" s="7">
        <v>3.5850718469999998E-6</v>
      </c>
      <c r="L2768" s="7">
        <v>3.5850718469999999E-7</v>
      </c>
      <c r="M2768" s="7">
        <v>63.69</v>
      </c>
      <c r="N2768" s="7">
        <v>1E-3</v>
      </c>
      <c r="O2768" s="7">
        <v>1E-4</v>
      </c>
      <c r="P2768" s="7">
        <v>1</v>
      </c>
      <c r="Q2768" s="7">
        <v>28</v>
      </c>
      <c r="R2768" s="7">
        <v>265</v>
      </c>
      <c r="S2768" s="189">
        <v>45625.593981481485</v>
      </c>
    </row>
    <row r="2769" spans="1:19">
      <c r="A2769" s="7">
        <v>2015</v>
      </c>
      <c r="B2769" s="123" t="s">
        <v>537</v>
      </c>
      <c r="C2769" s="123" t="s">
        <v>538</v>
      </c>
      <c r="D2769" s="123" t="s">
        <v>567</v>
      </c>
      <c r="E2769" s="123" t="s">
        <v>535</v>
      </c>
      <c r="F2769" s="7">
        <v>34.779961686999997</v>
      </c>
      <c r="G2769" s="123" t="s">
        <v>532</v>
      </c>
      <c r="H2769" s="7">
        <v>1.981247024</v>
      </c>
      <c r="I2769" s="7">
        <v>56.96518708</v>
      </c>
      <c r="J2769" s="7">
        <v>1.9793515159999999</v>
      </c>
      <c r="K2769" s="7">
        <v>3.477996169E-5</v>
      </c>
      <c r="L2769" s="7">
        <v>3.477996169E-6</v>
      </c>
      <c r="M2769" s="7">
        <v>56.910687080000002</v>
      </c>
      <c r="N2769" s="7">
        <v>1E-3</v>
      </c>
      <c r="O2769" s="7">
        <v>1E-4</v>
      </c>
      <c r="P2769" s="7">
        <v>1</v>
      </c>
      <c r="Q2769" s="7">
        <v>28</v>
      </c>
      <c r="R2769" s="7">
        <v>265</v>
      </c>
      <c r="S2769" s="189">
        <v>45625.593981481485</v>
      </c>
    </row>
    <row r="2770" spans="1:19">
      <c r="A2770" s="7">
        <v>2015</v>
      </c>
      <c r="B2770" s="123" t="s">
        <v>537</v>
      </c>
      <c r="C2770" s="123" t="s">
        <v>538</v>
      </c>
      <c r="D2770" s="123" t="s">
        <v>567</v>
      </c>
      <c r="E2770" s="123" t="s">
        <v>541</v>
      </c>
      <c r="F2770" s="7">
        <v>0</v>
      </c>
      <c r="G2770" s="123" t="s">
        <v>532</v>
      </c>
      <c r="H2770" s="7">
        <v>0</v>
      </c>
      <c r="I2770" s="7"/>
      <c r="J2770" s="7">
        <v>0</v>
      </c>
      <c r="K2770" s="7">
        <v>0</v>
      </c>
      <c r="L2770" s="7">
        <v>0</v>
      </c>
      <c r="M2770" s="7"/>
      <c r="N2770" s="7"/>
      <c r="O2770" s="7"/>
      <c r="P2770" s="7">
        <v>1</v>
      </c>
      <c r="Q2770" s="7">
        <v>28</v>
      </c>
      <c r="R2770" s="7">
        <v>265</v>
      </c>
      <c r="S2770" s="189">
        <v>45625.593981481485</v>
      </c>
    </row>
    <row r="2771" spans="1:19">
      <c r="A2771" s="7">
        <v>2015</v>
      </c>
      <c r="B2771" s="123" t="s">
        <v>537</v>
      </c>
      <c r="C2771" s="123" t="s">
        <v>538</v>
      </c>
      <c r="D2771" s="123" t="s">
        <v>568</v>
      </c>
      <c r="E2771" s="123" t="s">
        <v>540</v>
      </c>
      <c r="F2771" s="7">
        <v>5.8934915999999997E-2</v>
      </c>
      <c r="G2771" s="123" t="s">
        <v>532</v>
      </c>
      <c r="H2771" s="7">
        <v>5.6151710000000004E-3</v>
      </c>
      <c r="I2771" s="7">
        <v>95.277500000000003</v>
      </c>
      <c r="J2771" s="7">
        <v>5.5752429999999997E-3</v>
      </c>
      <c r="K2771" s="7">
        <v>5.8934916000000004E-7</v>
      </c>
      <c r="L2771" s="7">
        <v>8.8402374000000006E-8</v>
      </c>
      <c r="M2771" s="7">
        <v>94.6</v>
      </c>
      <c r="N2771" s="7">
        <v>0.01</v>
      </c>
      <c r="O2771" s="7">
        <v>1.5E-3</v>
      </c>
      <c r="P2771" s="7">
        <v>1</v>
      </c>
      <c r="Q2771" s="7">
        <v>28</v>
      </c>
      <c r="R2771" s="7">
        <v>265</v>
      </c>
      <c r="S2771" s="189">
        <v>45625.593981481485</v>
      </c>
    </row>
    <row r="2772" spans="1:19">
      <c r="A2772" s="7">
        <v>2015</v>
      </c>
      <c r="B2772" s="123" t="s">
        <v>537</v>
      </c>
      <c r="C2772" s="123" t="s">
        <v>538</v>
      </c>
      <c r="D2772" s="123" t="s">
        <v>568</v>
      </c>
      <c r="E2772" s="123" t="s">
        <v>569</v>
      </c>
      <c r="F2772" s="7">
        <v>0</v>
      </c>
      <c r="G2772" s="123" t="s">
        <v>532</v>
      </c>
      <c r="H2772" s="7">
        <v>0</v>
      </c>
      <c r="I2772" s="7"/>
      <c r="J2772" s="7">
        <v>0</v>
      </c>
      <c r="K2772" s="7">
        <v>0</v>
      </c>
      <c r="L2772" s="7">
        <v>0</v>
      </c>
      <c r="M2772" s="7"/>
      <c r="N2772" s="7"/>
      <c r="O2772" s="7"/>
      <c r="P2772" s="7">
        <v>1</v>
      </c>
      <c r="Q2772" s="7">
        <v>28</v>
      </c>
      <c r="R2772" s="7">
        <v>265</v>
      </c>
      <c r="S2772" s="189">
        <v>45625.593981481485</v>
      </c>
    </row>
    <row r="2773" spans="1:19">
      <c r="A2773" s="7">
        <v>2015</v>
      </c>
      <c r="B2773" s="123" t="s">
        <v>537</v>
      </c>
      <c r="C2773" s="123" t="s">
        <v>538</v>
      </c>
      <c r="D2773" s="123" t="s">
        <v>568</v>
      </c>
      <c r="E2773" s="123" t="s">
        <v>531</v>
      </c>
      <c r="F2773" s="7">
        <v>164.257982911</v>
      </c>
      <c r="G2773" s="123" t="s">
        <v>532</v>
      </c>
      <c r="H2773" s="7">
        <v>12.525163971</v>
      </c>
      <c r="I2773" s="7">
        <v>76.253</v>
      </c>
      <c r="J2773" s="7">
        <v>12.485249281</v>
      </c>
      <c r="K2773" s="7">
        <v>4.9277399999999997E-4</v>
      </c>
      <c r="L2773" s="7">
        <v>9.8554789749999994E-5</v>
      </c>
      <c r="M2773" s="7">
        <v>76.010000000000005</v>
      </c>
      <c r="N2773" s="7">
        <v>3.0000000000000001E-3</v>
      </c>
      <c r="O2773" s="7">
        <v>5.9999999999999995E-4</v>
      </c>
      <c r="P2773" s="7">
        <v>1</v>
      </c>
      <c r="Q2773" s="7">
        <v>28</v>
      </c>
      <c r="R2773" s="7">
        <v>265</v>
      </c>
      <c r="S2773" s="189">
        <v>45625.593981481485</v>
      </c>
    </row>
    <row r="2774" spans="1:19">
      <c r="A2774" s="7">
        <v>2015</v>
      </c>
      <c r="B2774" s="123" t="s">
        <v>537</v>
      </c>
      <c r="C2774" s="123" t="s">
        <v>538</v>
      </c>
      <c r="D2774" s="123" t="s">
        <v>568</v>
      </c>
      <c r="E2774" s="123" t="s">
        <v>533</v>
      </c>
      <c r="F2774" s="7">
        <v>93.784319999999994</v>
      </c>
      <c r="G2774" s="123" t="s">
        <v>532</v>
      </c>
      <c r="H2774" s="7">
        <v>6.8968676310000001</v>
      </c>
      <c r="I2774" s="7">
        <v>73.539666667000006</v>
      </c>
      <c r="J2774" s="7">
        <v>6.8740780419999998</v>
      </c>
      <c r="K2774" s="7">
        <v>2.8135299999999997E-4</v>
      </c>
      <c r="L2774" s="7">
        <v>5.6270592000000001E-5</v>
      </c>
      <c r="M2774" s="7">
        <v>73.296666666999997</v>
      </c>
      <c r="N2774" s="7">
        <v>3.0000000000000001E-3</v>
      </c>
      <c r="O2774" s="7">
        <v>5.9999999999999995E-4</v>
      </c>
      <c r="P2774" s="7">
        <v>1</v>
      </c>
      <c r="Q2774" s="7">
        <v>28</v>
      </c>
      <c r="R2774" s="7">
        <v>265</v>
      </c>
      <c r="S2774" s="189">
        <v>45625.593981481485</v>
      </c>
    </row>
    <row r="2775" spans="1:19">
      <c r="A2775" s="7">
        <v>2015</v>
      </c>
      <c r="B2775" s="123" t="s">
        <v>537</v>
      </c>
      <c r="C2775" s="123" t="s">
        <v>538</v>
      </c>
      <c r="D2775" s="123" t="s">
        <v>568</v>
      </c>
      <c r="E2775" s="123" t="s">
        <v>160</v>
      </c>
      <c r="F2775" s="7">
        <v>29.851883999999998</v>
      </c>
      <c r="G2775" s="123" t="s">
        <v>532</v>
      </c>
      <c r="H2775" s="7">
        <v>2.1383800069999999</v>
      </c>
      <c r="I2775" s="7">
        <v>71.632999999999996</v>
      </c>
      <c r="J2775" s="7">
        <v>2.131125999</v>
      </c>
      <c r="K2775" s="7">
        <v>8.9555652000000003E-5</v>
      </c>
      <c r="L2775" s="7">
        <v>1.7911130400000001E-5</v>
      </c>
      <c r="M2775" s="7">
        <v>71.39</v>
      </c>
      <c r="N2775" s="7">
        <v>3.0000000000000001E-3</v>
      </c>
      <c r="O2775" s="7">
        <v>5.9999999999999995E-4</v>
      </c>
      <c r="P2775" s="7">
        <v>1</v>
      </c>
      <c r="Q2775" s="7">
        <v>28</v>
      </c>
      <c r="R2775" s="7">
        <v>265</v>
      </c>
      <c r="S2775" s="189">
        <v>45625.593981481485</v>
      </c>
    </row>
    <row r="2776" spans="1:19">
      <c r="A2776" s="7">
        <v>2015</v>
      </c>
      <c r="B2776" s="123" t="s">
        <v>537</v>
      </c>
      <c r="C2776" s="123" t="s">
        <v>538</v>
      </c>
      <c r="D2776" s="123" t="s">
        <v>568</v>
      </c>
      <c r="E2776" s="123" t="s">
        <v>163</v>
      </c>
      <c r="F2776" s="7">
        <v>153.36815833200001</v>
      </c>
      <c r="G2776" s="123" t="s">
        <v>532</v>
      </c>
      <c r="H2776" s="7">
        <v>9.776376569</v>
      </c>
      <c r="I2776" s="7">
        <v>63.744500000000002</v>
      </c>
      <c r="J2776" s="7">
        <v>9.768018004</v>
      </c>
      <c r="K2776" s="7">
        <v>1.53368E-4</v>
      </c>
      <c r="L2776" s="7">
        <v>1.5336815829999999E-5</v>
      </c>
      <c r="M2776" s="7">
        <v>63.69</v>
      </c>
      <c r="N2776" s="7">
        <v>1E-3</v>
      </c>
      <c r="O2776" s="7">
        <v>1E-4</v>
      </c>
      <c r="P2776" s="7">
        <v>1</v>
      </c>
      <c r="Q2776" s="7">
        <v>28</v>
      </c>
      <c r="R2776" s="7">
        <v>265</v>
      </c>
      <c r="S2776" s="189">
        <v>45625.593981481485</v>
      </c>
    </row>
    <row r="2777" spans="1:19">
      <c r="A2777" s="7">
        <v>2015</v>
      </c>
      <c r="B2777" s="123" t="s">
        <v>537</v>
      </c>
      <c r="C2777" s="123" t="s">
        <v>538</v>
      </c>
      <c r="D2777" s="123" t="s">
        <v>568</v>
      </c>
      <c r="E2777" s="123" t="s">
        <v>535</v>
      </c>
      <c r="F2777" s="7">
        <v>1384.844436029</v>
      </c>
      <c r="G2777" s="123" t="s">
        <v>532</v>
      </c>
      <c r="H2777" s="7">
        <v>78.887922375000002</v>
      </c>
      <c r="I2777" s="7">
        <v>56.96518708</v>
      </c>
      <c r="J2777" s="7">
        <v>78.812448352999994</v>
      </c>
      <c r="K2777" s="7">
        <v>1.3848440000000001E-3</v>
      </c>
      <c r="L2777" s="7">
        <v>1.38484E-4</v>
      </c>
      <c r="M2777" s="7">
        <v>56.910687080000002</v>
      </c>
      <c r="N2777" s="7">
        <v>1E-3</v>
      </c>
      <c r="O2777" s="7">
        <v>1E-4</v>
      </c>
      <c r="P2777" s="7">
        <v>1</v>
      </c>
      <c r="Q2777" s="7">
        <v>28</v>
      </c>
      <c r="R2777" s="7">
        <v>265</v>
      </c>
      <c r="S2777" s="189">
        <v>45625.593981481485</v>
      </c>
    </row>
    <row r="2778" spans="1:19">
      <c r="A2778" s="7">
        <v>2015</v>
      </c>
      <c r="B2778" s="123" t="s">
        <v>537</v>
      </c>
      <c r="C2778" s="123" t="s">
        <v>538</v>
      </c>
      <c r="D2778" s="123" t="s">
        <v>568</v>
      </c>
      <c r="E2778" s="123" t="s">
        <v>541</v>
      </c>
      <c r="F2778" s="7">
        <v>15.487517260000001</v>
      </c>
      <c r="G2778" s="123" t="s">
        <v>532</v>
      </c>
      <c r="H2778" s="7">
        <v>1.4679231509999999</v>
      </c>
      <c r="I2778" s="7">
        <v>94.781050188999998</v>
      </c>
      <c r="J2778" s="7">
        <v>1.464159684</v>
      </c>
      <c r="K2778" s="7">
        <v>4.6462551779999997E-5</v>
      </c>
      <c r="L2778" s="7">
        <v>9.2925103559999994E-6</v>
      </c>
      <c r="M2778" s="7">
        <v>94.538050189000003</v>
      </c>
      <c r="N2778" s="7">
        <v>3.0000000000000001E-3</v>
      </c>
      <c r="O2778" s="7">
        <v>5.9999999999999995E-4</v>
      </c>
      <c r="P2778" s="7">
        <v>1</v>
      </c>
      <c r="Q2778" s="7">
        <v>28</v>
      </c>
      <c r="R2778" s="7">
        <v>265</v>
      </c>
      <c r="S2778" s="189">
        <v>45625.593981481485</v>
      </c>
    </row>
    <row r="2779" spans="1:19">
      <c r="A2779" s="7">
        <v>2015</v>
      </c>
      <c r="B2779" s="123" t="s">
        <v>537</v>
      </c>
      <c r="C2779" s="123" t="s">
        <v>538</v>
      </c>
      <c r="D2779" s="123" t="s">
        <v>566</v>
      </c>
      <c r="E2779" s="123" t="s">
        <v>540</v>
      </c>
      <c r="F2779" s="7">
        <v>0</v>
      </c>
      <c r="G2779" s="123" t="s">
        <v>532</v>
      </c>
      <c r="H2779" s="7">
        <v>0</v>
      </c>
      <c r="I2779" s="7"/>
      <c r="J2779" s="7">
        <v>0</v>
      </c>
      <c r="K2779" s="7">
        <v>0</v>
      </c>
      <c r="L2779" s="7">
        <v>0</v>
      </c>
      <c r="M2779" s="7"/>
      <c r="N2779" s="7"/>
      <c r="O2779" s="7"/>
      <c r="P2779" s="7">
        <v>1</v>
      </c>
      <c r="Q2779" s="7">
        <v>28</v>
      </c>
      <c r="R2779" s="7">
        <v>265</v>
      </c>
      <c r="S2779" s="189">
        <v>45625.593981481485</v>
      </c>
    </row>
    <row r="2780" spans="1:19">
      <c r="A2780" s="7">
        <v>2015</v>
      </c>
      <c r="B2780" s="123" t="s">
        <v>537</v>
      </c>
      <c r="C2780" s="123" t="s">
        <v>538</v>
      </c>
      <c r="D2780" s="123" t="s">
        <v>566</v>
      </c>
      <c r="E2780" s="123" t="s">
        <v>531</v>
      </c>
      <c r="F2780" s="7">
        <v>0</v>
      </c>
      <c r="G2780" s="123" t="s">
        <v>532</v>
      </c>
      <c r="H2780" s="7">
        <v>0</v>
      </c>
      <c r="I2780" s="7"/>
      <c r="J2780" s="7">
        <v>0</v>
      </c>
      <c r="K2780" s="7">
        <v>0</v>
      </c>
      <c r="L2780" s="7">
        <v>0</v>
      </c>
      <c r="M2780" s="7"/>
      <c r="N2780" s="7"/>
      <c r="O2780" s="7"/>
      <c r="P2780" s="7">
        <v>1</v>
      </c>
      <c r="Q2780" s="7">
        <v>28</v>
      </c>
      <c r="R2780" s="7">
        <v>265</v>
      </c>
      <c r="S2780" s="189">
        <v>45625.593981481485</v>
      </c>
    </row>
    <row r="2781" spans="1:19">
      <c r="A2781" s="7">
        <v>2015</v>
      </c>
      <c r="B2781" s="123" t="s">
        <v>537</v>
      </c>
      <c r="C2781" s="123" t="s">
        <v>538</v>
      </c>
      <c r="D2781" s="123" t="s">
        <v>566</v>
      </c>
      <c r="E2781" s="123" t="s">
        <v>533</v>
      </c>
      <c r="F2781" s="7">
        <v>1098.153771153</v>
      </c>
      <c r="G2781" s="123" t="s">
        <v>532</v>
      </c>
      <c r="H2781" s="7">
        <v>80.757862279999998</v>
      </c>
      <c r="I2781" s="7">
        <v>73.539666667000006</v>
      </c>
      <c r="J2781" s="7">
        <v>80.491010912999997</v>
      </c>
      <c r="K2781" s="7">
        <v>3.2944609999999998E-3</v>
      </c>
      <c r="L2781" s="7">
        <v>6.5889200000000001E-4</v>
      </c>
      <c r="M2781" s="7">
        <v>73.296666666999997</v>
      </c>
      <c r="N2781" s="7">
        <v>3.0000000000000001E-3</v>
      </c>
      <c r="O2781" s="7">
        <v>5.9999999999999995E-4</v>
      </c>
      <c r="P2781" s="7">
        <v>1</v>
      </c>
      <c r="Q2781" s="7">
        <v>28</v>
      </c>
      <c r="R2781" s="7">
        <v>265</v>
      </c>
      <c r="S2781" s="189">
        <v>45625.593981481485</v>
      </c>
    </row>
    <row r="2782" spans="1:19">
      <c r="A2782" s="7">
        <v>2015</v>
      </c>
      <c r="B2782" s="123" t="s">
        <v>537</v>
      </c>
      <c r="C2782" s="123" t="s">
        <v>538</v>
      </c>
      <c r="D2782" s="123" t="s">
        <v>566</v>
      </c>
      <c r="E2782" s="123" t="s">
        <v>160</v>
      </c>
      <c r="F2782" s="7">
        <v>19.824774335000001</v>
      </c>
      <c r="G2782" s="123" t="s">
        <v>532</v>
      </c>
      <c r="H2782" s="7">
        <v>1.42010806</v>
      </c>
      <c r="I2782" s="7">
        <v>71.632999999999996</v>
      </c>
      <c r="J2782" s="7">
        <v>1.41529064</v>
      </c>
      <c r="K2782" s="7">
        <v>5.947432301E-5</v>
      </c>
      <c r="L2782" s="7">
        <v>1.18948646E-5</v>
      </c>
      <c r="M2782" s="7">
        <v>71.39</v>
      </c>
      <c r="N2782" s="7">
        <v>3.0000000000000001E-3</v>
      </c>
      <c r="O2782" s="7">
        <v>5.9999999999999995E-4</v>
      </c>
      <c r="P2782" s="7">
        <v>1</v>
      </c>
      <c r="Q2782" s="7">
        <v>28</v>
      </c>
      <c r="R2782" s="7">
        <v>265</v>
      </c>
      <c r="S2782" s="189">
        <v>45625.593981481485</v>
      </c>
    </row>
    <row r="2783" spans="1:19">
      <c r="A2783" s="7">
        <v>2015</v>
      </c>
      <c r="B2783" s="123" t="s">
        <v>537</v>
      </c>
      <c r="C2783" s="123" t="s">
        <v>538</v>
      </c>
      <c r="D2783" s="123" t="s">
        <v>566</v>
      </c>
      <c r="E2783" s="123" t="s">
        <v>163</v>
      </c>
      <c r="F2783" s="7">
        <v>12.083324288</v>
      </c>
      <c r="G2783" s="123" t="s">
        <v>532</v>
      </c>
      <c r="H2783" s="7">
        <v>0.77024546500000002</v>
      </c>
      <c r="I2783" s="7">
        <v>63.744500000000002</v>
      </c>
      <c r="J2783" s="7">
        <v>0.76958692399999995</v>
      </c>
      <c r="K2783" s="7">
        <v>1.2083324290000001E-5</v>
      </c>
      <c r="L2783" s="7">
        <v>1.2083324289999999E-6</v>
      </c>
      <c r="M2783" s="7">
        <v>63.69</v>
      </c>
      <c r="N2783" s="7">
        <v>1E-3</v>
      </c>
      <c r="O2783" s="7">
        <v>1E-4</v>
      </c>
      <c r="P2783" s="7">
        <v>1</v>
      </c>
      <c r="Q2783" s="7">
        <v>28</v>
      </c>
      <c r="R2783" s="7">
        <v>265</v>
      </c>
      <c r="S2783" s="189">
        <v>45625.593981481485</v>
      </c>
    </row>
    <row r="2784" spans="1:19">
      <c r="A2784" s="7">
        <v>2015</v>
      </c>
      <c r="B2784" s="123" t="s">
        <v>537</v>
      </c>
      <c r="C2784" s="123" t="s">
        <v>538</v>
      </c>
      <c r="D2784" s="123" t="s">
        <v>566</v>
      </c>
      <c r="E2784" s="123" t="s">
        <v>535</v>
      </c>
      <c r="F2784" s="7">
        <v>164.09997713999999</v>
      </c>
      <c r="G2784" s="123" t="s">
        <v>532</v>
      </c>
      <c r="H2784" s="7">
        <v>9.3479858979999992</v>
      </c>
      <c r="I2784" s="7">
        <v>56.96518708</v>
      </c>
      <c r="J2784" s="7">
        <v>9.3390424490000008</v>
      </c>
      <c r="K2784" s="7">
        <v>1.641E-4</v>
      </c>
      <c r="L2784" s="7">
        <v>1.640999771E-5</v>
      </c>
      <c r="M2784" s="7">
        <v>56.910687080000002</v>
      </c>
      <c r="N2784" s="7">
        <v>1E-3</v>
      </c>
      <c r="O2784" s="7">
        <v>1E-4</v>
      </c>
      <c r="P2784" s="7">
        <v>1</v>
      </c>
      <c r="Q2784" s="7">
        <v>28</v>
      </c>
      <c r="R2784" s="7">
        <v>265</v>
      </c>
      <c r="S2784" s="189">
        <v>45625.593981481485</v>
      </c>
    </row>
    <row r="2785" spans="1:19">
      <c r="A2785" s="7">
        <v>2015</v>
      </c>
      <c r="B2785" s="123" t="s">
        <v>537</v>
      </c>
      <c r="C2785" s="123" t="s">
        <v>538</v>
      </c>
      <c r="D2785" s="123" t="s">
        <v>566</v>
      </c>
      <c r="E2785" s="123" t="s">
        <v>541</v>
      </c>
      <c r="F2785" s="7">
        <v>0</v>
      </c>
      <c r="G2785" s="123" t="s">
        <v>532</v>
      </c>
      <c r="H2785" s="7">
        <v>0</v>
      </c>
      <c r="I2785" s="7"/>
      <c r="J2785" s="7">
        <v>0</v>
      </c>
      <c r="K2785" s="7">
        <v>0</v>
      </c>
      <c r="L2785" s="7">
        <v>0</v>
      </c>
      <c r="M2785" s="7"/>
      <c r="N2785" s="7"/>
      <c r="O2785" s="7"/>
      <c r="P2785" s="7">
        <v>1</v>
      </c>
      <c r="Q2785" s="7">
        <v>28</v>
      </c>
      <c r="R2785" s="7">
        <v>265</v>
      </c>
      <c r="S2785" s="189">
        <v>45625.593981481485</v>
      </c>
    </row>
    <row r="2786" spans="1:19">
      <c r="A2786" s="7">
        <v>2015</v>
      </c>
      <c r="B2786" s="123" t="s">
        <v>537</v>
      </c>
      <c r="C2786" s="123" t="s">
        <v>553</v>
      </c>
      <c r="D2786" s="123" t="s">
        <v>554</v>
      </c>
      <c r="E2786" s="123" t="s">
        <v>25</v>
      </c>
      <c r="F2786" s="7">
        <v>947.77486575800003</v>
      </c>
      <c r="G2786" s="123" t="s">
        <v>532</v>
      </c>
      <c r="H2786" s="7">
        <v>4.3380441049999998</v>
      </c>
      <c r="I2786" s="7">
        <v>4.5770828720000001</v>
      </c>
      <c r="J2786" s="7">
        <v>3.6875283799999998</v>
      </c>
      <c r="K2786" s="7">
        <v>1.0454780000000001E-3</v>
      </c>
      <c r="L2786" s="7">
        <v>2.344311E-3</v>
      </c>
      <c r="M2786" s="7">
        <v>3.8907218509999999</v>
      </c>
      <c r="N2786" s="7">
        <v>1.103087E-3</v>
      </c>
      <c r="O2786" s="7">
        <v>2.4734890000000002E-3</v>
      </c>
      <c r="P2786" s="7">
        <v>1</v>
      </c>
      <c r="Q2786" s="7">
        <v>28</v>
      </c>
      <c r="R2786" s="7">
        <v>265</v>
      </c>
      <c r="S2786" s="189">
        <v>45625.593981481485</v>
      </c>
    </row>
    <row r="2787" spans="1:19">
      <c r="A2787" s="7">
        <v>2015</v>
      </c>
      <c r="B2787" s="123" t="s">
        <v>537</v>
      </c>
      <c r="C2787" s="123" t="s">
        <v>553</v>
      </c>
      <c r="D2787" s="123" t="s">
        <v>554</v>
      </c>
      <c r="E2787" s="123" t="s">
        <v>23</v>
      </c>
      <c r="F2787" s="7">
        <v>0</v>
      </c>
      <c r="G2787" s="123" t="s">
        <v>532</v>
      </c>
      <c r="H2787" s="7">
        <v>0</v>
      </c>
      <c r="I2787" s="7"/>
      <c r="J2787" s="7">
        <v>0</v>
      </c>
      <c r="K2787" s="7">
        <v>0</v>
      </c>
      <c r="L2787" s="7">
        <v>0</v>
      </c>
      <c r="M2787" s="7"/>
      <c r="N2787" s="7"/>
      <c r="O2787" s="7"/>
      <c r="P2787" s="7"/>
      <c r="Q2787" s="7">
        <v>28</v>
      </c>
      <c r="R2787" s="7">
        <v>265</v>
      </c>
      <c r="S2787" s="189">
        <v>45625.593981481485</v>
      </c>
    </row>
    <row r="2788" spans="1:19">
      <c r="A2788" s="7">
        <v>2015</v>
      </c>
      <c r="B2788" s="123" t="s">
        <v>537</v>
      </c>
      <c r="C2788" s="123" t="s">
        <v>553</v>
      </c>
      <c r="D2788" s="123" t="s">
        <v>554</v>
      </c>
      <c r="E2788" s="123" t="s">
        <v>533</v>
      </c>
      <c r="F2788" s="7">
        <v>25264.875585442001</v>
      </c>
      <c r="G2788" s="123" t="s">
        <v>532</v>
      </c>
      <c r="H2788" s="7">
        <v>1870.228120108</v>
      </c>
      <c r="I2788" s="7">
        <v>74.024829996999998</v>
      </c>
      <c r="J2788" s="7">
        <v>1851.9153804130001</v>
      </c>
      <c r="K2788" s="7">
        <v>2.8669419000000002E-2</v>
      </c>
      <c r="L2788" s="7">
        <v>6.6075457000000004E-2</v>
      </c>
      <c r="M2788" s="7">
        <v>73.3</v>
      </c>
      <c r="N2788" s="7">
        <v>1.134754E-3</v>
      </c>
      <c r="O2788" s="7">
        <v>2.6153090000000001E-3</v>
      </c>
      <c r="P2788" s="7">
        <v>1</v>
      </c>
      <c r="Q2788" s="7">
        <v>28</v>
      </c>
      <c r="R2788" s="7">
        <v>265</v>
      </c>
      <c r="S2788" s="189">
        <v>45625.593981481485</v>
      </c>
    </row>
    <row r="2789" spans="1:19">
      <c r="A2789" s="7">
        <v>2015</v>
      </c>
      <c r="B2789" s="123" t="s">
        <v>537</v>
      </c>
      <c r="C2789" s="123" t="s">
        <v>553</v>
      </c>
      <c r="D2789" s="123" t="s">
        <v>554</v>
      </c>
      <c r="E2789" s="123" t="s">
        <v>535</v>
      </c>
      <c r="F2789" s="7">
        <v>0.53353304599999996</v>
      </c>
      <c r="G2789" s="123" t="s">
        <v>532</v>
      </c>
      <c r="H2789" s="7">
        <v>3.1963222999999999E-2</v>
      </c>
      <c r="I2789" s="7">
        <v>59.908609783999999</v>
      </c>
      <c r="J2789" s="7">
        <v>3.0363732000000001E-2</v>
      </c>
      <c r="K2789" s="7">
        <v>5.7124672570000002E-5</v>
      </c>
      <c r="L2789" s="7">
        <v>0</v>
      </c>
      <c r="M2789" s="7">
        <v>56.910687080000002</v>
      </c>
      <c r="N2789" s="7">
        <v>0.10706866800000001</v>
      </c>
      <c r="O2789" s="7">
        <v>0</v>
      </c>
      <c r="P2789" s="7">
        <v>1</v>
      </c>
      <c r="Q2789" s="7">
        <v>28</v>
      </c>
      <c r="R2789" s="7"/>
      <c r="S2789" s="189">
        <v>45625.593981481485</v>
      </c>
    </row>
    <row r="2790" spans="1:19">
      <c r="A2790" s="7">
        <v>2015</v>
      </c>
      <c r="B2790" s="123" t="s">
        <v>537</v>
      </c>
      <c r="C2790" s="123" t="s">
        <v>553</v>
      </c>
      <c r="D2790" s="123" t="s">
        <v>555</v>
      </c>
      <c r="E2790" s="123" t="s">
        <v>25</v>
      </c>
      <c r="F2790" s="7">
        <v>570.79560416799995</v>
      </c>
      <c r="G2790" s="123" t="s">
        <v>532</v>
      </c>
      <c r="H2790" s="7">
        <v>2.612578783</v>
      </c>
      <c r="I2790" s="7">
        <v>4.5770828720000001</v>
      </c>
      <c r="J2790" s="7">
        <v>2.2208069300000002</v>
      </c>
      <c r="K2790" s="7">
        <v>6.2963699999999995E-4</v>
      </c>
      <c r="L2790" s="7">
        <v>1.4118570000000001E-3</v>
      </c>
      <c r="M2790" s="7">
        <v>3.8907218509999999</v>
      </c>
      <c r="N2790" s="7">
        <v>1.103087E-3</v>
      </c>
      <c r="O2790" s="7">
        <v>2.4734890000000002E-3</v>
      </c>
      <c r="P2790" s="7">
        <v>1</v>
      </c>
      <c r="Q2790" s="7">
        <v>28</v>
      </c>
      <c r="R2790" s="7">
        <v>265</v>
      </c>
      <c r="S2790" s="189">
        <v>45625.593981481485</v>
      </c>
    </row>
    <row r="2791" spans="1:19">
      <c r="A2791" s="7">
        <v>2015</v>
      </c>
      <c r="B2791" s="123" t="s">
        <v>537</v>
      </c>
      <c r="C2791" s="123" t="s">
        <v>553</v>
      </c>
      <c r="D2791" s="123" t="s">
        <v>555</v>
      </c>
      <c r="E2791" s="123" t="s">
        <v>23</v>
      </c>
      <c r="F2791" s="7">
        <v>0</v>
      </c>
      <c r="G2791" s="123" t="s">
        <v>532</v>
      </c>
      <c r="H2791" s="7">
        <v>0</v>
      </c>
      <c r="I2791" s="7"/>
      <c r="J2791" s="7">
        <v>0</v>
      </c>
      <c r="K2791" s="7">
        <v>0</v>
      </c>
      <c r="L2791" s="7">
        <v>0</v>
      </c>
      <c r="M2791" s="7"/>
      <c r="N2791" s="7"/>
      <c r="O2791" s="7"/>
      <c r="P2791" s="7"/>
      <c r="Q2791" s="7">
        <v>28</v>
      </c>
      <c r="R2791" s="7">
        <v>265</v>
      </c>
      <c r="S2791" s="189">
        <v>45625.593981481485</v>
      </c>
    </row>
    <row r="2792" spans="1:19">
      <c r="A2792" s="7">
        <v>2015</v>
      </c>
      <c r="B2792" s="123" t="s">
        <v>537</v>
      </c>
      <c r="C2792" s="123" t="s">
        <v>553</v>
      </c>
      <c r="D2792" s="123" t="s">
        <v>555</v>
      </c>
      <c r="E2792" s="123" t="s">
        <v>533</v>
      </c>
      <c r="F2792" s="7">
        <v>15215.723105801</v>
      </c>
      <c r="G2792" s="123" t="s">
        <v>532</v>
      </c>
      <c r="H2792" s="7">
        <v>1126.3413161880001</v>
      </c>
      <c r="I2792" s="7">
        <v>74.024829996999998</v>
      </c>
      <c r="J2792" s="7">
        <v>1115.312503655</v>
      </c>
      <c r="K2792" s="7">
        <v>1.7266103000000001E-2</v>
      </c>
      <c r="L2792" s="7">
        <v>3.9793818000000002E-2</v>
      </c>
      <c r="M2792" s="7">
        <v>73.3</v>
      </c>
      <c r="N2792" s="7">
        <v>1.134754E-3</v>
      </c>
      <c r="O2792" s="7">
        <v>2.6153090000000001E-3</v>
      </c>
      <c r="P2792" s="7">
        <v>1</v>
      </c>
      <c r="Q2792" s="7">
        <v>28</v>
      </c>
      <c r="R2792" s="7">
        <v>265</v>
      </c>
      <c r="S2792" s="189">
        <v>45625.593981481485</v>
      </c>
    </row>
    <row r="2793" spans="1:19">
      <c r="A2793" s="7">
        <v>2015</v>
      </c>
      <c r="B2793" s="123" t="s">
        <v>537</v>
      </c>
      <c r="C2793" s="123" t="s">
        <v>553</v>
      </c>
      <c r="D2793" s="123" t="s">
        <v>555</v>
      </c>
      <c r="E2793" s="123" t="s">
        <v>159</v>
      </c>
      <c r="F2793" s="7">
        <v>0</v>
      </c>
      <c r="G2793" s="123" t="s">
        <v>532</v>
      </c>
      <c r="H2793" s="7">
        <v>0</v>
      </c>
      <c r="I2793" s="7"/>
      <c r="J2793" s="7">
        <v>0</v>
      </c>
      <c r="K2793" s="7">
        <v>0</v>
      </c>
      <c r="L2793" s="7">
        <v>0</v>
      </c>
      <c r="M2793" s="7"/>
      <c r="N2793" s="7"/>
      <c r="O2793" s="7"/>
      <c r="P2793" s="7">
        <v>1</v>
      </c>
      <c r="Q2793" s="7">
        <v>28</v>
      </c>
      <c r="R2793" s="7">
        <v>265</v>
      </c>
      <c r="S2793" s="189">
        <v>45625.593981481485</v>
      </c>
    </row>
    <row r="2794" spans="1:19">
      <c r="A2794" s="7">
        <v>2015</v>
      </c>
      <c r="B2794" s="123" t="s">
        <v>537</v>
      </c>
      <c r="C2794" s="123" t="s">
        <v>553</v>
      </c>
      <c r="D2794" s="123" t="s">
        <v>560</v>
      </c>
      <c r="E2794" s="123" t="s">
        <v>25</v>
      </c>
      <c r="F2794" s="7">
        <v>1789.387782798</v>
      </c>
      <c r="G2794" s="123" t="s">
        <v>532</v>
      </c>
      <c r="H2794" s="7">
        <v>8.1901761729999993</v>
      </c>
      <c r="I2794" s="7">
        <v>4.5770828720000001</v>
      </c>
      <c r="J2794" s="7">
        <v>6.962010147</v>
      </c>
      <c r="K2794" s="7">
        <v>1.9738500000000001E-3</v>
      </c>
      <c r="L2794" s="7">
        <v>4.4260310000000004E-3</v>
      </c>
      <c r="M2794" s="7">
        <v>3.8907218509999999</v>
      </c>
      <c r="N2794" s="7">
        <v>1.103087E-3</v>
      </c>
      <c r="O2794" s="7">
        <v>2.4734890000000002E-3</v>
      </c>
      <c r="P2794" s="7">
        <v>1</v>
      </c>
      <c r="Q2794" s="7">
        <v>28</v>
      </c>
      <c r="R2794" s="7">
        <v>265</v>
      </c>
      <c r="S2794" s="189">
        <v>45625.593981481485</v>
      </c>
    </row>
    <row r="2795" spans="1:19">
      <c r="A2795" s="7">
        <v>2015</v>
      </c>
      <c r="B2795" s="123" t="s">
        <v>537</v>
      </c>
      <c r="C2795" s="123" t="s">
        <v>553</v>
      </c>
      <c r="D2795" s="123" t="s">
        <v>560</v>
      </c>
      <c r="E2795" s="123" t="s">
        <v>23</v>
      </c>
      <c r="F2795" s="7">
        <v>1111.556261035</v>
      </c>
      <c r="G2795" s="123" t="s">
        <v>532</v>
      </c>
      <c r="H2795" s="7">
        <v>0.60494379799999998</v>
      </c>
      <c r="I2795" s="7">
        <v>0.54423138000000004</v>
      </c>
      <c r="J2795" s="7">
        <v>0</v>
      </c>
      <c r="K2795" s="7">
        <v>9.6152670000000003E-3</v>
      </c>
      <c r="L2795" s="7">
        <v>1.266854E-3</v>
      </c>
      <c r="M2795" s="7">
        <v>0</v>
      </c>
      <c r="N2795" s="7">
        <v>8.6502750000000007E-3</v>
      </c>
      <c r="O2795" s="7">
        <v>1.139712E-3</v>
      </c>
      <c r="P2795" s="7"/>
      <c r="Q2795" s="7">
        <v>28</v>
      </c>
      <c r="R2795" s="7">
        <v>265</v>
      </c>
      <c r="S2795" s="189">
        <v>45625.593981481485</v>
      </c>
    </row>
    <row r="2796" spans="1:19">
      <c r="A2796" s="7">
        <v>2015</v>
      </c>
      <c r="B2796" s="123" t="s">
        <v>537</v>
      </c>
      <c r="C2796" s="123" t="s">
        <v>553</v>
      </c>
      <c r="D2796" s="123" t="s">
        <v>560</v>
      </c>
      <c r="E2796" s="123" t="s">
        <v>533</v>
      </c>
      <c r="F2796" s="7">
        <v>47699.787512666</v>
      </c>
      <c r="G2796" s="123" t="s">
        <v>532</v>
      </c>
      <c r="H2796" s="7">
        <v>3530.9686615179999</v>
      </c>
      <c r="I2796" s="7">
        <v>74.024829996999998</v>
      </c>
      <c r="J2796" s="7">
        <v>3496.3944246780002</v>
      </c>
      <c r="K2796" s="7">
        <v>5.4127525000000003E-2</v>
      </c>
      <c r="L2796" s="7">
        <v>0.124749684</v>
      </c>
      <c r="M2796" s="7">
        <v>73.3</v>
      </c>
      <c r="N2796" s="7">
        <v>1.134754E-3</v>
      </c>
      <c r="O2796" s="7">
        <v>2.6153090000000001E-3</v>
      </c>
      <c r="P2796" s="7">
        <v>1</v>
      </c>
      <c r="Q2796" s="7">
        <v>28</v>
      </c>
      <c r="R2796" s="7">
        <v>265</v>
      </c>
      <c r="S2796" s="189">
        <v>45625.593981481485</v>
      </c>
    </row>
    <row r="2797" spans="1:19">
      <c r="A2797" s="7">
        <v>2015</v>
      </c>
      <c r="B2797" s="123" t="s">
        <v>537</v>
      </c>
      <c r="C2797" s="123" t="s">
        <v>553</v>
      </c>
      <c r="D2797" s="123" t="s">
        <v>560</v>
      </c>
      <c r="E2797" s="123" t="s">
        <v>159</v>
      </c>
      <c r="F2797" s="7">
        <v>39977.304579597003</v>
      </c>
      <c r="G2797" s="123" t="s">
        <v>532</v>
      </c>
      <c r="H2797" s="7">
        <v>2821.2310220929999</v>
      </c>
      <c r="I2797" s="7">
        <v>70.570816410999996</v>
      </c>
      <c r="J2797" s="7">
        <v>2796.8122283890002</v>
      </c>
      <c r="K2797" s="7">
        <v>0.40666701199999999</v>
      </c>
      <c r="L2797" s="7">
        <v>4.9177801E-2</v>
      </c>
      <c r="M2797" s="7">
        <v>69.959999999999994</v>
      </c>
      <c r="N2797" s="7">
        <v>1.0172446999999999E-2</v>
      </c>
      <c r="O2797" s="7">
        <v>1.2301429999999999E-3</v>
      </c>
      <c r="P2797" s="7">
        <v>1</v>
      </c>
      <c r="Q2797" s="7">
        <v>28</v>
      </c>
      <c r="R2797" s="7">
        <v>265</v>
      </c>
      <c r="S2797" s="189">
        <v>45625.593981481485</v>
      </c>
    </row>
    <row r="2798" spans="1:19">
      <c r="A2798" s="7">
        <v>2015</v>
      </c>
      <c r="B2798" s="123" t="s">
        <v>537</v>
      </c>
      <c r="C2798" s="123" t="s">
        <v>553</v>
      </c>
      <c r="D2798" s="123" t="s">
        <v>560</v>
      </c>
      <c r="E2798" s="123" t="s">
        <v>163</v>
      </c>
      <c r="F2798" s="7">
        <v>105.93388475099999</v>
      </c>
      <c r="G2798" s="123" t="s">
        <v>532</v>
      </c>
      <c r="H2798" s="7">
        <v>6.8562973749999996</v>
      </c>
      <c r="I2798" s="7">
        <v>64.722419938000002</v>
      </c>
      <c r="J2798" s="7">
        <v>6.7479884590000001</v>
      </c>
      <c r="K2798" s="7">
        <v>1.2235169999999999E-3</v>
      </c>
      <c r="L2798" s="7">
        <v>2.7943599999999999E-4</v>
      </c>
      <c r="M2798" s="7">
        <v>63.7</v>
      </c>
      <c r="N2798" s="7">
        <v>1.1549821E-2</v>
      </c>
      <c r="O2798" s="7">
        <v>2.6378299999999999E-3</v>
      </c>
      <c r="P2798" s="7">
        <v>1</v>
      </c>
      <c r="Q2798" s="7">
        <v>28</v>
      </c>
      <c r="R2798" s="7">
        <v>265</v>
      </c>
      <c r="S2798" s="189">
        <v>45625.593981481485</v>
      </c>
    </row>
    <row r="2799" spans="1:19">
      <c r="A2799" s="7">
        <v>2015</v>
      </c>
      <c r="B2799" s="123" t="s">
        <v>537</v>
      </c>
      <c r="C2799" s="123" t="s">
        <v>553</v>
      </c>
      <c r="D2799" s="123" t="s">
        <v>559</v>
      </c>
      <c r="E2799" s="123" t="s">
        <v>25</v>
      </c>
      <c r="F2799" s="7">
        <v>176.107569711</v>
      </c>
      <c r="G2799" s="123" t="s">
        <v>532</v>
      </c>
      <c r="H2799" s="7">
        <v>0.80605894099999997</v>
      </c>
      <c r="I2799" s="7">
        <v>4.5770828720000001</v>
      </c>
      <c r="J2799" s="7">
        <v>0.68518557000000002</v>
      </c>
      <c r="K2799" s="7">
        <v>1.94262E-4</v>
      </c>
      <c r="L2799" s="7">
        <v>4.3560000000000002E-4</v>
      </c>
      <c r="M2799" s="7">
        <v>3.8907218509999999</v>
      </c>
      <c r="N2799" s="7">
        <v>1.103087E-3</v>
      </c>
      <c r="O2799" s="7">
        <v>2.4734890000000002E-3</v>
      </c>
      <c r="P2799" s="7">
        <v>1</v>
      </c>
      <c r="Q2799" s="7">
        <v>28</v>
      </c>
      <c r="R2799" s="7">
        <v>265</v>
      </c>
      <c r="S2799" s="189">
        <v>45625.593981481485</v>
      </c>
    </row>
    <row r="2800" spans="1:19">
      <c r="A2800" s="7">
        <v>2015</v>
      </c>
      <c r="B2800" s="123" t="s">
        <v>537</v>
      </c>
      <c r="C2800" s="123" t="s">
        <v>553</v>
      </c>
      <c r="D2800" s="123" t="s">
        <v>559</v>
      </c>
      <c r="E2800" s="123" t="s">
        <v>23</v>
      </c>
      <c r="F2800" s="7">
        <v>19.160059207</v>
      </c>
      <c r="G2800" s="123" t="s">
        <v>532</v>
      </c>
      <c r="H2800" s="7">
        <v>1.0427505E-2</v>
      </c>
      <c r="I2800" s="7">
        <v>0.54423138000000004</v>
      </c>
      <c r="J2800" s="7">
        <v>0</v>
      </c>
      <c r="K2800" s="7">
        <v>1.6574E-4</v>
      </c>
      <c r="L2800" s="7">
        <v>2.1836949400000001E-5</v>
      </c>
      <c r="M2800" s="7">
        <v>0</v>
      </c>
      <c r="N2800" s="7">
        <v>8.6502750000000007E-3</v>
      </c>
      <c r="O2800" s="7">
        <v>1.139712E-3</v>
      </c>
      <c r="P2800" s="7"/>
      <c r="Q2800" s="7">
        <v>28</v>
      </c>
      <c r="R2800" s="7">
        <v>265</v>
      </c>
      <c r="S2800" s="189">
        <v>45625.593981481485</v>
      </c>
    </row>
    <row r="2801" spans="1:19">
      <c r="A2801" s="7">
        <v>2015</v>
      </c>
      <c r="B2801" s="123" t="s">
        <v>537</v>
      </c>
      <c r="C2801" s="123" t="s">
        <v>553</v>
      </c>
      <c r="D2801" s="123" t="s">
        <v>559</v>
      </c>
      <c r="E2801" s="123" t="s">
        <v>533</v>
      </c>
      <c r="F2801" s="7">
        <v>4694.5071019939996</v>
      </c>
      <c r="G2801" s="123" t="s">
        <v>532</v>
      </c>
      <c r="H2801" s="7">
        <v>347.51009014499999</v>
      </c>
      <c r="I2801" s="7">
        <v>74.024829996999998</v>
      </c>
      <c r="J2801" s="7">
        <v>344.10737057599999</v>
      </c>
      <c r="K2801" s="7">
        <v>5.3271109999999998E-3</v>
      </c>
      <c r="L2801" s="7">
        <v>1.2277587E-2</v>
      </c>
      <c r="M2801" s="7">
        <v>73.3</v>
      </c>
      <c r="N2801" s="7">
        <v>1.134754E-3</v>
      </c>
      <c r="O2801" s="7">
        <v>2.6153090000000001E-3</v>
      </c>
      <c r="P2801" s="7">
        <v>1</v>
      </c>
      <c r="Q2801" s="7">
        <v>28</v>
      </c>
      <c r="R2801" s="7">
        <v>265</v>
      </c>
      <c r="S2801" s="189">
        <v>45625.593981481485</v>
      </c>
    </row>
    <row r="2802" spans="1:19">
      <c r="A2802" s="7">
        <v>2015</v>
      </c>
      <c r="B2802" s="123" t="s">
        <v>537</v>
      </c>
      <c r="C2802" s="123" t="s">
        <v>553</v>
      </c>
      <c r="D2802" s="123" t="s">
        <v>559</v>
      </c>
      <c r="E2802" s="123" t="s">
        <v>159</v>
      </c>
      <c r="F2802" s="7">
        <v>689.09469499500005</v>
      </c>
      <c r="G2802" s="123" t="s">
        <v>532</v>
      </c>
      <c r="H2802" s="7">
        <v>48.629975209999998</v>
      </c>
      <c r="I2802" s="7">
        <v>70.570816410999996</v>
      </c>
      <c r="J2802" s="7">
        <v>48.209064861999998</v>
      </c>
      <c r="K2802" s="7">
        <v>7.0097789999999998E-3</v>
      </c>
      <c r="L2802" s="7">
        <v>8.4768500000000004E-4</v>
      </c>
      <c r="M2802" s="7">
        <v>69.959999999999994</v>
      </c>
      <c r="N2802" s="7">
        <v>1.0172446999999999E-2</v>
      </c>
      <c r="O2802" s="7">
        <v>1.2301429999999999E-3</v>
      </c>
      <c r="P2802" s="7">
        <v>1</v>
      </c>
      <c r="Q2802" s="7">
        <v>28</v>
      </c>
      <c r="R2802" s="7">
        <v>265</v>
      </c>
      <c r="S2802" s="189">
        <v>45625.593981481485</v>
      </c>
    </row>
    <row r="2803" spans="1:19">
      <c r="A2803" s="7">
        <v>2015</v>
      </c>
      <c r="B2803" s="123" t="s">
        <v>537</v>
      </c>
      <c r="C2803" s="123" t="s">
        <v>553</v>
      </c>
      <c r="D2803" s="123" t="s">
        <v>188</v>
      </c>
      <c r="E2803" s="123" t="s">
        <v>533</v>
      </c>
      <c r="F2803" s="7">
        <v>1499.307771669</v>
      </c>
      <c r="G2803" s="123" t="s">
        <v>532</v>
      </c>
      <c r="H2803" s="7">
        <v>121.436732828</v>
      </c>
      <c r="I2803" s="7">
        <v>80.995199999999997</v>
      </c>
      <c r="J2803" s="7">
        <v>109.899259663</v>
      </c>
      <c r="K2803" s="7">
        <v>6.222127E-3</v>
      </c>
      <c r="L2803" s="7">
        <v>4.2880201999999999E-2</v>
      </c>
      <c r="M2803" s="7">
        <v>73.3</v>
      </c>
      <c r="N2803" s="7">
        <v>4.15E-3</v>
      </c>
      <c r="O2803" s="7">
        <v>2.86E-2</v>
      </c>
      <c r="P2803" s="7">
        <v>1</v>
      </c>
      <c r="Q2803" s="7">
        <v>28</v>
      </c>
      <c r="R2803" s="7">
        <v>265</v>
      </c>
      <c r="S2803" s="189">
        <v>45625.593981481485</v>
      </c>
    </row>
    <row r="2804" spans="1:19">
      <c r="A2804" s="7">
        <v>2015</v>
      </c>
      <c r="B2804" s="123" t="s">
        <v>537</v>
      </c>
      <c r="C2804" s="123" t="s">
        <v>553</v>
      </c>
      <c r="D2804" s="123" t="s">
        <v>571</v>
      </c>
      <c r="E2804" s="123" t="s">
        <v>572</v>
      </c>
      <c r="F2804" s="7">
        <v>186.47280308699999</v>
      </c>
      <c r="G2804" s="123" t="s">
        <v>532</v>
      </c>
      <c r="H2804" s="7">
        <v>13.397083166</v>
      </c>
      <c r="I2804" s="7">
        <v>71.844703057000004</v>
      </c>
      <c r="J2804" s="7">
        <v>13.275542871000001</v>
      </c>
      <c r="K2804" s="7">
        <v>3.4602100000000001E-4</v>
      </c>
      <c r="L2804" s="7">
        <v>4.22082E-4</v>
      </c>
      <c r="M2804" s="7">
        <v>71.192917417000004</v>
      </c>
      <c r="N2804" s="7">
        <v>1.8556099999999999E-3</v>
      </c>
      <c r="O2804" s="7">
        <v>2.263504E-3</v>
      </c>
      <c r="P2804" s="7">
        <v>1</v>
      </c>
      <c r="Q2804" s="7">
        <v>28</v>
      </c>
      <c r="R2804" s="7">
        <v>265</v>
      </c>
      <c r="S2804" s="189">
        <v>45625.593981481485</v>
      </c>
    </row>
    <row r="2805" spans="1:19">
      <c r="A2805" s="7">
        <v>2015</v>
      </c>
      <c r="B2805" s="123" t="s">
        <v>537</v>
      </c>
      <c r="C2805" s="123" t="s">
        <v>553</v>
      </c>
      <c r="D2805" s="123" t="s">
        <v>573</v>
      </c>
      <c r="E2805" s="123" t="s">
        <v>572</v>
      </c>
      <c r="F2805" s="7">
        <v>35254.313903595998</v>
      </c>
      <c r="G2805" s="123" t="s">
        <v>532</v>
      </c>
      <c r="H2805" s="7">
        <v>2535.476334512</v>
      </c>
      <c r="I2805" s="7">
        <v>71.919605114000007</v>
      </c>
      <c r="J2805" s="7">
        <v>2516.8054695780002</v>
      </c>
      <c r="K2805" s="7">
        <v>1.9167876E-2</v>
      </c>
      <c r="L2805" s="7">
        <v>6.8430808999999995E-2</v>
      </c>
      <c r="M2805" s="7">
        <v>71.39</v>
      </c>
      <c r="N2805" s="7">
        <v>5.4370299999999998E-4</v>
      </c>
      <c r="O2805" s="7">
        <v>1.9410619999999999E-3</v>
      </c>
      <c r="P2805" s="7">
        <v>1</v>
      </c>
      <c r="Q2805" s="7">
        <v>28</v>
      </c>
      <c r="R2805" s="7">
        <v>265</v>
      </c>
      <c r="S2805" s="189">
        <v>45625.593981481485</v>
      </c>
    </row>
    <row r="2806" spans="1:19">
      <c r="A2806" s="7">
        <v>2015</v>
      </c>
      <c r="B2806" s="123" t="s">
        <v>537</v>
      </c>
      <c r="C2806" s="123" t="s">
        <v>553</v>
      </c>
      <c r="D2806" s="123" t="s">
        <v>558</v>
      </c>
      <c r="E2806" s="123" t="s">
        <v>25</v>
      </c>
      <c r="F2806" s="7">
        <v>548.25287564099995</v>
      </c>
      <c r="G2806" s="123" t="s">
        <v>532</v>
      </c>
      <c r="H2806" s="7">
        <v>2.5093988469999999</v>
      </c>
      <c r="I2806" s="7">
        <v>4.5770828720000001</v>
      </c>
      <c r="J2806" s="7">
        <v>2.1330994429999999</v>
      </c>
      <c r="K2806" s="7">
        <v>6.0477100000000004E-4</v>
      </c>
      <c r="L2806" s="7">
        <v>1.3560969999999999E-3</v>
      </c>
      <c r="M2806" s="7">
        <v>3.8907218509999999</v>
      </c>
      <c r="N2806" s="7">
        <v>1.103087E-3</v>
      </c>
      <c r="O2806" s="7">
        <v>2.4734890000000002E-3</v>
      </c>
      <c r="P2806" s="7">
        <v>1</v>
      </c>
      <c r="Q2806" s="7">
        <v>28</v>
      </c>
      <c r="R2806" s="7">
        <v>265</v>
      </c>
      <c r="S2806" s="189">
        <v>45625.593981481485</v>
      </c>
    </row>
    <row r="2807" spans="1:19">
      <c r="A2807" s="7">
        <v>2015</v>
      </c>
      <c r="B2807" s="123" t="s">
        <v>537</v>
      </c>
      <c r="C2807" s="123" t="s">
        <v>553</v>
      </c>
      <c r="D2807" s="123" t="s">
        <v>558</v>
      </c>
      <c r="E2807" s="123" t="s">
        <v>23</v>
      </c>
      <c r="F2807" s="7">
        <v>29.468668726000001</v>
      </c>
      <c r="G2807" s="123" t="s">
        <v>532</v>
      </c>
      <c r="H2807" s="7">
        <v>1.6037774000000001E-2</v>
      </c>
      <c r="I2807" s="7">
        <v>0.54423138000000004</v>
      </c>
      <c r="J2807" s="7">
        <v>0</v>
      </c>
      <c r="K2807" s="7">
        <v>2.5491199999999999E-4</v>
      </c>
      <c r="L2807" s="7">
        <v>3.3585795370000003E-5</v>
      </c>
      <c r="M2807" s="7">
        <v>0</v>
      </c>
      <c r="N2807" s="7">
        <v>8.6502750000000007E-3</v>
      </c>
      <c r="O2807" s="7">
        <v>1.139712E-3</v>
      </c>
      <c r="P2807" s="7"/>
      <c r="Q2807" s="7">
        <v>28</v>
      </c>
      <c r="R2807" s="7">
        <v>265</v>
      </c>
      <c r="S2807" s="189">
        <v>45625.593981481485</v>
      </c>
    </row>
    <row r="2808" spans="1:19">
      <c r="A2808" s="7">
        <v>2015</v>
      </c>
      <c r="B2808" s="123" t="s">
        <v>537</v>
      </c>
      <c r="C2808" s="123" t="s">
        <v>553</v>
      </c>
      <c r="D2808" s="123" t="s">
        <v>558</v>
      </c>
      <c r="E2808" s="123" t="s">
        <v>533</v>
      </c>
      <c r="F2808" s="7">
        <v>14614.800616545999</v>
      </c>
      <c r="G2808" s="123" t="s">
        <v>532</v>
      </c>
      <c r="H2808" s="7">
        <v>1081.85813108</v>
      </c>
      <c r="I2808" s="7">
        <v>74.024829996999998</v>
      </c>
      <c r="J2808" s="7">
        <v>1071.2648851930001</v>
      </c>
      <c r="K2808" s="7">
        <v>1.6584202999999999E-2</v>
      </c>
      <c r="L2808" s="7">
        <v>3.8222220000000001E-2</v>
      </c>
      <c r="M2808" s="7">
        <v>73.3</v>
      </c>
      <c r="N2808" s="7">
        <v>1.134754E-3</v>
      </c>
      <c r="O2808" s="7">
        <v>2.6153090000000001E-3</v>
      </c>
      <c r="P2808" s="7">
        <v>1</v>
      </c>
      <c r="Q2808" s="7">
        <v>28</v>
      </c>
      <c r="R2808" s="7">
        <v>265</v>
      </c>
      <c r="S2808" s="189">
        <v>45625.593981481485</v>
      </c>
    </row>
    <row r="2809" spans="1:19">
      <c r="A2809" s="7">
        <v>2015</v>
      </c>
      <c r="B2809" s="123" t="s">
        <v>537</v>
      </c>
      <c r="C2809" s="123" t="s">
        <v>553</v>
      </c>
      <c r="D2809" s="123" t="s">
        <v>558</v>
      </c>
      <c r="E2809" s="123" t="s">
        <v>159</v>
      </c>
      <c r="F2809" s="7">
        <v>1059.8455395599999</v>
      </c>
      <c r="G2809" s="123" t="s">
        <v>532</v>
      </c>
      <c r="H2809" s="7">
        <v>74.794164996000006</v>
      </c>
      <c r="I2809" s="7">
        <v>70.570816410999996</v>
      </c>
      <c r="J2809" s="7">
        <v>74.146793947999996</v>
      </c>
      <c r="K2809" s="7">
        <v>1.0781223E-2</v>
      </c>
      <c r="L2809" s="7">
        <v>1.303762E-3</v>
      </c>
      <c r="M2809" s="7">
        <v>69.959999999999994</v>
      </c>
      <c r="N2809" s="7">
        <v>1.0172446999999999E-2</v>
      </c>
      <c r="O2809" s="7">
        <v>1.2301429999999999E-3</v>
      </c>
      <c r="P2809" s="7">
        <v>1</v>
      </c>
      <c r="Q2809" s="7">
        <v>28</v>
      </c>
      <c r="R2809" s="7">
        <v>265</v>
      </c>
      <c r="S2809" s="189">
        <v>45625.593981481485</v>
      </c>
    </row>
    <row r="2810" spans="1:19">
      <c r="A2810" s="7">
        <v>2015</v>
      </c>
      <c r="B2810" s="123" t="s">
        <v>537</v>
      </c>
      <c r="C2810" s="123" t="s">
        <v>553</v>
      </c>
      <c r="D2810" s="123" t="s">
        <v>191</v>
      </c>
      <c r="E2810" s="123" t="s">
        <v>533</v>
      </c>
      <c r="F2810" s="7">
        <v>2993.5420769349998</v>
      </c>
      <c r="G2810" s="123" t="s">
        <v>532</v>
      </c>
      <c r="H2810" s="7">
        <v>221.599945787</v>
      </c>
      <c r="I2810" s="7">
        <v>74.025999999999996</v>
      </c>
      <c r="J2810" s="7">
        <v>219.42663423900001</v>
      </c>
      <c r="K2810" s="7">
        <v>2.0954794999999998E-2</v>
      </c>
      <c r="L2810" s="7">
        <v>5.9870840000000002E-3</v>
      </c>
      <c r="M2810" s="7">
        <v>73.3</v>
      </c>
      <c r="N2810" s="7">
        <v>7.0000000000000001E-3</v>
      </c>
      <c r="O2810" s="7">
        <v>2E-3</v>
      </c>
      <c r="P2810" s="7">
        <v>1</v>
      </c>
      <c r="Q2810" s="7">
        <v>28</v>
      </c>
      <c r="R2810" s="7">
        <v>265</v>
      </c>
      <c r="S2810" s="189">
        <v>45625.593981481485</v>
      </c>
    </row>
    <row r="2811" spans="1:19">
      <c r="A2811" s="7">
        <v>2015</v>
      </c>
      <c r="B2811" s="123" t="s">
        <v>537</v>
      </c>
      <c r="C2811" s="123" t="s">
        <v>553</v>
      </c>
      <c r="D2811" s="123" t="s">
        <v>561</v>
      </c>
      <c r="E2811" s="123" t="s">
        <v>25</v>
      </c>
      <c r="F2811" s="7">
        <v>82.292218328000004</v>
      </c>
      <c r="G2811" s="123" t="s">
        <v>532</v>
      </c>
      <c r="H2811" s="7">
        <v>0.37665830300000003</v>
      </c>
      <c r="I2811" s="7">
        <v>4.5770828720000001</v>
      </c>
      <c r="J2811" s="7">
        <v>0.320176132</v>
      </c>
      <c r="K2811" s="7">
        <v>9.0775476240000002E-5</v>
      </c>
      <c r="L2811" s="7">
        <v>2.03549E-4</v>
      </c>
      <c r="M2811" s="7">
        <v>3.8907218509999999</v>
      </c>
      <c r="N2811" s="7">
        <v>1.103087E-3</v>
      </c>
      <c r="O2811" s="7">
        <v>2.4734890000000002E-3</v>
      </c>
      <c r="P2811" s="7">
        <v>1</v>
      </c>
      <c r="Q2811" s="7">
        <v>28</v>
      </c>
      <c r="R2811" s="7">
        <v>265</v>
      </c>
      <c r="S2811" s="189">
        <v>45625.593981481485</v>
      </c>
    </row>
    <row r="2812" spans="1:19">
      <c r="A2812" s="7">
        <v>2015</v>
      </c>
      <c r="B2812" s="123" t="s">
        <v>537</v>
      </c>
      <c r="C2812" s="123" t="s">
        <v>553</v>
      </c>
      <c r="D2812" s="123" t="s">
        <v>561</v>
      </c>
      <c r="E2812" s="123" t="s">
        <v>23</v>
      </c>
      <c r="F2812" s="7">
        <v>89.853788613000006</v>
      </c>
      <c r="G2812" s="123" t="s">
        <v>532</v>
      </c>
      <c r="H2812" s="7">
        <v>4.8901251E-2</v>
      </c>
      <c r="I2812" s="7">
        <v>0.54423138000000004</v>
      </c>
      <c r="J2812" s="7">
        <v>0</v>
      </c>
      <c r="K2812" s="7">
        <v>7.7726E-4</v>
      </c>
      <c r="L2812" s="7">
        <v>1.02407E-4</v>
      </c>
      <c r="M2812" s="7">
        <v>0</v>
      </c>
      <c r="N2812" s="7">
        <v>8.6502750000000007E-3</v>
      </c>
      <c r="O2812" s="7">
        <v>1.139712E-3</v>
      </c>
      <c r="P2812" s="7"/>
      <c r="Q2812" s="7">
        <v>28</v>
      </c>
      <c r="R2812" s="7">
        <v>265</v>
      </c>
      <c r="S2812" s="189">
        <v>45625.593981481485</v>
      </c>
    </row>
    <row r="2813" spans="1:19">
      <c r="A2813" s="7">
        <v>2015</v>
      </c>
      <c r="B2813" s="123" t="s">
        <v>537</v>
      </c>
      <c r="C2813" s="123" t="s">
        <v>553</v>
      </c>
      <c r="D2813" s="123" t="s">
        <v>561</v>
      </c>
      <c r="E2813" s="123" t="s">
        <v>533</v>
      </c>
      <c r="F2813" s="7">
        <v>2193.667222907</v>
      </c>
      <c r="G2813" s="123" t="s">
        <v>532</v>
      </c>
      <c r="H2813" s="7">
        <v>162.38584324600001</v>
      </c>
      <c r="I2813" s="7">
        <v>74.024829996999998</v>
      </c>
      <c r="J2813" s="7">
        <v>160.79580743899999</v>
      </c>
      <c r="K2813" s="7">
        <v>2.4892730000000002E-3</v>
      </c>
      <c r="L2813" s="7">
        <v>5.7371180000000003E-3</v>
      </c>
      <c r="M2813" s="7">
        <v>73.3</v>
      </c>
      <c r="N2813" s="7">
        <v>1.134754E-3</v>
      </c>
      <c r="O2813" s="7">
        <v>2.6153090000000001E-3</v>
      </c>
      <c r="P2813" s="7">
        <v>1</v>
      </c>
      <c r="Q2813" s="7">
        <v>28</v>
      </c>
      <c r="R2813" s="7">
        <v>265</v>
      </c>
      <c r="S2813" s="189">
        <v>45625.593981481485</v>
      </c>
    </row>
    <row r="2814" spans="1:19">
      <c r="A2814" s="7">
        <v>2015</v>
      </c>
      <c r="B2814" s="123" t="s">
        <v>537</v>
      </c>
      <c r="C2814" s="123" t="s">
        <v>553</v>
      </c>
      <c r="D2814" s="123" t="s">
        <v>561</v>
      </c>
      <c r="E2814" s="123" t="s">
        <v>159</v>
      </c>
      <c r="F2814" s="7">
        <v>3231.6063531290001</v>
      </c>
      <c r="G2814" s="123" t="s">
        <v>532</v>
      </c>
      <c r="H2814" s="7">
        <v>228.05709865899999</v>
      </c>
      <c r="I2814" s="7">
        <v>70.570816410999996</v>
      </c>
      <c r="J2814" s="7">
        <v>226.083180465</v>
      </c>
      <c r="K2814" s="7">
        <v>3.2873343999999999E-2</v>
      </c>
      <c r="L2814" s="7">
        <v>3.9753380000000001E-3</v>
      </c>
      <c r="M2814" s="7">
        <v>69.959999999999994</v>
      </c>
      <c r="N2814" s="7">
        <v>1.0172446999999999E-2</v>
      </c>
      <c r="O2814" s="7">
        <v>1.2301429999999999E-3</v>
      </c>
      <c r="P2814" s="7">
        <v>1</v>
      </c>
      <c r="Q2814" s="7">
        <v>28</v>
      </c>
      <c r="R2814" s="7">
        <v>265</v>
      </c>
      <c r="S2814" s="189">
        <v>45625.593981481485</v>
      </c>
    </row>
    <row r="2815" spans="1:19">
      <c r="A2815" s="7">
        <v>2015</v>
      </c>
      <c r="B2815" s="123" t="s">
        <v>537</v>
      </c>
      <c r="C2815" s="123" t="s">
        <v>553</v>
      </c>
      <c r="D2815" s="123" t="s">
        <v>561</v>
      </c>
      <c r="E2815" s="123" t="s">
        <v>535</v>
      </c>
      <c r="F2815" s="7">
        <v>163.78888931399999</v>
      </c>
      <c r="G2815" s="123" t="s">
        <v>532</v>
      </c>
      <c r="H2815" s="7">
        <v>9.3302647210000007</v>
      </c>
      <c r="I2815" s="7">
        <v>56.96518708</v>
      </c>
      <c r="J2815" s="7">
        <v>9.321338227</v>
      </c>
      <c r="K2815" s="7">
        <v>1.6378900000000001E-4</v>
      </c>
      <c r="L2815" s="7">
        <v>1.6378888930000001E-5</v>
      </c>
      <c r="M2815" s="7">
        <v>56.910687080000002</v>
      </c>
      <c r="N2815" s="7">
        <v>1E-3</v>
      </c>
      <c r="O2815" s="7">
        <v>1E-4</v>
      </c>
      <c r="P2815" s="7">
        <v>1</v>
      </c>
      <c r="Q2815" s="7">
        <v>28</v>
      </c>
      <c r="R2815" s="7">
        <v>265</v>
      </c>
      <c r="S2815" s="189">
        <v>45625.593981481485</v>
      </c>
    </row>
    <row r="2816" spans="1:19">
      <c r="A2816" s="7">
        <v>2015</v>
      </c>
      <c r="B2816" s="123" t="s">
        <v>537</v>
      </c>
      <c r="C2816" s="123" t="s">
        <v>564</v>
      </c>
      <c r="D2816" s="123" t="s">
        <v>180</v>
      </c>
      <c r="E2816" s="123" t="s">
        <v>574</v>
      </c>
      <c r="F2816" s="7">
        <v>3133.0374749849998</v>
      </c>
      <c r="G2816" s="123" t="s">
        <v>532</v>
      </c>
      <c r="H2816" s="7">
        <v>335.53943663199999</v>
      </c>
      <c r="I2816" s="7">
        <v>107.097166667</v>
      </c>
      <c r="J2816" s="7">
        <v>307.976539446</v>
      </c>
      <c r="K2816" s="7">
        <v>0.93991124199999998</v>
      </c>
      <c r="L2816" s="7">
        <v>4.6995559999999997E-3</v>
      </c>
      <c r="M2816" s="7">
        <v>98.299666666999997</v>
      </c>
      <c r="N2816" s="7">
        <v>0.3</v>
      </c>
      <c r="O2816" s="7">
        <v>1.5E-3</v>
      </c>
      <c r="P2816" s="7">
        <v>1</v>
      </c>
      <c r="Q2816" s="7">
        <v>28</v>
      </c>
      <c r="R2816" s="7">
        <v>265</v>
      </c>
      <c r="S2816" s="189">
        <v>45625.593981481485</v>
      </c>
    </row>
    <row r="2817" spans="1:19">
      <c r="A2817" s="7">
        <v>2015</v>
      </c>
      <c r="B2817" s="123" t="s">
        <v>537</v>
      </c>
      <c r="C2817" s="123" t="s">
        <v>564</v>
      </c>
      <c r="D2817" s="123" t="s">
        <v>180</v>
      </c>
      <c r="E2817" s="123" t="s">
        <v>33</v>
      </c>
      <c r="F2817" s="7">
        <v>1411.423505626</v>
      </c>
      <c r="G2817" s="123" t="s">
        <v>532</v>
      </c>
      <c r="H2817" s="7">
        <v>13.352066363</v>
      </c>
      <c r="I2817" s="7">
        <v>9.4600000000000009</v>
      </c>
      <c r="J2817" s="7">
        <v>0</v>
      </c>
      <c r="K2817" s="7">
        <v>0.42342705200000003</v>
      </c>
      <c r="L2817" s="7">
        <v>5.6456939999999997E-3</v>
      </c>
      <c r="M2817" s="7">
        <v>0</v>
      </c>
      <c r="N2817" s="7">
        <v>0.3</v>
      </c>
      <c r="O2817" s="7">
        <v>4.0000000000000001E-3</v>
      </c>
      <c r="P2817" s="7"/>
      <c r="Q2817" s="7">
        <v>28</v>
      </c>
      <c r="R2817" s="7">
        <v>265</v>
      </c>
      <c r="S2817" s="189">
        <v>45625.593981481485</v>
      </c>
    </row>
    <row r="2818" spans="1:19">
      <c r="A2818" s="7">
        <v>2015</v>
      </c>
      <c r="B2818" s="123" t="s">
        <v>537</v>
      </c>
      <c r="C2818" s="123" t="s">
        <v>564</v>
      </c>
      <c r="D2818" s="123" t="s">
        <v>180</v>
      </c>
      <c r="E2818" s="123" t="s">
        <v>540</v>
      </c>
      <c r="F2818" s="7">
        <v>6468.0795960380001</v>
      </c>
      <c r="G2818" s="123" t="s">
        <v>532</v>
      </c>
      <c r="H2818" s="7">
        <v>668.78326003100005</v>
      </c>
      <c r="I2818" s="7">
        <v>103.39749999999999</v>
      </c>
      <c r="J2818" s="7">
        <v>611.88032978499996</v>
      </c>
      <c r="K2818" s="7">
        <v>1.9404238789999999</v>
      </c>
      <c r="L2818" s="7">
        <v>9.7021190000000004E-3</v>
      </c>
      <c r="M2818" s="7">
        <v>94.6</v>
      </c>
      <c r="N2818" s="7">
        <v>0.3</v>
      </c>
      <c r="O2818" s="7">
        <v>1.5E-3</v>
      </c>
      <c r="P2818" s="7">
        <v>1</v>
      </c>
      <c r="Q2818" s="7">
        <v>28</v>
      </c>
      <c r="R2818" s="7">
        <v>265</v>
      </c>
      <c r="S2818" s="189">
        <v>45625.593981481485</v>
      </c>
    </row>
    <row r="2819" spans="1:19">
      <c r="A2819" s="7">
        <v>2015</v>
      </c>
      <c r="B2819" s="123" t="s">
        <v>537</v>
      </c>
      <c r="C2819" s="123" t="s">
        <v>564</v>
      </c>
      <c r="D2819" s="123" t="s">
        <v>180</v>
      </c>
      <c r="E2819" s="123" t="s">
        <v>569</v>
      </c>
      <c r="F2819" s="7">
        <v>3052.0878118199998</v>
      </c>
      <c r="G2819" s="123" t="s">
        <v>532</v>
      </c>
      <c r="H2819" s="7">
        <v>328.49926327399999</v>
      </c>
      <c r="I2819" s="7">
        <v>107.631</v>
      </c>
      <c r="J2819" s="7">
        <v>301.72940107699998</v>
      </c>
      <c r="K2819" s="7">
        <v>0.91562634399999998</v>
      </c>
      <c r="L2819" s="7">
        <v>4.2729229999999997E-3</v>
      </c>
      <c r="M2819" s="7">
        <v>98.86</v>
      </c>
      <c r="N2819" s="7">
        <v>0.3</v>
      </c>
      <c r="O2819" s="7">
        <v>1.4E-3</v>
      </c>
      <c r="P2819" s="7">
        <v>1</v>
      </c>
      <c r="Q2819" s="7">
        <v>28</v>
      </c>
      <c r="R2819" s="7">
        <v>265</v>
      </c>
      <c r="S2819" s="189">
        <v>45625.593981481485</v>
      </c>
    </row>
    <row r="2820" spans="1:19">
      <c r="A2820" s="7">
        <v>2015</v>
      </c>
      <c r="B2820" s="123" t="s">
        <v>537</v>
      </c>
      <c r="C2820" s="123" t="s">
        <v>564</v>
      </c>
      <c r="D2820" s="123" t="s">
        <v>180</v>
      </c>
      <c r="E2820" s="123" t="s">
        <v>531</v>
      </c>
      <c r="F2820" s="7">
        <v>0</v>
      </c>
      <c r="G2820" s="123" t="s">
        <v>532</v>
      </c>
      <c r="H2820" s="7">
        <v>0</v>
      </c>
      <c r="I2820" s="7"/>
      <c r="J2820" s="7">
        <v>0</v>
      </c>
      <c r="K2820" s="7">
        <v>0</v>
      </c>
      <c r="L2820" s="7">
        <v>0</v>
      </c>
      <c r="M2820" s="7"/>
      <c r="N2820" s="7"/>
      <c r="O2820" s="7"/>
      <c r="P2820" s="7">
        <v>1</v>
      </c>
      <c r="Q2820" s="7">
        <v>28</v>
      </c>
      <c r="R2820" s="7">
        <v>265</v>
      </c>
      <c r="S2820" s="189">
        <v>45625.593981481485</v>
      </c>
    </row>
    <row r="2821" spans="1:19">
      <c r="A2821" s="7">
        <v>2015</v>
      </c>
      <c r="B2821" s="123" t="s">
        <v>537</v>
      </c>
      <c r="C2821" s="123" t="s">
        <v>564</v>
      </c>
      <c r="D2821" s="123" t="s">
        <v>180</v>
      </c>
      <c r="E2821" s="123" t="s">
        <v>533</v>
      </c>
      <c r="F2821" s="7">
        <v>11099.411393165001</v>
      </c>
      <c r="G2821" s="123" t="s">
        <v>532</v>
      </c>
      <c r="H2821" s="7">
        <v>818.42249868600004</v>
      </c>
      <c r="I2821" s="7">
        <v>73.735666667000004</v>
      </c>
      <c r="J2821" s="7">
        <v>813.54985708499999</v>
      </c>
      <c r="K2821" s="7">
        <v>0.110994114</v>
      </c>
      <c r="L2821" s="7">
        <v>6.6596470000000003E-3</v>
      </c>
      <c r="M2821" s="7">
        <v>73.296666666999997</v>
      </c>
      <c r="N2821" s="7">
        <v>0.01</v>
      </c>
      <c r="O2821" s="7">
        <v>5.9999999999999995E-4</v>
      </c>
      <c r="P2821" s="7">
        <v>1</v>
      </c>
      <c r="Q2821" s="7">
        <v>28</v>
      </c>
      <c r="R2821" s="7">
        <v>265</v>
      </c>
      <c r="S2821" s="189">
        <v>45625.593981481485</v>
      </c>
    </row>
    <row r="2822" spans="1:19">
      <c r="A2822" s="7">
        <v>2015</v>
      </c>
      <c r="B2822" s="123" t="s">
        <v>537</v>
      </c>
      <c r="C2822" s="123" t="s">
        <v>564</v>
      </c>
      <c r="D2822" s="123" t="s">
        <v>180</v>
      </c>
      <c r="E2822" s="123" t="s">
        <v>159</v>
      </c>
      <c r="F2822" s="7">
        <v>0</v>
      </c>
      <c r="G2822" s="123" t="s">
        <v>532</v>
      </c>
      <c r="H2822" s="7">
        <v>0</v>
      </c>
      <c r="I2822" s="7"/>
      <c r="J2822" s="7">
        <v>0</v>
      </c>
      <c r="K2822" s="7">
        <v>0</v>
      </c>
      <c r="L2822" s="7">
        <v>0</v>
      </c>
      <c r="M2822" s="7"/>
      <c r="N2822" s="7"/>
      <c r="O2822" s="7"/>
      <c r="P2822" s="7">
        <v>1</v>
      </c>
      <c r="Q2822" s="7">
        <v>28</v>
      </c>
      <c r="R2822" s="7">
        <v>265</v>
      </c>
      <c r="S2822" s="189">
        <v>45625.593981481485</v>
      </c>
    </row>
    <row r="2823" spans="1:19">
      <c r="A2823" s="7">
        <v>2015</v>
      </c>
      <c r="B2823" s="123" t="s">
        <v>537</v>
      </c>
      <c r="C2823" s="123" t="s">
        <v>564</v>
      </c>
      <c r="D2823" s="123" t="s">
        <v>180</v>
      </c>
      <c r="E2823" s="123" t="s">
        <v>160</v>
      </c>
      <c r="F2823" s="7">
        <v>33434.173273597</v>
      </c>
      <c r="G2823" s="123" t="s">
        <v>532</v>
      </c>
      <c r="H2823" s="7">
        <v>2401.5432320690002</v>
      </c>
      <c r="I2823" s="7">
        <v>71.828999999999994</v>
      </c>
      <c r="J2823" s="7">
        <v>2386.8656300020002</v>
      </c>
      <c r="K2823" s="7">
        <v>0.33434173299999997</v>
      </c>
      <c r="L2823" s="7">
        <v>2.0060504E-2</v>
      </c>
      <c r="M2823" s="7">
        <v>71.39</v>
      </c>
      <c r="N2823" s="7">
        <v>0.01</v>
      </c>
      <c r="O2823" s="7">
        <v>5.9999999999999995E-4</v>
      </c>
      <c r="P2823" s="7">
        <v>1</v>
      </c>
      <c r="Q2823" s="7">
        <v>28</v>
      </c>
      <c r="R2823" s="7">
        <v>265</v>
      </c>
      <c r="S2823" s="189">
        <v>45625.593981481485</v>
      </c>
    </row>
    <row r="2824" spans="1:19">
      <c r="A2824" s="7">
        <v>2015</v>
      </c>
      <c r="B2824" s="123" t="s">
        <v>537</v>
      </c>
      <c r="C2824" s="123" t="s">
        <v>564</v>
      </c>
      <c r="D2824" s="123" t="s">
        <v>180</v>
      </c>
      <c r="E2824" s="123" t="s">
        <v>575</v>
      </c>
      <c r="F2824" s="7">
        <v>747.81057621299999</v>
      </c>
      <c r="G2824" s="123" t="s">
        <v>532</v>
      </c>
      <c r="H2824" s="7">
        <v>82.106485391000007</v>
      </c>
      <c r="I2824" s="7">
        <v>109.795833333</v>
      </c>
      <c r="J2824" s="7">
        <v>75.527621846000002</v>
      </c>
      <c r="K2824" s="7">
        <v>0.22434317300000001</v>
      </c>
      <c r="L2824" s="7">
        <v>1.121716E-3</v>
      </c>
      <c r="M2824" s="7">
        <v>100.99833333300001</v>
      </c>
      <c r="N2824" s="7">
        <v>0.3</v>
      </c>
      <c r="O2824" s="7">
        <v>1.5E-3</v>
      </c>
      <c r="P2824" s="7">
        <v>1</v>
      </c>
      <c r="Q2824" s="7">
        <v>28</v>
      </c>
      <c r="R2824" s="7">
        <v>265</v>
      </c>
      <c r="S2824" s="189">
        <v>45625.593981481485</v>
      </c>
    </row>
    <row r="2825" spans="1:19">
      <c r="A2825" s="7">
        <v>2015</v>
      </c>
      <c r="B2825" s="123" t="s">
        <v>537</v>
      </c>
      <c r="C2825" s="123" t="s">
        <v>564</v>
      </c>
      <c r="D2825" s="123" t="s">
        <v>180</v>
      </c>
      <c r="E2825" s="123" t="s">
        <v>163</v>
      </c>
      <c r="F2825" s="7">
        <v>1528.6641954879999</v>
      </c>
      <c r="G2825" s="123" t="s">
        <v>532</v>
      </c>
      <c r="H2825" s="7">
        <v>97.615145198999997</v>
      </c>
      <c r="I2825" s="7">
        <v>63.856499999999997</v>
      </c>
      <c r="J2825" s="7">
        <v>97.360622610999997</v>
      </c>
      <c r="K2825" s="7">
        <v>7.6433209999999998E-3</v>
      </c>
      <c r="L2825" s="7">
        <v>1.5286600000000001E-4</v>
      </c>
      <c r="M2825" s="7">
        <v>63.69</v>
      </c>
      <c r="N2825" s="7">
        <v>5.0000000000000001E-3</v>
      </c>
      <c r="O2825" s="7">
        <v>1E-4</v>
      </c>
      <c r="P2825" s="7">
        <v>1</v>
      </c>
      <c r="Q2825" s="7">
        <v>28</v>
      </c>
      <c r="R2825" s="7">
        <v>265</v>
      </c>
      <c r="S2825" s="189">
        <v>45625.593981481485</v>
      </c>
    </row>
    <row r="2826" spans="1:19">
      <c r="A2826" s="7">
        <v>2015</v>
      </c>
      <c r="B2826" s="123" t="s">
        <v>537</v>
      </c>
      <c r="C2826" s="123" t="s">
        <v>564</v>
      </c>
      <c r="D2826" s="123" t="s">
        <v>180</v>
      </c>
      <c r="E2826" s="123" t="s">
        <v>535</v>
      </c>
      <c r="F2826" s="7">
        <v>23241.477884553999</v>
      </c>
      <c r="G2826" s="123" t="s">
        <v>532</v>
      </c>
      <c r="H2826" s="7">
        <v>1326.5581812319999</v>
      </c>
      <c r="I2826" s="7">
        <v>57.077187080000002</v>
      </c>
      <c r="J2826" s="7">
        <v>1322.688475165</v>
      </c>
      <c r="K2826" s="7">
        <v>0.11620738899999999</v>
      </c>
      <c r="L2826" s="7">
        <v>2.3241479999999998E-3</v>
      </c>
      <c r="M2826" s="7">
        <v>56.910687080000002</v>
      </c>
      <c r="N2826" s="7">
        <v>5.0000000000000001E-3</v>
      </c>
      <c r="O2826" s="7">
        <v>1E-4</v>
      </c>
      <c r="P2826" s="7">
        <v>1</v>
      </c>
      <c r="Q2826" s="7">
        <v>28</v>
      </c>
      <c r="R2826" s="7">
        <v>265</v>
      </c>
      <c r="S2826" s="189">
        <v>45625.593981481485</v>
      </c>
    </row>
    <row r="2827" spans="1:19">
      <c r="A2827" s="7">
        <v>2015</v>
      </c>
      <c r="B2827" s="123" t="s">
        <v>537</v>
      </c>
      <c r="C2827" s="123" t="s">
        <v>564</v>
      </c>
      <c r="D2827" s="123" t="s">
        <v>180</v>
      </c>
      <c r="E2827" s="123" t="s">
        <v>541</v>
      </c>
      <c r="F2827" s="7">
        <v>390.48435742599997</v>
      </c>
      <c r="G2827" s="123" t="s">
        <v>532</v>
      </c>
      <c r="H2827" s="7">
        <v>37.087052413000002</v>
      </c>
      <c r="I2827" s="7">
        <v>94.977050188999996</v>
      </c>
      <c r="J2827" s="7">
        <v>36.915629780000003</v>
      </c>
      <c r="K2827" s="7">
        <v>3.9048440000000002E-3</v>
      </c>
      <c r="L2827" s="7">
        <v>2.34291E-4</v>
      </c>
      <c r="M2827" s="7">
        <v>94.538050189000003</v>
      </c>
      <c r="N2827" s="7">
        <v>0.01</v>
      </c>
      <c r="O2827" s="7">
        <v>5.9999999999999995E-4</v>
      </c>
      <c r="P2827" s="7">
        <v>1</v>
      </c>
      <c r="Q2827" s="7">
        <v>28</v>
      </c>
      <c r="R2827" s="7">
        <v>265</v>
      </c>
      <c r="S2827" s="189">
        <v>45625.593981481485</v>
      </c>
    </row>
    <row r="2828" spans="1:19">
      <c r="A2828" s="7">
        <v>2015</v>
      </c>
      <c r="B2828" s="123" t="s">
        <v>537</v>
      </c>
      <c r="C2828" s="123" t="s">
        <v>564</v>
      </c>
      <c r="D2828" s="123" t="s">
        <v>180</v>
      </c>
      <c r="E2828" s="123" t="s">
        <v>570</v>
      </c>
      <c r="F2828" s="7">
        <v>5346.7110720000001</v>
      </c>
      <c r="G2828" s="123" t="s">
        <v>532</v>
      </c>
      <c r="H2828" s="7">
        <v>602.95395430099995</v>
      </c>
      <c r="I2828" s="7">
        <v>112.771</v>
      </c>
      <c r="J2828" s="7">
        <v>556.05795148799996</v>
      </c>
      <c r="K2828" s="7">
        <v>1.6040133219999999</v>
      </c>
      <c r="L2828" s="7">
        <v>7.4853960000000001E-3</v>
      </c>
      <c r="M2828" s="7">
        <v>104</v>
      </c>
      <c r="N2828" s="7">
        <v>0.3</v>
      </c>
      <c r="O2828" s="7">
        <v>1.4E-3</v>
      </c>
      <c r="P2828" s="7">
        <v>1</v>
      </c>
      <c r="Q2828" s="7">
        <v>28</v>
      </c>
      <c r="R2828" s="7">
        <v>265</v>
      </c>
      <c r="S2828" s="189">
        <v>45625.593981481485</v>
      </c>
    </row>
    <row r="2829" spans="1:19">
      <c r="A2829" s="7">
        <v>2015</v>
      </c>
      <c r="B2829" s="123" t="s">
        <v>537</v>
      </c>
      <c r="C2829" s="123" t="s">
        <v>556</v>
      </c>
      <c r="D2829" s="123" t="s">
        <v>576</v>
      </c>
      <c r="E2829" s="123" t="s">
        <v>27</v>
      </c>
      <c r="F2829" s="7">
        <v>0</v>
      </c>
      <c r="G2829" s="123" t="s">
        <v>532</v>
      </c>
      <c r="H2829" s="7">
        <v>0</v>
      </c>
      <c r="I2829" s="7"/>
      <c r="J2829" s="7">
        <v>0</v>
      </c>
      <c r="K2829" s="7">
        <v>0</v>
      </c>
      <c r="L2829" s="7">
        <v>0</v>
      </c>
      <c r="M2829" s="7"/>
      <c r="N2829" s="7"/>
      <c r="O2829" s="7"/>
      <c r="P2829" s="7"/>
      <c r="Q2829" s="7">
        <v>28</v>
      </c>
      <c r="R2829" s="7">
        <v>265</v>
      </c>
      <c r="S2829" s="189">
        <v>45625.593981481485</v>
      </c>
    </row>
    <row r="2830" spans="1:19">
      <c r="A2830" s="7">
        <v>2015</v>
      </c>
      <c r="B2830" s="123" t="s">
        <v>537</v>
      </c>
      <c r="C2830" s="123" t="s">
        <v>556</v>
      </c>
      <c r="D2830" s="123" t="s">
        <v>576</v>
      </c>
      <c r="E2830" s="123" t="s">
        <v>33</v>
      </c>
      <c r="F2830" s="7">
        <v>83.321106290000003</v>
      </c>
      <c r="G2830" s="123" t="s">
        <v>532</v>
      </c>
      <c r="H2830" s="7">
        <v>0.78821766599999998</v>
      </c>
      <c r="I2830" s="7">
        <v>9.4600000000000009</v>
      </c>
      <c r="J2830" s="7">
        <v>0</v>
      </c>
      <c r="K2830" s="7">
        <v>2.4996332E-2</v>
      </c>
      <c r="L2830" s="7">
        <v>3.3328399999999999E-4</v>
      </c>
      <c r="M2830" s="7">
        <v>0</v>
      </c>
      <c r="N2830" s="7">
        <v>0.3</v>
      </c>
      <c r="O2830" s="7">
        <v>4.0000000000000001E-3</v>
      </c>
      <c r="P2830" s="7"/>
      <c r="Q2830" s="7">
        <v>28</v>
      </c>
      <c r="R2830" s="7">
        <v>265</v>
      </c>
      <c r="S2830" s="189">
        <v>45625.593981481485</v>
      </c>
    </row>
    <row r="2831" spans="1:19">
      <c r="A2831" s="7">
        <v>2015</v>
      </c>
      <c r="B2831" s="123" t="s">
        <v>537</v>
      </c>
      <c r="C2831" s="123" t="s">
        <v>556</v>
      </c>
      <c r="D2831" s="123" t="s">
        <v>576</v>
      </c>
      <c r="E2831" s="123" t="s">
        <v>540</v>
      </c>
      <c r="F2831" s="7">
        <v>0.20930852</v>
      </c>
      <c r="G2831" s="123" t="s">
        <v>532</v>
      </c>
      <c r="H2831" s="7">
        <v>1.9942392999999999E-2</v>
      </c>
      <c r="I2831" s="7">
        <v>95.277500000000003</v>
      </c>
      <c r="J2831" s="7">
        <v>1.9800585999999998E-2</v>
      </c>
      <c r="K2831" s="7">
        <v>2.0930852E-6</v>
      </c>
      <c r="L2831" s="7">
        <v>3.1396278000000001E-7</v>
      </c>
      <c r="M2831" s="7">
        <v>94.6</v>
      </c>
      <c r="N2831" s="7">
        <v>0.01</v>
      </c>
      <c r="O2831" s="7">
        <v>1.5E-3</v>
      </c>
      <c r="P2831" s="7">
        <v>1</v>
      </c>
      <c r="Q2831" s="7">
        <v>28</v>
      </c>
      <c r="R2831" s="7">
        <v>265</v>
      </c>
      <c r="S2831" s="189">
        <v>45625.593981481485</v>
      </c>
    </row>
    <row r="2832" spans="1:19">
      <c r="A2832" s="7">
        <v>2015</v>
      </c>
      <c r="B2832" s="123" t="s">
        <v>537</v>
      </c>
      <c r="C2832" s="123" t="s">
        <v>556</v>
      </c>
      <c r="D2832" s="123" t="s">
        <v>576</v>
      </c>
      <c r="E2832" s="123" t="s">
        <v>531</v>
      </c>
      <c r="F2832" s="7">
        <v>0</v>
      </c>
      <c r="G2832" s="123" t="s">
        <v>532</v>
      </c>
      <c r="H2832" s="7">
        <v>0</v>
      </c>
      <c r="I2832" s="7"/>
      <c r="J2832" s="7">
        <v>0</v>
      </c>
      <c r="K2832" s="7">
        <v>0</v>
      </c>
      <c r="L2832" s="7">
        <v>0</v>
      </c>
      <c r="M2832" s="7"/>
      <c r="N2832" s="7"/>
      <c r="O2832" s="7"/>
      <c r="P2832" s="7">
        <v>1</v>
      </c>
      <c r="Q2832" s="7">
        <v>28</v>
      </c>
      <c r="R2832" s="7">
        <v>265</v>
      </c>
      <c r="S2832" s="189">
        <v>45625.593981481485</v>
      </c>
    </row>
    <row r="2833" spans="1:19">
      <c r="A2833" s="7">
        <v>2015</v>
      </c>
      <c r="B2833" s="123" t="s">
        <v>537</v>
      </c>
      <c r="C2833" s="123" t="s">
        <v>556</v>
      </c>
      <c r="D2833" s="123" t="s">
        <v>576</v>
      </c>
      <c r="E2833" s="123" t="s">
        <v>533</v>
      </c>
      <c r="F2833" s="7">
        <v>664.02647999999999</v>
      </c>
      <c r="G2833" s="123" t="s">
        <v>532</v>
      </c>
      <c r="H2833" s="7">
        <v>48.962435186999997</v>
      </c>
      <c r="I2833" s="7">
        <v>73.735666667000004</v>
      </c>
      <c r="J2833" s="7">
        <v>48.670927562999999</v>
      </c>
      <c r="K2833" s="7">
        <v>6.6402650000000002E-3</v>
      </c>
      <c r="L2833" s="7">
        <v>3.9841600000000002E-4</v>
      </c>
      <c r="M2833" s="7">
        <v>73.296666666999997</v>
      </c>
      <c r="N2833" s="7">
        <v>0.01</v>
      </c>
      <c r="O2833" s="7">
        <v>5.9999999999999995E-4</v>
      </c>
      <c r="P2833" s="7">
        <v>1</v>
      </c>
      <c r="Q2833" s="7">
        <v>28</v>
      </c>
      <c r="R2833" s="7">
        <v>265</v>
      </c>
      <c r="S2833" s="189">
        <v>45625.593981481485</v>
      </c>
    </row>
    <row r="2834" spans="1:19">
      <c r="A2834" s="7">
        <v>2015</v>
      </c>
      <c r="B2834" s="123" t="s">
        <v>537</v>
      </c>
      <c r="C2834" s="123" t="s">
        <v>556</v>
      </c>
      <c r="D2834" s="123" t="s">
        <v>576</v>
      </c>
      <c r="E2834" s="123" t="s">
        <v>160</v>
      </c>
      <c r="F2834" s="7">
        <v>203.52034800000001</v>
      </c>
      <c r="G2834" s="123" t="s">
        <v>532</v>
      </c>
      <c r="H2834" s="7">
        <v>14.618663076000001</v>
      </c>
      <c r="I2834" s="7">
        <v>71.828999999999994</v>
      </c>
      <c r="J2834" s="7">
        <v>14.529317644000001</v>
      </c>
      <c r="K2834" s="7">
        <v>2.0352030000000002E-3</v>
      </c>
      <c r="L2834" s="7">
        <v>1.2211200000000001E-4</v>
      </c>
      <c r="M2834" s="7">
        <v>71.39</v>
      </c>
      <c r="N2834" s="7">
        <v>0.01</v>
      </c>
      <c r="O2834" s="7">
        <v>5.9999999999999995E-4</v>
      </c>
      <c r="P2834" s="7">
        <v>1</v>
      </c>
      <c r="Q2834" s="7">
        <v>28</v>
      </c>
      <c r="R2834" s="7">
        <v>265</v>
      </c>
      <c r="S2834" s="189">
        <v>45625.593981481485</v>
      </c>
    </row>
    <row r="2835" spans="1:19">
      <c r="A2835" s="7">
        <v>2015</v>
      </c>
      <c r="B2835" s="123" t="s">
        <v>537</v>
      </c>
      <c r="C2835" s="123" t="s">
        <v>556</v>
      </c>
      <c r="D2835" s="123" t="s">
        <v>576</v>
      </c>
      <c r="E2835" s="123" t="s">
        <v>163</v>
      </c>
      <c r="F2835" s="7">
        <v>581.81462600199995</v>
      </c>
      <c r="G2835" s="123" t="s">
        <v>532</v>
      </c>
      <c r="H2835" s="7">
        <v>37.152645665000001</v>
      </c>
      <c r="I2835" s="7">
        <v>63.856499999999997</v>
      </c>
      <c r="J2835" s="7">
        <v>37.055773530000003</v>
      </c>
      <c r="K2835" s="7">
        <v>2.9090729999999999E-3</v>
      </c>
      <c r="L2835" s="7">
        <v>5.8181462599999998E-5</v>
      </c>
      <c r="M2835" s="7">
        <v>63.69</v>
      </c>
      <c r="N2835" s="7">
        <v>5.0000000000000001E-3</v>
      </c>
      <c r="O2835" s="7">
        <v>1E-4</v>
      </c>
      <c r="P2835" s="7">
        <v>1</v>
      </c>
      <c r="Q2835" s="7">
        <v>28</v>
      </c>
      <c r="R2835" s="7">
        <v>265</v>
      </c>
      <c r="S2835" s="189">
        <v>45625.593981481485</v>
      </c>
    </row>
    <row r="2836" spans="1:19">
      <c r="A2836" s="7">
        <v>2015</v>
      </c>
      <c r="B2836" s="123" t="s">
        <v>537</v>
      </c>
      <c r="C2836" s="123" t="s">
        <v>556</v>
      </c>
      <c r="D2836" s="123" t="s">
        <v>576</v>
      </c>
      <c r="E2836" s="123" t="s">
        <v>535</v>
      </c>
      <c r="F2836" s="7">
        <v>2005.2242851779999</v>
      </c>
      <c r="G2836" s="123" t="s">
        <v>532</v>
      </c>
      <c r="H2836" s="7">
        <v>114.45256166199999</v>
      </c>
      <c r="I2836" s="7">
        <v>57.077187080000002</v>
      </c>
      <c r="J2836" s="7">
        <v>114.11869181900001</v>
      </c>
      <c r="K2836" s="7">
        <v>1.0026121000000001E-2</v>
      </c>
      <c r="L2836" s="7">
        <v>2.0052199999999999E-4</v>
      </c>
      <c r="M2836" s="7">
        <v>56.910687080000002</v>
      </c>
      <c r="N2836" s="7">
        <v>5.0000000000000001E-3</v>
      </c>
      <c r="O2836" s="7">
        <v>1E-4</v>
      </c>
      <c r="P2836" s="7">
        <v>1</v>
      </c>
      <c r="Q2836" s="7">
        <v>28</v>
      </c>
      <c r="R2836" s="7">
        <v>265</v>
      </c>
      <c r="S2836" s="189">
        <v>45625.593981481485</v>
      </c>
    </row>
    <row r="2837" spans="1:19">
      <c r="A2837" s="7">
        <v>2015</v>
      </c>
      <c r="B2837" s="123" t="s">
        <v>537</v>
      </c>
      <c r="C2837" s="123" t="s">
        <v>556</v>
      </c>
      <c r="D2837" s="123" t="s">
        <v>576</v>
      </c>
      <c r="E2837" s="123" t="s">
        <v>541</v>
      </c>
      <c r="F2837" s="7">
        <v>0</v>
      </c>
      <c r="G2837" s="123" t="s">
        <v>532</v>
      </c>
      <c r="H2837" s="7">
        <v>0</v>
      </c>
      <c r="I2837" s="7"/>
      <c r="J2837" s="7">
        <v>0</v>
      </c>
      <c r="K2837" s="7">
        <v>0</v>
      </c>
      <c r="L2837" s="7">
        <v>0</v>
      </c>
      <c r="M2837" s="7"/>
      <c r="N2837" s="7"/>
      <c r="O2837" s="7"/>
      <c r="P2837" s="7">
        <v>1</v>
      </c>
      <c r="Q2837" s="7">
        <v>28</v>
      </c>
      <c r="R2837" s="7">
        <v>265</v>
      </c>
      <c r="S2837" s="189">
        <v>45625.593981481485</v>
      </c>
    </row>
    <row r="2838" spans="1:19">
      <c r="A2838" s="7">
        <v>2015</v>
      </c>
      <c r="B2838" s="123" t="s">
        <v>537</v>
      </c>
      <c r="C2838" s="123" t="s">
        <v>556</v>
      </c>
      <c r="D2838" s="123" t="s">
        <v>577</v>
      </c>
      <c r="E2838" s="123" t="s">
        <v>27</v>
      </c>
      <c r="F2838" s="7">
        <v>0</v>
      </c>
      <c r="G2838" s="123" t="s">
        <v>532</v>
      </c>
      <c r="H2838" s="7">
        <v>0</v>
      </c>
      <c r="I2838" s="7"/>
      <c r="J2838" s="7">
        <v>0</v>
      </c>
      <c r="K2838" s="7">
        <v>0</v>
      </c>
      <c r="L2838" s="7">
        <v>0</v>
      </c>
      <c r="M2838" s="7"/>
      <c r="N2838" s="7"/>
      <c r="O2838" s="7"/>
      <c r="P2838" s="7"/>
      <c r="Q2838" s="7">
        <v>28</v>
      </c>
      <c r="R2838" s="7">
        <v>265</v>
      </c>
      <c r="S2838" s="189">
        <v>45625.593981481485</v>
      </c>
    </row>
    <row r="2839" spans="1:19">
      <c r="A2839" s="7">
        <v>2015</v>
      </c>
      <c r="B2839" s="123" t="s">
        <v>537</v>
      </c>
      <c r="C2839" s="123" t="s">
        <v>556</v>
      </c>
      <c r="D2839" s="123" t="s">
        <v>577</v>
      </c>
      <c r="E2839" s="123" t="s">
        <v>33</v>
      </c>
      <c r="F2839" s="7">
        <v>1.2951467299999999</v>
      </c>
      <c r="G2839" s="123" t="s">
        <v>532</v>
      </c>
      <c r="H2839" s="7">
        <v>1.2252088E-2</v>
      </c>
      <c r="I2839" s="7">
        <v>9.4600000000000009</v>
      </c>
      <c r="J2839" s="7">
        <v>0</v>
      </c>
      <c r="K2839" s="7">
        <v>3.88544E-4</v>
      </c>
      <c r="L2839" s="7">
        <v>5.18058692E-6</v>
      </c>
      <c r="M2839" s="7">
        <v>0</v>
      </c>
      <c r="N2839" s="7">
        <v>0.3</v>
      </c>
      <c r="O2839" s="7">
        <v>4.0000000000000001E-3</v>
      </c>
      <c r="P2839" s="7"/>
      <c r="Q2839" s="7">
        <v>28</v>
      </c>
      <c r="R2839" s="7">
        <v>265</v>
      </c>
      <c r="S2839" s="189">
        <v>45625.593981481485</v>
      </c>
    </row>
    <row r="2840" spans="1:19">
      <c r="A2840" s="7">
        <v>2015</v>
      </c>
      <c r="B2840" s="123" t="s">
        <v>537</v>
      </c>
      <c r="C2840" s="123" t="s">
        <v>556</v>
      </c>
      <c r="D2840" s="123" t="s">
        <v>577</v>
      </c>
      <c r="E2840" s="123" t="s">
        <v>540</v>
      </c>
      <c r="F2840" s="7">
        <v>0.46047874500000002</v>
      </c>
      <c r="G2840" s="123" t="s">
        <v>532</v>
      </c>
      <c r="H2840" s="7">
        <v>4.3873264000000002E-2</v>
      </c>
      <c r="I2840" s="7">
        <v>95.277500000000003</v>
      </c>
      <c r="J2840" s="7">
        <v>4.3561289000000003E-2</v>
      </c>
      <c r="K2840" s="7">
        <v>4.6047874500000004E-6</v>
      </c>
      <c r="L2840" s="7">
        <v>6.9071811750000003E-7</v>
      </c>
      <c r="M2840" s="7">
        <v>94.6</v>
      </c>
      <c r="N2840" s="7">
        <v>0.01</v>
      </c>
      <c r="O2840" s="7">
        <v>1.5E-3</v>
      </c>
      <c r="P2840" s="7">
        <v>1</v>
      </c>
      <c r="Q2840" s="7">
        <v>28</v>
      </c>
      <c r="R2840" s="7">
        <v>265</v>
      </c>
      <c r="S2840" s="189">
        <v>45625.593981481485</v>
      </c>
    </row>
    <row r="2841" spans="1:19">
      <c r="A2841" s="7">
        <v>2015</v>
      </c>
      <c r="B2841" s="123" t="s">
        <v>537</v>
      </c>
      <c r="C2841" s="123" t="s">
        <v>556</v>
      </c>
      <c r="D2841" s="123" t="s">
        <v>577</v>
      </c>
      <c r="E2841" s="123" t="s">
        <v>531</v>
      </c>
      <c r="F2841" s="7">
        <v>0</v>
      </c>
      <c r="G2841" s="123" t="s">
        <v>532</v>
      </c>
      <c r="H2841" s="7">
        <v>0</v>
      </c>
      <c r="I2841" s="7"/>
      <c r="J2841" s="7">
        <v>0</v>
      </c>
      <c r="K2841" s="7">
        <v>0</v>
      </c>
      <c r="L2841" s="7">
        <v>0</v>
      </c>
      <c r="M2841" s="7"/>
      <c r="N2841" s="7"/>
      <c r="O2841" s="7"/>
      <c r="P2841" s="7">
        <v>1</v>
      </c>
      <c r="Q2841" s="7">
        <v>28</v>
      </c>
      <c r="R2841" s="7">
        <v>265</v>
      </c>
      <c r="S2841" s="189">
        <v>45625.593981481485</v>
      </c>
    </row>
    <row r="2842" spans="1:19">
      <c r="A2842" s="7">
        <v>2015</v>
      </c>
      <c r="B2842" s="123" t="s">
        <v>537</v>
      </c>
      <c r="C2842" s="123" t="s">
        <v>556</v>
      </c>
      <c r="D2842" s="123" t="s">
        <v>577</v>
      </c>
      <c r="E2842" s="123" t="s">
        <v>533</v>
      </c>
      <c r="F2842" s="7">
        <v>653.30827199999999</v>
      </c>
      <c r="G2842" s="123" t="s">
        <v>532</v>
      </c>
      <c r="H2842" s="7">
        <v>48.172120974999999</v>
      </c>
      <c r="I2842" s="7">
        <v>73.735666667000004</v>
      </c>
      <c r="J2842" s="7">
        <v>47.885318644000002</v>
      </c>
      <c r="K2842" s="7">
        <v>6.5330830000000003E-3</v>
      </c>
      <c r="L2842" s="7">
        <v>3.9198500000000002E-4</v>
      </c>
      <c r="M2842" s="7">
        <v>73.296666666999997</v>
      </c>
      <c r="N2842" s="7">
        <v>0.01</v>
      </c>
      <c r="O2842" s="7">
        <v>5.9999999999999995E-4</v>
      </c>
      <c r="P2842" s="7">
        <v>1</v>
      </c>
      <c r="Q2842" s="7">
        <v>28</v>
      </c>
      <c r="R2842" s="7">
        <v>265</v>
      </c>
      <c r="S2842" s="189">
        <v>45625.593981481485</v>
      </c>
    </row>
    <row r="2843" spans="1:19">
      <c r="A2843" s="7">
        <v>2015</v>
      </c>
      <c r="B2843" s="123" t="s">
        <v>537</v>
      </c>
      <c r="C2843" s="123" t="s">
        <v>556</v>
      </c>
      <c r="D2843" s="123" t="s">
        <v>577</v>
      </c>
      <c r="E2843" s="123" t="s">
        <v>160</v>
      </c>
      <c r="F2843" s="7">
        <v>49.278635999999999</v>
      </c>
      <c r="G2843" s="123" t="s">
        <v>532</v>
      </c>
      <c r="H2843" s="7">
        <v>3.5396351450000001</v>
      </c>
      <c r="I2843" s="7">
        <v>71.828999999999994</v>
      </c>
      <c r="J2843" s="7">
        <v>3.5180018240000002</v>
      </c>
      <c r="K2843" s="7">
        <v>4.9278600000000005E-4</v>
      </c>
      <c r="L2843" s="7">
        <v>2.9567181600000001E-5</v>
      </c>
      <c r="M2843" s="7">
        <v>71.39</v>
      </c>
      <c r="N2843" s="7">
        <v>0.01</v>
      </c>
      <c r="O2843" s="7">
        <v>5.9999999999999995E-4</v>
      </c>
      <c r="P2843" s="7">
        <v>1</v>
      </c>
      <c r="Q2843" s="7">
        <v>28</v>
      </c>
      <c r="R2843" s="7">
        <v>265</v>
      </c>
      <c r="S2843" s="189">
        <v>45625.593981481485</v>
      </c>
    </row>
    <row r="2844" spans="1:19">
      <c r="A2844" s="7">
        <v>2015</v>
      </c>
      <c r="B2844" s="123" t="s">
        <v>537</v>
      </c>
      <c r="C2844" s="123" t="s">
        <v>556</v>
      </c>
      <c r="D2844" s="123" t="s">
        <v>577</v>
      </c>
      <c r="E2844" s="123" t="s">
        <v>163</v>
      </c>
      <c r="F2844" s="7">
        <v>72.369840163999996</v>
      </c>
      <c r="G2844" s="123" t="s">
        <v>532</v>
      </c>
      <c r="H2844" s="7">
        <v>4.6212846980000002</v>
      </c>
      <c r="I2844" s="7">
        <v>63.856499999999997</v>
      </c>
      <c r="J2844" s="7">
        <v>4.6092351200000001</v>
      </c>
      <c r="K2844" s="7">
        <v>3.6184900000000002E-4</v>
      </c>
      <c r="L2844" s="7">
        <v>7.236984016E-6</v>
      </c>
      <c r="M2844" s="7">
        <v>63.69</v>
      </c>
      <c r="N2844" s="7">
        <v>5.0000000000000001E-3</v>
      </c>
      <c r="O2844" s="7">
        <v>1E-4</v>
      </c>
      <c r="P2844" s="7">
        <v>1</v>
      </c>
      <c r="Q2844" s="7">
        <v>28</v>
      </c>
      <c r="R2844" s="7">
        <v>265</v>
      </c>
      <c r="S2844" s="189">
        <v>45625.593981481485</v>
      </c>
    </row>
    <row r="2845" spans="1:19">
      <c r="A2845" s="7">
        <v>2015</v>
      </c>
      <c r="B2845" s="123" t="s">
        <v>537</v>
      </c>
      <c r="C2845" s="123" t="s">
        <v>556</v>
      </c>
      <c r="D2845" s="123" t="s">
        <v>577</v>
      </c>
      <c r="E2845" s="123" t="s">
        <v>535</v>
      </c>
      <c r="F2845" s="7">
        <v>581.86978802099998</v>
      </c>
      <c r="G2845" s="123" t="s">
        <v>532</v>
      </c>
      <c r="H2845" s="7">
        <v>33.211490746999999</v>
      </c>
      <c r="I2845" s="7">
        <v>57.077187080000002</v>
      </c>
      <c r="J2845" s="7">
        <v>33.114609426999998</v>
      </c>
      <c r="K2845" s="7">
        <v>2.9093489999999999E-3</v>
      </c>
      <c r="L2845" s="7">
        <v>5.8186978800000003E-5</v>
      </c>
      <c r="M2845" s="7">
        <v>56.910687080000002</v>
      </c>
      <c r="N2845" s="7">
        <v>5.0000000000000001E-3</v>
      </c>
      <c r="O2845" s="7">
        <v>1E-4</v>
      </c>
      <c r="P2845" s="7">
        <v>1</v>
      </c>
      <c r="Q2845" s="7">
        <v>28</v>
      </c>
      <c r="R2845" s="7">
        <v>265</v>
      </c>
      <c r="S2845" s="189">
        <v>45625.593981481485</v>
      </c>
    </row>
    <row r="2846" spans="1:19">
      <c r="A2846" s="7">
        <v>2015</v>
      </c>
      <c r="B2846" s="123" t="s">
        <v>537</v>
      </c>
      <c r="C2846" s="123" t="s">
        <v>556</v>
      </c>
      <c r="D2846" s="123" t="s">
        <v>577</v>
      </c>
      <c r="E2846" s="123" t="s">
        <v>541</v>
      </c>
      <c r="F2846" s="7">
        <v>0</v>
      </c>
      <c r="G2846" s="123" t="s">
        <v>532</v>
      </c>
      <c r="H2846" s="7">
        <v>0</v>
      </c>
      <c r="I2846" s="7"/>
      <c r="J2846" s="7">
        <v>0</v>
      </c>
      <c r="K2846" s="7">
        <v>0</v>
      </c>
      <c r="L2846" s="7">
        <v>0</v>
      </c>
      <c r="M2846" s="7"/>
      <c r="N2846" s="7"/>
      <c r="O2846" s="7"/>
      <c r="P2846" s="7">
        <v>1</v>
      </c>
      <c r="Q2846" s="7">
        <v>28</v>
      </c>
      <c r="R2846" s="7">
        <v>265</v>
      </c>
      <c r="S2846" s="189">
        <v>45625.593981481485</v>
      </c>
    </row>
    <row r="2847" spans="1:19">
      <c r="A2847" s="7">
        <v>2015</v>
      </c>
      <c r="B2847" s="123" t="s">
        <v>537</v>
      </c>
      <c r="C2847" s="123" t="s">
        <v>556</v>
      </c>
      <c r="D2847" s="123" t="s">
        <v>578</v>
      </c>
      <c r="E2847" s="123" t="s">
        <v>27</v>
      </c>
      <c r="F2847" s="7">
        <v>0</v>
      </c>
      <c r="G2847" s="123" t="s">
        <v>532</v>
      </c>
      <c r="H2847" s="7">
        <v>0</v>
      </c>
      <c r="I2847" s="7"/>
      <c r="J2847" s="7">
        <v>0</v>
      </c>
      <c r="K2847" s="7">
        <v>0</v>
      </c>
      <c r="L2847" s="7">
        <v>0</v>
      </c>
      <c r="M2847" s="7"/>
      <c r="N2847" s="7"/>
      <c r="O2847" s="7"/>
      <c r="P2847" s="7"/>
      <c r="Q2847" s="7">
        <v>28</v>
      </c>
      <c r="R2847" s="7">
        <v>265</v>
      </c>
      <c r="S2847" s="189">
        <v>45625.593981481485</v>
      </c>
    </row>
    <row r="2848" spans="1:19">
      <c r="A2848" s="7">
        <v>2015</v>
      </c>
      <c r="B2848" s="123" t="s">
        <v>537</v>
      </c>
      <c r="C2848" s="123" t="s">
        <v>556</v>
      </c>
      <c r="D2848" s="123" t="s">
        <v>578</v>
      </c>
      <c r="E2848" s="123" t="s">
        <v>33</v>
      </c>
      <c r="F2848" s="7">
        <v>171.45275757600001</v>
      </c>
      <c r="G2848" s="123" t="s">
        <v>532</v>
      </c>
      <c r="H2848" s="7">
        <v>1.621943087</v>
      </c>
      <c r="I2848" s="7">
        <v>9.4600000000000009</v>
      </c>
      <c r="J2848" s="7">
        <v>0</v>
      </c>
      <c r="K2848" s="7">
        <v>5.1435827000000003E-2</v>
      </c>
      <c r="L2848" s="7">
        <v>6.8581100000000004E-4</v>
      </c>
      <c r="M2848" s="7">
        <v>0</v>
      </c>
      <c r="N2848" s="7">
        <v>0.3</v>
      </c>
      <c r="O2848" s="7">
        <v>4.0000000000000001E-3</v>
      </c>
      <c r="P2848" s="7"/>
      <c r="Q2848" s="7">
        <v>28</v>
      </c>
      <c r="R2848" s="7">
        <v>265</v>
      </c>
      <c r="S2848" s="189">
        <v>45625.593981481485</v>
      </c>
    </row>
    <row r="2849" spans="1:19">
      <c r="A2849" s="7">
        <v>2015</v>
      </c>
      <c r="B2849" s="123" t="s">
        <v>537</v>
      </c>
      <c r="C2849" s="123" t="s">
        <v>556</v>
      </c>
      <c r="D2849" s="123" t="s">
        <v>578</v>
      </c>
      <c r="E2849" s="123" t="s">
        <v>540</v>
      </c>
      <c r="F2849" s="7">
        <v>9.4188834139999997</v>
      </c>
      <c r="G2849" s="123" t="s">
        <v>532</v>
      </c>
      <c r="H2849" s="7">
        <v>0.89740766400000005</v>
      </c>
      <c r="I2849" s="7">
        <v>95.277500000000003</v>
      </c>
      <c r="J2849" s="7">
        <v>0.89102637100000004</v>
      </c>
      <c r="K2849" s="7">
        <v>9.4188834140000006E-5</v>
      </c>
      <c r="L2849" s="7">
        <v>1.412832512E-5</v>
      </c>
      <c r="M2849" s="7">
        <v>94.6</v>
      </c>
      <c r="N2849" s="7">
        <v>0.01</v>
      </c>
      <c r="O2849" s="7">
        <v>1.5E-3</v>
      </c>
      <c r="P2849" s="7">
        <v>1</v>
      </c>
      <c r="Q2849" s="7">
        <v>28</v>
      </c>
      <c r="R2849" s="7">
        <v>265</v>
      </c>
      <c r="S2849" s="189">
        <v>45625.593981481485</v>
      </c>
    </row>
    <row r="2850" spans="1:19">
      <c r="A2850" s="7">
        <v>2015</v>
      </c>
      <c r="B2850" s="123" t="s">
        <v>537</v>
      </c>
      <c r="C2850" s="123" t="s">
        <v>556</v>
      </c>
      <c r="D2850" s="123" t="s">
        <v>578</v>
      </c>
      <c r="E2850" s="123" t="s">
        <v>531</v>
      </c>
      <c r="F2850" s="7">
        <v>0</v>
      </c>
      <c r="G2850" s="123" t="s">
        <v>532</v>
      </c>
      <c r="H2850" s="7">
        <v>0</v>
      </c>
      <c r="I2850" s="7"/>
      <c r="J2850" s="7">
        <v>0</v>
      </c>
      <c r="K2850" s="7">
        <v>0</v>
      </c>
      <c r="L2850" s="7">
        <v>0</v>
      </c>
      <c r="M2850" s="7"/>
      <c r="N2850" s="7"/>
      <c r="O2850" s="7"/>
      <c r="P2850" s="7">
        <v>1</v>
      </c>
      <c r="Q2850" s="7">
        <v>28</v>
      </c>
      <c r="R2850" s="7">
        <v>265</v>
      </c>
      <c r="S2850" s="189">
        <v>45625.593981481485</v>
      </c>
    </row>
    <row r="2851" spans="1:19">
      <c r="A2851" s="7">
        <v>2015</v>
      </c>
      <c r="B2851" s="123" t="s">
        <v>537</v>
      </c>
      <c r="C2851" s="123" t="s">
        <v>556</v>
      </c>
      <c r="D2851" s="123" t="s">
        <v>578</v>
      </c>
      <c r="E2851" s="123" t="s">
        <v>533</v>
      </c>
      <c r="F2851" s="7">
        <v>249.826356</v>
      </c>
      <c r="G2851" s="123" t="s">
        <v>532</v>
      </c>
      <c r="H2851" s="7">
        <v>18.421112911000002</v>
      </c>
      <c r="I2851" s="7">
        <v>73.735666667000004</v>
      </c>
      <c r="J2851" s="7">
        <v>18.311439140000001</v>
      </c>
      <c r="K2851" s="7">
        <v>2.498264E-3</v>
      </c>
      <c r="L2851" s="7">
        <v>1.49896E-4</v>
      </c>
      <c r="M2851" s="7">
        <v>73.296666666999997</v>
      </c>
      <c r="N2851" s="7">
        <v>0.01</v>
      </c>
      <c r="O2851" s="7">
        <v>5.9999999999999995E-4</v>
      </c>
      <c r="P2851" s="7">
        <v>1</v>
      </c>
      <c r="Q2851" s="7">
        <v>28</v>
      </c>
      <c r="R2851" s="7">
        <v>265</v>
      </c>
      <c r="S2851" s="189">
        <v>45625.593981481485</v>
      </c>
    </row>
    <row r="2852" spans="1:19">
      <c r="A2852" s="7">
        <v>2015</v>
      </c>
      <c r="B2852" s="123" t="s">
        <v>537</v>
      </c>
      <c r="C2852" s="123" t="s">
        <v>556</v>
      </c>
      <c r="D2852" s="123" t="s">
        <v>578</v>
      </c>
      <c r="E2852" s="123" t="s">
        <v>160</v>
      </c>
      <c r="F2852" s="7">
        <v>161.48487600000001</v>
      </c>
      <c r="G2852" s="123" t="s">
        <v>532</v>
      </c>
      <c r="H2852" s="7">
        <v>11.599297158000001</v>
      </c>
      <c r="I2852" s="7">
        <v>71.828999999999994</v>
      </c>
      <c r="J2852" s="7">
        <v>11.528405297999999</v>
      </c>
      <c r="K2852" s="7">
        <v>1.614849E-3</v>
      </c>
      <c r="L2852" s="7">
        <v>9.6890925599999996E-5</v>
      </c>
      <c r="M2852" s="7">
        <v>71.39</v>
      </c>
      <c r="N2852" s="7">
        <v>0.01</v>
      </c>
      <c r="O2852" s="7">
        <v>5.9999999999999995E-4</v>
      </c>
      <c r="P2852" s="7">
        <v>1</v>
      </c>
      <c r="Q2852" s="7">
        <v>28</v>
      </c>
      <c r="R2852" s="7">
        <v>265</v>
      </c>
      <c r="S2852" s="189">
        <v>45625.593981481485</v>
      </c>
    </row>
    <row r="2853" spans="1:19">
      <c r="A2853" s="7">
        <v>2015</v>
      </c>
      <c r="B2853" s="123" t="s">
        <v>537</v>
      </c>
      <c r="C2853" s="123" t="s">
        <v>556</v>
      </c>
      <c r="D2853" s="123" t="s">
        <v>578</v>
      </c>
      <c r="E2853" s="123" t="s">
        <v>163</v>
      </c>
      <c r="F2853" s="7">
        <v>1029.8270790070001</v>
      </c>
      <c r="G2853" s="123" t="s">
        <v>532</v>
      </c>
      <c r="H2853" s="7">
        <v>65.761152870999993</v>
      </c>
      <c r="I2853" s="7">
        <v>63.856499999999997</v>
      </c>
      <c r="J2853" s="7">
        <v>65.589686662000005</v>
      </c>
      <c r="K2853" s="7">
        <v>5.149135E-3</v>
      </c>
      <c r="L2853" s="7">
        <v>1.02983E-4</v>
      </c>
      <c r="M2853" s="7">
        <v>63.69</v>
      </c>
      <c r="N2853" s="7">
        <v>5.0000000000000001E-3</v>
      </c>
      <c r="O2853" s="7">
        <v>1E-4</v>
      </c>
      <c r="P2853" s="7">
        <v>1</v>
      </c>
      <c r="Q2853" s="7">
        <v>28</v>
      </c>
      <c r="R2853" s="7">
        <v>265</v>
      </c>
      <c r="S2853" s="189">
        <v>45625.593981481485</v>
      </c>
    </row>
    <row r="2854" spans="1:19">
      <c r="A2854" s="7">
        <v>2015</v>
      </c>
      <c r="B2854" s="123" t="s">
        <v>537</v>
      </c>
      <c r="C2854" s="123" t="s">
        <v>556</v>
      </c>
      <c r="D2854" s="123" t="s">
        <v>578</v>
      </c>
      <c r="E2854" s="123" t="s">
        <v>535</v>
      </c>
      <c r="F2854" s="7">
        <v>2452.5275202510002</v>
      </c>
      <c r="G2854" s="123" t="s">
        <v>532</v>
      </c>
      <c r="H2854" s="7">
        <v>139.983372092</v>
      </c>
      <c r="I2854" s="7">
        <v>57.077187080000002</v>
      </c>
      <c r="J2854" s="7">
        <v>139.57502625999999</v>
      </c>
      <c r="K2854" s="7">
        <v>1.2262637999999999E-2</v>
      </c>
      <c r="L2854" s="7">
        <v>2.4525300000000002E-4</v>
      </c>
      <c r="M2854" s="7">
        <v>56.910687080000002</v>
      </c>
      <c r="N2854" s="7">
        <v>5.0000000000000001E-3</v>
      </c>
      <c r="O2854" s="7">
        <v>1E-4</v>
      </c>
      <c r="P2854" s="7">
        <v>1</v>
      </c>
      <c r="Q2854" s="7">
        <v>28</v>
      </c>
      <c r="R2854" s="7">
        <v>265</v>
      </c>
      <c r="S2854" s="189">
        <v>45625.593981481485</v>
      </c>
    </row>
    <row r="2855" spans="1:19">
      <c r="A2855" s="7">
        <v>2015</v>
      </c>
      <c r="B2855" s="123" t="s">
        <v>537</v>
      </c>
      <c r="C2855" s="123" t="s">
        <v>556</v>
      </c>
      <c r="D2855" s="123" t="s">
        <v>578</v>
      </c>
      <c r="E2855" s="123" t="s">
        <v>541</v>
      </c>
      <c r="F2855" s="7">
        <v>0</v>
      </c>
      <c r="G2855" s="123" t="s">
        <v>532</v>
      </c>
      <c r="H2855" s="7">
        <v>0</v>
      </c>
      <c r="I2855" s="7"/>
      <c r="J2855" s="7">
        <v>0</v>
      </c>
      <c r="K2855" s="7">
        <v>0</v>
      </c>
      <c r="L2855" s="7">
        <v>0</v>
      </c>
      <c r="M2855" s="7"/>
      <c r="N2855" s="7"/>
      <c r="O2855" s="7"/>
      <c r="P2855" s="7">
        <v>1</v>
      </c>
      <c r="Q2855" s="7">
        <v>28</v>
      </c>
      <c r="R2855" s="7">
        <v>265</v>
      </c>
      <c r="S2855" s="189">
        <v>45625.593981481485</v>
      </c>
    </row>
    <row r="2856" spans="1:19">
      <c r="A2856" s="7">
        <v>2015</v>
      </c>
      <c r="B2856" s="123" t="s">
        <v>537</v>
      </c>
      <c r="C2856" s="123" t="s">
        <v>556</v>
      </c>
      <c r="D2856" s="123" t="s">
        <v>579</v>
      </c>
      <c r="E2856" s="123" t="s">
        <v>27</v>
      </c>
      <c r="F2856" s="7">
        <v>0</v>
      </c>
      <c r="G2856" s="123" t="s">
        <v>532</v>
      </c>
      <c r="H2856" s="7">
        <v>0</v>
      </c>
      <c r="I2856" s="7"/>
      <c r="J2856" s="7">
        <v>0</v>
      </c>
      <c r="K2856" s="7">
        <v>0</v>
      </c>
      <c r="L2856" s="7">
        <v>0</v>
      </c>
      <c r="M2856" s="7"/>
      <c r="N2856" s="7"/>
      <c r="O2856" s="7"/>
      <c r="P2856" s="7"/>
      <c r="Q2856" s="7">
        <v>28</v>
      </c>
      <c r="R2856" s="7">
        <v>265</v>
      </c>
      <c r="S2856" s="189">
        <v>45625.593981481485</v>
      </c>
    </row>
    <row r="2857" spans="1:19">
      <c r="A2857" s="7">
        <v>2015</v>
      </c>
      <c r="B2857" s="123" t="s">
        <v>537</v>
      </c>
      <c r="C2857" s="123" t="s">
        <v>556</v>
      </c>
      <c r="D2857" s="123" t="s">
        <v>579</v>
      </c>
      <c r="E2857" s="123" t="s">
        <v>33</v>
      </c>
      <c r="F2857" s="7">
        <v>20.167284794</v>
      </c>
      <c r="G2857" s="123" t="s">
        <v>532</v>
      </c>
      <c r="H2857" s="7">
        <v>0.19078251399999999</v>
      </c>
      <c r="I2857" s="7">
        <v>9.4600000000000009</v>
      </c>
      <c r="J2857" s="7">
        <v>0</v>
      </c>
      <c r="K2857" s="7">
        <v>6.0501849999999996E-3</v>
      </c>
      <c r="L2857" s="7">
        <v>8.066913918E-5</v>
      </c>
      <c r="M2857" s="7">
        <v>0</v>
      </c>
      <c r="N2857" s="7">
        <v>0.3</v>
      </c>
      <c r="O2857" s="7">
        <v>4.0000000000000001E-3</v>
      </c>
      <c r="P2857" s="7"/>
      <c r="Q2857" s="7">
        <v>28</v>
      </c>
      <c r="R2857" s="7">
        <v>265</v>
      </c>
      <c r="S2857" s="189">
        <v>45625.593981481485</v>
      </c>
    </row>
    <row r="2858" spans="1:19">
      <c r="A2858" s="7">
        <v>2015</v>
      </c>
      <c r="B2858" s="123" t="s">
        <v>537</v>
      </c>
      <c r="C2858" s="123" t="s">
        <v>556</v>
      </c>
      <c r="D2858" s="123" t="s">
        <v>579</v>
      </c>
      <c r="E2858" s="123" t="s">
        <v>540</v>
      </c>
      <c r="F2858" s="7">
        <v>0.62792556099999997</v>
      </c>
      <c r="G2858" s="123" t="s">
        <v>532</v>
      </c>
      <c r="H2858" s="7">
        <v>5.9827178000000002E-2</v>
      </c>
      <c r="I2858" s="7">
        <v>95.277500000000003</v>
      </c>
      <c r="J2858" s="7">
        <v>5.9401757999999999E-2</v>
      </c>
      <c r="K2858" s="7">
        <v>6.2792556099999999E-6</v>
      </c>
      <c r="L2858" s="7">
        <v>9.4188834150000004E-7</v>
      </c>
      <c r="M2858" s="7">
        <v>94.6</v>
      </c>
      <c r="N2858" s="7">
        <v>0.01</v>
      </c>
      <c r="O2858" s="7">
        <v>1.5E-3</v>
      </c>
      <c r="P2858" s="7">
        <v>1</v>
      </c>
      <c r="Q2858" s="7">
        <v>28</v>
      </c>
      <c r="R2858" s="7">
        <v>265</v>
      </c>
      <c r="S2858" s="189">
        <v>45625.593981481485</v>
      </c>
    </row>
    <row r="2859" spans="1:19">
      <c r="A2859" s="7">
        <v>2015</v>
      </c>
      <c r="B2859" s="123" t="s">
        <v>537</v>
      </c>
      <c r="C2859" s="123" t="s">
        <v>556</v>
      </c>
      <c r="D2859" s="123" t="s">
        <v>579</v>
      </c>
      <c r="E2859" s="123" t="s">
        <v>531</v>
      </c>
      <c r="F2859" s="7">
        <v>0</v>
      </c>
      <c r="G2859" s="123" t="s">
        <v>532</v>
      </c>
      <c r="H2859" s="7">
        <v>0</v>
      </c>
      <c r="I2859" s="7"/>
      <c r="J2859" s="7">
        <v>0</v>
      </c>
      <c r="K2859" s="7">
        <v>0</v>
      </c>
      <c r="L2859" s="7">
        <v>0</v>
      </c>
      <c r="M2859" s="7"/>
      <c r="N2859" s="7"/>
      <c r="O2859" s="7"/>
      <c r="P2859" s="7">
        <v>1</v>
      </c>
      <c r="Q2859" s="7">
        <v>28</v>
      </c>
      <c r="R2859" s="7">
        <v>265</v>
      </c>
      <c r="S2859" s="189">
        <v>45625.593981481485</v>
      </c>
    </row>
    <row r="2860" spans="1:19">
      <c r="A2860" s="7">
        <v>2015</v>
      </c>
      <c r="B2860" s="123" t="s">
        <v>537</v>
      </c>
      <c r="C2860" s="123" t="s">
        <v>556</v>
      </c>
      <c r="D2860" s="123" t="s">
        <v>579</v>
      </c>
      <c r="E2860" s="123" t="s">
        <v>533</v>
      </c>
      <c r="F2860" s="7">
        <v>109.61042399999999</v>
      </c>
      <c r="G2860" s="123" t="s">
        <v>532</v>
      </c>
      <c r="H2860" s="7">
        <v>8.0821976870000007</v>
      </c>
      <c r="I2860" s="7">
        <v>73.735666667000004</v>
      </c>
      <c r="J2860" s="7">
        <v>8.0340787109999994</v>
      </c>
      <c r="K2860" s="7">
        <v>1.0961040000000001E-3</v>
      </c>
      <c r="L2860" s="7">
        <v>6.5766254400000001E-5</v>
      </c>
      <c r="M2860" s="7">
        <v>73.296666666999997</v>
      </c>
      <c r="N2860" s="7">
        <v>0.01</v>
      </c>
      <c r="O2860" s="7">
        <v>5.9999999999999995E-4</v>
      </c>
      <c r="P2860" s="7">
        <v>1</v>
      </c>
      <c r="Q2860" s="7">
        <v>28</v>
      </c>
      <c r="R2860" s="7">
        <v>265</v>
      </c>
      <c r="S2860" s="189">
        <v>45625.593981481485</v>
      </c>
    </row>
    <row r="2861" spans="1:19">
      <c r="A2861" s="7">
        <v>2015</v>
      </c>
      <c r="B2861" s="123" t="s">
        <v>537</v>
      </c>
      <c r="C2861" s="123" t="s">
        <v>556</v>
      </c>
      <c r="D2861" s="123" t="s">
        <v>579</v>
      </c>
      <c r="E2861" s="123" t="s">
        <v>160</v>
      </c>
      <c r="F2861" s="7">
        <v>37.262520000000002</v>
      </c>
      <c r="G2861" s="123" t="s">
        <v>532</v>
      </c>
      <c r="H2861" s="7">
        <v>2.6765295490000001</v>
      </c>
      <c r="I2861" s="7">
        <v>71.828999999999994</v>
      </c>
      <c r="J2861" s="7">
        <v>2.6601713029999998</v>
      </c>
      <c r="K2861" s="7">
        <v>3.7262500000000002E-4</v>
      </c>
      <c r="L2861" s="7">
        <v>2.2357512E-5</v>
      </c>
      <c r="M2861" s="7">
        <v>71.39</v>
      </c>
      <c r="N2861" s="7">
        <v>0.01</v>
      </c>
      <c r="O2861" s="7">
        <v>5.9999999999999995E-4</v>
      </c>
      <c r="P2861" s="7">
        <v>1</v>
      </c>
      <c r="Q2861" s="7">
        <v>28</v>
      </c>
      <c r="R2861" s="7">
        <v>265</v>
      </c>
      <c r="S2861" s="189">
        <v>45625.593981481485</v>
      </c>
    </row>
    <row r="2862" spans="1:19">
      <c r="A2862" s="7">
        <v>2015</v>
      </c>
      <c r="B2862" s="123" t="s">
        <v>537</v>
      </c>
      <c r="C2862" s="123" t="s">
        <v>556</v>
      </c>
      <c r="D2862" s="123" t="s">
        <v>579</v>
      </c>
      <c r="E2862" s="123" t="s">
        <v>163</v>
      </c>
      <c r="F2862" s="7">
        <v>101.77958209400001</v>
      </c>
      <c r="G2862" s="123" t="s">
        <v>532</v>
      </c>
      <c r="H2862" s="7">
        <v>6.4992878840000001</v>
      </c>
      <c r="I2862" s="7">
        <v>63.856499999999997</v>
      </c>
      <c r="J2862" s="7">
        <v>6.4823415840000003</v>
      </c>
      <c r="K2862" s="7">
        <v>5.0889800000000003E-4</v>
      </c>
      <c r="L2862" s="7">
        <v>1.017795821E-5</v>
      </c>
      <c r="M2862" s="7">
        <v>63.69</v>
      </c>
      <c r="N2862" s="7">
        <v>5.0000000000000001E-3</v>
      </c>
      <c r="O2862" s="7">
        <v>1E-4</v>
      </c>
      <c r="P2862" s="7">
        <v>1</v>
      </c>
      <c r="Q2862" s="7">
        <v>28</v>
      </c>
      <c r="R2862" s="7">
        <v>265</v>
      </c>
      <c r="S2862" s="189">
        <v>45625.593981481485</v>
      </c>
    </row>
    <row r="2863" spans="1:19">
      <c r="A2863" s="7">
        <v>2015</v>
      </c>
      <c r="B2863" s="123" t="s">
        <v>537</v>
      </c>
      <c r="C2863" s="123" t="s">
        <v>556</v>
      </c>
      <c r="D2863" s="123" t="s">
        <v>579</v>
      </c>
      <c r="E2863" s="123" t="s">
        <v>535</v>
      </c>
      <c r="F2863" s="7">
        <v>878.83715319700002</v>
      </c>
      <c r="G2863" s="123" t="s">
        <v>532</v>
      </c>
      <c r="H2863" s="7">
        <v>50.161552606000001</v>
      </c>
      <c r="I2863" s="7">
        <v>57.077187080000002</v>
      </c>
      <c r="J2863" s="7">
        <v>50.015226220000002</v>
      </c>
      <c r="K2863" s="7">
        <v>4.3941859999999996E-3</v>
      </c>
      <c r="L2863" s="7">
        <v>8.7883715319999996E-5</v>
      </c>
      <c r="M2863" s="7">
        <v>56.910687080000002</v>
      </c>
      <c r="N2863" s="7">
        <v>5.0000000000000001E-3</v>
      </c>
      <c r="O2863" s="7">
        <v>1E-4</v>
      </c>
      <c r="P2863" s="7">
        <v>1</v>
      </c>
      <c r="Q2863" s="7">
        <v>28</v>
      </c>
      <c r="R2863" s="7">
        <v>265</v>
      </c>
      <c r="S2863" s="189">
        <v>45625.593981481485</v>
      </c>
    </row>
    <row r="2864" spans="1:19">
      <c r="A2864" s="7">
        <v>2015</v>
      </c>
      <c r="B2864" s="123" t="s">
        <v>537</v>
      </c>
      <c r="C2864" s="123" t="s">
        <v>556</v>
      </c>
      <c r="D2864" s="123" t="s">
        <v>579</v>
      </c>
      <c r="E2864" s="123" t="s">
        <v>541</v>
      </c>
      <c r="F2864" s="7">
        <v>0</v>
      </c>
      <c r="G2864" s="123" t="s">
        <v>532</v>
      </c>
      <c r="H2864" s="7">
        <v>0</v>
      </c>
      <c r="I2864" s="7"/>
      <c r="J2864" s="7">
        <v>0</v>
      </c>
      <c r="K2864" s="7">
        <v>0</v>
      </c>
      <c r="L2864" s="7">
        <v>0</v>
      </c>
      <c r="M2864" s="7"/>
      <c r="N2864" s="7"/>
      <c r="O2864" s="7"/>
      <c r="P2864" s="7">
        <v>1</v>
      </c>
      <c r="Q2864" s="7">
        <v>28</v>
      </c>
      <c r="R2864" s="7">
        <v>265</v>
      </c>
      <c r="S2864" s="189">
        <v>45625.593981481485</v>
      </c>
    </row>
    <row r="2865" spans="1:19">
      <c r="A2865" s="7">
        <v>2015</v>
      </c>
      <c r="B2865" s="123" t="s">
        <v>537</v>
      </c>
      <c r="C2865" s="123" t="s">
        <v>556</v>
      </c>
      <c r="D2865" s="123" t="s">
        <v>580</v>
      </c>
      <c r="E2865" s="123" t="s">
        <v>27</v>
      </c>
      <c r="F2865" s="7">
        <v>0</v>
      </c>
      <c r="G2865" s="123" t="s">
        <v>532</v>
      </c>
      <c r="H2865" s="7">
        <v>0</v>
      </c>
      <c r="I2865" s="7"/>
      <c r="J2865" s="7">
        <v>0</v>
      </c>
      <c r="K2865" s="7">
        <v>0</v>
      </c>
      <c r="L2865" s="7">
        <v>0</v>
      </c>
      <c r="M2865" s="7"/>
      <c r="N2865" s="7"/>
      <c r="O2865" s="7"/>
      <c r="P2865" s="7"/>
      <c r="Q2865" s="7">
        <v>28</v>
      </c>
      <c r="R2865" s="7">
        <v>265</v>
      </c>
      <c r="S2865" s="189">
        <v>45625.593981481485</v>
      </c>
    </row>
    <row r="2866" spans="1:19">
      <c r="A2866" s="7">
        <v>2015</v>
      </c>
      <c r="B2866" s="123" t="s">
        <v>537</v>
      </c>
      <c r="C2866" s="123" t="s">
        <v>556</v>
      </c>
      <c r="D2866" s="123" t="s">
        <v>580</v>
      </c>
      <c r="E2866" s="123" t="s">
        <v>33</v>
      </c>
      <c r="F2866" s="7">
        <v>2.7136407669999998</v>
      </c>
      <c r="G2866" s="123" t="s">
        <v>532</v>
      </c>
      <c r="H2866" s="7">
        <v>2.5671042000000002E-2</v>
      </c>
      <c r="I2866" s="7">
        <v>9.4600000000000009</v>
      </c>
      <c r="J2866" s="7">
        <v>0</v>
      </c>
      <c r="K2866" s="7">
        <v>8.1409199999999998E-4</v>
      </c>
      <c r="L2866" s="7">
        <v>1.085456307E-5</v>
      </c>
      <c r="M2866" s="7">
        <v>0</v>
      </c>
      <c r="N2866" s="7">
        <v>0.3</v>
      </c>
      <c r="O2866" s="7">
        <v>4.0000000000000001E-3</v>
      </c>
      <c r="P2866" s="7"/>
      <c r="Q2866" s="7">
        <v>28</v>
      </c>
      <c r="R2866" s="7">
        <v>265</v>
      </c>
      <c r="S2866" s="189">
        <v>45625.593981481485</v>
      </c>
    </row>
    <row r="2867" spans="1:19">
      <c r="A2867" s="7">
        <v>2015</v>
      </c>
      <c r="B2867" s="123" t="s">
        <v>537</v>
      </c>
      <c r="C2867" s="123" t="s">
        <v>556</v>
      </c>
      <c r="D2867" s="123" t="s">
        <v>580</v>
      </c>
      <c r="E2867" s="123" t="s">
        <v>540</v>
      </c>
      <c r="F2867" s="7">
        <v>0.251170224</v>
      </c>
      <c r="G2867" s="123" t="s">
        <v>532</v>
      </c>
      <c r="H2867" s="7">
        <v>2.3930870999999999E-2</v>
      </c>
      <c r="I2867" s="7">
        <v>95.277500000000003</v>
      </c>
      <c r="J2867" s="7">
        <v>2.3760703000000001E-2</v>
      </c>
      <c r="K2867" s="7">
        <v>2.5117022400000001E-6</v>
      </c>
      <c r="L2867" s="7">
        <v>3.7675533600000002E-7</v>
      </c>
      <c r="M2867" s="7">
        <v>94.6</v>
      </c>
      <c r="N2867" s="7">
        <v>0.01</v>
      </c>
      <c r="O2867" s="7">
        <v>1.5E-3</v>
      </c>
      <c r="P2867" s="7">
        <v>1</v>
      </c>
      <c r="Q2867" s="7">
        <v>28</v>
      </c>
      <c r="R2867" s="7">
        <v>265</v>
      </c>
      <c r="S2867" s="189">
        <v>45625.593981481485</v>
      </c>
    </row>
    <row r="2868" spans="1:19">
      <c r="A2868" s="7">
        <v>2015</v>
      </c>
      <c r="B2868" s="123" t="s">
        <v>537</v>
      </c>
      <c r="C2868" s="123" t="s">
        <v>556</v>
      </c>
      <c r="D2868" s="123" t="s">
        <v>580</v>
      </c>
      <c r="E2868" s="123" t="s">
        <v>531</v>
      </c>
      <c r="F2868" s="7">
        <v>0</v>
      </c>
      <c r="G2868" s="123" t="s">
        <v>532</v>
      </c>
      <c r="H2868" s="7">
        <v>0</v>
      </c>
      <c r="I2868" s="7"/>
      <c r="J2868" s="7">
        <v>0</v>
      </c>
      <c r="K2868" s="7">
        <v>0</v>
      </c>
      <c r="L2868" s="7">
        <v>0</v>
      </c>
      <c r="M2868" s="7"/>
      <c r="N2868" s="7"/>
      <c r="O2868" s="7"/>
      <c r="P2868" s="7">
        <v>1</v>
      </c>
      <c r="Q2868" s="7">
        <v>28</v>
      </c>
      <c r="R2868" s="7">
        <v>265</v>
      </c>
      <c r="S2868" s="189">
        <v>45625.593981481485</v>
      </c>
    </row>
    <row r="2869" spans="1:19">
      <c r="A2869" s="7">
        <v>2015</v>
      </c>
      <c r="B2869" s="123" t="s">
        <v>537</v>
      </c>
      <c r="C2869" s="123" t="s">
        <v>556</v>
      </c>
      <c r="D2869" s="123" t="s">
        <v>580</v>
      </c>
      <c r="E2869" s="123" t="s">
        <v>533</v>
      </c>
      <c r="F2869" s="7">
        <v>47.896991999999997</v>
      </c>
      <c r="G2869" s="123" t="s">
        <v>532</v>
      </c>
      <c r="H2869" s="7">
        <v>3.5317166360000001</v>
      </c>
      <c r="I2869" s="7">
        <v>73.735666667000004</v>
      </c>
      <c r="J2869" s="7">
        <v>3.510689857</v>
      </c>
      <c r="K2869" s="7">
        <v>4.7897E-4</v>
      </c>
      <c r="L2869" s="7">
        <v>2.8738195200000002E-5</v>
      </c>
      <c r="M2869" s="7">
        <v>73.296666666999997</v>
      </c>
      <c r="N2869" s="7">
        <v>0.01</v>
      </c>
      <c r="O2869" s="7">
        <v>5.9999999999999995E-4</v>
      </c>
      <c r="P2869" s="7">
        <v>1</v>
      </c>
      <c r="Q2869" s="7">
        <v>28</v>
      </c>
      <c r="R2869" s="7">
        <v>265</v>
      </c>
      <c r="S2869" s="189">
        <v>45625.593981481485</v>
      </c>
    </row>
    <row r="2870" spans="1:19">
      <c r="A2870" s="7">
        <v>2015</v>
      </c>
      <c r="B2870" s="123" t="s">
        <v>537</v>
      </c>
      <c r="C2870" s="123" t="s">
        <v>556</v>
      </c>
      <c r="D2870" s="123" t="s">
        <v>580</v>
      </c>
      <c r="E2870" s="123" t="s">
        <v>160</v>
      </c>
      <c r="F2870" s="7">
        <v>44.170740000000002</v>
      </c>
      <c r="G2870" s="123" t="s">
        <v>532</v>
      </c>
      <c r="H2870" s="7">
        <v>3.1727400829999999</v>
      </c>
      <c r="I2870" s="7">
        <v>71.828999999999994</v>
      </c>
      <c r="J2870" s="7">
        <v>3.153349129</v>
      </c>
      <c r="K2870" s="7">
        <v>4.41707E-4</v>
      </c>
      <c r="L2870" s="7">
        <v>2.6502443999999999E-5</v>
      </c>
      <c r="M2870" s="7">
        <v>71.39</v>
      </c>
      <c r="N2870" s="7">
        <v>0.01</v>
      </c>
      <c r="O2870" s="7">
        <v>5.9999999999999995E-4</v>
      </c>
      <c r="P2870" s="7">
        <v>1</v>
      </c>
      <c r="Q2870" s="7">
        <v>28</v>
      </c>
      <c r="R2870" s="7">
        <v>265</v>
      </c>
      <c r="S2870" s="189">
        <v>45625.593981481485</v>
      </c>
    </row>
    <row r="2871" spans="1:19">
      <c r="A2871" s="7">
        <v>2015</v>
      </c>
      <c r="B2871" s="123" t="s">
        <v>537</v>
      </c>
      <c r="C2871" s="123" t="s">
        <v>556</v>
      </c>
      <c r="D2871" s="123" t="s">
        <v>580</v>
      </c>
      <c r="E2871" s="123" t="s">
        <v>163</v>
      </c>
      <c r="F2871" s="7">
        <v>146.68412607499999</v>
      </c>
      <c r="G2871" s="123" t="s">
        <v>532</v>
      </c>
      <c r="H2871" s="7">
        <v>9.3667348970000006</v>
      </c>
      <c r="I2871" s="7">
        <v>63.856499999999997</v>
      </c>
      <c r="J2871" s="7">
        <v>9.3423119900000007</v>
      </c>
      <c r="K2871" s="7">
        <v>7.3342100000000005E-4</v>
      </c>
      <c r="L2871" s="7">
        <v>1.4668412610000001E-5</v>
      </c>
      <c r="M2871" s="7">
        <v>63.69</v>
      </c>
      <c r="N2871" s="7">
        <v>5.0000000000000001E-3</v>
      </c>
      <c r="O2871" s="7">
        <v>1E-4</v>
      </c>
      <c r="P2871" s="7">
        <v>1</v>
      </c>
      <c r="Q2871" s="7">
        <v>28</v>
      </c>
      <c r="R2871" s="7">
        <v>265</v>
      </c>
      <c r="S2871" s="189">
        <v>45625.593981481485</v>
      </c>
    </row>
    <row r="2872" spans="1:19">
      <c r="A2872" s="7">
        <v>2015</v>
      </c>
      <c r="B2872" s="123" t="s">
        <v>537</v>
      </c>
      <c r="C2872" s="123" t="s">
        <v>556</v>
      </c>
      <c r="D2872" s="123" t="s">
        <v>580</v>
      </c>
      <c r="E2872" s="123" t="s">
        <v>535</v>
      </c>
      <c r="F2872" s="7">
        <v>436.833231813</v>
      </c>
      <c r="G2872" s="123" t="s">
        <v>532</v>
      </c>
      <c r="H2872" s="7">
        <v>24.933212094999998</v>
      </c>
      <c r="I2872" s="7">
        <v>57.077187080000002</v>
      </c>
      <c r="J2872" s="7">
        <v>24.860479362</v>
      </c>
      <c r="K2872" s="7">
        <v>2.184166E-3</v>
      </c>
      <c r="L2872" s="7">
        <v>4.3683323180000002E-5</v>
      </c>
      <c r="M2872" s="7">
        <v>56.910687080000002</v>
      </c>
      <c r="N2872" s="7">
        <v>5.0000000000000001E-3</v>
      </c>
      <c r="O2872" s="7">
        <v>1E-4</v>
      </c>
      <c r="P2872" s="7">
        <v>1</v>
      </c>
      <c r="Q2872" s="7">
        <v>28</v>
      </c>
      <c r="R2872" s="7">
        <v>265</v>
      </c>
      <c r="S2872" s="189">
        <v>45625.593981481485</v>
      </c>
    </row>
    <row r="2873" spans="1:19">
      <c r="A2873" s="7">
        <v>2015</v>
      </c>
      <c r="B2873" s="123" t="s">
        <v>537</v>
      </c>
      <c r="C2873" s="123" t="s">
        <v>556</v>
      </c>
      <c r="D2873" s="123" t="s">
        <v>580</v>
      </c>
      <c r="E2873" s="123" t="s">
        <v>541</v>
      </c>
      <c r="F2873" s="7">
        <v>0</v>
      </c>
      <c r="G2873" s="123" t="s">
        <v>532</v>
      </c>
      <c r="H2873" s="7">
        <v>0</v>
      </c>
      <c r="I2873" s="7"/>
      <c r="J2873" s="7">
        <v>0</v>
      </c>
      <c r="K2873" s="7">
        <v>0</v>
      </c>
      <c r="L2873" s="7">
        <v>0</v>
      </c>
      <c r="M2873" s="7"/>
      <c r="N2873" s="7"/>
      <c r="O2873" s="7"/>
      <c r="P2873" s="7">
        <v>1</v>
      </c>
      <c r="Q2873" s="7">
        <v>28</v>
      </c>
      <c r="R2873" s="7">
        <v>265</v>
      </c>
      <c r="S2873" s="189">
        <v>45625.593981481485</v>
      </c>
    </row>
    <row r="2874" spans="1:19">
      <c r="A2874" s="7">
        <v>2015</v>
      </c>
      <c r="B2874" s="123" t="s">
        <v>537</v>
      </c>
      <c r="C2874" s="123" t="s">
        <v>556</v>
      </c>
      <c r="D2874" s="123" t="s">
        <v>581</v>
      </c>
      <c r="E2874" s="123" t="s">
        <v>27</v>
      </c>
      <c r="F2874" s="7">
        <v>22.829428184000001</v>
      </c>
      <c r="G2874" s="123" t="s">
        <v>532</v>
      </c>
      <c r="H2874" s="7">
        <v>3.8011E-3</v>
      </c>
      <c r="I2874" s="7">
        <v>0.16650000000000001</v>
      </c>
      <c r="J2874" s="7">
        <v>0</v>
      </c>
      <c r="K2874" s="7">
        <v>1.14147E-4</v>
      </c>
      <c r="L2874" s="7">
        <v>2.2829428179999999E-6</v>
      </c>
      <c r="M2874" s="7">
        <v>0</v>
      </c>
      <c r="N2874" s="7">
        <v>5.0000000000000001E-3</v>
      </c>
      <c r="O2874" s="7">
        <v>1E-4</v>
      </c>
      <c r="P2874" s="7"/>
      <c r="Q2874" s="7">
        <v>28</v>
      </c>
      <c r="R2874" s="7">
        <v>265</v>
      </c>
      <c r="S2874" s="189">
        <v>45625.593981481485</v>
      </c>
    </row>
    <row r="2875" spans="1:19">
      <c r="A2875" s="7">
        <v>2015</v>
      </c>
      <c r="B2875" s="123" t="s">
        <v>537</v>
      </c>
      <c r="C2875" s="123" t="s">
        <v>556</v>
      </c>
      <c r="D2875" s="123" t="s">
        <v>581</v>
      </c>
      <c r="E2875" s="123" t="s">
        <v>33</v>
      </c>
      <c r="F2875" s="7">
        <v>95.035332518000004</v>
      </c>
      <c r="G2875" s="123" t="s">
        <v>532</v>
      </c>
      <c r="H2875" s="7">
        <v>0.89903424600000004</v>
      </c>
      <c r="I2875" s="7">
        <v>9.4600000000000009</v>
      </c>
      <c r="J2875" s="7">
        <v>0</v>
      </c>
      <c r="K2875" s="7">
        <v>2.8510600000000001E-2</v>
      </c>
      <c r="L2875" s="7">
        <v>3.8014100000000002E-4</v>
      </c>
      <c r="M2875" s="7">
        <v>0</v>
      </c>
      <c r="N2875" s="7">
        <v>0.3</v>
      </c>
      <c r="O2875" s="7">
        <v>4.0000000000000001E-3</v>
      </c>
      <c r="P2875" s="7"/>
      <c r="Q2875" s="7">
        <v>28</v>
      </c>
      <c r="R2875" s="7">
        <v>265</v>
      </c>
      <c r="S2875" s="189">
        <v>45625.593981481485</v>
      </c>
    </row>
    <row r="2876" spans="1:19">
      <c r="A2876" s="7">
        <v>2015</v>
      </c>
      <c r="B2876" s="123" t="s">
        <v>537</v>
      </c>
      <c r="C2876" s="123" t="s">
        <v>556</v>
      </c>
      <c r="D2876" s="123" t="s">
        <v>581</v>
      </c>
      <c r="E2876" s="123" t="s">
        <v>540</v>
      </c>
      <c r="F2876" s="7">
        <v>0.62792556099999997</v>
      </c>
      <c r="G2876" s="123" t="s">
        <v>532</v>
      </c>
      <c r="H2876" s="7">
        <v>5.9827178000000002E-2</v>
      </c>
      <c r="I2876" s="7">
        <v>95.277500000000003</v>
      </c>
      <c r="J2876" s="7">
        <v>5.9401757999999999E-2</v>
      </c>
      <c r="K2876" s="7">
        <v>6.2792556099999999E-6</v>
      </c>
      <c r="L2876" s="7">
        <v>9.4188834150000004E-7</v>
      </c>
      <c r="M2876" s="7">
        <v>94.6</v>
      </c>
      <c r="N2876" s="7">
        <v>0.01</v>
      </c>
      <c r="O2876" s="7">
        <v>1.5E-3</v>
      </c>
      <c r="P2876" s="7">
        <v>1</v>
      </c>
      <c r="Q2876" s="7">
        <v>28</v>
      </c>
      <c r="R2876" s="7">
        <v>265</v>
      </c>
      <c r="S2876" s="189">
        <v>45625.593981481485</v>
      </c>
    </row>
    <row r="2877" spans="1:19">
      <c r="A2877" s="7">
        <v>2015</v>
      </c>
      <c r="B2877" s="123" t="s">
        <v>537</v>
      </c>
      <c r="C2877" s="123" t="s">
        <v>556</v>
      </c>
      <c r="D2877" s="123" t="s">
        <v>581</v>
      </c>
      <c r="E2877" s="123" t="s">
        <v>531</v>
      </c>
      <c r="F2877" s="7">
        <v>0</v>
      </c>
      <c r="G2877" s="123" t="s">
        <v>532</v>
      </c>
      <c r="H2877" s="7">
        <v>0</v>
      </c>
      <c r="I2877" s="7"/>
      <c r="J2877" s="7">
        <v>0</v>
      </c>
      <c r="K2877" s="7">
        <v>0</v>
      </c>
      <c r="L2877" s="7">
        <v>0</v>
      </c>
      <c r="M2877" s="7"/>
      <c r="N2877" s="7"/>
      <c r="O2877" s="7"/>
      <c r="P2877" s="7">
        <v>1</v>
      </c>
      <c r="Q2877" s="7">
        <v>28</v>
      </c>
      <c r="R2877" s="7">
        <v>265</v>
      </c>
      <c r="S2877" s="189">
        <v>45625.593981481485</v>
      </c>
    </row>
    <row r="2878" spans="1:19">
      <c r="A2878" s="7">
        <v>2015</v>
      </c>
      <c r="B2878" s="123" t="s">
        <v>537</v>
      </c>
      <c r="C2878" s="123" t="s">
        <v>556</v>
      </c>
      <c r="D2878" s="123" t="s">
        <v>581</v>
      </c>
      <c r="E2878" s="123" t="s">
        <v>533</v>
      </c>
      <c r="F2878" s="7">
        <v>662.39362800000004</v>
      </c>
      <c r="G2878" s="123" t="s">
        <v>532</v>
      </c>
      <c r="H2878" s="7">
        <v>48.842035756999998</v>
      </c>
      <c r="I2878" s="7">
        <v>73.735666667000004</v>
      </c>
      <c r="J2878" s="7">
        <v>48.551244953999998</v>
      </c>
      <c r="K2878" s="7">
        <v>6.6239360000000004E-3</v>
      </c>
      <c r="L2878" s="7">
        <v>3.9743599999999998E-4</v>
      </c>
      <c r="M2878" s="7">
        <v>73.296666666999997</v>
      </c>
      <c r="N2878" s="7">
        <v>0.01</v>
      </c>
      <c r="O2878" s="7">
        <v>5.9999999999999995E-4</v>
      </c>
      <c r="P2878" s="7">
        <v>1</v>
      </c>
      <c r="Q2878" s="7">
        <v>28</v>
      </c>
      <c r="R2878" s="7">
        <v>265</v>
      </c>
      <c r="S2878" s="189">
        <v>45625.593981481485</v>
      </c>
    </row>
    <row r="2879" spans="1:19">
      <c r="A2879" s="7">
        <v>2015</v>
      </c>
      <c r="B2879" s="123" t="s">
        <v>537</v>
      </c>
      <c r="C2879" s="123" t="s">
        <v>556</v>
      </c>
      <c r="D2879" s="123" t="s">
        <v>581</v>
      </c>
      <c r="E2879" s="123" t="s">
        <v>160</v>
      </c>
      <c r="F2879" s="7">
        <v>196.19344799999999</v>
      </c>
      <c r="G2879" s="123" t="s">
        <v>532</v>
      </c>
      <c r="H2879" s="7">
        <v>14.092379176</v>
      </c>
      <c r="I2879" s="7">
        <v>71.828999999999994</v>
      </c>
      <c r="J2879" s="7">
        <v>14.006250252999999</v>
      </c>
      <c r="K2879" s="7">
        <v>1.9619339999999998E-3</v>
      </c>
      <c r="L2879" s="7">
        <v>1.17716E-4</v>
      </c>
      <c r="M2879" s="7">
        <v>71.39</v>
      </c>
      <c r="N2879" s="7">
        <v>0.01</v>
      </c>
      <c r="O2879" s="7">
        <v>5.9999999999999995E-4</v>
      </c>
      <c r="P2879" s="7">
        <v>1</v>
      </c>
      <c r="Q2879" s="7">
        <v>28</v>
      </c>
      <c r="R2879" s="7">
        <v>265</v>
      </c>
      <c r="S2879" s="189">
        <v>45625.593981481485</v>
      </c>
    </row>
    <row r="2880" spans="1:19">
      <c r="A2880" s="7">
        <v>2015</v>
      </c>
      <c r="B2880" s="123" t="s">
        <v>537</v>
      </c>
      <c r="C2880" s="123" t="s">
        <v>556</v>
      </c>
      <c r="D2880" s="123" t="s">
        <v>581</v>
      </c>
      <c r="E2880" s="123" t="s">
        <v>163</v>
      </c>
      <c r="F2880" s="7">
        <v>343.62002193699999</v>
      </c>
      <c r="G2880" s="123" t="s">
        <v>532</v>
      </c>
      <c r="H2880" s="7">
        <v>21.942371931</v>
      </c>
      <c r="I2880" s="7">
        <v>63.856499999999997</v>
      </c>
      <c r="J2880" s="7">
        <v>21.885159197</v>
      </c>
      <c r="K2880" s="7">
        <v>1.7181E-3</v>
      </c>
      <c r="L2880" s="7">
        <v>3.436200219E-5</v>
      </c>
      <c r="M2880" s="7">
        <v>63.69</v>
      </c>
      <c r="N2880" s="7">
        <v>5.0000000000000001E-3</v>
      </c>
      <c r="O2880" s="7">
        <v>1E-4</v>
      </c>
      <c r="P2880" s="7">
        <v>1</v>
      </c>
      <c r="Q2880" s="7">
        <v>28</v>
      </c>
      <c r="R2880" s="7">
        <v>265</v>
      </c>
      <c r="S2880" s="189">
        <v>45625.593981481485</v>
      </c>
    </row>
    <row r="2881" spans="1:19">
      <c r="A2881" s="7">
        <v>2015</v>
      </c>
      <c r="B2881" s="123" t="s">
        <v>537</v>
      </c>
      <c r="C2881" s="123" t="s">
        <v>556</v>
      </c>
      <c r="D2881" s="123" t="s">
        <v>581</v>
      </c>
      <c r="E2881" s="123" t="s">
        <v>535</v>
      </c>
      <c r="F2881" s="7">
        <v>3373.8620822550001</v>
      </c>
      <c r="G2881" s="123" t="s">
        <v>532</v>
      </c>
      <c r="H2881" s="7">
        <v>192.570557251</v>
      </c>
      <c r="I2881" s="7">
        <v>57.077187080000002</v>
      </c>
      <c r="J2881" s="7">
        <v>192.008809214</v>
      </c>
      <c r="K2881" s="7">
        <v>1.6869309999999998E-2</v>
      </c>
      <c r="L2881" s="7">
        <v>3.3738600000000001E-4</v>
      </c>
      <c r="M2881" s="7">
        <v>56.910687080000002</v>
      </c>
      <c r="N2881" s="7">
        <v>5.0000000000000001E-3</v>
      </c>
      <c r="O2881" s="7">
        <v>1E-4</v>
      </c>
      <c r="P2881" s="7">
        <v>1</v>
      </c>
      <c r="Q2881" s="7">
        <v>28</v>
      </c>
      <c r="R2881" s="7">
        <v>265</v>
      </c>
      <c r="S2881" s="189">
        <v>45625.593981481485</v>
      </c>
    </row>
    <row r="2882" spans="1:19">
      <c r="A2882" s="7">
        <v>2015</v>
      </c>
      <c r="B2882" s="123" t="s">
        <v>537</v>
      </c>
      <c r="C2882" s="123" t="s">
        <v>556</v>
      </c>
      <c r="D2882" s="123" t="s">
        <v>581</v>
      </c>
      <c r="E2882" s="123" t="s">
        <v>541</v>
      </c>
      <c r="F2882" s="7">
        <v>0</v>
      </c>
      <c r="G2882" s="123" t="s">
        <v>532</v>
      </c>
      <c r="H2882" s="7">
        <v>0</v>
      </c>
      <c r="I2882" s="7"/>
      <c r="J2882" s="7">
        <v>0</v>
      </c>
      <c r="K2882" s="7">
        <v>0</v>
      </c>
      <c r="L2882" s="7">
        <v>0</v>
      </c>
      <c r="M2882" s="7"/>
      <c r="N2882" s="7"/>
      <c r="O2882" s="7"/>
      <c r="P2882" s="7">
        <v>1</v>
      </c>
      <c r="Q2882" s="7">
        <v>28</v>
      </c>
      <c r="R2882" s="7">
        <v>265</v>
      </c>
      <c r="S2882" s="189">
        <v>45625.593981481485</v>
      </c>
    </row>
    <row r="2883" spans="1:19">
      <c r="A2883" s="7">
        <v>2015</v>
      </c>
      <c r="B2883" s="123" t="s">
        <v>537</v>
      </c>
      <c r="C2883" s="123" t="s">
        <v>562</v>
      </c>
      <c r="D2883" s="123" t="s">
        <v>582</v>
      </c>
      <c r="E2883" s="123" t="s">
        <v>27</v>
      </c>
      <c r="F2883" s="7">
        <v>180.839692316</v>
      </c>
      <c r="G2883" s="123" t="s">
        <v>532</v>
      </c>
      <c r="H2883" s="7">
        <v>3.0109809000000001E-2</v>
      </c>
      <c r="I2883" s="7">
        <v>0.16650000000000001</v>
      </c>
      <c r="J2883" s="7">
        <v>0</v>
      </c>
      <c r="K2883" s="7">
        <v>9.0419800000000005E-4</v>
      </c>
      <c r="L2883" s="7">
        <v>1.808396923E-5</v>
      </c>
      <c r="M2883" s="7">
        <v>0</v>
      </c>
      <c r="N2883" s="7">
        <v>5.0000000000000001E-3</v>
      </c>
      <c r="O2883" s="7">
        <v>1E-4</v>
      </c>
      <c r="P2883" s="7"/>
      <c r="Q2883" s="7">
        <v>28</v>
      </c>
      <c r="R2883" s="7">
        <v>265</v>
      </c>
      <c r="S2883" s="189">
        <v>45625.593981481485</v>
      </c>
    </row>
    <row r="2884" spans="1:19">
      <c r="A2884" s="7">
        <v>2015</v>
      </c>
      <c r="B2884" s="123" t="s">
        <v>537</v>
      </c>
      <c r="C2884" s="123" t="s">
        <v>562</v>
      </c>
      <c r="D2884" s="123" t="s">
        <v>582</v>
      </c>
      <c r="E2884" s="123" t="s">
        <v>33</v>
      </c>
      <c r="F2884" s="7">
        <v>0</v>
      </c>
      <c r="G2884" s="123" t="s">
        <v>532</v>
      </c>
      <c r="H2884" s="7">
        <v>0</v>
      </c>
      <c r="I2884" s="7"/>
      <c r="J2884" s="7">
        <v>0</v>
      </c>
      <c r="K2884" s="7">
        <v>0</v>
      </c>
      <c r="L2884" s="7">
        <v>0</v>
      </c>
      <c r="M2884" s="7"/>
      <c r="N2884" s="7"/>
      <c r="O2884" s="7"/>
      <c r="P2884" s="7"/>
      <c r="Q2884" s="7">
        <v>28</v>
      </c>
      <c r="R2884" s="7">
        <v>265</v>
      </c>
      <c r="S2884" s="189">
        <v>45625.593981481485</v>
      </c>
    </row>
    <row r="2885" spans="1:19">
      <c r="A2885" s="7">
        <v>2015</v>
      </c>
      <c r="B2885" s="123" t="s">
        <v>537</v>
      </c>
      <c r="C2885" s="123" t="s">
        <v>562</v>
      </c>
      <c r="D2885" s="123" t="s">
        <v>582</v>
      </c>
      <c r="E2885" s="123" t="s">
        <v>540</v>
      </c>
      <c r="F2885" s="7">
        <v>0</v>
      </c>
      <c r="G2885" s="123" t="s">
        <v>532</v>
      </c>
      <c r="H2885" s="7">
        <v>0</v>
      </c>
      <c r="I2885" s="7"/>
      <c r="J2885" s="7">
        <v>0</v>
      </c>
      <c r="K2885" s="7">
        <v>0</v>
      </c>
      <c r="L2885" s="7">
        <v>0</v>
      </c>
      <c r="M2885" s="7"/>
      <c r="N2885" s="7"/>
      <c r="O2885" s="7"/>
      <c r="P2885" s="7">
        <v>1</v>
      </c>
      <c r="Q2885" s="7">
        <v>28</v>
      </c>
      <c r="R2885" s="7">
        <v>265</v>
      </c>
      <c r="S2885" s="189">
        <v>45625.593981481485</v>
      </c>
    </row>
    <row r="2886" spans="1:19">
      <c r="A2886" s="7">
        <v>2015</v>
      </c>
      <c r="B2886" s="123" t="s">
        <v>537</v>
      </c>
      <c r="C2886" s="123" t="s">
        <v>562</v>
      </c>
      <c r="D2886" s="123" t="s">
        <v>582</v>
      </c>
      <c r="E2886" s="123" t="s">
        <v>531</v>
      </c>
      <c r="F2886" s="7">
        <v>0</v>
      </c>
      <c r="G2886" s="123" t="s">
        <v>532</v>
      </c>
      <c r="H2886" s="7">
        <v>0</v>
      </c>
      <c r="I2886" s="7"/>
      <c r="J2886" s="7">
        <v>0</v>
      </c>
      <c r="K2886" s="7">
        <v>0</v>
      </c>
      <c r="L2886" s="7">
        <v>0</v>
      </c>
      <c r="M2886" s="7"/>
      <c r="N2886" s="7"/>
      <c r="O2886" s="7"/>
      <c r="P2886" s="7">
        <v>1</v>
      </c>
      <c r="Q2886" s="7">
        <v>28</v>
      </c>
      <c r="R2886" s="7">
        <v>265</v>
      </c>
      <c r="S2886" s="189">
        <v>45625.593981481485</v>
      </c>
    </row>
    <row r="2887" spans="1:19">
      <c r="A2887" s="7">
        <v>2015</v>
      </c>
      <c r="B2887" s="123" t="s">
        <v>537</v>
      </c>
      <c r="C2887" s="123" t="s">
        <v>562</v>
      </c>
      <c r="D2887" s="123" t="s">
        <v>582</v>
      </c>
      <c r="E2887" s="123" t="s">
        <v>533</v>
      </c>
      <c r="F2887" s="7">
        <v>156.753792</v>
      </c>
      <c r="G2887" s="123" t="s">
        <v>532</v>
      </c>
      <c r="H2887" s="7">
        <v>11.558345356</v>
      </c>
      <c r="I2887" s="7">
        <v>73.735666667000004</v>
      </c>
      <c r="J2887" s="7">
        <v>11.489530440999999</v>
      </c>
      <c r="K2887" s="7">
        <v>1.567538E-3</v>
      </c>
      <c r="L2887" s="7">
        <v>9.4052275199999995E-5</v>
      </c>
      <c r="M2887" s="7">
        <v>73.296666666999997</v>
      </c>
      <c r="N2887" s="7">
        <v>0.01</v>
      </c>
      <c r="O2887" s="7">
        <v>5.9999999999999995E-4</v>
      </c>
      <c r="P2887" s="7">
        <v>1</v>
      </c>
      <c r="Q2887" s="7">
        <v>28</v>
      </c>
      <c r="R2887" s="7">
        <v>265</v>
      </c>
      <c r="S2887" s="189">
        <v>45625.593981481485</v>
      </c>
    </row>
    <row r="2888" spans="1:19">
      <c r="A2888" s="7">
        <v>2015</v>
      </c>
      <c r="B2888" s="123" t="s">
        <v>537</v>
      </c>
      <c r="C2888" s="123" t="s">
        <v>562</v>
      </c>
      <c r="D2888" s="123" t="s">
        <v>582</v>
      </c>
      <c r="E2888" s="123" t="s">
        <v>160</v>
      </c>
      <c r="F2888" s="7">
        <v>16.11918</v>
      </c>
      <c r="G2888" s="123" t="s">
        <v>532</v>
      </c>
      <c r="H2888" s="7">
        <v>1.15782458</v>
      </c>
      <c r="I2888" s="7">
        <v>71.828999999999994</v>
      </c>
      <c r="J2888" s="7">
        <v>1.1507482600000001</v>
      </c>
      <c r="K2888" s="7">
        <v>1.61192E-4</v>
      </c>
      <c r="L2888" s="7">
        <v>9.6715080000000007E-6</v>
      </c>
      <c r="M2888" s="7">
        <v>71.39</v>
      </c>
      <c r="N2888" s="7">
        <v>0.01</v>
      </c>
      <c r="O2888" s="7">
        <v>5.9999999999999995E-4</v>
      </c>
      <c r="P2888" s="7">
        <v>1</v>
      </c>
      <c r="Q2888" s="7">
        <v>28</v>
      </c>
      <c r="R2888" s="7">
        <v>265</v>
      </c>
      <c r="S2888" s="189">
        <v>45625.593981481485</v>
      </c>
    </row>
    <row r="2889" spans="1:19">
      <c r="A2889" s="7">
        <v>2015</v>
      </c>
      <c r="B2889" s="123" t="s">
        <v>537</v>
      </c>
      <c r="C2889" s="123" t="s">
        <v>562</v>
      </c>
      <c r="D2889" s="123" t="s">
        <v>582</v>
      </c>
      <c r="E2889" s="123" t="s">
        <v>163</v>
      </c>
      <c r="F2889" s="7">
        <v>41.927111429999997</v>
      </c>
      <c r="G2889" s="123" t="s">
        <v>532</v>
      </c>
      <c r="H2889" s="7">
        <v>2.6773185910000001</v>
      </c>
      <c r="I2889" s="7">
        <v>63.856499999999997</v>
      </c>
      <c r="J2889" s="7">
        <v>2.6703377270000002</v>
      </c>
      <c r="K2889" s="7">
        <v>2.09636E-4</v>
      </c>
      <c r="L2889" s="7">
        <v>4.192711143E-6</v>
      </c>
      <c r="M2889" s="7">
        <v>63.69</v>
      </c>
      <c r="N2889" s="7">
        <v>5.0000000000000001E-3</v>
      </c>
      <c r="O2889" s="7">
        <v>1E-4</v>
      </c>
      <c r="P2889" s="7">
        <v>1</v>
      </c>
      <c r="Q2889" s="7">
        <v>28</v>
      </c>
      <c r="R2889" s="7">
        <v>265</v>
      </c>
      <c r="S2889" s="189">
        <v>45625.593981481485</v>
      </c>
    </row>
    <row r="2890" spans="1:19">
      <c r="A2890" s="7">
        <v>2015</v>
      </c>
      <c r="B2890" s="123" t="s">
        <v>537</v>
      </c>
      <c r="C2890" s="123" t="s">
        <v>562</v>
      </c>
      <c r="D2890" s="123" t="s">
        <v>582</v>
      </c>
      <c r="E2890" s="123" t="s">
        <v>535</v>
      </c>
      <c r="F2890" s="7">
        <v>329.38064308000003</v>
      </c>
      <c r="G2890" s="123" t="s">
        <v>532</v>
      </c>
      <c r="H2890" s="7">
        <v>18.800120585999998</v>
      </c>
      <c r="I2890" s="7">
        <v>57.077187080000002</v>
      </c>
      <c r="J2890" s="7">
        <v>18.745278709000001</v>
      </c>
      <c r="K2890" s="7">
        <v>1.6469029999999999E-3</v>
      </c>
      <c r="L2890" s="7">
        <v>3.2938064310000002E-5</v>
      </c>
      <c r="M2890" s="7">
        <v>56.910687080000002</v>
      </c>
      <c r="N2890" s="7">
        <v>5.0000000000000001E-3</v>
      </c>
      <c r="O2890" s="7">
        <v>1E-4</v>
      </c>
      <c r="P2890" s="7">
        <v>1</v>
      </c>
      <c r="Q2890" s="7">
        <v>28</v>
      </c>
      <c r="R2890" s="7">
        <v>265</v>
      </c>
      <c r="S2890" s="189">
        <v>45625.593981481485</v>
      </c>
    </row>
    <row r="2891" spans="1:19">
      <c r="A2891" s="7">
        <v>2015</v>
      </c>
      <c r="B2891" s="123" t="s">
        <v>537</v>
      </c>
      <c r="C2891" s="123" t="s">
        <v>562</v>
      </c>
      <c r="D2891" s="123" t="s">
        <v>582</v>
      </c>
      <c r="E2891" s="123" t="s">
        <v>541</v>
      </c>
      <c r="F2891" s="7">
        <v>0</v>
      </c>
      <c r="G2891" s="123" t="s">
        <v>532</v>
      </c>
      <c r="H2891" s="7">
        <v>0</v>
      </c>
      <c r="I2891" s="7"/>
      <c r="J2891" s="7">
        <v>0</v>
      </c>
      <c r="K2891" s="7">
        <v>0</v>
      </c>
      <c r="L2891" s="7">
        <v>0</v>
      </c>
      <c r="M2891" s="7"/>
      <c r="N2891" s="7"/>
      <c r="O2891" s="7"/>
      <c r="P2891" s="7">
        <v>1</v>
      </c>
      <c r="Q2891" s="7">
        <v>28</v>
      </c>
      <c r="R2891" s="7">
        <v>265</v>
      </c>
      <c r="S2891" s="189">
        <v>45625.593981481485</v>
      </c>
    </row>
    <row r="2892" spans="1:19">
      <c r="A2892" s="7">
        <v>2015</v>
      </c>
      <c r="B2892" s="123" t="s">
        <v>537</v>
      </c>
      <c r="C2892" s="123" t="s">
        <v>562</v>
      </c>
      <c r="D2892" s="123" t="s">
        <v>583</v>
      </c>
      <c r="E2892" s="123" t="s">
        <v>27</v>
      </c>
      <c r="F2892" s="7">
        <v>0</v>
      </c>
      <c r="G2892" s="123" t="s">
        <v>532</v>
      </c>
      <c r="H2892" s="7">
        <v>0</v>
      </c>
      <c r="I2892" s="7"/>
      <c r="J2892" s="7">
        <v>0</v>
      </c>
      <c r="K2892" s="7">
        <v>0</v>
      </c>
      <c r="L2892" s="7">
        <v>0</v>
      </c>
      <c r="M2892" s="7"/>
      <c r="N2892" s="7"/>
      <c r="O2892" s="7"/>
      <c r="P2892" s="7"/>
      <c r="Q2892" s="7">
        <v>28</v>
      </c>
      <c r="R2892" s="7">
        <v>265</v>
      </c>
      <c r="S2892" s="189">
        <v>45625.593981481485</v>
      </c>
    </row>
    <row r="2893" spans="1:19">
      <c r="A2893" s="7">
        <v>2015</v>
      </c>
      <c r="B2893" s="123" t="s">
        <v>537</v>
      </c>
      <c r="C2893" s="123" t="s">
        <v>562</v>
      </c>
      <c r="D2893" s="123" t="s">
        <v>583</v>
      </c>
      <c r="E2893" s="123" t="s">
        <v>33</v>
      </c>
      <c r="F2893" s="7">
        <v>198.095776019</v>
      </c>
      <c r="G2893" s="123" t="s">
        <v>532</v>
      </c>
      <c r="H2893" s="7">
        <v>1.873986041</v>
      </c>
      <c r="I2893" s="7">
        <v>9.4600000000000009</v>
      </c>
      <c r="J2893" s="7">
        <v>0</v>
      </c>
      <c r="K2893" s="7">
        <v>5.9428732999999997E-2</v>
      </c>
      <c r="L2893" s="7">
        <v>7.9238300000000002E-4</v>
      </c>
      <c r="M2893" s="7">
        <v>0</v>
      </c>
      <c r="N2893" s="7">
        <v>0.3</v>
      </c>
      <c r="O2893" s="7">
        <v>4.0000000000000001E-3</v>
      </c>
      <c r="P2893" s="7"/>
      <c r="Q2893" s="7">
        <v>28</v>
      </c>
      <c r="R2893" s="7">
        <v>265</v>
      </c>
      <c r="S2893" s="189">
        <v>45625.593981481485</v>
      </c>
    </row>
    <row r="2894" spans="1:19">
      <c r="A2894" s="7">
        <v>2015</v>
      </c>
      <c r="B2894" s="123" t="s">
        <v>537</v>
      </c>
      <c r="C2894" s="123" t="s">
        <v>562</v>
      </c>
      <c r="D2894" s="123" t="s">
        <v>583</v>
      </c>
      <c r="E2894" s="123" t="s">
        <v>540</v>
      </c>
      <c r="F2894" s="7">
        <v>8.3723407999999999E-2</v>
      </c>
      <c r="G2894" s="123" t="s">
        <v>532</v>
      </c>
      <c r="H2894" s="7">
        <v>7.9769569999999998E-3</v>
      </c>
      <c r="I2894" s="7">
        <v>95.277500000000003</v>
      </c>
      <c r="J2894" s="7">
        <v>7.920234E-3</v>
      </c>
      <c r="K2894" s="7">
        <v>8.3723407999999996E-7</v>
      </c>
      <c r="L2894" s="7">
        <v>1.2558511200000001E-7</v>
      </c>
      <c r="M2894" s="7">
        <v>94.6</v>
      </c>
      <c r="N2894" s="7">
        <v>0.01</v>
      </c>
      <c r="O2894" s="7">
        <v>1.5E-3</v>
      </c>
      <c r="P2894" s="7">
        <v>1</v>
      </c>
      <c r="Q2894" s="7">
        <v>28</v>
      </c>
      <c r="R2894" s="7">
        <v>265</v>
      </c>
      <c r="S2894" s="189">
        <v>45625.593981481485</v>
      </c>
    </row>
    <row r="2895" spans="1:19">
      <c r="A2895" s="7">
        <v>2015</v>
      </c>
      <c r="B2895" s="123" t="s">
        <v>537</v>
      </c>
      <c r="C2895" s="123" t="s">
        <v>562</v>
      </c>
      <c r="D2895" s="123" t="s">
        <v>583</v>
      </c>
      <c r="E2895" s="123" t="s">
        <v>531</v>
      </c>
      <c r="F2895" s="7">
        <v>101.492908852</v>
      </c>
      <c r="G2895" s="123" t="s">
        <v>532</v>
      </c>
      <c r="H2895" s="7">
        <v>7.7590313890000004</v>
      </c>
      <c r="I2895" s="7">
        <v>76.448999999999998</v>
      </c>
      <c r="J2895" s="7">
        <v>7.7144760019999996</v>
      </c>
      <c r="K2895" s="7">
        <v>1.0149289999999999E-3</v>
      </c>
      <c r="L2895" s="7">
        <v>6.0895745310000002E-5</v>
      </c>
      <c r="M2895" s="7">
        <v>76.010000000000005</v>
      </c>
      <c r="N2895" s="7">
        <v>0.01</v>
      </c>
      <c r="O2895" s="7">
        <v>5.9999999999999995E-4</v>
      </c>
      <c r="P2895" s="7">
        <v>1</v>
      </c>
      <c r="Q2895" s="7">
        <v>28</v>
      </c>
      <c r="R2895" s="7">
        <v>265</v>
      </c>
      <c r="S2895" s="189">
        <v>45625.593981481485</v>
      </c>
    </row>
    <row r="2896" spans="1:19">
      <c r="A2896" s="7">
        <v>2015</v>
      </c>
      <c r="B2896" s="123" t="s">
        <v>537</v>
      </c>
      <c r="C2896" s="123" t="s">
        <v>562</v>
      </c>
      <c r="D2896" s="123" t="s">
        <v>583</v>
      </c>
      <c r="E2896" s="123" t="s">
        <v>533</v>
      </c>
      <c r="F2896" s="7">
        <v>937.21518000000003</v>
      </c>
      <c r="G2896" s="123" t="s">
        <v>532</v>
      </c>
      <c r="H2896" s="7">
        <v>69.106186108000003</v>
      </c>
      <c r="I2896" s="7">
        <v>73.735666667000004</v>
      </c>
      <c r="J2896" s="7">
        <v>68.694748644000001</v>
      </c>
      <c r="K2896" s="7">
        <v>9.3721519999999999E-3</v>
      </c>
      <c r="L2896" s="7">
        <v>5.6232899999999998E-4</v>
      </c>
      <c r="M2896" s="7">
        <v>73.296666666999997</v>
      </c>
      <c r="N2896" s="7">
        <v>0.01</v>
      </c>
      <c r="O2896" s="7">
        <v>5.9999999999999995E-4</v>
      </c>
      <c r="P2896" s="7">
        <v>1</v>
      </c>
      <c r="Q2896" s="7">
        <v>28</v>
      </c>
      <c r="R2896" s="7">
        <v>265</v>
      </c>
      <c r="S2896" s="189">
        <v>45625.593981481485</v>
      </c>
    </row>
    <row r="2897" spans="1:19">
      <c r="A2897" s="7">
        <v>2015</v>
      </c>
      <c r="B2897" s="123" t="s">
        <v>537</v>
      </c>
      <c r="C2897" s="123" t="s">
        <v>562</v>
      </c>
      <c r="D2897" s="123" t="s">
        <v>583</v>
      </c>
      <c r="E2897" s="123" t="s">
        <v>160</v>
      </c>
      <c r="F2897" s="7">
        <v>319.32723600000003</v>
      </c>
      <c r="G2897" s="123" t="s">
        <v>532</v>
      </c>
      <c r="H2897" s="7">
        <v>22.936956035000001</v>
      </c>
      <c r="I2897" s="7">
        <v>71.828999999999994</v>
      </c>
      <c r="J2897" s="7">
        <v>22.796771377999999</v>
      </c>
      <c r="K2897" s="7">
        <v>3.193272E-3</v>
      </c>
      <c r="L2897" s="7">
        <v>1.9159600000000001E-4</v>
      </c>
      <c r="M2897" s="7">
        <v>71.39</v>
      </c>
      <c r="N2897" s="7">
        <v>0.01</v>
      </c>
      <c r="O2897" s="7">
        <v>5.9999999999999995E-4</v>
      </c>
      <c r="P2897" s="7">
        <v>1</v>
      </c>
      <c r="Q2897" s="7">
        <v>28</v>
      </c>
      <c r="R2897" s="7">
        <v>265</v>
      </c>
      <c r="S2897" s="189">
        <v>45625.593981481485</v>
      </c>
    </row>
    <row r="2898" spans="1:19">
      <c r="A2898" s="7">
        <v>2015</v>
      </c>
      <c r="B2898" s="123" t="s">
        <v>537</v>
      </c>
      <c r="C2898" s="123" t="s">
        <v>562</v>
      </c>
      <c r="D2898" s="123" t="s">
        <v>583</v>
      </c>
      <c r="E2898" s="123" t="s">
        <v>163</v>
      </c>
      <c r="F2898" s="7">
        <v>247.005373859</v>
      </c>
      <c r="G2898" s="123" t="s">
        <v>532</v>
      </c>
      <c r="H2898" s="7">
        <v>15.772898656000001</v>
      </c>
      <c r="I2898" s="7">
        <v>63.856499999999997</v>
      </c>
      <c r="J2898" s="7">
        <v>15.731772261</v>
      </c>
      <c r="K2898" s="7">
        <v>1.2350270000000001E-3</v>
      </c>
      <c r="L2898" s="7">
        <v>2.470053739E-5</v>
      </c>
      <c r="M2898" s="7">
        <v>63.69</v>
      </c>
      <c r="N2898" s="7">
        <v>5.0000000000000001E-3</v>
      </c>
      <c r="O2898" s="7">
        <v>1E-4</v>
      </c>
      <c r="P2898" s="7">
        <v>1</v>
      </c>
      <c r="Q2898" s="7">
        <v>28</v>
      </c>
      <c r="R2898" s="7">
        <v>265</v>
      </c>
      <c r="S2898" s="189">
        <v>45625.593981481485</v>
      </c>
    </row>
    <row r="2899" spans="1:19">
      <c r="A2899" s="7">
        <v>2015</v>
      </c>
      <c r="B2899" s="123" t="s">
        <v>537</v>
      </c>
      <c r="C2899" s="123" t="s">
        <v>562</v>
      </c>
      <c r="D2899" s="123" t="s">
        <v>583</v>
      </c>
      <c r="E2899" s="123" t="s">
        <v>535</v>
      </c>
      <c r="F2899" s="7">
        <v>1836.7524145499999</v>
      </c>
      <c r="G2899" s="123" t="s">
        <v>532</v>
      </c>
      <c r="H2899" s="7">
        <v>104.836661185</v>
      </c>
      <c r="I2899" s="7">
        <v>57.077187080000002</v>
      </c>
      <c r="J2899" s="7">
        <v>104.530841908</v>
      </c>
      <c r="K2899" s="7">
        <v>9.1837619999999998E-3</v>
      </c>
      <c r="L2899" s="7">
        <v>1.8367500000000001E-4</v>
      </c>
      <c r="M2899" s="7">
        <v>56.910687080000002</v>
      </c>
      <c r="N2899" s="7">
        <v>5.0000000000000001E-3</v>
      </c>
      <c r="O2899" s="7">
        <v>1E-4</v>
      </c>
      <c r="P2899" s="7">
        <v>1</v>
      </c>
      <c r="Q2899" s="7">
        <v>28</v>
      </c>
      <c r="R2899" s="7">
        <v>265</v>
      </c>
      <c r="S2899" s="189">
        <v>45625.593981481485</v>
      </c>
    </row>
    <row r="2900" spans="1:19">
      <c r="A2900" s="7">
        <v>2015</v>
      </c>
      <c r="B2900" s="123" t="s">
        <v>537</v>
      </c>
      <c r="C2900" s="123" t="s">
        <v>562</v>
      </c>
      <c r="D2900" s="123" t="s">
        <v>583</v>
      </c>
      <c r="E2900" s="123" t="s">
        <v>541</v>
      </c>
      <c r="F2900" s="7">
        <v>0</v>
      </c>
      <c r="G2900" s="123" t="s">
        <v>532</v>
      </c>
      <c r="H2900" s="7">
        <v>0</v>
      </c>
      <c r="I2900" s="7"/>
      <c r="J2900" s="7">
        <v>0</v>
      </c>
      <c r="K2900" s="7">
        <v>0</v>
      </c>
      <c r="L2900" s="7">
        <v>0</v>
      </c>
      <c r="M2900" s="7"/>
      <c r="N2900" s="7"/>
      <c r="O2900" s="7"/>
      <c r="P2900" s="7">
        <v>1</v>
      </c>
      <c r="Q2900" s="7">
        <v>28</v>
      </c>
      <c r="R2900" s="7">
        <v>265</v>
      </c>
      <c r="S2900" s="189">
        <v>45625.593981481485</v>
      </c>
    </row>
    <row r="2901" spans="1:19">
      <c r="A2901" s="7">
        <v>2015</v>
      </c>
      <c r="B2901" s="123" t="s">
        <v>537</v>
      </c>
      <c r="C2901" s="123" t="s">
        <v>562</v>
      </c>
      <c r="D2901" s="123" t="s">
        <v>214</v>
      </c>
      <c r="E2901" s="123" t="s">
        <v>27</v>
      </c>
      <c r="F2901" s="7">
        <v>0</v>
      </c>
      <c r="G2901" s="123" t="s">
        <v>532</v>
      </c>
      <c r="H2901" s="7">
        <v>0</v>
      </c>
      <c r="I2901" s="7"/>
      <c r="J2901" s="7">
        <v>0</v>
      </c>
      <c r="K2901" s="7">
        <v>0</v>
      </c>
      <c r="L2901" s="7">
        <v>0</v>
      </c>
      <c r="M2901" s="7"/>
      <c r="N2901" s="7"/>
      <c r="O2901" s="7"/>
      <c r="P2901" s="7"/>
      <c r="Q2901" s="7">
        <v>28</v>
      </c>
      <c r="R2901" s="7">
        <v>265</v>
      </c>
      <c r="S2901" s="189">
        <v>45625.593981481485</v>
      </c>
    </row>
    <row r="2902" spans="1:19">
      <c r="A2902" s="7">
        <v>2015</v>
      </c>
      <c r="B2902" s="123" t="s">
        <v>537</v>
      </c>
      <c r="C2902" s="123" t="s">
        <v>562</v>
      </c>
      <c r="D2902" s="123" t="s">
        <v>214</v>
      </c>
      <c r="E2902" s="123" t="s">
        <v>33</v>
      </c>
      <c r="F2902" s="7">
        <v>84.369558404000003</v>
      </c>
      <c r="G2902" s="123" t="s">
        <v>532</v>
      </c>
      <c r="H2902" s="7">
        <v>0.79813602299999997</v>
      </c>
      <c r="I2902" s="7">
        <v>9.4600000000000009</v>
      </c>
      <c r="J2902" s="7">
        <v>0</v>
      </c>
      <c r="K2902" s="7">
        <v>2.5310868E-2</v>
      </c>
      <c r="L2902" s="7">
        <v>3.37478E-4</v>
      </c>
      <c r="M2902" s="7">
        <v>0</v>
      </c>
      <c r="N2902" s="7">
        <v>0.3</v>
      </c>
      <c r="O2902" s="7">
        <v>4.0000000000000001E-3</v>
      </c>
      <c r="P2902" s="7"/>
      <c r="Q2902" s="7">
        <v>28</v>
      </c>
      <c r="R2902" s="7">
        <v>265</v>
      </c>
      <c r="S2902" s="189">
        <v>45625.593981481485</v>
      </c>
    </row>
    <row r="2903" spans="1:19">
      <c r="A2903" s="7">
        <v>2015</v>
      </c>
      <c r="B2903" s="123" t="s">
        <v>537</v>
      </c>
      <c r="C2903" s="123" t="s">
        <v>562</v>
      </c>
      <c r="D2903" s="123" t="s">
        <v>214</v>
      </c>
      <c r="E2903" s="123" t="s">
        <v>540</v>
      </c>
      <c r="F2903" s="7">
        <v>0</v>
      </c>
      <c r="G2903" s="123" t="s">
        <v>532</v>
      </c>
      <c r="H2903" s="7">
        <v>0</v>
      </c>
      <c r="I2903" s="7"/>
      <c r="J2903" s="7">
        <v>0</v>
      </c>
      <c r="K2903" s="7">
        <v>0</v>
      </c>
      <c r="L2903" s="7">
        <v>0</v>
      </c>
      <c r="M2903" s="7"/>
      <c r="N2903" s="7"/>
      <c r="O2903" s="7"/>
      <c r="P2903" s="7">
        <v>1</v>
      </c>
      <c r="Q2903" s="7">
        <v>28</v>
      </c>
      <c r="R2903" s="7">
        <v>265</v>
      </c>
      <c r="S2903" s="189">
        <v>45625.593981481485</v>
      </c>
    </row>
    <row r="2904" spans="1:19">
      <c r="A2904" s="7">
        <v>2015</v>
      </c>
      <c r="B2904" s="123" t="s">
        <v>537</v>
      </c>
      <c r="C2904" s="123" t="s">
        <v>562</v>
      </c>
      <c r="D2904" s="123" t="s">
        <v>214</v>
      </c>
      <c r="E2904" s="123" t="s">
        <v>531</v>
      </c>
      <c r="F2904" s="7">
        <v>8.164410298</v>
      </c>
      <c r="G2904" s="123" t="s">
        <v>532</v>
      </c>
      <c r="H2904" s="7">
        <v>0.62416100299999999</v>
      </c>
      <c r="I2904" s="7">
        <v>76.448999999999998</v>
      </c>
      <c r="J2904" s="7">
        <v>0.62057682700000005</v>
      </c>
      <c r="K2904" s="7">
        <v>8.1644102979999995E-5</v>
      </c>
      <c r="L2904" s="7">
        <v>4.8986461789999999E-6</v>
      </c>
      <c r="M2904" s="7">
        <v>76.010000000000005</v>
      </c>
      <c r="N2904" s="7">
        <v>0.01</v>
      </c>
      <c r="O2904" s="7">
        <v>5.9999999999999995E-4</v>
      </c>
      <c r="P2904" s="7">
        <v>1</v>
      </c>
      <c r="Q2904" s="7">
        <v>28</v>
      </c>
      <c r="R2904" s="7">
        <v>265</v>
      </c>
      <c r="S2904" s="189">
        <v>45625.593981481485</v>
      </c>
    </row>
    <row r="2905" spans="1:19">
      <c r="A2905" s="7">
        <v>2015</v>
      </c>
      <c r="B2905" s="123" t="s">
        <v>537</v>
      </c>
      <c r="C2905" s="123" t="s">
        <v>562</v>
      </c>
      <c r="D2905" s="123" t="s">
        <v>214</v>
      </c>
      <c r="E2905" s="123" t="s">
        <v>533</v>
      </c>
      <c r="F2905" s="7">
        <v>741.69161999999994</v>
      </c>
      <c r="G2905" s="123" t="s">
        <v>532</v>
      </c>
      <c r="H2905" s="7">
        <v>54.689126062</v>
      </c>
      <c r="I2905" s="7">
        <v>73.735666667000004</v>
      </c>
      <c r="J2905" s="7">
        <v>54.363523440999998</v>
      </c>
      <c r="K2905" s="7">
        <v>7.416916E-3</v>
      </c>
      <c r="L2905" s="7">
        <v>4.4501499999999999E-4</v>
      </c>
      <c r="M2905" s="7">
        <v>73.296666666999997</v>
      </c>
      <c r="N2905" s="7">
        <v>0.01</v>
      </c>
      <c r="O2905" s="7">
        <v>5.9999999999999995E-4</v>
      </c>
      <c r="P2905" s="7">
        <v>1</v>
      </c>
      <c r="Q2905" s="7">
        <v>28</v>
      </c>
      <c r="R2905" s="7">
        <v>265</v>
      </c>
      <c r="S2905" s="189">
        <v>45625.593981481485</v>
      </c>
    </row>
    <row r="2906" spans="1:19">
      <c r="A2906" s="7">
        <v>2015</v>
      </c>
      <c r="B2906" s="123" t="s">
        <v>537</v>
      </c>
      <c r="C2906" s="123" t="s">
        <v>562</v>
      </c>
      <c r="D2906" s="123" t="s">
        <v>214</v>
      </c>
      <c r="E2906" s="123" t="s">
        <v>160</v>
      </c>
      <c r="F2906" s="7">
        <v>1070.0623439999999</v>
      </c>
      <c r="G2906" s="123" t="s">
        <v>532</v>
      </c>
      <c r="H2906" s="7">
        <v>76.861508107000006</v>
      </c>
      <c r="I2906" s="7">
        <v>71.828999999999994</v>
      </c>
      <c r="J2906" s="7">
        <v>76.391750737999999</v>
      </c>
      <c r="K2906" s="7">
        <v>1.0700622999999999E-2</v>
      </c>
      <c r="L2906" s="7">
        <v>6.4203700000000003E-4</v>
      </c>
      <c r="M2906" s="7">
        <v>71.39</v>
      </c>
      <c r="N2906" s="7">
        <v>0.01</v>
      </c>
      <c r="O2906" s="7">
        <v>5.9999999999999995E-4</v>
      </c>
      <c r="P2906" s="7">
        <v>1</v>
      </c>
      <c r="Q2906" s="7">
        <v>28</v>
      </c>
      <c r="R2906" s="7">
        <v>265</v>
      </c>
      <c r="S2906" s="189">
        <v>45625.593981481485</v>
      </c>
    </row>
    <row r="2907" spans="1:19">
      <c r="A2907" s="7">
        <v>2015</v>
      </c>
      <c r="B2907" s="123" t="s">
        <v>537</v>
      </c>
      <c r="C2907" s="123" t="s">
        <v>562</v>
      </c>
      <c r="D2907" s="123" t="s">
        <v>214</v>
      </c>
      <c r="E2907" s="123" t="s">
        <v>163</v>
      </c>
      <c r="F2907" s="7">
        <v>203.61992811799999</v>
      </c>
      <c r="G2907" s="123" t="s">
        <v>532</v>
      </c>
      <c r="H2907" s="7">
        <v>13.002455940000001</v>
      </c>
      <c r="I2907" s="7">
        <v>63.856499999999997</v>
      </c>
      <c r="J2907" s="7">
        <v>12.968553222000001</v>
      </c>
      <c r="K2907" s="7">
        <v>1.0181000000000001E-3</v>
      </c>
      <c r="L2907" s="7">
        <v>2.036199281E-5</v>
      </c>
      <c r="M2907" s="7">
        <v>63.69</v>
      </c>
      <c r="N2907" s="7">
        <v>5.0000000000000001E-3</v>
      </c>
      <c r="O2907" s="7">
        <v>1E-4</v>
      </c>
      <c r="P2907" s="7">
        <v>1</v>
      </c>
      <c r="Q2907" s="7">
        <v>28</v>
      </c>
      <c r="R2907" s="7">
        <v>265</v>
      </c>
      <c r="S2907" s="189">
        <v>45625.593981481485</v>
      </c>
    </row>
    <row r="2908" spans="1:19">
      <c r="A2908" s="7">
        <v>2015</v>
      </c>
      <c r="B2908" s="123" t="s">
        <v>537</v>
      </c>
      <c r="C2908" s="123" t="s">
        <v>562</v>
      </c>
      <c r="D2908" s="123" t="s">
        <v>214</v>
      </c>
      <c r="E2908" s="123" t="s">
        <v>535</v>
      </c>
      <c r="F2908" s="7">
        <v>1071.104485779</v>
      </c>
      <c r="G2908" s="123" t="s">
        <v>532</v>
      </c>
      <c r="H2908" s="7">
        <v>61.135631117000003</v>
      </c>
      <c r="I2908" s="7">
        <v>57.077187080000002</v>
      </c>
      <c r="J2908" s="7">
        <v>60.957292219999999</v>
      </c>
      <c r="K2908" s="7">
        <v>5.3555219999999997E-3</v>
      </c>
      <c r="L2908" s="7">
        <v>1.0711E-4</v>
      </c>
      <c r="M2908" s="7">
        <v>56.910687080000002</v>
      </c>
      <c r="N2908" s="7">
        <v>5.0000000000000001E-3</v>
      </c>
      <c r="O2908" s="7">
        <v>1E-4</v>
      </c>
      <c r="P2908" s="7">
        <v>1</v>
      </c>
      <c r="Q2908" s="7">
        <v>28</v>
      </c>
      <c r="R2908" s="7">
        <v>265</v>
      </c>
      <c r="S2908" s="189">
        <v>45625.593981481485</v>
      </c>
    </row>
    <row r="2909" spans="1:19">
      <c r="A2909" s="7">
        <v>2015</v>
      </c>
      <c r="B2909" s="123" t="s">
        <v>537</v>
      </c>
      <c r="C2909" s="123" t="s">
        <v>562</v>
      </c>
      <c r="D2909" s="123" t="s">
        <v>214</v>
      </c>
      <c r="E2909" s="123" t="s">
        <v>541</v>
      </c>
      <c r="F2909" s="7">
        <v>0</v>
      </c>
      <c r="G2909" s="123" t="s">
        <v>532</v>
      </c>
      <c r="H2909" s="7">
        <v>0</v>
      </c>
      <c r="I2909" s="7"/>
      <c r="J2909" s="7">
        <v>0</v>
      </c>
      <c r="K2909" s="7">
        <v>0</v>
      </c>
      <c r="L2909" s="7">
        <v>0</v>
      </c>
      <c r="M2909" s="7"/>
      <c r="N2909" s="7"/>
      <c r="O2909" s="7"/>
      <c r="P2909" s="7">
        <v>1</v>
      </c>
      <c r="Q2909" s="7">
        <v>28</v>
      </c>
      <c r="R2909" s="7">
        <v>265</v>
      </c>
      <c r="S2909" s="189">
        <v>45625.593981481485</v>
      </c>
    </row>
    <row r="2910" spans="1:19">
      <c r="A2910" s="7">
        <v>2015</v>
      </c>
      <c r="B2910" s="123" t="s">
        <v>537</v>
      </c>
      <c r="C2910" s="123" t="s">
        <v>562</v>
      </c>
      <c r="D2910" s="123" t="s">
        <v>584</v>
      </c>
      <c r="E2910" s="123" t="s">
        <v>27</v>
      </c>
      <c r="F2910" s="7">
        <v>0</v>
      </c>
      <c r="G2910" s="123" t="s">
        <v>532</v>
      </c>
      <c r="H2910" s="7">
        <v>0</v>
      </c>
      <c r="I2910" s="7"/>
      <c r="J2910" s="7">
        <v>0</v>
      </c>
      <c r="K2910" s="7">
        <v>0</v>
      </c>
      <c r="L2910" s="7">
        <v>0</v>
      </c>
      <c r="M2910" s="7"/>
      <c r="N2910" s="7"/>
      <c r="O2910" s="7"/>
      <c r="P2910" s="7"/>
      <c r="Q2910" s="7">
        <v>28</v>
      </c>
      <c r="R2910" s="7">
        <v>265</v>
      </c>
      <c r="S2910" s="189">
        <v>45625.593981481485</v>
      </c>
    </row>
    <row r="2911" spans="1:19">
      <c r="A2911" s="7">
        <v>2015</v>
      </c>
      <c r="B2911" s="123" t="s">
        <v>537</v>
      </c>
      <c r="C2911" s="123" t="s">
        <v>562</v>
      </c>
      <c r="D2911" s="123" t="s">
        <v>584</v>
      </c>
      <c r="E2911" s="123" t="s">
        <v>33</v>
      </c>
      <c r="F2911" s="7">
        <v>42.369800163999997</v>
      </c>
      <c r="G2911" s="123" t="s">
        <v>532</v>
      </c>
      <c r="H2911" s="7">
        <v>0.40081831000000001</v>
      </c>
      <c r="I2911" s="7">
        <v>9.4600000000000009</v>
      </c>
      <c r="J2911" s="7">
        <v>0</v>
      </c>
      <c r="K2911" s="7">
        <v>1.271094E-2</v>
      </c>
      <c r="L2911" s="7">
        <v>1.6947899999999999E-4</v>
      </c>
      <c r="M2911" s="7">
        <v>0</v>
      </c>
      <c r="N2911" s="7">
        <v>0.3</v>
      </c>
      <c r="O2911" s="7">
        <v>4.0000000000000001E-3</v>
      </c>
      <c r="P2911" s="7"/>
      <c r="Q2911" s="7">
        <v>28</v>
      </c>
      <c r="R2911" s="7">
        <v>265</v>
      </c>
      <c r="S2911" s="189">
        <v>45625.593981481485</v>
      </c>
    </row>
    <row r="2912" spans="1:19">
      <c r="A2912" s="7">
        <v>2015</v>
      </c>
      <c r="B2912" s="123" t="s">
        <v>537</v>
      </c>
      <c r="C2912" s="123" t="s">
        <v>562</v>
      </c>
      <c r="D2912" s="123" t="s">
        <v>584</v>
      </c>
      <c r="E2912" s="123" t="s">
        <v>540</v>
      </c>
      <c r="F2912" s="7">
        <v>0</v>
      </c>
      <c r="G2912" s="123" t="s">
        <v>532</v>
      </c>
      <c r="H2912" s="7">
        <v>0</v>
      </c>
      <c r="I2912" s="7"/>
      <c r="J2912" s="7">
        <v>0</v>
      </c>
      <c r="K2912" s="7">
        <v>0</v>
      </c>
      <c r="L2912" s="7">
        <v>0</v>
      </c>
      <c r="M2912" s="7"/>
      <c r="N2912" s="7"/>
      <c r="O2912" s="7"/>
      <c r="P2912" s="7">
        <v>1</v>
      </c>
      <c r="Q2912" s="7">
        <v>28</v>
      </c>
      <c r="R2912" s="7">
        <v>265</v>
      </c>
      <c r="S2912" s="189">
        <v>45625.593981481485</v>
      </c>
    </row>
    <row r="2913" spans="1:19">
      <c r="A2913" s="7">
        <v>2015</v>
      </c>
      <c r="B2913" s="123" t="s">
        <v>537</v>
      </c>
      <c r="C2913" s="123" t="s">
        <v>562</v>
      </c>
      <c r="D2913" s="123" t="s">
        <v>584</v>
      </c>
      <c r="E2913" s="123" t="s">
        <v>531</v>
      </c>
      <c r="F2913" s="7">
        <v>21.413243775000002</v>
      </c>
      <c r="G2913" s="123" t="s">
        <v>532</v>
      </c>
      <c r="H2913" s="7">
        <v>1.6370210730000001</v>
      </c>
      <c r="I2913" s="7">
        <v>76.448999999999998</v>
      </c>
      <c r="J2913" s="7">
        <v>1.627620659</v>
      </c>
      <c r="K2913" s="7">
        <v>2.1413199999999999E-4</v>
      </c>
      <c r="L2913" s="7">
        <v>1.2847946270000001E-5</v>
      </c>
      <c r="M2913" s="7">
        <v>76.010000000000005</v>
      </c>
      <c r="N2913" s="7">
        <v>0.01</v>
      </c>
      <c r="O2913" s="7">
        <v>5.9999999999999995E-4</v>
      </c>
      <c r="P2913" s="7">
        <v>1</v>
      </c>
      <c r="Q2913" s="7">
        <v>28</v>
      </c>
      <c r="R2913" s="7">
        <v>265</v>
      </c>
      <c r="S2913" s="189">
        <v>45625.593981481485</v>
      </c>
    </row>
    <row r="2914" spans="1:19">
      <c r="A2914" s="7">
        <v>2015</v>
      </c>
      <c r="B2914" s="123" t="s">
        <v>537</v>
      </c>
      <c r="C2914" s="123" t="s">
        <v>562</v>
      </c>
      <c r="D2914" s="123" t="s">
        <v>584</v>
      </c>
      <c r="E2914" s="123" t="s">
        <v>533</v>
      </c>
      <c r="F2914" s="7">
        <v>230.31586799999999</v>
      </c>
      <c r="G2914" s="123" t="s">
        <v>532</v>
      </c>
      <c r="H2914" s="7">
        <v>16.982494071000001</v>
      </c>
      <c r="I2914" s="7">
        <v>73.735666667000004</v>
      </c>
      <c r="J2914" s="7">
        <v>16.881385405</v>
      </c>
      <c r="K2914" s="7">
        <v>2.3031589999999999E-3</v>
      </c>
      <c r="L2914" s="7">
        <v>1.3819E-4</v>
      </c>
      <c r="M2914" s="7">
        <v>73.296666666999997</v>
      </c>
      <c r="N2914" s="7">
        <v>0.01</v>
      </c>
      <c r="O2914" s="7">
        <v>5.9999999999999995E-4</v>
      </c>
      <c r="P2914" s="7">
        <v>1</v>
      </c>
      <c r="Q2914" s="7">
        <v>28</v>
      </c>
      <c r="R2914" s="7">
        <v>265</v>
      </c>
      <c r="S2914" s="189">
        <v>45625.593981481485</v>
      </c>
    </row>
    <row r="2915" spans="1:19">
      <c r="A2915" s="7">
        <v>2015</v>
      </c>
      <c r="B2915" s="123" t="s">
        <v>537</v>
      </c>
      <c r="C2915" s="123" t="s">
        <v>562</v>
      </c>
      <c r="D2915" s="123" t="s">
        <v>584</v>
      </c>
      <c r="E2915" s="123" t="s">
        <v>160</v>
      </c>
      <c r="F2915" s="7">
        <v>205.61374799999999</v>
      </c>
      <c r="G2915" s="123" t="s">
        <v>532</v>
      </c>
      <c r="H2915" s="7">
        <v>14.769029905</v>
      </c>
      <c r="I2915" s="7">
        <v>71.828999999999994</v>
      </c>
      <c r="J2915" s="7">
        <v>14.67876547</v>
      </c>
      <c r="K2915" s="7">
        <v>2.056137E-3</v>
      </c>
      <c r="L2915" s="7">
        <v>1.23368E-4</v>
      </c>
      <c r="M2915" s="7">
        <v>71.39</v>
      </c>
      <c r="N2915" s="7">
        <v>0.01</v>
      </c>
      <c r="O2915" s="7">
        <v>5.9999999999999995E-4</v>
      </c>
      <c r="P2915" s="7">
        <v>1</v>
      </c>
      <c r="Q2915" s="7">
        <v>28</v>
      </c>
      <c r="R2915" s="7">
        <v>265</v>
      </c>
      <c r="S2915" s="189">
        <v>45625.593981481485</v>
      </c>
    </row>
    <row r="2916" spans="1:19">
      <c r="A2916" s="7">
        <v>2015</v>
      </c>
      <c r="B2916" s="123" t="s">
        <v>537</v>
      </c>
      <c r="C2916" s="123" t="s">
        <v>562</v>
      </c>
      <c r="D2916" s="123" t="s">
        <v>584</v>
      </c>
      <c r="E2916" s="123" t="s">
        <v>163</v>
      </c>
      <c r="F2916" s="7">
        <v>118.489662737</v>
      </c>
      <c r="G2916" s="123" t="s">
        <v>532</v>
      </c>
      <c r="H2916" s="7">
        <v>7.5663351490000004</v>
      </c>
      <c r="I2916" s="7">
        <v>63.856499999999997</v>
      </c>
      <c r="J2916" s="7">
        <v>7.5466066200000004</v>
      </c>
      <c r="K2916" s="7">
        <v>5.9244799999999998E-4</v>
      </c>
      <c r="L2916" s="7">
        <v>1.184896627E-5</v>
      </c>
      <c r="M2916" s="7">
        <v>63.69</v>
      </c>
      <c r="N2916" s="7">
        <v>5.0000000000000001E-3</v>
      </c>
      <c r="O2916" s="7">
        <v>1E-4</v>
      </c>
      <c r="P2916" s="7">
        <v>1</v>
      </c>
      <c r="Q2916" s="7">
        <v>28</v>
      </c>
      <c r="R2916" s="7">
        <v>265</v>
      </c>
      <c r="S2916" s="189">
        <v>45625.593981481485</v>
      </c>
    </row>
    <row r="2917" spans="1:19">
      <c r="A2917" s="7">
        <v>2015</v>
      </c>
      <c r="B2917" s="123" t="s">
        <v>537</v>
      </c>
      <c r="C2917" s="123" t="s">
        <v>562</v>
      </c>
      <c r="D2917" s="123" t="s">
        <v>584</v>
      </c>
      <c r="E2917" s="123" t="s">
        <v>535</v>
      </c>
      <c r="F2917" s="7">
        <v>1809.8442489250001</v>
      </c>
      <c r="G2917" s="123" t="s">
        <v>532</v>
      </c>
      <c r="H2917" s="7">
        <v>103.30081878199999</v>
      </c>
      <c r="I2917" s="7">
        <v>57.077187080000002</v>
      </c>
      <c r="J2917" s="7">
        <v>102.999479714</v>
      </c>
      <c r="K2917" s="7">
        <v>9.0492209999999997E-3</v>
      </c>
      <c r="L2917" s="7">
        <v>1.80984E-4</v>
      </c>
      <c r="M2917" s="7">
        <v>56.910687080000002</v>
      </c>
      <c r="N2917" s="7">
        <v>5.0000000000000001E-3</v>
      </c>
      <c r="O2917" s="7">
        <v>1E-4</v>
      </c>
      <c r="P2917" s="7">
        <v>1</v>
      </c>
      <c r="Q2917" s="7">
        <v>28</v>
      </c>
      <c r="R2917" s="7">
        <v>265</v>
      </c>
      <c r="S2917" s="189">
        <v>45625.593981481485</v>
      </c>
    </row>
    <row r="2918" spans="1:19">
      <c r="A2918" s="7">
        <v>2015</v>
      </c>
      <c r="B2918" s="123" t="s">
        <v>537</v>
      </c>
      <c r="C2918" s="123" t="s">
        <v>562</v>
      </c>
      <c r="D2918" s="123" t="s">
        <v>584</v>
      </c>
      <c r="E2918" s="123" t="s">
        <v>541</v>
      </c>
      <c r="F2918" s="7">
        <v>0</v>
      </c>
      <c r="G2918" s="123" t="s">
        <v>532</v>
      </c>
      <c r="H2918" s="7">
        <v>0</v>
      </c>
      <c r="I2918" s="7"/>
      <c r="J2918" s="7">
        <v>0</v>
      </c>
      <c r="K2918" s="7">
        <v>0</v>
      </c>
      <c r="L2918" s="7">
        <v>0</v>
      </c>
      <c r="M2918" s="7"/>
      <c r="N2918" s="7"/>
      <c r="O2918" s="7"/>
      <c r="P2918" s="7">
        <v>1</v>
      </c>
      <c r="Q2918" s="7">
        <v>28</v>
      </c>
      <c r="R2918" s="7">
        <v>265</v>
      </c>
      <c r="S2918" s="189">
        <v>45625.593981481485</v>
      </c>
    </row>
    <row r="2919" spans="1:19">
      <c r="A2919" s="7">
        <v>2015</v>
      </c>
      <c r="B2919" s="123" t="s">
        <v>537</v>
      </c>
      <c r="C2919" s="123" t="s">
        <v>565</v>
      </c>
      <c r="D2919" s="123" t="s">
        <v>500</v>
      </c>
      <c r="E2919" s="123" t="s">
        <v>540</v>
      </c>
      <c r="F2919" s="7">
        <v>0</v>
      </c>
      <c r="G2919" s="123" t="s">
        <v>532</v>
      </c>
      <c r="H2919" s="7">
        <v>0</v>
      </c>
      <c r="I2919" s="7"/>
      <c r="J2919" s="7">
        <v>0</v>
      </c>
      <c r="K2919" s="7">
        <v>0</v>
      </c>
      <c r="L2919" s="7">
        <v>0</v>
      </c>
      <c r="M2919" s="7"/>
      <c r="N2919" s="7"/>
      <c r="O2919" s="7"/>
      <c r="P2919" s="7">
        <v>1</v>
      </c>
      <c r="Q2919" s="7">
        <v>28</v>
      </c>
      <c r="R2919" s="7">
        <v>265</v>
      </c>
      <c r="S2919" s="189">
        <v>45625.593981481485</v>
      </c>
    </row>
    <row r="2920" spans="1:19">
      <c r="A2920" s="7">
        <v>2015</v>
      </c>
      <c r="B2920" s="123" t="s">
        <v>537</v>
      </c>
      <c r="C2920" s="123" t="s">
        <v>565</v>
      </c>
      <c r="D2920" s="123" t="s">
        <v>500</v>
      </c>
      <c r="E2920" s="123" t="s">
        <v>533</v>
      </c>
      <c r="F2920" s="7">
        <v>6348.9335024359998</v>
      </c>
      <c r="G2920" s="123" t="s">
        <v>532</v>
      </c>
      <c r="H2920" s="7">
        <v>509.59884062399999</v>
      </c>
      <c r="I2920" s="7">
        <v>80.265266667000006</v>
      </c>
      <c r="J2920" s="7">
        <v>465.35566261899999</v>
      </c>
      <c r="K2920" s="7">
        <v>2.9839986999999998E-2</v>
      </c>
      <c r="L2920" s="7">
        <v>0.163802484</v>
      </c>
      <c r="M2920" s="7">
        <v>73.296666666999997</v>
      </c>
      <c r="N2920" s="7">
        <v>4.7000000000000002E-3</v>
      </c>
      <c r="O2920" s="7">
        <v>2.58E-2</v>
      </c>
      <c r="P2920" s="7">
        <v>1</v>
      </c>
      <c r="Q2920" s="7">
        <v>28</v>
      </c>
      <c r="R2920" s="7">
        <v>265</v>
      </c>
      <c r="S2920" s="189">
        <v>45625.593981481485</v>
      </c>
    </row>
    <row r="2921" spans="1:19">
      <c r="A2921" s="7">
        <v>2015</v>
      </c>
      <c r="B2921" s="123" t="s">
        <v>537</v>
      </c>
      <c r="C2921" s="123" t="s">
        <v>565</v>
      </c>
      <c r="D2921" s="123" t="s">
        <v>500</v>
      </c>
      <c r="E2921" s="123" t="s">
        <v>159</v>
      </c>
      <c r="F2921" s="7">
        <v>0</v>
      </c>
      <c r="G2921" s="123" t="s">
        <v>532</v>
      </c>
      <c r="H2921" s="7">
        <v>0</v>
      </c>
      <c r="I2921" s="7"/>
      <c r="J2921" s="7">
        <v>0</v>
      </c>
      <c r="K2921" s="7">
        <v>0</v>
      </c>
      <c r="L2921" s="7">
        <v>0</v>
      </c>
      <c r="M2921" s="7"/>
      <c r="N2921" s="7"/>
      <c r="O2921" s="7"/>
      <c r="P2921" s="7">
        <v>1</v>
      </c>
      <c r="Q2921" s="7">
        <v>28</v>
      </c>
      <c r="R2921" s="7">
        <v>265</v>
      </c>
      <c r="S2921" s="189">
        <v>45625.593981481485</v>
      </c>
    </row>
    <row r="2922" spans="1:19">
      <c r="A2922" s="7">
        <v>2015</v>
      </c>
      <c r="B2922" s="123" t="s">
        <v>537</v>
      </c>
      <c r="C2922" s="123" t="s">
        <v>565</v>
      </c>
      <c r="D2922" s="123" t="s">
        <v>500</v>
      </c>
      <c r="E2922" s="123" t="s">
        <v>160</v>
      </c>
      <c r="F2922" s="7">
        <v>0</v>
      </c>
      <c r="G2922" s="123" t="s">
        <v>532</v>
      </c>
      <c r="H2922" s="7">
        <v>0</v>
      </c>
      <c r="I2922" s="7"/>
      <c r="J2922" s="7">
        <v>0</v>
      </c>
      <c r="K2922" s="7">
        <v>0</v>
      </c>
      <c r="L2922" s="7">
        <v>0</v>
      </c>
      <c r="M2922" s="7"/>
      <c r="N2922" s="7"/>
      <c r="O2922" s="7"/>
      <c r="P2922" s="7">
        <v>1</v>
      </c>
      <c r="Q2922" s="7">
        <v>28</v>
      </c>
      <c r="R2922" s="7">
        <v>265</v>
      </c>
      <c r="S2922" s="189">
        <v>45625.593981481485</v>
      </c>
    </row>
    <row r="2923" spans="1:19">
      <c r="A2923" s="7">
        <v>2015</v>
      </c>
      <c r="B2923" s="123" t="s">
        <v>537</v>
      </c>
      <c r="C2923" s="123" t="s">
        <v>565</v>
      </c>
      <c r="D2923" s="123" t="s">
        <v>500</v>
      </c>
      <c r="E2923" s="123" t="s">
        <v>535</v>
      </c>
      <c r="F2923" s="7">
        <v>0</v>
      </c>
      <c r="G2923" s="123" t="s">
        <v>532</v>
      </c>
      <c r="H2923" s="7">
        <v>0</v>
      </c>
      <c r="I2923" s="7"/>
      <c r="J2923" s="7">
        <v>0</v>
      </c>
      <c r="K2923" s="7">
        <v>0</v>
      </c>
      <c r="L2923" s="7">
        <v>0</v>
      </c>
      <c r="M2923" s="7"/>
      <c r="N2923" s="7"/>
      <c r="O2923" s="7"/>
      <c r="P2923" s="7">
        <v>1</v>
      </c>
      <c r="Q2923" s="7">
        <v>28</v>
      </c>
      <c r="R2923" s="7">
        <v>265</v>
      </c>
      <c r="S2923" s="189">
        <v>45625.593981481485</v>
      </c>
    </row>
    <row r="2924" spans="1:19">
      <c r="A2924" s="7">
        <v>2015</v>
      </c>
      <c r="B2924" s="123" t="s">
        <v>537</v>
      </c>
      <c r="C2924" s="123" t="s">
        <v>585</v>
      </c>
      <c r="D2924" s="123" t="s">
        <v>183</v>
      </c>
      <c r="E2924" s="123" t="s">
        <v>533</v>
      </c>
      <c r="F2924" s="7">
        <v>879.03569719300003</v>
      </c>
      <c r="G2924" s="123" t="s">
        <v>532</v>
      </c>
      <c r="H2924" s="7">
        <v>65.068566402000002</v>
      </c>
      <c r="I2924" s="7">
        <v>74.022666666999996</v>
      </c>
      <c r="J2924" s="7">
        <v>64.430386486000003</v>
      </c>
      <c r="K2924" s="7">
        <v>6.1532499999999999E-3</v>
      </c>
      <c r="L2924" s="7">
        <v>1.7580709999999999E-3</v>
      </c>
      <c r="M2924" s="7">
        <v>73.296666666999997</v>
      </c>
      <c r="N2924" s="7">
        <v>7.0000000000000001E-3</v>
      </c>
      <c r="O2924" s="7">
        <v>2E-3</v>
      </c>
      <c r="P2924" s="7">
        <v>1</v>
      </c>
      <c r="Q2924" s="7">
        <v>28</v>
      </c>
      <c r="R2924" s="7">
        <v>265</v>
      </c>
      <c r="S2924" s="189">
        <v>45625.593981481485</v>
      </c>
    </row>
    <row r="2925" spans="1:19">
      <c r="A2925" s="7">
        <v>2016</v>
      </c>
      <c r="B2925" s="123" t="s">
        <v>586</v>
      </c>
      <c r="C2925" s="123" t="s">
        <v>586</v>
      </c>
      <c r="D2925" s="123" t="s">
        <v>587</v>
      </c>
      <c r="E2925" s="123" t="s">
        <v>531</v>
      </c>
      <c r="F2925" s="7">
        <v>443.60864483900002</v>
      </c>
      <c r="G2925" s="123" t="s">
        <v>532</v>
      </c>
      <c r="H2925" s="7">
        <v>34.04075297</v>
      </c>
      <c r="I2925" s="7">
        <v>76.736000000000004</v>
      </c>
      <c r="J2925" s="7">
        <v>33.718693094000002</v>
      </c>
      <c r="K2925" s="7">
        <v>3.1052609999999998E-3</v>
      </c>
      <c r="L2925" s="7">
        <v>8.8721700000000004E-4</v>
      </c>
      <c r="M2925" s="7">
        <v>76.010000000000005</v>
      </c>
      <c r="N2925" s="7">
        <v>7.0000000000000001E-3</v>
      </c>
      <c r="O2925" s="7">
        <v>2E-3</v>
      </c>
      <c r="P2925" s="7">
        <v>1</v>
      </c>
      <c r="Q2925" s="7">
        <v>28</v>
      </c>
      <c r="R2925" s="7">
        <v>265</v>
      </c>
      <c r="S2925" s="189">
        <v>45625.593981481485</v>
      </c>
    </row>
    <row r="2926" spans="1:19">
      <c r="A2926" s="7">
        <v>2016</v>
      </c>
      <c r="B2926" s="123" t="s">
        <v>586</v>
      </c>
      <c r="C2926" s="123" t="s">
        <v>586</v>
      </c>
      <c r="D2926" s="123" t="s">
        <v>587</v>
      </c>
      <c r="E2926" s="123" t="s">
        <v>533</v>
      </c>
      <c r="F2926" s="7">
        <v>6242.859534794</v>
      </c>
      <c r="G2926" s="123" t="s">
        <v>532</v>
      </c>
      <c r="H2926" s="7">
        <v>462.113110393</v>
      </c>
      <c r="I2926" s="7">
        <v>74.022666666999996</v>
      </c>
      <c r="J2926" s="7">
        <v>457.58079437100002</v>
      </c>
      <c r="K2926" s="7">
        <v>4.3700017000000001E-2</v>
      </c>
      <c r="L2926" s="7">
        <v>1.2485718999999999E-2</v>
      </c>
      <c r="M2926" s="7">
        <v>73.296666666999997</v>
      </c>
      <c r="N2926" s="7">
        <v>7.0000000000000001E-3</v>
      </c>
      <c r="O2926" s="7">
        <v>2E-3</v>
      </c>
      <c r="P2926" s="7">
        <v>1</v>
      </c>
      <c r="Q2926" s="7">
        <v>28</v>
      </c>
      <c r="R2926" s="7">
        <v>265</v>
      </c>
      <c r="S2926" s="189">
        <v>45625.593981481485</v>
      </c>
    </row>
    <row r="2927" spans="1:19">
      <c r="A2927" s="7">
        <v>2016</v>
      </c>
      <c r="B2927" s="123" t="s">
        <v>588</v>
      </c>
      <c r="C2927" s="123" t="s">
        <v>588</v>
      </c>
      <c r="D2927" s="123" t="s">
        <v>589</v>
      </c>
      <c r="E2927" s="123" t="s">
        <v>33</v>
      </c>
      <c r="F2927" s="7">
        <v>3552.5325000829998</v>
      </c>
      <c r="G2927" s="123" t="s">
        <v>532</v>
      </c>
      <c r="H2927" s="7">
        <v>7.6841277979999996</v>
      </c>
      <c r="I2927" s="7">
        <v>2.1629999999999998</v>
      </c>
      <c r="J2927" s="7">
        <v>0</v>
      </c>
      <c r="K2927" s="7">
        <v>3.9077858E-2</v>
      </c>
      <c r="L2927" s="7">
        <v>2.4867727999999999E-2</v>
      </c>
      <c r="M2927" s="7">
        <v>0</v>
      </c>
      <c r="N2927" s="7">
        <v>1.0999999999999999E-2</v>
      </c>
      <c r="O2927" s="7">
        <v>7.0000000000000001E-3</v>
      </c>
      <c r="P2927" s="7"/>
      <c r="Q2927" s="7">
        <v>28</v>
      </c>
      <c r="R2927" s="7">
        <v>265</v>
      </c>
      <c r="S2927" s="189">
        <v>45625.593981481485</v>
      </c>
    </row>
    <row r="2928" spans="1:19">
      <c r="A2928" s="7">
        <v>2016</v>
      </c>
      <c r="B2928" s="123" t="s">
        <v>588</v>
      </c>
      <c r="C2928" s="123" t="s">
        <v>588</v>
      </c>
      <c r="D2928" s="123" t="s">
        <v>589</v>
      </c>
      <c r="E2928" s="123" t="s">
        <v>540</v>
      </c>
      <c r="F2928" s="7">
        <v>46163.063217522998</v>
      </c>
      <c r="G2928" s="123" t="s">
        <v>532</v>
      </c>
      <c r="H2928" s="7">
        <v>4307.9628923090004</v>
      </c>
      <c r="I2928" s="7">
        <v>93.320559599999996</v>
      </c>
      <c r="J2928" s="7">
        <v>4300.9414903939996</v>
      </c>
      <c r="K2928" s="7">
        <v>3.2314144000000003E-2</v>
      </c>
      <c r="L2928" s="7">
        <v>2.3081531999999998E-2</v>
      </c>
      <c r="M2928" s="7">
        <v>93.168459600000006</v>
      </c>
      <c r="N2928" s="7">
        <v>6.9999999999999999E-4</v>
      </c>
      <c r="O2928" s="7">
        <v>5.0000000000000001E-4</v>
      </c>
      <c r="P2928" s="7">
        <v>1</v>
      </c>
      <c r="Q2928" s="7">
        <v>28</v>
      </c>
      <c r="R2928" s="7">
        <v>265</v>
      </c>
      <c r="S2928" s="189">
        <v>45625.593981481485</v>
      </c>
    </row>
    <row r="2929" spans="1:19">
      <c r="A2929" s="7">
        <v>2016</v>
      </c>
      <c r="B2929" s="123" t="s">
        <v>588</v>
      </c>
      <c r="C2929" s="123" t="s">
        <v>588</v>
      </c>
      <c r="D2929" s="123" t="s">
        <v>589</v>
      </c>
      <c r="E2929" s="123" t="s">
        <v>531</v>
      </c>
      <c r="F2929" s="7">
        <v>2188.552896233</v>
      </c>
      <c r="G2929" s="123" t="s">
        <v>532</v>
      </c>
      <c r="H2929" s="7">
        <v>170.46732593300001</v>
      </c>
      <c r="I2929" s="7">
        <v>77.890429893999993</v>
      </c>
      <c r="J2929" s="7">
        <v>170.244312393</v>
      </c>
      <c r="K2929" s="7">
        <v>1.7508420000000001E-3</v>
      </c>
      <c r="L2929" s="7">
        <v>6.5656600000000003E-4</v>
      </c>
      <c r="M2929" s="7">
        <v>77.788529894000007</v>
      </c>
      <c r="N2929" s="7">
        <v>8.0000000000000004E-4</v>
      </c>
      <c r="O2929" s="7">
        <v>2.9999999999999997E-4</v>
      </c>
      <c r="P2929" s="7">
        <v>1</v>
      </c>
      <c r="Q2929" s="7">
        <v>28</v>
      </c>
      <c r="R2929" s="7">
        <v>265</v>
      </c>
      <c r="S2929" s="189">
        <v>45625.593981481485</v>
      </c>
    </row>
    <row r="2930" spans="1:19">
      <c r="A2930" s="7">
        <v>2016</v>
      </c>
      <c r="B2930" s="123" t="s">
        <v>588</v>
      </c>
      <c r="C2930" s="123" t="s">
        <v>588</v>
      </c>
      <c r="D2930" s="123" t="s">
        <v>589</v>
      </c>
      <c r="E2930" s="123" t="s">
        <v>533</v>
      </c>
      <c r="F2930" s="7">
        <v>456.925642487</v>
      </c>
      <c r="G2930" s="123" t="s">
        <v>532</v>
      </c>
      <c r="H2930" s="7">
        <v>35.603522644000002</v>
      </c>
      <c r="I2930" s="7">
        <v>77.919729894</v>
      </c>
      <c r="J2930" s="7">
        <v>35.543574</v>
      </c>
      <c r="K2930" s="7">
        <v>4.11233E-4</v>
      </c>
      <c r="L2930" s="7">
        <v>1.8276999999999999E-4</v>
      </c>
      <c r="M2930" s="7">
        <v>77.788529894000007</v>
      </c>
      <c r="N2930" s="7">
        <v>8.9999999999999998E-4</v>
      </c>
      <c r="O2930" s="7">
        <v>4.0000000000000002E-4</v>
      </c>
      <c r="P2930" s="7">
        <v>1</v>
      </c>
      <c r="Q2930" s="7">
        <v>28</v>
      </c>
      <c r="R2930" s="7">
        <v>265</v>
      </c>
      <c r="S2930" s="189">
        <v>45625.593981481485</v>
      </c>
    </row>
    <row r="2931" spans="1:19">
      <c r="A2931" s="7">
        <v>2016</v>
      </c>
      <c r="B2931" s="123" t="s">
        <v>588</v>
      </c>
      <c r="C2931" s="123" t="s">
        <v>588</v>
      </c>
      <c r="D2931" s="123" t="s">
        <v>589</v>
      </c>
      <c r="E2931" s="123" t="s">
        <v>590</v>
      </c>
      <c r="F2931" s="7">
        <v>1660.591864883</v>
      </c>
      <c r="G2931" s="123" t="s">
        <v>532</v>
      </c>
      <c r="H2931" s="7">
        <v>9.0502257000000003E-2</v>
      </c>
      <c r="I2931" s="7">
        <v>5.45E-2</v>
      </c>
      <c r="J2931" s="7">
        <v>0</v>
      </c>
      <c r="K2931" s="7">
        <v>1.660592E-3</v>
      </c>
      <c r="L2931" s="7">
        <v>1.66059E-4</v>
      </c>
      <c r="M2931" s="7">
        <v>0</v>
      </c>
      <c r="N2931" s="7">
        <v>1E-3</v>
      </c>
      <c r="O2931" s="7">
        <v>1E-4</v>
      </c>
      <c r="P2931" s="7"/>
      <c r="Q2931" s="7">
        <v>28</v>
      </c>
      <c r="R2931" s="7">
        <v>265</v>
      </c>
      <c r="S2931" s="189">
        <v>45625.593981481485</v>
      </c>
    </row>
    <row r="2932" spans="1:19">
      <c r="A2932" s="7">
        <v>2016</v>
      </c>
      <c r="B2932" s="123" t="s">
        <v>588</v>
      </c>
      <c r="C2932" s="123" t="s">
        <v>588</v>
      </c>
      <c r="D2932" s="123" t="s">
        <v>589</v>
      </c>
      <c r="E2932" s="123" t="s">
        <v>534</v>
      </c>
      <c r="F2932" s="7">
        <v>21475.774458110998</v>
      </c>
      <c r="G2932" s="123" t="s">
        <v>532</v>
      </c>
      <c r="H2932" s="7">
        <v>2546.5668228059999</v>
      </c>
      <c r="I2932" s="7">
        <v>118.57857921599999</v>
      </c>
      <c r="J2932" s="7">
        <v>2504.9252961319999</v>
      </c>
      <c r="K2932" s="7">
        <v>6.4427322999999995E-2</v>
      </c>
      <c r="L2932" s="7">
        <v>0.15033042099999999</v>
      </c>
      <c r="M2932" s="7">
        <v>116.639579216</v>
      </c>
      <c r="N2932" s="7">
        <v>3.0000000000000001E-3</v>
      </c>
      <c r="O2932" s="7">
        <v>7.0000000000000001E-3</v>
      </c>
      <c r="P2932" s="7">
        <v>1</v>
      </c>
      <c r="Q2932" s="7">
        <v>28</v>
      </c>
      <c r="R2932" s="7">
        <v>265</v>
      </c>
      <c r="S2932" s="189">
        <v>45625.593981481485</v>
      </c>
    </row>
    <row r="2933" spans="1:19">
      <c r="A2933" s="7">
        <v>2016</v>
      </c>
      <c r="B2933" s="123" t="s">
        <v>588</v>
      </c>
      <c r="C2933" s="123" t="s">
        <v>588</v>
      </c>
      <c r="D2933" s="123" t="s">
        <v>589</v>
      </c>
      <c r="E2933" s="123" t="s">
        <v>535</v>
      </c>
      <c r="F2933" s="7">
        <v>86596.663258178</v>
      </c>
      <c r="G2933" s="123" t="s">
        <v>532</v>
      </c>
      <c r="H2933" s="7">
        <v>4921.5591662699999</v>
      </c>
      <c r="I2933" s="7">
        <v>56.833127064000003</v>
      </c>
      <c r="J2933" s="7">
        <v>4850.5994163790001</v>
      </c>
      <c r="K2933" s="7">
        <v>8.8677234999999993E-2</v>
      </c>
      <c r="L2933" s="7">
        <v>0.25840297099999998</v>
      </c>
      <c r="M2933" s="7">
        <v>56.013698841</v>
      </c>
      <c r="N2933" s="7">
        <v>1.0240259999999999E-3</v>
      </c>
      <c r="O2933" s="7">
        <v>2.9839829999999999E-3</v>
      </c>
      <c r="P2933" s="7">
        <v>1</v>
      </c>
      <c r="Q2933" s="7">
        <v>28</v>
      </c>
      <c r="R2933" s="7">
        <v>265</v>
      </c>
      <c r="S2933" s="189">
        <v>45625.593981481485</v>
      </c>
    </row>
    <row r="2934" spans="1:19">
      <c r="A2934" s="7">
        <v>2016</v>
      </c>
      <c r="B2934" s="123" t="s">
        <v>588</v>
      </c>
      <c r="C2934" s="123" t="s">
        <v>588</v>
      </c>
      <c r="D2934" s="123" t="s">
        <v>589</v>
      </c>
      <c r="E2934" s="123" t="s">
        <v>549</v>
      </c>
      <c r="F2934" s="7">
        <v>1044.3392881919999</v>
      </c>
      <c r="G2934" s="123" t="s">
        <v>532</v>
      </c>
      <c r="H2934" s="7">
        <v>161.12813887900001</v>
      </c>
      <c r="I2934" s="7">
        <v>154.28715619600001</v>
      </c>
      <c r="J2934" s="7">
        <v>159.14389423099999</v>
      </c>
      <c r="K2934" s="7">
        <v>3.1330179E-2</v>
      </c>
      <c r="L2934" s="7">
        <v>4.1773569999999996E-3</v>
      </c>
      <c r="M2934" s="7">
        <v>152.38715619600001</v>
      </c>
      <c r="N2934" s="7">
        <v>0.03</v>
      </c>
      <c r="O2934" s="7">
        <v>4.0000000000000001E-3</v>
      </c>
      <c r="P2934" s="7">
        <v>1</v>
      </c>
      <c r="Q2934" s="7">
        <v>28</v>
      </c>
      <c r="R2934" s="7">
        <v>265</v>
      </c>
      <c r="S2934" s="189">
        <v>45625.593981481485</v>
      </c>
    </row>
    <row r="2935" spans="1:19">
      <c r="A2935" s="7">
        <v>2016</v>
      </c>
      <c r="B2935" s="123" t="s">
        <v>588</v>
      </c>
      <c r="C2935" s="123" t="s">
        <v>588</v>
      </c>
      <c r="D2935" s="123" t="s">
        <v>589</v>
      </c>
      <c r="E2935" s="123" t="s">
        <v>131</v>
      </c>
      <c r="F2935" s="7">
        <v>1086.9653815879999</v>
      </c>
      <c r="G2935" s="123" t="s">
        <v>532</v>
      </c>
      <c r="H2935" s="7">
        <v>2.0652342250000002</v>
      </c>
      <c r="I2935" s="7">
        <v>1.9</v>
      </c>
      <c r="J2935" s="7">
        <v>0</v>
      </c>
      <c r="K2935" s="7">
        <v>3.2608960999999999E-2</v>
      </c>
      <c r="L2935" s="7">
        <v>4.3478620000000001E-3</v>
      </c>
      <c r="M2935" s="7">
        <v>0</v>
      </c>
      <c r="N2935" s="7">
        <v>0.03</v>
      </c>
      <c r="O2935" s="7">
        <v>4.0000000000000001E-3</v>
      </c>
      <c r="P2935" s="7"/>
      <c r="Q2935" s="7">
        <v>28</v>
      </c>
      <c r="R2935" s="7">
        <v>265</v>
      </c>
      <c r="S2935" s="189">
        <v>45625.593981481485</v>
      </c>
    </row>
    <row r="2936" spans="1:19">
      <c r="A2936" s="7">
        <v>2016</v>
      </c>
      <c r="B2936" s="123" t="s">
        <v>588</v>
      </c>
      <c r="C2936" s="123" t="s">
        <v>588</v>
      </c>
      <c r="D2936" s="123" t="s">
        <v>589</v>
      </c>
      <c r="E2936" s="123" t="s">
        <v>570</v>
      </c>
      <c r="F2936" s="7">
        <v>0</v>
      </c>
      <c r="G2936" s="123" t="s">
        <v>532</v>
      </c>
      <c r="H2936" s="7">
        <v>0</v>
      </c>
      <c r="I2936" s="7"/>
      <c r="J2936" s="7">
        <v>0</v>
      </c>
      <c r="K2936" s="7">
        <v>0</v>
      </c>
      <c r="L2936" s="7">
        <v>0</v>
      </c>
      <c r="M2936" s="7"/>
      <c r="N2936" s="7"/>
      <c r="O2936" s="7"/>
      <c r="P2936" s="7">
        <v>1</v>
      </c>
      <c r="Q2936" s="7">
        <v>28</v>
      </c>
      <c r="R2936" s="7">
        <v>265</v>
      </c>
      <c r="S2936" s="189">
        <v>45625.593981481485</v>
      </c>
    </row>
    <row r="2937" spans="1:19">
      <c r="A2937" s="7">
        <v>2016</v>
      </c>
      <c r="B2937" s="123" t="s">
        <v>588</v>
      </c>
      <c r="C2937" s="123" t="s">
        <v>588</v>
      </c>
      <c r="D2937" s="123" t="s">
        <v>591</v>
      </c>
      <c r="E2937" s="123" t="s">
        <v>27</v>
      </c>
      <c r="F2937" s="7">
        <v>277.10733725900002</v>
      </c>
      <c r="G2937" s="123" t="s">
        <v>532</v>
      </c>
      <c r="H2937" s="7">
        <v>4.2060069999999998E-2</v>
      </c>
      <c r="I2937" s="7">
        <v>0.15178259099999999</v>
      </c>
      <c r="J2937" s="7">
        <v>0</v>
      </c>
      <c r="K2937" s="7">
        <v>1.239883E-3</v>
      </c>
      <c r="L2937" s="7">
        <v>2.771073373E-5</v>
      </c>
      <c r="M2937" s="7">
        <v>0</v>
      </c>
      <c r="N2937" s="7">
        <v>4.4743780000000002E-3</v>
      </c>
      <c r="O2937" s="7">
        <v>1E-4</v>
      </c>
      <c r="P2937" s="7"/>
      <c r="Q2937" s="7">
        <v>28</v>
      </c>
      <c r="R2937" s="7">
        <v>265</v>
      </c>
      <c r="S2937" s="189">
        <v>45625.593981481485</v>
      </c>
    </row>
    <row r="2938" spans="1:19">
      <c r="A2938" s="7">
        <v>2016</v>
      </c>
      <c r="B2938" s="123" t="s">
        <v>588</v>
      </c>
      <c r="C2938" s="123" t="s">
        <v>588</v>
      </c>
      <c r="D2938" s="123" t="s">
        <v>591</v>
      </c>
      <c r="E2938" s="123" t="s">
        <v>33</v>
      </c>
      <c r="F2938" s="7">
        <v>121.675653973</v>
      </c>
      <c r="G2938" s="123" t="s">
        <v>532</v>
      </c>
      <c r="H2938" s="7">
        <v>0.231183743</v>
      </c>
      <c r="I2938" s="7">
        <v>1.9</v>
      </c>
      <c r="J2938" s="7">
        <v>0</v>
      </c>
      <c r="K2938" s="7">
        <v>3.6502700000000002E-3</v>
      </c>
      <c r="L2938" s="7">
        <v>4.8670300000000001E-4</v>
      </c>
      <c r="M2938" s="7">
        <v>0</v>
      </c>
      <c r="N2938" s="7">
        <v>0.03</v>
      </c>
      <c r="O2938" s="7">
        <v>4.0000000000000001E-3</v>
      </c>
      <c r="P2938" s="7"/>
      <c r="Q2938" s="7">
        <v>28</v>
      </c>
      <c r="R2938" s="7">
        <v>265</v>
      </c>
      <c r="S2938" s="189">
        <v>45625.593981481485</v>
      </c>
    </row>
    <row r="2939" spans="1:19">
      <c r="A2939" s="7">
        <v>2016</v>
      </c>
      <c r="B2939" s="123" t="s">
        <v>588</v>
      </c>
      <c r="C2939" s="123" t="s">
        <v>588</v>
      </c>
      <c r="D2939" s="123" t="s">
        <v>591</v>
      </c>
      <c r="E2939" s="123" t="s">
        <v>540</v>
      </c>
      <c r="F2939" s="7">
        <v>0</v>
      </c>
      <c r="G2939" s="123" t="s">
        <v>532</v>
      </c>
      <c r="H2939" s="7">
        <v>0</v>
      </c>
      <c r="I2939" s="7"/>
      <c r="J2939" s="7">
        <v>0</v>
      </c>
      <c r="K2939" s="7">
        <v>0</v>
      </c>
      <c r="L2939" s="7">
        <v>0</v>
      </c>
      <c r="M2939" s="7"/>
      <c r="N2939" s="7"/>
      <c r="O2939" s="7"/>
      <c r="P2939" s="7">
        <v>1</v>
      </c>
      <c r="Q2939" s="7">
        <v>28</v>
      </c>
      <c r="R2939" s="7">
        <v>265</v>
      </c>
      <c r="S2939" s="189">
        <v>45625.593981481485</v>
      </c>
    </row>
    <row r="2940" spans="1:19">
      <c r="A2940" s="7">
        <v>2016</v>
      </c>
      <c r="B2940" s="123" t="s">
        <v>588</v>
      </c>
      <c r="C2940" s="123" t="s">
        <v>588</v>
      </c>
      <c r="D2940" s="123" t="s">
        <v>591</v>
      </c>
      <c r="E2940" s="123" t="s">
        <v>531</v>
      </c>
      <c r="F2940" s="7">
        <v>0</v>
      </c>
      <c r="G2940" s="123" t="s">
        <v>532</v>
      </c>
      <c r="H2940" s="7">
        <v>0</v>
      </c>
      <c r="I2940" s="7"/>
      <c r="J2940" s="7">
        <v>0</v>
      </c>
      <c r="K2940" s="7">
        <v>0</v>
      </c>
      <c r="L2940" s="7">
        <v>0</v>
      </c>
      <c r="M2940" s="7"/>
      <c r="N2940" s="7"/>
      <c r="O2940" s="7"/>
      <c r="P2940" s="7">
        <v>1</v>
      </c>
      <c r="Q2940" s="7">
        <v>28</v>
      </c>
      <c r="R2940" s="7">
        <v>265</v>
      </c>
      <c r="S2940" s="189">
        <v>45625.593981481485</v>
      </c>
    </row>
    <row r="2941" spans="1:19">
      <c r="A2941" s="7">
        <v>2016</v>
      </c>
      <c r="B2941" s="123" t="s">
        <v>588</v>
      </c>
      <c r="C2941" s="123" t="s">
        <v>588</v>
      </c>
      <c r="D2941" s="123" t="s">
        <v>591</v>
      </c>
      <c r="E2941" s="123" t="s">
        <v>533</v>
      </c>
      <c r="F2941" s="7">
        <v>0</v>
      </c>
      <c r="G2941" s="123" t="s">
        <v>532</v>
      </c>
      <c r="H2941" s="7">
        <v>0</v>
      </c>
      <c r="I2941" s="7"/>
      <c r="J2941" s="7">
        <v>0</v>
      </c>
      <c r="K2941" s="7">
        <v>0</v>
      </c>
      <c r="L2941" s="7">
        <v>0</v>
      </c>
      <c r="M2941" s="7"/>
      <c r="N2941" s="7"/>
      <c r="O2941" s="7"/>
      <c r="P2941" s="7">
        <v>1</v>
      </c>
      <c r="Q2941" s="7">
        <v>28</v>
      </c>
      <c r="R2941" s="7">
        <v>265</v>
      </c>
      <c r="S2941" s="189">
        <v>45625.593981481485</v>
      </c>
    </row>
    <row r="2942" spans="1:19">
      <c r="A2942" s="7">
        <v>2016</v>
      </c>
      <c r="B2942" s="123" t="s">
        <v>588</v>
      </c>
      <c r="C2942" s="123" t="s">
        <v>588</v>
      </c>
      <c r="D2942" s="123" t="s">
        <v>591</v>
      </c>
      <c r="E2942" s="123" t="s">
        <v>163</v>
      </c>
      <c r="F2942" s="7">
        <v>26.388836467000001</v>
      </c>
      <c r="G2942" s="123" t="s">
        <v>532</v>
      </c>
      <c r="H2942" s="7">
        <v>1.685098736</v>
      </c>
      <c r="I2942" s="7">
        <v>63.856499999999997</v>
      </c>
      <c r="J2942" s="7">
        <v>1.6807049949999999</v>
      </c>
      <c r="K2942" s="7">
        <v>1.31944E-4</v>
      </c>
      <c r="L2942" s="7">
        <v>2.6388836469999999E-6</v>
      </c>
      <c r="M2942" s="7">
        <v>63.69</v>
      </c>
      <c r="N2942" s="7">
        <v>5.0000000000000001E-3</v>
      </c>
      <c r="O2942" s="7">
        <v>1E-4</v>
      </c>
      <c r="P2942" s="7">
        <v>1</v>
      </c>
      <c r="Q2942" s="7">
        <v>28</v>
      </c>
      <c r="R2942" s="7">
        <v>265</v>
      </c>
      <c r="S2942" s="189">
        <v>45625.593981481485</v>
      </c>
    </row>
    <row r="2943" spans="1:19">
      <c r="A2943" s="7">
        <v>2016</v>
      </c>
      <c r="B2943" s="123" t="s">
        <v>588</v>
      </c>
      <c r="C2943" s="123" t="s">
        <v>588</v>
      </c>
      <c r="D2943" s="123" t="s">
        <v>591</v>
      </c>
      <c r="E2943" s="123" t="s">
        <v>534</v>
      </c>
      <c r="F2943" s="7">
        <v>375.41683452199999</v>
      </c>
      <c r="G2943" s="123" t="s">
        <v>532</v>
      </c>
      <c r="H2943" s="7">
        <v>41.796617433999998</v>
      </c>
      <c r="I2943" s="7">
        <v>111.333892331</v>
      </c>
      <c r="J2943" s="7">
        <v>41.626365899</v>
      </c>
      <c r="K2943" s="7">
        <v>7.5083400000000003E-4</v>
      </c>
      <c r="L2943" s="7">
        <v>5.6312500000000004E-4</v>
      </c>
      <c r="M2943" s="7">
        <v>110.880392331</v>
      </c>
      <c r="N2943" s="7">
        <v>2E-3</v>
      </c>
      <c r="O2943" s="7">
        <v>1.5E-3</v>
      </c>
      <c r="P2943" s="7">
        <v>1</v>
      </c>
      <c r="Q2943" s="7">
        <v>28</v>
      </c>
      <c r="R2943" s="7">
        <v>265</v>
      </c>
      <c r="S2943" s="189">
        <v>45625.593981481485</v>
      </c>
    </row>
    <row r="2944" spans="1:19">
      <c r="A2944" s="7">
        <v>2016</v>
      </c>
      <c r="B2944" s="123" t="s">
        <v>588</v>
      </c>
      <c r="C2944" s="123" t="s">
        <v>588</v>
      </c>
      <c r="D2944" s="123" t="s">
        <v>591</v>
      </c>
      <c r="E2944" s="123" t="s">
        <v>535</v>
      </c>
      <c r="F2944" s="7">
        <v>11652.794140604001</v>
      </c>
      <c r="G2944" s="123" t="s">
        <v>532</v>
      </c>
      <c r="H2944" s="7">
        <v>651.52682341499997</v>
      </c>
      <c r="I2944" s="7">
        <v>55.911639350999998</v>
      </c>
      <c r="J2944" s="7">
        <v>650.80061815500005</v>
      </c>
      <c r="K2944" s="7">
        <v>1.4907365000000001E-2</v>
      </c>
      <c r="L2944" s="7">
        <v>1.165279E-3</v>
      </c>
      <c r="M2944" s="7">
        <v>55.849319082000001</v>
      </c>
      <c r="N2944" s="7">
        <v>1.279295E-3</v>
      </c>
      <c r="O2944" s="7">
        <v>1E-4</v>
      </c>
      <c r="P2944" s="7">
        <v>1</v>
      </c>
      <c r="Q2944" s="7">
        <v>28</v>
      </c>
      <c r="R2944" s="7">
        <v>265</v>
      </c>
      <c r="S2944" s="189">
        <v>45625.593981481485</v>
      </c>
    </row>
    <row r="2945" spans="1:19">
      <c r="A2945" s="7">
        <v>2016</v>
      </c>
      <c r="B2945" s="123" t="s">
        <v>588</v>
      </c>
      <c r="C2945" s="123" t="s">
        <v>588</v>
      </c>
      <c r="D2945" s="123" t="s">
        <v>591</v>
      </c>
      <c r="E2945" s="123" t="s">
        <v>536</v>
      </c>
      <c r="F2945" s="7">
        <v>192.31934450399999</v>
      </c>
      <c r="G2945" s="123" t="s">
        <v>532</v>
      </c>
      <c r="H2945" s="7">
        <v>11.088075648</v>
      </c>
      <c r="I2945" s="7">
        <v>57.654499999999999</v>
      </c>
      <c r="J2945" s="7">
        <v>11.077594243</v>
      </c>
      <c r="K2945" s="7">
        <v>1.9231900000000001E-4</v>
      </c>
      <c r="L2945" s="7">
        <v>1.923193445E-5</v>
      </c>
      <c r="M2945" s="7">
        <v>57.6</v>
      </c>
      <c r="N2945" s="7">
        <v>1E-3</v>
      </c>
      <c r="O2945" s="7">
        <v>1E-4</v>
      </c>
      <c r="P2945" s="7">
        <v>1</v>
      </c>
      <c r="Q2945" s="7">
        <v>28</v>
      </c>
      <c r="R2945" s="7">
        <v>265</v>
      </c>
      <c r="S2945" s="189">
        <v>45625.593981481485</v>
      </c>
    </row>
    <row r="2946" spans="1:19">
      <c r="A2946" s="7">
        <v>2016</v>
      </c>
      <c r="B2946" s="123" t="s">
        <v>588</v>
      </c>
      <c r="C2946" s="123" t="s">
        <v>588</v>
      </c>
      <c r="D2946" s="123" t="s">
        <v>592</v>
      </c>
      <c r="E2946" s="123" t="s">
        <v>535</v>
      </c>
      <c r="F2946" s="7">
        <v>2258.5486658549999</v>
      </c>
      <c r="G2946" s="123" t="s">
        <v>532</v>
      </c>
      <c r="H2946" s="7">
        <v>16.33857837</v>
      </c>
      <c r="I2946" s="7">
        <v>7.2341050769999997</v>
      </c>
      <c r="J2946" s="7">
        <v>16.215487467999999</v>
      </c>
      <c r="K2946" s="7">
        <v>2.2585489999999999E-3</v>
      </c>
      <c r="L2946" s="7">
        <v>2.2585500000000001E-4</v>
      </c>
      <c r="M2946" s="7">
        <v>7.1796050769999997</v>
      </c>
      <c r="N2946" s="7">
        <v>1E-3</v>
      </c>
      <c r="O2946" s="7">
        <v>1E-4</v>
      </c>
      <c r="P2946" s="7">
        <v>1</v>
      </c>
      <c r="Q2946" s="7">
        <v>28</v>
      </c>
      <c r="R2946" s="7">
        <v>265</v>
      </c>
      <c r="S2946" s="189">
        <v>45625.593981481485</v>
      </c>
    </row>
    <row r="2947" spans="1:19">
      <c r="A2947" s="7">
        <v>2016</v>
      </c>
      <c r="B2947" s="123" t="s">
        <v>530</v>
      </c>
      <c r="C2947" s="123" t="s">
        <v>530</v>
      </c>
      <c r="D2947" s="123" t="s">
        <v>530</v>
      </c>
      <c r="E2947" s="123" t="s">
        <v>531</v>
      </c>
      <c r="F2947" s="7">
        <v>0</v>
      </c>
      <c r="G2947" s="123" t="s">
        <v>532</v>
      </c>
      <c r="H2947" s="7">
        <v>0</v>
      </c>
      <c r="I2947" s="7"/>
      <c r="J2947" s="7">
        <v>0</v>
      </c>
      <c r="K2947" s="7">
        <v>0</v>
      </c>
      <c r="L2947" s="7">
        <v>0</v>
      </c>
      <c r="M2947" s="7"/>
      <c r="N2947" s="7"/>
      <c r="O2947" s="7"/>
      <c r="P2947" s="7">
        <v>1</v>
      </c>
      <c r="Q2947" s="7">
        <v>28</v>
      </c>
      <c r="R2947" s="7">
        <v>265</v>
      </c>
      <c r="S2947" s="189">
        <v>45625.593981481485</v>
      </c>
    </row>
    <row r="2948" spans="1:19">
      <c r="A2948" s="7">
        <v>2016</v>
      </c>
      <c r="B2948" s="123" t="s">
        <v>530</v>
      </c>
      <c r="C2948" s="123" t="s">
        <v>530</v>
      </c>
      <c r="D2948" s="123" t="s">
        <v>530</v>
      </c>
      <c r="E2948" s="123" t="s">
        <v>533</v>
      </c>
      <c r="F2948" s="7">
        <v>7.2485411219999998</v>
      </c>
      <c r="G2948" s="123" t="s">
        <v>532</v>
      </c>
      <c r="H2948" s="7">
        <v>0.53029601999999998</v>
      </c>
      <c r="I2948" s="7">
        <v>73.159000000000006</v>
      </c>
      <c r="J2948" s="7">
        <v>0.52853462399999995</v>
      </c>
      <c r="K2948" s="7">
        <v>2.1745623370000001E-5</v>
      </c>
      <c r="L2948" s="7">
        <v>4.3491246729999996E-6</v>
      </c>
      <c r="M2948" s="7">
        <v>72.915999999999997</v>
      </c>
      <c r="N2948" s="7">
        <v>3.0000000000000001E-3</v>
      </c>
      <c r="O2948" s="7">
        <v>5.9999999999999995E-4</v>
      </c>
      <c r="P2948" s="7">
        <v>1</v>
      </c>
      <c r="Q2948" s="7">
        <v>28</v>
      </c>
      <c r="R2948" s="7">
        <v>265</v>
      </c>
      <c r="S2948" s="189">
        <v>45625.593981481485</v>
      </c>
    </row>
    <row r="2949" spans="1:19">
      <c r="A2949" s="7">
        <v>2016</v>
      </c>
      <c r="B2949" s="123" t="s">
        <v>530</v>
      </c>
      <c r="C2949" s="123" t="s">
        <v>530</v>
      </c>
      <c r="D2949" s="123" t="s">
        <v>530</v>
      </c>
      <c r="E2949" s="123" t="s">
        <v>163</v>
      </c>
      <c r="F2949" s="7">
        <v>0.17456132499999999</v>
      </c>
      <c r="G2949" s="123" t="s">
        <v>532</v>
      </c>
      <c r="H2949" s="7">
        <v>1.1127323999999999E-2</v>
      </c>
      <c r="I2949" s="7">
        <v>63.744500000000002</v>
      </c>
      <c r="J2949" s="7">
        <v>1.1117811E-2</v>
      </c>
      <c r="K2949" s="7">
        <v>1.7456132500000001E-7</v>
      </c>
      <c r="L2949" s="7">
        <v>1.7456132499999999E-8</v>
      </c>
      <c r="M2949" s="7">
        <v>63.69</v>
      </c>
      <c r="N2949" s="7">
        <v>1E-3</v>
      </c>
      <c r="O2949" s="7">
        <v>1E-4</v>
      </c>
      <c r="P2949" s="7">
        <v>1</v>
      </c>
      <c r="Q2949" s="7">
        <v>28</v>
      </c>
      <c r="R2949" s="7">
        <v>265</v>
      </c>
      <c r="S2949" s="189">
        <v>45625.593981481485</v>
      </c>
    </row>
    <row r="2950" spans="1:19">
      <c r="A2950" s="7">
        <v>2016</v>
      </c>
      <c r="B2950" s="123" t="s">
        <v>530</v>
      </c>
      <c r="C2950" s="123" t="s">
        <v>530</v>
      </c>
      <c r="D2950" s="123" t="s">
        <v>530</v>
      </c>
      <c r="E2950" s="123" t="s">
        <v>534</v>
      </c>
      <c r="F2950" s="7">
        <v>483.31306302299998</v>
      </c>
      <c r="G2950" s="123" t="s">
        <v>532</v>
      </c>
      <c r="H2950" s="7">
        <v>53.809124521000001</v>
      </c>
      <c r="I2950" s="7">
        <v>111.333892331</v>
      </c>
      <c r="J2950" s="7">
        <v>53.589942047000001</v>
      </c>
      <c r="K2950" s="7">
        <v>9.6662600000000005E-4</v>
      </c>
      <c r="L2950" s="7">
        <v>7.2497000000000002E-4</v>
      </c>
      <c r="M2950" s="7">
        <v>110.880392331</v>
      </c>
      <c r="N2950" s="7">
        <v>2E-3</v>
      </c>
      <c r="O2950" s="7">
        <v>1.5E-3</v>
      </c>
      <c r="P2950" s="7">
        <v>1</v>
      </c>
      <c r="Q2950" s="7">
        <v>28</v>
      </c>
      <c r="R2950" s="7">
        <v>265</v>
      </c>
      <c r="S2950" s="189">
        <v>45625.593981481485</v>
      </c>
    </row>
    <row r="2951" spans="1:19">
      <c r="A2951" s="7">
        <v>2016</v>
      </c>
      <c r="B2951" s="123" t="s">
        <v>530</v>
      </c>
      <c r="C2951" s="123" t="s">
        <v>530</v>
      </c>
      <c r="D2951" s="123" t="s">
        <v>530</v>
      </c>
      <c r="E2951" s="123" t="s">
        <v>535</v>
      </c>
      <c r="F2951" s="7">
        <v>2147.802769205</v>
      </c>
      <c r="G2951" s="123" t="s">
        <v>532</v>
      </c>
      <c r="H2951" s="7">
        <v>114.384441768</v>
      </c>
      <c r="I2951" s="7">
        <v>53.256492360000003</v>
      </c>
      <c r="J2951" s="7">
        <v>114.27317089</v>
      </c>
      <c r="K2951" s="7">
        <v>2.041667E-3</v>
      </c>
      <c r="L2951" s="7">
        <v>2.04167E-4</v>
      </c>
      <c r="M2951" s="7">
        <v>53.204685517999998</v>
      </c>
      <c r="N2951" s="7">
        <v>9.5058399999999998E-4</v>
      </c>
      <c r="O2951" s="7">
        <v>9.5058425200000003E-5</v>
      </c>
      <c r="P2951" s="7">
        <v>1</v>
      </c>
      <c r="Q2951" s="7">
        <v>28</v>
      </c>
      <c r="R2951" s="7">
        <v>265</v>
      </c>
      <c r="S2951" s="189">
        <v>45625.593981481485</v>
      </c>
    </row>
    <row r="2952" spans="1:19">
      <c r="A2952" s="7">
        <v>2016</v>
      </c>
      <c r="B2952" s="123" t="s">
        <v>530</v>
      </c>
      <c r="C2952" s="123" t="s">
        <v>530</v>
      </c>
      <c r="D2952" s="123" t="s">
        <v>530</v>
      </c>
      <c r="E2952" s="123" t="s">
        <v>536</v>
      </c>
      <c r="F2952" s="7">
        <v>3332.2723985359999</v>
      </c>
      <c r="G2952" s="123" t="s">
        <v>532</v>
      </c>
      <c r="H2952" s="7">
        <v>237.939244481</v>
      </c>
      <c r="I2952" s="7">
        <v>71.404499999999999</v>
      </c>
      <c r="J2952" s="7">
        <v>237.757635636</v>
      </c>
      <c r="K2952" s="7">
        <v>3.3322719999999998E-3</v>
      </c>
      <c r="L2952" s="7">
        <v>3.3322700000000001E-4</v>
      </c>
      <c r="M2952" s="7">
        <v>71.349999999999994</v>
      </c>
      <c r="N2952" s="7">
        <v>1E-3</v>
      </c>
      <c r="O2952" s="7">
        <v>1E-4</v>
      </c>
      <c r="P2952" s="7">
        <v>1</v>
      </c>
      <c r="Q2952" s="7">
        <v>28</v>
      </c>
      <c r="R2952" s="7">
        <v>265</v>
      </c>
      <c r="S2952" s="189">
        <v>45625.593981481485</v>
      </c>
    </row>
    <row r="2953" spans="1:19">
      <c r="A2953" s="7">
        <v>2016</v>
      </c>
      <c r="B2953" s="123" t="s">
        <v>537</v>
      </c>
      <c r="C2953" s="123" t="s">
        <v>538</v>
      </c>
      <c r="D2953" s="123" t="s">
        <v>539</v>
      </c>
      <c r="E2953" s="123" t="s">
        <v>540</v>
      </c>
      <c r="F2953" s="7">
        <v>0</v>
      </c>
      <c r="G2953" s="123" t="s">
        <v>532</v>
      </c>
      <c r="H2953" s="7">
        <v>0</v>
      </c>
      <c r="I2953" s="7"/>
      <c r="J2953" s="7">
        <v>0</v>
      </c>
      <c r="K2953" s="7">
        <v>0</v>
      </c>
      <c r="L2953" s="7">
        <v>0</v>
      </c>
      <c r="M2953" s="7"/>
      <c r="N2953" s="7"/>
      <c r="O2953" s="7"/>
      <c r="P2953" s="7">
        <v>1</v>
      </c>
      <c r="Q2953" s="7">
        <v>28</v>
      </c>
      <c r="R2953" s="7">
        <v>265</v>
      </c>
      <c r="S2953" s="189">
        <v>45625.593981481485</v>
      </c>
    </row>
    <row r="2954" spans="1:19">
      <c r="A2954" s="7">
        <v>2016</v>
      </c>
      <c r="B2954" s="123" t="s">
        <v>537</v>
      </c>
      <c r="C2954" s="123" t="s">
        <v>538</v>
      </c>
      <c r="D2954" s="123" t="s">
        <v>539</v>
      </c>
      <c r="E2954" s="123" t="s">
        <v>531</v>
      </c>
      <c r="F2954" s="7">
        <v>44.584483401999996</v>
      </c>
      <c r="G2954" s="123" t="s">
        <v>532</v>
      </c>
      <c r="H2954" s="7">
        <v>3.3997006129999998</v>
      </c>
      <c r="I2954" s="7">
        <v>76.253</v>
      </c>
      <c r="J2954" s="7">
        <v>3.388866583</v>
      </c>
      <c r="K2954" s="7">
        <v>1.3375299999999999E-4</v>
      </c>
      <c r="L2954" s="7">
        <v>2.675069004E-5</v>
      </c>
      <c r="M2954" s="7">
        <v>76.010000000000005</v>
      </c>
      <c r="N2954" s="7">
        <v>3.0000000000000001E-3</v>
      </c>
      <c r="O2954" s="7">
        <v>5.9999999999999995E-4</v>
      </c>
      <c r="P2954" s="7">
        <v>1</v>
      </c>
      <c r="Q2954" s="7">
        <v>28</v>
      </c>
      <c r="R2954" s="7">
        <v>265</v>
      </c>
      <c r="S2954" s="189">
        <v>45625.593981481485</v>
      </c>
    </row>
    <row r="2955" spans="1:19">
      <c r="A2955" s="7">
        <v>2016</v>
      </c>
      <c r="B2955" s="123" t="s">
        <v>537</v>
      </c>
      <c r="C2955" s="123" t="s">
        <v>538</v>
      </c>
      <c r="D2955" s="123" t="s">
        <v>539</v>
      </c>
      <c r="E2955" s="123" t="s">
        <v>533</v>
      </c>
      <c r="F2955" s="7">
        <v>657.57880799999998</v>
      </c>
      <c r="G2955" s="123" t="s">
        <v>532</v>
      </c>
      <c r="H2955" s="7">
        <v>48.358126347999999</v>
      </c>
      <c r="I2955" s="7">
        <v>73.539666667000006</v>
      </c>
      <c r="J2955" s="7">
        <v>48.198334697</v>
      </c>
      <c r="K2955" s="7">
        <v>1.9727360000000001E-3</v>
      </c>
      <c r="L2955" s="7">
        <v>3.9454699999999997E-4</v>
      </c>
      <c r="M2955" s="7">
        <v>73.296666666999997</v>
      </c>
      <c r="N2955" s="7">
        <v>3.0000000000000001E-3</v>
      </c>
      <c r="O2955" s="7">
        <v>5.9999999999999995E-4</v>
      </c>
      <c r="P2955" s="7">
        <v>1</v>
      </c>
      <c r="Q2955" s="7">
        <v>28</v>
      </c>
      <c r="R2955" s="7">
        <v>265</v>
      </c>
      <c r="S2955" s="189">
        <v>45625.593981481485</v>
      </c>
    </row>
    <row r="2956" spans="1:19">
      <c r="A2956" s="7">
        <v>2016</v>
      </c>
      <c r="B2956" s="123" t="s">
        <v>537</v>
      </c>
      <c r="C2956" s="123" t="s">
        <v>538</v>
      </c>
      <c r="D2956" s="123" t="s">
        <v>539</v>
      </c>
      <c r="E2956" s="123" t="s">
        <v>160</v>
      </c>
      <c r="F2956" s="7">
        <v>4.479876</v>
      </c>
      <c r="G2956" s="123" t="s">
        <v>532</v>
      </c>
      <c r="H2956" s="7">
        <v>0.32090695800000002</v>
      </c>
      <c r="I2956" s="7">
        <v>71.632999999999996</v>
      </c>
      <c r="J2956" s="7">
        <v>0.31981834799999997</v>
      </c>
      <c r="K2956" s="7">
        <v>1.3439628000000001E-5</v>
      </c>
      <c r="L2956" s="7">
        <v>2.6879255999999998E-6</v>
      </c>
      <c r="M2956" s="7">
        <v>71.39</v>
      </c>
      <c r="N2956" s="7">
        <v>3.0000000000000001E-3</v>
      </c>
      <c r="O2956" s="7">
        <v>5.9999999999999995E-4</v>
      </c>
      <c r="P2956" s="7">
        <v>1</v>
      </c>
      <c r="Q2956" s="7">
        <v>28</v>
      </c>
      <c r="R2956" s="7">
        <v>265</v>
      </c>
      <c r="S2956" s="189">
        <v>45625.593981481485</v>
      </c>
    </row>
    <row r="2957" spans="1:19">
      <c r="A2957" s="7">
        <v>2016</v>
      </c>
      <c r="B2957" s="123" t="s">
        <v>537</v>
      </c>
      <c r="C2957" s="123" t="s">
        <v>538</v>
      </c>
      <c r="D2957" s="123" t="s">
        <v>539</v>
      </c>
      <c r="E2957" s="123" t="s">
        <v>163</v>
      </c>
      <c r="F2957" s="7">
        <v>98.126810534000001</v>
      </c>
      <c r="G2957" s="123" t="s">
        <v>532</v>
      </c>
      <c r="H2957" s="7">
        <v>6.255044474</v>
      </c>
      <c r="I2957" s="7">
        <v>63.744500000000002</v>
      </c>
      <c r="J2957" s="7">
        <v>6.2496965629999996</v>
      </c>
      <c r="K2957" s="7">
        <v>9.8126810529999999E-5</v>
      </c>
      <c r="L2957" s="7">
        <v>9.8126810529999999E-6</v>
      </c>
      <c r="M2957" s="7">
        <v>63.69</v>
      </c>
      <c r="N2957" s="7">
        <v>1E-3</v>
      </c>
      <c r="O2957" s="7">
        <v>1E-4</v>
      </c>
      <c r="P2957" s="7">
        <v>1</v>
      </c>
      <c r="Q2957" s="7">
        <v>28</v>
      </c>
      <c r="R2957" s="7">
        <v>265</v>
      </c>
      <c r="S2957" s="189">
        <v>45625.593981481485</v>
      </c>
    </row>
    <row r="2958" spans="1:19">
      <c r="A2958" s="7">
        <v>2016</v>
      </c>
      <c r="B2958" s="123" t="s">
        <v>537</v>
      </c>
      <c r="C2958" s="123" t="s">
        <v>538</v>
      </c>
      <c r="D2958" s="123" t="s">
        <v>539</v>
      </c>
      <c r="E2958" s="123" t="s">
        <v>535</v>
      </c>
      <c r="F2958" s="7">
        <v>314.66666799900003</v>
      </c>
      <c r="G2958" s="123" t="s">
        <v>532</v>
      </c>
      <c r="H2958" s="7">
        <v>17.591068479</v>
      </c>
      <c r="I2958" s="7">
        <v>55.903819081999998</v>
      </c>
      <c r="J2958" s="7">
        <v>17.573919146000001</v>
      </c>
      <c r="K2958" s="7">
        <v>3.1466699999999997E-4</v>
      </c>
      <c r="L2958" s="7">
        <v>3.1466666800000001E-5</v>
      </c>
      <c r="M2958" s="7">
        <v>55.849319082000001</v>
      </c>
      <c r="N2958" s="7">
        <v>1E-3</v>
      </c>
      <c r="O2958" s="7">
        <v>1E-4</v>
      </c>
      <c r="P2958" s="7">
        <v>1</v>
      </c>
      <c r="Q2958" s="7">
        <v>28</v>
      </c>
      <c r="R2958" s="7">
        <v>265</v>
      </c>
      <c r="S2958" s="189">
        <v>45625.593981481485</v>
      </c>
    </row>
    <row r="2959" spans="1:19">
      <c r="A2959" s="7">
        <v>2016</v>
      </c>
      <c r="B2959" s="123" t="s">
        <v>537</v>
      </c>
      <c r="C2959" s="123" t="s">
        <v>538</v>
      </c>
      <c r="D2959" s="123" t="s">
        <v>539</v>
      </c>
      <c r="E2959" s="123" t="s">
        <v>541</v>
      </c>
      <c r="F2959" s="7">
        <v>0</v>
      </c>
      <c r="G2959" s="123" t="s">
        <v>532</v>
      </c>
      <c r="H2959" s="7">
        <v>0</v>
      </c>
      <c r="I2959" s="7"/>
      <c r="J2959" s="7">
        <v>0</v>
      </c>
      <c r="K2959" s="7">
        <v>0</v>
      </c>
      <c r="L2959" s="7">
        <v>0</v>
      </c>
      <c r="M2959" s="7"/>
      <c r="N2959" s="7"/>
      <c r="O2959" s="7"/>
      <c r="P2959" s="7">
        <v>1</v>
      </c>
      <c r="Q2959" s="7">
        <v>28</v>
      </c>
      <c r="R2959" s="7">
        <v>265</v>
      </c>
      <c r="S2959" s="189">
        <v>45625.593981481485</v>
      </c>
    </row>
    <row r="2960" spans="1:19">
      <c r="A2960" s="7">
        <v>2016</v>
      </c>
      <c r="B2960" s="123" t="s">
        <v>537</v>
      </c>
      <c r="C2960" s="123" t="s">
        <v>538</v>
      </c>
      <c r="D2960" s="123" t="s">
        <v>542</v>
      </c>
      <c r="E2960" s="123" t="s">
        <v>27</v>
      </c>
      <c r="F2960" s="7">
        <v>170.48553667199999</v>
      </c>
      <c r="G2960" s="123" t="s">
        <v>532</v>
      </c>
      <c r="H2960" s="7">
        <v>9.2914620000000003E-3</v>
      </c>
      <c r="I2960" s="7">
        <v>5.45E-2</v>
      </c>
      <c r="J2960" s="7">
        <v>0</v>
      </c>
      <c r="K2960" s="7">
        <v>1.7048599999999999E-4</v>
      </c>
      <c r="L2960" s="7">
        <v>1.7048553670000001E-5</v>
      </c>
      <c r="M2960" s="7">
        <v>0</v>
      </c>
      <c r="N2960" s="7">
        <v>1E-3</v>
      </c>
      <c r="O2960" s="7">
        <v>1E-4</v>
      </c>
      <c r="P2960" s="7"/>
      <c r="Q2960" s="7">
        <v>28</v>
      </c>
      <c r="R2960" s="7">
        <v>265</v>
      </c>
      <c r="S2960" s="189">
        <v>45625.593981481485</v>
      </c>
    </row>
    <row r="2961" spans="1:19">
      <c r="A2961" s="7">
        <v>2016</v>
      </c>
      <c r="B2961" s="123" t="s">
        <v>537</v>
      </c>
      <c r="C2961" s="123" t="s">
        <v>538</v>
      </c>
      <c r="D2961" s="123" t="s">
        <v>542</v>
      </c>
      <c r="E2961" s="123" t="s">
        <v>33</v>
      </c>
      <c r="F2961" s="7">
        <v>1093.89956276</v>
      </c>
      <c r="G2961" s="123" t="s">
        <v>532</v>
      </c>
      <c r="H2961" s="7">
        <v>2.0784091689999999</v>
      </c>
      <c r="I2961" s="7">
        <v>1.9</v>
      </c>
      <c r="J2961" s="7">
        <v>0</v>
      </c>
      <c r="K2961" s="7">
        <v>3.2816986999999999E-2</v>
      </c>
      <c r="L2961" s="7">
        <v>4.3755979999999996E-3</v>
      </c>
      <c r="M2961" s="7">
        <v>0</v>
      </c>
      <c r="N2961" s="7">
        <v>0.03</v>
      </c>
      <c r="O2961" s="7">
        <v>4.0000000000000001E-3</v>
      </c>
      <c r="P2961" s="7"/>
      <c r="Q2961" s="7">
        <v>28</v>
      </c>
      <c r="R2961" s="7">
        <v>265</v>
      </c>
      <c r="S2961" s="189">
        <v>45625.593981481485</v>
      </c>
    </row>
    <row r="2962" spans="1:19">
      <c r="A2962" s="7">
        <v>2016</v>
      </c>
      <c r="B2962" s="123" t="s">
        <v>537</v>
      </c>
      <c r="C2962" s="123" t="s">
        <v>538</v>
      </c>
      <c r="D2962" s="123" t="s">
        <v>542</v>
      </c>
      <c r="E2962" s="123" t="s">
        <v>540</v>
      </c>
      <c r="F2962" s="7">
        <v>866.06515356099999</v>
      </c>
      <c r="G2962" s="123" t="s">
        <v>532</v>
      </c>
      <c r="H2962" s="7">
        <v>82.516522667999993</v>
      </c>
      <c r="I2962" s="7">
        <v>95.277500000000003</v>
      </c>
      <c r="J2962" s="7">
        <v>81.929763527000006</v>
      </c>
      <c r="K2962" s="7">
        <v>8.6606519999999996E-3</v>
      </c>
      <c r="L2962" s="7">
        <v>1.299098E-3</v>
      </c>
      <c r="M2962" s="7">
        <v>94.6</v>
      </c>
      <c r="N2962" s="7">
        <v>0.01</v>
      </c>
      <c r="O2962" s="7">
        <v>1.5E-3</v>
      </c>
      <c r="P2962" s="7">
        <v>1</v>
      </c>
      <c r="Q2962" s="7">
        <v>28</v>
      </c>
      <c r="R2962" s="7">
        <v>265</v>
      </c>
      <c r="S2962" s="189">
        <v>45625.593981481485</v>
      </c>
    </row>
    <row r="2963" spans="1:19">
      <c r="A2963" s="7">
        <v>2016</v>
      </c>
      <c r="B2963" s="123" t="s">
        <v>537</v>
      </c>
      <c r="C2963" s="123" t="s">
        <v>538</v>
      </c>
      <c r="D2963" s="123" t="s">
        <v>542</v>
      </c>
      <c r="E2963" s="123" t="s">
        <v>531</v>
      </c>
      <c r="F2963" s="7">
        <v>830.00330392700005</v>
      </c>
      <c r="G2963" s="123" t="s">
        <v>532</v>
      </c>
      <c r="H2963" s="7">
        <v>63.290241934000001</v>
      </c>
      <c r="I2963" s="7">
        <v>76.253</v>
      </c>
      <c r="J2963" s="7">
        <v>63.088551131000003</v>
      </c>
      <c r="K2963" s="7">
        <v>2.49001E-3</v>
      </c>
      <c r="L2963" s="7">
        <v>4.9800199999999999E-4</v>
      </c>
      <c r="M2963" s="7">
        <v>76.010000000000005</v>
      </c>
      <c r="N2963" s="7">
        <v>3.0000000000000001E-3</v>
      </c>
      <c r="O2963" s="7">
        <v>5.9999999999999995E-4</v>
      </c>
      <c r="P2963" s="7">
        <v>1</v>
      </c>
      <c r="Q2963" s="7">
        <v>28</v>
      </c>
      <c r="R2963" s="7">
        <v>265</v>
      </c>
      <c r="S2963" s="189">
        <v>45625.593981481485</v>
      </c>
    </row>
    <row r="2964" spans="1:19">
      <c r="A2964" s="7">
        <v>2016</v>
      </c>
      <c r="B2964" s="123" t="s">
        <v>537</v>
      </c>
      <c r="C2964" s="123" t="s">
        <v>538</v>
      </c>
      <c r="D2964" s="123" t="s">
        <v>542</v>
      </c>
      <c r="E2964" s="123" t="s">
        <v>533</v>
      </c>
      <c r="F2964" s="7">
        <v>491.90713199999999</v>
      </c>
      <c r="G2964" s="123" t="s">
        <v>532</v>
      </c>
      <c r="H2964" s="7">
        <v>36.174686518000001</v>
      </c>
      <c r="I2964" s="7">
        <v>73.539666667000006</v>
      </c>
      <c r="J2964" s="7">
        <v>36.055153085000001</v>
      </c>
      <c r="K2964" s="7">
        <v>1.4757209999999999E-3</v>
      </c>
      <c r="L2964" s="7">
        <v>2.9514400000000001E-4</v>
      </c>
      <c r="M2964" s="7">
        <v>73.296666666999997</v>
      </c>
      <c r="N2964" s="7">
        <v>3.0000000000000001E-3</v>
      </c>
      <c r="O2964" s="7">
        <v>5.9999999999999995E-4</v>
      </c>
      <c r="P2964" s="7">
        <v>1</v>
      </c>
      <c r="Q2964" s="7">
        <v>28</v>
      </c>
      <c r="R2964" s="7">
        <v>265</v>
      </c>
      <c r="S2964" s="189">
        <v>45625.593981481485</v>
      </c>
    </row>
    <row r="2965" spans="1:19">
      <c r="A2965" s="7">
        <v>2016</v>
      </c>
      <c r="B2965" s="123" t="s">
        <v>537</v>
      </c>
      <c r="C2965" s="123" t="s">
        <v>538</v>
      </c>
      <c r="D2965" s="123" t="s">
        <v>542</v>
      </c>
      <c r="E2965" s="123" t="s">
        <v>160</v>
      </c>
      <c r="F2965" s="7">
        <v>53.088624000000003</v>
      </c>
      <c r="G2965" s="123" t="s">
        <v>532</v>
      </c>
      <c r="H2965" s="7">
        <v>3.8028974029999998</v>
      </c>
      <c r="I2965" s="7">
        <v>71.632999999999996</v>
      </c>
      <c r="J2965" s="7">
        <v>3.7899968670000002</v>
      </c>
      <c r="K2965" s="7">
        <v>1.59266E-4</v>
      </c>
      <c r="L2965" s="7">
        <v>3.1853174399999997E-5</v>
      </c>
      <c r="M2965" s="7">
        <v>71.39</v>
      </c>
      <c r="N2965" s="7">
        <v>3.0000000000000001E-3</v>
      </c>
      <c r="O2965" s="7">
        <v>5.9999999999999995E-4</v>
      </c>
      <c r="P2965" s="7">
        <v>1</v>
      </c>
      <c r="Q2965" s="7">
        <v>28</v>
      </c>
      <c r="R2965" s="7">
        <v>265</v>
      </c>
      <c r="S2965" s="189">
        <v>45625.593981481485</v>
      </c>
    </row>
    <row r="2966" spans="1:19">
      <c r="A2966" s="7">
        <v>2016</v>
      </c>
      <c r="B2966" s="123" t="s">
        <v>537</v>
      </c>
      <c r="C2966" s="123" t="s">
        <v>538</v>
      </c>
      <c r="D2966" s="123" t="s">
        <v>542</v>
      </c>
      <c r="E2966" s="123" t="s">
        <v>163</v>
      </c>
      <c r="F2966" s="7">
        <v>1251.598457348</v>
      </c>
      <c r="G2966" s="123" t="s">
        <v>532</v>
      </c>
      <c r="H2966" s="7">
        <v>79.782517863999999</v>
      </c>
      <c r="I2966" s="7">
        <v>63.744500000000002</v>
      </c>
      <c r="J2966" s="7">
        <v>79.714305748000001</v>
      </c>
      <c r="K2966" s="7">
        <v>1.251598E-3</v>
      </c>
      <c r="L2966" s="7">
        <v>1.2516E-4</v>
      </c>
      <c r="M2966" s="7">
        <v>63.69</v>
      </c>
      <c r="N2966" s="7">
        <v>1E-3</v>
      </c>
      <c r="O2966" s="7">
        <v>1E-4</v>
      </c>
      <c r="P2966" s="7">
        <v>1</v>
      </c>
      <c r="Q2966" s="7">
        <v>28</v>
      </c>
      <c r="R2966" s="7">
        <v>265</v>
      </c>
      <c r="S2966" s="189">
        <v>45625.593981481485</v>
      </c>
    </row>
    <row r="2967" spans="1:19">
      <c r="A2967" s="7">
        <v>2016</v>
      </c>
      <c r="B2967" s="123" t="s">
        <v>537</v>
      </c>
      <c r="C2967" s="123" t="s">
        <v>538</v>
      </c>
      <c r="D2967" s="123" t="s">
        <v>542</v>
      </c>
      <c r="E2967" s="123" t="s">
        <v>534</v>
      </c>
      <c r="F2967" s="7">
        <v>35.168863651999999</v>
      </c>
      <c r="G2967" s="123" t="s">
        <v>532</v>
      </c>
      <c r="H2967" s="7">
        <v>3.4927429399999999</v>
      </c>
      <c r="I2967" s="7">
        <v>99.313500000000005</v>
      </c>
      <c r="J2967" s="7">
        <v>3.476793861</v>
      </c>
      <c r="K2967" s="7">
        <v>7.0337727299999998E-5</v>
      </c>
      <c r="L2967" s="7">
        <v>5.275329548E-5</v>
      </c>
      <c r="M2967" s="7">
        <v>98.86</v>
      </c>
      <c r="N2967" s="7">
        <v>2E-3</v>
      </c>
      <c r="O2967" s="7">
        <v>1.5E-3</v>
      </c>
      <c r="P2967" s="7">
        <v>1</v>
      </c>
      <c r="Q2967" s="7">
        <v>28</v>
      </c>
      <c r="R2967" s="7">
        <v>265</v>
      </c>
      <c r="S2967" s="189">
        <v>45625.593981481485</v>
      </c>
    </row>
    <row r="2968" spans="1:19">
      <c r="A2968" s="7">
        <v>2016</v>
      </c>
      <c r="B2968" s="123" t="s">
        <v>537</v>
      </c>
      <c r="C2968" s="123" t="s">
        <v>538</v>
      </c>
      <c r="D2968" s="123" t="s">
        <v>542</v>
      </c>
      <c r="E2968" s="123" t="s">
        <v>535</v>
      </c>
      <c r="F2968" s="7">
        <v>9928.5536729100004</v>
      </c>
      <c r="G2968" s="123" t="s">
        <v>532</v>
      </c>
      <c r="H2968" s="7">
        <v>555.04406827599996</v>
      </c>
      <c r="I2968" s="7">
        <v>55.903819081999998</v>
      </c>
      <c r="J2968" s="7">
        <v>554.50296210099998</v>
      </c>
      <c r="K2968" s="7">
        <v>9.9285539999999992E-3</v>
      </c>
      <c r="L2968" s="7">
        <v>9.9285499999999995E-4</v>
      </c>
      <c r="M2968" s="7">
        <v>55.849319082000001</v>
      </c>
      <c r="N2968" s="7">
        <v>1E-3</v>
      </c>
      <c r="O2968" s="7">
        <v>1E-4</v>
      </c>
      <c r="P2968" s="7">
        <v>1</v>
      </c>
      <c r="Q2968" s="7">
        <v>28</v>
      </c>
      <c r="R2968" s="7">
        <v>265</v>
      </c>
      <c r="S2968" s="189">
        <v>45625.593981481485</v>
      </c>
    </row>
    <row r="2969" spans="1:19">
      <c r="A2969" s="7">
        <v>2016</v>
      </c>
      <c r="B2969" s="123" t="s">
        <v>537</v>
      </c>
      <c r="C2969" s="123" t="s">
        <v>538</v>
      </c>
      <c r="D2969" s="123" t="s">
        <v>542</v>
      </c>
      <c r="E2969" s="123" t="s">
        <v>541</v>
      </c>
      <c r="F2969" s="7">
        <v>0</v>
      </c>
      <c r="G2969" s="123" t="s">
        <v>532</v>
      </c>
      <c r="H2969" s="7">
        <v>0</v>
      </c>
      <c r="I2969" s="7"/>
      <c r="J2969" s="7">
        <v>0</v>
      </c>
      <c r="K2969" s="7">
        <v>0</v>
      </c>
      <c r="L2969" s="7">
        <v>0</v>
      </c>
      <c r="M2969" s="7"/>
      <c r="N2969" s="7"/>
      <c r="O2969" s="7"/>
      <c r="P2969" s="7">
        <v>1</v>
      </c>
      <c r="Q2969" s="7">
        <v>28</v>
      </c>
      <c r="R2969" s="7">
        <v>265</v>
      </c>
      <c r="S2969" s="189">
        <v>45625.593981481485</v>
      </c>
    </row>
    <row r="2970" spans="1:19">
      <c r="A2970" s="7">
        <v>2016</v>
      </c>
      <c r="B2970" s="123" t="s">
        <v>537</v>
      </c>
      <c r="C2970" s="123" t="s">
        <v>538</v>
      </c>
      <c r="D2970" s="123" t="s">
        <v>543</v>
      </c>
      <c r="E2970" s="123" t="s">
        <v>540</v>
      </c>
      <c r="F2970" s="7">
        <v>0</v>
      </c>
      <c r="G2970" s="123" t="s">
        <v>532</v>
      </c>
      <c r="H2970" s="7">
        <v>0</v>
      </c>
      <c r="I2970" s="7"/>
      <c r="J2970" s="7">
        <v>0</v>
      </c>
      <c r="K2970" s="7">
        <v>0</v>
      </c>
      <c r="L2970" s="7">
        <v>0</v>
      </c>
      <c r="M2970" s="7"/>
      <c r="N2970" s="7"/>
      <c r="O2970" s="7"/>
      <c r="P2970" s="7">
        <v>1</v>
      </c>
      <c r="Q2970" s="7">
        <v>28</v>
      </c>
      <c r="R2970" s="7">
        <v>265</v>
      </c>
      <c r="S2970" s="189">
        <v>45625.593981481485</v>
      </c>
    </row>
    <row r="2971" spans="1:19">
      <c r="A2971" s="7">
        <v>2016</v>
      </c>
      <c r="B2971" s="123" t="s">
        <v>537</v>
      </c>
      <c r="C2971" s="123" t="s">
        <v>538</v>
      </c>
      <c r="D2971" s="123" t="s">
        <v>543</v>
      </c>
      <c r="E2971" s="123" t="s">
        <v>531</v>
      </c>
      <c r="F2971" s="7">
        <v>18.369572560000002</v>
      </c>
      <c r="G2971" s="123" t="s">
        <v>532</v>
      </c>
      <c r="H2971" s="7">
        <v>1.4007350160000001</v>
      </c>
      <c r="I2971" s="7">
        <v>76.253</v>
      </c>
      <c r="J2971" s="7">
        <v>1.3962712100000001</v>
      </c>
      <c r="K2971" s="7">
        <v>5.5108717679999998E-5</v>
      </c>
      <c r="L2971" s="7">
        <v>1.102174354E-5</v>
      </c>
      <c r="M2971" s="7">
        <v>76.010000000000005</v>
      </c>
      <c r="N2971" s="7">
        <v>3.0000000000000001E-3</v>
      </c>
      <c r="O2971" s="7">
        <v>5.9999999999999995E-4</v>
      </c>
      <c r="P2971" s="7">
        <v>1</v>
      </c>
      <c r="Q2971" s="7">
        <v>28</v>
      </c>
      <c r="R2971" s="7">
        <v>265</v>
      </c>
      <c r="S2971" s="189">
        <v>45625.593981481485</v>
      </c>
    </row>
    <row r="2972" spans="1:19">
      <c r="A2972" s="7">
        <v>2016</v>
      </c>
      <c r="B2972" s="123" t="s">
        <v>537</v>
      </c>
      <c r="C2972" s="123" t="s">
        <v>538</v>
      </c>
      <c r="D2972" s="123" t="s">
        <v>543</v>
      </c>
      <c r="E2972" s="123" t="s">
        <v>533</v>
      </c>
      <c r="F2972" s="7">
        <v>9.5877719999999993</v>
      </c>
      <c r="G2972" s="123" t="s">
        <v>532</v>
      </c>
      <c r="H2972" s="7">
        <v>0.70508155699999997</v>
      </c>
      <c r="I2972" s="7">
        <v>73.539666667000006</v>
      </c>
      <c r="J2972" s="7">
        <v>0.70275172799999996</v>
      </c>
      <c r="K2972" s="7">
        <v>2.8763316E-5</v>
      </c>
      <c r="L2972" s="7">
        <v>5.7526632000000003E-6</v>
      </c>
      <c r="M2972" s="7">
        <v>73.296666666999997</v>
      </c>
      <c r="N2972" s="7">
        <v>3.0000000000000001E-3</v>
      </c>
      <c r="O2972" s="7">
        <v>5.9999999999999995E-4</v>
      </c>
      <c r="P2972" s="7">
        <v>1</v>
      </c>
      <c r="Q2972" s="7">
        <v>28</v>
      </c>
      <c r="R2972" s="7">
        <v>265</v>
      </c>
      <c r="S2972" s="189">
        <v>45625.593981481485</v>
      </c>
    </row>
    <row r="2973" spans="1:19">
      <c r="A2973" s="7">
        <v>2016</v>
      </c>
      <c r="B2973" s="123" t="s">
        <v>537</v>
      </c>
      <c r="C2973" s="123" t="s">
        <v>538</v>
      </c>
      <c r="D2973" s="123" t="s">
        <v>543</v>
      </c>
      <c r="E2973" s="123" t="s">
        <v>160</v>
      </c>
      <c r="F2973" s="7">
        <v>1.172304</v>
      </c>
      <c r="G2973" s="123" t="s">
        <v>532</v>
      </c>
      <c r="H2973" s="7">
        <v>8.3975651999999998E-2</v>
      </c>
      <c r="I2973" s="7">
        <v>71.632999999999996</v>
      </c>
      <c r="J2973" s="7">
        <v>8.3690783000000005E-2</v>
      </c>
      <c r="K2973" s="7">
        <v>3.5169120000000001E-6</v>
      </c>
      <c r="L2973" s="7">
        <v>7.0338240000000001E-7</v>
      </c>
      <c r="M2973" s="7">
        <v>71.39</v>
      </c>
      <c r="N2973" s="7">
        <v>3.0000000000000001E-3</v>
      </c>
      <c r="O2973" s="7">
        <v>5.9999999999999995E-4</v>
      </c>
      <c r="P2973" s="7">
        <v>1</v>
      </c>
      <c r="Q2973" s="7">
        <v>28</v>
      </c>
      <c r="R2973" s="7">
        <v>265</v>
      </c>
      <c r="S2973" s="189">
        <v>45625.593981481485</v>
      </c>
    </row>
    <row r="2974" spans="1:19">
      <c r="A2974" s="7">
        <v>2016</v>
      </c>
      <c r="B2974" s="123" t="s">
        <v>537</v>
      </c>
      <c r="C2974" s="123" t="s">
        <v>538</v>
      </c>
      <c r="D2974" s="123" t="s">
        <v>543</v>
      </c>
      <c r="E2974" s="123" t="s">
        <v>163</v>
      </c>
      <c r="F2974" s="7">
        <v>172.01710675000001</v>
      </c>
      <c r="G2974" s="123" t="s">
        <v>532</v>
      </c>
      <c r="H2974" s="7">
        <v>10.965144461</v>
      </c>
      <c r="I2974" s="7">
        <v>63.744500000000002</v>
      </c>
      <c r="J2974" s="7">
        <v>10.955769528999999</v>
      </c>
      <c r="K2974" s="7">
        <v>1.72017E-4</v>
      </c>
      <c r="L2974" s="7">
        <v>1.7201710680000001E-5</v>
      </c>
      <c r="M2974" s="7">
        <v>63.69</v>
      </c>
      <c r="N2974" s="7">
        <v>1E-3</v>
      </c>
      <c r="O2974" s="7">
        <v>1E-4</v>
      </c>
      <c r="P2974" s="7">
        <v>1</v>
      </c>
      <c r="Q2974" s="7">
        <v>28</v>
      </c>
      <c r="R2974" s="7">
        <v>265</v>
      </c>
      <c r="S2974" s="189">
        <v>45625.593981481485</v>
      </c>
    </row>
    <row r="2975" spans="1:19">
      <c r="A2975" s="7">
        <v>2016</v>
      </c>
      <c r="B2975" s="123" t="s">
        <v>537</v>
      </c>
      <c r="C2975" s="123" t="s">
        <v>538</v>
      </c>
      <c r="D2975" s="123" t="s">
        <v>543</v>
      </c>
      <c r="E2975" s="123" t="s">
        <v>535</v>
      </c>
      <c r="F2975" s="7">
        <v>92.528486895</v>
      </c>
      <c r="G2975" s="123" t="s">
        <v>532</v>
      </c>
      <c r="H2975" s="7">
        <v>5.1726957909999998</v>
      </c>
      <c r="I2975" s="7">
        <v>55.903819081999998</v>
      </c>
      <c r="J2975" s="7">
        <v>5.1676529889999996</v>
      </c>
      <c r="K2975" s="7">
        <v>9.2528486890000003E-5</v>
      </c>
      <c r="L2975" s="7">
        <v>9.2528486889999996E-6</v>
      </c>
      <c r="M2975" s="7">
        <v>55.849319082000001</v>
      </c>
      <c r="N2975" s="7">
        <v>1E-3</v>
      </c>
      <c r="O2975" s="7">
        <v>1E-4</v>
      </c>
      <c r="P2975" s="7">
        <v>1</v>
      </c>
      <c r="Q2975" s="7">
        <v>28</v>
      </c>
      <c r="R2975" s="7">
        <v>265</v>
      </c>
      <c r="S2975" s="189">
        <v>45625.593981481485</v>
      </c>
    </row>
    <row r="2976" spans="1:19">
      <c r="A2976" s="7">
        <v>2016</v>
      </c>
      <c r="B2976" s="123" t="s">
        <v>537</v>
      </c>
      <c r="C2976" s="123" t="s">
        <v>538</v>
      </c>
      <c r="D2976" s="123" t="s">
        <v>543</v>
      </c>
      <c r="E2976" s="123" t="s">
        <v>541</v>
      </c>
      <c r="F2976" s="7">
        <v>0</v>
      </c>
      <c r="G2976" s="123" t="s">
        <v>532</v>
      </c>
      <c r="H2976" s="7">
        <v>0</v>
      </c>
      <c r="I2976" s="7"/>
      <c r="J2976" s="7">
        <v>0</v>
      </c>
      <c r="K2976" s="7">
        <v>0</v>
      </c>
      <c r="L2976" s="7">
        <v>0</v>
      </c>
      <c r="M2976" s="7"/>
      <c r="N2976" s="7"/>
      <c r="O2976" s="7"/>
      <c r="P2976" s="7">
        <v>1</v>
      </c>
      <c r="Q2976" s="7">
        <v>28</v>
      </c>
      <c r="R2976" s="7">
        <v>265</v>
      </c>
      <c r="S2976" s="189">
        <v>45625.593981481485</v>
      </c>
    </row>
    <row r="2977" spans="1:19">
      <c r="A2977" s="7">
        <v>2016</v>
      </c>
      <c r="B2977" s="123" t="s">
        <v>537</v>
      </c>
      <c r="C2977" s="123" t="s">
        <v>538</v>
      </c>
      <c r="D2977" s="123" t="s">
        <v>544</v>
      </c>
      <c r="E2977" s="123" t="s">
        <v>33</v>
      </c>
      <c r="F2977" s="7">
        <v>4449.1954392839998</v>
      </c>
      <c r="G2977" s="123" t="s">
        <v>532</v>
      </c>
      <c r="H2977" s="7">
        <v>8.4534713349999997</v>
      </c>
      <c r="I2977" s="7">
        <v>1.9</v>
      </c>
      <c r="J2977" s="7">
        <v>0</v>
      </c>
      <c r="K2977" s="7">
        <v>0.133475863</v>
      </c>
      <c r="L2977" s="7">
        <v>1.7796782000000001E-2</v>
      </c>
      <c r="M2977" s="7">
        <v>0</v>
      </c>
      <c r="N2977" s="7">
        <v>0.03</v>
      </c>
      <c r="O2977" s="7">
        <v>4.0000000000000001E-3</v>
      </c>
      <c r="P2977" s="7"/>
      <c r="Q2977" s="7">
        <v>28</v>
      </c>
      <c r="R2977" s="7">
        <v>265</v>
      </c>
      <c r="S2977" s="189">
        <v>45625.593981481485</v>
      </c>
    </row>
    <row r="2978" spans="1:19">
      <c r="A2978" s="7">
        <v>2016</v>
      </c>
      <c r="B2978" s="123" t="s">
        <v>537</v>
      </c>
      <c r="C2978" s="123" t="s">
        <v>538</v>
      </c>
      <c r="D2978" s="123" t="s">
        <v>544</v>
      </c>
      <c r="E2978" s="123" t="s">
        <v>540</v>
      </c>
      <c r="F2978" s="7">
        <v>0</v>
      </c>
      <c r="G2978" s="123" t="s">
        <v>532</v>
      </c>
      <c r="H2978" s="7">
        <v>0</v>
      </c>
      <c r="I2978" s="7"/>
      <c r="J2978" s="7">
        <v>0</v>
      </c>
      <c r="K2978" s="7">
        <v>0</v>
      </c>
      <c r="L2978" s="7">
        <v>0</v>
      </c>
      <c r="M2978" s="7"/>
      <c r="N2978" s="7"/>
      <c r="O2978" s="7"/>
      <c r="P2978" s="7">
        <v>1</v>
      </c>
      <c r="Q2978" s="7">
        <v>28</v>
      </c>
      <c r="R2978" s="7">
        <v>265</v>
      </c>
      <c r="S2978" s="189">
        <v>45625.593981481485</v>
      </c>
    </row>
    <row r="2979" spans="1:19">
      <c r="A2979" s="7">
        <v>2016</v>
      </c>
      <c r="B2979" s="123" t="s">
        <v>537</v>
      </c>
      <c r="C2979" s="123" t="s">
        <v>538</v>
      </c>
      <c r="D2979" s="123" t="s">
        <v>544</v>
      </c>
      <c r="E2979" s="123" t="s">
        <v>531</v>
      </c>
      <c r="F2979" s="7">
        <v>6.4819715679999996</v>
      </c>
      <c r="G2979" s="123" t="s">
        <v>532</v>
      </c>
      <c r="H2979" s="7">
        <v>0.49426977799999999</v>
      </c>
      <c r="I2979" s="7">
        <v>76.253</v>
      </c>
      <c r="J2979" s="7">
        <v>0.49269465899999998</v>
      </c>
      <c r="K2979" s="7">
        <v>1.9445914699999999E-5</v>
      </c>
      <c r="L2979" s="7">
        <v>3.8891829409999998E-6</v>
      </c>
      <c r="M2979" s="7">
        <v>76.010000000000005</v>
      </c>
      <c r="N2979" s="7">
        <v>3.0000000000000001E-3</v>
      </c>
      <c r="O2979" s="7">
        <v>5.9999999999999995E-4</v>
      </c>
      <c r="P2979" s="7">
        <v>1</v>
      </c>
      <c r="Q2979" s="7">
        <v>28</v>
      </c>
      <c r="R2979" s="7">
        <v>265</v>
      </c>
      <c r="S2979" s="189">
        <v>45625.593981481485</v>
      </c>
    </row>
    <row r="2980" spans="1:19">
      <c r="A2980" s="7">
        <v>2016</v>
      </c>
      <c r="B2980" s="123" t="s">
        <v>537</v>
      </c>
      <c r="C2980" s="123" t="s">
        <v>538</v>
      </c>
      <c r="D2980" s="123" t="s">
        <v>544</v>
      </c>
      <c r="E2980" s="123" t="s">
        <v>533</v>
      </c>
      <c r="F2980" s="7">
        <v>108.061308</v>
      </c>
      <c r="G2980" s="123" t="s">
        <v>532</v>
      </c>
      <c r="H2980" s="7">
        <v>7.9467925700000004</v>
      </c>
      <c r="I2980" s="7">
        <v>73.539666667000006</v>
      </c>
      <c r="J2980" s="7">
        <v>7.9205336720000004</v>
      </c>
      <c r="K2980" s="7">
        <v>3.2418399999999998E-4</v>
      </c>
      <c r="L2980" s="7">
        <v>6.4836784799999998E-5</v>
      </c>
      <c r="M2980" s="7">
        <v>73.296666666999997</v>
      </c>
      <c r="N2980" s="7">
        <v>3.0000000000000001E-3</v>
      </c>
      <c r="O2980" s="7">
        <v>5.9999999999999995E-4</v>
      </c>
      <c r="P2980" s="7">
        <v>1</v>
      </c>
      <c r="Q2980" s="7">
        <v>28</v>
      </c>
      <c r="R2980" s="7">
        <v>265</v>
      </c>
      <c r="S2980" s="189">
        <v>45625.593981481485</v>
      </c>
    </row>
    <row r="2981" spans="1:19">
      <c r="A2981" s="7">
        <v>2016</v>
      </c>
      <c r="B2981" s="123" t="s">
        <v>537</v>
      </c>
      <c r="C2981" s="123" t="s">
        <v>538</v>
      </c>
      <c r="D2981" s="123" t="s">
        <v>544</v>
      </c>
      <c r="E2981" s="123" t="s">
        <v>160</v>
      </c>
      <c r="F2981" s="7">
        <v>4.1867999999999999</v>
      </c>
      <c r="G2981" s="123" t="s">
        <v>532</v>
      </c>
      <c r="H2981" s="7">
        <v>0.29991304400000002</v>
      </c>
      <c r="I2981" s="7">
        <v>71.632999999999996</v>
      </c>
      <c r="J2981" s="7">
        <v>0.29889565200000001</v>
      </c>
      <c r="K2981" s="7">
        <v>1.2560399999999999E-5</v>
      </c>
      <c r="L2981" s="7">
        <v>2.5120799999999999E-6</v>
      </c>
      <c r="M2981" s="7">
        <v>71.39</v>
      </c>
      <c r="N2981" s="7">
        <v>3.0000000000000001E-3</v>
      </c>
      <c r="O2981" s="7">
        <v>5.9999999999999995E-4</v>
      </c>
      <c r="P2981" s="7">
        <v>1</v>
      </c>
      <c r="Q2981" s="7">
        <v>28</v>
      </c>
      <c r="R2981" s="7">
        <v>265</v>
      </c>
      <c r="S2981" s="189">
        <v>45625.593981481485</v>
      </c>
    </row>
    <row r="2982" spans="1:19">
      <c r="A2982" s="7">
        <v>2016</v>
      </c>
      <c r="B2982" s="123" t="s">
        <v>537</v>
      </c>
      <c r="C2982" s="123" t="s">
        <v>538</v>
      </c>
      <c r="D2982" s="123" t="s">
        <v>544</v>
      </c>
      <c r="E2982" s="123" t="s">
        <v>163</v>
      </c>
      <c r="F2982" s="7">
        <v>26.598020841</v>
      </c>
      <c r="G2982" s="123" t="s">
        <v>532</v>
      </c>
      <c r="H2982" s="7">
        <v>1.6954775390000001</v>
      </c>
      <c r="I2982" s="7">
        <v>63.744500000000002</v>
      </c>
      <c r="J2982" s="7">
        <v>1.6940279469999999</v>
      </c>
      <c r="K2982" s="7">
        <v>2.6598020839999999E-5</v>
      </c>
      <c r="L2982" s="7">
        <v>2.6598020839999999E-6</v>
      </c>
      <c r="M2982" s="7">
        <v>63.69</v>
      </c>
      <c r="N2982" s="7">
        <v>1E-3</v>
      </c>
      <c r="O2982" s="7">
        <v>1E-4</v>
      </c>
      <c r="P2982" s="7">
        <v>1</v>
      </c>
      <c r="Q2982" s="7">
        <v>28</v>
      </c>
      <c r="R2982" s="7">
        <v>265</v>
      </c>
      <c r="S2982" s="189">
        <v>45625.593981481485</v>
      </c>
    </row>
    <row r="2983" spans="1:19">
      <c r="A2983" s="7">
        <v>2016</v>
      </c>
      <c r="B2983" s="123" t="s">
        <v>537</v>
      </c>
      <c r="C2983" s="123" t="s">
        <v>538</v>
      </c>
      <c r="D2983" s="123" t="s">
        <v>544</v>
      </c>
      <c r="E2983" s="123" t="s">
        <v>535</v>
      </c>
      <c r="F2983" s="7">
        <v>195.77051594700001</v>
      </c>
      <c r="G2983" s="123" t="s">
        <v>532</v>
      </c>
      <c r="H2983" s="7">
        <v>10.944319504999999</v>
      </c>
      <c r="I2983" s="7">
        <v>55.903819081999998</v>
      </c>
      <c r="J2983" s="7">
        <v>10.933650011999999</v>
      </c>
      <c r="K2983" s="7">
        <v>1.9577099999999999E-4</v>
      </c>
      <c r="L2983" s="7">
        <v>1.9577051589999998E-5</v>
      </c>
      <c r="M2983" s="7">
        <v>55.849319082000001</v>
      </c>
      <c r="N2983" s="7">
        <v>1E-3</v>
      </c>
      <c r="O2983" s="7">
        <v>1E-4</v>
      </c>
      <c r="P2983" s="7">
        <v>1</v>
      </c>
      <c r="Q2983" s="7">
        <v>28</v>
      </c>
      <c r="R2983" s="7">
        <v>265</v>
      </c>
      <c r="S2983" s="189">
        <v>45625.593981481485</v>
      </c>
    </row>
    <row r="2984" spans="1:19">
      <c r="A2984" s="7">
        <v>2016</v>
      </c>
      <c r="B2984" s="123" t="s">
        <v>537</v>
      </c>
      <c r="C2984" s="123" t="s">
        <v>538</v>
      </c>
      <c r="D2984" s="123" t="s">
        <v>544</v>
      </c>
      <c r="E2984" s="123" t="s">
        <v>541</v>
      </c>
      <c r="F2984" s="7">
        <v>0</v>
      </c>
      <c r="G2984" s="123" t="s">
        <v>532</v>
      </c>
      <c r="H2984" s="7">
        <v>0</v>
      </c>
      <c r="I2984" s="7"/>
      <c r="J2984" s="7">
        <v>0</v>
      </c>
      <c r="K2984" s="7">
        <v>0</v>
      </c>
      <c r="L2984" s="7">
        <v>0</v>
      </c>
      <c r="M2984" s="7"/>
      <c r="N2984" s="7"/>
      <c r="O2984" s="7"/>
      <c r="P2984" s="7">
        <v>1</v>
      </c>
      <c r="Q2984" s="7">
        <v>28</v>
      </c>
      <c r="R2984" s="7">
        <v>265</v>
      </c>
      <c r="S2984" s="189">
        <v>45625.593981481485</v>
      </c>
    </row>
    <row r="2985" spans="1:19">
      <c r="A2985" s="7">
        <v>2016</v>
      </c>
      <c r="B2985" s="123" t="s">
        <v>537</v>
      </c>
      <c r="C2985" s="123" t="s">
        <v>538</v>
      </c>
      <c r="D2985" s="123" t="s">
        <v>545</v>
      </c>
      <c r="E2985" s="123" t="s">
        <v>540</v>
      </c>
      <c r="F2985" s="7">
        <v>0</v>
      </c>
      <c r="G2985" s="123" t="s">
        <v>532</v>
      </c>
      <c r="H2985" s="7">
        <v>0</v>
      </c>
      <c r="I2985" s="7"/>
      <c r="J2985" s="7">
        <v>0</v>
      </c>
      <c r="K2985" s="7">
        <v>0</v>
      </c>
      <c r="L2985" s="7">
        <v>0</v>
      </c>
      <c r="M2985" s="7"/>
      <c r="N2985" s="7"/>
      <c r="O2985" s="7"/>
      <c r="P2985" s="7">
        <v>1</v>
      </c>
      <c r="Q2985" s="7">
        <v>28</v>
      </c>
      <c r="R2985" s="7">
        <v>265</v>
      </c>
      <c r="S2985" s="189">
        <v>45625.593981481485</v>
      </c>
    </row>
    <row r="2986" spans="1:19">
      <c r="A2986" s="7">
        <v>2016</v>
      </c>
      <c r="B2986" s="123" t="s">
        <v>537</v>
      </c>
      <c r="C2986" s="123" t="s">
        <v>538</v>
      </c>
      <c r="D2986" s="123" t="s">
        <v>545</v>
      </c>
      <c r="E2986" s="123" t="s">
        <v>531</v>
      </c>
      <c r="F2986" s="7">
        <v>15.020952562</v>
      </c>
      <c r="G2986" s="123" t="s">
        <v>532</v>
      </c>
      <c r="H2986" s="7">
        <v>1.145392696</v>
      </c>
      <c r="I2986" s="7">
        <v>76.253</v>
      </c>
      <c r="J2986" s="7">
        <v>1.141742604</v>
      </c>
      <c r="K2986" s="7">
        <v>4.5062857689999999E-5</v>
      </c>
      <c r="L2986" s="7">
        <v>9.0125715369999995E-6</v>
      </c>
      <c r="M2986" s="7">
        <v>76.010000000000005</v>
      </c>
      <c r="N2986" s="7">
        <v>3.0000000000000001E-3</v>
      </c>
      <c r="O2986" s="7">
        <v>5.9999999999999995E-4</v>
      </c>
      <c r="P2986" s="7">
        <v>1</v>
      </c>
      <c r="Q2986" s="7">
        <v>28</v>
      </c>
      <c r="R2986" s="7">
        <v>265</v>
      </c>
      <c r="S2986" s="189">
        <v>45625.593981481485</v>
      </c>
    </row>
    <row r="2987" spans="1:19">
      <c r="A2987" s="7">
        <v>2016</v>
      </c>
      <c r="B2987" s="123" t="s">
        <v>537</v>
      </c>
      <c r="C2987" s="123" t="s">
        <v>538</v>
      </c>
      <c r="D2987" s="123" t="s">
        <v>545</v>
      </c>
      <c r="E2987" s="123" t="s">
        <v>533</v>
      </c>
      <c r="F2987" s="7">
        <v>33.913080000000001</v>
      </c>
      <c r="G2987" s="123" t="s">
        <v>532</v>
      </c>
      <c r="H2987" s="7">
        <v>2.4939565990000001</v>
      </c>
      <c r="I2987" s="7">
        <v>73.539666667000006</v>
      </c>
      <c r="J2987" s="7">
        <v>2.48571572</v>
      </c>
      <c r="K2987" s="7">
        <v>1.01739E-4</v>
      </c>
      <c r="L2987" s="7">
        <v>2.0347848E-5</v>
      </c>
      <c r="M2987" s="7">
        <v>73.296666666999997</v>
      </c>
      <c r="N2987" s="7">
        <v>3.0000000000000001E-3</v>
      </c>
      <c r="O2987" s="7">
        <v>5.9999999999999995E-4</v>
      </c>
      <c r="P2987" s="7">
        <v>1</v>
      </c>
      <c r="Q2987" s="7">
        <v>28</v>
      </c>
      <c r="R2987" s="7">
        <v>265</v>
      </c>
      <c r="S2987" s="189">
        <v>45625.593981481485</v>
      </c>
    </row>
    <row r="2988" spans="1:19">
      <c r="A2988" s="7">
        <v>2016</v>
      </c>
      <c r="B2988" s="123" t="s">
        <v>537</v>
      </c>
      <c r="C2988" s="123" t="s">
        <v>538</v>
      </c>
      <c r="D2988" s="123" t="s">
        <v>545</v>
      </c>
      <c r="E2988" s="123" t="s">
        <v>160</v>
      </c>
      <c r="F2988" s="7">
        <v>2.4702120000000001</v>
      </c>
      <c r="G2988" s="123" t="s">
        <v>532</v>
      </c>
      <c r="H2988" s="7">
        <v>0.17694869599999999</v>
      </c>
      <c r="I2988" s="7">
        <v>71.632999999999996</v>
      </c>
      <c r="J2988" s="7">
        <v>0.176348435</v>
      </c>
      <c r="K2988" s="7">
        <v>7.410636E-6</v>
      </c>
      <c r="L2988" s="7">
        <v>1.4821272E-6</v>
      </c>
      <c r="M2988" s="7">
        <v>71.39</v>
      </c>
      <c r="N2988" s="7">
        <v>3.0000000000000001E-3</v>
      </c>
      <c r="O2988" s="7">
        <v>5.9999999999999995E-4</v>
      </c>
      <c r="P2988" s="7">
        <v>1</v>
      </c>
      <c r="Q2988" s="7">
        <v>28</v>
      </c>
      <c r="R2988" s="7">
        <v>265</v>
      </c>
      <c r="S2988" s="189">
        <v>45625.593981481485</v>
      </c>
    </row>
    <row r="2989" spans="1:19">
      <c r="A2989" s="7">
        <v>2016</v>
      </c>
      <c r="B2989" s="123" t="s">
        <v>537</v>
      </c>
      <c r="C2989" s="123" t="s">
        <v>538</v>
      </c>
      <c r="D2989" s="123" t="s">
        <v>545</v>
      </c>
      <c r="E2989" s="123" t="s">
        <v>163</v>
      </c>
      <c r="F2989" s="7">
        <v>14.355473865</v>
      </c>
      <c r="G2989" s="123" t="s">
        <v>532</v>
      </c>
      <c r="H2989" s="7">
        <v>0.91508250400000002</v>
      </c>
      <c r="I2989" s="7">
        <v>63.744500000000002</v>
      </c>
      <c r="J2989" s="7">
        <v>0.91430012999999999</v>
      </c>
      <c r="K2989" s="7">
        <v>1.4355473869999999E-5</v>
      </c>
      <c r="L2989" s="7">
        <v>1.4355473869999999E-6</v>
      </c>
      <c r="M2989" s="7">
        <v>63.69</v>
      </c>
      <c r="N2989" s="7">
        <v>1E-3</v>
      </c>
      <c r="O2989" s="7">
        <v>1E-4</v>
      </c>
      <c r="P2989" s="7">
        <v>1</v>
      </c>
      <c r="Q2989" s="7">
        <v>28</v>
      </c>
      <c r="R2989" s="7">
        <v>265</v>
      </c>
      <c r="S2989" s="189">
        <v>45625.593981481485</v>
      </c>
    </row>
    <row r="2990" spans="1:19">
      <c r="A2990" s="7">
        <v>2016</v>
      </c>
      <c r="B2990" s="123" t="s">
        <v>537</v>
      </c>
      <c r="C2990" s="123" t="s">
        <v>538</v>
      </c>
      <c r="D2990" s="123" t="s">
        <v>545</v>
      </c>
      <c r="E2990" s="123" t="s">
        <v>535</v>
      </c>
      <c r="F2990" s="7">
        <v>310.20940484699997</v>
      </c>
      <c r="G2990" s="123" t="s">
        <v>532</v>
      </c>
      <c r="H2990" s="7">
        <v>17.341890446000001</v>
      </c>
      <c r="I2990" s="7">
        <v>55.903819081999998</v>
      </c>
      <c r="J2990" s="7">
        <v>17.324984034</v>
      </c>
      <c r="K2990" s="7">
        <v>3.1020899999999998E-4</v>
      </c>
      <c r="L2990" s="7">
        <v>3.1020940480000001E-5</v>
      </c>
      <c r="M2990" s="7">
        <v>55.849319082000001</v>
      </c>
      <c r="N2990" s="7">
        <v>1E-3</v>
      </c>
      <c r="O2990" s="7">
        <v>1E-4</v>
      </c>
      <c r="P2990" s="7">
        <v>1</v>
      </c>
      <c r="Q2990" s="7">
        <v>28</v>
      </c>
      <c r="R2990" s="7">
        <v>265</v>
      </c>
      <c r="S2990" s="189">
        <v>45625.593981481485</v>
      </c>
    </row>
    <row r="2991" spans="1:19">
      <c r="A2991" s="7">
        <v>2016</v>
      </c>
      <c r="B2991" s="123" t="s">
        <v>537</v>
      </c>
      <c r="C2991" s="123" t="s">
        <v>538</v>
      </c>
      <c r="D2991" s="123" t="s">
        <v>545</v>
      </c>
      <c r="E2991" s="123" t="s">
        <v>541</v>
      </c>
      <c r="F2991" s="7">
        <v>0</v>
      </c>
      <c r="G2991" s="123" t="s">
        <v>532</v>
      </c>
      <c r="H2991" s="7">
        <v>0</v>
      </c>
      <c r="I2991" s="7"/>
      <c r="J2991" s="7">
        <v>0</v>
      </c>
      <c r="K2991" s="7">
        <v>0</v>
      </c>
      <c r="L2991" s="7">
        <v>0</v>
      </c>
      <c r="M2991" s="7"/>
      <c r="N2991" s="7"/>
      <c r="O2991" s="7"/>
      <c r="P2991" s="7">
        <v>1</v>
      </c>
      <c r="Q2991" s="7">
        <v>28</v>
      </c>
      <c r="R2991" s="7">
        <v>265</v>
      </c>
      <c r="S2991" s="189">
        <v>45625.593981481485</v>
      </c>
    </row>
    <row r="2992" spans="1:19">
      <c r="A2992" s="7">
        <v>2016</v>
      </c>
      <c r="B2992" s="123" t="s">
        <v>537</v>
      </c>
      <c r="C2992" s="123" t="s">
        <v>538</v>
      </c>
      <c r="D2992" s="123" t="s">
        <v>546</v>
      </c>
      <c r="E2992" s="123" t="s">
        <v>33</v>
      </c>
      <c r="F2992" s="7">
        <v>0</v>
      </c>
      <c r="G2992" s="123" t="s">
        <v>532</v>
      </c>
      <c r="H2992" s="7">
        <v>0</v>
      </c>
      <c r="I2992" s="7"/>
      <c r="J2992" s="7">
        <v>0</v>
      </c>
      <c r="K2992" s="7">
        <v>0</v>
      </c>
      <c r="L2992" s="7">
        <v>0</v>
      </c>
      <c r="M2992" s="7"/>
      <c r="N2992" s="7"/>
      <c r="O2992" s="7"/>
      <c r="P2992" s="7"/>
      <c r="Q2992" s="7">
        <v>28</v>
      </c>
      <c r="R2992" s="7">
        <v>265</v>
      </c>
      <c r="S2992" s="189">
        <v>45625.593981481485</v>
      </c>
    </row>
    <row r="2993" spans="1:19">
      <c r="A2993" s="7">
        <v>2016</v>
      </c>
      <c r="B2993" s="123" t="s">
        <v>537</v>
      </c>
      <c r="C2993" s="123" t="s">
        <v>538</v>
      </c>
      <c r="D2993" s="123" t="s">
        <v>546</v>
      </c>
      <c r="E2993" s="123" t="s">
        <v>540</v>
      </c>
      <c r="F2993" s="7">
        <v>0</v>
      </c>
      <c r="G2993" s="123" t="s">
        <v>532</v>
      </c>
      <c r="H2993" s="7">
        <v>0</v>
      </c>
      <c r="I2993" s="7"/>
      <c r="J2993" s="7">
        <v>0</v>
      </c>
      <c r="K2993" s="7">
        <v>0</v>
      </c>
      <c r="L2993" s="7">
        <v>0</v>
      </c>
      <c r="M2993" s="7"/>
      <c r="N2993" s="7"/>
      <c r="O2993" s="7"/>
      <c r="P2993" s="7">
        <v>1</v>
      </c>
      <c r="Q2993" s="7">
        <v>28</v>
      </c>
      <c r="R2993" s="7">
        <v>265</v>
      </c>
      <c r="S2993" s="189">
        <v>45625.593981481485</v>
      </c>
    </row>
    <row r="2994" spans="1:19">
      <c r="A2994" s="7">
        <v>2016</v>
      </c>
      <c r="B2994" s="123" t="s">
        <v>537</v>
      </c>
      <c r="C2994" s="123" t="s">
        <v>538</v>
      </c>
      <c r="D2994" s="123" t="s">
        <v>546</v>
      </c>
      <c r="E2994" s="123" t="s">
        <v>531</v>
      </c>
      <c r="F2994" s="7">
        <v>197.44898630899999</v>
      </c>
      <c r="G2994" s="123" t="s">
        <v>532</v>
      </c>
      <c r="H2994" s="7">
        <v>15.056077553</v>
      </c>
      <c r="I2994" s="7">
        <v>76.253</v>
      </c>
      <c r="J2994" s="7">
        <v>15.008097448999999</v>
      </c>
      <c r="K2994" s="7">
        <v>5.9234700000000001E-4</v>
      </c>
      <c r="L2994" s="7">
        <v>1.1846899999999999E-4</v>
      </c>
      <c r="M2994" s="7">
        <v>76.010000000000005</v>
      </c>
      <c r="N2994" s="7">
        <v>3.0000000000000001E-3</v>
      </c>
      <c r="O2994" s="7">
        <v>5.9999999999999995E-4</v>
      </c>
      <c r="P2994" s="7">
        <v>1</v>
      </c>
      <c r="Q2994" s="7">
        <v>28</v>
      </c>
      <c r="R2994" s="7">
        <v>265</v>
      </c>
      <c r="S2994" s="189">
        <v>45625.593981481485</v>
      </c>
    </row>
    <row r="2995" spans="1:19">
      <c r="A2995" s="7">
        <v>2016</v>
      </c>
      <c r="B2995" s="123" t="s">
        <v>537</v>
      </c>
      <c r="C2995" s="123" t="s">
        <v>538</v>
      </c>
      <c r="D2995" s="123" t="s">
        <v>546</v>
      </c>
      <c r="E2995" s="123" t="s">
        <v>533</v>
      </c>
      <c r="F2995" s="7">
        <v>147.961512</v>
      </c>
      <c r="G2995" s="123" t="s">
        <v>532</v>
      </c>
      <c r="H2995" s="7">
        <v>10.881040272</v>
      </c>
      <c r="I2995" s="7">
        <v>73.539666667000006</v>
      </c>
      <c r="J2995" s="7">
        <v>10.845085624999999</v>
      </c>
      <c r="K2995" s="7">
        <v>4.4388499999999998E-4</v>
      </c>
      <c r="L2995" s="7">
        <v>8.8776907199999996E-5</v>
      </c>
      <c r="M2995" s="7">
        <v>73.296666666999997</v>
      </c>
      <c r="N2995" s="7">
        <v>3.0000000000000001E-3</v>
      </c>
      <c r="O2995" s="7">
        <v>5.9999999999999995E-4</v>
      </c>
      <c r="P2995" s="7">
        <v>1</v>
      </c>
      <c r="Q2995" s="7">
        <v>28</v>
      </c>
      <c r="R2995" s="7">
        <v>265</v>
      </c>
      <c r="S2995" s="189">
        <v>45625.593981481485</v>
      </c>
    </row>
    <row r="2996" spans="1:19">
      <c r="A2996" s="7">
        <v>2016</v>
      </c>
      <c r="B2996" s="123" t="s">
        <v>537</v>
      </c>
      <c r="C2996" s="123" t="s">
        <v>538</v>
      </c>
      <c r="D2996" s="123" t="s">
        <v>546</v>
      </c>
      <c r="E2996" s="123" t="s">
        <v>160</v>
      </c>
      <c r="F2996" s="7">
        <v>19.25928</v>
      </c>
      <c r="G2996" s="123" t="s">
        <v>532</v>
      </c>
      <c r="H2996" s="7">
        <v>1.379600004</v>
      </c>
      <c r="I2996" s="7">
        <v>71.632999999999996</v>
      </c>
      <c r="J2996" s="7">
        <v>1.3749199990000001</v>
      </c>
      <c r="K2996" s="7">
        <v>5.7777839999999997E-5</v>
      </c>
      <c r="L2996" s="7">
        <v>1.1555568000000001E-5</v>
      </c>
      <c r="M2996" s="7">
        <v>71.39</v>
      </c>
      <c r="N2996" s="7">
        <v>3.0000000000000001E-3</v>
      </c>
      <c r="O2996" s="7">
        <v>5.9999999999999995E-4</v>
      </c>
      <c r="P2996" s="7">
        <v>1</v>
      </c>
      <c r="Q2996" s="7">
        <v>28</v>
      </c>
      <c r="R2996" s="7">
        <v>265</v>
      </c>
      <c r="S2996" s="189">
        <v>45625.593981481485</v>
      </c>
    </row>
    <row r="2997" spans="1:19">
      <c r="A2997" s="7">
        <v>2016</v>
      </c>
      <c r="B2997" s="123" t="s">
        <v>537</v>
      </c>
      <c r="C2997" s="123" t="s">
        <v>538</v>
      </c>
      <c r="D2997" s="123" t="s">
        <v>546</v>
      </c>
      <c r="E2997" s="123" t="s">
        <v>163</v>
      </c>
      <c r="F2997" s="7">
        <v>94.087391480999997</v>
      </c>
      <c r="G2997" s="123" t="s">
        <v>532</v>
      </c>
      <c r="H2997" s="7">
        <v>5.9975537259999996</v>
      </c>
      <c r="I2997" s="7">
        <v>63.744500000000002</v>
      </c>
      <c r="J2997" s="7">
        <v>5.9924259629999996</v>
      </c>
      <c r="K2997" s="7">
        <v>9.4087391479999997E-5</v>
      </c>
      <c r="L2997" s="7">
        <v>9.4087391480000004E-6</v>
      </c>
      <c r="M2997" s="7">
        <v>63.69</v>
      </c>
      <c r="N2997" s="7">
        <v>1E-3</v>
      </c>
      <c r="O2997" s="7">
        <v>1E-4</v>
      </c>
      <c r="P2997" s="7">
        <v>1</v>
      </c>
      <c r="Q2997" s="7">
        <v>28</v>
      </c>
      <c r="R2997" s="7">
        <v>265</v>
      </c>
      <c r="S2997" s="189">
        <v>45625.593981481485</v>
      </c>
    </row>
    <row r="2998" spans="1:19">
      <c r="A2998" s="7">
        <v>2016</v>
      </c>
      <c r="B2998" s="123" t="s">
        <v>537</v>
      </c>
      <c r="C2998" s="123" t="s">
        <v>538</v>
      </c>
      <c r="D2998" s="123" t="s">
        <v>546</v>
      </c>
      <c r="E2998" s="123" t="s">
        <v>535</v>
      </c>
      <c r="F2998" s="7">
        <v>4766.7744321139999</v>
      </c>
      <c r="G2998" s="123" t="s">
        <v>532</v>
      </c>
      <c r="H2998" s="7">
        <v>266.48089545800002</v>
      </c>
      <c r="I2998" s="7">
        <v>55.903819081999998</v>
      </c>
      <c r="J2998" s="7">
        <v>266.22110625099998</v>
      </c>
      <c r="K2998" s="7">
        <v>4.7667739999999997E-3</v>
      </c>
      <c r="L2998" s="7">
        <v>4.76677E-4</v>
      </c>
      <c r="M2998" s="7">
        <v>55.849319082000001</v>
      </c>
      <c r="N2998" s="7">
        <v>1E-3</v>
      </c>
      <c r="O2998" s="7">
        <v>1E-4</v>
      </c>
      <c r="P2998" s="7">
        <v>1</v>
      </c>
      <c r="Q2998" s="7">
        <v>28</v>
      </c>
      <c r="R2998" s="7">
        <v>265</v>
      </c>
      <c r="S2998" s="189">
        <v>45625.593981481485</v>
      </c>
    </row>
    <row r="2999" spans="1:19">
      <c r="A2999" s="7">
        <v>2016</v>
      </c>
      <c r="B2999" s="123" t="s">
        <v>537</v>
      </c>
      <c r="C2999" s="123" t="s">
        <v>538</v>
      </c>
      <c r="D2999" s="123" t="s">
        <v>546</v>
      </c>
      <c r="E2999" s="123" t="s">
        <v>541</v>
      </c>
      <c r="F2999" s="7">
        <v>400.54678806999999</v>
      </c>
      <c r="G2999" s="123" t="s">
        <v>532</v>
      </c>
      <c r="H2999" s="7">
        <v>37.927251708</v>
      </c>
      <c r="I2999" s="7">
        <v>94.688692652</v>
      </c>
      <c r="J2999" s="7">
        <v>37.829918839000001</v>
      </c>
      <c r="K2999" s="7">
        <v>1.2016399999999999E-3</v>
      </c>
      <c r="L2999" s="7">
        <v>2.4032799999999999E-4</v>
      </c>
      <c r="M2999" s="7">
        <v>94.445692652000005</v>
      </c>
      <c r="N2999" s="7">
        <v>3.0000000000000001E-3</v>
      </c>
      <c r="O2999" s="7">
        <v>5.9999999999999995E-4</v>
      </c>
      <c r="P2999" s="7">
        <v>1</v>
      </c>
      <c r="Q2999" s="7">
        <v>28</v>
      </c>
      <c r="R2999" s="7">
        <v>265</v>
      </c>
      <c r="S2999" s="189">
        <v>45625.593981481485</v>
      </c>
    </row>
    <row r="3000" spans="1:19">
      <c r="A3000" s="7">
        <v>2016</v>
      </c>
      <c r="B3000" s="123" t="s">
        <v>537</v>
      </c>
      <c r="C3000" s="123" t="s">
        <v>538</v>
      </c>
      <c r="D3000" s="123" t="s">
        <v>547</v>
      </c>
      <c r="E3000" s="123" t="s">
        <v>540</v>
      </c>
      <c r="F3000" s="7">
        <v>0</v>
      </c>
      <c r="G3000" s="123" t="s">
        <v>532</v>
      </c>
      <c r="H3000" s="7">
        <v>0</v>
      </c>
      <c r="I3000" s="7"/>
      <c r="J3000" s="7">
        <v>0</v>
      </c>
      <c r="K3000" s="7">
        <v>0</v>
      </c>
      <c r="L3000" s="7">
        <v>0</v>
      </c>
      <c r="M3000" s="7"/>
      <c r="N3000" s="7"/>
      <c r="O3000" s="7"/>
      <c r="P3000" s="7">
        <v>1</v>
      </c>
      <c r="Q3000" s="7">
        <v>28</v>
      </c>
      <c r="R3000" s="7">
        <v>265</v>
      </c>
      <c r="S3000" s="189">
        <v>45625.593981481485</v>
      </c>
    </row>
    <row r="3001" spans="1:19">
      <c r="A3001" s="7">
        <v>2016</v>
      </c>
      <c r="B3001" s="123" t="s">
        <v>537</v>
      </c>
      <c r="C3001" s="123" t="s">
        <v>538</v>
      </c>
      <c r="D3001" s="123" t="s">
        <v>547</v>
      </c>
      <c r="E3001" s="123" t="s">
        <v>531</v>
      </c>
      <c r="F3001" s="7">
        <v>1.2676918559999999</v>
      </c>
      <c r="G3001" s="123" t="s">
        <v>532</v>
      </c>
      <c r="H3001" s="7">
        <v>9.6665307000000006E-2</v>
      </c>
      <c r="I3001" s="7">
        <v>76.253</v>
      </c>
      <c r="J3001" s="7">
        <v>9.6357258000000001E-2</v>
      </c>
      <c r="K3001" s="7">
        <v>3.8030755679999999E-6</v>
      </c>
      <c r="L3001" s="7">
        <v>7.6061511359999997E-7</v>
      </c>
      <c r="M3001" s="7">
        <v>76.010000000000005</v>
      </c>
      <c r="N3001" s="7">
        <v>3.0000000000000001E-3</v>
      </c>
      <c r="O3001" s="7">
        <v>5.9999999999999995E-4</v>
      </c>
      <c r="P3001" s="7">
        <v>1</v>
      </c>
      <c r="Q3001" s="7">
        <v>28</v>
      </c>
      <c r="R3001" s="7">
        <v>265</v>
      </c>
      <c r="S3001" s="189">
        <v>45625.593981481485</v>
      </c>
    </row>
    <row r="3002" spans="1:19">
      <c r="A3002" s="7">
        <v>2016</v>
      </c>
      <c r="B3002" s="123" t="s">
        <v>537</v>
      </c>
      <c r="C3002" s="123" t="s">
        <v>538</v>
      </c>
      <c r="D3002" s="123" t="s">
        <v>547</v>
      </c>
      <c r="E3002" s="123" t="s">
        <v>533</v>
      </c>
      <c r="F3002" s="7">
        <v>44.505684000000002</v>
      </c>
      <c r="G3002" s="123" t="s">
        <v>532</v>
      </c>
      <c r="H3002" s="7">
        <v>3.2729331660000001</v>
      </c>
      <c r="I3002" s="7">
        <v>73.539666667000006</v>
      </c>
      <c r="J3002" s="7">
        <v>3.2621182850000001</v>
      </c>
      <c r="K3002" s="7">
        <v>1.3351699999999999E-4</v>
      </c>
      <c r="L3002" s="7">
        <v>2.67034104E-5</v>
      </c>
      <c r="M3002" s="7">
        <v>73.296666666999997</v>
      </c>
      <c r="N3002" s="7">
        <v>3.0000000000000001E-3</v>
      </c>
      <c r="O3002" s="7">
        <v>5.9999999999999995E-4</v>
      </c>
      <c r="P3002" s="7">
        <v>1</v>
      </c>
      <c r="Q3002" s="7">
        <v>28</v>
      </c>
      <c r="R3002" s="7">
        <v>265</v>
      </c>
      <c r="S3002" s="189">
        <v>45625.593981481485</v>
      </c>
    </row>
    <row r="3003" spans="1:19">
      <c r="A3003" s="7">
        <v>2016</v>
      </c>
      <c r="B3003" s="123" t="s">
        <v>537</v>
      </c>
      <c r="C3003" s="123" t="s">
        <v>538</v>
      </c>
      <c r="D3003" s="123" t="s">
        <v>547</v>
      </c>
      <c r="E3003" s="123" t="s">
        <v>160</v>
      </c>
      <c r="F3003" s="7">
        <v>22.818059999999999</v>
      </c>
      <c r="G3003" s="123" t="s">
        <v>532</v>
      </c>
      <c r="H3003" s="7">
        <v>1.634526092</v>
      </c>
      <c r="I3003" s="7">
        <v>71.632999999999996</v>
      </c>
      <c r="J3003" s="7">
        <v>1.628981303</v>
      </c>
      <c r="K3003" s="7">
        <v>6.8454180000000005E-5</v>
      </c>
      <c r="L3003" s="7">
        <v>1.3690836E-5</v>
      </c>
      <c r="M3003" s="7">
        <v>71.39</v>
      </c>
      <c r="N3003" s="7">
        <v>3.0000000000000001E-3</v>
      </c>
      <c r="O3003" s="7">
        <v>5.9999999999999995E-4</v>
      </c>
      <c r="P3003" s="7">
        <v>1</v>
      </c>
      <c r="Q3003" s="7">
        <v>28</v>
      </c>
      <c r="R3003" s="7">
        <v>265</v>
      </c>
      <c r="S3003" s="189">
        <v>45625.593981481485</v>
      </c>
    </row>
    <row r="3004" spans="1:19">
      <c r="A3004" s="7">
        <v>2016</v>
      </c>
      <c r="B3004" s="123" t="s">
        <v>537</v>
      </c>
      <c r="C3004" s="123" t="s">
        <v>538</v>
      </c>
      <c r="D3004" s="123" t="s">
        <v>547</v>
      </c>
      <c r="E3004" s="123" t="s">
        <v>163</v>
      </c>
      <c r="F3004" s="7">
        <v>64.257835396999994</v>
      </c>
      <c r="G3004" s="123" t="s">
        <v>532</v>
      </c>
      <c r="H3004" s="7">
        <v>4.0960835879999999</v>
      </c>
      <c r="I3004" s="7">
        <v>63.744500000000002</v>
      </c>
      <c r="J3004" s="7">
        <v>4.092581536</v>
      </c>
      <c r="K3004" s="7">
        <v>6.4257835399999995E-5</v>
      </c>
      <c r="L3004" s="7">
        <v>6.4257835400000004E-6</v>
      </c>
      <c r="M3004" s="7">
        <v>63.69</v>
      </c>
      <c r="N3004" s="7">
        <v>1E-3</v>
      </c>
      <c r="O3004" s="7">
        <v>1E-4</v>
      </c>
      <c r="P3004" s="7">
        <v>1</v>
      </c>
      <c r="Q3004" s="7">
        <v>28</v>
      </c>
      <c r="R3004" s="7">
        <v>265</v>
      </c>
      <c r="S3004" s="189">
        <v>45625.593981481485</v>
      </c>
    </row>
    <row r="3005" spans="1:19">
      <c r="A3005" s="7">
        <v>2016</v>
      </c>
      <c r="B3005" s="123" t="s">
        <v>537</v>
      </c>
      <c r="C3005" s="123" t="s">
        <v>538</v>
      </c>
      <c r="D3005" s="123" t="s">
        <v>547</v>
      </c>
      <c r="E3005" s="123" t="s">
        <v>535</v>
      </c>
      <c r="F3005" s="7">
        <v>350.64698501599997</v>
      </c>
      <c r="G3005" s="123" t="s">
        <v>532</v>
      </c>
      <c r="H3005" s="7">
        <v>19.602505612000002</v>
      </c>
      <c r="I3005" s="7">
        <v>55.903819081999998</v>
      </c>
      <c r="J3005" s="7">
        <v>19.583395351</v>
      </c>
      <c r="K3005" s="7">
        <v>3.5064699999999999E-4</v>
      </c>
      <c r="L3005" s="7">
        <v>3.5064698500000002E-5</v>
      </c>
      <c r="M3005" s="7">
        <v>55.849319082000001</v>
      </c>
      <c r="N3005" s="7">
        <v>1E-3</v>
      </c>
      <c r="O3005" s="7">
        <v>1E-4</v>
      </c>
      <c r="P3005" s="7">
        <v>1</v>
      </c>
      <c r="Q3005" s="7">
        <v>28</v>
      </c>
      <c r="R3005" s="7">
        <v>265</v>
      </c>
      <c r="S3005" s="189">
        <v>45625.593981481485</v>
      </c>
    </row>
    <row r="3006" spans="1:19">
      <c r="A3006" s="7">
        <v>2016</v>
      </c>
      <c r="B3006" s="123" t="s">
        <v>537</v>
      </c>
      <c r="C3006" s="123" t="s">
        <v>538</v>
      </c>
      <c r="D3006" s="123" t="s">
        <v>547</v>
      </c>
      <c r="E3006" s="123" t="s">
        <v>541</v>
      </c>
      <c r="F3006" s="7">
        <v>0</v>
      </c>
      <c r="G3006" s="123" t="s">
        <v>532</v>
      </c>
      <c r="H3006" s="7">
        <v>0</v>
      </c>
      <c r="I3006" s="7"/>
      <c r="J3006" s="7">
        <v>0</v>
      </c>
      <c r="K3006" s="7">
        <v>0</v>
      </c>
      <c r="L3006" s="7">
        <v>0</v>
      </c>
      <c r="M3006" s="7"/>
      <c r="N3006" s="7"/>
      <c r="O3006" s="7"/>
      <c r="P3006" s="7">
        <v>1</v>
      </c>
      <c r="Q3006" s="7">
        <v>28</v>
      </c>
      <c r="R3006" s="7">
        <v>265</v>
      </c>
      <c r="S3006" s="189">
        <v>45625.593981481485</v>
      </c>
    </row>
    <row r="3007" spans="1:19">
      <c r="A3007" s="7">
        <v>2016</v>
      </c>
      <c r="B3007" s="123" t="s">
        <v>537</v>
      </c>
      <c r="C3007" s="123" t="s">
        <v>538</v>
      </c>
      <c r="D3007" s="123" t="s">
        <v>548</v>
      </c>
      <c r="E3007" s="123" t="s">
        <v>33</v>
      </c>
      <c r="F3007" s="7">
        <v>60.065959382999999</v>
      </c>
      <c r="G3007" s="123" t="s">
        <v>532</v>
      </c>
      <c r="H3007" s="7">
        <v>0.114125323</v>
      </c>
      <c r="I3007" s="7">
        <v>1.9</v>
      </c>
      <c r="J3007" s="7">
        <v>0</v>
      </c>
      <c r="K3007" s="7">
        <v>1.801979E-3</v>
      </c>
      <c r="L3007" s="7">
        <v>2.4026399999999999E-4</v>
      </c>
      <c r="M3007" s="7">
        <v>0</v>
      </c>
      <c r="N3007" s="7">
        <v>0.03</v>
      </c>
      <c r="O3007" s="7">
        <v>4.0000000000000001E-3</v>
      </c>
      <c r="P3007" s="7"/>
      <c r="Q3007" s="7">
        <v>28</v>
      </c>
      <c r="R3007" s="7">
        <v>265</v>
      </c>
      <c r="S3007" s="189">
        <v>45625.593981481485</v>
      </c>
    </row>
    <row r="3008" spans="1:19">
      <c r="A3008" s="7">
        <v>2016</v>
      </c>
      <c r="B3008" s="123" t="s">
        <v>537</v>
      </c>
      <c r="C3008" s="123" t="s">
        <v>538</v>
      </c>
      <c r="D3008" s="123" t="s">
        <v>548</v>
      </c>
      <c r="E3008" s="123" t="s">
        <v>540</v>
      </c>
      <c r="F3008" s="7">
        <v>3592.0861787849999</v>
      </c>
      <c r="G3008" s="123" t="s">
        <v>532</v>
      </c>
      <c r="H3008" s="7">
        <v>342.24499089900002</v>
      </c>
      <c r="I3008" s="7">
        <v>95.277500000000003</v>
      </c>
      <c r="J3008" s="7">
        <v>339.81135251299997</v>
      </c>
      <c r="K3008" s="7">
        <v>3.5920861999999998E-2</v>
      </c>
      <c r="L3008" s="7">
        <v>5.3881290000000002E-3</v>
      </c>
      <c r="M3008" s="7">
        <v>94.6</v>
      </c>
      <c r="N3008" s="7">
        <v>0.01</v>
      </c>
      <c r="O3008" s="7">
        <v>1.5E-3</v>
      </c>
      <c r="P3008" s="7">
        <v>1</v>
      </c>
      <c r="Q3008" s="7">
        <v>28</v>
      </c>
      <c r="R3008" s="7">
        <v>265</v>
      </c>
      <c r="S3008" s="189">
        <v>45625.593981481485</v>
      </c>
    </row>
    <row r="3009" spans="1:19">
      <c r="A3009" s="7">
        <v>2016</v>
      </c>
      <c r="B3009" s="123" t="s">
        <v>537</v>
      </c>
      <c r="C3009" s="123" t="s">
        <v>538</v>
      </c>
      <c r="D3009" s="123" t="s">
        <v>548</v>
      </c>
      <c r="E3009" s="123" t="s">
        <v>531</v>
      </c>
      <c r="F3009" s="7">
        <v>133.68169406199999</v>
      </c>
      <c r="G3009" s="123" t="s">
        <v>532</v>
      </c>
      <c r="H3009" s="7">
        <v>10.193630217000001</v>
      </c>
      <c r="I3009" s="7">
        <v>76.253</v>
      </c>
      <c r="J3009" s="7">
        <v>10.161145566</v>
      </c>
      <c r="K3009" s="7">
        <v>4.0104499999999999E-4</v>
      </c>
      <c r="L3009" s="7">
        <v>8.020901644E-5</v>
      </c>
      <c r="M3009" s="7">
        <v>76.010000000000005</v>
      </c>
      <c r="N3009" s="7">
        <v>3.0000000000000001E-3</v>
      </c>
      <c r="O3009" s="7">
        <v>5.9999999999999995E-4</v>
      </c>
      <c r="P3009" s="7">
        <v>1</v>
      </c>
      <c r="Q3009" s="7">
        <v>28</v>
      </c>
      <c r="R3009" s="7">
        <v>265</v>
      </c>
      <c r="S3009" s="189">
        <v>45625.593981481485</v>
      </c>
    </row>
    <row r="3010" spans="1:19">
      <c r="A3010" s="7">
        <v>2016</v>
      </c>
      <c r="B3010" s="123" t="s">
        <v>537</v>
      </c>
      <c r="C3010" s="123" t="s">
        <v>538</v>
      </c>
      <c r="D3010" s="123" t="s">
        <v>548</v>
      </c>
      <c r="E3010" s="123" t="s">
        <v>533</v>
      </c>
      <c r="F3010" s="7">
        <v>831.74968799999999</v>
      </c>
      <c r="G3010" s="123" t="s">
        <v>532</v>
      </c>
      <c r="H3010" s="7">
        <v>61.166594805999999</v>
      </c>
      <c r="I3010" s="7">
        <v>73.539666667000006</v>
      </c>
      <c r="J3010" s="7">
        <v>60.964479632</v>
      </c>
      <c r="K3010" s="7">
        <v>2.4952490000000002E-3</v>
      </c>
      <c r="L3010" s="7">
        <v>4.9905000000000001E-4</v>
      </c>
      <c r="M3010" s="7">
        <v>73.296666666999997</v>
      </c>
      <c r="N3010" s="7">
        <v>3.0000000000000001E-3</v>
      </c>
      <c r="O3010" s="7">
        <v>5.9999999999999995E-4</v>
      </c>
      <c r="P3010" s="7">
        <v>1</v>
      </c>
      <c r="Q3010" s="7">
        <v>28</v>
      </c>
      <c r="R3010" s="7">
        <v>265</v>
      </c>
      <c r="S3010" s="189">
        <v>45625.593981481485</v>
      </c>
    </row>
    <row r="3011" spans="1:19">
      <c r="A3011" s="7">
        <v>2016</v>
      </c>
      <c r="B3011" s="123" t="s">
        <v>537</v>
      </c>
      <c r="C3011" s="123" t="s">
        <v>538</v>
      </c>
      <c r="D3011" s="123" t="s">
        <v>548</v>
      </c>
      <c r="E3011" s="123" t="s">
        <v>160</v>
      </c>
      <c r="F3011" s="7">
        <v>52.879283999999998</v>
      </c>
      <c r="G3011" s="123" t="s">
        <v>532</v>
      </c>
      <c r="H3011" s="7">
        <v>3.7879017510000002</v>
      </c>
      <c r="I3011" s="7">
        <v>71.632999999999996</v>
      </c>
      <c r="J3011" s="7">
        <v>3.775052085</v>
      </c>
      <c r="K3011" s="7">
        <v>1.5863800000000001E-4</v>
      </c>
      <c r="L3011" s="7">
        <v>3.1727570400000002E-5</v>
      </c>
      <c r="M3011" s="7">
        <v>71.39</v>
      </c>
      <c r="N3011" s="7">
        <v>3.0000000000000001E-3</v>
      </c>
      <c r="O3011" s="7">
        <v>5.9999999999999995E-4</v>
      </c>
      <c r="P3011" s="7">
        <v>1</v>
      </c>
      <c r="Q3011" s="7">
        <v>28</v>
      </c>
      <c r="R3011" s="7">
        <v>265</v>
      </c>
      <c r="S3011" s="189">
        <v>45625.593981481485</v>
      </c>
    </row>
    <row r="3012" spans="1:19">
      <c r="A3012" s="7">
        <v>2016</v>
      </c>
      <c r="B3012" s="123" t="s">
        <v>537</v>
      </c>
      <c r="C3012" s="123" t="s">
        <v>538</v>
      </c>
      <c r="D3012" s="123" t="s">
        <v>548</v>
      </c>
      <c r="E3012" s="123" t="s">
        <v>163</v>
      </c>
      <c r="F3012" s="7">
        <v>78.551164353999994</v>
      </c>
      <c r="G3012" s="123" t="s">
        <v>532</v>
      </c>
      <c r="H3012" s="7">
        <v>5.0072046959999996</v>
      </c>
      <c r="I3012" s="7">
        <v>63.744500000000002</v>
      </c>
      <c r="J3012" s="7">
        <v>5.0029236580000003</v>
      </c>
      <c r="K3012" s="7">
        <v>7.855116435E-5</v>
      </c>
      <c r="L3012" s="7">
        <v>7.855116435E-6</v>
      </c>
      <c r="M3012" s="7">
        <v>63.69</v>
      </c>
      <c r="N3012" s="7">
        <v>1E-3</v>
      </c>
      <c r="O3012" s="7">
        <v>1E-4</v>
      </c>
      <c r="P3012" s="7">
        <v>1</v>
      </c>
      <c r="Q3012" s="7">
        <v>28</v>
      </c>
      <c r="R3012" s="7">
        <v>265</v>
      </c>
      <c r="S3012" s="189">
        <v>45625.593981481485</v>
      </c>
    </row>
    <row r="3013" spans="1:19">
      <c r="A3013" s="7">
        <v>2016</v>
      </c>
      <c r="B3013" s="123" t="s">
        <v>537</v>
      </c>
      <c r="C3013" s="123" t="s">
        <v>538</v>
      </c>
      <c r="D3013" s="123" t="s">
        <v>548</v>
      </c>
      <c r="E3013" s="123" t="s">
        <v>535</v>
      </c>
      <c r="F3013" s="7">
        <v>1042.301452206</v>
      </c>
      <c r="G3013" s="123" t="s">
        <v>532</v>
      </c>
      <c r="H3013" s="7">
        <v>58.268631812999999</v>
      </c>
      <c r="I3013" s="7">
        <v>55.903819081999998</v>
      </c>
      <c r="J3013" s="7">
        <v>58.211826383999998</v>
      </c>
      <c r="K3013" s="7">
        <v>1.042301E-3</v>
      </c>
      <c r="L3013" s="7">
        <v>1.0423E-4</v>
      </c>
      <c r="M3013" s="7">
        <v>55.849319082000001</v>
      </c>
      <c r="N3013" s="7">
        <v>1E-3</v>
      </c>
      <c r="O3013" s="7">
        <v>1E-4</v>
      </c>
      <c r="P3013" s="7">
        <v>1</v>
      </c>
      <c r="Q3013" s="7">
        <v>28</v>
      </c>
      <c r="R3013" s="7">
        <v>265</v>
      </c>
      <c r="S3013" s="189">
        <v>45625.593981481485</v>
      </c>
    </row>
    <row r="3014" spans="1:19">
      <c r="A3014" s="7">
        <v>2016</v>
      </c>
      <c r="B3014" s="123" t="s">
        <v>537</v>
      </c>
      <c r="C3014" s="123" t="s">
        <v>538</v>
      </c>
      <c r="D3014" s="123" t="s">
        <v>548</v>
      </c>
      <c r="E3014" s="123" t="s">
        <v>549</v>
      </c>
      <c r="F3014" s="7">
        <v>1745.837553821</v>
      </c>
      <c r="G3014" s="123" t="s">
        <v>532</v>
      </c>
      <c r="H3014" s="7">
        <v>162.387392369</v>
      </c>
      <c r="I3014" s="7">
        <v>93.014033300999998</v>
      </c>
      <c r="J3014" s="7">
        <v>161.963153844</v>
      </c>
      <c r="K3014" s="7">
        <v>5.2375130000000001E-3</v>
      </c>
      <c r="L3014" s="7">
        <v>1.047503E-3</v>
      </c>
      <c r="M3014" s="7">
        <v>92.771033301000003</v>
      </c>
      <c r="N3014" s="7">
        <v>3.0000000000000001E-3</v>
      </c>
      <c r="O3014" s="7">
        <v>5.9999999999999995E-4</v>
      </c>
      <c r="P3014" s="7">
        <v>1</v>
      </c>
      <c r="Q3014" s="7">
        <v>28</v>
      </c>
      <c r="R3014" s="7">
        <v>265</v>
      </c>
      <c r="S3014" s="189">
        <v>45625.593981481485</v>
      </c>
    </row>
    <row r="3015" spans="1:19">
      <c r="A3015" s="7">
        <v>2016</v>
      </c>
      <c r="B3015" s="123" t="s">
        <v>537</v>
      </c>
      <c r="C3015" s="123" t="s">
        <v>538</v>
      </c>
      <c r="D3015" s="123" t="s">
        <v>548</v>
      </c>
      <c r="E3015" s="123" t="s">
        <v>541</v>
      </c>
      <c r="F3015" s="7">
        <v>5184.2977818709996</v>
      </c>
      <c r="G3015" s="123" t="s">
        <v>532</v>
      </c>
      <c r="H3015" s="7">
        <v>490.89437928400002</v>
      </c>
      <c r="I3015" s="7">
        <v>94.688692652</v>
      </c>
      <c r="J3015" s="7">
        <v>489.63459492300001</v>
      </c>
      <c r="K3015" s="7">
        <v>1.5552893E-2</v>
      </c>
      <c r="L3015" s="7">
        <v>3.110579E-3</v>
      </c>
      <c r="M3015" s="7">
        <v>94.445692652000005</v>
      </c>
      <c r="N3015" s="7">
        <v>3.0000000000000001E-3</v>
      </c>
      <c r="O3015" s="7">
        <v>5.9999999999999995E-4</v>
      </c>
      <c r="P3015" s="7">
        <v>1</v>
      </c>
      <c r="Q3015" s="7">
        <v>28</v>
      </c>
      <c r="R3015" s="7">
        <v>265</v>
      </c>
      <c r="S3015" s="189">
        <v>45625.593981481485</v>
      </c>
    </row>
    <row r="3016" spans="1:19">
      <c r="A3016" s="7">
        <v>2016</v>
      </c>
      <c r="B3016" s="123" t="s">
        <v>537</v>
      </c>
      <c r="C3016" s="123" t="s">
        <v>538</v>
      </c>
      <c r="D3016" s="123" t="s">
        <v>548</v>
      </c>
      <c r="E3016" s="123" t="s">
        <v>131</v>
      </c>
      <c r="F3016" s="7">
        <v>1588.7595745040001</v>
      </c>
      <c r="G3016" s="123" t="s">
        <v>532</v>
      </c>
      <c r="H3016" s="7">
        <v>0.38606857700000002</v>
      </c>
      <c r="I3016" s="7">
        <v>0.24299999999999999</v>
      </c>
      <c r="J3016" s="7">
        <v>0</v>
      </c>
      <c r="K3016" s="7">
        <v>4.766279E-3</v>
      </c>
      <c r="L3016" s="7">
        <v>9.5325599999999998E-4</v>
      </c>
      <c r="M3016" s="7">
        <v>0</v>
      </c>
      <c r="N3016" s="7">
        <v>3.0000000000000001E-3</v>
      </c>
      <c r="O3016" s="7">
        <v>5.9999999999999995E-4</v>
      </c>
      <c r="P3016" s="7"/>
      <c r="Q3016" s="7">
        <v>28</v>
      </c>
      <c r="R3016" s="7">
        <v>265</v>
      </c>
      <c r="S3016" s="189">
        <v>45625.593981481485</v>
      </c>
    </row>
    <row r="3017" spans="1:19">
      <c r="A3017" s="7">
        <v>2016</v>
      </c>
      <c r="B3017" s="123" t="s">
        <v>537</v>
      </c>
      <c r="C3017" s="123" t="s">
        <v>538</v>
      </c>
      <c r="D3017" s="123" t="s">
        <v>550</v>
      </c>
      <c r="E3017" s="123" t="s">
        <v>540</v>
      </c>
      <c r="F3017" s="7">
        <v>0</v>
      </c>
      <c r="G3017" s="123" t="s">
        <v>532</v>
      </c>
      <c r="H3017" s="7">
        <v>0</v>
      </c>
      <c r="I3017" s="7"/>
      <c r="J3017" s="7">
        <v>0</v>
      </c>
      <c r="K3017" s="7">
        <v>0</v>
      </c>
      <c r="L3017" s="7">
        <v>0</v>
      </c>
      <c r="M3017" s="7"/>
      <c r="N3017" s="7"/>
      <c r="O3017" s="7"/>
      <c r="P3017" s="7">
        <v>1</v>
      </c>
      <c r="Q3017" s="7">
        <v>28</v>
      </c>
      <c r="R3017" s="7">
        <v>265</v>
      </c>
      <c r="S3017" s="189">
        <v>45625.593981481485</v>
      </c>
    </row>
    <row r="3018" spans="1:19">
      <c r="A3018" s="7">
        <v>2016</v>
      </c>
      <c r="B3018" s="123" t="s">
        <v>537</v>
      </c>
      <c r="C3018" s="123" t="s">
        <v>538</v>
      </c>
      <c r="D3018" s="123" t="s">
        <v>550</v>
      </c>
      <c r="E3018" s="123" t="s">
        <v>531</v>
      </c>
      <c r="F3018" s="7">
        <v>34.378102081000002</v>
      </c>
      <c r="G3018" s="123" t="s">
        <v>532</v>
      </c>
      <c r="H3018" s="7">
        <v>2.6214334180000001</v>
      </c>
      <c r="I3018" s="7">
        <v>76.253</v>
      </c>
      <c r="J3018" s="7">
        <v>2.6130795390000001</v>
      </c>
      <c r="K3018" s="7">
        <v>1.0313400000000001E-4</v>
      </c>
      <c r="L3018" s="7">
        <v>2.062686125E-5</v>
      </c>
      <c r="M3018" s="7">
        <v>76.010000000000005</v>
      </c>
      <c r="N3018" s="7">
        <v>3.0000000000000001E-3</v>
      </c>
      <c r="O3018" s="7">
        <v>5.9999999999999995E-4</v>
      </c>
      <c r="P3018" s="7">
        <v>1</v>
      </c>
      <c r="Q3018" s="7">
        <v>28</v>
      </c>
      <c r="R3018" s="7">
        <v>265</v>
      </c>
      <c r="S3018" s="189">
        <v>45625.593981481485</v>
      </c>
    </row>
    <row r="3019" spans="1:19">
      <c r="A3019" s="7">
        <v>2016</v>
      </c>
      <c r="B3019" s="123" t="s">
        <v>537</v>
      </c>
      <c r="C3019" s="123" t="s">
        <v>538</v>
      </c>
      <c r="D3019" s="123" t="s">
        <v>550</v>
      </c>
      <c r="E3019" s="123" t="s">
        <v>533</v>
      </c>
      <c r="F3019" s="7">
        <v>94.370472000000007</v>
      </c>
      <c r="G3019" s="123" t="s">
        <v>532</v>
      </c>
      <c r="H3019" s="7">
        <v>6.9399730540000002</v>
      </c>
      <c r="I3019" s="7">
        <v>73.539666667000006</v>
      </c>
      <c r="J3019" s="7">
        <v>6.917041029</v>
      </c>
      <c r="K3019" s="7">
        <v>2.8311100000000001E-4</v>
      </c>
      <c r="L3019" s="7">
        <v>5.6622283199999998E-5</v>
      </c>
      <c r="M3019" s="7">
        <v>73.296666666999997</v>
      </c>
      <c r="N3019" s="7">
        <v>3.0000000000000001E-3</v>
      </c>
      <c r="O3019" s="7">
        <v>5.9999999999999995E-4</v>
      </c>
      <c r="P3019" s="7">
        <v>1</v>
      </c>
      <c r="Q3019" s="7">
        <v>28</v>
      </c>
      <c r="R3019" s="7">
        <v>265</v>
      </c>
      <c r="S3019" s="189">
        <v>45625.593981481485</v>
      </c>
    </row>
    <row r="3020" spans="1:19">
      <c r="A3020" s="7">
        <v>2016</v>
      </c>
      <c r="B3020" s="123" t="s">
        <v>537</v>
      </c>
      <c r="C3020" s="123" t="s">
        <v>538</v>
      </c>
      <c r="D3020" s="123" t="s">
        <v>550</v>
      </c>
      <c r="E3020" s="123" t="s">
        <v>160</v>
      </c>
      <c r="F3020" s="7">
        <v>14.402592</v>
      </c>
      <c r="G3020" s="123" t="s">
        <v>532</v>
      </c>
      <c r="H3020" s="7">
        <v>1.0317008729999999</v>
      </c>
      <c r="I3020" s="7">
        <v>71.632999999999996</v>
      </c>
      <c r="J3020" s="7">
        <v>1.0282010429999999</v>
      </c>
      <c r="K3020" s="7">
        <v>4.3207775999999998E-5</v>
      </c>
      <c r="L3020" s="7">
        <v>8.6415552000000005E-6</v>
      </c>
      <c r="M3020" s="7">
        <v>71.39</v>
      </c>
      <c r="N3020" s="7">
        <v>3.0000000000000001E-3</v>
      </c>
      <c r="O3020" s="7">
        <v>5.9999999999999995E-4</v>
      </c>
      <c r="P3020" s="7">
        <v>1</v>
      </c>
      <c r="Q3020" s="7">
        <v>28</v>
      </c>
      <c r="R3020" s="7">
        <v>265</v>
      </c>
      <c r="S3020" s="189">
        <v>45625.593981481485</v>
      </c>
    </row>
    <row r="3021" spans="1:19">
      <c r="A3021" s="7">
        <v>2016</v>
      </c>
      <c r="B3021" s="123" t="s">
        <v>537</v>
      </c>
      <c r="C3021" s="123" t="s">
        <v>538</v>
      </c>
      <c r="D3021" s="123" t="s">
        <v>550</v>
      </c>
      <c r="E3021" s="123" t="s">
        <v>163</v>
      </c>
      <c r="F3021" s="7">
        <v>67.054356279999993</v>
      </c>
      <c r="G3021" s="123" t="s">
        <v>532</v>
      </c>
      <c r="H3021" s="7">
        <v>4.274346414</v>
      </c>
      <c r="I3021" s="7">
        <v>63.744500000000002</v>
      </c>
      <c r="J3021" s="7">
        <v>4.2706919509999999</v>
      </c>
      <c r="K3021" s="7">
        <v>6.7054356279999994E-5</v>
      </c>
      <c r="L3021" s="7">
        <v>6.7054356280000003E-6</v>
      </c>
      <c r="M3021" s="7">
        <v>63.69</v>
      </c>
      <c r="N3021" s="7">
        <v>1E-3</v>
      </c>
      <c r="O3021" s="7">
        <v>1E-4</v>
      </c>
      <c r="P3021" s="7">
        <v>1</v>
      </c>
      <c r="Q3021" s="7">
        <v>28</v>
      </c>
      <c r="R3021" s="7">
        <v>265</v>
      </c>
      <c r="S3021" s="189">
        <v>45625.593981481485</v>
      </c>
    </row>
    <row r="3022" spans="1:19">
      <c r="A3022" s="7">
        <v>2016</v>
      </c>
      <c r="B3022" s="123" t="s">
        <v>537</v>
      </c>
      <c r="C3022" s="123" t="s">
        <v>538</v>
      </c>
      <c r="D3022" s="123" t="s">
        <v>550</v>
      </c>
      <c r="E3022" s="123" t="s">
        <v>535</v>
      </c>
      <c r="F3022" s="7">
        <v>16228.49237468</v>
      </c>
      <c r="G3022" s="123" t="s">
        <v>532</v>
      </c>
      <c r="H3022" s="7">
        <v>907.23470168799997</v>
      </c>
      <c r="I3022" s="7">
        <v>55.903819081999998</v>
      </c>
      <c r="J3022" s="7">
        <v>906.35024885300004</v>
      </c>
      <c r="K3022" s="7">
        <v>1.6228492000000001E-2</v>
      </c>
      <c r="L3022" s="7">
        <v>1.622849E-3</v>
      </c>
      <c r="M3022" s="7">
        <v>55.849319082000001</v>
      </c>
      <c r="N3022" s="7">
        <v>1E-3</v>
      </c>
      <c r="O3022" s="7">
        <v>1E-4</v>
      </c>
      <c r="P3022" s="7">
        <v>1</v>
      </c>
      <c r="Q3022" s="7">
        <v>28</v>
      </c>
      <c r="R3022" s="7">
        <v>265</v>
      </c>
      <c r="S3022" s="189">
        <v>45625.593981481485</v>
      </c>
    </row>
    <row r="3023" spans="1:19">
      <c r="A3023" s="7">
        <v>2016</v>
      </c>
      <c r="B3023" s="123" t="s">
        <v>537</v>
      </c>
      <c r="C3023" s="123" t="s">
        <v>538</v>
      </c>
      <c r="D3023" s="123" t="s">
        <v>550</v>
      </c>
      <c r="E3023" s="123" t="s">
        <v>541</v>
      </c>
      <c r="F3023" s="7">
        <v>0</v>
      </c>
      <c r="G3023" s="123" t="s">
        <v>532</v>
      </c>
      <c r="H3023" s="7">
        <v>0</v>
      </c>
      <c r="I3023" s="7"/>
      <c r="J3023" s="7">
        <v>0</v>
      </c>
      <c r="K3023" s="7">
        <v>0</v>
      </c>
      <c r="L3023" s="7">
        <v>0</v>
      </c>
      <c r="M3023" s="7"/>
      <c r="N3023" s="7"/>
      <c r="O3023" s="7"/>
      <c r="P3023" s="7">
        <v>1</v>
      </c>
      <c r="Q3023" s="7">
        <v>28</v>
      </c>
      <c r="R3023" s="7">
        <v>265</v>
      </c>
      <c r="S3023" s="189">
        <v>45625.593981481485</v>
      </c>
    </row>
    <row r="3024" spans="1:19">
      <c r="A3024" s="7">
        <v>2016</v>
      </c>
      <c r="B3024" s="123" t="s">
        <v>537</v>
      </c>
      <c r="C3024" s="123" t="s">
        <v>538</v>
      </c>
      <c r="D3024" s="123" t="s">
        <v>551</v>
      </c>
      <c r="E3024" s="123" t="s">
        <v>540</v>
      </c>
      <c r="F3024" s="7">
        <v>0</v>
      </c>
      <c r="G3024" s="123" t="s">
        <v>532</v>
      </c>
      <c r="H3024" s="7">
        <v>0</v>
      </c>
      <c r="I3024" s="7"/>
      <c r="J3024" s="7">
        <v>0</v>
      </c>
      <c r="K3024" s="7">
        <v>0</v>
      </c>
      <c r="L3024" s="7">
        <v>0</v>
      </c>
      <c r="M3024" s="7"/>
      <c r="N3024" s="7"/>
      <c r="O3024" s="7"/>
      <c r="P3024" s="7">
        <v>1</v>
      </c>
      <c r="Q3024" s="7">
        <v>28</v>
      </c>
      <c r="R3024" s="7">
        <v>265</v>
      </c>
      <c r="S3024" s="189">
        <v>45625.593981481485</v>
      </c>
    </row>
    <row r="3025" spans="1:19">
      <c r="A3025" s="7">
        <v>2016</v>
      </c>
      <c r="B3025" s="123" t="s">
        <v>537</v>
      </c>
      <c r="C3025" s="123" t="s">
        <v>538</v>
      </c>
      <c r="D3025" s="123" t="s">
        <v>551</v>
      </c>
      <c r="E3025" s="123" t="s">
        <v>531</v>
      </c>
      <c r="F3025" s="7">
        <v>6.9125084240000003</v>
      </c>
      <c r="G3025" s="123" t="s">
        <v>532</v>
      </c>
      <c r="H3025" s="7">
        <v>0.52709950500000002</v>
      </c>
      <c r="I3025" s="7">
        <v>76.253</v>
      </c>
      <c r="J3025" s="7">
        <v>0.52541976499999998</v>
      </c>
      <c r="K3025" s="7">
        <v>2.073752527E-5</v>
      </c>
      <c r="L3025" s="7">
        <v>4.1475050539999996E-6</v>
      </c>
      <c r="M3025" s="7">
        <v>76.010000000000005</v>
      </c>
      <c r="N3025" s="7">
        <v>3.0000000000000001E-3</v>
      </c>
      <c r="O3025" s="7">
        <v>5.9999999999999995E-4</v>
      </c>
      <c r="P3025" s="7">
        <v>1</v>
      </c>
      <c r="Q3025" s="7">
        <v>28</v>
      </c>
      <c r="R3025" s="7">
        <v>265</v>
      </c>
      <c r="S3025" s="189">
        <v>45625.593981481485</v>
      </c>
    </row>
    <row r="3026" spans="1:19">
      <c r="A3026" s="7">
        <v>2016</v>
      </c>
      <c r="B3026" s="123" t="s">
        <v>537</v>
      </c>
      <c r="C3026" s="123" t="s">
        <v>538</v>
      </c>
      <c r="D3026" s="123" t="s">
        <v>551</v>
      </c>
      <c r="E3026" s="123" t="s">
        <v>533</v>
      </c>
      <c r="F3026" s="7">
        <v>45.091836000000001</v>
      </c>
      <c r="G3026" s="123" t="s">
        <v>532</v>
      </c>
      <c r="H3026" s="7">
        <v>3.3160385890000001</v>
      </c>
      <c r="I3026" s="7">
        <v>73.539666667000006</v>
      </c>
      <c r="J3026" s="7">
        <v>3.3050812729999999</v>
      </c>
      <c r="K3026" s="7">
        <v>1.3527600000000001E-4</v>
      </c>
      <c r="L3026" s="7">
        <v>2.70551016E-5</v>
      </c>
      <c r="M3026" s="7">
        <v>73.296666666999997</v>
      </c>
      <c r="N3026" s="7">
        <v>3.0000000000000001E-3</v>
      </c>
      <c r="O3026" s="7">
        <v>5.9999999999999995E-4</v>
      </c>
      <c r="P3026" s="7">
        <v>1</v>
      </c>
      <c r="Q3026" s="7">
        <v>28</v>
      </c>
      <c r="R3026" s="7">
        <v>265</v>
      </c>
      <c r="S3026" s="189">
        <v>45625.593981481485</v>
      </c>
    </row>
    <row r="3027" spans="1:19">
      <c r="A3027" s="7">
        <v>2016</v>
      </c>
      <c r="B3027" s="123" t="s">
        <v>537</v>
      </c>
      <c r="C3027" s="123" t="s">
        <v>538</v>
      </c>
      <c r="D3027" s="123" t="s">
        <v>551</v>
      </c>
      <c r="E3027" s="123" t="s">
        <v>160</v>
      </c>
      <c r="F3027" s="7">
        <v>5.2753680000000003</v>
      </c>
      <c r="G3027" s="123" t="s">
        <v>532</v>
      </c>
      <c r="H3027" s="7">
        <v>0.377890436</v>
      </c>
      <c r="I3027" s="7">
        <v>71.632999999999996</v>
      </c>
      <c r="J3027" s="7">
        <v>0.376608522</v>
      </c>
      <c r="K3027" s="7">
        <v>1.5826103999999998E-5</v>
      </c>
      <c r="L3027" s="7">
        <v>3.1652207999999998E-6</v>
      </c>
      <c r="M3027" s="7">
        <v>71.39</v>
      </c>
      <c r="N3027" s="7">
        <v>3.0000000000000001E-3</v>
      </c>
      <c r="O3027" s="7">
        <v>5.9999999999999995E-4</v>
      </c>
      <c r="P3027" s="7">
        <v>1</v>
      </c>
      <c r="Q3027" s="7">
        <v>28</v>
      </c>
      <c r="R3027" s="7">
        <v>265</v>
      </c>
      <c r="S3027" s="189">
        <v>45625.593981481485</v>
      </c>
    </row>
    <row r="3028" spans="1:19">
      <c r="A3028" s="7">
        <v>2016</v>
      </c>
      <c r="B3028" s="123" t="s">
        <v>537</v>
      </c>
      <c r="C3028" s="123" t="s">
        <v>538</v>
      </c>
      <c r="D3028" s="123" t="s">
        <v>551</v>
      </c>
      <c r="E3028" s="123" t="s">
        <v>163</v>
      </c>
      <c r="F3028" s="7">
        <v>89.364378434000002</v>
      </c>
      <c r="G3028" s="123" t="s">
        <v>532</v>
      </c>
      <c r="H3028" s="7">
        <v>5.6964876210000002</v>
      </c>
      <c r="I3028" s="7">
        <v>63.744500000000002</v>
      </c>
      <c r="J3028" s="7">
        <v>5.6916172620000003</v>
      </c>
      <c r="K3028" s="7">
        <v>8.9364378430000004E-5</v>
      </c>
      <c r="L3028" s="7">
        <v>8.9364378430000007E-6</v>
      </c>
      <c r="M3028" s="7">
        <v>63.69</v>
      </c>
      <c r="N3028" s="7">
        <v>1E-3</v>
      </c>
      <c r="O3028" s="7">
        <v>1E-4</v>
      </c>
      <c r="P3028" s="7">
        <v>1</v>
      </c>
      <c r="Q3028" s="7">
        <v>28</v>
      </c>
      <c r="R3028" s="7">
        <v>265</v>
      </c>
      <c r="S3028" s="189">
        <v>45625.593981481485</v>
      </c>
    </row>
    <row r="3029" spans="1:19">
      <c r="A3029" s="7">
        <v>2016</v>
      </c>
      <c r="B3029" s="123" t="s">
        <v>537</v>
      </c>
      <c r="C3029" s="123" t="s">
        <v>538</v>
      </c>
      <c r="D3029" s="123" t="s">
        <v>551</v>
      </c>
      <c r="E3029" s="123" t="s">
        <v>535</v>
      </c>
      <c r="F3029" s="7">
        <v>323.79600216799997</v>
      </c>
      <c r="G3029" s="123" t="s">
        <v>532</v>
      </c>
      <c r="H3029" s="7">
        <v>18.101433125</v>
      </c>
      <c r="I3029" s="7">
        <v>55.903819081999998</v>
      </c>
      <c r="J3029" s="7">
        <v>18.083786242999999</v>
      </c>
      <c r="K3029" s="7">
        <v>3.23796E-4</v>
      </c>
      <c r="L3029" s="7">
        <v>3.237960022E-5</v>
      </c>
      <c r="M3029" s="7">
        <v>55.849319082000001</v>
      </c>
      <c r="N3029" s="7">
        <v>1E-3</v>
      </c>
      <c r="O3029" s="7">
        <v>1E-4</v>
      </c>
      <c r="P3029" s="7">
        <v>1</v>
      </c>
      <c r="Q3029" s="7">
        <v>28</v>
      </c>
      <c r="R3029" s="7">
        <v>265</v>
      </c>
      <c r="S3029" s="189">
        <v>45625.593981481485</v>
      </c>
    </row>
    <row r="3030" spans="1:19">
      <c r="A3030" s="7">
        <v>2016</v>
      </c>
      <c r="B3030" s="123" t="s">
        <v>537</v>
      </c>
      <c r="C3030" s="123" t="s">
        <v>538</v>
      </c>
      <c r="D3030" s="123" t="s">
        <v>551</v>
      </c>
      <c r="E3030" s="123" t="s">
        <v>541</v>
      </c>
      <c r="F3030" s="7">
        <v>0</v>
      </c>
      <c r="G3030" s="123" t="s">
        <v>532</v>
      </c>
      <c r="H3030" s="7">
        <v>0</v>
      </c>
      <c r="I3030" s="7"/>
      <c r="J3030" s="7">
        <v>0</v>
      </c>
      <c r="K3030" s="7">
        <v>0</v>
      </c>
      <c r="L3030" s="7">
        <v>0</v>
      </c>
      <c r="M3030" s="7"/>
      <c r="N3030" s="7"/>
      <c r="O3030" s="7"/>
      <c r="P3030" s="7">
        <v>1</v>
      </c>
      <c r="Q3030" s="7">
        <v>28</v>
      </c>
      <c r="R3030" s="7">
        <v>265</v>
      </c>
      <c r="S3030" s="189">
        <v>45625.593981481485</v>
      </c>
    </row>
    <row r="3031" spans="1:19">
      <c r="A3031" s="7">
        <v>2016</v>
      </c>
      <c r="B3031" s="123" t="s">
        <v>537</v>
      </c>
      <c r="C3031" s="123" t="s">
        <v>538</v>
      </c>
      <c r="D3031" s="123" t="s">
        <v>552</v>
      </c>
      <c r="E3031" s="123" t="s">
        <v>540</v>
      </c>
      <c r="F3031" s="7">
        <v>0</v>
      </c>
      <c r="G3031" s="123" t="s">
        <v>532</v>
      </c>
      <c r="H3031" s="7">
        <v>0</v>
      </c>
      <c r="I3031" s="7"/>
      <c r="J3031" s="7">
        <v>0</v>
      </c>
      <c r="K3031" s="7">
        <v>0</v>
      </c>
      <c r="L3031" s="7">
        <v>0</v>
      </c>
      <c r="M3031" s="7"/>
      <c r="N3031" s="7"/>
      <c r="O3031" s="7"/>
      <c r="P3031" s="7">
        <v>1</v>
      </c>
      <c r="Q3031" s="7">
        <v>28</v>
      </c>
      <c r="R3031" s="7">
        <v>265</v>
      </c>
      <c r="S3031" s="189">
        <v>45625.593981481485</v>
      </c>
    </row>
    <row r="3032" spans="1:19">
      <c r="A3032" s="7">
        <v>2016</v>
      </c>
      <c r="B3032" s="123" t="s">
        <v>537</v>
      </c>
      <c r="C3032" s="123" t="s">
        <v>538</v>
      </c>
      <c r="D3032" s="123" t="s">
        <v>552</v>
      </c>
      <c r="E3032" s="123" t="s">
        <v>531</v>
      </c>
      <c r="F3032" s="7">
        <v>5.7165727110000004</v>
      </c>
      <c r="G3032" s="123" t="s">
        <v>532</v>
      </c>
      <c r="H3032" s="7">
        <v>0.43590581900000003</v>
      </c>
      <c r="I3032" s="7">
        <v>76.253</v>
      </c>
      <c r="J3032" s="7">
        <v>0.43451669199999998</v>
      </c>
      <c r="K3032" s="7">
        <v>1.714971813E-5</v>
      </c>
      <c r="L3032" s="7">
        <v>3.4299436269999999E-6</v>
      </c>
      <c r="M3032" s="7">
        <v>76.010000000000005</v>
      </c>
      <c r="N3032" s="7">
        <v>3.0000000000000001E-3</v>
      </c>
      <c r="O3032" s="7">
        <v>5.9999999999999995E-4</v>
      </c>
      <c r="P3032" s="7">
        <v>1</v>
      </c>
      <c r="Q3032" s="7">
        <v>28</v>
      </c>
      <c r="R3032" s="7">
        <v>265</v>
      </c>
      <c r="S3032" s="189">
        <v>45625.593981481485</v>
      </c>
    </row>
    <row r="3033" spans="1:19">
      <c r="A3033" s="7">
        <v>2016</v>
      </c>
      <c r="B3033" s="123" t="s">
        <v>537</v>
      </c>
      <c r="C3033" s="123" t="s">
        <v>538</v>
      </c>
      <c r="D3033" s="123" t="s">
        <v>552</v>
      </c>
      <c r="E3033" s="123" t="s">
        <v>533</v>
      </c>
      <c r="F3033" s="7">
        <v>27.967824</v>
      </c>
      <c r="G3033" s="123" t="s">
        <v>532</v>
      </c>
      <c r="H3033" s="7">
        <v>2.0567444539999999</v>
      </c>
      <c r="I3033" s="7">
        <v>73.539666667000006</v>
      </c>
      <c r="J3033" s="7">
        <v>2.049948273</v>
      </c>
      <c r="K3033" s="7">
        <v>8.3903471999999997E-5</v>
      </c>
      <c r="L3033" s="7">
        <v>1.67806944E-5</v>
      </c>
      <c r="M3033" s="7">
        <v>73.296666666999997</v>
      </c>
      <c r="N3033" s="7">
        <v>3.0000000000000001E-3</v>
      </c>
      <c r="O3033" s="7">
        <v>5.9999999999999995E-4</v>
      </c>
      <c r="P3033" s="7">
        <v>1</v>
      </c>
      <c r="Q3033" s="7">
        <v>28</v>
      </c>
      <c r="R3033" s="7">
        <v>265</v>
      </c>
      <c r="S3033" s="189">
        <v>45625.593981481485</v>
      </c>
    </row>
    <row r="3034" spans="1:19">
      <c r="A3034" s="7">
        <v>2016</v>
      </c>
      <c r="B3034" s="123" t="s">
        <v>537</v>
      </c>
      <c r="C3034" s="123" t="s">
        <v>538</v>
      </c>
      <c r="D3034" s="123" t="s">
        <v>552</v>
      </c>
      <c r="E3034" s="123" t="s">
        <v>160</v>
      </c>
      <c r="F3034" s="7">
        <v>33.159455999999999</v>
      </c>
      <c r="G3034" s="123" t="s">
        <v>532</v>
      </c>
      <c r="H3034" s="7">
        <v>2.375311312</v>
      </c>
      <c r="I3034" s="7">
        <v>71.632999999999996</v>
      </c>
      <c r="J3034" s="7">
        <v>2.3672535639999999</v>
      </c>
      <c r="K3034" s="7">
        <v>9.9478368000000005E-5</v>
      </c>
      <c r="L3034" s="7">
        <v>1.9895673599999999E-5</v>
      </c>
      <c r="M3034" s="7">
        <v>71.39</v>
      </c>
      <c r="N3034" s="7">
        <v>3.0000000000000001E-3</v>
      </c>
      <c r="O3034" s="7">
        <v>5.9999999999999995E-4</v>
      </c>
      <c r="P3034" s="7">
        <v>1</v>
      </c>
      <c r="Q3034" s="7">
        <v>28</v>
      </c>
      <c r="R3034" s="7">
        <v>265</v>
      </c>
      <c r="S3034" s="189">
        <v>45625.593981481485</v>
      </c>
    </row>
    <row r="3035" spans="1:19">
      <c r="A3035" s="7">
        <v>2016</v>
      </c>
      <c r="B3035" s="123" t="s">
        <v>537</v>
      </c>
      <c r="C3035" s="123" t="s">
        <v>538</v>
      </c>
      <c r="D3035" s="123" t="s">
        <v>552</v>
      </c>
      <c r="E3035" s="123" t="s">
        <v>163</v>
      </c>
      <c r="F3035" s="7">
        <v>79.234758346999996</v>
      </c>
      <c r="G3035" s="123" t="s">
        <v>532</v>
      </c>
      <c r="H3035" s="7">
        <v>5.0507800530000004</v>
      </c>
      <c r="I3035" s="7">
        <v>63.744500000000002</v>
      </c>
      <c r="J3035" s="7">
        <v>5.0464617589999996</v>
      </c>
      <c r="K3035" s="7">
        <v>7.9234758350000005E-5</v>
      </c>
      <c r="L3035" s="7">
        <v>7.9234758350000001E-6</v>
      </c>
      <c r="M3035" s="7">
        <v>63.69</v>
      </c>
      <c r="N3035" s="7">
        <v>1E-3</v>
      </c>
      <c r="O3035" s="7">
        <v>1E-4</v>
      </c>
      <c r="P3035" s="7">
        <v>1</v>
      </c>
      <c r="Q3035" s="7">
        <v>28</v>
      </c>
      <c r="R3035" s="7">
        <v>265</v>
      </c>
      <c r="S3035" s="189">
        <v>45625.593981481485</v>
      </c>
    </row>
    <row r="3036" spans="1:19">
      <c r="A3036" s="7">
        <v>2016</v>
      </c>
      <c r="B3036" s="123" t="s">
        <v>537</v>
      </c>
      <c r="C3036" s="123" t="s">
        <v>538</v>
      </c>
      <c r="D3036" s="123" t="s">
        <v>552</v>
      </c>
      <c r="E3036" s="123" t="s">
        <v>535</v>
      </c>
      <c r="F3036" s="7">
        <v>724.144156436</v>
      </c>
      <c r="G3036" s="123" t="s">
        <v>532</v>
      </c>
      <c r="H3036" s="7">
        <v>40.482423910999998</v>
      </c>
      <c r="I3036" s="7">
        <v>55.903819081999998</v>
      </c>
      <c r="J3036" s="7">
        <v>40.442958054000002</v>
      </c>
      <c r="K3036" s="7">
        <v>7.2414400000000002E-4</v>
      </c>
      <c r="L3036" s="7">
        <v>7.2414415639999999E-5</v>
      </c>
      <c r="M3036" s="7">
        <v>55.849319082000001</v>
      </c>
      <c r="N3036" s="7">
        <v>1E-3</v>
      </c>
      <c r="O3036" s="7">
        <v>1E-4</v>
      </c>
      <c r="P3036" s="7">
        <v>1</v>
      </c>
      <c r="Q3036" s="7">
        <v>28</v>
      </c>
      <c r="R3036" s="7">
        <v>265</v>
      </c>
      <c r="S3036" s="189">
        <v>45625.593981481485</v>
      </c>
    </row>
    <row r="3037" spans="1:19">
      <c r="A3037" s="7">
        <v>2016</v>
      </c>
      <c r="B3037" s="123" t="s">
        <v>537</v>
      </c>
      <c r="C3037" s="123" t="s">
        <v>538</v>
      </c>
      <c r="D3037" s="123" t="s">
        <v>552</v>
      </c>
      <c r="E3037" s="123" t="s">
        <v>541</v>
      </c>
      <c r="F3037" s="7">
        <v>0</v>
      </c>
      <c r="G3037" s="123" t="s">
        <v>532</v>
      </c>
      <c r="H3037" s="7">
        <v>0</v>
      </c>
      <c r="I3037" s="7"/>
      <c r="J3037" s="7">
        <v>0</v>
      </c>
      <c r="K3037" s="7">
        <v>0</v>
      </c>
      <c r="L3037" s="7">
        <v>0</v>
      </c>
      <c r="M3037" s="7"/>
      <c r="N3037" s="7"/>
      <c r="O3037" s="7"/>
      <c r="P3037" s="7">
        <v>1</v>
      </c>
      <c r="Q3037" s="7">
        <v>28</v>
      </c>
      <c r="R3037" s="7">
        <v>265</v>
      </c>
      <c r="S3037" s="189">
        <v>45625.593981481485</v>
      </c>
    </row>
    <row r="3038" spans="1:19">
      <c r="A3038" s="7">
        <v>2016</v>
      </c>
      <c r="B3038" s="123" t="s">
        <v>537</v>
      </c>
      <c r="C3038" s="123" t="s">
        <v>538</v>
      </c>
      <c r="D3038" s="123" t="s">
        <v>567</v>
      </c>
      <c r="E3038" s="123" t="s">
        <v>540</v>
      </c>
      <c r="F3038" s="7">
        <v>0</v>
      </c>
      <c r="G3038" s="123" t="s">
        <v>532</v>
      </c>
      <c r="H3038" s="7">
        <v>0</v>
      </c>
      <c r="I3038" s="7"/>
      <c r="J3038" s="7">
        <v>0</v>
      </c>
      <c r="K3038" s="7">
        <v>0</v>
      </c>
      <c r="L3038" s="7">
        <v>0</v>
      </c>
      <c r="M3038" s="7"/>
      <c r="N3038" s="7"/>
      <c r="O3038" s="7"/>
      <c r="P3038" s="7">
        <v>1</v>
      </c>
      <c r="Q3038" s="7">
        <v>28</v>
      </c>
      <c r="R3038" s="7">
        <v>265</v>
      </c>
      <c r="S3038" s="189">
        <v>45625.593981481485</v>
      </c>
    </row>
    <row r="3039" spans="1:19">
      <c r="A3039" s="7">
        <v>2016</v>
      </c>
      <c r="B3039" s="123" t="s">
        <v>537</v>
      </c>
      <c r="C3039" s="123" t="s">
        <v>538</v>
      </c>
      <c r="D3039" s="123" t="s">
        <v>567</v>
      </c>
      <c r="E3039" s="123" t="s">
        <v>531</v>
      </c>
      <c r="F3039" s="7">
        <v>4.4727995690000002</v>
      </c>
      <c r="G3039" s="123" t="s">
        <v>532</v>
      </c>
      <c r="H3039" s="7">
        <v>0.341064386</v>
      </c>
      <c r="I3039" s="7">
        <v>76.253</v>
      </c>
      <c r="J3039" s="7">
        <v>0.33997749500000002</v>
      </c>
      <c r="K3039" s="7">
        <v>1.3418398710000001E-5</v>
      </c>
      <c r="L3039" s="7">
        <v>2.6836797409999999E-6</v>
      </c>
      <c r="M3039" s="7">
        <v>76.010000000000005</v>
      </c>
      <c r="N3039" s="7">
        <v>3.0000000000000001E-3</v>
      </c>
      <c r="O3039" s="7">
        <v>5.9999999999999995E-4</v>
      </c>
      <c r="P3039" s="7">
        <v>1</v>
      </c>
      <c r="Q3039" s="7">
        <v>28</v>
      </c>
      <c r="R3039" s="7">
        <v>265</v>
      </c>
      <c r="S3039" s="189">
        <v>45625.593981481485</v>
      </c>
    </row>
    <row r="3040" spans="1:19">
      <c r="A3040" s="7">
        <v>2016</v>
      </c>
      <c r="B3040" s="123" t="s">
        <v>537</v>
      </c>
      <c r="C3040" s="123" t="s">
        <v>538</v>
      </c>
      <c r="D3040" s="123" t="s">
        <v>567</v>
      </c>
      <c r="E3040" s="123" t="s">
        <v>533</v>
      </c>
      <c r="F3040" s="7">
        <v>12.392927999999999</v>
      </c>
      <c r="G3040" s="123" t="s">
        <v>532</v>
      </c>
      <c r="H3040" s="7">
        <v>0.91137179400000001</v>
      </c>
      <c r="I3040" s="7">
        <v>73.539666667000006</v>
      </c>
      <c r="J3040" s="7">
        <v>0.90836031299999997</v>
      </c>
      <c r="K3040" s="7">
        <v>3.7178784E-5</v>
      </c>
      <c r="L3040" s="7">
        <v>7.4357568E-6</v>
      </c>
      <c r="M3040" s="7">
        <v>73.296666666999997</v>
      </c>
      <c r="N3040" s="7">
        <v>3.0000000000000001E-3</v>
      </c>
      <c r="O3040" s="7">
        <v>5.9999999999999995E-4</v>
      </c>
      <c r="P3040" s="7">
        <v>1</v>
      </c>
      <c r="Q3040" s="7">
        <v>28</v>
      </c>
      <c r="R3040" s="7">
        <v>265</v>
      </c>
      <c r="S3040" s="189">
        <v>45625.593981481485</v>
      </c>
    </row>
    <row r="3041" spans="1:19">
      <c r="A3041" s="7">
        <v>2016</v>
      </c>
      <c r="B3041" s="123" t="s">
        <v>537</v>
      </c>
      <c r="C3041" s="123" t="s">
        <v>538</v>
      </c>
      <c r="D3041" s="123" t="s">
        <v>567</v>
      </c>
      <c r="E3041" s="123" t="s">
        <v>160</v>
      </c>
      <c r="F3041" s="7">
        <v>2.7632880000000002</v>
      </c>
      <c r="G3041" s="123" t="s">
        <v>532</v>
      </c>
      <c r="H3041" s="7">
        <v>0.19794260899999999</v>
      </c>
      <c r="I3041" s="7">
        <v>71.632999999999996</v>
      </c>
      <c r="J3041" s="7">
        <v>0.19727112999999999</v>
      </c>
      <c r="K3041" s="7">
        <v>8.2898639999999999E-6</v>
      </c>
      <c r="L3041" s="7">
        <v>1.6579728000000001E-6</v>
      </c>
      <c r="M3041" s="7">
        <v>71.39</v>
      </c>
      <c r="N3041" s="7">
        <v>3.0000000000000001E-3</v>
      </c>
      <c r="O3041" s="7">
        <v>5.9999999999999995E-4</v>
      </c>
      <c r="P3041" s="7">
        <v>1</v>
      </c>
      <c r="Q3041" s="7">
        <v>28</v>
      </c>
      <c r="R3041" s="7">
        <v>265</v>
      </c>
      <c r="S3041" s="189">
        <v>45625.593981481485</v>
      </c>
    </row>
    <row r="3042" spans="1:19">
      <c r="A3042" s="7">
        <v>2016</v>
      </c>
      <c r="B3042" s="123" t="s">
        <v>537</v>
      </c>
      <c r="C3042" s="123" t="s">
        <v>538</v>
      </c>
      <c r="D3042" s="123" t="s">
        <v>567</v>
      </c>
      <c r="E3042" s="123" t="s">
        <v>163</v>
      </c>
      <c r="F3042" s="7">
        <v>44.309319766000002</v>
      </c>
      <c r="G3042" s="123" t="s">
        <v>532</v>
      </c>
      <c r="H3042" s="7">
        <v>2.824475434</v>
      </c>
      <c r="I3042" s="7">
        <v>63.744500000000002</v>
      </c>
      <c r="J3042" s="7">
        <v>2.8220605760000002</v>
      </c>
      <c r="K3042" s="7">
        <v>4.4309319770000001E-5</v>
      </c>
      <c r="L3042" s="7">
        <v>4.4309319769999996E-6</v>
      </c>
      <c r="M3042" s="7">
        <v>63.69</v>
      </c>
      <c r="N3042" s="7">
        <v>1E-3</v>
      </c>
      <c r="O3042" s="7">
        <v>1E-4</v>
      </c>
      <c r="P3042" s="7">
        <v>1</v>
      </c>
      <c r="Q3042" s="7">
        <v>28</v>
      </c>
      <c r="R3042" s="7">
        <v>265</v>
      </c>
      <c r="S3042" s="189">
        <v>45625.593981481485</v>
      </c>
    </row>
    <row r="3043" spans="1:19">
      <c r="A3043" s="7">
        <v>2016</v>
      </c>
      <c r="B3043" s="123" t="s">
        <v>537</v>
      </c>
      <c r="C3043" s="123" t="s">
        <v>538</v>
      </c>
      <c r="D3043" s="123" t="s">
        <v>567</v>
      </c>
      <c r="E3043" s="123" t="s">
        <v>535</v>
      </c>
      <c r="F3043" s="7">
        <v>38.18209761</v>
      </c>
      <c r="G3043" s="123" t="s">
        <v>532</v>
      </c>
      <c r="H3043" s="7">
        <v>2.1345250770000002</v>
      </c>
      <c r="I3043" s="7">
        <v>55.903819081999998</v>
      </c>
      <c r="J3043" s="7">
        <v>2.1324441529999998</v>
      </c>
      <c r="K3043" s="7">
        <v>3.8182097609999999E-5</v>
      </c>
      <c r="L3043" s="7">
        <v>3.8182097610000003E-6</v>
      </c>
      <c r="M3043" s="7">
        <v>55.849319082000001</v>
      </c>
      <c r="N3043" s="7">
        <v>1E-3</v>
      </c>
      <c r="O3043" s="7">
        <v>1E-4</v>
      </c>
      <c r="P3043" s="7">
        <v>1</v>
      </c>
      <c r="Q3043" s="7">
        <v>28</v>
      </c>
      <c r="R3043" s="7">
        <v>265</v>
      </c>
      <c r="S3043" s="189">
        <v>45625.593981481485</v>
      </c>
    </row>
    <row r="3044" spans="1:19">
      <c r="A3044" s="7">
        <v>2016</v>
      </c>
      <c r="B3044" s="123" t="s">
        <v>537</v>
      </c>
      <c r="C3044" s="123" t="s">
        <v>538</v>
      </c>
      <c r="D3044" s="123" t="s">
        <v>567</v>
      </c>
      <c r="E3044" s="123" t="s">
        <v>541</v>
      </c>
      <c r="F3044" s="7">
        <v>0</v>
      </c>
      <c r="G3044" s="123" t="s">
        <v>532</v>
      </c>
      <c r="H3044" s="7">
        <v>0</v>
      </c>
      <c r="I3044" s="7"/>
      <c r="J3044" s="7">
        <v>0</v>
      </c>
      <c r="K3044" s="7">
        <v>0</v>
      </c>
      <c r="L3044" s="7">
        <v>0</v>
      </c>
      <c r="M3044" s="7"/>
      <c r="N3044" s="7"/>
      <c r="O3044" s="7"/>
      <c r="P3044" s="7">
        <v>1</v>
      </c>
      <c r="Q3044" s="7">
        <v>28</v>
      </c>
      <c r="R3044" s="7">
        <v>265</v>
      </c>
      <c r="S3044" s="189">
        <v>45625.593981481485</v>
      </c>
    </row>
    <row r="3045" spans="1:19">
      <c r="A3045" s="7">
        <v>2016</v>
      </c>
      <c r="B3045" s="123" t="s">
        <v>537</v>
      </c>
      <c r="C3045" s="123" t="s">
        <v>538</v>
      </c>
      <c r="D3045" s="123" t="s">
        <v>568</v>
      </c>
      <c r="E3045" s="123" t="s">
        <v>540</v>
      </c>
      <c r="F3045" s="7">
        <v>0</v>
      </c>
      <c r="G3045" s="123" t="s">
        <v>532</v>
      </c>
      <c r="H3045" s="7">
        <v>0</v>
      </c>
      <c r="I3045" s="7"/>
      <c r="J3045" s="7">
        <v>0</v>
      </c>
      <c r="K3045" s="7">
        <v>0</v>
      </c>
      <c r="L3045" s="7">
        <v>0</v>
      </c>
      <c r="M3045" s="7"/>
      <c r="N3045" s="7"/>
      <c r="O3045" s="7"/>
      <c r="P3045" s="7">
        <v>1</v>
      </c>
      <c r="Q3045" s="7">
        <v>28</v>
      </c>
      <c r="R3045" s="7">
        <v>265</v>
      </c>
      <c r="S3045" s="189">
        <v>45625.593981481485</v>
      </c>
    </row>
    <row r="3046" spans="1:19">
      <c r="A3046" s="7">
        <v>2016</v>
      </c>
      <c r="B3046" s="123" t="s">
        <v>537</v>
      </c>
      <c r="C3046" s="123" t="s">
        <v>538</v>
      </c>
      <c r="D3046" s="123" t="s">
        <v>568</v>
      </c>
      <c r="E3046" s="123" t="s">
        <v>569</v>
      </c>
      <c r="F3046" s="7">
        <v>0</v>
      </c>
      <c r="G3046" s="123" t="s">
        <v>532</v>
      </c>
      <c r="H3046" s="7">
        <v>0</v>
      </c>
      <c r="I3046" s="7"/>
      <c r="J3046" s="7">
        <v>0</v>
      </c>
      <c r="K3046" s="7">
        <v>0</v>
      </c>
      <c r="L3046" s="7">
        <v>0</v>
      </c>
      <c r="M3046" s="7"/>
      <c r="N3046" s="7"/>
      <c r="O3046" s="7"/>
      <c r="P3046" s="7">
        <v>1</v>
      </c>
      <c r="Q3046" s="7">
        <v>28</v>
      </c>
      <c r="R3046" s="7">
        <v>265</v>
      </c>
      <c r="S3046" s="189">
        <v>45625.593981481485</v>
      </c>
    </row>
    <row r="3047" spans="1:19">
      <c r="A3047" s="7">
        <v>2016</v>
      </c>
      <c r="B3047" s="123" t="s">
        <v>537</v>
      </c>
      <c r="C3047" s="123" t="s">
        <v>538</v>
      </c>
      <c r="D3047" s="123" t="s">
        <v>568</v>
      </c>
      <c r="E3047" s="123" t="s">
        <v>531</v>
      </c>
      <c r="F3047" s="7">
        <v>148.870077624</v>
      </c>
      <c r="G3047" s="123" t="s">
        <v>532</v>
      </c>
      <c r="H3047" s="7">
        <v>11.351790029</v>
      </c>
      <c r="I3047" s="7">
        <v>76.253</v>
      </c>
      <c r="J3047" s="7">
        <v>11.3156146</v>
      </c>
      <c r="K3047" s="7">
        <v>4.4661000000000001E-4</v>
      </c>
      <c r="L3047" s="7">
        <v>8.9322046569999996E-5</v>
      </c>
      <c r="M3047" s="7">
        <v>76.010000000000005</v>
      </c>
      <c r="N3047" s="7">
        <v>3.0000000000000001E-3</v>
      </c>
      <c r="O3047" s="7">
        <v>5.9999999999999995E-4</v>
      </c>
      <c r="P3047" s="7">
        <v>1</v>
      </c>
      <c r="Q3047" s="7">
        <v>28</v>
      </c>
      <c r="R3047" s="7">
        <v>265</v>
      </c>
      <c r="S3047" s="189">
        <v>45625.593981481485</v>
      </c>
    </row>
    <row r="3048" spans="1:19">
      <c r="A3048" s="7">
        <v>2016</v>
      </c>
      <c r="B3048" s="123" t="s">
        <v>537</v>
      </c>
      <c r="C3048" s="123" t="s">
        <v>538</v>
      </c>
      <c r="D3048" s="123" t="s">
        <v>568</v>
      </c>
      <c r="E3048" s="123" t="s">
        <v>533</v>
      </c>
      <c r="F3048" s="7">
        <v>89.848727999999994</v>
      </c>
      <c r="G3048" s="123" t="s">
        <v>532</v>
      </c>
      <c r="H3048" s="7">
        <v>6.6074455079999996</v>
      </c>
      <c r="I3048" s="7">
        <v>73.539666667000006</v>
      </c>
      <c r="J3048" s="7">
        <v>6.5856122670000001</v>
      </c>
      <c r="K3048" s="7">
        <v>2.6954600000000001E-4</v>
      </c>
      <c r="L3048" s="7">
        <v>5.39092368E-5</v>
      </c>
      <c r="M3048" s="7">
        <v>73.296666666999997</v>
      </c>
      <c r="N3048" s="7">
        <v>3.0000000000000001E-3</v>
      </c>
      <c r="O3048" s="7">
        <v>5.9999999999999995E-4</v>
      </c>
      <c r="P3048" s="7">
        <v>1</v>
      </c>
      <c r="Q3048" s="7">
        <v>28</v>
      </c>
      <c r="R3048" s="7">
        <v>265</v>
      </c>
      <c r="S3048" s="189">
        <v>45625.593981481485</v>
      </c>
    </row>
    <row r="3049" spans="1:19">
      <c r="A3049" s="7">
        <v>2016</v>
      </c>
      <c r="B3049" s="123" t="s">
        <v>537</v>
      </c>
      <c r="C3049" s="123" t="s">
        <v>538</v>
      </c>
      <c r="D3049" s="123" t="s">
        <v>568</v>
      </c>
      <c r="E3049" s="123" t="s">
        <v>160</v>
      </c>
      <c r="F3049" s="7">
        <v>14.695668</v>
      </c>
      <c r="G3049" s="123" t="s">
        <v>532</v>
      </c>
      <c r="H3049" s="7">
        <v>1.052694786</v>
      </c>
      <c r="I3049" s="7">
        <v>71.632999999999996</v>
      </c>
      <c r="J3049" s="7">
        <v>1.0491237390000001</v>
      </c>
      <c r="K3049" s="7">
        <v>4.4087003999999997E-5</v>
      </c>
      <c r="L3049" s="7">
        <v>8.8174008000000008E-6</v>
      </c>
      <c r="M3049" s="7">
        <v>71.39</v>
      </c>
      <c r="N3049" s="7">
        <v>3.0000000000000001E-3</v>
      </c>
      <c r="O3049" s="7">
        <v>5.9999999999999995E-4</v>
      </c>
      <c r="P3049" s="7">
        <v>1</v>
      </c>
      <c r="Q3049" s="7">
        <v>28</v>
      </c>
      <c r="R3049" s="7">
        <v>265</v>
      </c>
      <c r="S3049" s="189">
        <v>45625.593981481485</v>
      </c>
    </row>
    <row r="3050" spans="1:19">
      <c r="A3050" s="7">
        <v>2016</v>
      </c>
      <c r="B3050" s="123" t="s">
        <v>537</v>
      </c>
      <c r="C3050" s="123" t="s">
        <v>538</v>
      </c>
      <c r="D3050" s="123" t="s">
        <v>568</v>
      </c>
      <c r="E3050" s="123" t="s">
        <v>163</v>
      </c>
      <c r="F3050" s="7">
        <v>184.44608845100001</v>
      </c>
      <c r="G3050" s="123" t="s">
        <v>532</v>
      </c>
      <c r="H3050" s="7">
        <v>11.757423684999999</v>
      </c>
      <c r="I3050" s="7">
        <v>63.744500000000002</v>
      </c>
      <c r="J3050" s="7">
        <v>11.747371373</v>
      </c>
      <c r="K3050" s="7">
        <v>1.84446E-4</v>
      </c>
      <c r="L3050" s="7">
        <v>1.844460885E-5</v>
      </c>
      <c r="M3050" s="7">
        <v>63.69</v>
      </c>
      <c r="N3050" s="7">
        <v>1E-3</v>
      </c>
      <c r="O3050" s="7">
        <v>1E-4</v>
      </c>
      <c r="P3050" s="7">
        <v>1</v>
      </c>
      <c r="Q3050" s="7">
        <v>28</v>
      </c>
      <c r="R3050" s="7">
        <v>265</v>
      </c>
      <c r="S3050" s="189">
        <v>45625.593981481485</v>
      </c>
    </row>
    <row r="3051" spans="1:19">
      <c r="A3051" s="7">
        <v>2016</v>
      </c>
      <c r="B3051" s="123" t="s">
        <v>537</v>
      </c>
      <c r="C3051" s="123" t="s">
        <v>538</v>
      </c>
      <c r="D3051" s="123" t="s">
        <v>568</v>
      </c>
      <c r="E3051" s="123" t="s">
        <v>535</v>
      </c>
      <c r="F3051" s="7">
        <v>1794.2363758910001</v>
      </c>
      <c r="G3051" s="123" t="s">
        <v>532</v>
      </c>
      <c r="H3051" s="7">
        <v>100.30466574800001</v>
      </c>
      <c r="I3051" s="7">
        <v>55.903819081999998</v>
      </c>
      <c r="J3051" s="7">
        <v>100.20687986599999</v>
      </c>
      <c r="K3051" s="7">
        <v>1.7942360000000001E-3</v>
      </c>
      <c r="L3051" s="7">
        <v>1.79424E-4</v>
      </c>
      <c r="M3051" s="7">
        <v>55.849319082000001</v>
      </c>
      <c r="N3051" s="7">
        <v>1E-3</v>
      </c>
      <c r="O3051" s="7">
        <v>1E-4</v>
      </c>
      <c r="P3051" s="7">
        <v>1</v>
      </c>
      <c r="Q3051" s="7">
        <v>28</v>
      </c>
      <c r="R3051" s="7">
        <v>265</v>
      </c>
      <c r="S3051" s="189">
        <v>45625.593981481485</v>
      </c>
    </row>
    <row r="3052" spans="1:19">
      <c r="A3052" s="7">
        <v>2016</v>
      </c>
      <c r="B3052" s="123" t="s">
        <v>537</v>
      </c>
      <c r="C3052" s="123" t="s">
        <v>538</v>
      </c>
      <c r="D3052" s="123" t="s">
        <v>568</v>
      </c>
      <c r="E3052" s="123" t="s">
        <v>541</v>
      </c>
      <c r="F3052" s="7">
        <v>1.0040778619999999</v>
      </c>
      <c r="G3052" s="123" t="s">
        <v>532</v>
      </c>
      <c r="H3052" s="7">
        <v>9.5074820000000004E-2</v>
      </c>
      <c r="I3052" s="7">
        <v>94.688692652</v>
      </c>
      <c r="J3052" s="7">
        <v>9.4830829000000005E-2</v>
      </c>
      <c r="K3052" s="7">
        <v>3.0122335859999998E-6</v>
      </c>
      <c r="L3052" s="7">
        <v>6.0244671720000004E-7</v>
      </c>
      <c r="M3052" s="7">
        <v>94.445692652000005</v>
      </c>
      <c r="N3052" s="7">
        <v>3.0000000000000001E-3</v>
      </c>
      <c r="O3052" s="7">
        <v>5.9999999999999995E-4</v>
      </c>
      <c r="P3052" s="7">
        <v>1</v>
      </c>
      <c r="Q3052" s="7">
        <v>28</v>
      </c>
      <c r="R3052" s="7">
        <v>265</v>
      </c>
      <c r="S3052" s="189">
        <v>45625.593981481485</v>
      </c>
    </row>
    <row r="3053" spans="1:19">
      <c r="A3053" s="7">
        <v>2016</v>
      </c>
      <c r="B3053" s="123" t="s">
        <v>537</v>
      </c>
      <c r="C3053" s="123" t="s">
        <v>538</v>
      </c>
      <c r="D3053" s="123" t="s">
        <v>566</v>
      </c>
      <c r="E3053" s="123" t="s">
        <v>540</v>
      </c>
      <c r="F3053" s="7">
        <v>0</v>
      </c>
      <c r="G3053" s="123" t="s">
        <v>532</v>
      </c>
      <c r="H3053" s="7">
        <v>0</v>
      </c>
      <c r="I3053" s="7"/>
      <c r="J3053" s="7">
        <v>0</v>
      </c>
      <c r="K3053" s="7">
        <v>0</v>
      </c>
      <c r="L3053" s="7">
        <v>0</v>
      </c>
      <c r="M3053" s="7"/>
      <c r="N3053" s="7"/>
      <c r="O3053" s="7"/>
      <c r="P3053" s="7">
        <v>1</v>
      </c>
      <c r="Q3053" s="7">
        <v>28</v>
      </c>
      <c r="R3053" s="7">
        <v>265</v>
      </c>
      <c r="S3053" s="189">
        <v>45625.593981481485</v>
      </c>
    </row>
    <row r="3054" spans="1:19">
      <c r="A3054" s="7">
        <v>2016</v>
      </c>
      <c r="B3054" s="123" t="s">
        <v>537</v>
      </c>
      <c r="C3054" s="123" t="s">
        <v>538</v>
      </c>
      <c r="D3054" s="123" t="s">
        <v>566</v>
      </c>
      <c r="E3054" s="123" t="s">
        <v>531</v>
      </c>
      <c r="F3054" s="7">
        <v>0</v>
      </c>
      <c r="G3054" s="123" t="s">
        <v>532</v>
      </c>
      <c r="H3054" s="7">
        <v>0</v>
      </c>
      <c r="I3054" s="7"/>
      <c r="J3054" s="7">
        <v>0</v>
      </c>
      <c r="K3054" s="7">
        <v>0</v>
      </c>
      <c r="L3054" s="7">
        <v>0</v>
      </c>
      <c r="M3054" s="7"/>
      <c r="N3054" s="7"/>
      <c r="O3054" s="7"/>
      <c r="P3054" s="7">
        <v>1</v>
      </c>
      <c r="Q3054" s="7">
        <v>28</v>
      </c>
      <c r="R3054" s="7">
        <v>265</v>
      </c>
      <c r="S3054" s="189">
        <v>45625.593981481485</v>
      </c>
    </row>
    <row r="3055" spans="1:19">
      <c r="A3055" s="7">
        <v>2016</v>
      </c>
      <c r="B3055" s="123" t="s">
        <v>537</v>
      </c>
      <c r="C3055" s="123" t="s">
        <v>538</v>
      </c>
      <c r="D3055" s="123" t="s">
        <v>566</v>
      </c>
      <c r="E3055" s="123" t="s">
        <v>533</v>
      </c>
      <c r="F3055" s="7">
        <v>1115.6611270609999</v>
      </c>
      <c r="G3055" s="123" t="s">
        <v>532</v>
      </c>
      <c r="H3055" s="7">
        <v>82.045347397</v>
      </c>
      <c r="I3055" s="7">
        <v>73.539666667000006</v>
      </c>
      <c r="J3055" s="7">
        <v>81.774241743999994</v>
      </c>
      <c r="K3055" s="7">
        <v>3.346983E-3</v>
      </c>
      <c r="L3055" s="7">
        <v>6.6939699999999996E-4</v>
      </c>
      <c r="M3055" s="7">
        <v>73.296666666999997</v>
      </c>
      <c r="N3055" s="7">
        <v>3.0000000000000001E-3</v>
      </c>
      <c r="O3055" s="7">
        <v>5.9999999999999995E-4</v>
      </c>
      <c r="P3055" s="7">
        <v>1</v>
      </c>
      <c r="Q3055" s="7">
        <v>28</v>
      </c>
      <c r="R3055" s="7">
        <v>265</v>
      </c>
      <c r="S3055" s="189">
        <v>45625.593981481485</v>
      </c>
    </row>
    <row r="3056" spans="1:19">
      <c r="A3056" s="7">
        <v>2016</v>
      </c>
      <c r="B3056" s="123" t="s">
        <v>537</v>
      </c>
      <c r="C3056" s="123" t="s">
        <v>538</v>
      </c>
      <c r="D3056" s="123" t="s">
        <v>566</v>
      </c>
      <c r="E3056" s="123" t="s">
        <v>160</v>
      </c>
      <c r="F3056" s="7">
        <v>20.127790731000001</v>
      </c>
      <c r="G3056" s="123" t="s">
        <v>532</v>
      </c>
      <c r="H3056" s="7">
        <v>1.441814033</v>
      </c>
      <c r="I3056" s="7">
        <v>71.632999999999996</v>
      </c>
      <c r="J3056" s="7">
        <v>1.4369229800000001</v>
      </c>
      <c r="K3056" s="7">
        <v>6.0383372189999999E-5</v>
      </c>
      <c r="L3056" s="7">
        <v>1.207667444E-5</v>
      </c>
      <c r="M3056" s="7">
        <v>71.39</v>
      </c>
      <c r="N3056" s="7">
        <v>3.0000000000000001E-3</v>
      </c>
      <c r="O3056" s="7">
        <v>5.9999999999999995E-4</v>
      </c>
      <c r="P3056" s="7">
        <v>1</v>
      </c>
      <c r="Q3056" s="7">
        <v>28</v>
      </c>
      <c r="R3056" s="7">
        <v>265</v>
      </c>
      <c r="S3056" s="189">
        <v>45625.593981481485</v>
      </c>
    </row>
    <row r="3057" spans="1:19">
      <c r="A3057" s="7">
        <v>2016</v>
      </c>
      <c r="B3057" s="123" t="s">
        <v>537</v>
      </c>
      <c r="C3057" s="123" t="s">
        <v>538</v>
      </c>
      <c r="D3057" s="123" t="s">
        <v>566</v>
      </c>
      <c r="E3057" s="123" t="s">
        <v>163</v>
      </c>
      <c r="F3057" s="7">
        <v>12.558028003</v>
      </c>
      <c r="G3057" s="123" t="s">
        <v>532</v>
      </c>
      <c r="H3057" s="7">
        <v>0.80050521600000002</v>
      </c>
      <c r="I3057" s="7">
        <v>63.744500000000002</v>
      </c>
      <c r="J3057" s="7">
        <v>0.799820804</v>
      </c>
      <c r="K3057" s="7">
        <v>1.2558028000000001E-5</v>
      </c>
      <c r="L3057" s="7">
        <v>1.2558027999999999E-6</v>
      </c>
      <c r="M3057" s="7">
        <v>63.69</v>
      </c>
      <c r="N3057" s="7">
        <v>1E-3</v>
      </c>
      <c r="O3057" s="7">
        <v>1E-4</v>
      </c>
      <c r="P3057" s="7">
        <v>1</v>
      </c>
      <c r="Q3057" s="7">
        <v>28</v>
      </c>
      <c r="R3057" s="7">
        <v>265</v>
      </c>
      <c r="S3057" s="189">
        <v>45625.593981481485</v>
      </c>
    </row>
    <row r="3058" spans="1:19">
      <c r="A3058" s="7">
        <v>2016</v>
      </c>
      <c r="B3058" s="123" t="s">
        <v>537</v>
      </c>
      <c r="C3058" s="123" t="s">
        <v>538</v>
      </c>
      <c r="D3058" s="123" t="s">
        <v>566</v>
      </c>
      <c r="E3058" s="123" t="s">
        <v>535</v>
      </c>
      <c r="F3058" s="7">
        <v>177.81587250999999</v>
      </c>
      <c r="G3058" s="123" t="s">
        <v>532</v>
      </c>
      <c r="H3058" s="7">
        <v>9.9405863669999999</v>
      </c>
      <c r="I3058" s="7">
        <v>55.903819081999998</v>
      </c>
      <c r="J3058" s="7">
        <v>9.9308954020000009</v>
      </c>
      <c r="K3058" s="7">
        <v>1.7781599999999999E-4</v>
      </c>
      <c r="L3058" s="7">
        <v>1.7781587249999999E-5</v>
      </c>
      <c r="M3058" s="7">
        <v>55.849319082000001</v>
      </c>
      <c r="N3058" s="7">
        <v>1E-3</v>
      </c>
      <c r="O3058" s="7">
        <v>1E-4</v>
      </c>
      <c r="P3058" s="7">
        <v>1</v>
      </c>
      <c r="Q3058" s="7">
        <v>28</v>
      </c>
      <c r="R3058" s="7">
        <v>265</v>
      </c>
      <c r="S3058" s="189">
        <v>45625.593981481485</v>
      </c>
    </row>
    <row r="3059" spans="1:19">
      <c r="A3059" s="7">
        <v>2016</v>
      </c>
      <c r="B3059" s="123" t="s">
        <v>537</v>
      </c>
      <c r="C3059" s="123" t="s">
        <v>538</v>
      </c>
      <c r="D3059" s="123" t="s">
        <v>566</v>
      </c>
      <c r="E3059" s="123" t="s">
        <v>541</v>
      </c>
      <c r="F3059" s="7">
        <v>0</v>
      </c>
      <c r="G3059" s="123" t="s">
        <v>532</v>
      </c>
      <c r="H3059" s="7">
        <v>0</v>
      </c>
      <c r="I3059" s="7"/>
      <c r="J3059" s="7">
        <v>0</v>
      </c>
      <c r="K3059" s="7">
        <v>0</v>
      </c>
      <c r="L3059" s="7">
        <v>0</v>
      </c>
      <c r="M3059" s="7"/>
      <c r="N3059" s="7"/>
      <c r="O3059" s="7"/>
      <c r="P3059" s="7">
        <v>1</v>
      </c>
      <c r="Q3059" s="7">
        <v>28</v>
      </c>
      <c r="R3059" s="7">
        <v>265</v>
      </c>
      <c r="S3059" s="189">
        <v>45625.593981481485</v>
      </c>
    </row>
    <row r="3060" spans="1:19">
      <c r="A3060" s="7">
        <v>2016</v>
      </c>
      <c r="B3060" s="123" t="s">
        <v>537</v>
      </c>
      <c r="C3060" s="123" t="s">
        <v>553</v>
      </c>
      <c r="D3060" s="123" t="s">
        <v>554</v>
      </c>
      <c r="E3060" s="123" t="s">
        <v>25</v>
      </c>
      <c r="F3060" s="7">
        <v>905.67564011499996</v>
      </c>
      <c r="G3060" s="123" t="s">
        <v>532</v>
      </c>
      <c r="H3060" s="7">
        <v>4.1960365020000001</v>
      </c>
      <c r="I3060" s="7">
        <v>4.6330455590000001</v>
      </c>
      <c r="J3060" s="7">
        <v>3.546466041</v>
      </c>
      <c r="K3060" s="7">
        <v>8.3372199999999996E-4</v>
      </c>
      <c r="L3060" s="7">
        <v>2.363118E-3</v>
      </c>
      <c r="M3060" s="7">
        <v>3.915823595</v>
      </c>
      <c r="N3060" s="7">
        <v>9.2055299999999995E-4</v>
      </c>
      <c r="O3060" s="7">
        <v>2.609232E-3</v>
      </c>
      <c r="P3060" s="7">
        <v>1</v>
      </c>
      <c r="Q3060" s="7">
        <v>28</v>
      </c>
      <c r="R3060" s="7">
        <v>265</v>
      </c>
      <c r="S3060" s="189">
        <v>45625.593981481485</v>
      </c>
    </row>
    <row r="3061" spans="1:19">
      <c r="A3061" s="7">
        <v>2016</v>
      </c>
      <c r="B3061" s="123" t="s">
        <v>537</v>
      </c>
      <c r="C3061" s="123" t="s">
        <v>553</v>
      </c>
      <c r="D3061" s="123" t="s">
        <v>554</v>
      </c>
      <c r="E3061" s="123" t="s">
        <v>23</v>
      </c>
      <c r="F3061" s="7">
        <v>0</v>
      </c>
      <c r="G3061" s="123" t="s">
        <v>532</v>
      </c>
      <c r="H3061" s="7">
        <v>0</v>
      </c>
      <c r="I3061" s="7"/>
      <c r="J3061" s="7">
        <v>0</v>
      </c>
      <c r="K3061" s="7">
        <v>0</v>
      </c>
      <c r="L3061" s="7">
        <v>0</v>
      </c>
      <c r="M3061" s="7"/>
      <c r="N3061" s="7"/>
      <c r="O3061" s="7"/>
      <c r="P3061" s="7"/>
      <c r="Q3061" s="7">
        <v>28</v>
      </c>
      <c r="R3061" s="7">
        <v>265</v>
      </c>
      <c r="S3061" s="189">
        <v>45625.593981481485</v>
      </c>
    </row>
    <row r="3062" spans="1:19">
      <c r="A3062" s="7">
        <v>2016</v>
      </c>
      <c r="B3062" s="123" t="s">
        <v>537</v>
      </c>
      <c r="C3062" s="123" t="s">
        <v>553</v>
      </c>
      <c r="D3062" s="123" t="s">
        <v>554</v>
      </c>
      <c r="E3062" s="123" t="s">
        <v>533</v>
      </c>
      <c r="F3062" s="7">
        <v>29886.999067084998</v>
      </c>
      <c r="G3062" s="123" t="s">
        <v>532</v>
      </c>
      <c r="H3062" s="7">
        <v>2213.079003845</v>
      </c>
      <c r="I3062" s="7">
        <v>74.048217382999994</v>
      </c>
      <c r="J3062" s="7">
        <v>2190.717031617</v>
      </c>
      <c r="K3062" s="7">
        <v>2.8106809999999999E-2</v>
      </c>
      <c r="L3062" s="7">
        <v>8.1415025000000002E-2</v>
      </c>
      <c r="M3062" s="7">
        <v>73.3</v>
      </c>
      <c r="N3062" s="7">
        <v>9.4043600000000001E-4</v>
      </c>
      <c r="O3062" s="7">
        <v>2.7240950000000002E-3</v>
      </c>
      <c r="P3062" s="7">
        <v>1</v>
      </c>
      <c r="Q3062" s="7">
        <v>28</v>
      </c>
      <c r="R3062" s="7">
        <v>265</v>
      </c>
      <c r="S3062" s="189">
        <v>45625.593981481485</v>
      </c>
    </row>
    <row r="3063" spans="1:19">
      <c r="A3063" s="7">
        <v>2016</v>
      </c>
      <c r="B3063" s="123" t="s">
        <v>537</v>
      </c>
      <c r="C3063" s="123" t="s">
        <v>553</v>
      </c>
      <c r="D3063" s="123" t="s">
        <v>554</v>
      </c>
      <c r="E3063" s="123" t="s">
        <v>535</v>
      </c>
      <c r="F3063" s="7">
        <v>0.53913222599999999</v>
      </c>
      <c r="G3063" s="123" t="s">
        <v>532</v>
      </c>
      <c r="H3063" s="7">
        <v>3.1726443999999999E-2</v>
      </c>
      <c r="I3063" s="7">
        <v>58.847241785999998</v>
      </c>
      <c r="J3063" s="7">
        <v>3.0110168E-2</v>
      </c>
      <c r="K3063" s="7">
        <v>5.7724169309999999E-5</v>
      </c>
      <c r="L3063" s="7">
        <v>0</v>
      </c>
      <c r="M3063" s="7">
        <v>55.849319082000001</v>
      </c>
      <c r="N3063" s="7">
        <v>0.10706866800000001</v>
      </c>
      <c r="O3063" s="7">
        <v>0</v>
      </c>
      <c r="P3063" s="7">
        <v>1</v>
      </c>
      <c r="Q3063" s="7">
        <v>28</v>
      </c>
      <c r="R3063" s="7"/>
      <c r="S3063" s="189">
        <v>45625.593981481485</v>
      </c>
    </row>
    <row r="3064" spans="1:19">
      <c r="A3064" s="7">
        <v>2016</v>
      </c>
      <c r="B3064" s="123" t="s">
        <v>537</v>
      </c>
      <c r="C3064" s="123" t="s">
        <v>553</v>
      </c>
      <c r="D3064" s="123" t="s">
        <v>555</v>
      </c>
      <c r="E3064" s="123" t="s">
        <v>25</v>
      </c>
      <c r="F3064" s="7">
        <v>442.26849363899998</v>
      </c>
      <c r="G3064" s="123" t="s">
        <v>532</v>
      </c>
      <c r="H3064" s="7">
        <v>2.0490500800000002</v>
      </c>
      <c r="I3064" s="7">
        <v>4.6330455590000001</v>
      </c>
      <c r="J3064" s="7">
        <v>1.7318454029999999</v>
      </c>
      <c r="K3064" s="7">
        <v>4.0713199999999999E-4</v>
      </c>
      <c r="L3064" s="7">
        <v>1.1539810000000001E-3</v>
      </c>
      <c r="M3064" s="7">
        <v>3.915823595</v>
      </c>
      <c r="N3064" s="7">
        <v>9.2055299999999995E-4</v>
      </c>
      <c r="O3064" s="7">
        <v>2.609232E-3</v>
      </c>
      <c r="P3064" s="7">
        <v>1</v>
      </c>
      <c r="Q3064" s="7">
        <v>28</v>
      </c>
      <c r="R3064" s="7">
        <v>265</v>
      </c>
      <c r="S3064" s="189">
        <v>45625.593981481485</v>
      </c>
    </row>
    <row r="3065" spans="1:19">
      <c r="A3065" s="7">
        <v>2016</v>
      </c>
      <c r="B3065" s="123" t="s">
        <v>537</v>
      </c>
      <c r="C3065" s="123" t="s">
        <v>553</v>
      </c>
      <c r="D3065" s="123" t="s">
        <v>555</v>
      </c>
      <c r="E3065" s="123" t="s">
        <v>23</v>
      </c>
      <c r="F3065" s="7">
        <v>0</v>
      </c>
      <c r="G3065" s="123" t="s">
        <v>532</v>
      </c>
      <c r="H3065" s="7">
        <v>0</v>
      </c>
      <c r="I3065" s="7"/>
      <c r="J3065" s="7">
        <v>0</v>
      </c>
      <c r="K3065" s="7">
        <v>0</v>
      </c>
      <c r="L3065" s="7">
        <v>0</v>
      </c>
      <c r="M3065" s="7"/>
      <c r="N3065" s="7"/>
      <c r="O3065" s="7"/>
      <c r="P3065" s="7"/>
      <c r="Q3065" s="7">
        <v>28</v>
      </c>
      <c r="R3065" s="7">
        <v>265</v>
      </c>
      <c r="S3065" s="189">
        <v>45625.593981481485</v>
      </c>
    </row>
    <row r="3066" spans="1:19">
      <c r="A3066" s="7">
        <v>2016</v>
      </c>
      <c r="B3066" s="123" t="s">
        <v>537</v>
      </c>
      <c r="C3066" s="123" t="s">
        <v>553</v>
      </c>
      <c r="D3066" s="123" t="s">
        <v>555</v>
      </c>
      <c r="E3066" s="123" t="s">
        <v>533</v>
      </c>
      <c r="F3066" s="7">
        <v>14594.715228413999</v>
      </c>
      <c r="G3066" s="123" t="s">
        <v>532</v>
      </c>
      <c r="H3066" s="7">
        <v>1080.7126458770001</v>
      </c>
      <c r="I3066" s="7">
        <v>74.048217382999994</v>
      </c>
      <c r="J3066" s="7">
        <v>1069.7926262430001</v>
      </c>
      <c r="K3066" s="7">
        <v>1.3725396000000001E-2</v>
      </c>
      <c r="L3066" s="7">
        <v>3.9757391000000003E-2</v>
      </c>
      <c r="M3066" s="7">
        <v>73.3</v>
      </c>
      <c r="N3066" s="7">
        <v>9.4043600000000001E-4</v>
      </c>
      <c r="O3066" s="7">
        <v>2.7240950000000002E-3</v>
      </c>
      <c r="P3066" s="7">
        <v>1</v>
      </c>
      <c r="Q3066" s="7">
        <v>28</v>
      </c>
      <c r="R3066" s="7">
        <v>265</v>
      </c>
      <c r="S3066" s="189">
        <v>45625.593981481485</v>
      </c>
    </row>
    <row r="3067" spans="1:19">
      <c r="A3067" s="7">
        <v>2016</v>
      </c>
      <c r="B3067" s="123" t="s">
        <v>537</v>
      </c>
      <c r="C3067" s="123" t="s">
        <v>553</v>
      </c>
      <c r="D3067" s="123" t="s">
        <v>555</v>
      </c>
      <c r="E3067" s="123" t="s">
        <v>159</v>
      </c>
      <c r="F3067" s="7">
        <v>0</v>
      </c>
      <c r="G3067" s="123" t="s">
        <v>532</v>
      </c>
      <c r="H3067" s="7">
        <v>0</v>
      </c>
      <c r="I3067" s="7"/>
      <c r="J3067" s="7">
        <v>0</v>
      </c>
      <c r="K3067" s="7">
        <v>0</v>
      </c>
      <c r="L3067" s="7">
        <v>0</v>
      </c>
      <c r="M3067" s="7"/>
      <c r="N3067" s="7"/>
      <c r="O3067" s="7"/>
      <c r="P3067" s="7">
        <v>1</v>
      </c>
      <c r="Q3067" s="7">
        <v>28</v>
      </c>
      <c r="R3067" s="7">
        <v>265</v>
      </c>
      <c r="S3067" s="189">
        <v>45625.593981481485</v>
      </c>
    </row>
    <row r="3068" spans="1:19">
      <c r="A3068" s="7">
        <v>2016</v>
      </c>
      <c r="B3068" s="123" t="s">
        <v>537</v>
      </c>
      <c r="C3068" s="123" t="s">
        <v>553</v>
      </c>
      <c r="D3068" s="123" t="s">
        <v>560</v>
      </c>
      <c r="E3068" s="123" t="s">
        <v>25</v>
      </c>
      <c r="F3068" s="7">
        <v>1540.6742370330001</v>
      </c>
      <c r="G3068" s="123" t="s">
        <v>532</v>
      </c>
      <c r="H3068" s="7">
        <v>7.1380139319999998</v>
      </c>
      <c r="I3068" s="7">
        <v>4.6330455590000001</v>
      </c>
      <c r="J3068" s="7">
        <v>6.033008529</v>
      </c>
      <c r="K3068" s="7">
        <v>1.4182719999999999E-3</v>
      </c>
      <c r="L3068" s="7">
        <v>4.0199770000000001E-3</v>
      </c>
      <c r="M3068" s="7">
        <v>3.915823595</v>
      </c>
      <c r="N3068" s="7">
        <v>9.2055299999999995E-4</v>
      </c>
      <c r="O3068" s="7">
        <v>2.609232E-3</v>
      </c>
      <c r="P3068" s="7">
        <v>1</v>
      </c>
      <c r="Q3068" s="7">
        <v>28</v>
      </c>
      <c r="R3068" s="7">
        <v>265</v>
      </c>
      <c r="S3068" s="189">
        <v>45625.593981481485</v>
      </c>
    </row>
    <row r="3069" spans="1:19">
      <c r="A3069" s="7">
        <v>2016</v>
      </c>
      <c r="B3069" s="123" t="s">
        <v>537</v>
      </c>
      <c r="C3069" s="123" t="s">
        <v>553</v>
      </c>
      <c r="D3069" s="123" t="s">
        <v>560</v>
      </c>
      <c r="E3069" s="123" t="s">
        <v>23</v>
      </c>
      <c r="F3069" s="7">
        <v>1165.66647605</v>
      </c>
      <c r="G3069" s="123" t="s">
        <v>532</v>
      </c>
      <c r="H3069" s="7">
        <v>0.58626233999999999</v>
      </c>
      <c r="I3069" s="7">
        <v>0.50294175200000002</v>
      </c>
      <c r="J3069" s="7">
        <v>0</v>
      </c>
      <c r="K3069" s="7">
        <v>9.6826250000000003E-3</v>
      </c>
      <c r="L3069" s="7">
        <v>1.189241E-3</v>
      </c>
      <c r="M3069" s="7">
        <v>0</v>
      </c>
      <c r="N3069" s="7">
        <v>8.3065139999999992E-3</v>
      </c>
      <c r="O3069" s="7">
        <v>1.0202239999999999E-3</v>
      </c>
      <c r="P3069" s="7"/>
      <c r="Q3069" s="7">
        <v>28</v>
      </c>
      <c r="R3069" s="7">
        <v>265</v>
      </c>
      <c r="S3069" s="189">
        <v>45625.593981481485</v>
      </c>
    </row>
    <row r="3070" spans="1:19">
      <c r="A3070" s="7">
        <v>2016</v>
      </c>
      <c r="B3070" s="123" t="s">
        <v>537</v>
      </c>
      <c r="C3070" s="123" t="s">
        <v>553</v>
      </c>
      <c r="D3070" s="123" t="s">
        <v>560</v>
      </c>
      <c r="E3070" s="123" t="s">
        <v>533</v>
      </c>
      <c r="F3070" s="7">
        <v>50841.744489297002</v>
      </c>
      <c r="G3070" s="123" t="s">
        <v>532</v>
      </c>
      <c r="H3070" s="7">
        <v>3764.7405480739999</v>
      </c>
      <c r="I3070" s="7">
        <v>74.048217382999994</v>
      </c>
      <c r="J3070" s="7">
        <v>3726.699871065</v>
      </c>
      <c r="K3070" s="7">
        <v>4.7813407000000002E-2</v>
      </c>
      <c r="L3070" s="7">
        <v>0.13849774200000001</v>
      </c>
      <c r="M3070" s="7">
        <v>73.3</v>
      </c>
      <c r="N3070" s="7">
        <v>9.4043600000000001E-4</v>
      </c>
      <c r="O3070" s="7">
        <v>2.7240950000000002E-3</v>
      </c>
      <c r="P3070" s="7">
        <v>1</v>
      </c>
      <c r="Q3070" s="7">
        <v>28</v>
      </c>
      <c r="R3070" s="7">
        <v>265</v>
      </c>
      <c r="S3070" s="189">
        <v>45625.593981481485</v>
      </c>
    </row>
    <row r="3071" spans="1:19">
      <c r="A3071" s="7">
        <v>2016</v>
      </c>
      <c r="B3071" s="123" t="s">
        <v>537</v>
      </c>
      <c r="C3071" s="123" t="s">
        <v>553</v>
      </c>
      <c r="D3071" s="123" t="s">
        <v>560</v>
      </c>
      <c r="E3071" s="123" t="s">
        <v>159</v>
      </c>
      <c r="F3071" s="7">
        <v>35658.355743797998</v>
      </c>
      <c r="G3071" s="123" t="s">
        <v>532</v>
      </c>
      <c r="H3071" s="7">
        <v>2514.9762546709999</v>
      </c>
      <c r="I3071" s="7">
        <v>70.529787541000005</v>
      </c>
      <c r="J3071" s="7">
        <v>2494.6585678360002</v>
      </c>
      <c r="K3071" s="7">
        <v>0.35047410400000001</v>
      </c>
      <c r="L3071" s="7">
        <v>3.9639290000000001E-2</v>
      </c>
      <c r="M3071" s="7">
        <v>69.959999999999994</v>
      </c>
      <c r="N3071" s="7">
        <v>9.8286669999999993E-3</v>
      </c>
      <c r="O3071" s="7">
        <v>1.111641E-3</v>
      </c>
      <c r="P3071" s="7">
        <v>1</v>
      </c>
      <c r="Q3071" s="7">
        <v>28</v>
      </c>
      <c r="R3071" s="7">
        <v>265</v>
      </c>
      <c r="S3071" s="189">
        <v>45625.593981481485</v>
      </c>
    </row>
    <row r="3072" spans="1:19">
      <c r="A3072" s="7">
        <v>2016</v>
      </c>
      <c r="B3072" s="123" t="s">
        <v>537</v>
      </c>
      <c r="C3072" s="123" t="s">
        <v>553</v>
      </c>
      <c r="D3072" s="123" t="s">
        <v>560</v>
      </c>
      <c r="E3072" s="123" t="s">
        <v>163</v>
      </c>
      <c r="F3072" s="7">
        <v>106.697983163</v>
      </c>
      <c r="G3072" s="123" t="s">
        <v>532</v>
      </c>
      <c r="H3072" s="7">
        <v>6.891754326</v>
      </c>
      <c r="I3072" s="7">
        <v>64.591233325000005</v>
      </c>
      <c r="J3072" s="7">
        <v>6.7966615270000004</v>
      </c>
      <c r="K3072" s="7">
        <v>1.1857219999999999E-3</v>
      </c>
      <c r="L3072" s="7">
        <v>2.3355699999999999E-4</v>
      </c>
      <c r="M3072" s="7">
        <v>63.7</v>
      </c>
      <c r="N3072" s="7">
        <v>1.1112884999999999E-2</v>
      </c>
      <c r="O3072" s="7">
        <v>2.188953E-3</v>
      </c>
      <c r="P3072" s="7">
        <v>1</v>
      </c>
      <c r="Q3072" s="7">
        <v>28</v>
      </c>
      <c r="R3072" s="7">
        <v>265</v>
      </c>
      <c r="S3072" s="189">
        <v>45625.593981481485</v>
      </c>
    </row>
    <row r="3073" spans="1:19">
      <c r="A3073" s="7">
        <v>2016</v>
      </c>
      <c r="B3073" s="123" t="s">
        <v>537</v>
      </c>
      <c r="C3073" s="123" t="s">
        <v>553</v>
      </c>
      <c r="D3073" s="123" t="s">
        <v>559</v>
      </c>
      <c r="E3073" s="123" t="s">
        <v>25</v>
      </c>
      <c r="F3073" s="7">
        <v>145.323107142</v>
      </c>
      <c r="G3073" s="123" t="s">
        <v>532</v>
      </c>
      <c r="H3073" s="7">
        <v>0.67328857600000003</v>
      </c>
      <c r="I3073" s="7">
        <v>4.6330455590000001</v>
      </c>
      <c r="J3073" s="7">
        <v>0.56905965199999997</v>
      </c>
      <c r="K3073" s="7">
        <v>1.3377800000000001E-4</v>
      </c>
      <c r="L3073" s="7">
        <v>3.7918199999999999E-4</v>
      </c>
      <c r="M3073" s="7">
        <v>3.915823595</v>
      </c>
      <c r="N3073" s="7">
        <v>9.2055299999999995E-4</v>
      </c>
      <c r="O3073" s="7">
        <v>2.609232E-3</v>
      </c>
      <c r="P3073" s="7">
        <v>1</v>
      </c>
      <c r="Q3073" s="7">
        <v>28</v>
      </c>
      <c r="R3073" s="7">
        <v>265</v>
      </c>
      <c r="S3073" s="189">
        <v>45625.593981481485</v>
      </c>
    </row>
    <row r="3074" spans="1:19">
      <c r="A3074" s="7">
        <v>2016</v>
      </c>
      <c r="B3074" s="123" t="s">
        <v>537</v>
      </c>
      <c r="C3074" s="123" t="s">
        <v>553</v>
      </c>
      <c r="D3074" s="123" t="s">
        <v>559</v>
      </c>
      <c r="E3074" s="123" t="s">
        <v>23</v>
      </c>
      <c r="F3074" s="7">
        <v>19.638487316999999</v>
      </c>
      <c r="G3074" s="123" t="s">
        <v>532</v>
      </c>
      <c r="H3074" s="7">
        <v>9.8770149999999994E-3</v>
      </c>
      <c r="I3074" s="7">
        <v>0.50294175200000002</v>
      </c>
      <c r="J3074" s="7">
        <v>0</v>
      </c>
      <c r="K3074" s="7">
        <v>1.63127E-4</v>
      </c>
      <c r="L3074" s="7">
        <v>2.003565608E-5</v>
      </c>
      <c r="M3074" s="7">
        <v>0</v>
      </c>
      <c r="N3074" s="7">
        <v>8.3065139999999992E-3</v>
      </c>
      <c r="O3074" s="7">
        <v>1.0202239999999999E-3</v>
      </c>
      <c r="P3074" s="7"/>
      <c r="Q3074" s="7">
        <v>28</v>
      </c>
      <c r="R3074" s="7">
        <v>265</v>
      </c>
      <c r="S3074" s="189">
        <v>45625.593981481485</v>
      </c>
    </row>
    <row r="3075" spans="1:19">
      <c r="A3075" s="7">
        <v>2016</v>
      </c>
      <c r="B3075" s="123" t="s">
        <v>537</v>
      </c>
      <c r="C3075" s="123" t="s">
        <v>553</v>
      </c>
      <c r="D3075" s="123" t="s">
        <v>559</v>
      </c>
      <c r="E3075" s="123" t="s">
        <v>533</v>
      </c>
      <c r="F3075" s="7">
        <v>4795.6148705080004</v>
      </c>
      <c r="G3075" s="123" t="s">
        <v>532</v>
      </c>
      <c r="H3075" s="7">
        <v>355.10673241699999</v>
      </c>
      <c r="I3075" s="7">
        <v>74.048217382999994</v>
      </c>
      <c r="J3075" s="7">
        <v>351.51857000799998</v>
      </c>
      <c r="K3075" s="7">
        <v>4.509969E-3</v>
      </c>
      <c r="L3075" s="7">
        <v>1.3063709999999999E-2</v>
      </c>
      <c r="M3075" s="7">
        <v>73.3</v>
      </c>
      <c r="N3075" s="7">
        <v>9.4043600000000001E-4</v>
      </c>
      <c r="O3075" s="7">
        <v>2.7240950000000002E-3</v>
      </c>
      <c r="P3075" s="7">
        <v>1</v>
      </c>
      <c r="Q3075" s="7">
        <v>28</v>
      </c>
      <c r="R3075" s="7">
        <v>265</v>
      </c>
      <c r="S3075" s="189">
        <v>45625.593981481485</v>
      </c>
    </row>
    <row r="3076" spans="1:19">
      <c r="A3076" s="7">
        <v>2016</v>
      </c>
      <c r="B3076" s="123" t="s">
        <v>537</v>
      </c>
      <c r="C3076" s="123" t="s">
        <v>553</v>
      </c>
      <c r="D3076" s="123" t="s">
        <v>559</v>
      </c>
      <c r="E3076" s="123" t="s">
        <v>159</v>
      </c>
      <c r="F3076" s="7">
        <v>600.75174282</v>
      </c>
      <c r="G3076" s="123" t="s">
        <v>532</v>
      </c>
      <c r="H3076" s="7">
        <v>42.370892785999999</v>
      </c>
      <c r="I3076" s="7">
        <v>70.529787541000005</v>
      </c>
      <c r="J3076" s="7">
        <v>42.028591927999997</v>
      </c>
      <c r="K3076" s="7">
        <v>5.904589E-3</v>
      </c>
      <c r="L3076" s="7">
        <v>6.6781999999999996E-4</v>
      </c>
      <c r="M3076" s="7">
        <v>69.959999999999994</v>
      </c>
      <c r="N3076" s="7">
        <v>9.8286669999999993E-3</v>
      </c>
      <c r="O3076" s="7">
        <v>1.111641E-3</v>
      </c>
      <c r="P3076" s="7">
        <v>1</v>
      </c>
      <c r="Q3076" s="7">
        <v>28</v>
      </c>
      <c r="R3076" s="7">
        <v>265</v>
      </c>
      <c r="S3076" s="189">
        <v>45625.593981481485</v>
      </c>
    </row>
    <row r="3077" spans="1:19">
      <c r="A3077" s="7">
        <v>2016</v>
      </c>
      <c r="B3077" s="123" t="s">
        <v>537</v>
      </c>
      <c r="C3077" s="123" t="s">
        <v>553</v>
      </c>
      <c r="D3077" s="123" t="s">
        <v>188</v>
      </c>
      <c r="E3077" s="123" t="s">
        <v>533</v>
      </c>
      <c r="F3077" s="7">
        <v>1526.958392857</v>
      </c>
      <c r="G3077" s="123" t="s">
        <v>532</v>
      </c>
      <c r="H3077" s="7">
        <v>123.67630042099999</v>
      </c>
      <c r="I3077" s="7">
        <v>80.995199999999997</v>
      </c>
      <c r="J3077" s="7">
        <v>111.92605019600001</v>
      </c>
      <c r="K3077" s="7">
        <v>6.3368770000000003E-3</v>
      </c>
      <c r="L3077" s="7">
        <v>4.3671010000000003E-2</v>
      </c>
      <c r="M3077" s="7">
        <v>73.3</v>
      </c>
      <c r="N3077" s="7">
        <v>4.15E-3</v>
      </c>
      <c r="O3077" s="7">
        <v>2.86E-2</v>
      </c>
      <c r="P3077" s="7">
        <v>1</v>
      </c>
      <c r="Q3077" s="7">
        <v>28</v>
      </c>
      <c r="R3077" s="7">
        <v>265</v>
      </c>
      <c r="S3077" s="189">
        <v>45625.593981481485</v>
      </c>
    </row>
    <row r="3078" spans="1:19">
      <c r="A3078" s="7">
        <v>2016</v>
      </c>
      <c r="B3078" s="123" t="s">
        <v>537</v>
      </c>
      <c r="C3078" s="123" t="s">
        <v>553</v>
      </c>
      <c r="D3078" s="123" t="s">
        <v>571</v>
      </c>
      <c r="E3078" s="123" t="s">
        <v>572</v>
      </c>
      <c r="F3078" s="7">
        <v>200.428992233</v>
      </c>
      <c r="G3078" s="123" t="s">
        <v>532</v>
      </c>
      <c r="H3078" s="7">
        <v>14.399514753</v>
      </c>
      <c r="I3078" s="7">
        <v>71.843472309000006</v>
      </c>
      <c r="J3078" s="7">
        <v>14.268597625</v>
      </c>
      <c r="K3078" s="7">
        <v>3.7283999999999999E-4</v>
      </c>
      <c r="L3078" s="7">
        <v>4.5463200000000001E-4</v>
      </c>
      <c r="M3078" s="7">
        <v>71.190287724000001</v>
      </c>
      <c r="N3078" s="7">
        <v>1.8602099999999999E-3</v>
      </c>
      <c r="O3078" s="7">
        <v>2.2682969999999998E-3</v>
      </c>
      <c r="P3078" s="7">
        <v>1</v>
      </c>
      <c r="Q3078" s="7">
        <v>28</v>
      </c>
      <c r="R3078" s="7">
        <v>265</v>
      </c>
      <c r="S3078" s="189">
        <v>45625.593981481485</v>
      </c>
    </row>
    <row r="3079" spans="1:19">
      <c r="A3079" s="7">
        <v>2016</v>
      </c>
      <c r="B3079" s="123" t="s">
        <v>537</v>
      </c>
      <c r="C3079" s="123" t="s">
        <v>553</v>
      </c>
      <c r="D3079" s="123" t="s">
        <v>573</v>
      </c>
      <c r="E3079" s="123" t="s">
        <v>572</v>
      </c>
      <c r="F3079" s="7">
        <v>36155.807941715</v>
      </c>
      <c r="G3079" s="123" t="s">
        <v>532</v>
      </c>
      <c r="H3079" s="7">
        <v>2600.348037791</v>
      </c>
      <c r="I3079" s="7">
        <v>71.920617621999995</v>
      </c>
      <c r="J3079" s="7">
        <v>2581.163128959</v>
      </c>
      <c r="K3079" s="7">
        <v>2.0965451E-2</v>
      </c>
      <c r="L3079" s="7">
        <v>7.0180665000000003E-2</v>
      </c>
      <c r="M3079" s="7">
        <v>71.39</v>
      </c>
      <c r="N3079" s="7">
        <v>5.7986400000000003E-4</v>
      </c>
      <c r="O3079" s="7">
        <v>1.9410619999999999E-3</v>
      </c>
      <c r="P3079" s="7">
        <v>1</v>
      </c>
      <c r="Q3079" s="7">
        <v>28</v>
      </c>
      <c r="R3079" s="7">
        <v>265</v>
      </c>
      <c r="S3079" s="189">
        <v>45625.593981481485</v>
      </c>
    </row>
    <row r="3080" spans="1:19">
      <c r="A3080" s="7">
        <v>2016</v>
      </c>
      <c r="B3080" s="123" t="s">
        <v>537</v>
      </c>
      <c r="C3080" s="123" t="s">
        <v>553</v>
      </c>
      <c r="D3080" s="123" t="s">
        <v>558</v>
      </c>
      <c r="E3080" s="123" t="s">
        <v>25</v>
      </c>
      <c r="F3080" s="7">
        <v>460.89810637900001</v>
      </c>
      <c r="G3080" s="123" t="s">
        <v>532</v>
      </c>
      <c r="H3080" s="7">
        <v>2.1353619250000002</v>
      </c>
      <c r="I3080" s="7">
        <v>4.6330455590000001</v>
      </c>
      <c r="J3080" s="7">
        <v>1.80479568</v>
      </c>
      <c r="K3080" s="7">
        <v>4.2428099999999999E-4</v>
      </c>
      <c r="L3080" s="7">
        <v>1.2025899999999999E-3</v>
      </c>
      <c r="M3080" s="7">
        <v>3.915823595</v>
      </c>
      <c r="N3080" s="7">
        <v>9.2055299999999995E-4</v>
      </c>
      <c r="O3080" s="7">
        <v>2.609232E-3</v>
      </c>
      <c r="P3080" s="7">
        <v>1</v>
      </c>
      <c r="Q3080" s="7">
        <v>28</v>
      </c>
      <c r="R3080" s="7">
        <v>265</v>
      </c>
      <c r="S3080" s="189">
        <v>45625.593981481485</v>
      </c>
    </row>
    <row r="3081" spans="1:19">
      <c r="A3081" s="7">
        <v>2016</v>
      </c>
      <c r="B3081" s="123" t="s">
        <v>537</v>
      </c>
      <c r="C3081" s="123" t="s">
        <v>553</v>
      </c>
      <c r="D3081" s="123" t="s">
        <v>558</v>
      </c>
      <c r="E3081" s="123" t="s">
        <v>23</v>
      </c>
      <c r="F3081" s="7">
        <v>13.078099313999999</v>
      </c>
      <c r="G3081" s="123" t="s">
        <v>532</v>
      </c>
      <c r="H3081" s="7">
        <v>6.5775219999999997E-3</v>
      </c>
      <c r="I3081" s="7">
        <v>0.50294175200000002</v>
      </c>
      <c r="J3081" s="7">
        <v>0</v>
      </c>
      <c r="K3081" s="7">
        <v>1.08633E-4</v>
      </c>
      <c r="L3081" s="7">
        <v>1.3342590790000001E-5</v>
      </c>
      <c r="M3081" s="7">
        <v>0</v>
      </c>
      <c r="N3081" s="7">
        <v>8.3065139999999992E-3</v>
      </c>
      <c r="O3081" s="7">
        <v>1.0202239999999999E-3</v>
      </c>
      <c r="P3081" s="7"/>
      <c r="Q3081" s="7">
        <v>28</v>
      </c>
      <c r="R3081" s="7">
        <v>265</v>
      </c>
      <c r="S3081" s="189">
        <v>45625.593981481485</v>
      </c>
    </row>
    <row r="3082" spans="1:19">
      <c r="A3082" s="7">
        <v>2016</v>
      </c>
      <c r="B3082" s="123" t="s">
        <v>537</v>
      </c>
      <c r="C3082" s="123" t="s">
        <v>553</v>
      </c>
      <c r="D3082" s="123" t="s">
        <v>558</v>
      </c>
      <c r="E3082" s="123" t="s">
        <v>533</v>
      </c>
      <c r="F3082" s="7">
        <v>15209.486338414999</v>
      </c>
      <c r="G3082" s="123" t="s">
        <v>532</v>
      </c>
      <c r="H3082" s="7">
        <v>1126.2353506710001</v>
      </c>
      <c r="I3082" s="7">
        <v>74.048217382999994</v>
      </c>
      <c r="J3082" s="7">
        <v>1114.855348606</v>
      </c>
      <c r="K3082" s="7">
        <v>1.4303547999999999E-2</v>
      </c>
      <c r="L3082" s="7">
        <v>4.1432086E-2</v>
      </c>
      <c r="M3082" s="7">
        <v>73.3</v>
      </c>
      <c r="N3082" s="7">
        <v>9.4043600000000001E-4</v>
      </c>
      <c r="O3082" s="7">
        <v>2.7240950000000002E-3</v>
      </c>
      <c r="P3082" s="7">
        <v>1</v>
      </c>
      <c r="Q3082" s="7">
        <v>28</v>
      </c>
      <c r="R3082" s="7">
        <v>265</v>
      </c>
      <c r="S3082" s="189">
        <v>45625.593981481485</v>
      </c>
    </row>
    <row r="3083" spans="1:19">
      <c r="A3083" s="7">
        <v>2016</v>
      </c>
      <c r="B3083" s="123" t="s">
        <v>537</v>
      </c>
      <c r="C3083" s="123" t="s">
        <v>553</v>
      </c>
      <c r="D3083" s="123" t="s">
        <v>558</v>
      </c>
      <c r="E3083" s="123" t="s">
        <v>159</v>
      </c>
      <c r="F3083" s="7">
        <v>400.06599433600002</v>
      </c>
      <c r="G3083" s="123" t="s">
        <v>532</v>
      </c>
      <c r="H3083" s="7">
        <v>28.216569582999998</v>
      </c>
      <c r="I3083" s="7">
        <v>70.529787541000005</v>
      </c>
      <c r="J3083" s="7">
        <v>27.988616963999998</v>
      </c>
      <c r="K3083" s="7">
        <v>3.9321149999999999E-3</v>
      </c>
      <c r="L3083" s="7">
        <v>4.4473000000000001E-4</v>
      </c>
      <c r="M3083" s="7">
        <v>69.959999999999994</v>
      </c>
      <c r="N3083" s="7">
        <v>9.8286669999999993E-3</v>
      </c>
      <c r="O3083" s="7">
        <v>1.111641E-3</v>
      </c>
      <c r="P3083" s="7">
        <v>1</v>
      </c>
      <c r="Q3083" s="7">
        <v>28</v>
      </c>
      <c r="R3083" s="7">
        <v>265</v>
      </c>
      <c r="S3083" s="189">
        <v>45625.593981481485</v>
      </c>
    </row>
    <row r="3084" spans="1:19">
      <c r="A3084" s="7">
        <v>2016</v>
      </c>
      <c r="B3084" s="123" t="s">
        <v>537</v>
      </c>
      <c r="C3084" s="123" t="s">
        <v>553</v>
      </c>
      <c r="D3084" s="123" t="s">
        <v>191</v>
      </c>
      <c r="E3084" s="123" t="s">
        <v>533</v>
      </c>
      <c r="F3084" s="7">
        <v>3597.3419825300002</v>
      </c>
      <c r="G3084" s="123" t="s">
        <v>532</v>
      </c>
      <c r="H3084" s="7">
        <v>266.29683759900001</v>
      </c>
      <c r="I3084" s="7">
        <v>74.025999999999996</v>
      </c>
      <c r="J3084" s="7">
        <v>263.68516731900002</v>
      </c>
      <c r="K3084" s="7">
        <v>2.5181393999999999E-2</v>
      </c>
      <c r="L3084" s="7">
        <v>7.1946839999999998E-3</v>
      </c>
      <c r="M3084" s="7">
        <v>73.3</v>
      </c>
      <c r="N3084" s="7">
        <v>7.0000000000000001E-3</v>
      </c>
      <c r="O3084" s="7">
        <v>2E-3</v>
      </c>
      <c r="P3084" s="7">
        <v>1</v>
      </c>
      <c r="Q3084" s="7">
        <v>28</v>
      </c>
      <c r="R3084" s="7">
        <v>265</v>
      </c>
      <c r="S3084" s="189">
        <v>45625.593981481485</v>
      </c>
    </row>
    <row r="3085" spans="1:19">
      <c r="A3085" s="7">
        <v>2016</v>
      </c>
      <c r="B3085" s="123" t="s">
        <v>537</v>
      </c>
      <c r="C3085" s="123" t="s">
        <v>553</v>
      </c>
      <c r="D3085" s="123" t="s">
        <v>561</v>
      </c>
      <c r="E3085" s="123" t="s">
        <v>25</v>
      </c>
      <c r="F3085" s="7">
        <v>94.338057958999997</v>
      </c>
      <c r="G3085" s="123" t="s">
        <v>532</v>
      </c>
      <c r="H3085" s="7">
        <v>0.43707252000000002</v>
      </c>
      <c r="I3085" s="7">
        <v>4.6330455590000001</v>
      </c>
      <c r="J3085" s="7">
        <v>0.36941119300000003</v>
      </c>
      <c r="K3085" s="7">
        <v>8.6843182270000005E-5</v>
      </c>
      <c r="L3085" s="7">
        <v>2.4614999999999999E-4</v>
      </c>
      <c r="M3085" s="7">
        <v>3.915823595</v>
      </c>
      <c r="N3085" s="7">
        <v>9.2055299999999995E-4</v>
      </c>
      <c r="O3085" s="7">
        <v>2.609232E-3</v>
      </c>
      <c r="P3085" s="7">
        <v>1</v>
      </c>
      <c r="Q3085" s="7">
        <v>28</v>
      </c>
      <c r="R3085" s="7">
        <v>265</v>
      </c>
      <c r="S3085" s="189">
        <v>45625.593981481485</v>
      </c>
    </row>
    <row r="3086" spans="1:19">
      <c r="A3086" s="7">
        <v>2016</v>
      </c>
      <c r="B3086" s="123" t="s">
        <v>537</v>
      </c>
      <c r="C3086" s="123" t="s">
        <v>553</v>
      </c>
      <c r="D3086" s="123" t="s">
        <v>561</v>
      </c>
      <c r="E3086" s="123" t="s">
        <v>23</v>
      </c>
      <c r="F3086" s="7">
        <v>173.02912050399999</v>
      </c>
      <c r="G3086" s="123" t="s">
        <v>532</v>
      </c>
      <c r="H3086" s="7">
        <v>8.7023568999999995E-2</v>
      </c>
      <c r="I3086" s="7">
        <v>0.50294175200000002</v>
      </c>
      <c r="J3086" s="7">
        <v>0</v>
      </c>
      <c r="K3086" s="7">
        <v>1.4372689999999999E-3</v>
      </c>
      <c r="L3086" s="7">
        <v>1.7652799999999999E-4</v>
      </c>
      <c r="M3086" s="7">
        <v>0</v>
      </c>
      <c r="N3086" s="7">
        <v>8.3065139999999992E-3</v>
      </c>
      <c r="O3086" s="7">
        <v>1.0202239999999999E-3</v>
      </c>
      <c r="P3086" s="7"/>
      <c r="Q3086" s="7">
        <v>28</v>
      </c>
      <c r="R3086" s="7">
        <v>265</v>
      </c>
      <c r="S3086" s="189">
        <v>45625.593981481485</v>
      </c>
    </row>
    <row r="3087" spans="1:19">
      <c r="A3087" s="7">
        <v>2016</v>
      </c>
      <c r="B3087" s="123" t="s">
        <v>537</v>
      </c>
      <c r="C3087" s="123" t="s">
        <v>553</v>
      </c>
      <c r="D3087" s="123" t="s">
        <v>561</v>
      </c>
      <c r="E3087" s="123" t="s">
        <v>533</v>
      </c>
      <c r="F3087" s="7">
        <v>3113.124970289</v>
      </c>
      <c r="G3087" s="123" t="s">
        <v>532</v>
      </c>
      <c r="H3087" s="7">
        <v>230.52135454</v>
      </c>
      <c r="I3087" s="7">
        <v>74.048217382999994</v>
      </c>
      <c r="J3087" s="7">
        <v>228.192060322</v>
      </c>
      <c r="K3087" s="7">
        <v>2.9276950000000001E-3</v>
      </c>
      <c r="L3087" s="7">
        <v>8.4804479999999998E-3</v>
      </c>
      <c r="M3087" s="7">
        <v>73.3</v>
      </c>
      <c r="N3087" s="7">
        <v>9.4043600000000001E-4</v>
      </c>
      <c r="O3087" s="7">
        <v>2.7240950000000002E-3</v>
      </c>
      <c r="P3087" s="7">
        <v>1</v>
      </c>
      <c r="Q3087" s="7">
        <v>28</v>
      </c>
      <c r="R3087" s="7">
        <v>265</v>
      </c>
      <c r="S3087" s="189">
        <v>45625.593981481485</v>
      </c>
    </row>
    <row r="3088" spans="1:19">
      <c r="A3088" s="7">
        <v>2016</v>
      </c>
      <c r="B3088" s="123" t="s">
        <v>537</v>
      </c>
      <c r="C3088" s="123" t="s">
        <v>553</v>
      </c>
      <c r="D3088" s="123" t="s">
        <v>561</v>
      </c>
      <c r="E3088" s="123" t="s">
        <v>159</v>
      </c>
      <c r="F3088" s="7">
        <v>5293.0525666840003</v>
      </c>
      <c r="G3088" s="123" t="s">
        <v>532</v>
      </c>
      <c r="H3088" s="7">
        <v>373.31787297199998</v>
      </c>
      <c r="I3088" s="7">
        <v>70.529787541000005</v>
      </c>
      <c r="J3088" s="7">
        <v>370.30195756500001</v>
      </c>
      <c r="K3088" s="7">
        <v>5.2023650999999997E-2</v>
      </c>
      <c r="L3088" s="7">
        <v>5.8839740000000001E-3</v>
      </c>
      <c r="M3088" s="7">
        <v>69.959999999999994</v>
      </c>
      <c r="N3088" s="7">
        <v>9.8286669999999993E-3</v>
      </c>
      <c r="O3088" s="7">
        <v>1.111641E-3</v>
      </c>
      <c r="P3088" s="7">
        <v>1</v>
      </c>
      <c r="Q3088" s="7">
        <v>28</v>
      </c>
      <c r="R3088" s="7">
        <v>265</v>
      </c>
      <c r="S3088" s="189">
        <v>45625.593981481485</v>
      </c>
    </row>
    <row r="3089" spans="1:19">
      <c r="A3089" s="7">
        <v>2016</v>
      </c>
      <c r="B3089" s="123" t="s">
        <v>537</v>
      </c>
      <c r="C3089" s="123" t="s">
        <v>553</v>
      </c>
      <c r="D3089" s="123" t="s">
        <v>561</v>
      </c>
      <c r="E3089" s="123" t="s">
        <v>535</v>
      </c>
      <c r="F3089" s="7">
        <v>890.66374814599999</v>
      </c>
      <c r="G3089" s="123" t="s">
        <v>532</v>
      </c>
      <c r="H3089" s="7">
        <v>49.791505039</v>
      </c>
      <c r="I3089" s="7">
        <v>55.903819081999998</v>
      </c>
      <c r="J3089" s="7">
        <v>49.742963865</v>
      </c>
      <c r="K3089" s="7">
        <v>8.90664E-4</v>
      </c>
      <c r="L3089" s="7">
        <v>8.9066374810000003E-5</v>
      </c>
      <c r="M3089" s="7">
        <v>55.849319082000001</v>
      </c>
      <c r="N3089" s="7">
        <v>1E-3</v>
      </c>
      <c r="O3089" s="7">
        <v>1E-4</v>
      </c>
      <c r="P3089" s="7">
        <v>1</v>
      </c>
      <c r="Q3089" s="7">
        <v>28</v>
      </c>
      <c r="R3089" s="7">
        <v>265</v>
      </c>
      <c r="S3089" s="189">
        <v>45625.593981481485</v>
      </c>
    </row>
    <row r="3090" spans="1:19">
      <c r="A3090" s="7">
        <v>2016</v>
      </c>
      <c r="B3090" s="123" t="s">
        <v>537</v>
      </c>
      <c r="C3090" s="123" t="s">
        <v>564</v>
      </c>
      <c r="D3090" s="123" t="s">
        <v>180</v>
      </c>
      <c r="E3090" s="123" t="s">
        <v>574</v>
      </c>
      <c r="F3090" s="7">
        <v>3719.2175056040001</v>
      </c>
      <c r="G3090" s="123" t="s">
        <v>532</v>
      </c>
      <c r="H3090" s="7">
        <v>398.31765706800002</v>
      </c>
      <c r="I3090" s="7">
        <v>107.097166667</v>
      </c>
      <c r="J3090" s="7">
        <v>365.59784106299998</v>
      </c>
      <c r="K3090" s="7">
        <v>1.1157652520000001</v>
      </c>
      <c r="L3090" s="7">
        <v>5.5788260000000003E-3</v>
      </c>
      <c r="M3090" s="7">
        <v>98.299666666999997</v>
      </c>
      <c r="N3090" s="7">
        <v>0.3</v>
      </c>
      <c r="O3090" s="7">
        <v>1.5E-3</v>
      </c>
      <c r="P3090" s="7">
        <v>1</v>
      </c>
      <c r="Q3090" s="7">
        <v>28</v>
      </c>
      <c r="R3090" s="7">
        <v>265</v>
      </c>
      <c r="S3090" s="189">
        <v>45625.593981481485</v>
      </c>
    </row>
    <row r="3091" spans="1:19">
      <c r="A3091" s="7">
        <v>2016</v>
      </c>
      <c r="B3091" s="123" t="s">
        <v>537</v>
      </c>
      <c r="C3091" s="123" t="s">
        <v>564</v>
      </c>
      <c r="D3091" s="123" t="s">
        <v>180</v>
      </c>
      <c r="E3091" s="123" t="s">
        <v>33</v>
      </c>
      <c r="F3091" s="7">
        <v>1440.7453708590001</v>
      </c>
      <c r="G3091" s="123" t="s">
        <v>532</v>
      </c>
      <c r="H3091" s="7">
        <v>13.629451208000001</v>
      </c>
      <c r="I3091" s="7">
        <v>9.4600000000000009</v>
      </c>
      <c r="J3091" s="7">
        <v>0</v>
      </c>
      <c r="K3091" s="7">
        <v>0.43222361100000001</v>
      </c>
      <c r="L3091" s="7">
        <v>5.7629810000000004E-3</v>
      </c>
      <c r="M3091" s="7">
        <v>0</v>
      </c>
      <c r="N3091" s="7">
        <v>0.3</v>
      </c>
      <c r="O3091" s="7">
        <v>4.0000000000000001E-3</v>
      </c>
      <c r="P3091" s="7"/>
      <c r="Q3091" s="7">
        <v>28</v>
      </c>
      <c r="R3091" s="7">
        <v>265</v>
      </c>
      <c r="S3091" s="189">
        <v>45625.593981481485</v>
      </c>
    </row>
    <row r="3092" spans="1:19">
      <c r="A3092" s="7">
        <v>2016</v>
      </c>
      <c r="B3092" s="123" t="s">
        <v>537</v>
      </c>
      <c r="C3092" s="123" t="s">
        <v>564</v>
      </c>
      <c r="D3092" s="123" t="s">
        <v>180</v>
      </c>
      <c r="E3092" s="123" t="s">
        <v>540</v>
      </c>
      <c r="F3092" s="7">
        <v>6356.7813055349998</v>
      </c>
      <c r="G3092" s="123" t="s">
        <v>532</v>
      </c>
      <c r="H3092" s="7">
        <v>657.27529503899996</v>
      </c>
      <c r="I3092" s="7">
        <v>103.39749999999999</v>
      </c>
      <c r="J3092" s="7">
        <v>601.35151150399997</v>
      </c>
      <c r="K3092" s="7">
        <v>1.9070343919999999</v>
      </c>
      <c r="L3092" s="7">
        <v>9.5351719999999997E-3</v>
      </c>
      <c r="M3092" s="7">
        <v>94.6</v>
      </c>
      <c r="N3092" s="7">
        <v>0.3</v>
      </c>
      <c r="O3092" s="7">
        <v>1.5E-3</v>
      </c>
      <c r="P3092" s="7">
        <v>1</v>
      </c>
      <c r="Q3092" s="7">
        <v>28</v>
      </c>
      <c r="R3092" s="7">
        <v>265</v>
      </c>
      <c r="S3092" s="189">
        <v>45625.593981481485</v>
      </c>
    </row>
    <row r="3093" spans="1:19">
      <c r="A3093" s="7">
        <v>2016</v>
      </c>
      <c r="B3093" s="123" t="s">
        <v>537</v>
      </c>
      <c r="C3093" s="123" t="s">
        <v>564</v>
      </c>
      <c r="D3093" s="123" t="s">
        <v>180</v>
      </c>
      <c r="E3093" s="123" t="s">
        <v>569</v>
      </c>
      <c r="F3093" s="7">
        <v>2896.51693024</v>
      </c>
      <c r="G3093" s="123" t="s">
        <v>532</v>
      </c>
      <c r="H3093" s="7">
        <v>311.75501371899998</v>
      </c>
      <c r="I3093" s="7">
        <v>107.631</v>
      </c>
      <c r="J3093" s="7">
        <v>286.34966372399998</v>
      </c>
      <c r="K3093" s="7">
        <v>0.86895507900000002</v>
      </c>
      <c r="L3093" s="7">
        <v>4.0551240000000002E-3</v>
      </c>
      <c r="M3093" s="7">
        <v>98.86</v>
      </c>
      <c r="N3093" s="7">
        <v>0.3</v>
      </c>
      <c r="O3093" s="7">
        <v>1.4E-3</v>
      </c>
      <c r="P3093" s="7">
        <v>1</v>
      </c>
      <c r="Q3093" s="7">
        <v>28</v>
      </c>
      <c r="R3093" s="7">
        <v>265</v>
      </c>
      <c r="S3093" s="189">
        <v>45625.593981481485</v>
      </c>
    </row>
    <row r="3094" spans="1:19">
      <c r="A3094" s="7">
        <v>2016</v>
      </c>
      <c r="B3094" s="123" t="s">
        <v>537</v>
      </c>
      <c r="C3094" s="123" t="s">
        <v>564</v>
      </c>
      <c r="D3094" s="123" t="s">
        <v>180</v>
      </c>
      <c r="E3094" s="123" t="s">
        <v>531</v>
      </c>
      <c r="F3094" s="7">
        <v>0</v>
      </c>
      <c r="G3094" s="123" t="s">
        <v>532</v>
      </c>
      <c r="H3094" s="7">
        <v>0</v>
      </c>
      <c r="I3094" s="7"/>
      <c r="J3094" s="7">
        <v>0</v>
      </c>
      <c r="K3094" s="7">
        <v>0</v>
      </c>
      <c r="L3094" s="7">
        <v>0</v>
      </c>
      <c r="M3094" s="7"/>
      <c r="N3094" s="7"/>
      <c r="O3094" s="7"/>
      <c r="P3094" s="7">
        <v>1</v>
      </c>
      <c r="Q3094" s="7">
        <v>28</v>
      </c>
      <c r="R3094" s="7">
        <v>265</v>
      </c>
      <c r="S3094" s="189">
        <v>45625.593981481485</v>
      </c>
    </row>
    <row r="3095" spans="1:19">
      <c r="A3095" s="7">
        <v>2016</v>
      </c>
      <c r="B3095" s="123" t="s">
        <v>537</v>
      </c>
      <c r="C3095" s="123" t="s">
        <v>564</v>
      </c>
      <c r="D3095" s="123" t="s">
        <v>180</v>
      </c>
      <c r="E3095" s="123" t="s">
        <v>533</v>
      </c>
      <c r="F3095" s="7">
        <v>12322.168976921999</v>
      </c>
      <c r="G3095" s="123" t="s">
        <v>532</v>
      </c>
      <c r="H3095" s="7">
        <v>908.58334429700005</v>
      </c>
      <c r="I3095" s="7">
        <v>73.735666667000004</v>
      </c>
      <c r="J3095" s="7">
        <v>903.173912116</v>
      </c>
      <c r="K3095" s="7">
        <v>0.12322168999999999</v>
      </c>
      <c r="L3095" s="7">
        <v>7.3933009999999997E-3</v>
      </c>
      <c r="M3095" s="7">
        <v>73.296666666999997</v>
      </c>
      <c r="N3095" s="7">
        <v>0.01</v>
      </c>
      <c r="O3095" s="7">
        <v>5.9999999999999995E-4</v>
      </c>
      <c r="P3095" s="7">
        <v>1</v>
      </c>
      <c r="Q3095" s="7">
        <v>28</v>
      </c>
      <c r="R3095" s="7">
        <v>265</v>
      </c>
      <c r="S3095" s="189">
        <v>45625.593981481485</v>
      </c>
    </row>
    <row r="3096" spans="1:19">
      <c r="A3096" s="7">
        <v>2016</v>
      </c>
      <c r="B3096" s="123" t="s">
        <v>537</v>
      </c>
      <c r="C3096" s="123" t="s">
        <v>564</v>
      </c>
      <c r="D3096" s="123" t="s">
        <v>180</v>
      </c>
      <c r="E3096" s="123" t="s">
        <v>159</v>
      </c>
      <c r="F3096" s="7">
        <v>0</v>
      </c>
      <c r="G3096" s="123" t="s">
        <v>532</v>
      </c>
      <c r="H3096" s="7">
        <v>0</v>
      </c>
      <c r="I3096" s="7"/>
      <c r="J3096" s="7">
        <v>0</v>
      </c>
      <c r="K3096" s="7">
        <v>0</v>
      </c>
      <c r="L3096" s="7">
        <v>0</v>
      </c>
      <c r="M3096" s="7"/>
      <c r="N3096" s="7"/>
      <c r="O3096" s="7"/>
      <c r="P3096" s="7">
        <v>1</v>
      </c>
      <c r="Q3096" s="7">
        <v>28</v>
      </c>
      <c r="R3096" s="7">
        <v>265</v>
      </c>
      <c r="S3096" s="189">
        <v>45625.593981481485</v>
      </c>
    </row>
    <row r="3097" spans="1:19">
      <c r="A3097" s="7">
        <v>2016</v>
      </c>
      <c r="B3097" s="123" t="s">
        <v>537</v>
      </c>
      <c r="C3097" s="123" t="s">
        <v>564</v>
      </c>
      <c r="D3097" s="123" t="s">
        <v>180</v>
      </c>
      <c r="E3097" s="123" t="s">
        <v>160</v>
      </c>
      <c r="F3097" s="7">
        <v>35387.364369155999</v>
      </c>
      <c r="G3097" s="123" t="s">
        <v>532</v>
      </c>
      <c r="H3097" s="7">
        <v>2541.8389952719999</v>
      </c>
      <c r="I3097" s="7">
        <v>71.828999999999994</v>
      </c>
      <c r="J3097" s="7">
        <v>2526.3039423139999</v>
      </c>
      <c r="K3097" s="7">
        <v>0.35387364399999999</v>
      </c>
      <c r="L3097" s="7">
        <v>2.1232418999999999E-2</v>
      </c>
      <c r="M3097" s="7">
        <v>71.39</v>
      </c>
      <c r="N3097" s="7">
        <v>0.01</v>
      </c>
      <c r="O3097" s="7">
        <v>5.9999999999999995E-4</v>
      </c>
      <c r="P3097" s="7">
        <v>1</v>
      </c>
      <c r="Q3097" s="7">
        <v>28</v>
      </c>
      <c r="R3097" s="7">
        <v>265</v>
      </c>
      <c r="S3097" s="189">
        <v>45625.593981481485</v>
      </c>
    </row>
    <row r="3098" spans="1:19">
      <c r="A3098" s="7">
        <v>2016</v>
      </c>
      <c r="B3098" s="123" t="s">
        <v>537</v>
      </c>
      <c r="C3098" s="123" t="s">
        <v>564</v>
      </c>
      <c r="D3098" s="123" t="s">
        <v>180</v>
      </c>
      <c r="E3098" s="123" t="s">
        <v>575</v>
      </c>
      <c r="F3098" s="7">
        <v>687.11004616599996</v>
      </c>
      <c r="G3098" s="123" t="s">
        <v>532</v>
      </c>
      <c r="H3098" s="7">
        <v>75.441820109999995</v>
      </c>
      <c r="I3098" s="7">
        <v>109.795833333</v>
      </c>
      <c r="J3098" s="7">
        <v>69.396969479000006</v>
      </c>
      <c r="K3098" s="7">
        <v>0.206133014</v>
      </c>
      <c r="L3098" s="7">
        <v>1.0306650000000001E-3</v>
      </c>
      <c r="M3098" s="7">
        <v>100.99833333300001</v>
      </c>
      <c r="N3098" s="7">
        <v>0.3</v>
      </c>
      <c r="O3098" s="7">
        <v>1.5E-3</v>
      </c>
      <c r="P3098" s="7">
        <v>1</v>
      </c>
      <c r="Q3098" s="7">
        <v>28</v>
      </c>
      <c r="R3098" s="7">
        <v>265</v>
      </c>
      <c r="S3098" s="189">
        <v>45625.593981481485</v>
      </c>
    </row>
    <row r="3099" spans="1:19">
      <c r="A3099" s="7">
        <v>2016</v>
      </c>
      <c r="B3099" s="123" t="s">
        <v>537</v>
      </c>
      <c r="C3099" s="123" t="s">
        <v>564</v>
      </c>
      <c r="D3099" s="123" t="s">
        <v>180</v>
      </c>
      <c r="E3099" s="123" t="s">
        <v>163</v>
      </c>
      <c r="F3099" s="7">
        <v>2021.1941649580001</v>
      </c>
      <c r="G3099" s="123" t="s">
        <v>532</v>
      </c>
      <c r="H3099" s="7">
        <v>129.06638519500001</v>
      </c>
      <c r="I3099" s="7">
        <v>63.856499999999997</v>
      </c>
      <c r="J3099" s="7">
        <v>128.72985636600001</v>
      </c>
      <c r="K3099" s="7">
        <v>1.0105971E-2</v>
      </c>
      <c r="L3099" s="7">
        <v>2.0211900000000001E-4</v>
      </c>
      <c r="M3099" s="7">
        <v>63.69</v>
      </c>
      <c r="N3099" s="7">
        <v>5.0000000000000001E-3</v>
      </c>
      <c r="O3099" s="7">
        <v>1E-4</v>
      </c>
      <c r="P3099" s="7">
        <v>1</v>
      </c>
      <c r="Q3099" s="7">
        <v>28</v>
      </c>
      <c r="R3099" s="7">
        <v>265</v>
      </c>
      <c r="S3099" s="189">
        <v>45625.593981481485</v>
      </c>
    </row>
    <row r="3100" spans="1:19">
      <c r="A3100" s="7">
        <v>2016</v>
      </c>
      <c r="B3100" s="123" t="s">
        <v>537</v>
      </c>
      <c r="C3100" s="123" t="s">
        <v>564</v>
      </c>
      <c r="D3100" s="123" t="s">
        <v>180</v>
      </c>
      <c r="E3100" s="123" t="s">
        <v>535</v>
      </c>
      <c r="F3100" s="7">
        <v>23571.256063973</v>
      </c>
      <c r="G3100" s="123" t="s">
        <v>532</v>
      </c>
      <c r="H3100" s="7">
        <v>1320.3632152150001</v>
      </c>
      <c r="I3100" s="7">
        <v>56.015819082</v>
      </c>
      <c r="J3100" s="7">
        <v>1316.4386010799999</v>
      </c>
      <c r="K3100" s="7">
        <v>0.11785627999999999</v>
      </c>
      <c r="L3100" s="7">
        <v>2.3571260000000002E-3</v>
      </c>
      <c r="M3100" s="7">
        <v>55.849319082000001</v>
      </c>
      <c r="N3100" s="7">
        <v>5.0000000000000001E-3</v>
      </c>
      <c r="O3100" s="7">
        <v>1E-4</v>
      </c>
      <c r="P3100" s="7">
        <v>1</v>
      </c>
      <c r="Q3100" s="7">
        <v>28</v>
      </c>
      <c r="R3100" s="7">
        <v>265</v>
      </c>
      <c r="S3100" s="189">
        <v>45625.593981481485</v>
      </c>
    </row>
    <row r="3101" spans="1:19">
      <c r="A3101" s="7">
        <v>2016</v>
      </c>
      <c r="B3101" s="123" t="s">
        <v>537</v>
      </c>
      <c r="C3101" s="123" t="s">
        <v>564</v>
      </c>
      <c r="D3101" s="123" t="s">
        <v>180</v>
      </c>
      <c r="E3101" s="123" t="s">
        <v>541</v>
      </c>
      <c r="F3101" s="7">
        <v>404.00727950999999</v>
      </c>
      <c r="G3101" s="123" t="s">
        <v>532</v>
      </c>
      <c r="H3101" s="7">
        <v>38.334106544999997</v>
      </c>
      <c r="I3101" s="7">
        <v>94.884692651999998</v>
      </c>
      <c r="J3101" s="7">
        <v>38.156747350000003</v>
      </c>
      <c r="K3101" s="7">
        <v>4.0400729999999999E-3</v>
      </c>
      <c r="L3101" s="7">
        <v>2.4240399999999999E-4</v>
      </c>
      <c r="M3101" s="7">
        <v>94.445692652000005</v>
      </c>
      <c r="N3101" s="7">
        <v>0.01</v>
      </c>
      <c r="O3101" s="7">
        <v>5.9999999999999995E-4</v>
      </c>
      <c r="P3101" s="7">
        <v>1</v>
      </c>
      <c r="Q3101" s="7">
        <v>28</v>
      </c>
      <c r="R3101" s="7">
        <v>265</v>
      </c>
      <c r="S3101" s="189">
        <v>45625.593981481485</v>
      </c>
    </row>
    <row r="3102" spans="1:19">
      <c r="A3102" s="7">
        <v>2016</v>
      </c>
      <c r="B3102" s="123" t="s">
        <v>537</v>
      </c>
      <c r="C3102" s="123" t="s">
        <v>564</v>
      </c>
      <c r="D3102" s="123" t="s">
        <v>180</v>
      </c>
      <c r="E3102" s="123" t="s">
        <v>570</v>
      </c>
      <c r="F3102" s="7">
        <v>5346.7110720000001</v>
      </c>
      <c r="G3102" s="123" t="s">
        <v>532</v>
      </c>
      <c r="H3102" s="7">
        <v>602.95395430099995</v>
      </c>
      <c r="I3102" s="7">
        <v>112.771</v>
      </c>
      <c r="J3102" s="7">
        <v>556.05795148799996</v>
      </c>
      <c r="K3102" s="7">
        <v>1.6040133219999999</v>
      </c>
      <c r="L3102" s="7">
        <v>7.4853960000000001E-3</v>
      </c>
      <c r="M3102" s="7">
        <v>104</v>
      </c>
      <c r="N3102" s="7">
        <v>0.3</v>
      </c>
      <c r="O3102" s="7">
        <v>1.4E-3</v>
      </c>
      <c r="P3102" s="7">
        <v>1</v>
      </c>
      <c r="Q3102" s="7">
        <v>28</v>
      </c>
      <c r="R3102" s="7">
        <v>265</v>
      </c>
      <c r="S3102" s="189">
        <v>45625.593981481485</v>
      </c>
    </row>
    <row r="3103" spans="1:19">
      <c r="A3103" s="7">
        <v>2016</v>
      </c>
      <c r="B3103" s="123" t="s">
        <v>537</v>
      </c>
      <c r="C3103" s="123" t="s">
        <v>556</v>
      </c>
      <c r="D3103" s="123" t="s">
        <v>576</v>
      </c>
      <c r="E3103" s="123" t="s">
        <v>27</v>
      </c>
      <c r="F3103" s="7">
        <v>0</v>
      </c>
      <c r="G3103" s="123" t="s">
        <v>532</v>
      </c>
      <c r="H3103" s="7">
        <v>0</v>
      </c>
      <c r="I3103" s="7"/>
      <c r="J3103" s="7">
        <v>0</v>
      </c>
      <c r="K3103" s="7">
        <v>0</v>
      </c>
      <c r="L3103" s="7">
        <v>0</v>
      </c>
      <c r="M3103" s="7"/>
      <c r="N3103" s="7"/>
      <c r="O3103" s="7"/>
      <c r="P3103" s="7"/>
      <c r="Q3103" s="7">
        <v>28</v>
      </c>
      <c r="R3103" s="7">
        <v>265</v>
      </c>
      <c r="S3103" s="189">
        <v>45625.593981481485</v>
      </c>
    </row>
    <row r="3104" spans="1:19">
      <c r="A3104" s="7">
        <v>2016</v>
      </c>
      <c r="B3104" s="123" t="s">
        <v>537</v>
      </c>
      <c r="C3104" s="123" t="s">
        <v>556</v>
      </c>
      <c r="D3104" s="123" t="s">
        <v>576</v>
      </c>
      <c r="E3104" s="123" t="s">
        <v>33</v>
      </c>
      <c r="F3104" s="7">
        <v>144.12004991699999</v>
      </c>
      <c r="G3104" s="123" t="s">
        <v>532</v>
      </c>
      <c r="H3104" s="7">
        <v>1.3633756720000001</v>
      </c>
      <c r="I3104" s="7">
        <v>9.4600000000000009</v>
      </c>
      <c r="J3104" s="7">
        <v>0</v>
      </c>
      <c r="K3104" s="7">
        <v>4.3236015000000003E-2</v>
      </c>
      <c r="L3104" s="7">
        <v>5.7647999999999998E-4</v>
      </c>
      <c r="M3104" s="7">
        <v>0</v>
      </c>
      <c r="N3104" s="7">
        <v>0.3</v>
      </c>
      <c r="O3104" s="7">
        <v>4.0000000000000001E-3</v>
      </c>
      <c r="P3104" s="7"/>
      <c r="Q3104" s="7">
        <v>28</v>
      </c>
      <c r="R3104" s="7">
        <v>265</v>
      </c>
      <c r="S3104" s="189">
        <v>45625.593981481485</v>
      </c>
    </row>
    <row r="3105" spans="1:19">
      <c r="A3105" s="7">
        <v>2016</v>
      </c>
      <c r="B3105" s="123" t="s">
        <v>537</v>
      </c>
      <c r="C3105" s="123" t="s">
        <v>556</v>
      </c>
      <c r="D3105" s="123" t="s">
        <v>576</v>
      </c>
      <c r="E3105" s="123" t="s">
        <v>540</v>
      </c>
      <c r="F3105" s="7">
        <v>1.0465426019999999</v>
      </c>
      <c r="G3105" s="123" t="s">
        <v>532</v>
      </c>
      <c r="H3105" s="7">
        <v>9.9711963000000001E-2</v>
      </c>
      <c r="I3105" s="7">
        <v>95.277500000000003</v>
      </c>
      <c r="J3105" s="7">
        <v>9.9002930000000003E-2</v>
      </c>
      <c r="K3105" s="7">
        <v>1.0465426020000001E-5</v>
      </c>
      <c r="L3105" s="7">
        <v>1.5698139029999999E-6</v>
      </c>
      <c r="M3105" s="7">
        <v>94.6</v>
      </c>
      <c r="N3105" s="7">
        <v>0.01</v>
      </c>
      <c r="O3105" s="7">
        <v>1.5E-3</v>
      </c>
      <c r="P3105" s="7">
        <v>1</v>
      </c>
      <c r="Q3105" s="7">
        <v>28</v>
      </c>
      <c r="R3105" s="7">
        <v>265</v>
      </c>
      <c r="S3105" s="189">
        <v>45625.593981481485</v>
      </c>
    </row>
    <row r="3106" spans="1:19">
      <c r="A3106" s="7">
        <v>2016</v>
      </c>
      <c r="B3106" s="123" t="s">
        <v>537</v>
      </c>
      <c r="C3106" s="123" t="s">
        <v>556</v>
      </c>
      <c r="D3106" s="123" t="s">
        <v>576</v>
      </c>
      <c r="E3106" s="123" t="s">
        <v>531</v>
      </c>
      <c r="F3106" s="7">
        <v>0</v>
      </c>
      <c r="G3106" s="123" t="s">
        <v>532</v>
      </c>
      <c r="H3106" s="7">
        <v>0</v>
      </c>
      <c r="I3106" s="7"/>
      <c r="J3106" s="7">
        <v>0</v>
      </c>
      <c r="K3106" s="7">
        <v>0</v>
      </c>
      <c r="L3106" s="7">
        <v>0</v>
      </c>
      <c r="M3106" s="7"/>
      <c r="N3106" s="7"/>
      <c r="O3106" s="7"/>
      <c r="P3106" s="7">
        <v>1</v>
      </c>
      <c r="Q3106" s="7">
        <v>28</v>
      </c>
      <c r="R3106" s="7">
        <v>265</v>
      </c>
      <c r="S3106" s="189">
        <v>45625.593981481485</v>
      </c>
    </row>
    <row r="3107" spans="1:19">
      <c r="A3107" s="7">
        <v>2016</v>
      </c>
      <c r="B3107" s="123" t="s">
        <v>537</v>
      </c>
      <c r="C3107" s="123" t="s">
        <v>556</v>
      </c>
      <c r="D3107" s="123" t="s">
        <v>576</v>
      </c>
      <c r="E3107" s="123" t="s">
        <v>533</v>
      </c>
      <c r="F3107" s="7">
        <v>454.225932</v>
      </c>
      <c r="G3107" s="123" t="s">
        <v>532</v>
      </c>
      <c r="H3107" s="7">
        <v>33.492651913000003</v>
      </c>
      <c r="I3107" s="7">
        <v>73.735666667000004</v>
      </c>
      <c r="J3107" s="7">
        <v>33.293246729000003</v>
      </c>
      <c r="K3107" s="7">
        <v>4.5422589999999999E-3</v>
      </c>
      <c r="L3107" s="7">
        <v>2.7253599999999998E-4</v>
      </c>
      <c r="M3107" s="7">
        <v>73.296666666999997</v>
      </c>
      <c r="N3107" s="7">
        <v>0.01</v>
      </c>
      <c r="O3107" s="7">
        <v>5.9999999999999995E-4</v>
      </c>
      <c r="P3107" s="7">
        <v>1</v>
      </c>
      <c r="Q3107" s="7">
        <v>28</v>
      </c>
      <c r="R3107" s="7">
        <v>265</v>
      </c>
      <c r="S3107" s="189">
        <v>45625.593981481485</v>
      </c>
    </row>
    <row r="3108" spans="1:19">
      <c r="A3108" s="7">
        <v>2016</v>
      </c>
      <c r="B3108" s="123" t="s">
        <v>537</v>
      </c>
      <c r="C3108" s="123" t="s">
        <v>556</v>
      </c>
      <c r="D3108" s="123" t="s">
        <v>576</v>
      </c>
      <c r="E3108" s="123" t="s">
        <v>160</v>
      </c>
      <c r="F3108" s="7">
        <v>299.02125599999999</v>
      </c>
      <c r="G3108" s="123" t="s">
        <v>532</v>
      </c>
      <c r="H3108" s="7">
        <v>21.478397797</v>
      </c>
      <c r="I3108" s="7">
        <v>71.828999999999994</v>
      </c>
      <c r="J3108" s="7">
        <v>21.347127466</v>
      </c>
      <c r="K3108" s="7">
        <v>2.9902129999999998E-3</v>
      </c>
      <c r="L3108" s="7">
        <v>1.7941300000000001E-4</v>
      </c>
      <c r="M3108" s="7">
        <v>71.39</v>
      </c>
      <c r="N3108" s="7">
        <v>0.01</v>
      </c>
      <c r="O3108" s="7">
        <v>5.9999999999999995E-4</v>
      </c>
      <c r="P3108" s="7">
        <v>1</v>
      </c>
      <c r="Q3108" s="7">
        <v>28</v>
      </c>
      <c r="R3108" s="7">
        <v>265</v>
      </c>
      <c r="S3108" s="189">
        <v>45625.593981481485</v>
      </c>
    </row>
    <row r="3109" spans="1:19">
      <c r="A3109" s="7">
        <v>2016</v>
      </c>
      <c r="B3109" s="123" t="s">
        <v>537</v>
      </c>
      <c r="C3109" s="123" t="s">
        <v>556</v>
      </c>
      <c r="D3109" s="123" t="s">
        <v>576</v>
      </c>
      <c r="E3109" s="123" t="s">
        <v>163</v>
      </c>
      <c r="F3109" s="7">
        <v>395.67663246900003</v>
      </c>
      <c r="G3109" s="123" t="s">
        <v>532</v>
      </c>
      <c r="H3109" s="7">
        <v>25.266524880999999</v>
      </c>
      <c r="I3109" s="7">
        <v>63.856499999999997</v>
      </c>
      <c r="J3109" s="7">
        <v>25.200644722</v>
      </c>
      <c r="K3109" s="7">
        <v>1.9783829999999998E-3</v>
      </c>
      <c r="L3109" s="7">
        <v>3.9567663250000002E-5</v>
      </c>
      <c r="M3109" s="7">
        <v>63.69</v>
      </c>
      <c r="N3109" s="7">
        <v>5.0000000000000001E-3</v>
      </c>
      <c r="O3109" s="7">
        <v>1E-4</v>
      </c>
      <c r="P3109" s="7">
        <v>1</v>
      </c>
      <c r="Q3109" s="7">
        <v>28</v>
      </c>
      <c r="R3109" s="7">
        <v>265</v>
      </c>
      <c r="S3109" s="189">
        <v>45625.593981481485</v>
      </c>
    </row>
    <row r="3110" spans="1:19">
      <c r="A3110" s="7">
        <v>2016</v>
      </c>
      <c r="B3110" s="123" t="s">
        <v>537</v>
      </c>
      <c r="C3110" s="123" t="s">
        <v>556</v>
      </c>
      <c r="D3110" s="123" t="s">
        <v>576</v>
      </c>
      <c r="E3110" s="123" t="s">
        <v>535</v>
      </c>
      <c r="F3110" s="7">
        <v>2061.2156983509999</v>
      </c>
      <c r="G3110" s="123" t="s">
        <v>532</v>
      </c>
      <c r="H3110" s="7">
        <v>115.46068564799999</v>
      </c>
      <c r="I3110" s="7">
        <v>56.015819082</v>
      </c>
      <c r="J3110" s="7">
        <v>115.11749323399999</v>
      </c>
      <c r="K3110" s="7">
        <v>1.0306078E-2</v>
      </c>
      <c r="L3110" s="7">
        <v>2.0612199999999999E-4</v>
      </c>
      <c r="M3110" s="7">
        <v>55.849319082000001</v>
      </c>
      <c r="N3110" s="7">
        <v>5.0000000000000001E-3</v>
      </c>
      <c r="O3110" s="7">
        <v>1E-4</v>
      </c>
      <c r="P3110" s="7">
        <v>1</v>
      </c>
      <c r="Q3110" s="7">
        <v>28</v>
      </c>
      <c r="R3110" s="7">
        <v>265</v>
      </c>
      <c r="S3110" s="189">
        <v>45625.593981481485</v>
      </c>
    </row>
    <row r="3111" spans="1:19">
      <c r="A3111" s="7">
        <v>2016</v>
      </c>
      <c r="B3111" s="123" t="s">
        <v>537</v>
      </c>
      <c r="C3111" s="123" t="s">
        <v>556</v>
      </c>
      <c r="D3111" s="123" t="s">
        <v>576</v>
      </c>
      <c r="E3111" s="123" t="s">
        <v>541</v>
      </c>
      <c r="F3111" s="7">
        <v>0</v>
      </c>
      <c r="G3111" s="123" t="s">
        <v>532</v>
      </c>
      <c r="H3111" s="7">
        <v>0</v>
      </c>
      <c r="I3111" s="7"/>
      <c r="J3111" s="7">
        <v>0</v>
      </c>
      <c r="K3111" s="7">
        <v>0</v>
      </c>
      <c r="L3111" s="7">
        <v>0</v>
      </c>
      <c r="M3111" s="7"/>
      <c r="N3111" s="7"/>
      <c r="O3111" s="7"/>
      <c r="P3111" s="7">
        <v>1</v>
      </c>
      <c r="Q3111" s="7">
        <v>28</v>
      </c>
      <c r="R3111" s="7">
        <v>265</v>
      </c>
      <c r="S3111" s="189">
        <v>45625.593981481485</v>
      </c>
    </row>
    <row r="3112" spans="1:19">
      <c r="A3112" s="7">
        <v>2016</v>
      </c>
      <c r="B3112" s="123" t="s">
        <v>537</v>
      </c>
      <c r="C3112" s="123" t="s">
        <v>556</v>
      </c>
      <c r="D3112" s="123" t="s">
        <v>577</v>
      </c>
      <c r="E3112" s="123" t="s">
        <v>27</v>
      </c>
      <c r="F3112" s="7">
        <v>0</v>
      </c>
      <c r="G3112" s="123" t="s">
        <v>532</v>
      </c>
      <c r="H3112" s="7">
        <v>0</v>
      </c>
      <c r="I3112" s="7"/>
      <c r="J3112" s="7">
        <v>0</v>
      </c>
      <c r="K3112" s="7">
        <v>0</v>
      </c>
      <c r="L3112" s="7">
        <v>0</v>
      </c>
      <c r="M3112" s="7"/>
      <c r="N3112" s="7"/>
      <c r="O3112" s="7"/>
      <c r="P3112" s="7"/>
      <c r="Q3112" s="7">
        <v>28</v>
      </c>
      <c r="R3112" s="7">
        <v>265</v>
      </c>
      <c r="S3112" s="189">
        <v>45625.593981481485</v>
      </c>
    </row>
    <row r="3113" spans="1:19">
      <c r="A3113" s="7">
        <v>2016</v>
      </c>
      <c r="B3113" s="123" t="s">
        <v>537</v>
      </c>
      <c r="C3113" s="123" t="s">
        <v>556</v>
      </c>
      <c r="D3113" s="123" t="s">
        <v>577</v>
      </c>
      <c r="E3113" s="123" t="s">
        <v>33</v>
      </c>
      <c r="F3113" s="7">
        <v>2.228056101</v>
      </c>
      <c r="G3113" s="123" t="s">
        <v>532</v>
      </c>
      <c r="H3113" s="7">
        <v>2.1077411000000001E-2</v>
      </c>
      <c r="I3113" s="7">
        <v>9.4600000000000009</v>
      </c>
      <c r="J3113" s="7">
        <v>0</v>
      </c>
      <c r="K3113" s="7">
        <v>6.6841700000000003E-4</v>
      </c>
      <c r="L3113" s="7">
        <v>8.9122244040000008E-6</v>
      </c>
      <c r="M3113" s="7">
        <v>0</v>
      </c>
      <c r="N3113" s="7">
        <v>0.3</v>
      </c>
      <c r="O3113" s="7">
        <v>4.0000000000000001E-3</v>
      </c>
      <c r="P3113" s="7"/>
      <c r="Q3113" s="7">
        <v>28</v>
      </c>
      <c r="R3113" s="7">
        <v>265</v>
      </c>
      <c r="S3113" s="189">
        <v>45625.593981481485</v>
      </c>
    </row>
    <row r="3114" spans="1:19">
      <c r="A3114" s="7">
        <v>2016</v>
      </c>
      <c r="B3114" s="123" t="s">
        <v>537</v>
      </c>
      <c r="C3114" s="123" t="s">
        <v>556</v>
      </c>
      <c r="D3114" s="123" t="s">
        <v>577</v>
      </c>
      <c r="E3114" s="123" t="s">
        <v>540</v>
      </c>
      <c r="F3114" s="7">
        <v>1.0465426019999999</v>
      </c>
      <c r="G3114" s="123" t="s">
        <v>532</v>
      </c>
      <c r="H3114" s="7">
        <v>9.9711963000000001E-2</v>
      </c>
      <c r="I3114" s="7">
        <v>95.277500000000003</v>
      </c>
      <c r="J3114" s="7">
        <v>9.9002930000000003E-2</v>
      </c>
      <c r="K3114" s="7">
        <v>1.0465426020000001E-5</v>
      </c>
      <c r="L3114" s="7">
        <v>1.5698139029999999E-6</v>
      </c>
      <c r="M3114" s="7">
        <v>94.6</v>
      </c>
      <c r="N3114" s="7">
        <v>0.01</v>
      </c>
      <c r="O3114" s="7">
        <v>1.5E-3</v>
      </c>
      <c r="P3114" s="7">
        <v>1</v>
      </c>
      <c r="Q3114" s="7">
        <v>28</v>
      </c>
      <c r="R3114" s="7">
        <v>265</v>
      </c>
      <c r="S3114" s="189">
        <v>45625.593981481485</v>
      </c>
    </row>
    <row r="3115" spans="1:19">
      <c r="A3115" s="7">
        <v>2016</v>
      </c>
      <c r="B3115" s="123" t="s">
        <v>537</v>
      </c>
      <c r="C3115" s="123" t="s">
        <v>556</v>
      </c>
      <c r="D3115" s="123" t="s">
        <v>577</v>
      </c>
      <c r="E3115" s="123" t="s">
        <v>531</v>
      </c>
      <c r="F3115" s="7">
        <v>0</v>
      </c>
      <c r="G3115" s="123" t="s">
        <v>532</v>
      </c>
      <c r="H3115" s="7">
        <v>0</v>
      </c>
      <c r="I3115" s="7"/>
      <c r="J3115" s="7">
        <v>0</v>
      </c>
      <c r="K3115" s="7">
        <v>0</v>
      </c>
      <c r="L3115" s="7">
        <v>0</v>
      </c>
      <c r="M3115" s="7"/>
      <c r="N3115" s="7"/>
      <c r="O3115" s="7"/>
      <c r="P3115" s="7">
        <v>1</v>
      </c>
      <c r="Q3115" s="7">
        <v>28</v>
      </c>
      <c r="R3115" s="7">
        <v>265</v>
      </c>
      <c r="S3115" s="189">
        <v>45625.593981481485</v>
      </c>
    </row>
    <row r="3116" spans="1:19">
      <c r="A3116" s="7">
        <v>2016</v>
      </c>
      <c r="B3116" s="123" t="s">
        <v>537</v>
      </c>
      <c r="C3116" s="123" t="s">
        <v>556</v>
      </c>
      <c r="D3116" s="123" t="s">
        <v>577</v>
      </c>
      <c r="E3116" s="123" t="s">
        <v>533</v>
      </c>
      <c r="F3116" s="7">
        <v>725.40496800000005</v>
      </c>
      <c r="G3116" s="123" t="s">
        <v>532</v>
      </c>
      <c r="H3116" s="7">
        <v>53.488218918999998</v>
      </c>
      <c r="I3116" s="7">
        <v>73.735666667000004</v>
      </c>
      <c r="J3116" s="7">
        <v>53.169766138</v>
      </c>
      <c r="K3116" s="7">
        <v>7.2540499999999997E-3</v>
      </c>
      <c r="L3116" s="7">
        <v>4.3524299999999998E-4</v>
      </c>
      <c r="M3116" s="7">
        <v>73.296666666999997</v>
      </c>
      <c r="N3116" s="7">
        <v>0.01</v>
      </c>
      <c r="O3116" s="7">
        <v>5.9999999999999995E-4</v>
      </c>
      <c r="P3116" s="7">
        <v>1</v>
      </c>
      <c r="Q3116" s="7">
        <v>28</v>
      </c>
      <c r="R3116" s="7">
        <v>265</v>
      </c>
      <c r="S3116" s="189">
        <v>45625.593981481485</v>
      </c>
    </row>
    <row r="3117" spans="1:19">
      <c r="A3117" s="7">
        <v>2016</v>
      </c>
      <c r="B3117" s="123" t="s">
        <v>537</v>
      </c>
      <c r="C3117" s="123" t="s">
        <v>556</v>
      </c>
      <c r="D3117" s="123" t="s">
        <v>577</v>
      </c>
      <c r="E3117" s="123" t="s">
        <v>160</v>
      </c>
      <c r="F3117" s="7">
        <v>58.112783999999998</v>
      </c>
      <c r="G3117" s="123" t="s">
        <v>532</v>
      </c>
      <c r="H3117" s="7">
        <v>4.1741831620000003</v>
      </c>
      <c r="I3117" s="7">
        <v>71.828999999999994</v>
      </c>
      <c r="J3117" s="7">
        <v>4.1486716499999998</v>
      </c>
      <c r="K3117" s="7">
        <v>5.8112799999999998E-4</v>
      </c>
      <c r="L3117" s="7">
        <v>3.4867670400000003E-5</v>
      </c>
      <c r="M3117" s="7">
        <v>71.39</v>
      </c>
      <c r="N3117" s="7">
        <v>0.01</v>
      </c>
      <c r="O3117" s="7">
        <v>5.9999999999999995E-4</v>
      </c>
      <c r="P3117" s="7">
        <v>1</v>
      </c>
      <c r="Q3117" s="7">
        <v>28</v>
      </c>
      <c r="R3117" s="7">
        <v>265</v>
      </c>
      <c r="S3117" s="189">
        <v>45625.593981481485</v>
      </c>
    </row>
    <row r="3118" spans="1:19">
      <c r="A3118" s="7">
        <v>2016</v>
      </c>
      <c r="B3118" s="123" t="s">
        <v>537</v>
      </c>
      <c r="C3118" s="123" t="s">
        <v>556</v>
      </c>
      <c r="D3118" s="123" t="s">
        <v>577</v>
      </c>
      <c r="E3118" s="123" t="s">
        <v>163</v>
      </c>
      <c r="F3118" s="7">
        <v>78.737599079000006</v>
      </c>
      <c r="G3118" s="123" t="s">
        <v>532</v>
      </c>
      <c r="H3118" s="7">
        <v>5.0279074960000001</v>
      </c>
      <c r="I3118" s="7">
        <v>63.856499999999997</v>
      </c>
      <c r="J3118" s="7">
        <v>5.0147976849999996</v>
      </c>
      <c r="K3118" s="7">
        <v>3.93688E-4</v>
      </c>
      <c r="L3118" s="7">
        <v>7.8737599080000006E-6</v>
      </c>
      <c r="M3118" s="7">
        <v>63.69</v>
      </c>
      <c r="N3118" s="7">
        <v>5.0000000000000001E-3</v>
      </c>
      <c r="O3118" s="7">
        <v>1E-4</v>
      </c>
      <c r="P3118" s="7">
        <v>1</v>
      </c>
      <c r="Q3118" s="7">
        <v>28</v>
      </c>
      <c r="R3118" s="7">
        <v>265</v>
      </c>
      <c r="S3118" s="189">
        <v>45625.593981481485</v>
      </c>
    </row>
    <row r="3119" spans="1:19">
      <c r="A3119" s="7">
        <v>2016</v>
      </c>
      <c r="B3119" s="123" t="s">
        <v>537</v>
      </c>
      <c r="C3119" s="123" t="s">
        <v>556</v>
      </c>
      <c r="D3119" s="123" t="s">
        <v>577</v>
      </c>
      <c r="E3119" s="123" t="s">
        <v>535</v>
      </c>
      <c r="F3119" s="7">
        <v>699.73661302699998</v>
      </c>
      <c r="G3119" s="123" t="s">
        <v>532</v>
      </c>
      <c r="H3119" s="7">
        <v>39.196319520000003</v>
      </c>
      <c r="I3119" s="7">
        <v>56.015819082</v>
      </c>
      <c r="J3119" s="7">
        <v>39.079813373999997</v>
      </c>
      <c r="K3119" s="7">
        <v>3.4986829999999998E-3</v>
      </c>
      <c r="L3119" s="7">
        <v>6.9973661300000005E-5</v>
      </c>
      <c r="M3119" s="7">
        <v>55.849319082000001</v>
      </c>
      <c r="N3119" s="7">
        <v>5.0000000000000001E-3</v>
      </c>
      <c r="O3119" s="7">
        <v>1E-4</v>
      </c>
      <c r="P3119" s="7">
        <v>1</v>
      </c>
      <c r="Q3119" s="7">
        <v>28</v>
      </c>
      <c r="R3119" s="7">
        <v>265</v>
      </c>
      <c r="S3119" s="189">
        <v>45625.593981481485</v>
      </c>
    </row>
    <row r="3120" spans="1:19">
      <c r="A3120" s="7">
        <v>2016</v>
      </c>
      <c r="B3120" s="123" t="s">
        <v>537</v>
      </c>
      <c r="C3120" s="123" t="s">
        <v>556</v>
      </c>
      <c r="D3120" s="123" t="s">
        <v>577</v>
      </c>
      <c r="E3120" s="123" t="s">
        <v>541</v>
      </c>
      <c r="F3120" s="7">
        <v>0</v>
      </c>
      <c r="G3120" s="123" t="s">
        <v>532</v>
      </c>
      <c r="H3120" s="7">
        <v>0</v>
      </c>
      <c r="I3120" s="7"/>
      <c r="J3120" s="7">
        <v>0</v>
      </c>
      <c r="K3120" s="7">
        <v>0</v>
      </c>
      <c r="L3120" s="7">
        <v>0</v>
      </c>
      <c r="M3120" s="7"/>
      <c r="N3120" s="7"/>
      <c r="O3120" s="7"/>
      <c r="P3120" s="7">
        <v>1</v>
      </c>
      <c r="Q3120" s="7">
        <v>28</v>
      </c>
      <c r="R3120" s="7">
        <v>265</v>
      </c>
      <c r="S3120" s="189">
        <v>45625.593981481485</v>
      </c>
    </row>
    <row r="3121" spans="1:19">
      <c r="A3121" s="7">
        <v>2016</v>
      </c>
      <c r="B3121" s="123" t="s">
        <v>537</v>
      </c>
      <c r="C3121" s="123" t="s">
        <v>556</v>
      </c>
      <c r="D3121" s="123" t="s">
        <v>578</v>
      </c>
      <c r="E3121" s="123" t="s">
        <v>27</v>
      </c>
      <c r="F3121" s="7">
        <v>0</v>
      </c>
      <c r="G3121" s="123" t="s">
        <v>532</v>
      </c>
      <c r="H3121" s="7">
        <v>0</v>
      </c>
      <c r="I3121" s="7"/>
      <c r="J3121" s="7">
        <v>0</v>
      </c>
      <c r="K3121" s="7">
        <v>0</v>
      </c>
      <c r="L3121" s="7">
        <v>0</v>
      </c>
      <c r="M3121" s="7"/>
      <c r="N3121" s="7"/>
      <c r="O3121" s="7"/>
      <c r="P3121" s="7"/>
      <c r="Q3121" s="7">
        <v>28</v>
      </c>
      <c r="R3121" s="7">
        <v>265</v>
      </c>
      <c r="S3121" s="189">
        <v>45625.593981481485</v>
      </c>
    </row>
    <row r="3122" spans="1:19">
      <c r="A3122" s="7">
        <v>2016</v>
      </c>
      <c r="B3122" s="123" t="s">
        <v>537</v>
      </c>
      <c r="C3122" s="123" t="s">
        <v>556</v>
      </c>
      <c r="D3122" s="123" t="s">
        <v>578</v>
      </c>
      <c r="E3122" s="123" t="s">
        <v>33</v>
      </c>
      <c r="F3122" s="7">
        <v>200.64231522200001</v>
      </c>
      <c r="G3122" s="123" t="s">
        <v>532</v>
      </c>
      <c r="H3122" s="7">
        <v>1.898076302</v>
      </c>
      <c r="I3122" s="7">
        <v>9.4600000000000009</v>
      </c>
      <c r="J3122" s="7">
        <v>0</v>
      </c>
      <c r="K3122" s="7">
        <v>6.0192694999999997E-2</v>
      </c>
      <c r="L3122" s="7">
        <v>8.0256900000000005E-4</v>
      </c>
      <c r="M3122" s="7">
        <v>0</v>
      </c>
      <c r="N3122" s="7">
        <v>0.3</v>
      </c>
      <c r="O3122" s="7">
        <v>4.0000000000000001E-3</v>
      </c>
      <c r="P3122" s="7"/>
      <c r="Q3122" s="7">
        <v>28</v>
      </c>
      <c r="R3122" s="7">
        <v>265</v>
      </c>
      <c r="S3122" s="189">
        <v>45625.593981481485</v>
      </c>
    </row>
    <row r="3123" spans="1:19">
      <c r="A3123" s="7">
        <v>2016</v>
      </c>
      <c r="B3123" s="123" t="s">
        <v>537</v>
      </c>
      <c r="C3123" s="123" t="s">
        <v>556</v>
      </c>
      <c r="D3123" s="123" t="s">
        <v>578</v>
      </c>
      <c r="E3123" s="123" t="s">
        <v>540</v>
      </c>
      <c r="F3123" s="7">
        <v>19.465692388000001</v>
      </c>
      <c r="G3123" s="123" t="s">
        <v>532</v>
      </c>
      <c r="H3123" s="7">
        <v>1.854642506</v>
      </c>
      <c r="I3123" s="7">
        <v>95.277500000000003</v>
      </c>
      <c r="J3123" s="7">
        <v>1.8414545</v>
      </c>
      <c r="K3123" s="7">
        <v>1.9465699999999999E-4</v>
      </c>
      <c r="L3123" s="7">
        <v>2.9198538579999999E-5</v>
      </c>
      <c r="M3123" s="7">
        <v>94.6</v>
      </c>
      <c r="N3123" s="7">
        <v>0.01</v>
      </c>
      <c r="O3123" s="7">
        <v>1.5E-3</v>
      </c>
      <c r="P3123" s="7">
        <v>1</v>
      </c>
      <c r="Q3123" s="7">
        <v>28</v>
      </c>
      <c r="R3123" s="7">
        <v>265</v>
      </c>
      <c r="S3123" s="189">
        <v>45625.593981481485</v>
      </c>
    </row>
    <row r="3124" spans="1:19">
      <c r="A3124" s="7">
        <v>2016</v>
      </c>
      <c r="B3124" s="123" t="s">
        <v>537</v>
      </c>
      <c r="C3124" s="123" t="s">
        <v>556</v>
      </c>
      <c r="D3124" s="123" t="s">
        <v>578</v>
      </c>
      <c r="E3124" s="123" t="s">
        <v>531</v>
      </c>
      <c r="F3124" s="7">
        <v>0</v>
      </c>
      <c r="G3124" s="123" t="s">
        <v>532</v>
      </c>
      <c r="H3124" s="7">
        <v>0</v>
      </c>
      <c r="I3124" s="7"/>
      <c r="J3124" s="7">
        <v>0</v>
      </c>
      <c r="K3124" s="7">
        <v>0</v>
      </c>
      <c r="L3124" s="7">
        <v>0</v>
      </c>
      <c r="M3124" s="7"/>
      <c r="N3124" s="7"/>
      <c r="O3124" s="7"/>
      <c r="P3124" s="7">
        <v>1</v>
      </c>
      <c r="Q3124" s="7">
        <v>28</v>
      </c>
      <c r="R3124" s="7">
        <v>265</v>
      </c>
      <c r="S3124" s="189">
        <v>45625.593981481485</v>
      </c>
    </row>
    <row r="3125" spans="1:19">
      <c r="A3125" s="7">
        <v>2016</v>
      </c>
      <c r="B3125" s="123" t="s">
        <v>537</v>
      </c>
      <c r="C3125" s="123" t="s">
        <v>556</v>
      </c>
      <c r="D3125" s="123" t="s">
        <v>578</v>
      </c>
      <c r="E3125" s="123" t="s">
        <v>533</v>
      </c>
      <c r="F3125" s="7">
        <v>247.85856000000001</v>
      </c>
      <c r="G3125" s="123" t="s">
        <v>532</v>
      </c>
      <c r="H3125" s="7">
        <v>18.276016161000001</v>
      </c>
      <c r="I3125" s="7">
        <v>73.735666667000004</v>
      </c>
      <c r="J3125" s="7">
        <v>18.167206253</v>
      </c>
      <c r="K3125" s="7">
        <v>2.4785860000000001E-3</v>
      </c>
      <c r="L3125" s="7">
        <v>1.48715E-4</v>
      </c>
      <c r="M3125" s="7">
        <v>73.296666666999997</v>
      </c>
      <c r="N3125" s="7">
        <v>0.01</v>
      </c>
      <c r="O3125" s="7">
        <v>5.9999999999999995E-4</v>
      </c>
      <c r="P3125" s="7">
        <v>1</v>
      </c>
      <c r="Q3125" s="7">
        <v>28</v>
      </c>
      <c r="R3125" s="7">
        <v>265</v>
      </c>
      <c r="S3125" s="189">
        <v>45625.593981481485</v>
      </c>
    </row>
    <row r="3126" spans="1:19">
      <c r="A3126" s="7">
        <v>2016</v>
      </c>
      <c r="B3126" s="123" t="s">
        <v>537</v>
      </c>
      <c r="C3126" s="123" t="s">
        <v>556</v>
      </c>
      <c r="D3126" s="123" t="s">
        <v>578</v>
      </c>
      <c r="E3126" s="123" t="s">
        <v>160</v>
      </c>
      <c r="F3126" s="7">
        <v>122.38016399999999</v>
      </c>
      <c r="G3126" s="123" t="s">
        <v>532</v>
      </c>
      <c r="H3126" s="7">
        <v>8.7904447999999995</v>
      </c>
      <c r="I3126" s="7">
        <v>71.828999999999994</v>
      </c>
      <c r="J3126" s="7">
        <v>8.7367199079999995</v>
      </c>
      <c r="K3126" s="7">
        <v>1.223802E-3</v>
      </c>
      <c r="L3126" s="7">
        <v>7.3428098399999997E-5</v>
      </c>
      <c r="M3126" s="7">
        <v>71.39</v>
      </c>
      <c r="N3126" s="7">
        <v>0.01</v>
      </c>
      <c r="O3126" s="7">
        <v>5.9999999999999995E-4</v>
      </c>
      <c r="P3126" s="7">
        <v>1</v>
      </c>
      <c r="Q3126" s="7">
        <v>28</v>
      </c>
      <c r="R3126" s="7">
        <v>265</v>
      </c>
      <c r="S3126" s="189">
        <v>45625.593981481485</v>
      </c>
    </row>
    <row r="3127" spans="1:19">
      <c r="A3127" s="7">
        <v>2016</v>
      </c>
      <c r="B3127" s="123" t="s">
        <v>537</v>
      </c>
      <c r="C3127" s="123" t="s">
        <v>556</v>
      </c>
      <c r="D3127" s="123" t="s">
        <v>578</v>
      </c>
      <c r="E3127" s="123" t="s">
        <v>163</v>
      </c>
      <c r="F3127" s="7">
        <v>927.69919420500003</v>
      </c>
      <c r="G3127" s="123" t="s">
        <v>532</v>
      </c>
      <c r="H3127" s="7">
        <v>59.239623594999998</v>
      </c>
      <c r="I3127" s="7">
        <v>63.856499999999997</v>
      </c>
      <c r="J3127" s="7">
        <v>59.085161679000002</v>
      </c>
      <c r="K3127" s="7">
        <v>4.6384959999999998E-3</v>
      </c>
      <c r="L3127" s="7">
        <v>9.2769919420000006E-5</v>
      </c>
      <c r="M3127" s="7">
        <v>63.69</v>
      </c>
      <c r="N3127" s="7">
        <v>5.0000000000000001E-3</v>
      </c>
      <c r="O3127" s="7">
        <v>1E-4</v>
      </c>
      <c r="P3127" s="7">
        <v>1</v>
      </c>
      <c r="Q3127" s="7">
        <v>28</v>
      </c>
      <c r="R3127" s="7">
        <v>265</v>
      </c>
      <c r="S3127" s="189">
        <v>45625.593981481485</v>
      </c>
    </row>
    <row r="3128" spans="1:19">
      <c r="A3128" s="7">
        <v>2016</v>
      </c>
      <c r="B3128" s="123" t="s">
        <v>537</v>
      </c>
      <c r="C3128" s="123" t="s">
        <v>556</v>
      </c>
      <c r="D3128" s="123" t="s">
        <v>578</v>
      </c>
      <c r="E3128" s="123" t="s">
        <v>535</v>
      </c>
      <c r="F3128" s="7">
        <v>1808.1720359890001</v>
      </c>
      <c r="G3128" s="123" t="s">
        <v>532</v>
      </c>
      <c r="H3128" s="7">
        <v>101.286237637</v>
      </c>
      <c r="I3128" s="7">
        <v>56.015819082</v>
      </c>
      <c r="J3128" s="7">
        <v>100.985176993</v>
      </c>
      <c r="K3128" s="7">
        <v>9.0408599999999995E-3</v>
      </c>
      <c r="L3128" s="7">
        <v>1.80817E-4</v>
      </c>
      <c r="M3128" s="7">
        <v>55.849319082000001</v>
      </c>
      <c r="N3128" s="7">
        <v>5.0000000000000001E-3</v>
      </c>
      <c r="O3128" s="7">
        <v>1E-4</v>
      </c>
      <c r="P3128" s="7">
        <v>1</v>
      </c>
      <c r="Q3128" s="7">
        <v>28</v>
      </c>
      <c r="R3128" s="7">
        <v>265</v>
      </c>
      <c r="S3128" s="189">
        <v>45625.593981481485</v>
      </c>
    </row>
    <row r="3129" spans="1:19">
      <c r="A3129" s="7">
        <v>2016</v>
      </c>
      <c r="B3129" s="123" t="s">
        <v>537</v>
      </c>
      <c r="C3129" s="123" t="s">
        <v>556</v>
      </c>
      <c r="D3129" s="123" t="s">
        <v>578</v>
      </c>
      <c r="E3129" s="123" t="s">
        <v>541</v>
      </c>
      <c r="F3129" s="7">
        <v>0</v>
      </c>
      <c r="G3129" s="123" t="s">
        <v>532</v>
      </c>
      <c r="H3129" s="7">
        <v>0</v>
      </c>
      <c r="I3129" s="7"/>
      <c r="J3129" s="7">
        <v>0</v>
      </c>
      <c r="K3129" s="7">
        <v>0</v>
      </c>
      <c r="L3129" s="7">
        <v>0</v>
      </c>
      <c r="M3129" s="7"/>
      <c r="N3129" s="7"/>
      <c r="O3129" s="7"/>
      <c r="P3129" s="7">
        <v>1</v>
      </c>
      <c r="Q3129" s="7">
        <v>28</v>
      </c>
      <c r="R3129" s="7">
        <v>265</v>
      </c>
      <c r="S3129" s="189">
        <v>45625.593981481485</v>
      </c>
    </row>
    <row r="3130" spans="1:19">
      <c r="A3130" s="7">
        <v>2016</v>
      </c>
      <c r="B3130" s="123" t="s">
        <v>537</v>
      </c>
      <c r="C3130" s="123" t="s">
        <v>556</v>
      </c>
      <c r="D3130" s="123" t="s">
        <v>579</v>
      </c>
      <c r="E3130" s="123" t="s">
        <v>27</v>
      </c>
      <c r="F3130" s="7">
        <v>0</v>
      </c>
      <c r="G3130" s="123" t="s">
        <v>532</v>
      </c>
      <c r="H3130" s="7">
        <v>0</v>
      </c>
      <c r="I3130" s="7"/>
      <c r="J3130" s="7">
        <v>0</v>
      </c>
      <c r="K3130" s="7">
        <v>0</v>
      </c>
      <c r="L3130" s="7">
        <v>0</v>
      </c>
      <c r="M3130" s="7"/>
      <c r="N3130" s="7"/>
      <c r="O3130" s="7"/>
      <c r="P3130" s="7"/>
      <c r="Q3130" s="7">
        <v>28</v>
      </c>
      <c r="R3130" s="7">
        <v>265</v>
      </c>
      <c r="S3130" s="189">
        <v>45625.593981481485</v>
      </c>
    </row>
    <row r="3131" spans="1:19">
      <c r="A3131" s="7">
        <v>2016</v>
      </c>
      <c r="B3131" s="123" t="s">
        <v>537</v>
      </c>
      <c r="C3131" s="123" t="s">
        <v>556</v>
      </c>
      <c r="D3131" s="123" t="s">
        <v>579</v>
      </c>
      <c r="E3131" s="123" t="s">
        <v>33</v>
      </c>
      <c r="F3131" s="7">
        <v>11.843877170000001</v>
      </c>
      <c r="G3131" s="123" t="s">
        <v>532</v>
      </c>
      <c r="H3131" s="7">
        <v>0.112043078</v>
      </c>
      <c r="I3131" s="7">
        <v>9.4600000000000009</v>
      </c>
      <c r="J3131" s="7">
        <v>0</v>
      </c>
      <c r="K3131" s="7">
        <v>3.5531629999999998E-3</v>
      </c>
      <c r="L3131" s="7">
        <v>4.7375508679999997E-5</v>
      </c>
      <c r="M3131" s="7">
        <v>0</v>
      </c>
      <c r="N3131" s="7">
        <v>0.3</v>
      </c>
      <c r="O3131" s="7">
        <v>4.0000000000000001E-3</v>
      </c>
      <c r="P3131" s="7"/>
      <c r="Q3131" s="7">
        <v>28</v>
      </c>
      <c r="R3131" s="7">
        <v>265</v>
      </c>
      <c r="S3131" s="189">
        <v>45625.593981481485</v>
      </c>
    </row>
    <row r="3132" spans="1:19">
      <c r="A3132" s="7">
        <v>2016</v>
      </c>
      <c r="B3132" s="123" t="s">
        <v>537</v>
      </c>
      <c r="C3132" s="123" t="s">
        <v>556</v>
      </c>
      <c r="D3132" s="123" t="s">
        <v>579</v>
      </c>
      <c r="E3132" s="123" t="s">
        <v>540</v>
      </c>
      <c r="F3132" s="7">
        <v>0.54420215299999997</v>
      </c>
      <c r="G3132" s="123" t="s">
        <v>532</v>
      </c>
      <c r="H3132" s="7">
        <v>5.1850221000000002E-2</v>
      </c>
      <c r="I3132" s="7">
        <v>95.277500000000003</v>
      </c>
      <c r="J3132" s="7">
        <v>5.1481524000000001E-2</v>
      </c>
      <c r="K3132" s="7">
        <v>5.4420215299999997E-6</v>
      </c>
      <c r="L3132" s="7">
        <v>8.1630322950000004E-7</v>
      </c>
      <c r="M3132" s="7">
        <v>94.6</v>
      </c>
      <c r="N3132" s="7">
        <v>0.01</v>
      </c>
      <c r="O3132" s="7">
        <v>1.5E-3</v>
      </c>
      <c r="P3132" s="7">
        <v>1</v>
      </c>
      <c r="Q3132" s="7">
        <v>28</v>
      </c>
      <c r="R3132" s="7">
        <v>265</v>
      </c>
      <c r="S3132" s="189">
        <v>45625.593981481485</v>
      </c>
    </row>
    <row r="3133" spans="1:19">
      <c r="A3133" s="7">
        <v>2016</v>
      </c>
      <c r="B3133" s="123" t="s">
        <v>537</v>
      </c>
      <c r="C3133" s="123" t="s">
        <v>556</v>
      </c>
      <c r="D3133" s="123" t="s">
        <v>579</v>
      </c>
      <c r="E3133" s="123" t="s">
        <v>531</v>
      </c>
      <c r="F3133" s="7">
        <v>0</v>
      </c>
      <c r="G3133" s="123" t="s">
        <v>532</v>
      </c>
      <c r="H3133" s="7">
        <v>0</v>
      </c>
      <c r="I3133" s="7"/>
      <c r="J3133" s="7">
        <v>0</v>
      </c>
      <c r="K3133" s="7">
        <v>0</v>
      </c>
      <c r="L3133" s="7">
        <v>0</v>
      </c>
      <c r="M3133" s="7"/>
      <c r="N3133" s="7"/>
      <c r="O3133" s="7"/>
      <c r="P3133" s="7">
        <v>1</v>
      </c>
      <c r="Q3133" s="7">
        <v>28</v>
      </c>
      <c r="R3133" s="7">
        <v>265</v>
      </c>
      <c r="S3133" s="189">
        <v>45625.593981481485</v>
      </c>
    </row>
    <row r="3134" spans="1:19">
      <c r="A3134" s="7">
        <v>2016</v>
      </c>
      <c r="B3134" s="123" t="s">
        <v>537</v>
      </c>
      <c r="C3134" s="123" t="s">
        <v>556</v>
      </c>
      <c r="D3134" s="123" t="s">
        <v>579</v>
      </c>
      <c r="E3134" s="123" t="s">
        <v>533</v>
      </c>
      <c r="F3134" s="7">
        <v>77.246459999999999</v>
      </c>
      <c r="G3134" s="123" t="s">
        <v>532</v>
      </c>
      <c r="H3134" s="7">
        <v>5.6958192260000002</v>
      </c>
      <c r="I3134" s="7">
        <v>73.735666667000004</v>
      </c>
      <c r="J3134" s="7">
        <v>5.6619080300000002</v>
      </c>
      <c r="K3134" s="7">
        <v>7.7246499999999996E-4</v>
      </c>
      <c r="L3134" s="7">
        <v>4.6347875999999998E-5</v>
      </c>
      <c r="M3134" s="7">
        <v>73.296666666999997</v>
      </c>
      <c r="N3134" s="7">
        <v>0.01</v>
      </c>
      <c r="O3134" s="7">
        <v>5.9999999999999995E-4</v>
      </c>
      <c r="P3134" s="7">
        <v>1</v>
      </c>
      <c r="Q3134" s="7">
        <v>28</v>
      </c>
      <c r="R3134" s="7">
        <v>265</v>
      </c>
      <c r="S3134" s="189">
        <v>45625.593981481485</v>
      </c>
    </row>
    <row r="3135" spans="1:19">
      <c r="A3135" s="7">
        <v>2016</v>
      </c>
      <c r="B3135" s="123" t="s">
        <v>537</v>
      </c>
      <c r="C3135" s="123" t="s">
        <v>556</v>
      </c>
      <c r="D3135" s="123" t="s">
        <v>579</v>
      </c>
      <c r="E3135" s="123" t="s">
        <v>160</v>
      </c>
      <c r="F3135" s="7">
        <v>16.95654</v>
      </c>
      <c r="G3135" s="123" t="s">
        <v>532</v>
      </c>
      <c r="H3135" s="7">
        <v>1.217971312</v>
      </c>
      <c r="I3135" s="7">
        <v>71.828999999999994</v>
      </c>
      <c r="J3135" s="7">
        <v>1.2105273910000001</v>
      </c>
      <c r="K3135" s="7">
        <v>1.6956499999999999E-4</v>
      </c>
      <c r="L3135" s="7">
        <v>1.0173924E-5</v>
      </c>
      <c r="M3135" s="7">
        <v>71.39</v>
      </c>
      <c r="N3135" s="7">
        <v>0.01</v>
      </c>
      <c r="O3135" s="7">
        <v>5.9999999999999995E-4</v>
      </c>
      <c r="P3135" s="7">
        <v>1</v>
      </c>
      <c r="Q3135" s="7">
        <v>28</v>
      </c>
      <c r="R3135" s="7">
        <v>265</v>
      </c>
      <c r="S3135" s="189">
        <v>45625.593981481485</v>
      </c>
    </row>
    <row r="3136" spans="1:19">
      <c r="A3136" s="7">
        <v>2016</v>
      </c>
      <c r="B3136" s="123" t="s">
        <v>537</v>
      </c>
      <c r="C3136" s="123" t="s">
        <v>556</v>
      </c>
      <c r="D3136" s="123" t="s">
        <v>579</v>
      </c>
      <c r="E3136" s="123" t="s">
        <v>163</v>
      </c>
      <c r="F3136" s="7">
        <v>48.162304094</v>
      </c>
      <c r="G3136" s="123" t="s">
        <v>532</v>
      </c>
      <c r="H3136" s="7">
        <v>3.075476171</v>
      </c>
      <c r="I3136" s="7">
        <v>63.856499999999997</v>
      </c>
      <c r="J3136" s="7">
        <v>3.0674571479999999</v>
      </c>
      <c r="K3136" s="7">
        <v>2.40812E-4</v>
      </c>
      <c r="L3136" s="7">
        <v>4.8162304090000002E-6</v>
      </c>
      <c r="M3136" s="7">
        <v>63.69</v>
      </c>
      <c r="N3136" s="7">
        <v>5.0000000000000001E-3</v>
      </c>
      <c r="O3136" s="7">
        <v>1E-4</v>
      </c>
      <c r="P3136" s="7">
        <v>1</v>
      </c>
      <c r="Q3136" s="7">
        <v>28</v>
      </c>
      <c r="R3136" s="7">
        <v>265</v>
      </c>
      <c r="S3136" s="189">
        <v>45625.593981481485</v>
      </c>
    </row>
    <row r="3137" spans="1:19">
      <c r="A3137" s="7">
        <v>2016</v>
      </c>
      <c r="B3137" s="123" t="s">
        <v>537</v>
      </c>
      <c r="C3137" s="123" t="s">
        <v>556</v>
      </c>
      <c r="D3137" s="123" t="s">
        <v>579</v>
      </c>
      <c r="E3137" s="123" t="s">
        <v>535</v>
      </c>
      <c r="F3137" s="7">
        <v>538.89922576599997</v>
      </c>
      <c r="G3137" s="123" t="s">
        <v>532</v>
      </c>
      <c r="H3137" s="7">
        <v>30.186881534000001</v>
      </c>
      <c r="I3137" s="7">
        <v>56.015819082</v>
      </c>
      <c r="J3137" s="7">
        <v>30.097154813</v>
      </c>
      <c r="K3137" s="7">
        <v>2.6944960000000002E-3</v>
      </c>
      <c r="L3137" s="7">
        <v>5.3889922579999997E-5</v>
      </c>
      <c r="M3137" s="7">
        <v>55.849319082000001</v>
      </c>
      <c r="N3137" s="7">
        <v>5.0000000000000001E-3</v>
      </c>
      <c r="O3137" s="7">
        <v>1E-4</v>
      </c>
      <c r="P3137" s="7">
        <v>1</v>
      </c>
      <c r="Q3137" s="7">
        <v>28</v>
      </c>
      <c r="R3137" s="7">
        <v>265</v>
      </c>
      <c r="S3137" s="189">
        <v>45625.593981481485</v>
      </c>
    </row>
    <row r="3138" spans="1:19">
      <c r="A3138" s="7">
        <v>2016</v>
      </c>
      <c r="B3138" s="123" t="s">
        <v>537</v>
      </c>
      <c r="C3138" s="123" t="s">
        <v>556</v>
      </c>
      <c r="D3138" s="123" t="s">
        <v>579</v>
      </c>
      <c r="E3138" s="123" t="s">
        <v>541</v>
      </c>
      <c r="F3138" s="7">
        <v>0</v>
      </c>
      <c r="G3138" s="123" t="s">
        <v>532</v>
      </c>
      <c r="H3138" s="7">
        <v>0</v>
      </c>
      <c r="I3138" s="7"/>
      <c r="J3138" s="7">
        <v>0</v>
      </c>
      <c r="K3138" s="7">
        <v>0</v>
      </c>
      <c r="L3138" s="7">
        <v>0</v>
      </c>
      <c r="M3138" s="7"/>
      <c r="N3138" s="7"/>
      <c r="O3138" s="7"/>
      <c r="P3138" s="7">
        <v>1</v>
      </c>
      <c r="Q3138" s="7">
        <v>28</v>
      </c>
      <c r="R3138" s="7">
        <v>265</v>
      </c>
      <c r="S3138" s="189">
        <v>45625.593981481485</v>
      </c>
    </row>
    <row r="3139" spans="1:19">
      <c r="A3139" s="7">
        <v>2016</v>
      </c>
      <c r="B3139" s="123" t="s">
        <v>537</v>
      </c>
      <c r="C3139" s="123" t="s">
        <v>556</v>
      </c>
      <c r="D3139" s="123" t="s">
        <v>580</v>
      </c>
      <c r="E3139" s="123" t="s">
        <v>27</v>
      </c>
      <c r="F3139" s="7">
        <v>0</v>
      </c>
      <c r="G3139" s="123" t="s">
        <v>532</v>
      </c>
      <c r="H3139" s="7">
        <v>0</v>
      </c>
      <c r="I3139" s="7"/>
      <c r="J3139" s="7">
        <v>0</v>
      </c>
      <c r="K3139" s="7">
        <v>0</v>
      </c>
      <c r="L3139" s="7">
        <v>0</v>
      </c>
      <c r="M3139" s="7"/>
      <c r="N3139" s="7"/>
      <c r="O3139" s="7"/>
      <c r="P3139" s="7"/>
      <c r="Q3139" s="7">
        <v>28</v>
      </c>
      <c r="R3139" s="7">
        <v>265</v>
      </c>
      <c r="S3139" s="189">
        <v>45625.593981481485</v>
      </c>
    </row>
    <row r="3140" spans="1:19">
      <c r="A3140" s="7">
        <v>2016</v>
      </c>
      <c r="B3140" s="123" t="s">
        <v>537</v>
      </c>
      <c r="C3140" s="123" t="s">
        <v>556</v>
      </c>
      <c r="D3140" s="123" t="s">
        <v>580</v>
      </c>
      <c r="E3140" s="123" t="s">
        <v>33</v>
      </c>
      <c r="F3140" s="7">
        <v>1.0553949949999999</v>
      </c>
      <c r="G3140" s="123" t="s">
        <v>532</v>
      </c>
      <c r="H3140" s="7">
        <v>9.9840369999999994E-3</v>
      </c>
      <c r="I3140" s="7">
        <v>9.4600000000000009</v>
      </c>
      <c r="J3140" s="7">
        <v>0</v>
      </c>
      <c r="K3140" s="7">
        <v>3.1661800000000001E-4</v>
      </c>
      <c r="L3140" s="7">
        <v>4.2215799800000002E-6</v>
      </c>
      <c r="M3140" s="7">
        <v>0</v>
      </c>
      <c r="N3140" s="7">
        <v>0.3</v>
      </c>
      <c r="O3140" s="7">
        <v>4.0000000000000001E-3</v>
      </c>
      <c r="P3140" s="7"/>
      <c r="Q3140" s="7">
        <v>28</v>
      </c>
      <c r="R3140" s="7">
        <v>265</v>
      </c>
      <c r="S3140" s="189">
        <v>45625.593981481485</v>
      </c>
    </row>
    <row r="3141" spans="1:19">
      <c r="A3141" s="7">
        <v>2016</v>
      </c>
      <c r="B3141" s="123" t="s">
        <v>537</v>
      </c>
      <c r="C3141" s="123" t="s">
        <v>556</v>
      </c>
      <c r="D3141" s="123" t="s">
        <v>580</v>
      </c>
      <c r="E3141" s="123" t="s">
        <v>540</v>
      </c>
      <c r="F3141" s="7">
        <v>2.8884575799999999</v>
      </c>
      <c r="G3141" s="123" t="s">
        <v>532</v>
      </c>
      <c r="H3141" s="7">
        <v>0.275205017</v>
      </c>
      <c r="I3141" s="7">
        <v>95.277500000000003</v>
      </c>
      <c r="J3141" s="7">
        <v>0.27324808699999997</v>
      </c>
      <c r="K3141" s="7">
        <v>2.8884575799999999E-5</v>
      </c>
      <c r="L3141" s="7">
        <v>4.3326863700000004E-6</v>
      </c>
      <c r="M3141" s="7">
        <v>94.6</v>
      </c>
      <c r="N3141" s="7">
        <v>0.01</v>
      </c>
      <c r="O3141" s="7">
        <v>1.5E-3</v>
      </c>
      <c r="P3141" s="7">
        <v>1</v>
      </c>
      <c r="Q3141" s="7">
        <v>28</v>
      </c>
      <c r="R3141" s="7">
        <v>265</v>
      </c>
      <c r="S3141" s="189">
        <v>45625.593981481485</v>
      </c>
    </row>
    <row r="3142" spans="1:19">
      <c r="A3142" s="7">
        <v>2016</v>
      </c>
      <c r="B3142" s="123" t="s">
        <v>537</v>
      </c>
      <c r="C3142" s="123" t="s">
        <v>556</v>
      </c>
      <c r="D3142" s="123" t="s">
        <v>580</v>
      </c>
      <c r="E3142" s="123" t="s">
        <v>531</v>
      </c>
      <c r="F3142" s="7">
        <v>0</v>
      </c>
      <c r="G3142" s="123" t="s">
        <v>532</v>
      </c>
      <c r="H3142" s="7">
        <v>0</v>
      </c>
      <c r="I3142" s="7"/>
      <c r="J3142" s="7">
        <v>0</v>
      </c>
      <c r="K3142" s="7">
        <v>0</v>
      </c>
      <c r="L3142" s="7">
        <v>0</v>
      </c>
      <c r="M3142" s="7"/>
      <c r="N3142" s="7"/>
      <c r="O3142" s="7"/>
      <c r="P3142" s="7">
        <v>1</v>
      </c>
      <c r="Q3142" s="7">
        <v>28</v>
      </c>
      <c r="R3142" s="7">
        <v>265</v>
      </c>
      <c r="S3142" s="189">
        <v>45625.593981481485</v>
      </c>
    </row>
    <row r="3143" spans="1:19">
      <c r="A3143" s="7">
        <v>2016</v>
      </c>
      <c r="B3143" s="123" t="s">
        <v>537</v>
      </c>
      <c r="C3143" s="123" t="s">
        <v>556</v>
      </c>
      <c r="D3143" s="123" t="s">
        <v>580</v>
      </c>
      <c r="E3143" s="123" t="s">
        <v>533</v>
      </c>
      <c r="F3143" s="7">
        <v>24.869592000000001</v>
      </c>
      <c r="G3143" s="123" t="s">
        <v>532</v>
      </c>
      <c r="H3143" s="7">
        <v>1.833775946</v>
      </c>
      <c r="I3143" s="7">
        <v>73.735666667000004</v>
      </c>
      <c r="J3143" s="7">
        <v>1.822858195</v>
      </c>
      <c r="K3143" s="7">
        <v>2.4869600000000002E-4</v>
      </c>
      <c r="L3143" s="7">
        <v>1.49217552E-5</v>
      </c>
      <c r="M3143" s="7">
        <v>73.296666666999997</v>
      </c>
      <c r="N3143" s="7">
        <v>0.01</v>
      </c>
      <c r="O3143" s="7">
        <v>5.9999999999999995E-4</v>
      </c>
      <c r="P3143" s="7">
        <v>1</v>
      </c>
      <c r="Q3143" s="7">
        <v>28</v>
      </c>
      <c r="R3143" s="7">
        <v>265</v>
      </c>
      <c r="S3143" s="189">
        <v>45625.593981481485</v>
      </c>
    </row>
    <row r="3144" spans="1:19">
      <c r="A3144" s="7">
        <v>2016</v>
      </c>
      <c r="B3144" s="123" t="s">
        <v>537</v>
      </c>
      <c r="C3144" s="123" t="s">
        <v>556</v>
      </c>
      <c r="D3144" s="123" t="s">
        <v>580</v>
      </c>
      <c r="E3144" s="123" t="s">
        <v>160</v>
      </c>
      <c r="F3144" s="7">
        <v>35.085383999999998</v>
      </c>
      <c r="G3144" s="123" t="s">
        <v>532</v>
      </c>
      <c r="H3144" s="7">
        <v>2.5201480470000002</v>
      </c>
      <c r="I3144" s="7">
        <v>71.828999999999994</v>
      </c>
      <c r="J3144" s="7">
        <v>2.5047455639999998</v>
      </c>
      <c r="K3144" s="7">
        <v>3.50854E-4</v>
      </c>
      <c r="L3144" s="7">
        <v>2.1051230400000001E-5</v>
      </c>
      <c r="M3144" s="7">
        <v>71.39</v>
      </c>
      <c r="N3144" s="7">
        <v>0.01</v>
      </c>
      <c r="O3144" s="7">
        <v>5.9999999999999995E-4</v>
      </c>
      <c r="P3144" s="7">
        <v>1</v>
      </c>
      <c r="Q3144" s="7">
        <v>28</v>
      </c>
      <c r="R3144" s="7">
        <v>265</v>
      </c>
      <c r="S3144" s="189">
        <v>45625.593981481485</v>
      </c>
    </row>
    <row r="3145" spans="1:19">
      <c r="A3145" s="7">
        <v>2016</v>
      </c>
      <c r="B3145" s="123" t="s">
        <v>537</v>
      </c>
      <c r="C3145" s="123" t="s">
        <v>556</v>
      </c>
      <c r="D3145" s="123" t="s">
        <v>580</v>
      </c>
      <c r="E3145" s="123" t="s">
        <v>163</v>
      </c>
      <c r="F3145" s="7">
        <v>12.49112661</v>
      </c>
      <c r="G3145" s="123" t="s">
        <v>532</v>
      </c>
      <c r="H3145" s="7">
        <v>0.79763962600000005</v>
      </c>
      <c r="I3145" s="7">
        <v>63.856499999999997</v>
      </c>
      <c r="J3145" s="7">
        <v>0.79555985399999996</v>
      </c>
      <c r="K3145" s="7">
        <v>6.2455633050000005E-5</v>
      </c>
      <c r="L3145" s="7">
        <v>1.2491126609999999E-6</v>
      </c>
      <c r="M3145" s="7">
        <v>63.69</v>
      </c>
      <c r="N3145" s="7">
        <v>5.0000000000000001E-3</v>
      </c>
      <c r="O3145" s="7">
        <v>1E-4</v>
      </c>
      <c r="P3145" s="7">
        <v>1</v>
      </c>
      <c r="Q3145" s="7">
        <v>28</v>
      </c>
      <c r="R3145" s="7">
        <v>265</v>
      </c>
      <c r="S3145" s="189">
        <v>45625.593981481485</v>
      </c>
    </row>
    <row r="3146" spans="1:19">
      <c r="A3146" s="7">
        <v>2016</v>
      </c>
      <c r="B3146" s="123" t="s">
        <v>537</v>
      </c>
      <c r="C3146" s="123" t="s">
        <v>556</v>
      </c>
      <c r="D3146" s="123" t="s">
        <v>580</v>
      </c>
      <c r="E3146" s="123" t="s">
        <v>535</v>
      </c>
      <c r="F3146" s="7">
        <v>282.09642580399998</v>
      </c>
      <c r="G3146" s="123" t="s">
        <v>532</v>
      </c>
      <c r="H3146" s="7">
        <v>15.801862352000001</v>
      </c>
      <c r="I3146" s="7">
        <v>56.015819082</v>
      </c>
      <c r="J3146" s="7">
        <v>15.754893297000001</v>
      </c>
      <c r="K3146" s="7">
        <v>1.410482E-3</v>
      </c>
      <c r="L3146" s="7">
        <v>2.820964258E-5</v>
      </c>
      <c r="M3146" s="7">
        <v>55.849319082000001</v>
      </c>
      <c r="N3146" s="7">
        <v>5.0000000000000001E-3</v>
      </c>
      <c r="O3146" s="7">
        <v>1E-4</v>
      </c>
      <c r="P3146" s="7">
        <v>1</v>
      </c>
      <c r="Q3146" s="7">
        <v>28</v>
      </c>
      <c r="R3146" s="7">
        <v>265</v>
      </c>
      <c r="S3146" s="189">
        <v>45625.593981481485</v>
      </c>
    </row>
    <row r="3147" spans="1:19">
      <c r="A3147" s="7">
        <v>2016</v>
      </c>
      <c r="B3147" s="123" t="s">
        <v>537</v>
      </c>
      <c r="C3147" s="123" t="s">
        <v>556</v>
      </c>
      <c r="D3147" s="123" t="s">
        <v>580</v>
      </c>
      <c r="E3147" s="123" t="s">
        <v>541</v>
      </c>
      <c r="F3147" s="7">
        <v>0</v>
      </c>
      <c r="G3147" s="123" t="s">
        <v>532</v>
      </c>
      <c r="H3147" s="7">
        <v>0</v>
      </c>
      <c r="I3147" s="7"/>
      <c r="J3147" s="7">
        <v>0</v>
      </c>
      <c r="K3147" s="7">
        <v>0</v>
      </c>
      <c r="L3147" s="7">
        <v>0</v>
      </c>
      <c r="M3147" s="7"/>
      <c r="N3147" s="7"/>
      <c r="O3147" s="7"/>
      <c r="P3147" s="7">
        <v>1</v>
      </c>
      <c r="Q3147" s="7">
        <v>28</v>
      </c>
      <c r="R3147" s="7">
        <v>265</v>
      </c>
      <c r="S3147" s="189">
        <v>45625.593981481485</v>
      </c>
    </row>
    <row r="3148" spans="1:19">
      <c r="A3148" s="7">
        <v>2016</v>
      </c>
      <c r="B3148" s="123" t="s">
        <v>537</v>
      </c>
      <c r="C3148" s="123" t="s">
        <v>556</v>
      </c>
      <c r="D3148" s="123" t="s">
        <v>581</v>
      </c>
      <c r="E3148" s="123" t="s">
        <v>27</v>
      </c>
      <c r="F3148" s="7">
        <v>35.161058083</v>
      </c>
      <c r="G3148" s="123" t="s">
        <v>532</v>
      </c>
      <c r="H3148" s="7">
        <v>5.854316E-3</v>
      </c>
      <c r="I3148" s="7">
        <v>0.16650000000000001</v>
      </c>
      <c r="J3148" s="7">
        <v>0</v>
      </c>
      <c r="K3148" s="7">
        <v>1.7580499999999999E-4</v>
      </c>
      <c r="L3148" s="7">
        <v>3.516105808E-6</v>
      </c>
      <c r="M3148" s="7">
        <v>0</v>
      </c>
      <c r="N3148" s="7">
        <v>5.0000000000000001E-3</v>
      </c>
      <c r="O3148" s="7">
        <v>1E-4</v>
      </c>
      <c r="P3148" s="7"/>
      <c r="Q3148" s="7">
        <v>28</v>
      </c>
      <c r="R3148" s="7">
        <v>265</v>
      </c>
      <c r="S3148" s="189">
        <v>45625.593981481485</v>
      </c>
    </row>
    <row r="3149" spans="1:19">
      <c r="A3149" s="7">
        <v>2016</v>
      </c>
      <c r="B3149" s="123" t="s">
        <v>537</v>
      </c>
      <c r="C3149" s="123" t="s">
        <v>556</v>
      </c>
      <c r="D3149" s="123" t="s">
        <v>581</v>
      </c>
      <c r="E3149" s="123" t="s">
        <v>33</v>
      </c>
      <c r="F3149" s="7">
        <v>88.302337029</v>
      </c>
      <c r="G3149" s="123" t="s">
        <v>532</v>
      </c>
      <c r="H3149" s="7">
        <v>0.83534010800000003</v>
      </c>
      <c r="I3149" s="7">
        <v>9.4600000000000009</v>
      </c>
      <c r="J3149" s="7">
        <v>0</v>
      </c>
      <c r="K3149" s="7">
        <v>2.6490700999999998E-2</v>
      </c>
      <c r="L3149" s="7">
        <v>3.53209E-4</v>
      </c>
      <c r="M3149" s="7">
        <v>0</v>
      </c>
      <c r="N3149" s="7">
        <v>0.3</v>
      </c>
      <c r="O3149" s="7">
        <v>4.0000000000000001E-3</v>
      </c>
      <c r="P3149" s="7"/>
      <c r="Q3149" s="7">
        <v>28</v>
      </c>
      <c r="R3149" s="7">
        <v>265</v>
      </c>
      <c r="S3149" s="189">
        <v>45625.593981481485</v>
      </c>
    </row>
    <row r="3150" spans="1:19">
      <c r="A3150" s="7">
        <v>2016</v>
      </c>
      <c r="B3150" s="123" t="s">
        <v>537</v>
      </c>
      <c r="C3150" s="123" t="s">
        <v>556</v>
      </c>
      <c r="D3150" s="123" t="s">
        <v>581</v>
      </c>
      <c r="E3150" s="123" t="s">
        <v>540</v>
      </c>
      <c r="F3150" s="7">
        <v>0.41861704100000002</v>
      </c>
      <c r="G3150" s="123" t="s">
        <v>532</v>
      </c>
      <c r="H3150" s="7">
        <v>3.9884784999999999E-2</v>
      </c>
      <c r="I3150" s="7">
        <v>95.277500000000003</v>
      </c>
      <c r="J3150" s="7">
        <v>3.9601171999999997E-2</v>
      </c>
      <c r="K3150" s="7">
        <v>4.1861704099999999E-6</v>
      </c>
      <c r="L3150" s="7">
        <v>6.2792556149999998E-7</v>
      </c>
      <c r="M3150" s="7">
        <v>94.6</v>
      </c>
      <c r="N3150" s="7">
        <v>0.01</v>
      </c>
      <c r="O3150" s="7">
        <v>1.5E-3</v>
      </c>
      <c r="P3150" s="7">
        <v>1</v>
      </c>
      <c r="Q3150" s="7">
        <v>28</v>
      </c>
      <c r="R3150" s="7">
        <v>265</v>
      </c>
      <c r="S3150" s="189">
        <v>45625.593981481485</v>
      </c>
    </row>
    <row r="3151" spans="1:19">
      <c r="A3151" s="7">
        <v>2016</v>
      </c>
      <c r="B3151" s="123" t="s">
        <v>537</v>
      </c>
      <c r="C3151" s="123" t="s">
        <v>556</v>
      </c>
      <c r="D3151" s="123" t="s">
        <v>581</v>
      </c>
      <c r="E3151" s="123" t="s">
        <v>531</v>
      </c>
      <c r="F3151" s="7">
        <v>0</v>
      </c>
      <c r="G3151" s="123" t="s">
        <v>532</v>
      </c>
      <c r="H3151" s="7">
        <v>0</v>
      </c>
      <c r="I3151" s="7"/>
      <c r="J3151" s="7">
        <v>0</v>
      </c>
      <c r="K3151" s="7">
        <v>0</v>
      </c>
      <c r="L3151" s="7">
        <v>0</v>
      </c>
      <c r="M3151" s="7"/>
      <c r="N3151" s="7"/>
      <c r="O3151" s="7"/>
      <c r="P3151" s="7">
        <v>1</v>
      </c>
      <c r="Q3151" s="7">
        <v>28</v>
      </c>
      <c r="R3151" s="7">
        <v>265</v>
      </c>
      <c r="S3151" s="189">
        <v>45625.593981481485</v>
      </c>
    </row>
    <row r="3152" spans="1:19">
      <c r="A3152" s="7">
        <v>2016</v>
      </c>
      <c r="B3152" s="123" t="s">
        <v>537</v>
      </c>
      <c r="C3152" s="123" t="s">
        <v>556</v>
      </c>
      <c r="D3152" s="123" t="s">
        <v>581</v>
      </c>
      <c r="E3152" s="123" t="s">
        <v>533</v>
      </c>
      <c r="F3152" s="7">
        <v>614.28729599999997</v>
      </c>
      <c r="G3152" s="123" t="s">
        <v>532</v>
      </c>
      <c r="H3152" s="7">
        <v>45.294883296000002</v>
      </c>
      <c r="I3152" s="7">
        <v>73.735666667000004</v>
      </c>
      <c r="J3152" s="7">
        <v>45.025211173000002</v>
      </c>
      <c r="K3152" s="7">
        <v>6.1428730000000001E-3</v>
      </c>
      <c r="L3152" s="7">
        <v>3.6857200000000001E-4</v>
      </c>
      <c r="M3152" s="7">
        <v>73.296666666999997</v>
      </c>
      <c r="N3152" s="7">
        <v>0.01</v>
      </c>
      <c r="O3152" s="7">
        <v>5.9999999999999995E-4</v>
      </c>
      <c r="P3152" s="7">
        <v>1</v>
      </c>
      <c r="Q3152" s="7">
        <v>28</v>
      </c>
      <c r="R3152" s="7">
        <v>265</v>
      </c>
      <c r="S3152" s="189">
        <v>45625.593981481485</v>
      </c>
    </row>
    <row r="3153" spans="1:19">
      <c r="A3153" s="7">
        <v>2016</v>
      </c>
      <c r="B3153" s="123" t="s">
        <v>537</v>
      </c>
      <c r="C3153" s="123" t="s">
        <v>556</v>
      </c>
      <c r="D3153" s="123" t="s">
        <v>581</v>
      </c>
      <c r="E3153" s="123" t="s">
        <v>160</v>
      </c>
      <c r="F3153" s="7">
        <v>157.88422800000001</v>
      </c>
      <c r="G3153" s="123" t="s">
        <v>532</v>
      </c>
      <c r="H3153" s="7">
        <v>11.340666213</v>
      </c>
      <c r="I3153" s="7">
        <v>71.828999999999994</v>
      </c>
      <c r="J3153" s="7">
        <v>11.271355036999999</v>
      </c>
      <c r="K3153" s="7">
        <v>1.578842E-3</v>
      </c>
      <c r="L3153" s="7">
        <v>9.4730536799999995E-5</v>
      </c>
      <c r="M3153" s="7">
        <v>71.39</v>
      </c>
      <c r="N3153" s="7">
        <v>0.01</v>
      </c>
      <c r="O3153" s="7">
        <v>5.9999999999999995E-4</v>
      </c>
      <c r="P3153" s="7">
        <v>1</v>
      </c>
      <c r="Q3153" s="7">
        <v>28</v>
      </c>
      <c r="R3153" s="7">
        <v>265</v>
      </c>
      <c r="S3153" s="189">
        <v>45625.593981481485</v>
      </c>
    </row>
    <row r="3154" spans="1:19">
      <c r="A3154" s="7">
        <v>2016</v>
      </c>
      <c r="B3154" s="123" t="s">
        <v>537</v>
      </c>
      <c r="C3154" s="123" t="s">
        <v>556</v>
      </c>
      <c r="D3154" s="123" t="s">
        <v>581</v>
      </c>
      <c r="E3154" s="123" t="s">
        <v>163</v>
      </c>
      <c r="F3154" s="7">
        <v>265.420904237</v>
      </c>
      <c r="G3154" s="123" t="s">
        <v>532</v>
      </c>
      <c r="H3154" s="7">
        <v>16.948849971000001</v>
      </c>
      <c r="I3154" s="7">
        <v>63.856499999999997</v>
      </c>
      <c r="J3154" s="7">
        <v>16.904657391000001</v>
      </c>
      <c r="K3154" s="7">
        <v>1.3271050000000001E-3</v>
      </c>
      <c r="L3154" s="7">
        <v>2.654209042E-5</v>
      </c>
      <c r="M3154" s="7">
        <v>63.69</v>
      </c>
      <c r="N3154" s="7">
        <v>5.0000000000000001E-3</v>
      </c>
      <c r="O3154" s="7">
        <v>1E-4</v>
      </c>
      <c r="P3154" s="7">
        <v>1</v>
      </c>
      <c r="Q3154" s="7">
        <v>28</v>
      </c>
      <c r="R3154" s="7">
        <v>265</v>
      </c>
      <c r="S3154" s="189">
        <v>45625.593981481485</v>
      </c>
    </row>
    <row r="3155" spans="1:19">
      <c r="A3155" s="7">
        <v>2016</v>
      </c>
      <c r="B3155" s="123" t="s">
        <v>537</v>
      </c>
      <c r="C3155" s="123" t="s">
        <v>556</v>
      </c>
      <c r="D3155" s="123" t="s">
        <v>581</v>
      </c>
      <c r="E3155" s="123" t="s">
        <v>535</v>
      </c>
      <c r="F3155" s="7">
        <v>3366.5225275570001</v>
      </c>
      <c r="G3155" s="123" t="s">
        <v>532</v>
      </c>
      <c r="H3155" s="7">
        <v>188.578516839</v>
      </c>
      <c r="I3155" s="7">
        <v>56.015819082</v>
      </c>
      <c r="J3155" s="7">
        <v>188.017990838</v>
      </c>
      <c r="K3155" s="7">
        <v>1.6832613E-2</v>
      </c>
      <c r="L3155" s="7">
        <v>3.36652E-4</v>
      </c>
      <c r="M3155" s="7">
        <v>55.849319082000001</v>
      </c>
      <c r="N3155" s="7">
        <v>5.0000000000000001E-3</v>
      </c>
      <c r="O3155" s="7">
        <v>1E-4</v>
      </c>
      <c r="P3155" s="7">
        <v>1</v>
      </c>
      <c r="Q3155" s="7">
        <v>28</v>
      </c>
      <c r="R3155" s="7">
        <v>265</v>
      </c>
      <c r="S3155" s="189">
        <v>45625.593981481485</v>
      </c>
    </row>
    <row r="3156" spans="1:19">
      <c r="A3156" s="7">
        <v>2016</v>
      </c>
      <c r="B3156" s="123" t="s">
        <v>537</v>
      </c>
      <c r="C3156" s="123" t="s">
        <v>556</v>
      </c>
      <c r="D3156" s="123" t="s">
        <v>581</v>
      </c>
      <c r="E3156" s="123" t="s">
        <v>541</v>
      </c>
      <c r="F3156" s="7">
        <v>0</v>
      </c>
      <c r="G3156" s="123" t="s">
        <v>532</v>
      </c>
      <c r="H3156" s="7">
        <v>0</v>
      </c>
      <c r="I3156" s="7"/>
      <c r="J3156" s="7">
        <v>0</v>
      </c>
      <c r="K3156" s="7">
        <v>0</v>
      </c>
      <c r="L3156" s="7">
        <v>0</v>
      </c>
      <c r="M3156" s="7"/>
      <c r="N3156" s="7"/>
      <c r="O3156" s="7"/>
      <c r="P3156" s="7">
        <v>1</v>
      </c>
      <c r="Q3156" s="7">
        <v>28</v>
      </c>
      <c r="R3156" s="7">
        <v>265</v>
      </c>
      <c r="S3156" s="189">
        <v>45625.593981481485</v>
      </c>
    </row>
    <row r="3157" spans="1:19">
      <c r="A3157" s="7">
        <v>2016</v>
      </c>
      <c r="B3157" s="123" t="s">
        <v>537</v>
      </c>
      <c r="C3157" s="123" t="s">
        <v>562</v>
      </c>
      <c r="D3157" s="123" t="s">
        <v>582</v>
      </c>
      <c r="E3157" s="123" t="s">
        <v>27</v>
      </c>
      <c r="F3157" s="7">
        <v>183.93055653600001</v>
      </c>
      <c r="G3157" s="123" t="s">
        <v>532</v>
      </c>
      <c r="H3157" s="7">
        <v>3.0624438E-2</v>
      </c>
      <c r="I3157" s="7">
        <v>0.16650000000000001</v>
      </c>
      <c r="J3157" s="7">
        <v>0</v>
      </c>
      <c r="K3157" s="7">
        <v>9.1965299999999999E-4</v>
      </c>
      <c r="L3157" s="7">
        <v>1.8393055650000001E-5</v>
      </c>
      <c r="M3157" s="7">
        <v>0</v>
      </c>
      <c r="N3157" s="7">
        <v>5.0000000000000001E-3</v>
      </c>
      <c r="O3157" s="7">
        <v>1E-4</v>
      </c>
      <c r="P3157" s="7"/>
      <c r="Q3157" s="7">
        <v>28</v>
      </c>
      <c r="R3157" s="7">
        <v>265</v>
      </c>
      <c r="S3157" s="189">
        <v>45625.593981481485</v>
      </c>
    </row>
    <row r="3158" spans="1:19">
      <c r="A3158" s="7">
        <v>2016</v>
      </c>
      <c r="B3158" s="123" t="s">
        <v>537</v>
      </c>
      <c r="C3158" s="123" t="s">
        <v>562</v>
      </c>
      <c r="D3158" s="123" t="s">
        <v>582</v>
      </c>
      <c r="E3158" s="123" t="s">
        <v>33</v>
      </c>
      <c r="F3158" s="7">
        <v>68.835206916999994</v>
      </c>
      <c r="G3158" s="123" t="s">
        <v>532</v>
      </c>
      <c r="H3158" s="7">
        <v>0.65118105699999995</v>
      </c>
      <c r="I3158" s="7">
        <v>9.4600000000000009</v>
      </c>
      <c r="J3158" s="7">
        <v>0</v>
      </c>
      <c r="K3158" s="7">
        <v>2.0650562000000001E-2</v>
      </c>
      <c r="L3158" s="7">
        <v>2.7534100000000002E-4</v>
      </c>
      <c r="M3158" s="7">
        <v>0</v>
      </c>
      <c r="N3158" s="7">
        <v>0.3</v>
      </c>
      <c r="O3158" s="7">
        <v>4.0000000000000001E-3</v>
      </c>
      <c r="P3158" s="7"/>
      <c r="Q3158" s="7">
        <v>28</v>
      </c>
      <c r="R3158" s="7">
        <v>265</v>
      </c>
      <c r="S3158" s="189">
        <v>45625.593981481485</v>
      </c>
    </row>
    <row r="3159" spans="1:19">
      <c r="A3159" s="7">
        <v>2016</v>
      </c>
      <c r="B3159" s="123" t="s">
        <v>537</v>
      </c>
      <c r="C3159" s="123" t="s">
        <v>562</v>
      </c>
      <c r="D3159" s="123" t="s">
        <v>582</v>
      </c>
      <c r="E3159" s="123" t="s">
        <v>540</v>
      </c>
      <c r="F3159" s="7">
        <v>0</v>
      </c>
      <c r="G3159" s="123" t="s">
        <v>532</v>
      </c>
      <c r="H3159" s="7">
        <v>0</v>
      </c>
      <c r="I3159" s="7"/>
      <c r="J3159" s="7">
        <v>0</v>
      </c>
      <c r="K3159" s="7">
        <v>0</v>
      </c>
      <c r="L3159" s="7">
        <v>0</v>
      </c>
      <c r="M3159" s="7"/>
      <c r="N3159" s="7"/>
      <c r="O3159" s="7"/>
      <c r="P3159" s="7">
        <v>1</v>
      </c>
      <c r="Q3159" s="7">
        <v>28</v>
      </c>
      <c r="R3159" s="7">
        <v>265</v>
      </c>
      <c r="S3159" s="189">
        <v>45625.593981481485</v>
      </c>
    </row>
    <row r="3160" spans="1:19">
      <c r="A3160" s="7">
        <v>2016</v>
      </c>
      <c r="B3160" s="123" t="s">
        <v>537</v>
      </c>
      <c r="C3160" s="123" t="s">
        <v>562</v>
      </c>
      <c r="D3160" s="123" t="s">
        <v>582</v>
      </c>
      <c r="E3160" s="123" t="s">
        <v>531</v>
      </c>
      <c r="F3160" s="7">
        <v>3.2663233999999999E-2</v>
      </c>
      <c r="G3160" s="123" t="s">
        <v>532</v>
      </c>
      <c r="H3160" s="7">
        <v>2.4970719999999999E-3</v>
      </c>
      <c r="I3160" s="7">
        <v>76.448999999999998</v>
      </c>
      <c r="J3160" s="7">
        <v>2.4827320000000001E-3</v>
      </c>
      <c r="K3160" s="7">
        <v>3.2663234000000003E-7</v>
      </c>
      <c r="L3160" s="7">
        <v>1.9597940399999999E-8</v>
      </c>
      <c r="M3160" s="7">
        <v>76.010000000000005</v>
      </c>
      <c r="N3160" s="7">
        <v>0.01</v>
      </c>
      <c r="O3160" s="7">
        <v>5.9999999999999995E-4</v>
      </c>
      <c r="P3160" s="7">
        <v>1</v>
      </c>
      <c r="Q3160" s="7">
        <v>28</v>
      </c>
      <c r="R3160" s="7">
        <v>265</v>
      </c>
      <c r="S3160" s="189">
        <v>45625.593981481485</v>
      </c>
    </row>
    <row r="3161" spans="1:19">
      <c r="A3161" s="7">
        <v>2016</v>
      </c>
      <c r="B3161" s="123" t="s">
        <v>537</v>
      </c>
      <c r="C3161" s="123" t="s">
        <v>562</v>
      </c>
      <c r="D3161" s="123" t="s">
        <v>582</v>
      </c>
      <c r="E3161" s="123" t="s">
        <v>533</v>
      </c>
      <c r="F3161" s="7">
        <v>141.76504800000001</v>
      </c>
      <c r="G3161" s="123" t="s">
        <v>532</v>
      </c>
      <c r="H3161" s="7">
        <v>10.453140324</v>
      </c>
      <c r="I3161" s="7">
        <v>73.735666667000004</v>
      </c>
      <c r="J3161" s="7">
        <v>10.390905468</v>
      </c>
      <c r="K3161" s="7">
        <v>1.4176499999999999E-3</v>
      </c>
      <c r="L3161" s="7">
        <v>8.5059028799999996E-5</v>
      </c>
      <c r="M3161" s="7">
        <v>73.296666666999997</v>
      </c>
      <c r="N3161" s="7">
        <v>0.01</v>
      </c>
      <c r="O3161" s="7">
        <v>5.9999999999999995E-4</v>
      </c>
      <c r="P3161" s="7">
        <v>1</v>
      </c>
      <c r="Q3161" s="7">
        <v>28</v>
      </c>
      <c r="R3161" s="7">
        <v>265</v>
      </c>
      <c r="S3161" s="189">
        <v>45625.593981481485</v>
      </c>
    </row>
    <row r="3162" spans="1:19">
      <c r="A3162" s="7">
        <v>2016</v>
      </c>
      <c r="B3162" s="123" t="s">
        <v>537</v>
      </c>
      <c r="C3162" s="123" t="s">
        <v>562</v>
      </c>
      <c r="D3162" s="123" t="s">
        <v>582</v>
      </c>
      <c r="E3162" s="123" t="s">
        <v>160</v>
      </c>
      <c r="F3162" s="7">
        <v>2.177136</v>
      </c>
      <c r="G3162" s="123" t="s">
        <v>532</v>
      </c>
      <c r="H3162" s="7">
        <v>0.15638150200000001</v>
      </c>
      <c r="I3162" s="7">
        <v>71.828999999999994</v>
      </c>
      <c r="J3162" s="7">
        <v>0.15542573900000001</v>
      </c>
      <c r="K3162" s="7">
        <v>2.177136E-5</v>
      </c>
      <c r="L3162" s="7">
        <v>1.3062816000000001E-6</v>
      </c>
      <c r="M3162" s="7">
        <v>71.39</v>
      </c>
      <c r="N3162" s="7">
        <v>0.01</v>
      </c>
      <c r="O3162" s="7">
        <v>5.9999999999999995E-4</v>
      </c>
      <c r="P3162" s="7">
        <v>1</v>
      </c>
      <c r="Q3162" s="7">
        <v>28</v>
      </c>
      <c r="R3162" s="7">
        <v>265</v>
      </c>
      <c r="S3162" s="189">
        <v>45625.593981481485</v>
      </c>
    </row>
    <row r="3163" spans="1:19">
      <c r="A3163" s="7">
        <v>2016</v>
      </c>
      <c r="B3163" s="123" t="s">
        <v>537</v>
      </c>
      <c r="C3163" s="123" t="s">
        <v>562</v>
      </c>
      <c r="D3163" s="123" t="s">
        <v>582</v>
      </c>
      <c r="E3163" s="123" t="s">
        <v>163</v>
      </c>
      <c r="F3163" s="7">
        <v>47.043695739999997</v>
      </c>
      <c r="G3163" s="123" t="s">
        <v>532</v>
      </c>
      <c r="H3163" s="7">
        <v>3.0040457570000001</v>
      </c>
      <c r="I3163" s="7">
        <v>63.856499999999997</v>
      </c>
      <c r="J3163" s="7">
        <v>2.9962129819999999</v>
      </c>
      <c r="K3163" s="7">
        <v>2.3521800000000001E-4</v>
      </c>
      <c r="L3163" s="7">
        <v>4.7043695740000002E-6</v>
      </c>
      <c r="M3163" s="7">
        <v>63.69</v>
      </c>
      <c r="N3163" s="7">
        <v>5.0000000000000001E-3</v>
      </c>
      <c r="O3163" s="7">
        <v>1E-4</v>
      </c>
      <c r="P3163" s="7">
        <v>1</v>
      </c>
      <c r="Q3163" s="7">
        <v>28</v>
      </c>
      <c r="R3163" s="7">
        <v>265</v>
      </c>
      <c r="S3163" s="189">
        <v>45625.593981481485</v>
      </c>
    </row>
    <row r="3164" spans="1:19">
      <c r="A3164" s="7">
        <v>2016</v>
      </c>
      <c r="B3164" s="123" t="s">
        <v>537</v>
      </c>
      <c r="C3164" s="123" t="s">
        <v>562</v>
      </c>
      <c r="D3164" s="123" t="s">
        <v>582</v>
      </c>
      <c r="E3164" s="123" t="s">
        <v>535</v>
      </c>
      <c r="F3164" s="7">
        <v>362.24660960699998</v>
      </c>
      <c r="G3164" s="123" t="s">
        <v>532</v>
      </c>
      <c r="H3164" s="7">
        <v>20.291540547</v>
      </c>
      <c r="I3164" s="7">
        <v>56.015819082</v>
      </c>
      <c r="J3164" s="7">
        <v>20.231226486000001</v>
      </c>
      <c r="K3164" s="7">
        <v>1.811233E-3</v>
      </c>
      <c r="L3164" s="7">
        <v>3.622466096E-5</v>
      </c>
      <c r="M3164" s="7">
        <v>55.849319082000001</v>
      </c>
      <c r="N3164" s="7">
        <v>5.0000000000000001E-3</v>
      </c>
      <c r="O3164" s="7">
        <v>1E-4</v>
      </c>
      <c r="P3164" s="7">
        <v>1</v>
      </c>
      <c r="Q3164" s="7">
        <v>28</v>
      </c>
      <c r="R3164" s="7">
        <v>265</v>
      </c>
      <c r="S3164" s="189">
        <v>45625.593981481485</v>
      </c>
    </row>
    <row r="3165" spans="1:19">
      <c r="A3165" s="7">
        <v>2016</v>
      </c>
      <c r="B3165" s="123" t="s">
        <v>537</v>
      </c>
      <c r="C3165" s="123" t="s">
        <v>562</v>
      </c>
      <c r="D3165" s="123" t="s">
        <v>582</v>
      </c>
      <c r="E3165" s="123" t="s">
        <v>541</v>
      </c>
      <c r="F3165" s="7">
        <v>0</v>
      </c>
      <c r="G3165" s="123" t="s">
        <v>532</v>
      </c>
      <c r="H3165" s="7">
        <v>0</v>
      </c>
      <c r="I3165" s="7"/>
      <c r="J3165" s="7">
        <v>0</v>
      </c>
      <c r="K3165" s="7">
        <v>0</v>
      </c>
      <c r="L3165" s="7">
        <v>0</v>
      </c>
      <c r="M3165" s="7"/>
      <c r="N3165" s="7"/>
      <c r="O3165" s="7"/>
      <c r="P3165" s="7">
        <v>1</v>
      </c>
      <c r="Q3165" s="7">
        <v>28</v>
      </c>
      <c r="R3165" s="7">
        <v>265</v>
      </c>
      <c r="S3165" s="189">
        <v>45625.593981481485</v>
      </c>
    </row>
    <row r="3166" spans="1:19">
      <c r="A3166" s="7">
        <v>2016</v>
      </c>
      <c r="B3166" s="123" t="s">
        <v>537</v>
      </c>
      <c r="C3166" s="123" t="s">
        <v>562</v>
      </c>
      <c r="D3166" s="123" t="s">
        <v>583</v>
      </c>
      <c r="E3166" s="123" t="s">
        <v>27</v>
      </c>
      <c r="F3166" s="7">
        <v>0</v>
      </c>
      <c r="G3166" s="123" t="s">
        <v>532</v>
      </c>
      <c r="H3166" s="7">
        <v>0</v>
      </c>
      <c r="I3166" s="7"/>
      <c r="J3166" s="7">
        <v>0</v>
      </c>
      <c r="K3166" s="7">
        <v>0</v>
      </c>
      <c r="L3166" s="7">
        <v>0</v>
      </c>
      <c r="M3166" s="7"/>
      <c r="N3166" s="7"/>
      <c r="O3166" s="7"/>
      <c r="P3166" s="7"/>
      <c r="Q3166" s="7">
        <v>28</v>
      </c>
      <c r="R3166" s="7">
        <v>265</v>
      </c>
      <c r="S3166" s="189">
        <v>45625.593981481485</v>
      </c>
    </row>
    <row r="3167" spans="1:19">
      <c r="A3167" s="7">
        <v>2016</v>
      </c>
      <c r="B3167" s="123" t="s">
        <v>537</v>
      </c>
      <c r="C3167" s="123" t="s">
        <v>562</v>
      </c>
      <c r="D3167" s="123" t="s">
        <v>583</v>
      </c>
      <c r="E3167" s="123" t="s">
        <v>33</v>
      </c>
      <c r="F3167" s="7">
        <v>371.381772243</v>
      </c>
      <c r="G3167" s="123" t="s">
        <v>532</v>
      </c>
      <c r="H3167" s="7">
        <v>3.5132715650000002</v>
      </c>
      <c r="I3167" s="7">
        <v>9.4600000000000009</v>
      </c>
      <c r="J3167" s="7">
        <v>0</v>
      </c>
      <c r="K3167" s="7">
        <v>0.111414532</v>
      </c>
      <c r="L3167" s="7">
        <v>1.4855269999999999E-3</v>
      </c>
      <c r="M3167" s="7">
        <v>0</v>
      </c>
      <c r="N3167" s="7">
        <v>0.3</v>
      </c>
      <c r="O3167" s="7">
        <v>4.0000000000000001E-3</v>
      </c>
      <c r="P3167" s="7"/>
      <c r="Q3167" s="7">
        <v>28</v>
      </c>
      <c r="R3167" s="7">
        <v>265</v>
      </c>
      <c r="S3167" s="189">
        <v>45625.593981481485</v>
      </c>
    </row>
    <row r="3168" spans="1:19">
      <c r="A3168" s="7">
        <v>2016</v>
      </c>
      <c r="B3168" s="123" t="s">
        <v>537</v>
      </c>
      <c r="C3168" s="123" t="s">
        <v>562</v>
      </c>
      <c r="D3168" s="123" t="s">
        <v>583</v>
      </c>
      <c r="E3168" s="123" t="s">
        <v>540</v>
      </c>
      <c r="F3168" s="7">
        <v>4.1861704E-2</v>
      </c>
      <c r="G3168" s="123" t="s">
        <v>532</v>
      </c>
      <c r="H3168" s="7">
        <v>3.9884789999999996E-3</v>
      </c>
      <c r="I3168" s="7">
        <v>95.277500000000003</v>
      </c>
      <c r="J3168" s="7">
        <v>3.960117E-3</v>
      </c>
      <c r="K3168" s="7">
        <v>4.1861703999999998E-7</v>
      </c>
      <c r="L3168" s="7">
        <v>6.2792556000000003E-8</v>
      </c>
      <c r="M3168" s="7">
        <v>94.6</v>
      </c>
      <c r="N3168" s="7">
        <v>0.01</v>
      </c>
      <c r="O3168" s="7">
        <v>1.5E-3</v>
      </c>
      <c r="P3168" s="7">
        <v>1</v>
      </c>
      <c r="Q3168" s="7">
        <v>28</v>
      </c>
      <c r="R3168" s="7">
        <v>265</v>
      </c>
      <c r="S3168" s="189">
        <v>45625.593981481485</v>
      </c>
    </row>
    <row r="3169" spans="1:19">
      <c r="A3169" s="7">
        <v>2016</v>
      </c>
      <c r="B3169" s="123" t="s">
        <v>537</v>
      </c>
      <c r="C3169" s="123" t="s">
        <v>562</v>
      </c>
      <c r="D3169" s="123" t="s">
        <v>583</v>
      </c>
      <c r="E3169" s="123" t="s">
        <v>531</v>
      </c>
      <c r="F3169" s="7">
        <v>40.371756798</v>
      </c>
      <c r="G3169" s="123" t="s">
        <v>532</v>
      </c>
      <c r="H3169" s="7">
        <v>3.0863804350000001</v>
      </c>
      <c r="I3169" s="7">
        <v>76.448999999999998</v>
      </c>
      <c r="J3169" s="7">
        <v>3.0686572339999998</v>
      </c>
      <c r="K3169" s="7">
        <v>4.0371800000000001E-4</v>
      </c>
      <c r="L3169" s="7">
        <v>2.4223054080000001E-5</v>
      </c>
      <c r="M3169" s="7">
        <v>76.010000000000005</v>
      </c>
      <c r="N3169" s="7">
        <v>0.01</v>
      </c>
      <c r="O3169" s="7">
        <v>5.9999999999999995E-4</v>
      </c>
      <c r="P3169" s="7">
        <v>1</v>
      </c>
      <c r="Q3169" s="7">
        <v>28</v>
      </c>
      <c r="R3169" s="7">
        <v>265</v>
      </c>
      <c r="S3169" s="189">
        <v>45625.593981481485</v>
      </c>
    </row>
    <row r="3170" spans="1:19">
      <c r="A3170" s="7">
        <v>2016</v>
      </c>
      <c r="B3170" s="123" t="s">
        <v>537</v>
      </c>
      <c r="C3170" s="123" t="s">
        <v>562</v>
      </c>
      <c r="D3170" s="123" t="s">
        <v>583</v>
      </c>
      <c r="E3170" s="123" t="s">
        <v>533</v>
      </c>
      <c r="F3170" s="7">
        <v>1022.793372</v>
      </c>
      <c r="G3170" s="123" t="s">
        <v>532</v>
      </c>
      <c r="H3170" s="7">
        <v>75.416351147</v>
      </c>
      <c r="I3170" s="7">
        <v>73.735666667000004</v>
      </c>
      <c r="J3170" s="7">
        <v>74.967344857000001</v>
      </c>
      <c r="K3170" s="7">
        <v>1.0227933999999999E-2</v>
      </c>
      <c r="L3170" s="7">
        <v>6.1367599999999996E-4</v>
      </c>
      <c r="M3170" s="7">
        <v>73.296666666999997</v>
      </c>
      <c r="N3170" s="7">
        <v>0.01</v>
      </c>
      <c r="O3170" s="7">
        <v>5.9999999999999995E-4</v>
      </c>
      <c r="P3170" s="7">
        <v>1</v>
      </c>
      <c r="Q3170" s="7">
        <v>28</v>
      </c>
      <c r="R3170" s="7">
        <v>265</v>
      </c>
      <c r="S3170" s="189">
        <v>45625.593981481485</v>
      </c>
    </row>
    <row r="3171" spans="1:19">
      <c r="A3171" s="7">
        <v>2016</v>
      </c>
      <c r="B3171" s="123" t="s">
        <v>537</v>
      </c>
      <c r="C3171" s="123" t="s">
        <v>562</v>
      </c>
      <c r="D3171" s="123" t="s">
        <v>583</v>
      </c>
      <c r="E3171" s="123" t="s">
        <v>160</v>
      </c>
      <c r="F3171" s="7">
        <v>327.11468400000001</v>
      </c>
      <c r="G3171" s="123" t="s">
        <v>532</v>
      </c>
      <c r="H3171" s="7">
        <v>23.496320637</v>
      </c>
      <c r="I3171" s="7">
        <v>71.828999999999994</v>
      </c>
      <c r="J3171" s="7">
        <v>23.352717291000001</v>
      </c>
      <c r="K3171" s="7">
        <v>3.2711469999999999E-3</v>
      </c>
      <c r="L3171" s="7">
        <v>1.96269E-4</v>
      </c>
      <c r="M3171" s="7">
        <v>71.39</v>
      </c>
      <c r="N3171" s="7">
        <v>0.01</v>
      </c>
      <c r="O3171" s="7">
        <v>5.9999999999999995E-4</v>
      </c>
      <c r="P3171" s="7">
        <v>1</v>
      </c>
      <c r="Q3171" s="7">
        <v>28</v>
      </c>
      <c r="R3171" s="7">
        <v>265</v>
      </c>
      <c r="S3171" s="189">
        <v>45625.593981481485</v>
      </c>
    </row>
    <row r="3172" spans="1:19">
      <c r="A3172" s="7">
        <v>2016</v>
      </c>
      <c r="B3172" s="123" t="s">
        <v>537</v>
      </c>
      <c r="C3172" s="123" t="s">
        <v>562</v>
      </c>
      <c r="D3172" s="123" t="s">
        <v>583</v>
      </c>
      <c r="E3172" s="123" t="s">
        <v>163</v>
      </c>
      <c r="F3172" s="7">
        <v>271.69753999599999</v>
      </c>
      <c r="G3172" s="123" t="s">
        <v>532</v>
      </c>
      <c r="H3172" s="7">
        <v>17.349653963000002</v>
      </c>
      <c r="I3172" s="7">
        <v>63.856499999999997</v>
      </c>
      <c r="J3172" s="7">
        <v>17.304416322000002</v>
      </c>
      <c r="K3172" s="7">
        <v>1.3584879999999999E-3</v>
      </c>
      <c r="L3172" s="7">
        <v>2.7169753999999999E-5</v>
      </c>
      <c r="M3172" s="7">
        <v>63.69</v>
      </c>
      <c r="N3172" s="7">
        <v>5.0000000000000001E-3</v>
      </c>
      <c r="O3172" s="7">
        <v>1E-4</v>
      </c>
      <c r="P3172" s="7">
        <v>1</v>
      </c>
      <c r="Q3172" s="7">
        <v>28</v>
      </c>
      <c r="R3172" s="7">
        <v>265</v>
      </c>
      <c r="S3172" s="189">
        <v>45625.593981481485</v>
      </c>
    </row>
    <row r="3173" spans="1:19">
      <c r="A3173" s="7">
        <v>2016</v>
      </c>
      <c r="B3173" s="123" t="s">
        <v>537</v>
      </c>
      <c r="C3173" s="123" t="s">
        <v>562</v>
      </c>
      <c r="D3173" s="123" t="s">
        <v>583</v>
      </c>
      <c r="E3173" s="123" t="s">
        <v>535</v>
      </c>
      <c r="F3173" s="7">
        <v>1884.9389959519999</v>
      </c>
      <c r="G3173" s="123" t="s">
        <v>532</v>
      </c>
      <c r="H3173" s="7">
        <v>105.586401778</v>
      </c>
      <c r="I3173" s="7">
        <v>56.015819082</v>
      </c>
      <c r="J3173" s="7">
        <v>105.27255943500001</v>
      </c>
      <c r="K3173" s="7">
        <v>9.4246950000000003E-3</v>
      </c>
      <c r="L3173" s="7">
        <v>1.8849399999999999E-4</v>
      </c>
      <c r="M3173" s="7">
        <v>55.849319082000001</v>
      </c>
      <c r="N3173" s="7">
        <v>5.0000000000000001E-3</v>
      </c>
      <c r="O3173" s="7">
        <v>1E-4</v>
      </c>
      <c r="P3173" s="7">
        <v>1</v>
      </c>
      <c r="Q3173" s="7">
        <v>28</v>
      </c>
      <c r="R3173" s="7">
        <v>265</v>
      </c>
      <c r="S3173" s="189">
        <v>45625.593981481485</v>
      </c>
    </row>
    <row r="3174" spans="1:19">
      <c r="A3174" s="7">
        <v>2016</v>
      </c>
      <c r="B3174" s="123" t="s">
        <v>537</v>
      </c>
      <c r="C3174" s="123" t="s">
        <v>562</v>
      </c>
      <c r="D3174" s="123" t="s">
        <v>583</v>
      </c>
      <c r="E3174" s="123" t="s">
        <v>541</v>
      </c>
      <c r="F3174" s="7">
        <v>0</v>
      </c>
      <c r="G3174" s="123" t="s">
        <v>532</v>
      </c>
      <c r="H3174" s="7">
        <v>0</v>
      </c>
      <c r="I3174" s="7"/>
      <c r="J3174" s="7">
        <v>0</v>
      </c>
      <c r="K3174" s="7">
        <v>0</v>
      </c>
      <c r="L3174" s="7">
        <v>0</v>
      </c>
      <c r="M3174" s="7"/>
      <c r="N3174" s="7"/>
      <c r="O3174" s="7"/>
      <c r="P3174" s="7">
        <v>1</v>
      </c>
      <c r="Q3174" s="7">
        <v>28</v>
      </c>
      <c r="R3174" s="7">
        <v>265</v>
      </c>
      <c r="S3174" s="189">
        <v>45625.593981481485</v>
      </c>
    </row>
    <row r="3175" spans="1:19">
      <c r="A3175" s="7">
        <v>2016</v>
      </c>
      <c r="B3175" s="123" t="s">
        <v>537</v>
      </c>
      <c r="C3175" s="123" t="s">
        <v>562</v>
      </c>
      <c r="D3175" s="123" t="s">
        <v>214</v>
      </c>
      <c r="E3175" s="123" t="s">
        <v>27</v>
      </c>
      <c r="F3175" s="7">
        <v>0</v>
      </c>
      <c r="G3175" s="123" t="s">
        <v>532</v>
      </c>
      <c r="H3175" s="7">
        <v>0</v>
      </c>
      <c r="I3175" s="7"/>
      <c r="J3175" s="7">
        <v>0</v>
      </c>
      <c r="K3175" s="7">
        <v>0</v>
      </c>
      <c r="L3175" s="7">
        <v>0</v>
      </c>
      <c r="M3175" s="7"/>
      <c r="N3175" s="7"/>
      <c r="O3175" s="7"/>
      <c r="P3175" s="7"/>
      <c r="Q3175" s="7">
        <v>28</v>
      </c>
      <c r="R3175" s="7">
        <v>265</v>
      </c>
      <c r="S3175" s="189">
        <v>45625.593981481485</v>
      </c>
    </row>
    <row r="3176" spans="1:19">
      <c r="A3176" s="7">
        <v>2016</v>
      </c>
      <c r="B3176" s="123" t="s">
        <v>537</v>
      </c>
      <c r="C3176" s="123" t="s">
        <v>562</v>
      </c>
      <c r="D3176" s="123" t="s">
        <v>214</v>
      </c>
      <c r="E3176" s="123" t="s">
        <v>33</v>
      </c>
      <c r="F3176" s="7">
        <v>88.184115164999994</v>
      </c>
      <c r="G3176" s="123" t="s">
        <v>532</v>
      </c>
      <c r="H3176" s="7">
        <v>0.83422172900000002</v>
      </c>
      <c r="I3176" s="7">
        <v>9.4600000000000009</v>
      </c>
      <c r="J3176" s="7">
        <v>0</v>
      </c>
      <c r="K3176" s="7">
        <v>2.6455235000000001E-2</v>
      </c>
      <c r="L3176" s="7">
        <v>3.5273599999999998E-4</v>
      </c>
      <c r="M3176" s="7">
        <v>0</v>
      </c>
      <c r="N3176" s="7">
        <v>0.3</v>
      </c>
      <c r="O3176" s="7">
        <v>4.0000000000000001E-3</v>
      </c>
      <c r="P3176" s="7"/>
      <c r="Q3176" s="7">
        <v>28</v>
      </c>
      <c r="R3176" s="7">
        <v>265</v>
      </c>
      <c r="S3176" s="189">
        <v>45625.593981481485</v>
      </c>
    </row>
    <row r="3177" spans="1:19">
      <c r="A3177" s="7">
        <v>2016</v>
      </c>
      <c r="B3177" s="123" t="s">
        <v>537</v>
      </c>
      <c r="C3177" s="123" t="s">
        <v>562</v>
      </c>
      <c r="D3177" s="123" t="s">
        <v>214</v>
      </c>
      <c r="E3177" s="123" t="s">
        <v>540</v>
      </c>
      <c r="F3177" s="7">
        <v>0</v>
      </c>
      <c r="G3177" s="123" t="s">
        <v>532</v>
      </c>
      <c r="H3177" s="7">
        <v>0</v>
      </c>
      <c r="I3177" s="7"/>
      <c r="J3177" s="7">
        <v>0</v>
      </c>
      <c r="K3177" s="7">
        <v>0</v>
      </c>
      <c r="L3177" s="7">
        <v>0</v>
      </c>
      <c r="M3177" s="7"/>
      <c r="N3177" s="7"/>
      <c r="O3177" s="7"/>
      <c r="P3177" s="7">
        <v>1</v>
      </c>
      <c r="Q3177" s="7">
        <v>28</v>
      </c>
      <c r="R3177" s="7">
        <v>265</v>
      </c>
      <c r="S3177" s="189">
        <v>45625.593981481485</v>
      </c>
    </row>
    <row r="3178" spans="1:19">
      <c r="A3178" s="7">
        <v>2016</v>
      </c>
      <c r="B3178" s="123" t="s">
        <v>537</v>
      </c>
      <c r="C3178" s="123" t="s">
        <v>562</v>
      </c>
      <c r="D3178" s="123" t="s">
        <v>214</v>
      </c>
      <c r="E3178" s="123" t="s">
        <v>531</v>
      </c>
      <c r="F3178" s="7">
        <v>4.6381791789999998</v>
      </c>
      <c r="G3178" s="123" t="s">
        <v>532</v>
      </c>
      <c r="H3178" s="7">
        <v>0.35458415999999998</v>
      </c>
      <c r="I3178" s="7">
        <v>76.448999999999998</v>
      </c>
      <c r="J3178" s="7">
        <v>0.352547999</v>
      </c>
      <c r="K3178" s="7">
        <v>4.6381791790000002E-5</v>
      </c>
      <c r="L3178" s="7">
        <v>2.7829075069999999E-6</v>
      </c>
      <c r="M3178" s="7">
        <v>76.010000000000005</v>
      </c>
      <c r="N3178" s="7">
        <v>0.01</v>
      </c>
      <c r="O3178" s="7">
        <v>5.9999999999999995E-4</v>
      </c>
      <c r="P3178" s="7">
        <v>1</v>
      </c>
      <c r="Q3178" s="7">
        <v>28</v>
      </c>
      <c r="R3178" s="7">
        <v>265</v>
      </c>
      <c r="S3178" s="189">
        <v>45625.593981481485</v>
      </c>
    </row>
    <row r="3179" spans="1:19">
      <c r="A3179" s="7">
        <v>2016</v>
      </c>
      <c r="B3179" s="123" t="s">
        <v>537</v>
      </c>
      <c r="C3179" s="123" t="s">
        <v>562</v>
      </c>
      <c r="D3179" s="123" t="s">
        <v>214</v>
      </c>
      <c r="E3179" s="123" t="s">
        <v>533</v>
      </c>
      <c r="F3179" s="7">
        <v>782.59665600000005</v>
      </c>
      <c r="G3179" s="123" t="s">
        <v>532</v>
      </c>
      <c r="H3179" s="7">
        <v>57.705286162</v>
      </c>
      <c r="I3179" s="7">
        <v>73.735666667000004</v>
      </c>
      <c r="J3179" s="7">
        <v>57.361726230000002</v>
      </c>
      <c r="K3179" s="7">
        <v>7.8259669999999996E-3</v>
      </c>
      <c r="L3179" s="7">
        <v>4.6955800000000002E-4</v>
      </c>
      <c r="M3179" s="7">
        <v>73.296666666999997</v>
      </c>
      <c r="N3179" s="7">
        <v>0.01</v>
      </c>
      <c r="O3179" s="7">
        <v>5.9999999999999995E-4</v>
      </c>
      <c r="P3179" s="7">
        <v>1</v>
      </c>
      <c r="Q3179" s="7">
        <v>28</v>
      </c>
      <c r="R3179" s="7">
        <v>265</v>
      </c>
      <c r="S3179" s="189">
        <v>45625.593981481485</v>
      </c>
    </row>
    <row r="3180" spans="1:19">
      <c r="A3180" s="7">
        <v>2016</v>
      </c>
      <c r="B3180" s="123" t="s">
        <v>537</v>
      </c>
      <c r="C3180" s="123" t="s">
        <v>562</v>
      </c>
      <c r="D3180" s="123" t="s">
        <v>214</v>
      </c>
      <c r="E3180" s="123" t="s">
        <v>160</v>
      </c>
      <c r="F3180" s="7">
        <v>1069.7274</v>
      </c>
      <c r="G3180" s="123" t="s">
        <v>532</v>
      </c>
      <c r="H3180" s="7">
        <v>76.837449414999995</v>
      </c>
      <c r="I3180" s="7">
        <v>71.828999999999994</v>
      </c>
      <c r="J3180" s="7">
        <v>76.367839086000004</v>
      </c>
      <c r="K3180" s="7">
        <v>1.0697274E-2</v>
      </c>
      <c r="L3180" s="7">
        <v>6.4183600000000001E-4</v>
      </c>
      <c r="M3180" s="7">
        <v>71.39</v>
      </c>
      <c r="N3180" s="7">
        <v>0.01</v>
      </c>
      <c r="O3180" s="7">
        <v>5.9999999999999995E-4</v>
      </c>
      <c r="P3180" s="7">
        <v>1</v>
      </c>
      <c r="Q3180" s="7">
        <v>28</v>
      </c>
      <c r="R3180" s="7">
        <v>265</v>
      </c>
      <c r="S3180" s="189">
        <v>45625.593981481485</v>
      </c>
    </row>
    <row r="3181" spans="1:19">
      <c r="A3181" s="7">
        <v>2016</v>
      </c>
      <c r="B3181" s="123" t="s">
        <v>537</v>
      </c>
      <c r="C3181" s="123" t="s">
        <v>562</v>
      </c>
      <c r="D3181" s="123" t="s">
        <v>214</v>
      </c>
      <c r="E3181" s="123" t="s">
        <v>163</v>
      </c>
      <c r="F3181" s="7">
        <v>273.62403216000001</v>
      </c>
      <c r="G3181" s="123" t="s">
        <v>532</v>
      </c>
      <c r="H3181" s="7">
        <v>17.472673010000001</v>
      </c>
      <c r="I3181" s="7">
        <v>63.856499999999997</v>
      </c>
      <c r="J3181" s="7">
        <v>17.427114608</v>
      </c>
      <c r="K3181" s="7">
        <v>1.36812E-3</v>
      </c>
      <c r="L3181" s="7">
        <v>2.7362403219999999E-5</v>
      </c>
      <c r="M3181" s="7">
        <v>63.69</v>
      </c>
      <c r="N3181" s="7">
        <v>5.0000000000000001E-3</v>
      </c>
      <c r="O3181" s="7">
        <v>1E-4</v>
      </c>
      <c r="P3181" s="7">
        <v>1</v>
      </c>
      <c r="Q3181" s="7">
        <v>28</v>
      </c>
      <c r="R3181" s="7">
        <v>265</v>
      </c>
      <c r="S3181" s="189">
        <v>45625.593981481485</v>
      </c>
    </row>
    <row r="3182" spans="1:19">
      <c r="A3182" s="7">
        <v>2016</v>
      </c>
      <c r="B3182" s="123" t="s">
        <v>537</v>
      </c>
      <c r="C3182" s="123" t="s">
        <v>562</v>
      </c>
      <c r="D3182" s="123" t="s">
        <v>214</v>
      </c>
      <c r="E3182" s="123" t="s">
        <v>535</v>
      </c>
      <c r="F3182" s="7">
        <v>1117.5379061470001</v>
      </c>
      <c r="G3182" s="123" t="s">
        <v>532</v>
      </c>
      <c r="H3182" s="7">
        <v>62.599801167999999</v>
      </c>
      <c r="I3182" s="7">
        <v>56.015819082</v>
      </c>
      <c r="J3182" s="7">
        <v>62.413731106999997</v>
      </c>
      <c r="K3182" s="7">
        <v>5.5876900000000002E-3</v>
      </c>
      <c r="L3182" s="7">
        <v>1.11754E-4</v>
      </c>
      <c r="M3182" s="7">
        <v>55.849319082000001</v>
      </c>
      <c r="N3182" s="7">
        <v>5.0000000000000001E-3</v>
      </c>
      <c r="O3182" s="7">
        <v>1E-4</v>
      </c>
      <c r="P3182" s="7">
        <v>1</v>
      </c>
      <c r="Q3182" s="7">
        <v>28</v>
      </c>
      <c r="R3182" s="7">
        <v>265</v>
      </c>
      <c r="S3182" s="189">
        <v>45625.593981481485</v>
      </c>
    </row>
    <row r="3183" spans="1:19">
      <c r="A3183" s="7">
        <v>2016</v>
      </c>
      <c r="B3183" s="123" t="s">
        <v>537</v>
      </c>
      <c r="C3183" s="123" t="s">
        <v>562</v>
      </c>
      <c r="D3183" s="123" t="s">
        <v>214</v>
      </c>
      <c r="E3183" s="123" t="s">
        <v>541</v>
      </c>
      <c r="F3183" s="7">
        <v>0</v>
      </c>
      <c r="G3183" s="123" t="s">
        <v>532</v>
      </c>
      <c r="H3183" s="7">
        <v>0</v>
      </c>
      <c r="I3183" s="7"/>
      <c r="J3183" s="7">
        <v>0</v>
      </c>
      <c r="K3183" s="7">
        <v>0</v>
      </c>
      <c r="L3183" s="7">
        <v>0</v>
      </c>
      <c r="M3183" s="7"/>
      <c r="N3183" s="7"/>
      <c r="O3183" s="7"/>
      <c r="P3183" s="7">
        <v>1</v>
      </c>
      <c r="Q3183" s="7">
        <v>28</v>
      </c>
      <c r="R3183" s="7">
        <v>265</v>
      </c>
      <c r="S3183" s="189">
        <v>45625.593981481485</v>
      </c>
    </row>
    <row r="3184" spans="1:19">
      <c r="A3184" s="7">
        <v>2016</v>
      </c>
      <c r="B3184" s="123" t="s">
        <v>537</v>
      </c>
      <c r="C3184" s="123" t="s">
        <v>562</v>
      </c>
      <c r="D3184" s="123" t="s">
        <v>584</v>
      </c>
      <c r="E3184" s="123" t="s">
        <v>27</v>
      </c>
      <c r="F3184" s="7">
        <v>0</v>
      </c>
      <c r="G3184" s="123" t="s">
        <v>532</v>
      </c>
      <c r="H3184" s="7">
        <v>0</v>
      </c>
      <c r="I3184" s="7"/>
      <c r="J3184" s="7">
        <v>0</v>
      </c>
      <c r="K3184" s="7">
        <v>0</v>
      </c>
      <c r="L3184" s="7">
        <v>0</v>
      </c>
      <c r="M3184" s="7"/>
      <c r="N3184" s="7"/>
      <c r="O3184" s="7"/>
      <c r="P3184" s="7"/>
      <c r="Q3184" s="7">
        <v>28</v>
      </c>
      <c r="R3184" s="7">
        <v>265</v>
      </c>
      <c r="S3184" s="189">
        <v>45625.593981481485</v>
      </c>
    </row>
    <row r="3185" spans="1:19">
      <c r="A3185" s="7">
        <v>2016</v>
      </c>
      <c r="B3185" s="123" t="s">
        <v>537</v>
      </c>
      <c r="C3185" s="123" t="s">
        <v>562</v>
      </c>
      <c r="D3185" s="123" t="s">
        <v>584</v>
      </c>
      <c r="E3185" s="123" t="s">
        <v>33</v>
      </c>
      <c r="F3185" s="7">
        <v>58.750321405999998</v>
      </c>
      <c r="G3185" s="123" t="s">
        <v>532</v>
      </c>
      <c r="H3185" s="7">
        <v>0.55577804099999994</v>
      </c>
      <c r="I3185" s="7">
        <v>9.4600000000000009</v>
      </c>
      <c r="J3185" s="7">
        <v>0</v>
      </c>
      <c r="K3185" s="7">
        <v>1.7625096E-2</v>
      </c>
      <c r="L3185" s="7">
        <v>2.3500100000000001E-4</v>
      </c>
      <c r="M3185" s="7">
        <v>0</v>
      </c>
      <c r="N3185" s="7">
        <v>0.3</v>
      </c>
      <c r="O3185" s="7">
        <v>4.0000000000000001E-3</v>
      </c>
      <c r="P3185" s="7"/>
      <c r="Q3185" s="7">
        <v>28</v>
      </c>
      <c r="R3185" s="7">
        <v>265</v>
      </c>
      <c r="S3185" s="189">
        <v>45625.593981481485</v>
      </c>
    </row>
    <row r="3186" spans="1:19">
      <c r="A3186" s="7">
        <v>2016</v>
      </c>
      <c r="B3186" s="123" t="s">
        <v>537</v>
      </c>
      <c r="C3186" s="123" t="s">
        <v>562</v>
      </c>
      <c r="D3186" s="123" t="s">
        <v>584</v>
      </c>
      <c r="E3186" s="123" t="s">
        <v>540</v>
      </c>
      <c r="F3186" s="7">
        <v>0</v>
      </c>
      <c r="G3186" s="123" t="s">
        <v>532</v>
      </c>
      <c r="H3186" s="7">
        <v>0</v>
      </c>
      <c r="I3186" s="7"/>
      <c r="J3186" s="7">
        <v>0</v>
      </c>
      <c r="K3186" s="7">
        <v>0</v>
      </c>
      <c r="L3186" s="7">
        <v>0</v>
      </c>
      <c r="M3186" s="7"/>
      <c r="N3186" s="7"/>
      <c r="O3186" s="7"/>
      <c r="P3186" s="7">
        <v>1</v>
      </c>
      <c r="Q3186" s="7">
        <v>28</v>
      </c>
      <c r="R3186" s="7">
        <v>265</v>
      </c>
      <c r="S3186" s="189">
        <v>45625.593981481485</v>
      </c>
    </row>
    <row r="3187" spans="1:19">
      <c r="A3187" s="7">
        <v>2016</v>
      </c>
      <c r="B3187" s="123" t="s">
        <v>537</v>
      </c>
      <c r="C3187" s="123" t="s">
        <v>562</v>
      </c>
      <c r="D3187" s="123" t="s">
        <v>584</v>
      </c>
      <c r="E3187" s="123" t="s">
        <v>531</v>
      </c>
      <c r="F3187" s="7">
        <v>13.849211070000001</v>
      </c>
      <c r="G3187" s="123" t="s">
        <v>532</v>
      </c>
      <c r="H3187" s="7">
        <v>1.058758337</v>
      </c>
      <c r="I3187" s="7">
        <v>76.448999999999998</v>
      </c>
      <c r="J3187" s="7">
        <v>1.0526785329999999</v>
      </c>
      <c r="K3187" s="7">
        <v>1.3849199999999999E-4</v>
      </c>
      <c r="L3187" s="7">
        <v>8.3095266419999997E-6</v>
      </c>
      <c r="M3187" s="7">
        <v>76.010000000000005</v>
      </c>
      <c r="N3187" s="7">
        <v>0.01</v>
      </c>
      <c r="O3187" s="7">
        <v>5.9999999999999995E-4</v>
      </c>
      <c r="P3187" s="7">
        <v>1</v>
      </c>
      <c r="Q3187" s="7">
        <v>28</v>
      </c>
      <c r="R3187" s="7">
        <v>265</v>
      </c>
      <c r="S3187" s="189">
        <v>45625.593981481485</v>
      </c>
    </row>
    <row r="3188" spans="1:19">
      <c r="A3188" s="7">
        <v>2016</v>
      </c>
      <c r="B3188" s="123" t="s">
        <v>537</v>
      </c>
      <c r="C3188" s="123" t="s">
        <v>562</v>
      </c>
      <c r="D3188" s="123" t="s">
        <v>584</v>
      </c>
      <c r="E3188" s="123" t="s">
        <v>533</v>
      </c>
      <c r="F3188" s="7">
        <v>246.47691599999999</v>
      </c>
      <c r="G3188" s="123" t="s">
        <v>532</v>
      </c>
      <c r="H3188" s="7">
        <v>18.174139718999999</v>
      </c>
      <c r="I3188" s="7">
        <v>73.735666667000004</v>
      </c>
      <c r="J3188" s="7">
        <v>18.065936353000001</v>
      </c>
      <c r="K3188" s="7">
        <v>2.4647689999999999E-3</v>
      </c>
      <c r="L3188" s="7">
        <v>1.4788600000000001E-4</v>
      </c>
      <c r="M3188" s="7">
        <v>73.296666666999997</v>
      </c>
      <c r="N3188" s="7">
        <v>0.01</v>
      </c>
      <c r="O3188" s="7">
        <v>5.9999999999999995E-4</v>
      </c>
      <c r="P3188" s="7">
        <v>1</v>
      </c>
      <c r="Q3188" s="7">
        <v>28</v>
      </c>
      <c r="R3188" s="7">
        <v>265</v>
      </c>
      <c r="S3188" s="189">
        <v>45625.593981481485</v>
      </c>
    </row>
    <row r="3189" spans="1:19">
      <c r="A3189" s="7">
        <v>2016</v>
      </c>
      <c r="B3189" s="123" t="s">
        <v>537</v>
      </c>
      <c r="C3189" s="123" t="s">
        <v>562</v>
      </c>
      <c r="D3189" s="123" t="s">
        <v>584</v>
      </c>
      <c r="E3189" s="123" t="s">
        <v>160</v>
      </c>
      <c r="F3189" s="7">
        <v>199.04047199999999</v>
      </c>
      <c r="G3189" s="123" t="s">
        <v>532</v>
      </c>
      <c r="H3189" s="7">
        <v>14.296878062999999</v>
      </c>
      <c r="I3189" s="7">
        <v>71.828999999999994</v>
      </c>
      <c r="J3189" s="7">
        <v>14.209499296000001</v>
      </c>
      <c r="K3189" s="7">
        <v>1.9904050000000002E-3</v>
      </c>
      <c r="L3189" s="7">
        <v>1.19424E-4</v>
      </c>
      <c r="M3189" s="7">
        <v>71.39</v>
      </c>
      <c r="N3189" s="7">
        <v>0.01</v>
      </c>
      <c r="O3189" s="7">
        <v>5.9999999999999995E-4</v>
      </c>
      <c r="P3189" s="7">
        <v>1</v>
      </c>
      <c r="Q3189" s="7">
        <v>28</v>
      </c>
      <c r="R3189" s="7">
        <v>265</v>
      </c>
      <c r="S3189" s="189">
        <v>45625.593981481485</v>
      </c>
    </row>
    <row r="3190" spans="1:19">
      <c r="A3190" s="7">
        <v>2016</v>
      </c>
      <c r="B3190" s="123" t="s">
        <v>537</v>
      </c>
      <c r="C3190" s="123" t="s">
        <v>562</v>
      </c>
      <c r="D3190" s="123" t="s">
        <v>584</v>
      </c>
      <c r="E3190" s="123" t="s">
        <v>163</v>
      </c>
      <c r="F3190" s="7">
        <v>119.00749979299999</v>
      </c>
      <c r="G3190" s="123" t="s">
        <v>532</v>
      </c>
      <c r="H3190" s="7">
        <v>7.5994024109999998</v>
      </c>
      <c r="I3190" s="7">
        <v>63.856499999999997</v>
      </c>
      <c r="J3190" s="7">
        <v>7.5795876619999998</v>
      </c>
      <c r="K3190" s="7">
        <v>5.9503699999999997E-4</v>
      </c>
      <c r="L3190" s="7">
        <v>1.190074998E-5</v>
      </c>
      <c r="M3190" s="7">
        <v>63.69</v>
      </c>
      <c r="N3190" s="7">
        <v>5.0000000000000001E-3</v>
      </c>
      <c r="O3190" s="7">
        <v>1E-4</v>
      </c>
      <c r="P3190" s="7">
        <v>1</v>
      </c>
      <c r="Q3190" s="7">
        <v>28</v>
      </c>
      <c r="R3190" s="7">
        <v>265</v>
      </c>
      <c r="S3190" s="189">
        <v>45625.593981481485</v>
      </c>
    </row>
    <row r="3191" spans="1:19">
      <c r="A3191" s="7">
        <v>2016</v>
      </c>
      <c r="B3191" s="123" t="s">
        <v>537</v>
      </c>
      <c r="C3191" s="123" t="s">
        <v>562</v>
      </c>
      <c r="D3191" s="123" t="s">
        <v>584</v>
      </c>
      <c r="E3191" s="123" t="s">
        <v>535</v>
      </c>
      <c r="F3191" s="7">
        <v>2021.1540319420001</v>
      </c>
      <c r="G3191" s="123" t="s">
        <v>532</v>
      </c>
      <c r="H3191" s="7">
        <v>113.21659859</v>
      </c>
      <c r="I3191" s="7">
        <v>56.015819082</v>
      </c>
      <c r="J3191" s="7">
        <v>112.880076444</v>
      </c>
      <c r="K3191" s="7">
        <v>1.010577E-2</v>
      </c>
      <c r="L3191" s="7">
        <v>2.02115E-4</v>
      </c>
      <c r="M3191" s="7">
        <v>55.849319082000001</v>
      </c>
      <c r="N3191" s="7">
        <v>5.0000000000000001E-3</v>
      </c>
      <c r="O3191" s="7">
        <v>1E-4</v>
      </c>
      <c r="P3191" s="7">
        <v>1</v>
      </c>
      <c r="Q3191" s="7">
        <v>28</v>
      </c>
      <c r="R3191" s="7">
        <v>265</v>
      </c>
      <c r="S3191" s="189">
        <v>45625.593981481485</v>
      </c>
    </row>
    <row r="3192" spans="1:19">
      <c r="A3192" s="7">
        <v>2016</v>
      </c>
      <c r="B3192" s="123" t="s">
        <v>537</v>
      </c>
      <c r="C3192" s="123" t="s">
        <v>562</v>
      </c>
      <c r="D3192" s="123" t="s">
        <v>584</v>
      </c>
      <c r="E3192" s="123" t="s">
        <v>541</v>
      </c>
      <c r="F3192" s="7">
        <v>0</v>
      </c>
      <c r="G3192" s="123" t="s">
        <v>532</v>
      </c>
      <c r="H3192" s="7">
        <v>0</v>
      </c>
      <c r="I3192" s="7"/>
      <c r="J3192" s="7">
        <v>0</v>
      </c>
      <c r="K3192" s="7">
        <v>0</v>
      </c>
      <c r="L3192" s="7">
        <v>0</v>
      </c>
      <c r="M3192" s="7"/>
      <c r="N3192" s="7"/>
      <c r="O3192" s="7"/>
      <c r="P3192" s="7">
        <v>1</v>
      </c>
      <c r="Q3192" s="7">
        <v>28</v>
      </c>
      <c r="R3192" s="7">
        <v>265</v>
      </c>
      <c r="S3192" s="189">
        <v>45625.593981481485</v>
      </c>
    </row>
    <row r="3193" spans="1:19">
      <c r="A3193" s="7">
        <v>2016</v>
      </c>
      <c r="B3193" s="123" t="s">
        <v>537</v>
      </c>
      <c r="C3193" s="123" t="s">
        <v>565</v>
      </c>
      <c r="D3193" s="123" t="s">
        <v>500</v>
      </c>
      <c r="E3193" s="123" t="s">
        <v>540</v>
      </c>
      <c r="F3193" s="7">
        <v>0</v>
      </c>
      <c r="G3193" s="123" t="s">
        <v>532</v>
      </c>
      <c r="H3193" s="7">
        <v>0</v>
      </c>
      <c r="I3193" s="7"/>
      <c r="J3193" s="7">
        <v>0</v>
      </c>
      <c r="K3193" s="7">
        <v>0</v>
      </c>
      <c r="L3193" s="7">
        <v>0</v>
      </c>
      <c r="M3193" s="7"/>
      <c r="N3193" s="7"/>
      <c r="O3193" s="7"/>
      <c r="P3193" s="7">
        <v>1</v>
      </c>
      <c r="Q3193" s="7">
        <v>28</v>
      </c>
      <c r="R3193" s="7">
        <v>265</v>
      </c>
      <c r="S3193" s="189">
        <v>45625.593981481485</v>
      </c>
    </row>
    <row r="3194" spans="1:19">
      <c r="A3194" s="7">
        <v>2016</v>
      </c>
      <c r="B3194" s="123" t="s">
        <v>537</v>
      </c>
      <c r="C3194" s="123" t="s">
        <v>565</v>
      </c>
      <c r="D3194" s="123" t="s">
        <v>500</v>
      </c>
      <c r="E3194" s="123" t="s">
        <v>533</v>
      </c>
      <c r="F3194" s="7">
        <v>6666.5638823850004</v>
      </c>
      <c r="G3194" s="123" t="s">
        <v>532</v>
      </c>
      <c r="H3194" s="7">
        <v>535.09352777200002</v>
      </c>
      <c r="I3194" s="7">
        <v>80.265266667000006</v>
      </c>
      <c r="J3194" s="7">
        <v>488.63691070099998</v>
      </c>
      <c r="K3194" s="7">
        <v>3.1332850000000002E-2</v>
      </c>
      <c r="L3194" s="7">
        <v>0.17199734799999999</v>
      </c>
      <c r="M3194" s="7">
        <v>73.296666666999997</v>
      </c>
      <c r="N3194" s="7">
        <v>4.7000000000000002E-3</v>
      </c>
      <c r="O3194" s="7">
        <v>2.58E-2</v>
      </c>
      <c r="P3194" s="7">
        <v>1</v>
      </c>
      <c r="Q3194" s="7">
        <v>28</v>
      </c>
      <c r="R3194" s="7">
        <v>265</v>
      </c>
      <c r="S3194" s="189">
        <v>45625.593981481485</v>
      </c>
    </row>
    <row r="3195" spans="1:19">
      <c r="A3195" s="7">
        <v>2016</v>
      </c>
      <c r="B3195" s="123" t="s">
        <v>537</v>
      </c>
      <c r="C3195" s="123" t="s">
        <v>565</v>
      </c>
      <c r="D3195" s="123" t="s">
        <v>500</v>
      </c>
      <c r="E3195" s="123" t="s">
        <v>159</v>
      </c>
      <c r="F3195" s="7">
        <v>0</v>
      </c>
      <c r="G3195" s="123" t="s">
        <v>532</v>
      </c>
      <c r="H3195" s="7">
        <v>0</v>
      </c>
      <c r="I3195" s="7"/>
      <c r="J3195" s="7">
        <v>0</v>
      </c>
      <c r="K3195" s="7">
        <v>0</v>
      </c>
      <c r="L3195" s="7">
        <v>0</v>
      </c>
      <c r="M3195" s="7"/>
      <c r="N3195" s="7"/>
      <c r="O3195" s="7"/>
      <c r="P3195" s="7">
        <v>1</v>
      </c>
      <c r="Q3195" s="7">
        <v>28</v>
      </c>
      <c r="R3195" s="7">
        <v>265</v>
      </c>
      <c r="S3195" s="189">
        <v>45625.593981481485</v>
      </c>
    </row>
    <row r="3196" spans="1:19">
      <c r="A3196" s="7">
        <v>2016</v>
      </c>
      <c r="B3196" s="123" t="s">
        <v>537</v>
      </c>
      <c r="C3196" s="123" t="s">
        <v>565</v>
      </c>
      <c r="D3196" s="123" t="s">
        <v>500</v>
      </c>
      <c r="E3196" s="123" t="s">
        <v>160</v>
      </c>
      <c r="F3196" s="7">
        <v>0</v>
      </c>
      <c r="G3196" s="123" t="s">
        <v>532</v>
      </c>
      <c r="H3196" s="7">
        <v>0</v>
      </c>
      <c r="I3196" s="7"/>
      <c r="J3196" s="7">
        <v>0</v>
      </c>
      <c r="K3196" s="7">
        <v>0</v>
      </c>
      <c r="L3196" s="7">
        <v>0</v>
      </c>
      <c r="M3196" s="7"/>
      <c r="N3196" s="7"/>
      <c r="O3196" s="7"/>
      <c r="P3196" s="7">
        <v>1</v>
      </c>
      <c r="Q3196" s="7">
        <v>28</v>
      </c>
      <c r="R3196" s="7">
        <v>265</v>
      </c>
      <c r="S3196" s="189">
        <v>45625.593981481485</v>
      </c>
    </row>
    <row r="3197" spans="1:19">
      <c r="A3197" s="7">
        <v>2016</v>
      </c>
      <c r="B3197" s="123" t="s">
        <v>537</v>
      </c>
      <c r="C3197" s="123" t="s">
        <v>565</v>
      </c>
      <c r="D3197" s="123" t="s">
        <v>500</v>
      </c>
      <c r="E3197" s="123" t="s">
        <v>535</v>
      </c>
      <c r="F3197" s="7">
        <v>0</v>
      </c>
      <c r="G3197" s="123" t="s">
        <v>532</v>
      </c>
      <c r="H3197" s="7">
        <v>0</v>
      </c>
      <c r="I3197" s="7"/>
      <c r="J3197" s="7">
        <v>0</v>
      </c>
      <c r="K3197" s="7">
        <v>0</v>
      </c>
      <c r="L3197" s="7">
        <v>0</v>
      </c>
      <c r="M3197" s="7"/>
      <c r="N3197" s="7"/>
      <c r="O3197" s="7"/>
      <c r="P3197" s="7">
        <v>1</v>
      </c>
      <c r="Q3197" s="7">
        <v>28</v>
      </c>
      <c r="R3197" s="7">
        <v>265</v>
      </c>
      <c r="S3197" s="189">
        <v>45625.593981481485</v>
      </c>
    </row>
    <row r="3198" spans="1:19">
      <c r="A3198" s="7">
        <v>2016</v>
      </c>
      <c r="B3198" s="123" t="s">
        <v>537</v>
      </c>
      <c r="C3198" s="123" t="s">
        <v>585</v>
      </c>
      <c r="D3198" s="123" t="s">
        <v>183</v>
      </c>
      <c r="E3198" s="123" t="s">
        <v>533</v>
      </c>
      <c r="F3198" s="7">
        <v>807.17816486100003</v>
      </c>
      <c r="G3198" s="123" t="s">
        <v>532</v>
      </c>
      <c r="H3198" s="7">
        <v>59.749480237999997</v>
      </c>
      <c r="I3198" s="7">
        <v>74.022666666999996</v>
      </c>
      <c r="J3198" s="7">
        <v>59.163468891000001</v>
      </c>
      <c r="K3198" s="7">
        <v>5.6502469999999997E-3</v>
      </c>
      <c r="L3198" s="7">
        <v>1.614356E-3</v>
      </c>
      <c r="M3198" s="7">
        <v>73.296666666999997</v>
      </c>
      <c r="N3198" s="7">
        <v>7.0000000000000001E-3</v>
      </c>
      <c r="O3198" s="7">
        <v>2E-3</v>
      </c>
      <c r="P3198" s="7">
        <v>1</v>
      </c>
      <c r="Q3198" s="7">
        <v>28</v>
      </c>
      <c r="R3198" s="7">
        <v>265</v>
      </c>
      <c r="S3198" s="189">
        <v>45625.593981481485</v>
      </c>
    </row>
    <row r="3199" spans="1:19">
      <c r="A3199" s="7">
        <v>2017</v>
      </c>
      <c r="B3199" s="123" t="s">
        <v>586</v>
      </c>
      <c r="C3199" s="123" t="s">
        <v>586</v>
      </c>
      <c r="D3199" s="123" t="s">
        <v>587</v>
      </c>
      <c r="E3199" s="123" t="s">
        <v>531</v>
      </c>
      <c r="F3199" s="7">
        <v>567.52364005699997</v>
      </c>
      <c r="G3199" s="123" t="s">
        <v>532</v>
      </c>
      <c r="H3199" s="7">
        <v>43.549494043000003</v>
      </c>
      <c r="I3199" s="7">
        <v>76.736000000000004</v>
      </c>
      <c r="J3199" s="7">
        <v>43.137471881000003</v>
      </c>
      <c r="K3199" s="7">
        <v>3.9726650000000002E-3</v>
      </c>
      <c r="L3199" s="7">
        <v>1.1350469999999999E-3</v>
      </c>
      <c r="M3199" s="7">
        <v>76.010000000000005</v>
      </c>
      <c r="N3199" s="7">
        <v>7.0000000000000001E-3</v>
      </c>
      <c r="O3199" s="7">
        <v>2E-3</v>
      </c>
      <c r="P3199" s="7">
        <v>1</v>
      </c>
      <c r="Q3199" s="7">
        <v>28</v>
      </c>
      <c r="R3199" s="7">
        <v>265</v>
      </c>
      <c r="S3199" s="189">
        <v>45625.593981481485</v>
      </c>
    </row>
    <row r="3200" spans="1:19">
      <c r="A3200" s="7">
        <v>2017</v>
      </c>
      <c r="B3200" s="123" t="s">
        <v>586</v>
      </c>
      <c r="C3200" s="123" t="s">
        <v>586</v>
      </c>
      <c r="D3200" s="123" t="s">
        <v>587</v>
      </c>
      <c r="E3200" s="123" t="s">
        <v>533</v>
      </c>
      <c r="F3200" s="7">
        <v>5956.0853117280003</v>
      </c>
      <c r="G3200" s="123" t="s">
        <v>532</v>
      </c>
      <c r="H3200" s="7">
        <v>440.88531767000001</v>
      </c>
      <c r="I3200" s="7">
        <v>74.022666666999996</v>
      </c>
      <c r="J3200" s="7">
        <v>436.56119973400001</v>
      </c>
      <c r="K3200" s="7">
        <v>4.1692596999999998E-2</v>
      </c>
      <c r="L3200" s="7">
        <v>1.1912170999999999E-2</v>
      </c>
      <c r="M3200" s="7">
        <v>73.296666666999997</v>
      </c>
      <c r="N3200" s="7">
        <v>7.0000000000000001E-3</v>
      </c>
      <c r="O3200" s="7">
        <v>2E-3</v>
      </c>
      <c r="P3200" s="7">
        <v>1</v>
      </c>
      <c r="Q3200" s="7">
        <v>28</v>
      </c>
      <c r="R3200" s="7">
        <v>265</v>
      </c>
      <c r="S3200" s="189">
        <v>45625.593981481485</v>
      </c>
    </row>
    <row r="3201" spans="1:19">
      <c r="A3201" s="7">
        <v>2017</v>
      </c>
      <c r="B3201" s="123" t="s">
        <v>588</v>
      </c>
      <c r="C3201" s="123" t="s">
        <v>588</v>
      </c>
      <c r="D3201" s="123" t="s">
        <v>589</v>
      </c>
      <c r="E3201" s="123" t="s">
        <v>33</v>
      </c>
      <c r="F3201" s="7">
        <v>3438.979173659</v>
      </c>
      <c r="G3201" s="123" t="s">
        <v>532</v>
      </c>
      <c r="H3201" s="7">
        <v>7.4385119529999999</v>
      </c>
      <c r="I3201" s="7">
        <v>2.1629999999999998</v>
      </c>
      <c r="J3201" s="7">
        <v>0</v>
      </c>
      <c r="K3201" s="7">
        <v>3.7828770999999997E-2</v>
      </c>
      <c r="L3201" s="7">
        <v>2.4072854000000001E-2</v>
      </c>
      <c r="M3201" s="7">
        <v>0</v>
      </c>
      <c r="N3201" s="7">
        <v>1.0999999999999999E-2</v>
      </c>
      <c r="O3201" s="7">
        <v>7.0000000000000001E-3</v>
      </c>
      <c r="P3201" s="7"/>
      <c r="Q3201" s="7">
        <v>28</v>
      </c>
      <c r="R3201" s="7">
        <v>265</v>
      </c>
      <c r="S3201" s="189">
        <v>45625.593981481485</v>
      </c>
    </row>
    <row r="3202" spans="1:19">
      <c r="A3202" s="7">
        <v>2017</v>
      </c>
      <c r="B3202" s="123" t="s">
        <v>588</v>
      </c>
      <c r="C3202" s="123" t="s">
        <v>588</v>
      </c>
      <c r="D3202" s="123" t="s">
        <v>589</v>
      </c>
      <c r="E3202" s="123" t="s">
        <v>540</v>
      </c>
      <c r="F3202" s="7">
        <v>36316.856352670002</v>
      </c>
      <c r="G3202" s="123" t="s">
        <v>532</v>
      </c>
      <c r="H3202" s="7">
        <v>3409.7794419100001</v>
      </c>
      <c r="I3202" s="7">
        <v>93.889719110000001</v>
      </c>
      <c r="J3202" s="7">
        <v>3404.2556480590001</v>
      </c>
      <c r="K3202" s="7">
        <v>2.5421798999999998E-2</v>
      </c>
      <c r="L3202" s="7">
        <v>1.8158428000000001E-2</v>
      </c>
      <c r="M3202" s="7">
        <v>93.737619109999997</v>
      </c>
      <c r="N3202" s="7">
        <v>6.9999999999999999E-4</v>
      </c>
      <c r="O3202" s="7">
        <v>5.0000000000000001E-4</v>
      </c>
      <c r="P3202" s="7">
        <v>1</v>
      </c>
      <c r="Q3202" s="7">
        <v>28</v>
      </c>
      <c r="R3202" s="7">
        <v>265</v>
      </c>
      <c r="S3202" s="189">
        <v>45625.593981481485</v>
      </c>
    </row>
    <row r="3203" spans="1:19">
      <c r="A3203" s="7">
        <v>2017</v>
      </c>
      <c r="B3203" s="123" t="s">
        <v>588</v>
      </c>
      <c r="C3203" s="123" t="s">
        <v>588</v>
      </c>
      <c r="D3203" s="123" t="s">
        <v>589</v>
      </c>
      <c r="E3203" s="123" t="s">
        <v>531</v>
      </c>
      <c r="F3203" s="7">
        <v>1072.5475252670001</v>
      </c>
      <c r="G3203" s="123" t="s">
        <v>532</v>
      </c>
      <c r="H3203" s="7">
        <v>81.963682163000001</v>
      </c>
      <c r="I3203" s="7">
        <v>76.419627319</v>
      </c>
      <c r="J3203" s="7">
        <v>81.854389569999995</v>
      </c>
      <c r="K3203" s="7">
        <v>8.5803799999999999E-4</v>
      </c>
      <c r="L3203" s="7">
        <v>3.2176399999999999E-4</v>
      </c>
      <c r="M3203" s="7">
        <v>76.317727318999999</v>
      </c>
      <c r="N3203" s="7">
        <v>8.0000000000000004E-4</v>
      </c>
      <c r="O3203" s="7">
        <v>2.9999999999999997E-4</v>
      </c>
      <c r="P3203" s="7">
        <v>1</v>
      </c>
      <c r="Q3203" s="7">
        <v>28</v>
      </c>
      <c r="R3203" s="7">
        <v>265</v>
      </c>
      <c r="S3203" s="189">
        <v>45625.593981481485</v>
      </c>
    </row>
    <row r="3204" spans="1:19">
      <c r="A3204" s="7">
        <v>2017</v>
      </c>
      <c r="B3204" s="123" t="s">
        <v>588</v>
      </c>
      <c r="C3204" s="123" t="s">
        <v>588</v>
      </c>
      <c r="D3204" s="123" t="s">
        <v>589</v>
      </c>
      <c r="E3204" s="123" t="s">
        <v>533</v>
      </c>
      <c r="F3204" s="7">
        <v>307.50333957700002</v>
      </c>
      <c r="G3204" s="123" t="s">
        <v>532</v>
      </c>
      <c r="H3204" s="7">
        <v>23.508300458000001</v>
      </c>
      <c r="I3204" s="7">
        <v>76.448927319000006</v>
      </c>
      <c r="J3204" s="7">
        <v>23.467956019999999</v>
      </c>
      <c r="K3204" s="7">
        <v>2.7675300000000003E-4</v>
      </c>
      <c r="L3204" s="7">
        <v>1.23001E-4</v>
      </c>
      <c r="M3204" s="7">
        <v>76.317727318999999</v>
      </c>
      <c r="N3204" s="7">
        <v>8.9999999999999998E-4</v>
      </c>
      <c r="O3204" s="7">
        <v>4.0000000000000002E-4</v>
      </c>
      <c r="P3204" s="7">
        <v>1</v>
      </c>
      <c r="Q3204" s="7">
        <v>28</v>
      </c>
      <c r="R3204" s="7">
        <v>265</v>
      </c>
      <c r="S3204" s="189">
        <v>45625.593981481485</v>
      </c>
    </row>
    <row r="3205" spans="1:19">
      <c r="A3205" s="7">
        <v>2017</v>
      </c>
      <c r="B3205" s="123" t="s">
        <v>588</v>
      </c>
      <c r="C3205" s="123" t="s">
        <v>588</v>
      </c>
      <c r="D3205" s="123" t="s">
        <v>589</v>
      </c>
      <c r="E3205" s="123" t="s">
        <v>590</v>
      </c>
      <c r="F3205" s="7">
        <v>1632.2091154699999</v>
      </c>
      <c r="G3205" s="123" t="s">
        <v>532</v>
      </c>
      <c r="H3205" s="7">
        <v>8.8955397000000005E-2</v>
      </c>
      <c r="I3205" s="7">
        <v>5.45E-2</v>
      </c>
      <c r="J3205" s="7">
        <v>0</v>
      </c>
      <c r="K3205" s="7">
        <v>1.6322089999999999E-3</v>
      </c>
      <c r="L3205" s="7">
        <v>1.6322099999999999E-4</v>
      </c>
      <c r="M3205" s="7">
        <v>0</v>
      </c>
      <c r="N3205" s="7">
        <v>1E-3</v>
      </c>
      <c r="O3205" s="7">
        <v>1E-4</v>
      </c>
      <c r="P3205" s="7"/>
      <c r="Q3205" s="7">
        <v>28</v>
      </c>
      <c r="R3205" s="7">
        <v>265</v>
      </c>
      <c r="S3205" s="189">
        <v>45625.593981481485</v>
      </c>
    </row>
    <row r="3206" spans="1:19">
      <c r="A3206" s="7">
        <v>2017</v>
      </c>
      <c r="B3206" s="123" t="s">
        <v>588</v>
      </c>
      <c r="C3206" s="123" t="s">
        <v>588</v>
      </c>
      <c r="D3206" s="123" t="s">
        <v>589</v>
      </c>
      <c r="E3206" s="123" t="s">
        <v>534</v>
      </c>
      <c r="F3206" s="7">
        <v>20141.926866000002</v>
      </c>
      <c r="G3206" s="123" t="s">
        <v>532</v>
      </c>
      <c r="H3206" s="7">
        <v>2394.1015807170002</v>
      </c>
      <c r="I3206" s="7">
        <v>118.861596343</v>
      </c>
      <c r="J3206" s="7">
        <v>2355.0463845240001</v>
      </c>
      <c r="K3206" s="7">
        <v>6.0425780999999998E-2</v>
      </c>
      <c r="L3206" s="7">
        <v>0.140993488</v>
      </c>
      <c r="M3206" s="7">
        <v>116.922596343</v>
      </c>
      <c r="N3206" s="7">
        <v>3.0000000000000001E-3</v>
      </c>
      <c r="O3206" s="7">
        <v>7.0000000000000001E-3</v>
      </c>
      <c r="P3206" s="7">
        <v>1</v>
      </c>
      <c r="Q3206" s="7">
        <v>28</v>
      </c>
      <c r="R3206" s="7">
        <v>265</v>
      </c>
      <c r="S3206" s="189">
        <v>45625.593981481485</v>
      </c>
    </row>
    <row r="3207" spans="1:19">
      <c r="A3207" s="7">
        <v>2017</v>
      </c>
      <c r="B3207" s="123" t="s">
        <v>588</v>
      </c>
      <c r="C3207" s="123" t="s">
        <v>588</v>
      </c>
      <c r="D3207" s="123" t="s">
        <v>589</v>
      </c>
      <c r="E3207" s="123" t="s">
        <v>535</v>
      </c>
      <c r="F3207" s="7">
        <v>89685.772263507999</v>
      </c>
      <c r="G3207" s="123" t="s">
        <v>532</v>
      </c>
      <c r="H3207" s="7">
        <v>5088.1650422290004</v>
      </c>
      <c r="I3207" s="7">
        <v>56.733246688000001</v>
      </c>
      <c r="J3207" s="7">
        <v>5014.8420498790001</v>
      </c>
      <c r="K3207" s="7">
        <v>9.2970962000000004E-2</v>
      </c>
      <c r="L3207" s="7">
        <v>0.26686718999999998</v>
      </c>
      <c r="M3207" s="7">
        <v>55.915692348</v>
      </c>
      <c r="N3207" s="7">
        <v>1.03663E-3</v>
      </c>
      <c r="O3207" s="7">
        <v>2.9755799999999998E-3</v>
      </c>
      <c r="P3207" s="7">
        <v>1</v>
      </c>
      <c r="Q3207" s="7">
        <v>28</v>
      </c>
      <c r="R3207" s="7">
        <v>265</v>
      </c>
      <c r="S3207" s="189">
        <v>45625.593981481485</v>
      </c>
    </row>
    <row r="3208" spans="1:19">
      <c r="A3208" s="7">
        <v>2017</v>
      </c>
      <c r="B3208" s="123" t="s">
        <v>588</v>
      </c>
      <c r="C3208" s="123" t="s">
        <v>588</v>
      </c>
      <c r="D3208" s="123" t="s">
        <v>589</v>
      </c>
      <c r="E3208" s="123" t="s">
        <v>549</v>
      </c>
      <c r="F3208" s="7">
        <v>2360.9755381220002</v>
      </c>
      <c r="G3208" s="123" t="s">
        <v>532</v>
      </c>
      <c r="H3208" s="7">
        <v>332.41264868600001</v>
      </c>
      <c r="I3208" s="7">
        <v>140.79461786799999</v>
      </c>
      <c r="J3208" s="7">
        <v>327.92679516300001</v>
      </c>
      <c r="K3208" s="7">
        <v>7.0829266000000002E-2</v>
      </c>
      <c r="L3208" s="7">
        <v>9.4439020000000005E-3</v>
      </c>
      <c r="M3208" s="7">
        <v>138.89461786800001</v>
      </c>
      <c r="N3208" s="7">
        <v>0.03</v>
      </c>
      <c r="O3208" s="7">
        <v>4.0000000000000001E-3</v>
      </c>
      <c r="P3208" s="7">
        <v>1</v>
      </c>
      <c r="Q3208" s="7">
        <v>28</v>
      </c>
      <c r="R3208" s="7">
        <v>265</v>
      </c>
      <c r="S3208" s="189">
        <v>45625.593981481485</v>
      </c>
    </row>
    <row r="3209" spans="1:19">
      <c r="A3209" s="7">
        <v>2017</v>
      </c>
      <c r="B3209" s="123" t="s">
        <v>588</v>
      </c>
      <c r="C3209" s="123" t="s">
        <v>588</v>
      </c>
      <c r="D3209" s="123" t="s">
        <v>589</v>
      </c>
      <c r="E3209" s="123" t="s">
        <v>131</v>
      </c>
      <c r="F3209" s="7">
        <v>2234.165349895</v>
      </c>
      <c r="G3209" s="123" t="s">
        <v>532</v>
      </c>
      <c r="H3209" s="7">
        <v>4.244914165</v>
      </c>
      <c r="I3209" s="7">
        <v>1.9</v>
      </c>
      <c r="J3209" s="7">
        <v>0</v>
      </c>
      <c r="K3209" s="7">
        <v>6.7024959999999995E-2</v>
      </c>
      <c r="L3209" s="7">
        <v>8.9366610000000003E-3</v>
      </c>
      <c r="M3209" s="7">
        <v>0</v>
      </c>
      <c r="N3209" s="7">
        <v>0.03</v>
      </c>
      <c r="O3209" s="7">
        <v>4.0000000000000001E-3</v>
      </c>
      <c r="P3209" s="7"/>
      <c r="Q3209" s="7">
        <v>28</v>
      </c>
      <c r="R3209" s="7">
        <v>265</v>
      </c>
      <c r="S3209" s="189">
        <v>45625.593981481485</v>
      </c>
    </row>
    <row r="3210" spans="1:19">
      <c r="A3210" s="7">
        <v>2017</v>
      </c>
      <c r="B3210" s="123" t="s">
        <v>588</v>
      </c>
      <c r="C3210" s="123" t="s">
        <v>588</v>
      </c>
      <c r="D3210" s="123" t="s">
        <v>589</v>
      </c>
      <c r="E3210" s="123" t="s">
        <v>570</v>
      </c>
      <c r="F3210" s="7">
        <v>0</v>
      </c>
      <c r="G3210" s="123" t="s">
        <v>532</v>
      </c>
      <c r="H3210" s="7">
        <v>0</v>
      </c>
      <c r="I3210" s="7"/>
      <c r="J3210" s="7">
        <v>0</v>
      </c>
      <c r="K3210" s="7">
        <v>0</v>
      </c>
      <c r="L3210" s="7">
        <v>0</v>
      </c>
      <c r="M3210" s="7"/>
      <c r="N3210" s="7"/>
      <c r="O3210" s="7"/>
      <c r="P3210" s="7">
        <v>1</v>
      </c>
      <c r="Q3210" s="7">
        <v>28</v>
      </c>
      <c r="R3210" s="7">
        <v>265</v>
      </c>
      <c r="S3210" s="189">
        <v>45625.593981481485</v>
      </c>
    </row>
    <row r="3211" spans="1:19">
      <c r="A3211" s="7">
        <v>2017</v>
      </c>
      <c r="B3211" s="123" t="s">
        <v>588</v>
      </c>
      <c r="C3211" s="123" t="s">
        <v>588</v>
      </c>
      <c r="D3211" s="123" t="s">
        <v>591</v>
      </c>
      <c r="E3211" s="123" t="s">
        <v>27</v>
      </c>
      <c r="F3211" s="7">
        <v>281.34600851499999</v>
      </c>
      <c r="G3211" s="123" t="s">
        <v>532</v>
      </c>
      <c r="H3211" s="7">
        <v>4.2912169999999999E-2</v>
      </c>
      <c r="I3211" s="7">
        <v>0.15252453599999999</v>
      </c>
      <c r="J3211" s="7">
        <v>0</v>
      </c>
      <c r="K3211" s="7">
        <v>1.266304E-3</v>
      </c>
      <c r="L3211" s="7">
        <v>2.8134600849999999E-5</v>
      </c>
      <c r="M3211" s="7">
        <v>0</v>
      </c>
      <c r="N3211" s="7">
        <v>4.500876E-3</v>
      </c>
      <c r="O3211" s="7">
        <v>1E-4</v>
      </c>
      <c r="P3211" s="7"/>
      <c r="Q3211" s="7">
        <v>28</v>
      </c>
      <c r="R3211" s="7">
        <v>265</v>
      </c>
      <c r="S3211" s="189">
        <v>45625.593981481485</v>
      </c>
    </row>
    <row r="3212" spans="1:19">
      <c r="A3212" s="7">
        <v>2017</v>
      </c>
      <c r="B3212" s="123" t="s">
        <v>588</v>
      </c>
      <c r="C3212" s="123" t="s">
        <v>588</v>
      </c>
      <c r="D3212" s="123" t="s">
        <v>591</v>
      </c>
      <c r="E3212" s="123" t="s">
        <v>33</v>
      </c>
      <c r="F3212" s="7">
        <v>121.15117225900001</v>
      </c>
      <c r="G3212" s="123" t="s">
        <v>532</v>
      </c>
      <c r="H3212" s="7">
        <v>0.23018722699999999</v>
      </c>
      <c r="I3212" s="7">
        <v>1.9</v>
      </c>
      <c r="J3212" s="7">
        <v>0</v>
      </c>
      <c r="K3212" s="7">
        <v>3.6345349999999999E-3</v>
      </c>
      <c r="L3212" s="7">
        <v>4.8460499999999999E-4</v>
      </c>
      <c r="M3212" s="7">
        <v>0</v>
      </c>
      <c r="N3212" s="7">
        <v>0.03</v>
      </c>
      <c r="O3212" s="7">
        <v>4.0000000000000001E-3</v>
      </c>
      <c r="P3212" s="7"/>
      <c r="Q3212" s="7">
        <v>28</v>
      </c>
      <c r="R3212" s="7">
        <v>265</v>
      </c>
      <c r="S3212" s="189">
        <v>45625.593981481485</v>
      </c>
    </row>
    <row r="3213" spans="1:19">
      <c r="A3213" s="7">
        <v>2017</v>
      </c>
      <c r="B3213" s="123" t="s">
        <v>588</v>
      </c>
      <c r="C3213" s="123" t="s">
        <v>588</v>
      </c>
      <c r="D3213" s="123" t="s">
        <v>591</v>
      </c>
      <c r="E3213" s="123" t="s">
        <v>540</v>
      </c>
      <c r="F3213" s="7">
        <v>0</v>
      </c>
      <c r="G3213" s="123" t="s">
        <v>532</v>
      </c>
      <c r="H3213" s="7">
        <v>0</v>
      </c>
      <c r="I3213" s="7"/>
      <c r="J3213" s="7">
        <v>0</v>
      </c>
      <c r="K3213" s="7">
        <v>0</v>
      </c>
      <c r="L3213" s="7">
        <v>0</v>
      </c>
      <c r="M3213" s="7"/>
      <c r="N3213" s="7"/>
      <c r="O3213" s="7"/>
      <c r="P3213" s="7">
        <v>1</v>
      </c>
      <c r="Q3213" s="7">
        <v>28</v>
      </c>
      <c r="R3213" s="7">
        <v>265</v>
      </c>
      <c r="S3213" s="189">
        <v>45625.593981481485</v>
      </c>
    </row>
    <row r="3214" spans="1:19">
      <c r="A3214" s="7">
        <v>2017</v>
      </c>
      <c r="B3214" s="123" t="s">
        <v>588</v>
      </c>
      <c r="C3214" s="123" t="s">
        <v>588</v>
      </c>
      <c r="D3214" s="123" t="s">
        <v>591</v>
      </c>
      <c r="E3214" s="123" t="s">
        <v>531</v>
      </c>
      <c r="F3214" s="7">
        <v>0</v>
      </c>
      <c r="G3214" s="123" t="s">
        <v>532</v>
      </c>
      <c r="H3214" s="7">
        <v>0</v>
      </c>
      <c r="I3214" s="7"/>
      <c r="J3214" s="7">
        <v>0</v>
      </c>
      <c r="K3214" s="7">
        <v>0</v>
      </c>
      <c r="L3214" s="7">
        <v>0</v>
      </c>
      <c r="M3214" s="7"/>
      <c r="N3214" s="7"/>
      <c r="O3214" s="7"/>
      <c r="P3214" s="7">
        <v>1</v>
      </c>
      <c r="Q3214" s="7">
        <v>28</v>
      </c>
      <c r="R3214" s="7">
        <v>265</v>
      </c>
      <c r="S3214" s="189">
        <v>45625.593981481485</v>
      </c>
    </row>
    <row r="3215" spans="1:19">
      <c r="A3215" s="7">
        <v>2017</v>
      </c>
      <c r="B3215" s="123" t="s">
        <v>588</v>
      </c>
      <c r="C3215" s="123" t="s">
        <v>588</v>
      </c>
      <c r="D3215" s="123" t="s">
        <v>591</v>
      </c>
      <c r="E3215" s="123" t="s">
        <v>533</v>
      </c>
      <c r="F3215" s="7">
        <v>0</v>
      </c>
      <c r="G3215" s="123" t="s">
        <v>532</v>
      </c>
      <c r="H3215" s="7">
        <v>0</v>
      </c>
      <c r="I3215" s="7"/>
      <c r="J3215" s="7">
        <v>0</v>
      </c>
      <c r="K3215" s="7">
        <v>0</v>
      </c>
      <c r="L3215" s="7">
        <v>0</v>
      </c>
      <c r="M3215" s="7"/>
      <c r="N3215" s="7"/>
      <c r="O3215" s="7"/>
      <c r="P3215" s="7">
        <v>1</v>
      </c>
      <c r="Q3215" s="7">
        <v>28</v>
      </c>
      <c r="R3215" s="7">
        <v>265</v>
      </c>
      <c r="S3215" s="189">
        <v>45625.593981481485</v>
      </c>
    </row>
    <row r="3216" spans="1:19">
      <c r="A3216" s="7">
        <v>2017</v>
      </c>
      <c r="B3216" s="123" t="s">
        <v>588</v>
      </c>
      <c r="C3216" s="123" t="s">
        <v>588</v>
      </c>
      <c r="D3216" s="123" t="s">
        <v>591</v>
      </c>
      <c r="E3216" s="123" t="s">
        <v>163</v>
      </c>
      <c r="F3216" s="7">
        <v>27.414173941000001</v>
      </c>
      <c r="G3216" s="123" t="s">
        <v>532</v>
      </c>
      <c r="H3216" s="7">
        <v>1.7505731980000001</v>
      </c>
      <c r="I3216" s="7">
        <v>63.856499999999997</v>
      </c>
      <c r="J3216" s="7">
        <v>1.746008738</v>
      </c>
      <c r="K3216" s="7">
        <v>1.37071E-4</v>
      </c>
      <c r="L3216" s="7">
        <v>2.7414173939999999E-6</v>
      </c>
      <c r="M3216" s="7">
        <v>63.69</v>
      </c>
      <c r="N3216" s="7">
        <v>5.0000000000000001E-3</v>
      </c>
      <c r="O3216" s="7">
        <v>1E-4</v>
      </c>
      <c r="P3216" s="7">
        <v>1</v>
      </c>
      <c r="Q3216" s="7">
        <v>28</v>
      </c>
      <c r="R3216" s="7">
        <v>265</v>
      </c>
      <c r="S3216" s="189">
        <v>45625.593981481485</v>
      </c>
    </row>
    <row r="3217" spans="1:19">
      <c r="A3217" s="7">
        <v>2017</v>
      </c>
      <c r="B3217" s="123" t="s">
        <v>588</v>
      </c>
      <c r="C3217" s="123" t="s">
        <v>588</v>
      </c>
      <c r="D3217" s="123" t="s">
        <v>591</v>
      </c>
      <c r="E3217" s="123" t="s">
        <v>534</v>
      </c>
      <c r="F3217" s="7">
        <v>297.23364316700003</v>
      </c>
      <c r="G3217" s="123" t="s">
        <v>532</v>
      </c>
      <c r="H3217" s="7">
        <v>33.392965689999997</v>
      </c>
      <c r="I3217" s="7">
        <v>112.34584798</v>
      </c>
      <c r="J3217" s="7">
        <v>33.258170233000001</v>
      </c>
      <c r="K3217" s="7">
        <v>5.94467E-4</v>
      </c>
      <c r="L3217" s="7">
        <v>4.4585000000000002E-4</v>
      </c>
      <c r="M3217" s="7">
        <v>111.89234798</v>
      </c>
      <c r="N3217" s="7">
        <v>2E-3</v>
      </c>
      <c r="O3217" s="7">
        <v>1.5E-3</v>
      </c>
      <c r="P3217" s="7">
        <v>1</v>
      </c>
      <c r="Q3217" s="7">
        <v>28</v>
      </c>
      <c r="R3217" s="7">
        <v>265</v>
      </c>
      <c r="S3217" s="189">
        <v>45625.593981481485</v>
      </c>
    </row>
    <row r="3218" spans="1:19">
      <c r="A3218" s="7">
        <v>2017</v>
      </c>
      <c r="B3218" s="123" t="s">
        <v>588</v>
      </c>
      <c r="C3218" s="123" t="s">
        <v>588</v>
      </c>
      <c r="D3218" s="123" t="s">
        <v>591</v>
      </c>
      <c r="E3218" s="123" t="s">
        <v>535</v>
      </c>
      <c r="F3218" s="7">
        <v>11988.997070883999</v>
      </c>
      <c r="G3218" s="123" t="s">
        <v>532</v>
      </c>
      <c r="H3218" s="7">
        <v>668.99349732300004</v>
      </c>
      <c r="I3218" s="7">
        <v>55.800622300999997</v>
      </c>
      <c r="J3218" s="7">
        <v>668.24620222399994</v>
      </c>
      <c r="K3218" s="7">
        <v>1.5342381E-2</v>
      </c>
      <c r="L3218" s="7">
        <v>1.1988999999999999E-3</v>
      </c>
      <c r="M3218" s="7">
        <v>55.738290556999999</v>
      </c>
      <c r="N3218" s="7">
        <v>1.2797049999999999E-3</v>
      </c>
      <c r="O3218" s="7">
        <v>1E-4</v>
      </c>
      <c r="P3218" s="7">
        <v>1</v>
      </c>
      <c r="Q3218" s="7">
        <v>28</v>
      </c>
      <c r="R3218" s="7">
        <v>265</v>
      </c>
      <c r="S3218" s="189">
        <v>45625.593981481485</v>
      </c>
    </row>
    <row r="3219" spans="1:19">
      <c r="A3219" s="7">
        <v>2017</v>
      </c>
      <c r="B3219" s="123" t="s">
        <v>588</v>
      </c>
      <c r="C3219" s="123" t="s">
        <v>588</v>
      </c>
      <c r="D3219" s="123" t="s">
        <v>591</v>
      </c>
      <c r="E3219" s="123" t="s">
        <v>536</v>
      </c>
      <c r="F3219" s="7">
        <v>14.059617785</v>
      </c>
      <c r="G3219" s="123" t="s">
        <v>532</v>
      </c>
      <c r="H3219" s="7">
        <v>0.81060023400000003</v>
      </c>
      <c r="I3219" s="7">
        <v>57.654499999999999</v>
      </c>
      <c r="J3219" s="7">
        <v>0.80983398399999995</v>
      </c>
      <c r="K3219" s="7">
        <v>1.405961779E-5</v>
      </c>
      <c r="L3219" s="7">
        <v>1.4059617789999999E-6</v>
      </c>
      <c r="M3219" s="7">
        <v>57.6</v>
      </c>
      <c r="N3219" s="7">
        <v>1E-3</v>
      </c>
      <c r="O3219" s="7">
        <v>1E-4</v>
      </c>
      <c r="P3219" s="7">
        <v>1</v>
      </c>
      <c r="Q3219" s="7">
        <v>28</v>
      </c>
      <c r="R3219" s="7">
        <v>265</v>
      </c>
      <c r="S3219" s="189">
        <v>45625.593981481485</v>
      </c>
    </row>
    <row r="3220" spans="1:19">
      <c r="A3220" s="7">
        <v>2017</v>
      </c>
      <c r="B3220" s="123" t="s">
        <v>588</v>
      </c>
      <c r="C3220" s="123" t="s">
        <v>588</v>
      </c>
      <c r="D3220" s="123" t="s">
        <v>592</v>
      </c>
      <c r="E3220" s="123" t="s">
        <v>535</v>
      </c>
      <c r="F3220" s="7">
        <v>1887.826631402</v>
      </c>
      <c r="G3220" s="123" t="s">
        <v>532</v>
      </c>
      <c r="H3220" s="7">
        <v>15.665226125</v>
      </c>
      <c r="I3220" s="7">
        <v>8.2980215790000003</v>
      </c>
      <c r="J3220" s="7">
        <v>15.562339572999999</v>
      </c>
      <c r="K3220" s="7">
        <v>1.8878269999999999E-3</v>
      </c>
      <c r="L3220" s="7">
        <v>1.8878300000000001E-4</v>
      </c>
      <c r="M3220" s="7">
        <v>8.2435215789999994</v>
      </c>
      <c r="N3220" s="7">
        <v>1E-3</v>
      </c>
      <c r="O3220" s="7">
        <v>1E-4</v>
      </c>
      <c r="P3220" s="7">
        <v>1</v>
      </c>
      <c r="Q3220" s="7">
        <v>28</v>
      </c>
      <c r="R3220" s="7">
        <v>265</v>
      </c>
      <c r="S3220" s="189">
        <v>45625.593981481485</v>
      </c>
    </row>
    <row r="3221" spans="1:19">
      <c r="A3221" s="7">
        <v>2017</v>
      </c>
      <c r="B3221" s="123" t="s">
        <v>530</v>
      </c>
      <c r="C3221" s="123" t="s">
        <v>530</v>
      </c>
      <c r="D3221" s="123" t="s">
        <v>530</v>
      </c>
      <c r="E3221" s="123" t="s">
        <v>531</v>
      </c>
      <c r="F3221" s="7">
        <v>0</v>
      </c>
      <c r="G3221" s="123" t="s">
        <v>532</v>
      </c>
      <c r="H3221" s="7">
        <v>0</v>
      </c>
      <c r="I3221" s="7"/>
      <c r="J3221" s="7">
        <v>0</v>
      </c>
      <c r="K3221" s="7">
        <v>0</v>
      </c>
      <c r="L3221" s="7">
        <v>0</v>
      </c>
      <c r="M3221" s="7"/>
      <c r="N3221" s="7"/>
      <c r="O3221" s="7"/>
      <c r="P3221" s="7">
        <v>1</v>
      </c>
      <c r="Q3221" s="7">
        <v>28</v>
      </c>
      <c r="R3221" s="7">
        <v>265</v>
      </c>
      <c r="S3221" s="189">
        <v>45625.593981481485</v>
      </c>
    </row>
    <row r="3222" spans="1:19">
      <c r="A3222" s="7">
        <v>2017</v>
      </c>
      <c r="B3222" s="123" t="s">
        <v>530</v>
      </c>
      <c r="C3222" s="123" t="s">
        <v>530</v>
      </c>
      <c r="D3222" s="123" t="s">
        <v>530</v>
      </c>
      <c r="E3222" s="123" t="s">
        <v>533</v>
      </c>
      <c r="F3222" s="7">
        <v>65.857538074999994</v>
      </c>
      <c r="G3222" s="123" t="s">
        <v>532</v>
      </c>
      <c r="H3222" s="7">
        <v>4.8180716280000002</v>
      </c>
      <c r="I3222" s="7">
        <v>73.159000000000006</v>
      </c>
      <c r="J3222" s="7">
        <v>4.8020682460000002</v>
      </c>
      <c r="K3222" s="7">
        <v>1.9757299999999999E-4</v>
      </c>
      <c r="L3222" s="7">
        <v>3.9514522840000002E-5</v>
      </c>
      <c r="M3222" s="7">
        <v>72.915999999999997</v>
      </c>
      <c r="N3222" s="7">
        <v>3.0000000000000001E-3</v>
      </c>
      <c r="O3222" s="7">
        <v>5.9999999999999995E-4</v>
      </c>
      <c r="P3222" s="7">
        <v>1</v>
      </c>
      <c r="Q3222" s="7">
        <v>28</v>
      </c>
      <c r="R3222" s="7">
        <v>265</v>
      </c>
      <c r="S3222" s="189">
        <v>45625.593981481485</v>
      </c>
    </row>
    <row r="3223" spans="1:19">
      <c r="A3223" s="7">
        <v>2017</v>
      </c>
      <c r="B3223" s="123" t="s">
        <v>530</v>
      </c>
      <c r="C3223" s="123" t="s">
        <v>530</v>
      </c>
      <c r="D3223" s="123" t="s">
        <v>530</v>
      </c>
      <c r="E3223" s="123" t="s">
        <v>163</v>
      </c>
      <c r="F3223" s="7">
        <v>0.17456132499999999</v>
      </c>
      <c r="G3223" s="123" t="s">
        <v>532</v>
      </c>
      <c r="H3223" s="7">
        <v>1.1127323999999999E-2</v>
      </c>
      <c r="I3223" s="7">
        <v>63.744500000000002</v>
      </c>
      <c r="J3223" s="7">
        <v>1.1117811E-2</v>
      </c>
      <c r="K3223" s="7">
        <v>1.7456132500000001E-7</v>
      </c>
      <c r="L3223" s="7">
        <v>1.7456132499999999E-8</v>
      </c>
      <c r="M3223" s="7">
        <v>63.69</v>
      </c>
      <c r="N3223" s="7">
        <v>1E-3</v>
      </c>
      <c r="O3223" s="7">
        <v>1E-4</v>
      </c>
      <c r="P3223" s="7">
        <v>1</v>
      </c>
      <c r="Q3223" s="7">
        <v>28</v>
      </c>
      <c r="R3223" s="7">
        <v>265</v>
      </c>
      <c r="S3223" s="189">
        <v>45625.593981481485</v>
      </c>
    </row>
    <row r="3224" spans="1:19">
      <c r="A3224" s="7">
        <v>2017</v>
      </c>
      <c r="B3224" s="123" t="s">
        <v>530</v>
      </c>
      <c r="C3224" s="123" t="s">
        <v>530</v>
      </c>
      <c r="D3224" s="123" t="s">
        <v>530</v>
      </c>
      <c r="E3224" s="123" t="s">
        <v>534</v>
      </c>
      <c r="F3224" s="7">
        <v>567.47990494600003</v>
      </c>
      <c r="G3224" s="123" t="s">
        <v>532</v>
      </c>
      <c r="H3224" s="7">
        <v>63.754011132999999</v>
      </c>
      <c r="I3224" s="7">
        <v>112.34584798</v>
      </c>
      <c r="J3224" s="7">
        <v>63.496658996000001</v>
      </c>
      <c r="K3224" s="7">
        <v>1.13496E-3</v>
      </c>
      <c r="L3224" s="7">
        <v>8.5121999999999997E-4</v>
      </c>
      <c r="M3224" s="7">
        <v>111.89234798</v>
      </c>
      <c r="N3224" s="7">
        <v>2E-3</v>
      </c>
      <c r="O3224" s="7">
        <v>1.5E-3</v>
      </c>
      <c r="P3224" s="7">
        <v>1</v>
      </c>
      <c r="Q3224" s="7">
        <v>28</v>
      </c>
      <c r="R3224" s="7">
        <v>265</v>
      </c>
      <c r="S3224" s="189">
        <v>45625.593981481485</v>
      </c>
    </row>
    <row r="3225" spans="1:19">
      <c r="A3225" s="7">
        <v>2017</v>
      </c>
      <c r="B3225" s="123" t="s">
        <v>530</v>
      </c>
      <c r="C3225" s="123" t="s">
        <v>530</v>
      </c>
      <c r="D3225" s="123" t="s">
        <v>530</v>
      </c>
      <c r="E3225" s="123" t="s">
        <v>535</v>
      </c>
      <c r="F3225" s="7">
        <v>2079.2675583539999</v>
      </c>
      <c r="G3225" s="123" t="s">
        <v>532</v>
      </c>
      <c r="H3225" s="7">
        <v>109.984191946</v>
      </c>
      <c r="I3225" s="7">
        <v>52.895641787000002</v>
      </c>
      <c r="J3225" s="7">
        <v>109.876815841</v>
      </c>
      <c r="K3225" s="7">
        <v>1.9702040000000001E-3</v>
      </c>
      <c r="L3225" s="7">
        <v>1.9702000000000001E-4</v>
      </c>
      <c r="M3225" s="7">
        <v>52.844000475000001</v>
      </c>
      <c r="N3225" s="7">
        <v>9.4754699999999997E-4</v>
      </c>
      <c r="O3225" s="7">
        <v>9.4754701499999997E-5</v>
      </c>
      <c r="P3225" s="7">
        <v>1</v>
      </c>
      <c r="Q3225" s="7">
        <v>28</v>
      </c>
      <c r="R3225" s="7">
        <v>265</v>
      </c>
      <c r="S3225" s="189">
        <v>45625.593981481485</v>
      </c>
    </row>
    <row r="3226" spans="1:19">
      <c r="A3226" s="7">
        <v>2017</v>
      </c>
      <c r="B3226" s="123" t="s">
        <v>530</v>
      </c>
      <c r="C3226" s="123" t="s">
        <v>530</v>
      </c>
      <c r="D3226" s="123" t="s">
        <v>530</v>
      </c>
      <c r="E3226" s="123" t="s">
        <v>536</v>
      </c>
      <c r="F3226" s="7">
        <v>3817.9395238339998</v>
      </c>
      <c r="G3226" s="123" t="s">
        <v>532</v>
      </c>
      <c r="H3226" s="7">
        <v>272.61806273000002</v>
      </c>
      <c r="I3226" s="7">
        <v>71.404499999999999</v>
      </c>
      <c r="J3226" s="7">
        <v>272.40998502600002</v>
      </c>
      <c r="K3226" s="7">
        <v>3.8179400000000001E-3</v>
      </c>
      <c r="L3226" s="7">
        <v>3.8179400000000002E-4</v>
      </c>
      <c r="M3226" s="7">
        <v>71.349999999999994</v>
      </c>
      <c r="N3226" s="7">
        <v>1E-3</v>
      </c>
      <c r="O3226" s="7">
        <v>1E-4</v>
      </c>
      <c r="P3226" s="7">
        <v>1</v>
      </c>
      <c r="Q3226" s="7">
        <v>28</v>
      </c>
      <c r="R3226" s="7">
        <v>265</v>
      </c>
      <c r="S3226" s="189">
        <v>45625.593981481485</v>
      </c>
    </row>
    <row r="3227" spans="1:19">
      <c r="A3227" s="7">
        <v>2017</v>
      </c>
      <c r="B3227" s="123" t="s">
        <v>537</v>
      </c>
      <c r="C3227" s="123" t="s">
        <v>538</v>
      </c>
      <c r="D3227" s="123" t="s">
        <v>539</v>
      </c>
      <c r="E3227" s="123" t="s">
        <v>540</v>
      </c>
      <c r="F3227" s="7">
        <v>0</v>
      </c>
      <c r="G3227" s="123" t="s">
        <v>532</v>
      </c>
      <c r="H3227" s="7">
        <v>0</v>
      </c>
      <c r="I3227" s="7"/>
      <c r="J3227" s="7">
        <v>0</v>
      </c>
      <c r="K3227" s="7">
        <v>0</v>
      </c>
      <c r="L3227" s="7">
        <v>0</v>
      </c>
      <c r="M3227" s="7"/>
      <c r="N3227" s="7"/>
      <c r="O3227" s="7"/>
      <c r="P3227" s="7">
        <v>1</v>
      </c>
      <c r="Q3227" s="7">
        <v>28</v>
      </c>
      <c r="R3227" s="7">
        <v>265</v>
      </c>
      <c r="S3227" s="189">
        <v>45625.593981481485</v>
      </c>
    </row>
    <row r="3228" spans="1:19">
      <c r="A3228" s="7">
        <v>2017</v>
      </c>
      <c r="B3228" s="123" t="s">
        <v>537</v>
      </c>
      <c r="C3228" s="123" t="s">
        <v>538</v>
      </c>
      <c r="D3228" s="123" t="s">
        <v>539</v>
      </c>
      <c r="E3228" s="123" t="s">
        <v>531</v>
      </c>
      <c r="F3228" s="7">
        <v>0</v>
      </c>
      <c r="G3228" s="123" t="s">
        <v>532</v>
      </c>
      <c r="H3228" s="7">
        <v>0</v>
      </c>
      <c r="I3228" s="7"/>
      <c r="J3228" s="7">
        <v>0</v>
      </c>
      <c r="K3228" s="7">
        <v>0</v>
      </c>
      <c r="L3228" s="7">
        <v>0</v>
      </c>
      <c r="M3228" s="7"/>
      <c r="N3228" s="7"/>
      <c r="O3228" s="7"/>
      <c r="P3228" s="7">
        <v>1</v>
      </c>
      <c r="Q3228" s="7">
        <v>28</v>
      </c>
      <c r="R3228" s="7">
        <v>265</v>
      </c>
      <c r="S3228" s="189">
        <v>45625.593981481485</v>
      </c>
    </row>
    <row r="3229" spans="1:19">
      <c r="A3229" s="7">
        <v>2017</v>
      </c>
      <c r="B3229" s="123" t="s">
        <v>537</v>
      </c>
      <c r="C3229" s="123" t="s">
        <v>538</v>
      </c>
      <c r="D3229" s="123" t="s">
        <v>539</v>
      </c>
      <c r="E3229" s="123" t="s">
        <v>533</v>
      </c>
      <c r="F3229" s="7">
        <v>656.65771199999995</v>
      </c>
      <c r="G3229" s="123" t="s">
        <v>532</v>
      </c>
      <c r="H3229" s="7">
        <v>48.290389255000001</v>
      </c>
      <c r="I3229" s="7">
        <v>73.539666667000006</v>
      </c>
      <c r="J3229" s="7">
        <v>48.130821431000001</v>
      </c>
      <c r="K3229" s="7">
        <v>1.9699729999999999E-3</v>
      </c>
      <c r="L3229" s="7">
        <v>3.9399500000000001E-4</v>
      </c>
      <c r="M3229" s="7">
        <v>73.296666666999997</v>
      </c>
      <c r="N3229" s="7">
        <v>3.0000000000000001E-3</v>
      </c>
      <c r="O3229" s="7">
        <v>5.9999999999999995E-4</v>
      </c>
      <c r="P3229" s="7">
        <v>1</v>
      </c>
      <c r="Q3229" s="7">
        <v>28</v>
      </c>
      <c r="R3229" s="7">
        <v>265</v>
      </c>
      <c r="S3229" s="189">
        <v>45625.593981481485</v>
      </c>
    </row>
    <row r="3230" spans="1:19">
      <c r="A3230" s="7">
        <v>2017</v>
      </c>
      <c r="B3230" s="123" t="s">
        <v>537</v>
      </c>
      <c r="C3230" s="123" t="s">
        <v>538</v>
      </c>
      <c r="D3230" s="123" t="s">
        <v>539</v>
      </c>
      <c r="E3230" s="123" t="s">
        <v>160</v>
      </c>
      <c r="F3230" s="7">
        <v>13.146552</v>
      </c>
      <c r="G3230" s="123" t="s">
        <v>532</v>
      </c>
      <c r="H3230" s="7">
        <v>0.94172695900000003</v>
      </c>
      <c r="I3230" s="7">
        <v>71.632999999999996</v>
      </c>
      <c r="J3230" s="7">
        <v>0.93853234699999999</v>
      </c>
      <c r="K3230" s="7">
        <v>3.9439656000000001E-5</v>
      </c>
      <c r="L3230" s="7">
        <v>7.8879312000000008E-6</v>
      </c>
      <c r="M3230" s="7">
        <v>71.39</v>
      </c>
      <c r="N3230" s="7">
        <v>3.0000000000000001E-3</v>
      </c>
      <c r="O3230" s="7">
        <v>5.9999999999999995E-4</v>
      </c>
      <c r="P3230" s="7">
        <v>1</v>
      </c>
      <c r="Q3230" s="7">
        <v>28</v>
      </c>
      <c r="R3230" s="7">
        <v>265</v>
      </c>
      <c r="S3230" s="189">
        <v>45625.593981481485</v>
      </c>
    </row>
    <row r="3231" spans="1:19">
      <c r="A3231" s="7">
        <v>2017</v>
      </c>
      <c r="B3231" s="123" t="s">
        <v>537</v>
      </c>
      <c r="C3231" s="123" t="s">
        <v>538</v>
      </c>
      <c r="D3231" s="123" t="s">
        <v>539</v>
      </c>
      <c r="E3231" s="123" t="s">
        <v>163</v>
      </c>
      <c r="F3231" s="7">
        <v>71.255057721</v>
      </c>
      <c r="G3231" s="123" t="s">
        <v>532</v>
      </c>
      <c r="H3231" s="7">
        <v>4.5421180269999999</v>
      </c>
      <c r="I3231" s="7">
        <v>63.744500000000002</v>
      </c>
      <c r="J3231" s="7">
        <v>4.5382346260000004</v>
      </c>
      <c r="K3231" s="7">
        <v>7.1255057719999998E-5</v>
      </c>
      <c r="L3231" s="7">
        <v>7.125505772E-6</v>
      </c>
      <c r="M3231" s="7">
        <v>63.69</v>
      </c>
      <c r="N3231" s="7">
        <v>1E-3</v>
      </c>
      <c r="O3231" s="7">
        <v>1E-4</v>
      </c>
      <c r="P3231" s="7">
        <v>1</v>
      </c>
      <c r="Q3231" s="7">
        <v>28</v>
      </c>
      <c r="R3231" s="7">
        <v>265</v>
      </c>
      <c r="S3231" s="189">
        <v>45625.593981481485</v>
      </c>
    </row>
    <row r="3232" spans="1:19">
      <c r="A3232" s="7">
        <v>2017</v>
      </c>
      <c r="B3232" s="123" t="s">
        <v>537</v>
      </c>
      <c r="C3232" s="123" t="s">
        <v>538</v>
      </c>
      <c r="D3232" s="123" t="s">
        <v>539</v>
      </c>
      <c r="E3232" s="123" t="s">
        <v>535</v>
      </c>
      <c r="F3232" s="7">
        <v>333.964016399</v>
      </c>
      <c r="G3232" s="123" t="s">
        <v>532</v>
      </c>
      <c r="H3232" s="7">
        <v>18.632784421</v>
      </c>
      <c r="I3232" s="7">
        <v>55.792790556999996</v>
      </c>
      <c r="J3232" s="7">
        <v>18.614583381999999</v>
      </c>
      <c r="K3232" s="7">
        <v>3.3396400000000002E-4</v>
      </c>
      <c r="L3232" s="7">
        <v>3.3396401640000003E-5</v>
      </c>
      <c r="M3232" s="7">
        <v>55.738290556999999</v>
      </c>
      <c r="N3232" s="7">
        <v>1E-3</v>
      </c>
      <c r="O3232" s="7">
        <v>1E-4</v>
      </c>
      <c r="P3232" s="7">
        <v>1</v>
      </c>
      <c r="Q3232" s="7">
        <v>28</v>
      </c>
      <c r="R3232" s="7">
        <v>265</v>
      </c>
      <c r="S3232" s="189">
        <v>45625.593981481485</v>
      </c>
    </row>
    <row r="3233" spans="1:19">
      <c r="A3233" s="7">
        <v>2017</v>
      </c>
      <c r="B3233" s="123" t="s">
        <v>537</v>
      </c>
      <c r="C3233" s="123" t="s">
        <v>538</v>
      </c>
      <c r="D3233" s="123" t="s">
        <v>539</v>
      </c>
      <c r="E3233" s="123" t="s">
        <v>541</v>
      </c>
      <c r="F3233" s="7">
        <v>0</v>
      </c>
      <c r="G3233" s="123" t="s">
        <v>532</v>
      </c>
      <c r="H3233" s="7">
        <v>0</v>
      </c>
      <c r="I3233" s="7"/>
      <c r="J3233" s="7">
        <v>0</v>
      </c>
      <c r="K3233" s="7">
        <v>0</v>
      </c>
      <c r="L3233" s="7">
        <v>0</v>
      </c>
      <c r="M3233" s="7"/>
      <c r="N3233" s="7"/>
      <c r="O3233" s="7"/>
      <c r="P3233" s="7">
        <v>1</v>
      </c>
      <c r="Q3233" s="7">
        <v>28</v>
      </c>
      <c r="R3233" s="7">
        <v>265</v>
      </c>
      <c r="S3233" s="189">
        <v>45625.593981481485</v>
      </c>
    </row>
    <row r="3234" spans="1:19">
      <c r="A3234" s="7">
        <v>2017</v>
      </c>
      <c r="B3234" s="123" t="s">
        <v>537</v>
      </c>
      <c r="C3234" s="123" t="s">
        <v>538</v>
      </c>
      <c r="D3234" s="123" t="s">
        <v>542</v>
      </c>
      <c r="E3234" s="123" t="s">
        <v>27</v>
      </c>
      <c r="F3234" s="7">
        <v>161.25249549899999</v>
      </c>
      <c r="G3234" s="123" t="s">
        <v>532</v>
      </c>
      <c r="H3234" s="7">
        <v>8.7882610000000003E-3</v>
      </c>
      <c r="I3234" s="7">
        <v>5.45E-2</v>
      </c>
      <c r="J3234" s="7">
        <v>0</v>
      </c>
      <c r="K3234" s="7">
        <v>1.6125199999999999E-4</v>
      </c>
      <c r="L3234" s="7">
        <v>1.6125249550000001E-5</v>
      </c>
      <c r="M3234" s="7">
        <v>0</v>
      </c>
      <c r="N3234" s="7">
        <v>1E-3</v>
      </c>
      <c r="O3234" s="7">
        <v>1E-4</v>
      </c>
      <c r="P3234" s="7"/>
      <c r="Q3234" s="7">
        <v>28</v>
      </c>
      <c r="R3234" s="7">
        <v>265</v>
      </c>
      <c r="S3234" s="189">
        <v>45625.593981481485</v>
      </c>
    </row>
    <row r="3235" spans="1:19">
      <c r="A3235" s="7">
        <v>2017</v>
      </c>
      <c r="B3235" s="123" t="s">
        <v>537</v>
      </c>
      <c r="C3235" s="123" t="s">
        <v>538</v>
      </c>
      <c r="D3235" s="123" t="s">
        <v>542</v>
      </c>
      <c r="E3235" s="123" t="s">
        <v>33</v>
      </c>
      <c r="F3235" s="7">
        <v>1125.291408372</v>
      </c>
      <c r="G3235" s="123" t="s">
        <v>532</v>
      </c>
      <c r="H3235" s="7">
        <v>2.1380536760000002</v>
      </c>
      <c r="I3235" s="7">
        <v>1.9</v>
      </c>
      <c r="J3235" s="7">
        <v>0</v>
      </c>
      <c r="K3235" s="7">
        <v>3.3758742000000001E-2</v>
      </c>
      <c r="L3235" s="7">
        <v>4.501166E-3</v>
      </c>
      <c r="M3235" s="7">
        <v>0</v>
      </c>
      <c r="N3235" s="7">
        <v>0.03</v>
      </c>
      <c r="O3235" s="7">
        <v>4.0000000000000001E-3</v>
      </c>
      <c r="P3235" s="7"/>
      <c r="Q3235" s="7">
        <v>28</v>
      </c>
      <c r="R3235" s="7">
        <v>265</v>
      </c>
      <c r="S3235" s="189">
        <v>45625.593981481485</v>
      </c>
    </row>
    <row r="3236" spans="1:19">
      <c r="A3236" s="7">
        <v>2017</v>
      </c>
      <c r="B3236" s="123" t="s">
        <v>537</v>
      </c>
      <c r="C3236" s="123" t="s">
        <v>538</v>
      </c>
      <c r="D3236" s="123" t="s">
        <v>542</v>
      </c>
      <c r="E3236" s="123" t="s">
        <v>540</v>
      </c>
      <c r="F3236" s="7">
        <v>903.40931833800005</v>
      </c>
      <c r="G3236" s="123" t="s">
        <v>532</v>
      </c>
      <c r="H3236" s="7">
        <v>86.074581327999994</v>
      </c>
      <c r="I3236" s="7">
        <v>95.277500000000003</v>
      </c>
      <c r="J3236" s="7">
        <v>85.462521515000006</v>
      </c>
      <c r="K3236" s="7">
        <v>9.034093E-3</v>
      </c>
      <c r="L3236" s="7">
        <v>1.3551139999999999E-3</v>
      </c>
      <c r="M3236" s="7">
        <v>94.6</v>
      </c>
      <c r="N3236" s="7">
        <v>0.01</v>
      </c>
      <c r="O3236" s="7">
        <v>1.5E-3</v>
      </c>
      <c r="P3236" s="7">
        <v>1</v>
      </c>
      <c r="Q3236" s="7">
        <v>28</v>
      </c>
      <c r="R3236" s="7">
        <v>265</v>
      </c>
      <c r="S3236" s="189">
        <v>45625.593981481485</v>
      </c>
    </row>
    <row r="3237" spans="1:19">
      <c r="A3237" s="7">
        <v>2017</v>
      </c>
      <c r="B3237" s="123" t="s">
        <v>537</v>
      </c>
      <c r="C3237" s="123" t="s">
        <v>538</v>
      </c>
      <c r="D3237" s="123" t="s">
        <v>542</v>
      </c>
      <c r="E3237" s="123" t="s">
        <v>531</v>
      </c>
      <c r="F3237" s="7">
        <v>998.32500636099996</v>
      </c>
      <c r="G3237" s="123" t="s">
        <v>532</v>
      </c>
      <c r="H3237" s="7">
        <v>76.125276709999994</v>
      </c>
      <c r="I3237" s="7">
        <v>76.253</v>
      </c>
      <c r="J3237" s="7">
        <v>75.882683732999993</v>
      </c>
      <c r="K3237" s="7">
        <v>2.994975E-3</v>
      </c>
      <c r="L3237" s="7">
        <v>5.9899499999999995E-4</v>
      </c>
      <c r="M3237" s="7">
        <v>76.010000000000005</v>
      </c>
      <c r="N3237" s="7">
        <v>3.0000000000000001E-3</v>
      </c>
      <c r="O3237" s="7">
        <v>5.9999999999999995E-4</v>
      </c>
      <c r="P3237" s="7">
        <v>1</v>
      </c>
      <c r="Q3237" s="7">
        <v>28</v>
      </c>
      <c r="R3237" s="7">
        <v>265</v>
      </c>
      <c r="S3237" s="189">
        <v>45625.593981481485</v>
      </c>
    </row>
    <row r="3238" spans="1:19">
      <c r="A3238" s="7">
        <v>2017</v>
      </c>
      <c r="B3238" s="123" t="s">
        <v>537</v>
      </c>
      <c r="C3238" s="123" t="s">
        <v>538</v>
      </c>
      <c r="D3238" s="123" t="s">
        <v>542</v>
      </c>
      <c r="E3238" s="123" t="s">
        <v>533</v>
      </c>
      <c r="F3238" s="7">
        <v>413.27902799999998</v>
      </c>
      <c r="G3238" s="123" t="s">
        <v>532</v>
      </c>
      <c r="H3238" s="7">
        <v>30.392401960000001</v>
      </c>
      <c r="I3238" s="7">
        <v>73.539666667000006</v>
      </c>
      <c r="J3238" s="7">
        <v>30.291975155999999</v>
      </c>
      <c r="K3238" s="7">
        <v>1.2398369999999999E-3</v>
      </c>
      <c r="L3238" s="7">
        <v>2.4796699999999998E-4</v>
      </c>
      <c r="M3238" s="7">
        <v>73.296666666999997</v>
      </c>
      <c r="N3238" s="7">
        <v>3.0000000000000001E-3</v>
      </c>
      <c r="O3238" s="7">
        <v>5.9999999999999995E-4</v>
      </c>
      <c r="P3238" s="7">
        <v>1</v>
      </c>
      <c r="Q3238" s="7">
        <v>28</v>
      </c>
      <c r="R3238" s="7">
        <v>265</v>
      </c>
      <c r="S3238" s="189">
        <v>45625.593981481485</v>
      </c>
    </row>
    <row r="3239" spans="1:19">
      <c r="A3239" s="7">
        <v>2017</v>
      </c>
      <c r="B3239" s="123" t="s">
        <v>537</v>
      </c>
      <c r="C3239" s="123" t="s">
        <v>538</v>
      </c>
      <c r="D3239" s="123" t="s">
        <v>542</v>
      </c>
      <c r="E3239" s="123" t="s">
        <v>160</v>
      </c>
      <c r="F3239" s="7">
        <v>64.267380000000003</v>
      </c>
      <c r="G3239" s="123" t="s">
        <v>532</v>
      </c>
      <c r="H3239" s="7">
        <v>4.603665232</v>
      </c>
      <c r="I3239" s="7">
        <v>71.632999999999996</v>
      </c>
      <c r="J3239" s="7">
        <v>4.5880482579999997</v>
      </c>
      <c r="K3239" s="7">
        <v>1.92802E-4</v>
      </c>
      <c r="L3239" s="7">
        <v>3.8560428000000001E-5</v>
      </c>
      <c r="M3239" s="7">
        <v>71.39</v>
      </c>
      <c r="N3239" s="7">
        <v>3.0000000000000001E-3</v>
      </c>
      <c r="O3239" s="7">
        <v>5.9999999999999995E-4</v>
      </c>
      <c r="P3239" s="7">
        <v>1</v>
      </c>
      <c r="Q3239" s="7">
        <v>28</v>
      </c>
      <c r="R3239" s="7">
        <v>265</v>
      </c>
      <c r="S3239" s="189">
        <v>45625.593981481485</v>
      </c>
    </row>
    <row r="3240" spans="1:19">
      <c r="A3240" s="7">
        <v>2017</v>
      </c>
      <c r="B3240" s="123" t="s">
        <v>537</v>
      </c>
      <c r="C3240" s="123" t="s">
        <v>538</v>
      </c>
      <c r="D3240" s="123" t="s">
        <v>542</v>
      </c>
      <c r="E3240" s="123" t="s">
        <v>163</v>
      </c>
      <c r="F3240" s="7">
        <v>1324.4496586580001</v>
      </c>
      <c r="G3240" s="123" t="s">
        <v>532</v>
      </c>
      <c r="H3240" s="7">
        <v>84.426381266000007</v>
      </c>
      <c r="I3240" s="7">
        <v>63.744500000000002</v>
      </c>
      <c r="J3240" s="7">
        <v>84.354198760000003</v>
      </c>
      <c r="K3240" s="7">
        <v>1.32445E-3</v>
      </c>
      <c r="L3240" s="7">
        <v>1.32445E-4</v>
      </c>
      <c r="M3240" s="7">
        <v>63.69</v>
      </c>
      <c r="N3240" s="7">
        <v>1E-3</v>
      </c>
      <c r="O3240" s="7">
        <v>1E-4</v>
      </c>
      <c r="P3240" s="7">
        <v>1</v>
      </c>
      <c r="Q3240" s="7">
        <v>28</v>
      </c>
      <c r="R3240" s="7">
        <v>265</v>
      </c>
      <c r="S3240" s="189">
        <v>45625.593981481485</v>
      </c>
    </row>
    <row r="3241" spans="1:19">
      <c r="A3241" s="7">
        <v>2017</v>
      </c>
      <c r="B3241" s="123" t="s">
        <v>537</v>
      </c>
      <c r="C3241" s="123" t="s">
        <v>538</v>
      </c>
      <c r="D3241" s="123" t="s">
        <v>542</v>
      </c>
      <c r="E3241" s="123" t="s">
        <v>534</v>
      </c>
      <c r="F3241" s="7">
        <v>30.398349530000001</v>
      </c>
      <c r="G3241" s="123" t="s">
        <v>532</v>
      </c>
      <c r="H3241" s="7">
        <v>3.0189664860000001</v>
      </c>
      <c r="I3241" s="7">
        <v>99.313500000000005</v>
      </c>
      <c r="J3241" s="7">
        <v>3.005180835</v>
      </c>
      <c r="K3241" s="7">
        <v>6.0796699060000003E-5</v>
      </c>
      <c r="L3241" s="7">
        <v>4.5597524299999999E-5</v>
      </c>
      <c r="M3241" s="7">
        <v>98.86</v>
      </c>
      <c r="N3241" s="7">
        <v>2E-3</v>
      </c>
      <c r="O3241" s="7">
        <v>1.5E-3</v>
      </c>
      <c r="P3241" s="7">
        <v>1</v>
      </c>
      <c r="Q3241" s="7">
        <v>28</v>
      </c>
      <c r="R3241" s="7">
        <v>265</v>
      </c>
      <c r="S3241" s="189">
        <v>45625.593981481485</v>
      </c>
    </row>
    <row r="3242" spans="1:19">
      <c r="A3242" s="7">
        <v>2017</v>
      </c>
      <c r="B3242" s="123" t="s">
        <v>537</v>
      </c>
      <c r="C3242" s="123" t="s">
        <v>538</v>
      </c>
      <c r="D3242" s="123" t="s">
        <v>542</v>
      </c>
      <c r="E3242" s="123" t="s">
        <v>535</v>
      </c>
      <c r="F3242" s="7">
        <v>10743.311749746999</v>
      </c>
      <c r="G3242" s="123" t="s">
        <v>532</v>
      </c>
      <c r="H3242" s="7">
        <v>599.39934234199995</v>
      </c>
      <c r="I3242" s="7">
        <v>55.792790556999996</v>
      </c>
      <c r="J3242" s="7">
        <v>598.81383185200002</v>
      </c>
      <c r="K3242" s="7">
        <v>1.0743312E-2</v>
      </c>
      <c r="L3242" s="7">
        <v>1.074331E-3</v>
      </c>
      <c r="M3242" s="7">
        <v>55.738290556999999</v>
      </c>
      <c r="N3242" s="7">
        <v>1E-3</v>
      </c>
      <c r="O3242" s="7">
        <v>1E-4</v>
      </c>
      <c r="P3242" s="7">
        <v>1</v>
      </c>
      <c r="Q3242" s="7">
        <v>28</v>
      </c>
      <c r="R3242" s="7">
        <v>265</v>
      </c>
      <c r="S3242" s="189">
        <v>45625.593981481485</v>
      </c>
    </row>
    <row r="3243" spans="1:19">
      <c r="A3243" s="7">
        <v>2017</v>
      </c>
      <c r="B3243" s="123" t="s">
        <v>537</v>
      </c>
      <c r="C3243" s="123" t="s">
        <v>538</v>
      </c>
      <c r="D3243" s="123" t="s">
        <v>542</v>
      </c>
      <c r="E3243" s="123" t="s">
        <v>541</v>
      </c>
      <c r="F3243" s="7">
        <v>0</v>
      </c>
      <c r="G3243" s="123" t="s">
        <v>532</v>
      </c>
      <c r="H3243" s="7">
        <v>0</v>
      </c>
      <c r="I3243" s="7"/>
      <c r="J3243" s="7">
        <v>0</v>
      </c>
      <c r="K3243" s="7">
        <v>0</v>
      </c>
      <c r="L3243" s="7">
        <v>0</v>
      </c>
      <c r="M3243" s="7"/>
      <c r="N3243" s="7"/>
      <c r="O3243" s="7"/>
      <c r="P3243" s="7">
        <v>1</v>
      </c>
      <c r="Q3243" s="7">
        <v>28</v>
      </c>
      <c r="R3243" s="7">
        <v>265</v>
      </c>
      <c r="S3243" s="189">
        <v>45625.593981481485</v>
      </c>
    </row>
    <row r="3244" spans="1:19">
      <c r="A3244" s="7">
        <v>2017</v>
      </c>
      <c r="B3244" s="123" t="s">
        <v>537</v>
      </c>
      <c r="C3244" s="123" t="s">
        <v>538</v>
      </c>
      <c r="D3244" s="123" t="s">
        <v>543</v>
      </c>
      <c r="E3244" s="123" t="s">
        <v>540</v>
      </c>
      <c r="F3244" s="7">
        <v>0.129841612</v>
      </c>
      <c r="G3244" s="123" t="s">
        <v>532</v>
      </c>
      <c r="H3244" s="7">
        <v>1.2370984E-2</v>
      </c>
      <c r="I3244" s="7">
        <v>95.277500000000003</v>
      </c>
      <c r="J3244" s="7">
        <v>1.2283016000000001E-2</v>
      </c>
      <c r="K3244" s="7">
        <v>1.29841612E-6</v>
      </c>
      <c r="L3244" s="7">
        <v>1.9476241799999999E-7</v>
      </c>
      <c r="M3244" s="7">
        <v>94.6</v>
      </c>
      <c r="N3244" s="7">
        <v>0.01</v>
      </c>
      <c r="O3244" s="7">
        <v>1.5E-3</v>
      </c>
      <c r="P3244" s="7">
        <v>1</v>
      </c>
      <c r="Q3244" s="7">
        <v>28</v>
      </c>
      <c r="R3244" s="7">
        <v>265</v>
      </c>
      <c r="S3244" s="189">
        <v>45625.593981481485</v>
      </c>
    </row>
    <row r="3245" spans="1:19">
      <c r="A3245" s="7">
        <v>2017</v>
      </c>
      <c r="B3245" s="123" t="s">
        <v>537</v>
      </c>
      <c r="C3245" s="123" t="s">
        <v>538</v>
      </c>
      <c r="D3245" s="123" t="s">
        <v>543</v>
      </c>
      <c r="E3245" s="123" t="s">
        <v>531</v>
      </c>
      <c r="F3245" s="7">
        <v>0</v>
      </c>
      <c r="G3245" s="123" t="s">
        <v>532</v>
      </c>
      <c r="H3245" s="7">
        <v>0</v>
      </c>
      <c r="I3245" s="7"/>
      <c r="J3245" s="7">
        <v>0</v>
      </c>
      <c r="K3245" s="7">
        <v>0</v>
      </c>
      <c r="L3245" s="7">
        <v>0</v>
      </c>
      <c r="M3245" s="7"/>
      <c r="N3245" s="7"/>
      <c r="O3245" s="7"/>
      <c r="P3245" s="7">
        <v>1</v>
      </c>
      <c r="Q3245" s="7">
        <v>28</v>
      </c>
      <c r="R3245" s="7">
        <v>265</v>
      </c>
      <c r="S3245" s="189">
        <v>45625.593981481485</v>
      </c>
    </row>
    <row r="3246" spans="1:19">
      <c r="A3246" s="7">
        <v>2017</v>
      </c>
      <c r="B3246" s="123" t="s">
        <v>537</v>
      </c>
      <c r="C3246" s="123" t="s">
        <v>538</v>
      </c>
      <c r="D3246" s="123" t="s">
        <v>543</v>
      </c>
      <c r="E3246" s="123" t="s">
        <v>533</v>
      </c>
      <c r="F3246" s="7">
        <v>11.388096000000001</v>
      </c>
      <c r="G3246" s="123" t="s">
        <v>532</v>
      </c>
      <c r="H3246" s="7">
        <v>0.83747678400000003</v>
      </c>
      <c r="I3246" s="7">
        <v>73.539666667000006</v>
      </c>
      <c r="J3246" s="7">
        <v>0.83470947600000001</v>
      </c>
      <c r="K3246" s="7">
        <v>3.4164288000000001E-5</v>
      </c>
      <c r="L3246" s="7">
        <v>6.8328575999999998E-6</v>
      </c>
      <c r="M3246" s="7">
        <v>73.296666666999997</v>
      </c>
      <c r="N3246" s="7">
        <v>3.0000000000000001E-3</v>
      </c>
      <c r="O3246" s="7">
        <v>5.9999999999999995E-4</v>
      </c>
      <c r="P3246" s="7">
        <v>1</v>
      </c>
      <c r="Q3246" s="7">
        <v>28</v>
      </c>
      <c r="R3246" s="7">
        <v>265</v>
      </c>
      <c r="S3246" s="189">
        <v>45625.593981481485</v>
      </c>
    </row>
    <row r="3247" spans="1:19">
      <c r="A3247" s="7">
        <v>2017</v>
      </c>
      <c r="B3247" s="123" t="s">
        <v>537</v>
      </c>
      <c r="C3247" s="123" t="s">
        <v>538</v>
      </c>
      <c r="D3247" s="123" t="s">
        <v>543</v>
      </c>
      <c r="E3247" s="123" t="s">
        <v>160</v>
      </c>
      <c r="F3247" s="7">
        <v>2.5539480000000001</v>
      </c>
      <c r="G3247" s="123" t="s">
        <v>532</v>
      </c>
      <c r="H3247" s="7">
        <v>0.18294695699999999</v>
      </c>
      <c r="I3247" s="7">
        <v>71.632999999999996</v>
      </c>
      <c r="J3247" s="7">
        <v>0.182326348</v>
      </c>
      <c r="K3247" s="7">
        <v>7.6618440000000004E-6</v>
      </c>
      <c r="L3247" s="7">
        <v>1.5323688E-6</v>
      </c>
      <c r="M3247" s="7">
        <v>71.39</v>
      </c>
      <c r="N3247" s="7">
        <v>3.0000000000000001E-3</v>
      </c>
      <c r="O3247" s="7">
        <v>5.9999999999999995E-4</v>
      </c>
      <c r="P3247" s="7">
        <v>1</v>
      </c>
      <c r="Q3247" s="7">
        <v>28</v>
      </c>
      <c r="R3247" s="7">
        <v>265</v>
      </c>
      <c r="S3247" s="189">
        <v>45625.593981481485</v>
      </c>
    </row>
    <row r="3248" spans="1:19">
      <c r="A3248" s="7">
        <v>2017</v>
      </c>
      <c r="B3248" s="123" t="s">
        <v>537</v>
      </c>
      <c r="C3248" s="123" t="s">
        <v>538</v>
      </c>
      <c r="D3248" s="123" t="s">
        <v>543</v>
      </c>
      <c r="E3248" s="123" t="s">
        <v>163</v>
      </c>
      <c r="F3248" s="7">
        <v>169.40219161900001</v>
      </c>
      <c r="G3248" s="123" t="s">
        <v>532</v>
      </c>
      <c r="H3248" s="7">
        <v>10.798458004</v>
      </c>
      <c r="I3248" s="7">
        <v>63.744500000000002</v>
      </c>
      <c r="J3248" s="7">
        <v>10.789225584</v>
      </c>
      <c r="K3248" s="7">
        <v>1.69402E-4</v>
      </c>
      <c r="L3248" s="7">
        <v>1.694021916E-5</v>
      </c>
      <c r="M3248" s="7">
        <v>63.69</v>
      </c>
      <c r="N3248" s="7">
        <v>1E-3</v>
      </c>
      <c r="O3248" s="7">
        <v>1E-4</v>
      </c>
      <c r="P3248" s="7">
        <v>1</v>
      </c>
      <c r="Q3248" s="7">
        <v>28</v>
      </c>
      <c r="R3248" s="7">
        <v>265</v>
      </c>
      <c r="S3248" s="189">
        <v>45625.593981481485</v>
      </c>
    </row>
    <row r="3249" spans="1:19">
      <c r="A3249" s="7">
        <v>2017</v>
      </c>
      <c r="B3249" s="123" t="s">
        <v>537</v>
      </c>
      <c r="C3249" s="123" t="s">
        <v>538</v>
      </c>
      <c r="D3249" s="123" t="s">
        <v>543</v>
      </c>
      <c r="E3249" s="123" t="s">
        <v>535</v>
      </c>
      <c r="F3249" s="7">
        <v>136.755471822</v>
      </c>
      <c r="G3249" s="123" t="s">
        <v>532</v>
      </c>
      <c r="H3249" s="7">
        <v>7.629969397</v>
      </c>
      <c r="I3249" s="7">
        <v>55.792790556999996</v>
      </c>
      <c r="J3249" s="7">
        <v>7.622516224</v>
      </c>
      <c r="K3249" s="7">
        <v>1.3675499999999999E-4</v>
      </c>
      <c r="L3249" s="7">
        <v>1.367554718E-5</v>
      </c>
      <c r="M3249" s="7">
        <v>55.738290556999999</v>
      </c>
      <c r="N3249" s="7">
        <v>1E-3</v>
      </c>
      <c r="O3249" s="7">
        <v>1E-4</v>
      </c>
      <c r="P3249" s="7">
        <v>1</v>
      </c>
      <c r="Q3249" s="7">
        <v>28</v>
      </c>
      <c r="R3249" s="7">
        <v>265</v>
      </c>
      <c r="S3249" s="189">
        <v>45625.593981481485</v>
      </c>
    </row>
    <row r="3250" spans="1:19">
      <c r="A3250" s="7">
        <v>2017</v>
      </c>
      <c r="B3250" s="123" t="s">
        <v>537</v>
      </c>
      <c r="C3250" s="123" t="s">
        <v>538</v>
      </c>
      <c r="D3250" s="123" t="s">
        <v>543</v>
      </c>
      <c r="E3250" s="123" t="s">
        <v>541</v>
      </c>
      <c r="F3250" s="7">
        <v>0</v>
      </c>
      <c r="G3250" s="123" t="s">
        <v>532</v>
      </c>
      <c r="H3250" s="7">
        <v>0</v>
      </c>
      <c r="I3250" s="7"/>
      <c r="J3250" s="7">
        <v>0</v>
      </c>
      <c r="K3250" s="7">
        <v>0</v>
      </c>
      <c r="L3250" s="7">
        <v>0</v>
      </c>
      <c r="M3250" s="7"/>
      <c r="N3250" s="7"/>
      <c r="O3250" s="7"/>
      <c r="P3250" s="7">
        <v>1</v>
      </c>
      <c r="Q3250" s="7">
        <v>28</v>
      </c>
      <c r="R3250" s="7">
        <v>265</v>
      </c>
      <c r="S3250" s="189">
        <v>45625.593981481485</v>
      </c>
    </row>
    <row r="3251" spans="1:19">
      <c r="A3251" s="7">
        <v>2017</v>
      </c>
      <c r="B3251" s="123" t="s">
        <v>537</v>
      </c>
      <c r="C3251" s="123" t="s">
        <v>538</v>
      </c>
      <c r="D3251" s="123" t="s">
        <v>544</v>
      </c>
      <c r="E3251" s="123" t="s">
        <v>33</v>
      </c>
      <c r="F3251" s="7">
        <v>5034.3870881570001</v>
      </c>
      <c r="G3251" s="123" t="s">
        <v>532</v>
      </c>
      <c r="H3251" s="7">
        <v>9.5653354670000006</v>
      </c>
      <c r="I3251" s="7">
        <v>1.9</v>
      </c>
      <c r="J3251" s="7">
        <v>0</v>
      </c>
      <c r="K3251" s="7">
        <v>0.15103161300000001</v>
      </c>
      <c r="L3251" s="7">
        <v>2.0137548000000002E-2</v>
      </c>
      <c r="M3251" s="7">
        <v>0</v>
      </c>
      <c r="N3251" s="7">
        <v>0.03</v>
      </c>
      <c r="O3251" s="7">
        <v>4.0000000000000001E-3</v>
      </c>
      <c r="P3251" s="7"/>
      <c r="Q3251" s="7">
        <v>28</v>
      </c>
      <c r="R3251" s="7">
        <v>265</v>
      </c>
      <c r="S3251" s="189">
        <v>45625.593981481485</v>
      </c>
    </row>
    <row r="3252" spans="1:19">
      <c r="A3252" s="7">
        <v>2017</v>
      </c>
      <c r="B3252" s="123" t="s">
        <v>537</v>
      </c>
      <c r="C3252" s="123" t="s">
        <v>538</v>
      </c>
      <c r="D3252" s="123" t="s">
        <v>544</v>
      </c>
      <c r="E3252" s="123" t="s">
        <v>540</v>
      </c>
      <c r="F3252" s="7">
        <v>0.72134229000000005</v>
      </c>
      <c r="G3252" s="123" t="s">
        <v>532</v>
      </c>
      <c r="H3252" s="7">
        <v>6.8727689999999994E-2</v>
      </c>
      <c r="I3252" s="7">
        <v>95.277500000000003</v>
      </c>
      <c r="J3252" s="7">
        <v>6.8238981000000004E-2</v>
      </c>
      <c r="K3252" s="7">
        <v>7.2134228999999999E-6</v>
      </c>
      <c r="L3252" s="7">
        <v>1.0820134349999999E-6</v>
      </c>
      <c r="M3252" s="7">
        <v>94.6</v>
      </c>
      <c r="N3252" s="7">
        <v>0.01</v>
      </c>
      <c r="O3252" s="7">
        <v>1.5E-3</v>
      </c>
      <c r="P3252" s="7">
        <v>1</v>
      </c>
      <c r="Q3252" s="7">
        <v>28</v>
      </c>
      <c r="R3252" s="7">
        <v>265</v>
      </c>
      <c r="S3252" s="189">
        <v>45625.593981481485</v>
      </c>
    </row>
    <row r="3253" spans="1:19">
      <c r="A3253" s="7">
        <v>2017</v>
      </c>
      <c r="B3253" s="123" t="s">
        <v>537</v>
      </c>
      <c r="C3253" s="123" t="s">
        <v>538</v>
      </c>
      <c r="D3253" s="123" t="s">
        <v>544</v>
      </c>
      <c r="E3253" s="123" t="s">
        <v>531</v>
      </c>
      <c r="F3253" s="7">
        <v>0</v>
      </c>
      <c r="G3253" s="123" t="s">
        <v>532</v>
      </c>
      <c r="H3253" s="7">
        <v>0</v>
      </c>
      <c r="I3253" s="7"/>
      <c r="J3253" s="7">
        <v>0</v>
      </c>
      <c r="K3253" s="7">
        <v>0</v>
      </c>
      <c r="L3253" s="7">
        <v>0</v>
      </c>
      <c r="M3253" s="7"/>
      <c r="N3253" s="7"/>
      <c r="O3253" s="7"/>
      <c r="P3253" s="7">
        <v>1</v>
      </c>
      <c r="Q3253" s="7">
        <v>28</v>
      </c>
      <c r="R3253" s="7">
        <v>265</v>
      </c>
      <c r="S3253" s="189">
        <v>45625.593981481485</v>
      </c>
    </row>
    <row r="3254" spans="1:19">
      <c r="A3254" s="7">
        <v>2017</v>
      </c>
      <c r="B3254" s="123" t="s">
        <v>537</v>
      </c>
      <c r="C3254" s="123" t="s">
        <v>538</v>
      </c>
      <c r="D3254" s="123" t="s">
        <v>544</v>
      </c>
      <c r="E3254" s="123" t="s">
        <v>533</v>
      </c>
      <c r="F3254" s="7">
        <v>112.87612799999999</v>
      </c>
      <c r="G3254" s="123" t="s">
        <v>532</v>
      </c>
      <c r="H3254" s="7">
        <v>8.3008728279999993</v>
      </c>
      <c r="I3254" s="7">
        <v>73.539666667000006</v>
      </c>
      <c r="J3254" s="7">
        <v>8.2734439290000008</v>
      </c>
      <c r="K3254" s="7">
        <v>3.38628E-4</v>
      </c>
      <c r="L3254" s="7">
        <v>6.7725676800000002E-5</v>
      </c>
      <c r="M3254" s="7">
        <v>73.296666666999997</v>
      </c>
      <c r="N3254" s="7">
        <v>3.0000000000000001E-3</v>
      </c>
      <c r="O3254" s="7">
        <v>5.9999999999999995E-4</v>
      </c>
      <c r="P3254" s="7">
        <v>1</v>
      </c>
      <c r="Q3254" s="7">
        <v>28</v>
      </c>
      <c r="R3254" s="7">
        <v>265</v>
      </c>
      <c r="S3254" s="189">
        <v>45625.593981481485</v>
      </c>
    </row>
    <row r="3255" spans="1:19">
      <c r="A3255" s="7">
        <v>2017</v>
      </c>
      <c r="B3255" s="123" t="s">
        <v>537</v>
      </c>
      <c r="C3255" s="123" t="s">
        <v>538</v>
      </c>
      <c r="D3255" s="123" t="s">
        <v>544</v>
      </c>
      <c r="E3255" s="123" t="s">
        <v>160</v>
      </c>
      <c r="F3255" s="7">
        <v>5.1497640000000002</v>
      </c>
      <c r="G3255" s="123" t="s">
        <v>532</v>
      </c>
      <c r="H3255" s="7">
        <v>0.36889304499999997</v>
      </c>
      <c r="I3255" s="7">
        <v>71.632999999999996</v>
      </c>
      <c r="J3255" s="7">
        <v>0.36764165199999999</v>
      </c>
      <c r="K3255" s="7">
        <v>1.5449291999999999E-5</v>
      </c>
      <c r="L3255" s="7">
        <v>3.0898584000000001E-6</v>
      </c>
      <c r="M3255" s="7">
        <v>71.39</v>
      </c>
      <c r="N3255" s="7">
        <v>3.0000000000000001E-3</v>
      </c>
      <c r="O3255" s="7">
        <v>5.9999999999999995E-4</v>
      </c>
      <c r="P3255" s="7">
        <v>1</v>
      </c>
      <c r="Q3255" s="7">
        <v>28</v>
      </c>
      <c r="R3255" s="7">
        <v>265</v>
      </c>
      <c r="S3255" s="189">
        <v>45625.593981481485</v>
      </c>
    </row>
    <row r="3256" spans="1:19">
      <c r="A3256" s="7">
        <v>2017</v>
      </c>
      <c r="B3256" s="123" t="s">
        <v>537</v>
      </c>
      <c r="C3256" s="123" t="s">
        <v>538</v>
      </c>
      <c r="D3256" s="123" t="s">
        <v>544</v>
      </c>
      <c r="E3256" s="123" t="s">
        <v>163</v>
      </c>
      <c r="F3256" s="7">
        <v>33.033725504000003</v>
      </c>
      <c r="G3256" s="123" t="s">
        <v>532</v>
      </c>
      <c r="H3256" s="7">
        <v>2.1057183149999998</v>
      </c>
      <c r="I3256" s="7">
        <v>63.744500000000002</v>
      </c>
      <c r="J3256" s="7">
        <v>2.1039179770000001</v>
      </c>
      <c r="K3256" s="7">
        <v>3.3033725500000002E-5</v>
      </c>
      <c r="L3256" s="7">
        <v>3.3033725500000002E-6</v>
      </c>
      <c r="M3256" s="7">
        <v>63.69</v>
      </c>
      <c r="N3256" s="7">
        <v>1E-3</v>
      </c>
      <c r="O3256" s="7">
        <v>1E-4</v>
      </c>
      <c r="P3256" s="7">
        <v>1</v>
      </c>
      <c r="Q3256" s="7">
        <v>28</v>
      </c>
      <c r="R3256" s="7">
        <v>265</v>
      </c>
      <c r="S3256" s="189">
        <v>45625.593981481485</v>
      </c>
    </row>
    <row r="3257" spans="1:19">
      <c r="A3257" s="7">
        <v>2017</v>
      </c>
      <c r="B3257" s="123" t="s">
        <v>537</v>
      </c>
      <c r="C3257" s="123" t="s">
        <v>538</v>
      </c>
      <c r="D3257" s="123" t="s">
        <v>544</v>
      </c>
      <c r="E3257" s="123" t="s">
        <v>535</v>
      </c>
      <c r="F3257" s="7">
        <v>319.35291870499998</v>
      </c>
      <c r="G3257" s="123" t="s">
        <v>532</v>
      </c>
      <c r="H3257" s="7">
        <v>17.817590506999998</v>
      </c>
      <c r="I3257" s="7">
        <v>55.792790556999996</v>
      </c>
      <c r="J3257" s="7">
        <v>17.800185772999999</v>
      </c>
      <c r="K3257" s="7">
        <v>3.1935299999999998E-4</v>
      </c>
      <c r="L3257" s="7">
        <v>3.1935291870000003E-5</v>
      </c>
      <c r="M3257" s="7">
        <v>55.738290556999999</v>
      </c>
      <c r="N3257" s="7">
        <v>1E-3</v>
      </c>
      <c r="O3257" s="7">
        <v>1E-4</v>
      </c>
      <c r="P3257" s="7">
        <v>1</v>
      </c>
      <c r="Q3257" s="7">
        <v>28</v>
      </c>
      <c r="R3257" s="7">
        <v>265</v>
      </c>
      <c r="S3257" s="189">
        <v>45625.593981481485</v>
      </c>
    </row>
    <row r="3258" spans="1:19">
      <c r="A3258" s="7">
        <v>2017</v>
      </c>
      <c r="B3258" s="123" t="s">
        <v>537</v>
      </c>
      <c r="C3258" s="123" t="s">
        <v>538</v>
      </c>
      <c r="D3258" s="123" t="s">
        <v>544</v>
      </c>
      <c r="E3258" s="123" t="s">
        <v>541</v>
      </c>
      <c r="F3258" s="7">
        <v>0</v>
      </c>
      <c r="G3258" s="123" t="s">
        <v>532</v>
      </c>
      <c r="H3258" s="7">
        <v>0</v>
      </c>
      <c r="I3258" s="7"/>
      <c r="J3258" s="7">
        <v>0</v>
      </c>
      <c r="K3258" s="7">
        <v>0</v>
      </c>
      <c r="L3258" s="7">
        <v>0</v>
      </c>
      <c r="M3258" s="7"/>
      <c r="N3258" s="7"/>
      <c r="O3258" s="7"/>
      <c r="P3258" s="7">
        <v>1</v>
      </c>
      <c r="Q3258" s="7">
        <v>28</v>
      </c>
      <c r="R3258" s="7">
        <v>265</v>
      </c>
      <c r="S3258" s="189">
        <v>45625.593981481485</v>
      </c>
    </row>
    <row r="3259" spans="1:19">
      <c r="A3259" s="7">
        <v>2017</v>
      </c>
      <c r="B3259" s="123" t="s">
        <v>537</v>
      </c>
      <c r="C3259" s="123" t="s">
        <v>538</v>
      </c>
      <c r="D3259" s="123" t="s">
        <v>545</v>
      </c>
      <c r="E3259" s="123" t="s">
        <v>540</v>
      </c>
      <c r="F3259" s="7">
        <v>0.45444564300000001</v>
      </c>
      <c r="G3259" s="123" t="s">
        <v>532</v>
      </c>
      <c r="H3259" s="7">
        <v>4.3298444999999998E-2</v>
      </c>
      <c r="I3259" s="7">
        <v>95.277500000000003</v>
      </c>
      <c r="J3259" s="7">
        <v>4.2990557999999998E-2</v>
      </c>
      <c r="K3259" s="7">
        <v>4.54445643E-6</v>
      </c>
      <c r="L3259" s="7">
        <v>6.8166846449999998E-7</v>
      </c>
      <c r="M3259" s="7">
        <v>94.6</v>
      </c>
      <c r="N3259" s="7">
        <v>0.01</v>
      </c>
      <c r="O3259" s="7">
        <v>1.5E-3</v>
      </c>
      <c r="P3259" s="7">
        <v>1</v>
      </c>
      <c r="Q3259" s="7">
        <v>28</v>
      </c>
      <c r="R3259" s="7">
        <v>265</v>
      </c>
      <c r="S3259" s="189">
        <v>45625.593981481485</v>
      </c>
    </row>
    <row r="3260" spans="1:19">
      <c r="A3260" s="7">
        <v>2017</v>
      </c>
      <c r="B3260" s="123" t="s">
        <v>537</v>
      </c>
      <c r="C3260" s="123" t="s">
        <v>538</v>
      </c>
      <c r="D3260" s="123" t="s">
        <v>545</v>
      </c>
      <c r="E3260" s="123" t="s">
        <v>531</v>
      </c>
      <c r="F3260" s="7">
        <v>0</v>
      </c>
      <c r="G3260" s="123" t="s">
        <v>532</v>
      </c>
      <c r="H3260" s="7">
        <v>0</v>
      </c>
      <c r="I3260" s="7"/>
      <c r="J3260" s="7">
        <v>0</v>
      </c>
      <c r="K3260" s="7">
        <v>0</v>
      </c>
      <c r="L3260" s="7">
        <v>0</v>
      </c>
      <c r="M3260" s="7"/>
      <c r="N3260" s="7"/>
      <c r="O3260" s="7"/>
      <c r="P3260" s="7">
        <v>1</v>
      </c>
      <c r="Q3260" s="7">
        <v>28</v>
      </c>
      <c r="R3260" s="7">
        <v>265</v>
      </c>
      <c r="S3260" s="189">
        <v>45625.593981481485</v>
      </c>
    </row>
    <row r="3261" spans="1:19">
      <c r="A3261" s="7">
        <v>2017</v>
      </c>
      <c r="B3261" s="123" t="s">
        <v>537</v>
      </c>
      <c r="C3261" s="123" t="s">
        <v>538</v>
      </c>
      <c r="D3261" s="123" t="s">
        <v>545</v>
      </c>
      <c r="E3261" s="123" t="s">
        <v>533</v>
      </c>
      <c r="F3261" s="7">
        <v>35.755271999999998</v>
      </c>
      <c r="G3261" s="123" t="s">
        <v>532</v>
      </c>
      <c r="H3261" s="7">
        <v>2.6294307840000002</v>
      </c>
      <c r="I3261" s="7">
        <v>73.539666667000006</v>
      </c>
      <c r="J3261" s="7">
        <v>2.620742253</v>
      </c>
      <c r="K3261" s="7">
        <v>1.07266E-4</v>
      </c>
      <c r="L3261" s="7">
        <v>2.1453163199999998E-5</v>
      </c>
      <c r="M3261" s="7">
        <v>73.296666666999997</v>
      </c>
      <c r="N3261" s="7">
        <v>3.0000000000000001E-3</v>
      </c>
      <c r="O3261" s="7">
        <v>5.9999999999999995E-4</v>
      </c>
      <c r="P3261" s="7">
        <v>1</v>
      </c>
      <c r="Q3261" s="7">
        <v>28</v>
      </c>
      <c r="R3261" s="7">
        <v>265</v>
      </c>
      <c r="S3261" s="189">
        <v>45625.593981481485</v>
      </c>
    </row>
    <row r="3262" spans="1:19">
      <c r="A3262" s="7">
        <v>2017</v>
      </c>
      <c r="B3262" s="123" t="s">
        <v>537</v>
      </c>
      <c r="C3262" s="123" t="s">
        <v>538</v>
      </c>
      <c r="D3262" s="123" t="s">
        <v>545</v>
      </c>
      <c r="E3262" s="123" t="s">
        <v>160</v>
      </c>
      <c r="F3262" s="7">
        <v>4.2705359999999999</v>
      </c>
      <c r="G3262" s="123" t="s">
        <v>532</v>
      </c>
      <c r="H3262" s="7">
        <v>0.30591130500000002</v>
      </c>
      <c r="I3262" s="7">
        <v>71.632999999999996</v>
      </c>
      <c r="J3262" s="7">
        <v>0.30487356500000001</v>
      </c>
      <c r="K3262" s="7">
        <v>1.2811608E-5</v>
      </c>
      <c r="L3262" s="7">
        <v>2.5623216E-6</v>
      </c>
      <c r="M3262" s="7">
        <v>71.39</v>
      </c>
      <c r="N3262" s="7">
        <v>3.0000000000000001E-3</v>
      </c>
      <c r="O3262" s="7">
        <v>5.9999999999999995E-4</v>
      </c>
      <c r="P3262" s="7">
        <v>1</v>
      </c>
      <c r="Q3262" s="7">
        <v>28</v>
      </c>
      <c r="R3262" s="7">
        <v>265</v>
      </c>
      <c r="S3262" s="189">
        <v>45625.593981481485</v>
      </c>
    </row>
    <row r="3263" spans="1:19">
      <c r="A3263" s="7">
        <v>2017</v>
      </c>
      <c r="B3263" s="123" t="s">
        <v>537</v>
      </c>
      <c r="C3263" s="123" t="s">
        <v>538</v>
      </c>
      <c r="D3263" s="123" t="s">
        <v>545</v>
      </c>
      <c r="E3263" s="123" t="s">
        <v>163</v>
      </c>
      <c r="F3263" s="7">
        <v>17.769043683</v>
      </c>
      <c r="G3263" s="123" t="s">
        <v>532</v>
      </c>
      <c r="H3263" s="7">
        <v>1.1326788050000001</v>
      </c>
      <c r="I3263" s="7">
        <v>63.744500000000002</v>
      </c>
      <c r="J3263" s="7">
        <v>1.131710392</v>
      </c>
      <c r="K3263" s="7">
        <v>1.7769043680000001E-5</v>
      </c>
      <c r="L3263" s="7">
        <v>1.7769043680000001E-6</v>
      </c>
      <c r="M3263" s="7">
        <v>63.69</v>
      </c>
      <c r="N3263" s="7">
        <v>1E-3</v>
      </c>
      <c r="O3263" s="7">
        <v>1E-4</v>
      </c>
      <c r="P3263" s="7">
        <v>1</v>
      </c>
      <c r="Q3263" s="7">
        <v>28</v>
      </c>
      <c r="R3263" s="7">
        <v>265</v>
      </c>
      <c r="S3263" s="189">
        <v>45625.593981481485</v>
      </c>
    </row>
    <row r="3264" spans="1:19">
      <c r="A3264" s="7">
        <v>2017</v>
      </c>
      <c r="B3264" s="123" t="s">
        <v>537</v>
      </c>
      <c r="C3264" s="123" t="s">
        <v>538</v>
      </c>
      <c r="D3264" s="123" t="s">
        <v>545</v>
      </c>
      <c r="E3264" s="123" t="s">
        <v>535</v>
      </c>
      <c r="F3264" s="7">
        <v>440.06645087499999</v>
      </c>
      <c r="G3264" s="123" t="s">
        <v>532</v>
      </c>
      <c r="H3264" s="7">
        <v>24.552535325000001</v>
      </c>
      <c r="I3264" s="7">
        <v>55.792790556999996</v>
      </c>
      <c r="J3264" s="7">
        <v>24.528551703000002</v>
      </c>
      <c r="K3264" s="7">
        <v>4.4006600000000002E-4</v>
      </c>
      <c r="L3264" s="7">
        <v>4.4006645089999998E-5</v>
      </c>
      <c r="M3264" s="7">
        <v>55.738290556999999</v>
      </c>
      <c r="N3264" s="7">
        <v>1E-3</v>
      </c>
      <c r="O3264" s="7">
        <v>1E-4</v>
      </c>
      <c r="P3264" s="7">
        <v>1</v>
      </c>
      <c r="Q3264" s="7">
        <v>28</v>
      </c>
      <c r="R3264" s="7">
        <v>265</v>
      </c>
      <c r="S3264" s="189">
        <v>45625.593981481485</v>
      </c>
    </row>
    <row r="3265" spans="1:19">
      <c r="A3265" s="7">
        <v>2017</v>
      </c>
      <c r="B3265" s="123" t="s">
        <v>537</v>
      </c>
      <c r="C3265" s="123" t="s">
        <v>538</v>
      </c>
      <c r="D3265" s="123" t="s">
        <v>545</v>
      </c>
      <c r="E3265" s="123" t="s">
        <v>541</v>
      </c>
      <c r="F3265" s="7">
        <v>0</v>
      </c>
      <c r="G3265" s="123" t="s">
        <v>532</v>
      </c>
      <c r="H3265" s="7">
        <v>0</v>
      </c>
      <c r="I3265" s="7"/>
      <c r="J3265" s="7">
        <v>0</v>
      </c>
      <c r="K3265" s="7">
        <v>0</v>
      </c>
      <c r="L3265" s="7">
        <v>0</v>
      </c>
      <c r="M3265" s="7"/>
      <c r="N3265" s="7"/>
      <c r="O3265" s="7"/>
      <c r="P3265" s="7">
        <v>1</v>
      </c>
      <c r="Q3265" s="7">
        <v>28</v>
      </c>
      <c r="R3265" s="7">
        <v>265</v>
      </c>
      <c r="S3265" s="189">
        <v>45625.593981481485</v>
      </c>
    </row>
    <row r="3266" spans="1:19">
      <c r="A3266" s="7">
        <v>2017</v>
      </c>
      <c r="B3266" s="123" t="s">
        <v>537</v>
      </c>
      <c r="C3266" s="123" t="s">
        <v>538</v>
      </c>
      <c r="D3266" s="123" t="s">
        <v>546</v>
      </c>
      <c r="E3266" s="123" t="s">
        <v>33</v>
      </c>
      <c r="F3266" s="7">
        <v>0</v>
      </c>
      <c r="G3266" s="123" t="s">
        <v>532</v>
      </c>
      <c r="H3266" s="7">
        <v>0</v>
      </c>
      <c r="I3266" s="7"/>
      <c r="J3266" s="7">
        <v>0</v>
      </c>
      <c r="K3266" s="7">
        <v>0</v>
      </c>
      <c r="L3266" s="7">
        <v>0</v>
      </c>
      <c r="M3266" s="7"/>
      <c r="N3266" s="7"/>
      <c r="O3266" s="7"/>
      <c r="P3266" s="7"/>
      <c r="Q3266" s="7">
        <v>28</v>
      </c>
      <c r="R3266" s="7">
        <v>265</v>
      </c>
      <c r="S3266" s="189">
        <v>45625.593981481485</v>
      </c>
    </row>
    <row r="3267" spans="1:19">
      <c r="A3267" s="7">
        <v>2017</v>
      </c>
      <c r="B3267" s="123" t="s">
        <v>537</v>
      </c>
      <c r="C3267" s="123" t="s">
        <v>538</v>
      </c>
      <c r="D3267" s="123" t="s">
        <v>546</v>
      </c>
      <c r="E3267" s="123" t="s">
        <v>540</v>
      </c>
      <c r="F3267" s="7">
        <v>0.44001879700000002</v>
      </c>
      <c r="G3267" s="123" t="s">
        <v>532</v>
      </c>
      <c r="H3267" s="7">
        <v>4.1923890999999998E-2</v>
      </c>
      <c r="I3267" s="7">
        <v>95.277500000000003</v>
      </c>
      <c r="J3267" s="7">
        <v>4.1625778000000002E-2</v>
      </c>
      <c r="K3267" s="7">
        <v>4.40018797E-6</v>
      </c>
      <c r="L3267" s="7">
        <v>6.6002819549999998E-7</v>
      </c>
      <c r="M3267" s="7">
        <v>94.6</v>
      </c>
      <c r="N3267" s="7">
        <v>0.01</v>
      </c>
      <c r="O3267" s="7">
        <v>1.5E-3</v>
      </c>
      <c r="P3267" s="7">
        <v>1</v>
      </c>
      <c r="Q3267" s="7">
        <v>28</v>
      </c>
      <c r="R3267" s="7">
        <v>265</v>
      </c>
      <c r="S3267" s="189">
        <v>45625.593981481485</v>
      </c>
    </row>
    <row r="3268" spans="1:19">
      <c r="A3268" s="7">
        <v>2017</v>
      </c>
      <c r="B3268" s="123" t="s">
        <v>537</v>
      </c>
      <c r="C3268" s="123" t="s">
        <v>538</v>
      </c>
      <c r="D3268" s="123" t="s">
        <v>546</v>
      </c>
      <c r="E3268" s="123" t="s">
        <v>531</v>
      </c>
      <c r="F3268" s="7">
        <v>110.16447298200001</v>
      </c>
      <c r="G3268" s="123" t="s">
        <v>532</v>
      </c>
      <c r="H3268" s="7">
        <v>8.4003715579999998</v>
      </c>
      <c r="I3268" s="7">
        <v>76.253</v>
      </c>
      <c r="J3268" s="7">
        <v>8.3736015909999999</v>
      </c>
      <c r="K3268" s="7">
        <v>3.3049300000000001E-4</v>
      </c>
      <c r="L3268" s="7">
        <v>6.6098683789999994E-5</v>
      </c>
      <c r="M3268" s="7">
        <v>76.010000000000005</v>
      </c>
      <c r="N3268" s="7">
        <v>3.0000000000000001E-3</v>
      </c>
      <c r="O3268" s="7">
        <v>5.9999999999999995E-4</v>
      </c>
      <c r="P3268" s="7">
        <v>1</v>
      </c>
      <c r="Q3268" s="7">
        <v>28</v>
      </c>
      <c r="R3268" s="7">
        <v>265</v>
      </c>
      <c r="S3268" s="189">
        <v>45625.593981481485</v>
      </c>
    </row>
    <row r="3269" spans="1:19">
      <c r="A3269" s="7">
        <v>2017</v>
      </c>
      <c r="B3269" s="123" t="s">
        <v>537</v>
      </c>
      <c r="C3269" s="123" t="s">
        <v>538</v>
      </c>
      <c r="D3269" s="123" t="s">
        <v>546</v>
      </c>
      <c r="E3269" s="123" t="s">
        <v>533</v>
      </c>
      <c r="F3269" s="7">
        <v>159.14026799999999</v>
      </c>
      <c r="G3269" s="123" t="s">
        <v>532</v>
      </c>
      <c r="H3269" s="7">
        <v>11.703122262000001</v>
      </c>
      <c r="I3269" s="7">
        <v>73.539666667000006</v>
      </c>
      <c r="J3269" s="7">
        <v>11.664451177</v>
      </c>
      <c r="K3269" s="7">
        <v>4.7742100000000001E-4</v>
      </c>
      <c r="L3269" s="7">
        <v>9.5484160800000007E-5</v>
      </c>
      <c r="M3269" s="7">
        <v>73.296666666999997</v>
      </c>
      <c r="N3269" s="7">
        <v>3.0000000000000001E-3</v>
      </c>
      <c r="O3269" s="7">
        <v>5.9999999999999995E-4</v>
      </c>
      <c r="P3269" s="7">
        <v>1</v>
      </c>
      <c r="Q3269" s="7">
        <v>28</v>
      </c>
      <c r="R3269" s="7">
        <v>265</v>
      </c>
      <c r="S3269" s="189">
        <v>45625.593981481485</v>
      </c>
    </row>
    <row r="3270" spans="1:19">
      <c r="A3270" s="7">
        <v>2017</v>
      </c>
      <c r="B3270" s="123" t="s">
        <v>537</v>
      </c>
      <c r="C3270" s="123" t="s">
        <v>538</v>
      </c>
      <c r="D3270" s="123" t="s">
        <v>546</v>
      </c>
      <c r="E3270" s="123" t="s">
        <v>160</v>
      </c>
      <c r="F3270" s="7">
        <v>10.006451999999999</v>
      </c>
      <c r="G3270" s="123" t="s">
        <v>532</v>
      </c>
      <c r="H3270" s="7">
        <v>0.716792176</v>
      </c>
      <c r="I3270" s="7">
        <v>71.632999999999996</v>
      </c>
      <c r="J3270" s="7">
        <v>0.71436060800000001</v>
      </c>
      <c r="K3270" s="7">
        <v>3.0019355999999999E-5</v>
      </c>
      <c r="L3270" s="7">
        <v>6.0038711999999999E-6</v>
      </c>
      <c r="M3270" s="7">
        <v>71.39</v>
      </c>
      <c r="N3270" s="7">
        <v>3.0000000000000001E-3</v>
      </c>
      <c r="O3270" s="7">
        <v>5.9999999999999995E-4</v>
      </c>
      <c r="P3270" s="7">
        <v>1</v>
      </c>
      <c r="Q3270" s="7">
        <v>28</v>
      </c>
      <c r="R3270" s="7">
        <v>265</v>
      </c>
      <c r="S3270" s="189">
        <v>45625.593981481485</v>
      </c>
    </row>
    <row r="3271" spans="1:19">
      <c r="A3271" s="7">
        <v>2017</v>
      </c>
      <c r="B3271" s="123" t="s">
        <v>537</v>
      </c>
      <c r="C3271" s="123" t="s">
        <v>538</v>
      </c>
      <c r="D3271" s="123" t="s">
        <v>546</v>
      </c>
      <c r="E3271" s="123" t="s">
        <v>163</v>
      </c>
      <c r="F3271" s="7">
        <v>126.52990165999999</v>
      </c>
      <c r="G3271" s="123" t="s">
        <v>532</v>
      </c>
      <c r="H3271" s="7">
        <v>8.0655853159999999</v>
      </c>
      <c r="I3271" s="7">
        <v>63.744500000000002</v>
      </c>
      <c r="J3271" s="7">
        <v>8.058689437</v>
      </c>
      <c r="K3271" s="7">
        <v>1.2653E-4</v>
      </c>
      <c r="L3271" s="7">
        <v>1.265299017E-5</v>
      </c>
      <c r="M3271" s="7">
        <v>63.69</v>
      </c>
      <c r="N3271" s="7">
        <v>1E-3</v>
      </c>
      <c r="O3271" s="7">
        <v>1E-4</v>
      </c>
      <c r="P3271" s="7">
        <v>1</v>
      </c>
      <c r="Q3271" s="7">
        <v>28</v>
      </c>
      <c r="R3271" s="7">
        <v>265</v>
      </c>
      <c r="S3271" s="189">
        <v>45625.593981481485</v>
      </c>
    </row>
    <row r="3272" spans="1:19">
      <c r="A3272" s="7">
        <v>2017</v>
      </c>
      <c r="B3272" s="123" t="s">
        <v>537</v>
      </c>
      <c r="C3272" s="123" t="s">
        <v>538</v>
      </c>
      <c r="D3272" s="123" t="s">
        <v>546</v>
      </c>
      <c r="E3272" s="123" t="s">
        <v>535</v>
      </c>
      <c r="F3272" s="7">
        <v>4467.4738217419999</v>
      </c>
      <c r="G3272" s="123" t="s">
        <v>532</v>
      </c>
      <c r="H3272" s="7">
        <v>249.25283125499999</v>
      </c>
      <c r="I3272" s="7">
        <v>55.792790556999996</v>
      </c>
      <c r="J3272" s="7">
        <v>249.00935393200001</v>
      </c>
      <c r="K3272" s="7">
        <v>4.4674739999999999E-3</v>
      </c>
      <c r="L3272" s="7">
        <v>4.46747E-4</v>
      </c>
      <c r="M3272" s="7">
        <v>55.738290556999999</v>
      </c>
      <c r="N3272" s="7">
        <v>1E-3</v>
      </c>
      <c r="O3272" s="7">
        <v>1E-4</v>
      </c>
      <c r="P3272" s="7">
        <v>1</v>
      </c>
      <c r="Q3272" s="7">
        <v>28</v>
      </c>
      <c r="R3272" s="7">
        <v>265</v>
      </c>
      <c r="S3272" s="189">
        <v>45625.593981481485</v>
      </c>
    </row>
    <row r="3273" spans="1:19">
      <c r="A3273" s="7">
        <v>2017</v>
      </c>
      <c r="B3273" s="123" t="s">
        <v>537</v>
      </c>
      <c r="C3273" s="123" t="s">
        <v>538</v>
      </c>
      <c r="D3273" s="123" t="s">
        <v>546</v>
      </c>
      <c r="E3273" s="123" t="s">
        <v>541</v>
      </c>
      <c r="F3273" s="7">
        <v>439.87631089400003</v>
      </c>
      <c r="G3273" s="123" t="s">
        <v>532</v>
      </c>
      <c r="H3273" s="7">
        <v>41.635515061</v>
      </c>
      <c r="I3273" s="7">
        <v>94.652778588000004</v>
      </c>
      <c r="J3273" s="7">
        <v>41.528625118000001</v>
      </c>
      <c r="K3273" s="7">
        <v>1.3196289999999999E-3</v>
      </c>
      <c r="L3273" s="7">
        <v>2.6392599999999999E-4</v>
      </c>
      <c r="M3273" s="7">
        <v>94.409778587999995</v>
      </c>
      <c r="N3273" s="7">
        <v>3.0000000000000001E-3</v>
      </c>
      <c r="O3273" s="7">
        <v>5.9999999999999995E-4</v>
      </c>
      <c r="P3273" s="7">
        <v>1</v>
      </c>
      <c r="Q3273" s="7">
        <v>28</v>
      </c>
      <c r="R3273" s="7">
        <v>265</v>
      </c>
      <c r="S3273" s="189">
        <v>45625.593981481485</v>
      </c>
    </row>
    <row r="3274" spans="1:19">
      <c r="A3274" s="7">
        <v>2017</v>
      </c>
      <c r="B3274" s="123" t="s">
        <v>537</v>
      </c>
      <c r="C3274" s="123" t="s">
        <v>538</v>
      </c>
      <c r="D3274" s="123" t="s">
        <v>547</v>
      </c>
      <c r="E3274" s="123" t="s">
        <v>540</v>
      </c>
      <c r="F3274" s="7">
        <v>1.312842968</v>
      </c>
      <c r="G3274" s="123" t="s">
        <v>532</v>
      </c>
      <c r="H3274" s="7">
        <v>0.12508439599999999</v>
      </c>
      <c r="I3274" s="7">
        <v>95.277500000000003</v>
      </c>
      <c r="J3274" s="7">
        <v>0.124194945</v>
      </c>
      <c r="K3274" s="7">
        <v>1.312842968E-5</v>
      </c>
      <c r="L3274" s="7">
        <v>1.9692644520000002E-6</v>
      </c>
      <c r="M3274" s="7">
        <v>94.6</v>
      </c>
      <c r="N3274" s="7">
        <v>0.01</v>
      </c>
      <c r="O3274" s="7">
        <v>1.5E-3</v>
      </c>
      <c r="P3274" s="7">
        <v>1</v>
      </c>
      <c r="Q3274" s="7">
        <v>28</v>
      </c>
      <c r="R3274" s="7">
        <v>265</v>
      </c>
      <c r="S3274" s="189">
        <v>45625.593981481485</v>
      </c>
    </row>
    <row r="3275" spans="1:19">
      <c r="A3275" s="7">
        <v>2017</v>
      </c>
      <c r="B3275" s="123" t="s">
        <v>537</v>
      </c>
      <c r="C3275" s="123" t="s">
        <v>538</v>
      </c>
      <c r="D3275" s="123" t="s">
        <v>547</v>
      </c>
      <c r="E3275" s="123" t="s">
        <v>531</v>
      </c>
      <c r="F3275" s="7">
        <v>0</v>
      </c>
      <c r="G3275" s="123" t="s">
        <v>532</v>
      </c>
      <c r="H3275" s="7">
        <v>0</v>
      </c>
      <c r="I3275" s="7"/>
      <c r="J3275" s="7">
        <v>0</v>
      </c>
      <c r="K3275" s="7">
        <v>0</v>
      </c>
      <c r="L3275" s="7">
        <v>0</v>
      </c>
      <c r="M3275" s="7"/>
      <c r="N3275" s="7"/>
      <c r="O3275" s="7"/>
      <c r="P3275" s="7">
        <v>1</v>
      </c>
      <c r="Q3275" s="7">
        <v>28</v>
      </c>
      <c r="R3275" s="7">
        <v>265</v>
      </c>
      <c r="S3275" s="189">
        <v>45625.593981481485</v>
      </c>
    </row>
    <row r="3276" spans="1:19">
      <c r="A3276" s="7">
        <v>2017</v>
      </c>
      <c r="B3276" s="123" t="s">
        <v>537</v>
      </c>
      <c r="C3276" s="123" t="s">
        <v>538</v>
      </c>
      <c r="D3276" s="123" t="s">
        <v>547</v>
      </c>
      <c r="E3276" s="123" t="s">
        <v>533</v>
      </c>
      <c r="F3276" s="7">
        <v>56.270592000000001</v>
      </c>
      <c r="G3276" s="123" t="s">
        <v>532</v>
      </c>
      <c r="H3276" s="7">
        <v>4.1381205789999997</v>
      </c>
      <c r="I3276" s="7">
        <v>73.539666667000006</v>
      </c>
      <c r="J3276" s="7">
        <v>4.1244468249999997</v>
      </c>
      <c r="K3276" s="7">
        <v>1.6881200000000001E-4</v>
      </c>
      <c r="L3276" s="7">
        <v>3.3762355200000001E-5</v>
      </c>
      <c r="M3276" s="7">
        <v>73.296666666999997</v>
      </c>
      <c r="N3276" s="7">
        <v>3.0000000000000001E-3</v>
      </c>
      <c r="O3276" s="7">
        <v>5.9999999999999995E-4</v>
      </c>
      <c r="P3276" s="7">
        <v>1</v>
      </c>
      <c r="Q3276" s="7">
        <v>28</v>
      </c>
      <c r="R3276" s="7">
        <v>265</v>
      </c>
      <c r="S3276" s="189">
        <v>45625.593981481485</v>
      </c>
    </row>
    <row r="3277" spans="1:19">
      <c r="A3277" s="7">
        <v>2017</v>
      </c>
      <c r="B3277" s="123" t="s">
        <v>537</v>
      </c>
      <c r="C3277" s="123" t="s">
        <v>538</v>
      </c>
      <c r="D3277" s="123" t="s">
        <v>547</v>
      </c>
      <c r="E3277" s="123" t="s">
        <v>160</v>
      </c>
      <c r="F3277" s="7">
        <v>17.961372000000001</v>
      </c>
      <c r="G3277" s="123" t="s">
        <v>532</v>
      </c>
      <c r="H3277" s="7">
        <v>1.28662696</v>
      </c>
      <c r="I3277" s="7">
        <v>71.632999999999996</v>
      </c>
      <c r="J3277" s="7">
        <v>1.2822623470000001</v>
      </c>
      <c r="K3277" s="7">
        <v>5.3884115999999998E-5</v>
      </c>
      <c r="L3277" s="7">
        <v>1.0776823199999999E-5</v>
      </c>
      <c r="M3277" s="7">
        <v>71.39</v>
      </c>
      <c r="N3277" s="7">
        <v>3.0000000000000001E-3</v>
      </c>
      <c r="O3277" s="7">
        <v>5.9999999999999995E-4</v>
      </c>
      <c r="P3277" s="7">
        <v>1</v>
      </c>
      <c r="Q3277" s="7">
        <v>28</v>
      </c>
      <c r="R3277" s="7">
        <v>265</v>
      </c>
      <c r="S3277" s="189">
        <v>45625.593981481485</v>
      </c>
    </row>
    <row r="3278" spans="1:19">
      <c r="A3278" s="7">
        <v>2017</v>
      </c>
      <c r="B3278" s="123" t="s">
        <v>537</v>
      </c>
      <c r="C3278" s="123" t="s">
        <v>538</v>
      </c>
      <c r="D3278" s="123" t="s">
        <v>547</v>
      </c>
      <c r="E3278" s="123" t="s">
        <v>163</v>
      </c>
      <c r="F3278" s="7">
        <v>73.938302571999998</v>
      </c>
      <c r="G3278" s="123" t="s">
        <v>532</v>
      </c>
      <c r="H3278" s="7">
        <v>4.7131601280000002</v>
      </c>
      <c r="I3278" s="7">
        <v>63.744500000000002</v>
      </c>
      <c r="J3278" s="7">
        <v>4.7091304909999998</v>
      </c>
      <c r="K3278" s="7">
        <v>7.3938302570000002E-5</v>
      </c>
      <c r="L3278" s="7">
        <v>7.3938302570000002E-6</v>
      </c>
      <c r="M3278" s="7">
        <v>63.69</v>
      </c>
      <c r="N3278" s="7">
        <v>1E-3</v>
      </c>
      <c r="O3278" s="7">
        <v>1E-4</v>
      </c>
      <c r="P3278" s="7">
        <v>1</v>
      </c>
      <c r="Q3278" s="7">
        <v>28</v>
      </c>
      <c r="R3278" s="7">
        <v>265</v>
      </c>
      <c r="S3278" s="189">
        <v>45625.593981481485</v>
      </c>
    </row>
    <row r="3279" spans="1:19">
      <c r="A3279" s="7">
        <v>2017</v>
      </c>
      <c r="B3279" s="123" t="s">
        <v>537</v>
      </c>
      <c r="C3279" s="123" t="s">
        <v>538</v>
      </c>
      <c r="D3279" s="123" t="s">
        <v>547</v>
      </c>
      <c r="E3279" s="123" t="s">
        <v>535</v>
      </c>
      <c r="F3279" s="7">
        <v>393.64663579099999</v>
      </c>
      <c r="G3279" s="123" t="s">
        <v>532</v>
      </c>
      <c r="H3279" s="7">
        <v>21.962644304000001</v>
      </c>
      <c r="I3279" s="7">
        <v>55.792790556999996</v>
      </c>
      <c r="J3279" s="7">
        <v>21.941190562999999</v>
      </c>
      <c r="K3279" s="7">
        <v>3.9364700000000001E-4</v>
      </c>
      <c r="L3279" s="7">
        <v>3.9364663580000002E-5</v>
      </c>
      <c r="M3279" s="7">
        <v>55.738290556999999</v>
      </c>
      <c r="N3279" s="7">
        <v>1E-3</v>
      </c>
      <c r="O3279" s="7">
        <v>1E-4</v>
      </c>
      <c r="P3279" s="7">
        <v>1</v>
      </c>
      <c r="Q3279" s="7">
        <v>28</v>
      </c>
      <c r="R3279" s="7">
        <v>265</v>
      </c>
      <c r="S3279" s="189">
        <v>45625.593981481485</v>
      </c>
    </row>
    <row r="3280" spans="1:19">
      <c r="A3280" s="7">
        <v>2017</v>
      </c>
      <c r="B3280" s="123" t="s">
        <v>537</v>
      </c>
      <c r="C3280" s="123" t="s">
        <v>538</v>
      </c>
      <c r="D3280" s="123" t="s">
        <v>547</v>
      </c>
      <c r="E3280" s="123" t="s">
        <v>541</v>
      </c>
      <c r="F3280" s="7">
        <v>0</v>
      </c>
      <c r="G3280" s="123" t="s">
        <v>532</v>
      </c>
      <c r="H3280" s="7">
        <v>0</v>
      </c>
      <c r="I3280" s="7"/>
      <c r="J3280" s="7">
        <v>0</v>
      </c>
      <c r="K3280" s="7">
        <v>0</v>
      </c>
      <c r="L3280" s="7">
        <v>0</v>
      </c>
      <c r="M3280" s="7"/>
      <c r="N3280" s="7"/>
      <c r="O3280" s="7"/>
      <c r="P3280" s="7">
        <v>1</v>
      </c>
      <c r="Q3280" s="7">
        <v>28</v>
      </c>
      <c r="R3280" s="7">
        <v>265</v>
      </c>
      <c r="S3280" s="189">
        <v>45625.593981481485</v>
      </c>
    </row>
    <row r="3281" spans="1:19">
      <c r="A3281" s="7">
        <v>2017</v>
      </c>
      <c r="B3281" s="123" t="s">
        <v>537</v>
      </c>
      <c r="C3281" s="123" t="s">
        <v>538</v>
      </c>
      <c r="D3281" s="123" t="s">
        <v>548</v>
      </c>
      <c r="E3281" s="123" t="s">
        <v>33</v>
      </c>
      <c r="F3281" s="7">
        <v>77.279345073000002</v>
      </c>
      <c r="G3281" s="123" t="s">
        <v>532</v>
      </c>
      <c r="H3281" s="7">
        <v>0.14683075600000001</v>
      </c>
      <c r="I3281" s="7">
        <v>1.9</v>
      </c>
      <c r="J3281" s="7">
        <v>0</v>
      </c>
      <c r="K3281" s="7">
        <v>2.3183800000000001E-3</v>
      </c>
      <c r="L3281" s="7">
        <v>3.0911699999999997E-4</v>
      </c>
      <c r="M3281" s="7">
        <v>0</v>
      </c>
      <c r="N3281" s="7">
        <v>0.03</v>
      </c>
      <c r="O3281" s="7">
        <v>4.0000000000000001E-3</v>
      </c>
      <c r="P3281" s="7"/>
      <c r="Q3281" s="7">
        <v>28</v>
      </c>
      <c r="R3281" s="7">
        <v>265</v>
      </c>
      <c r="S3281" s="189">
        <v>45625.593981481485</v>
      </c>
    </row>
    <row r="3282" spans="1:19">
      <c r="A3282" s="7">
        <v>2017</v>
      </c>
      <c r="B3282" s="123" t="s">
        <v>537</v>
      </c>
      <c r="C3282" s="123" t="s">
        <v>538</v>
      </c>
      <c r="D3282" s="123" t="s">
        <v>548</v>
      </c>
      <c r="E3282" s="123" t="s">
        <v>540</v>
      </c>
      <c r="F3282" s="7">
        <v>3372.2635699749999</v>
      </c>
      <c r="G3282" s="123" t="s">
        <v>532</v>
      </c>
      <c r="H3282" s="7">
        <v>321.30084228800001</v>
      </c>
      <c r="I3282" s="7">
        <v>95.277500000000003</v>
      </c>
      <c r="J3282" s="7">
        <v>319.01613372000003</v>
      </c>
      <c r="K3282" s="7">
        <v>3.3722636E-2</v>
      </c>
      <c r="L3282" s="7">
        <v>5.0583950000000003E-3</v>
      </c>
      <c r="M3282" s="7">
        <v>94.6</v>
      </c>
      <c r="N3282" s="7">
        <v>0.01</v>
      </c>
      <c r="O3282" s="7">
        <v>1.5E-3</v>
      </c>
      <c r="P3282" s="7">
        <v>1</v>
      </c>
      <c r="Q3282" s="7">
        <v>28</v>
      </c>
      <c r="R3282" s="7">
        <v>265</v>
      </c>
      <c r="S3282" s="189">
        <v>45625.593981481485</v>
      </c>
    </row>
    <row r="3283" spans="1:19">
      <c r="A3283" s="7">
        <v>2017</v>
      </c>
      <c r="B3283" s="123" t="s">
        <v>537</v>
      </c>
      <c r="C3283" s="123" t="s">
        <v>538</v>
      </c>
      <c r="D3283" s="123" t="s">
        <v>548</v>
      </c>
      <c r="E3283" s="123" t="s">
        <v>531</v>
      </c>
      <c r="F3283" s="7">
        <v>0</v>
      </c>
      <c r="G3283" s="123" t="s">
        <v>532</v>
      </c>
      <c r="H3283" s="7">
        <v>0</v>
      </c>
      <c r="I3283" s="7"/>
      <c r="J3283" s="7">
        <v>0</v>
      </c>
      <c r="K3283" s="7">
        <v>0</v>
      </c>
      <c r="L3283" s="7">
        <v>0</v>
      </c>
      <c r="M3283" s="7"/>
      <c r="N3283" s="7"/>
      <c r="O3283" s="7"/>
      <c r="P3283" s="7">
        <v>1</v>
      </c>
      <c r="Q3283" s="7">
        <v>28</v>
      </c>
      <c r="R3283" s="7">
        <v>265</v>
      </c>
      <c r="S3283" s="189">
        <v>45625.593981481485</v>
      </c>
    </row>
    <row r="3284" spans="1:19">
      <c r="A3284" s="7">
        <v>2017</v>
      </c>
      <c r="B3284" s="123" t="s">
        <v>537</v>
      </c>
      <c r="C3284" s="123" t="s">
        <v>538</v>
      </c>
      <c r="D3284" s="123" t="s">
        <v>548</v>
      </c>
      <c r="E3284" s="123" t="s">
        <v>533</v>
      </c>
      <c r="F3284" s="7">
        <v>813.91391999999996</v>
      </c>
      <c r="G3284" s="123" t="s">
        <v>532</v>
      </c>
      <c r="H3284" s="7">
        <v>59.854958371999999</v>
      </c>
      <c r="I3284" s="7">
        <v>73.539666667000006</v>
      </c>
      <c r="J3284" s="7">
        <v>59.65717729</v>
      </c>
      <c r="K3284" s="7">
        <v>2.4417419999999998E-3</v>
      </c>
      <c r="L3284" s="7">
        <v>4.8834799999999999E-4</v>
      </c>
      <c r="M3284" s="7">
        <v>73.296666666999997</v>
      </c>
      <c r="N3284" s="7">
        <v>3.0000000000000001E-3</v>
      </c>
      <c r="O3284" s="7">
        <v>5.9999999999999995E-4</v>
      </c>
      <c r="P3284" s="7">
        <v>1</v>
      </c>
      <c r="Q3284" s="7">
        <v>28</v>
      </c>
      <c r="R3284" s="7">
        <v>265</v>
      </c>
      <c r="S3284" s="189">
        <v>45625.593981481485</v>
      </c>
    </row>
    <row r="3285" spans="1:19">
      <c r="A3285" s="7">
        <v>2017</v>
      </c>
      <c r="B3285" s="123" t="s">
        <v>537</v>
      </c>
      <c r="C3285" s="123" t="s">
        <v>538</v>
      </c>
      <c r="D3285" s="123" t="s">
        <v>548</v>
      </c>
      <c r="E3285" s="123" t="s">
        <v>160</v>
      </c>
      <c r="F3285" s="7">
        <v>40.402619999999999</v>
      </c>
      <c r="G3285" s="123" t="s">
        <v>532</v>
      </c>
      <c r="H3285" s="7">
        <v>2.8941608780000001</v>
      </c>
      <c r="I3285" s="7">
        <v>71.632999999999996</v>
      </c>
      <c r="J3285" s="7">
        <v>2.8843430419999998</v>
      </c>
      <c r="K3285" s="7">
        <v>1.21208E-4</v>
      </c>
      <c r="L3285" s="7">
        <v>2.4241571999999999E-5</v>
      </c>
      <c r="M3285" s="7">
        <v>71.39</v>
      </c>
      <c r="N3285" s="7">
        <v>3.0000000000000001E-3</v>
      </c>
      <c r="O3285" s="7">
        <v>5.9999999999999995E-4</v>
      </c>
      <c r="P3285" s="7">
        <v>1</v>
      </c>
      <c r="Q3285" s="7">
        <v>28</v>
      </c>
      <c r="R3285" s="7">
        <v>265</v>
      </c>
      <c r="S3285" s="189">
        <v>45625.593981481485</v>
      </c>
    </row>
    <row r="3286" spans="1:19">
      <c r="A3286" s="7">
        <v>2017</v>
      </c>
      <c r="B3286" s="123" t="s">
        <v>537</v>
      </c>
      <c r="C3286" s="123" t="s">
        <v>538</v>
      </c>
      <c r="D3286" s="123" t="s">
        <v>548</v>
      </c>
      <c r="E3286" s="123" t="s">
        <v>163</v>
      </c>
      <c r="F3286" s="7">
        <v>61.953142235999998</v>
      </c>
      <c r="G3286" s="123" t="s">
        <v>532</v>
      </c>
      <c r="H3286" s="7">
        <v>3.9491720749999999</v>
      </c>
      <c r="I3286" s="7">
        <v>63.744500000000002</v>
      </c>
      <c r="J3286" s="7">
        <v>3.945795629</v>
      </c>
      <c r="K3286" s="7">
        <v>6.1953142240000006E-5</v>
      </c>
      <c r="L3286" s="7">
        <v>6.1953142239999997E-6</v>
      </c>
      <c r="M3286" s="7">
        <v>63.69</v>
      </c>
      <c r="N3286" s="7">
        <v>1E-3</v>
      </c>
      <c r="O3286" s="7">
        <v>1E-4</v>
      </c>
      <c r="P3286" s="7">
        <v>1</v>
      </c>
      <c r="Q3286" s="7">
        <v>28</v>
      </c>
      <c r="R3286" s="7">
        <v>265</v>
      </c>
      <c r="S3286" s="189">
        <v>45625.593981481485</v>
      </c>
    </row>
    <row r="3287" spans="1:19">
      <c r="A3287" s="7">
        <v>2017</v>
      </c>
      <c r="B3287" s="123" t="s">
        <v>537</v>
      </c>
      <c r="C3287" s="123" t="s">
        <v>538</v>
      </c>
      <c r="D3287" s="123" t="s">
        <v>548</v>
      </c>
      <c r="E3287" s="123" t="s">
        <v>535</v>
      </c>
      <c r="F3287" s="7">
        <v>1091.1270582750001</v>
      </c>
      <c r="G3287" s="123" t="s">
        <v>532</v>
      </c>
      <c r="H3287" s="7">
        <v>60.877023432999998</v>
      </c>
      <c r="I3287" s="7">
        <v>55.792790556999996</v>
      </c>
      <c r="J3287" s="7">
        <v>60.817557008999998</v>
      </c>
      <c r="K3287" s="7">
        <v>1.0911269999999999E-3</v>
      </c>
      <c r="L3287" s="7">
        <v>1.09113E-4</v>
      </c>
      <c r="M3287" s="7">
        <v>55.738290556999999</v>
      </c>
      <c r="N3287" s="7">
        <v>1E-3</v>
      </c>
      <c r="O3287" s="7">
        <v>1E-4</v>
      </c>
      <c r="P3287" s="7">
        <v>1</v>
      </c>
      <c r="Q3287" s="7">
        <v>28</v>
      </c>
      <c r="R3287" s="7">
        <v>265</v>
      </c>
      <c r="S3287" s="189">
        <v>45625.593981481485</v>
      </c>
    </row>
    <row r="3288" spans="1:19">
      <c r="A3288" s="7">
        <v>2017</v>
      </c>
      <c r="B3288" s="123" t="s">
        <v>537</v>
      </c>
      <c r="C3288" s="123" t="s">
        <v>538</v>
      </c>
      <c r="D3288" s="123" t="s">
        <v>548</v>
      </c>
      <c r="E3288" s="123" t="s">
        <v>549</v>
      </c>
      <c r="F3288" s="7">
        <v>2380.2341610419999</v>
      </c>
      <c r="G3288" s="123" t="s">
        <v>532</v>
      </c>
      <c r="H3288" s="7">
        <v>199.58895810999999</v>
      </c>
      <c r="I3288" s="7">
        <v>83.852656757999995</v>
      </c>
      <c r="J3288" s="7">
        <v>199.01056120800001</v>
      </c>
      <c r="K3288" s="7">
        <v>7.1407019999999996E-3</v>
      </c>
      <c r="L3288" s="7">
        <v>1.4281400000000001E-3</v>
      </c>
      <c r="M3288" s="7">
        <v>83.609656758</v>
      </c>
      <c r="N3288" s="7">
        <v>3.0000000000000001E-3</v>
      </c>
      <c r="O3288" s="7">
        <v>5.9999999999999995E-4</v>
      </c>
      <c r="P3288" s="7">
        <v>1</v>
      </c>
      <c r="Q3288" s="7">
        <v>28</v>
      </c>
      <c r="R3288" s="7">
        <v>265</v>
      </c>
      <c r="S3288" s="189">
        <v>45625.593981481485</v>
      </c>
    </row>
    <row r="3289" spans="1:19">
      <c r="A3289" s="7">
        <v>2017</v>
      </c>
      <c r="B3289" s="123" t="s">
        <v>537</v>
      </c>
      <c r="C3289" s="123" t="s">
        <v>538</v>
      </c>
      <c r="D3289" s="123" t="s">
        <v>548</v>
      </c>
      <c r="E3289" s="123" t="s">
        <v>541</v>
      </c>
      <c r="F3289" s="7">
        <v>5067.9634627229998</v>
      </c>
      <c r="G3289" s="123" t="s">
        <v>532</v>
      </c>
      <c r="H3289" s="7">
        <v>479.69682352900003</v>
      </c>
      <c r="I3289" s="7">
        <v>94.652778588000004</v>
      </c>
      <c r="J3289" s="7">
        <v>478.465308408</v>
      </c>
      <c r="K3289" s="7">
        <v>1.5203889999999999E-2</v>
      </c>
      <c r="L3289" s="7">
        <v>3.0407780000000001E-3</v>
      </c>
      <c r="M3289" s="7">
        <v>94.409778587999995</v>
      </c>
      <c r="N3289" s="7">
        <v>3.0000000000000001E-3</v>
      </c>
      <c r="O3289" s="7">
        <v>5.9999999999999995E-4</v>
      </c>
      <c r="P3289" s="7">
        <v>1</v>
      </c>
      <c r="Q3289" s="7">
        <v>28</v>
      </c>
      <c r="R3289" s="7">
        <v>265</v>
      </c>
      <c r="S3289" s="189">
        <v>45625.593981481485</v>
      </c>
    </row>
    <row r="3290" spans="1:19">
      <c r="A3290" s="7">
        <v>2017</v>
      </c>
      <c r="B3290" s="123" t="s">
        <v>537</v>
      </c>
      <c r="C3290" s="123" t="s">
        <v>538</v>
      </c>
      <c r="D3290" s="123" t="s">
        <v>548</v>
      </c>
      <c r="E3290" s="123" t="s">
        <v>131</v>
      </c>
      <c r="F3290" s="7">
        <v>1700.2797807449999</v>
      </c>
      <c r="G3290" s="123" t="s">
        <v>532</v>
      </c>
      <c r="H3290" s="7">
        <v>0.41316798700000001</v>
      </c>
      <c r="I3290" s="7">
        <v>0.24299999999999999</v>
      </c>
      <c r="J3290" s="7">
        <v>0</v>
      </c>
      <c r="K3290" s="7">
        <v>5.1008390000000002E-3</v>
      </c>
      <c r="L3290" s="7">
        <v>1.0201679999999999E-3</v>
      </c>
      <c r="M3290" s="7">
        <v>0</v>
      </c>
      <c r="N3290" s="7">
        <v>3.0000000000000001E-3</v>
      </c>
      <c r="O3290" s="7">
        <v>5.9999999999999995E-4</v>
      </c>
      <c r="P3290" s="7"/>
      <c r="Q3290" s="7">
        <v>28</v>
      </c>
      <c r="R3290" s="7">
        <v>265</v>
      </c>
      <c r="S3290" s="189">
        <v>45625.593981481485</v>
      </c>
    </row>
    <row r="3291" spans="1:19">
      <c r="A3291" s="7">
        <v>2017</v>
      </c>
      <c r="B3291" s="123" t="s">
        <v>537</v>
      </c>
      <c r="C3291" s="123" t="s">
        <v>538</v>
      </c>
      <c r="D3291" s="123" t="s">
        <v>550</v>
      </c>
      <c r="E3291" s="123" t="s">
        <v>540</v>
      </c>
      <c r="F3291" s="7">
        <v>1.1108671269999999</v>
      </c>
      <c r="G3291" s="123" t="s">
        <v>532</v>
      </c>
      <c r="H3291" s="7">
        <v>0.105840643</v>
      </c>
      <c r="I3291" s="7">
        <v>95.277500000000003</v>
      </c>
      <c r="J3291" s="7">
        <v>0.10508803</v>
      </c>
      <c r="K3291" s="7">
        <v>1.110867127E-5</v>
      </c>
      <c r="L3291" s="7">
        <v>1.66630069E-6</v>
      </c>
      <c r="M3291" s="7">
        <v>94.6</v>
      </c>
      <c r="N3291" s="7">
        <v>0.01</v>
      </c>
      <c r="O3291" s="7">
        <v>1.5E-3</v>
      </c>
      <c r="P3291" s="7">
        <v>1</v>
      </c>
      <c r="Q3291" s="7">
        <v>28</v>
      </c>
      <c r="R3291" s="7">
        <v>265</v>
      </c>
      <c r="S3291" s="189">
        <v>45625.593981481485</v>
      </c>
    </row>
    <row r="3292" spans="1:19">
      <c r="A3292" s="7">
        <v>2017</v>
      </c>
      <c r="B3292" s="123" t="s">
        <v>537</v>
      </c>
      <c r="C3292" s="123" t="s">
        <v>538</v>
      </c>
      <c r="D3292" s="123" t="s">
        <v>550</v>
      </c>
      <c r="E3292" s="123" t="s">
        <v>531</v>
      </c>
      <c r="F3292" s="7">
        <v>15.150496386</v>
      </c>
      <c r="G3292" s="123" t="s">
        <v>532</v>
      </c>
      <c r="H3292" s="7">
        <v>1.1552708009999999</v>
      </c>
      <c r="I3292" s="7">
        <v>76.253</v>
      </c>
      <c r="J3292" s="7">
        <v>1.1515892299999999</v>
      </c>
      <c r="K3292" s="7">
        <v>4.5451489159999997E-5</v>
      </c>
      <c r="L3292" s="7">
        <v>9.0902978319999998E-6</v>
      </c>
      <c r="M3292" s="7">
        <v>76.010000000000005</v>
      </c>
      <c r="N3292" s="7">
        <v>3.0000000000000001E-3</v>
      </c>
      <c r="O3292" s="7">
        <v>5.9999999999999995E-4</v>
      </c>
      <c r="P3292" s="7">
        <v>1</v>
      </c>
      <c r="Q3292" s="7">
        <v>28</v>
      </c>
      <c r="R3292" s="7">
        <v>265</v>
      </c>
      <c r="S3292" s="189">
        <v>45625.593981481485</v>
      </c>
    </row>
    <row r="3293" spans="1:19">
      <c r="A3293" s="7">
        <v>2017</v>
      </c>
      <c r="B3293" s="123" t="s">
        <v>537</v>
      </c>
      <c r="C3293" s="123" t="s">
        <v>538</v>
      </c>
      <c r="D3293" s="123" t="s">
        <v>550</v>
      </c>
      <c r="E3293" s="123" t="s">
        <v>533</v>
      </c>
      <c r="F3293" s="7">
        <v>111.494484</v>
      </c>
      <c r="G3293" s="123" t="s">
        <v>532</v>
      </c>
      <c r="H3293" s="7">
        <v>8.1992671890000004</v>
      </c>
      <c r="I3293" s="7">
        <v>73.539666667000006</v>
      </c>
      <c r="J3293" s="7">
        <v>8.1721740290000007</v>
      </c>
      <c r="K3293" s="7">
        <v>3.34483E-4</v>
      </c>
      <c r="L3293" s="7">
        <v>6.6896690400000005E-5</v>
      </c>
      <c r="M3293" s="7">
        <v>73.296666666999997</v>
      </c>
      <c r="N3293" s="7">
        <v>3.0000000000000001E-3</v>
      </c>
      <c r="O3293" s="7">
        <v>5.9999999999999995E-4</v>
      </c>
      <c r="P3293" s="7">
        <v>1</v>
      </c>
      <c r="Q3293" s="7">
        <v>28</v>
      </c>
      <c r="R3293" s="7">
        <v>265</v>
      </c>
      <c r="S3293" s="189">
        <v>45625.593981481485</v>
      </c>
    </row>
    <row r="3294" spans="1:19">
      <c r="A3294" s="7">
        <v>2017</v>
      </c>
      <c r="B3294" s="123" t="s">
        <v>537</v>
      </c>
      <c r="C3294" s="123" t="s">
        <v>538</v>
      </c>
      <c r="D3294" s="123" t="s">
        <v>550</v>
      </c>
      <c r="E3294" s="123" t="s">
        <v>160</v>
      </c>
      <c r="F3294" s="7">
        <v>19.677959999999999</v>
      </c>
      <c r="G3294" s="123" t="s">
        <v>532</v>
      </c>
      <c r="H3294" s="7">
        <v>1.4095913090000001</v>
      </c>
      <c r="I3294" s="7">
        <v>71.632999999999996</v>
      </c>
      <c r="J3294" s="7">
        <v>1.404809564</v>
      </c>
      <c r="K3294" s="7">
        <v>5.9033880000000003E-5</v>
      </c>
      <c r="L3294" s="7">
        <v>1.1806776E-5</v>
      </c>
      <c r="M3294" s="7">
        <v>71.39</v>
      </c>
      <c r="N3294" s="7">
        <v>3.0000000000000001E-3</v>
      </c>
      <c r="O3294" s="7">
        <v>5.9999999999999995E-4</v>
      </c>
      <c r="P3294" s="7">
        <v>1</v>
      </c>
      <c r="Q3294" s="7">
        <v>28</v>
      </c>
      <c r="R3294" s="7">
        <v>265</v>
      </c>
      <c r="S3294" s="189">
        <v>45625.593981481485</v>
      </c>
    </row>
    <row r="3295" spans="1:19">
      <c r="A3295" s="7">
        <v>2017</v>
      </c>
      <c r="B3295" s="123" t="s">
        <v>537</v>
      </c>
      <c r="C3295" s="123" t="s">
        <v>538</v>
      </c>
      <c r="D3295" s="123" t="s">
        <v>550</v>
      </c>
      <c r="E3295" s="123" t="s">
        <v>163</v>
      </c>
      <c r="F3295" s="7">
        <v>97.670112591000006</v>
      </c>
      <c r="G3295" s="123" t="s">
        <v>532</v>
      </c>
      <c r="H3295" s="7">
        <v>6.2259324920000001</v>
      </c>
      <c r="I3295" s="7">
        <v>63.744500000000002</v>
      </c>
      <c r="J3295" s="7">
        <v>6.2206094710000004</v>
      </c>
      <c r="K3295" s="7">
        <v>9.7670112590000005E-5</v>
      </c>
      <c r="L3295" s="7">
        <v>9.7670112590000001E-6</v>
      </c>
      <c r="M3295" s="7">
        <v>63.69</v>
      </c>
      <c r="N3295" s="7">
        <v>1E-3</v>
      </c>
      <c r="O3295" s="7">
        <v>1E-4</v>
      </c>
      <c r="P3295" s="7">
        <v>1</v>
      </c>
      <c r="Q3295" s="7">
        <v>28</v>
      </c>
      <c r="R3295" s="7">
        <v>265</v>
      </c>
      <c r="S3295" s="189">
        <v>45625.593981481485</v>
      </c>
    </row>
    <row r="3296" spans="1:19">
      <c r="A3296" s="7">
        <v>2017</v>
      </c>
      <c r="B3296" s="123" t="s">
        <v>537</v>
      </c>
      <c r="C3296" s="123" t="s">
        <v>538</v>
      </c>
      <c r="D3296" s="123" t="s">
        <v>550</v>
      </c>
      <c r="E3296" s="123" t="s">
        <v>535</v>
      </c>
      <c r="F3296" s="7">
        <v>17140.798760434001</v>
      </c>
      <c r="G3296" s="123" t="s">
        <v>532</v>
      </c>
      <c r="H3296" s="7">
        <v>956.33299522100003</v>
      </c>
      <c r="I3296" s="7">
        <v>55.792790556999996</v>
      </c>
      <c r="J3296" s="7">
        <v>955.398821688</v>
      </c>
      <c r="K3296" s="7">
        <v>1.7140799000000002E-2</v>
      </c>
      <c r="L3296" s="7">
        <v>1.71408E-3</v>
      </c>
      <c r="M3296" s="7">
        <v>55.738290556999999</v>
      </c>
      <c r="N3296" s="7">
        <v>1E-3</v>
      </c>
      <c r="O3296" s="7">
        <v>1E-4</v>
      </c>
      <c r="P3296" s="7">
        <v>1</v>
      </c>
      <c r="Q3296" s="7">
        <v>28</v>
      </c>
      <c r="R3296" s="7">
        <v>265</v>
      </c>
      <c r="S3296" s="189">
        <v>45625.593981481485</v>
      </c>
    </row>
    <row r="3297" spans="1:19">
      <c r="A3297" s="7">
        <v>2017</v>
      </c>
      <c r="B3297" s="123" t="s">
        <v>537</v>
      </c>
      <c r="C3297" s="123" t="s">
        <v>538</v>
      </c>
      <c r="D3297" s="123" t="s">
        <v>550</v>
      </c>
      <c r="E3297" s="123" t="s">
        <v>541</v>
      </c>
      <c r="F3297" s="7">
        <v>0</v>
      </c>
      <c r="G3297" s="123" t="s">
        <v>532</v>
      </c>
      <c r="H3297" s="7">
        <v>0</v>
      </c>
      <c r="I3297" s="7"/>
      <c r="J3297" s="7">
        <v>0</v>
      </c>
      <c r="K3297" s="7">
        <v>0</v>
      </c>
      <c r="L3297" s="7">
        <v>0</v>
      </c>
      <c r="M3297" s="7"/>
      <c r="N3297" s="7"/>
      <c r="O3297" s="7"/>
      <c r="P3297" s="7">
        <v>1</v>
      </c>
      <c r="Q3297" s="7">
        <v>28</v>
      </c>
      <c r="R3297" s="7">
        <v>265</v>
      </c>
      <c r="S3297" s="189">
        <v>45625.593981481485</v>
      </c>
    </row>
    <row r="3298" spans="1:19">
      <c r="A3298" s="7">
        <v>2017</v>
      </c>
      <c r="B3298" s="123" t="s">
        <v>537</v>
      </c>
      <c r="C3298" s="123" t="s">
        <v>538</v>
      </c>
      <c r="D3298" s="123" t="s">
        <v>551</v>
      </c>
      <c r="E3298" s="123" t="s">
        <v>540</v>
      </c>
      <c r="F3298" s="7">
        <v>0.64199463800000001</v>
      </c>
      <c r="G3298" s="123" t="s">
        <v>532</v>
      </c>
      <c r="H3298" s="7">
        <v>6.1167644E-2</v>
      </c>
      <c r="I3298" s="7">
        <v>95.277500000000003</v>
      </c>
      <c r="J3298" s="7">
        <v>6.0732692999999997E-2</v>
      </c>
      <c r="K3298" s="7">
        <v>6.4199463800000003E-6</v>
      </c>
      <c r="L3298" s="7">
        <v>9.6299195700000008E-7</v>
      </c>
      <c r="M3298" s="7">
        <v>94.6</v>
      </c>
      <c r="N3298" s="7">
        <v>0.01</v>
      </c>
      <c r="O3298" s="7">
        <v>1.5E-3</v>
      </c>
      <c r="P3298" s="7">
        <v>1</v>
      </c>
      <c r="Q3298" s="7">
        <v>28</v>
      </c>
      <c r="R3298" s="7">
        <v>265</v>
      </c>
      <c r="S3298" s="189">
        <v>45625.593981481485</v>
      </c>
    </row>
    <row r="3299" spans="1:19">
      <c r="A3299" s="7">
        <v>2017</v>
      </c>
      <c r="B3299" s="123" t="s">
        <v>537</v>
      </c>
      <c r="C3299" s="123" t="s">
        <v>538</v>
      </c>
      <c r="D3299" s="123" t="s">
        <v>551</v>
      </c>
      <c r="E3299" s="123" t="s">
        <v>531</v>
      </c>
      <c r="F3299" s="7">
        <v>0</v>
      </c>
      <c r="G3299" s="123" t="s">
        <v>532</v>
      </c>
      <c r="H3299" s="7">
        <v>0</v>
      </c>
      <c r="I3299" s="7"/>
      <c r="J3299" s="7">
        <v>0</v>
      </c>
      <c r="K3299" s="7">
        <v>0</v>
      </c>
      <c r="L3299" s="7">
        <v>0</v>
      </c>
      <c r="M3299" s="7"/>
      <c r="N3299" s="7"/>
      <c r="O3299" s="7"/>
      <c r="P3299" s="7">
        <v>1</v>
      </c>
      <c r="Q3299" s="7">
        <v>28</v>
      </c>
      <c r="R3299" s="7">
        <v>265</v>
      </c>
      <c r="S3299" s="189">
        <v>45625.593981481485</v>
      </c>
    </row>
    <row r="3300" spans="1:19">
      <c r="A3300" s="7">
        <v>2017</v>
      </c>
      <c r="B3300" s="123" t="s">
        <v>537</v>
      </c>
      <c r="C3300" s="123" t="s">
        <v>538</v>
      </c>
      <c r="D3300" s="123" t="s">
        <v>551</v>
      </c>
      <c r="E3300" s="123" t="s">
        <v>533</v>
      </c>
      <c r="F3300" s="7">
        <v>63.806832</v>
      </c>
      <c r="G3300" s="123" t="s">
        <v>532</v>
      </c>
      <c r="H3300" s="7">
        <v>4.6923331560000001</v>
      </c>
      <c r="I3300" s="7">
        <v>73.539666667000006</v>
      </c>
      <c r="J3300" s="7">
        <v>4.6768280960000004</v>
      </c>
      <c r="K3300" s="7">
        <v>1.9142000000000001E-4</v>
      </c>
      <c r="L3300" s="7">
        <v>3.8284099200000002E-5</v>
      </c>
      <c r="M3300" s="7">
        <v>73.296666666999997</v>
      </c>
      <c r="N3300" s="7">
        <v>3.0000000000000001E-3</v>
      </c>
      <c r="O3300" s="7">
        <v>5.9999999999999995E-4</v>
      </c>
      <c r="P3300" s="7">
        <v>1</v>
      </c>
      <c r="Q3300" s="7">
        <v>28</v>
      </c>
      <c r="R3300" s="7">
        <v>265</v>
      </c>
      <c r="S3300" s="189">
        <v>45625.593981481485</v>
      </c>
    </row>
    <row r="3301" spans="1:19">
      <c r="A3301" s="7">
        <v>2017</v>
      </c>
      <c r="B3301" s="123" t="s">
        <v>537</v>
      </c>
      <c r="C3301" s="123" t="s">
        <v>538</v>
      </c>
      <c r="D3301" s="123" t="s">
        <v>551</v>
      </c>
      <c r="E3301" s="123" t="s">
        <v>160</v>
      </c>
      <c r="F3301" s="7">
        <v>5.4009720000000003</v>
      </c>
      <c r="G3301" s="123" t="s">
        <v>532</v>
      </c>
      <c r="H3301" s="7">
        <v>0.38688782700000002</v>
      </c>
      <c r="I3301" s="7">
        <v>71.632999999999996</v>
      </c>
      <c r="J3301" s="7">
        <v>0.38557539099999999</v>
      </c>
      <c r="K3301" s="7">
        <v>1.6202916000000001E-5</v>
      </c>
      <c r="L3301" s="7">
        <v>3.2405832E-6</v>
      </c>
      <c r="M3301" s="7">
        <v>71.39</v>
      </c>
      <c r="N3301" s="7">
        <v>3.0000000000000001E-3</v>
      </c>
      <c r="O3301" s="7">
        <v>5.9999999999999995E-4</v>
      </c>
      <c r="P3301" s="7">
        <v>1</v>
      </c>
      <c r="Q3301" s="7">
        <v>28</v>
      </c>
      <c r="R3301" s="7">
        <v>265</v>
      </c>
      <c r="S3301" s="189">
        <v>45625.593981481485</v>
      </c>
    </row>
    <row r="3302" spans="1:19">
      <c r="A3302" s="7">
        <v>2017</v>
      </c>
      <c r="B3302" s="123" t="s">
        <v>537</v>
      </c>
      <c r="C3302" s="123" t="s">
        <v>538</v>
      </c>
      <c r="D3302" s="123" t="s">
        <v>551</v>
      </c>
      <c r="E3302" s="123" t="s">
        <v>163</v>
      </c>
      <c r="F3302" s="7">
        <v>90.812931305000006</v>
      </c>
      <c r="G3302" s="123" t="s">
        <v>532</v>
      </c>
      <c r="H3302" s="7">
        <v>5.7888248999999998</v>
      </c>
      <c r="I3302" s="7">
        <v>63.744500000000002</v>
      </c>
      <c r="J3302" s="7">
        <v>5.7838755949999996</v>
      </c>
      <c r="K3302" s="7">
        <v>9.0812931309999995E-5</v>
      </c>
      <c r="L3302" s="7">
        <v>9.0812931309999995E-6</v>
      </c>
      <c r="M3302" s="7">
        <v>63.69</v>
      </c>
      <c r="N3302" s="7">
        <v>1E-3</v>
      </c>
      <c r="O3302" s="7">
        <v>1E-4</v>
      </c>
      <c r="P3302" s="7">
        <v>1</v>
      </c>
      <c r="Q3302" s="7">
        <v>28</v>
      </c>
      <c r="R3302" s="7">
        <v>265</v>
      </c>
      <c r="S3302" s="189">
        <v>45625.593981481485</v>
      </c>
    </row>
    <row r="3303" spans="1:19">
      <c r="A3303" s="7">
        <v>2017</v>
      </c>
      <c r="B3303" s="123" t="s">
        <v>537</v>
      </c>
      <c r="C3303" s="123" t="s">
        <v>538</v>
      </c>
      <c r="D3303" s="123" t="s">
        <v>551</v>
      </c>
      <c r="E3303" s="123" t="s">
        <v>535</v>
      </c>
      <c r="F3303" s="7">
        <v>535.65770019199999</v>
      </c>
      <c r="G3303" s="123" t="s">
        <v>532</v>
      </c>
      <c r="H3303" s="7">
        <v>29.885837877</v>
      </c>
      <c r="I3303" s="7">
        <v>55.792790556999996</v>
      </c>
      <c r="J3303" s="7">
        <v>29.856644532000001</v>
      </c>
      <c r="K3303" s="7">
        <v>5.3565800000000005E-4</v>
      </c>
      <c r="L3303" s="7">
        <v>5.3565770019999999E-5</v>
      </c>
      <c r="M3303" s="7">
        <v>55.738290556999999</v>
      </c>
      <c r="N3303" s="7">
        <v>1E-3</v>
      </c>
      <c r="O3303" s="7">
        <v>1E-4</v>
      </c>
      <c r="P3303" s="7">
        <v>1</v>
      </c>
      <c r="Q3303" s="7">
        <v>28</v>
      </c>
      <c r="R3303" s="7">
        <v>265</v>
      </c>
      <c r="S3303" s="189">
        <v>45625.593981481485</v>
      </c>
    </row>
    <row r="3304" spans="1:19">
      <c r="A3304" s="7">
        <v>2017</v>
      </c>
      <c r="B3304" s="123" t="s">
        <v>537</v>
      </c>
      <c r="C3304" s="123" t="s">
        <v>538</v>
      </c>
      <c r="D3304" s="123" t="s">
        <v>551</v>
      </c>
      <c r="E3304" s="123" t="s">
        <v>541</v>
      </c>
      <c r="F3304" s="7">
        <v>0</v>
      </c>
      <c r="G3304" s="123" t="s">
        <v>532</v>
      </c>
      <c r="H3304" s="7">
        <v>0</v>
      </c>
      <c r="I3304" s="7"/>
      <c r="J3304" s="7">
        <v>0</v>
      </c>
      <c r="K3304" s="7">
        <v>0</v>
      </c>
      <c r="L3304" s="7">
        <v>0</v>
      </c>
      <c r="M3304" s="7"/>
      <c r="N3304" s="7"/>
      <c r="O3304" s="7"/>
      <c r="P3304" s="7">
        <v>1</v>
      </c>
      <c r="Q3304" s="7">
        <v>28</v>
      </c>
      <c r="R3304" s="7">
        <v>265</v>
      </c>
      <c r="S3304" s="189">
        <v>45625.593981481485</v>
      </c>
    </row>
    <row r="3305" spans="1:19">
      <c r="A3305" s="7">
        <v>2017</v>
      </c>
      <c r="B3305" s="123" t="s">
        <v>537</v>
      </c>
      <c r="C3305" s="123" t="s">
        <v>538</v>
      </c>
      <c r="D3305" s="123" t="s">
        <v>552</v>
      </c>
      <c r="E3305" s="123" t="s">
        <v>540</v>
      </c>
      <c r="F3305" s="7">
        <v>0.31017718500000002</v>
      </c>
      <c r="G3305" s="123" t="s">
        <v>532</v>
      </c>
      <c r="H3305" s="7">
        <v>2.9552907E-2</v>
      </c>
      <c r="I3305" s="7">
        <v>95.277500000000003</v>
      </c>
      <c r="J3305" s="7">
        <v>2.9342762000000001E-2</v>
      </c>
      <c r="K3305" s="7">
        <v>3.1017718499999998E-6</v>
      </c>
      <c r="L3305" s="7">
        <v>4.6526577750000002E-7</v>
      </c>
      <c r="M3305" s="7">
        <v>94.6</v>
      </c>
      <c r="N3305" s="7">
        <v>0.01</v>
      </c>
      <c r="O3305" s="7">
        <v>1.5E-3</v>
      </c>
      <c r="P3305" s="7">
        <v>1</v>
      </c>
      <c r="Q3305" s="7">
        <v>28</v>
      </c>
      <c r="R3305" s="7">
        <v>265</v>
      </c>
      <c r="S3305" s="189">
        <v>45625.593981481485</v>
      </c>
    </row>
    <row r="3306" spans="1:19">
      <c r="A3306" s="7">
        <v>2017</v>
      </c>
      <c r="B3306" s="123" t="s">
        <v>537</v>
      </c>
      <c r="C3306" s="123" t="s">
        <v>538</v>
      </c>
      <c r="D3306" s="123" t="s">
        <v>552</v>
      </c>
      <c r="E3306" s="123" t="s">
        <v>531</v>
      </c>
      <c r="F3306" s="7">
        <v>0</v>
      </c>
      <c r="G3306" s="123" t="s">
        <v>532</v>
      </c>
      <c r="H3306" s="7">
        <v>0</v>
      </c>
      <c r="I3306" s="7"/>
      <c r="J3306" s="7">
        <v>0</v>
      </c>
      <c r="K3306" s="7">
        <v>0</v>
      </c>
      <c r="L3306" s="7">
        <v>0</v>
      </c>
      <c r="M3306" s="7"/>
      <c r="N3306" s="7"/>
      <c r="O3306" s="7"/>
      <c r="P3306" s="7">
        <v>1</v>
      </c>
      <c r="Q3306" s="7">
        <v>28</v>
      </c>
      <c r="R3306" s="7">
        <v>265</v>
      </c>
      <c r="S3306" s="189">
        <v>45625.593981481485</v>
      </c>
    </row>
    <row r="3307" spans="1:19">
      <c r="A3307" s="7">
        <v>2017</v>
      </c>
      <c r="B3307" s="123" t="s">
        <v>537</v>
      </c>
      <c r="C3307" s="123" t="s">
        <v>538</v>
      </c>
      <c r="D3307" s="123" t="s">
        <v>552</v>
      </c>
      <c r="E3307" s="123" t="s">
        <v>533</v>
      </c>
      <c r="F3307" s="7">
        <v>26.000028</v>
      </c>
      <c r="G3307" s="123" t="s">
        <v>532</v>
      </c>
      <c r="H3307" s="7">
        <v>1.9120333920000001</v>
      </c>
      <c r="I3307" s="7">
        <v>73.539666667000006</v>
      </c>
      <c r="J3307" s="7">
        <v>1.905715386</v>
      </c>
      <c r="K3307" s="7">
        <v>7.8000084000000002E-5</v>
      </c>
      <c r="L3307" s="7">
        <v>1.56000168E-5</v>
      </c>
      <c r="M3307" s="7">
        <v>73.296666666999997</v>
      </c>
      <c r="N3307" s="7">
        <v>3.0000000000000001E-3</v>
      </c>
      <c r="O3307" s="7">
        <v>5.9999999999999995E-4</v>
      </c>
      <c r="P3307" s="7">
        <v>1</v>
      </c>
      <c r="Q3307" s="7">
        <v>28</v>
      </c>
      <c r="R3307" s="7">
        <v>265</v>
      </c>
      <c r="S3307" s="189">
        <v>45625.593981481485</v>
      </c>
    </row>
    <row r="3308" spans="1:19">
      <c r="A3308" s="7">
        <v>2017</v>
      </c>
      <c r="B3308" s="123" t="s">
        <v>537</v>
      </c>
      <c r="C3308" s="123" t="s">
        <v>538</v>
      </c>
      <c r="D3308" s="123" t="s">
        <v>552</v>
      </c>
      <c r="E3308" s="123" t="s">
        <v>160</v>
      </c>
      <c r="F3308" s="7">
        <v>16.370387999999998</v>
      </c>
      <c r="G3308" s="123" t="s">
        <v>532</v>
      </c>
      <c r="H3308" s="7">
        <v>1.1726600039999999</v>
      </c>
      <c r="I3308" s="7">
        <v>71.632999999999996</v>
      </c>
      <c r="J3308" s="7">
        <v>1.1686819989999999</v>
      </c>
      <c r="K3308" s="7">
        <v>4.9111164E-5</v>
      </c>
      <c r="L3308" s="7">
        <v>9.8222327999999993E-6</v>
      </c>
      <c r="M3308" s="7">
        <v>71.39</v>
      </c>
      <c r="N3308" s="7">
        <v>3.0000000000000001E-3</v>
      </c>
      <c r="O3308" s="7">
        <v>5.9999999999999995E-4</v>
      </c>
      <c r="P3308" s="7">
        <v>1</v>
      </c>
      <c r="Q3308" s="7">
        <v>28</v>
      </c>
      <c r="R3308" s="7">
        <v>265</v>
      </c>
      <c r="S3308" s="189">
        <v>45625.593981481485</v>
      </c>
    </row>
    <row r="3309" spans="1:19">
      <c r="A3309" s="7">
        <v>2017</v>
      </c>
      <c r="B3309" s="123" t="s">
        <v>537</v>
      </c>
      <c r="C3309" s="123" t="s">
        <v>538</v>
      </c>
      <c r="D3309" s="123" t="s">
        <v>552</v>
      </c>
      <c r="E3309" s="123" t="s">
        <v>163</v>
      </c>
      <c r="F3309" s="7">
        <v>71.970589681000007</v>
      </c>
      <c r="G3309" s="123" t="s">
        <v>532</v>
      </c>
      <c r="H3309" s="7">
        <v>4.5877292540000001</v>
      </c>
      <c r="I3309" s="7">
        <v>63.744500000000002</v>
      </c>
      <c r="J3309" s="7">
        <v>4.5838068569999999</v>
      </c>
      <c r="K3309" s="7">
        <v>7.1970589679999996E-5</v>
      </c>
      <c r="L3309" s="7">
        <v>7.1970589680000003E-6</v>
      </c>
      <c r="M3309" s="7">
        <v>63.69</v>
      </c>
      <c r="N3309" s="7">
        <v>1E-3</v>
      </c>
      <c r="O3309" s="7">
        <v>1E-4</v>
      </c>
      <c r="P3309" s="7">
        <v>1</v>
      </c>
      <c r="Q3309" s="7">
        <v>28</v>
      </c>
      <c r="R3309" s="7">
        <v>265</v>
      </c>
      <c r="S3309" s="189">
        <v>45625.593981481485</v>
      </c>
    </row>
    <row r="3310" spans="1:19">
      <c r="A3310" s="7">
        <v>2017</v>
      </c>
      <c r="B3310" s="123" t="s">
        <v>537</v>
      </c>
      <c r="C3310" s="123" t="s">
        <v>538</v>
      </c>
      <c r="D3310" s="123" t="s">
        <v>552</v>
      </c>
      <c r="E3310" s="123" t="s">
        <v>535</v>
      </c>
      <c r="F3310" s="7">
        <v>826.94410355399998</v>
      </c>
      <c r="G3310" s="123" t="s">
        <v>532</v>
      </c>
      <c r="H3310" s="7">
        <v>46.137519171999998</v>
      </c>
      <c r="I3310" s="7">
        <v>55.792790556999996</v>
      </c>
      <c r="J3310" s="7">
        <v>46.092450718000002</v>
      </c>
      <c r="K3310" s="7">
        <v>8.2694400000000003E-4</v>
      </c>
      <c r="L3310" s="7">
        <v>8.269441036E-5</v>
      </c>
      <c r="M3310" s="7">
        <v>55.738290556999999</v>
      </c>
      <c r="N3310" s="7">
        <v>1E-3</v>
      </c>
      <c r="O3310" s="7">
        <v>1E-4</v>
      </c>
      <c r="P3310" s="7">
        <v>1</v>
      </c>
      <c r="Q3310" s="7">
        <v>28</v>
      </c>
      <c r="R3310" s="7">
        <v>265</v>
      </c>
      <c r="S3310" s="189">
        <v>45625.593981481485</v>
      </c>
    </row>
    <row r="3311" spans="1:19">
      <c r="A3311" s="7">
        <v>2017</v>
      </c>
      <c r="B3311" s="123" t="s">
        <v>537</v>
      </c>
      <c r="C3311" s="123" t="s">
        <v>538</v>
      </c>
      <c r="D3311" s="123" t="s">
        <v>552</v>
      </c>
      <c r="E3311" s="123" t="s">
        <v>541</v>
      </c>
      <c r="F3311" s="7">
        <v>0</v>
      </c>
      <c r="G3311" s="123" t="s">
        <v>532</v>
      </c>
      <c r="H3311" s="7">
        <v>0</v>
      </c>
      <c r="I3311" s="7"/>
      <c r="J3311" s="7">
        <v>0</v>
      </c>
      <c r="K3311" s="7">
        <v>0</v>
      </c>
      <c r="L3311" s="7">
        <v>0</v>
      </c>
      <c r="M3311" s="7"/>
      <c r="N3311" s="7"/>
      <c r="O3311" s="7"/>
      <c r="P3311" s="7">
        <v>1</v>
      </c>
      <c r="Q3311" s="7">
        <v>28</v>
      </c>
      <c r="R3311" s="7">
        <v>265</v>
      </c>
      <c r="S3311" s="189">
        <v>45625.593981481485</v>
      </c>
    </row>
    <row r="3312" spans="1:19">
      <c r="A3312" s="7">
        <v>2017</v>
      </c>
      <c r="B3312" s="123" t="s">
        <v>537</v>
      </c>
      <c r="C3312" s="123" t="s">
        <v>538</v>
      </c>
      <c r="D3312" s="123" t="s">
        <v>567</v>
      </c>
      <c r="E3312" s="123" t="s">
        <v>540</v>
      </c>
      <c r="F3312" s="7">
        <v>8.6561075000000001E-2</v>
      </c>
      <c r="G3312" s="123" t="s">
        <v>532</v>
      </c>
      <c r="H3312" s="7">
        <v>8.2473230000000008E-3</v>
      </c>
      <c r="I3312" s="7">
        <v>95.277500000000003</v>
      </c>
      <c r="J3312" s="7">
        <v>8.1886779999999996E-3</v>
      </c>
      <c r="K3312" s="7">
        <v>8.6561074999999995E-7</v>
      </c>
      <c r="L3312" s="7">
        <v>1.298416125E-7</v>
      </c>
      <c r="M3312" s="7">
        <v>94.6</v>
      </c>
      <c r="N3312" s="7">
        <v>0.01</v>
      </c>
      <c r="O3312" s="7">
        <v>1.5E-3</v>
      </c>
      <c r="P3312" s="7">
        <v>1</v>
      </c>
      <c r="Q3312" s="7">
        <v>28</v>
      </c>
      <c r="R3312" s="7">
        <v>265</v>
      </c>
      <c r="S3312" s="189">
        <v>45625.593981481485</v>
      </c>
    </row>
    <row r="3313" spans="1:19">
      <c r="A3313" s="7">
        <v>2017</v>
      </c>
      <c r="B3313" s="123" t="s">
        <v>537</v>
      </c>
      <c r="C3313" s="123" t="s">
        <v>538</v>
      </c>
      <c r="D3313" s="123" t="s">
        <v>567</v>
      </c>
      <c r="E3313" s="123" t="s">
        <v>531</v>
      </c>
      <c r="F3313" s="7">
        <v>0</v>
      </c>
      <c r="G3313" s="123" t="s">
        <v>532</v>
      </c>
      <c r="H3313" s="7">
        <v>0</v>
      </c>
      <c r="I3313" s="7"/>
      <c r="J3313" s="7">
        <v>0</v>
      </c>
      <c r="K3313" s="7">
        <v>0</v>
      </c>
      <c r="L3313" s="7">
        <v>0</v>
      </c>
      <c r="M3313" s="7"/>
      <c r="N3313" s="7"/>
      <c r="O3313" s="7"/>
      <c r="P3313" s="7">
        <v>1</v>
      </c>
      <c r="Q3313" s="7">
        <v>28</v>
      </c>
      <c r="R3313" s="7">
        <v>265</v>
      </c>
      <c r="S3313" s="189">
        <v>45625.593981481485</v>
      </c>
    </row>
    <row r="3314" spans="1:19">
      <c r="A3314" s="7">
        <v>2017</v>
      </c>
      <c r="B3314" s="123" t="s">
        <v>537</v>
      </c>
      <c r="C3314" s="123" t="s">
        <v>538</v>
      </c>
      <c r="D3314" s="123" t="s">
        <v>567</v>
      </c>
      <c r="E3314" s="123" t="s">
        <v>533</v>
      </c>
      <c r="F3314" s="7">
        <v>6.3639359999999998</v>
      </c>
      <c r="G3314" s="123" t="s">
        <v>532</v>
      </c>
      <c r="H3314" s="7">
        <v>0.468001732</v>
      </c>
      <c r="I3314" s="7">
        <v>73.539666667000006</v>
      </c>
      <c r="J3314" s="7">
        <v>0.46645529600000002</v>
      </c>
      <c r="K3314" s="7">
        <v>1.9091808000000001E-5</v>
      </c>
      <c r="L3314" s="7">
        <v>3.8183616000000002E-6</v>
      </c>
      <c r="M3314" s="7">
        <v>73.296666666999997</v>
      </c>
      <c r="N3314" s="7">
        <v>3.0000000000000001E-3</v>
      </c>
      <c r="O3314" s="7">
        <v>5.9999999999999995E-4</v>
      </c>
      <c r="P3314" s="7">
        <v>1</v>
      </c>
      <c r="Q3314" s="7">
        <v>28</v>
      </c>
      <c r="R3314" s="7">
        <v>265</v>
      </c>
      <c r="S3314" s="189">
        <v>45625.593981481485</v>
      </c>
    </row>
    <row r="3315" spans="1:19">
      <c r="A3315" s="7">
        <v>2017</v>
      </c>
      <c r="B3315" s="123" t="s">
        <v>537</v>
      </c>
      <c r="C3315" s="123" t="s">
        <v>538</v>
      </c>
      <c r="D3315" s="123" t="s">
        <v>567</v>
      </c>
      <c r="E3315" s="123" t="s">
        <v>160</v>
      </c>
      <c r="F3315" s="7">
        <v>2.177136</v>
      </c>
      <c r="G3315" s="123" t="s">
        <v>532</v>
      </c>
      <c r="H3315" s="7">
        <v>0.15595478300000001</v>
      </c>
      <c r="I3315" s="7">
        <v>71.632999999999996</v>
      </c>
      <c r="J3315" s="7">
        <v>0.15542573900000001</v>
      </c>
      <c r="K3315" s="7">
        <v>6.5314080000000001E-6</v>
      </c>
      <c r="L3315" s="7">
        <v>1.3062816000000001E-6</v>
      </c>
      <c r="M3315" s="7">
        <v>71.39</v>
      </c>
      <c r="N3315" s="7">
        <v>3.0000000000000001E-3</v>
      </c>
      <c r="O3315" s="7">
        <v>5.9999999999999995E-4</v>
      </c>
      <c r="P3315" s="7">
        <v>1</v>
      </c>
      <c r="Q3315" s="7">
        <v>28</v>
      </c>
      <c r="R3315" s="7">
        <v>265</v>
      </c>
      <c r="S3315" s="189">
        <v>45625.593981481485</v>
      </c>
    </row>
    <row r="3316" spans="1:19">
      <c r="A3316" s="7">
        <v>2017</v>
      </c>
      <c r="B3316" s="123" t="s">
        <v>537</v>
      </c>
      <c r="C3316" s="123" t="s">
        <v>538</v>
      </c>
      <c r="D3316" s="123" t="s">
        <v>567</v>
      </c>
      <c r="E3316" s="123" t="s">
        <v>163</v>
      </c>
      <c r="F3316" s="7">
        <v>25.997661226999998</v>
      </c>
      <c r="G3316" s="123" t="s">
        <v>532</v>
      </c>
      <c r="H3316" s="7">
        <v>1.6572079159999999</v>
      </c>
      <c r="I3316" s="7">
        <v>63.744500000000002</v>
      </c>
      <c r="J3316" s="7">
        <v>1.6557910440000001</v>
      </c>
      <c r="K3316" s="7">
        <v>2.5997661229999999E-5</v>
      </c>
      <c r="L3316" s="7">
        <v>2.5997661230000001E-6</v>
      </c>
      <c r="M3316" s="7">
        <v>63.69</v>
      </c>
      <c r="N3316" s="7">
        <v>1E-3</v>
      </c>
      <c r="O3316" s="7">
        <v>1E-4</v>
      </c>
      <c r="P3316" s="7">
        <v>1</v>
      </c>
      <c r="Q3316" s="7">
        <v>28</v>
      </c>
      <c r="R3316" s="7">
        <v>265</v>
      </c>
      <c r="S3316" s="189">
        <v>45625.593981481485</v>
      </c>
    </row>
    <row r="3317" spans="1:19">
      <c r="A3317" s="7">
        <v>2017</v>
      </c>
      <c r="B3317" s="123" t="s">
        <v>537</v>
      </c>
      <c r="C3317" s="123" t="s">
        <v>538</v>
      </c>
      <c r="D3317" s="123" t="s">
        <v>567</v>
      </c>
      <c r="E3317" s="123" t="s">
        <v>535</v>
      </c>
      <c r="F3317" s="7">
        <v>39.678348161999999</v>
      </c>
      <c r="G3317" s="123" t="s">
        <v>532</v>
      </c>
      <c r="H3317" s="7">
        <v>2.2137657690000001</v>
      </c>
      <c r="I3317" s="7">
        <v>55.792790556999996</v>
      </c>
      <c r="J3317" s="7">
        <v>2.2116032990000001</v>
      </c>
      <c r="K3317" s="7">
        <v>3.9678348159999998E-5</v>
      </c>
      <c r="L3317" s="7">
        <v>3.9678348159999996E-6</v>
      </c>
      <c r="M3317" s="7">
        <v>55.738290556999999</v>
      </c>
      <c r="N3317" s="7">
        <v>1E-3</v>
      </c>
      <c r="O3317" s="7">
        <v>1E-4</v>
      </c>
      <c r="P3317" s="7">
        <v>1</v>
      </c>
      <c r="Q3317" s="7">
        <v>28</v>
      </c>
      <c r="R3317" s="7">
        <v>265</v>
      </c>
      <c r="S3317" s="189">
        <v>45625.593981481485</v>
      </c>
    </row>
    <row r="3318" spans="1:19">
      <c r="A3318" s="7">
        <v>2017</v>
      </c>
      <c r="B3318" s="123" t="s">
        <v>537</v>
      </c>
      <c r="C3318" s="123" t="s">
        <v>538</v>
      </c>
      <c r="D3318" s="123" t="s">
        <v>567</v>
      </c>
      <c r="E3318" s="123" t="s">
        <v>541</v>
      </c>
      <c r="F3318" s="7">
        <v>0</v>
      </c>
      <c r="G3318" s="123" t="s">
        <v>532</v>
      </c>
      <c r="H3318" s="7">
        <v>0</v>
      </c>
      <c r="I3318" s="7"/>
      <c r="J3318" s="7">
        <v>0</v>
      </c>
      <c r="K3318" s="7">
        <v>0</v>
      </c>
      <c r="L3318" s="7">
        <v>0</v>
      </c>
      <c r="M3318" s="7"/>
      <c r="N3318" s="7"/>
      <c r="O3318" s="7"/>
      <c r="P3318" s="7">
        <v>1</v>
      </c>
      <c r="Q3318" s="7">
        <v>28</v>
      </c>
      <c r="R3318" s="7">
        <v>265</v>
      </c>
      <c r="S3318" s="189">
        <v>45625.593981481485</v>
      </c>
    </row>
    <row r="3319" spans="1:19">
      <c r="A3319" s="7">
        <v>2017</v>
      </c>
      <c r="B3319" s="123" t="s">
        <v>537</v>
      </c>
      <c r="C3319" s="123" t="s">
        <v>538</v>
      </c>
      <c r="D3319" s="123" t="s">
        <v>568</v>
      </c>
      <c r="E3319" s="123" t="s">
        <v>540</v>
      </c>
      <c r="F3319" s="7">
        <v>0.86561074800000004</v>
      </c>
      <c r="G3319" s="123" t="s">
        <v>532</v>
      </c>
      <c r="H3319" s="7">
        <v>8.2473227999999996E-2</v>
      </c>
      <c r="I3319" s="7">
        <v>95.277500000000003</v>
      </c>
      <c r="J3319" s="7">
        <v>8.1886776999999994E-2</v>
      </c>
      <c r="K3319" s="7">
        <v>8.6561074799999992E-6</v>
      </c>
      <c r="L3319" s="7">
        <v>1.298416122E-6</v>
      </c>
      <c r="M3319" s="7">
        <v>94.6</v>
      </c>
      <c r="N3319" s="7">
        <v>0.01</v>
      </c>
      <c r="O3319" s="7">
        <v>1.5E-3</v>
      </c>
      <c r="P3319" s="7">
        <v>1</v>
      </c>
      <c r="Q3319" s="7">
        <v>28</v>
      </c>
      <c r="R3319" s="7">
        <v>265</v>
      </c>
      <c r="S3319" s="189">
        <v>45625.593981481485</v>
      </c>
    </row>
    <row r="3320" spans="1:19">
      <c r="A3320" s="7">
        <v>2017</v>
      </c>
      <c r="B3320" s="123" t="s">
        <v>537</v>
      </c>
      <c r="C3320" s="123" t="s">
        <v>538</v>
      </c>
      <c r="D3320" s="123" t="s">
        <v>568</v>
      </c>
      <c r="E3320" s="123" t="s">
        <v>569</v>
      </c>
      <c r="F3320" s="7">
        <v>0</v>
      </c>
      <c r="G3320" s="123" t="s">
        <v>532</v>
      </c>
      <c r="H3320" s="7">
        <v>0</v>
      </c>
      <c r="I3320" s="7"/>
      <c r="J3320" s="7">
        <v>0</v>
      </c>
      <c r="K3320" s="7">
        <v>0</v>
      </c>
      <c r="L3320" s="7">
        <v>0</v>
      </c>
      <c r="M3320" s="7"/>
      <c r="N3320" s="7"/>
      <c r="O3320" s="7"/>
      <c r="P3320" s="7">
        <v>1</v>
      </c>
      <c r="Q3320" s="7">
        <v>28</v>
      </c>
      <c r="R3320" s="7">
        <v>265</v>
      </c>
      <c r="S3320" s="189">
        <v>45625.593981481485</v>
      </c>
    </row>
    <row r="3321" spans="1:19">
      <c r="A3321" s="7">
        <v>2017</v>
      </c>
      <c r="B3321" s="123" t="s">
        <v>537</v>
      </c>
      <c r="C3321" s="123" t="s">
        <v>538</v>
      </c>
      <c r="D3321" s="123" t="s">
        <v>568</v>
      </c>
      <c r="E3321" s="123" t="s">
        <v>531</v>
      </c>
      <c r="F3321" s="7">
        <v>143.58040396499999</v>
      </c>
      <c r="G3321" s="123" t="s">
        <v>532</v>
      </c>
      <c r="H3321" s="7">
        <v>10.948436544</v>
      </c>
      <c r="I3321" s="7">
        <v>76.253</v>
      </c>
      <c r="J3321" s="7">
        <v>10.913546504999999</v>
      </c>
      <c r="K3321" s="7">
        <v>4.30741E-4</v>
      </c>
      <c r="L3321" s="7">
        <v>8.6148242379999998E-5</v>
      </c>
      <c r="M3321" s="7">
        <v>76.010000000000005</v>
      </c>
      <c r="N3321" s="7">
        <v>3.0000000000000001E-3</v>
      </c>
      <c r="O3321" s="7">
        <v>5.9999999999999995E-4</v>
      </c>
      <c r="P3321" s="7">
        <v>1</v>
      </c>
      <c r="Q3321" s="7">
        <v>28</v>
      </c>
      <c r="R3321" s="7">
        <v>265</v>
      </c>
      <c r="S3321" s="189">
        <v>45625.593981481485</v>
      </c>
    </row>
    <row r="3322" spans="1:19">
      <c r="A3322" s="7">
        <v>2017</v>
      </c>
      <c r="B3322" s="123" t="s">
        <v>537</v>
      </c>
      <c r="C3322" s="123" t="s">
        <v>538</v>
      </c>
      <c r="D3322" s="123" t="s">
        <v>568</v>
      </c>
      <c r="E3322" s="123" t="s">
        <v>533</v>
      </c>
      <c r="F3322" s="7">
        <v>94.454207999999994</v>
      </c>
      <c r="G3322" s="123" t="s">
        <v>532</v>
      </c>
      <c r="H3322" s="7">
        <v>6.9461309719999997</v>
      </c>
      <c r="I3322" s="7">
        <v>73.539666667000006</v>
      </c>
      <c r="J3322" s="7">
        <v>6.9231785989999999</v>
      </c>
      <c r="K3322" s="7">
        <v>2.8336300000000002E-4</v>
      </c>
      <c r="L3322" s="7">
        <v>5.6672524800000002E-5</v>
      </c>
      <c r="M3322" s="7">
        <v>73.296666666999997</v>
      </c>
      <c r="N3322" s="7">
        <v>3.0000000000000001E-3</v>
      </c>
      <c r="O3322" s="7">
        <v>5.9999999999999995E-4</v>
      </c>
      <c r="P3322" s="7">
        <v>1</v>
      </c>
      <c r="Q3322" s="7">
        <v>28</v>
      </c>
      <c r="R3322" s="7">
        <v>265</v>
      </c>
      <c r="S3322" s="189">
        <v>45625.593981481485</v>
      </c>
    </row>
    <row r="3323" spans="1:19">
      <c r="A3323" s="7">
        <v>2017</v>
      </c>
      <c r="B3323" s="123" t="s">
        <v>537</v>
      </c>
      <c r="C3323" s="123" t="s">
        <v>538</v>
      </c>
      <c r="D3323" s="123" t="s">
        <v>568</v>
      </c>
      <c r="E3323" s="123" t="s">
        <v>160</v>
      </c>
      <c r="F3323" s="7">
        <v>21.143339999999998</v>
      </c>
      <c r="G3323" s="123" t="s">
        <v>532</v>
      </c>
      <c r="H3323" s="7">
        <v>1.5145608740000001</v>
      </c>
      <c r="I3323" s="7">
        <v>71.632999999999996</v>
      </c>
      <c r="J3323" s="7">
        <v>1.509423043</v>
      </c>
      <c r="K3323" s="7">
        <v>6.3430019999999995E-5</v>
      </c>
      <c r="L3323" s="7">
        <v>1.2686003999999999E-5</v>
      </c>
      <c r="M3323" s="7">
        <v>71.39</v>
      </c>
      <c r="N3323" s="7">
        <v>3.0000000000000001E-3</v>
      </c>
      <c r="O3323" s="7">
        <v>5.9999999999999995E-4</v>
      </c>
      <c r="P3323" s="7">
        <v>1</v>
      </c>
      <c r="Q3323" s="7">
        <v>28</v>
      </c>
      <c r="R3323" s="7">
        <v>265</v>
      </c>
      <c r="S3323" s="189">
        <v>45625.593981481485</v>
      </c>
    </row>
    <row r="3324" spans="1:19">
      <c r="A3324" s="7">
        <v>2017</v>
      </c>
      <c r="B3324" s="123" t="s">
        <v>537</v>
      </c>
      <c r="C3324" s="123" t="s">
        <v>538</v>
      </c>
      <c r="D3324" s="123" t="s">
        <v>568</v>
      </c>
      <c r="E3324" s="123" t="s">
        <v>163</v>
      </c>
      <c r="F3324" s="7">
        <v>167.195968075</v>
      </c>
      <c r="G3324" s="123" t="s">
        <v>532</v>
      </c>
      <c r="H3324" s="7">
        <v>10.657823387000001</v>
      </c>
      <c r="I3324" s="7">
        <v>63.744500000000002</v>
      </c>
      <c r="J3324" s="7">
        <v>10.648711207</v>
      </c>
      <c r="K3324" s="7">
        <v>1.6719599999999999E-4</v>
      </c>
      <c r="L3324" s="7">
        <v>1.671959681E-5</v>
      </c>
      <c r="M3324" s="7">
        <v>63.69</v>
      </c>
      <c r="N3324" s="7">
        <v>1E-3</v>
      </c>
      <c r="O3324" s="7">
        <v>1E-4</v>
      </c>
      <c r="P3324" s="7">
        <v>1</v>
      </c>
      <c r="Q3324" s="7">
        <v>28</v>
      </c>
      <c r="R3324" s="7">
        <v>265</v>
      </c>
      <c r="S3324" s="189">
        <v>45625.593981481485</v>
      </c>
    </row>
    <row r="3325" spans="1:19">
      <c r="A3325" s="7">
        <v>2017</v>
      </c>
      <c r="B3325" s="123" t="s">
        <v>537</v>
      </c>
      <c r="C3325" s="123" t="s">
        <v>538</v>
      </c>
      <c r="D3325" s="123" t="s">
        <v>568</v>
      </c>
      <c r="E3325" s="123" t="s">
        <v>535</v>
      </c>
      <c r="F3325" s="7">
        <v>1636.883200752</v>
      </c>
      <c r="G3325" s="123" t="s">
        <v>532</v>
      </c>
      <c r="H3325" s="7">
        <v>91.326281585999993</v>
      </c>
      <c r="I3325" s="7">
        <v>55.792790556999996</v>
      </c>
      <c r="J3325" s="7">
        <v>91.237071451000006</v>
      </c>
      <c r="K3325" s="7">
        <v>1.636883E-3</v>
      </c>
      <c r="L3325" s="7">
        <v>1.63688E-4</v>
      </c>
      <c r="M3325" s="7">
        <v>55.738290556999999</v>
      </c>
      <c r="N3325" s="7">
        <v>1E-3</v>
      </c>
      <c r="O3325" s="7">
        <v>1E-4</v>
      </c>
      <c r="P3325" s="7">
        <v>1</v>
      </c>
      <c r="Q3325" s="7">
        <v>28</v>
      </c>
      <c r="R3325" s="7">
        <v>265</v>
      </c>
      <c r="S3325" s="189">
        <v>45625.593981481485</v>
      </c>
    </row>
    <row r="3326" spans="1:19">
      <c r="A3326" s="7">
        <v>2017</v>
      </c>
      <c r="B3326" s="123" t="s">
        <v>537</v>
      </c>
      <c r="C3326" s="123" t="s">
        <v>538</v>
      </c>
      <c r="D3326" s="123" t="s">
        <v>568</v>
      </c>
      <c r="E3326" s="123" t="s">
        <v>541</v>
      </c>
      <c r="F3326" s="7">
        <v>0</v>
      </c>
      <c r="G3326" s="123" t="s">
        <v>532</v>
      </c>
      <c r="H3326" s="7">
        <v>0</v>
      </c>
      <c r="I3326" s="7"/>
      <c r="J3326" s="7">
        <v>0</v>
      </c>
      <c r="K3326" s="7">
        <v>0</v>
      </c>
      <c r="L3326" s="7">
        <v>0</v>
      </c>
      <c r="M3326" s="7"/>
      <c r="N3326" s="7"/>
      <c r="O3326" s="7"/>
      <c r="P3326" s="7">
        <v>1</v>
      </c>
      <c r="Q3326" s="7">
        <v>28</v>
      </c>
      <c r="R3326" s="7">
        <v>265</v>
      </c>
      <c r="S3326" s="189">
        <v>45625.593981481485</v>
      </c>
    </row>
    <row r="3327" spans="1:19">
      <c r="A3327" s="7">
        <v>2017</v>
      </c>
      <c r="B3327" s="123" t="s">
        <v>537</v>
      </c>
      <c r="C3327" s="123" t="s">
        <v>538</v>
      </c>
      <c r="D3327" s="123" t="s">
        <v>566</v>
      </c>
      <c r="E3327" s="123" t="s">
        <v>540</v>
      </c>
      <c r="F3327" s="7">
        <v>0</v>
      </c>
      <c r="G3327" s="123" t="s">
        <v>532</v>
      </c>
      <c r="H3327" s="7">
        <v>0</v>
      </c>
      <c r="I3327" s="7"/>
      <c r="J3327" s="7">
        <v>0</v>
      </c>
      <c r="K3327" s="7">
        <v>0</v>
      </c>
      <c r="L3327" s="7">
        <v>0</v>
      </c>
      <c r="M3327" s="7"/>
      <c r="N3327" s="7"/>
      <c r="O3327" s="7"/>
      <c r="P3327" s="7">
        <v>1</v>
      </c>
      <c r="Q3327" s="7">
        <v>28</v>
      </c>
      <c r="R3327" s="7">
        <v>265</v>
      </c>
      <c r="S3327" s="189">
        <v>45625.593981481485</v>
      </c>
    </row>
    <row r="3328" spans="1:19">
      <c r="A3328" s="7">
        <v>2017</v>
      </c>
      <c r="B3328" s="123" t="s">
        <v>537</v>
      </c>
      <c r="C3328" s="123" t="s">
        <v>538</v>
      </c>
      <c r="D3328" s="123" t="s">
        <v>566</v>
      </c>
      <c r="E3328" s="123" t="s">
        <v>531</v>
      </c>
      <c r="F3328" s="7">
        <v>0</v>
      </c>
      <c r="G3328" s="123" t="s">
        <v>532</v>
      </c>
      <c r="H3328" s="7">
        <v>0</v>
      </c>
      <c r="I3328" s="7"/>
      <c r="J3328" s="7">
        <v>0</v>
      </c>
      <c r="K3328" s="7">
        <v>0</v>
      </c>
      <c r="L3328" s="7">
        <v>0</v>
      </c>
      <c r="M3328" s="7"/>
      <c r="N3328" s="7"/>
      <c r="O3328" s="7"/>
      <c r="P3328" s="7">
        <v>1</v>
      </c>
      <c r="Q3328" s="7">
        <v>28</v>
      </c>
      <c r="R3328" s="7">
        <v>265</v>
      </c>
      <c r="S3328" s="189">
        <v>45625.593981481485</v>
      </c>
    </row>
    <row r="3329" spans="1:19">
      <c r="A3329" s="7">
        <v>2017</v>
      </c>
      <c r="B3329" s="123" t="s">
        <v>537</v>
      </c>
      <c r="C3329" s="123" t="s">
        <v>538</v>
      </c>
      <c r="D3329" s="123" t="s">
        <v>566</v>
      </c>
      <c r="E3329" s="123" t="s">
        <v>533</v>
      </c>
      <c r="F3329" s="7">
        <v>1345.9235520770001</v>
      </c>
      <c r="G3329" s="123" t="s">
        <v>532</v>
      </c>
      <c r="H3329" s="7">
        <v>98.978769378999999</v>
      </c>
      <c r="I3329" s="7">
        <v>73.539666667000006</v>
      </c>
      <c r="J3329" s="7">
        <v>98.651709956000005</v>
      </c>
      <c r="K3329" s="7">
        <v>4.0377709999999999E-3</v>
      </c>
      <c r="L3329" s="7">
        <v>8.0755400000000004E-4</v>
      </c>
      <c r="M3329" s="7">
        <v>73.296666666999997</v>
      </c>
      <c r="N3329" s="7">
        <v>3.0000000000000001E-3</v>
      </c>
      <c r="O3329" s="7">
        <v>5.9999999999999995E-4</v>
      </c>
      <c r="P3329" s="7">
        <v>1</v>
      </c>
      <c r="Q3329" s="7">
        <v>28</v>
      </c>
      <c r="R3329" s="7">
        <v>265</v>
      </c>
      <c r="S3329" s="189">
        <v>45625.593981481485</v>
      </c>
    </row>
    <row r="3330" spans="1:19">
      <c r="A3330" s="7">
        <v>2017</v>
      </c>
      <c r="B3330" s="123" t="s">
        <v>537</v>
      </c>
      <c r="C3330" s="123" t="s">
        <v>538</v>
      </c>
      <c r="D3330" s="123" t="s">
        <v>566</v>
      </c>
      <c r="E3330" s="123" t="s">
        <v>160</v>
      </c>
      <c r="F3330" s="7">
        <v>22.055580009</v>
      </c>
      <c r="G3330" s="123" t="s">
        <v>532</v>
      </c>
      <c r="H3330" s="7">
        <v>1.579907363</v>
      </c>
      <c r="I3330" s="7">
        <v>71.632999999999996</v>
      </c>
      <c r="J3330" s="7">
        <v>1.574547857</v>
      </c>
      <c r="K3330" s="7">
        <v>6.6166740029999997E-5</v>
      </c>
      <c r="L3330" s="7">
        <v>1.323334801E-5</v>
      </c>
      <c r="M3330" s="7">
        <v>71.39</v>
      </c>
      <c r="N3330" s="7">
        <v>3.0000000000000001E-3</v>
      </c>
      <c r="O3330" s="7">
        <v>5.9999999999999995E-4</v>
      </c>
      <c r="P3330" s="7">
        <v>1</v>
      </c>
      <c r="Q3330" s="7">
        <v>28</v>
      </c>
      <c r="R3330" s="7">
        <v>265</v>
      </c>
      <c r="S3330" s="189">
        <v>45625.593981481485</v>
      </c>
    </row>
    <row r="3331" spans="1:19">
      <c r="A3331" s="7">
        <v>2017</v>
      </c>
      <c r="B3331" s="123" t="s">
        <v>537</v>
      </c>
      <c r="C3331" s="123" t="s">
        <v>538</v>
      </c>
      <c r="D3331" s="123" t="s">
        <v>566</v>
      </c>
      <c r="E3331" s="123" t="s">
        <v>163</v>
      </c>
      <c r="F3331" s="7">
        <v>14.188725693</v>
      </c>
      <c r="G3331" s="123" t="s">
        <v>532</v>
      </c>
      <c r="H3331" s="7">
        <v>0.90445322500000003</v>
      </c>
      <c r="I3331" s="7">
        <v>63.744500000000002</v>
      </c>
      <c r="J3331" s="7">
        <v>0.90367993899999999</v>
      </c>
      <c r="K3331" s="7">
        <v>1.418872569E-5</v>
      </c>
      <c r="L3331" s="7">
        <v>1.418872569E-6</v>
      </c>
      <c r="M3331" s="7">
        <v>63.69</v>
      </c>
      <c r="N3331" s="7">
        <v>1E-3</v>
      </c>
      <c r="O3331" s="7">
        <v>1E-4</v>
      </c>
      <c r="P3331" s="7">
        <v>1</v>
      </c>
      <c r="Q3331" s="7">
        <v>28</v>
      </c>
      <c r="R3331" s="7">
        <v>265</v>
      </c>
      <c r="S3331" s="189">
        <v>45625.593981481485</v>
      </c>
    </row>
    <row r="3332" spans="1:19">
      <c r="A3332" s="7">
        <v>2017</v>
      </c>
      <c r="B3332" s="123" t="s">
        <v>537</v>
      </c>
      <c r="C3332" s="123" t="s">
        <v>538</v>
      </c>
      <c r="D3332" s="123" t="s">
        <v>566</v>
      </c>
      <c r="E3332" s="123" t="s">
        <v>535</v>
      </c>
      <c r="F3332" s="7">
        <v>171.96893135799999</v>
      </c>
      <c r="G3332" s="123" t="s">
        <v>532</v>
      </c>
      <c r="H3332" s="7">
        <v>9.5946265700000009</v>
      </c>
      <c r="I3332" s="7">
        <v>55.792790556999996</v>
      </c>
      <c r="J3332" s="7">
        <v>9.5852542629999995</v>
      </c>
      <c r="K3332" s="7">
        <v>1.7196900000000001E-4</v>
      </c>
      <c r="L3332" s="7">
        <v>1.719689314E-5</v>
      </c>
      <c r="M3332" s="7">
        <v>55.738290556999999</v>
      </c>
      <c r="N3332" s="7">
        <v>1E-3</v>
      </c>
      <c r="O3332" s="7">
        <v>1E-4</v>
      </c>
      <c r="P3332" s="7">
        <v>1</v>
      </c>
      <c r="Q3332" s="7">
        <v>28</v>
      </c>
      <c r="R3332" s="7">
        <v>265</v>
      </c>
      <c r="S3332" s="189">
        <v>45625.593981481485</v>
      </c>
    </row>
    <row r="3333" spans="1:19">
      <c r="A3333" s="7">
        <v>2017</v>
      </c>
      <c r="B3333" s="123" t="s">
        <v>537</v>
      </c>
      <c r="C3333" s="123" t="s">
        <v>538</v>
      </c>
      <c r="D3333" s="123" t="s">
        <v>566</v>
      </c>
      <c r="E3333" s="123" t="s">
        <v>541</v>
      </c>
      <c r="F3333" s="7">
        <v>0</v>
      </c>
      <c r="G3333" s="123" t="s">
        <v>532</v>
      </c>
      <c r="H3333" s="7">
        <v>0</v>
      </c>
      <c r="I3333" s="7"/>
      <c r="J3333" s="7">
        <v>0</v>
      </c>
      <c r="K3333" s="7">
        <v>0</v>
      </c>
      <c r="L3333" s="7">
        <v>0</v>
      </c>
      <c r="M3333" s="7"/>
      <c r="N3333" s="7"/>
      <c r="O3333" s="7"/>
      <c r="P3333" s="7">
        <v>1</v>
      </c>
      <c r="Q3333" s="7">
        <v>28</v>
      </c>
      <c r="R3333" s="7">
        <v>265</v>
      </c>
      <c r="S3333" s="189">
        <v>45625.593981481485</v>
      </c>
    </row>
    <row r="3334" spans="1:19">
      <c r="A3334" s="7">
        <v>2017</v>
      </c>
      <c r="B3334" s="123" t="s">
        <v>537</v>
      </c>
      <c r="C3334" s="123" t="s">
        <v>553</v>
      </c>
      <c r="D3334" s="123" t="s">
        <v>554</v>
      </c>
      <c r="E3334" s="123" t="s">
        <v>25</v>
      </c>
      <c r="F3334" s="7">
        <v>1363.0551065899999</v>
      </c>
      <c r="G3334" s="123" t="s">
        <v>532</v>
      </c>
      <c r="H3334" s="7">
        <v>6.5164059390000002</v>
      </c>
      <c r="I3334" s="7">
        <v>4.7807355019999997</v>
      </c>
      <c r="J3334" s="7">
        <v>5.5402878360000001</v>
      </c>
      <c r="K3334" s="7">
        <v>1.0307529999999999E-3</v>
      </c>
      <c r="L3334" s="7">
        <v>3.5745550000000001E-3</v>
      </c>
      <c r="M3334" s="7">
        <v>4.0646103079999998</v>
      </c>
      <c r="N3334" s="7">
        <v>7.5620799999999997E-4</v>
      </c>
      <c r="O3334" s="7">
        <v>2.6224579999999998E-3</v>
      </c>
      <c r="P3334" s="7">
        <v>1</v>
      </c>
      <c r="Q3334" s="7">
        <v>28</v>
      </c>
      <c r="R3334" s="7">
        <v>265</v>
      </c>
      <c r="S3334" s="189">
        <v>45625.593981481485</v>
      </c>
    </row>
    <row r="3335" spans="1:19">
      <c r="A3335" s="7">
        <v>2017</v>
      </c>
      <c r="B3335" s="123" t="s">
        <v>537</v>
      </c>
      <c r="C3335" s="123" t="s">
        <v>553</v>
      </c>
      <c r="D3335" s="123" t="s">
        <v>554</v>
      </c>
      <c r="E3335" s="123" t="s">
        <v>23</v>
      </c>
      <c r="F3335" s="7">
        <v>0</v>
      </c>
      <c r="G3335" s="123" t="s">
        <v>532</v>
      </c>
      <c r="H3335" s="7">
        <v>0</v>
      </c>
      <c r="I3335" s="7"/>
      <c r="J3335" s="7">
        <v>0</v>
      </c>
      <c r="K3335" s="7">
        <v>0</v>
      </c>
      <c r="L3335" s="7">
        <v>0</v>
      </c>
      <c r="M3335" s="7"/>
      <c r="N3335" s="7"/>
      <c r="O3335" s="7"/>
      <c r="P3335" s="7"/>
      <c r="Q3335" s="7">
        <v>28</v>
      </c>
      <c r="R3335" s="7">
        <v>265</v>
      </c>
      <c r="S3335" s="189">
        <v>45625.593981481485</v>
      </c>
    </row>
    <row r="3336" spans="1:19">
      <c r="A3336" s="7">
        <v>2017</v>
      </c>
      <c r="B3336" s="123" t="s">
        <v>537</v>
      </c>
      <c r="C3336" s="123" t="s">
        <v>553</v>
      </c>
      <c r="D3336" s="123" t="s">
        <v>554</v>
      </c>
      <c r="E3336" s="123" t="s">
        <v>533</v>
      </c>
      <c r="F3336" s="7">
        <v>29948.866536609999</v>
      </c>
      <c r="G3336" s="123" t="s">
        <v>532</v>
      </c>
      <c r="H3336" s="7">
        <v>2217.814809509</v>
      </c>
      <c r="I3336" s="7">
        <v>74.053380511</v>
      </c>
      <c r="J3336" s="7">
        <v>2195.251917134</v>
      </c>
      <c r="K3336" s="7">
        <v>2.3468739999999998E-2</v>
      </c>
      <c r="L3336" s="7">
        <v>8.2663273999999995E-2</v>
      </c>
      <c r="M3336" s="7">
        <v>73.3</v>
      </c>
      <c r="N3336" s="7">
        <v>7.8362699999999996E-4</v>
      </c>
      <c r="O3336" s="7">
        <v>2.7601470000000001E-3</v>
      </c>
      <c r="P3336" s="7">
        <v>1</v>
      </c>
      <c r="Q3336" s="7">
        <v>28</v>
      </c>
      <c r="R3336" s="7">
        <v>265</v>
      </c>
      <c r="S3336" s="189">
        <v>45625.593981481485</v>
      </c>
    </row>
    <row r="3337" spans="1:19">
      <c r="A3337" s="7">
        <v>2017</v>
      </c>
      <c r="B3337" s="123" t="s">
        <v>537</v>
      </c>
      <c r="C3337" s="123" t="s">
        <v>553</v>
      </c>
      <c r="D3337" s="123" t="s">
        <v>554</v>
      </c>
      <c r="E3337" s="123" t="s">
        <v>535</v>
      </c>
      <c r="F3337" s="7">
        <v>0.59596845499999995</v>
      </c>
      <c r="G3337" s="123" t="s">
        <v>532</v>
      </c>
      <c r="H3337" s="7">
        <v>3.5004929999999997E-2</v>
      </c>
      <c r="I3337" s="7">
        <v>58.736213261000003</v>
      </c>
      <c r="J3337" s="7">
        <v>3.3218262999999998E-2</v>
      </c>
      <c r="K3337" s="7">
        <v>6.3809548649999996E-5</v>
      </c>
      <c r="L3337" s="7">
        <v>0</v>
      </c>
      <c r="M3337" s="7">
        <v>55.738290556999999</v>
      </c>
      <c r="N3337" s="7">
        <v>0.10706866800000001</v>
      </c>
      <c r="O3337" s="7">
        <v>0</v>
      </c>
      <c r="P3337" s="7">
        <v>1</v>
      </c>
      <c r="Q3337" s="7">
        <v>28</v>
      </c>
      <c r="R3337" s="7"/>
      <c r="S3337" s="189">
        <v>45625.593981481485</v>
      </c>
    </row>
    <row r="3338" spans="1:19">
      <c r="A3338" s="7">
        <v>2017</v>
      </c>
      <c r="B3338" s="123" t="s">
        <v>537</v>
      </c>
      <c r="C3338" s="123" t="s">
        <v>553</v>
      </c>
      <c r="D3338" s="123" t="s">
        <v>555</v>
      </c>
      <c r="E3338" s="123" t="s">
        <v>25</v>
      </c>
      <c r="F3338" s="7">
        <v>641.89352446700002</v>
      </c>
      <c r="G3338" s="123" t="s">
        <v>532</v>
      </c>
      <c r="H3338" s="7">
        <v>3.0687231609999999</v>
      </c>
      <c r="I3338" s="7">
        <v>4.7807355019999997</v>
      </c>
      <c r="J3338" s="7">
        <v>2.6090470360000002</v>
      </c>
      <c r="K3338" s="7">
        <v>4.8540500000000001E-4</v>
      </c>
      <c r="L3338" s="7">
        <v>1.6833390000000001E-3</v>
      </c>
      <c r="M3338" s="7">
        <v>4.0646103079999998</v>
      </c>
      <c r="N3338" s="7">
        <v>7.5620799999999997E-4</v>
      </c>
      <c r="O3338" s="7">
        <v>2.6224579999999998E-3</v>
      </c>
      <c r="P3338" s="7">
        <v>1</v>
      </c>
      <c r="Q3338" s="7">
        <v>28</v>
      </c>
      <c r="R3338" s="7">
        <v>265</v>
      </c>
      <c r="S3338" s="189">
        <v>45625.593981481485</v>
      </c>
    </row>
    <row r="3339" spans="1:19">
      <c r="A3339" s="7">
        <v>2017</v>
      </c>
      <c r="B3339" s="123" t="s">
        <v>537</v>
      </c>
      <c r="C3339" s="123" t="s">
        <v>553</v>
      </c>
      <c r="D3339" s="123" t="s">
        <v>555</v>
      </c>
      <c r="E3339" s="123" t="s">
        <v>23</v>
      </c>
      <c r="F3339" s="7">
        <v>0</v>
      </c>
      <c r="G3339" s="123" t="s">
        <v>532</v>
      </c>
      <c r="H3339" s="7">
        <v>0</v>
      </c>
      <c r="I3339" s="7"/>
      <c r="J3339" s="7">
        <v>0</v>
      </c>
      <c r="K3339" s="7">
        <v>0</v>
      </c>
      <c r="L3339" s="7">
        <v>0</v>
      </c>
      <c r="M3339" s="7"/>
      <c r="N3339" s="7"/>
      <c r="O3339" s="7"/>
      <c r="P3339" s="7"/>
      <c r="Q3339" s="7">
        <v>28</v>
      </c>
      <c r="R3339" s="7">
        <v>265</v>
      </c>
      <c r="S3339" s="189">
        <v>45625.593981481485</v>
      </c>
    </row>
    <row r="3340" spans="1:19">
      <c r="A3340" s="7">
        <v>2017</v>
      </c>
      <c r="B3340" s="123" t="s">
        <v>537</v>
      </c>
      <c r="C3340" s="123" t="s">
        <v>553</v>
      </c>
      <c r="D3340" s="123" t="s">
        <v>555</v>
      </c>
      <c r="E3340" s="123" t="s">
        <v>533</v>
      </c>
      <c r="F3340" s="7">
        <v>14103.599628530999</v>
      </c>
      <c r="G3340" s="123" t="s">
        <v>532</v>
      </c>
      <c r="H3340" s="7">
        <v>1044.419229866</v>
      </c>
      <c r="I3340" s="7">
        <v>74.053380511</v>
      </c>
      <c r="J3340" s="7">
        <v>1033.793852771</v>
      </c>
      <c r="K3340" s="7">
        <v>1.1051961000000001E-2</v>
      </c>
      <c r="L3340" s="7">
        <v>3.8928008E-2</v>
      </c>
      <c r="M3340" s="7">
        <v>73.3</v>
      </c>
      <c r="N3340" s="7">
        <v>7.8362699999999996E-4</v>
      </c>
      <c r="O3340" s="7">
        <v>2.7601470000000001E-3</v>
      </c>
      <c r="P3340" s="7">
        <v>1</v>
      </c>
      <c r="Q3340" s="7">
        <v>28</v>
      </c>
      <c r="R3340" s="7">
        <v>265</v>
      </c>
      <c r="S3340" s="189">
        <v>45625.593981481485</v>
      </c>
    </row>
    <row r="3341" spans="1:19">
      <c r="A3341" s="7">
        <v>2017</v>
      </c>
      <c r="B3341" s="123" t="s">
        <v>537</v>
      </c>
      <c r="C3341" s="123" t="s">
        <v>553</v>
      </c>
      <c r="D3341" s="123" t="s">
        <v>555</v>
      </c>
      <c r="E3341" s="123" t="s">
        <v>159</v>
      </c>
      <c r="F3341" s="7">
        <v>0</v>
      </c>
      <c r="G3341" s="123" t="s">
        <v>532</v>
      </c>
      <c r="H3341" s="7">
        <v>0</v>
      </c>
      <c r="I3341" s="7"/>
      <c r="J3341" s="7">
        <v>0</v>
      </c>
      <c r="K3341" s="7">
        <v>0</v>
      </c>
      <c r="L3341" s="7">
        <v>0</v>
      </c>
      <c r="M3341" s="7"/>
      <c r="N3341" s="7"/>
      <c r="O3341" s="7"/>
      <c r="P3341" s="7">
        <v>1</v>
      </c>
      <c r="Q3341" s="7">
        <v>28</v>
      </c>
      <c r="R3341" s="7">
        <v>265</v>
      </c>
      <c r="S3341" s="189">
        <v>45625.593981481485</v>
      </c>
    </row>
    <row r="3342" spans="1:19">
      <c r="A3342" s="7">
        <v>2017</v>
      </c>
      <c r="B3342" s="123" t="s">
        <v>537</v>
      </c>
      <c r="C3342" s="123" t="s">
        <v>553</v>
      </c>
      <c r="D3342" s="123" t="s">
        <v>560</v>
      </c>
      <c r="E3342" s="123" t="s">
        <v>25</v>
      </c>
      <c r="F3342" s="7">
        <v>2379.3681608719999</v>
      </c>
      <c r="G3342" s="123" t="s">
        <v>532</v>
      </c>
      <c r="H3342" s="7">
        <v>11.375129839</v>
      </c>
      <c r="I3342" s="7">
        <v>4.7807355019999997</v>
      </c>
      <c r="J3342" s="7">
        <v>9.6712043530000003</v>
      </c>
      <c r="K3342" s="7">
        <v>1.799297E-3</v>
      </c>
      <c r="L3342" s="7">
        <v>6.2397930000000004E-3</v>
      </c>
      <c r="M3342" s="7">
        <v>4.0646103079999998</v>
      </c>
      <c r="N3342" s="7">
        <v>7.5620799999999997E-4</v>
      </c>
      <c r="O3342" s="7">
        <v>2.6224579999999998E-3</v>
      </c>
      <c r="P3342" s="7">
        <v>1</v>
      </c>
      <c r="Q3342" s="7">
        <v>28</v>
      </c>
      <c r="R3342" s="7">
        <v>265</v>
      </c>
      <c r="S3342" s="189">
        <v>45625.593981481485</v>
      </c>
    </row>
    <row r="3343" spans="1:19">
      <c r="A3343" s="7">
        <v>2017</v>
      </c>
      <c r="B3343" s="123" t="s">
        <v>537</v>
      </c>
      <c r="C3343" s="123" t="s">
        <v>553</v>
      </c>
      <c r="D3343" s="123" t="s">
        <v>560</v>
      </c>
      <c r="E3343" s="123" t="s">
        <v>23</v>
      </c>
      <c r="F3343" s="7">
        <v>1044.141132018</v>
      </c>
      <c r="G3343" s="123" t="s">
        <v>532</v>
      </c>
      <c r="H3343" s="7">
        <v>0.46621784300000002</v>
      </c>
      <c r="I3343" s="7">
        <v>0.446508454</v>
      </c>
      <c r="J3343" s="7">
        <v>0</v>
      </c>
      <c r="K3343" s="7">
        <v>8.1835580000000005E-3</v>
      </c>
      <c r="L3343" s="7">
        <v>8.9463499999999996E-4</v>
      </c>
      <c r="M3343" s="7">
        <v>0</v>
      </c>
      <c r="N3343" s="7">
        <v>7.8375979999999994E-3</v>
      </c>
      <c r="O3343" s="7">
        <v>8.5681400000000001E-4</v>
      </c>
      <c r="P3343" s="7"/>
      <c r="Q3343" s="7">
        <v>28</v>
      </c>
      <c r="R3343" s="7">
        <v>265</v>
      </c>
      <c r="S3343" s="189">
        <v>45625.593981481485</v>
      </c>
    </row>
    <row r="3344" spans="1:19">
      <c r="A3344" s="7">
        <v>2017</v>
      </c>
      <c r="B3344" s="123" t="s">
        <v>537</v>
      </c>
      <c r="C3344" s="123" t="s">
        <v>553</v>
      </c>
      <c r="D3344" s="123" t="s">
        <v>560</v>
      </c>
      <c r="E3344" s="123" t="s">
        <v>533</v>
      </c>
      <c r="F3344" s="7">
        <v>52279.162556894997</v>
      </c>
      <c r="G3344" s="123" t="s">
        <v>532</v>
      </c>
      <c r="H3344" s="7">
        <v>3871.448717622</v>
      </c>
      <c r="I3344" s="7">
        <v>74.053380511</v>
      </c>
      <c r="J3344" s="7">
        <v>3832.0626154199999</v>
      </c>
      <c r="K3344" s="7">
        <v>4.0967363E-2</v>
      </c>
      <c r="L3344" s="7">
        <v>0.144298174</v>
      </c>
      <c r="M3344" s="7">
        <v>73.3</v>
      </c>
      <c r="N3344" s="7">
        <v>7.8362699999999996E-4</v>
      </c>
      <c r="O3344" s="7">
        <v>2.7601470000000001E-3</v>
      </c>
      <c r="P3344" s="7">
        <v>1</v>
      </c>
      <c r="Q3344" s="7">
        <v>28</v>
      </c>
      <c r="R3344" s="7">
        <v>265</v>
      </c>
      <c r="S3344" s="189">
        <v>45625.593981481485</v>
      </c>
    </row>
    <row r="3345" spans="1:19">
      <c r="A3345" s="7">
        <v>2017</v>
      </c>
      <c r="B3345" s="123" t="s">
        <v>537</v>
      </c>
      <c r="C3345" s="123" t="s">
        <v>553</v>
      </c>
      <c r="D3345" s="123" t="s">
        <v>560</v>
      </c>
      <c r="E3345" s="123" t="s">
        <v>159</v>
      </c>
      <c r="F3345" s="7">
        <v>31868.160075951</v>
      </c>
      <c r="G3345" s="123" t="s">
        <v>532</v>
      </c>
      <c r="H3345" s="7">
        <v>2245.7035186339999</v>
      </c>
      <c r="I3345" s="7">
        <v>70.468565279000003</v>
      </c>
      <c r="J3345" s="7">
        <v>2229.4964789139999</v>
      </c>
      <c r="K3345" s="7">
        <v>0.296083665</v>
      </c>
      <c r="L3345" s="7">
        <v>2.9874329000000002E-2</v>
      </c>
      <c r="M3345" s="7">
        <v>69.959999999999994</v>
      </c>
      <c r="N3345" s="7">
        <v>9.2908929999999997E-3</v>
      </c>
      <c r="O3345" s="7">
        <v>9.3743500000000003E-4</v>
      </c>
      <c r="P3345" s="7">
        <v>1</v>
      </c>
      <c r="Q3345" s="7">
        <v>28</v>
      </c>
      <c r="R3345" s="7">
        <v>265</v>
      </c>
      <c r="S3345" s="189">
        <v>45625.593981481485</v>
      </c>
    </row>
    <row r="3346" spans="1:19">
      <c r="A3346" s="7">
        <v>2017</v>
      </c>
      <c r="B3346" s="123" t="s">
        <v>537</v>
      </c>
      <c r="C3346" s="123" t="s">
        <v>553</v>
      </c>
      <c r="D3346" s="123" t="s">
        <v>560</v>
      </c>
      <c r="E3346" s="123" t="s">
        <v>163</v>
      </c>
      <c r="F3346" s="7">
        <v>94.361105811000002</v>
      </c>
      <c r="G3346" s="123" t="s">
        <v>532</v>
      </c>
      <c r="H3346" s="7">
        <v>6.0844249709999998</v>
      </c>
      <c r="I3346" s="7">
        <v>64.480221154000006</v>
      </c>
      <c r="J3346" s="7">
        <v>6.01080244</v>
      </c>
      <c r="K3346" s="7">
        <v>1.014689E-3</v>
      </c>
      <c r="L3346" s="7">
        <v>1.7060799999999999E-4</v>
      </c>
      <c r="M3346" s="7">
        <v>63.7</v>
      </c>
      <c r="N3346" s="7">
        <v>1.0753253000000001E-2</v>
      </c>
      <c r="O3346" s="7">
        <v>1.8080380000000001E-3</v>
      </c>
      <c r="P3346" s="7">
        <v>1</v>
      </c>
      <c r="Q3346" s="7">
        <v>28</v>
      </c>
      <c r="R3346" s="7">
        <v>265</v>
      </c>
      <c r="S3346" s="189">
        <v>45625.593981481485</v>
      </c>
    </row>
    <row r="3347" spans="1:19">
      <c r="A3347" s="7">
        <v>2017</v>
      </c>
      <c r="B3347" s="123" t="s">
        <v>537</v>
      </c>
      <c r="C3347" s="123" t="s">
        <v>553</v>
      </c>
      <c r="D3347" s="123" t="s">
        <v>559</v>
      </c>
      <c r="E3347" s="123" t="s">
        <v>25</v>
      </c>
      <c r="F3347" s="7">
        <v>215.27138282000001</v>
      </c>
      <c r="G3347" s="123" t="s">
        <v>532</v>
      </c>
      <c r="H3347" s="7">
        <v>1.029155542</v>
      </c>
      <c r="I3347" s="7">
        <v>4.7807355019999997</v>
      </c>
      <c r="J3347" s="7">
        <v>0.87499428199999996</v>
      </c>
      <c r="K3347" s="7">
        <v>1.6279000000000001E-4</v>
      </c>
      <c r="L3347" s="7">
        <v>5.6453999999999999E-4</v>
      </c>
      <c r="M3347" s="7">
        <v>4.0646103079999998</v>
      </c>
      <c r="N3347" s="7">
        <v>7.5620799999999997E-4</v>
      </c>
      <c r="O3347" s="7">
        <v>2.6224579999999998E-3</v>
      </c>
      <c r="P3347" s="7">
        <v>1</v>
      </c>
      <c r="Q3347" s="7">
        <v>28</v>
      </c>
      <c r="R3347" s="7">
        <v>265</v>
      </c>
      <c r="S3347" s="189">
        <v>45625.593981481485</v>
      </c>
    </row>
    <row r="3348" spans="1:19">
      <c r="A3348" s="7">
        <v>2017</v>
      </c>
      <c r="B3348" s="123" t="s">
        <v>537</v>
      </c>
      <c r="C3348" s="123" t="s">
        <v>553</v>
      </c>
      <c r="D3348" s="123" t="s">
        <v>559</v>
      </c>
      <c r="E3348" s="123" t="s">
        <v>23</v>
      </c>
      <c r="F3348" s="7">
        <v>15.580880730000001</v>
      </c>
      <c r="G3348" s="123" t="s">
        <v>532</v>
      </c>
      <c r="H3348" s="7">
        <v>6.9569949999999997E-3</v>
      </c>
      <c r="I3348" s="7">
        <v>0.446508454</v>
      </c>
      <c r="J3348" s="7">
        <v>0</v>
      </c>
      <c r="K3348" s="7">
        <v>1.2211700000000001E-4</v>
      </c>
      <c r="L3348" s="7">
        <v>1.334991674E-5</v>
      </c>
      <c r="M3348" s="7">
        <v>0</v>
      </c>
      <c r="N3348" s="7">
        <v>7.8375979999999994E-3</v>
      </c>
      <c r="O3348" s="7">
        <v>8.5681400000000001E-4</v>
      </c>
      <c r="P3348" s="7"/>
      <c r="Q3348" s="7">
        <v>28</v>
      </c>
      <c r="R3348" s="7">
        <v>265</v>
      </c>
      <c r="S3348" s="189">
        <v>45625.593981481485</v>
      </c>
    </row>
    <row r="3349" spans="1:19">
      <c r="A3349" s="7">
        <v>2017</v>
      </c>
      <c r="B3349" s="123" t="s">
        <v>537</v>
      </c>
      <c r="C3349" s="123" t="s">
        <v>553</v>
      </c>
      <c r="D3349" s="123" t="s">
        <v>559</v>
      </c>
      <c r="E3349" s="123" t="s">
        <v>533</v>
      </c>
      <c r="F3349" s="7">
        <v>4729.9143534699997</v>
      </c>
      <c r="G3349" s="123" t="s">
        <v>532</v>
      </c>
      <c r="H3349" s="7">
        <v>350.266147402</v>
      </c>
      <c r="I3349" s="7">
        <v>74.053380511</v>
      </c>
      <c r="J3349" s="7">
        <v>346.70272210899998</v>
      </c>
      <c r="K3349" s="7">
        <v>3.7064889999999999E-3</v>
      </c>
      <c r="L3349" s="7">
        <v>1.3055259E-2</v>
      </c>
      <c r="M3349" s="7">
        <v>73.3</v>
      </c>
      <c r="N3349" s="7">
        <v>7.8362699999999996E-4</v>
      </c>
      <c r="O3349" s="7">
        <v>2.7601470000000001E-3</v>
      </c>
      <c r="P3349" s="7">
        <v>1</v>
      </c>
      <c r="Q3349" s="7">
        <v>28</v>
      </c>
      <c r="R3349" s="7">
        <v>265</v>
      </c>
      <c r="S3349" s="189">
        <v>45625.593981481485</v>
      </c>
    </row>
    <row r="3350" spans="1:19">
      <c r="A3350" s="7">
        <v>2017</v>
      </c>
      <c r="B3350" s="123" t="s">
        <v>537</v>
      </c>
      <c r="C3350" s="123" t="s">
        <v>553</v>
      </c>
      <c r="D3350" s="123" t="s">
        <v>559</v>
      </c>
      <c r="E3350" s="123" t="s">
        <v>159</v>
      </c>
      <c r="F3350" s="7">
        <v>475.54299509499998</v>
      </c>
      <c r="G3350" s="123" t="s">
        <v>532</v>
      </c>
      <c r="H3350" s="7">
        <v>33.510832593000003</v>
      </c>
      <c r="I3350" s="7">
        <v>70.468565279000003</v>
      </c>
      <c r="J3350" s="7">
        <v>33.268987936999999</v>
      </c>
      <c r="K3350" s="7">
        <v>4.4182190000000001E-3</v>
      </c>
      <c r="L3350" s="7">
        <v>4.4579100000000001E-4</v>
      </c>
      <c r="M3350" s="7">
        <v>69.959999999999994</v>
      </c>
      <c r="N3350" s="7">
        <v>9.2908929999999997E-3</v>
      </c>
      <c r="O3350" s="7">
        <v>9.3743500000000003E-4</v>
      </c>
      <c r="P3350" s="7">
        <v>1</v>
      </c>
      <c r="Q3350" s="7">
        <v>28</v>
      </c>
      <c r="R3350" s="7">
        <v>265</v>
      </c>
      <c r="S3350" s="189">
        <v>45625.593981481485</v>
      </c>
    </row>
    <row r="3351" spans="1:19">
      <c r="A3351" s="7">
        <v>2017</v>
      </c>
      <c r="B3351" s="123" t="s">
        <v>537</v>
      </c>
      <c r="C3351" s="123" t="s">
        <v>553</v>
      </c>
      <c r="D3351" s="123" t="s">
        <v>188</v>
      </c>
      <c r="E3351" s="123" t="s">
        <v>533</v>
      </c>
      <c r="F3351" s="7">
        <v>1576.2629972100001</v>
      </c>
      <c r="G3351" s="123" t="s">
        <v>532</v>
      </c>
      <c r="H3351" s="7">
        <v>127.669736712</v>
      </c>
      <c r="I3351" s="7">
        <v>80.995199999999997</v>
      </c>
      <c r="J3351" s="7">
        <v>115.54007769499999</v>
      </c>
      <c r="K3351" s="7">
        <v>6.541491E-3</v>
      </c>
      <c r="L3351" s="7">
        <v>4.5081122000000001E-2</v>
      </c>
      <c r="M3351" s="7">
        <v>73.3</v>
      </c>
      <c r="N3351" s="7">
        <v>4.15E-3</v>
      </c>
      <c r="O3351" s="7">
        <v>2.86E-2</v>
      </c>
      <c r="P3351" s="7">
        <v>1</v>
      </c>
      <c r="Q3351" s="7">
        <v>28</v>
      </c>
      <c r="R3351" s="7">
        <v>265</v>
      </c>
      <c r="S3351" s="189">
        <v>45625.593981481485</v>
      </c>
    </row>
    <row r="3352" spans="1:19">
      <c r="A3352" s="7">
        <v>2017</v>
      </c>
      <c r="B3352" s="123" t="s">
        <v>537</v>
      </c>
      <c r="C3352" s="123" t="s">
        <v>553</v>
      </c>
      <c r="D3352" s="123" t="s">
        <v>571</v>
      </c>
      <c r="E3352" s="123" t="s">
        <v>572</v>
      </c>
      <c r="F3352" s="7">
        <v>212.53211768200001</v>
      </c>
      <c r="G3352" s="123" t="s">
        <v>532</v>
      </c>
      <c r="H3352" s="7">
        <v>15.270856634999999</v>
      </c>
      <c r="I3352" s="7">
        <v>71.851994895000004</v>
      </c>
      <c r="J3352" s="7">
        <v>15.134881349</v>
      </c>
      <c r="K3352" s="7">
        <v>3.7278000000000002E-4</v>
      </c>
      <c r="L3352" s="7">
        <v>4.73726E-4</v>
      </c>
      <c r="M3352" s="7">
        <v>71.212207895999995</v>
      </c>
      <c r="N3352" s="7">
        <v>1.7539929999999999E-3</v>
      </c>
      <c r="O3352" s="7">
        <v>2.228963E-3</v>
      </c>
      <c r="P3352" s="7">
        <v>1</v>
      </c>
      <c r="Q3352" s="7">
        <v>28</v>
      </c>
      <c r="R3352" s="7">
        <v>265</v>
      </c>
      <c r="S3352" s="189">
        <v>45625.593981481485</v>
      </c>
    </row>
    <row r="3353" spans="1:19">
      <c r="A3353" s="7">
        <v>2017</v>
      </c>
      <c r="B3353" s="123" t="s">
        <v>537</v>
      </c>
      <c r="C3353" s="123" t="s">
        <v>553</v>
      </c>
      <c r="D3353" s="123" t="s">
        <v>573</v>
      </c>
      <c r="E3353" s="123" t="s">
        <v>572</v>
      </c>
      <c r="F3353" s="7">
        <v>42541.362333652003</v>
      </c>
      <c r="G3353" s="123" t="s">
        <v>532</v>
      </c>
      <c r="H3353" s="7">
        <v>3059.5350597830002</v>
      </c>
      <c r="I3353" s="7">
        <v>71.919066337999993</v>
      </c>
      <c r="J3353" s="7">
        <v>3037.0278569990001</v>
      </c>
      <c r="K3353" s="7">
        <v>2.2311285E-2</v>
      </c>
      <c r="L3353" s="7">
        <v>8.2575421999999996E-2</v>
      </c>
      <c r="M3353" s="7">
        <v>71.39</v>
      </c>
      <c r="N3353" s="7">
        <v>5.2446100000000005E-4</v>
      </c>
      <c r="O3353" s="7">
        <v>1.9410619999999999E-3</v>
      </c>
      <c r="P3353" s="7">
        <v>1</v>
      </c>
      <c r="Q3353" s="7">
        <v>28</v>
      </c>
      <c r="R3353" s="7">
        <v>265</v>
      </c>
      <c r="S3353" s="189">
        <v>45625.593981481485</v>
      </c>
    </row>
    <row r="3354" spans="1:19">
      <c r="A3354" s="7">
        <v>2017</v>
      </c>
      <c r="B3354" s="123" t="s">
        <v>537</v>
      </c>
      <c r="C3354" s="123" t="s">
        <v>553</v>
      </c>
      <c r="D3354" s="123" t="s">
        <v>558</v>
      </c>
      <c r="E3354" s="123" t="s">
        <v>25</v>
      </c>
      <c r="F3354" s="7">
        <v>300.485397041</v>
      </c>
      <c r="G3354" s="123" t="s">
        <v>532</v>
      </c>
      <c r="H3354" s="7">
        <v>1.4365412049999999</v>
      </c>
      <c r="I3354" s="7">
        <v>4.7807355019999997</v>
      </c>
      <c r="J3354" s="7">
        <v>1.221356042</v>
      </c>
      <c r="K3354" s="7">
        <v>2.2722899999999999E-4</v>
      </c>
      <c r="L3354" s="7">
        <v>7.8801000000000001E-4</v>
      </c>
      <c r="M3354" s="7">
        <v>4.0646103079999998</v>
      </c>
      <c r="N3354" s="7">
        <v>7.5620799999999997E-4</v>
      </c>
      <c r="O3354" s="7">
        <v>2.6224579999999998E-3</v>
      </c>
      <c r="P3354" s="7">
        <v>1</v>
      </c>
      <c r="Q3354" s="7">
        <v>28</v>
      </c>
      <c r="R3354" s="7">
        <v>265</v>
      </c>
      <c r="S3354" s="189">
        <v>45625.593981481485</v>
      </c>
    </row>
    <row r="3355" spans="1:19">
      <c r="A3355" s="7">
        <v>2017</v>
      </c>
      <c r="B3355" s="123" t="s">
        <v>537</v>
      </c>
      <c r="C3355" s="123" t="s">
        <v>553</v>
      </c>
      <c r="D3355" s="123" t="s">
        <v>558</v>
      </c>
      <c r="E3355" s="123" t="s">
        <v>23</v>
      </c>
      <c r="F3355" s="7">
        <v>0</v>
      </c>
      <c r="G3355" s="123" t="s">
        <v>532</v>
      </c>
      <c r="H3355" s="7">
        <v>0</v>
      </c>
      <c r="I3355" s="7"/>
      <c r="J3355" s="7">
        <v>0</v>
      </c>
      <c r="K3355" s="7">
        <v>0</v>
      </c>
      <c r="L3355" s="7">
        <v>0</v>
      </c>
      <c r="M3355" s="7"/>
      <c r="N3355" s="7"/>
      <c r="O3355" s="7"/>
      <c r="P3355" s="7"/>
      <c r="Q3355" s="7">
        <v>28</v>
      </c>
      <c r="R3355" s="7">
        <v>265</v>
      </c>
      <c r="S3355" s="189">
        <v>45625.593981481485</v>
      </c>
    </row>
    <row r="3356" spans="1:19">
      <c r="A3356" s="7">
        <v>2017</v>
      </c>
      <c r="B3356" s="123" t="s">
        <v>537</v>
      </c>
      <c r="C3356" s="123" t="s">
        <v>553</v>
      </c>
      <c r="D3356" s="123" t="s">
        <v>558</v>
      </c>
      <c r="E3356" s="123" t="s">
        <v>533</v>
      </c>
      <c r="F3356" s="7">
        <v>6602.2254042900004</v>
      </c>
      <c r="G3356" s="123" t="s">
        <v>532</v>
      </c>
      <c r="H3356" s="7">
        <v>488.91711008300001</v>
      </c>
      <c r="I3356" s="7">
        <v>74.053380511</v>
      </c>
      <c r="J3356" s="7">
        <v>483.94312213400002</v>
      </c>
      <c r="K3356" s="7">
        <v>5.1736819999999998E-3</v>
      </c>
      <c r="L3356" s="7">
        <v>1.8223112999999999E-2</v>
      </c>
      <c r="M3356" s="7">
        <v>73.3</v>
      </c>
      <c r="N3356" s="7">
        <v>7.8362699999999996E-4</v>
      </c>
      <c r="O3356" s="7">
        <v>2.7601470000000001E-3</v>
      </c>
      <c r="P3356" s="7">
        <v>1</v>
      </c>
      <c r="Q3356" s="7">
        <v>28</v>
      </c>
      <c r="R3356" s="7">
        <v>265</v>
      </c>
      <c r="S3356" s="189">
        <v>45625.593981481485</v>
      </c>
    </row>
    <row r="3357" spans="1:19">
      <c r="A3357" s="7">
        <v>2017</v>
      </c>
      <c r="B3357" s="123" t="s">
        <v>537</v>
      </c>
      <c r="C3357" s="123" t="s">
        <v>553</v>
      </c>
      <c r="D3357" s="123" t="s">
        <v>558</v>
      </c>
      <c r="E3357" s="123" t="s">
        <v>159</v>
      </c>
      <c r="F3357" s="7">
        <v>0</v>
      </c>
      <c r="G3357" s="123" t="s">
        <v>532</v>
      </c>
      <c r="H3357" s="7">
        <v>0</v>
      </c>
      <c r="I3357" s="7"/>
      <c r="J3357" s="7">
        <v>0</v>
      </c>
      <c r="K3357" s="7">
        <v>0</v>
      </c>
      <c r="L3357" s="7">
        <v>0</v>
      </c>
      <c r="M3357" s="7"/>
      <c r="N3357" s="7"/>
      <c r="O3357" s="7"/>
      <c r="P3357" s="7">
        <v>1</v>
      </c>
      <c r="Q3357" s="7">
        <v>28</v>
      </c>
      <c r="R3357" s="7">
        <v>265</v>
      </c>
      <c r="S3357" s="189">
        <v>45625.593981481485</v>
      </c>
    </row>
    <row r="3358" spans="1:19">
      <c r="A3358" s="7">
        <v>2017</v>
      </c>
      <c r="B3358" s="123" t="s">
        <v>537</v>
      </c>
      <c r="C3358" s="123" t="s">
        <v>553</v>
      </c>
      <c r="D3358" s="123" t="s">
        <v>191</v>
      </c>
      <c r="E3358" s="123" t="s">
        <v>533</v>
      </c>
      <c r="F3358" s="7">
        <v>3176.4468918419998</v>
      </c>
      <c r="G3358" s="123" t="s">
        <v>532</v>
      </c>
      <c r="H3358" s="7">
        <v>235.139657615</v>
      </c>
      <c r="I3358" s="7">
        <v>74.025999999999996</v>
      </c>
      <c r="J3358" s="7">
        <v>232.83355717200001</v>
      </c>
      <c r="K3358" s="7">
        <v>2.2235128E-2</v>
      </c>
      <c r="L3358" s="7">
        <v>6.3528940000000004E-3</v>
      </c>
      <c r="M3358" s="7">
        <v>73.3</v>
      </c>
      <c r="N3358" s="7">
        <v>7.0000000000000001E-3</v>
      </c>
      <c r="O3358" s="7">
        <v>2E-3</v>
      </c>
      <c r="P3358" s="7">
        <v>1</v>
      </c>
      <c r="Q3358" s="7">
        <v>28</v>
      </c>
      <c r="R3358" s="7">
        <v>265</v>
      </c>
      <c r="S3358" s="189">
        <v>45625.593981481485</v>
      </c>
    </row>
    <row r="3359" spans="1:19">
      <c r="A3359" s="7">
        <v>2017</v>
      </c>
      <c r="B3359" s="123" t="s">
        <v>537</v>
      </c>
      <c r="C3359" s="123" t="s">
        <v>553</v>
      </c>
      <c r="D3359" s="123" t="s">
        <v>561</v>
      </c>
      <c r="E3359" s="123" t="s">
        <v>25</v>
      </c>
      <c r="F3359" s="7">
        <v>586.19334693799999</v>
      </c>
      <c r="G3359" s="123" t="s">
        <v>532</v>
      </c>
      <c r="H3359" s="7">
        <v>2.8024353450000001</v>
      </c>
      <c r="I3359" s="7">
        <v>4.7807355019999997</v>
      </c>
      <c r="J3359" s="7">
        <v>2.3826475199999999</v>
      </c>
      <c r="K3359" s="7">
        <v>4.4328400000000001E-4</v>
      </c>
      <c r="L3359" s="7">
        <v>1.5372669999999999E-3</v>
      </c>
      <c r="M3359" s="7">
        <v>4.0646103079999998</v>
      </c>
      <c r="N3359" s="7">
        <v>7.5620799999999997E-4</v>
      </c>
      <c r="O3359" s="7">
        <v>2.6224579999999998E-3</v>
      </c>
      <c r="P3359" s="7">
        <v>1</v>
      </c>
      <c r="Q3359" s="7">
        <v>28</v>
      </c>
      <c r="R3359" s="7">
        <v>265</v>
      </c>
      <c r="S3359" s="189">
        <v>45625.593981481485</v>
      </c>
    </row>
    <row r="3360" spans="1:19">
      <c r="A3360" s="7">
        <v>2017</v>
      </c>
      <c r="B3360" s="123" t="s">
        <v>537</v>
      </c>
      <c r="C3360" s="123" t="s">
        <v>553</v>
      </c>
      <c r="D3360" s="123" t="s">
        <v>561</v>
      </c>
      <c r="E3360" s="123" t="s">
        <v>23</v>
      </c>
      <c r="F3360" s="7">
        <v>179.73162526499999</v>
      </c>
      <c r="G3360" s="123" t="s">
        <v>532</v>
      </c>
      <c r="H3360" s="7">
        <v>8.0251690000000001E-2</v>
      </c>
      <c r="I3360" s="7">
        <v>0.446508454</v>
      </c>
      <c r="J3360" s="7">
        <v>0</v>
      </c>
      <c r="K3360" s="7">
        <v>1.408664E-3</v>
      </c>
      <c r="L3360" s="7">
        <v>1.5399700000000001E-4</v>
      </c>
      <c r="M3360" s="7">
        <v>0</v>
      </c>
      <c r="N3360" s="7">
        <v>7.8375979999999994E-3</v>
      </c>
      <c r="O3360" s="7">
        <v>8.5681400000000001E-4</v>
      </c>
      <c r="P3360" s="7"/>
      <c r="Q3360" s="7">
        <v>28</v>
      </c>
      <c r="R3360" s="7">
        <v>265</v>
      </c>
      <c r="S3360" s="189">
        <v>45625.593981481485</v>
      </c>
    </row>
    <row r="3361" spans="1:19">
      <c r="A3361" s="7">
        <v>2017</v>
      </c>
      <c r="B3361" s="123" t="s">
        <v>537</v>
      </c>
      <c r="C3361" s="123" t="s">
        <v>553</v>
      </c>
      <c r="D3361" s="123" t="s">
        <v>561</v>
      </c>
      <c r="E3361" s="123" t="s">
        <v>533</v>
      </c>
      <c r="F3361" s="7">
        <v>12879.762694268</v>
      </c>
      <c r="G3361" s="123" t="s">
        <v>532</v>
      </c>
      <c r="H3361" s="7">
        <v>953.78996769000003</v>
      </c>
      <c r="I3361" s="7">
        <v>74.053380511</v>
      </c>
      <c r="J3361" s="7">
        <v>944.08660549000001</v>
      </c>
      <c r="K3361" s="7">
        <v>1.009293E-2</v>
      </c>
      <c r="L3361" s="7">
        <v>3.5550037999999999E-2</v>
      </c>
      <c r="M3361" s="7">
        <v>73.3</v>
      </c>
      <c r="N3361" s="7">
        <v>7.8362699999999996E-4</v>
      </c>
      <c r="O3361" s="7">
        <v>2.7601470000000001E-3</v>
      </c>
      <c r="P3361" s="7">
        <v>1</v>
      </c>
      <c r="Q3361" s="7">
        <v>28</v>
      </c>
      <c r="R3361" s="7">
        <v>265</v>
      </c>
      <c r="S3361" s="189">
        <v>45625.593981481485</v>
      </c>
    </row>
    <row r="3362" spans="1:19">
      <c r="A3362" s="7">
        <v>2017</v>
      </c>
      <c r="B3362" s="123" t="s">
        <v>537</v>
      </c>
      <c r="C3362" s="123" t="s">
        <v>553</v>
      </c>
      <c r="D3362" s="123" t="s">
        <v>561</v>
      </c>
      <c r="E3362" s="123" t="s">
        <v>159</v>
      </c>
      <c r="F3362" s="7">
        <v>5485.576641912</v>
      </c>
      <c r="G3362" s="123" t="s">
        <v>532</v>
      </c>
      <c r="H3362" s="7">
        <v>386.560715684</v>
      </c>
      <c r="I3362" s="7">
        <v>70.468565279000003</v>
      </c>
      <c r="J3362" s="7">
        <v>383.77094186800002</v>
      </c>
      <c r="K3362" s="7">
        <v>5.0965905999999998E-2</v>
      </c>
      <c r="L3362" s="7">
        <v>5.1423720000000001E-3</v>
      </c>
      <c r="M3362" s="7">
        <v>69.959999999999994</v>
      </c>
      <c r="N3362" s="7">
        <v>9.2908929999999997E-3</v>
      </c>
      <c r="O3362" s="7">
        <v>9.3743500000000003E-4</v>
      </c>
      <c r="P3362" s="7">
        <v>1</v>
      </c>
      <c r="Q3362" s="7">
        <v>28</v>
      </c>
      <c r="R3362" s="7">
        <v>265</v>
      </c>
      <c r="S3362" s="189">
        <v>45625.593981481485</v>
      </c>
    </row>
    <row r="3363" spans="1:19">
      <c r="A3363" s="7">
        <v>2017</v>
      </c>
      <c r="B3363" s="123" t="s">
        <v>537</v>
      </c>
      <c r="C3363" s="123" t="s">
        <v>553</v>
      </c>
      <c r="D3363" s="123" t="s">
        <v>561</v>
      </c>
      <c r="E3363" s="123" t="s">
        <v>535</v>
      </c>
      <c r="F3363" s="7">
        <v>846.35514310200006</v>
      </c>
      <c r="G3363" s="123" t="s">
        <v>532</v>
      </c>
      <c r="H3363" s="7">
        <v>47.220515235999997</v>
      </c>
      <c r="I3363" s="7">
        <v>55.792790556999996</v>
      </c>
      <c r="J3363" s="7">
        <v>47.174388880999999</v>
      </c>
      <c r="K3363" s="7">
        <v>8.4635500000000002E-4</v>
      </c>
      <c r="L3363" s="7">
        <v>8.4635514310000003E-5</v>
      </c>
      <c r="M3363" s="7">
        <v>55.738290556999999</v>
      </c>
      <c r="N3363" s="7">
        <v>1E-3</v>
      </c>
      <c r="O3363" s="7">
        <v>1E-4</v>
      </c>
      <c r="P3363" s="7">
        <v>1</v>
      </c>
      <c r="Q3363" s="7">
        <v>28</v>
      </c>
      <c r="R3363" s="7">
        <v>265</v>
      </c>
      <c r="S3363" s="189">
        <v>45625.593981481485</v>
      </c>
    </row>
    <row r="3364" spans="1:19">
      <c r="A3364" s="7">
        <v>2017</v>
      </c>
      <c r="B3364" s="123" t="s">
        <v>537</v>
      </c>
      <c r="C3364" s="123" t="s">
        <v>564</v>
      </c>
      <c r="D3364" s="123" t="s">
        <v>180</v>
      </c>
      <c r="E3364" s="123" t="s">
        <v>574</v>
      </c>
      <c r="F3364" s="7">
        <v>3571.1699062940002</v>
      </c>
      <c r="G3364" s="123" t="s">
        <v>532</v>
      </c>
      <c r="H3364" s="7">
        <v>382.46217865099999</v>
      </c>
      <c r="I3364" s="7">
        <v>107.097166667</v>
      </c>
      <c r="J3364" s="7">
        <v>351.04481140000001</v>
      </c>
      <c r="K3364" s="7">
        <v>1.0713509720000001</v>
      </c>
      <c r="L3364" s="7">
        <v>5.3567550000000004E-3</v>
      </c>
      <c r="M3364" s="7">
        <v>98.299666666999997</v>
      </c>
      <c r="N3364" s="7">
        <v>0.3</v>
      </c>
      <c r="O3364" s="7">
        <v>1.5E-3</v>
      </c>
      <c r="P3364" s="7">
        <v>1</v>
      </c>
      <c r="Q3364" s="7">
        <v>28</v>
      </c>
      <c r="R3364" s="7">
        <v>265</v>
      </c>
      <c r="S3364" s="189">
        <v>45625.593981481485</v>
      </c>
    </row>
    <row r="3365" spans="1:19">
      <c r="A3365" s="7">
        <v>2017</v>
      </c>
      <c r="B3365" s="123" t="s">
        <v>537</v>
      </c>
      <c r="C3365" s="123" t="s">
        <v>564</v>
      </c>
      <c r="D3365" s="123" t="s">
        <v>180</v>
      </c>
      <c r="E3365" s="123" t="s">
        <v>33</v>
      </c>
      <c r="F3365" s="7">
        <v>1187.4110692649999</v>
      </c>
      <c r="G3365" s="123" t="s">
        <v>532</v>
      </c>
      <c r="H3365" s="7">
        <v>11.232908715000001</v>
      </c>
      <c r="I3365" s="7">
        <v>9.4600000000000009</v>
      </c>
      <c r="J3365" s="7">
        <v>0</v>
      </c>
      <c r="K3365" s="7">
        <v>0.35622332099999998</v>
      </c>
      <c r="L3365" s="7">
        <v>4.7496439999999999E-3</v>
      </c>
      <c r="M3365" s="7">
        <v>0</v>
      </c>
      <c r="N3365" s="7">
        <v>0.3</v>
      </c>
      <c r="O3365" s="7">
        <v>4.0000000000000001E-3</v>
      </c>
      <c r="P3365" s="7"/>
      <c r="Q3365" s="7">
        <v>28</v>
      </c>
      <c r="R3365" s="7">
        <v>265</v>
      </c>
      <c r="S3365" s="189">
        <v>45625.593981481485</v>
      </c>
    </row>
    <row r="3366" spans="1:19">
      <c r="A3366" s="7">
        <v>2017</v>
      </c>
      <c r="B3366" s="123" t="s">
        <v>537</v>
      </c>
      <c r="C3366" s="123" t="s">
        <v>564</v>
      </c>
      <c r="D3366" s="123" t="s">
        <v>180</v>
      </c>
      <c r="E3366" s="123" t="s">
        <v>540</v>
      </c>
      <c r="F3366" s="7">
        <v>4024.9369658239998</v>
      </c>
      <c r="G3366" s="123" t="s">
        <v>532</v>
      </c>
      <c r="H3366" s="7">
        <v>416.16841992399998</v>
      </c>
      <c r="I3366" s="7">
        <v>103.39749999999999</v>
      </c>
      <c r="J3366" s="7">
        <v>380.75903696699999</v>
      </c>
      <c r="K3366" s="7">
        <v>1.2074810899999999</v>
      </c>
      <c r="L3366" s="7">
        <v>6.037405E-3</v>
      </c>
      <c r="M3366" s="7">
        <v>94.6</v>
      </c>
      <c r="N3366" s="7">
        <v>0.3</v>
      </c>
      <c r="O3366" s="7">
        <v>1.5E-3</v>
      </c>
      <c r="P3366" s="7">
        <v>1</v>
      </c>
      <c r="Q3366" s="7">
        <v>28</v>
      </c>
      <c r="R3366" s="7">
        <v>265</v>
      </c>
      <c r="S3366" s="189">
        <v>45625.593981481485</v>
      </c>
    </row>
    <row r="3367" spans="1:19">
      <c r="A3367" s="7">
        <v>2017</v>
      </c>
      <c r="B3367" s="123" t="s">
        <v>537</v>
      </c>
      <c r="C3367" s="123" t="s">
        <v>564</v>
      </c>
      <c r="D3367" s="123" t="s">
        <v>180</v>
      </c>
      <c r="E3367" s="123" t="s">
        <v>569</v>
      </c>
      <c r="F3367" s="7">
        <v>2538.2776248629998</v>
      </c>
      <c r="G3367" s="123" t="s">
        <v>532</v>
      </c>
      <c r="H3367" s="7">
        <v>273.19735904200002</v>
      </c>
      <c r="I3367" s="7">
        <v>107.631</v>
      </c>
      <c r="J3367" s="7">
        <v>250.934125994</v>
      </c>
      <c r="K3367" s="7">
        <v>0.76148328700000001</v>
      </c>
      <c r="L3367" s="7">
        <v>3.5535889999999998E-3</v>
      </c>
      <c r="M3367" s="7">
        <v>98.86</v>
      </c>
      <c r="N3367" s="7">
        <v>0.3</v>
      </c>
      <c r="O3367" s="7">
        <v>1.4E-3</v>
      </c>
      <c r="P3367" s="7">
        <v>1</v>
      </c>
      <c r="Q3367" s="7">
        <v>28</v>
      </c>
      <c r="R3367" s="7">
        <v>265</v>
      </c>
      <c r="S3367" s="189">
        <v>45625.593981481485</v>
      </c>
    </row>
    <row r="3368" spans="1:19">
      <c r="A3368" s="7">
        <v>2017</v>
      </c>
      <c r="B3368" s="123" t="s">
        <v>537</v>
      </c>
      <c r="C3368" s="123" t="s">
        <v>564</v>
      </c>
      <c r="D3368" s="123" t="s">
        <v>180</v>
      </c>
      <c r="E3368" s="123" t="s">
        <v>531</v>
      </c>
      <c r="F3368" s="7">
        <v>0</v>
      </c>
      <c r="G3368" s="123" t="s">
        <v>532</v>
      </c>
      <c r="H3368" s="7">
        <v>0</v>
      </c>
      <c r="I3368" s="7"/>
      <c r="J3368" s="7">
        <v>0</v>
      </c>
      <c r="K3368" s="7">
        <v>0</v>
      </c>
      <c r="L3368" s="7">
        <v>0</v>
      </c>
      <c r="M3368" s="7"/>
      <c r="N3368" s="7"/>
      <c r="O3368" s="7"/>
      <c r="P3368" s="7">
        <v>1</v>
      </c>
      <c r="Q3368" s="7">
        <v>28</v>
      </c>
      <c r="R3368" s="7">
        <v>265</v>
      </c>
      <c r="S3368" s="189">
        <v>45625.593981481485</v>
      </c>
    </row>
    <row r="3369" spans="1:19">
      <c r="A3369" s="7">
        <v>2017</v>
      </c>
      <c r="B3369" s="123" t="s">
        <v>537</v>
      </c>
      <c r="C3369" s="123" t="s">
        <v>564</v>
      </c>
      <c r="D3369" s="123" t="s">
        <v>180</v>
      </c>
      <c r="E3369" s="123" t="s">
        <v>533</v>
      </c>
      <c r="F3369" s="7">
        <v>12189.454973141999</v>
      </c>
      <c r="G3369" s="123" t="s">
        <v>532</v>
      </c>
      <c r="H3369" s="7">
        <v>898.79758875200002</v>
      </c>
      <c r="I3369" s="7">
        <v>73.735666667000004</v>
      </c>
      <c r="J3369" s="7">
        <v>893.44641801900002</v>
      </c>
      <c r="K3369" s="7">
        <v>0.12189455</v>
      </c>
      <c r="L3369" s="7">
        <v>7.3136729999999997E-3</v>
      </c>
      <c r="M3369" s="7">
        <v>73.296666666999997</v>
      </c>
      <c r="N3369" s="7">
        <v>0.01</v>
      </c>
      <c r="O3369" s="7">
        <v>5.9999999999999995E-4</v>
      </c>
      <c r="P3369" s="7">
        <v>1</v>
      </c>
      <c r="Q3369" s="7">
        <v>28</v>
      </c>
      <c r="R3369" s="7">
        <v>265</v>
      </c>
      <c r="S3369" s="189">
        <v>45625.593981481485</v>
      </c>
    </row>
    <row r="3370" spans="1:19">
      <c r="A3370" s="7">
        <v>2017</v>
      </c>
      <c r="B3370" s="123" t="s">
        <v>537</v>
      </c>
      <c r="C3370" s="123" t="s">
        <v>564</v>
      </c>
      <c r="D3370" s="123" t="s">
        <v>180</v>
      </c>
      <c r="E3370" s="123" t="s">
        <v>159</v>
      </c>
      <c r="F3370" s="7">
        <v>0</v>
      </c>
      <c r="G3370" s="123" t="s">
        <v>532</v>
      </c>
      <c r="H3370" s="7">
        <v>0</v>
      </c>
      <c r="I3370" s="7"/>
      <c r="J3370" s="7">
        <v>0</v>
      </c>
      <c r="K3370" s="7">
        <v>0</v>
      </c>
      <c r="L3370" s="7">
        <v>0</v>
      </c>
      <c r="M3370" s="7"/>
      <c r="N3370" s="7"/>
      <c r="O3370" s="7"/>
      <c r="P3370" s="7">
        <v>1</v>
      </c>
      <c r="Q3370" s="7">
        <v>28</v>
      </c>
      <c r="R3370" s="7">
        <v>265</v>
      </c>
      <c r="S3370" s="189">
        <v>45625.593981481485</v>
      </c>
    </row>
    <row r="3371" spans="1:19">
      <c r="A3371" s="7">
        <v>2017</v>
      </c>
      <c r="B3371" s="123" t="s">
        <v>537</v>
      </c>
      <c r="C3371" s="123" t="s">
        <v>564</v>
      </c>
      <c r="D3371" s="123" t="s">
        <v>180</v>
      </c>
      <c r="E3371" s="123" t="s">
        <v>160</v>
      </c>
      <c r="F3371" s="7">
        <v>33493.376501817002</v>
      </c>
      <c r="G3371" s="123" t="s">
        <v>532</v>
      </c>
      <c r="H3371" s="7">
        <v>2405.7957407489998</v>
      </c>
      <c r="I3371" s="7">
        <v>71.828999999999994</v>
      </c>
      <c r="J3371" s="7">
        <v>2391.0921484649998</v>
      </c>
      <c r="K3371" s="7">
        <v>0.33493376499999999</v>
      </c>
      <c r="L3371" s="7">
        <v>2.0096025999999999E-2</v>
      </c>
      <c r="M3371" s="7">
        <v>71.39</v>
      </c>
      <c r="N3371" s="7">
        <v>0.01</v>
      </c>
      <c r="O3371" s="7">
        <v>5.9999999999999995E-4</v>
      </c>
      <c r="P3371" s="7">
        <v>1</v>
      </c>
      <c r="Q3371" s="7">
        <v>28</v>
      </c>
      <c r="R3371" s="7">
        <v>265</v>
      </c>
      <c r="S3371" s="189">
        <v>45625.593981481485</v>
      </c>
    </row>
    <row r="3372" spans="1:19">
      <c r="A3372" s="7">
        <v>2017</v>
      </c>
      <c r="B3372" s="123" t="s">
        <v>537</v>
      </c>
      <c r="C3372" s="123" t="s">
        <v>564</v>
      </c>
      <c r="D3372" s="123" t="s">
        <v>180</v>
      </c>
      <c r="E3372" s="123" t="s">
        <v>575</v>
      </c>
      <c r="F3372" s="7">
        <v>599.52400993900005</v>
      </c>
      <c r="G3372" s="123" t="s">
        <v>532</v>
      </c>
      <c r="H3372" s="7">
        <v>65.825238274</v>
      </c>
      <c r="I3372" s="7">
        <v>109.795833333</v>
      </c>
      <c r="J3372" s="7">
        <v>60.550925796999998</v>
      </c>
      <c r="K3372" s="7">
        <v>0.17985720299999999</v>
      </c>
      <c r="L3372" s="7">
        <v>8.9928600000000001E-4</v>
      </c>
      <c r="M3372" s="7">
        <v>100.99833333300001</v>
      </c>
      <c r="N3372" s="7">
        <v>0.3</v>
      </c>
      <c r="O3372" s="7">
        <v>1.5E-3</v>
      </c>
      <c r="P3372" s="7">
        <v>1</v>
      </c>
      <c r="Q3372" s="7">
        <v>28</v>
      </c>
      <c r="R3372" s="7">
        <v>265</v>
      </c>
      <c r="S3372" s="189">
        <v>45625.593981481485</v>
      </c>
    </row>
    <row r="3373" spans="1:19">
      <c r="A3373" s="7">
        <v>2017</v>
      </c>
      <c r="B3373" s="123" t="s">
        <v>537</v>
      </c>
      <c r="C3373" s="123" t="s">
        <v>564</v>
      </c>
      <c r="D3373" s="123" t="s">
        <v>180</v>
      </c>
      <c r="E3373" s="123" t="s">
        <v>163</v>
      </c>
      <c r="F3373" s="7">
        <v>1999.8091245390001</v>
      </c>
      <c r="G3373" s="123" t="s">
        <v>532</v>
      </c>
      <c r="H3373" s="7">
        <v>127.70081136100001</v>
      </c>
      <c r="I3373" s="7">
        <v>63.856499999999997</v>
      </c>
      <c r="J3373" s="7">
        <v>127.367843142</v>
      </c>
      <c r="K3373" s="7">
        <v>9.9990459999999993E-3</v>
      </c>
      <c r="L3373" s="7">
        <v>1.9998100000000001E-4</v>
      </c>
      <c r="M3373" s="7">
        <v>63.69</v>
      </c>
      <c r="N3373" s="7">
        <v>5.0000000000000001E-3</v>
      </c>
      <c r="O3373" s="7">
        <v>1E-4</v>
      </c>
      <c r="P3373" s="7">
        <v>1</v>
      </c>
      <c r="Q3373" s="7">
        <v>28</v>
      </c>
      <c r="R3373" s="7">
        <v>265</v>
      </c>
      <c r="S3373" s="189">
        <v>45625.593981481485</v>
      </c>
    </row>
    <row r="3374" spans="1:19">
      <c r="A3374" s="7">
        <v>2017</v>
      </c>
      <c r="B3374" s="123" t="s">
        <v>537</v>
      </c>
      <c r="C3374" s="123" t="s">
        <v>564</v>
      </c>
      <c r="D3374" s="123" t="s">
        <v>180</v>
      </c>
      <c r="E3374" s="123" t="s">
        <v>535</v>
      </c>
      <c r="F3374" s="7">
        <v>23257.576483931</v>
      </c>
      <c r="G3374" s="123" t="s">
        <v>532</v>
      </c>
      <c r="H3374" s="7">
        <v>1300.2099421979999</v>
      </c>
      <c r="I3374" s="7">
        <v>55.904790556999998</v>
      </c>
      <c r="J3374" s="7">
        <v>1296.337555713</v>
      </c>
      <c r="K3374" s="7">
        <v>0.116287882</v>
      </c>
      <c r="L3374" s="7">
        <v>2.3257579999999998E-3</v>
      </c>
      <c r="M3374" s="7">
        <v>55.738290556999999</v>
      </c>
      <c r="N3374" s="7">
        <v>5.0000000000000001E-3</v>
      </c>
      <c r="O3374" s="7">
        <v>1E-4</v>
      </c>
      <c r="P3374" s="7">
        <v>1</v>
      </c>
      <c r="Q3374" s="7">
        <v>28</v>
      </c>
      <c r="R3374" s="7">
        <v>265</v>
      </c>
      <c r="S3374" s="189">
        <v>45625.593981481485</v>
      </c>
    </row>
    <row r="3375" spans="1:19">
      <c r="A3375" s="7">
        <v>2017</v>
      </c>
      <c r="B3375" s="123" t="s">
        <v>537</v>
      </c>
      <c r="C3375" s="123" t="s">
        <v>564</v>
      </c>
      <c r="D3375" s="123" t="s">
        <v>180</v>
      </c>
      <c r="E3375" s="123" t="s">
        <v>541</v>
      </c>
      <c r="F3375" s="7">
        <v>257.75262648199998</v>
      </c>
      <c r="G3375" s="123" t="s">
        <v>532</v>
      </c>
      <c r="H3375" s="7">
        <v>24.447521800000001</v>
      </c>
      <c r="I3375" s="7">
        <v>94.848778588000002</v>
      </c>
      <c r="J3375" s="7">
        <v>24.334368396999999</v>
      </c>
      <c r="K3375" s="7">
        <v>2.5775260000000001E-3</v>
      </c>
      <c r="L3375" s="7">
        <v>1.54652E-4</v>
      </c>
      <c r="M3375" s="7">
        <v>94.409778587999995</v>
      </c>
      <c r="N3375" s="7">
        <v>0.01</v>
      </c>
      <c r="O3375" s="7">
        <v>5.9999999999999995E-4</v>
      </c>
      <c r="P3375" s="7">
        <v>1</v>
      </c>
      <c r="Q3375" s="7">
        <v>28</v>
      </c>
      <c r="R3375" s="7">
        <v>265</v>
      </c>
      <c r="S3375" s="189">
        <v>45625.593981481485</v>
      </c>
    </row>
    <row r="3376" spans="1:19">
      <c r="A3376" s="7">
        <v>2017</v>
      </c>
      <c r="B3376" s="123" t="s">
        <v>537</v>
      </c>
      <c r="C3376" s="123" t="s">
        <v>564</v>
      </c>
      <c r="D3376" s="123" t="s">
        <v>180</v>
      </c>
      <c r="E3376" s="123" t="s">
        <v>570</v>
      </c>
      <c r="F3376" s="7">
        <v>5346.7110720000001</v>
      </c>
      <c r="G3376" s="123" t="s">
        <v>532</v>
      </c>
      <c r="H3376" s="7">
        <v>602.95395430099995</v>
      </c>
      <c r="I3376" s="7">
        <v>112.771</v>
      </c>
      <c r="J3376" s="7">
        <v>556.05795148799996</v>
      </c>
      <c r="K3376" s="7">
        <v>1.6040133219999999</v>
      </c>
      <c r="L3376" s="7">
        <v>7.4853960000000001E-3</v>
      </c>
      <c r="M3376" s="7">
        <v>104</v>
      </c>
      <c r="N3376" s="7">
        <v>0.3</v>
      </c>
      <c r="O3376" s="7">
        <v>1.4E-3</v>
      </c>
      <c r="P3376" s="7">
        <v>1</v>
      </c>
      <c r="Q3376" s="7">
        <v>28</v>
      </c>
      <c r="R3376" s="7">
        <v>265</v>
      </c>
      <c r="S3376" s="189">
        <v>45625.593981481485</v>
      </c>
    </row>
    <row r="3377" spans="1:19">
      <c r="A3377" s="7">
        <v>2017</v>
      </c>
      <c r="B3377" s="123" t="s">
        <v>537</v>
      </c>
      <c r="C3377" s="123" t="s">
        <v>556</v>
      </c>
      <c r="D3377" s="123" t="s">
        <v>576</v>
      </c>
      <c r="E3377" s="123" t="s">
        <v>27</v>
      </c>
      <c r="F3377" s="7">
        <v>0</v>
      </c>
      <c r="G3377" s="123" t="s">
        <v>532</v>
      </c>
      <c r="H3377" s="7">
        <v>0</v>
      </c>
      <c r="I3377" s="7"/>
      <c r="J3377" s="7">
        <v>0</v>
      </c>
      <c r="K3377" s="7">
        <v>0</v>
      </c>
      <c r="L3377" s="7">
        <v>0</v>
      </c>
      <c r="M3377" s="7"/>
      <c r="N3377" s="7"/>
      <c r="O3377" s="7"/>
      <c r="P3377" s="7"/>
      <c r="Q3377" s="7">
        <v>28</v>
      </c>
      <c r="R3377" s="7">
        <v>265</v>
      </c>
      <c r="S3377" s="189">
        <v>45625.593981481485</v>
      </c>
    </row>
    <row r="3378" spans="1:19">
      <c r="A3378" s="7">
        <v>2017</v>
      </c>
      <c r="B3378" s="123" t="s">
        <v>537</v>
      </c>
      <c r="C3378" s="123" t="s">
        <v>556</v>
      </c>
      <c r="D3378" s="123" t="s">
        <v>576</v>
      </c>
      <c r="E3378" s="123" t="s">
        <v>33</v>
      </c>
      <c r="F3378" s="7">
        <v>63.936919047000004</v>
      </c>
      <c r="G3378" s="123" t="s">
        <v>532</v>
      </c>
      <c r="H3378" s="7">
        <v>0.60484325400000005</v>
      </c>
      <c r="I3378" s="7">
        <v>9.4600000000000009</v>
      </c>
      <c r="J3378" s="7">
        <v>0</v>
      </c>
      <c r="K3378" s="7">
        <v>1.9181075999999998E-2</v>
      </c>
      <c r="L3378" s="7">
        <v>2.5574799999999998E-4</v>
      </c>
      <c r="M3378" s="7">
        <v>0</v>
      </c>
      <c r="N3378" s="7">
        <v>0.3</v>
      </c>
      <c r="O3378" s="7">
        <v>4.0000000000000001E-3</v>
      </c>
      <c r="P3378" s="7"/>
      <c r="Q3378" s="7">
        <v>28</v>
      </c>
      <c r="R3378" s="7">
        <v>265</v>
      </c>
      <c r="S3378" s="189">
        <v>45625.593981481485</v>
      </c>
    </row>
    <row r="3379" spans="1:19">
      <c r="A3379" s="7">
        <v>2017</v>
      </c>
      <c r="B3379" s="123" t="s">
        <v>537</v>
      </c>
      <c r="C3379" s="123" t="s">
        <v>556</v>
      </c>
      <c r="D3379" s="123" t="s">
        <v>576</v>
      </c>
      <c r="E3379" s="123" t="s">
        <v>540</v>
      </c>
      <c r="F3379" s="7">
        <v>0.46047874500000002</v>
      </c>
      <c r="G3379" s="123" t="s">
        <v>532</v>
      </c>
      <c r="H3379" s="7">
        <v>4.3873264000000002E-2</v>
      </c>
      <c r="I3379" s="7">
        <v>95.277500000000003</v>
      </c>
      <c r="J3379" s="7">
        <v>4.3561289000000003E-2</v>
      </c>
      <c r="K3379" s="7">
        <v>4.6047874500000004E-6</v>
      </c>
      <c r="L3379" s="7">
        <v>6.9071811750000003E-7</v>
      </c>
      <c r="M3379" s="7">
        <v>94.6</v>
      </c>
      <c r="N3379" s="7">
        <v>0.01</v>
      </c>
      <c r="O3379" s="7">
        <v>1.5E-3</v>
      </c>
      <c r="P3379" s="7">
        <v>1</v>
      </c>
      <c r="Q3379" s="7">
        <v>28</v>
      </c>
      <c r="R3379" s="7">
        <v>265</v>
      </c>
      <c r="S3379" s="189">
        <v>45625.593981481485</v>
      </c>
    </row>
    <row r="3380" spans="1:19">
      <c r="A3380" s="7">
        <v>2017</v>
      </c>
      <c r="B3380" s="123" t="s">
        <v>537</v>
      </c>
      <c r="C3380" s="123" t="s">
        <v>556</v>
      </c>
      <c r="D3380" s="123" t="s">
        <v>576</v>
      </c>
      <c r="E3380" s="123" t="s">
        <v>531</v>
      </c>
      <c r="F3380" s="7">
        <v>0</v>
      </c>
      <c r="G3380" s="123" t="s">
        <v>532</v>
      </c>
      <c r="H3380" s="7">
        <v>0</v>
      </c>
      <c r="I3380" s="7"/>
      <c r="J3380" s="7">
        <v>0</v>
      </c>
      <c r="K3380" s="7">
        <v>0</v>
      </c>
      <c r="L3380" s="7">
        <v>0</v>
      </c>
      <c r="M3380" s="7"/>
      <c r="N3380" s="7"/>
      <c r="O3380" s="7"/>
      <c r="P3380" s="7">
        <v>1</v>
      </c>
      <c r="Q3380" s="7">
        <v>28</v>
      </c>
      <c r="R3380" s="7">
        <v>265</v>
      </c>
      <c r="S3380" s="189">
        <v>45625.593981481485</v>
      </c>
    </row>
    <row r="3381" spans="1:19">
      <c r="A3381" s="7">
        <v>2017</v>
      </c>
      <c r="B3381" s="123" t="s">
        <v>537</v>
      </c>
      <c r="C3381" s="123" t="s">
        <v>556</v>
      </c>
      <c r="D3381" s="123" t="s">
        <v>576</v>
      </c>
      <c r="E3381" s="123" t="s">
        <v>533</v>
      </c>
      <c r="F3381" s="7">
        <v>307.604196</v>
      </c>
      <c r="G3381" s="123" t="s">
        <v>532</v>
      </c>
      <c r="H3381" s="7">
        <v>22.681400461999999</v>
      </c>
      <c r="I3381" s="7">
        <v>73.735666667000004</v>
      </c>
      <c r="J3381" s="7">
        <v>22.546362219999999</v>
      </c>
      <c r="K3381" s="7">
        <v>3.0760420000000002E-3</v>
      </c>
      <c r="L3381" s="7">
        <v>1.84563E-4</v>
      </c>
      <c r="M3381" s="7">
        <v>73.296666666999997</v>
      </c>
      <c r="N3381" s="7">
        <v>0.01</v>
      </c>
      <c r="O3381" s="7">
        <v>5.9999999999999995E-4</v>
      </c>
      <c r="P3381" s="7">
        <v>1</v>
      </c>
      <c r="Q3381" s="7">
        <v>28</v>
      </c>
      <c r="R3381" s="7">
        <v>265</v>
      </c>
      <c r="S3381" s="189">
        <v>45625.593981481485</v>
      </c>
    </row>
    <row r="3382" spans="1:19">
      <c r="A3382" s="7">
        <v>2017</v>
      </c>
      <c r="B3382" s="123" t="s">
        <v>537</v>
      </c>
      <c r="C3382" s="123" t="s">
        <v>556</v>
      </c>
      <c r="D3382" s="123" t="s">
        <v>576</v>
      </c>
      <c r="E3382" s="123" t="s">
        <v>160</v>
      </c>
      <c r="F3382" s="7">
        <v>219.97447199999999</v>
      </c>
      <c r="G3382" s="123" t="s">
        <v>532</v>
      </c>
      <c r="H3382" s="7">
        <v>15.800546348999999</v>
      </c>
      <c r="I3382" s="7">
        <v>71.828999999999994</v>
      </c>
      <c r="J3382" s="7">
        <v>15.703977556</v>
      </c>
      <c r="K3382" s="7">
        <v>2.1997449999999999E-3</v>
      </c>
      <c r="L3382" s="7">
        <v>1.3198499999999999E-4</v>
      </c>
      <c r="M3382" s="7">
        <v>71.39</v>
      </c>
      <c r="N3382" s="7">
        <v>0.01</v>
      </c>
      <c r="O3382" s="7">
        <v>5.9999999999999995E-4</v>
      </c>
      <c r="P3382" s="7">
        <v>1</v>
      </c>
      <c r="Q3382" s="7">
        <v>28</v>
      </c>
      <c r="R3382" s="7">
        <v>265</v>
      </c>
      <c r="S3382" s="189">
        <v>45625.593981481485</v>
      </c>
    </row>
    <row r="3383" spans="1:19">
      <c r="A3383" s="7">
        <v>2017</v>
      </c>
      <c r="B3383" s="123" t="s">
        <v>537</v>
      </c>
      <c r="C3383" s="123" t="s">
        <v>556</v>
      </c>
      <c r="D3383" s="123" t="s">
        <v>576</v>
      </c>
      <c r="E3383" s="123" t="s">
        <v>163</v>
      </c>
      <c r="F3383" s="7">
        <v>513.03641559000005</v>
      </c>
      <c r="G3383" s="123" t="s">
        <v>532</v>
      </c>
      <c r="H3383" s="7">
        <v>32.760709872</v>
      </c>
      <c r="I3383" s="7">
        <v>63.856499999999997</v>
      </c>
      <c r="J3383" s="7">
        <v>32.675289309</v>
      </c>
      <c r="K3383" s="7">
        <v>2.5651820000000001E-3</v>
      </c>
      <c r="L3383" s="7">
        <v>5.1303641559999997E-5</v>
      </c>
      <c r="M3383" s="7">
        <v>63.69</v>
      </c>
      <c r="N3383" s="7">
        <v>5.0000000000000001E-3</v>
      </c>
      <c r="O3383" s="7">
        <v>1E-4</v>
      </c>
      <c r="P3383" s="7">
        <v>1</v>
      </c>
      <c r="Q3383" s="7">
        <v>28</v>
      </c>
      <c r="R3383" s="7">
        <v>265</v>
      </c>
      <c r="S3383" s="189">
        <v>45625.593981481485</v>
      </c>
    </row>
    <row r="3384" spans="1:19">
      <c r="A3384" s="7">
        <v>2017</v>
      </c>
      <c r="B3384" s="123" t="s">
        <v>537</v>
      </c>
      <c r="C3384" s="123" t="s">
        <v>556</v>
      </c>
      <c r="D3384" s="123" t="s">
        <v>576</v>
      </c>
      <c r="E3384" s="123" t="s">
        <v>535</v>
      </c>
      <c r="F3384" s="7">
        <v>1974.066611558</v>
      </c>
      <c r="G3384" s="123" t="s">
        <v>532</v>
      </c>
      <c r="H3384" s="7">
        <v>110.359780465</v>
      </c>
      <c r="I3384" s="7">
        <v>55.904790556999998</v>
      </c>
      <c r="J3384" s="7">
        <v>110.031098374</v>
      </c>
      <c r="K3384" s="7">
        <v>9.8703330000000002E-3</v>
      </c>
      <c r="L3384" s="7">
        <v>1.97407E-4</v>
      </c>
      <c r="M3384" s="7">
        <v>55.738290556999999</v>
      </c>
      <c r="N3384" s="7">
        <v>5.0000000000000001E-3</v>
      </c>
      <c r="O3384" s="7">
        <v>1E-4</v>
      </c>
      <c r="P3384" s="7">
        <v>1</v>
      </c>
      <c r="Q3384" s="7">
        <v>28</v>
      </c>
      <c r="R3384" s="7">
        <v>265</v>
      </c>
      <c r="S3384" s="189">
        <v>45625.593981481485</v>
      </c>
    </row>
    <row r="3385" spans="1:19">
      <c r="A3385" s="7">
        <v>2017</v>
      </c>
      <c r="B3385" s="123" t="s">
        <v>537</v>
      </c>
      <c r="C3385" s="123" t="s">
        <v>556</v>
      </c>
      <c r="D3385" s="123" t="s">
        <v>576</v>
      </c>
      <c r="E3385" s="123" t="s">
        <v>541</v>
      </c>
      <c r="F3385" s="7">
        <v>0</v>
      </c>
      <c r="G3385" s="123" t="s">
        <v>532</v>
      </c>
      <c r="H3385" s="7">
        <v>0</v>
      </c>
      <c r="I3385" s="7"/>
      <c r="J3385" s="7">
        <v>0</v>
      </c>
      <c r="K3385" s="7">
        <v>0</v>
      </c>
      <c r="L3385" s="7">
        <v>0</v>
      </c>
      <c r="M3385" s="7"/>
      <c r="N3385" s="7"/>
      <c r="O3385" s="7"/>
      <c r="P3385" s="7">
        <v>1</v>
      </c>
      <c r="Q3385" s="7">
        <v>28</v>
      </c>
      <c r="R3385" s="7">
        <v>265</v>
      </c>
      <c r="S3385" s="189">
        <v>45625.593981481485</v>
      </c>
    </row>
    <row r="3386" spans="1:19">
      <c r="A3386" s="7">
        <v>2017</v>
      </c>
      <c r="B3386" s="123" t="s">
        <v>537</v>
      </c>
      <c r="C3386" s="123" t="s">
        <v>556</v>
      </c>
      <c r="D3386" s="123" t="s">
        <v>577</v>
      </c>
      <c r="E3386" s="123" t="s">
        <v>27</v>
      </c>
      <c r="F3386" s="7">
        <v>0</v>
      </c>
      <c r="G3386" s="123" t="s">
        <v>532</v>
      </c>
      <c r="H3386" s="7">
        <v>0</v>
      </c>
      <c r="I3386" s="7"/>
      <c r="J3386" s="7">
        <v>0</v>
      </c>
      <c r="K3386" s="7">
        <v>0</v>
      </c>
      <c r="L3386" s="7">
        <v>0</v>
      </c>
      <c r="M3386" s="7"/>
      <c r="N3386" s="7"/>
      <c r="O3386" s="7"/>
      <c r="P3386" s="7"/>
      <c r="Q3386" s="7">
        <v>28</v>
      </c>
      <c r="R3386" s="7">
        <v>265</v>
      </c>
      <c r="S3386" s="189">
        <v>45625.593981481485</v>
      </c>
    </row>
    <row r="3387" spans="1:19">
      <c r="A3387" s="7">
        <v>2017</v>
      </c>
      <c r="B3387" s="123" t="s">
        <v>537</v>
      </c>
      <c r="C3387" s="123" t="s">
        <v>556</v>
      </c>
      <c r="D3387" s="123" t="s">
        <v>577</v>
      </c>
      <c r="E3387" s="123" t="s">
        <v>33</v>
      </c>
      <c r="F3387" s="7">
        <v>3.8337417610000002</v>
      </c>
      <c r="G3387" s="123" t="s">
        <v>532</v>
      </c>
      <c r="H3387" s="7">
        <v>3.6267197000000001E-2</v>
      </c>
      <c r="I3387" s="7">
        <v>9.4600000000000009</v>
      </c>
      <c r="J3387" s="7">
        <v>0</v>
      </c>
      <c r="K3387" s="7">
        <v>1.1501230000000001E-3</v>
      </c>
      <c r="L3387" s="7">
        <v>1.533496704E-5</v>
      </c>
      <c r="M3387" s="7">
        <v>0</v>
      </c>
      <c r="N3387" s="7">
        <v>0.3</v>
      </c>
      <c r="O3387" s="7">
        <v>4.0000000000000001E-3</v>
      </c>
      <c r="P3387" s="7"/>
      <c r="Q3387" s="7">
        <v>28</v>
      </c>
      <c r="R3387" s="7">
        <v>265</v>
      </c>
      <c r="S3387" s="189">
        <v>45625.593981481485</v>
      </c>
    </row>
    <row r="3388" spans="1:19">
      <c r="A3388" s="7">
        <v>2017</v>
      </c>
      <c r="B3388" s="123" t="s">
        <v>537</v>
      </c>
      <c r="C3388" s="123" t="s">
        <v>556</v>
      </c>
      <c r="D3388" s="123" t="s">
        <v>577</v>
      </c>
      <c r="E3388" s="123" t="s">
        <v>540</v>
      </c>
      <c r="F3388" s="7">
        <v>0.41861704100000002</v>
      </c>
      <c r="G3388" s="123" t="s">
        <v>532</v>
      </c>
      <c r="H3388" s="7">
        <v>3.9884784999999999E-2</v>
      </c>
      <c r="I3388" s="7">
        <v>95.277500000000003</v>
      </c>
      <c r="J3388" s="7">
        <v>3.9601171999999997E-2</v>
      </c>
      <c r="K3388" s="7">
        <v>4.1861704099999999E-6</v>
      </c>
      <c r="L3388" s="7">
        <v>6.2792556149999998E-7</v>
      </c>
      <c r="M3388" s="7">
        <v>94.6</v>
      </c>
      <c r="N3388" s="7">
        <v>0.01</v>
      </c>
      <c r="O3388" s="7">
        <v>1.5E-3</v>
      </c>
      <c r="P3388" s="7">
        <v>1</v>
      </c>
      <c r="Q3388" s="7">
        <v>28</v>
      </c>
      <c r="R3388" s="7">
        <v>265</v>
      </c>
      <c r="S3388" s="189">
        <v>45625.593981481485</v>
      </c>
    </row>
    <row r="3389" spans="1:19">
      <c r="A3389" s="7">
        <v>2017</v>
      </c>
      <c r="B3389" s="123" t="s">
        <v>537</v>
      </c>
      <c r="C3389" s="123" t="s">
        <v>556</v>
      </c>
      <c r="D3389" s="123" t="s">
        <v>577</v>
      </c>
      <c r="E3389" s="123" t="s">
        <v>531</v>
      </c>
      <c r="F3389" s="7">
        <v>0</v>
      </c>
      <c r="G3389" s="123" t="s">
        <v>532</v>
      </c>
      <c r="H3389" s="7">
        <v>0</v>
      </c>
      <c r="I3389" s="7"/>
      <c r="J3389" s="7">
        <v>0</v>
      </c>
      <c r="K3389" s="7">
        <v>0</v>
      </c>
      <c r="L3389" s="7">
        <v>0</v>
      </c>
      <c r="M3389" s="7"/>
      <c r="N3389" s="7"/>
      <c r="O3389" s="7"/>
      <c r="P3389" s="7">
        <v>1</v>
      </c>
      <c r="Q3389" s="7">
        <v>28</v>
      </c>
      <c r="R3389" s="7">
        <v>265</v>
      </c>
      <c r="S3389" s="189">
        <v>45625.593981481485</v>
      </c>
    </row>
    <row r="3390" spans="1:19">
      <c r="A3390" s="7">
        <v>2017</v>
      </c>
      <c r="B3390" s="123" t="s">
        <v>537</v>
      </c>
      <c r="C3390" s="123" t="s">
        <v>556</v>
      </c>
      <c r="D3390" s="123" t="s">
        <v>577</v>
      </c>
      <c r="E3390" s="123" t="s">
        <v>533</v>
      </c>
      <c r="F3390" s="7">
        <v>647.19554400000004</v>
      </c>
      <c r="G3390" s="123" t="s">
        <v>532</v>
      </c>
      <c r="H3390" s="7">
        <v>47.721394900999996</v>
      </c>
      <c r="I3390" s="7">
        <v>73.735666667000004</v>
      </c>
      <c r="J3390" s="7">
        <v>47.437276056999998</v>
      </c>
      <c r="K3390" s="7">
        <v>6.4719549999999997E-3</v>
      </c>
      <c r="L3390" s="7">
        <v>3.88317E-4</v>
      </c>
      <c r="M3390" s="7">
        <v>73.296666666999997</v>
      </c>
      <c r="N3390" s="7">
        <v>0.01</v>
      </c>
      <c r="O3390" s="7">
        <v>5.9999999999999995E-4</v>
      </c>
      <c r="P3390" s="7">
        <v>1</v>
      </c>
      <c r="Q3390" s="7">
        <v>28</v>
      </c>
      <c r="R3390" s="7">
        <v>265</v>
      </c>
      <c r="S3390" s="189">
        <v>45625.593981481485</v>
      </c>
    </row>
    <row r="3391" spans="1:19">
      <c r="A3391" s="7">
        <v>2017</v>
      </c>
      <c r="B3391" s="123" t="s">
        <v>537</v>
      </c>
      <c r="C3391" s="123" t="s">
        <v>556</v>
      </c>
      <c r="D3391" s="123" t="s">
        <v>577</v>
      </c>
      <c r="E3391" s="123" t="s">
        <v>160</v>
      </c>
      <c r="F3391" s="7">
        <v>58.280256000000001</v>
      </c>
      <c r="G3391" s="123" t="s">
        <v>532</v>
      </c>
      <c r="H3391" s="7">
        <v>4.1862125079999997</v>
      </c>
      <c r="I3391" s="7">
        <v>71.828999999999994</v>
      </c>
      <c r="J3391" s="7">
        <v>4.1606274760000002</v>
      </c>
      <c r="K3391" s="7">
        <v>5.8280300000000001E-4</v>
      </c>
      <c r="L3391" s="7">
        <v>3.4968153600000003E-5</v>
      </c>
      <c r="M3391" s="7">
        <v>71.39</v>
      </c>
      <c r="N3391" s="7">
        <v>0.01</v>
      </c>
      <c r="O3391" s="7">
        <v>5.9999999999999995E-4</v>
      </c>
      <c r="P3391" s="7">
        <v>1</v>
      </c>
      <c r="Q3391" s="7">
        <v>28</v>
      </c>
      <c r="R3391" s="7">
        <v>265</v>
      </c>
      <c r="S3391" s="189">
        <v>45625.593981481485</v>
      </c>
    </row>
    <row r="3392" spans="1:19">
      <c r="A3392" s="7">
        <v>2017</v>
      </c>
      <c r="B3392" s="123" t="s">
        <v>537</v>
      </c>
      <c r="C3392" s="123" t="s">
        <v>556</v>
      </c>
      <c r="D3392" s="123" t="s">
        <v>577</v>
      </c>
      <c r="E3392" s="123" t="s">
        <v>163</v>
      </c>
      <c r="F3392" s="7">
        <v>97.968250908000002</v>
      </c>
      <c r="G3392" s="123" t="s">
        <v>532</v>
      </c>
      <c r="H3392" s="7">
        <v>6.2559096140000001</v>
      </c>
      <c r="I3392" s="7">
        <v>63.856499999999997</v>
      </c>
      <c r="J3392" s="7">
        <v>6.2395978999999997</v>
      </c>
      <c r="K3392" s="7">
        <v>4.8984099999999997E-4</v>
      </c>
      <c r="L3392" s="7">
        <v>9.7968250909999996E-6</v>
      </c>
      <c r="M3392" s="7">
        <v>63.69</v>
      </c>
      <c r="N3392" s="7">
        <v>5.0000000000000001E-3</v>
      </c>
      <c r="O3392" s="7">
        <v>1E-4</v>
      </c>
      <c r="P3392" s="7">
        <v>1</v>
      </c>
      <c r="Q3392" s="7">
        <v>28</v>
      </c>
      <c r="R3392" s="7">
        <v>265</v>
      </c>
      <c r="S3392" s="189">
        <v>45625.593981481485</v>
      </c>
    </row>
    <row r="3393" spans="1:19">
      <c r="A3393" s="7">
        <v>2017</v>
      </c>
      <c r="B3393" s="123" t="s">
        <v>537</v>
      </c>
      <c r="C3393" s="123" t="s">
        <v>556</v>
      </c>
      <c r="D3393" s="123" t="s">
        <v>577</v>
      </c>
      <c r="E3393" s="123" t="s">
        <v>535</v>
      </c>
      <c r="F3393" s="7">
        <v>748.90818442199998</v>
      </c>
      <c r="G3393" s="123" t="s">
        <v>532</v>
      </c>
      <c r="H3393" s="7">
        <v>41.867555197000001</v>
      </c>
      <c r="I3393" s="7">
        <v>55.904790556999998</v>
      </c>
      <c r="J3393" s="7">
        <v>41.742861984000001</v>
      </c>
      <c r="K3393" s="7">
        <v>3.7445410000000001E-3</v>
      </c>
      <c r="L3393" s="7">
        <v>7.489081844E-5</v>
      </c>
      <c r="M3393" s="7">
        <v>55.738290556999999</v>
      </c>
      <c r="N3393" s="7">
        <v>5.0000000000000001E-3</v>
      </c>
      <c r="O3393" s="7">
        <v>1E-4</v>
      </c>
      <c r="P3393" s="7">
        <v>1</v>
      </c>
      <c r="Q3393" s="7">
        <v>28</v>
      </c>
      <c r="R3393" s="7">
        <v>265</v>
      </c>
      <c r="S3393" s="189">
        <v>45625.593981481485</v>
      </c>
    </row>
    <row r="3394" spans="1:19">
      <c r="A3394" s="7">
        <v>2017</v>
      </c>
      <c r="B3394" s="123" t="s">
        <v>537</v>
      </c>
      <c r="C3394" s="123" t="s">
        <v>556</v>
      </c>
      <c r="D3394" s="123" t="s">
        <v>577</v>
      </c>
      <c r="E3394" s="123" t="s">
        <v>541</v>
      </c>
      <c r="F3394" s="7">
        <v>0</v>
      </c>
      <c r="G3394" s="123" t="s">
        <v>532</v>
      </c>
      <c r="H3394" s="7">
        <v>0</v>
      </c>
      <c r="I3394" s="7"/>
      <c r="J3394" s="7">
        <v>0</v>
      </c>
      <c r="K3394" s="7">
        <v>0</v>
      </c>
      <c r="L3394" s="7">
        <v>0</v>
      </c>
      <c r="M3394" s="7"/>
      <c r="N3394" s="7"/>
      <c r="O3394" s="7"/>
      <c r="P3394" s="7">
        <v>1</v>
      </c>
      <c r="Q3394" s="7">
        <v>28</v>
      </c>
      <c r="R3394" s="7">
        <v>265</v>
      </c>
      <c r="S3394" s="189">
        <v>45625.593981481485</v>
      </c>
    </row>
    <row r="3395" spans="1:19">
      <c r="A3395" s="7">
        <v>2017</v>
      </c>
      <c r="B3395" s="123" t="s">
        <v>537</v>
      </c>
      <c r="C3395" s="123" t="s">
        <v>556</v>
      </c>
      <c r="D3395" s="123" t="s">
        <v>578</v>
      </c>
      <c r="E3395" s="123" t="s">
        <v>27</v>
      </c>
      <c r="F3395" s="7">
        <v>0</v>
      </c>
      <c r="G3395" s="123" t="s">
        <v>532</v>
      </c>
      <c r="H3395" s="7">
        <v>0</v>
      </c>
      <c r="I3395" s="7"/>
      <c r="J3395" s="7">
        <v>0</v>
      </c>
      <c r="K3395" s="7">
        <v>0</v>
      </c>
      <c r="L3395" s="7">
        <v>0</v>
      </c>
      <c r="M3395" s="7"/>
      <c r="N3395" s="7"/>
      <c r="O3395" s="7"/>
      <c r="P3395" s="7"/>
      <c r="Q3395" s="7">
        <v>28</v>
      </c>
      <c r="R3395" s="7">
        <v>265</v>
      </c>
      <c r="S3395" s="189">
        <v>45625.593981481485</v>
      </c>
    </row>
    <row r="3396" spans="1:19">
      <c r="A3396" s="7">
        <v>2017</v>
      </c>
      <c r="B3396" s="123" t="s">
        <v>537</v>
      </c>
      <c r="C3396" s="123" t="s">
        <v>556</v>
      </c>
      <c r="D3396" s="123" t="s">
        <v>578</v>
      </c>
      <c r="E3396" s="123" t="s">
        <v>33</v>
      </c>
      <c r="F3396" s="7">
        <v>200.09658610899999</v>
      </c>
      <c r="G3396" s="123" t="s">
        <v>532</v>
      </c>
      <c r="H3396" s="7">
        <v>1.892913705</v>
      </c>
      <c r="I3396" s="7">
        <v>9.4600000000000009</v>
      </c>
      <c r="J3396" s="7">
        <v>0</v>
      </c>
      <c r="K3396" s="7">
        <v>6.0028975999999998E-2</v>
      </c>
      <c r="L3396" s="7">
        <v>8.0038600000000004E-4</v>
      </c>
      <c r="M3396" s="7">
        <v>0</v>
      </c>
      <c r="N3396" s="7">
        <v>0.3</v>
      </c>
      <c r="O3396" s="7">
        <v>4.0000000000000001E-3</v>
      </c>
      <c r="P3396" s="7"/>
      <c r="Q3396" s="7">
        <v>28</v>
      </c>
      <c r="R3396" s="7">
        <v>265</v>
      </c>
      <c r="S3396" s="189">
        <v>45625.593981481485</v>
      </c>
    </row>
    <row r="3397" spans="1:19">
      <c r="A3397" s="7">
        <v>2017</v>
      </c>
      <c r="B3397" s="123" t="s">
        <v>537</v>
      </c>
      <c r="C3397" s="123" t="s">
        <v>556</v>
      </c>
      <c r="D3397" s="123" t="s">
        <v>578</v>
      </c>
      <c r="E3397" s="123" t="s">
        <v>540</v>
      </c>
      <c r="F3397" s="7">
        <v>19.633139203999999</v>
      </c>
      <c r="G3397" s="123" t="s">
        <v>532</v>
      </c>
      <c r="H3397" s="7">
        <v>1.8705964209999999</v>
      </c>
      <c r="I3397" s="7">
        <v>95.277500000000003</v>
      </c>
      <c r="J3397" s="7">
        <v>1.857294969</v>
      </c>
      <c r="K3397" s="7">
        <v>1.96331E-4</v>
      </c>
      <c r="L3397" s="7">
        <v>2.9449708810000002E-5</v>
      </c>
      <c r="M3397" s="7">
        <v>94.6</v>
      </c>
      <c r="N3397" s="7">
        <v>0.01</v>
      </c>
      <c r="O3397" s="7">
        <v>1.5E-3</v>
      </c>
      <c r="P3397" s="7">
        <v>1</v>
      </c>
      <c r="Q3397" s="7">
        <v>28</v>
      </c>
      <c r="R3397" s="7">
        <v>265</v>
      </c>
      <c r="S3397" s="189">
        <v>45625.593981481485</v>
      </c>
    </row>
    <row r="3398" spans="1:19">
      <c r="A3398" s="7">
        <v>2017</v>
      </c>
      <c r="B3398" s="123" t="s">
        <v>537</v>
      </c>
      <c r="C3398" s="123" t="s">
        <v>556</v>
      </c>
      <c r="D3398" s="123" t="s">
        <v>578</v>
      </c>
      <c r="E3398" s="123" t="s">
        <v>531</v>
      </c>
      <c r="F3398" s="7">
        <v>0</v>
      </c>
      <c r="G3398" s="123" t="s">
        <v>532</v>
      </c>
      <c r="H3398" s="7">
        <v>0</v>
      </c>
      <c r="I3398" s="7"/>
      <c r="J3398" s="7">
        <v>0</v>
      </c>
      <c r="K3398" s="7">
        <v>0</v>
      </c>
      <c r="L3398" s="7">
        <v>0</v>
      </c>
      <c r="M3398" s="7"/>
      <c r="N3398" s="7"/>
      <c r="O3398" s="7"/>
      <c r="P3398" s="7">
        <v>1</v>
      </c>
      <c r="Q3398" s="7">
        <v>28</v>
      </c>
      <c r="R3398" s="7">
        <v>265</v>
      </c>
      <c r="S3398" s="189">
        <v>45625.593981481485</v>
      </c>
    </row>
    <row r="3399" spans="1:19">
      <c r="A3399" s="7">
        <v>2017</v>
      </c>
      <c r="B3399" s="123" t="s">
        <v>537</v>
      </c>
      <c r="C3399" s="123" t="s">
        <v>556</v>
      </c>
      <c r="D3399" s="123" t="s">
        <v>578</v>
      </c>
      <c r="E3399" s="123" t="s">
        <v>533</v>
      </c>
      <c r="F3399" s="7">
        <v>240.238584</v>
      </c>
      <c r="G3399" s="123" t="s">
        <v>532</v>
      </c>
      <c r="H3399" s="7">
        <v>17.71415215</v>
      </c>
      <c r="I3399" s="7">
        <v>73.735666667000004</v>
      </c>
      <c r="J3399" s="7">
        <v>17.608687411999998</v>
      </c>
      <c r="K3399" s="7">
        <v>2.4023859999999998E-3</v>
      </c>
      <c r="L3399" s="7">
        <v>1.4414300000000001E-4</v>
      </c>
      <c r="M3399" s="7">
        <v>73.296666666999997</v>
      </c>
      <c r="N3399" s="7">
        <v>0.01</v>
      </c>
      <c r="O3399" s="7">
        <v>5.9999999999999995E-4</v>
      </c>
      <c r="P3399" s="7">
        <v>1</v>
      </c>
      <c r="Q3399" s="7">
        <v>28</v>
      </c>
      <c r="R3399" s="7">
        <v>265</v>
      </c>
      <c r="S3399" s="189">
        <v>45625.593981481485</v>
      </c>
    </row>
    <row r="3400" spans="1:19">
      <c r="A3400" s="7">
        <v>2017</v>
      </c>
      <c r="B3400" s="123" t="s">
        <v>537</v>
      </c>
      <c r="C3400" s="123" t="s">
        <v>556</v>
      </c>
      <c r="D3400" s="123" t="s">
        <v>578</v>
      </c>
      <c r="E3400" s="123" t="s">
        <v>160</v>
      </c>
      <c r="F3400" s="7">
        <v>140.34153599999999</v>
      </c>
      <c r="G3400" s="123" t="s">
        <v>532</v>
      </c>
      <c r="H3400" s="7">
        <v>10.080592189000001</v>
      </c>
      <c r="I3400" s="7">
        <v>71.828999999999994</v>
      </c>
      <c r="J3400" s="7">
        <v>10.018982254999999</v>
      </c>
      <c r="K3400" s="7">
        <v>1.4034150000000001E-3</v>
      </c>
      <c r="L3400" s="7">
        <v>8.4204921600000005E-5</v>
      </c>
      <c r="M3400" s="7">
        <v>71.39</v>
      </c>
      <c r="N3400" s="7">
        <v>0.01</v>
      </c>
      <c r="O3400" s="7">
        <v>5.9999999999999995E-4</v>
      </c>
      <c r="P3400" s="7">
        <v>1</v>
      </c>
      <c r="Q3400" s="7">
        <v>28</v>
      </c>
      <c r="R3400" s="7">
        <v>265</v>
      </c>
      <c r="S3400" s="189">
        <v>45625.593981481485</v>
      </c>
    </row>
    <row r="3401" spans="1:19">
      <c r="A3401" s="7">
        <v>2017</v>
      </c>
      <c r="B3401" s="123" t="s">
        <v>537</v>
      </c>
      <c r="C3401" s="123" t="s">
        <v>556</v>
      </c>
      <c r="D3401" s="123" t="s">
        <v>578</v>
      </c>
      <c r="E3401" s="123" t="s">
        <v>163</v>
      </c>
      <c r="F3401" s="7">
        <v>843.01590465100003</v>
      </c>
      <c r="G3401" s="123" t="s">
        <v>532</v>
      </c>
      <c r="H3401" s="7">
        <v>53.832045115</v>
      </c>
      <c r="I3401" s="7">
        <v>63.856499999999997</v>
      </c>
      <c r="J3401" s="7">
        <v>53.691682966999998</v>
      </c>
      <c r="K3401" s="7">
        <v>4.2150800000000004E-3</v>
      </c>
      <c r="L3401" s="7">
        <v>8.4301590469999994E-5</v>
      </c>
      <c r="M3401" s="7">
        <v>63.69</v>
      </c>
      <c r="N3401" s="7">
        <v>5.0000000000000001E-3</v>
      </c>
      <c r="O3401" s="7">
        <v>1E-4</v>
      </c>
      <c r="P3401" s="7">
        <v>1</v>
      </c>
      <c r="Q3401" s="7">
        <v>28</v>
      </c>
      <c r="R3401" s="7">
        <v>265</v>
      </c>
      <c r="S3401" s="189">
        <v>45625.593981481485</v>
      </c>
    </row>
    <row r="3402" spans="1:19">
      <c r="A3402" s="7">
        <v>2017</v>
      </c>
      <c r="B3402" s="123" t="s">
        <v>537</v>
      </c>
      <c r="C3402" s="123" t="s">
        <v>556</v>
      </c>
      <c r="D3402" s="123" t="s">
        <v>578</v>
      </c>
      <c r="E3402" s="123" t="s">
        <v>535</v>
      </c>
      <c r="F3402" s="7">
        <v>1536.201456005</v>
      </c>
      <c r="G3402" s="123" t="s">
        <v>532</v>
      </c>
      <c r="H3402" s="7">
        <v>85.881020651</v>
      </c>
      <c r="I3402" s="7">
        <v>55.904790556999998</v>
      </c>
      <c r="J3402" s="7">
        <v>85.625243108999996</v>
      </c>
      <c r="K3402" s="7">
        <v>7.6810070000000001E-3</v>
      </c>
      <c r="L3402" s="7">
        <v>1.5362000000000001E-4</v>
      </c>
      <c r="M3402" s="7">
        <v>55.738290556999999</v>
      </c>
      <c r="N3402" s="7">
        <v>5.0000000000000001E-3</v>
      </c>
      <c r="O3402" s="7">
        <v>1E-4</v>
      </c>
      <c r="P3402" s="7">
        <v>1</v>
      </c>
      <c r="Q3402" s="7">
        <v>28</v>
      </c>
      <c r="R3402" s="7">
        <v>265</v>
      </c>
      <c r="S3402" s="189">
        <v>45625.593981481485</v>
      </c>
    </row>
    <row r="3403" spans="1:19">
      <c r="A3403" s="7">
        <v>2017</v>
      </c>
      <c r="B3403" s="123" t="s">
        <v>537</v>
      </c>
      <c r="C3403" s="123" t="s">
        <v>556</v>
      </c>
      <c r="D3403" s="123" t="s">
        <v>578</v>
      </c>
      <c r="E3403" s="123" t="s">
        <v>541</v>
      </c>
      <c r="F3403" s="7">
        <v>0</v>
      </c>
      <c r="G3403" s="123" t="s">
        <v>532</v>
      </c>
      <c r="H3403" s="7">
        <v>0</v>
      </c>
      <c r="I3403" s="7"/>
      <c r="J3403" s="7">
        <v>0</v>
      </c>
      <c r="K3403" s="7">
        <v>0</v>
      </c>
      <c r="L3403" s="7">
        <v>0</v>
      </c>
      <c r="M3403" s="7"/>
      <c r="N3403" s="7"/>
      <c r="O3403" s="7"/>
      <c r="P3403" s="7">
        <v>1</v>
      </c>
      <c r="Q3403" s="7">
        <v>28</v>
      </c>
      <c r="R3403" s="7">
        <v>265</v>
      </c>
      <c r="S3403" s="189">
        <v>45625.593981481485</v>
      </c>
    </row>
    <row r="3404" spans="1:19">
      <c r="A3404" s="7">
        <v>2017</v>
      </c>
      <c r="B3404" s="123" t="s">
        <v>537</v>
      </c>
      <c r="C3404" s="123" t="s">
        <v>556</v>
      </c>
      <c r="D3404" s="123" t="s">
        <v>579</v>
      </c>
      <c r="E3404" s="123" t="s">
        <v>27</v>
      </c>
      <c r="F3404" s="7">
        <v>0</v>
      </c>
      <c r="G3404" s="123" t="s">
        <v>532</v>
      </c>
      <c r="H3404" s="7">
        <v>0</v>
      </c>
      <c r="I3404" s="7"/>
      <c r="J3404" s="7">
        <v>0</v>
      </c>
      <c r="K3404" s="7">
        <v>0</v>
      </c>
      <c r="L3404" s="7">
        <v>0</v>
      </c>
      <c r="M3404" s="7"/>
      <c r="N3404" s="7"/>
      <c r="O3404" s="7"/>
      <c r="P3404" s="7"/>
      <c r="Q3404" s="7">
        <v>28</v>
      </c>
      <c r="R3404" s="7">
        <v>265</v>
      </c>
      <c r="S3404" s="189">
        <v>45625.593981481485</v>
      </c>
    </row>
    <row r="3405" spans="1:19">
      <c r="A3405" s="7">
        <v>2017</v>
      </c>
      <c r="B3405" s="123" t="s">
        <v>537</v>
      </c>
      <c r="C3405" s="123" t="s">
        <v>556</v>
      </c>
      <c r="D3405" s="123" t="s">
        <v>579</v>
      </c>
      <c r="E3405" s="123" t="s">
        <v>33</v>
      </c>
      <c r="F3405" s="7">
        <v>14.963959776999999</v>
      </c>
      <c r="G3405" s="123" t="s">
        <v>532</v>
      </c>
      <c r="H3405" s="7">
        <v>0.14155905899999999</v>
      </c>
      <c r="I3405" s="7">
        <v>9.4600000000000009</v>
      </c>
      <c r="J3405" s="7">
        <v>0</v>
      </c>
      <c r="K3405" s="7">
        <v>4.4891879999999999E-3</v>
      </c>
      <c r="L3405" s="7">
        <v>5.9855839109999999E-5</v>
      </c>
      <c r="M3405" s="7">
        <v>0</v>
      </c>
      <c r="N3405" s="7">
        <v>0.3</v>
      </c>
      <c r="O3405" s="7">
        <v>4.0000000000000001E-3</v>
      </c>
      <c r="P3405" s="7"/>
      <c r="Q3405" s="7">
        <v>28</v>
      </c>
      <c r="R3405" s="7">
        <v>265</v>
      </c>
      <c r="S3405" s="189">
        <v>45625.593981481485</v>
      </c>
    </row>
    <row r="3406" spans="1:19">
      <c r="A3406" s="7">
        <v>2017</v>
      </c>
      <c r="B3406" s="123" t="s">
        <v>537</v>
      </c>
      <c r="C3406" s="123" t="s">
        <v>556</v>
      </c>
      <c r="D3406" s="123" t="s">
        <v>579</v>
      </c>
      <c r="E3406" s="123" t="s">
        <v>540</v>
      </c>
      <c r="F3406" s="7">
        <v>0.58606385699999997</v>
      </c>
      <c r="G3406" s="123" t="s">
        <v>532</v>
      </c>
      <c r="H3406" s="7">
        <v>5.5838698999999999E-2</v>
      </c>
      <c r="I3406" s="7">
        <v>95.277500000000003</v>
      </c>
      <c r="J3406" s="7">
        <v>5.5441641E-2</v>
      </c>
      <c r="K3406" s="7">
        <v>5.8606385700000002E-6</v>
      </c>
      <c r="L3406" s="7">
        <v>8.7909578549999999E-7</v>
      </c>
      <c r="M3406" s="7">
        <v>94.6</v>
      </c>
      <c r="N3406" s="7">
        <v>0.01</v>
      </c>
      <c r="O3406" s="7">
        <v>1.5E-3</v>
      </c>
      <c r="P3406" s="7">
        <v>1</v>
      </c>
      <c r="Q3406" s="7">
        <v>28</v>
      </c>
      <c r="R3406" s="7">
        <v>265</v>
      </c>
      <c r="S3406" s="189">
        <v>45625.593981481485</v>
      </c>
    </row>
    <row r="3407" spans="1:19">
      <c r="A3407" s="7">
        <v>2017</v>
      </c>
      <c r="B3407" s="123" t="s">
        <v>537</v>
      </c>
      <c r="C3407" s="123" t="s">
        <v>556</v>
      </c>
      <c r="D3407" s="123" t="s">
        <v>579</v>
      </c>
      <c r="E3407" s="123" t="s">
        <v>531</v>
      </c>
      <c r="F3407" s="7">
        <v>0</v>
      </c>
      <c r="G3407" s="123" t="s">
        <v>532</v>
      </c>
      <c r="H3407" s="7">
        <v>0</v>
      </c>
      <c r="I3407" s="7"/>
      <c r="J3407" s="7">
        <v>0</v>
      </c>
      <c r="K3407" s="7">
        <v>0</v>
      </c>
      <c r="L3407" s="7">
        <v>0</v>
      </c>
      <c r="M3407" s="7"/>
      <c r="N3407" s="7"/>
      <c r="O3407" s="7"/>
      <c r="P3407" s="7">
        <v>1</v>
      </c>
      <c r="Q3407" s="7">
        <v>28</v>
      </c>
      <c r="R3407" s="7">
        <v>265</v>
      </c>
      <c r="S3407" s="189">
        <v>45625.593981481485</v>
      </c>
    </row>
    <row r="3408" spans="1:19">
      <c r="A3408" s="7">
        <v>2017</v>
      </c>
      <c r="B3408" s="123" t="s">
        <v>537</v>
      </c>
      <c r="C3408" s="123" t="s">
        <v>556</v>
      </c>
      <c r="D3408" s="123" t="s">
        <v>579</v>
      </c>
      <c r="E3408" s="123" t="s">
        <v>533</v>
      </c>
      <c r="F3408" s="7">
        <v>61.504092</v>
      </c>
      <c r="G3408" s="123" t="s">
        <v>532</v>
      </c>
      <c r="H3408" s="7">
        <v>4.5350452260000003</v>
      </c>
      <c r="I3408" s="7">
        <v>73.735666667000004</v>
      </c>
      <c r="J3408" s="7">
        <v>4.5080449299999996</v>
      </c>
      <c r="K3408" s="7">
        <v>6.1504099999999998E-4</v>
      </c>
      <c r="L3408" s="7">
        <v>3.6902455200000001E-5</v>
      </c>
      <c r="M3408" s="7">
        <v>73.296666666999997</v>
      </c>
      <c r="N3408" s="7">
        <v>0.01</v>
      </c>
      <c r="O3408" s="7">
        <v>5.9999999999999995E-4</v>
      </c>
      <c r="P3408" s="7">
        <v>1</v>
      </c>
      <c r="Q3408" s="7">
        <v>28</v>
      </c>
      <c r="R3408" s="7">
        <v>265</v>
      </c>
      <c r="S3408" s="189">
        <v>45625.593981481485</v>
      </c>
    </row>
    <row r="3409" spans="1:19">
      <c r="A3409" s="7">
        <v>2017</v>
      </c>
      <c r="B3409" s="123" t="s">
        <v>537</v>
      </c>
      <c r="C3409" s="123" t="s">
        <v>556</v>
      </c>
      <c r="D3409" s="123" t="s">
        <v>579</v>
      </c>
      <c r="E3409" s="123" t="s">
        <v>160</v>
      </c>
      <c r="F3409" s="7">
        <v>20.640923999999998</v>
      </c>
      <c r="G3409" s="123" t="s">
        <v>532</v>
      </c>
      <c r="H3409" s="7">
        <v>1.4826169300000001</v>
      </c>
      <c r="I3409" s="7">
        <v>71.828999999999994</v>
      </c>
      <c r="J3409" s="7">
        <v>1.473555564</v>
      </c>
      <c r="K3409" s="7">
        <v>2.0640900000000001E-4</v>
      </c>
      <c r="L3409" s="7">
        <v>1.2384554400000001E-5</v>
      </c>
      <c r="M3409" s="7">
        <v>71.39</v>
      </c>
      <c r="N3409" s="7">
        <v>0.01</v>
      </c>
      <c r="O3409" s="7">
        <v>5.9999999999999995E-4</v>
      </c>
      <c r="P3409" s="7">
        <v>1</v>
      </c>
      <c r="Q3409" s="7">
        <v>28</v>
      </c>
      <c r="R3409" s="7">
        <v>265</v>
      </c>
      <c r="S3409" s="189">
        <v>45625.593981481485</v>
      </c>
    </row>
    <row r="3410" spans="1:19">
      <c r="A3410" s="7">
        <v>2017</v>
      </c>
      <c r="B3410" s="123" t="s">
        <v>537</v>
      </c>
      <c r="C3410" s="123" t="s">
        <v>556</v>
      </c>
      <c r="D3410" s="123" t="s">
        <v>579</v>
      </c>
      <c r="E3410" s="123" t="s">
        <v>163</v>
      </c>
      <c r="F3410" s="7">
        <v>49.78909891</v>
      </c>
      <c r="G3410" s="123" t="s">
        <v>532</v>
      </c>
      <c r="H3410" s="7">
        <v>3.1793575949999999</v>
      </c>
      <c r="I3410" s="7">
        <v>63.856499999999997</v>
      </c>
      <c r="J3410" s="7">
        <v>3.17106771</v>
      </c>
      <c r="K3410" s="7">
        <v>2.4894499999999998E-4</v>
      </c>
      <c r="L3410" s="7">
        <v>4.9789098910000003E-6</v>
      </c>
      <c r="M3410" s="7">
        <v>63.69</v>
      </c>
      <c r="N3410" s="7">
        <v>5.0000000000000001E-3</v>
      </c>
      <c r="O3410" s="7">
        <v>1E-4</v>
      </c>
      <c r="P3410" s="7">
        <v>1</v>
      </c>
      <c r="Q3410" s="7">
        <v>28</v>
      </c>
      <c r="R3410" s="7">
        <v>265</v>
      </c>
      <c r="S3410" s="189">
        <v>45625.593981481485</v>
      </c>
    </row>
    <row r="3411" spans="1:19">
      <c r="A3411" s="7">
        <v>2017</v>
      </c>
      <c r="B3411" s="123" t="s">
        <v>537</v>
      </c>
      <c r="C3411" s="123" t="s">
        <v>556</v>
      </c>
      <c r="D3411" s="123" t="s">
        <v>579</v>
      </c>
      <c r="E3411" s="123" t="s">
        <v>535</v>
      </c>
      <c r="F3411" s="7">
        <v>443.20329670699999</v>
      </c>
      <c r="G3411" s="123" t="s">
        <v>532</v>
      </c>
      <c r="H3411" s="7">
        <v>24.777187476999998</v>
      </c>
      <c r="I3411" s="7">
        <v>55.904790556999998</v>
      </c>
      <c r="J3411" s="7">
        <v>24.703394127999999</v>
      </c>
      <c r="K3411" s="7">
        <v>2.2160159999999999E-3</v>
      </c>
      <c r="L3411" s="7">
        <v>4.4320329670000001E-5</v>
      </c>
      <c r="M3411" s="7">
        <v>55.738290556999999</v>
      </c>
      <c r="N3411" s="7">
        <v>5.0000000000000001E-3</v>
      </c>
      <c r="O3411" s="7">
        <v>1E-4</v>
      </c>
      <c r="P3411" s="7">
        <v>1</v>
      </c>
      <c r="Q3411" s="7">
        <v>28</v>
      </c>
      <c r="R3411" s="7">
        <v>265</v>
      </c>
      <c r="S3411" s="189">
        <v>45625.593981481485</v>
      </c>
    </row>
    <row r="3412" spans="1:19">
      <c r="A3412" s="7">
        <v>2017</v>
      </c>
      <c r="B3412" s="123" t="s">
        <v>537</v>
      </c>
      <c r="C3412" s="123" t="s">
        <v>556</v>
      </c>
      <c r="D3412" s="123" t="s">
        <v>579</v>
      </c>
      <c r="E3412" s="123" t="s">
        <v>541</v>
      </c>
      <c r="F3412" s="7">
        <v>0</v>
      </c>
      <c r="G3412" s="123" t="s">
        <v>532</v>
      </c>
      <c r="H3412" s="7">
        <v>0</v>
      </c>
      <c r="I3412" s="7"/>
      <c r="J3412" s="7">
        <v>0</v>
      </c>
      <c r="K3412" s="7">
        <v>0</v>
      </c>
      <c r="L3412" s="7">
        <v>0</v>
      </c>
      <c r="M3412" s="7"/>
      <c r="N3412" s="7"/>
      <c r="O3412" s="7"/>
      <c r="P3412" s="7">
        <v>1</v>
      </c>
      <c r="Q3412" s="7">
        <v>28</v>
      </c>
      <c r="R3412" s="7">
        <v>265</v>
      </c>
      <c r="S3412" s="189">
        <v>45625.593981481485</v>
      </c>
    </row>
    <row r="3413" spans="1:19">
      <c r="A3413" s="7">
        <v>2017</v>
      </c>
      <c r="B3413" s="123" t="s">
        <v>537</v>
      </c>
      <c r="C3413" s="123" t="s">
        <v>556</v>
      </c>
      <c r="D3413" s="123" t="s">
        <v>580</v>
      </c>
      <c r="E3413" s="123" t="s">
        <v>27</v>
      </c>
      <c r="F3413" s="7">
        <v>0</v>
      </c>
      <c r="G3413" s="123" t="s">
        <v>532</v>
      </c>
      <c r="H3413" s="7">
        <v>0</v>
      </c>
      <c r="I3413" s="7"/>
      <c r="J3413" s="7">
        <v>0</v>
      </c>
      <c r="K3413" s="7">
        <v>0</v>
      </c>
      <c r="L3413" s="7">
        <v>0</v>
      </c>
      <c r="M3413" s="7"/>
      <c r="N3413" s="7"/>
      <c r="O3413" s="7"/>
      <c r="P3413" s="7"/>
      <c r="Q3413" s="7">
        <v>28</v>
      </c>
      <c r="R3413" s="7">
        <v>265</v>
      </c>
      <c r="S3413" s="189">
        <v>45625.593981481485</v>
      </c>
    </row>
    <row r="3414" spans="1:19">
      <c r="A3414" s="7">
        <v>2017</v>
      </c>
      <c r="B3414" s="123" t="s">
        <v>537</v>
      </c>
      <c r="C3414" s="123" t="s">
        <v>556</v>
      </c>
      <c r="D3414" s="123" t="s">
        <v>580</v>
      </c>
      <c r="E3414" s="123" t="s">
        <v>33</v>
      </c>
      <c r="F3414" s="7">
        <v>33.266984958999998</v>
      </c>
      <c r="G3414" s="123" t="s">
        <v>532</v>
      </c>
      <c r="H3414" s="7">
        <v>0.31470567799999999</v>
      </c>
      <c r="I3414" s="7">
        <v>9.4600000000000009</v>
      </c>
      <c r="J3414" s="7">
        <v>0</v>
      </c>
      <c r="K3414" s="7">
        <v>9.9800949999999996E-3</v>
      </c>
      <c r="L3414" s="7">
        <v>1.3306799999999999E-4</v>
      </c>
      <c r="M3414" s="7">
        <v>0</v>
      </c>
      <c r="N3414" s="7">
        <v>0.3</v>
      </c>
      <c r="O3414" s="7">
        <v>4.0000000000000001E-3</v>
      </c>
      <c r="P3414" s="7"/>
      <c r="Q3414" s="7">
        <v>28</v>
      </c>
      <c r="R3414" s="7">
        <v>265</v>
      </c>
      <c r="S3414" s="189">
        <v>45625.593981481485</v>
      </c>
    </row>
    <row r="3415" spans="1:19">
      <c r="A3415" s="7">
        <v>2017</v>
      </c>
      <c r="B3415" s="123" t="s">
        <v>537</v>
      </c>
      <c r="C3415" s="123" t="s">
        <v>556</v>
      </c>
      <c r="D3415" s="123" t="s">
        <v>580</v>
      </c>
      <c r="E3415" s="123" t="s">
        <v>540</v>
      </c>
      <c r="F3415" s="7">
        <v>1.2977128259999999</v>
      </c>
      <c r="G3415" s="123" t="s">
        <v>532</v>
      </c>
      <c r="H3415" s="7">
        <v>0.12364283399999999</v>
      </c>
      <c r="I3415" s="7">
        <v>95.277500000000003</v>
      </c>
      <c r="J3415" s="7">
        <v>0.122763633</v>
      </c>
      <c r="K3415" s="7">
        <v>1.297712826E-5</v>
      </c>
      <c r="L3415" s="7">
        <v>1.946569239E-6</v>
      </c>
      <c r="M3415" s="7">
        <v>94.6</v>
      </c>
      <c r="N3415" s="7">
        <v>0.01</v>
      </c>
      <c r="O3415" s="7">
        <v>1.5E-3</v>
      </c>
      <c r="P3415" s="7">
        <v>1</v>
      </c>
      <c r="Q3415" s="7">
        <v>28</v>
      </c>
      <c r="R3415" s="7">
        <v>265</v>
      </c>
      <c r="S3415" s="189">
        <v>45625.593981481485</v>
      </c>
    </row>
    <row r="3416" spans="1:19">
      <c r="A3416" s="7">
        <v>2017</v>
      </c>
      <c r="B3416" s="123" t="s">
        <v>537</v>
      </c>
      <c r="C3416" s="123" t="s">
        <v>556</v>
      </c>
      <c r="D3416" s="123" t="s">
        <v>580</v>
      </c>
      <c r="E3416" s="123" t="s">
        <v>531</v>
      </c>
      <c r="F3416" s="7">
        <v>0</v>
      </c>
      <c r="G3416" s="123" t="s">
        <v>532</v>
      </c>
      <c r="H3416" s="7">
        <v>0</v>
      </c>
      <c r="I3416" s="7"/>
      <c r="J3416" s="7">
        <v>0</v>
      </c>
      <c r="K3416" s="7">
        <v>0</v>
      </c>
      <c r="L3416" s="7">
        <v>0</v>
      </c>
      <c r="M3416" s="7"/>
      <c r="N3416" s="7"/>
      <c r="O3416" s="7"/>
      <c r="P3416" s="7">
        <v>1</v>
      </c>
      <c r="Q3416" s="7">
        <v>28</v>
      </c>
      <c r="R3416" s="7">
        <v>265</v>
      </c>
      <c r="S3416" s="189">
        <v>45625.593981481485</v>
      </c>
    </row>
    <row r="3417" spans="1:19">
      <c r="A3417" s="7">
        <v>2017</v>
      </c>
      <c r="B3417" s="123" t="s">
        <v>537</v>
      </c>
      <c r="C3417" s="123" t="s">
        <v>556</v>
      </c>
      <c r="D3417" s="123" t="s">
        <v>580</v>
      </c>
      <c r="E3417" s="123" t="s">
        <v>533</v>
      </c>
      <c r="F3417" s="7">
        <v>50.995224</v>
      </c>
      <c r="G3417" s="123" t="s">
        <v>532</v>
      </c>
      <c r="H3417" s="7">
        <v>3.760166838</v>
      </c>
      <c r="I3417" s="7">
        <v>73.735666667000004</v>
      </c>
      <c r="J3417" s="7">
        <v>3.7377799349999998</v>
      </c>
      <c r="K3417" s="7">
        <v>5.0995200000000004E-4</v>
      </c>
      <c r="L3417" s="7">
        <v>3.0597134399999998E-5</v>
      </c>
      <c r="M3417" s="7">
        <v>73.296666666999997</v>
      </c>
      <c r="N3417" s="7">
        <v>0.01</v>
      </c>
      <c r="O3417" s="7">
        <v>5.9999999999999995E-4</v>
      </c>
      <c r="P3417" s="7">
        <v>1</v>
      </c>
      <c r="Q3417" s="7">
        <v>28</v>
      </c>
      <c r="R3417" s="7">
        <v>265</v>
      </c>
      <c r="S3417" s="189">
        <v>45625.593981481485</v>
      </c>
    </row>
    <row r="3418" spans="1:19">
      <c r="A3418" s="7">
        <v>2017</v>
      </c>
      <c r="B3418" s="123" t="s">
        <v>537</v>
      </c>
      <c r="C3418" s="123" t="s">
        <v>556</v>
      </c>
      <c r="D3418" s="123" t="s">
        <v>580</v>
      </c>
      <c r="E3418" s="123" t="s">
        <v>160</v>
      </c>
      <c r="F3418" s="7">
        <v>33.326928000000002</v>
      </c>
      <c r="G3418" s="123" t="s">
        <v>532</v>
      </c>
      <c r="H3418" s="7">
        <v>2.3938399110000002</v>
      </c>
      <c r="I3418" s="7">
        <v>71.828999999999994</v>
      </c>
      <c r="J3418" s="7">
        <v>2.3792093900000002</v>
      </c>
      <c r="K3418" s="7">
        <v>3.3326900000000002E-4</v>
      </c>
      <c r="L3418" s="7">
        <v>1.9996156799999999E-5</v>
      </c>
      <c r="M3418" s="7">
        <v>71.39</v>
      </c>
      <c r="N3418" s="7">
        <v>0.01</v>
      </c>
      <c r="O3418" s="7">
        <v>5.9999999999999995E-4</v>
      </c>
      <c r="P3418" s="7">
        <v>1</v>
      </c>
      <c r="Q3418" s="7">
        <v>28</v>
      </c>
      <c r="R3418" s="7">
        <v>265</v>
      </c>
      <c r="S3418" s="189">
        <v>45625.593981481485</v>
      </c>
    </row>
    <row r="3419" spans="1:19">
      <c r="A3419" s="7">
        <v>2017</v>
      </c>
      <c r="B3419" s="123" t="s">
        <v>537</v>
      </c>
      <c r="C3419" s="123" t="s">
        <v>556</v>
      </c>
      <c r="D3419" s="123" t="s">
        <v>580</v>
      </c>
      <c r="E3419" s="123" t="s">
        <v>163</v>
      </c>
      <c r="F3419" s="7">
        <v>9.1230324950000004</v>
      </c>
      <c r="G3419" s="123" t="s">
        <v>532</v>
      </c>
      <c r="H3419" s="7">
        <v>0.58256492500000001</v>
      </c>
      <c r="I3419" s="7">
        <v>63.856499999999997</v>
      </c>
      <c r="J3419" s="7">
        <v>0.58104593999999998</v>
      </c>
      <c r="K3419" s="7">
        <v>4.5615162479999998E-5</v>
      </c>
      <c r="L3419" s="7">
        <v>9.1230324950000002E-7</v>
      </c>
      <c r="M3419" s="7">
        <v>63.69</v>
      </c>
      <c r="N3419" s="7">
        <v>5.0000000000000001E-3</v>
      </c>
      <c r="O3419" s="7">
        <v>1E-4</v>
      </c>
      <c r="P3419" s="7">
        <v>1</v>
      </c>
      <c r="Q3419" s="7">
        <v>28</v>
      </c>
      <c r="R3419" s="7">
        <v>265</v>
      </c>
      <c r="S3419" s="189">
        <v>45625.593981481485</v>
      </c>
    </row>
    <row r="3420" spans="1:19">
      <c r="A3420" s="7">
        <v>2017</v>
      </c>
      <c r="B3420" s="123" t="s">
        <v>537</v>
      </c>
      <c r="C3420" s="123" t="s">
        <v>556</v>
      </c>
      <c r="D3420" s="123" t="s">
        <v>580</v>
      </c>
      <c r="E3420" s="123" t="s">
        <v>535</v>
      </c>
      <c r="F3420" s="7">
        <v>477.81866563099999</v>
      </c>
      <c r="G3420" s="123" t="s">
        <v>532</v>
      </c>
      <c r="H3420" s="7">
        <v>26.712352425999999</v>
      </c>
      <c r="I3420" s="7">
        <v>55.904790556999998</v>
      </c>
      <c r="J3420" s="7">
        <v>26.632795617999999</v>
      </c>
      <c r="K3420" s="7">
        <v>2.3890930000000001E-3</v>
      </c>
      <c r="L3420" s="7">
        <v>4.7781866560000001E-5</v>
      </c>
      <c r="M3420" s="7">
        <v>55.738290556999999</v>
      </c>
      <c r="N3420" s="7">
        <v>5.0000000000000001E-3</v>
      </c>
      <c r="O3420" s="7">
        <v>1E-4</v>
      </c>
      <c r="P3420" s="7">
        <v>1</v>
      </c>
      <c r="Q3420" s="7">
        <v>28</v>
      </c>
      <c r="R3420" s="7">
        <v>265</v>
      </c>
      <c r="S3420" s="189">
        <v>45625.593981481485</v>
      </c>
    </row>
    <row r="3421" spans="1:19">
      <c r="A3421" s="7">
        <v>2017</v>
      </c>
      <c r="B3421" s="123" t="s">
        <v>537</v>
      </c>
      <c r="C3421" s="123" t="s">
        <v>556</v>
      </c>
      <c r="D3421" s="123" t="s">
        <v>580</v>
      </c>
      <c r="E3421" s="123" t="s">
        <v>541</v>
      </c>
      <c r="F3421" s="7">
        <v>0</v>
      </c>
      <c r="G3421" s="123" t="s">
        <v>532</v>
      </c>
      <c r="H3421" s="7">
        <v>0</v>
      </c>
      <c r="I3421" s="7"/>
      <c r="J3421" s="7">
        <v>0</v>
      </c>
      <c r="K3421" s="7">
        <v>0</v>
      </c>
      <c r="L3421" s="7">
        <v>0</v>
      </c>
      <c r="M3421" s="7"/>
      <c r="N3421" s="7"/>
      <c r="O3421" s="7"/>
      <c r="P3421" s="7">
        <v>1</v>
      </c>
      <c r="Q3421" s="7">
        <v>28</v>
      </c>
      <c r="R3421" s="7">
        <v>265</v>
      </c>
      <c r="S3421" s="189">
        <v>45625.593981481485</v>
      </c>
    </row>
    <row r="3422" spans="1:19">
      <c r="A3422" s="7">
        <v>2017</v>
      </c>
      <c r="B3422" s="123" t="s">
        <v>537</v>
      </c>
      <c r="C3422" s="123" t="s">
        <v>556</v>
      </c>
      <c r="D3422" s="123" t="s">
        <v>581</v>
      </c>
      <c r="E3422" s="123" t="s">
        <v>27</v>
      </c>
      <c r="F3422" s="7">
        <v>35.282979650000001</v>
      </c>
      <c r="G3422" s="123" t="s">
        <v>532</v>
      </c>
      <c r="H3422" s="7">
        <v>5.874616E-3</v>
      </c>
      <c r="I3422" s="7">
        <v>0.16650000000000001</v>
      </c>
      <c r="J3422" s="7">
        <v>0</v>
      </c>
      <c r="K3422" s="7">
        <v>1.76415E-4</v>
      </c>
      <c r="L3422" s="7">
        <v>3.5282979649999999E-6</v>
      </c>
      <c r="M3422" s="7">
        <v>0</v>
      </c>
      <c r="N3422" s="7">
        <v>5.0000000000000001E-3</v>
      </c>
      <c r="O3422" s="7">
        <v>1E-4</v>
      </c>
      <c r="P3422" s="7"/>
      <c r="Q3422" s="7">
        <v>28</v>
      </c>
      <c r="R3422" s="7">
        <v>265</v>
      </c>
      <c r="S3422" s="189">
        <v>45625.593981481485</v>
      </c>
    </row>
    <row r="3423" spans="1:19">
      <c r="A3423" s="7">
        <v>2017</v>
      </c>
      <c r="B3423" s="123" t="s">
        <v>537</v>
      </c>
      <c r="C3423" s="123" t="s">
        <v>556</v>
      </c>
      <c r="D3423" s="123" t="s">
        <v>581</v>
      </c>
      <c r="E3423" s="123" t="s">
        <v>33</v>
      </c>
      <c r="F3423" s="7">
        <v>55.703124729000002</v>
      </c>
      <c r="G3423" s="123" t="s">
        <v>532</v>
      </c>
      <c r="H3423" s="7">
        <v>0.52695155999999999</v>
      </c>
      <c r="I3423" s="7">
        <v>9.4600000000000009</v>
      </c>
      <c r="J3423" s="7">
        <v>0</v>
      </c>
      <c r="K3423" s="7">
        <v>1.6710936999999999E-2</v>
      </c>
      <c r="L3423" s="7">
        <v>2.2281199999999999E-4</v>
      </c>
      <c r="M3423" s="7">
        <v>0</v>
      </c>
      <c r="N3423" s="7">
        <v>0.3</v>
      </c>
      <c r="O3423" s="7">
        <v>4.0000000000000001E-3</v>
      </c>
      <c r="P3423" s="7"/>
      <c r="Q3423" s="7">
        <v>28</v>
      </c>
      <c r="R3423" s="7">
        <v>265</v>
      </c>
      <c r="S3423" s="189">
        <v>45625.593981481485</v>
      </c>
    </row>
    <row r="3424" spans="1:19">
      <c r="A3424" s="7">
        <v>2017</v>
      </c>
      <c r="B3424" s="123" t="s">
        <v>537</v>
      </c>
      <c r="C3424" s="123" t="s">
        <v>556</v>
      </c>
      <c r="D3424" s="123" t="s">
        <v>581</v>
      </c>
      <c r="E3424" s="123" t="s">
        <v>540</v>
      </c>
      <c r="F3424" s="7">
        <v>0</v>
      </c>
      <c r="G3424" s="123" t="s">
        <v>532</v>
      </c>
      <c r="H3424" s="7">
        <v>0</v>
      </c>
      <c r="I3424" s="7"/>
      <c r="J3424" s="7">
        <v>0</v>
      </c>
      <c r="K3424" s="7">
        <v>0</v>
      </c>
      <c r="L3424" s="7">
        <v>0</v>
      </c>
      <c r="M3424" s="7"/>
      <c r="N3424" s="7"/>
      <c r="O3424" s="7"/>
      <c r="P3424" s="7">
        <v>1</v>
      </c>
      <c r="Q3424" s="7">
        <v>28</v>
      </c>
      <c r="R3424" s="7">
        <v>265</v>
      </c>
      <c r="S3424" s="189">
        <v>45625.593981481485</v>
      </c>
    </row>
    <row r="3425" spans="1:19">
      <c r="A3425" s="7">
        <v>2017</v>
      </c>
      <c r="B3425" s="123" t="s">
        <v>537</v>
      </c>
      <c r="C3425" s="123" t="s">
        <v>556</v>
      </c>
      <c r="D3425" s="123" t="s">
        <v>581</v>
      </c>
      <c r="E3425" s="123" t="s">
        <v>531</v>
      </c>
      <c r="F3425" s="7">
        <v>0</v>
      </c>
      <c r="G3425" s="123" t="s">
        <v>532</v>
      </c>
      <c r="H3425" s="7">
        <v>0</v>
      </c>
      <c r="I3425" s="7"/>
      <c r="J3425" s="7">
        <v>0</v>
      </c>
      <c r="K3425" s="7">
        <v>0</v>
      </c>
      <c r="L3425" s="7">
        <v>0</v>
      </c>
      <c r="M3425" s="7"/>
      <c r="N3425" s="7"/>
      <c r="O3425" s="7"/>
      <c r="P3425" s="7">
        <v>1</v>
      </c>
      <c r="Q3425" s="7">
        <v>28</v>
      </c>
      <c r="R3425" s="7">
        <v>265</v>
      </c>
      <c r="S3425" s="189">
        <v>45625.593981481485</v>
      </c>
    </row>
    <row r="3426" spans="1:19">
      <c r="A3426" s="7">
        <v>2017</v>
      </c>
      <c r="B3426" s="123" t="s">
        <v>537</v>
      </c>
      <c r="C3426" s="123" t="s">
        <v>556</v>
      </c>
      <c r="D3426" s="123" t="s">
        <v>581</v>
      </c>
      <c r="E3426" s="123" t="s">
        <v>533</v>
      </c>
      <c r="F3426" s="7">
        <v>357.63645600000001</v>
      </c>
      <c r="G3426" s="123" t="s">
        <v>532</v>
      </c>
      <c r="H3426" s="7">
        <v>26.370562507999999</v>
      </c>
      <c r="I3426" s="7">
        <v>73.735666667000004</v>
      </c>
      <c r="J3426" s="7">
        <v>26.213560102999999</v>
      </c>
      <c r="K3426" s="7">
        <v>3.5763650000000002E-3</v>
      </c>
      <c r="L3426" s="7">
        <v>2.14582E-4</v>
      </c>
      <c r="M3426" s="7">
        <v>73.296666666999997</v>
      </c>
      <c r="N3426" s="7">
        <v>0.01</v>
      </c>
      <c r="O3426" s="7">
        <v>5.9999999999999995E-4</v>
      </c>
      <c r="P3426" s="7">
        <v>1</v>
      </c>
      <c r="Q3426" s="7">
        <v>28</v>
      </c>
      <c r="R3426" s="7">
        <v>265</v>
      </c>
      <c r="S3426" s="189">
        <v>45625.593981481485</v>
      </c>
    </row>
    <row r="3427" spans="1:19">
      <c r="A3427" s="7">
        <v>2017</v>
      </c>
      <c r="B3427" s="123" t="s">
        <v>537</v>
      </c>
      <c r="C3427" s="123" t="s">
        <v>556</v>
      </c>
      <c r="D3427" s="123" t="s">
        <v>581</v>
      </c>
      <c r="E3427" s="123" t="s">
        <v>160</v>
      </c>
      <c r="F3427" s="7">
        <v>126.02267999999999</v>
      </c>
      <c r="G3427" s="123" t="s">
        <v>532</v>
      </c>
      <c r="H3427" s="7">
        <v>9.0520830819999993</v>
      </c>
      <c r="I3427" s="7">
        <v>71.828999999999994</v>
      </c>
      <c r="J3427" s="7">
        <v>8.9967591250000005</v>
      </c>
      <c r="K3427" s="7">
        <v>1.260227E-3</v>
      </c>
      <c r="L3427" s="7">
        <v>7.5613608000000006E-5</v>
      </c>
      <c r="M3427" s="7">
        <v>71.39</v>
      </c>
      <c r="N3427" s="7">
        <v>0.01</v>
      </c>
      <c r="O3427" s="7">
        <v>5.9999999999999995E-4</v>
      </c>
      <c r="P3427" s="7">
        <v>1</v>
      </c>
      <c r="Q3427" s="7">
        <v>28</v>
      </c>
      <c r="R3427" s="7">
        <v>265</v>
      </c>
      <c r="S3427" s="189">
        <v>45625.593981481485</v>
      </c>
    </row>
    <row r="3428" spans="1:19">
      <c r="A3428" s="7">
        <v>2017</v>
      </c>
      <c r="B3428" s="123" t="s">
        <v>537</v>
      </c>
      <c r="C3428" s="123" t="s">
        <v>556</v>
      </c>
      <c r="D3428" s="123" t="s">
        <v>581</v>
      </c>
      <c r="E3428" s="123" t="s">
        <v>163</v>
      </c>
      <c r="F3428" s="7">
        <v>347.748532743</v>
      </c>
      <c r="G3428" s="123" t="s">
        <v>532</v>
      </c>
      <c r="H3428" s="7">
        <v>22.206004181000001</v>
      </c>
      <c r="I3428" s="7">
        <v>63.856499999999997</v>
      </c>
      <c r="J3428" s="7">
        <v>22.148104050000001</v>
      </c>
      <c r="K3428" s="7">
        <v>1.7387430000000001E-3</v>
      </c>
      <c r="L3428" s="7">
        <v>3.4774853270000002E-5</v>
      </c>
      <c r="M3428" s="7">
        <v>63.69</v>
      </c>
      <c r="N3428" s="7">
        <v>5.0000000000000001E-3</v>
      </c>
      <c r="O3428" s="7">
        <v>1E-4</v>
      </c>
      <c r="P3428" s="7">
        <v>1</v>
      </c>
      <c r="Q3428" s="7">
        <v>28</v>
      </c>
      <c r="R3428" s="7">
        <v>265</v>
      </c>
      <c r="S3428" s="189">
        <v>45625.593981481485</v>
      </c>
    </row>
    <row r="3429" spans="1:19">
      <c r="A3429" s="7">
        <v>2017</v>
      </c>
      <c r="B3429" s="123" t="s">
        <v>537</v>
      </c>
      <c r="C3429" s="123" t="s">
        <v>556</v>
      </c>
      <c r="D3429" s="123" t="s">
        <v>581</v>
      </c>
      <c r="E3429" s="123" t="s">
        <v>535</v>
      </c>
      <c r="F3429" s="7">
        <v>3047.8034367959999</v>
      </c>
      <c r="G3429" s="123" t="s">
        <v>532</v>
      </c>
      <c r="H3429" s="7">
        <v>170.38681279299999</v>
      </c>
      <c r="I3429" s="7">
        <v>55.904790556999998</v>
      </c>
      <c r="J3429" s="7">
        <v>169.87935352100001</v>
      </c>
      <c r="K3429" s="7">
        <v>1.5239017000000001E-2</v>
      </c>
      <c r="L3429" s="7">
        <v>3.0477999999999999E-4</v>
      </c>
      <c r="M3429" s="7">
        <v>55.738290556999999</v>
      </c>
      <c r="N3429" s="7">
        <v>5.0000000000000001E-3</v>
      </c>
      <c r="O3429" s="7">
        <v>1E-4</v>
      </c>
      <c r="P3429" s="7">
        <v>1</v>
      </c>
      <c r="Q3429" s="7">
        <v>28</v>
      </c>
      <c r="R3429" s="7">
        <v>265</v>
      </c>
      <c r="S3429" s="189">
        <v>45625.593981481485</v>
      </c>
    </row>
    <row r="3430" spans="1:19">
      <c r="A3430" s="7">
        <v>2017</v>
      </c>
      <c r="B3430" s="123" t="s">
        <v>537</v>
      </c>
      <c r="C3430" s="123" t="s">
        <v>556</v>
      </c>
      <c r="D3430" s="123" t="s">
        <v>581</v>
      </c>
      <c r="E3430" s="123" t="s">
        <v>541</v>
      </c>
      <c r="F3430" s="7">
        <v>0</v>
      </c>
      <c r="G3430" s="123" t="s">
        <v>532</v>
      </c>
      <c r="H3430" s="7">
        <v>0</v>
      </c>
      <c r="I3430" s="7"/>
      <c r="J3430" s="7">
        <v>0</v>
      </c>
      <c r="K3430" s="7">
        <v>0</v>
      </c>
      <c r="L3430" s="7">
        <v>0</v>
      </c>
      <c r="M3430" s="7"/>
      <c r="N3430" s="7"/>
      <c r="O3430" s="7"/>
      <c r="P3430" s="7">
        <v>1</v>
      </c>
      <c r="Q3430" s="7">
        <v>28</v>
      </c>
      <c r="R3430" s="7">
        <v>265</v>
      </c>
      <c r="S3430" s="189">
        <v>45625.593981481485</v>
      </c>
    </row>
    <row r="3431" spans="1:19">
      <c r="A3431" s="7">
        <v>2017</v>
      </c>
      <c r="B3431" s="123" t="s">
        <v>537</v>
      </c>
      <c r="C3431" s="123" t="s">
        <v>562</v>
      </c>
      <c r="D3431" s="123" t="s">
        <v>582</v>
      </c>
      <c r="E3431" s="123" t="s">
        <v>27</v>
      </c>
      <c r="F3431" s="7">
        <v>211.24287316600001</v>
      </c>
      <c r="G3431" s="123" t="s">
        <v>532</v>
      </c>
      <c r="H3431" s="7">
        <v>3.5171938E-2</v>
      </c>
      <c r="I3431" s="7">
        <v>0.16650000000000001</v>
      </c>
      <c r="J3431" s="7">
        <v>0</v>
      </c>
      <c r="K3431" s="7">
        <v>1.056214E-3</v>
      </c>
      <c r="L3431" s="7">
        <v>2.1124287319999999E-5</v>
      </c>
      <c r="M3431" s="7">
        <v>0</v>
      </c>
      <c r="N3431" s="7">
        <v>5.0000000000000001E-3</v>
      </c>
      <c r="O3431" s="7">
        <v>1E-4</v>
      </c>
      <c r="P3431" s="7"/>
      <c r="Q3431" s="7">
        <v>28</v>
      </c>
      <c r="R3431" s="7">
        <v>265</v>
      </c>
      <c r="S3431" s="189">
        <v>45625.593981481485</v>
      </c>
    </row>
    <row r="3432" spans="1:19">
      <c r="A3432" s="7">
        <v>2017</v>
      </c>
      <c r="B3432" s="123" t="s">
        <v>537</v>
      </c>
      <c r="C3432" s="123" t="s">
        <v>562</v>
      </c>
      <c r="D3432" s="123" t="s">
        <v>582</v>
      </c>
      <c r="E3432" s="123" t="s">
        <v>33</v>
      </c>
      <c r="F3432" s="7">
        <v>0.24733817799999999</v>
      </c>
      <c r="G3432" s="123" t="s">
        <v>532</v>
      </c>
      <c r="H3432" s="7">
        <v>2.3398189999999999E-3</v>
      </c>
      <c r="I3432" s="7">
        <v>9.4600000000000009</v>
      </c>
      <c r="J3432" s="7">
        <v>0</v>
      </c>
      <c r="K3432" s="7">
        <v>7.4201453400000002E-5</v>
      </c>
      <c r="L3432" s="7">
        <v>9.8935271199999999E-7</v>
      </c>
      <c r="M3432" s="7">
        <v>0</v>
      </c>
      <c r="N3432" s="7">
        <v>0.3</v>
      </c>
      <c r="O3432" s="7">
        <v>4.0000000000000001E-3</v>
      </c>
      <c r="P3432" s="7"/>
      <c r="Q3432" s="7">
        <v>28</v>
      </c>
      <c r="R3432" s="7">
        <v>265</v>
      </c>
      <c r="S3432" s="189">
        <v>45625.593981481485</v>
      </c>
    </row>
    <row r="3433" spans="1:19">
      <c r="A3433" s="7">
        <v>2017</v>
      </c>
      <c r="B3433" s="123" t="s">
        <v>537</v>
      </c>
      <c r="C3433" s="123" t="s">
        <v>562</v>
      </c>
      <c r="D3433" s="123" t="s">
        <v>582</v>
      </c>
      <c r="E3433" s="123" t="s">
        <v>540</v>
      </c>
      <c r="F3433" s="7">
        <v>0</v>
      </c>
      <c r="G3433" s="123" t="s">
        <v>532</v>
      </c>
      <c r="H3433" s="7">
        <v>0</v>
      </c>
      <c r="I3433" s="7"/>
      <c r="J3433" s="7">
        <v>0</v>
      </c>
      <c r="K3433" s="7">
        <v>0</v>
      </c>
      <c r="L3433" s="7">
        <v>0</v>
      </c>
      <c r="M3433" s="7"/>
      <c r="N3433" s="7"/>
      <c r="O3433" s="7"/>
      <c r="P3433" s="7">
        <v>1</v>
      </c>
      <c r="Q3433" s="7">
        <v>28</v>
      </c>
      <c r="R3433" s="7">
        <v>265</v>
      </c>
      <c r="S3433" s="189">
        <v>45625.593981481485</v>
      </c>
    </row>
    <row r="3434" spans="1:19">
      <c r="A3434" s="7">
        <v>2017</v>
      </c>
      <c r="B3434" s="123" t="s">
        <v>537</v>
      </c>
      <c r="C3434" s="123" t="s">
        <v>562</v>
      </c>
      <c r="D3434" s="123" t="s">
        <v>582</v>
      </c>
      <c r="E3434" s="123" t="s">
        <v>531</v>
      </c>
      <c r="F3434" s="7">
        <v>3.3532179000000002E-2</v>
      </c>
      <c r="G3434" s="123" t="s">
        <v>532</v>
      </c>
      <c r="H3434" s="7">
        <v>2.5635020000000001E-3</v>
      </c>
      <c r="I3434" s="7">
        <v>76.448999999999998</v>
      </c>
      <c r="J3434" s="7">
        <v>2.548781E-3</v>
      </c>
      <c r="K3434" s="7">
        <v>3.3532179E-7</v>
      </c>
      <c r="L3434" s="7">
        <v>2.0119307399999998E-8</v>
      </c>
      <c r="M3434" s="7">
        <v>76.010000000000005</v>
      </c>
      <c r="N3434" s="7">
        <v>0.01</v>
      </c>
      <c r="O3434" s="7">
        <v>5.9999999999999995E-4</v>
      </c>
      <c r="P3434" s="7">
        <v>1</v>
      </c>
      <c r="Q3434" s="7">
        <v>28</v>
      </c>
      <c r="R3434" s="7">
        <v>265</v>
      </c>
      <c r="S3434" s="189">
        <v>45625.593981481485</v>
      </c>
    </row>
    <row r="3435" spans="1:19">
      <c r="A3435" s="7">
        <v>2017</v>
      </c>
      <c r="B3435" s="123" t="s">
        <v>537</v>
      </c>
      <c r="C3435" s="123" t="s">
        <v>562</v>
      </c>
      <c r="D3435" s="123" t="s">
        <v>582</v>
      </c>
      <c r="E3435" s="123" t="s">
        <v>533</v>
      </c>
      <c r="F3435" s="7">
        <v>179.82306</v>
      </c>
      <c r="G3435" s="123" t="s">
        <v>532</v>
      </c>
      <c r="H3435" s="7">
        <v>13.259373211</v>
      </c>
      <c r="I3435" s="7">
        <v>73.735666667000004</v>
      </c>
      <c r="J3435" s="7">
        <v>13.180430888</v>
      </c>
      <c r="K3435" s="7">
        <v>1.798231E-3</v>
      </c>
      <c r="L3435" s="7">
        <v>1.0789399999999999E-4</v>
      </c>
      <c r="M3435" s="7">
        <v>73.296666666999997</v>
      </c>
      <c r="N3435" s="7">
        <v>0.01</v>
      </c>
      <c r="O3435" s="7">
        <v>5.9999999999999995E-4</v>
      </c>
      <c r="P3435" s="7">
        <v>1</v>
      </c>
      <c r="Q3435" s="7">
        <v>28</v>
      </c>
      <c r="R3435" s="7">
        <v>265</v>
      </c>
      <c r="S3435" s="189">
        <v>45625.593981481485</v>
      </c>
    </row>
    <row r="3436" spans="1:19">
      <c r="A3436" s="7">
        <v>2017</v>
      </c>
      <c r="B3436" s="123" t="s">
        <v>537</v>
      </c>
      <c r="C3436" s="123" t="s">
        <v>562</v>
      </c>
      <c r="D3436" s="123" t="s">
        <v>582</v>
      </c>
      <c r="E3436" s="123" t="s">
        <v>160</v>
      </c>
      <c r="F3436" s="7">
        <v>2.8888919999999998</v>
      </c>
      <c r="G3436" s="123" t="s">
        <v>532</v>
      </c>
      <c r="H3436" s="7">
        <v>0.20750622299999999</v>
      </c>
      <c r="I3436" s="7">
        <v>71.828999999999994</v>
      </c>
      <c r="J3436" s="7">
        <v>0.206238</v>
      </c>
      <c r="K3436" s="7">
        <v>2.8888919999999999E-5</v>
      </c>
      <c r="L3436" s="7">
        <v>1.7333352E-6</v>
      </c>
      <c r="M3436" s="7">
        <v>71.39</v>
      </c>
      <c r="N3436" s="7">
        <v>0.01</v>
      </c>
      <c r="O3436" s="7">
        <v>5.9999999999999995E-4</v>
      </c>
      <c r="P3436" s="7">
        <v>1</v>
      </c>
      <c r="Q3436" s="7">
        <v>28</v>
      </c>
      <c r="R3436" s="7">
        <v>265</v>
      </c>
      <c r="S3436" s="189">
        <v>45625.593981481485</v>
      </c>
    </row>
    <row r="3437" spans="1:19">
      <c r="A3437" s="7">
        <v>2017</v>
      </c>
      <c r="B3437" s="123" t="s">
        <v>537</v>
      </c>
      <c r="C3437" s="123" t="s">
        <v>562</v>
      </c>
      <c r="D3437" s="123" t="s">
        <v>582</v>
      </c>
      <c r="E3437" s="123" t="s">
        <v>163</v>
      </c>
      <c r="F3437" s="7">
        <v>23.672182356</v>
      </c>
      <c r="G3437" s="123" t="s">
        <v>532</v>
      </c>
      <c r="H3437" s="7">
        <v>1.511622713</v>
      </c>
      <c r="I3437" s="7">
        <v>63.856499999999997</v>
      </c>
      <c r="J3437" s="7">
        <v>1.5076812939999999</v>
      </c>
      <c r="K3437" s="7">
        <v>1.18361E-4</v>
      </c>
      <c r="L3437" s="7">
        <v>2.3672182360000001E-6</v>
      </c>
      <c r="M3437" s="7">
        <v>63.69</v>
      </c>
      <c r="N3437" s="7">
        <v>5.0000000000000001E-3</v>
      </c>
      <c r="O3437" s="7">
        <v>1E-4</v>
      </c>
      <c r="P3437" s="7">
        <v>1</v>
      </c>
      <c r="Q3437" s="7">
        <v>28</v>
      </c>
      <c r="R3437" s="7">
        <v>265</v>
      </c>
      <c r="S3437" s="189">
        <v>45625.593981481485</v>
      </c>
    </row>
    <row r="3438" spans="1:19">
      <c r="A3438" s="7">
        <v>2017</v>
      </c>
      <c r="B3438" s="123" t="s">
        <v>537</v>
      </c>
      <c r="C3438" s="123" t="s">
        <v>562</v>
      </c>
      <c r="D3438" s="123" t="s">
        <v>582</v>
      </c>
      <c r="E3438" s="123" t="s">
        <v>535</v>
      </c>
      <c r="F3438" s="7">
        <v>341.58600144799999</v>
      </c>
      <c r="G3438" s="123" t="s">
        <v>532</v>
      </c>
      <c r="H3438" s="7">
        <v>19.096293868</v>
      </c>
      <c r="I3438" s="7">
        <v>55.904790556999998</v>
      </c>
      <c r="J3438" s="7">
        <v>19.039419799000001</v>
      </c>
      <c r="K3438" s="7">
        <v>1.7079300000000001E-3</v>
      </c>
      <c r="L3438" s="7">
        <v>3.4158600139999999E-5</v>
      </c>
      <c r="M3438" s="7">
        <v>55.738290556999999</v>
      </c>
      <c r="N3438" s="7">
        <v>5.0000000000000001E-3</v>
      </c>
      <c r="O3438" s="7">
        <v>1E-4</v>
      </c>
      <c r="P3438" s="7">
        <v>1</v>
      </c>
      <c r="Q3438" s="7">
        <v>28</v>
      </c>
      <c r="R3438" s="7">
        <v>265</v>
      </c>
      <c r="S3438" s="189">
        <v>45625.593981481485</v>
      </c>
    </row>
    <row r="3439" spans="1:19">
      <c r="A3439" s="7">
        <v>2017</v>
      </c>
      <c r="B3439" s="123" t="s">
        <v>537</v>
      </c>
      <c r="C3439" s="123" t="s">
        <v>562</v>
      </c>
      <c r="D3439" s="123" t="s">
        <v>582</v>
      </c>
      <c r="E3439" s="123" t="s">
        <v>541</v>
      </c>
      <c r="F3439" s="7">
        <v>0</v>
      </c>
      <c r="G3439" s="123" t="s">
        <v>532</v>
      </c>
      <c r="H3439" s="7">
        <v>0</v>
      </c>
      <c r="I3439" s="7"/>
      <c r="J3439" s="7">
        <v>0</v>
      </c>
      <c r="K3439" s="7">
        <v>0</v>
      </c>
      <c r="L3439" s="7">
        <v>0</v>
      </c>
      <c r="M3439" s="7"/>
      <c r="N3439" s="7"/>
      <c r="O3439" s="7"/>
      <c r="P3439" s="7">
        <v>1</v>
      </c>
      <c r="Q3439" s="7">
        <v>28</v>
      </c>
      <c r="R3439" s="7">
        <v>265</v>
      </c>
      <c r="S3439" s="189">
        <v>45625.593981481485</v>
      </c>
    </row>
    <row r="3440" spans="1:19">
      <c r="A3440" s="7">
        <v>2017</v>
      </c>
      <c r="B3440" s="123" t="s">
        <v>537</v>
      </c>
      <c r="C3440" s="123" t="s">
        <v>562</v>
      </c>
      <c r="D3440" s="123" t="s">
        <v>583</v>
      </c>
      <c r="E3440" s="123" t="s">
        <v>27</v>
      </c>
      <c r="F3440" s="7">
        <v>0</v>
      </c>
      <c r="G3440" s="123" t="s">
        <v>532</v>
      </c>
      <c r="H3440" s="7">
        <v>0</v>
      </c>
      <c r="I3440" s="7"/>
      <c r="J3440" s="7">
        <v>0</v>
      </c>
      <c r="K3440" s="7">
        <v>0</v>
      </c>
      <c r="L3440" s="7">
        <v>0</v>
      </c>
      <c r="M3440" s="7"/>
      <c r="N3440" s="7"/>
      <c r="O3440" s="7"/>
      <c r="P3440" s="7"/>
      <c r="Q3440" s="7">
        <v>28</v>
      </c>
      <c r="R3440" s="7">
        <v>265</v>
      </c>
      <c r="S3440" s="189">
        <v>45625.593981481485</v>
      </c>
    </row>
    <row r="3441" spans="1:19">
      <c r="A3441" s="7">
        <v>2017</v>
      </c>
      <c r="B3441" s="123" t="s">
        <v>537</v>
      </c>
      <c r="C3441" s="123" t="s">
        <v>562</v>
      </c>
      <c r="D3441" s="123" t="s">
        <v>583</v>
      </c>
      <c r="E3441" s="123" t="s">
        <v>33</v>
      </c>
      <c r="F3441" s="7">
        <v>381.89014703599997</v>
      </c>
      <c r="G3441" s="123" t="s">
        <v>532</v>
      </c>
      <c r="H3441" s="7">
        <v>3.6126807909999998</v>
      </c>
      <c r="I3441" s="7">
        <v>9.4600000000000009</v>
      </c>
      <c r="J3441" s="7">
        <v>0</v>
      </c>
      <c r="K3441" s="7">
        <v>0.11456704400000001</v>
      </c>
      <c r="L3441" s="7">
        <v>1.527561E-3</v>
      </c>
      <c r="M3441" s="7">
        <v>0</v>
      </c>
      <c r="N3441" s="7">
        <v>0.3</v>
      </c>
      <c r="O3441" s="7">
        <v>4.0000000000000001E-3</v>
      </c>
      <c r="P3441" s="7"/>
      <c r="Q3441" s="7">
        <v>28</v>
      </c>
      <c r="R3441" s="7">
        <v>265</v>
      </c>
      <c r="S3441" s="189">
        <v>45625.593981481485</v>
      </c>
    </row>
    <row r="3442" spans="1:19">
      <c r="A3442" s="7">
        <v>2017</v>
      </c>
      <c r="B3442" s="123" t="s">
        <v>537</v>
      </c>
      <c r="C3442" s="123" t="s">
        <v>562</v>
      </c>
      <c r="D3442" s="123" t="s">
        <v>583</v>
      </c>
      <c r="E3442" s="123" t="s">
        <v>540</v>
      </c>
      <c r="F3442" s="7">
        <v>0</v>
      </c>
      <c r="G3442" s="123" t="s">
        <v>532</v>
      </c>
      <c r="H3442" s="7">
        <v>0</v>
      </c>
      <c r="I3442" s="7"/>
      <c r="J3442" s="7">
        <v>0</v>
      </c>
      <c r="K3442" s="7">
        <v>0</v>
      </c>
      <c r="L3442" s="7">
        <v>0</v>
      </c>
      <c r="M3442" s="7"/>
      <c r="N3442" s="7"/>
      <c r="O3442" s="7"/>
      <c r="P3442" s="7">
        <v>1</v>
      </c>
      <c r="Q3442" s="7">
        <v>28</v>
      </c>
      <c r="R3442" s="7">
        <v>265</v>
      </c>
      <c r="S3442" s="189">
        <v>45625.593981481485</v>
      </c>
    </row>
    <row r="3443" spans="1:19">
      <c r="A3443" s="7">
        <v>2017</v>
      </c>
      <c r="B3443" s="123" t="s">
        <v>537</v>
      </c>
      <c r="C3443" s="123" t="s">
        <v>562</v>
      </c>
      <c r="D3443" s="123" t="s">
        <v>583</v>
      </c>
      <c r="E3443" s="123" t="s">
        <v>531</v>
      </c>
      <c r="F3443" s="7">
        <v>37.891362074</v>
      </c>
      <c r="G3443" s="123" t="s">
        <v>532</v>
      </c>
      <c r="H3443" s="7">
        <v>2.8967567390000002</v>
      </c>
      <c r="I3443" s="7">
        <v>76.448999999999998</v>
      </c>
      <c r="J3443" s="7">
        <v>2.8801224310000002</v>
      </c>
      <c r="K3443" s="7">
        <v>3.78914E-4</v>
      </c>
      <c r="L3443" s="7">
        <v>2.273481724E-5</v>
      </c>
      <c r="M3443" s="7">
        <v>76.010000000000005</v>
      </c>
      <c r="N3443" s="7">
        <v>0.01</v>
      </c>
      <c r="O3443" s="7">
        <v>5.9999999999999995E-4</v>
      </c>
      <c r="P3443" s="7">
        <v>1</v>
      </c>
      <c r="Q3443" s="7">
        <v>28</v>
      </c>
      <c r="R3443" s="7">
        <v>265</v>
      </c>
      <c r="S3443" s="189">
        <v>45625.593981481485</v>
      </c>
    </row>
    <row r="3444" spans="1:19">
      <c r="A3444" s="7">
        <v>2017</v>
      </c>
      <c r="B3444" s="123" t="s">
        <v>537</v>
      </c>
      <c r="C3444" s="123" t="s">
        <v>562</v>
      </c>
      <c r="D3444" s="123" t="s">
        <v>583</v>
      </c>
      <c r="E3444" s="123" t="s">
        <v>533</v>
      </c>
      <c r="F3444" s="7">
        <v>1006.799796</v>
      </c>
      <c r="G3444" s="123" t="s">
        <v>532</v>
      </c>
      <c r="H3444" s="7">
        <v>74.237054158000007</v>
      </c>
      <c r="I3444" s="7">
        <v>73.735666667000004</v>
      </c>
      <c r="J3444" s="7">
        <v>73.795069048000002</v>
      </c>
      <c r="K3444" s="7">
        <v>1.0067998E-2</v>
      </c>
      <c r="L3444" s="7">
        <v>6.0408E-4</v>
      </c>
      <c r="M3444" s="7">
        <v>73.296666666999997</v>
      </c>
      <c r="N3444" s="7">
        <v>0.01</v>
      </c>
      <c r="O3444" s="7">
        <v>5.9999999999999995E-4</v>
      </c>
      <c r="P3444" s="7">
        <v>1</v>
      </c>
      <c r="Q3444" s="7">
        <v>28</v>
      </c>
      <c r="R3444" s="7">
        <v>265</v>
      </c>
      <c r="S3444" s="189">
        <v>45625.593981481485</v>
      </c>
    </row>
    <row r="3445" spans="1:19">
      <c r="A3445" s="7">
        <v>2017</v>
      </c>
      <c r="B3445" s="123" t="s">
        <v>537</v>
      </c>
      <c r="C3445" s="123" t="s">
        <v>562</v>
      </c>
      <c r="D3445" s="123" t="s">
        <v>583</v>
      </c>
      <c r="E3445" s="123" t="s">
        <v>160</v>
      </c>
      <c r="F3445" s="7">
        <v>303.66860400000002</v>
      </c>
      <c r="G3445" s="123" t="s">
        <v>532</v>
      </c>
      <c r="H3445" s="7">
        <v>21.812212157000001</v>
      </c>
      <c r="I3445" s="7">
        <v>71.828999999999994</v>
      </c>
      <c r="J3445" s="7">
        <v>21.678901639999999</v>
      </c>
      <c r="K3445" s="7">
        <v>3.0366859999999998E-3</v>
      </c>
      <c r="L3445" s="7">
        <v>1.82201E-4</v>
      </c>
      <c r="M3445" s="7">
        <v>71.39</v>
      </c>
      <c r="N3445" s="7">
        <v>0.01</v>
      </c>
      <c r="O3445" s="7">
        <v>5.9999999999999995E-4</v>
      </c>
      <c r="P3445" s="7">
        <v>1</v>
      </c>
      <c r="Q3445" s="7">
        <v>28</v>
      </c>
      <c r="R3445" s="7">
        <v>265</v>
      </c>
      <c r="S3445" s="189">
        <v>45625.593981481485</v>
      </c>
    </row>
    <row r="3446" spans="1:19">
      <c r="A3446" s="7">
        <v>2017</v>
      </c>
      <c r="B3446" s="123" t="s">
        <v>537</v>
      </c>
      <c r="C3446" s="123" t="s">
        <v>562</v>
      </c>
      <c r="D3446" s="123" t="s">
        <v>583</v>
      </c>
      <c r="E3446" s="123" t="s">
        <v>163</v>
      </c>
      <c r="F3446" s="7">
        <v>257.53187807199998</v>
      </c>
      <c r="G3446" s="123" t="s">
        <v>532</v>
      </c>
      <c r="H3446" s="7">
        <v>16.445084372</v>
      </c>
      <c r="I3446" s="7">
        <v>63.856499999999997</v>
      </c>
      <c r="J3446" s="7">
        <v>16.402205314</v>
      </c>
      <c r="K3446" s="7">
        <v>1.287659E-3</v>
      </c>
      <c r="L3446" s="7">
        <v>2.575318781E-5</v>
      </c>
      <c r="M3446" s="7">
        <v>63.69</v>
      </c>
      <c r="N3446" s="7">
        <v>5.0000000000000001E-3</v>
      </c>
      <c r="O3446" s="7">
        <v>1E-4</v>
      </c>
      <c r="P3446" s="7">
        <v>1</v>
      </c>
      <c r="Q3446" s="7">
        <v>28</v>
      </c>
      <c r="R3446" s="7">
        <v>265</v>
      </c>
      <c r="S3446" s="189">
        <v>45625.593981481485</v>
      </c>
    </row>
    <row r="3447" spans="1:19">
      <c r="A3447" s="7">
        <v>2017</v>
      </c>
      <c r="B3447" s="123" t="s">
        <v>537</v>
      </c>
      <c r="C3447" s="123" t="s">
        <v>562</v>
      </c>
      <c r="D3447" s="123" t="s">
        <v>583</v>
      </c>
      <c r="E3447" s="123" t="s">
        <v>535</v>
      </c>
      <c r="F3447" s="7">
        <v>1952.356336454</v>
      </c>
      <c r="G3447" s="123" t="s">
        <v>532</v>
      </c>
      <c r="H3447" s="7">
        <v>109.146072082</v>
      </c>
      <c r="I3447" s="7">
        <v>55.904790556999998</v>
      </c>
      <c r="J3447" s="7">
        <v>108.82100475199999</v>
      </c>
      <c r="K3447" s="7">
        <v>9.7617820000000001E-3</v>
      </c>
      <c r="L3447" s="7">
        <v>1.95236E-4</v>
      </c>
      <c r="M3447" s="7">
        <v>55.738290556999999</v>
      </c>
      <c r="N3447" s="7">
        <v>5.0000000000000001E-3</v>
      </c>
      <c r="O3447" s="7">
        <v>1E-4</v>
      </c>
      <c r="P3447" s="7">
        <v>1</v>
      </c>
      <c r="Q3447" s="7">
        <v>28</v>
      </c>
      <c r="R3447" s="7">
        <v>265</v>
      </c>
      <c r="S3447" s="189">
        <v>45625.593981481485</v>
      </c>
    </row>
    <row r="3448" spans="1:19">
      <c r="A3448" s="7">
        <v>2017</v>
      </c>
      <c r="B3448" s="123" t="s">
        <v>537</v>
      </c>
      <c r="C3448" s="123" t="s">
        <v>562</v>
      </c>
      <c r="D3448" s="123" t="s">
        <v>583</v>
      </c>
      <c r="E3448" s="123" t="s">
        <v>541</v>
      </c>
      <c r="F3448" s="7">
        <v>0</v>
      </c>
      <c r="G3448" s="123" t="s">
        <v>532</v>
      </c>
      <c r="H3448" s="7">
        <v>0</v>
      </c>
      <c r="I3448" s="7"/>
      <c r="J3448" s="7">
        <v>0</v>
      </c>
      <c r="K3448" s="7">
        <v>0</v>
      </c>
      <c r="L3448" s="7">
        <v>0</v>
      </c>
      <c r="M3448" s="7"/>
      <c r="N3448" s="7"/>
      <c r="O3448" s="7"/>
      <c r="P3448" s="7">
        <v>1</v>
      </c>
      <c r="Q3448" s="7">
        <v>28</v>
      </c>
      <c r="R3448" s="7">
        <v>265</v>
      </c>
      <c r="S3448" s="189">
        <v>45625.593981481485</v>
      </c>
    </row>
    <row r="3449" spans="1:19">
      <c r="A3449" s="7">
        <v>2017</v>
      </c>
      <c r="B3449" s="123" t="s">
        <v>537</v>
      </c>
      <c r="C3449" s="123" t="s">
        <v>562</v>
      </c>
      <c r="D3449" s="123" t="s">
        <v>214</v>
      </c>
      <c r="E3449" s="123" t="s">
        <v>27</v>
      </c>
      <c r="F3449" s="7">
        <v>0</v>
      </c>
      <c r="G3449" s="123" t="s">
        <v>532</v>
      </c>
      <c r="H3449" s="7">
        <v>0</v>
      </c>
      <c r="I3449" s="7"/>
      <c r="J3449" s="7">
        <v>0</v>
      </c>
      <c r="K3449" s="7">
        <v>0</v>
      </c>
      <c r="L3449" s="7">
        <v>0</v>
      </c>
      <c r="M3449" s="7"/>
      <c r="N3449" s="7"/>
      <c r="O3449" s="7"/>
      <c r="P3449" s="7"/>
      <c r="Q3449" s="7">
        <v>28</v>
      </c>
      <c r="R3449" s="7">
        <v>265</v>
      </c>
      <c r="S3449" s="189">
        <v>45625.593981481485</v>
      </c>
    </row>
    <row r="3450" spans="1:19">
      <c r="A3450" s="7">
        <v>2017</v>
      </c>
      <c r="B3450" s="123" t="s">
        <v>537</v>
      </c>
      <c r="C3450" s="123" t="s">
        <v>562</v>
      </c>
      <c r="D3450" s="123" t="s">
        <v>214</v>
      </c>
      <c r="E3450" s="123" t="s">
        <v>33</v>
      </c>
      <c r="F3450" s="7">
        <v>87.928722325999999</v>
      </c>
      <c r="G3450" s="123" t="s">
        <v>532</v>
      </c>
      <c r="H3450" s="7">
        <v>0.83180571299999995</v>
      </c>
      <c r="I3450" s="7">
        <v>9.4600000000000009</v>
      </c>
      <c r="J3450" s="7">
        <v>0</v>
      </c>
      <c r="K3450" s="7">
        <v>2.6378617E-2</v>
      </c>
      <c r="L3450" s="7">
        <v>3.51715E-4</v>
      </c>
      <c r="M3450" s="7">
        <v>0</v>
      </c>
      <c r="N3450" s="7">
        <v>0.3</v>
      </c>
      <c r="O3450" s="7">
        <v>4.0000000000000001E-3</v>
      </c>
      <c r="P3450" s="7"/>
      <c r="Q3450" s="7">
        <v>28</v>
      </c>
      <c r="R3450" s="7">
        <v>265</v>
      </c>
      <c r="S3450" s="189">
        <v>45625.593981481485</v>
      </c>
    </row>
    <row r="3451" spans="1:19">
      <c r="A3451" s="7">
        <v>2017</v>
      </c>
      <c r="B3451" s="123" t="s">
        <v>537</v>
      </c>
      <c r="C3451" s="123" t="s">
        <v>562</v>
      </c>
      <c r="D3451" s="123" t="s">
        <v>214</v>
      </c>
      <c r="E3451" s="123" t="s">
        <v>540</v>
      </c>
      <c r="F3451" s="7">
        <v>0</v>
      </c>
      <c r="G3451" s="123" t="s">
        <v>532</v>
      </c>
      <c r="H3451" s="7">
        <v>0</v>
      </c>
      <c r="I3451" s="7"/>
      <c r="J3451" s="7">
        <v>0</v>
      </c>
      <c r="K3451" s="7">
        <v>0</v>
      </c>
      <c r="L3451" s="7">
        <v>0</v>
      </c>
      <c r="M3451" s="7"/>
      <c r="N3451" s="7"/>
      <c r="O3451" s="7"/>
      <c r="P3451" s="7">
        <v>1</v>
      </c>
      <c r="Q3451" s="7">
        <v>28</v>
      </c>
      <c r="R3451" s="7">
        <v>265</v>
      </c>
      <c r="S3451" s="189">
        <v>45625.593981481485</v>
      </c>
    </row>
    <row r="3452" spans="1:19">
      <c r="A3452" s="7">
        <v>2017</v>
      </c>
      <c r="B3452" s="123" t="s">
        <v>537</v>
      </c>
      <c r="C3452" s="123" t="s">
        <v>562</v>
      </c>
      <c r="D3452" s="123" t="s">
        <v>214</v>
      </c>
      <c r="E3452" s="123" t="s">
        <v>531</v>
      </c>
      <c r="F3452" s="7">
        <v>2.1125272659999998</v>
      </c>
      <c r="G3452" s="123" t="s">
        <v>532</v>
      </c>
      <c r="H3452" s="7">
        <v>0.161500597</v>
      </c>
      <c r="I3452" s="7">
        <v>76.448999999999998</v>
      </c>
      <c r="J3452" s="7">
        <v>0.160573197</v>
      </c>
      <c r="K3452" s="7">
        <v>2.1125272660000001E-5</v>
      </c>
      <c r="L3452" s="7">
        <v>1.26751636E-6</v>
      </c>
      <c r="M3452" s="7">
        <v>76.010000000000005</v>
      </c>
      <c r="N3452" s="7">
        <v>0.01</v>
      </c>
      <c r="O3452" s="7">
        <v>5.9999999999999995E-4</v>
      </c>
      <c r="P3452" s="7">
        <v>1</v>
      </c>
      <c r="Q3452" s="7">
        <v>28</v>
      </c>
      <c r="R3452" s="7">
        <v>265</v>
      </c>
      <c r="S3452" s="189">
        <v>45625.593981481485</v>
      </c>
    </row>
    <row r="3453" spans="1:19">
      <c r="A3453" s="7">
        <v>2017</v>
      </c>
      <c r="B3453" s="123" t="s">
        <v>537</v>
      </c>
      <c r="C3453" s="123" t="s">
        <v>562</v>
      </c>
      <c r="D3453" s="123" t="s">
        <v>214</v>
      </c>
      <c r="E3453" s="123" t="s">
        <v>533</v>
      </c>
      <c r="F3453" s="7">
        <v>768.94768799999997</v>
      </c>
      <c r="G3453" s="123" t="s">
        <v>532</v>
      </c>
      <c r="H3453" s="7">
        <v>56.698870407000001</v>
      </c>
      <c r="I3453" s="7">
        <v>73.735666667000004</v>
      </c>
      <c r="J3453" s="7">
        <v>56.361302371999997</v>
      </c>
      <c r="K3453" s="7">
        <v>7.6894770000000001E-3</v>
      </c>
      <c r="L3453" s="7">
        <v>4.6136899999999999E-4</v>
      </c>
      <c r="M3453" s="7">
        <v>73.296666666999997</v>
      </c>
      <c r="N3453" s="7">
        <v>0.01</v>
      </c>
      <c r="O3453" s="7">
        <v>5.9999999999999995E-4</v>
      </c>
      <c r="P3453" s="7">
        <v>1</v>
      </c>
      <c r="Q3453" s="7">
        <v>28</v>
      </c>
      <c r="R3453" s="7">
        <v>265</v>
      </c>
      <c r="S3453" s="189">
        <v>45625.593981481485</v>
      </c>
    </row>
    <row r="3454" spans="1:19">
      <c r="A3454" s="7">
        <v>2017</v>
      </c>
      <c r="B3454" s="123" t="s">
        <v>537</v>
      </c>
      <c r="C3454" s="123" t="s">
        <v>562</v>
      </c>
      <c r="D3454" s="123" t="s">
        <v>214</v>
      </c>
      <c r="E3454" s="123" t="s">
        <v>160</v>
      </c>
      <c r="F3454" s="7">
        <v>1088.3167920000001</v>
      </c>
      <c r="G3454" s="123" t="s">
        <v>532</v>
      </c>
      <c r="H3454" s="7">
        <v>78.172706852999994</v>
      </c>
      <c r="I3454" s="7">
        <v>71.828999999999994</v>
      </c>
      <c r="J3454" s="7">
        <v>77.694935780999998</v>
      </c>
      <c r="K3454" s="7">
        <v>1.0883168E-2</v>
      </c>
      <c r="L3454" s="7">
        <v>6.5298999999999999E-4</v>
      </c>
      <c r="M3454" s="7">
        <v>71.39</v>
      </c>
      <c r="N3454" s="7">
        <v>0.01</v>
      </c>
      <c r="O3454" s="7">
        <v>5.9999999999999995E-4</v>
      </c>
      <c r="P3454" s="7">
        <v>1</v>
      </c>
      <c r="Q3454" s="7">
        <v>28</v>
      </c>
      <c r="R3454" s="7">
        <v>265</v>
      </c>
      <c r="S3454" s="189">
        <v>45625.593981481485</v>
      </c>
    </row>
    <row r="3455" spans="1:19">
      <c r="A3455" s="7">
        <v>2017</v>
      </c>
      <c r="B3455" s="123" t="s">
        <v>537</v>
      </c>
      <c r="C3455" s="123" t="s">
        <v>562</v>
      </c>
      <c r="D3455" s="123" t="s">
        <v>214</v>
      </c>
      <c r="E3455" s="123" t="s">
        <v>163</v>
      </c>
      <c r="F3455" s="7">
        <v>289.31342264599999</v>
      </c>
      <c r="G3455" s="123" t="s">
        <v>532</v>
      </c>
      <c r="H3455" s="7">
        <v>18.474542573000001</v>
      </c>
      <c r="I3455" s="7">
        <v>63.856499999999997</v>
      </c>
      <c r="J3455" s="7">
        <v>18.426371887999998</v>
      </c>
      <c r="K3455" s="7">
        <v>1.4465669999999999E-3</v>
      </c>
      <c r="L3455" s="7">
        <v>2.8931342259999999E-5</v>
      </c>
      <c r="M3455" s="7">
        <v>63.69</v>
      </c>
      <c r="N3455" s="7">
        <v>5.0000000000000001E-3</v>
      </c>
      <c r="O3455" s="7">
        <v>1E-4</v>
      </c>
      <c r="P3455" s="7">
        <v>1</v>
      </c>
      <c r="Q3455" s="7">
        <v>28</v>
      </c>
      <c r="R3455" s="7">
        <v>265</v>
      </c>
      <c r="S3455" s="189">
        <v>45625.593981481485</v>
      </c>
    </row>
    <row r="3456" spans="1:19">
      <c r="A3456" s="7">
        <v>2017</v>
      </c>
      <c r="B3456" s="123" t="s">
        <v>537</v>
      </c>
      <c r="C3456" s="123" t="s">
        <v>562</v>
      </c>
      <c r="D3456" s="123" t="s">
        <v>214</v>
      </c>
      <c r="E3456" s="123" t="s">
        <v>535</v>
      </c>
      <c r="F3456" s="7">
        <v>1109.8655846950001</v>
      </c>
      <c r="G3456" s="123" t="s">
        <v>532</v>
      </c>
      <c r="H3456" s="7">
        <v>62.046803058999998</v>
      </c>
      <c r="I3456" s="7">
        <v>55.904790556999998</v>
      </c>
      <c r="J3456" s="7">
        <v>61.862010439000002</v>
      </c>
      <c r="K3456" s="7">
        <v>5.5493280000000001E-3</v>
      </c>
      <c r="L3456" s="7">
        <v>1.10987E-4</v>
      </c>
      <c r="M3456" s="7">
        <v>55.738290556999999</v>
      </c>
      <c r="N3456" s="7">
        <v>5.0000000000000001E-3</v>
      </c>
      <c r="O3456" s="7">
        <v>1E-4</v>
      </c>
      <c r="P3456" s="7">
        <v>1</v>
      </c>
      <c r="Q3456" s="7">
        <v>28</v>
      </c>
      <c r="R3456" s="7">
        <v>265</v>
      </c>
      <c r="S3456" s="189">
        <v>45625.593981481485</v>
      </c>
    </row>
    <row r="3457" spans="1:19">
      <c r="A3457" s="7">
        <v>2017</v>
      </c>
      <c r="B3457" s="123" t="s">
        <v>537</v>
      </c>
      <c r="C3457" s="123" t="s">
        <v>562</v>
      </c>
      <c r="D3457" s="123" t="s">
        <v>214</v>
      </c>
      <c r="E3457" s="123" t="s">
        <v>541</v>
      </c>
      <c r="F3457" s="7">
        <v>0</v>
      </c>
      <c r="G3457" s="123" t="s">
        <v>532</v>
      </c>
      <c r="H3457" s="7">
        <v>0</v>
      </c>
      <c r="I3457" s="7"/>
      <c r="J3457" s="7">
        <v>0</v>
      </c>
      <c r="K3457" s="7">
        <v>0</v>
      </c>
      <c r="L3457" s="7">
        <v>0</v>
      </c>
      <c r="M3457" s="7"/>
      <c r="N3457" s="7"/>
      <c r="O3457" s="7"/>
      <c r="P3457" s="7">
        <v>1</v>
      </c>
      <c r="Q3457" s="7">
        <v>28</v>
      </c>
      <c r="R3457" s="7">
        <v>265</v>
      </c>
      <c r="S3457" s="189">
        <v>45625.593981481485</v>
      </c>
    </row>
    <row r="3458" spans="1:19">
      <c r="A3458" s="7">
        <v>2017</v>
      </c>
      <c r="B3458" s="123" t="s">
        <v>537</v>
      </c>
      <c r="C3458" s="123" t="s">
        <v>562</v>
      </c>
      <c r="D3458" s="123" t="s">
        <v>584</v>
      </c>
      <c r="E3458" s="123" t="s">
        <v>27</v>
      </c>
      <c r="F3458" s="7">
        <v>0</v>
      </c>
      <c r="G3458" s="123" t="s">
        <v>532</v>
      </c>
      <c r="H3458" s="7">
        <v>0</v>
      </c>
      <c r="I3458" s="7"/>
      <c r="J3458" s="7">
        <v>0</v>
      </c>
      <c r="K3458" s="7">
        <v>0</v>
      </c>
      <c r="L3458" s="7">
        <v>0</v>
      </c>
      <c r="M3458" s="7"/>
      <c r="N3458" s="7"/>
      <c r="O3458" s="7"/>
      <c r="P3458" s="7"/>
      <c r="Q3458" s="7">
        <v>28</v>
      </c>
      <c r="R3458" s="7">
        <v>265</v>
      </c>
      <c r="S3458" s="189">
        <v>45625.593981481485</v>
      </c>
    </row>
    <row r="3459" spans="1:19">
      <c r="A3459" s="7">
        <v>2017</v>
      </c>
      <c r="B3459" s="123" t="s">
        <v>537</v>
      </c>
      <c r="C3459" s="123" t="s">
        <v>562</v>
      </c>
      <c r="D3459" s="123" t="s">
        <v>584</v>
      </c>
      <c r="E3459" s="123" t="s">
        <v>33</v>
      </c>
      <c r="F3459" s="7">
        <v>39.574108500999998</v>
      </c>
      <c r="G3459" s="123" t="s">
        <v>532</v>
      </c>
      <c r="H3459" s="7">
        <v>0.37437106599999997</v>
      </c>
      <c r="I3459" s="7">
        <v>9.4600000000000009</v>
      </c>
      <c r="J3459" s="7">
        <v>0</v>
      </c>
      <c r="K3459" s="7">
        <v>1.1872232999999999E-2</v>
      </c>
      <c r="L3459" s="7">
        <v>1.5829599999999999E-4</v>
      </c>
      <c r="M3459" s="7">
        <v>0</v>
      </c>
      <c r="N3459" s="7">
        <v>0.3</v>
      </c>
      <c r="O3459" s="7">
        <v>4.0000000000000001E-3</v>
      </c>
      <c r="P3459" s="7"/>
      <c r="Q3459" s="7">
        <v>28</v>
      </c>
      <c r="R3459" s="7">
        <v>265</v>
      </c>
      <c r="S3459" s="189">
        <v>45625.593981481485</v>
      </c>
    </row>
    <row r="3460" spans="1:19">
      <c r="A3460" s="7">
        <v>2017</v>
      </c>
      <c r="B3460" s="123" t="s">
        <v>537</v>
      </c>
      <c r="C3460" s="123" t="s">
        <v>562</v>
      </c>
      <c r="D3460" s="123" t="s">
        <v>584</v>
      </c>
      <c r="E3460" s="123" t="s">
        <v>540</v>
      </c>
      <c r="F3460" s="7">
        <v>0</v>
      </c>
      <c r="G3460" s="123" t="s">
        <v>532</v>
      </c>
      <c r="H3460" s="7">
        <v>0</v>
      </c>
      <c r="I3460" s="7"/>
      <c r="J3460" s="7">
        <v>0</v>
      </c>
      <c r="K3460" s="7">
        <v>0</v>
      </c>
      <c r="L3460" s="7">
        <v>0</v>
      </c>
      <c r="M3460" s="7"/>
      <c r="N3460" s="7"/>
      <c r="O3460" s="7"/>
      <c r="P3460" s="7">
        <v>1</v>
      </c>
      <c r="Q3460" s="7">
        <v>28</v>
      </c>
      <c r="R3460" s="7">
        <v>265</v>
      </c>
      <c r="S3460" s="189">
        <v>45625.593981481485</v>
      </c>
    </row>
    <row r="3461" spans="1:19">
      <c r="A3461" s="7">
        <v>2017</v>
      </c>
      <c r="B3461" s="123" t="s">
        <v>537</v>
      </c>
      <c r="C3461" s="123" t="s">
        <v>562</v>
      </c>
      <c r="D3461" s="123" t="s">
        <v>584</v>
      </c>
      <c r="E3461" s="123" t="s">
        <v>531</v>
      </c>
      <c r="F3461" s="7">
        <v>12.172180914</v>
      </c>
      <c r="G3461" s="123" t="s">
        <v>532</v>
      </c>
      <c r="H3461" s="7">
        <v>0.93055105900000001</v>
      </c>
      <c r="I3461" s="7">
        <v>76.448999999999998</v>
      </c>
      <c r="J3461" s="7">
        <v>0.925207471</v>
      </c>
      <c r="K3461" s="7">
        <v>1.21722E-4</v>
      </c>
      <c r="L3461" s="7">
        <v>7.3033085480000001E-6</v>
      </c>
      <c r="M3461" s="7">
        <v>76.010000000000005</v>
      </c>
      <c r="N3461" s="7">
        <v>0.01</v>
      </c>
      <c r="O3461" s="7">
        <v>5.9999999999999995E-4</v>
      </c>
      <c r="P3461" s="7">
        <v>1</v>
      </c>
      <c r="Q3461" s="7">
        <v>28</v>
      </c>
      <c r="R3461" s="7">
        <v>265</v>
      </c>
      <c r="S3461" s="189">
        <v>45625.593981481485</v>
      </c>
    </row>
    <row r="3462" spans="1:19">
      <c r="A3462" s="7">
        <v>2017</v>
      </c>
      <c r="B3462" s="123" t="s">
        <v>537</v>
      </c>
      <c r="C3462" s="123" t="s">
        <v>562</v>
      </c>
      <c r="D3462" s="123" t="s">
        <v>584</v>
      </c>
      <c r="E3462" s="123" t="s">
        <v>533</v>
      </c>
      <c r="F3462" s="7">
        <v>248.61218400000001</v>
      </c>
      <c r="G3462" s="123" t="s">
        <v>532</v>
      </c>
      <c r="H3462" s="7">
        <v>18.331585129</v>
      </c>
      <c r="I3462" s="7">
        <v>73.735666667000004</v>
      </c>
      <c r="J3462" s="7">
        <v>18.222444379999999</v>
      </c>
      <c r="K3462" s="7">
        <v>2.4861219999999999E-3</v>
      </c>
      <c r="L3462" s="7">
        <v>1.4916699999999999E-4</v>
      </c>
      <c r="M3462" s="7">
        <v>73.296666666999997</v>
      </c>
      <c r="N3462" s="7">
        <v>0.01</v>
      </c>
      <c r="O3462" s="7">
        <v>5.9999999999999995E-4</v>
      </c>
      <c r="P3462" s="7">
        <v>1</v>
      </c>
      <c r="Q3462" s="7">
        <v>28</v>
      </c>
      <c r="R3462" s="7">
        <v>265</v>
      </c>
      <c r="S3462" s="189">
        <v>45625.593981481485</v>
      </c>
    </row>
    <row r="3463" spans="1:19">
      <c r="A3463" s="7">
        <v>2017</v>
      </c>
      <c r="B3463" s="123" t="s">
        <v>537</v>
      </c>
      <c r="C3463" s="123" t="s">
        <v>562</v>
      </c>
      <c r="D3463" s="123" t="s">
        <v>584</v>
      </c>
      <c r="E3463" s="123" t="s">
        <v>160</v>
      </c>
      <c r="F3463" s="7">
        <v>221.31424799999999</v>
      </c>
      <c r="G3463" s="123" t="s">
        <v>532</v>
      </c>
      <c r="H3463" s="7">
        <v>15.89678112</v>
      </c>
      <c r="I3463" s="7">
        <v>71.828999999999994</v>
      </c>
      <c r="J3463" s="7">
        <v>15.799624165000001</v>
      </c>
      <c r="K3463" s="7">
        <v>2.213142E-3</v>
      </c>
      <c r="L3463" s="7">
        <v>1.3278899999999999E-4</v>
      </c>
      <c r="M3463" s="7">
        <v>71.39</v>
      </c>
      <c r="N3463" s="7">
        <v>0.01</v>
      </c>
      <c r="O3463" s="7">
        <v>5.9999999999999995E-4</v>
      </c>
      <c r="P3463" s="7">
        <v>1</v>
      </c>
      <c r="Q3463" s="7">
        <v>28</v>
      </c>
      <c r="R3463" s="7">
        <v>265</v>
      </c>
      <c r="S3463" s="189">
        <v>45625.593981481485</v>
      </c>
    </row>
    <row r="3464" spans="1:19">
      <c r="A3464" s="7">
        <v>2017</v>
      </c>
      <c r="B3464" s="123" t="s">
        <v>537</v>
      </c>
      <c r="C3464" s="123" t="s">
        <v>562</v>
      </c>
      <c r="D3464" s="123" t="s">
        <v>584</v>
      </c>
      <c r="E3464" s="123" t="s">
        <v>163</v>
      </c>
      <c r="F3464" s="7">
        <v>118.718677759</v>
      </c>
      <c r="G3464" s="123" t="s">
        <v>532</v>
      </c>
      <c r="H3464" s="7">
        <v>7.5809592459999999</v>
      </c>
      <c r="I3464" s="7">
        <v>63.856499999999997</v>
      </c>
      <c r="J3464" s="7">
        <v>7.5611925859999998</v>
      </c>
      <c r="K3464" s="7">
        <v>5.9359300000000001E-4</v>
      </c>
      <c r="L3464" s="7">
        <v>1.187186778E-5</v>
      </c>
      <c r="M3464" s="7">
        <v>63.69</v>
      </c>
      <c r="N3464" s="7">
        <v>5.0000000000000001E-3</v>
      </c>
      <c r="O3464" s="7">
        <v>1E-4</v>
      </c>
      <c r="P3464" s="7">
        <v>1</v>
      </c>
      <c r="Q3464" s="7">
        <v>28</v>
      </c>
      <c r="R3464" s="7">
        <v>265</v>
      </c>
      <c r="S3464" s="189">
        <v>45625.593981481485</v>
      </c>
    </row>
    <row r="3465" spans="1:19">
      <c r="A3465" s="7">
        <v>2017</v>
      </c>
      <c r="B3465" s="123" t="s">
        <v>537</v>
      </c>
      <c r="C3465" s="123" t="s">
        <v>562</v>
      </c>
      <c r="D3465" s="123" t="s">
        <v>584</v>
      </c>
      <c r="E3465" s="123" t="s">
        <v>535</v>
      </c>
      <c r="F3465" s="7">
        <v>2027.9157983499999</v>
      </c>
      <c r="G3465" s="123" t="s">
        <v>532</v>
      </c>
      <c r="H3465" s="7">
        <v>113.370207974</v>
      </c>
      <c r="I3465" s="7">
        <v>55.904790556999998</v>
      </c>
      <c r="J3465" s="7">
        <v>113.032559994</v>
      </c>
      <c r="K3465" s="7">
        <v>1.0139578999999999E-2</v>
      </c>
      <c r="L3465" s="7">
        <v>2.0279200000000001E-4</v>
      </c>
      <c r="M3465" s="7">
        <v>55.738290556999999</v>
      </c>
      <c r="N3465" s="7">
        <v>5.0000000000000001E-3</v>
      </c>
      <c r="O3465" s="7">
        <v>1E-4</v>
      </c>
      <c r="P3465" s="7">
        <v>1</v>
      </c>
      <c r="Q3465" s="7">
        <v>28</v>
      </c>
      <c r="R3465" s="7">
        <v>265</v>
      </c>
      <c r="S3465" s="189">
        <v>45625.593981481485</v>
      </c>
    </row>
    <row r="3466" spans="1:19">
      <c r="A3466" s="7">
        <v>2017</v>
      </c>
      <c r="B3466" s="123" t="s">
        <v>537</v>
      </c>
      <c r="C3466" s="123" t="s">
        <v>562</v>
      </c>
      <c r="D3466" s="123" t="s">
        <v>584</v>
      </c>
      <c r="E3466" s="123" t="s">
        <v>541</v>
      </c>
      <c r="F3466" s="7">
        <v>0</v>
      </c>
      <c r="G3466" s="123" t="s">
        <v>532</v>
      </c>
      <c r="H3466" s="7">
        <v>0</v>
      </c>
      <c r="I3466" s="7"/>
      <c r="J3466" s="7">
        <v>0</v>
      </c>
      <c r="K3466" s="7">
        <v>0</v>
      </c>
      <c r="L3466" s="7">
        <v>0</v>
      </c>
      <c r="M3466" s="7"/>
      <c r="N3466" s="7"/>
      <c r="O3466" s="7"/>
      <c r="P3466" s="7">
        <v>1</v>
      </c>
      <c r="Q3466" s="7">
        <v>28</v>
      </c>
      <c r="R3466" s="7">
        <v>265</v>
      </c>
      <c r="S3466" s="189">
        <v>45625.593981481485</v>
      </c>
    </row>
    <row r="3467" spans="1:19">
      <c r="A3467" s="7">
        <v>2017</v>
      </c>
      <c r="B3467" s="123" t="s">
        <v>537</v>
      </c>
      <c r="C3467" s="123" t="s">
        <v>565</v>
      </c>
      <c r="D3467" s="123" t="s">
        <v>500</v>
      </c>
      <c r="E3467" s="123" t="s">
        <v>540</v>
      </c>
      <c r="F3467" s="7">
        <v>0</v>
      </c>
      <c r="G3467" s="123" t="s">
        <v>532</v>
      </c>
      <c r="H3467" s="7">
        <v>0</v>
      </c>
      <c r="I3467" s="7"/>
      <c r="J3467" s="7">
        <v>0</v>
      </c>
      <c r="K3467" s="7">
        <v>0</v>
      </c>
      <c r="L3467" s="7">
        <v>0</v>
      </c>
      <c r="M3467" s="7"/>
      <c r="N3467" s="7"/>
      <c r="O3467" s="7"/>
      <c r="P3467" s="7">
        <v>1</v>
      </c>
      <c r="Q3467" s="7">
        <v>28</v>
      </c>
      <c r="R3467" s="7">
        <v>265</v>
      </c>
      <c r="S3467" s="189">
        <v>45625.593981481485</v>
      </c>
    </row>
    <row r="3468" spans="1:19">
      <c r="A3468" s="7">
        <v>2017</v>
      </c>
      <c r="B3468" s="123" t="s">
        <v>537</v>
      </c>
      <c r="C3468" s="123" t="s">
        <v>565</v>
      </c>
      <c r="D3468" s="123" t="s">
        <v>500</v>
      </c>
      <c r="E3468" s="123" t="s">
        <v>533</v>
      </c>
      <c r="F3468" s="7">
        <v>6908.7038525280004</v>
      </c>
      <c r="G3468" s="123" t="s">
        <v>532</v>
      </c>
      <c r="H3468" s="7">
        <v>554.52895704599996</v>
      </c>
      <c r="I3468" s="7">
        <v>80.265266667000006</v>
      </c>
      <c r="J3468" s="7">
        <v>506.38496337999999</v>
      </c>
      <c r="K3468" s="7">
        <v>3.2470908E-2</v>
      </c>
      <c r="L3468" s="7">
        <v>0.178244559</v>
      </c>
      <c r="M3468" s="7">
        <v>73.296666666999997</v>
      </c>
      <c r="N3468" s="7">
        <v>4.7000000000000002E-3</v>
      </c>
      <c r="O3468" s="7">
        <v>2.58E-2</v>
      </c>
      <c r="P3468" s="7">
        <v>1</v>
      </c>
      <c r="Q3468" s="7">
        <v>28</v>
      </c>
      <c r="R3468" s="7">
        <v>265</v>
      </c>
      <c r="S3468" s="189">
        <v>45625.593981481485</v>
      </c>
    </row>
    <row r="3469" spans="1:19">
      <c r="A3469" s="7">
        <v>2017</v>
      </c>
      <c r="B3469" s="123" t="s">
        <v>537</v>
      </c>
      <c r="C3469" s="123" t="s">
        <v>565</v>
      </c>
      <c r="D3469" s="123" t="s">
        <v>500</v>
      </c>
      <c r="E3469" s="123" t="s">
        <v>159</v>
      </c>
      <c r="F3469" s="7">
        <v>0</v>
      </c>
      <c r="G3469" s="123" t="s">
        <v>532</v>
      </c>
      <c r="H3469" s="7">
        <v>0</v>
      </c>
      <c r="I3469" s="7"/>
      <c r="J3469" s="7">
        <v>0</v>
      </c>
      <c r="K3469" s="7">
        <v>0</v>
      </c>
      <c r="L3469" s="7">
        <v>0</v>
      </c>
      <c r="M3469" s="7"/>
      <c r="N3469" s="7"/>
      <c r="O3469" s="7"/>
      <c r="P3469" s="7">
        <v>1</v>
      </c>
      <c r="Q3469" s="7">
        <v>28</v>
      </c>
      <c r="R3469" s="7">
        <v>265</v>
      </c>
      <c r="S3469" s="189">
        <v>45625.593981481485</v>
      </c>
    </row>
    <row r="3470" spans="1:19">
      <c r="A3470" s="7">
        <v>2017</v>
      </c>
      <c r="B3470" s="123" t="s">
        <v>537</v>
      </c>
      <c r="C3470" s="123" t="s">
        <v>565</v>
      </c>
      <c r="D3470" s="123" t="s">
        <v>500</v>
      </c>
      <c r="E3470" s="123" t="s">
        <v>160</v>
      </c>
      <c r="F3470" s="7">
        <v>0</v>
      </c>
      <c r="G3470" s="123" t="s">
        <v>532</v>
      </c>
      <c r="H3470" s="7">
        <v>0</v>
      </c>
      <c r="I3470" s="7"/>
      <c r="J3470" s="7">
        <v>0</v>
      </c>
      <c r="K3470" s="7">
        <v>0</v>
      </c>
      <c r="L3470" s="7">
        <v>0</v>
      </c>
      <c r="M3470" s="7"/>
      <c r="N3470" s="7"/>
      <c r="O3470" s="7"/>
      <c r="P3470" s="7">
        <v>1</v>
      </c>
      <c r="Q3470" s="7">
        <v>28</v>
      </c>
      <c r="R3470" s="7">
        <v>265</v>
      </c>
      <c r="S3470" s="189">
        <v>45625.593981481485</v>
      </c>
    </row>
    <row r="3471" spans="1:19">
      <c r="A3471" s="7">
        <v>2017</v>
      </c>
      <c r="B3471" s="123" t="s">
        <v>537</v>
      </c>
      <c r="C3471" s="123" t="s">
        <v>565</v>
      </c>
      <c r="D3471" s="123" t="s">
        <v>500</v>
      </c>
      <c r="E3471" s="123" t="s">
        <v>535</v>
      </c>
      <c r="F3471" s="7">
        <v>0</v>
      </c>
      <c r="G3471" s="123" t="s">
        <v>532</v>
      </c>
      <c r="H3471" s="7">
        <v>0</v>
      </c>
      <c r="I3471" s="7"/>
      <c r="J3471" s="7">
        <v>0</v>
      </c>
      <c r="K3471" s="7">
        <v>0</v>
      </c>
      <c r="L3471" s="7">
        <v>0</v>
      </c>
      <c r="M3471" s="7"/>
      <c r="N3471" s="7"/>
      <c r="O3471" s="7"/>
      <c r="P3471" s="7">
        <v>1</v>
      </c>
      <c r="Q3471" s="7">
        <v>28</v>
      </c>
      <c r="R3471" s="7">
        <v>265</v>
      </c>
      <c r="S3471" s="189">
        <v>45625.593981481485</v>
      </c>
    </row>
    <row r="3472" spans="1:19">
      <c r="A3472" s="7">
        <v>2017</v>
      </c>
      <c r="B3472" s="123" t="s">
        <v>537</v>
      </c>
      <c r="C3472" s="123" t="s">
        <v>585</v>
      </c>
      <c r="D3472" s="123" t="s">
        <v>183</v>
      </c>
      <c r="E3472" s="123" t="s">
        <v>533</v>
      </c>
      <c r="F3472" s="7">
        <v>955.82578410300005</v>
      </c>
      <c r="G3472" s="123" t="s">
        <v>532</v>
      </c>
      <c r="H3472" s="7">
        <v>70.752773407999996</v>
      </c>
      <c r="I3472" s="7">
        <v>74.022666666999996</v>
      </c>
      <c r="J3472" s="7">
        <v>70.058843889000002</v>
      </c>
      <c r="K3472" s="7">
        <v>6.6907800000000003E-3</v>
      </c>
      <c r="L3472" s="7">
        <v>1.911652E-3</v>
      </c>
      <c r="M3472" s="7">
        <v>73.296666666999997</v>
      </c>
      <c r="N3472" s="7">
        <v>7.0000000000000001E-3</v>
      </c>
      <c r="O3472" s="7">
        <v>2E-3</v>
      </c>
      <c r="P3472" s="7">
        <v>1</v>
      </c>
      <c r="Q3472" s="7">
        <v>28</v>
      </c>
      <c r="R3472" s="7">
        <v>265</v>
      </c>
      <c r="S3472" s="189">
        <v>45625.593981481485</v>
      </c>
    </row>
    <row r="3473" spans="1:19">
      <c r="A3473" s="7">
        <v>2018</v>
      </c>
      <c r="B3473" s="123" t="s">
        <v>586</v>
      </c>
      <c r="C3473" s="123" t="s">
        <v>586</v>
      </c>
      <c r="D3473" s="123" t="s">
        <v>587</v>
      </c>
      <c r="E3473" s="123" t="s">
        <v>531</v>
      </c>
      <c r="F3473" s="7">
        <v>658.58690976100002</v>
      </c>
      <c r="G3473" s="123" t="s">
        <v>532</v>
      </c>
      <c r="H3473" s="7">
        <v>50.537325107000001</v>
      </c>
      <c r="I3473" s="7">
        <v>76.736000000000004</v>
      </c>
      <c r="J3473" s="7">
        <v>50.059191011000003</v>
      </c>
      <c r="K3473" s="7">
        <v>4.6101079999999999E-3</v>
      </c>
      <c r="L3473" s="7">
        <v>1.3171739999999999E-3</v>
      </c>
      <c r="M3473" s="7">
        <v>76.010000000000005</v>
      </c>
      <c r="N3473" s="7">
        <v>7.0000000000000001E-3</v>
      </c>
      <c r="O3473" s="7">
        <v>2E-3</v>
      </c>
      <c r="P3473" s="7">
        <v>1</v>
      </c>
      <c r="Q3473" s="7">
        <v>28</v>
      </c>
      <c r="R3473" s="7">
        <v>265</v>
      </c>
      <c r="S3473" s="189">
        <v>45625.593981481485</v>
      </c>
    </row>
    <row r="3474" spans="1:19">
      <c r="A3474" s="7">
        <v>2018</v>
      </c>
      <c r="B3474" s="123" t="s">
        <v>586</v>
      </c>
      <c r="C3474" s="123" t="s">
        <v>586</v>
      </c>
      <c r="D3474" s="123" t="s">
        <v>587</v>
      </c>
      <c r="E3474" s="123" t="s">
        <v>533</v>
      </c>
      <c r="F3474" s="7">
        <v>6572.5437860849997</v>
      </c>
      <c r="G3474" s="123" t="s">
        <v>532</v>
      </c>
      <c r="H3474" s="7">
        <v>486.51721783200003</v>
      </c>
      <c r="I3474" s="7">
        <v>74.022666666999996</v>
      </c>
      <c r="J3474" s="7">
        <v>481.74555104299998</v>
      </c>
      <c r="K3474" s="7">
        <v>4.6007806999999998E-2</v>
      </c>
      <c r="L3474" s="7">
        <v>1.3145087999999999E-2</v>
      </c>
      <c r="M3474" s="7">
        <v>73.296666666999997</v>
      </c>
      <c r="N3474" s="7">
        <v>7.0000000000000001E-3</v>
      </c>
      <c r="O3474" s="7">
        <v>2E-3</v>
      </c>
      <c r="P3474" s="7">
        <v>1</v>
      </c>
      <c r="Q3474" s="7">
        <v>28</v>
      </c>
      <c r="R3474" s="7">
        <v>265</v>
      </c>
      <c r="S3474" s="189">
        <v>45625.593981481485</v>
      </c>
    </row>
    <row r="3475" spans="1:19">
      <c r="A3475" s="7">
        <v>2018</v>
      </c>
      <c r="B3475" s="123" t="s">
        <v>588</v>
      </c>
      <c r="C3475" s="123" t="s">
        <v>588</v>
      </c>
      <c r="D3475" s="123" t="s">
        <v>589</v>
      </c>
      <c r="E3475" s="123" t="s">
        <v>33</v>
      </c>
      <c r="F3475" s="7">
        <v>3034.0508552709998</v>
      </c>
      <c r="G3475" s="123" t="s">
        <v>532</v>
      </c>
      <c r="H3475" s="7">
        <v>6.5626519999999999</v>
      </c>
      <c r="I3475" s="7">
        <v>2.1629999999999998</v>
      </c>
      <c r="J3475" s="7">
        <v>0</v>
      </c>
      <c r="K3475" s="7">
        <v>3.3374558999999998E-2</v>
      </c>
      <c r="L3475" s="7">
        <v>2.1238356E-2</v>
      </c>
      <c r="M3475" s="7">
        <v>0</v>
      </c>
      <c r="N3475" s="7">
        <v>1.0999999999999999E-2</v>
      </c>
      <c r="O3475" s="7">
        <v>7.0000000000000001E-3</v>
      </c>
      <c r="P3475" s="7"/>
      <c r="Q3475" s="7">
        <v>28</v>
      </c>
      <c r="R3475" s="7">
        <v>265</v>
      </c>
      <c r="S3475" s="189">
        <v>45625.593981481485</v>
      </c>
    </row>
    <row r="3476" spans="1:19">
      <c r="A3476" s="7">
        <v>2018</v>
      </c>
      <c r="B3476" s="123" t="s">
        <v>588</v>
      </c>
      <c r="C3476" s="123" t="s">
        <v>588</v>
      </c>
      <c r="D3476" s="123" t="s">
        <v>589</v>
      </c>
      <c r="E3476" s="123" t="s">
        <v>540</v>
      </c>
      <c r="F3476" s="7">
        <v>20479.070491647999</v>
      </c>
      <c r="G3476" s="123" t="s">
        <v>532</v>
      </c>
      <c r="H3476" s="7">
        <v>1924.566647698</v>
      </c>
      <c r="I3476" s="7">
        <v>93.977246109999996</v>
      </c>
      <c r="J3476" s="7">
        <v>1921.4517810760001</v>
      </c>
      <c r="K3476" s="7">
        <v>1.4335349000000001E-2</v>
      </c>
      <c r="L3476" s="7">
        <v>1.0239534999999999E-2</v>
      </c>
      <c r="M3476" s="7">
        <v>93.825146110000006</v>
      </c>
      <c r="N3476" s="7">
        <v>6.9999999999999999E-4</v>
      </c>
      <c r="O3476" s="7">
        <v>5.0000000000000001E-4</v>
      </c>
      <c r="P3476" s="7">
        <v>1</v>
      </c>
      <c r="Q3476" s="7">
        <v>28</v>
      </c>
      <c r="R3476" s="7">
        <v>265</v>
      </c>
      <c r="S3476" s="189">
        <v>45625.593981481485</v>
      </c>
    </row>
    <row r="3477" spans="1:19">
      <c r="A3477" s="7">
        <v>2018</v>
      </c>
      <c r="B3477" s="123" t="s">
        <v>588</v>
      </c>
      <c r="C3477" s="123" t="s">
        <v>588</v>
      </c>
      <c r="D3477" s="123" t="s">
        <v>589</v>
      </c>
      <c r="E3477" s="123" t="s">
        <v>531</v>
      </c>
      <c r="F3477" s="7">
        <v>1083.055124323</v>
      </c>
      <c r="G3477" s="123" t="s">
        <v>532</v>
      </c>
      <c r="H3477" s="7">
        <v>82.693368140000004</v>
      </c>
      <c r="I3477" s="7">
        <v>76.351947636999995</v>
      </c>
      <c r="J3477" s="7">
        <v>82.583004822999996</v>
      </c>
      <c r="K3477" s="7">
        <v>8.6644399999999996E-4</v>
      </c>
      <c r="L3477" s="7">
        <v>3.2491699999999998E-4</v>
      </c>
      <c r="M3477" s="7">
        <v>76.250047636999994</v>
      </c>
      <c r="N3477" s="7">
        <v>8.0000000000000004E-4</v>
      </c>
      <c r="O3477" s="7">
        <v>2.9999999999999997E-4</v>
      </c>
      <c r="P3477" s="7">
        <v>1</v>
      </c>
      <c r="Q3477" s="7">
        <v>28</v>
      </c>
      <c r="R3477" s="7">
        <v>265</v>
      </c>
      <c r="S3477" s="189">
        <v>45625.593981481485</v>
      </c>
    </row>
    <row r="3478" spans="1:19">
      <c r="A3478" s="7">
        <v>2018</v>
      </c>
      <c r="B3478" s="123" t="s">
        <v>588</v>
      </c>
      <c r="C3478" s="123" t="s">
        <v>588</v>
      </c>
      <c r="D3478" s="123" t="s">
        <v>589</v>
      </c>
      <c r="E3478" s="123" t="s">
        <v>533</v>
      </c>
      <c r="F3478" s="7">
        <v>344.425518463</v>
      </c>
      <c r="G3478" s="123" t="s">
        <v>532</v>
      </c>
      <c r="H3478" s="7">
        <v>26.307650817999999</v>
      </c>
      <c r="I3478" s="7">
        <v>76.381247637000001</v>
      </c>
      <c r="J3478" s="7">
        <v>26.262462190000001</v>
      </c>
      <c r="K3478" s="7">
        <v>3.09983E-4</v>
      </c>
      <c r="L3478" s="7">
        <v>1.3777E-4</v>
      </c>
      <c r="M3478" s="7">
        <v>76.250047636999994</v>
      </c>
      <c r="N3478" s="7">
        <v>8.9999999999999998E-4</v>
      </c>
      <c r="O3478" s="7">
        <v>4.0000000000000002E-4</v>
      </c>
      <c r="P3478" s="7">
        <v>1</v>
      </c>
      <c r="Q3478" s="7">
        <v>28</v>
      </c>
      <c r="R3478" s="7">
        <v>265</v>
      </c>
      <c r="S3478" s="189">
        <v>45625.593981481485</v>
      </c>
    </row>
    <row r="3479" spans="1:19">
      <c r="A3479" s="7">
        <v>2018</v>
      </c>
      <c r="B3479" s="123" t="s">
        <v>588</v>
      </c>
      <c r="C3479" s="123" t="s">
        <v>588</v>
      </c>
      <c r="D3479" s="123" t="s">
        <v>589</v>
      </c>
      <c r="E3479" s="123" t="s">
        <v>590</v>
      </c>
      <c r="F3479" s="7">
        <v>1403.910192368</v>
      </c>
      <c r="G3479" s="123" t="s">
        <v>532</v>
      </c>
      <c r="H3479" s="7">
        <v>7.6513104999999998E-2</v>
      </c>
      <c r="I3479" s="7">
        <v>5.45E-2</v>
      </c>
      <c r="J3479" s="7">
        <v>0</v>
      </c>
      <c r="K3479" s="7">
        <v>1.40391E-3</v>
      </c>
      <c r="L3479" s="7">
        <v>1.4039099999999999E-4</v>
      </c>
      <c r="M3479" s="7">
        <v>0</v>
      </c>
      <c r="N3479" s="7">
        <v>1E-3</v>
      </c>
      <c r="O3479" s="7">
        <v>1E-4</v>
      </c>
      <c r="P3479" s="7"/>
      <c r="Q3479" s="7">
        <v>28</v>
      </c>
      <c r="R3479" s="7">
        <v>265</v>
      </c>
      <c r="S3479" s="189">
        <v>45625.593981481485</v>
      </c>
    </row>
    <row r="3480" spans="1:19">
      <c r="A3480" s="7">
        <v>2018</v>
      </c>
      <c r="B3480" s="123" t="s">
        <v>588</v>
      </c>
      <c r="C3480" s="123" t="s">
        <v>588</v>
      </c>
      <c r="D3480" s="123" t="s">
        <v>589</v>
      </c>
      <c r="E3480" s="123" t="s">
        <v>534</v>
      </c>
      <c r="F3480" s="7">
        <v>19556.896999830002</v>
      </c>
      <c r="G3480" s="123" t="s">
        <v>532</v>
      </c>
      <c r="H3480" s="7">
        <v>2245.699856013</v>
      </c>
      <c r="I3480" s="7">
        <v>114.829047575</v>
      </c>
      <c r="J3480" s="7">
        <v>2207.7790327299999</v>
      </c>
      <c r="K3480" s="7">
        <v>5.8670690999999997E-2</v>
      </c>
      <c r="L3480" s="7">
        <v>0.13689827900000001</v>
      </c>
      <c r="M3480" s="7">
        <v>112.890047575</v>
      </c>
      <c r="N3480" s="7">
        <v>3.0000000000000001E-3</v>
      </c>
      <c r="O3480" s="7">
        <v>7.0000000000000001E-3</v>
      </c>
      <c r="P3480" s="7">
        <v>1</v>
      </c>
      <c r="Q3480" s="7">
        <v>28</v>
      </c>
      <c r="R3480" s="7">
        <v>265</v>
      </c>
      <c r="S3480" s="189">
        <v>45625.593981481485</v>
      </c>
    </row>
    <row r="3481" spans="1:19">
      <c r="A3481" s="7">
        <v>2018</v>
      </c>
      <c r="B3481" s="123" t="s">
        <v>588</v>
      </c>
      <c r="C3481" s="123" t="s">
        <v>588</v>
      </c>
      <c r="D3481" s="123" t="s">
        <v>589</v>
      </c>
      <c r="E3481" s="123" t="s">
        <v>535</v>
      </c>
      <c r="F3481" s="7">
        <v>91590.578662226995</v>
      </c>
      <c r="G3481" s="123" t="s">
        <v>532</v>
      </c>
      <c r="H3481" s="7">
        <v>5203.1448802120003</v>
      </c>
      <c r="I3481" s="7">
        <v>56.808734655999999</v>
      </c>
      <c r="J3481" s="7">
        <v>5128.0204074220001</v>
      </c>
      <c r="K3481" s="7">
        <v>9.3302956000000006E-2</v>
      </c>
      <c r="L3481" s="7">
        <v>0.27363015099999999</v>
      </c>
      <c r="M3481" s="7">
        <v>55.988514127999998</v>
      </c>
      <c r="N3481" s="7">
        <v>1.0186959999999999E-3</v>
      </c>
      <c r="O3481" s="7">
        <v>2.9875359999999998E-3</v>
      </c>
      <c r="P3481" s="7">
        <v>1</v>
      </c>
      <c r="Q3481" s="7">
        <v>28</v>
      </c>
      <c r="R3481" s="7">
        <v>265</v>
      </c>
      <c r="S3481" s="189">
        <v>45625.593981481485</v>
      </c>
    </row>
    <row r="3482" spans="1:19">
      <c r="A3482" s="7">
        <v>2018</v>
      </c>
      <c r="B3482" s="123" t="s">
        <v>588</v>
      </c>
      <c r="C3482" s="123" t="s">
        <v>588</v>
      </c>
      <c r="D3482" s="123" t="s">
        <v>589</v>
      </c>
      <c r="E3482" s="123" t="s">
        <v>549</v>
      </c>
      <c r="F3482" s="7">
        <v>3798.0205921649999</v>
      </c>
      <c r="G3482" s="123" t="s">
        <v>532</v>
      </c>
      <c r="H3482" s="7">
        <v>524.48594828800003</v>
      </c>
      <c r="I3482" s="7">
        <v>138.09455098000001</v>
      </c>
      <c r="J3482" s="7">
        <v>517.26970916300002</v>
      </c>
      <c r="K3482" s="7">
        <v>0.11394061799999999</v>
      </c>
      <c r="L3482" s="7">
        <v>1.5192082000000001E-2</v>
      </c>
      <c r="M3482" s="7">
        <v>136.19455098</v>
      </c>
      <c r="N3482" s="7">
        <v>0.03</v>
      </c>
      <c r="O3482" s="7">
        <v>4.0000000000000001E-3</v>
      </c>
      <c r="P3482" s="7">
        <v>1</v>
      </c>
      <c r="Q3482" s="7">
        <v>28</v>
      </c>
      <c r="R3482" s="7">
        <v>265</v>
      </c>
      <c r="S3482" s="189">
        <v>45625.593981481485</v>
      </c>
    </row>
    <row r="3483" spans="1:19">
      <c r="A3483" s="7">
        <v>2018</v>
      </c>
      <c r="B3483" s="123" t="s">
        <v>588</v>
      </c>
      <c r="C3483" s="123" t="s">
        <v>588</v>
      </c>
      <c r="D3483" s="123" t="s">
        <v>589</v>
      </c>
      <c r="E3483" s="123" t="s">
        <v>131</v>
      </c>
      <c r="F3483" s="7">
        <v>4157.7864461270001</v>
      </c>
      <c r="G3483" s="123" t="s">
        <v>532</v>
      </c>
      <c r="H3483" s="7">
        <v>7.8997942480000001</v>
      </c>
      <c r="I3483" s="7">
        <v>1.9</v>
      </c>
      <c r="J3483" s="7">
        <v>0</v>
      </c>
      <c r="K3483" s="7">
        <v>0.124733593</v>
      </c>
      <c r="L3483" s="7">
        <v>1.6631145999999999E-2</v>
      </c>
      <c r="M3483" s="7">
        <v>0</v>
      </c>
      <c r="N3483" s="7">
        <v>0.03</v>
      </c>
      <c r="O3483" s="7">
        <v>4.0000000000000001E-3</v>
      </c>
      <c r="P3483" s="7"/>
      <c r="Q3483" s="7">
        <v>28</v>
      </c>
      <c r="R3483" s="7">
        <v>265</v>
      </c>
      <c r="S3483" s="189">
        <v>45625.593981481485</v>
      </c>
    </row>
    <row r="3484" spans="1:19">
      <c r="A3484" s="7">
        <v>2018</v>
      </c>
      <c r="B3484" s="123" t="s">
        <v>588</v>
      </c>
      <c r="C3484" s="123" t="s">
        <v>588</v>
      </c>
      <c r="D3484" s="123" t="s">
        <v>589</v>
      </c>
      <c r="E3484" s="123" t="s">
        <v>570</v>
      </c>
      <c r="F3484" s="7">
        <v>0</v>
      </c>
      <c r="G3484" s="123" t="s">
        <v>532</v>
      </c>
      <c r="H3484" s="7">
        <v>0</v>
      </c>
      <c r="I3484" s="7"/>
      <c r="J3484" s="7">
        <v>0</v>
      </c>
      <c r="K3484" s="7">
        <v>0</v>
      </c>
      <c r="L3484" s="7">
        <v>0</v>
      </c>
      <c r="M3484" s="7"/>
      <c r="N3484" s="7"/>
      <c r="O3484" s="7"/>
      <c r="P3484" s="7">
        <v>1</v>
      </c>
      <c r="Q3484" s="7">
        <v>28</v>
      </c>
      <c r="R3484" s="7">
        <v>265</v>
      </c>
      <c r="S3484" s="189">
        <v>45625.593981481485</v>
      </c>
    </row>
    <row r="3485" spans="1:19">
      <c r="A3485" s="7">
        <v>2018</v>
      </c>
      <c r="B3485" s="123" t="s">
        <v>588</v>
      </c>
      <c r="C3485" s="123" t="s">
        <v>588</v>
      </c>
      <c r="D3485" s="123" t="s">
        <v>591</v>
      </c>
      <c r="E3485" s="123" t="s">
        <v>27</v>
      </c>
      <c r="F3485" s="7">
        <v>294.5862396</v>
      </c>
      <c r="G3485" s="123" t="s">
        <v>532</v>
      </c>
      <c r="H3485" s="7">
        <v>4.4691403999999997E-2</v>
      </c>
      <c r="I3485" s="7">
        <v>0.151709069</v>
      </c>
      <c r="J3485" s="7">
        <v>0</v>
      </c>
      <c r="K3485" s="7">
        <v>1.3173169999999999E-3</v>
      </c>
      <c r="L3485" s="7">
        <v>2.9458623959999999E-5</v>
      </c>
      <c r="M3485" s="7">
        <v>0</v>
      </c>
      <c r="N3485" s="7">
        <v>4.4717519999999998E-3</v>
      </c>
      <c r="O3485" s="7">
        <v>1E-4</v>
      </c>
      <c r="P3485" s="7"/>
      <c r="Q3485" s="7">
        <v>28</v>
      </c>
      <c r="R3485" s="7">
        <v>265</v>
      </c>
      <c r="S3485" s="189">
        <v>45625.593981481485</v>
      </c>
    </row>
    <row r="3486" spans="1:19">
      <c r="A3486" s="7">
        <v>2018</v>
      </c>
      <c r="B3486" s="123" t="s">
        <v>588</v>
      </c>
      <c r="C3486" s="123" t="s">
        <v>588</v>
      </c>
      <c r="D3486" s="123" t="s">
        <v>591</v>
      </c>
      <c r="E3486" s="123" t="s">
        <v>33</v>
      </c>
      <c r="F3486" s="7">
        <v>149.11522622499999</v>
      </c>
      <c r="G3486" s="123" t="s">
        <v>532</v>
      </c>
      <c r="H3486" s="7">
        <v>0.28331893000000002</v>
      </c>
      <c r="I3486" s="7">
        <v>1.9</v>
      </c>
      <c r="J3486" s="7">
        <v>0</v>
      </c>
      <c r="K3486" s="7">
        <v>4.4734570000000001E-3</v>
      </c>
      <c r="L3486" s="7">
        <v>5.9646099999999995E-4</v>
      </c>
      <c r="M3486" s="7">
        <v>0</v>
      </c>
      <c r="N3486" s="7">
        <v>0.03</v>
      </c>
      <c r="O3486" s="7">
        <v>4.0000000000000001E-3</v>
      </c>
      <c r="P3486" s="7"/>
      <c r="Q3486" s="7">
        <v>28</v>
      </c>
      <c r="R3486" s="7">
        <v>265</v>
      </c>
      <c r="S3486" s="189">
        <v>45625.593981481485</v>
      </c>
    </row>
    <row r="3487" spans="1:19">
      <c r="A3487" s="7">
        <v>2018</v>
      </c>
      <c r="B3487" s="123" t="s">
        <v>588</v>
      </c>
      <c r="C3487" s="123" t="s">
        <v>588</v>
      </c>
      <c r="D3487" s="123" t="s">
        <v>591</v>
      </c>
      <c r="E3487" s="123" t="s">
        <v>540</v>
      </c>
      <c r="F3487" s="7">
        <v>0</v>
      </c>
      <c r="G3487" s="123" t="s">
        <v>532</v>
      </c>
      <c r="H3487" s="7">
        <v>0</v>
      </c>
      <c r="I3487" s="7"/>
      <c r="J3487" s="7">
        <v>0</v>
      </c>
      <c r="K3487" s="7">
        <v>0</v>
      </c>
      <c r="L3487" s="7">
        <v>0</v>
      </c>
      <c r="M3487" s="7"/>
      <c r="N3487" s="7"/>
      <c r="O3487" s="7"/>
      <c r="P3487" s="7">
        <v>1</v>
      </c>
      <c r="Q3487" s="7">
        <v>28</v>
      </c>
      <c r="R3487" s="7">
        <v>265</v>
      </c>
      <c r="S3487" s="189">
        <v>45625.593981481485</v>
      </c>
    </row>
    <row r="3488" spans="1:19">
      <c r="A3488" s="7">
        <v>2018</v>
      </c>
      <c r="B3488" s="123" t="s">
        <v>588</v>
      </c>
      <c r="C3488" s="123" t="s">
        <v>588</v>
      </c>
      <c r="D3488" s="123" t="s">
        <v>591</v>
      </c>
      <c r="E3488" s="123" t="s">
        <v>531</v>
      </c>
      <c r="F3488" s="7">
        <v>0</v>
      </c>
      <c r="G3488" s="123" t="s">
        <v>532</v>
      </c>
      <c r="H3488" s="7">
        <v>0</v>
      </c>
      <c r="I3488" s="7"/>
      <c r="J3488" s="7">
        <v>0</v>
      </c>
      <c r="K3488" s="7">
        <v>0</v>
      </c>
      <c r="L3488" s="7">
        <v>0</v>
      </c>
      <c r="M3488" s="7"/>
      <c r="N3488" s="7"/>
      <c r="O3488" s="7"/>
      <c r="P3488" s="7">
        <v>1</v>
      </c>
      <c r="Q3488" s="7">
        <v>28</v>
      </c>
      <c r="R3488" s="7">
        <v>265</v>
      </c>
      <c r="S3488" s="189">
        <v>45625.593981481485</v>
      </c>
    </row>
    <row r="3489" spans="1:19">
      <c r="A3489" s="7">
        <v>2018</v>
      </c>
      <c r="B3489" s="123" t="s">
        <v>588</v>
      </c>
      <c r="C3489" s="123" t="s">
        <v>588</v>
      </c>
      <c r="D3489" s="123" t="s">
        <v>591</v>
      </c>
      <c r="E3489" s="123" t="s">
        <v>533</v>
      </c>
      <c r="F3489" s="7">
        <v>0</v>
      </c>
      <c r="G3489" s="123" t="s">
        <v>532</v>
      </c>
      <c r="H3489" s="7">
        <v>0</v>
      </c>
      <c r="I3489" s="7"/>
      <c r="J3489" s="7">
        <v>0</v>
      </c>
      <c r="K3489" s="7">
        <v>0</v>
      </c>
      <c r="L3489" s="7">
        <v>0</v>
      </c>
      <c r="M3489" s="7"/>
      <c r="N3489" s="7"/>
      <c r="O3489" s="7"/>
      <c r="P3489" s="7">
        <v>1</v>
      </c>
      <c r="Q3489" s="7">
        <v>28</v>
      </c>
      <c r="R3489" s="7">
        <v>265</v>
      </c>
      <c r="S3489" s="189">
        <v>45625.593981481485</v>
      </c>
    </row>
    <row r="3490" spans="1:19">
      <c r="A3490" s="7">
        <v>2018</v>
      </c>
      <c r="B3490" s="123" t="s">
        <v>588</v>
      </c>
      <c r="C3490" s="123" t="s">
        <v>588</v>
      </c>
      <c r="D3490" s="123" t="s">
        <v>591</v>
      </c>
      <c r="E3490" s="123" t="s">
        <v>163</v>
      </c>
      <c r="F3490" s="7">
        <v>26.58595906</v>
      </c>
      <c r="G3490" s="123" t="s">
        <v>532</v>
      </c>
      <c r="H3490" s="7">
        <v>1.697686295</v>
      </c>
      <c r="I3490" s="7">
        <v>63.856499999999997</v>
      </c>
      <c r="J3490" s="7">
        <v>1.6932597330000001</v>
      </c>
      <c r="K3490" s="7">
        <v>1.3292999999999999E-4</v>
      </c>
      <c r="L3490" s="7">
        <v>2.658595906E-6</v>
      </c>
      <c r="M3490" s="7">
        <v>63.69</v>
      </c>
      <c r="N3490" s="7">
        <v>5.0000000000000001E-3</v>
      </c>
      <c r="O3490" s="7">
        <v>1E-4</v>
      </c>
      <c r="P3490" s="7">
        <v>1</v>
      </c>
      <c r="Q3490" s="7">
        <v>28</v>
      </c>
      <c r="R3490" s="7">
        <v>265</v>
      </c>
      <c r="S3490" s="189">
        <v>45625.593981481485</v>
      </c>
    </row>
    <row r="3491" spans="1:19">
      <c r="A3491" s="7">
        <v>2018</v>
      </c>
      <c r="B3491" s="123" t="s">
        <v>588</v>
      </c>
      <c r="C3491" s="123" t="s">
        <v>588</v>
      </c>
      <c r="D3491" s="123" t="s">
        <v>591</v>
      </c>
      <c r="E3491" s="123" t="s">
        <v>534</v>
      </c>
      <c r="F3491" s="7">
        <v>244.61575437299999</v>
      </c>
      <c r="G3491" s="123" t="s">
        <v>532</v>
      </c>
      <c r="H3491" s="7">
        <v>27.695152644</v>
      </c>
      <c r="I3491" s="7">
        <v>113.219006335</v>
      </c>
      <c r="J3491" s="7">
        <v>27.584219398999998</v>
      </c>
      <c r="K3491" s="7">
        <v>4.8923200000000003E-4</v>
      </c>
      <c r="L3491" s="7">
        <v>3.6692400000000003E-4</v>
      </c>
      <c r="M3491" s="7">
        <v>112.765506335</v>
      </c>
      <c r="N3491" s="7">
        <v>2E-3</v>
      </c>
      <c r="O3491" s="7">
        <v>1.5E-3</v>
      </c>
      <c r="P3491" s="7">
        <v>1</v>
      </c>
      <c r="Q3491" s="7">
        <v>28</v>
      </c>
      <c r="R3491" s="7">
        <v>265</v>
      </c>
      <c r="S3491" s="189">
        <v>45625.593981481485</v>
      </c>
    </row>
    <row r="3492" spans="1:19">
      <c r="A3492" s="7">
        <v>2018</v>
      </c>
      <c r="B3492" s="123" t="s">
        <v>588</v>
      </c>
      <c r="C3492" s="123" t="s">
        <v>588</v>
      </c>
      <c r="D3492" s="123" t="s">
        <v>591</v>
      </c>
      <c r="E3492" s="123" t="s">
        <v>535</v>
      </c>
      <c r="F3492" s="7">
        <v>11634.160768023001</v>
      </c>
      <c r="G3492" s="123" t="s">
        <v>532</v>
      </c>
      <c r="H3492" s="7">
        <v>649.80859810000004</v>
      </c>
      <c r="I3492" s="7">
        <v>55.853499968999998</v>
      </c>
      <c r="J3492" s="7">
        <v>649.10713127600002</v>
      </c>
      <c r="K3492" s="7">
        <v>1.4041484E-2</v>
      </c>
      <c r="L3492" s="7">
        <v>1.163416E-3</v>
      </c>
      <c r="M3492" s="7">
        <v>55.793206249999997</v>
      </c>
      <c r="N3492" s="7">
        <v>1.2069190000000001E-3</v>
      </c>
      <c r="O3492" s="7">
        <v>1E-4</v>
      </c>
      <c r="P3492" s="7">
        <v>1</v>
      </c>
      <c r="Q3492" s="7">
        <v>28</v>
      </c>
      <c r="R3492" s="7">
        <v>265</v>
      </c>
      <c r="S3492" s="189">
        <v>45625.593981481485</v>
      </c>
    </row>
    <row r="3493" spans="1:19">
      <c r="A3493" s="7">
        <v>2018</v>
      </c>
      <c r="B3493" s="123" t="s">
        <v>588</v>
      </c>
      <c r="C3493" s="123" t="s">
        <v>588</v>
      </c>
      <c r="D3493" s="123" t="s">
        <v>591</v>
      </c>
      <c r="E3493" s="123" t="s">
        <v>536</v>
      </c>
      <c r="F3493" s="7">
        <v>0</v>
      </c>
      <c r="G3493" s="123" t="s">
        <v>532</v>
      </c>
      <c r="H3493" s="7">
        <v>0</v>
      </c>
      <c r="I3493" s="7"/>
      <c r="J3493" s="7">
        <v>0</v>
      </c>
      <c r="K3493" s="7">
        <v>0</v>
      </c>
      <c r="L3493" s="7">
        <v>0</v>
      </c>
      <c r="M3493" s="7"/>
      <c r="N3493" s="7"/>
      <c r="O3493" s="7"/>
      <c r="P3493" s="7">
        <v>1</v>
      </c>
      <c r="Q3493" s="7">
        <v>28</v>
      </c>
      <c r="R3493" s="7">
        <v>265</v>
      </c>
      <c r="S3493" s="189">
        <v>45625.593981481485</v>
      </c>
    </row>
    <row r="3494" spans="1:19">
      <c r="A3494" s="7">
        <v>2018</v>
      </c>
      <c r="B3494" s="123" t="s">
        <v>588</v>
      </c>
      <c r="C3494" s="123" t="s">
        <v>588</v>
      </c>
      <c r="D3494" s="123" t="s">
        <v>592</v>
      </c>
      <c r="E3494" s="123" t="s">
        <v>535</v>
      </c>
      <c r="F3494" s="7">
        <v>1705.4756009109999</v>
      </c>
      <c r="G3494" s="123" t="s">
        <v>532</v>
      </c>
      <c r="H3494" s="7">
        <v>13.064583090999999</v>
      </c>
      <c r="I3494" s="7">
        <v>7.6603752549999999</v>
      </c>
      <c r="J3494" s="7">
        <v>12.971634671</v>
      </c>
      <c r="K3494" s="7">
        <v>1.705476E-3</v>
      </c>
      <c r="L3494" s="7">
        <v>1.7054799999999999E-4</v>
      </c>
      <c r="M3494" s="7">
        <v>7.6058752549999999</v>
      </c>
      <c r="N3494" s="7">
        <v>1E-3</v>
      </c>
      <c r="O3494" s="7">
        <v>1E-4</v>
      </c>
      <c r="P3494" s="7">
        <v>1</v>
      </c>
      <c r="Q3494" s="7">
        <v>28</v>
      </c>
      <c r="R3494" s="7">
        <v>265</v>
      </c>
      <c r="S3494" s="189">
        <v>45625.593981481485</v>
      </c>
    </row>
    <row r="3495" spans="1:19">
      <c r="A3495" s="7">
        <v>2018</v>
      </c>
      <c r="B3495" s="123" t="s">
        <v>530</v>
      </c>
      <c r="C3495" s="123" t="s">
        <v>530</v>
      </c>
      <c r="D3495" s="123" t="s">
        <v>530</v>
      </c>
      <c r="E3495" s="123" t="s">
        <v>531</v>
      </c>
      <c r="F3495" s="7">
        <v>0</v>
      </c>
      <c r="G3495" s="123" t="s">
        <v>532</v>
      </c>
      <c r="H3495" s="7">
        <v>0</v>
      </c>
      <c r="I3495" s="7"/>
      <c r="J3495" s="7">
        <v>0</v>
      </c>
      <c r="K3495" s="7">
        <v>0</v>
      </c>
      <c r="L3495" s="7">
        <v>0</v>
      </c>
      <c r="M3495" s="7"/>
      <c r="N3495" s="7"/>
      <c r="O3495" s="7"/>
      <c r="P3495" s="7">
        <v>1</v>
      </c>
      <c r="Q3495" s="7">
        <v>28</v>
      </c>
      <c r="R3495" s="7">
        <v>265</v>
      </c>
      <c r="S3495" s="189">
        <v>45625.593981481485</v>
      </c>
    </row>
    <row r="3496" spans="1:19">
      <c r="A3496" s="7">
        <v>2018</v>
      </c>
      <c r="B3496" s="123" t="s">
        <v>530</v>
      </c>
      <c r="C3496" s="123" t="s">
        <v>530</v>
      </c>
      <c r="D3496" s="123" t="s">
        <v>530</v>
      </c>
      <c r="E3496" s="123" t="s">
        <v>533</v>
      </c>
      <c r="F3496" s="7">
        <v>125.84667822</v>
      </c>
      <c r="G3496" s="123" t="s">
        <v>532</v>
      </c>
      <c r="H3496" s="7">
        <v>9.2570299570000003</v>
      </c>
      <c r="I3496" s="7">
        <v>73.558000000000007</v>
      </c>
      <c r="J3496" s="7">
        <v>9.2264492140000005</v>
      </c>
      <c r="K3496" s="7">
        <v>3.7753999999999999E-4</v>
      </c>
      <c r="L3496" s="7">
        <v>7.550800693E-5</v>
      </c>
      <c r="M3496" s="7">
        <v>73.314999999999998</v>
      </c>
      <c r="N3496" s="7">
        <v>3.0000000000000001E-3</v>
      </c>
      <c r="O3496" s="7">
        <v>5.9999999999999995E-4</v>
      </c>
      <c r="P3496" s="7">
        <v>1</v>
      </c>
      <c r="Q3496" s="7">
        <v>28</v>
      </c>
      <c r="R3496" s="7">
        <v>265</v>
      </c>
      <c r="S3496" s="189">
        <v>45625.593981481485</v>
      </c>
    </row>
    <row r="3497" spans="1:19">
      <c r="A3497" s="7">
        <v>2018</v>
      </c>
      <c r="B3497" s="123" t="s">
        <v>530</v>
      </c>
      <c r="C3497" s="123" t="s">
        <v>530</v>
      </c>
      <c r="D3497" s="123" t="s">
        <v>530</v>
      </c>
      <c r="E3497" s="123" t="s">
        <v>163</v>
      </c>
      <c r="F3497" s="7">
        <v>0.17456132499999999</v>
      </c>
      <c r="G3497" s="123" t="s">
        <v>532</v>
      </c>
      <c r="H3497" s="7">
        <v>1.1127323999999999E-2</v>
      </c>
      <c r="I3497" s="7">
        <v>63.744500000000002</v>
      </c>
      <c r="J3497" s="7">
        <v>1.1117811E-2</v>
      </c>
      <c r="K3497" s="7">
        <v>1.7456132500000001E-7</v>
      </c>
      <c r="L3497" s="7">
        <v>1.7456132499999999E-8</v>
      </c>
      <c r="M3497" s="7">
        <v>63.69</v>
      </c>
      <c r="N3497" s="7">
        <v>1E-3</v>
      </c>
      <c r="O3497" s="7">
        <v>1E-4</v>
      </c>
      <c r="P3497" s="7">
        <v>1</v>
      </c>
      <c r="Q3497" s="7">
        <v>28</v>
      </c>
      <c r="R3497" s="7">
        <v>265</v>
      </c>
      <c r="S3497" s="189">
        <v>45625.593981481485</v>
      </c>
    </row>
    <row r="3498" spans="1:19">
      <c r="A3498" s="7">
        <v>2018</v>
      </c>
      <c r="B3498" s="123" t="s">
        <v>530</v>
      </c>
      <c r="C3498" s="123" t="s">
        <v>530</v>
      </c>
      <c r="D3498" s="123" t="s">
        <v>530</v>
      </c>
      <c r="E3498" s="123" t="s">
        <v>534</v>
      </c>
      <c r="F3498" s="7">
        <v>430.53904149300001</v>
      </c>
      <c r="G3498" s="123" t="s">
        <v>532</v>
      </c>
      <c r="H3498" s="7">
        <v>48.745202466000002</v>
      </c>
      <c r="I3498" s="7">
        <v>113.219006335</v>
      </c>
      <c r="J3498" s="7">
        <v>48.549953010999999</v>
      </c>
      <c r="K3498" s="7">
        <v>8.6107800000000004E-4</v>
      </c>
      <c r="L3498" s="7">
        <v>6.4580900000000001E-4</v>
      </c>
      <c r="M3498" s="7">
        <v>112.765506335</v>
      </c>
      <c r="N3498" s="7">
        <v>2E-3</v>
      </c>
      <c r="O3498" s="7">
        <v>1.5E-3</v>
      </c>
      <c r="P3498" s="7">
        <v>1</v>
      </c>
      <c r="Q3498" s="7">
        <v>28</v>
      </c>
      <c r="R3498" s="7">
        <v>265</v>
      </c>
      <c r="S3498" s="189">
        <v>45625.593981481485</v>
      </c>
    </row>
    <row r="3499" spans="1:19">
      <c r="A3499" s="7">
        <v>2018</v>
      </c>
      <c r="B3499" s="123" t="s">
        <v>530</v>
      </c>
      <c r="C3499" s="123" t="s">
        <v>530</v>
      </c>
      <c r="D3499" s="123" t="s">
        <v>530</v>
      </c>
      <c r="E3499" s="123" t="s">
        <v>535</v>
      </c>
      <c r="F3499" s="7">
        <v>2408.6074056980001</v>
      </c>
      <c r="G3499" s="123" t="s">
        <v>532</v>
      </c>
      <c r="H3499" s="7">
        <v>128.18227147900001</v>
      </c>
      <c r="I3499" s="7">
        <v>53.218416242000004</v>
      </c>
      <c r="J3499" s="7">
        <v>128.057262229</v>
      </c>
      <c r="K3499" s="7">
        <v>2.293748E-3</v>
      </c>
      <c r="L3499" s="7">
        <v>2.2937500000000001E-4</v>
      </c>
      <c r="M3499" s="7">
        <v>53.166515193000002</v>
      </c>
      <c r="N3499" s="7">
        <v>9.5231299999999999E-4</v>
      </c>
      <c r="O3499" s="7">
        <v>9.5231281999999995E-5</v>
      </c>
      <c r="P3499" s="7">
        <v>1</v>
      </c>
      <c r="Q3499" s="7">
        <v>28</v>
      </c>
      <c r="R3499" s="7">
        <v>265</v>
      </c>
      <c r="S3499" s="189">
        <v>45625.593981481485</v>
      </c>
    </row>
    <row r="3500" spans="1:19">
      <c r="A3500" s="7">
        <v>2018</v>
      </c>
      <c r="B3500" s="123" t="s">
        <v>530</v>
      </c>
      <c r="C3500" s="123" t="s">
        <v>530</v>
      </c>
      <c r="D3500" s="123" t="s">
        <v>530</v>
      </c>
      <c r="E3500" s="123" t="s">
        <v>536</v>
      </c>
      <c r="F3500" s="7">
        <v>3988.9608055650001</v>
      </c>
      <c r="G3500" s="123" t="s">
        <v>532</v>
      </c>
      <c r="H3500" s="7">
        <v>317.52726356400001</v>
      </c>
      <c r="I3500" s="7">
        <v>79.601500000000001</v>
      </c>
      <c r="J3500" s="7">
        <v>317.30986519999999</v>
      </c>
      <c r="K3500" s="7">
        <v>3.9889610000000001E-3</v>
      </c>
      <c r="L3500" s="7">
        <v>3.9889599999999998E-4</v>
      </c>
      <c r="M3500" s="7">
        <v>79.546999999999997</v>
      </c>
      <c r="N3500" s="7">
        <v>1E-3</v>
      </c>
      <c r="O3500" s="7">
        <v>1E-4</v>
      </c>
      <c r="P3500" s="7">
        <v>1</v>
      </c>
      <c r="Q3500" s="7">
        <v>28</v>
      </c>
      <c r="R3500" s="7">
        <v>265</v>
      </c>
      <c r="S3500" s="189">
        <v>45625.593981481485</v>
      </c>
    </row>
    <row r="3501" spans="1:19">
      <c r="A3501" s="7">
        <v>2018</v>
      </c>
      <c r="B3501" s="123" t="s">
        <v>537</v>
      </c>
      <c r="C3501" s="123" t="s">
        <v>538</v>
      </c>
      <c r="D3501" s="123" t="s">
        <v>539</v>
      </c>
      <c r="E3501" s="123" t="s">
        <v>540</v>
      </c>
      <c r="F3501" s="7">
        <v>0</v>
      </c>
      <c r="G3501" s="123" t="s">
        <v>532</v>
      </c>
      <c r="H3501" s="7">
        <v>0</v>
      </c>
      <c r="I3501" s="7"/>
      <c r="J3501" s="7">
        <v>0</v>
      </c>
      <c r="K3501" s="7">
        <v>0</v>
      </c>
      <c r="L3501" s="7">
        <v>0</v>
      </c>
      <c r="M3501" s="7"/>
      <c r="N3501" s="7"/>
      <c r="O3501" s="7"/>
      <c r="P3501" s="7">
        <v>1</v>
      </c>
      <c r="Q3501" s="7">
        <v>28</v>
      </c>
      <c r="R3501" s="7">
        <v>265</v>
      </c>
      <c r="S3501" s="189">
        <v>45625.593981481485</v>
      </c>
    </row>
    <row r="3502" spans="1:19">
      <c r="A3502" s="7">
        <v>2018</v>
      </c>
      <c r="B3502" s="123" t="s">
        <v>537</v>
      </c>
      <c r="C3502" s="123" t="s">
        <v>538</v>
      </c>
      <c r="D3502" s="123" t="s">
        <v>539</v>
      </c>
      <c r="E3502" s="123" t="s">
        <v>531</v>
      </c>
      <c r="F3502" s="7">
        <v>0</v>
      </c>
      <c r="G3502" s="123" t="s">
        <v>532</v>
      </c>
      <c r="H3502" s="7">
        <v>0</v>
      </c>
      <c r="I3502" s="7"/>
      <c r="J3502" s="7">
        <v>0</v>
      </c>
      <c r="K3502" s="7">
        <v>0</v>
      </c>
      <c r="L3502" s="7">
        <v>0</v>
      </c>
      <c r="M3502" s="7"/>
      <c r="N3502" s="7"/>
      <c r="O3502" s="7"/>
      <c r="P3502" s="7">
        <v>1</v>
      </c>
      <c r="Q3502" s="7">
        <v>28</v>
      </c>
      <c r="R3502" s="7">
        <v>265</v>
      </c>
      <c r="S3502" s="189">
        <v>45625.593981481485</v>
      </c>
    </row>
    <row r="3503" spans="1:19">
      <c r="A3503" s="7">
        <v>2018</v>
      </c>
      <c r="B3503" s="123" t="s">
        <v>537</v>
      </c>
      <c r="C3503" s="123" t="s">
        <v>538</v>
      </c>
      <c r="D3503" s="123" t="s">
        <v>539</v>
      </c>
      <c r="E3503" s="123" t="s">
        <v>533</v>
      </c>
      <c r="F3503" s="7">
        <v>619.56266400000004</v>
      </c>
      <c r="G3503" s="123" t="s">
        <v>532</v>
      </c>
      <c r="H3503" s="7">
        <v>45.562431789999998</v>
      </c>
      <c r="I3503" s="7">
        <v>73.539666667000006</v>
      </c>
      <c r="J3503" s="7">
        <v>45.411878063000003</v>
      </c>
      <c r="K3503" s="7">
        <v>1.8586880000000001E-3</v>
      </c>
      <c r="L3503" s="7">
        <v>3.7173799999999998E-4</v>
      </c>
      <c r="M3503" s="7">
        <v>73.296666666999997</v>
      </c>
      <c r="N3503" s="7">
        <v>3.0000000000000001E-3</v>
      </c>
      <c r="O3503" s="7">
        <v>5.9999999999999995E-4</v>
      </c>
      <c r="P3503" s="7">
        <v>1</v>
      </c>
      <c r="Q3503" s="7">
        <v>28</v>
      </c>
      <c r="R3503" s="7">
        <v>265</v>
      </c>
      <c r="S3503" s="189">
        <v>45625.593981481485</v>
      </c>
    </row>
    <row r="3504" spans="1:19">
      <c r="A3504" s="7">
        <v>2018</v>
      </c>
      <c r="B3504" s="123" t="s">
        <v>537</v>
      </c>
      <c r="C3504" s="123" t="s">
        <v>538</v>
      </c>
      <c r="D3504" s="123" t="s">
        <v>539</v>
      </c>
      <c r="E3504" s="123" t="s">
        <v>160</v>
      </c>
      <c r="F3504" s="7">
        <v>10.592604</v>
      </c>
      <c r="G3504" s="123" t="s">
        <v>532</v>
      </c>
      <c r="H3504" s="7">
        <v>0.75878000199999995</v>
      </c>
      <c r="I3504" s="7">
        <v>71.632999999999996</v>
      </c>
      <c r="J3504" s="7">
        <v>0.75620600000000004</v>
      </c>
      <c r="K3504" s="7">
        <v>3.1777811999999999E-5</v>
      </c>
      <c r="L3504" s="7">
        <v>6.3555623999999997E-6</v>
      </c>
      <c r="M3504" s="7">
        <v>71.39</v>
      </c>
      <c r="N3504" s="7">
        <v>3.0000000000000001E-3</v>
      </c>
      <c r="O3504" s="7">
        <v>5.9999999999999995E-4</v>
      </c>
      <c r="P3504" s="7">
        <v>1</v>
      </c>
      <c r="Q3504" s="7">
        <v>28</v>
      </c>
      <c r="R3504" s="7">
        <v>265</v>
      </c>
      <c r="S3504" s="189">
        <v>45625.593981481485</v>
      </c>
    </row>
    <row r="3505" spans="1:19">
      <c r="A3505" s="7">
        <v>2018</v>
      </c>
      <c r="B3505" s="123" t="s">
        <v>537</v>
      </c>
      <c r="C3505" s="123" t="s">
        <v>538</v>
      </c>
      <c r="D3505" s="123" t="s">
        <v>539</v>
      </c>
      <c r="E3505" s="123" t="s">
        <v>163</v>
      </c>
      <c r="F3505" s="7">
        <v>3.9276042339999999</v>
      </c>
      <c r="G3505" s="123" t="s">
        <v>532</v>
      </c>
      <c r="H3505" s="7">
        <v>0.25036316800000002</v>
      </c>
      <c r="I3505" s="7">
        <v>63.744500000000002</v>
      </c>
      <c r="J3505" s="7">
        <v>0.25014911400000001</v>
      </c>
      <c r="K3505" s="7">
        <v>3.9276042340000002E-6</v>
      </c>
      <c r="L3505" s="7">
        <v>3.9276042340000001E-7</v>
      </c>
      <c r="M3505" s="7">
        <v>63.69</v>
      </c>
      <c r="N3505" s="7">
        <v>1E-3</v>
      </c>
      <c r="O3505" s="7">
        <v>1E-4</v>
      </c>
      <c r="P3505" s="7">
        <v>1</v>
      </c>
      <c r="Q3505" s="7">
        <v>28</v>
      </c>
      <c r="R3505" s="7">
        <v>265</v>
      </c>
      <c r="S3505" s="189">
        <v>45625.593981481485</v>
      </c>
    </row>
    <row r="3506" spans="1:19">
      <c r="A3506" s="7">
        <v>2018</v>
      </c>
      <c r="B3506" s="123" t="s">
        <v>537</v>
      </c>
      <c r="C3506" s="123" t="s">
        <v>538</v>
      </c>
      <c r="D3506" s="123" t="s">
        <v>539</v>
      </c>
      <c r="E3506" s="123" t="s">
        <v>535</v>
      </c>
      <c r="F3506" s="7">
        <v>481.37500159000001</v>
      </c>
      <c r="G3506" s="123" t="s">
        <v>532</v>
      </c>
      <c r="H3506" s="7">
        <v>26.883689685</v>
      </c>
      <c r="I3506" s="7">
        <v>55.847706250000002</v>
      </c>
      <c r="J3506" s="7">
        <v>26.857454746999998</v>
      </c>
      <c r="K3506" s="7">
        <v>4.8137499999999998E-4</v>
      </c>
      <c r="L3506" s="7">
        <v>4.8137500160000002E-5</v>
      </c>
      <c r="M3506" s="7">
        <v>55.793206249999997</v>
      </c>
      <c r="N3506" s="7">
        <v>1E-3</v>
      </c>
      <c r="O3506" s="7">
        <v>1E-4</v>
      </c>
      <c r="P3506" s="7">
        <v>1</v>
      </c>
      <c r="Q3506" s="7">
        <v>28</v>
      </c>
      <c r="R3506" s="7">
        <v>265</v>
      </c>
      <c r="S3506" s="189">
        <v>45625.593981481485</v>
      </c>
    </row>
    <row r="3507" spans="1:19">
      <c r="A3507" s="7">
        <v>2018</v>
      </c>
      <c r="B3507" s="123" t="s">
        <v>537</v>
      </c>
      <c r="C3507" s="123" t="s">
        <v>538</v>
      </c>
      <c r="D3507" s="123" t="s">
        <v>539</v>
      </c>
      <c r="E3507" s="123" t="s">
        <v>541</v>
      </c>
      <c r="F3507" s="7">
        <v>0</v>
      </c>
      <c r="G3507" s="123" t="s">
        <v>532</v>
      </c>
      <c r="H3507" s="7">
        <v>0</v>
      </c>
      <c r="I3507" s="7"/>
      <c r="J3507" s="7">
        <v>0</v>
      </c>
      <c r="K3507" s="7">
        <v>0</v>
      </c>
      <c r="L3507" s="7">
        <v>0</v>
      </c>
      <c r="M3507" s="7"/>
      <c r="N3507" s="7"/>
      <c r="O3507" s="7"/>
      <c r="P3507" s="7">
        <v>1</v>
      </c>
      <c r="Q3507" s="7">
        <v>28</v>
      </c>
      <c r="R3507" s="7">
        <v>265</v>
      </c>
      <c r="S3507" s="189">
        <v>45625.593981481485</v>
      </c>
    </row>
    <row r="3508" spans="1:19">
      <c r="A3508" s="7">
        <v>2018</v>
      </c>
      <c r="B3508" s="123" t="s">
        <v>537</v>
      </c>
      <c r="C3508" s="123" t="s">
        <v>538</v>
      </c>
      <c r="D3508" s="123" t="s">
        <v>542</v>
      </c>
      <c r="E3508" s="123" t="s">
        <v>27</v>
      </c>
      <c r="F3508" s="7">
        <v>173.97478655800001</v>
      </c>
      <c r="G3508" s="123" t="s">
        <v>532</v>
      </c>
      <c r="H3508" s="7">
        <v>9.4816259999999999E-3</v>
      </c>
      <c r="I3508" s="7">
        <v>5.45E-2</v>
      </c>
      <c r="J3508" s="7">
        <v>0</v>
      </c>
      <c r="K3508" s="7">
        <v>1.7397499999999999E-4</v>
      </c>
      <c r="L3508" s="7">
        <v>1.7397478659999999E-5</v>
      </c>
      <c r="M3508" s="7">
        <v>0</v>
      </c>
      <c r="N3508" s="7">
        <v>1E-3</v>
      </c>
      <c r="O3508" s="7">
        <v>1E-4</v>
      </c>
      <c r="P3508" s="7"/>
      <c r="Q3508" s="7">
        <v>28</v>
      </c>
      <c r="R3508" s="7">
        <v>265</v>
      </c>
      <c r="S3508" s="189">
        <v>45625.593981481485</v>
      </c>
    </row>
    <row r="3509" spans="1:19">
      <c r="A3509" s="7">
        <v>2018</v>
      </c>
      <c r="B3509" s="123" t="s">
        <v>537</v>
      </c>
      <c r="C3509" s="123" t="s">
        <v>538</v>
      </c>
      <c r="D3509" s="123" t="s">
        <v>542</v>
      </c>
      <c r="E3509" s="123" t="s">
        <v>33</v>
      </c>
      <c r="F3509" s="7">
        <v>1229.0844316130001</v>
      </c>
      <c r="G3509" s="123" t="s">
        <v>532</v>
      </c>
      <c r="H3509" s="7">
        <v>2.33526042</v>
      </c>
      <c r="I3509" s="7">
        <v>1.9</v>
      </c>
      <c r="J3509" s="7">
        <v>0</v>
      </c>
      <c r="K3509" s="7">
        <v>3.6872532999999999E-2</v>
      </c>
      <c r="L3509" s="7">
        <v>4.9163380000000001E-3</v>
      </c>
      <c r="M3509" s="7">
        <v>0</v>
      </c>
      <c r="N3509" s="7">
        <v>0.03</v>
      </c>
      <c r="O3509" s="7">
        <v>4.0000000000000001E-3</v>
      </c>
      <c r="P3509" s="7"/>
      <c r="Q3509" s="7">
        <v>28</v>
      </c>
      <c r="R3509" s="7">
        <v>265</v>
      </c>
      <c r="S3509" s="189">
        <v>45625.593981481485</v>
      </c>
    </row>
    <row r="3510" spans="1:19">
      <c r="A3510" s="7">
        <v>2018</v>
      </c>
      <c r="B3510" s="123" t="s">
        <v>537</v>
      </c>
      <c r="C3510" s="123" t="s">
        <v>538</v>
      </c>
      <c r="D3510" s="123" t="s">
        <v>542</v>
      </c>
      <c r="E3510" s="123" t="s">
        <v>540</v>
      </c>
      <c r="F3510" s="7">
        <v>774.80150227800004</v>
      </c>
      <c r="G3510" s="123" t="s">
        <v>532</v>
      </c>
      <c r="H3510" s="7">
        <v>73.821150133000003</v>
      </c>
      <c r="I3510" s="7">
        <v>95.277500000000003</v>
      </c>
      <c r="J3510" s="7">
        <v>73.296222115000006</v>
      </c>
      <c r="K3510" s="7">
        <v>7.7480149999999996E-3</v>
      </c>
      <c r="L3510" s="7">
        <v>1.162202E-3</v>
      </c>
      <c r="M3510" s="7">
        <v>94.6</v>
      </c>
      <c r="N3510" s="7">
        <v>0.01</v>
      </c>
      <c r="O3510" s="7">
        <v>1.5E-3</v>
      </c>
      <c r="P3510" s="7">
        <v>1</v>
      </c>
      <c r="Q3510" s="7">
        <v>28</v>
      </c>
      <c r="R3510" s="7">
        <v>265</v>
      </c>
      <c r="S3510" s="189">
        <v>45625.593981481485</v>
      </c>
    </row>
    <row r="3511" spans="1:19">
      <c r="A3511" s="7">
        <v>2018</v>
      </c>
      <c r="B3511" s="123" t="s">
        <v>537</v>
      </c>
      <c r="C3511" s="123" t="s">
        <v>538</v>
      </c>
      <c r="D3511" s="123" t="s">
        <v>542</v>
      </c>
      <c r="E3511" s="123" t="s">
        <v>531</v>
      </c>
      <c r="F3511" s="7">
        <v>961.64358446200004</v>
      </c>
      <c r="G3511" s="123" t="s">
        <v>532</v>
      </c>
      <c r="H3511" s="7">
        <v>73.328208246000003</v>
      </c>
      <c r="I3511" s="7">
        <v>76.253</v>
      </c>
      <c r="J3511" s="7">
        <v>73.094528854999993</v>
      </c>
      <c r="K3511" s="7">
        <v>2.8849309999999999E-3</v>
      </c>
      <c r="L3511" s="7">
        <v>5.7698600000000004E-4</v>
      </c>
      <c r="M3511" s="7">
        <v>76.010000000000005</v>
      </c>
      <c r="N3511" s="7">
        <v>3.0000000000000001E-3</v>
      </c>
      <c r="O3511" s="7">
        <v>5.9999999999999995E-4</v>
      </c>
      <c r="P3511" s="7">
        <v>1</v>
      </c>
      <c r="Q3511" s="7">
        <v>28</v>
      </c>
      <c r="R3511" s="7">
        <v>265</v>
      </c>
      <c r="S3511" s="189">
        <v>45625.593981481485</v>
      </c>
    </row>
    <row r="3512" spans="1:19">
      <c r="A3512" s="7">
        <v>2018</v>
      </c>
      <c r="B3512" s="123" t="s">
        <v>537</v>
      </c>
      <c r="C3512" s="123" t="s">
        <v>538</v>
      </c>
      <c r="D3512" s="123" t="s">
        <v>542</v>
      </c>
      <c r="E3512" s="123" t="s">
        <v>533</v>
      </c>
      <c r="F3512" s="7">
        <v>466.45138800000001</v>
      </c>
      <c r="G3512" s="123" t="s">
        <v>532</v>
      </c>
      <c r="H3512" s="7">
        <v>34.302679589999997</v>
      </c>
      <c r="I3512" s="7">
        <v>73.539666667000006</v>
      </c>
      <c r="J3512" s="7">
        <v>34.189331903000003</v>
      </c>
      <c r="K3512" s="7">
        <v>1.399354E-3</v>
      </c>
      <c r="L3512" s="7">
        <v>2.79871E-4</v>
      </c>
      <c r="M3512" s="7">
        <v>73.296666666999997</v>
      </c>
      <c r="N3512" s="7">
        <v>3.0000000000000001E-3</v>
      </c>
      <c r="O3512" s="7">
        <v>5.9999999999999995E-4</v>
      </c>
      <c r="P3512" s="7">
        <v>1</v>
      </c>
      <c r="Q3512" s="7">
        <v>28</v>
      </c>
      <c r="R3512" s="7">
        <v>265</v>
      </c>
      <c r="S3512" s="189">
        <v>45625.593981481485</v>
      </c>
    </row>
    <row r="3513" spans="1:19">
      <c r="A3513" s="7">
        <v>2018</v>
      </c>
      <c r="B3513" s="123" t="s">
        <v>537</v>
      </c>
      <c r="C3513" s="123" t="s">
        <v>538</v>
      </c>
      <c r="D3513" s="123" t="s">
        <v>542</v>
      </c>
      <c r="E3513" s="123" t="s">
        <v>160</v>
      </c>
      <c r="F3513" s="7">
        <v>63.681227999999997</v>
      </c>
      <c r="G3513" s="123" t="s">
        <v>532</v>
      </c>
      <c r="H3513" s="7">
        <v>4.5616774050000002</v>
      </c>
      <c r="I3513" s="7">
        <v>71.632999999999996</v>
      </c>
      <c r="J3513" s="7">
        <v>4.5462028669999999</v>
      </c>
      <c r="K3513" s="7">
        <v>1.91044E-4</v>
      </c>
      <c r="L3513" s="7">
        <v>3.8208736799999997E-5</v>
      </c>
      <c r="M3513" s="7">
        <v>71.39</v>
      </c>
      <c r="N3513" s="7">
        <v>3.0000000000000001E-3</v>
      </c>
      <c r="O3513" s="7">
        <v>5.9999999999999995E-4</v>
      </c>
      <c r="P3513" s="7">
        <v>1</v>
      </c>
      <c r="Q3513" s="7">
        <v>28</v>
      </c>
      <c r="R3513" s="7">
        <v>265</v>
      </c>
      <c r="S3513" s="189">
        <v>45625.593981481485</v>
      </c>
    </row>
    <row r="3514" spans="1:19">
      <c r="A3514" s="7">
        <v>2018</v>
      </c>
      <c r="B3514" s="123" t="s">
        <v>537</v>
      </c>
      <c r="C3514" s="123" t="s">
        <v>538</v>
      </c>
      <c r="D3514" s="123" t="s">
        <v>542</v>
      </c>
      <c r="E3514" s="123" t="s">
        <v>163</v>
      </c>
      <c r="F3514" s="7">
        <v>1330.6208050549999</v>
      </c>
      <c r="G3514" s="123" t="s">
        <v>532</v>
      </c>
      <c r="H3514" s="7">
        <v>84.819757908</v>
      </c>
      <c r="I3514" s="7">
        <v>63.744500000000002</v>
      </c>
      <c r="J3514" s="7">
        <v>84.747239074000007</v>
      </c>
      <c r="K3514" s="7">
        <v>1.3306209999999999E-3</v>
      </c>
      <c r="L3514" s="7">
        <v>1.3306200000000001E-4</v>
      </c>
      <c r="M3514" s="7">
        <v>63.69</v>
      </c>
      <c r="N3514" s="7">
        <v>1E-3</v>
      </c>
      <c r="O3514" s="7">
        <v>1E-4</v>
      </c>
      <c r="P3514" s="7">
        <v>1</v>
      </c>
      <c r="Q3514" s="7">
        <v>28</v>
      </c>
      <c r="R3514" s="7">
        <v>265</v>
      </c>
      <c r="S3514" s="189">
        <v>45625.593981481485</v>
      </c>
    </row>
    <row r="3515" spans="1:19">
      <c r="A3515" s="7">
        <v>2018</v>
      </c>
      <c r="B3515" s="123" t="s">
        <v>537</v>
      </c>
      <c r="C3515" s="123" t="s">
        <v>538</v>
      </c>
      <c r="D3515" s="123" t="s">
        <v>542</v>
      </c>
      <c r="E3515" s="123" t="s">
        <v>534</v>
      </c>
      <c r="F3515" s="7">
        <v>34.736360777999998</v>
      </c>
      <c r="G3515" s="123" t="s">
        <v>532</v>
      </c>
      <c r="H3515" s="7">
        <v>3.4497895660000002</v>
      </c>
      <c r="I3515" s="7">
        <v>99.313500000000005</v>
      </c>
      <c r="J3515" s="7">
        <v>3.4340366269999998</v>
      </c>
      <c r="K3515" s="7">
        <v>6.9472721559999998E-5</v>
      </c>
      <c r="L3515" s="7">
        <v>5.2104541170000002E-5</v>
      </c>
      <c r="M3515" s="7">
        <v>98.86</v>
      </c>
      <c r="N3515" s="7">
        <v>2E-3</v>
      </c>
      <c r="O3515" s="7">
        <v>1.5E-3</v>
      </c>
      <c r="P3515" s="7">
        <v>1</v>
      </c>
      <c r="Q3515" s="7">
        <v>28</v>
      </c>
      <c r="R3515" s="7">
        <v>265</v>
      </c>
      <c r="S3515" s="189">
        <v>45625.593981481485</v>
      </c>
    </row>
    <row r="3516" spans="1:19">
      <c r="A3516" s="7">
        <v>2018</v>
      </c>
      <c r="B3516" s="123" t="s">
        <v>537</v>
      </c>
      <c r="C3516" s="123" t="s">
        <v>538</v>
      </c>
      <c r="D3516" s="123" t="s">
        <v>542</v>
      </c>
      <c r="E3516" s="123" t="s">
        <v>535</v>
      </c>
      <c r="F3516" s="7">
        <v>11511.621339665</v>
      </c>
      <c r="G3516" s="123" t="s">
        <v>532</v>
      </c>
      <c r="H3516" s="7">
        <v>642.89764703900005</v>
      </c>
      <c r="I3516" s="7">
        <v>55.847706250000002</v>
      </c>
      <c r="J3516" s="7">
        <v>642.27026367600001</v>
      </c>
      <c r="K3516" s="7">
        <v>1.1511621E-2</v>
      </c>
      <c r="L3516" s="7">
        <v>1.1511620000000001E-3</v>
      </c>
      <c r="M3516" s="7">
        <v>55.793206249999997</v>
      </c>
      <c r="N3516" s="7">
        <v>1E-3</v>
      </c>
      <c r="O3516" s="7">
        <v>1E-4</v>
      </c>
      <c r="P3516" s="7">
        <v>1</v>
      </c>
      <c r="Q3516" s="7">
        <v>28</v>
      </c>
      <c r="R3516" s="7">
        <v>265</v>
      </c>
      <c r="S3516" s="189">
        <v>45625.593981481485</v>
      </c>
    </row>
    <row r="3517" spans="1:19">
      <c r="A3517" s="7">
        <v>2018</v>
      </c>
      <c r="B3517" s="123" t="s">
        <v>537</v>
      </c>
      <c r="C3517" s="123" t="s">
        <v>538</v>
      </c>
      <c r="D3517" s="123" t="s">
        <v>542</v>
      </c>
      <c r="E3517" s="123" t="s">
        <v>541</v>
      </c>
      <c r="F3517" s="7">
        <v>0</v>
      </c>
      <c r="G3517" s="123" t="s">
        <v>532</v>
      </c>
      <c r="H3517" s="7">
        <v>0</v>
      </c>
      <c r="I3517" s="7"/>
      <c r="J3517" s="7">
        <v>0</v>
      </c>
      <c r="K3517" s="7">
        <v>0</v>
      </c>
      <c r="L3517" s="7">
        <v>0</v>
      </c>
      <c r="M3517" s="7"/>
      <c r="N3517" s="7"/>
      <c r="O3517" s="7"/>
      <c r="P3517" s="7">
        <v>1</v>
      </c>
      <c r="Q3517" s="7">
        <v>28</v>
      </c>
      <c r="R3517" s="7">
        <v>265</v>
      </c>
      <c r="S3517" s="189">
        <v>45625.593981481485</v>
      </c>
    </row>
    <row r="3518" spans="1:19">
      <c r="A3518" s="7">
        <v>2018</v>
      </c>
      <c r="B3518" s="123" t="s">
        <v>537</v>
      </c>
      <c r="C3518" s="123" t="s">
        <v>538</v>
      </c>
      <c r="D3518" s="123" t="s">
        <v>543</v>
      </c>
      <c r="E3518" s="123" t="s">
        <v>540</v>
      </c>
      <c r="F3518" s="7">
        <v>0</v>
      </c>
      <c r="G3518" s="123" t="s">
        <v>532</v>
      </c>
      <c r="H3518" s="7">
        <v>0</v>
      </c>
      <c r="I3518" s="7"/>
      <c r="J3518" s="7">
        <v>0</v>
      </c>
      <c r="K3518" s="7">
        <v>0</v>
      </c>
      <c r="L3518" s="7">
        <v>0</v>
      </c>
      <c r="M3518" s="7"/>
      <c r="N3518" s="7"/>
      <c r="O3518" s="7"/>
      <c r="P3518" s="7">
        <v>1</v>
      </c>
      <c r="Q3518" s="7">
        <v>28</v>
      </c>
      <c r="R3518" s="7">
        <v>265</v>
      </c>
      <c r="S3518" s="189">
        <v>45625.593981481485</v>
      </c>
    </row>
    <row r="3519" spans="1:19">
      <c r="A3519" s="7">
        <v>2018</v>
      </c>
      <c r="B3519" s="123" t="s">
        <v>537</v>
      </c>
      <c r="C3519" s="123" t="s">
        <v>538</v>
      </c>
      <c r="D3519" s="123" t="s">
        <v>543</v>
      </c>
      <c r="E3519" s="123" t="s">
        <v>531</v>
      </c>
      <c r="F3519" s="7">
        <v>0</v>
      </c>
      <c r="G3519" s="123" t="s">
        <v>532</v>
      </c>
      <c r="H3519" s="7">
        <v>0</v>
      </c>
      <c r="I3519" s="7"/>
      <c r="J3519" s="7">
        <v>0</v>
      </c>
      <c r="K3519" s="7">
        <v>0</v>
      </c>
      <c r="L3519" s="7">
        <v>0</v>
      </c>
      <c r="M3519" s="7"/>
      <c r="N3519" s="7"/>
      <c r="O3519" s="7"/>
      <c r="P3519" s="7">
        <v>1</v>
      </c>
      <c r="Q3519" s="7">
        <v>28</v>
      </c>
      <c r="R3519" s="7">
        <v>265</v>
      </c>
      <c r="S3519" s="189">
        <v>45625.593981481485</v>
      </c>
    </row>
    <row r="3520" spans="1:19">
      <c r="A3520" s="7">
        <v>2018</v>
      </c>
      <c r="B3520" s="123" t="s">
        <v>537</v>
      </c>
      <c r="C3520" s="123" t="s">
        <v>538</v>
      </c>
      <c r="D3520" s="123" t="s">
        <v>543</v>
      </c>
      <c r="E3520" s="123" t="s">
        <v>533</v>
      </c>
      <c r="F3520" s="7">
        <v>11.639303999999999</v>
      </c>
      <c r="G3520" s="123" t="s">
        <v>532</v>
      </c>
      <c r="H3520" s="7">
        <v>0.85595053600000004</v>
      </c>
      <c r="I3520" s="7">
        <v>73.539666667000006</v>
      </c>
      <c r="J3520" s="7">
        <v>0.853122186</v>
      </c>
      <c r="K3520" s="7">
        <v>3.4917911999999999E-5</v>
      </c>
      <c r="L3520" s="7">
        <v>6.9835824E-6</v>
      </c>
      <c r="M3520" s="7">
        <v>73.296666666999997</v>
      </c>
      <c r="N3520" s="7">
        <v>3.0000000000000001E-3</v>
      </c>
      <c r="O3520" s="7">
        <v>5.9999999999999995E-4</v>
      </c>
      <c r="P3520" s="7">
        <v>1</v>
      </c>
      <c r="Q3520" s="7">
        <v>28</v>
      </c>
      <c r="R3520" s="7">
        <v>265</v>
      </c>
      <c r="S3520" s="189">
        <v>45625.593981481485</v>
      </c>
    </row>
    <row r="3521" spans="1:19">
      <c r="A3521" s="7">
        <v>2018</v>
      </c>
      <c r="B3521" s="123" t="s">
        <v>537</v>
      </c>
      <c r="C3521" s="123" t="s">
        <v>538</v>
      </c>
      <c r="D3521" s="123" t="s">
        <v>543</v>
      </c>
      <c r="E3521" s="123" t="s">
        <v>160</v>
      </c>
      <c r="F3521" s="7">
        <v>3.2238359999999999</v>
      </c>
      <c r="G3521" s="123" t="s">
        <v>532</v>
      </c>
      <c r="H3521" s="7">
        <v>0.230933044</v>
      </c>
      <c r="I3521" s="7">
        <v>71.632999999999996</v>
      </c>
      <c r="J3521" s="7">
        <v>0.23014965200000001</v>
      </c>
      <c r="K3521" s="7">
        <v>9.6715080000000007E-6</v>
      </c>
      <c r="L3521" s="7">
        <v>1.9343016000000001E-6</v>
      </c>
      <c r="M3521" s="7">
        <v>71.39</v>
      </c>
      <c r="N3521" s="7">
        <v>3.0000000000000001E-3</v>
      </c>
      <c r="O3521" s="7">
        <v>5.9999999999999995E-4</v>
      </c>
      <c r="P3521" s="7">
        <v>1</v>
      </c>
      <c r="Q3521" s="7">
        <v>28</v>
      </c>
      <c r="R3521" s="7">
        <v>265</v>
      </c>
      <c r="S3521" s="189">
        <v>45625.593981481485</v>
      </c>
    </row>
    <row r="3522" spans="1:19">
      <c r="A3522" s="7">
        <v>2018</v>
      </c>
      <c r="B3522" s="123" t="s">
        <v>537</v>
      </c>
      <c r="C3522" s="123" t="s">
        <v>538</v>
      </c>
      <c r="D3522" s="123" t="s">
        <v>543</v>
      </c>
      <c r="E3522" s="123" t="s">
        <v>163</v>
      </c>
      <c r="F3522" s="7">
        <v>177.128512277</v>
      </c>
      <c r="G3522" s="123" t="s">
        <v>532</v>
      </c>
      <c r="H3522" s="7">
        <v>11.290968450999999</v>
      </c>
      <c r="I3522" s="7">
        <v>63.744500000000002</v>
      </c>
      <c r="J3522" s="7">
        <v>11.281314947</v>
      </c>
      <c r="K3522" s="7">
        <v>1.7712899999999999E-4</v>
      </c>
      <c r="L3522" s="7">
        <v>1.771285123E-5</v>
      </c>
      <c r="M3522" s="7">
        <v>63.69</v>
      </c>
      <c r="N3522" s="7">
        <v>1E-3</v>
      </c>
      <c r="O3522" s="7">
        <v>1E-4</v>
      </c>
      <c r="P3522" s="7">
        <v>1</v>
      </c>
      <c r="Q3522" s="7">
        <v>28</v>
      </c>
      <c r="R3522" s="7">
        <v>265</v>
      </c>
      <c r="S3522" s="189">
        <v>45625.593981481485</v>
      </c>
    </row>
    <row r="3523" spans="1:19">
      <c r="A3523" s="7">
        <v>2018</v>
      </c>
      <c r="B3523" s="123" t="s">
        <v>537</v>
      </c>
      <c r="C3523" s="123" t="s">
        <v>538</v>
      </c>
      <c r="D3523" s="123" t="s">
        <v>543</v>
      </c>
      <c r="E3523" s="123" t="s">
        <v>535</v>
      </c>
      <c r="F3523" s="7">
        <v>148.154280951</v>
      </c>
      <c r="G3523" s="123" t="s">
        <v>532</v>
      </c>
      <c r="H3523" s="7">
        <v>8.274076762</v>
      </c>
      <c r="I3523" s="7">
        <v>55.847706250000002</v>
      </c>
      <c r="J3523" s="7">
        <v>8.2660023539999994</v>
      </c>
      <c r="K3523" s="7">
        <v>1.48154E-4</v>
      </c>
      <c r="L3523" s="7">
        <v>1.48154281E-5</v>
      </c>
      <c r="M3523" s="7">
        <v>55.793206249999997</v>
      </c>
      <c r="N3523" s="7">
        <v>1E-3</v>
      </c>
      <c r="O3523" s="7">
        <v>1E-4</v>
      </c>
      <c r="P3523" s="7">
        <v>1</v>
      </c>
      <c r="Q3523" s="7">
        <v>28</v>
      </c>
      <c r="R3523" s="7">
        <v>265</v>
      </c>
      <c r="S3523" s="189">
        <v>45625.593981481485</v>
      </c>
    </row>
    <row r="3524" spans="1:19">
      <c r="A3524" s="7">
        <v>2018</v>
      </c>
      <c r="B3524" s="123" t="s">
        <v>537</v>
      </c>
      <c r="C3524" s="123" t="s">
        <v>538</v>
      </c>
      <c r="D3524" s="123" t="s">
        <v>543</v>
      </c>
      <c r="E3524" s="123" t="s">
        <v>541</v>
      </c>
      <c r="F3524" s="7">
        <v>0</v>
      </c>
      <c r="G3524" s="123" t="s">
        <v>532</v>
      </c>
      <c r="H3524" s="7">
        <v>0</v>
      </c>
      <c r="I3524" s="7"/>
      <c r="J3524" s="7">
        <v>0</v>
      </c>
      <c r="K3524" s="7">
        <v>0</v>
      </c>
      <c r="L3524" s="7">
        <v>0</v>
      </c>
      <c r="M3524" s="7"/>
      <c r="N3524" s="7"/>
      <c r="O3524" s="7"/>
      <c r="P3524" s="7">
        <v>1</v>
      </c>
      <c r="Q3524" s="7">
        <v>28</v>
      </c>
      <c r="R3524" s="7">
        <v>265</v>
      </c>
      <c r="S3524" s="189">
        <v>45625.593981481485</v>
      </c>
    </row>
    <row r="3525" spans="1:19">
      <c r="A3525" s="7">
        <v>2018</v>
      </c>
      <c r="B3525" s="123" t="s">
        <v>537</v>
      </c>
      <c r="C3525" s="123" t="s">
        <v>538</v>
      </c>
      <c r="D3525" s="123" t="s">
        <v>544</v>
      </c>
      <c r="E3525" s="123" t="s">
        <v>33</v>
      </c>
      <c r="F3525" s="7">
        <v>5139.152690678</v>
      </c>
      <c r="G3525" s="123" t="s">
        <v>532</v>
      </c>
      <c r="H3525" s="7">
        <v>9.7643901119999992</v>
      </c>
      <c r="I3525" s="7">
        <v>1.9</v>
      </c>
      <c r="J3525" s="7">
        <v>0</v>
      </c>
      <c r="K3525" s="7">
        <v>0.154174581</v>
      </c>
      <c r="L3525" s="7">
        <v>2.0556610999999999E-2</v>
      </c>
      <c r="M3525" s="7">
        <v>0</v>
      </c>
      <c r="N3525" s="7">
        <v>0.03</v>
      </c>
      <c r="O3525" s="7">
        <v>4.0000000000000001E-3</v>
      </c>
      <c r="P3525" s="7"/>
      <c r="Q3525" s="7">
        <v>28</v>
      </c>
      <c r="R3525" s="7">
        <v>265</v>
      </c>
      <c r="S3525" s="189">
        <v>45625.593981481485</v>
      </c>
    </row>
    <row r="3526" spans="1:19">
      <c r="A3526" s="7">
        <v>2018</v>
      </c>
      <c r="B3526" s="123" t="s">
        <v>537</v>
      </c>
      <c r="C3526" s="123" t="s">
        <v>538</v>
      </c>
      <c r="D3526" s="123" t="s">
        <v>544</v>
      </c>
      <c r="E3526" s="123" t="s">
        <v>540</v>
      </c>
      <c r="F3526" s="7">
        <v>0</v>
      </c>
      <c r="G3526" s="123" t="s">
        <v>532</v>
      </c>
      <c r="H3526" s="7">
        <v>0</v>
      </c>
      <c r="I3526" s="7"/>
      <c r="J3526" s="7">
        <v>0</v>
      </c>
      <c r="K3526" s="7">
        <v>0</v>
      </c>
      <c r="L3526" s="7">
        <v>0</v>
      </c>
      <c r="M3526" s="7"/>
      <c r="N3526" s="7"/>
      <c r="O3526" s="7"/>
      <c r="P3526" s="7">
        <v>1</v>
      </c>
      <c r="Q3526" s="7">
        <v>28</v>
      </c>
      <c r="R3526" s="7">
        <v>265</v>
      </c>
      <c r="S3526" s="189">
        <v>45625.593981481485</v>
      </c>
    </row>
    <row r="3527" spans="1:19">
      <c r="A3527" s="7">
        <v>2018</v>
      </c>
      <c r="B3527" s="123" t="s">
        <v>537</v>
      </c>
      <c r="C3527" s="123" t="s">
        <v>538</v>
      </c>
      <c r="D3527" s="123" t="s">
        <v>544</v>
      </c>
      <c r="E3527" s="123" t="s">
        <v>531</v>
      </c>
      <c r="F3527" s="7">
        <v>0</v>
      </c>
      <c r="G3527" s="123" t="s">
        <v>532</v>
      </c>
      <c r="H3527" s="7">
        <v>0</v>
      </c>
      <c r="I3527" s="7"/>
      <c r="J3527" s="7">
        <v>0</v>
      </c>
      <c r="K3527" s="7">
        <v>0</v>
      </c>
      <c r="L3527" s="7">
        <v>0</v>
      </c>
      <c r="M3527" s="7"/>
      <c r="N3527" s="7"/>
      <c r="O3527" s="7"/>
      <c r="P3527" s="7">
        <v>1</v>
      </c>
      <c r="Q3527" s="7">
        <v>28</v>
      </c>
      <c r="R3527" s="7">
        <v>265</v>
      </c>
      <c r="S3527" s="189">
        <v>45625.593981481485</v>
      </c>
    </row>
    <row r="3528" spans="1:19">
      <c r="A3528" s="7">
        <v>2018</v>
      </c>
      <c r="B3528" s="123" t="s">
        <v>537</v>
      </c>
      <c r="C3528" s="123" t="s">
        <v>538</v>
      </c>
      <c r="D3528" s="123" t="s">
        <v>544</v>
      </c>
      <c r="E3528" s="123" t="s">
        <v>533</v>
      </c>
      <c r="F3528" s="7">
        <v>102.492864</v>
      </c>
      <c r="G3528" s="123" t="s">
        <v>532</v>
      </c>
      <c r="H3528" s="7">
        <v>7.5372910539999998</v>
      </c>
      <c r="I3528" s="7">
        <v>73.539666667000006</v>
      </c>
      <c r="J3528" s="7">
        <v>7.5123852879999999</v>
      </c>
      <c r="K3528" s="7">
        <v>3.0747899999999999E-4</v>
      </c>
      <c r="L3528" s="7">
        <v>6.1495718400000004E-5</v>
      </c>
      <c r="M3528" s="7">
        <v>73.296666666999997</v>
      </c>
      <c r="N3528" s="7">
        <v>3.0000000000000001E-3</v>
      </c>
      <c r="O3528" s="7">
        <v>5.9999999999999995E-4</v>
      </c>
      <c r="P3528" s="7">
        <v>1</v>
      </c>
      <c r="Q3528" s="7">
        <v>28</v>
      </c>
      <c r="R3528" s="7">
        <v>265</v>
      </c>
      <c r="S3528" s="189">
        <v>45625.593981481485</v>
      </c>
    </row>
    <row r="3529" spans="1:19">
      <c r="A3529" s="7">
        <v>2018</v>
      </c>
      <c r="B3529" s="123" t="s">
        <v>537</v>
      </c>
      <c r="C3529" s="123" t="s">
        <v>538</v>
      </c>
      <c r="D3529" s="123" t="s">
        <v>544</v>
      </c>
      <c r="E3529" s="123" t="s">
        <v>160</v>
      </c>
      <c r="F3529" s="7">
        <v>6.90822</v>
      </c>
      <c r="G3529" s="123" t="s">
        <v>532</v>
      </c>
      <c r="H3529" s="7">
        <v>0.49485652299999999</v>
      </c>
      <c r="I3529" s="7">
        <v>71.632999999999996</v>
      </c>
      <c r="J3529" s="7">
        <v>0.49317782599999999</v>
      </c>
      <c r="K3529" s="7">
        <v>2.0724659999999999E-5</v>
      </c>
      <c r="L3529" s="7">
        <v>4.1449319999999999E-6</v>
      </c>
      <c r="M3529" s="7">
        <v>71.39</v>
      </c>
      <c r="N3529" s="7">
        <v>3.0000000000000001E-3</v>
      </c>
      <c r="O3529" s="7">
        <v>5.9999999999999995E-4</v>
      </c>
      <c r="P3529" s="7">
        <v>1</v>
      </c>
      <c r="Q3529" s="7">
        <v>28</v>
      </c>
      <c r="R3529" s="7">
        <v>265</v>
      </c>
      <c r="S3529" s="189">
        <v>45625.593981481485</v>
      </c>
    </row>
    <row r="3530" spans="1:19">
      <c r="A3530" s="7">
        <v>2018</v>
      </c>
      <c r="B3530" s="123" t="s">
        <v>537</v>
      </c>
      <c r="C3530" s="123" t="s">
        <v>538</v>
      </c>
      <c r="D3530" s="123" t="s">
        <v>544</v>
      </c>
      <c r="E3530" s="123" t="s">
        <v>163</v>
      </c>
      <c r="F3530" s="7">
        <v>26.205490548</v>
      </c>
      <c r="G3530" s="123" t="s">
        <v>532</v>
      </c>
      <c r="H3530" s="7">
        <v>1.6704558920000001</v>
      </c>
      <c r="I3530" s="7">
        <v>63.744500000000002</v>
      </c>
      <c r="J3530" s="7">
        <v>1.6690276930000001</v>
      </c>
      <c r="K3530" s="7">
        <v>2.6205490550000002E-5</v>
      </c>
      <c r="L3530" s="7">
        <v>2.6205490549999999E-6</v>
      </c>
      <c r="M3530" s="7">
        <v>63.69</v>
      </c>
      <c r="N3530" s="7">
        <v>1E-3</v>
      </c>
      <c r="O3530" s="7">
        <v>1E-4</v>
      </c>
      <c r="P3530" s="7">
        <v>1</v>
      </c>
      <c r="Q3530" s="7">
        <v>28</v>
      </c>
      <c r="R3530" s="7">
        <v>265</v>
      </c>
      <c r="S3530" s="189">
        <v>45625.593981481485</v>
      </c>
    </row>
    <row r="3531" spans="1:19">
      <c r="A3531" s="7">
        <v>2018</v>
      </c>
      <c r="B3531" s="123" t="s">
        <v>537</v>
      </c>
      <c r="C3531" s="123" t="s">
        <v>538</v>
      </c>
      <c r="D3531" s="123" t="s">
        <v>544</v>
      </c>
      <c r="E3531" s="123" t="s">
        <v>535</v>
      </c>
      <c r="F3531" s="7">
        <v>398.870427613</v>
      </c>
      <c r="G3531" s="123" t="s">
        <v>532</v>
      </c>
      <c r="H3531" s="7">
        <v>22.275998473000001</v>
      </c>
      <c r="I3531" s="7">
        <v>55.847706250000002</v>
      </c>
      <c r="J3531" s="7">
        <v>22.254260035000001</v>
      </c>
      <c r="K3531" s="7">
        <v>3.9887000000000001E-4</v>
      </c>
      <c r="L3531" s="7">
        <v>3.9887042760000001E-5</v>
      </c>
      <c r="M3531" s="7">
        <v>55.793206249999997</v>
      </c>
      <c r="N3531" s="7">
        <v>1E-3</v>
      </c>
      <c r="O3531" s="7">
        <v>1E-4</v>
      </c>
      <c r="P3531" s="7">
        <v>1</v>
      </c>
      <c r="Q3531" s="7">
        <v>28</v>
      </c>
      <c r="R3531" s="7">
        <v>265</v>
      </c>
      <c r="S3531" s="189">
        <v>45625.593981481485</v>
      </c>
    </row>
    <row r="3532" spans="1:19">
      <c r="A3532" s="7">
        <v>2018</v>
      </c>
      <c r="B3532" s="123" t="s">
        <v>537</v>
      </c>
      <c r="C3532" s="123" t="s">
        <v>538</v>
      </c>
      <c r="D3532" s="123" t="s">
        <v>544</v>
      </c>
      <c r="E3532" s="123" t="s">
        <v>541</v>
      </c>
      <c r="F3532" s="7">
        <v>0</v>
      </c>
      <c r="G3532" s="123" t="s">
        <v>532</v>
      </c>
      <c r="H3532" s="7">
        <v>0</v>
      </c>
      <c r="I3532" s="7"/>
      <c r="J3532" s="7">
        <v>0</v>
      </c>
      <c r="K3532" s="7">
        <v>0</v>
      </c>
      <c r="L3532" s="7">
        <v>0</v>
      </c>
      <c r="M3532" s="7"/>
      <c r="N3532" s="7"/>
      <c r="O3532" s="7"/>
      <c r="P3532" s="7">
        <v>1</v>
      </c>
      <c r="Q3532" s="7">
        <v>28</v>
      </c>
      <c r="R3532" s="7">
        <v>265</v>
      </c>
      <c r="S3532" s="189">
        <v>45625.593981481485</v>
      </c>
    </row>
    <row r="3533" spans="1:19">
      <c r="A3533" s="7">
        <v>2018</v>
      </c>
      <c r="B3533" s="123" t="s">
        <v>537</v>
      </c>
      <c r="C3533" s="123" t="s">
        <v>538</v>
      </c>
      <c r="D3533" s="123" t="s">
        <v>545</v>
      </c>
      <c r="E3533" s="123" t="s">
        <v>540</v>
      </c>
      <c r="F3533" s="7">
        <v>0</v>
      </c>
      <c r="G3533" s="123" t="s">
        <v>532</v>
      </c>
      <c r="H3533" s="7">
        <v>0</v>
      </c>
      <c r="I3533" s="7"/>
      <c r="J3533" s="7">
        <v>0</v>
      </c>
      <c r="K3533" s="7">
        <v>0</v>
      </c>
      <c r="L3533" s="7">
        <v>0</v>
      </c>
      <c r="M3533" s="7"/>
      <c r="N3533" s="7"/>
      <c r="O3533" s="7"/>
      <c r="P3533" s="7">
        <v>1</v>
      </c>
      <c r="Q3533" s="7">
        <v>28</v>
      </c>
      <c r="R3533" s="7">
        <v>265</v>
      </c>
      <c r="S3533" s="189">
        <v>45625.593981481485</v>
      </c>
    </row>
    <row r="3534" spans="1:19">
      <c r="A3534" s="7">
        <v>2018</v>
      </c>
      <c r="B3534" s="123" t="s">
        <v>537</v>
      </c>
      <c r="C3534" s="123" t="s">
        <v>538</v>
      </c>
      <c r="D3534" s="123" t="s">
        <v>545</v>
      </c>
      <c r="E3534" s="123" t="s">
        <v>531</v>
      </c>
      <c r="F3534" s="7">
        <v>0</v>
      </c>
      <c r="G3534" s="123" t="s">
        <v>532</v>
      </c>
      <c r="H3534" s="7">
        <v>0</v>
      </c>
      <c r="I3534" s="7"/>
      <c r="J3534" s="7">
        <v>0</v>
      </c>
      <c r="K3534" s="7">
        <v>0</v>
      </c>
      <c r="L3534" s="7">
        <v>0</v>
      </c>
      <c r="M3534" s="7"/>
      <c r="N3534" s="7"/>
      <c r="O3534" s="7"/>
      <c r="P3534" s="7">
        <v>1</v>
      </c>
      <c r="Q3534" s="7">
        <v>28</v>
      </c>
      <c r="R3534" s="7">
        <v>265</v>
      </c>
      <c r="S3534" s="189">
        <v>45625.593981481485</v>
      </c>
    </row>
    <row r="3535" spans="1:19">
      <c r="A3535" s="7">
        <v>2018</v>
      </c>
      <c r="B3535" s="123" t="s">
        <v>537</v>
      </c>
      <c r="C3535" s="123" t="s">
        <v>538</v>
      </c>
      <c r="D3535" s="123" t="s">
        <v>545</v>
      </c>
      <c r="E3535" s="123" t="s">
        <v>533</v>
      </c>
      <c r="F3535" s="7">
        <v>37.974276000000003</v>
      </c>
      <c r="G3535" s="123" t="s">
        <v>532</v>
      </c>
      <c r="H3535" s="7">
        <v>2.7926155989999999</v>
      </c>
      <c r="I3535" s="7">
        <v>73.539666667000006</v>
      </c>
      <c r="J3535" s="7">
        <v>2.78338785</v>
      </c>
      <c r="K3535" s="7">
        <v>1.13923E-4</v>
      </c>
      <c r="L3535" s="7">
        <v>2.2784565599999999E-5</v>
      </c>
      <c r="M3535" s="7">
        <v>73.296666666999997</v>
      </c>
      <c r="N3535" s="7">
        <v>3.0000000000000001E-3</v>
      </c>
      <c r="O3535" s="7">
        <v>5.9999999999999995E-4</v>
      </c>
      <c r="P3535" s="7">
        <v>1</v>
      </c>
      <c r="Q3535" s="7">
        <v>28</v>
      </c>
      <c r="R3535" s="7">
        <v>265</v>
      </c>
      <c r="S3535" s="189">
        <v>45625.593981481485</v>
      </c>
    </row>
    <row r="3536" spans="1:19">
      <c r="A3536" s="7">
        <v>2018</v>
      </c>
      <c r="B3536" s="123" t="s">
        <v>537</v>
      </c>
      <c r="C3536" s="123" t="s">
        <v>538</v>
      </c>
      <c r="D3536" s="123" t="s">
        <v>545</v>
      </c>
      <c r="E3536" s="123" t="s">
        <v>160</v>
      </c>
      <c r="F3536" s="7">
        <v>4.1449319999999998</v>
      </c>
      <c r="G3536" s="123" t="s">
        <v>532</v>
      </c>
      <c r="H3536" s="7">
        <v>0.296913914</v>
      </c>
      <c r="I3536" s="7">
        <v>71.632999999999996</v>
      </c>
      <c r="J3536" s="7">
        <v>0.295906695</v>
      </c>
      <c r="K3536" s="7">
        <v>1.2434796000000001E-5</v>
      </c>
      <c r="L3536" s="7">
        <v>2.4869591999999999E-6</v>
      </c>
      <c r="M3536" s="7">
        <v>71.39</v>
      </c>
      <c r="N3536" s="7">
        <v>3.0000000000000001E-3</v>
      </c>
      <c r="O3536" s="7">
        <v>5.9999999999999995E-4</v>
      </c>
      <c r="P3536" s="7">
        <v>1</v>
      </c>
      <c r="Q3536" s="7">
        <v>28</v>
      </c>
      <c r="R3536" s="7">
        <v>265</v>
      </c>
      <c r="S3536" s="189">
        <v>45625.593981481485</v>
      </c>
    </row>
    <row r="3537" spans="1:19">
      <c r="A3537" s="7">
        <v>2018</v>
      </c>
      <c r="B3537" s="123" t="s">
        <v>537</v>
      </c>
      <c r="C3537" s="123" t="s">
        <v>538</v>
      </c>
      <c r="D3537" s="123" t="s">
        <v>545</v>
      </c>
      <c r="E3537" s="123" t="s">
        <v>163</v>
      </c>
      <c r="F3537" s="7">
        <v>28.845355689000002</v>
      </c>
      <c r="G3537" s="123" t="s">
        <v>532</v>
      </c>
      <c r="H3537" s="7">
        <v>1.8387327760000001</v>
      </c>
      <c r="I3537" s="7">
        <v>63.744500000000002</v>
      </c>
      <c r="J3537" s="7">
        <v>1.837160704</v>
      </c>
      <c r="K3537" s="7">
        <v>2.8845355690000002E-5</v>
      </c>
      <c r="L3537" s="7">
        <v>2.8845355689999998E-6</v>
      </c>
      <c r="M3537" s="7">
        <v>63.69</v>
      </c>
      <c r="N3537" s="7">
        <v>1E-3</v>
      </c>
      <c r="O3537" s="7">
        <v>1E-4</v>
      </c>
      <c r="P3537" s="7">
        <v>1</v>
      </c>
      <c r="Q3537" s="7">
        <v>28</v>
      </c>
      <c r="R3537" s="7">
        <v>265</v>
      </c>
      <c r="S3537" s="189">
        <v>45625.593981481485</v>
      </c>
    </row>
    <row r="3538" spans="1:19">
      <c r="A3538" s="7">
        <v>2018</v>
      </c>
      <c r="B3538" s="123" t="s">
        <v>537</v>
      </c>
      <c r="C3538" s="123" t="s">
        <v>538</v>
      </c>
      <c r="D3538" s="123" t="s">
        <v>545</v>
      </c>
      <c r="E3538" s="123" t="s">
        <v>535</v>
      </c>
      <c r="F3538" s="7">
        <v>590.14507664600001</v>
      </c>
      <c r="G3538" s="123" t="s">
        <v>532</v>
      </c>
      <c r="H3538" s="7">
        <v>32.958248885000003</v>
      </c>
      <c r="I3538" s="7">
        <v>55.847706250000002</v>
      </c>
      <c r="J3538" s="7">
        <v>32.926085979</v>
      </c>
      <c r="K3538" s="7">
        <v>5.9014500000000004E-4</v>
      </c>
      <c r="L3538" s="7">
        <v>5.9014507660000003E-5</v>
      </c>
      <c r="M3538" s="7">
        <v>55.793206249999997</v>
      </c>
      <c r="N3538" s="7">
        <v>1E-3</v>
      </c>
      <c r="O3538" s="7">
        <v>1E-4</v>
      </c>
      <c r="P3538" s="7">
        <v>1</v>
      </c>
      <c r="Q3538" s="7">
        <v>28</v>
      </c>
      <c r="R3538" s="7">
        <v>265</v>
      </c>
      <c r="S3538" s="189">
        <v>45625.593981481485</v>
      </c>
    </row>
    <row r="3539" spans="1:19">
      <c r="A3539" s="7">
        <v>2018</v>
      </c>
      <c r="B3539" s="123" t="s">
        <v>537</v>
      </c>
      <c r="C3539" s="123" t="s">
        <v>538</v>
      </c>
      <c r="D3539" s="123" t="s">
        <v>545</v>
      </c>
      <c r="E3539" s="123" t="s">
        <v>541</v>
      </c>
      <c r="F3539" s="7">
        <v>0</v>
      </c>
      <c r="G3539" s="123" t="s">
        <v>532</v>
      </c>
      <c r="H3539" s="7">
        <v>0</v>
      </c>
      <c r="I3539" s="7"/>
      <c r="J3539" s="7">
        <v>0</v>
      </c>
      <c r="K3539" s="7">
        <v>0</v>
      </c>
      <c r="L3539" s="7">
        <v>0</v>
      </c>
      <c r="M3539" s="7"/>
      <c r="N3539" s="7"/>
      <c r="O3539" s="7"/>
      <c r="P3539" s="7">
        <v>1</v>
      </c>
      <c r="Q3539" s="7">
        <v>28</v>
      </c>
      <c r="R3539" s="7">
        <v>265</v>
      </c>
      <c r="S3539" s="189">
        <v>45625.593981481485</v>
      </c>
    </row>
    <row r="3540" spans="1:19">
      <c r="A3540" s="7">
        <v>2018</v>
      </c>
      <c r="B3540" s="123" t="s">
        <v>537</v>
      </c>
      <c r="C3540" s="123" t="s">
        <v>538</v>
      </c>
      <c r="D3540" s="123" t="s">
        <v>546</v>
      </c>
      <c r="E3540" s="123" t="s">
        <v>33</v>
      </c>
      <c r="F3540" s="7">
        <v>2.000354481</v>
      </c>
      <c r="G3540" s="123" t="s">
        <v>532</v>
      </c>
      <c r="H3540" s="7">
        <v>3.800674E-3</v>
      </c>
      <c r="I3540" s="7">
        <v>1.9</v>
      </c>
      <c r="J3540" s="7">
        <v>0</v>
      </c>
      <c r="K3540" s="7">
        <v>6.001063443E-5</v>
      </c>
      <c r="L3540" s="7">
        <v>8.0014179239999995E-6</v>
      </c>
      <c r="M3540" s="7">
        <v>0</v>
      </c>
      <c r="N3540" s="7">
        <v>0.03</v>
      </c>
      <c r="O3540" s="7">
        <v>4.0000000000000001E-3</v>
      </c>
      <c r="P3540" s="7"/>
      <c r="Q3540" s="7">
        <v>28</v>
      </c>
      <c r="R3540" s="7">
        <v>265</v>
      </c>
      <c r="S3540" s="189">
        <v>45625.593981481485</v>
      </c>
    </row>
    <row r="3541" spans="1:19">
      <c r="A3541" s="7">
        <v>2018</v>
      </c>
      <c r="B3541" s="123" t="s">
        <v>537</v>
      </c>
      <c r="C3541" s="123" t="s">
        <v>538</v>
      </c>
      <c r="D3541" s="123" t="s">
        <v>546</v>
      </c>
      <c r="E3541" s="123" t="s">
        <v>540</v>
      </c>
      <c r="F3541" s="7">
        <v>0</v>
      </c>
      <c r="G3541" s="123" t="s">
        <v>532</v>
      </c>
      <c r="H3541" s="7">
        <v>0</v>
      </c>
      <c r="I3541" s="7"/>
      <c r="J3541" s="7">
        <v>0</v>
      </c>
      <c r="K3541" s="7">
        <v>0</v>
      </c>
      <c r="L3541" s="7">
        <v>0</v>
      </c>
      <c r="M3541" s="7"/>
      <c r="N3541" s="7"/>
      <c r="O3541" s="7"/>
      <c r="P3541" s="7">
        <v>1</v>
      </c>
      <c r="Q3541" s="7">
        <v>28</v>
      </c>
      <c r="R3541" s="7">
        <v>265</v>
      </c>
      <c r="S3541" s="189">
        <v>45625.593981481485</v>
      </c>
    </row>
    <row r="3542" spans="1:19">
      <c r="A3542" s="7">
        <v>2018</v>
      </c>
      <c r="B3542" s="123" t="s">
        <v>537</v>
      </c>
      <c r="C3542" s="123" t="s">
        <v>538</v>
      </c>
      <c r="D3542" s="123" t="s">
        <v>546</v>
      </c>
      <c r="E3542" s="123" t="s">
        <v>531</v>
      </c>
      <c r="F3542" s="7">
        <v>114.962133814</v>
      </c>
      <c r="G3542" s="123" t="s">
        <v>532</v>
      </c>
      <c r="H3542" s="7">
        <v>8.7662075900000005</v>
      </c>
      <c r="I3542" s="7">
        <v>76.253</v>
      </c>
      <c r="J3542" s="7">
        <v>8.7382717910000007</v>
      </c>
      <c r="K3542" s="7">
        <v>3.4488599999999998E-4</v>
      </c>
      <c r="L3542" s="7">
        <v>6.8977280290000005E-5</v>
      </c>
      <c r="M3542" s="7">
        <v>76.010000000000005</v>
      </c>
      <c r="N3542" s="7">
        <v>3.0000000000000001E-3</v>
      </c>
      <c r="O3542" s="7">
        <v>5.9999999999999995E-4</v>
      </c>
      <c r="P3542" s="7">
        <v>1</v>
      </c>
      <c r="Q3542" s="7">
        <v>28</v>
      </c>
      <c r="R3542" s="7">
        <v>265</v>
      </c>
      <c r="S3542" s="189">
        <v>45625.593981481485</v>
      </c>
    </row>
    <row r="3543" spans="1:19">
      <c r="A3543" s="7">
        <v>2018</v>
      </c>
      <c r="B3543" s="123" t="s">
        <v>537</v>
      </c>
      <c r="C3543" s="123" t="s">
        <v>538</v>
      </c>
      <c r="D3543" s="123" t="s">
        <v>546</v>
      </c>
      <c r="E3543" s="123" t="s">
        <v>533</v>
      </c>
      <c r="F3543" s="7">
        <v>178.14833999999999</v>
      </c>
      <c r="G3543" s="123" t="s">
        <v>532</v>
      </c>
      <c r="H3543" s="7">
        <v>13.100969541</v>
      </c>
      <c r="I3543" s="7">
        <v>73.539666667000006</v>
      </c>
      <c r="J3543" s="7">
        <v>13.057679494</v>
      </c>
      <c r="K3543" s="7">
        <v>5.3444500000000004E-4</v>
      </c>
      <c r="L3543" s="7">
        <v>1.06889E-4</v>
      </c>
      <c r="M3543" s="7">
        <v>73.296666666999997</v>
      </c>
      <c r="N3543" s="7">
        <v>3.0000000000000001E-3</v>
      </c>
      <c r="O3543" s="7">
        <v>5.9999999999999995E-4</v>
      </c>
      <c r="P3543" s="7">
        <v>1</v>
      </c>
      <c r="Q3543" s="7">
        <v>28</v>
      </c>
      <c r="R3543" s="7">
        <v>265</v>
      </c>
      <c r="S3543" s="189">
        <v>45625.593981481485</v>
      </c>
    </row>
    <row r="3544" spans="1:19">
      <c r="A3544" s="7">
        <v>2018</v>
      </c>
      <c r="B3544" s="123" t="s">
        <v>537</v>
      </c>
      <c r="C3544" s="123" t="s">
        <v>538</v>
      </c>
      <c r="D3544" s="123" t="s">
        <v>546</v>
      </c>
      <c r="E3544" s="123" t="s">
        <v>160</v>
      </c>
      <c r="F3544" s="7">
        <v>10.927548</v>
      </c>
      <c r="G3544" s="123" t="s">
        <v>532</v>
      </c>
      <c r="H3544" s="7">
        <v>0.78277304599999997</v>
      </c>
      <c r="I3544" s="7">
        <v>71.632999999999996</v>
      </c>
      <c r="J3544" s="7">
        <v>0.78011765200000005</v>
      </c>
      <c r="K3544" s="7">
        <v>3.2782644000000001E-5</v>
      </c>
      <c r="L3544" s="7">
        <v>6.5565288000000001E-6</v>
      </c>
      <c r="M3544" s="7">
        <v>71.39</v>
      </c>
      <c r="N3544" s="7">
        <v>3.0000000000000001E-3</v>
      </c>
      <c r="O3544" s="7">
        <v>5.9999999999999995E-4</v>
      </c>
      <c r="P3544" s="7">
        <v>1</v>
      </c>
      <c r="Q3544" s="7">
        <v>28</v>
      </c>
      <c r="R3544" s="7">
        <v>265</v>
      </c>
      <c r="S3544" s="189">
        <v>45625.593981481485</v>
      </c>
    </row>
    <row r="3545" spans="1:19">
      <c r="A3545" s="7">
        <v>2018</v>
      </c>
      <c r="B3545" s="123" t="s">
        <v>537</v>
      </c>
      <c r="C3545" s="123" t="s">
        <v>538</v>
      </c>
      <c r="D3545" s="123" t="s">
        <v>546</v>
      </c>
      <c r="E3545" s="123" t="s">
        <v>163</v>
      </c>
      <c r="F3545" s="7">
        <v>179.31766873500001</v>
      </c>
      <c r="G3545" s="123" t="s">
        <v>532</v>
      </c>
      <c r="H3545" s="7">
        <v>11.430515135</v>
      </c>
      <c r="I3545" s="7">
        <v>63.744500000000002</v>
      </c>
      <c r="J3545" s="7">
        <v>11.420742322000001</v>
      </c>
      <c r="K3545" s="7">
        <v>1.7931800000000001E-4</v>
      </c>
      <c r="L3545" s="7">
        <v>1.7931766869999999E-5</v>
      </c>
      <c r="M3545" s="7">
        <v>63.69</v>
      </c>
      <c r="N3545" s="7">
        <v>1E-3</v>
      </c>
      <c r="O3545" s="7">
        <v>1E-4</v>
      </c>
      <c r="P3545" s="7">
        <v>1</v>
      </c>
      <c r="Q3545" s="7">
        <v>28</v>
      </c>
      <c r="R3545" s="7">
        <v>265</v>
      </c>
      <c r="S3545" s="189">
        <v>45625.593981481485</v>
      </c>
    </row>
    <row r="3546" spans="1:19">
      <c r="A3546" s="7">
        <v>2018</v>
      </c>
      <c r="B3546" s="123" t="s">
        <v>537</v>
      </c>
      <c r="C3546" s="123" t="s">
        <v>538</v>
      </c>
      <c r="D3546" s="123" t="s">
        <v>546</v>
      </c>
      <c r="E3546" s="123" t="s">
        <v>535</v>
      </c>
      <c r="F3546" s="7">
        <v>4843.7516791629996</v>
      </c>
      <c r="G3546" s="123" t="s">
        <v>532</v>
      </c>
      <c r="H3546" s="7">
        <v>270.512420926</v>
      </c>
      <c r="I3546" s="7">
        <v>55.847706250000002</v>
      </c>
      <c r="J3546" s="7">
        <v>270.248436459</v>
      </c>
      <c r="K3546" s="7">
        <v>4.8437519999999998E-3</v>
      </c>
      <c r="L3546" s="7">
        <v>4.84375E-4</v>
      </c>
      <c r="M3546" s="7">
        <v>55.793206249999997</v>
      </c>
      <c r="N3546" s="7">
        <v>1E-3</v>
      </c>
      <c r="O3546" s="7">
        <v>1E-4</v>
      </c>
      <c r="P3546" s="7">
        <v>1</v>
      </c>
      <c r="Q3546" s="7">
        <v>28</v>
      </c>
      <c r="R3546" s="7">
        <v>265</v>
      </c>
      <c r="S3546" s="189">
        <v>45625.593981481485</v>
      </c>
    </row>
    <row r="3547" spans="1:19">
      <c r="A3547" s="7">
        <v>2018</v>
      </c>
      <c r="B3547" s="123" t="s">
        <v>537</v>
      </c>
      <c r="C3547" s="123" t="s">
        <v>538</v>
      </c>
      <c r="D3547" s="123" t="s">
        <v>546</v>
      </c>
      <c r="E3547" s="123" t="s">
        <v>541</v>
      </c>
      <c r="F3547" s="7">
        <v>411.05121946100002</v>
      </c>
      <c r="G3547" s="123" t="s">
        <v>532</v>
      </c>
      <c r="H3547" s="7">
        <v>38.882790614000001</v>
      </c>
      <c r="I3547" s="7">
        <v>94.593541567000003</v>
      </c>
      <c r="J3547" s="7">
        <v>38.782905167999999</v>
      </c>
      <c r="K3547" s="7">
        <v>1.233154E-3</v>
      </c>
      <c r="L3547" s="7">
        <v>2.4663099999999998E-4</v>
      </c>
      <c r="M3547" s="7">
        <v>94.350541566999993</v>
      </c>
      <c r="N3547" s="7">
        <v>3.0000000000000001E-3</v>
      </c>
      <c r="O3547" s="7">
        <v>5.9999999999999995E-4</v>
      </c>
      <c r="P3547" s="7">
        <v>1</v>
      </c>
      <c r="Q3547" s="7">
        <v>28</v>
      </c>
      <c r="R3547" s="7">
        <v>265</v>
      </c>
      <c r="S3547" s="189">
        <v>45625.593981481485</v>
      </c>
    </row>
    <row r="3548" spans="1:19">
      <c r="A3548" s="7">
        <v>2018</v>
      </c>
      <c r="B3548" s="123" t="s">
        <v>537</v>
      </c>
      <c r="C3548" s="123" t="s">
        <v>538</v>
      </c>
      <c r="D3548" s="123" t="s">
        <v>547</v>
      </c>
      <c r="E3548" s="123" t="s">
        <v>540</v>
      </c>
      <c r="F3548" s="7">
        <v>0</v>
      </c>
      <c r="G3548" s="123" t="s">
        <v>532</v>
      </c>
      <c r="H3548" s="7">
        <v>0</v>
      </c>
      <c r="I3548" s="7"/>
      <c r="J3548" s="7">
        <v>0</v>
      </c>
      <c r="K3548" s="7">
        <v>0</v>
      </c>
      <c r="L3548" s="7">
        <v>0</v>
      </c>
      <c r="M3548" s="7"/>
      <c r="N3548" s="7"/>
      <c r="O3548" s="7"/>
      <c r="P3548" s="7">
        <v>1</v>
      </c>
      <c r="Q3548" s="7">
        <v>28</v>
      </c>
      <c r="R3548" s="7">
        <v>265</v>
      </c>
      <c r="S3548" s="189">
        <v>45625.593981481485</v>
      </c>
    </row>
    <row r="3549" spans="1:19">
      <c r="A3549" s="7">
        <v>2018</v>
      </c>
      <c r="B3549" s="123" t="s">
        <v>537</v>
      </c>
      <c r="C3549" s="123" t="s">
        <v>538</v>
      </c>
      <c r="D3549" s="123" t="s">
        <v>547</v>
      </c>
      <c r="E3549" s="123" t="s">
        <v>531</v>
      </c>
      <c r="F3549" s="7">
        <v>0</v>
      </c>
      <c r="G3549" s="123" t="s">
        <v>532</v>
      </c>
      <c r="H3549" s="7">
        <v>0</v>
      </c>
      <c r="I3549" s="7"/>
      <c r="J3549" s="7">
        <v>0</v>
      </c>
      <c r="K3549" s="7">
        <v>0</v>
      </c>
      <c r="L3549" s="7">
        <v>0</v>
      </c>
      <c r="M3549" s="7"/>
      <c r="N3549" s="7"/>
      <c r="O3549" s="7"/>
      <c r="P3549" s="7">
        <v>1</v>
      </c>
      <c r="Q3549" s="7">
        <v>28</v>
      </c>
      <c r="R3549" s="7">
        <v>265</v>
      </c>
      <c r="S3549" s="189">
        <v>45625.593981481485</v>
      </c>
    </row>
    <row r="3550" spans="1:19">
      <c r="A3550" s="7">
        <v>2018</v>
      </c>
      <c r="B3550" s="123" t="s">
        <v>537</v>
      </c>
      <c r="C3550" s="123" t="s">
        <v>538</v>
      </c>
      <c r="D3550" s="123" t="s">
        <v>547</v>
      </c>
      <c r="E3550" s="123" t="s">
        <v>533</v>
      </c>
      <c r="F3550" s="7">
        <v>58.363992000000003</v>
      </c>
      <c r="G3550" s="123" t="s">
        <v>532</v>
      </c>
      <c r="H3550" s="7">
        <v>4.2920685169999997</v>
      </c>
      <c r="I3550" s="7">
        <v>73.539666667000006</v>
      </c>
      <c r="J3550" s="7">
        <v>4.2778860669999998</v>
      </c>
      <c r="K3550" s="7">
        <v>1.7509200000000001E-4</v>
      </c>
      <c r="L3550" s="7">
        <v>3.50183952E-5</v>
      </c>
      <c r="M3550" s="7">
        <v>73.296666666999997</v>
      </c>
      <c r="N3550" s="7">
        <v>3.0000000000000001E-3</v>
      </c>
      <c r="O3550" s="7">
        <v>5.9999999999999995E-4</v>
      </c>
      <c r="P3550" s="7">
        <v>1</v>
      </c>
      <c r="Q3550" s="7">
        <v>28</v>
      </c>
      <c r="R3550" s="7">
        <v>265</v>
      </c>
      <c r="S3550" s="189">
        <v>45625.593981481485</v>
      </c>
    </row>
    <row r="3551" spans="1:19">
      <c r="A3551" s="7">
        <v>2018</v>
      </c>
      <c r="B3551" s="123" t="s">
        <v>537</v>
      </c>
      <c r="C3551" s="123" t="s">
        <v>538</v>
      </c>
      <c r="D3551" s="123" t="s">
        <v>547</v>
      </c>
      <c r="E3551" s="123" t="s">
        <v>160</v>
      </c>
      <c r="F3551" s="7">
        <v>22.273776000000002</v>
      </c>
      <c r="G3551" s="123" t="s">
        <v>532</v>
      </c>
      <c r="H3551" s="7">
        <v>1.5955373960000001</v>
      </c>
      <c r="I3551" s="7">
        <v>71.632999999999996</v>
      </c>
      <c r="J3551" s="7">
        <v>1.5901248690000001</v>
      </c>
      <c r="K3551" s="7">
        <v>6.6821328000000007E-5</v>
      </c>
      <c r="L3551" s="7">
        <v>1.3364265600000001E-5</v>
      </c>
      <c r="M3551" s="7">
        <v>71.39</v>
      </c>
      <c r="N3551" s="7">
        <v>3.0000000000000001E-3</v>
      </c>
      <c r="O3551" s="7">
        <v>5.9999999999999995E-4</v>
      </c>
      <c r="P3551" s="7">
        <v>1</v>
      </c>
      <c r="Q3551" s="7">
        <v>28</v>
      </c>
      <c r="R3551" s="7">
        <v>265</v>
      </c>
      <c r="S3551" s="189">
        <v>45625.593981481485</v>
      </c>
    </row>
    <row r="3552" spans="1:19">
      <c r="A3552" s="7">
        <v>2018</v>
      </c>
      <c r="B3552" s="123" t="s">
        <v>537</v>
      </c>
      <c r="C3552" s="123" t="s">
        <v>538</v>
      </c>
      <c r="D3552" s="123" t="s">
        <v>547</v>
      </c>
      <c r="E3552" s="123" t="s">
        <v>163</v>
      </c>
      <c r="F3552" s="7">
        <v>97.353075450000006</v>
      </c>
      <c r="G3552" s="123" t="s">
        <v>532</v>
      </c>
      <c r="H3552" s="7">
        <v>6.2057231179999999</v>
      </c>
      <c r="I3552" s="7">
        <v>63.744500000000002</v>
      </c>
      <c r="J3552" s="7">
        <v>6.2004173749999998</v>
      </c>
      <c r="K3552" s="7">
        <v>9.7353075449999995E-5</v>
      </c>
      <c r="L3552" s="7">
        <v>9.7353075449999995E-6</v>
      </c>
      <c r="M3552" s="7">
        <v>63.69</v>
      </c>
      <c r="N3552" s="7">
        <v>1E-3</v>
      </c>
      <c r="O3552" s="7">
        <v>1E-4</v>
      </c>
      <c r="P3552" s="7">
        <v>1</v>
      </c>
      <c r="Q3552" s="7">
        <v>28</v>
      </c>
      <c r="R3552" s="7">
        <v>265</v>
      </c>
      <c r="S3552" s="189">
        <v>45625.593981481485</v>
      </c>
    </row>
    <row r="3553" spans="1:19">
      <c r="A3553" s="7">
        <v>2018</v>
      </c>
      <c r="B3553" s="123" t="s">
        <v>537</v>
      </c>
      <c r="C3553" s="123" t="s">
        <v>538</v>
      </c>
      <c r="D3553" s="123" t="s">
        <v>547</v>
      </c>
      <c r="E3553" s="123" t="s">
        <v>535</v>
      </c>
      <c r="F3553" s="7">
        <v>467.525919203</v>
      </c>
      <c r="G3553" s="123" t="s">
        <v>532</v>
      </c>
      <c r="H3553" s="7">
        <v>26.110250199999999</v>
      </c>
      <c r="I3553" s="7">
        <v>55.847706250000002</v>
      </c>
      <c r="J3553" s="7">
        <v>26.084770036999998</v>
      </c>
      <c r="K3553" s="7">
        <v>4.6752600000000001E-4</v>
      </c>
      <c r="L3553" s="7">
        <v>4.6752591920000003E-5</v>
      </c>
      <c r="M3553" s="7">
        <v>55.793206249999997</v>
      </c>
      <c r="N3553" s="7">
        <v>1E-3</v>
      </c>
      <c r="O3553" s="7">
        <v>1E-4</v>
      </c>
      <c r="P3553" s="7">
        <v>1</v>
      </c>
      <c r="Q3553" s="7">
        <v>28</v>
      </c>
      <c r="R3553" s="7">
        <v>265</v>
      </c>
      <c r="S3553" s="189">
        <v>45625.593981481485</v>
      </c>
    </row>
    <row r="3554" spans="1:19">
      <c r="A3554" s="7">
        <v>2018</v>
      </c>
      <c r="B3554" s="123" t="s">
        <v>537</v>
      </c>
      <c r="C3554" s="123" t="s">
        <v>538</v>
      </c>
      <c r="D3554" s="123" t="s">
        <v>547</v>
      </c>
      <c r="E3554" s="123" t="s">
        <v>541</v>
      </c>
      <c r="F3554" s="7">
        <v>0</v>
      </c>
      <c r="G3554" s="123" t="s">
        <v>532</v>
      </c>
      <c r="H3554" s="7">
        <v>0</v>
      </c>
      <c r="I3554" s="7"/>
      <c r="J3554" s="7">
        <v>0</v>
      </c>
      <c r="K3554" s="7">
        <v>0</v>
      </c>
      <c r="L3554" s="7">
        <v>0</v>
      </c>
      <c r="M3554" s="7"/>
      <c r="N3554" s="7"/>
      <c r="O3554" s="7"/>
      <c r="P3554" s="7">
        <v>1</v>
      </c>
      <c r="Q3554" s="7">
        <v>28</v>
      </c>
      <c r="R3554" s="7">
        <v>265</v>
      </c>
      <c r="S3554" s="189">
        <v>45625.593981481485</v>
      </c>
    </row>
    <row r="3555" spans="1:19">
      <c r="A3555" s="7">
        <v>2018</v>
      </c>
      <c r="B3555" s="123" t="s">
        <v>537</v>
      </c>
      <c r="C3555" s="123" t="s">
        <v>538</v>
      </c>
      <c r="D3555" s="123" t="s">
        <v>548</v>
      </c>
      <c r="E3555" s="123" t="s">
        <v>33</v>
      </c>
      <c r="F3555" s="7">
        <v>94.564895973000006</v>
      </c>
      <c r="G3555" s="123" t="s">
        <v>532</v>
      </c>
      <c r="H3555" s="7">
        <v>0.17967330200000001</v>
      </c>
      <c r="I3555" s="7">
        <v>1.9</v>
      </c>
      <c r="J3555" s="7">
        <v>0</v>
      </c>
      <c r="K3555" s="7">
        <v>2.8369469999999998E-3</v>
      </c>
      <c r="L3555" s="7">
        <v>3.7826E-4</v>
      </c>
      <c r="M3555" s="7">
        <v>0</v>
      </c>
      <c r="N3555" s="7">
        <v>0.03</v>
      </c>
      <c r="O3555" s="7">
        <v>4.0000000000000001E-3</v>
      </c>
      <c r="P3555" s="7"/>
      <c r="Q3555" s="7">
        <v>28</v>
      </c>
      <c r="R3555" s="7">
        <v>265</v>
      </c>
      <c r="S3555" s="189">
        <v>45625.593981481485</v>
      </c>
    </row>
    <row r="3556" spans="1:19">
      <c r="A3556" s="7">
        <v>2018</v>
      </c>
      <c r="B3556" s="123" t="s">
        <v>537</v>
      </c>
      <c r="C3556" s="123" t="s">
        <v>538</v>
      </c>
      <c r="D3556" s="123" t="s">
        <v>548</v>
      </c>
      <c r="E3556" s="123" t="s">
        <v>540</v>
      </c>
      <c r="F3556" s="7">
        <v>3639.133571198</v>
      </c>
      <c r="G3556" s="123" t="s">
        <v>532</v>
      </c>
      <c r="H3556" s="7">
        <v>346.72754882999999</v>
      </c>
      <c r="I3556" s="7">
        <v>95.277500000000003</v>
      </c>
      <c r="J3556" s="7">
        <v>344.26203583500001</v>
      </c>
      <c r="K3556" s="7">
        <v>3.6391336000000003E-2</v>
      </c>
      <c r="L3556" s="7">
        <v>5.4587000000000004E-3</v>
      </c>
      <c r="M3556" s="7">
        <v>94.6</v>
      </c>
      <c r="N3556" s="7">
        <v>0.01</v>
      </c>
      <c r="O3556" s="7">
        <v>1.5E-3</v>
      </c>
      <c r="P3556" s="7">
        <v>1</v>
      </c>
      <c r="Q3556" s="7">
        <v>28</v>
      </c>
      <c r="R3556" s="7">
        <v>265</v>
      </c>
      <c r="S3556" s="189">
        <v>45625.593981481485</v>
      </c>
    </row>
    <row r="3557" spans="1:19">
      <c r="A3557" s="7">
        <v>2018</v>
      </c>
      <c r="B3557" s="123" t="s">
        <v>537</v>
      </c>
      <c r="C3557" s="123" t="s">
        <v>538</v>
      </c>
      <c r="D3557" s="123" t="s">
        <v>548</v>
      </c>
      <c r="E3557" s="123" t="s">
        <v>531</v>
      </c>
      <c r="F3557" s="7">
        <v>0</v>
      </c>
      <c r="G3557" s="123" t="s">
        <v>532</v>
      </c>
      <c r="H3557" s="7">
        <v>0</v>
      </c>
      <c r="I3557" s="7"/>
      <c r="J3557" s="7">
        <v>0</v>
      </c>
      <c r="K3557" s="7">
        <v>0</v>
      </c>
      <c r="L3557" s="7">
        <v>0</v>
      </c>
      <c r="M3557" s="7"/>
      <c r="N3557" s="7"/>
      <c r="O3557" s="7"/>
      <c r="P3557" s="7">
        <v>1</v>
      </c>
      <c r="Q3557" s="7">
        <v>28</v>
      </c>
      <c r="R3557" s="7">
        <v>265</v>
      </c>
      <c r="S3557" s="189">
        <v>45625.593981481485</v>
      </c>
    </row>
    <row r="3558" spans="1:19">
      <c r="A3558" s="7">
        <v>2018</v>
      </c>
      <c r="B3558" s="123" t="s">
        <v>537</v>
      </c>
      <c r="C3558" s="123" t="s">
        <v>538</v>
      </c>
      <c r="D3558" s="123" t="s">
        <v>548</v>
      </c>
      <c r="E3558" s="123" t="s">
        <v>533</v>
      </c>
      <c r="F3558" s="7">
        <v>1012.1589</v>
      </c>
      <c r="G3558" s="123" t="s">
        <v>532</v>
      </c>
      <c r="H3558" s="7">
        <v>74.433828120000001</v>
      </c>
      <c r="I3558" s="7">
        <v>73.539666667000006</v>
      </c>
      <c r="J3558" s="7">
        <v>74.187873507000006</v>
      </c>
      <c r="K3558" s="7">
        <v>3.0364770000000001E-3</v>
      </c>
      <c r="L3558" s="7">
        <v>6.0729499999999999E-4</v>
      </c>
      <c r="M3558" s="7">
        <v>73.296666666999997</v>
      </c>
      <c r="N3558" s="7">
        <v>3.0000000000000001E-3</v>
      </c>
      <c r="O3558" s="7">
        <v>5.9999999999999995E-4</v>
      </c>
      <c r="P3558" s="7">
        <v>1</v>
      </c>
      <c r="Q3558" s="7">
        <v>28</v>
      </c>
      <c r="R3558" s="7">
        <v>265</v>
      </c>
      <c r="S3558" s="189">
        <v>45625.593981481485</v>
      </c>
    </row>
    <row r="3559" spans="1:19">
      <c r="A3559" s="7">
        <v>2018</v>
      </c>
      <c r="B3559" s="123" t="s">
        <v>537</v>
      </c>
      <c r="C3559" s="123" t="s">
        <v>538</v>
      </c>
      <c r="D3559" s="123" t="s">
        <v>548</v>
      </c>
      <c r="E3559" s="123" t="s">
        <v>160</v>
      </c>
      <c r="F3559" s="7">
        <v>47.771388000000002</v>
      </c>
      <c r="G3559" s="123" t="s">
        <v>532</v>
      </c>
      <c r="H3559" s="7">
        <v>3.4220078370000002</v>
      </c>
      <c r="I3559" s="7">
        <v>71.632999999999996</v>
      </c>
      <c r="J3559" s="7">
        <v>3.4103993890000002</v>
      </c>
      <c r="K3559" s="7">
        <v>1.4331399999999999E-4</v>
      </c>
      <c r="L3559" s="7">
        <v>2.86628328E-5</v>
      </c>
      <c r="M3559" s="7">
        <v>71.39</v>
      </c>
      <c r="N3559" s="7">
        <v>3.0000000000000001E-3</v>
      </c>
      <c r="O3559" s="7">
        <v>5.9999999999999995E-4</v>
      </c>
      <c r="P3559" s="7">
        <v>1</v>
      </c>
      <c r="Q3559" s="7">
        <v>28</v>
      </c>
      <c r="R3559" s="7">
        <v>265</v>
      </c>
      <c r="S3559" s="189">
        <v>45625.593981481485</v>
      </c>
    </row>
    <row r="3560" spans="1:19">
      <c r="A3560" s="7">
        <v>2018</v>
      </c>
      <c r="B3560" s="123" t="s">
        <v>537</v>
      </c>
      <c r="C3560" s="123" t="s">
        <v>538</v>
      </c>
      <c r="D3560" s="123" t="s">
        <v>548</v>
      </c>
      <c r="E3560" s="123" t="s">
        <v>163</v>
      </c>
      <c r="F3560" s="7">
        <v>123.365405133</v>
      </c>
      <c r="G3560" s="123" t="s">
        <v>532</v>
      </c>
      <c r="H3560" s="7">
        <v>7.8638660680000001</v>
      </c>
      <c r="I3560" s="7">
        <v>63.744500000000002</v>
      </c>
      <c r="J3560" s="7">
        <v>7.8571426530000004</v>
      </c>
      <c r="K3560" s="7">
        <v>1.2336500000000001E-4</v>
      </c>
      <c r="L3560" s="7">
        <v>1.233654051E-5</v>
      </c>
      <c r="M3560" s="7">
        <v>63.69</v>
      </c>
      <c r="N3560" s="7">
        <v>1E-3</v>
      </c>
      <c r="O3560" s="7">
        <v>1E-4</v>
      </c>
      <c r="P3560" s="7">
        <v>1</v>
      </c>
      <c r="Q3560" s="7">
        <v>28</v>
      </c>
      <c r="R3560" s="7">
        <v>265</v>
      </c>
      <c r="S3560" s="189">
        <v>45625.593981481485</v>
      </c>
    </row>
    <row r="3561" spans="1:19">
      <c r="A3561" s="7">
        <v>2018</v>
      </c>
      <c r="B3561" s="123" t="s">
        <v>537</v>
      </c>
      <c r="C3561" s="123" t="s">
        <v>538</v>
      </c>
      <c r="D3561" s="123" t="s">
        <v>548</v>
      </c>
      <c r="E3561" s="123" t="s">
        <v>535</v>
      </c>
      <c r="F3561" s="7">
        <v>1370.469235969</v>
      </c>
      <c r="G3561" s="123" t="s">
        <v>532</v>
      </c>
      <c r="H3561" s="7">
        <v>76.537563315</v>
      </c>
      <c r="I3561" s="7">
        <v>55.847706250000002</v>
      </c>
      <c r="J3561" s="7">
        <v>76.462872742000002</v>
      </c>
      <c r="K3561" s="7">
        <v>1.370469E-3</v>
      </c>
      <c r="L3561" s="7">
        <v>1.37047E-4</v>
      </c>
      <c r="M3561" s="7">
        <v>55.793206249999997</v>
      </c>
      <c r="N3561" s="7">
        <v>1E-3</v>
      </c>
      <c r="O3561" s="7">
        <v>1E-4</v>
      </c>
      <c r="P3561" s="7">
        <v>1</v>
      </c>
      <c r="Q3561" s="7">
        <v>28</v>
      </c>
      <c r="R3561" s="7">
        <v>265</v>
      </c>
      <c r="S3561" s="189">
        <v>45625.593981481485</v>
      </c>
    </row>
    <row r="3562" spans="1:19">
      <c r="A3562" s="7">
        <v>2018</v>
      </c>
      <c r="B3562" s="123" t="s">
        <v>537</v>
      </c>
      <c r="C3562" s="123" t="s">
        <v>538</v>
      </c>
      <c r="D3562" s="123" t="s">
        <v>548</v>
      </c>
      <c r="E3562" s="123" t="s">
        <v>549</v>
      </c>
      <c r="F3562" s="7">
        <v>2291.140035381</v>
      </c>
      <c r="G3562" s="123" t="s">
        <v>532</v>
      </c>
      <c r="H3562" s="7">
        <v>193.514780884</v>
      </c>
      <c r="I3562" s="7">
        <v>84.462223127000001</v>
      </c>
      <c r="J3562" s="7">
        <v>192.958033855</v>
      </c>
      <c r="K3562" s="7">
        <v>6.8734199999999999E-3</v>
      </c>
      <c r="L3562" s="7">
        <v>1.3746839999999999E-3</v>
      </c>
      <c r="M3562" s="7">
        <v>84.219223127000006</v>
      </c>
      <c r="N3562" s="7">
        <v>3.0000000000000001E-3</v>
      </c>
      <c r="O3562" s="7">
        <v>5.9999999999999995E-4</v>
      </c>
      <c r="P3562" s="7">
        <v>1</v>
      </c>
      <c r="Q3562" s="7">
        <v>28</v>
      </c>
      <c r="R3562" s="7">
        <v>265</v>
      </c>
      <c r="S3562" s="189">
        <v>45625.593981481485</v>
      </c>
    </row>
    <row r="3563" spans="1:19">
      <c r="A3563" s="7">
        <v>2018</v>
      </c>
      <c r="B3563" s="123" t="s">
        <v>537</v>
      </c>
      <c r="C3563" s="123" t="s">
        <v>538</v>
      </c>
      <c r="D3563" s="123" t="s">
        <v>548</v>
      </c>
      <c r="E3563" s="123" t="s">
        <v>541</v>
      </c>
      <c r="F3563" s="7">
        <v>5496.8752371250002</v>
      </c>
      <c r="G3563" s="123" t="s">
        <v>532</v>
      </c>
      <c r="H3563" s="7">
        <v>519.96889623200002</v>
      </c>
      <c r="I3563" s="7">
        <v>94.593541567000003</v>
      </c>
      <c r="J3563" s="7">
        <v>518.63315554899998</v>
      </c>
      <c r="K3563" s="7">
        <v>1.6490626000000001E-2</v>
      </c>
      <c r="L3563" s="7">
        <v>3.2981249999999998E-3</v>
      </c>
      <c r="M3563" s="7">
        <v>94.350541566999993</v>
      </c>
      <c r="N3563" s="7">
        <v>3.0000000000000001E-3</v>
      </c>
      <c r="O3563" s="7">
        <v>5.9999999999999995E-4</v>
      </c>
      <c r="P3563" s="7">
        <v>1</v>
      </c>
      <c r="Q3563" s="7">
        <v>28</v>
      </c>
      <c r="R3563" s="7">
        <v>265</v>
      </c>
      <c r="S3563" s="189">
        <v>45625.593981481485</v>
      </c>
    </row>
    <row r="3564" spans="1:19">
      <c r="A3564" s="7">
        <v>2018</v>
      </c>
      <c r="B3564" s="123" t="s">
        <v>537</v>
      </c>
      <c r="C3564" s="123" t="s">
        <v>538</v>
      </c>
      <c r="D3564" s="123" t="s">
        <v>548</v>
      </c>
      <c r="E3564" s="123" t="s">
        <v>131</v>
      </c>
      <c r="F3564" s="7">
        <v>1703.7305140559999</v>
      </c>
      <c r="G3564" s="123" t="s">
        <v>532</v>
      </c>
      <c r="H3564" s="7">
        <v>0.41400651500000002</v>
      </c>
      <c r="I3564" s="7">
        <v>0.24299999999999999</v>
      </c>
      <c r="J3564" s="7">
        <v>0</v>
      </c>
      <c r="K3564" s="7">
        <v>5.1111919999999996E-3</v>
      </c>
      <c r="L3564" s="7">
        <v>1.022238E-3</v>
      </c>
      <c r="M3564" s="7">
        <v>0</v>
      </c>
      <c r="N3564" s="7">
        <v>3.0000000000000001E-3</v>
      </c>
      <c r="O3564" s="7">
        <v>5.9999999999999995E-4</v>
      </c>
      <c r="P3564" s="7"/>
      <c r="Q3564" s="7">
        <v>28</v>
      </c>
      <c r="R3564" s="7">
        <v>265</v>
      </c>
      <c r="S3564" s="189">
        <v>45625.593981481485</v>
      </c>
    </row>
    <row r="3565" spans="1:19">
      <c r="A3565" s="7">
        <v>2018</v>
      </c>
      <c r="B3565" s="123" t="s">
        <v>537</v>
      </c>
      <c r="C3565" s="123" t="s">
        <v>538</v>
      </c>
      <c r="D3565" s="123" t="s">
        <v>550</v>
      </c>
      <c r="E3565" s="123" t="s">
        <v>540</v>
      </c>
      <c r="F3565" s="7">
        <v>0</v>
      </c>
      <c r="G3565" s="123" t="s">
        <v>532</v>
      </c>
      <c r="H3565" s="7">
        <v>0</v>
      </c>
      <c r="I3565" s="7"/>
      <c r="J3565" s="7">
        <v>0</v>
      </c>
      <c r="K3565" s="7">
        <v>0</v>
      </c>
      <c r="L3565" s="7">
        <v>0</v>
      </c>
      <c r="M3565" s="7"/>
      <c r="N3565" s="7"/>
      <c r="O3565" s="7"/>
      <c r="P3565" s="7">
        <v>1</v>
      </c>
      <c r="Q3565" s="7">
        <v>28</v>
      </c>
      <c r="R3565" s="7">
        <v>265</v>
      </c>
      <c r="S3565" s="189">
        <v>45625.593981481485</v>
      </c>
    </row>
    <row r="3566" spans="1:19">
      <c r="A3566" s="7">
        <v>2018</v>
      </c>
      <c r="B3566" s="123" t="s">
        <v>537</v>
      </c>
      <c r="C3566" s="123" t="s">
        <v>538</v>
      </c>
      <c r="D3566" s="123" t="s">
        <v>550</v>
      </c>
      <c r="E3566" s="123" t="s">
        <v>531</v>
      </c>
      <c r="F3566" s="7">
        <v>43.532734093999998</v>
      </c>
      <c r="G3566" s="123" t="s">
        <v>532</v>
      </c>
      <c r="H3566" s="7">
        <v>3.3195015730000001</v>
      </c>
      <c r="I3566" s="7">
        <v>76.253</v>
      </c>
      <c r="J3566" s="7">
        <v>3.3089231180000001</v>
      </c>
      <c r="K3566" s="7">
        <v>1.30598E-4</v>
      </c>
      <c r="L3566" s="7">
        <v>2.6119640460000001E-5</v>
      </c>
      <c r="M3566" s="7">
        <v>76.010000000000005</v>
      </c>
      <c r="N3566" s="7">
        <v>3.0000000000000001E-3</v>
      </c>
      <c r="O3566" s="7">
        <v>5.9999999999999995E-4</v>
      </c>
      <c r="P3566" s="7">
        <v>1</v>
      </c>
      <c r="Q3566" s="7">
        <v>28</v>
      </c>
      <c r="R3566" s="7">
        <v>265</v>
      </c>
      <c r="S3566" s="189">
        <v>45625.593981481485</v>
      </c>
    </row>
    <row r="3567" spans="1:19">
      <c r="A3567" s="7">
        <v>2018</v>
      </c>
      <c r="B3567" s="123" t="s">
        <v>537</v>
      </c>
      <c r="C3567" s="123" t="s">
        <v>538</v>
      </c>
      <c r="D3567" s="123" t="s">
        <v>550</v>
      </c>
      <c r="E3567" s="123" t="s">
        <v>533</v>
      </c>
      <c r="F3567" s="7">
        <v>116.35117200000001</v>
      </c>
      <c r="G3567" s="123" t="s">
        <v>532</v>
      </c>
      <c r="H3567" s="7">
        <v>8.5564264049999998</v>
      </c>
      <c r="I3567" s="7">
        <v>73.539666667000006</v>
      </c>
      <c r="J3567" s="7">
        <v>8.5281530700000001</v>
      </c>
      <c r="K3567" s="7">
        <v>3.4905400000000001E-4</v>
      </c>
      <c r="L3567" s="7">
        <v>6.9810703200000004E-5</v>
      </c>
      <c r="M3567" s="7">
        <v>73.296666666999997</v>
      </c>
      <c r="N3567" s="7">
        <v>3.0000000000000001E-3</v>
      </c>
      <c r="O3567" s="7">
        <v>5.9999999999999995E-4</v>
      </c>
      <c r="P3567" s="7">
        <v>1</v>
      </c>
      <c r="Q3567" s="7">
        <v>28</v>
      </c>
      <c r="R3567" s="7">
        <v>265</v>
      </c>
      <c r="S3567" s="189">
        <v>45625.593981481485</v>
      </c>
    </row>
    <row r="3568" spans="1:19">
      <c r="A3568" s="7">
        <v>2018</v>
      </c>
      <c r="B3568" s="123" t="s">
        <v>537</v>
      </c>
      <c r="C3568" s="123" t="s">
        <v>538</v>
      </c>
      <c r="D3568" s="123" t="s">
        <v>550</v>
      </c>
      <c r="E3568" s="123" t="s">
        <v>160</v>
      </c>
      <c r="F3568" s="7">
        <v>14.360723999999999</v>
      </c>
      <c r="G3568" s="123" t="s">
        <v>532</v>
      </c>
      <c r="H3568" s="7">
        <v>1.028701742</v>
      </c>
      <c r="I3568" s="7">
        <v>71.632999999999996</v>
      </c>
      <c r="J3568" s="7">
        <v>1.025212086</v>
      </c>
      <c r="K3568" s="7">
        <v>4.3082172000000002E-5</v>
      </c>
      <c r="L3568" s="7">
        <v>8.6164344000000005E-6</v>
      </c>
      <c r="M3568" s="7">
        <v>71.39</v>
      </c>
      <c r="N3568" s="7">
        <v>3.0000000000000001E-3</v>
      </c>
      <c r="O3568" s="7">
        <v>5.9999999999999995E-4</v>
      </c>
      <c r="P3568" s="7">
        <v>1</v>
      </c>
      <c r="Q3568" s="7">
        <v>28</v>
      </c>
      <c r="R3568" s="7">
        <v>265</v>
      </c>
      <c r="S3568" s="189">
        <v>45625.593981481485</v>
      </c>
    </row>
    <row r="3569" spans="1:19">
      <c r="A3569" s="7">
        <v>2018</v>
      </c>
      <c r="B3569" s="123" t="s">
        <v>537</v>
      </c>
      <c r="C3569" s="123" t="s">
        <v>538</v>
      </c>
      <c r="D3569" s="123" t="s">
        <v>550</v>
      </c>
      <c r="E3569" s="123" t="s">
        <v>163</v>
      </c>
      <c r="F3569" s="7">
        <v>70.696876219000004</v>
      </c>
      <c r="G3569" s="123" t="s">
        <v>532</v>
      </c>
      <c r="H3569" s="7">
        <v>4.5065370260000002</v>
      </c>
      <c r="I3569" s="7">
        <v>63.744500000000002</v>
      </c>
      <c r="J3569" s="7">
        <v>4.5026840459999997</v>
      </c>
      <c r="K3569" s="7">
        <v>7.0696876220000001E-5</v>
      </c>
      <c r="L3569" s="7">
        <v>7.0696876219999996E-6</v>
      </c>
      <c r="M3569" s="7">
        <v>63.69</v>
      </c>
      <c r="N3569" s="7">
        <v>1E-3</v>
      </c>
      <c r="O3569" s="7">
        <v>1E-4</v>
      </c>
      <c r="P3569" s="7">
        <v>1</v>
      </c>
      <c r="Q3569" s="7">
        <v>28</v>
      </c>
      <c r="R3569" s="7">
        <v>265</v>
      </c>
      <c r="S3569" s="189">
        <v>45625.593981481485</v>
      </c>
    </row>
    <row r="3570" spans="1:19">
      <c r="A3570" s="7">
        <v>2018</v>
      </c>
      <c r="B3570" s="123" t="s">
        <v>537</v>
      </c>
      <c r="C3570" s="123" t="s">
        <v>538</v>
      </c>
      <c r="D3570" s="123" t="s">
        <v>550</v>
      </c>
      <c r="E3570" s="123" t="s">
        <v>535</v>
      </c>
      <c r="F3570" s="7">
        <v>17485.379485560999</v>
      </c>
      <c r="G3570" s="123" t="s">
        <v>532</v>
      </c>
      <c r="H3570" s="7">
        <v>976.51833717900001</v>
      </c>
      <c r="I3570" s="7">
        <v>55.847706250000002</v>
      </c>
      <c r="J3570" s="7">
        <v>975.56538399700003</v>
      </c>
      <c r="K3570" s="7">
        <v>1.7485378999999999E-2</v>
      </c>
      <c r="L3570" s="7">
        <v>1.748538E-3</v>
      </c>
      <c r="M3570" s="7">
        <v>55.793206249999997</v>
      </c>
      <c r="N3570" s="7">
        <v>1E-3</v>
      </c>
      <c r="O3570" s="7">
        <v>1E-4</v>
      </c>
      <c r="P3570" s="7">
        <v>1</v>
      </c>
      <c r="Q3570" s="7">
        <v>28</v>
      </c>
      <c r="R3570" s="7">
        <v>265</v>
      </c>
      <c r="S3570" s="189">
        <v>45625.593981481485</v>
      </c>
    </row>
    <row r="3571" spans="1:19">
      <c r="A3571" s="7">
        <v>2018</v>
      </c>
      <c r="B3571" s="123" t="s">
        <v>537</v>
      </c>
      <c r="C3571" s="123" t="s">
        <v>538</v>
      </c>
      <c r="D3571" s="123" t="s">
        <v>550</v>
      </c>
      <c r="E3571" s="123" t="s">
        <v>541</v>
      </c>
      <c r="F3571" s="7">
        <v>0</v>
      </c>
      <c r="G3571" s="123" t="s">
        <v>532</v>
      </c>
      <c r="H3571" s="7">
        <v>0</v>
      </c>
      <c r="I3571" s="7"/>
      <c r="J3571" s="7">
        <v>0</v>
      </c>
      <c r="K3571" s="7">
        <v>0</v>
      </c>
      <c r="L3571" s="7">
        <v>0</v>
      </c>
      <c r="M3571" s="7"/>
      <c r="N3571" s="7"/>
      <c r="O3571" s="7"/>
      <c r="P3571" s="7">
        <v>1</v>
      </c>
      <c r="Q3571" s="7">
        <v>28</v>
      </c>
      <c r="R3571" s="7">
        <v>265</v>
      </c>
      <c r="S3571" s="189">
        <v>45625.593981481485</v>
      </c>
    </row>
    <row r="3572" spans="1:19">
      <c r="A3572" s="7">
        <v>2018</v>
      </c>
      <c r="B3572" s="123" t="s">
        <v>537</v>
      </c>
      <c r="C3572" s="123" t="s">
        <v>538</v>
      </c>
      <c r="D3572" s="123" t="s">
        <v>551</v>
      </c>
      <c r="E3572" s="123" t="s">
        <v>540</v>
      </c>
      <c r="F3572" s="7">
        <v>0</v>
      </c>
      <c r="G3572" s="123" t="s">
        <v>532</v>
      </c>
      <c r="H3572" s="7">
        <v>0</v>
      </c>
      <c r="I3572" s="7"/>
      <c r="J3572" s="7">
        <v>0</v>
      </c>
      <c r="K3572" s="7">
        <v>0</v>
      </c>
      <c r="L3572" s="7">
        <v>0</v>
      </c>
      <c r="M3572" s="7"/>
      <c r="N3572" s="7"/>
      <c r="O3572" s="7"/>
      <c r="P3572" s="7">
        <v>1</v>
      </c>
      <c r="Q3572" s="7">
        <v>28</v>
      </c>
      <c r="R3572" s="7">
        <v>265</v>
      </c>
      <c r="S3572" s="189">
        <v>45625.593981481485</v>
      </c>
    </row>
    <row r="3573" spans="1:19">
      <c r="A3573" s="7">
        <v>2018</v>
      </c>
      <c r="B3573" s="123" t="s">
        <v>537</v>
      </c>
      <c r="C3573" s="123" t="s">
        <v>538</v>
      </c>
      <c r="D3573" s="123" t="s">
        <v>551</v>
      </c>
      <c r="E3573" s="123" t="s">
        <v>531</v>
      </c>
      <c r="F3573" s="7">
        <v>0</v>
      </c>
      <c r="G3573" s="123" t="s">
        <v>532</v>
      </c>
      <c r="H3573" s="7">
        <v>0</v>
      </c>
      <c r="I3573" s="7"/>
      <c r="J3573" s="7">
        <v>0</v>
      </c>
      <c r="K3573" s="7">
        <v>0</v>
      </c>
      <c r="L3573" s="7">
        <v>0</v>
      </c>
      <c r="M3573" s="7"/>
      <c r="N3573" s="7"/>
      <c r="O3573" s="7"/>
      <c r="P3573" s="7">
        <v>1</v>
      </c>
      <c r="Q3573" s="7">
        <v>28</v>
      </c>
      <c r="R3573" s="7">
        <v>265</v>
      </c>
      <c r="S3573" s="189">
        <v>45625.593981481485</v>
      </c>
    </row>
    <row r="3574" spans="1:19">
      <c r="A3574" s="7">
        <v>2018</v>
      </c>
      <c r="B3574" s="123" t="s">
        <v>537</v>
      </c>
      <c r="C3574" s="123" t="s">
        <v>538</v>
      </c>
      <c r="D3574" s="123" t="s">
        <v>551</v>
      </c>
      <c r="E3574" s="123" t="s">
        <v>533</v>
      </c>
      <c r="F3574" s="7">
        <v>72.054828000000001</v>
      </c>
      <c r="G3574" s="123" t="s">
        <v>532</v>
      </c>
      <c r="H3574" s="7">
        <v>5.2988880329999999</v>
      </c>
      <c r="I3574" s="7">
        <v>73.539666667000006</v>
      </c>
      <c r="J3574" s="7">
        <v>5.2813787100000003</v>
      </c>
      <c r="K3574" s="7">
        <v>2.16164E-4</v>
      </c>
      <c r="L3574" s="7">
        <v>4.3232896799999999E-5</v>
      </c>
      <c r="M3574" s="7">
        <v>73.296666666999997</v>
      </c>
      <c r="N3574" s="7">
        <v>3.0000000000000001E-3</v>
      </c>
      <c r="O3574" s="7">
        <v>5.9999999999999995E-4</v>
      </c>
      <c r="P3574" s="7">
        <v>1</v>
      </c>
      <c r="Q3574" s="7">
        <v>28</v>
      </c>
      <c r="R3574" s="7">
        <v>265</v>
      </c>
      <c r="S3574" s="189">
        <v>45625.593981481485</v>
      </c>
    </row>
    <row r="3575" spans="1:19">
      <c r="A3575" s="7">
        <v>2018</v>
      </c>
      <c r="B3575" s="123" t="s">
        <v>537</v>
      </c>
      <c r="C3575" s="123" t="s">
        <v>538</v>
      </c>
      <c r="D3575" s="123" t="s">
        <v>551</v>
      </c>
      <c r="E3575" s="123" t="s">
        <v>160</v>
      </c>
      <c r="F3575" s="7">
        <v>6.1127279999999997</v>
      </c>
      <c r="G3575" s="123" t="s">
        <v>532</v>
      </c>
      <c r="H3575" s="7">
        <v>0.43787304500000002</v>
      </c>
      <c r="I3575" s="7">
        <v>71.632999999999996</v>
      </c>
      <c r="J3575" s="7">
        <v>0.43638765200000001</v>
      </c>
      <c r="K3575" s="7">
        <v>1.8338184E-5</v>
      </c>
      <c r="L3575" s="7">
        <v>3.6676367999999999E-6</v>
      </c>
      <c r="M3575" s="7">
        <v>71.39</v>
      </c>
      <c r="N3575" s="7">
        <v>3.0000000000000001E-3</v>
      </c>
      <c r="O3575" s="7">
        <v>5.9999999999999995E-4</v>
      </c>
      <c r="P3575" s="7">
        <v>1</v>
      </c>
      <c r="Q3575" s="7">
        <v>28</v>
      </c>
      <c r="R3575" s="7">
        <v>265</v>
      </c>
      <c r="S3575" s="189">
        <v>45625.593981481485</v>
      </c>
    </row>
    <row r="3576" spans="1:19">
      <c r="A3576" s="7">
        <v>2018</v>
      </c>
      <c r="B3576" s="123" t="s">
        <v>537</v>
      </c>
      <c r="C3576" s="123" t="s">
        <v>538</v>
      </c>
      <c r="D3576" s="123" t="s">
        <v>551</v>
      </c>
      <c r="E3576" s="123" t="s">
        <v>163</v>
      </c>
      <c r="F3576" s="7">
        <v>100.1217145</v>
      </c>
      <c r="G3576" s="123" t="s">
        <v>532</v>
      </c>
      <c r="H3576" s="7">
        <v>6.38220863</v>
      </c>
      <c r="I3576" s="7">
        <v>63.744500000000002</v>
      </c>
      <c r="J3576" s="7">
        <v>6.3767519970000004</v>
      </c>
      <c r="K3576" s="7">
        <v>1.00122E-4</v>
      </c>
      <c r="L3576" s="7">
        <v>1.001217145E-5</v>
      </c>
      <c r="M3576" s="7">
        <v>63.69</v>
      </c>
      <c r="N3576" s="7">
        <v>1E-3</v>
      </c>
      <c r="O3576" s="7">
        <v>1E-4</v>
      </c>
      <c r="P3576" s="7">
        <v>1</v>
      </c>
      <c r="Q3576" s="7">
        <v>28</v>
      </c>
      <c r="R3576" s="7">
        <v>265</v>
      </c>
      <c r="S3576" s="189">
        <v>45625.593981481485</v>
      </c>
    </row>
    <row r="3577" spans="1:19">
      <c r="A3577" s="7">
        <v>2018</v>
      </c>
      <c r="B3577" s="123" t="s">
        <v>537</v>
      </c>
      <c r="C3577" s="123" t="s">
        <v>538</v>
      </c>
      <c r="D3577" s="123" t="s">
        <v>551</v>
      </c>
      <c r="E3577" s="123" t="s">
        <v>535</v>
      </c>
      <c r="F3577" s="7">
        <v>506.938216544</v>
      </c>
      <c r="G3577" s="123" t="s">
        <v>532</v>
      </c>
      <c r="H3577" s="7">
        <v>28.311336604000001</v>
      </c>
      <c r="I3577" s="7">
        <v>55.847706250000002</v>
      </c>
      <c r="J3577" s="7">
        <v>28.283708472000001</v>
      </c>
      <c r="K3577" s="7">
        <v>5.0693799999999996E-4</v>
      </c>
      <c r="L3577" s="7">
        <v>5.0693821650000002E-5</v>
      </c>
      <c r="M3577" s="7">
        <v>55.793206249999997</v>
      </c>
      <c r="N3577" s="7">
        <v>1E-3</v>
      </c>
      <c r="O3577" s="7">
        <v>1E-4</v>
      </c>
      <c r="P3577" s="7">
        <v>1</v>
      </c>
      <c r="Q3577" s="7">
        <v>28</v>
      </c>
      <c r="R3577" s="7">
        <v>265</v>
      </c>
      <c r="S3577" s="189">
        <v>45625.593981481485</v>
      </c>
    </row>
    <row r="3578" spans="1:19">
      <c r="A3578" s="7">
        <v>2018</v>
      </c>
      <c r="B3578" s="123" t="s">
        <v>537</v>
      </c>
      <c r="C3578" s="123" t="s">
        <v>538</v>
      </c>
      <c r="D3578" s="123" t="s">
        <v>551</v>
      </c>
      <c r="E3578" s="123" t="s">
        <v>541</v>
      </c>
      <c r="F3578" s="7">
        <v>0</v>
      </c>
      <c r="G3578" s="123" t="s">
        <v>532</v>
      </c>
      <c r="H3578" s="7">
        <v>0</v>
      </c>
      <c r="I3578" s="7"/>
      <c r="J3578" s="7">
        <v>0</v>
      </c>
      <c r="K3578" s="7">
        <v>0</v>
      </c>
      <c r="L3578" s="7">
        <v>0</v>
      </c>
      <c r="M3578" s="7"/>
      <c r="N3578" s="7"/>
      <c r="O3578" s="7"/>
      <c r="P3578" s="7">
        <v>1</v>
      </c>
      <c r="Q3578" s="7">
        <v>28</v>
      </c>
      <c r="R3578" s="7">
        <v>265</v>
      </c>
      <c r="S3578" s="189">
        <v>45625.593981481485</v>
      </c>
    </row>
    <row r="3579" spans="1:19">
      <c r="A3579" s="7">
        <v>2018</v>
      </c>
      <c r="B3579" s="123" t="s">
        <v>537</v>
      </c>
      <c r="C3579" s="123" t="s">
        <v>538</v>
      </c>
      <c r="D3579" s="123" t="s">
        <v>552</v>
      </c>
      <c r="E3579" s="123" t="s">
        <v>540</v>
      </c>
      <c r="F3579" s="7">
        <v>0</v>
      </c>
      <c r="G3579" s="123" t="s">
        <v>532</v>
      </c>
      <c r="H3579" s="7">
        <v>0</v>
      </c>
      <c r="I3579" s="7"/>
      <c r="J3579" s="7">
        <v>0</v>
      </c>
      <c r="K3579" s="7">
        <v>0</v>
      </c>
      <c r="L3579" s="7">
        <v>0</v>
      </c>
      <c r="M3579" s="7"/>
      <c r="N3579" s="7"/>
      <c r="O3579" s="7"/>
      <c r="P3579" s="7">
        <v>1</v>
      </c>
      <c r="Q3579" s="7">
        <v>28</v>
      </c>
      <c r="R3579" s="7">
        <v>265</v>
      </c>
      <c r="S3579" s="189">
        <v>45625.593981481485</v>
      </c>
    </row>
    <row r="3580" spans="1:19">
      <c r="A3580" s="7">
        <v>2018</v>
      </c>
      <c r="B3580" s="123" t="s">
        <v>537</v>
      </c>
      <c r="C3580" s="123" t="s">
        <v>538</v>
      </c>
      <c r="D3580" s="123" t="s">
        <v>552</v>
      </c>
      <c r="E3580" s="123" t="s">
        <v>531</v>
      </c>
      <c r="F3580" s="7">
        <v>0</v>
      </c>
      <c r="G3580" s="123" t="s">
        <v>532</v>
      </c>
      <c r="H3580" s="7">
        <v>0</v>
      </c>
      <c r="I3580" s="7"/>
      <c r="J3580" s="7">
        <v>0</v>
      </c>
      <c r="K3580" s="7">
        <v>0</v>
      </c>
      <c r="L3580" s="7">
        <v>0</v>
      </c>
      <c r="M3580" s="7"/>
      <c r="N3580" s="7"/>
      <c r="O3580" s="7"/>
      <c r="P3580" s="7">
        <v>1</v>
      </c>
      <c r="Q3580" s="7">
        <v>28</v>
      </c>
      <c r="R3580" s="7">
        <v>265</v>
      </c>
      <c r="S3580" s="189">
        <v>45625.593981481485</v>
      </c>
    </row>
    <row r="3581" spans="1:19">
      <c r="A3581" s="7">
        <v>2018</v>
      </c>
      <c r="B3581" s="123" t="s">
        <v>537</v>
      </c>
      <c r="C3581" s="123" t="s">
        <v>538</v>
      </c>
      <c r="D3581" s="123" t="s">
        <v>552</v>
      </c>
      <c r="E3581" s="123" t="s">
        <v>533</v>
      </c>
      <c r="F3581" s="7">
        <v>30.814848000000001</v>
      </c>
      <c r="G3581" s="123" t="s">
        <v>532</v>
      </c>
      <c r="H3581" s="7">
        <v>2.2661136499999999</v>
      </c>
      <c r="I3581" s="7">
        <v>73.539666667000006</v>
      </c>
      <c r="J3581" s="7">
        <v>2.2586256420000002</v>
      </c>
      <c r="K3581" s="7">
        <v>9.2444544000000006E-5</v>
      </c>
      <c r="L3581" s="7">
        <v>1.84889088E-5</v>
      </c>
      <c r="M3581" s="7">
        <v>73.296666666999997</v>
      </c>
      <c r="N3581" s="7">
        <v>3.0000000000000001E-3</v>
      </c>
      <c r="O3581" s="7">
        <v>5.9999999999999995E-4</v>
      </c>
      <c r="P3581" s="7">
        <v>1</v>
      </c>
      <c r="Q3581" s="7">
        <v>28</v>
      </c>
      <c r="R3581" s="7">
        <v>265</v>
      </c>
      <c r="S3581" s="189">
        <v>45625.593981481485</v>
      </c>
    </row>
    <row r="3582" spans="1:19">
      <c r="A3582" s="7">
        <v>2018</v>
      </c>
      <c r="B3582" s="123" t="s">
        <v>537</v>
      </c>
      <c r="C3582" s="123" t="s">
        <v>538</v>
      </c>
      <c r="D3582" s="123" t="s">
        <v>552</v>
      </c>
      <c r="E3582" s="123" t="s">
        <v>160</v>
      </c>
      <c r="F3582" s="7">
        <v>7.7455800000000004</v>
      </c>
      <c r="G3582" s="123" t="s">
        <v>532</v>
      </c>
      <c r="H3582" s="7">
        <v>0.55483913200000001</v>
      </c>
      <c r="I3582" s="7">
        <v>71.632999999999996</v>
      </c>
      <c r="J3582" s="7">
        <v>0.55295695600000005</v>
      </c>
      <c r="K3582" s="7">
        <v>2.323674E-5</v>
      </c>
      <c r="L3582" s="7">
        <v>4.647348E-6</v>
      </c>
      <c r="M3582" s="7">
        <v>71.39</v>
      </c>
      <c r="N3582" s="7">
        <v>3.0000000000000001E-3</v>
      </c>
      <c r="O3582" s="7">
        <v>5.9999999999999995E-4</v>
      </c>
      <c r="P3582" s="7">
        <v>1</v>
      </c>
      <c r="Q3582" s="7">
        <v>28</v>
      </c>
      <c r="R3582" s="7">
        <v>265</v>
      </c>
      <c r="S3582" s="189">
        <v>45625.593981481485</v>
      </c>
    </row>
    <row r="3583" spans="1:19">
      <c r="A3583" s="7">
        <v>2018</v>
      </c>
      <c r="B3583" s="123" t="s">
        <v>537</v>
      </c>
      <c r="C3583" s="123" t="s">
        <v>538</v>
      </c>
      <c r="D3583" s="123" t="s">
        <v>552</v>
      </c>
      <c r="E3583" s="123" t="s">
        <v>163</v>
      </c>
      <c r="F3583" s="7">
        <v>65.417145937000001</v>
      </c>
      <c r="G3583" s="123" t="s">
        <v>532</v>
      </c>
      <c r="H3583" s="7">
        <v>4.1699832590000003</v>
      </c>
      <c r="I3583" s="7">
        <v>63.744500000000002</v>
      </c>
      <c r="J3583" s="7">
        <v>4.1664180249999996</v>
      </c>
      <c r="K3583" s="7">
        <v>6.5417145939999994E-5</v>
      </c>
      <c r="L3583" s="7">
        <v>6.5417145939999998E-6</v>
      </c>
      <c r="M3583" s="7">
        <v>63.69</v>
      </c>
      <c r="N3583" s="7">
        <v>1E-3</v>
      </c>
      <c r="O3583" s="7">
        <v>1E-4</v>
      </c>
      <c r="P3583" s="7">
        <v>1</v>
      </c>
      <c r="Q3583" s="7">
        <v>28</v>
      </c>
      <c r="R3583" s="7">
        <v>265</v>
      </c>
      <c r="S3583" s="189">
        <v>45625.593981481485</v>
      </c>
    </row>
    <row r="3584" spans="1:19">
      <c r="A3584" s="7">
        <v>2018</v>
      </c>
      <c r="B3584" s="123" t="s">
        <v>537</v>
      </c>
      <c r="C3584" s="123" t="s">
        <v>538</v>
      </c>
      <c r="D3584" s="123" t="s">
        <v>552</v>
      </c>
      <c r="E3584" s="123" t="s">
        <v>535</v>
      </c>
      <c r="F3584" s="7">
        <v>905.69627837600001</v>
      </c>
      <c r="G3584" s="123" t="s">
        <v>532</v>
      </c>
      <c r="H3584" s="7">
        <v>50.581059705999998</v>
      </c>
      <c r="I3584" s="7">
        <v>55.847706250000002</v>
      </c>
      <c r="J3584" s="7">
        <v>50.531699259</v>
      </c>
      <c r="K3584" s="7">
        <v>9.05696E-4</v>
      </c>
      <c r="L3584" s="7">
        <v>9.0569627839999994E-5</v>
      </c>
      <c r="M3584" s="7">
        <v>55.793206249999997</v>
      </c>
      <c r="N3584" s="7">
        <v>1E-3</v>
      </c>
      <c r="O3584" s="7">
        <v>1E-4</v>
      </c>
      <c r="P3584" s="7">
        <v>1</v>
      </c>
      <c r="Q3584" s="7">
        <v>28</v>
      </c>
      <c r="R3584" s="7">
        <v>265</v>
      </c>
      <c r="S3584" s="189">
        <v>45625.593981481485</v>
      </c>
    </row>
    <row r="3585" spans="1:19">
      <c r="A3585" s="7">
        <v>2018</v>
      </c>
      <c r="B3585" s="123" t="s">
        <v>537</v>
      </c>
      <c r="C3585" s="123" t="s">
        <v>538</v>
      </c>
      <c r="D3585" s="123" t="s">
        <v>552</v>
      </c>
      <c r="E3585" s="123" t="s">
        <v>541</v>
      </c>
      <c r="F3585" s="7">
        <v>0</v>
      </c>
      <c r="G3585" s="123" t="s">
        <v>532</v>
      </c>
      <c r="H3585" s="7">
        <v>0</v>
      </c>
      <c r="I3585" s="7"/>
      <c r="J3585" s="7">
        <v>0</v>
      </c>
      <c r="K3585" s="7">
        <v>0</v>
      </c>
      <c r="L3585" s="7">
        <v>0</v>
      </c>
      <c r="M3585" s="7"/>
      <c r="N3585" s="7"/>
      <c r="O3585" s="7"/>
      <c r="P3585" s="7">
        <v>1</v>
      </c>
      <c r="Q3585" s="7">
        <v>28</v>
      </c>
      <c r="R3585" s="7">
        <v>265</v>
      </c>
      <c r="S3585" s="189">
        <v>45625.593981481485</v>
      </c>
    </row>
    <row r="3586" spans="1:19">
      <c r="A3586" s="7">
        <v>2018</v>
      </c>
      <c r="B3586" s="123" t="s">
        <v>537</v>
      </c>
      <c r="C3586" s="123" t="s">
        <v>538</v>
      </c>
      <c r="D3586" s="123" t="s">
        <v>567</v>
      </c>
      <c r="E3586" s="123" t="s">
        <v>540</v>
      </c>
      <c r="F3586" s="7">
        <v>0</v>
      </c>
      <c r="G3586" s="123" t="s">
        <v>532</v>
      </c>
      <c r="H3586" s="7">
        <v>0</v>
      </c>
      <c r="I3586" s="7"/>
      <c r="J3586" s="7">
        <v>0</v>
      </c>
      <c r="K3586" s="7">
        <v>0</v>
      </c>
      <c r="L3586" s="7">
        <v>0</v>
      </c>
      <c r="M3586" s="7"/>
      <c r="N3586" s="7"/>
      <c r="O3586" s="7"/>
      <c r="P3586" s="7">
        <v>1</v>
      </c>
      <c r="Q3586" s="7">
        <v>28</v>
      </c>
      <c r="R3586" s="7">
        <v>265</v>
      </c>
      <c r="S3586" s="189">
        <v>45625.593981481485</v>
      </c>
    </row>
    <row r="3587" spans="1:19">
      <c r="A3587" s="7">
        <v>2018</v>
      </c>
      <c r="B3587" s="123" t="s">
        <v>537</v>
      </c>
      <c r="C3587" s="123" t="s">
        <v>538</v>
      </c>
      <c r="D3587" s="123" t="s">
        <v>567</v>
      </c>
      <c r="E3587" s="123" t="s">
        <v>531</v>
      </c>
      <c r="F3587" s="7">
        <v>0</v>
      </c>
      <c r="G3587" s="123" t="s">
        <v>532</v>
      </c>
      <c r="H3587" s="7">
        <v>0</v>
      </c>
      <c r="I3587" s="7"/>
      <c r="J3587" s="7">
        <v>0</v>
      </c>
      <c r="K3587" s="7">
        <v>0</v>
      </c>
      <c r="L3587" s="7">
        <v>0</v>
      </c>
      <c r="M3587" s="7"/>
      <c r="N3587" s="7"/>
      <c r="O3587" s="7"/>
      <c r="P3587" s="7">
        <v>1</v>
      </c>
      <c r="Q3587" s="7">
        <v>28</v>
      </c>
      <c r="R3587" s="7">
        <v>265</v>
      </c>
      <c r="S3587" s="189">
        <v>45625.593981481485</v>
      </c>
    </row>
    <row r="3588" spans="1:19">
      <c r="A3588" s="7">
        <v>2018</v>
      </c>
      <c r="B3588" s="123" t="s">
        <v>537</v>
      </c>
      <c r="C3588" s="123" t="s">
        <v>538</v>
      </c>
      <c r="D3588" s="123" t="s">
        <v>567</v>
      </c>
      <c r="E3588" s="123" t="s">
        <v>533</v>
      </c>
      <c r="F3588" s="7">
        <v>9.3365639999999992</v>
      </c>
      <c r="G3588" s="123" t="s">
        <v>532</v>
      </c>
      <c r="H3588" s="7">
        <v>0.68660780399999999</v>
      </c>
      <c r="I3588" s="7">
        <v>73.539666667000006</v>
      </c>
      <c r="J3588" s="7">
        <v>0.68433901900000005</v>
      </c>
      <c r="K3588" s="7">
        <v>2.8009691999999999E-5</v>
      </c>
      <c r="L3588" s="7">
        <v>5.6019384000000001E-6</v>
      </c>
      <c r="M3588" s="7">
        <v>73.296666666999997</v>
      </c>
      <c r="N3588" s="7">
        <v>3.0000000000000001E-3</v>
      </c>
      <c r="O3588" s="7">
        <v>5.9999999999999995E-4</v>
      </c>
      <c r="P3588" s="7">
        <v>1</v>
      </c>
      <c r="Q3588" s="7">
        <v>28</v>
      </c>
      <c r="R3588" s="7">
        <v>265</v>
      </c>
      <c r="S3588" s="189">
        <v>45625.593981481485</v>
      </c>
    </row>
    <row r="3589" spans="1:19">
      <c r="A3589" s="7">
        <v>2018</v>
      </c>
      <c r="B3589" s="123" t="s">
        <v>537</v>
      </c>
      <c r="C3589" s="123" t="s">
        <v>538</v>
      </c>
      <c r="D3589" s="123" t="s">
        <v>567</v>
      </c>
      <c r="E3589" s="123" t="s">
        <v>160</v>
      </c>
      <c r="F3589" s="7">
        <v>2.7632880000000002</v>
      </c>
      <c r="G3589" s="123" t="s">
        <v>532</v>
      </c>
      <c r="H3589" s="7">
        <v>0.19794260899999999</v>
      </c>
      <c r="I3589" s="7">
        <v>71.632999999999996</v>
      </c>
      <c r="J3589" s="7">
        <v>0.19727112999999999</v>
      </c>
      <c r="K3589" s="7">
        <v>8.2898639999999999E-6</v>
      </c>
      <c r="L3589" s="7">
        <v>1.6579728000000001E-6</v>
      </c>
      <c r="M3589" s="7">
        <v>71.39</v>
      </c>
      <c r="N3589" s="7">
        <v>3.0000000000000001E-3</v>
      </c>
      <c r="O3589" s="7">
        <v>5.9999999999999995E-4</v>
      </c>
      <c r="P3589" s="7">
        <v>1</v>
      </c>
      <c r="Q3589" s="7">
        <v>28</v>
      </c>
      <c r="R3589" s="7">
        <v>265</v>
      </c>
      <c r="S3589" s="189">
        <v>45625.593981481485</v>
      </c>
    </row>
    <row r="3590" spans="1:19">
      <c r="A3590" s="7">
        <v>2018</v>
      </c>
      <c r="B3590" s="123" t="s">
        <v>537</v>
      </c>
      <c r="C3590" s="123" t="s">
        <v>538</v>
      </c>
      <c r="D3590" s="123" t="s">
        <v>567</v>
      </c>
      <c r="E3590" s="123" t="s">
        <v>163</v>
      </c>
      <c r="F3590" s="7">
        <v>41.851520530999998</v>
      </c>
      <c r="G3590" s="123" t="s">
        <v>532</v>
      </c>
      <c r="H3590" s="7">
        <v>2.6678042500000001</v>
      </c>
      <c r="I3590" s="7">
        <v>63.744500000000002</v>
      </c>
      <c r="J3590" s="7">
        <v>2.6655233429999998</v>
      </c>
      <c r="K3590" s="7">
        <v>4.185152053E-5</v>
      </c>
      <c r="L3590" s="7">
        <v>4.1851520529999998E-6</v>
      </c>
      <c r="M3590" s="7">
        <v>63.69</v>
      </c>
      <c r="N3590" s="7">
        <v>1E-3</v>
      </c>
      <c r="O3590" s="7">
        <v>1E-4</v>
      </c>
      <c r="P3590" s="7">
        <v>1</v>
      </c>
      <c r="Q3590" s="7">
        <v>28</v>
      </c>
      <c r="R3590" s="7">
        <v>265</v>
      </c>
      <c r="S3590" s="189">
        <v>45625.593981481485</v>
      </c>
    </row>
    <row r="3591" spans="1:19">
      <c r="A3591" s="7">
        <v>2018</v>
      </c>
      <c r="B3591" s="123" t="s">
        <v>537</v>
      </c>
      <c r="C3591" s="123" t="s">
        <v>538</v>
      </c>
      <c r="D3591" s="123" t="s">
        <v>567</v>
      </c>
      <c r="E3591" s="123" t="s">
        <v>535</v>
      </c>
      <c r="F3591" s="7">
        <v>38.738102660999999</v>
      </c>
      <c r="G3591" s="123" t="s">
        <v>532</v>
      </c>
      <c r="H3591" s="7">
        <v>2.1634341780000002</v>
      </c>
      <c r="I3591" s="7">
        <v>55.847706250000002</v>
      </c>
      <c r="J3591" s="7">
        <v>2.1613229509999998</v>
      </c>
      <c r="K3591" s="7">
        <v>3.8738102660000002E-5</v>
      </c>
      <c r="L3591" s="7">
        <v>3.8738102659999998E-6</v>
      </c>
      <c r="M3591" s="7">
        <v>55.793206249999997</v>
      </c>
      <c r="N3591" s="7">
        <v>1E-3</v>
      </c>
      <c r="O3591" s="7">
        <v>1E-4</v>
      </c>
      <c r="P3591" s="7">
        <v>1</v>
      </c>
      <c r="Q3591" s="7">
        <v>28</v>
      </c>
      <c r="R3591" s="7">
        <v>265</v>
      </c>
      <c r="S3591" s="189">
        <v>45625.593981481485</v>
      </c>
    </row>
    <row r="3592" spans="1:19">
      <c r="A3592" s="7">
        <v>2018</v>
      </c>
      <c r="B3592" s="123" t="s">
        <v>537</v>
      </c>
      <c r="C3592" s="123" t="s">
        <v>538</v>
      </c>
      <c r="D3592" s="123" t="s">
        <v>567</v>
      </c>
      <c r="E3592" s="123" t="s">
        <v>541</v>
      </c>
      <c r="F3592" s="7">
        <v>0</v>
      </c>
      <c r="G3592" s="123" t="s">
        <v>532</v>
      </c>
      <c r="H3592" s="7">
        <v>0</v>
      </c>
      <c r="I3592" s="7"/>
      <c r="J3592" s="7">
        <v>0</v>
      </c>
      <c r="K3592" s="7">
        <v>0</v>
      </c>
      <c r="L3592" s="7">
        <v>0</v>
      </c>
      <c r="M3592" s="7"/>
      <c r="N3592" s="7"/>
      <c r="O3592" s="7"/>
      <c r="P3592" s="7">
        <v>1</v>
      </c>
      <c r="Q3592" s="7">
        <v>28</v>
      </c>
      <c r="R3592" s="7">
        <v>265</v>
      </c>
      <c r="S3592" s="189">
        <v>45625.593981481485</v>
      </c>
    </row>
    <row r="3593" spans="1:19">
      <c r="A3593" s="7">
        <v>2018</v>
      </c>
      <c r="B3593" s="123" t="s">
        <v>537</v>
      </c>
      <c r="C3593" s="123" t="s">
        <v>538</v>
      </c>
      <c r="D3593" s="123" t="s">
        <v>568</v>
      </c>
      <c r="E3593" s="123" t="s">
        <v>540</v>
      </c>
      <c r="F3593" s="7">
        <v>0</v>
      </c>
      <c r="G3593" s="123" t="s">
        <v>532</v>
      </c>
      <c r="H3593" s="7">
        <v>0</v>
      </c>
      <c r="I3593" s="7"/>
      <c r="J3593" s="7">
        <v>0</v>
      </c>
      <c r="K3593" s="7">
        <v>0</v>
      </c>
      <c r="L3593" s="7">
        <v>0</v>
      </c>
      <c r="M3593" s="7"/>
      <c r="N3593" s="7"/>
      <c r="O3593" s="7"/>
      <c r="P3593" s="7">
        <v>1</v>
      </c>
      <c r="Q3593" s="7">
        <v>28</v>
      </c>
      <c r="R3593" s="7">
        <v>265</v>
      </c>
      <c r="S3593" s="189">
        <v>45625.593981481485</v>
      </c>
    </row>
    <row r="3594" spans="1:19">
      <c r="A3594" s="7">
        <v>2018</v>
      </c>
      <c r="B3594" s="123" t="s">
        <v>537</v>
      </c>
      <c r="C3594" s="123" t="s">
        <v>538</v>
      </c>
      <c r="D3594" s="123" t="s">
        <v>568</v>
      </c>
      <c r="E3594" s="123" t="s">
        <v>569</v>
      </c>
      <c r="F3594" s="7">
        <v>0</v>
      </c>
      <c r="G3594" s="123" t="s">
        <v>532</v>
      </c>
      <c r="H3594" s="7">
        <v>0</v>
      </c>
      <c r="I3594" s="7"/>
      <c r="J3594" s="7">
        <v>0</v>
      </c>
      <c r="K3594" s="7">
        <v>0</v>
      </c>
      <c r="L3594" s="7">
        <v>0</v>
      </c>
      <c r="M3594" s="7"/>
      <c r="N3594" s="7"/>
      <c r="O3594" s="7"/>
      <c r="P3594" s="7">
        <v>1</v>
      </c>
      <c r="Q3594" s="7">
        <v>28</v>
      </c>
      <c r="R3594" s="7">
        <v>265</v>
      </c>
      <c r="S3594" s="189">
        <v>45625.593981481485</v>
      </c>
    </row>
    <row r="3595" spans="1:19">
      <c r="A3595" s="7">
        <v>2018</v>
      </c>
      <c r="B3595" s="123" t="s">
        <v>537</v>
      </c>
      <c r="C3595" s="123" t="s">
        <v>538</v>
      </c>
      <c r="D3595" s="123" t="s">
        <v>568</v>
      </c>
      <c r="E3595" s="123" t="s">
        <v>531</v>
      </c>
      <c r="F3595" s="7">
        <v>152.50444732599999</v>
      </c>
      <c r="G3595" s="123" t="s">
        <v>532</v>
      </c>
      <c r="H3595" s="7">
        <v>11.628921622</v>
      </c>
      <c r="I3595" s="7">
        <v>76.253</v>
      </c>
      <c r="J3595" s="7">
        <v>11.591863041</v>
      </c>
      <c r="K3595" s="7">
        <v>4.57513E-4</v>
      </c>
      <c r="L3595" s="7">
        <v>9.1502668399999999E-5</v>
      </c>
      <c r="M3595" s="7">
        <v>76.010000000000005</v>
      </c>
      <c r="N3595" s="7">
        <v>3.0000000000000001E-3</v>
      </c>
      <c r="O3595" s="7">
        <v>5.9999999999999995E-4</v>
      </c>
      <c r="P3595" s="7">
        <v>1</v>
      </c>
      <c r="Q3595" s="7">
        <v>28</v>
      </c>
      <c r="R3595" s="7">
        <v>265</v>
      </c>
      <c r="S3595" s="189">
        <v>45625.593981481485</v>
      </c>
    </row>
    <row r="3596" spans="1:19">
      <c r="A3596" s="7">
        <v>2018</v>
      </c>
      <c r="B3596" s="123" t="s">
        <v>537</v>
      </c>
      <c r="C3596" s="123" t="s">
        <v>538</v>
      </c>
      <c r="D3596" s="123" t="s">
        <v>568</v>
      </c>
      <c r="E3596" s="123" t="s">
        <v>533</v>
      </c>
      <c r="F3596" s="7">
        <v>129.58145999999999</v>
      </c>
      <c r="G3596" s="123" t="s">
        <v>532</v>
      </c>
      <c r="H3596" s="7">
        <v>9.5293773749999993</v>
      </c>
      <c r="I3596" s="7">
        <v>73.539666667000006</v>
      </c>
      <c r="J3596" s="7">
        <v>9.4978890800000002</v>
      </c>
      <c r="K3596" s="7">
        <v>3.88744E-4</v>
      </c>
      <c r="L3596" s="7">
        <v>7.7748875999999998E-5</v>
      </c>
      <c r="M3596" s="7">
        <v>73.296666666999997</v>
      </c>
      <c r="N3596" s="7">
        <v>3.0000000000000001E-3</v>
      </c>
      <c r="O3596" s="7">
        <v>5.9999999999999995E-4</v>
      </c>
      <c r="P3596" s="7">
        <v>1</v>
      </c>
      <c r="Q3596" s="7">
        <v>28</v>
      </c>
      <c r="R3596" s="7">
        <v>265</v>
      </c>
      <c r="S3596" s="189">
        <v>45625.593981481485</v>
      </c>
    </row>
    <row r="3597" spans="1:19">
      <c r="A3597" s="7">
        <v>2018</v>
      </c>
      <c r="B3597" s="123" t="s">
        <v>537</v>
      </c>
      <c r="C3597" s="123" t="s">
        <v>538</v>
      </c>
      <c r="D3597" s="123" t="s">
        <v>568</v>
      </c>
      <c r="E3597" s="123" t="s">
        <v>160</v>
      </c>
      <c r="F3597" s="7">
        <v>12.476664</v>
      </c>
      <c r="G3597" s="123" t="s">
        <v>532</v>
      </c>
      <c r="H3597" s="7">
        <v>0.89374087199999996</v>
      </c>
      <c r="I3597" s="7">
        <v>71.632999999999996</v>
      </c>
      <c r="J3597" s="7">
        <v>0.89070904299999998</v>
      </c>
      <c r="K3597" s="7">
        <v>3.7429991999999997E-5</v>
      </c>
      <c r="L3597" s="7">
        <v>7.4859984000000001E-6</v>
      </c>
      <c r="M3597" s="7">
        <v>71.39</v>
      </c>
      <c r="N3597" s="7">
        <v>3.0000000000000001E-3</v>
      </c>
      <c r="O3597" s="7">
        <v>5.9999999999999995E-4</v>
      </c>
      <c r="P3597" s="7">
        <v>1</v>
      </c>
      <c r="Q3597" s="7">
        <v>28</v>
      </c>
      <c r="R3597" s="7">
        <v>265</v>
      </c>
      <c r="S3597" s="189">
        <v>45625.593981481485</v>
      </c>
    </row>
    <row r="3598" spans="1:19">
      <c r="A3598" s="7">
        <v>2018</v>
      </c>
      <c r="B3598" s="123" t="s">
        <v>537</v>
      </c>
      <c r="C3598" s="123" t="s">
        <v>538</v>
      </c>
      <c r="D3598" s="123" t="s">
        <v>568</v>
      </c>
      <c r="E3598" s="123" t="s">
        <v>163</v>
      </c>
      <c r="F3598" s="7">
        <v>197.92549863299999</v>
      </c>
      <c r="G3598" s="123" t="s">
        <v>532</v>
      </c>
      <c r="H3598" s="7">
        <v>12.616661948000001</v>
      </c>
      <c r="I3598" s="7">
        <v>63.744500000000002</v>
      </c>
      <c r="J3598" s="7">
        <v>12.605875008</v>
      </c>
      <c r="K3598" s="7">
        <v>1.97925E-4</v>
      </c>
      <c r="L3598" s="7">
        <v>1.979254986E-5</v>
      </c>
      <c r="M3598" s="7">
        <v>63.69</v>
      </c>
      <c r="N3598" s="7">
        <v>1E-3</v>
      </c>
      <c r="O3598" s="7">
        <v>1E-4</v>
      </c>
      <c r="P3598" s="7">
        <v>1</v>
      </c>
      <c r="Q3598" s="7">
        <v>28</v>
      </c>
      <c r="R3598" s="7">
        <v>265</v>
      </c>
      <c r="S3598" s="189">
        <v>45625.593981481485</v>
      </c>
    </row>
    <row r="3599" spans="1:19">
      <c r="A3599" s="7">
        <v>2018</v>
      </c>
      <c r="B3599" s="123" t="s">
        <v>537</v>
      </c>
      <c r="C3599" s="123" t="s">
        <v>538</v>
      </c>
      <c r="D3599" s="123" t="s">
        <v>568</v>
      </c>
      <c r="E3599" s="123" t="s">
        <v>535</v>
      </c>
      <c r="F3599" s="7">
        <v>1879.261487883</v>
      </c>
      <c r="G3599" s="123" t="s">
        <v>532</v>
      </c>
      <c r="H3599" s="7">
        <v>104.952443542</v>
      </c>
      <c r="I3599" s="7">
        <v>55.847706250000002</v>
      </c>
      <c r="J3599" s="7">
        <v>104.850023791</v>
      </c>
      <c r="K3599" s="7">
        <v>1.8792609999999999E-3</v>
      </c>
      <c r="L3599" s="7">
        <v>1.8792599999999999E-4</v>
      </c>
      <c r="M3599" s="7">
        <v>55.793206249999997</v>
      </c>
      <c r="N3599" s="7">
        <v>1E-3</v>
      </c>
      <c r="O3599" s="7">
        <v>1E-4</v>
      </c>
      <c r="P3599" s="7">
        <v>1</v>
      </c>
      <c r="Q3599" s="7">
        <v>28</v>
      </c>
      <c r="R3599" s="7">
        <v>265</v>
      </c>
      <c r="S3599" s="189">
        <v>45625.593981481485</v>
      </c>
    </row>
    <row r="3600" spans="1:19">
      <c r="A3600" s="7">
        <v>2018</v>
      </c>
      <c r="B3600" s="123" t="s">
        <v>537</v>
      </c>
      <c r="C3600" s="123" t="s">
        <v>538</v>
      </c>
      <c r="D3600" s="123" t="s">
        <v>568</v>
      </c>
      <c r="E3600" s="123" t="s">
        <v>541</v>
      </c>
      <c r="F3600" s="7">
        <v>0</v>
      </c>
      <c r="G3600" s="123" t="s">
        <v>532</v>
      </c>
      <c r="H3600" s="7">
        <v>0</v>
      </c>
      <c r="I3600" s="7"/>
      <c r="J3600" s="7">
        <v>0</v>
      </c>
      <c r="K3600" s="7">
        <v>0</v>
      </c>
      <c r="L3600" s="7">
        <v>0</v>
      </c>
      <c r="M3600" s="7"/>
      <c r="N3600" s="7"/>
      <c r="O3600" s="7"/>
      <c r="P3600" s="7">
        <v>1</v>
      </c>
      <c r="Q3600" s="7">
        <v>28</v>
      </c>
      <c r="R3600" s="7">
        <v>265</v>
      </c>
      <c r="S3600" s="189">
        <v>45625.593981481485</v>
      </c>
    </row>
    <row r="3601" spans="1:19">
      <c r="A3601" s="7">
        <v>2018</v>
      </c>
      <c r="B3601" s="123" t="s">
        <v>537</v>
      </c>
      <c r="C3601" s="123" t="s">
        <v>538</v>
      </c>
      <c r="D3601" s="123" t="s">
        <v>566</v>
      </c>
      <c r="E3601" s="123" t="s">
        <v>540</v>
      </c>
      <c r="F3601" s="7">
        <v>0</v>
      </c>
      <c r="G3601" s="123" t="s">
        <v>532</v>
      </c>
      <c r="H3601" s="7">
        <v>0</v>
      </c>
      <c r="I3601" s="7"/>
      <c r="J3601" s="7">
        <v>0</v>
      </c>
      <c r="K3601" s="7">
        <v>0</v>
      </c>
      <c r="L3601" s="7">
        <v>0</v>
      </c>
      <c r="M3601" s="7"/>
      <c r="N3601" s="7"/>
      <c r="O3601" s="7"/>
      <c r="P3601" s="7">
        <v>1</v>
      </c>
      <c r="Q3601" s="7">
        <v>28</v>
      </c>
      <c r="R3601" s="7">
        <v>265</v>
      </c>
      <c r="S3601" s="189">
        <v>45625.593981481485</v>
      </c>
    </row>
    <row r="3602" spans="1:19">
      <c r="A3602" s="7">
        <v>2018</v>
      </c>
      <c r="B3602" s="123" t="s">
        <v>537</v>
      </c>
      <c r="C3602" s="123" t="s">
        <v>538</v>
      </c>
      <c r="D3602" s="123" t="s">
        <v>566</v>
      </c>
      <c r="E3602" s="123" t="s">
        <v>531</v>
      </c>
      <c r="F3602" s="7">
        <v>0</v>
      </c>
      <c r="G3602" s="123" t="s">
        <v>532</v>
      </c>
      <c r="H3602" s="7">
        <v>0</v>
      </c>
      <c r="I3602" s="7"/>
      <c r="J3602" s="7">
        <v>0</v>
      </c>
      <c r="K3602" s="7">
        <v>0</v>
      </c>
      <c r="L3602" s="7">
        <v>0</v>
      </c>
      <c r="M3602" s="7"/>
      <c r="N3602" s="7"/>
      <c r="O3602" s="7"/>
      <c r="P3602" s="7">
        <v>1</v>
      </c>
      <c r="Q3602" s="7">
        <v>28</v>
      </c>
      <c r="R3602" s="7">
        <v>265</v>
      </c>
      <c r="S3602" s="189">
        <v>45625.593981481485</v>
      </c>
    </row>
    <row r="3603" spans="1:19">
      <c r="A3603" s="7">
        <v>2018</v>
      </c>
      <c r="B3603" s="123" t="s">
        <v>537</v>
      </c>
      <c r="C3603" s="123" t="s">
        <v>538</v>
      </c>
      <c r="D3603" s="123" t="s">
        <v>566</v>
      </c>
      <c r="E3603" s="123" t="s">
        <v>533</v>
      </c>
      <c r="F3603" s="7">
        <v>1328.586558516</v>
      </c>
      <c r="G3603" s="123" t="s">
        <v>532</v>
      </c>
      <c r="H3603" s="7">
        <v>97.703812651999996</v>
      </c>
      <c r="I3603" s="7">
        <v>73.539666667000006</v>
      </c>
      <c r="J3603" s="7">
        <v>97.380966118000003</v>
      </c>
      <c r="K3603" s="7">
        <v>3.9857599999999997E-3</v>
      </c>
      <c r="L3603" s="7">
        <v>7.9715199999999997E-4</v>
      </c>
      <c r="M3603" s="7">
        <v>73.296666666999997</v>
      </c>
      <c r="N3603" s="7">
        <v>3.0000000000000001E-3</v>
      </c>
      <c r="O3603" s="7">
        <v>5.9999999999999995E-4</v>
      </c>
      <c r="P3603" s="7">
        <v>1</v>
      </c>
      <c r="Q3603" s="7">
        <v>28</v>
      </c>
      <c r="R3603" s="7">
        <v>265</v>
      </c>
      <c r="S3603" s="189">
        <v>45625.593981481485</v>
      </c>
    </row>
    <row r="3604" spans="1:19">
      <c r="A3604" s="7">
        <v>2018</v>
      </c>
      <c r="B3604" s="123" t="s">
        <v>537</v>
      </c>
      <c r="C3604" s="123" t="s">
        <v>538</v>
      </c>
      <c r="D3604" s="123" t="s">
        <v>566</v>
      </c>
      <c r="E3604" s="123" t="s">
        <v>160</v>
      </c>
      <c r="F3604" s="7">
        <v>29.326406418000001</v>
      </c>
      <c r="G3604" s="123" t="s">
        <v>532</v>
      </c>
      <c r="H3604" s="7">
        <v>2.1007384710000001</v>
      </c>
      <c r="I3604" s="7">
        <v>71.632999999999996</v>
      </c>
      <c r="J3604" s="7">
        <v>2.0936121540000001</v>
      </c>
      <c r="K3604" s="7">
        <v>8.7979219249999997E-5</v>
      </c>
      <c r="L3604" s="7">
        <v>1.7595843850000001E-5</v>
      </c>
      <c r="M3604" s="7">
        <v>71.39</v>
      </c>
      <c r="N3604" s="7">
        <v>3.0000000000000001E-3</v>
      </c>
      <c r="O3604" s="7">
        <v>5.9999999999999995E-4</v>
      </c>
      <c r="P3604" s="7">
        <v>1</v>
      </c>
      <c r="Q3604" s="7">
        <v>28</v>
      </c>
      <c r="R3604" s="7">
        <v>265</v>
      </c>
      <c r="S3604" s="189">
        <v>45625.593981481485</v>
      </c>
    </row>
    <row r="3605" spans="1:19">
      <c r="A3605" s="7">
        <v>2018</v>
      </c>
      <c r="B3605" s="123" t="s">
        <v>537</v>
      </c>
      <c r="C3605" s="123" t="s">
        <v>538</v>
      </c>
      <c r="D3605" s="123" t="s">
        <v>566</v>
      </c>
      <c r="E3605" s="123" t="s">
        <v>163</v>
      </c>
      <c r="F3605" s="7">
        <v>19.753758069</v>
      </c>
      <c r="G3605" s="123" t="s">
        <v>532</v>
      </c>
      <c r="H3605" s="7">
        <v>1.2591934309999999</v>
      </c>
      <c r="I3605" s="7">
        <v>63.744500000000002</v>
      </c>
      <c r="J3605" s="7">
        <v>1.258116851</v>
      </c>
      <c r="K3605" s="7">
        <v>1.9753758070000001E-5</v>
      </c>
      <c r="L3605" s="7">
        <v>1.9753758070000002E-6</v>
      </c>
      <c r="M3605" s="7">
        <v>63.69</v>
      </c>
      <c r="N3605" s="7">
        <v>1E-3</v>
      </c>
      <c r="O3605" s="7">
        <v>1E-4</v>
      </c>
      <c r="P3605" s="7">
        <v>1</v>
      </c>
      <c r="Q3605" s="7">
        <v>28</v>
      </c>
      <c r="R3605" s="7">
        <v>265</v>
      </c>
      <c r="S3605" s="189">
        <v>45625.593981481485</v>
      </c>
    </row>
    <row r="3606" spans="1:19">
      <c r="A3606" s="7">
        <v>2018</v>
      </c>
      <c r="B3606" s="123" t="s">
        <v>537</v>
      </c>
      <c r="C3606" s="123" t="s">
        <v>538</v>
      </c>
      <c r="D3606" s="123" t="s">
        <v>566</v>
      </c>
      <c r="E3606" s="123" t="s">
        <v>535</v>
      </c>
      <c r="F3606" s="7">
        <v>171.395471735</v>
      </c>
      <c r="G3606" s="123" t="s">
        <v>532</v>
      </c>
      <c r="H3606" s="7">
        <v>9.5720439580000001</v>
      </c>
      <c r="I3606" s="7">
        <v>55.847706250000002</v>
      </c>
      <c r="J3606" s="7">
        <v>9.5627029050000001</v>
      </c>
      <c r="K3606" s="7">
        <v>1.7139499999999999E-4</v>
      </c>
      <c r="L3606" s="7">
        <v>1.713954717E-5</v>
      </c>
      <c r="M3606" s="7">
        <v>55.793206249999997</v>
      </c>
      <c r="N3606" s="7">
        <v>1E-3</v>
      </c>
      <c r="O3606" s="7">
        <v>1E-4</v>
      </c>
      <c r="P3606" s="7">
        <v>1</v>
      </c>
      <c r="Q3606" s="7">
        <v>28</v>
      </c>
      <c r="R3606" s="7">
        <v>265</v>
      </c>
      <c r="S3606" s="189">
        <v>45625.593981481485</v>
      </c>
    </row>
    <row r="3607" spans="1:19">
      <c r="A3607" s="7">
        <v>2018</v>
      </c>
      <c r="B3607" s="123" t="s">
        <v>537</v>
      </c>
      <c r="C3607" s="123" t="s">
        <v>538</v>
      </c>
      <c r="D3607" s="123" t="s">
        <v>566</v>
      </c>
      <c r="E3607" s="123" t="s">
        <v>541</v>
      </c>
      <c r="F3607" s="7">
        <v>0</v>
      </c>
      <c r="G3607" s="123" t="s">
        <v>532</v>
      </c>
      <c r="H3607" s="7">
        <v>0</v>
      </c>
      <c r="I3607" s="7"/>
      <c r="J3607" s="7">
        <v>0</v>
      </c>
      <c r="K3607" s="7">
        <v>0</v>
      </c>
      <c r="L3607" s="7">
        <v>0</v>
      </c>
      <c r="M3607" s="7"/>
      <c r="N3607" s="7"/>
      <c r="O3607" s="7"/>
      <c r="P3607" s="7">
        <v>1</v>
      </c>
      <c r="Q3607" s="7">
        <v>28</v>
      </c>
      <c r="R3607" s="7">
        <v>265</v>
      </c>
      <c r="S3607" s="189">
        <v>45625.593981481485</v>
      </c>
    </row>
    <row r="3608" spans="1:19">
      <c r="A3608" s="7">
        <v>2018</v>
      </c>
      <c r="B3608" s="123" t="s">
        <v>537</v>
      </c>
      <c r="C3608" s="123" t="s">
        <v>553</v>
      </c>
      <c r="D3608" s="123" t="s">
        <v>554</v>
      </c>
      <c r="E3608" s="123" t="s">
        <v>25</v>
      </c>
      <c r="F3608" s="7">
        <v>1247.4707980349999</v>
      </c>
      <c r="G3608" s="123" t="s">
        <v>532</v>
      </c>
      <c r="H3608" s="7">
        <v>5.9737441479999998</v>
      </c>
      <c r="I3608" s="7">
        <v>4.788684559</v>
      </c>
      <c r="J3608" s="7">
        <v>5.0582550189999997</v>
      </c>
      <c r="K3608" s="7">
        <v>7.9684099999999996E-4</v>
      </c>
      <c r="L3608" s="7">
        <v>3.3704809999999998E-3</v>
      </c>
      <c r="M3608" s="7">
        <v>4.0548083589999999</v>
      </c>
      <c r="N3608" s="7">
        <v>6.3876500000000001E-4</v>
      </c>
      <c r="O3608" s="7">
        <v>2.7018519999999998E-3</v>
      </c>
      <c r="P3608" s="7">
        <v>1</v>
      </c>
      <c r="Q3608" s="7">
        <v>28</v>
      </c>
      <c r="R3608" s="7">
        <v>265</v>
      </c>
      <c r="S3608" s="189">
        <v>45625.593981481485</v>
      </c>
    </row>
    <row r="3609" spans="1:19">
      <c r="A3609" s="7">
        <v>2018</v>
      </c>
      <c r="B3609" s="123" t="s">
        <v>537</v>
      </c>
      <c r="C3609" s="123" t="s">
        <v>553</v>
      </c>
      <c r="D3609" s="123" t="s">
        <v>554</v>
      </c>
      <c r="E3609" s="123" t="s">
        <v>23</v>
      </c>
      <c r="F3609" s="7">
        <v>0</v>
      </c>
      <c r="G3609" s="123" t="s">
        <v>532</v>
      </c>
      <c r="H3609" s="7">
        <v>0</v>
      </c>
      <c r="I3609" s="7"/>
      <c r="J3609" s="7">
        <v>0</v>
      </c>
      <c r="K3609" s="7">
        <v>0</v>
      </c>
      <c r="L3609" s="7">
        <v>0</v>
      </c>
      <c r="M3609" s="7"/>
      <c r="N3609" s="7"/>
      <c r="O3609" s="7"/>
      <c r="P3609" s="7"/>
      <c r="Q3609" s="7">
        <v>28</v>
      </c>
      <c r="R3609" s="7">
        <v>265</v>
      </c>
      <c r="S3609" s="189">
        <v>45625.593981481485</v>
      </c>
    </row>
    <row r="3610" spans="1:19">
      <c r="A3610" s="7">
        <v>2018</v>
      </c>
      <c r="B3610" s="123" t="s">
        <v>537</v>
      </c>
      <c r="C3610" s="123" t="s">
        <v>553</v>
      </c>
      <c r="D3610" s="123" t="s">
        <v>554</v>
      </c>
      <c r="E3610" s="123" t="s">
        <v>533</v>
      </c>
      <c r="F3610" s="7">
        <v>29473.308179565</v>
      </c>
      <c r="G3610" s="123" t="s">
        <v>532</v>
      </c>
      <c r="H3610" s="7">
        <v>2183.003421854</v>
      </c>
      <c r="I3610" s="7">
        <v>74.067132490000006</v>
      </c>
      <c r="J3610" s="7">
        <v>2160.393489562</v>
      </c>
      <c r="K3610" s="7">
        <v>1.9448404999999998E-2</v>
      </c>
      <c r="L3610" s="7">
        <v>8.3265572999999996E-2</v>
      </c>
      <c r="M3610" s="7">
        <v>73.3</v>
      </c>
      <c r="N3610" s="7">
        <v>6.5986500000000004E-4</v>
      </c>
      <c r="O3610" s="7">
        <v>2.8251180000000002E-3</v>
      </c>
      <c r="P3610" s="7">
        <v>1</v>
      </c>
      <c r="Q3610" s="7">
        <v>28</v>
      </c>
      <c r="R3610" s="7">
        <v>265</v>
      </c>
      <c r="S3610" s="189">
        <v>45625.593981481485</v>
      </c>
    </row>
    <row r="3611" spans="1:19">
      <c r="A3611" s="7">
        <v>2018</v>
      </c>
      <c r="B3611" s="123" t="s">
        <v>537</v>
      </c>
      <c r="C3611" s="123" t="s">
        <v>553</v>
      </c>
      <c r="D3611" s="123" t="s">
        <v>554</v>
      </c>
      <c r="E3611" s="123" t="s">
        <v>535</v>
      </c>
      <c r="F3611" s="7">
        <v>1.244450338</v>
      </c>
      <c r="G3611" s="123" t="s">
        <v>532</v>
      </c>
      <c r="H3611" s="7">
        <v>7.3162640000000001E-2</v>
      </c>
      <c r="I3611" s="7">
        <v>58.791128954000001</v>
      </c>
      <c r="J3611" s="7">
        <v>6.9431874000000005E-2</v>
      </c>
      <c r="K3611" s="7">
        <v>1.33242E-4</v>
      </c>
      <c r="L3611" s="7">
        <v>0</v>
      </c>
      <c r="M3611" s="7">
        <v>55.793206249999997</v>
      </c>
      <c r="N3611" s="7">
        <v>0.10706866800000001</v>
      </c>
      <c r="O3611" s="7">
        <v>0</v>
      </c>
      <c r="P3611" s="7">
        <v>1</v>
      </c>
      <c r="Q3611" s="7">
        <v>28</v>
      </c>
      <c r="R3611" s="7"/>
      <c r="S3611" s="189">
        <v>45625.593981481485</v>
      </c>
    </row>
    <row r="3612" spans="1:19">
      <c r="A3612" s="7">
        <v>2018</v>
      </c>
      <c r="B3612" s="123" t="s">
        <v>537</v>
      </c>
      <c r="C3612" s="123" t="s">
        <v>553</v>
      </c>
      <c r="D3612" s="123" t="s">
        <v>555</v>
      </c>
      <c r="E3612" s="123" t="s">
        <v>25</v>
      </c>
      <c r="F3612" s="7">
        <v>579.65652666300002</v>
      </c>
      <c r="G3612" s="123" t="s">
        <v>532</v>
      </c>
      <c r="H3612" s="7">
        <v>2.7757922590000002</v>
      </c>
      <c r="I3612" s="7">
        <v>4.788684559</v>
      </c>
      <c r="J3612" s="7">
        <v>2.35039613</v>
      </c>
      <c r="K3612" s="7">
        <v>3.7026399999999998E-4</v>
      </c>
      <c r="L3612" s="7">
        <v>1.566146E-3</v>
      </c>
      <c r="M3612" s="7">
        <v>4.0548083589999999</v>
      </c>
      <c r="N3612" s="7">
        <v>6.3876500000000001E-4</v>
      </c>
      <c r="O3612" s="7">
        <v>2.7018519999999998E-3</v>
      </c>
      <c r="P3612" s="7">
        <v>1</v>
      </c>
      <c r="Q3612" s="7">
        <v>28</v>
      </c>
      <c r="R3612" s="7">
        <v>265</v>
      </c>
      <c r="S3612" s="189">
        <v>45625.593981481485</v>
      </c>
    </row>
    <row r="3613" spans="1:19">
      <c r="A3613" s="7">
        <v>2018</v>
      </c>
      <c r="B3613" s="123" t="s">
        <v>537</v>
      </c>
      <c r="C3613" s="123" t="s">
        <v>553</v>
      </c>
      <c r="D3613" s="123" t="s">
        <v>555</v>
      </c>
      <c r="E3613" s="123" t="s">
        <v>23</v>
      </c>
      <c r="F3613" s="7">
        <v>0</v>
      </c>
      <c r="G3613" s="123" t="s">
        <v>532</v>
      </c>
      <c r="H3613" s="7">
        <v>0</v>
      </c>
      <c r="I3613" s="7"/>
      <c r="J3613" s="7">
        <v>0</v>
      </c>
      <c r="K3613" s="7">
        <v>0</v>
      </c>
      <c r="L3613" s="7">
        <v>0</v>
      </c>
      <c r="M3613" s="7"/>
      <c r="N3613" s="7"/>
      <c r="O3613" s="7"/>
      <c r="P3613" s="7"/>
      <c r="Q3613" s="7">
        <v>28</v>
      </c>
      <c r="R3613" s="7">
        <v>265</v>
      </c>
      <c r="S3613" s="189">
        <v>45625.593981481485</v>
      </c>
    </row>
    <row r="3614" spans="1:19">
      <c r="A3614" s="7">
        <v>2018</v>
      </c>
      <c r="B3614" s="123" t="s">
        <v>537</v>
      </c>
      <c r="C3614" s="123" t="s">
        <v>553</v>
      </c>
      <c r="D3614" s="123" t="s">
        <v>555</v>
      </c>
      <c r="E3614" s="123" t="s">
        <v>533</v>
      </c>
      <c r="F3614" s="7">
        <v>13695.226754437999</v>
      </c>
      <c r="G3614" s="123" t="s">
        <v>532</v>
      </c>
      <c r="H3614" s="7">
        <v>1014.366174502</v>
      </c>
      <c r="I3614" s="7">
        <v>74.067132490000006</v>
      </c>
      <c r="J3614" s="7">
        <v>1003.8601211</v>
      </c>
      <c r="K3614" s="7">
        <v>9.0370009999999994E-3</v>
      </c>
      <c r="L3614" s="7">
        <v>3.8690632000000003E-2</v>
      </c>
      <c r="M3614" s="7">
        <v>73.3</v>
      </c>
      <c r="N3614" s="7">
        <v>6.5986500000000004E-4</v>
      </c>
      <c r="O3614" s="7">
        <v>2.8251180000000002E-3</v>
      </c>
      <c r="P3614" s="7">
        <v>1</v>
      </c>
      <c r="Q3614" s="7">
        <v>28</v>
      </c>
      <c r="R3614" s="7">
        <v>265</v>
      </c>
      <c r="S3614" s="189">
        <v>45625.593981481485</v>
      </c>
    </row>
    <row r="3615" spans="1:19">
      <c r="A3615" s="7">
        <v>2018</v>
      </c>
      <c r="B3615" s="123" t="s">
        <v>537</v>
      </c>
      <c r="C3615" s="123" t="s">
        <v>553</v>
      </c>
      <c r="D3615" s="123" t="s">
        <v>555</v>
      </c>
      <c r="E3615" s="123" t="s">
        <v>159</v>
      </c>
      <c r="F3615" s="7">
        <v>0</v>
      </c>
      <c r="G3615" s="123" t="s">
        <v>532</v>
      </c>
      <c r="H3615" s="7">
        <v>0</v>
      </c>
      <c r="I3615" s="7"/>
      <c r="J3615" s="7">
        <v>0</v>
      </c>
      <c r="K3615" s="7">
        <v>0</v>
      </c>
      <c r="L3615" s="7">
        <v>0</v>
      </c>
      <c r="M3615" s="7"/>
      <c r="N3615" s="7"/>
      <c r="O3615" s="7"/>
      <c r="P3615" s="7">
        <v>1</v>
      </c>
      <c r="Q3615" s="7">
        <v>28</v>
      </c>
      <c r="R3615" s="7">
        <v>265</v>
      </c>
      <c r="S3615" s="189">
        <v>45625.593981481485</v>
      </c>
    </row>
    <row r="3616" spans="1:19">
      <c r="A3616" s="7">
        <v>2018</v>
      </c>
      <c r="B3616" s="123" t="s">
        <v>537</v>
      </c>
      <c r="C3616" s="123" t="s">
        <v>553</v>
      </c>
      <c r="D3616" s="123" t="s">
        <v>560</v>
      </c>
      <c r="E3616" s="123" t="s">
        <v>25</v>
      </c>
      <c r="F3616" s="7">
        <v>2341.201156569</v>
      </c>
      <c r="G3616" s="123" t="s">
        <v>532</v>
      </c>
      <c r="H3616" s="7">
        <v>11.211273827999999</v>
      </c>
      <c r="I3616" s="7">
        <v>4.788684559</v>
      </c>
      <c r="J3616" s="7">
        <v>9.4931220189999994</v>
      </c>
      <c r="K3616" s="7">
        <v>1.495477E-3</v>
      </c>
      <c r="L3616" s="7">
        <v>6.3255789999999996E-3</v>
      </c>
      <c r="M3616" s="7">
        <v>4.0548083589999999</v>
      </c>
      <c r="N3616" s="7">
        <v>6.3876500000000001E-4</v>
      </c>
      <c r="O3616" s="7">
        <v>2.7018519999999998E-3</v>
      </c>
      <c r="P3616" s="7">
        <v>1</v>
      </c>
      <c r="Q3616" s="7">
        <v>28</v>
      </c>
      <c r="R3616" s="7">
        <v>265</v>
      </c>
      <c r="S3616" s="189">
        <v>45625.593981481485</v>
      </c>
    </row>
    <row r="3617" spans="1:19">
      <c r="A3617" s="7">
        <v>2018</v>
      </c>
      <c r="B3617" s="123" t="s">
        <v>537</v>
      </c>
      <c r="C3617" s="123" t="s">
        <v>553</v>
      </c>
      <c r="D3617" s="123" t="s">
        <v>560</v>
      </c>
      <c r="E3617" s="123" t="s">
        <v>23</v>
      </c>
      <c r="F3617" s="7">
        <v>967.78305906599996</v>
      </c>
      <c r="G3617" s="123" t="s">
        <v>532</v>
      </c>
      <c r="H3617" s="7">
        <v>0.40180189900000002</v>
      </c>
      <c r="I3617" s="7">
        <v>0.41517765299999998</v>
      </c>
      <c r="J3617" s="7">
        <v>0</v>
      </c>
      <c r="K3617" s="7">
        <v>7.3393629999999998E-3</v>
      </c>
      <c r="L3617" s="7">
        <v>7.4075400000000004E-4</v>
      </c>
      <c r="M3617" s="7">
        <v>0</v>
      </c>
      <c r="N3617" s="7">
        <v>7.5836860000000001E-3</v>
      </c>
      <c r="O3617" s="7">
        <v>7.6541300000000005E-4</v>
      </c>
      <c r="P3617" s="7"/>
      <c r="Q3617" s="7">
        <v>28</v>
      </c>
      <c r="R3617" s="7">
        <v>265</v>
      </c>
      <c r="S3617" s="189">
        <v>45625.593981481485</v>
      </c>
    </row>
    <row r="3618" spans="1:19">
      <c r="A3618" s="7">
        <v>2018</v>
      </c>
      <c r="B3618" s="123" t="s">
        <v>537</v>
      </c>
      <c r="C3618" s="123" t="s">
        <v>553</v>
      </c>
      <c r="D3618" s="123" t="s">
        <v>560</v>
      </c>
      <c r="E3618" s="123" t="s">
        <v>533</v>
      </c>
      <c r="F3618" s="7">
        <v>55010.664316802002</v>
      </c>
      <c r="G3618" s="123" t="s">
        <v>532</v>
      </c>
      <c r="H3618" s="7">
        <v>4074.4821623150001</v>
      </c>
      <c r="I3618" s="7">
        <v>74.067132490000006</v>
      </c>
      <c r="J3618" s="7">
        <v>4032.2816944219999</v>
      </c>
      <c r="K3618" s="7">
        <v>3.6299612000000002E-2</v>
      </c>
      <c r="L3618" s="7">
        <v>0.155411618</v>
      </c>
      <c r="M3618" s="7">
        <v>73.3</v>
      </c>
      <c r="N3618" s="7">
        <v>6.5986500000000004E-4</v>
      </c>
      <c r="O3618" s="7">
        <v>2.8251180000000002E-3</v>
      </c>
      <c r="P3618" s="7">
        <v>1</v>
      </c>
      <c r="Q3618" s="7">
        <v>28</v>
      </c>
      <c r="R3618" s="7">
        <v>265</v>
      </c>
      <c r="S3618" s="189">
        <v>45625.593981481485</v>
      </c>
    </row>
    <row r="3619" spans="1:19">
      <c r="A3619" s="7">
        <v>2018</v>
      </c>
      <c r="B3619" s="123" t="s">
        <v>537</v>
      </c>
      <c r="C3619" s="123" t="s">
        <v>553</v>
      </c>
      <c r="D3619" s="123" t="s">
        <v>560</v>
      </c>
      <c r="E3619" s="123" t="s">
        <v>159</v>
      </c>
      <c r="F3619" s="7">
        <v>29226.516032419</v>
      </c>
      <c r="G3619" s="123" t="s">
        <v>532</v>
      </c>
      <c r="H3619" s="7">
        <v>2058.5317115190001</v>
      </c>
      <c r="I3619" s="7">
        <v>70.433701685000003</v>
      </c>
      <c r="J3619" s="7">
        <v>2044.687061628</v>
      </c>
      <c r="K3619" s="7">
        <v>0.26302125500000001</v>
      </c>
      <c r="L3619" s="7">
        <v>2.4453037E-2</v>
      </c>
      <c r="M3619" s="7">
        <v>69.959999999999994</v>
      </c>
      <c r="N3619" s="7">
        <v>8.9994050000000003E-3</v>
      </c>
      <c r="O3619" s="7">
        <v>8.3667300000000002E-4</v>
      </c>
      <c r="P3619" s="7">
        <v>1</v>
      </c>
      <c r="Q3619" s="7">
        <v>28</v>
      </c>
      <c r="R3619" s="7">
        <v>265</v>
      </c>
      <c r="S3619" s="189">
        <v>45625.593981481485</v>
      </c>
    </row>
    <row r="3620" spans="1:19">
      <c r="A3620" s="7">
        <v>2018</v>
      </c>
      <c r="B3620" s="123" t="s">
        <v>537</v>
      </c>
      <c r="C3620" s="123" t="s">
        <v>553</v>
      </c>
      <c r="D3620" s="123" t="s">
        <v>560</v>
      </c>
      <c r="E3620" s="123" t="s">
        <v>163</v>
      </c>
      <c r="F3620" s="7">
        <v>77.542568423999995</v>
      </c>
      <c r="G3620" s="123" t="s">
        <v>532</v>
      </c>
      <c r="H3620" s="7">
        <v>4.9933593390000004</v>
      </c>
      <c r="I3620" s="7">
        <v>64.395072804999998</v>
      </c>
      <c r="J3620" s="7">
        <v>4.9394616090000003</v>
      </c>
      <c r="K3620" s="7">
        <v>8.1380999999999999E-4</v>
      </c>
      <c r="L3620" s="7">
        <v>1.1739999999999999E-4</v>
      </c>
      <c r="M3620" s="7">
        <v>63.7</v>
      </c>
      <c r="N3620" s="7">
        <v>1.0495015E-2</v>
      </c>
      <c r="O3620" s="7">
        <v>1.514009E-3</v>
      </c>
      <c r="P3620" s="7">
        <v>1</v>
      </c>
      <c r="Q3620" s="7">
        <v>28</v>
      </c>
      <c r="R3620" s="7">
        <v>265</v>
      </c>
      <c r="S3620" s="189">
        <v>45625.593981481485</v>
      </c>
    </row>
    <row r="3621" spans="1:19">
      <c r="A3621" s="7">
        <v>2018</v>
      </c>
      <c r="B3621" s="123" t="s">
        <v>537</v>
      </c>
      <c r="C3621" s="123" t="s">
        <v>553</v>
      </c>
      <c r="D3621" s="123" t="s">
        <v>559</v>
      </c>
      <c r="E3621" s="123" t="s">
        <v>25</v>
      </c>
      <c r="F3621" s="7">
        <v>217.97528826999999</v>
      </c>
      <c r="G3621" s="123" t="s">
        <v>532</v>
      </c>
      <c r="H3621" s="7">
        <v>1.0438148970000001</v>
      </c>
      <c r="I3621" s="7">
        <v>4.788684559</v>
      </c>
      <c r="J3621" s="7">
        <v>0.88384802100000004</v>
      </c>
      <c r="K3621" s="7">
        <v>1.39235E-4</v>
      </c>
      <c r="L3621" s="7">
        <v>5.8893699999999999E-4</v>
      </c>
      <c r="M3621" s="7">
        <v>4.0548083589999999</v>
      </c>
      <c r="N3621" s="7">
        <v>6.3876500000000001E-4</v>
      </c>
      <c r="O3621" s="7">
        <v>2.7018519999999998E-3</v>
      </c>
      <c r="P3621" s="7">
        <v>1</v>
      </c>
      <c r="Q3621" s="7">
        <v>28</v>
      </c>
      <c r="R3621" s="7">
        <v>265</v>
      </c>
      <c r="S3621" s="189">
        <v>45625.593981481485</v>
      </c>
    </row>
    <row r="3622" spans="1:19">
      <c r="A3622" s="7">
        <v>2018</v>
      </c>
      <c r="B3622" s="123" t="s">
        <v>537</v>
      </c>
      <c r="C3622" s="123" t="s">
        <v>553</v>
      </c>
      <c r="D3622" s="123" t="s">
        <v>559</v>
      </c>
      <c r="E3622" s="123" t="s">
        <v>23</v>
      </c>
      <c r="F3622" s="7">
        <v>11.790588167999999</v>
      </c>
      <c r="G3622" s="123" t="s">
        <v>532</v>
      </c>
      <c r="H3622" s="7">
        <v>4.8951890000000003E-3</v>
      </c>
      <c r="I3622" s="7">
        <v>0.41517765299999998</v>
      </c>
      <c r="J3622" s="7">
        <v>0</v>
      </c>
      <c r="K3622" s="7">
        <v>8.9416118420000001E-5</v>
      </c>
      <c r="L3622" s="7">
        <v>9.0246694609999994E-6</v>
      </c>
      <c r="M3622" s="7">
        <v>0</v>
      </c>
      <c r="N3622" s="7">
        <v>7.5836860000000001E-3</v>
      </c>
      <c r="O3622" s="7">
        <v>7.6541300000000005E-4</v>
      </c>
      <c r="P3622" s="7"/>
      <c r="Q3622" s="7">
        <v>28</v>
      </c>
      <c r="R3622" s="7">
        <v>265</v>
      </c>
      <c r="S3622" s="189">
        <v>45625.593981481485</v>
      </c>
    </row>
    <row r="3623" spans="1:19">
      <c r="A3623" s="7">
        <v>2018</v>
      </c>
      <c r="B3623" s="123" t="s">
        <v>537</v>
      </c>
      <c r="C3623" s="123" t="s">
        <v>553</v>
      </c>
      <c r="D3623" s="123" t="s">
        <v>559</v>
      </c>
      <c r="E3623" s="123" t="s">
        <v>533</v>
      </c>
      <c r="F3623" s="7">
        <v>5149.9825541600003</v>
      </c>
      <c r="G3623" s="123" t="s">
        <v>532</v>
      </c>
      <c r="H3623" s="7">
        <v>381.44444016</v>
      </c>
      <c r="I3623" s="7">
        <v>74.067132490000006</v>
      </c>
      <c r="J3623" s="7">
        <v>377.49372122</v>
      </c>
      <c r="K3623" s="7">
        <v>3.3982930000000001E-3</v>
      </c>
      <c r="L3623" s="7">
        <v>1.4549308E-2</v>
      </c>
      <c r="M3623" s="7">
        <v>73.3</v>
      </c>
      <c r="N3623" s="7">
        <v>6.5986500000000004E-4</v>
      </c>
      <c r="O3623" s="7">
        <v>2.8251180000000002E-3</v>
      </c>
      <c r="P3623" s="7">
        <v>1</v>
      </c>
      <c r="Q3623" s="7">
        <v>28</v>
      </c>
      <c r="R3623" s="7">
        <v>265</v>
      </c>
      <c r="S3623" s="189">
        <v>45625.593981481485</v>
      </c>
    </row>
    <row r="3624" spans="1:19">
      <c r="A3624" s="7">
        <v>2018</v>
      </c>
      <c r="B3624" s="123" t="s">
        <v>537</v>
      </c>
      <c r="C3624" s="123" t="s">
        <v>553</v>
      </c>
      <c r="D3624" s="123" t="s">
        <v>559</v>
      </c>
      <c r="E3624" s="123" t="s">
        <v>159</v>
      </c>
      <c r="F3624" s="7">
        <v>356.06927699300002</v>
      </c>
      <c r="G3624" s="123" t="s">
        <v>532</v>
      </c>
      <c r="H3624" s="7">
        <v>25.079277234999999</v>
      </c>
      <c r="I3624" s="7">
        <v>70.433701685000003</v>
      </c>
      <c r="J3624" s="7">
        <v>24.910606617999999</v>
      </c>
      <c r="K3624" s="7">
        <v>3.2044119999999998E-3</v>
      </c>
      <c r="L3624" s="7">
        <v>2.9791399999999998E-4</v>
      </c>
      <c r="M3624" s="7">
        <v>69.959999999999994</v>
      </c>
      <c r="N3624" s="7">
        <v>8.9994050000000003E-3</v>
      </c>
      <c r="O3624" s="7">
        <v>8.3667300000000002E-4</v>
      </c>
      <c r="P3624" s="7">
        <v>1</v>
      </c>
      <c r="Q3624" s="7">
        <v>28</v>
      </c>
      <c r="R3624" s="7">
        <v>265</v>
      </c>
      <c r="S3624" s="189">
        <v>45625.593981481485</v>
      </c>
    </row>
    <row r="3625" spans="1:19">
      <c r="A3625" s="7">
        <v>2018</v>
      </c>
      <c r="B3625" s="123" t="s">
        <v>537</v>
      </c>
      <c r="C3625" s="123" t="s">
        <v>553</v>
      </c>
      <c r="D3625" s="123" t="s">
        <v>188</v>
      </c>
      <c r="E3625" s="123" t="s">
        <v>533</v>
      </c>
      <c r="F3625" s="7">
        <v>1592.79360965</v>
      </c>
      <c r="G3625" s="123" t="s">
        <v>532</v>
      </c>
      <c r="H3625" s="7">
        <v>129.00863697200001</v>
      </c>
      <c r="I3625" s="7">
        <v>80.995199999999997</v>
      </c>
      <c r="J3625" s="7">
        <v>116.75177158699999</v>
      </c>
      <c r="K3625" s="7">
        <v>6.610093E-3</v>
      </c>
      <c r="L3625" s="7">
        <v>4.5553897000000003E-2</v>
      </c>
      <c r="M3625" s="7">
        <v>73.3</v>
      </c>
      <c r="N3625" s="7">
        <v>4.15E-3</v>
      </c>
      <c r="O3625" s="7">
        <v>2.86E-2</v>
      </c>
      <c r="P3625" s="7">
        <v>1</v>
      </c>
      <c r="Q3625" s="7">
        <v>28</v>
      </c>
      <c r="R3625" s="7">
        <v>265</v>
      </c>
      <c r="S3625" s="189">
        <v>45625.593981481485</v>
      </c>
    </row>
    <row r="3626" spans="1:19">
      <c r="A3626" s="7">
        <v>2018</v>
      </c>
      <c r="B3626" s="123" t="s">
        <v>537</v>
      </c>
      <c r="C3626" s="123" t="s">
        <v>553</v>
      </c>
      <c r="D3626" s="123" t="s">
        <v>571</v>
      </c>
      <c r="E3626" s="123" t="s">
        <v>572</v>
      </c>
      <c r="F3626" s="7">
        <v>206.49488731599999</v>
      </c>
      <c r="G3626" s="123" t="s">
        <v>532</v>
      </c>
      <c r="H3626" s="7">
        <v>14.839445391</v>
      </c>
      <c r="I3626" s="7">
        <v>71.863500275000007</v>
      </c>
      <c r="J3626" s="7">
        <v>14.708256476000001</v>
      </c>
      <c r="K3626" s="7">
        <v>3.8355799999999999E-4</v>
      </c>
      <c r="L3626" s="7">
        <v>4.5452600000000002E-4</v>
      </c>
      <c r="M3626" s="7">
        <v>71.228187132000002</v>
      </c>
      <c r="N3626" s="7">
        <v>1.8574710000000001E-3</v>
      </c>
      <c r="O3626" s="7">
        <v>2.2011470000000001E-3</v>
      </c>
      <c r="P3626" s="7">
        <v>1</v>
      </c>
      <c r="Q3626" s="7">
        <v>28</v>
      </c>
      <c r="R3626" s="7">
        <v>265</v>
      </c>
      <c r="S3626" s="189">
        <v>45625.593981481485</v>
      </c>
    </row>
    <row r="3627" spans="1:19">
      <c r="A3627" s="7">
        <v>2018</v>
      </c>
      <c r="B3627" s="123" t="s">
        <v>537</v>
      </c>
      <c r="C3627" s="123" t="s">
        <v>553</v>
      </c>
      <c r="D3627" s="123" t="s">
        <v>573</v>
      </c>
      <c r="E3627" s="123" t="s">
        <v>572</v>
      </c>
      <c r="F3627" s="7">
        <v>45967.386332831004</v>
      </c>
      <c r="G3627" s="123" t="s">
        <v>532</v>
      </c>
      <c r="H3627" s="7">
        <v>3305.9426866909998</v>
      </c>
      <c r="I3627" s="7">
        <v>71.919309545999994</v>
      </c>
      <c r="J3627" s="7">
        <v>3281.6117103010001</v>
      </c>
      <c r="K3627" s="7">
        <v>2.4507373999999998E-2</v>
      </c>
      <c r="L3627" s="7">
        <v>8.9225547000000002E-2</v>
      </c>
      <c r="M3627" s="7">
        <v>71.39</v>
      </c>
      <c r="N3627" s="7">
        <v>5.3314699999999998E-4</v>
      </c>
      <c r="O3627" s="7">
        <v>1.9410619999999999E-3</v>
      </c>
      <c r="P3627" s="7">
        <v>1</v>
      </c>
      <c r="Q3627" s="7">
        <v>28</v>
      </c>
      <c r="R3627" s="7">
        <v>265</v>
      </c>
      <c r="S3627" s="189">
        <v>45625.593981481485</v>
      </c>
    </row>
    <row r="3628" spans="1:19">
      <c r="A3628" s="7">
        <v>2018</v>
      </c>
      <c r="B3628" s="123" t="s">
        <v>537</v>
      </c>
      <c r="C3628" s="123" t="s">
        <v>553</v>
      </c>
      <c r="D3628" s="123" t="s">
        <v>558</v>
      </c>
      <c r="E3628" s="123" t="s">
        <v>25</v>
      </c>
      <c r="F3628" s="7">
        <v>317.12304918199999</v>
      </c>
      <c r="G3628" s="123" t="s">
        <v>532</v>
      </c>
      <c r="H3628" s="7">
        <v>1.518602249</v>
      </c>
      <c r="I3628" s="7">
        <v>4.788684559</v>
      </c>
      <c r="J3628" s="7">
        <v>1.2858731910000001</v>
      </c>
      <c r="K3628" s="7">
        <v>2.0256699999999999E-4</v>
      </c>
      <c r="L3628" s="7">
        <v>8.5682E-4</v>
      </c>
      <c r="M3628" s="7">
        <v>4.0548083589999999</v>
      </c>
      <c r="N3628" s="7">
        <v>6.3876500000000001E-4</v>
      </c>
      <c r="O3628" s="7">
        <v>2.7018519999999998E-3</v>
      </c>
      <c r="P3628" s="7">
        <v>1</v>
      </c>
      <c r="Q3628" s="7">
        <v>28</v>
      </c>
      <c r="R3628" s="7">
        <v>265</v>
      </c>
      <c r="S3628" s="189">
        <v>45625.593981481485</v>
      </c>
    </row>
    <row r="3629" spans="1:19">
      <c r="A3629" s="7">
        <v>2018</v>
      </c>
      <c r="B3629" s="123" t="s">
        <v>537</v>
      </c>
      <c r="C3629" s="123" t="s">
        <v>553</v>
      </c>
      <c r="D3629" s="123" t="s">
        <v>558</v>
      </c>
      <c r="E3629" s="123" t="s">
        <v>23</v>
      </c>
      <c r="F3629" s="7">
        <v>0</v>
      </c>
      <c r="G3629" s="123" t="s">
        <v>532</v>
      </c>
      <c r="H3629" s="7">
        <v>0</v>
      </c>
      <c r="I3629" s="7"/>
      <c r="J3629" s="7">
        <v>0</v>
      </c>
      <c r="K3629" s="7">
        <v>0</v>
      </c>
      <c r="L3629" s="7">
        <v>0</v>
      </c>
      <c r="M3629" s="7"/>
      <c r="N3629" s="7"/>
      <c r="O3629" s="7"/>
      <c r="P3629" s="7"/>
      <c r="Q3629" s="7">
        <v>28</v>
      </c>
      <c r="R3629" s="7">
        <v>265</v>
      </c>
      <c r="S3629" s="189">
        <v>45625.593981481485</v>
      </c>
    </row>
    <row r="3630" spans="1:19">
      <c r="A3630" s="7">
        <v>2018</v>
      </c>
      <c r="B3630" s="123" t="s">
        <v>537</v>
      </c>
      <c r="C3630" s="123" t="s">
        <v>553</v>
      </c>
      <c r="D3630" s="123" t="s">
        <v>558</v>
      </c>
      <c r="E3630" s="123" t="s">
        <v>533</v>
      </c>
      <c r="F3630" s="7">
        <v>7492.4923085119999</v>
      </c>
      <c r="G3630" s="123" t="s">
        <v>532</v>
      </c>
      <c r="H3630" s="7">
        <v>554.94742049499996</v>
      </c>
      <c r="I3630" s="7">
        <v>74.067132490000006</v>
      </c>
      <c r="J3630" s="7">
        <v>549.19968621400005</v>
      </c>
      <c r="K3630" s="7">
        <v>4.9440329999999996E-3</v>
      </c>
      <c r="L3630" s="7">
        <v>2.1167175E-2</v>
      </c>
      <c r="M3630" s="7">
        <v>73.3</v>
      </c>
      <c r="N3630" s="7">
        <v>6.5986500000000004E-4</v>
      </c>
      <c r="O3630" s="7">
        <v>2.8251180000000002E-3</v>
      </c>
      <c r="P3630" s="7">
        <v>1</v>
      </c>
      <c r="Q3630" s="7">
        <v>28</v>
      </c>
      <c r="R3630" s="7">
        <v>265</v>
      </c>
      <c r="S3630" s="189">
        <v>45625.593981481485</v>
      </c>
    </row>
    <row r="3631" spans="1:19">
      <c r="A3631" s="7">
        <v>2018</v>
      </c>
      <c r="B3631" s="123" t="s">
        <v>537</v>
      </c>
      <c r="C3631" s="123" t="s">
        <v>553</v>
      </c>
      <c r="D3631" s="123" t="s">
        <v>558</v>
      </c>
      <c r="E3631" s="123" t="s">
        <v>159</v>
      </c>
      <c r="F3631" s="7">
        <v>0</v>
      </c>
      <c r="G3631" s="123" t="s">
        <v>532</v>
      </c>
      <c r="H3631" s="7">
        <v>0</v>
      </c>
      <c r="I3631" s="7"/>
      <c r="J3631" s="7">
        <v>0</v>
      </c>
      <c r="K3631" s="7">
        <v>0</v>
      </c>
      <c r="L3631" s="7">
        <v>0</v>
      </c>
      <c r="M3631" s="7"/>
      <c r="N3631" s="7"/>
      <c r="O3631" s="7"/>
      <c r="P3631" s="7">
        <v>1</v>
      </c>
      <c r="Q3631" s="7">
        <v>28</v>
      </c>
      <c r="R3631" s="7">
        <v>265</v>
      </c>
      <c r="S3631" s="189">
        <v>45625.593981481485</v>
      </c>
    </row>
    <row r="3632" spans="1:19">
      <c r="A3632" s="7">
        <v>2018</v>
      </c>
      <c r="B3632" s="123" t="s">
        <v>537</v>
      </c>
      <c r="C3632" s="123" t="s">
        <v>553</v>
      </c>
      <c r="D3632" s="123" t="s">
        <v>191</v>
      </c>
      <c r="E3632" s="123" t="s">
        <v>533</v>
      </c>
      <c r="F3632" s="7">
        <v>3513.2998087279998</v>
      </c>
      <c r="G3632" s="123" t="s">
        <v>532</v>
      </c>
      <c r="H3632" s="7">
        <v>260.075531641</v>
      </c>
      <c r="I3632" s="7">
        <v>74.025999999999996</v>
      </c>
      <c r="J3632" s="7">
        <v>257.52487597999999</v>
      </c>
      <c r="K3632" s="7">
        <v>2.4593099E-2</v>
      </c>
      <c r="L3632" s="7">
        <v>7.0266E-3</v>
      </c>
      <c r="M3632" s="7">
        <v>73.3</v>
      </c>
      <c r="N3632" s="7">
        <v>7.0000000000000001E-3</v>
      </c>
      <c r="O3632" s="7">
        <v>2E-3</v>
      </c>
      <c r="P3632" s="7">
        <v>1</v>
      </c>
      <c r="Q3632" s="7">
        <v>28</v>
      </c>
      <c r="R3632" s="7">
        <v>265</v>
      </c>
      <c r="S3632" s="189">
        <v>45625.593981481485</v>
      </c>
    </row>
    <row r="3633" spans="1:19">
      <c r="A3633" s="7">
        <v>2018</v>
      </c>
      <c r="B3633" s="123" t="s">
        <v>537</v>
      </c>
      <c r="C3633" s="123" t="s">
        <v>553</v>
      </c>
      <c r="D3633" s="123" t="s">
        <v>561</v>
      </c>
      <c r="E3633" s="123" t="s">
        <v>25</v>
      </c>
      <c r="F3633" s="7">
        <v>625.33449579099999</v>
      </c>
      <c r="G3633" s="123" t="s">
        <v>532</v>
      </c>
      <c r="H3633" s="7">
        <v>2.994529644</v>
      </c>
      <c r="I3633" s="7">
        <v>4.788684559</v>
      </c>
      <c r="J3633" s="7">
        <v>2.5356115410000002</v>
      </c>
      <c r="K3633" s="7">
        <v>3.9944200000000002E-4</v>
      </c>
      <c r="L3633" s="7">
        <v>1.689561E-3</v>
      </c>
      <c r="M3633" s="7">
        <v>4.0548083589999999</v>
      </c>
      <c r="N3633" s="7">
        <v>6.3876500000000001E-4</v>
      </c>
      <c r="O3633" s="7">
        <v>2.7018519999999998E-3</v>
      </c>
      <c r="P3633" s="7">
        <v>1</v>
      </c>
      <c r="Q3633" s="7">
        <v>28</v>
      </c>
      <c r="R3633" s="7">
        <v>265</v>
      </c>
      <c r="S3633" s="189">
        <v>45625.593981481485</v>
      </c>
    </row>
    <row r="3634" spans="1:19">
      <c r="A3634" s="7">
        <v>2018</v>
      </c>
      <c r="B3634" s="123" t="s">
        <v>537</v>
      </c>
      <c r="C3634" s="123" t="s">
        <v>553</v>
      </c>
      <c r="D3634" s="123" t="s">
        <v>561</v>
      </c>
      <c r="E3634" s="123" t="s">
        <v>23</v>
      </c>
      <c r="F3634" s="7">
        <v>162.21916729</v>
      </c>
      <c r="G3634" s="123" t="s">
        <v>532</v>
      </c>
      <c r="H3634" s="7">
        <v>6.7349773000000002E-2</v>
      </c>
      <c r="I3634" s="7">
        <v>0.41517765299999998</v>
      </c>
      <c r="J3634" s="7">
        <v>0</v>
      </c>
      <c r="K3634" s="7">
        <v>1.2302190000000001E-3</v>
      </c>
      <c r="L3634" s="7">
        <v>1.24165E-4</v>
      </c>
      <c r="M3634" s="7">
        <v>0</v>
      </c>
      <c r="N3634" s="7">
        <v>7.5836860000000001E-3</v>
      </c>
      <c r="O3634" s="7">
        <v>7.6541300000000005E-4</v>
      </c>
      <c r="P3634" s="7"/>
      <c r="Q3634" s="7">
        <v>28</v>
      </c>
      <c r="R3634" s="7">
        <v>265</v>
      </c>
      <c r="S3634" s="189">
        <v>45625.593981481485</v>
      </c>
    </row>
    <row r="3635" spans="1:19">
      <c r="A3635" s="7">
        <v>2018</v>
      </c>
      <c r="B3635" s="123" t="s">
        <v>537</v>
      </c>
      <c r="C3635" s="123" t="s">
        <v>553</v>
      </c>
      <c r="D3635" s="123" t="s">
        <v>561</v>
      </c>
      <c r="E3635" s="123" t="s">
        <v>533</v>
      </c>
      <c r="F3635" s="7">
        <v>14774.435071974</v>
      </c>
      <c r="G3635" s="123" t="s">
        <v>532</v>
      </c>
      <c r="H3635" s="7">
        <v>1094.300039941</v>
      </c>
      <c r="I3635" s="7">
        <v>74.067132490000006</v>
      </c>
      <c r="J3635" s="7">
        <v>1082.9660907760001</v>
      </c>
      <c r="K3635" s="7">
        <v>9.7491330000000001E-3</v>
      </c>
      <c r="L3635" s="7">
        <v>4.1739522000000001E-2</v>
      </c>
      <c r="M3635" s="7">
        <v>73.3</v>
      </c>
      <c r="N3635" s="7">
        <v>6.5986500000000004E-4</v>
      </c>
      <c r="O3635" s="7">
        <v>2.8251180000000002E-3</v>
      </c>
      <c r="P3635" s="7">
        <v>1</v>
      </c>
      <c r="Q3635" s="7">
        <v>28</v>
      </c>
      <c r="R3635" s="7">
        <v>265</v>
      </c>
      <c r="S3635" s="189">
        <v>45625.593981481485</v>
      </c>
    </row>
    <row r="3636" spans="1:19">
      <c r="A3636" s="7">
        <v>2018</v>
      </c>
      <c r="B3636" s="123" t="s">
        <v>537</v>
      </c>
      <c r="C3636" s="123" t="s">
        <v>553</v>
      </c>
      <c r="D3636" s="123" t="s">
        <v>561</v>
      </c>
      <c r="E3636" s="123" t="s">
        <v>159</v>
      </c>
      <c r="F3636" s="7">
        <v>4898.9296197530002</v>
      </c>
      <c r="G3636" s="123" t="s">
        <v>532</v>
      </c>
      <c r="H3636" s="7">
        <v>345.04974741299998</v>
      </c>
      <c r="I3636" s="7">
        <v>70.433701685000003</v>
      </c>
      <c r="J3636" s="7">
        <v>342.72911619799999</v>
      </c>
      <c r="K3636" s="7">
        <v>4.4087451999999999E-2</v>
      </c>
      <c r="L3636" s="7">
        <v>4.0988020000000003E-3</v>
      </c>
      <c r="M3636" s="7">
        <v>69.959999999999994</v>
      </c>
      <c r="N3636" s="7">
        <v>8.9994050000000003E-3</v>
      </c>
      <c r="O3636" s="7">
        <v>8.3667300000000002E-4</v>
      </c>
      <c r="P3636" s="7">
        <v>1</v>
      </c>
      <c r="Q3636" s="7">
        <v>28</v>
      </c>
      <c r="R3636" s="7">
        <v>265</v>
      </c>
      <c r="S3636" s="189">
        <v>45625.593981481485</v>
      </c>
    </row>
    <row r="3637" spans="1:19">
      <c r="A3637" s="7">
        <v>2018</v>
      </c>
      <c r="B3637" s="123" t="s">
        <v>537</v>
      </c>
      <c r="C3637" s="123" t="s">
        <v>553</v>
      </c>
      <c r="D3637" s="123" t="s">
        <v>561</v>
      </c>
      <c r="E3637" s="123" t="s">
        <v>535</v>
      </c>
      <c r="F3637" s="7">
        <v>943.33260684200002</v>
      </c>
      <c r="G3637" s="123" t="s">
        <v>532</v>
      </c>
      <c r="H3637" s="7">
        <v>52.682962322999998</v>
      </c>
      <c r="I3637" s="7">
        <v>55.847706250000002</v>
      </c>
      <c r="J3637" s="7">
        <v>52.631550695999998</v>
      </c>
      <c r="K3637" s="7">
        <v>9.4333299999999998E-4</v>
      </c>
      <c r="L3637" s="7">
        <v>9.4333260679999999E-5</v>
      </c>
      <c r="M3637" s="7">
        <v>55.793206249999997</v>
      </c>
      <c r="N3637" s="7">
        <v>1E-3</v>
      </c>
      <c r="O3637" s="7">
        <v>1E-4</v>
      </c>
      <c r="P3637" s="7">
        <v>1</v>
      </c>
      <c r="Q3637" s="7">
        <v>28</v>
      </c>
      <c r="R3637" s="7">
        <v>265</v>
      </c>
      <c r="S3637" s="189">
        <v>45625.593981481485</v>
      </c>
    </row>
    <row r="3638" spans="1:19">
      <c r="A3638" s="7">
        <v>2018</v>
      </c>
      <c r="B3638" s="123" t="s">
        <v>537</v>
      </c>
      <c r="C3638" s="123" t="s">
        <v>564</v>
      </c>
      <c r="D3638" s="123" t="s">
        <v>180</v>
      </c>
      <c r="E3638" s="123" t="s">
        <v>574</v>
      </c>
      <c r="F3638" s="7">
        <v>3753.3523214799998</v>
      </c>
      <c r="G3638" s="123" t="s">
        <v>532</v>
      </c>
      <c r="H3638" s="7">
        <v>401.97339913399998</v>
      </c>
      <c r="I3638" s="7">
        <v>107.097166667</v>
      </c>
      <c r="J3638" s="7">
        <v>368.95328208500001</v>
      </c>
      <c r="K3638" s="7">
        <v>1.126005696</v>
      </c>
      <c r="L3638" s="7">
        <v>5.6300279999999996E-3</v>
      </c>
      <c r="M3638" s="7">
        <v>98.299666666999997</v>
      </c>
      <c r="N3638" s="7">
        <v>0.3</v>
      </c>
      <c r="O3638" s="7">
        <v>1.5E-3</v>
      </c>
      <c r="P3638" s="7">
        <v>1</v>
      </c>
      <c r="Q3638" s="7">
        <v>28</v>
      </c>
      <c r="R3638" s="7">
        <v>265</v>
      </c>
      <c r="S3638" s="189">
        <v>45625.593981481485</v>
      </c>
    </row>
    <row r="3639" spans="1:19">
      <c r="A3639" s="7">
        <v>2018</v>
      </c>
      <c r="B3639" s="123" t="s">
        <v>537</v>
      </c>
      <c r="C3639" s="123" t="s">
        <v>564</v>
      </c>
      <c r="D3639" s="123" t="s">
        <v>180</v>
      </c>
      <c r="E3639" s="123" t="s">
        <v>33</v>
      </c>
      <c r="F3639" s="7">
        <v>1271.761987632</v>
      </c>
      <c r="G3639" s="123" t="s">
        <v>532</v>
      </c>
      <c r="H3639" s="7">
        <v>12.030868402999999</v>
      </c>
      <c r="I3639" s="7">
        <v>9.4600000000000009</v>
      </c>
      <c r="J3639" s="7">
        <v>0</v>
      </c>
      <c r="K3639" s="7">
        <v>0.381528596</v>
      </c>
      <c r="L3639" s="7">
        <v>5.0870480000000003E-3</v>
      </c>
      <c r="M3639" s="7">
        <v>0</v>
      </c>
      <c r="N3639" s="7">
        <v>0.3</v>
      </c>
      <c r="O3639" s="7">
        <v>4.0000000000000001E-3</v>
      </c>
      <c r="P3639" s="7"/>
      <c r="Q3639" s="7">
        <v>28</v>
      </c>
      <c r="R3639" s="7">
        <v>265</v>
      </c>
      <c r="S3639" s="189">
        <v>45625.593981481485</v>
      </c>
    </row>
    <row r="3640" spans="1:19">
      <c r="A3640" s="7">
        <v>2018</v>
      </c>
      <c r="B3640" s="123" t="s">
        <v>537</v>
      </c>
      <c r="C3640" s="123" t="s">
        <v>564</v>
      </c>
      <c r="D3640" s="123" t="s">
        <v>180</v>
      </c>
      <c r="E3640" s="123" t="s">
        <v>540</v>
      </c>
      <c r="F3640" s="7">
        <v>4826.0623097670004</v>
      </c>
      <c r="G3640" s="123" t="s">
        <v>532</v>
      </c>
      <c r="H3640" s="7">
        <v>499.00277767400001</v>
      </c>
      <c r="I3640" s="7">
        <v>103.39749999999999</v>
      </c>
      <c r="J3640" s="7">
        <v>456.54549450399998</v>
      </c>
      <c r="K3640" s="7">
        <v>1.4478186930000001</v>
      </c>
      <c r="L3640" s="7">
        <v>7.2390930000000003E-3</v>
      </c>
      <c r="M3640" s="7">
        <v>94.6</v>
      </c>
      <c r="N3640" s="7">
        <v>0.3</v>
      </c>
      <c r="O3640" s="7">
        <v>1.5E-3</v>
      </c>
      <c r="P3640" s="7">
        <v>1</v>
      </c>
      <c r="Q3640" s="7">
        <v>28</v>
      </c>
      <c r="R3640" s="7">
        <v>265</v>
      </c>
      <c r="S3640" s="189">
        <v>45625.593981481485</v>
      </c>
    </row>
    <row r="3641" spans="1:19">
      <c r="A3641" s="7">
        <v>2018</v>
      </c>
      <c r="B3641" s="123" t="s">
        <v>537</v>
      </c>
      <c r="C3641" s="123" t="s">
        <v>564</v>
      </c>
      <c r="D3641" s="123" t="s">
        <v>180</v>
      </c>
      <c r="E3641" s="123" t="s">
        <v>569</v>
      </c>
      <c r="F3641" s="7">
        <v>2881.9756714240002</v>
      </c>
      <c r="G3641" s="123" t="s">
        <v>532</v>
      </c>
      <c r="H3641" s="7">
        <v>310.189923491</v>
      </c>
      <c r="I3641" s="7">
        <v>107.631</v>
      </c>
      <c r="J3641" s="7">
        <v>284.91211487700002</v>
      </c>
      <c r="K3641" s="7">
        <v>0.86459270099999996</v>
      </c>
      <c r="L3641" s="7">
        <v>4.0347660000000004E-3</v>
      </c>
      <c r="M3641" s="7">
        <v>98.86</v>
      </c>
      <c r="N3641" s="7">
        <v>0.3</v>
      </c>
      <c r="O3641" s="7">
        <v>1.4E-3</v>
      </c>
      <c r="P3641" s="7">
        <v>1</v>
      </c>
      <c r="Q3641" s="7">
        <v>28</v>
      </c>
      <c r="R3641" s="7">
        <v>265</v>
      </c>
      <c r="S3641" s="189">
        <v>45625.593981481485</v>
      </c>
    </row>
    <row r="3642" spans="1:19">
      <c r="A3642" s="7">
        <v>2018</v>
      </c>
      <c r="B3642" s="123" t="s">
        <v>537</v>
      </c>
      <c r="C3642" s="123" t="s">
        <v>564</v>
      </c>
      <c r="D3642" s="123" t="s">
        <v>180</v>
      </c>
      <c r="E3642" s="123" t="s">
        <v>531</v>
      </c>
      <c r="F3642" s="7">
        <v>0</v>
      </c>
      <c r="G3642" s="123" t="s">
        <v>532</v>
      </c>
      <c r="H3642" s="7">
        <v>0</v>
      </c>
      <c r="I3642" s="7"/>
      <c r="J3642" s="7">
        <v>0</v>
      </c>
      <c r="K3642" s="7">
        <v>0</v>
      </c>
      <c r="L3642" s="7">
        <v>0</v>
      </c>
      <c r="M3642" s="7"/>
      <c r="N3642" s="7"/>
      <c r="O3642" s="7"/>
      <c r="P3642" s="7">
        <v>1</v>
      </c>
      <c r="Q3642" s="7">
        <v>28</v>
      </c>
      <c r="R3642" s="7">
        <v>265</v>
      </c>
      <c r="S3642" s="189">
        <v>45625.593981481485</v>
      </c>
    </row>
    <row r="3643" spans="1:19">
      <c r="A3643" s="7">
        <v>2018</v>
      </c>
      <c r="B3643" s="123" t="s">
        <v>537</v>
      </c>
      <c r="C3643" s="123" t="s">
        <v>564</v>
      </c>
      <c r="D3643" s="123" t="s">
        <v>180</v>
      </c>
      <c r="E3643" s="123" t="s">
        <v>533</v>
      </c>
      <c r="F3643" s="7">
        <v>12384.720890324999</v>
      </c>
      <c r="G3643" s="123" t="s">
        <v>532</v>
      </c>
      <c r="H3643" s="7">
        <v>913.195651333</v>
      </c>
      <c r="I3643" s="7">
        <v>73.735666667000004</v>
      </c>
      <c r="J3643" s="7">
        <v>907.75875886200004</v>
      </c>
      <c r="K3643" s="7">
        <v>0.123847209</v>
      </c>
      <c r="L3643" s="7">
        <v>7.4308330000000004E-3</v>
      </c>
      <c r="M3643" s="7">
        <v>73.296666666999997</v>
      </c>
      <c r="N3643" s="7">
        <v>0.01</v>
      </c>
      <c r="O3643" s="7">
        <v>5.9999999999999995E-4</v>
      </c>
      <c r="P3643" s="7">
        <v>1</v>
      </c>
      <c r="Q3643" s="7">
        <v>28</v>
      </c>
      <c r="R3643" s="7">
        <v>265</v>
      </c>
      <c r="S3643" s="189">
        <v>45625.593981481485</v>
      </c>
    </row>
    <row r="3644" spans="1:19">
      <c r="A3644" s="7">
        <v>2018</v>
      </c>
      <c r="B3644" s="123" t="s">
        <v>537</v>
      </c>
      <c r="C3644" s="123" t="s">
        <v>564</v>
      </c>
      <c r="D3644" s="123" t="s">
        <v>180</v>
      </c>
      <c r="E3644" s="123" t="s">
        <v>159</v>
      </c>
      <c r="F3644" s="7">
        <v>0</v>
      </c>
      <c r="G3644" s="123" t="s">
        <v>532</v>
      </c>
      <c r="H3644" s="7">
        <v>0</v>
      </c>
      <c r="I3644" s="7"/>
      <c r="J3644" s="7">
        <v>0</v>
      </c>
      <c r="K3644" s="7">
        <v>0</v>
      </c>
      <c r="L3644" s="7">
        <v>0</v>
      </c>
      <c r="M3644" s="7"/>
      <c r="N3644" s="7"/>
      <c r="O3644" s="7"/>
      <c r="P3644" s="7">
        <v>1</v>
      </c>
      <c r="Q3644" s="7">
        <v>28</v>
      </c>
      <c r="R3644" s="7">
        <v>265</v>
      </c>
      <c r="S3644" s="189">
        <v>45625.593981481485</v>
      </c>
    </row>
    <row r="3645" spans="1:19">
      <c r="A3645" s="7">
        <v>2018</v>
      </c>
      <c r="B3645" s="123" t="s">
        <v>537</v>
      </c>
      <c r="C3645" s="123" t="s">
        <v>564</v>
      </c>
      <c r="D3645" s="123" t="s">
        <v>180</v>
      </c>
      <c r="E3645" s="123" t="s">
        <v>160</v>
      </c>
      <c r="F3645" s="7">
        <v>36536.569226781998</v>
      </c>
      <c r="G3645" s="123" t="s">
        <v>532</v>
      </c>
      <c r="H3645" s="7">
        <v>2624.3852309909998</v>
      </c>
      <c r="I3645" s="7">
        <v>71.828999999999994</v>
      </c>
      <c r="J3645" s="7">
        <v>2608.3456771000001</v>
      </c>
      <c r="K3645" s="7">
        <v>0.36536569200000002</v>
      </c>
      <c r="L3645" s="7">
        <v>2.1921942E-2</v>
      </c>
      <c r="M3645" s="7">
        <v>71.39</v>
      </c>
      <c r="N3645" s="7">
        <v>0.01</v>
      </c>
      <c r="O3645" s="7">
        <v>5.9999999999999995E-4</v>
      </c>
      <c r="P3645" s="7">
        <v>1</v>
      </c>
      <c r="Q3645" s="7">
        <v>28</v>
      </c>
      <c r="R3645" s="7">
        <v>265</v>
      </c>
      <c r="S3645" s="189">
        <v>45625.593981481485</v>
      </c>
    </row>
    <row r="3646" spans="1:19">
      <c r="A3646" s="7">
        <v>2018</v>
      </c>
      <c r="B3646" s="123" t="s">
        <v>537</v>
      </c>
      <c r="C3646" s="123" t="s">
        <v>564</v>
      </c>
      <c r="D3646" s="123" t="s">
        <v>180</v>
      </c>
      <c r="E3646" s="123" t="s">
        <v>575</v>
      </c>
      <c r="F3646" s="7">
        <v>495.60764731099999</v>
      </c>
      <c r="G3646" s="123" t="s">
        <v>532</v>
      </c>
      <c r="H3646" s="7">
        <v>54.415654643000003</v>
      </c>
      <c r="I3646" s="7">
        <v>109.795833333</v>
      </c>
      <c r="J3646" s="7">
        <v>50.055546366000002</v>
      </c>
      <c r="K3646" s="7">
        <v>0.14868229399999999</v>
      </c>
      <c r="L3646" s="7">
        <v>7.4341100000000003E-4</v>
      </c>
      <c r="M3646" s="7">
        <v>100.99833333300001</v>
      </c>
      <c r="N3646" s="7">
        <v>0.3</v>
      </c>
      <c r="O3646" s="7">
        <v>1.5E-3</v>
      </c>
      <c r="P3646" s="7">
        <v>1</v>
      </c>
      <c r="Q3646" s="7">
        <v>28</v>
      </c>
      <c r="R3646" s="7">
        <v>265</v>
      </c>
      <c r="S3646" s="189">
        <v>45625.593981481485</v>
      </c>
    </row>
    <row r="3647" spans="1:19">
      <c r="A3647" s="7">
        <v>2018</v>
      </c>
      <c r="B3647" s="123" t="s">
        <v>537</v>
      </c>
      <c r="C3647" s="123" t="s">
        <v>564</v>
      </c>
      <c r="D3647" s="123" t="s">
        <v>180</v>
      </c>
      <c r="E3647" s="123" t="s">
        <v>163</v>
      </c>
      <c r="F3647" s="7">
        <v>2254.2368842609999</v>
      </c>
      <c r="G3647" s="123" t="s">
        <v>532</v>
      </c>
      <c r="H3647" s="7">
        <v>143.94767759999999</v>
      </c>
      <c r="I3647" s="7">
        <v>63.856499999999997</v>
      </c>
      <c r="J3647" s="7">
        <v>143.572347159</v>
      </c>
      <c r="K3647" s="7">
        <v>1.1271184E-2</v>
      </c>
      <c r="L3647" s="7">
        <v>2.25424E-4</v>
      </c>
      <c r="M3647" s="7">
        <v>63.69</v>
      </c>
      <c r="N3647" s="7">
        <v>5.0000000000000001E-3</v>
      </c>
      <c r="O3647" s="7">
        <v>1E-4</v>
      </c>
      <c r="P3647" s="7">
        <v>1</v>
      </c>
      <c r="Q3647" s="7">
        <v>28</v>
      </c>
      <c r="R3647" s="7">
        <v>265</v>
      </c>
      <c r="S3647" s="189">
        <v>45625.593981481485</v>
      </c>
    </row>
    <row r="3648" spans="1:19">
      <c r="A3648" s="7">
        <v>2018</v>
      </c>
      <c r="B3648" s="123" t="s">
        <v>537</v>
      </c>
      <c r="C3648" s="123" t="s">
        <v>564</v>
      </c>
      <c r="D3648" s="123" t="s">
        <v>180</v>
      </c>
      <c r="E3648" s="123" t="s">
        <v>535</v>
      </c>
      <c r="F3648" s="7">
        <v>25292.197479167</v>
      </c>
      <c r="G3648" s="123" t="s">
        <v>532</v>
      </c>
      <c r="H3648" s="7">
        <v>1415.343941351</v>
      </c>
      <c r="I3648" s="7">
        <v>55.959706250000004</v>
      </c>
      <c r="J3648" s="7">
        <v>1411.1327904709999</v>
      </c>
      <c r="K3648" s="7">
        <v>0.126460987</v>
      </c>
      <c r="L3648" s="7">
        <v>2.52922E-3</v>
      </c>
      <c r="M3648" s="7">
        <v>55.793206249999997</v>
      </c>
      <c r="N3648" s="7">
        <v>5.0000000000000001E-3</v>
      </c>
      <c r="O3648" s="7">
        <v>1E-4</v>
      </c>
      <c r="P3648" s="7">
        <v>1</v>
      </c>
      <c r="Q3648" s="7">
        <v>28</v>
      </c>
      <c r="R3648" s="7">
        <v>265</v>
      </c>
      <c r="S3648" s="189">
        <v>45625.593981481485</v>
      </c>
    </row>
    <row r="3649" spans="1:19">
      <c r="A3649" s="7">
        <v>2018</v>
      </c>
      <c r="B3649" s="123" t="s">
        <v>537</v>
      </c>
      <c r="C3649" s="123" t="s">
        <v>564</v>
      </c>
      <c r="D3649" s="123" t="s">
        <v>180</v>
      </c>
      <c r="E3649" s="123" t="s">
        <v>541</v>
      </c>
      <c r="F3649" s="7">
        <v>226.24930131100001</v>
      </c>
      <c r="G3649" s="123" t="s">
        <v>532</v>
      </c>
      <c r="H3649" s="7">
        <v>21.446067550999999</v>
      </c>
      <c r="I3649" s="7">
        <v>94.789541567000001</v>
      </c>
      <c r="J3649" s="7">
        <v>21.346744107999999</v>
      </c>
      <c r="K3649" s="7">
        <v>2.262493E-3</v>
      </c>
      <c r="L3649" s="7">
        <v>1.3574999999999999E-4</v>
      </c>
      <c r="M3649" s="7">
        <v>94.350541566999993</v>
      </c>
      <c r="N3649" s="7">
        <v>0.01</v>
      </c>
      <c r="O3649" s="7">
        <v>5.9999999999999995E-4</v>
      </c>
      <c r="P3649" s="7">
        <v>1</v>
      </c>
      <c r="Q3649" s="7">
        <v>28</v>
      </c>
      <c r="R3649" s="7">
        <v>265</v>
      </c>
      <c r="S3649" s="189">
        <v>45625.593981481485</v>
      </c>
    </row>
    <row r="3650" spans="1:19">
      <c r="A3650" s="7">
        <v>2018</v>
      </c>
      <c r="B3650" s="123" t="s">
        <v>537</v>
      </c>
      <c r="C3650" s="123" t="s">
        <v>564</v>
      </c>
      <c r="D3650" s="123" t="s">
        <v>180</v>
      </c>
      <c r="E3650" s="123" t="s">
        <v>570</v>
      </c>
      <c r="F3650" s="7">
        <v>5346.7110720000001</v>
      </c>
      <c r="G3650" s="123" t="s">
        <v>532</v>
      </c>
      <c r="H3650" s="7">
        <v>602.95395430099995</v>
      </c>
      <c r="I3650" s="7">
        <v>112.771</v>
      </c>
      <c r="J3650" s="7">
        <v>556.05795148799996</v>
      </c>
      <c r="K3650" s="7">
        <v>1.6040133219999999</v>
      </c>
      <c r="L3650" s="7">
        <v>7.4853960000000001E-3</v>
      </c>
      <c r="M3650" s="7">
        <v>104</v>
      </c>
      <c r="N3650" s="7">
        <v>0.3</v>
      </c>
      <c r="O3650" s="7">
        <v>1.4E-3</v>
      </c>
      <c r="P3650" s="7">
        <v>1</v>
      </c>
      <c r="Q3650" s="7">
        <v>28</v>
      </c>
      <c r="R3650" s="7">
        <v>265</v>
      </c>
      <c r="S3650" s="189">
        <v>45625.593981481485</v>
      </c>
    </row>
    <row r="3651" spans="1:19">
      <c r="A3651" s="7">
        <v>2018</v>
      </c>
      <c r="B3651" s="123" t="s">
        <v>537</v>
      </c>
      <c r="C3651" s="123" t="s">
        <v>556</v>
      </c>
      <c r="D3651" s="123" t="s">
        <v>576</v>
      </c>
      <c r="E3651" s="123" t="s">
        <v>27</v>
      </c>
      <c r="F3651" s="7">
        <v>0</v>
      </c>
      <c r="G3651" s="123" t="s">
        <v>532</v>
      </c>
      <c r="H3651" s="7">
        <v>0</v>
      </c>
      <c r="I3651" s="7"/>
      <c r="J3651" s="7">
        <v>0</v>
      </c>
      <c r="K3651" s="7">
        <v>0</v>
      </c>
      <c r="L3651" s="7">
        <v>0</v>
      </c>
      <c r="M3651" s="7"/>
      <c r="N3651" s="7"/>
      <c r="O3651" s="7"/>
      <c r="P3651" s="7"/>
      <c r="Q3651" s="7">
        <v>28</v>
      </c>
      <c r="R3651" s="7">
        <v>265</v>
      </c>
      <c r="S3651" s="189">
        <v>45625.593981481485</v>
      </c>
    </row>
    <row r="3652" spans="1:19">
      <c r="A3652" s="7">
        <v>2018</v>
      </c>
      <c r="B3652" s="123" t="s">
        <v>537</v>
      </c>
      <c r="C3652" s="123" t="s">
        <v>556</v>
      </c>
      <c r="D3652" s="123" t="s">
        <v>576</v>
      </c>
      <c r="E3652" s="123" t="s">
        <v>33</v>
      </c>
      <c r="F3652" s="7">
        <v>131.45054757599999</v>
      </c>
      <c r="G3652" s="123" t="s">
        <v>532</v>
      </c>
      <c r="H3652" s="7">
        <v>1.24352218</v>
      </c>
      <c r="I3652" s="7">
        <v>9.4600000000000009</v>
      </c>
      <c r="J3652" s="7">
        <v>0</v>
      </c>
      <c r="K3652" s="7">
        <v>3.9435164000000002E-2</v>
      </c>
      <c r="L3652" s="7">
        <v>5.2580200000000002E-4</v>
      </c>
      <c r="M3652" s="7">
        <v>0</v>
      </c>
      <c r="N3652" s="7">
        <v>0.3</v>
      </c>
      <c r="O3652" s="7">
        <v>4.0000000000000001E-3</v>
      </c>
      <c r="P3652" s="7"/>
      <c r="Q3652" s="7">
        <v>28</v>
      </c>
      <c r="R3652" s="7">
        <v>265</v>
      </c>
      <c r="S3652" s="189">
        <v>45625.593981481485</v>
      </c>
    </row>
    <row r="3653" spans="1:19">
      <c r="A3653" s="7">
        <v>2018</v>
      </c>
      <c r="B3653" s="123" t="s">
        <v>537</v>
      </c>
      <c r="C3653" s="123" t="s">
        <v>556</v>
      </c>
      <c r="D3653" s="123" t="s">
        <v>576</v>
      </c>
      <c r="E3653" s="123" t="s">
        <v>540</v>
      </c>
      <c r="F3653" s="7">
        <v>0.167446816</v>
      </c>
      <c r="G3653" s="123" t="s">
        <v>532</v>
      </c>
      <c r="H3653" s="7">
        <v>1.5953914E-2</v>
      </c>
      <c r="I3653" s="7">
        <v>95.277500000000003</v>
      </c>
      <c r="J3653" s="7">
        <v>1.5840468999999999E-2</v>
      </c>
      <c r="K3653" s="7">
        <v>1.6744681599999999E-6</v>
      </c>
      <c r="L3653" s="7">
        <v>2.5117022400000001E-7</v>
      </c>
      <c r="M3653" s="7">
        <v>94.6</v>
      </c>
      <c r="N3653" s="7">
        <v>0.01</v>
      </c>
      <c r="O3653" s="7">
        <v>1.5E-3</v>
      </c>
      <c r="P3653" s="7">
        <v>1</v>
      </c>
      <c r="Q3653" s="7">
        <v>28</v>
      </c>
      <c r="R3653" s="7">
        <v>265</v>
      </c>
      <c r="S3653" s="189">
        <v>45625.593981481485</v>
      </c>
    </row>
    <row r="3654" spans="1:19">
      <c r="A3654" s="7">
        <v>2018</v>
      </c>
      <c r="B3654" s="123" t="s">
        <v>537</v>
      </c>
      <c r="C3654" s="123" t="s">
        <v>556</v>
      </c>
      <c r="D3654" s="123" t="s">
        <v>576</v>
      </c>
      <c r="E3654" s="123" t="s">
        <v>531</v>
      </c>
      <c r="F3654" s="7">
        <v>0</v>
      </c>
      <c r="G3654" s="123" t="s">
        <v>532</v>
      </c>
      <c r="H3654" s="7">
        <v>0</v>
      </c>
      <c r="I3654" s="7"/>
      <c r="J3654" s="7">
        <v>0</v>
      </c>
      <c r="K3654" s="7">
        <v>0</v>
      </c>
      <c r="L3654" s="7">
        <v>0</v>
      </c>
      <c r="M3654" s="7"/>
      <c r="N3654" s="7"/>
      <c r="O3654" s="7"/>
      <c r="P3654" s="7">
        <v>1</v>
      </c>
      <c r="Q3654" s="7">
        <v>28</v>
      </c>
      <c r="R3654" s="7">
        <v>265</v>
      </c>
      <c r="S3654" s="189">
        <v>45625.593981481485</v>
      </c>
    </row>
    <row r="3655" spans="1:19">
      <c r="A3655" s="7">
        <v>2018</v>
      </c>
      <c r="B3655" s="123" t="s">
        <v>537</v>
      </c>
      <c r="C3655" s="123" t="s">
        <v>556</v>
      </c>
      <c r="D3655" s="123" t="s">
        <v>576</v>
      </c>
      <c r="E3655" s="123" t="s">
        <v>533</v>
      </c>
      <c r="F3655" s="7">
        <v>454.05846000000003</v>
      </c>
      <c r="G3655" s="123" t="s">
        <v>532</v>
      </c>
      <c r="H3655" s="7">
        <v>33.480303253999999</v>
      </c>
      <c r="I3655" s="7">
        <v>73.735666667000004</v>
      </c>
      <c r="J3655" s="7">
        <v>33.28097159</v>
      </c>
      <c r="K3655" s="7">
        <v>4.5405849999999998E-3</v>
      </c>
      <c r="L3655" s="7">
        <v>2.7243500000000002E-4</v>
      </c>
      <c r="M3655" s="7">
        <v>73.296666666999997</v>
      </c>
      <c r="N3655" s="7">
        <v>0.01</v>
      </c>
      <c r="O3655" s="7">
        <v>5.9999999999999995E-4</v>
      </c>
      <c r="P3655" s="7">
        <v>1</v>
      </c>
      <c r="Q3655" s="7">
        <v>28</v>
      </c>
      <c r="R3655" s="7">
        <v>265</v>
      </c>
      <c r="S3655" s="189">
        <v>45625.593981481485</v>
      </c>
    </row>
    <row r="3656" spans="1:19">
      <c r="A3656" s="7">
        <v>2018</v>
      </c>
      <c r="B3656" s="123" t="s">
        <v>537</v>
      </c>
      <c r="C3656" s="123" t="s">
        <v>556</v>
      </c>
      <c r="D3656" s="123" t="s">
        <v>576</v>
      </c>
      <c r="E3656" s="123" t="s">
        <v>160</v>
      </c>
      <c r="F3656" s="7">
        <v>271.30464000000001</v>
      </c>
      <c r="G3656" s="123" t="s">
        <v>532</v>
      </c>
      <c r="H3656" s="7">
        <v>19.487540986999999</v>
      </c>
      <c r="I3656" s="7">
        <v>71.828999999999994</v>
      </c>
      <c r="J3656" s="7">
        <v>19.368438250000001</v>
      </c>
      <c r="K3656" s="7">
        <v>2.7130460000000002E-3</v>
      </c>
      <c r="L3656" s="7">
        <v>1.62783E-4</v>
      </c>
      <c r="M3656" s="7">
        <v>71.39</v>
      </c>
      <c r="N3656" s="7">
        <v>0.01</v>
      </c>
      <c r="O3656" s="7">
        <v>5.9999999999999995E-4</v>
      </c>
      <c r="P3656" s="7">
        <v>1</v>
      </c>
      <c r="Q3656" s="7">
        <v>28</v>
      </c>
      <c r="R3656" s="7">
        <v>265</v>
      </c>
      <c r="S3656" s="189">
        <v>45625.593981481485</v>
      </c>
    </row>
    <row r="3657" spans="1:19">
      <c r="A3657" s="7">
        <v>2018</v>
      </c>
      <c r="B3657" s="123" t="s">
        <v>537</v>
      </c>
      <c r="C3657" s="123" t="s">
        <v>556</v>
      </c>
      <c r="D3657" s="123" t="s">
        <v>576</v>
      </c>
      <c r="E3657" s="123" t="s">
        <v>163</v>
      </c>
      <c r="F3657" s="7">
        <v>513.16402865999999</v>
      </c>
      <c r="G3657" s="123" t="s">
        <v>532</v>
      </c>
      <c r="H3657" s="7">
        <v>32.768858796000004</v>
      </c>
      <c r="I3657" s="7">
        <v>63.856499999999997</v>
      </c>
      <c r="J3657" s="7">
        <v>32.683416985000001</v>
      </c>
      <c r="K3657" s="7">
        <v>2.5658199999999999E-3</v>
      </c>
      <c r="L3657" s="7">
        <v>5.1316402870000003E-5</v>
      </c>
      <c r="M3657" s="7">
        <v>63.69</v>
      </c>
      <c r="N3657" s="7">
        <v>5.0000000000000001E-3</v>
      </c>
      <c r="O3657" s="7">
        <v>1E-4</v>
      </c>
      <c r="P3657" s="7">
        <v>1</v>
      </c>
      <c r="Q3657" s="7">
        <v>28</v>
      </c>
      <c r="R3657" s="7">
        <v>265</v>
      </c>
      <c r="S3657" s="189">
        <v>45625.593981481485</v>
      </c>
    </row>
    <row r="3658" spans="1:19">
      <c r="A3658" s="7">
        <v>2018</v>
      </c>
      <c r="B3658" s="123" t="s">
        <v>537</v>
      </c>
      <c r="C3658" s="123" t="s">
        <v>556</v>
      </c>
      <c r="D3658" s="123" t="s">
        <v>576</v>
      </c>
      <c r="E3658" s="123" t="s">
        <v>535</v>
      </c>
      <c r="F3658" s="7">
        <v>1956.007315634</v>
      </c>
      <c r="G3658" s="123" t="s">
        <v>532</v>
      </c>
      <c r="H3658" s="7">
        <v>109.457594806</v>
      </c>
      <c r="I3658" s="7">
        <v>55.959706250000004</v>
      </c>
      <c r="J3658" s="7">
        <v>109.131919588</v>
      </c>
      <c r="K3658" s="7">
        <v>9.7800370000000001E-3</v>
      </c>
      <c r="L3658" s="7">
        <v>1.95601E-4</v>
      </c>
      <c r="M3658" s="7">
        <v>55.793206249999997</v>
      </c>
      <c r="N3658" s="7">
        <v>5.0000000000000001E-3</v>
      </c>
      <c r="O3658" s="7">
        <v>1E-4</v>
      </c>
      <c r="P3658" s="7">
        <v>1</v>
      </c>
      <c r="Q3658" s="7">
        <v>28</v>
      </c>
      <c r="R3658" s="7">
        <v>265</v>
      </c>
      <c r="S3658" s="189">
        <v>45625.593981481485</v>
      </c>
    </row>
    <row r="3659" spans="1:19">
      <c r="A3659" s="7">
        <v>2018</v>
      </c>
      <c r="B3659" s="123" t="s">
        <v>537</v>
      </c>
      <c r="C3659" s="123" t="s">
        <v>556</v>
      </c>
      <c r="D3659" s="123" t="s">
        <v>576</v>
      </c>
      <c r="E3659" s="123" t="s">
        <v>541</v>
      </c>
      <c r="F3659" s="7">
        <v>0</v>
      </c>
      <c r="G3659" s="123" t="s">
        <v>532</v>
      </c>
      <c r="H3659" s="7">
        <v>0</v>
      </c>
      <c r="I3659" s="7"/>
      <c r="J3659" s="7">
        <v>0</v>
      </c>
      <c r="K3659" s="7">
        <v>0</v>
      </c>
      <c r="L3659" s="7">
        <v>0</v>
      </c>
      <c r="M3659" s="7"/>
      <c r="N3659" s="7"/>
      <c r="O3659" s="7"/>
      <c r="P3659" s="7">
        <v>1</v>
      </c>
      <c r="Q3659" s="7">
        <v>28</v>
      </c>
      <c r="R3659" s="7">
        <v>265</v>
      </c>
      <c r="S3659" s="189">
        <v>45625.593981481485</v>
      </c>
    </row>
    <row r="3660" spans="1:19">
      <c r="A3660" s="7">
        <v>2018</v>
      </c>
      <c r="B3660" s="123" t="s">
        <v>537</v>
      </c>
      <c r="C3660" s="123" t="s">
        <v>556</v>
      </c>
      <c r="D3660" s="123" t="s">
        <v>577</v>
      </c>
      <c r="E3660" s="123" t="s">
        <v>27</v>
      </c>
      <c r="F3660" s="7">
        <v>0</v>
      </c>
      <c r="G3660" s="123" t="s">
        <v>532</v>
      </c>
      <c r="H3660" s="7">
        <v>0</v>
      </c>
      <c r="I3660" s="7"/>
      <c r="J3660" s="7">
        <v>0</v>
      </c>
      <c r="K3660" s="7">
        <v>0</v>
      </c>
      <c r="L3660" s="7">
        <v>0</v>
      </c>
      <c r="M3660" s="7"/>
      <c r="N3660" s="7"/>
      <c r="O3660" s="7"/>
      <c r="P3660" s="7"/>
      <c r="Q3660" s="7">
        <v>28</v>
      </c>
      <c r="R3660" s="7">
        <v>265</v>
      </c>
      <c r="S3660" s="189">
        <v>45625.593981481485</v>
      </c>
    </row>
    <row r="3661" spans="1:19">
      <c r="A3661" s="7">
        <v>2018</v>
      </c>
      <c r="B3661" s="123" t="s">
        <v>537</v>
      </c>
      <c r="C3661" s="123" t="s">
        <v>556</v>
      </c>
      <c r="D3661" s="123" t="s">
        <v>577</v>
      </c>
      <c r="E3661" s="123" t="s">
        <v>33</v>
      </c>
      <c r="F3661" s="7">
        <v>2.0736274649999999</v>
      </c>
      <c r="G3661" s="123" t="s">
        <v>532</v>
      </c>
      <c r="H3661" s="7">
        <v>1.9616516000000001E-2</v>
      </c>
      <c r="I3661" s="7">
        <v>9.4600000000000009</v>
      </c>
      <c r="J3661" s="7">
        <v>0</v>
      </c>
      <c r="K3661" s="7">
        <v>6.2208800000000002E-4</v>
      </c>
      <c r="L3661" s="7">
        <v>8.2945098599999997E-6</v>
      </c>
      <c r="M3661" s="7">
        <v>0</v>
      </c>
      <c r="N3661" s="7">
        <v>0.3</v>
      </c>
      <c r="O3661" s="7">
        <v>4.0000000000000001E-3</v>
      </c>
      <c r="P3661" s="7"/>
      <c r="Q3661" s="7">
        <v>28</v>
      </c>
      <c r="R3661" s="7">
        <v>265</v>
      </c>
      <c r="S3661" s="189">
        <v>45625.593981481485</v>
      </c>
    </row>
    <row r="3662" spans="1:19">
      <c r="A3662" s="7">
        <v>2018</v>
      </c>
      <c r="B3662" s="123" t="s">
        <v>537</v>
      </c>
      <c r="C3662" s="123" t="s">
        <v>556</v>
      </c>
      <c r="D3662" s="123" t="s">
        <v>577</v>
      </c>
      <c r="E3662" s="123" t="s">
        <v>540</v>
      </c>
      <c r="F3662" s="7">
        <v>0.37675533700000002</v>
      </c>
      <c r="G3662" s="123" t="s">
        <v>532</v>
      </c>
      <c r="H3662" s="7">
        <v>3.5896307000000002E-2</v>
      </c>
      <c r="I3662" s="7">
        <v>95.277500000000003</v>
      </c>
      <c r="J3662" s="7">
        <v>3.5641054999999998E-2</v>
      </c>
      <c r="K3662" s="7">
        <v>3.7675533700000002E-6</v>
      </c>
      <c r="L3662" s="7">
        <v>5.6513300550000003E-7</v>
      </c>
      <c r="M3662" s="7">
        <v>94.6</v>
      </c>
      <c r="N3662" s="7">
        <v>0.01</v>
      </c>
      <c r="O3662" s="7">
        <v>1.5E-3</v>
      </c>
      <c r="P3662" s="7">
        <v>1</v>
      </c>
      <c r="Q3662" s="7">
        <v>28</v>
      </c>
      <c r="R3662" s="7">
        <v>265</v>
      </c>
      <c r="S3662" s="189">
        <v>45625.593981481485</v>
      </c>
    </row>
    <row r="3663" spans="1:19">
      <c r="A3663" s="7">
        <v>2018</v>
      </c>
      <c r="B3663" s="123" t="s">
        <v>537</v>
      </c>
      <c r="C3663" s="123" t="s">
        <v>556</v>
      </c>
      <c r="D3663" s="123" t="s">
        <v>577</v>
      </c>
      <c r="E3663" s="123" t="s">
        <v>531</v>
      </c>
      <c r="F3663" s="7">
        <v>0</v>
      </c>
      <c r="G3663" s="123" t="s">
        <v>532</v>
      </c>
      <c r="H3663" s="7">
        <v>0</v>
      </c>
      <c r="I3663" s="7"/>
      <c r="J3663" s="7">
        <v>0</v>
      </c>
      <c r="K3663" s="7">
        <v>0</v>
      </c>
      <c r="L3663" s="7">
        <v>0</v>
      </c>
      <c r="M3663" s="7"/>
      <c r="N3663" s="7"/>
      <c r="O3663" s="7"/>
      <c r="P3663" s="7">
        <v>1</v>
      </c>
      <c r="Q3663" s="7">
        <v>28</v>
      </c>
      <c r="R3663" s="7">
        <v>265</v>
      </c>
      <c r="S3663" s="189">
        <v>45625.593981481485</v>
      </c>
    </row>
    <row r="3664" spans="1:19">
      <c r="A3664" s="7">
        <v>2018</v>
      </c>
      <c r="B3664" s="123" t="s">
        <v>537</v>
      </c>
      <c r="C3664" s="123" t="s">
        <v>556</v>
      </c>
      <c r="D3664" s="123" t="s">
        <v>577</v>
      </c>
      <c r="E3664" s="123" t="s">
        <v>533</v>
      </c>
      <c r="F3664" s="7">
        <v>877.34393999999998</v>
      </c>
      <c r="G3664" s="123" t="s">
        <v>532</v>
      </c>
      <c r="H3664" s="7">
        <v>64.691540312000001</v>
      </c>
      <c r="I3664" s="7">
        <v>73.735666667000004</v>
      </c>
      <c r="J3664" s="7">
        <v>64.306386321999994</v>
      </c>
      <c r="K3664" s="7">
        <v>8.7734389999999992E-3</v>
      </c>
      <c r="L3664" s="7">
        <v>5.2640599999999999E-4</v>
      </c>
      <c r="M3664" s="7">
        <v>73.296666666999997</v>
      </c>
      <c r="N3664" s="7">
        <v>0.01</v>
      </c>
      <c r="O3664" s="7">
        <v>5.9999999999999995E-4</v>
      </c>
      <c r="P3664" s="7">
        <v>1</v>
      </c>
      <c r="Q3664" s="7">
        <v>28</v>
      </c>
      <c r="R3664" s="7">
        <v>265</v>
      </c>
      <c r="S3664" s="189">
        <v>45625.593981481485</v>
      </c>
    </row>
    <row r="3665" spans="1:19">
      <c r="A3665" s="7">
        <v>2018</v>
      </c>
      <c r="B3665" s="123" t="s">
        <v>537</v>
      </c>
      <c r="C3665" s="123" t="s">
        <v>556</v>
      </c>
      <c r="D3665" s="123" t="s">
        <v>577</v>
      </c>
      <c r="E3665" s="123" t="s">
        <v>160</v>
      </c>
      <c r="F3665" s="7">
        <v>50.492807999999997</v>
      </c>
      <c r="G3665" s="123" t="s">
        <v>532</v>
      </c>
      <c r="H3665" s="7">
        <v>3.6268479060000001</v>
      </c>
      <c r="I3665" s="7">
        <v>71.828999999999994</v>
      </c>
      <c r="J3665" s="7">
        <v>3.6046815630000002</v>
      </c>
      <c r="K3665" s="7">
        <v>5.0492799999999997E-4</v>
      </c>
      <c r="L3665" s="7">
        <v>3.0295684800000001E-5</v>
      </c>
      <c r="M3665" s="7">
        <v>71.39</v>
      </c>
      <c r="N3665" s="7">
        <v>0.01</v>
      </c>
      <c r="O3665" s="7">
        <v>5.9999999999999995E-4</v>
      </c>
      <c r="P3665" s="7">
        <v>1</v>
      </c>
      <c r="Q3665" s="7">
        <v>28</v>
      </c>
      <c r="R3665" s="7">
        <v>265</v>
      </c>
      <c r="S3665" s="189">
        <v>45625.593981481485</v>
      </c>
    </row>
    <row r="3666" spans="1:19">
      <c r="A3666" s="7">
        <v>2018</v>
      </c>
      <c r="B3666" s="123" t="s">
        <v>537</v>
      </c>
      <c r="C3666" s="123" t="s">
        <v>556</v>
      </c>
      <c r="D3666" s="123" t="s">
        <v>577</v>
      </c>
      <c r="E3666" s="123" t="s">
        <v>163</v>
      </c>
      <c r="F3666" s="7">
        <v>88.338901797000005</v>
      </c>
      <c r="G3666" s="123" t="s">
        <v>532</v>
      </c>
      <c r="H3666" s="7">
        <v>5.6410130829999998</v>
      </c>
      <c r="I3666" s="7">
        <v>63.856499999999997</v>
      </c>
      <c r="J3666" s="7">
        <v>5.6263046550000002</v>
      </c>
      <c r="K3666" s="7">
        <v>4.4169499999999998E-4</v>
      </c>
      <c r="L3666" s="7">
        <v>8.8338901799999998E-6</v>
      </c>
      <c r="M3666" s="7">
        <v>63.69</v>
      </c>
      <c r="N3666" s="7">
        <v>5.0000000000000001E-3</v>
      </c>
      <c r="O3666" s="7">
        <v>1E-4</v>
      </c>
      <c r="P3666" s="7">
        <v>1</v>
      </c>
      <c r="Q3666" s="7">
        <v>28</v>
      </c>
      <c r="R3666" s="7">
        <v>265</v>
      </c>
      <c r="S3666" s="189">
        <v>45625.593981481485</v>
      </c>
    </row>
    <row r="3667" spans="1:19">
      <c r="A3667" s="7">
        <v>2018</v>
      </c>
      <c r="B3667" s="123" t="s">
        <v>537</v>
      </c>
      <c r="C3667" s="123" t="s">
        <v>556</v>
      </c>
      <c r="D3667" s="123" t="s">
        <v>577</v>
      </c>
      <c r="E3667" s="123" t="s">
        <v>535</v>
      </c>
      <c r="F3667" s="7">
        <v>1018.708161628</v>
      </c>
      <c r="G3667" s="123" t="s">
        <v>532</v>
      </c>
      <c r="H3667" s="7">
        <v>57.006609478999998</v>
      </c>
      <c r="I3667" s="7">
        <v>55.959706250000004</v>
      </c>
      <c r="J3667" s="7">
        <v>56.836994570000002</v>
      </c>
      <c r="K3667" s="7">
        <v>5.093541E-3</v>
      </c>
      <c r="L3667" s="7">
        <v>1.01871E-4</v>
      </c>
      <c r="M3667" s="7">
        <v>55.793206249999997</v>
      </c>
      <c r="N3667" s="7">
        <v>5.0000000000000001E-3</v>
      </c>
      <c r="O3667" s="7">
        <v>1E-4</v>
      </c>
      <c r="P3667" s="7">
        <v>1</v>
      </c>
      <c r="Q3667" s="7">
        <v>28</v>
      </c>
      <c r="R3667" s="7">
        <v>265</v>
      </c>
      <c r="S3667" s="189">
        <v>45625.593981481485</v>
      </c>
    </row>
    <row r="3668" spans="1:19">
      <c r="A3668" s="7">
        <v>2018</v>
      </c>
      <c r="B3668" s="123" t="s">
        <v>537</v>
      </c>
      <c r="C3668" s="123" t="s">
        <v>556</v>
      </c>
      <c r="D3668" s="123" t="s">
        <v>577</v>
      </c>
      <c r="E3668" s="123" t="s">
        <v>541</v>
      </c>
      <c r="F3668" s="7">
        <v>0</v>
      </c>
      <c r="G3668" s="123" t="s">
        <v>532</v>
      </c>
      <c r="H3668" s="7">
        <v>0</v>
      </c>
      <c r="I3668" s="7"/>
      <c r="J3668" s="7">
        <v>0</v>
      </c>
      <c r="K3668" s="7">
        <v>0</v>
      </c>
      <c r="L3668" s="7">
        <v>0</v>
      </c>
      <c r="M3668" s="7"/>
      <c r="N3668" s="7"/>
      <c r="O3668" s="7"/>
      <c r="P3668" s="7">
        <v>1</v>
      </c>
      <c r="Q3668" s="7">
        <v>28</v>
      </c>
      <c r="R3668" s="7">
        <v>265</v>
      </c>
      <c r="S3668" s="189">
        <v>45625.593981481485</v>
      </c>
    </row>
    <row r="3669" spans="1:19">
      <c r="A3669" s="7">
        <v>2018</v>
      </c>
      <c r="B3669" s="123" t="s">
        <v>537</v>
      </c>
      <c r="C3669" s="123" t="s">
        <v>556</v>
      </c>
      <c r="D3669" s="123" t="s">
        <v>578</v>
      </c>
      <c r="E3669" s="123" t="s">
        <v>27</v>
      </c>
      <c r="F3669" s="7">
        <v>0</v>
      </c>
      <c r="G3669" s="123" t="s">
        <v>532</v>
      </c>
      <c r="H3669" s="7">
        <v>0</v>
      </c>
      <c r="I3669" s="7"/>
      <c r="J3669" s="7">
        <v>0</v>
      </c>
      <c r="K3669" s="7">
        <v>0</v>
      </c>
      <c r="L3669" s="7">
        <v>0</v>
      </c>
      <c r="M3669" s="7"/>
      <c r="N3669" s="7"/>
      <c r="O3669" s="7"/>
      <c r="P3669" s="7"/>
      <c r="Q3669" s="7">
        <v>28</v>
      </c>
      <c r="R3669" s="7">
        <v>265</v>
      </c>
      <c r="S3669" s="189">
        <v>45625.593981481485</v>
      </c>
    </row>
    <row r="3670" spans="1:19">
      <c r="A3670" s="7">
        <v>2018</v>
      </c>
      <c r="B3670" s="123" t="s">
        <v>537</v>
      </c>
      <c r="C3670" s="123" t="s">
        <v>556</v>
      </c>
      <c r="D3670" s="123" t="s">
        <v>578</v>
      </c>
      <c r="E3670" s="123" t="s">
        <v>33</v>
      </c>
      <c r="F3670" s="7">
        <v>91.589006867999998</v>
      </c>
      <c r="G3670" s="123" t="s">
        <v>532</v>
      </c>
      <c r="H3670" s="7">
        <v>0.86643200499999995</v>
      </c>
      <c r="I3670" s="7">
        <v>9.4600000000000009</v>
      </c>
      <c r="J3670" s="7">
        <v>0</v>
      </c>
      <c r="K3670" s="7">
        <v>2.7476701999999999E-2</v>
      </c>
      <c r="L3670" s="7">
        <v>3.6635599999999997E-4</v>
      </c>
      <c r="M3670" s="7">
        <v>0</v>
      </c>
      <c r="N3670" s="7">
        <v>0.3</v>
      </c>
      <c r="O3670" s="7">
        <v>4.0000000000000001E-3</v>
      </c>
      <c r="P3670" s="7"/>
      <c r="Q3670" s="7">
        <v>28</v>
      </c>
      <c r="R3670" s="7">
        <v>265</v>
      </c>
      <c r="S3670" s="189">
        <v>45625.593981481485</v>
      </c>
    </row>
    <row r="3671" spans="1:19">
      <c r="A3671" s="7">
        <v>2018</v>
      </c>
      <c r="B3671" s="123" t="s">
        <v>537</v>
      </c>
      <c r="C3671" s="123" t="s">
        <v>556</v>
      </c>
      <c r="D3671" s="123" t="s">
        <v>578</v>
      </c>
      <c r="E3671" s="123" t="s">
        <v>540</v>
      </c>
      <c r="F3671" s="7">
        <v>19.716862612</v>
      </c>
      <c r="G3671" s="123" t="s">
        <v>532</v>
      </c>
      <c r="H3671" s="7">
        <v>1.878573378</v>
      </c>
      <c r="I3671" s="7">
        <v>95.277500000000003</v>
      </c>
      <c r="J3671" s="7">
        <v>1.865215203</v>
      </c>
      <c r="K3671" s="7">
        <v>1.97169E-4</v>
      </c>
      <c r="L3671" s="7">
        <v>2.957529392E-5</v>
      </c>
      <c r="M3671" s="7">
        <v>94.6</v>
      </c>
      <c r="N3671" s="7">
        <v>0.01</v>
      </c>
      <c r="O3671" s="7">
        <v>1.5E-3</v>
      </c>
      <c r="P3671" s="7">
        <v>1</v>
      </c>
      <c r="Q3671" s="7">
        <v>28</v>
      </c>
      <c r="R3671" s="7">
        <v>265</v>
      </c>
      <c r="S3671" s="189">
        <v>45625.593981481485</v>
      </c>
    </row>
    <row r="3672" spans="1:19">
      <c r="A3672" s="7">
        <v>2018</v>
      </c>
      <c r="B3672" s="123" t="s">
        <v>537</v>
      </c>
      <c r="C3672" s="123" t="s">
        <v>556</v>
      </c>
      <c r="D3672" s="123" t="s">
        <v>578</v>
      </c>
      <c r="E3672" s="123" t="s">
        <v>531</v>
      </c>
      <c r="F3672" s="7">
        <v>0</v>
      </c>
      <c r="G3672" s="123" t="s">
        <v>532</v>
      </c>
      <c r="H3672" s="7">
        <v>0</v>
      </c>
      <c r="I3672" s="7"/>
      <c r="J3672" s="7">
        <v>0</v>
      </c>
      <c r="K3672" s="7">
        <v>0</v>
      </c>
      <c r="L3672" s="7">
        <v>0</v>
      </c>
      <c r="M3672" s="7"/>
      <c r="N3672" s="7"/>
      <c r="O3672" s="7"/>
      <c r="P3672" s="7">
        <v>1</v>
      </c>
      <c r="Q3672" s="7">
        <v>28</v>
      </c>
      <c r="R3672" s="7">
        <v>265</v>
      </c>
      <c r="S3672" s="189">
        <v>45625.593981481485</v>
      </c>
    </row>
    <row r="3673" spans="1:19">
      <c r="A3673" s="7">
        <v>2018</v>
      </c>
      <c r="B3673" s="123" t="s">
        <v>537</v>
      </c>
      <c r="C3673" s="123" t="s">
        <v>556</v>
      </c>
      <c r="D3673" s="123" t="s">
        <v>578</v>
      </c>
      <c r="E3673" s="123" t="s">
        <v>533</v>
      </c>
      <c r="F3673" s="7">
        <v>205.36254</v>
      </c>
      <c r="G3673" s="123" t="s">
        <v>532</v>
      </c>
      <c r="H3673" s="7">
        <v>15.142543795</v>
      </c>
      <c r="I3673" s="7">
        <v>73.735666667000004</v>
      </c>
      <c r="J3673" s="7">
        <v>15.052389639999999</v>
      </c>
      <c r="K3673" s="7">
        <v>2.0536249999999999E-3</v>
      </c>
      <c r="L3673" s="7">
        <v>1.23218E-4</v>
      </c>
      <c r="M3673" s="7">
        <v>73.296666666999997</v>
      </c>
      <c r="N3673" s="7">
        <v>0.01</v>
      </c>
      <c r="O3673" s="7">
        <v>5.9999999999999995E-4</v>
      </c>
      <c r="P3673" s="7">
        <v>1</v>
      </c>
      <c r="Q3673" s="7">
        <v>28</v>
      </c>
      <c r="R3673" s="7">
        <v>265</v>
      </c>
      <c r="S3673" s="189">
        <v>45625.593981481485</v>
      </c>
    </row>
    <row r="3674" spans="1:19">
      <c r="A3674" s="7">
        <v>2018</v>
      </c>
      <c r="B3674" s="123" t="s">
        <v>537</v>
      </c>
      <c r="C3674" s="123" t="s">
        <v>556</v>
      </c>
      <c r="D3674" s="123" t="s">
        <v>578</v>
      </c>
      <c r="E3674" s="123" t="s">
        <v>160</v>
      </c>
      <c r="F3674" s="7">
        <v>145.74250799999999</v>
      </c>
      <c r="G3674" s="123" t="s">
        <v>532</v>
      </c>
      <c r="H3674" s="7">
        <v>10.468538606999999</v>
      </c>
      <c r="I3674" s="7">
        <v>71.828999999999994</v>
      </c>
      <c r="J3674" s="7">
        <v>10.404557646000001</v>
      </c>
      <c r="K3674" s="7">
        <v>1.457425E-3</v>
      </c>
      <c r="L3674" s="7">
        <v>8.7445504800000005E-5</v>
      </c>
      <c r="M3674" s="7">
        <v>71.39</v>
      </c>
      <c r="N3674" s="7">
        <v>0.01</v>
      </c>
      <c r="O3674" s="7">
        <v>5.9999999999999995E-4</v>
      </c>
      <c r="P3674" s="7">
        <v>1</v>
      </c>
      <c r="Q3674" s="7">
        <v>28</v>
      </c>
      <c r="R3674" s="7">
        <v>265</v>
      </c>
      <c r="S3674" s="189">
        <v>45625.593981481485</v>
      </c>
    </row>
    <row r="3675" spans="1:19">
      <c r="A3675" s="7">
        <v>2018</v>
      </c>
      <c r="B3675" s="123" t="s">
        <v>537</v>
      </c>
      <c r="C3675" s="123" t="s">
        <v>556</v>
      </c>
      <c r="D3675" s="123" t="s">
        <v>578</v>
      </c>
      <c r="E3675" s="123" t="s">
        <v>163</v>
      </c>
      <c r="F3675" s="7">
        <v>894.27041330700001</v>
      </c>
      <c r="G3675" s="123" t="s">
        <v>532</v>
      </c>
      <c r="H3675" s="7">
        <v>57.104978647000003</v>
      </c>
      <c r="I3675" s="7">
        <v>63.856499999999997</v>
      </c>
      <c r="J3675" s="7">
        <v>56.956082623999997</v>
      </c>
      <c r="K3675" s="7">
        <v>4.4713519999999996E-3</v>
      </c>
      <c r="L3675" s="7">
        <v>8.9427041330000006E-5</v>
      </c>
      <c r="M3675" s="7">
        <v>63.69</v>
      </c>
      <c r="N3675" s="7">
        <v>5.0000000000000001E-3</v>
      </c>
      <c r="O3675" s="7">
        <v>1E-4</v>
      </c>
      <c r="P3675" s="7">
        <v>1</v>
      </c>
      <c r="Q3675" s="7">
        <v>28</v>
      </c>
      <c r="R3675" s="7">
        <v>265</v>
      </c>
      <c r="S3675" s="189">
        <v>45625.593981481485</v>
      </c>
    </row>
    <row r="3676" spans="1:19">
      <c r="A3676" s="7">
        <v>2018</v>
      </c>
      <c r="B3676" s="123" t="s">
        <v>537</v>
      </c>
      <c r="C3676" s="123" t="s">
        <v>556</v>
      </c>
      <c r="D3676" s="123" t="s">
        <v>578</v>
      </c>
      <c r="E3676" s="123" t="s">
        <v>535</v>
      </c>
      <c r="F3676" s="7">
        <v>1386.4532681759999</v>
      </c>
      <c r="G3676" s="123" t="s">
        <v>532</v>
      </c>
      <c r="H3676" s="7">
        <v>77.585517616000004</v>
      </c>
      <c r="I3676" s="7">
        <v>55.959706250000004</v>
      </c>
      <c r="J3676" s="7">
        <v>77.354673147</v>
      </c>
      <c r="K3676" s="7">
        <v>6.9322660000000003E-3</v>
      </c>
      <c r="L3676" s="7">
        <v>1.3864500000000001E-4</v>
      </c>
      <c r="M3676" s="7">
        <v>55.793206249999997</v>
      </c>
      <c r="N3676" s="7">
        <v>5.0000000000000001E-3</v>
      </c>
      <c r="O3676" s="7">
        <v>1E-4</v>
      </c>
      <c r="P3676" s="7">
        <v>1</v>
      </c>
      <c r="Q3676" s="7">
        <v>28</v>
      </c>
      <c r="R3676" s="7">
        <v>265</v>
      </c>
      <c r="S3676" s="189">
        <v>45625.593981481485</v>
      </c>
    </row>
    <row r="3677" spans="1:19">
      <c r="A3677" s="7">
        <v>2018</v>
      </c>
      <c r="B3677" s="123" t="s">
        <v>537</v>
      </c>
      <c r="C3677" s="123" t="s">
        <v>556</v>
      </c>
      <c r="D3677" s="123" t="s">
        <v>578</v>
      </c>
      <c r="E3677" s="123" t="s">
        <v>541</v>
      </c>
      <c r="F3677" s="7">
        <v>0</v>
      </c>
      <c r="G3677" s="123" t="s">
        <v>532</v>
      </c>
      <c r="H3677" s="7">
        <v>0</v>
      </c>
      <c r="I3677" s="7"/>
      <c r="J3677" s="7">
        <v>0</v>
      </c>
      <c r="K3677" s="7">
        <v>0</v>
      </c>
      <c r="L3677" s="7">
        <v>0</v>
      </c>
      <c r="M3677" s="7"/>
      <c r="N3677" s="7"/>
      <c r="O3677" s="7"/>
      <c r="P3677" s="7">
        <v>1</v>
      </c>
      <c r="Q3677" s="7">
        <v>28</v>
      </c>
      <c r="R3677" s="7">
        <v>265</v>
      </c>
      <c r="S3677" s="189">
        <v>45625.593981481485</v>
      </c>
    </row>
    <row r="3678" spans="1:19">
      <c r="A3678" s="7">
        <v>2018</v>
      </c>
      <c r="B3678" s="123" t="s">
        <v>537</v>
      </c>
      <c r="C3678" s="123" t="s">
        <v>556</v>
      </c>
      <c r="D3678" s="123" t="s">
        <v>579</v>
      </c>
      <c r="E3678" s="123" t="s">
        <v>27</v>
      </c>
      <c r="F3678" s="7">
        <v>0</v>
      </c>
      <c r="G3678" s="123" t="s">
        <v>532</v>
      </c>
      <c r="H3678" s="7">
        <v>0</v>
      </c>
      <c r="I3678" s="7"/>
      <c r="J3678" s="7">
        <v>0</v>
      </c>
      <c r="K3678" s="7">
        <v>0</v>
      </c>
      <c r="L3678" s="7">
        <v>0</v>
      </c>
      <c r="M3678" s="7"/>
      <c r="N3678" s="7"/>
      <c r="O3678" s="7"/>
      <c r="P3678" s="7"/>
      <c r="Q3678" s="7">
        <v>28</v>
      </c>
      <c r="R3678" s="7">
        <v>265</v>
      </c>
      <c r="S3678" s="189">
        <v>45625.593981481485</v>
      </c>
    </row>
    <row r="3679" spans="1:19">
      <c r="A3679" s="7">
        <v>2018</v>
      </c>
      <c r="B3679" s="123" t="s">
        <v>537</v>
      </c>
      <c r="C3679" s="123" t="s">
        <v>556</v>
      </c>
      <c r="D3679" s="123" t="s">
        <v>579</v>
      </c>
      <c r="E3679" s="123" t="s">
        <v>33</v>
      </c>
      <c r="F3679" s="7">
        <v>6.936631545</v>
      </c>
      <c r="G3679" s="123" t="s">
        <v>532</v>
      </c>
      <c r="H3679" s="7">
        <v>6.5620533999999994E-2</v>
      </c>
      <c r="I3679" s="7">
        <v>9.4600000000000009</v>
      </c>
      <c r="J3679" s="7">
        <v>0</v>
      </c>
      <c r="K3679" s="7">
        <v>2.0809890000000001E-3</v>
      </c>
      <c r="L3679" s="7">
        <v>2.7746526180000001E-5</v>
      </c>
      <c r="M3679" s="7">
        <v>0</v>
      </c>
      <c r="N3679" s="7">
        <v>0.3</v>
      </c>
      <c r="O3679" s="7">
        <v>4.0000000000000001E-3</v>
      </c>
      <c r="P3679" s="7"/>
      <c r="Q3679" s="7">
        <v>28</v>
      </c>
      <c r="R3679" s="7">
        <v>265</v>
      </c>
      <c r="S3679" s="189">
        <v>45625.593981481485</v>
      </c>
    </row>
    <row r="3680" spans="1:19">
      <c r="A3680" s="7">
        <v>2018</v>
      </c>
      <c r="B3680" s="123" t="s">
        <v>537</v>
      </c>
      <c r="C3680" s="123" t="s">
        <v>556</v>
      </c>
      <c r="D3680" s="123" t="s">
        <v>579</v>
      </c>
      <c r="E3680" s="123" t="s">
        <v>540</v>
      </c>
      <c r="F3680" s="7">
        <v>0.50234044899999997</v>
      </c>
      <c r="G3680" s="123" t="s">
        <v>532</v>
      </c>
      <c r="H3680" s="7">
        <v>4.7861741999999999E-2</v>
      </c>
      <c r="I3680" s="7">
        <v>95.277500000000003</v>
      </c>
      <c r="J3680" s="7">
        <v>4.7521406000000002E-2</v>
      </c>
      <c r="K3680" s="7">
        <v>5.02340449E-6</v>
      </c>
      <c r="L3680" s="7">
        <v>7.5351067349999998E-7</v>
      </c>
      <c r="M3680" s="7">
        <v>94.6</v>
      </c>
      <c r="N3680" s="7">
        <v>0.01</v>
      </c>
      <c r="O3680" s="7">
        <v>1.5E-3</v>
      </c>
      <c r="P3680" s="7">
        <v>1</v>
      </c>
      <c r="Q3680" s="7">
        <v>28</v>
      </c>
      <c r="R3680" s="7">
        <v>265</v>
      </c>
      <c r="S3680" s="189">
        <v>45625.593981481485</v>
      </c>
    </row>
    <row r="3681" spans="1:19">
      <c r="A3681" s="7">
        <v>2018</v>
      </c>
      <c r="B3681" s="123" t="s">
        <v>537</v>
      </c>
      <c r="C3681" s="123" t="s">
        <v>556</v>
      </c>
      <c r="D3681" s="123" t="s">
        <v>579</v>
      </c>
      <c r="E3681" s="123" t="s">
        <v>531</v>
      </c>
      <c r="F3681" s="7">
        <v>0</v>
      </c>
      <c r="G3681" s="123" t="s">
        <v>532</v>
      </c>
      <c r="H3681" s="7">
        <v>0</v>
      </c>
      <c r="I3681" s="7"/>
      <c r="J3681" s="7">
        <v>0</v>
      </c>
      <c r="K3681" s="7">
        <v>0</v>
      </c>
      <c r="L3681" s="7">
        <v>0</v>
      </c>
      <c r="M3681" s="7"/>
      <c r="N3681" s="7"/>
      <c r="O3681" s="7"/>
      <c r="P3681" s="7">
        <v>1</v>
      </c>
      <c r="Q3681" s="7">
        <v>28</v>
      </c>
      <c r="R3681" s="7">
        <v>265</v>
      </c>
      <c r="S3681" s="189">
        <v>45625.593981481485</v>
      </c>
    </row>
    <row r="3682" spans="1:19">
      <c r="A3682" s="7">
        <v>2018</v>
      </c>
      <c r="B3682" s="123" t="s">
        <v>537</v>
      </c>
      <c r="C3682" s="123" t="s">
        <v>556</v>
      </c>
      <c r="D3682" s="123" t="s">
        <v>579</v>
      </c>
      <c r="E3682" s="123" t="s">
        <v>533</v>
      </c>
      <c r="F3682" s="7">
        <v>76.953384</v>
      </c>
      <c r="G3682" s="123" t="s">
        <v>532</v>
      </c>
      <c r="H3682" s="7">
        <v>5.674209072</v>
      </c>
      <c r="I3682" s="7">
        <v>73.735666667000004</v>
      </c>
      <c r="J3682" s="7">
        <v>5.6404265359999997</v>
      </c>
      <c r="K3682" s="7">
        <v>7.6953399999999999E-4</v>
      </c>
      <c r="L3682" s="7">
        <v>4.61720304E-5</v>
      </c>
      <c r="M3682" s="7">
        <v>73.296666666999997</v>
      </c>
      <c r="N3682" s="7">
        <v>0.01</v>
      </c>
      <c r="O3682" s="7">
        <v>5.9999999999999995E-4</v>
      </c>
      <c r="P3682" s="7">
        <v>1</v>
      </c>
      <c r="Q3682" s="7">
        <v>28</v>
      </c>
      <c r="R3682" s="7">
        <v>265</v>
      </c>
      <c r="S3682" s="189">
        <v>45625.593981481485</v>
      </c>
    </row>
    <row r="3683" spans="1:19">
      <c r="A3683" s="7">
        <v>2018</v>
      </c>
      <c r="B3683" s="123" t="s">
        <v>537</v>
      </c>
      <c r="C3683" s="123" t="s">
        <v>556</v>
      </c>
      <c r="D3683" s="123" t="s">
        <v>579</v>
      </c>
      <c r="E3683" s="123" t="s">
        <v>160</v>
      </c>
      <c r="F3683" s="7">
        <v>19.217411999999999</v>
      </c>
      <c r="G3683" s="123" t="s">
        <v>532</v>
      </c>
      <c r="H3683" s="7">
        <v>1.380367487</v>
      </c>
      <c r="I3683" s="7">
        <v>71.828999999999994</v>
      </c>
      <c r="J3683" s="7">
        <v>1.371931043</v>
      </c>
      <c r="K3683" s="7">
        <v>1.9217400000000001E-4</v>
      </c>
      <c r="L3683" s="7">
        <v>1.1530447200000001E-5</v>
      </c>
      <c r="M3683" s="7">
        <v>71.39</v>
      </c>
      <c r="N3683" s="7">
        <v>0.01</v>
      </c>
      <c r="O3683" s="7">
        <v>5.9999999999999995E-4</v>
      </c>
      <c r="P3683" s="7">
        <v>1</v>
      </c>
      <c r="Q3683" s="7">
        <v>28</v>
      </c>
      <c r="R3683" s="7">
        <v>265</v>
      </c>
      <c r="S3683" s="189">
        <v>45625.593981481485</v>
      </c>
    </row>
    <row r="3684" spans="1:19">
      <c r="A3684" s="7">
        <v>2018</v>
      </c>
      <c r="B3684" s="123" t="s">
        <v>537</v>
      </c>
      <c r="C3684" s="123" t="s">
        <v>556</v>
      </c>
      <c r="D3684" s="123" t="s">
        <v>579</v>
      </c>
      <c r="E3684" s="123" t="s">
        <v>163</v>
      </c>
      <c r="F3684" s="7">
        <v>44.040676988999998</v>
      </c>
      <c r="G3684" s="123" t="s">
        <v>532</v>
      </c>
      <c r="H3684" s="7">
        <v>2.81228349</v>
      </c>
      <c r="I3684" s="7">
        <v>63.856499999999997</v>
      </c>
      <c r="J3684" s="7">
        <v>2.8049507170000001</v>
      </c>
      <c r="K3684" s="7">
        <v>2.2020300000000001E-4</v>
      </c>
      <c r="L3684" s="7">
        <v>4.4040676989999997E-6</v>
      </c>
      <c r="M3684" s="7">
        <v>63.69</v>
      </c>
      <c r="N3684" s="7">
        <v>5.0000000000000001E-3</v>
      </c>
      <c r="O3684" s="7">
        <v>1E-4</v>
      </c>
      <c r="P3684" s="7">
        <v>1</v>
      </c>
      <c r="Q3684" s="7">
        <v>28</v>
      </c>
      <c r="R3684" s="7">
        <v>265</v>
      </c>
      <c r="S3684" s="189">
        <v>45625.593981481485</v>
      </c>
    </row>
    <row r="3685" spans="1:19">
      <c r="A3685" s="7">
        <v>2018</v>
      </c>
      <c r="B3685" s="123" t="s">
        <v>537</v>
      </c>
      <c r="C3685" s="123" t="s">
        <v>556</v>
      </c>
      <c r="D3685" s="123" t="s">
        <v>579</v>
      </c>
      <c r="E3685" s="123" t="s">
        <v>535</v>
      </c>
      <c r="F3685" s="7">
        <v>643.99637671799996</v>
      </c>
      <c r="G3685" s="123" t="s">
        <v>532</v>
      </c>
      <c r="H3685" s="7">
        <v>36.037848066999999</v>
      </c>
      <c r="I3685" s="7">
        <v>55.959706250000004</v>
      </c>
      <c r="J3685" s="7">
        <v>35.930622669999998</v>
      </c>
      <c r="K3685" s="7">
        <v>3.2199820000000001E-3</v>
      </c>
      <c r="L3685" s="7">
        <v>6.4399637670000006E-5</v>
      </c>
      <c r="M3685" s="7">
        <v>55.793206249999997</v>
      </c>
      <c r="N3685" s="7">
        <v>5.0000000000000001E-3</v>
      </c>
      <c r="O3685" s="7">
        <v>1E-4</v>
      </c>
      <c r="P3685" s="7">
        <v>1</v>
      </c>
      <c r="Q3685" s="7">
        <v>28</v>
      </c>
      <c r="R3685" s="7">
        <v>265</v>
      </c>
      <c r="S3685" s="189">
        <v>45625.593981481485</v>
      </c>
    </row>
    <row r="3686" spans="1:19">
      <c r="A3686" s="7">
        <v>2018</v>
      </c>
      <c r="B3686" s="123" t="s">
        <v>537</v>
      </c>
      <c r="C3686" s="123" t="s">
        <v>556</v>
      </c>
      <c r="D3686" s="123" t="s">
        <v>579</v>
      </c>
      <c r="E3686" s="123" t="s">
        <v>541</v>
      </c>
      <c r="F3686" s="7">
        <v>0</v>
      </c>
      <c r="G3686" s="123" t="s">
        <v>532</v>
      </c>
      <c r="H3686" s="7">
        <v>0</v>
      </c>
      <c r="I3686" s="7"/>
      <c r="J3686" s="7">
        <v>0</v>
      </c>
      <c r="K3686" s="7">
        <v>0</v>
      </c>
      <c r="L3686" s="7">
        <v>0</v>
      </c>
      <c r="M3686" s="7"/>
      <c r="N3686" s="7"/>
      <c r="O3686" s="7"/>
      <c r="P3686" s="7">
        <v>1</v>
      </c>
      <c r="Q3686" s="7">
        <v>28</v>
      </c>
      <c r="R3686" s="7">
        <v>265</v>
      </c>
      <c r="S3686" s="189">
        <v>45625.593981481485</v>
      </c>
    </row>
    <row r="3687" spans="1:19">
      <c r="A3687" s="7">
        <v>2018</v>
      </c>
      <c r="B3687" s="123" t="s">
        <v>537</v>
      </c>
      <c r="C3687" s="123" t="s">
        <v>556</v>
      </c>
      <c r="D3687" s="123" t="s">
        <v>580</v>
      </c>
      <c r="E3687" s="123" t="s">
        <v>27</v>
      </c>
      <c r="F3687" s="7">
        <v>0</v>
      </c>
      <c r="G3687" s="123" t="s">
        <v>532</v>
      </c>
      <c r="H3687" s="7">
        <v>0</v>
      </c>
      <c r="I3687" s="7"/>
      <c r="J3687" s="7">
        <v>0</v>
      </c>
      <c r="K3687" s="7">
        <v>0</v>
      </c>
      <c r="L3687" s="7">
        <v>0</v>
      </c>
      <c r="M3687" s="7"/>
      <c r="N3687" s="7"/>
      <c r="O3687" s="7"/>
      <c r="P3687" s="7"/>
      <c r="Q3687" s="7">
        <v>28</v>
      </c>
      <c r="R3687" s="7">
        <v>265</v>
      </c>
      <c r="S3687" s="189">
        <v>45625.593981481485</v>
      </c>
    </row>
    <row r="3688" spans="1:19">
      <c r="A3688" s="7">
        <v>2018</v>
      </c>
      <c r="B3688" s="123" t="s">
        <v>537</v>
      </c>
      <c r="C3688" s="123" t="s">
        <v>556</v>
      </c>
      <c r="D3688" s="123" t="s">
        <v>580</v>
      </c>
      <c r="E3688" s="123" t="s">
        <v>33</v>
      </c>
      <c r="F3688" s="7">
        <v>33.315931575</v>
      </c>
      <c r="G3688" s="123" t="s">
        <v>532</v>
      </c>
      <c r="H3688" s="7">
        <v>0.31516871299999999</v>
      </c>
      <c r="I3688" s="7">
        <v>9.4600000000000009</v>
      </c>
      <c r="J3688" s="7">
        <v>0</v>
      </c>
      <c r="K3688" s="7">
        <v>9.9947790000000005E-3</v>
      </c>
      <c r="L3688" s="7">
        <v>1.3326399999999999E-4</v>
      </c>
      <c r="M3688" s="7">
        <v>0</v>
      </c>
      <c r="N3688" s="7">
        <v>0.3</v>
      </c>
      <c r="O3688" s="7">
        <v>4.0000000000000001E-3</v>
      </c>
      <c r="P3688" s="7"/>
      <c r="Q3688" s="7">
        <v>28</v>
      </c>
      <c r="R3688" s="7">
        <v>265</v>
      </c>
      <c r="S3688" s="189">
        <v>45625.593981481485</v>
      </c>
    </row>
    <row r="3689" spans="1:19">
      <c r="A3689" s="7">
        <v>2018</v>
      </c>
      <c r="B3689" s="123" t="s">
        <v>537</v>
      </c>
      <c r="C3689" s="123" t="s">
        <v>556</v>
      </c>
      <c r="D3689" s="123" t="s">
        <v>580</v>
      </c>
      <c r="E3689" s="123" t="s">
        <v>540</v>
      </c>
      <c r="F3689" s="7">
        <v>2.2605320189999998</v>
      </c>
      <c r="G3689" s="123" t="s">
        <v>532</v>
      </c>
      <c r="H3689" s="7">
        <v>0.21537783899999999</v>
      </c>
      <c r="I3689" s="7">
        <v>95.277500000000003</v>
      </c>
      <c r="J3689" s="7">
        <v>0.213846329</v>
      </c>
      <c r="K3689" s="7">
        <v>2.260532019E-5</v>
      </c>
      <c r="L3689" s="7">
        <v>3.3907980290000002E-6</v>
      </c>
      <c r="M3689" s="7">
        <v>94.6</v>
      </c>
      <c r="N3689" s="7">
        <v>0.01</v>
      </c>
      <c r="O3689" s="7">
        <v>1.5E-3</v>
      </c>
      <c r="P3689" s="7">
        <v>1</v>
      </c>
      <c r="Q3689" s="7">
        <v>28</v>
      </c>
      <c r="R3689" s="7">
        <v>265</v>
      </c>
      <c r="S3689" s="189">
        <v>45625.593981481485</v>
      </c>
    </row>
    <row r="3690" spans="1:19">
      <c r="A3690" s="7">
        <v>2018</v>
      </c>
      <c r="B3690" s="123" t="s">
        <v>537</v>
      </c>
      <c r="C3690" s="123" t="s">
        <v>556</v>
      </c>
      <c r="D3690" s="123" t="s">
        <v>580</v>
      </c>
      <c r="E3690" s="123" t="s">
        <v>531</v>
      </c>
      <c r="F3690" s="7">
        <v>0</v>
      </c>
      <c r="G3690" s="123" t="s">
        <v>532</v>
      </c>
      <c r="H3690" s="7">
        <v>0</v>
      </c>
      <c r="I3690" s="7"/>
      <c r="J3690" s="7">
        <v>0</v>
      </c>
      <c r="K3690" s="7">
        <v>0</v>
      </c>
      <c r="L3690" s="7">
        <v>0</v>
      </c>
      <c r="M3690" s="7"/>
      <c r="N3690" s="7"/>
      <c r="O3690" s="7"/>
      <c r="P3690" s="7">
        <v>1</v>
      </c>
      <c r="Q3690" s="7">
        <v>28</v>
      </c>
      <c r="R3690" s="7">
        <v>265</v>
      </c>
      <c r="S3690" s="189">
        <v>45625.593981481485</v>
      </c>
    </row>
    <row r="3691" spans="1:19">
      <c r="A3691" s="7">
        <v>2018</v>
      </c>
      <c r="B3691" s="123" t="s">
        <v>537</v>
      </c>
      <c r="C3691" s="123" t="s">
        <v>556</v>
      </c>
      <c r="D3691" s="123" t="s">
        <v>580</v>
      </c>
      <c r="E3691" s="123" t="s">
        <v>533</v>
      </c>
      <c r="F3691" s="7">
        <v>127.739268</v>
      </c>
      <c r="G3691" s="123" t="s">
        <v>532</v>
      </c>
      <c r="H3691" s="7">
        <v>9.4189400859999992</v>
      </c>
      <c r="I3691" s="7">
        <v>73.735666667000004</v>
      </c>
      <c r="J3691" s="7">
        <v>9.3628625470000006</v>
      </c>
      <c r="K3691" s="7">
        <v>1.2773929999999999E-3</v>
      </c>
      <c r="L3691" s="7">
        <v>7.6643560800000003E-5</v>
      </c>
      <c r="M3691" s="7">
        <v>73.296666666999997</v>
      </c>
      <c r="N3691" s="7">
        <v>0.01</v>
      </c>
      <c r="O3691" s="7">
        <v>5.9999999999999995E-4</v>
      </c>
      <c r="P3691" s="7">
        <v>1</v>
      </c>
      <c r="Q3691" s="7">
        <v>28</v>
      </c>
      <c r="R3691" s="7">
        <v>265</v>
      </c>
      <c r="S3691" s="189">
        <v>45625.593981481485</v>
      </c>
    </row>
    <row r="3692" spans="1:19">
      <c r="A3692" s="7">
        <v>2018</v>
      </c>
      <c r="B3692" s="123" t="s">
        <v>537</v>
      </c>
      <c r="C3692" s="123" t="s">
        <v>556</v>
      </c>
      <c r="D3692" s="123" t="s">
        <v>580</v>
      </c>
      <c r="E3692" s="123" t="s">
        <v>160</v>
      </c>
      <c r="F3692" s="7">
        <v>32.196491999999999</v>
      </c>
      <c r="G3692" s="123" t="s">
        <v>532</v>
      </c>
      <c r="H3692" s="7">
        <v>2.312641824</v>
      </c>
      <c r="I3692" s="7">
        <v>71.828999999999994</v>
      </c>
      <c r="J3692" s="7">
        <v>2.2985075639999999</v>
      </c>
      <c r="K3692" s="7">
        <v>3.2196500000000001E-4</v>
      </c>
      <c r="L3692" s="7">
        <v>1.93178952E-5</v>
      </c>
      <c r="M3692" s="7">
        <v>71.39</v>
      </c>
      <c r="N3692" s="7">
        <v>0.01</v>
      </c>
      <c r="O3692" s="7">
        <v>5.9999999999999995E-4</v>
      </c>
      <c r="P3692" s="7">
        <v>1</v>
      </c>
      <c r="Q3692" s="7">
        <v>28</v>
      </c>
      <c r="R3692" s="7">
        <v>265</v>
      </c>
      <c r="S3692" s="189">
        <v>45625.593981481485</v>
      </c>
    </row>
    <row r="3693" spans="1:19">
      <c r="A3693" s="7">
        <v>2018</v>
      </c>
      <c r="B3693" s="123" t="s">
        <v>537</v>
      </c>
      <c r="C3693" s="123" t="s">
        <v>556</v>
      </c>
      <c r="D3693" s="123" t="s">
        <v>580</v>
      </c>
      <c r="E3693" s="123" t="s">
        <v>163</v>
      </c>
      <c r="F3693" s="7">
        <v>7.5976606499999999</v>
      </c>
      <c r="G3693" s="123" t="s">
        <v>532</v>
      </c>
      <c r="H3693" s="7">
        <v>0.485160017</v>
      </c>
      <c r="I3693" s="7">
        <v>63.856499999999997</v>
      </c>
      <c r="J3693" s="7">
        <v>0.48389500699999999</v>
      </c>
      <c r="K3693" s="7">
        <v>3.7988303249999997E-5</v>
      </c>
      <c r="L3693" s="7">
        <v>7.5976606500000005E-7</v>
      </c>
      <c r="M3693" s="7">
        <v>63.69</v>
      </c>
      <c r="N3693" s="7">
        <v>5.0000000000000001E-3</v>
      </c>
      <c r="O3693" s="7">
        <v>1E-4</v>
      </c>
      <c r="P3693" s="7">
        <v>1</v>
      </c>
      <c r="Q3693" s="7">
        <v>28</v>
      </c>
      <c r="R3693" s="7">
        <v>265</v>
      </c>
      <c r="S3693" s="189">
        <v>45625.593981481485</v>
      </c>
    </row>
    <row r="3694" spans="1:19">
      <c r="A3694" s="7">
        <v>2018</v>
      </c>
      <c r="B3694" s="123" t="s">
        <v>537</v>
      </c>
      <c r="C3694" s="123" t="s">
        <v>556</v>
      </c>
      <c r="D3694" s="123" t="s">
        <v>580</v>
      </c>
      <c r="E3694" s="123" t="s">
        <v>535</v>
      </c>
      <c r="F3694" s="7">
        <v>535.22630166299996</v>
      </c>
      <c r="G3694" s="123" t="s">
        <v>532</v>
      </c>
      <c r="H3694" s="7">
        <v>29.951106618000001</v>
      </c>
      <c r="I3694" s="7">
        <v>55.959706250000004</v>
      </c>
      <c r="J3694" s="7">
        <v>29.861991439000001</v>
      </c>
      <c r="K3694" s="7">
        <v>2.6761319999999999E-3</v>
      </c>
      <c r="L3694" s="7">
        <v>5.3522630169999997E-5</v>
      </c>
      <c r="M3694" s="7">
        <v>55.793206249999997</v>
      </c>
      <c r="N3694" s="7">
        <v>5.0000000000000001E-3</v>
      </c>
      <c r="O3694" s="7">
        <v>1E-4</v>
      </c>
      <c r="P3694" s="7">
        <v>1</v>
      </c>
      <c r="Q3694" s="7">
        <v>28</v>
      </c>
      <c r="R3694" s="7">
        <v>265</v>
      </c>
      <c r="S3694" s="189">
        <v>45625.593981481485</v>
      </c>
    </row>
    <row r="3695" spans="1:19">
      <c r="A3695" s="7">
        <v>2018</v>
      </c>
      <c r="B3695" s="123" t="s">
        <v>537</v>
      </c>
      <c r="C3695" s="123" t="s">
        <v>556</v>
      </c>
      <c r="D3695" s="123" t="s">
        <v>580</v>
      </c>
      <c r="E3695" s="123" t="s">
        <v>541</v>
      </c>
      <c r="F3695" s="7">
        <v>0</v>
      </c>
      <c r="G3695" s="123" t="s">
        <v>532</v>
      </c>
      <c r="H3695" s="7">
        <v>0</v>
      </c>
      <c r="I3695" s="7"/>
      <c r="J3695" s="7">
        <v>0</v>
      </c>
      <c r="K3695" s="7">
        <v>0</v>
      </c>
      <c r="L3695" s="7">
        <v>0</v>
      </c>
      <c r="M3695" s="7"/>
      <c r="N3695" s="7"/>
      <c r="O3695" s="7"/>
      <c r="P3695" s="7">
        <v>1</v>
      </c>
      <c r="Q3695" s="7">
        <v>28</v>
      </c>
      <c r="R3695" s="7">
        <v>265</v>
      </c>
      <c r="S3695" s="189">
        <v>45625.593981481485</v>
      </c>
    </row>
    <row r="3696" spans="1:19">
      <c r="A3696" s="7">
        <v>2018</v>
      </c>
      <c r="B3696" s="123" t="s">
        <v>537</v>
      </c>
      <c r="C3696" s="123" t="s">
        <v>556</v>
      </c>
      <c r="D3696" s="123" t="s">
        <v>581</v>
      </c>
      <c r="E3696" s="123" t="s">
        <v>27</v>
      </c>
      <c r="F3696" s="7">
        <v>33.679906825000003</v>
      </c>
      <c r="G3696" s="123" t="s">
        <v>532</v>
      </c>
      <c r="H3696" s="7">
        <v>5.6077039999999998E-3</v>
      </c>
      <c r="I3696" s="7">
        <v>0.16650000000000001</v>
      </c>
      <c r="J3696" s="7">
        <v>0</v>
      </c>
      <c r="K3696" s="7">
        <v>1.684E-4</v>
      </c>
      <c r="L3696" s="7">
        <v>3.367990683E-6</v>
      </c>
      <c r="M3696" s="7">
        <v>0</v>
      </c>
      <c r="N3696" s="7">
        <v>5.0000000000000001E-3</v>
      </c>
      <c r="O3696" s="7">
        <v>1E-4</v>
      </c>
      <c r="P3696" s="7"/>
      <c r="Q3696" s="7">
        <v>28</v>
      </c>
      <c r="R3696" s="7">
        <v>265</v>
      </c>
      <c r="S3696" s="189">
        <v>45625.593981481485</v>
      </c>
    </row>
    <row r="3697" spans="1:19">
      <c r="A3697" s="7">
        <v>2018</v>
      </c>
      <c r="B3697" s="123" t="s">
        <v>537</v>
      </c>
      <c r="C3697" s="123" t="s">
        <v>556</v>
      </c>
      <c r="D3697" s="123" t="s">
        <v>581</v>
      </c>
      <c r="E3697" s="123" t="s">
        <v>33</v>
      </c>
      <c r="F3697" s="7">
        <v>75.921943966000001</v>
      </c>
      <c r="G3697" s="123" t="s">
        <v>532</v>
      </c>
      <c r="H3697" s="7">
        <v>0.71822158999999997</v>
      </c>
      <c r="I3697" s="7">
        <v>9.4600000000000009</v>
      </c>
      <c r="J3697" s="7">
        <v>0</v>
      </c>
      <c r="K3697" s="7">
        <v>2.2776583E-2</v>
      </c>
      <c r="L3697" s="7">
        <v>3.0368799999999998E-4</v>
      </c>
      <c r="M3697" s="7">
        <v>0</v>
      </c>
      <c r="N3697" s="7">
        <v>0.3</v>
      </c>
      <c r="O3697" s="7">
        <v>4.0000000000000001E-3</v>
      </c>
      <c r="P3697" s="7"/>
      <c r="Q3697" s="7">
        <v>28</v>
      </c>
      <c r="R3697" s="7">
        <v>265</v>
      </c>
      <c r="S3697" s="189">
        <v>45625.593981481485</v>
      </c>
    </row>
    <row r="3698" spans="1:19">
      <c r="A3698" s="7">
        <v>2018</v>
      </c>
      <c r="B3698" s="123" t="s">
        <v>537</v>
      </c>
      <c r="C3698" s="123" t="s">
        <v>556</v>
      </c>
      <c r="D3698" s="123" t="s">
        <v>581</v>
      </c>
      <c r="E3698" s="123" t="s">
        <v>540</v>
      </c>
      <c r="F3698" s="7">
        <v>0.293031928</v>
      </c>
      <c r="G3698" s="123" t="s">
        <v>532</v>
      </c>
      <c r="H3698" s="7">
        <v>2.7919349999999999E-2</v>
      </c>
      <c r="I3698" s="7">
        <v>95.277500000000003</v>
      </c>
      <c r="J3698" s="7">
        <v>2.772082E-2</v>
      </c>
      <c r="K3698" s="7">
        <v>2.9303192800000002E-6</v>
      </c>
      <c r="L3698" s="7">
        <v>4.3954789200000002E-7</v>
      </c>
      <c r="M3698" s="7">
        <v>94.6</v>
      </c>
      <c r="N3698" s="7">
        <v>0.01</v>
      </c>
      <c r="O3698" s="7">
        <v>1.5E-3</v>
      </c>
      <c r="P3698" s="7">
        <v>1</v>
      </c>
      <c r="Q3698" s="7">
        <v>28</v>
      </c>
      <c r="R3698" s="7">
        <v>265</v>
      </c>
      <c r="S3698" s="189">
        <v>45625.593981481485</v>
      </c>
    </row>
    <row r="3699" spans="1:19">
      <c r="A3699" s="7">
        <v>2018</v>
      </c>
      <c r="B3699" s="123" t="s">
        <v>537</v>
      </c>
      <c r="C3699" s="123" t="s">
        <v>556</v>
      </c>
      <c r="D3699" s="123" t="s">
        <v>581</v>
      </c>
      <c r="E3699" s="123" t="s">
        <v>531</v>
      </c>
      <c r="F3699" s="7">
        <v>0</v>
      </c>
      <c r="G3699" s="123" t="s">
        <v>532</v>
      </c>
      <c r="H3699" s="7">
        <v>0</v>
      </c>
      <c r="I3699" s="7"/>
      <c r="J3699" s="7">
        <v>0</v>
      </c>
      <c r="K3699" s="7">
        <v>0</v>
      </c>
      <c r="L3699" s="7">
        <v>0</v>
      </c>
      <c r="M3699" s="7"/>
      <c r="N3699" s="7"/>
      <c r="O3699" s="7"/>
      <c r="P3699" s="7">
        <v>1</v>
      </c>
      <c r="Q3699" s="7">
        <v>28</v>
      </c>
      <c r="R3699" s="7">
        <v>265</v>
      </c>
      <c r="S3699" s="189">
        <v>45625.593981481485</v>
      </c>
    </row>
    <row r="3700" spans="1:19">
      <c r="A3700" s="7">
        <v>2018</v>
      </c>
      <c r="B3700" s="123" t="s">
        <v>537</v>
      </c>
      <c r="C3700" s="123" t="s">
        <v>556</v>
      </c>
      <c r="D3700" s="123" t="s">
        <v>581</v>
      </c>
      <c r="E3700" s="123" t="s">
        <v>533</v>
      </c>
      <c r="F3700" s="7">
        <v>433.29193199999997</v>
      </c>
      <c r="G3700" s="123" t="s">
        <v>532</v>
      </c>
      <c r="H3700" s="7">
        <v>31.949069467000001</v>
      </c>
      <c r="I3700" s="7">
        <v>73.735666667000004</v>
      </c>
      <c r="J3700" s="7">
        <v>31.758854309</v>
      </c>
      <c r="K3700" s="7">
        <v>4.3329190000000002E-3</v>
      </c>
      <c r="L3700" s="7">
        <v>2.5997500000000002E-4</v>
      </c>
      <c r="M3700" s="7">
        <v>73.296666666999997</v>
      </c>
      <c r="N3700" s="7">
        <v>0.01</v>
      </c>
      <c r="O3700" s="7">
        <v>5.9999999999999995E-4</v>
      </c>
      <c r="P3700" s="7">
        <v>1</v>
      </c>
      <c r="Q3700" s="7">
        <v>28</v>
      </c>
      <c r="R3700" s="7">
        <v>265</v>
      </c>
      <c r="S3700" s="189">
        <v>45625.593981481485</v>
      </c>
    </row>
    <row r="3701" spans="1:19">
      <c r="A3701" s="7">
        <v>2018</v>
      </c>
      <c r="B3701" s="123" t="s">
        <v>537</v>
      </c>
      <c r="C3701" s="123" t="s">
        <v>556</v>
      </c>
      <c r="D3701" s="123" t="s">
        <v>581</v>
      </c>
      <c r="E3701" s="123" t="s">
        <v>160</v>
      </c>
      <c r="F3701" s="7">
        <v>150.09678</v>
      </c>
      <c r="G3701" s="123" t="s">
        <v>532</v>
      </c>
      <c r="H3701" s="7">
        <v>10.781301611</v>
      </c>
      <c r="I3701" s="7">
        <v>71.828999999999994</v>
      </c>
      <c r="J3701" s="7">
        <v>10.715409124000001</v>
      </c>
      <c r="K3701" s="7">
        <v>1.5009680000000001E-3</v>
      </c>
      <c r="L3701" s="7">
        <v>9.0058067999999997E-5</v>
      </c>
      <c r="M3701" s="7">
        <v>71.39</v>
      </c>
      <c r="N3701" s="7">
        <v>0.01</v>
      </c>
      <c r="O3701" s="7">
        <v>5.9999999999999995E-4</v>
      </c>
      <c r="P3701" s="7">
        <v>1</v>
      </c>
      <c r="Q3701" s="7">
        <v>28</v>
      </c>
      <c r="R3701" s="7">
        <v>265</v>
      </c>
      <c r="S3701" s="189">
        <v>45625.593981481485</v>
      </c>
    </row>
    <row r="3702" spans="1:19">
      <c r="A3702" s="7">
        <v>2018</v>
      </c>
      <c r="B3702" s="123" t="s">
        <v>537</v>
      </c>
      <c r="C3702" s="123" t="s">
        <v>556</v>
      </c>
      <c r="D3702" s="123" t="s">
        <v>581</v>
      </c>
      <c r="E3702" s="123" t="s">
        <v>163</v>
      </c>
      <c r="F3702" s="7">
        <v>324.12392977100001</v>
      </c>
      <c r="G3702" s="123" t="s">
        <v>532</v>
      </c>
      <c r="H3702" s="7">
        <v>20.697419720999999</v>
      </c>
      <c r="I3702" s="7">
        <v>63.856499999999997</v>
      </c>
      <c r="J3702" s="7">
        <v>20.643453087000001</v>
      </c>
      <c r="K3702" s="7">
        <v>1.6206199999999999E-3</v>
      </c>
      <c r="L3702" s="7">
        <v>3.2412392980000003E-5</v>
      </c>
      <c r="M3702" s="7">
        <v>63.69</v>
      </c>
      <c r="N3702" s="7">
        <v>5.0000000000000001E-3</v>
      </c>
      <c r="O3702" s="7">
        <v>1E-4</v>
      </c>
      <c r="P3702" s="7">
        <v>1</v>
      </c>
      <c r="Q3702" s="7">
        <v>28</v>
      </c>
      <c r="R3702" s="7">
        <v>265</v>
      </c>
      <c r="S3702" s="189">
        <v>45625.593981481485</v>
      </c>
    </row>
    <row r="3703" spans="1:19">
      <c r="A3703" s="7">
        <v>2018</v>
      </c>
      <c r="B3703" s="123" t="s">
        <v>537</v>
      </c>
      <c r="C3703" s="123" t="s">
        <v>556</v>
      </c>
      <c r="D3703" s="123" t="s">
        <v>581</v>
      </c>
      <c r="E3703" s="123" t="s">
        <v>535</v>
      </c>
      <c r="F3703" s="7">
        <v>3417.942296536</v>
      </c>
      <c r="G3703" s="123" t="s">
        <v>532</v>
      </c>
      <c r="H3703" s="7">
        <v>191.267046894</v>
      </c>
      <c r="I3703" s="7">
        <v>55.959706250000004</v>
      </c>
      <c r="J3703" s="7">
        <v>190.69795950100001</v>
      </c>
      <c r="K3703" s="7">
        <v>1.7089711E-2</v>
      </c>
      <c r="L3703" s="7">
        <v>3.4179399999999997E-4</v>
      </c>
      <c r="M3703" s="7">
        <v>55.793206249999997</v>
      </c>
      <c r="N3703" s="7">
        <v>5.0000000000000001E-3</v>
      </c>
      <c r="O3703" s="7">
        <v>1E-4</v>
      </c>
      <c r="P3703" s="7">
        <v>1</v>
      </c>
      <c r="Q3703" s="7">
        <v>28</v>
      </c>
      <c r="R3703" s="7">
        <v>265</v>
      </c>
      <c r="S3703" s="189">
        <v>45625.593981481485</v>
      </c>
    </row>
    <row r="3704" spans="1:19">
      <c r="A3704" s="7">
        <v>2018</v>
      </c>
      <c r="B3704" s="123" t="s">
        <v>537</v>
      </c>
      <c r="C3704" s="123" t="s">
        <v>556</v>
      </c>
      <c r="D3704" s="123" t="s">
        <v>581</v>
      </c>
      <c r="E3704" s="123" t="s">
        <v>541</v>
      </c>
      <c r="F3704" s="7">
        <v>0</v>
      </c>
      <c r="G3704" s="123" t="s">
        <v>532</v>
      </c>
      <c r="H3704" s="7">
        <v>0</v>
      </c>
      <c r="I3704" s="7"/>
      <c r="J3704" s="7">
        <v>0</v>
      </c>
      <c r="K3704" s="7">
        <v>0</v>
      </c>
      <c r="L3704" s="7">
        <v>0</v>
      </c>
      <c r="M3704" s="7"/>
      <c r="N3704" s="7"/>
      <c r="O3704" s="7"/>
      <c r="P3704" s="7">
        <v>1</v>
      </c>
      <c r="Q3704" s="7">
        <v>28</v>
      </c>
      <c r="R3704" s="7">
        <v>265</v>
      </c>
      <c r="S3704" s="189">
        <v>45625.593981481485</v>
      </c>
    </row>
    <row r="3705" spans="1:19">
      <c r="A3705" s="7">
        <v>2018</v>
      </c>
      <c r="B3705" s="123" t="s">
        <v>537</v>
      </c>
      <c r="C3705" s="123" t="s">
        <v>562</v>
      </c>
      <c r="D3705" s="123" t="s">
        <v>582</v>
      </c>
      <c r="E3705" s="123" t="s">
        <v>27</v>
      </c>
      <c r="F3705" s="7">
        <v>201.69130173100001</v>
      </c>
      <c r="G3705" s="123" t="s">
        <v>532</v>
      </c>
      <c r="H3705" s="7">
        <v>3.3581602000000002E-2</v>
      </c>
      <c r="I3705" s="7">
        <v>0.16650000000000001</v>
      </c>
      <c r="J3705" s="7">
        <v>0</v>
      </c>
      <c r="K3705" s="7">
        <v>1.0084569999999999E-3</v>
      </c>
      <c r="L3705" s="7">
        <v>2.0169130169999999E-5</v>
      </c>
      <c r="M3705" s="7">
        <v>0</v>
      </c>
      <c r="N3705" s="7">
        <v>5.0000000000000001E-3</v>
      </c>
      <c r="O3705" s="7">
        <v>1E-4</v>
      </c>
      <c r="P3705" s="7"/>
      <c r="Q3705" s="7">
        <v>28</v>
      </c>
      <c r="R3705" s="7">
        <v>265</v>
      </c>
      <c r="S3705" s="189">
        <v>45625.593981481485</v>
      </c>
    </row>
    <row r="3706" spans="1:19">
      <c r="A3706" s="7">
        <v>2018</v>
      </c>
      <c r="B3706" s="123" t="s">
        <v>537</v>
      </c>
      <c r="C3706" s="123" t="s">
        <v>562</v>
      </c>
      <c r="D3706" s="123" t="s">
        <v>582</v>
      </c>
      <c r="E3706" s="123" t="s">
        <v>33</v>
      </c>
      <c r="F3706" s="7">
        <v>0.58322723099999996</v>
      </c>
      <c r="G3706" s="123" t="s">
        <v>532</v>
      </c>
      <c r="H3706" s="7">
        <v>5.51733E-3</v>
      </c>
      <c r="I3706" s="7">
        <v>9.4600000000000009</v>
      </c>
      <c r="J3706" s="7">
        <v>0</v>
      </c>
      <c r="K3706" s="7">
        <v>1.7496800000000001E-4</v>
      </c>
      <c r="L3706" s="7">
        <v>2.3329089239999999E-6</v>
      </c>
      <c r="M3706" s="7">
        <v>0</v>
      </c>
      <c r="N3706" s="7">
        <v>0.3</v>
      </c>
      <c r="O3706" s="7">
        <v>4.0000000000000001E-3</v>
      </c>
      <c r="P3706" s="7"/>
      <c r="Q3706" s="7">
        <v>28</v>
      </c>
      <c r="R3706" s="7">
        <v>265</v>
      </c>
      <c r="S3706" s="189">
        <v>45625.593981481485</v>
      </c>
    </row>
    <row r="3707" spans="1:19">
      <c r="A3707" s="7">
        <v>2018</v>
      </c>
      <c r="B3707" s="123" t="s">
        <v>537</v>
      </c>
      <c r="C3707" s="123" t="s">
        <v>562</v>
      </c>
      <c r="D3707" s="123" t="s">
        <v>582</v>
      </c>
      <c r="E3707" s="123" t="s">
        <v>540</v>
      </c>
      <c r="F3707" s="7">
        <v>0</v>
      </c>
      <c r="G3707" s="123" t="s">
        <v>532</v>
      </c>
      <c r="H3707" s="7">
        <v>0</v>
      </c>
      <c r="I3707" s="7"/>
      <c r="J3707" s="7">
        <v>0</v>
      </c>
      <c r="K3707" s="7">
        <v>0</v>
      </c>
      <c r="L3707" s="7">
        <v>0</v>
      </c>
      <c r="M3707" s="7"/>
      <c r="N3707" s="7"/>
      <c r="O3707" s="7"/>
      <c r="P3707" s="7">
        <v>1</v>
      </c>
      <c r="Q3707" s="7">
        <v>28</v>
      </c>
      <c r="R3707" s="7">
        <v>265</v>
      </c>
      <c r="S3707" s="189">
        <v>45625.593981481485</v>
      </c>
    </row>
    <row r="3708" spans="1:19">
      <c r="A3708" s="7">
        <v>2018</v>
      </c>
      <c r="B3708" s="123" t="s">
        <v>537</v>
      </c>
      <c r="C3708" s="123" t="s">
        <v>562</v>
      </c>
      <c r="D3708" s="123" t="s">
        <v>582</v>
      </c>
      <c r="E3708" s="123" t="s">
        <v>531</v>
      </c>
      <c r="F3708" s="7">
        <v>0.12981384800000001</v>
      </c>
      <c r="G3708" s="123" t="s">
        <v>532</v>
      </c>
      <c r="H3708" s="7">
        <v>9.9241390000000002E-3</v>
      </c>
      <c r="I3708" s="7">
        <v>76.448999999999998</v>
      </c>
      <c r="J3708" s="7">
        <v>9.8671509999999994E-3</v>
      </c>
      <c r="K3708" s="7">
        <v>1.2981384799999999E-6</v>
      </c>
      <c r="L3708" s="7">
        <v>7.7888308799999995E-8</v>
      </c>
      <c r="M3708" s="7">
        <v>76.010000000000005</v>
      </c>
      <c r="N3708" s="7">
        <v>0.01</v>
      </c>
      <c r="O3708" s="7">
        <v>5.9999999999999995E-4</v>
      </c>
      <c r="P3708" s="7">
        <v>1</v>
      </c>
      <c r="Q3708" s="7">
        <v>28</v>
      </c>
      <c r="R3708" s="7">
        <v>265</v>
      </c>
      <c r="S3708" s="189">
        <v>45625.593981481485</v>
      </c>
    </row>
    <row r="3709" spans="1:19">
      <c r="A3709" s="7">
        <v>2018</v>
      </c>
      <c r="B3709" s="123" t="s">
        <v>537</v>
      </c>
      <c r="C3709" s="123" t="s">
        <v>562</v>
      </c>
      <c r="D3709" s="123" t="s">
        <v>582</v>
      </c>
      <c r="E3709" s="123" t="s">
        <v>533</v>
      </c>
      <c r="F3709" s="7">
        <v>149.76183599999999</v>
      </c>
      <c r="G3709" s="123" t="s">
        <v>532</v>
      </c>
      <c r="H3709" s="7">
        <v>11.042788819</v>
      </c>
      <c r="I3709" s="7">
        <v>73.735666667000004</v>
      </c>
      <c r="J3709" s="7">
        <v>10.977043373000001</v>
      </c>
      <c r="K3709" s="7">
        <v>1.497618E-3</v>
      </c>
      <c r="L3709" s="7">
        <v>8.9857101599999996E-5</v>
      </c>
      <c r="M3709" s="7">
        <v>73.296666666999997</v>
      </c>
      <c r="N3709" s="7">
        <v>0.01</v>
      </c>
      <c r="O3709" s="7">
        <v>5.9999999999999995E-4</v>
      </c>
      <c r="P3709" s="7">
        <v>1</v>
      </c>
      <c r="Q3709" s="7">
        <v>28</v>
      </c>
      <c r="R3709" s="7">
        <v>265</v>
      </c>
      <c r="S3709" s="189">
        <v>45625.593981481485</v>
      </c>
    </row>
    <row r="3710" spans="1:19">
      <c r="A3710" s="7">
        <v>2018</v>
      </c>
      <c r="B3710" s="123" t="s">
        <v>537</v>
      </c>
      <c r="C3710" s="123" t="s">
        <v>562</v>
      </c>
      <c r="D3710" s="123" t="s">
        <v>582</v>
      </c>
      <c r="E3710" s="123" t="s">
        <v>160</v>
      </c>
      <c r="F3710" s="7">
        <v>5.6103120000000004</v>
      </c>
      <c r="G3710" s="123" t="s">
        <v>532</v>
      </c>
      <c r="H3710" s="7">
        <v>0.40298310100000001</v>
      </c>
      <c r="I3710" s="7">
        <v>71.828999999999994</v>
      </c>
      <c r="J3710" s="7">
        <v>0.40052017400000001</v>
      </c>
      <c r="K3710" s="7">
        <v>5.6103120000000003E-5</v>
      </c>
      <c r="L3710" s="7">
        <v>3.3661871999999998E-6</v>
      </c>
      <c r="M3710" s="7">
        <v>71.39</v>
      </c>
      <c r="N3710" s="7">
        <v>0.01</v>
      </c>
      <c r="O3710" s="7">
        <v>5.9999999999999995E-4</v>
      </c>
      <c r="P3710" s="7">
        <v>1</v>
      </c>
      <c r="Q3710" s="7">
        <v>28</v>
      </c>
      <c r="R3710" s="7">
        <v>265</v>
      </c>
      <c r="S3710" s="189">
        <v>45625.593981481485</v>
      </c>
    </row>
    <row r="3711" spans="1:19">
      <c r="A3711" s="7">
        <v>2018</v>
      </c>
      <c r="B3711" s="123" t="s">
        <v>537</v>
      </c>
      <c r="C3711" s="123" t="s">
        <v>562</v>
      </c>
      <c r="D3711" s="123" t="s">
        <v>582</v>
      </c>
      <c r="E3711" s="123" t="s">
        <v>163</v>
      </c>
      <c r="F3711" s="7">
        <v>52.282207186000001</v>
      </c>
      <c r="G3711" s="123" t="s">
        <v>532</v>
      </c>
      <c r="H3711" s="7">
        <v>3.338558763</v>
      </c>
      <c r="I3711" s="7">
        <v>63.856499999999997</v>
      </c>
      <c r="J3711" s="7">
        <v>3.3298537760000002</v>
      </c>
      <c r="K3711" s="7">
        <v>2.6141100000000002E-4</v>
      </c>
      <c r="L3711" s="7">
        <v>5.2282207189999996E-6</v>
      </c>
      <c r="M3711" s="7">
        <v>63.69</v>
      </c>
      <c r="N3711" s="7">
        <v>5.0000000000000001E-3</v>
      </c>
      <c r="O3711" s="7">
        <v>1E-4</v>
      </c>
      <c r="P3711" s="7">
        <v>1</v>
      </c>
      <c r="Q3711" s="7">
        <v>28</v>
      </c>
      <c r="R3711" s="7">
        <v>265</v>
      </c>
      <c r="S3711" s="189">
        <v>45625.593981481485</v>
      </c>
    </row>
    <row r="3712" spans="1:19">
      <c r="A3712" s="7">
        <v>2018</v>
      </c>
      <c r="B3712" s="123" t="s">
        <v>537</v>
      </c>
      <c r="C3712" s="123" t="s">
        <v>562</v>
      </c>
      <c r="D3712" s="123" t="s">
        <v>582</v>
      </c>
      <c r="E3712" s="123" t="s">
        <v>535</v>
      </c>
      <c r="F3712" s="7">
        <v>443.98528828899998</v>
      </c>
      <c r="G3712" s="123" t="s">
        <v>532</v>
      </c>
      <c r="H3712" s="7">
        <v>24.845286311999999</v>
      </c>
      <c r="I3712" s="7">
        <v>55.959706250000004</v>
      </c>
      <c r="J3712" s="7">
        <v>24.771362760999999</v>
      </c>
      <c r="K3712" s="7">
        <v>2.2199260000000001E-3</v>
      </c>
      <c r="L3712" s="7">
        <v>4.4398528829999997E-5</v>
      </c>
      <c r="M3712" s="7">
        <v>55.793206249999997</v>
      </c>
      <c r="N3712" s="7">
        <v>5.0000000000000001E-3</v>
      </c>
      <c r="O3712" s="7">
        <v>1E-4</v>
      </c>
      <c r="P3712" s="7">
        <v>1</v>
      </c>
      <c r="Q3712" s="7">
        <v>28</v>
      </c>
      <c r="R3712" s="7">
        <v>265</v>
      </c>
      <c r="S3712" s="189">
        <v>45625.593981481485</v>
      </c>
    </row>
    <row r="3713" spans="1:19">
      <c r="A3713" s="7">
        <v>2018</v>
      </c>
      <c r="B3713" s="123" t="s">
        <v>537</v>
      </c>
      <c r="C3713" s="123" t="s">
        <v>562</v>
      </c>
      <c r="D3713" s="123" t="s">
        <v>582</v>
      </c>
      <c r="E3713" s="123" t="s">
        <v>541</v>
      </c>
      <c r="F3713" s="7">
        <v>0</v>
      </c>
      <c r="G3713" s="123" t="s">
        <v>532</v>
      </c>
      <c r="H3713" s="7">
        <v>0</v>
      </c>
      <c r="I3713" s="7"/>
      <c r="J3713" s="7">
        <v>0</v>
      </c>
      <c r="K3713" s="7">
        <v>0</v>
      </c>
      <c r="L3713" s="7">
        <v>0</v>
      </c>
      <c r="M3713" s="7"/>
      <c r="N3713" s="7"/>
      <c r="O3713" s="7"/>
      <c r="P3713" s="7">
        <v>1</v>
      </c>
      <c r="Q3713" s="7">
        <v>28</v>
      </c>
      <c r="R3713" s="7">
        <v>265</v>
      </c>
      <c r="S3713" s="189">
        <v>45625.593981481485</v>
      </c>
    </row>
    <row r="3714" spans="1:19">
      <c r="A3714" s="7">
        <v>2018</v>
      </c>
      <c r="B3714" s="123" t="s">
        <v>537</v>
      </c>
      <c r="C3714" s="123" t="s">
        <v>562</v>
      </c>
      <c r="D3714" s="123" t="s">
        <v>583</v>
      </c>
      <c r="E3714" s="123" t="s">
        <v>27</v>
      </c>
      <c r="F3714" s="7">
        <v>0</v>
      </c>
      <c r="G3714" s="123" t="s">
        <v>532</v>
      </c>
      <c r="H3714" s="7">
        <v>0</v>
      </c>
      <c r="I3714" s="7"/>
      <c r="J3714" s="7">
        <v>0</v>
      </c>
      <c r="K3714" s="7">
        <v>0</v>
      </c>
      <c r="L3714" s="7">
        <v>0</v>
      </c>
      <c r="M3714" s="7"/>
      <c r="N3714" s="7"/>
      <c r="O3714" s="7"/>
      <c r="P3714" s="7"/>
      <c r="Q3714" s="7">
        <v>28</v>
      </c>
      <c r="R3714" s="7">
        <v>265</v>
      </c>
      <c r="S3714" s="189">
        <v>45625.593981481485</v>
      </c>
    </row>
    <row r="3715" spans="1:19">
      <c r="A3715" s="7">
        <v>2018</v>
      </c>
      <c r="B3715" s="123" t="s">
        <v>537</v>
      </c>
      <c r="C3715" s="123" t="s">
        <v>562</v>
      </c>
      <c r="D3715" s="123" t="s">
        <v>583</v>
      </c>
      <c r="E3715" s="123" t="s">
        <v>33</v>
      </c>
      <c r="F3715" s="7">
        <v>323.13548257399998</v>
      </c>
      <c r="G3715" s="123" t="s">
        <v>532</v>
      </c>
      <c r="H3715" s="7">
        <v>3.056861665</v>
      </c>
      <c r="I3715" s="7">
        <v>9.4600000000000009</v>
      </c>
      <c r="J3715" s="7">
        <v>0</v>
      </c>
      <c r="K3715" s="7">
        <v>9.6940645000000006E-2</v>
      </c>
      <c r="L3715" s="7">
        <v>1.292542E-3</v>
      </c>
      <c r="M3715" s="7">
        <v>0</v>
      </c>
      <c r="N3715" s="7">
        <v>0.3</v>
      </c>
      <c r="O3715" s="7">
        <v>4.0000000000000001E-3</v>
      </c>
      <c r="P3715" s="7"/>
      <c r="Q3715" s="7">
        <v>28</v>
      </c>
      <c r="R3715" s="7">
        <v>265</v>
      </c>
      <c r="S3715" s="189">
        <v>45625.593981481485</v>
      </c>
    </row>
    <row r="3716" spans="1:19">
      <c r="A3716" s="7">
        <v>2018</v>
      </c>
      <c r="B3716" s="123" t="s">
        <v>537</v>
      </c>
      <c r="C3716" s="123" t="s">
        <v>562</v>
      </c>
      <c r="D3716" s="123" t="s">
        <v>583</v>
      </c>
      <c r="E3716" s="123" t="s">
        <v>540</v>
      </c>
      <c r="F3716" s="7">
        <v>8.3723407999999999E-2</v>
      </c>
      <c r="G3716" s="123" t="s">
        <v>532</v>
      </c>
      <c r="H3716" s="7">
        <v>7.9769569999999998E-3</v>
      </c>
      <c r="I3716" s="7">
        <v>95.277500000000003</v>
      </c>
      <c r="J3716" s="7">
        <v>7.920234E-3</v>
      </c>
      <c r="K3716" s="7">
        <v>8.3723407999999996E-7</v>
      </c>
      <c r="L3716" s="7">
        <v>1.2558511200000001E-7</v>
      </c>
      <c r="M3716" s="7">
        <v>94.6</v>
      </c>
      <c r="N3716" s="7">
        <v>0.01</v>
      </c>
      <c r="O3716" s="7">
        <v>1.5E-3</v>
      </c>
      <c r="P3716" s="7">
        <v>1</v>
      </c>
      <c r="Q3716" s="7">
        <v>28</v>
      </c>
      <c r="R3716" s="7">
        <v>265</v>
      </c>
      <c r="S3716" s="189">
        <v>45625.593981481485</v>
      </c>
    </row>
    <row r="3717" spans="1:19">
      <c r="A3717" s="7">
        <v>2018</v>
      </c>
      <c r="B3717" s="123" t="s">
        <v>537</v>
      </c>
      <c r="C3717" s="123" t="s">
        <v>562</v>
      </c>
      <c r="D3717" s="123" t="s">
        <v>583</v>
      </c>
      <c r="E3717" s="123" t="s">
        <v>531</v>
      </c>
      <c r="F3717" s="7">
        <v>17.798920935000002</v>
      </c>
      <c r="G3717" s="123" t="s">
        <v>532</v>
      </c>
      <c r="H3717" s="7">
        <v>1.360709707</v>
      </c>
      <c r="I3717" s="7">
        <v>76.448999999999998</v>
      </c>
      <c r="J3717" s="7">
        <v>1.35289598</v>
      </c>
      <c r="K3717" s="7">
        <v>1.7798900000000001E-4</v>
      </c>
      <c r="L3717" s="7">
        <v>1.067935256E-5</v>
      </c>
      <c r="M3717" s="7">
        <v>76.010000000000005</v>
      </c>
      <c r="N3717" s="7">
        <v>0.01</v>
      </c>
      <c r="O3717" s="7">
        <v>5.9999999999999995E-4</v>
      </c>
      <c r="P3717" s="7">
        <v>1</v>
      </c>
      <c r="Q3717" s="7">
        <v>28</v>
      </c>
      <c r="R3717" s="7">
        <v>265</v>
      </c>
      <c r="S3717" s="189">
        <v>45625.593981481485</v>
      </c>
    </row>
    <row r="3718" spans="1:19">
      <c r="A3718" s="7">
        <v>2018</v>
      </c>
      <c r="B3718" s="123" t="s">
        <v>537</v>
      </c>
      <c r="C3718" s="123" t="s">
        <v>562</v>
      </c>
      <c r="D3718" s="123" t="s">
        <v>583</v>
      </c>
      <c r="E3718" s="123" t="s">
        <v>533</v>
      </c>
      <c r="F3718" s="7">
        <v>976.86417600000004</v>
      </c>
      <c r="G3718" s="123" t="s">
        <v>532</v>
      </c>
      <c r="H3718" s="7">
        <v>72.029731260000005</v>
      </c>
      <c r="I3718" s="7">
        <v>73.735666667000004</v>
      </c>
      <c r="J3718" s="7">
        <v>71.600887886999999</v>
      </c>
      <c r="K3718" s="7">
        <v>9.7686419999999993E-3</v>
      </c>
      <c r="L3718" s="7">
        <v>5.8611899999999996E-4</v>
      </c>
      <c r="M3718" s="7">
        <v>73.296666666999997</v>
      </c>
      <c r="N3718" s="7">
        <v>0.01</v>
      </c>
      <c r="O3718" s="7">
        <v>5.9999999999999995E-4</v>
      </c>
      <c r="P3718" s="7">
        <v>1</v>
      </c>
      <c r="Q3718" s="7">
        <v>28</v>
      </c>
      <c r="R3718" s="7">
        <v>265</v>
      </c>
      <c r="S3718" s="189">
        <v>45625.593981481485</v>
      </c>
    </row>
    <row r="3719" spans="1:19">
      <c r="A3719" s="7">
        <v>2018</v>
      </c>
      <c r="B3719" s="123" t="s">
        <v>537</v>
      </c>
      <c r="C3719" s="123" t="s">
        <v>562</v>
      </c>
      <c r="D3719" s="123" t="s">
        <v>583</v>
      </c>
      <c r="E3719" s="123" t="s">
        <v>160</v>
      </c>
      <c r="F3719" s="7">
        <v>282.52526399999999</v>
      </c>
      <c r="G3719" s="123" t="s">
        <v>532</v>
      </c>
      <c r="H3719" s="7">
        <v>20.293507188</v>
      </c>
      <c r="I3719" s="7">
        <v>71.828999999999994</v>
      </c>
      <c r="J3719" s="7">
        <v>20.169478597000001</v>
      </c>
      <c r="K3719" s="7">
        <v>2.8252529999999998E-3</v>
      </c>
      <c r="L3719" s="7">
        <v>1.6951499999999999E-4</v>
      </c>
      <c r="M3719" s="7">
        <v>71.39</v>
      </c>
      <c r="N3719" s="7">
        <v>0.01</v>
      </c>
      <c r="O3719" s="7">
        <v>5.9999999999999995E-4</v>
      </c>
      <c r="P3719" s="7">
        <v>1</v>
      </c>
      <c r="Q3719" s="7">
        <v>28</v>
      </c>
      <c r="R3719" s="7">
        <v>265</v>
      </c>
      <c r="S3719" s="189">
        <v>45625.593981481485</v>
      </c>
    </row>
    <row r="3720" spans="1:19">
      <c r="A3720" s="7">
        <v>2018</v>
      </c>
      <c r="B3720" s="123" t="s">
        <v>537</v>
      </c>
      <c r="C3720" s="123" t="s">
        <v>562</v>
      </c>
      <c r="D3720" s="123" t="s">
        <v>583</v>
      </c>
      <c r="E3720" s="123" t="s">
        <v>163</v>
      </c>
      <c r="F3720" s="7">
        <v>355.48037669199999</v>
      </c>
      <c r="G3720" s="123" t="s">
        <v>532</v>
      </c>
      <c r="H3720" s="7">
        <v>22.699732674</v>
      </c>
      <c r="I3720" s="7">
        <v>63.856499999999997</v>
      </c>
      <c r="J3720" s="7">
        <v>22.640545192000001</v>
      </c>
      <c r="K3720" s="7">
        <v>1.777402E-3</v>
      </c>
      <c r="L3720" s="7">
        <v>3.5548037669999999E-5</v>
      </c>
      <c r="M3720" s="7">
        <v>63.69</v>
      </c>
      <c r="N3720" s="7">
        <v>5.0000000000000001E-3</v>
      </c>
      <c r="O3720" s="7">
        <v>1E-4</v>
      </c>
      <c r="P3720" s="7">
        <v>1</v>
      </c>
      <c r="Q3720" s="7">
        <v>28</v>
      </c>
      <c r="R3720" s="7">
        <v>265</v>
      </c>
      <c r="S3720" s="189">
        <v>45625.593981481485</v>
      </c>
    </row>
    <row r="3721" spans="1:19">
      <c r="A3721" s="7">
        <v>2018</v>
      </c>
      <c r="B3721" s="123" t="s">
        <v>537</v>
      </c>
      <c r="C3721" s="123" t="s">
        <v>562</v>
      </c>
      <c r="D3721" s="123" t="s">
        <v>583</v>
      </c>
      <c r="E3721" s="123" t="s">
        <v>535</v>
      </c>
      <c r="F3721" s="7">
        <v>2144.051448491</v>
      </c>
      <c r="G3721" s="123" t="s">
        <v>532</v>
      </c>
      <c r="H3721" s="7">
        <v>119.980489242</v>
      </c>
      <c r="I3721" s="7">
        <v>55.959706250000004</v>
      </c>
      <c r="J3721" s="7">
        <v>119.623504676</v>
      </c>
      <c r="K3721" s="7">
        <v>1.0720257E-2</v>
      </c>
      <c r="L3721" s="7">
        <v>2.14405E-4</v>
      </c>
      <c r="M3721" s="7">
        <v>55.793206249999997</v>
      </c>
      <c r="N3721" s="7">
        <v>5.0000000000000001E-3</v>
      </c>
      <c r="O3721" s="7">
        <v>1E-4</v>
      </c>
      <c r="P3721" s="7">
        <v>1</v>
      </c>
      <c r="Q3721" s="7">
        <v>28</v>
      </c>
      <c r="R3721" s="7">
        <v>265</v>
      </c>
      <c r="S3721" s="189">
        <v>45625.593981481485</v>
      </c>
    </row>
    <row r="3722" spans="1:19">
      <c r="A3722" s="7">
        <v>2018</v>
      </c>
      <c r="B3722" s="123" t="s">
        <v>537</v>
      </c>
      <c r="C3722" s="123" t="s">
        <v>562</v>
      </c>
      <c r="D3722" s="123" t="s">
        <v>583</v>
      </c>
      <c r="E3722" s="123" t="s">
        <v>541</v>
      </c>
      <c r="F3722" s="7">
        <v>0</v>
      </c>
      <c r="G3722" s="123" t="s">
        <v>532</v>
      </c>
      <c r="H3722" s="7">
        <v>0</v>
      </c>
      <c r="I3722" s="7"/>
      <c r="J3722" s="7">
        <v>0</v>
      </c>
      <c r="K3722" s="7">
        <v>0</v>
      </c>
      <c r="L3722" s="7">
        <v>0</v>
      </c>
      <c r="M3722" s="7"/>
      <c r="N3722" s="7"/>
      <c r="O3722" s="7"/>
      <c r="P3722" s="7">
        <v>1</v>
      </c>
      <c r="Q3722" s="7">
        <v>28</v>
      </c>
      <c r="R3722" s="7">
        <v>265</v>
      </c>
      <c r="S3722" s="189">
        <v>45625.593981481485</v>
      </c>
    </row>
    <row r="3723" spans="1:19">
      <c r="A3723" s="7">
        <v>2018</v>
      </c>
      <c r="B3723" s="123" t="s">
        <v>537</v>
      </c>
      <c r="C3723" s="123" t="s">
        <v>562</v>
      </c>
      <c r="D3723" s="123" t="s">
        <v>214</v>
      </c>
      <c r="E3723" s="123" t="s">
        <v>27</v>
      </c>
      <c r="F3723" s="7">
        <v>0</v>
      </c>
      <c r="G3723" s="123" t="s">
        <v>532</v>
      </c>
      <c r="H3723" s="7">
        <v>0</v>
      </c>
      <c r="I3723" s="7"/>
      <c r="J3723" s="7">
        <v>0</v>
      </c>
      <c r="K3723" s="7">
        <v>0</v>
      </c>
      <c r="L3723" s="7">
        <v>0</v>
      </c>
      <c r="M3723" s="7"/>
      <c r="N3723" s="7"/>
      <c r="O3723" s="7"/>
      <c r="P3723" s="7"/>
      <c r="Q3723" s="7">
        <v>28</v>
      </c>
      <c r="R3723" s="7">
        <v>265</v>
      </c>
      <c r="S3723" s="189">
        <v>45625.593981481485</v>
      </c>
    </row>
    <row r="3724" spans="1:19">
      <c r="A3724" s="7">
        <v>2018</v>
      </c>
      <c r="B3724" s="123" t="s">
        <v>537</v>
      </c>
      <c r="C3724" s="123" t="s">
        <v>562</v>
      </c>
      <c r="D3724" s="123" t="s">
        <v>214</v>
      </c>
      <c r="E3724" s="123" t="s">
        <v>33</v>
      </c>
      <c r="F3724" s="7">
        <v>71.643448415999998</v>
      </c>
      <c r="G3724" s="123" t="s">
        <v>532</v>
      </c>
      <c r="H3724" s="7">
        <v>0.67774702200000003</v>
      </c>
      <c r="I3724" s="7">
        <v>9.4600000000000009</v>
      </c>
      <c r="J3724" s="7">
        <v>0</v>
      </c>
      <c r="K3724" s="7">
        <v>2.1493035000000001E-2</v>
      </c>
      <c r="L3724" s="7">
        <v>2.86574E-4</v>
      </c>
      <c r="M3724" s="7">
        <v>0</v>
      </c>
      <c r="N3724" s="7">
        <v>0.3</v>
      </c>
      <c r="O3724" s="7">
        <v>4.0000000000000001E-3</v>
      </c>
      <c r="P3724" s="7"/>
      <c r="Q3724" s="7">
        <v>28</v>
      </c>
      <c r="R3724" s="7">
        <v>265</v>
      </c>
      <c r="S3724" s="189">
        <v>45625.593981481485</v>
      </c>
    </row>
    <row r="3725" spans="1:19">
      <c r="A3725" s="7">
        <v>2018</v>
      </c>
      <c r="B3725" s="123" t="s">
        <v>537</v>
      </c>
      <c r="C3725" s="123" t="s">
        <v>562</v>
      </c>
      <c r="D3725" s="123" t="s">
        <v>214</v>
      </c>
      <c r="E3725" s="123" t="s">
        <v>540</v>
      </c>
      <c r="F3725" s="7">
        <v>0</v>
      </c>
      <c r="G3725" s="123" t="s">
        <v>532</v>
      </c>
      <c r="H3725" s="7">
        <v>0</v>
      </c>
      <c r="I3725" s="7"/>
      <c r="J3725" s="7">
        <v>0</v>
      </c>
      <c r="K3725" s="7">
        <v>0</v>
      </c>
      <c r="L3725" s="7">
        <v>0</v>
      </c>
      <c r="M3725" s="7"/>
      <c r="N3725" s="7"/>
      <c r="O3725" s="7"/>
      <c r="P3725" s="7">
        <v>1</v>
      </c>
      <c r="Q3725" s="7">
        <v>28</v>
      </c>
      <c r="R3725" s="7">
        <v>265</v>
      </c>
      <c r="S3725" s="189">
        <v>45625.593981481485</v>
      </c>
    </row>
    <row r="3726" spans="1:19">
      <c r="A3726" s="7">
        <v>2018</v>
      </c>
      <c r="B3726" s="123" t="s">
        <v>537</v>
      </c>
      <c r="C3726" s="123" t="s">
        <v>562</v>
      </c>
      <c r="D3726" s="123" t="s">
        <v>214</v>
      </c>
      <c r="E3726" s="123" t="s">
        <v>531</v>
      </c>
      <c r="F3726" s="7">
        <v>2.9712947430000001</v>
      </c>
      <c r="G3726" s="123" t="s">
        <v>532</v>
      </c>
      <c r="H3726" s="7">
        <v>0.227152512</v>
      </c>
      <c r="I3726" s="7">
        <v>76.448999999999998</v>
      </c>
      <c r="J3726" s="7">
        <v>0.22584811299999999</v>
      </c>
      <c r="K3726" s="7">
        <v>2.9712947429999999E-5</v>
      </c>
      <c r="L3726" s="7">
        <v>1.782776846E-6</v>
      </c>
      <c r="M3726" s="7">
        <v>76.010000000000005</v>
      </c>
      <c r="N3726" s="7">
        <v>0.01</v>
      </c>
      <c r="O3726" s="7">
        <v>5.9999999999999995E-4</v>
      </c>
      <c r="P3726" s="7">
        <v>1</v>
      </c>
      <c r="Q3726" s="7">
        <v>28</v>
      </c>
      <c r="R3726" s="7">
        <v>265</v>
      </c>
      <c r="S3726" s="189">
        <v>45625.593981481485</v>
      </c>
    </row>
    <row r="3727" spans="1:19">
      <c r="A3727" s="7">
        <v>2018</v>
      </c>
      <c r="B3727" s="123" t="s">
        <v>537</v>
      </c>
      <c r="C3727" s="123" t="s">
        <v>562</v>
      </c>
      <c r="D3727" s="123" t="s">
        <v>214</v>
      </c>
      <c r="E3727" s="123" t="s">
        <v>533</v>
      </c>
      <c r="F3727" s="7">
        <v>824.59025999999994</v>
      </c>
      <c r="G3727" s="123" t="s">
        <v>532</v>
      </c>
      <c r="H3727" s="7">
        <v>60.801712547999998</v>
      </c>
      <c r="I3727" s="7">
        <v>73.735666667000004</v>
      </c>
      <c r="J3727" s="7">
        <v>60.439717424000001</v>
      </c>
      <c r="K3727" s="7">
        <v>8.2459030000000006E-3</v>
      </c>
      <c r="L3727" s="7">
        <v>4.9475400000000003E-4</v>
      </c>
      <c r="M3727" s="7">
        <v>73.296666666999997</v>
      </c>
      <c r="N3727" s="7">
        <v>0.01</v>
      </c>
      <c r="O3727" s="7">
        <v>5.9999999999999995E-4</v>
      </c>
      <c r="P3727" s="7">
        <v>1</v>
      </c>
      <c r="Q3727" s="7">
        <v>28</v>
      </c>
      <c r="R3727" s="7">
        <v>265</v>
      </c>
      <c r="S3727" s="189">
        <v>45625.593981481485</v>
      </c>
    </row>
    <row r="3728" spans="1:19">
      <c r="A3728" s="7">
        <v>2018</v>
      </c>
      <c r="B3728" s="123" t="s">
        <v>537</v>
      </c>
      <c r="C3728" s="123" t="s">
        <v>562</v>
      </c>
      <c r="D3728" s="123" t="s">
        <v>214</v>
      </c>
      <c r="E3728" s="123" t="s">
        <v>160</v>
      </c>
      <c r="F3728" s="7">
        <v>1173.015756</v>
      </c>
      <c r="G3728" s="123" t="s">
        <v>532</v>
      </c>
      <c r="H3728" s="7">
        <v>84.256548738000006</v>
      </c>
      <c r="I3728" s="7">
        <v>71.828999999999994</v>
      </c>
      <c r="J3728" s="7">
        <v>83.741594821000007</v>
      </c>
      <c r="K3728" s="7">
        <v>1.1730157999999999E-2</v>
      </c>
      <c r="L3728" s="7">
        <v>7.0380900000000001E-4</v>
      </c>
      <c r="M3728" s="7">
        <v>71.39</v>
      </c>
      <c r="N3728" s="7">
        <v>0.01</v>
      </c>
      <c r="O3728" s="7">
        <v>5.9999999999999995E-4</v>
      </c>
      <c r="P3728" s="7">
        <v>1</v>
      </c>
      <c r="Q3728" s="7">
        <v>28</v>
      </c>
      <c r="R3728" s="7">
        <v>265</v>
      </c>
      <c r="S3728" s="189">
        <v>45625.593981481485</v>
      </c>
    </row>
    <row r="3729" spans="1:19">
      <c r="A3729" s="7">
        <v>2018</v>
      </c>
      <c r="B3729" s="123" t="s">
        <v>537</v>
      </c>
      <c r="C3729" s="123" t="s">
        <v>562</v>
      </c>
      <c r="D3729" s="123" t="s">
        <v>214</v>
      </c>
      <c r="E3729" s="123" t="s">
        <v>163</v>
      </c>
      <c r="F3729" s="7">
        <v>389.41230179899998</v>
      </c>
      <c r="G3729" s="123" t="s">
        <v>532</v>
      </c>
      <c r="H3729" s="7">
        <v>24.866506650000002</v>
      </c>
      <c r="I3729" s="7">
        <v>63.856499999999997</v>
      </c>
      <c r="J3729" s="7">
        <v>24.801669501999999</v>
      </c>
      <c r="K3729" s="7">
        <v>1.9470620000000001E-3</v>
      </c>
      <c r="L3729" s="7">
        <v>3.8941230179999998E-5</v>
      </c>
      <c r="M3729" s="7">
        <v>63.69</v>
      </c>
      <c r="N3729" s="7">
        <v>5.0000000000000001E-3</v>
      </c>
      <c r="O3729" s="7">
        <v>1E-4</v>
      </c>
      <c r="P3729" s="7">
        <v>1</v>
      </c>
      <c r="Q3729" s="7">
        <v>28</v>
      </c>
      <c r="R3729" s="7">
        <v>265</v>
      </c>
      <c r="S3729" s="189">
        <v>45625.593981481485</v>
      </c>
    </row>
    <row r="3730" spans="1:19">
      <c r="A3730" s="7">
        <v>2018</v>
      </c>
      <c r="B3730" s="123" t="s">
        <v>537</v>
      </c>
      <c r="C3730" s="123" t="s">
        <v>562</v>
      </c>
      <c r="D3730" s="123" t="s">
        <v>214</v>
      </c>
      <c r="E3730" s="123" t="s">
        <v>535</v>
      </c>
      <c r="F3730" s="7">
        <v>1236.5292261889999</v>
      </c>
      <c r="G3730" s="123" t="s">
        <v>532</v>
      </c>
      <c r="H3730" s="7">
        <v>69.195812266999994</v>
      </c>
      <c r="I3730" s="7">
        <v>55.959706250000004</v>
      </c>
      <c r="J3730" s="7">
        <v>68.989930150999996</v>
      </c>
      <c r="K3730" s="7">
        <v>6.182646E-3</v>
      </c>
      <c r="L3730" s="7">
        <v>1.2365299999999999E-4</v>
      </c>
      <c r="M3730" s="7">
        <v>55.793206249999997</v>
      </c>
      <c r="N3730" s="7">
        <v>5.0000000000000001E-3</v>
      </c>
      <c r="O3730" s="7">
        <v>1E-4</v>
      </c>
      <c r="P3730" s="7">
        <v>1</v>
      </c>
      <c r="Q3730" s="7">
        <v>28</v>
      </c>
      <c r="R3730" s="7">
        <v>265</v>
      </c>
      <c r="S3730" s="189">
        <v>45625.593981481485</v>
      </c>
    </row>
    <row r="3731" spans="1:19">
      <c r="A3731" s="7">
        <v>2018</v>
      </c>
      <c r="B3731" s="123" t="s">
        <v>537</v>
      </c>
      <c r="C3731" s="123" t="s">
        <v>562</v>
      </c>
      <c r="D3731" s="123" t="s">
        <v>214</v>
      </c>
      <c r="E3731" s="123" t="s">
        <v>541</v>
      </c>
      <c r="F3731" s="7">
        <v>0</v>
      </c>
      <c r="G3731" s="123" t="s">
        <v>532</v>
      </c>
      <c r="H3731" s="7">
        <v>0</v>
      </c>
      <c r="I3731" s="7"/>
      <c r="J3731" s="7">
        <v>0</v>
      </c>
      <c r="K3731" s="7">
        <v>0</v>
      </c>
      <c r="L3731" s="7">
        <v>0</v>
      </c>
      <c r="M3731" s="7"/>
      <c r="N3731" s="7"/>
      <c r="O3731" s="7"/>
      <c r="P3731" s="7">
        <v>1</v>
      </c>
      <c r="Q3731" s="7">
        <v>28</v>
      </c>
      <c r="R3731" s="7">
        <v>265</v>
      </c>
      <c r="S3731" s="189">
        <v>45625.593981481485</v>
      </c>
    </row>
    <row r="3732" spans="1:19">
      <c r="A3732" s="7">
        <v>2018</v>
      </c>
      <c r="B3732" s="123" t="s">
        <v>537</v>
      </c>
      <c r="C3732" s="123" t="s">
        <v>562</v>
      </c>
      <c r="D3732" s="123" t="s">
        <v>584</v>
      </c>
      <c r="E3732" s="123" t="s">
        <v>27</v>
      </c>
      <c r="F3732" s="7">
        <v>0</v>
      </c>
      <c r="G3732" s="123" t="s">
        <v>532</v>
      </c>
      <c r="H3732" s="7">
        <v>0</v>
      </c>
      <c r="I3732" s="7"/>
      <c r="J3732" s="7">
        <v>0</v>
      </c>
      <c r="K3732" s="7">
        <v>0</v>
      </c>
      <c r="L3732" s="7">
        <v>0</v>
      </c>
      <c r="M3732" s="7"/>
      <c r="N3732" s="7"/>
      <c r="O3732" s="7"/>
      <c r="P3732" s="7"/>
      <c r="Q3732" s="7">
        <v>28</v>
      </c>
      <c r="R3732" s="7">
        <v>265</v>
      </c>
      <c r="S3732" s="189">
        <v>45625.593981481485</v>
      </c>
    </row>
    <row r="3733" spans="1:19">
      <c r="A3733" s="7">
        <v>2018</v>
      </c>
      <c r="B3733" s="123" t="s">
        <v>537</v>
      </c>
      <c r="C3733" s="123" t="s">
        <v>562</v>
      </c>
      <c r="D3733" s="123" t="s">
        <v>584</v>
      </c>
      <c r="E3733" s="123" t="s">
        <v>33</v>
      </c>
      <c r="F3733" s="7">
        <v>47.891766795000002</v>
      </c>
      <c r="G3733" s="123" t="s">
        <v>532</v>
      </c>
      <c r="H3733" s="7">
        <v>0.45305611400000001</v>
      </c>
      <c r="I3733" s="7">
        <v>9.4600000000000009</v>
      </c>
      <c r="J3733" s="7">
        <v>0</v>
      </c>
      <c r="K3733" s="7">
        <v>1.436753E-2</v>
      </c>
      <c r="L3733" s="7">
        <v>1.9156699999999999E-4</v>
      </c>
      <c r="M3733" s="7">
        <v>0</v>
      </c>
      <c r="N3733" s="7">
        <v>0.3</v>
      </c>
      <c r="O3733" s="7">
        <v>4.0000000000000001E-3</v>
      </c>
      <c r="P3733" s="7"/>
      <c r="Q3733" s="7">
        <v>28</v>
      </c>
      <c r="R3733" s="7">
        <v>265</v>
      </c>
      <c r="S3733" s="189">
        <v>45625.593981481485</v>
      </c>
    </row>
    <row r="3734" spans="1:19">
      <c r="A3734" s="7">
        <v>2018</v>
      </c>
      <c r="B3734" s="123" t="s">
        <v>537</v>
      </c>
      <c r="C3734" s="123" t="s">
        <v>562</v>
      </c>
      <c r="D3734" s="123" t="s">
        <v>584</v>
      </c>
      <c r="E3734" s="123" t="s">
        <v>540</v>
      </c>
      <c r="F3734" s="7">
        <v>0</v>
      </c>
      <c r="G3734" s="123" t="s">
        <v>532</v>
      </c>
      <c r="H3734" s="7">
        <v>0</v>
      </c>
      <c r="I3734" s="7"/>
      <c r="J3734" s="7">
        <v>0</v>
      </c>
      <c r="K3734" s="7">
        <v>0</v>
      </c>
      <c r="L3734" s="7">
        <v>0</v>
      </c>
      <c r="M3734" s="7"/>
      <c r="N3734" s="7"/>
      <c r="O3734" s="7"/>
      <c r="P3734" s="7">
        <v>1</v>
      </c>
      <c r="Q3734" s="7">
        <v>28</v>
      </c>
      <c r="R3734" s="7">
        <v>265</v>
      </c>
      <c r="S3734" s="189">
        <v>45625.593981481485</v>
      </c>
    </row>
    <row r="3735" spans="1:19">
      <c r="A3735" s="7">
        <v>2018</v>
      </c>
      <c r="B3735" s="123" t="s">
        <v>537</v>
      </c>
      <c r="C3735" s="123" t="s">
        <v>562</v>
      </c>
      <c r="D3735" s="123" t="s">
        <v>584</v>
      </c>
      <c r="E3735" s="123" t="s">
        <v>531</v>
      </c>
      <c r="F3735" s="7">
        <v>6.0147082899999997</v>
      </c>
      <c r="G3735" s="123" t="s">
        <v>532</v>
      </c>
      <c r="H3735" s="7">
        <v>0.459818434</v>
      </c>
      <c r="I3735" s="7">
        <v>76.448999999999998</v>
      </c>
      <c r="J3735" s="7">
        <v>0.45717797700000001</v>
      </c>
      <c r="K3735" s="7">
        <v>6.0147082900000001E-5</v>
      </c>
      <c r="L3735" s="7">
        <v>3.6088249739999998E-6</v>
      </c>
      <c r="M3735" s="7">
        <v>76.010000000000005</v>
      </c>
      <c r="N3735" s="7">
        <v>0.01</v>
      </c>
      <c r="O3735" s="7">
        <v>5.9999999999999995E-4</v>
      </c>
      <c r="P3735" s="7">
        <v>1</v>
      </c>
      <c r="Q3735" s="7">
        <v>28</v>
      </c>
      <c r="R3735" s="7">
        <v>265</v>
      </c>
      <c r="S3735" s="189">
        <v>45625.593981481485</v>
      </c>
    </row>
    <row r="3736" spans="1:19">
      <c r="A3736" s="7">
        <v>2018</v>
      </c>
      <c r="B3736" s="123" t="s">
        <v>537</v>
      </c>
      <c r="C3736" s="123" t="s">
        <v>562</v>
      </c>
      <c r="D3736" s="123" t="s">
        <v>584</v>
      </c>
      <c r="E3736" s="123" t="s">
        <v>533</v>
      </c>
      <c r="F3736" s="7">
        <v>229.60411199999999</v>
      </c>
      <c r="G3736" s="123" t="s">
        <v>532</v>
      </c>
      <c r="H3736" s="7">
        <v>16.930012267999999</v>
      </c>
      <c r="I3736" s="7">
        <v>73.735666667000004</v>
      </c>
      <c r="J3736" s="7">
        <v>16.829216063000001</v>
      </c>
      <c r="K3736" s="7">
        <v>2.296041E-3</v>
      </c>
      <c r="L3736" s="7">
        <v>1.3776199999999999E-4</v>
      </c>
      <c r="M3736" s="7">
        <v>73.296666666999997</v>
      </c>
      <c r="N3736" s="7">
        <v>0.01</v>
      </c>
      <c r="O3736" s="7">
        <v>5.9999999999999995E-4</v>
      </c>
      <c r="P3736" s="7">
        <v>1</v>
      </c>
      <c r="Q3736" s="7">
        <v>28</v>
      </c>
      <c r="R3736" s="7">
        <v>265</v>
      </c>
      <c r="S3736" s="189">
        <v>45625.593981481485</v>
      </c>
    </row>
    <row r="3737" spans="1:19">
      <c r="A3737" s="7">
        <v>2018</v>
      </c>
      <c r="B3737" s="123" t="s">
        <v>537</v>
      </c>
      <c r="C3737" s="123" t="s">
        <v>562</v>
      </c>
      <c r="D3737" s="123" t="s">
        <v>584</v>
      </c>
      <c r="E3737" s="123" t="s">
        <v>160</v>
      </c>
      <c r="F3737" s="7">
        <v>209.25626399999999</v>
      </c>
      <c r="G3737" s="123" t="s">
        <v>532</v>
      </c>
      <c r="H3737" s="7">
        <v>15.030668187</v>
      </c>
      <c r="I3737" s="7">
        <v>71.828999999999994</v>
      </c>
      <c r="J3737" s="7">
        <v>14.938804686999999</v>
      </c>
      <c r="K3737" s="7">
        <v>2.092563E-3</v>
      </c>
      <c r="L3737" s="7">
        <v>1.25554E-4</v>
      </c>
      <c r="M3737" s="7">
        <v>71.39</v>
      </c>
      <c r="N3737" s="7">
        <v>0.01</v>
      </c>
      <c r="O3737" s="7">
        <v>5.9999999999999995E-4</v>
      </c>
      <c r="P3737" s="7">
        <v>1</v>
      </c>
      <c r="Q3737" s="7">
        <v>28</v>
      </c>
      <c r="R3737" s="7">
        <v>265</v>
      </c>
      <c r="S3737" s="189">
        <v>45625.593981481485</v>
      </c>
    </row>
    <row r="3738" spans="1:19">
      <c r="A3738" s="7">
        <v>2018</v>
      </c>
      <c r="B3738" s="123" t="s">
        <v>537</v>
      </c>
      <c r="C3738" s="123" t="s">
        <v>562</v>
      </c>
      <c r="D3738" s="123" t="s">
        <v>584</v>
      </c>
      <c r="E3738" s="123" t="s">
        <v>163</v>
      </c>
      <c r="F3738" s="7">
        <v>128.64513541599999</v>
      </c>
      <c r="G3738" s="123" t="s">
        <v>532</v>
      </c>
      <c r="H3738" s="7">
        <v>8.2148280899999992</v>
      </c>
      <c r="I3738" s="7">
        <v>63.856499999999997</v>
      </c>
      <c r="J3738" s="7">
        <v>8.1934086750000006</v>
      </c>
      <c r="K3738" s="7">
        <v>6.43226E-4</v>
      </c>
      <c r="L3738" s="7">
        <v>1.286451354E-5</v>
      </c>
      <c r="M3738" s="7">
        <v>63.69</v>
      </c>
      <c r="N3738" s="7">
        <v>5.0000000000000001E-3</v>
      </c>
      <c r="O3738" s="7">
        <v>1E-4</v>
      </c>
      <c r="P3738" s="7">
        <v>1</v>
      </c>
      <c r="Q3738" s="7">
        <v>28</v>
      </c>
      <c r="R3738" s="7">
        <v>265</v>
      </c>
      <c r="S3738" s="189">
        <v>45625.593981481485</v>
      </c>
    </row>
    <row r="3739" spans="1:19">
      <c r="A3739" s="7">
        <v>2018</v>
      </c>
      <c r="B3739" s="123" t="s">
        <v>537</v>
      </c>
      <c r="C3739" s="123" t="s">
        <v>562</v>
      </c>
      <c r="D3739" s="123" t="s">
        <v>584</v>
      </c>
      <c r="E3739" s="123" t="s">
        <v>535</v>
      </c>
      <c r="F3739" s="7">
        <v>2107.8134844360002</v>
      </c>
      <c r="G3739" s="123" t="s">
        <v>532</v>
      </c>
      <c r="H3739" s="7">
        <v>117.95262341900001</v>
      </c>
      <c r="I3739" s="7">
        <v>55.959706250000004</v>
      </c>
      <c r="J3739" s="7">
        <v>117.601672474</v>
      </c>
      <c r="K3739" s="7">
        <v>1.0539066999999999E-2</v>
      </c>
      <c r="L3739" s="7">
        <v>2.10781E-4</v>
      </c>
      <c r="M3739" s="7">
        <v>55.793206249999997</v>
      </c>
      <c r="N3739" s="7">
        <v>5.0000000000000001E-3</v>
      </c>
      <c r="O3739" s="7">
        <v>1E-4</v>
      </c>
      <c r="P3739" s="7">
        <v>1</v>
      </c>
      <c r="Q3739" s="7">
        <v>28</v>
      </c>
      <c r="R3739" s="7">
        <v>265</v>
      </c>
      <c r="S3739" s="189">
        <v>45625.593981481485</v>
      </c>
    </row>
    <row r="3740" spans="1:19">
      <c r="A3740" s="7">
        <v>2018</v>
      </c>
      <c r="B3740" s="123" t="s">
        <v>537</v>
      </c>
      <c r="C3740" s="123" t="s">
        <v>562</v>
      </c>
      <c r="D3740" s="123" t="s">
        <v>584</v>
      </c>
      <c r="E3740" s="123" t="s">
        <v>541</v>
      </c>
      <c r="F3740" s="7">
        <v>0</v>
      </c>
      <c r="G3740" s="123" t="s">
        <v>532</v>
      </c>
      <c r="H3740" s="7">
        <v>0</v>
      </c>
      <c r="I3740" s="7"/>
      <c r="J3740" s="7">
        <v>0</v>
      </c>
      <c r="K3740" s="7">
        <v>0</v>
      </c>
      <c r="L3740" s="7">
        <v>0</v>
      </c>
      <c r="M3740" s="7"/>
      <c r="N3740" s="7"/>
      <c r="O3740" s="7"/>
      <c r="P3740" s="7">
        <v>1</v>
      </c>
      <c r="Q3740" s="7">
        <v>28</v>
      </c>
      <c r="R3740" s="7">
        <v>265</v>
      </c>
      <c r="S3740" s="189">
        <v>45625.593981481485</v>
      </c>
    </row>
    <row r="3741" spans="1:19">
      <c r="A3741" s="7">
        <v>2018</v>
      </c>
      <c r="B3741" s="123" t="s">
        <v>537</v>
      </c>
      <c r="C3741" s="123" t="s">
        <v>565</v>
      </c>
      <c r="D3741" s="123" t="s">
        <v>500</v>
      </c>
      <c r="E3741" s="123" t="s">
        <v>540</v>
      </c>
      <c r="F3741" s="7">
        <v>0</v>
      </c>
      <c r="G3741" s="123" t="s">
        <v>532</v>
      </c>
      <c r="H3741" s="7">
        <v>0</v>
      </c>
      <c r="I3741" s="7"/>
      <c r="J3741" s="7">
        <v>0</v>
      </c>
      <c r="K3741" s="7">
        <v>0</v>
      </c>
      <c r="L3741" s="7">
        <v>0</v>
      </c>
      <c r="M3741" s="7"/>
      <c r="N3741" s="7"/>
      <c r="O3741" s="7"/>
      <c r="P3741" s="7">
        <v>1</v>
      </c>
      <c r="Q3741" s="7">
        <v>28</v>
      </c>
      <c r="R3741" s="7">
        <v>265</v>
      </c>
      <c r="S3741" s="189">
        <v>45625.593981481485</v>
      </c>
    </row>
    <row r="3742" spans="1:19">
      <c r="A3742" s="7">
        <v>2018</v>
      </c>
      <c r="B3742" s="123" t="s">
        <v>537</v>
      </c>
      <c r="C3742" s="123" t="s">
        <v>565</v>
      </c>
      <c r="D3742" s="123" t="s">
        <v>500</v>
      </c>
      <c r="E3742" s="123" t="s">
        <v>533</v>
      </c>
      <c r="F3742" s="7">
        <v>7346.3892017199996</v>
      </c>
      <c r="G3742" s="123" t="s">
        <v>532</v>
      </c>
      <c r="H3742" s="7">
        <v>589.65988831599998</v>
      </c>
      <c r="I3742" s="7">
        <v>80.265266667000006</v>
      </c>
      <c r="J3742" s="7">
        <v>538.46584052499998</v>
      </c>
      <c r="K3742" s="7">
        <v>3.4528029000000002E-2</v>
      </c>
      <c r="L3742" s="7">
        <v>0.18953684100000001</v>
      </c>
      <c r="M3742" s="7">
        <v>73.296666666999997</v>
      </c>
      <c r="N3742" s="7">
        <v>4.7000000000000002E-3</v>
      </c>
      <c r="O3742" s="7">
        <v>2.58E-2</v>
      </c>
      <c r="P3742" s="7">
        <v>1</v>
      </c>
      <c r="Q3742" s="7">
        <v>28</v>
      </c>
      <c r="R3742" s="7">
        <v>265</v>
      </c>
      <c r="S3742" s="189">
        <v>45625.593981481485</v>
      </c>
    </row>
    <row r="3743" spans="1:19">
      <c r="A3743" s="7">
        <v>2018</v>
      </c>
      <c r="B3743" s="123" t="s">
        <v>537</v>
      </c>
      <c r="C3743" s="123" t="s">
        <v>565</v>
      </c>
      <c r="D3743" s="123" t="s">
        <v>500</v>
      </c>
      <c r="E3743" s="123" t="s">
        <v>159</v>
      </c>
      <c r="F3743" s="7">
        <v>0</v>
      </c>
      <c r="G3743" s="123" t="s">
        <v>532</v>
      </c>
      <c r="H3743" s="7">
        <v>0</v>
      </c>
      <c r="I3743" s="7"/>
      <c r="J3743" s="7">
        <v>0</v>
      </c>
      <c r="K3743" s="7">
        <v>0</v>
      </c>
      <c r="L3743" s="7">
        <v>0</v>
      </c>
      <c r="M3743" s="7"/>
      <c r="N3743" s="7"/>
      <c r="O3743" s="7"/>
      <c r="P3743" s="7">
        <v>1</v>
      </c>
      <c r="Q3743" s="7">
        <v>28</v>
      </c>
      <c r="R3743" s="7">
        <v>265</v>
      </c>
      <c r="S3743" s="189">
        <v>45625.593981481485</v>
      </c>
    </row>
    <row r="3744" spans="1:19">
      <c r="A3744" s="7">
        <v>2018</v>
      </c>
      <c r="B3744" s="123" t="s">
        <v>537</v>
      </c>
      <c r="C3744" s="123" t="s">
        <v>565</v>
      </c>
      <c r="D3744" s="123" t="s">
        <v>500</v>
      </c>
      <c r="E3744" s="123" t="s">
        <v>160</v>
      </c>
      <c r="F3744" s="7">
        <v>0</v>
      </c>
      <c r="G3744" s="123" t="s">
        <v>532</v>
      </c>
      <c r="H3744" s="7">
        <v>0</v>
      </c>
      <c r="I3744" s="7"/>
      <c r="J3744" s="7">
        <v>0</v>
      </c>
      <c r="K3744" s="7">
        <v>0</v>
      </c>
      <c r="L3744" s="7">
        <v>0</v>
      </c>
      <c r="M3744" s="7"/>
      <c r="N3744" s="7"/>
      <c r="O3744" s="7"/>
      <c r="P3744" s="7">
        <v>1</v>
      </c>
      <c r="Q3744" s="7">
        <v>28</v>
      </c>
      <c r="R3744" s="7">
        <v>265</v>
      </c>
      <c r="S3744" s="189">
        <v>45625.593981481485</v>
      </c>
    </row>
    <row r="3745" spans="1:19">
      <c r="A3745" s="7">
        <v>2018</v>
      </c>
      <c r="B3745" s="123" t="s">
        <v>537</v>
      </c>
      <c r="C3745" s="123" t="s">
        <v>565</v>
      </c>
      <c r="D3745" s="123" t="s">
        <v>500</v>
      </c>
      <c r="E3745" s="123" t="s">
        <v>535</v>
      </c>
      <c r="F3745" s="7">
        <v>0</v>
      </c>
      <c r="G3745" s="123" t="s">
        <v>532</v>
      </c>
      <c r="H3745" s="7">
        <v>0</v>
      </c>
      <c r="I3745" s="7"/>
      <c r="J3745" s="7">
        <v>0</v>
      </c>
      <c r="K3745" s="7">
        <v>0</v>
      </c>
      <c r="L3745" s="7">
        <v>0</v>
      </c>
      <c r="M3745" s="7"/>
      <c r="N3745" s="7"/>
      <c r="O3745" s="7"/>
      <c r="P3745" s="7">
        <v>1</v>
      </c>
      <c r="Q3745" s="7">
        <v>28</v>
      </c>
      <c r="R3745" s="7">
        <v>265</v>
      </c>
      <c r="S3745" s="189">
        <v>45625.593981481485</v>
      </c>
    </row>
    <row r="3746" spans="1:19">
      <c r="A3746" s="7">
        <v>2018</v>
      </c>
      <c r="B3746" s="123" t="s">
        <v>537</v>
      </c>
      <c r="C3746" s="123" t="s">
        <v>585</v>
      </c>
      <c r="D3746" s="123" t="s">
        <v>183</v>
      </c>
      <c r="E3746" s="123" t="s">
        <v>533</v>
      </c>
      <c r="F3746" s="7">
        <v>1140.8973785369999</v>
      </c>
      <c r="G3746" s="123" t="s">
        <v>532</v>
      </c>
      <c r="H3746" s="7">
        <v>84.452266352999999</v>
      </c>
      <c r="I3746" s="7">
        <v>74.022666666999996</v>
      </c>
      <c r="J3746" s="7">
        <v>83.623974856000004</v>
      </c>
      <c r="K3746" s="7">
        <v>7.9862820000000008E-3</v>
      </c>
      <c r="L3746" s="7">
        <v>2.2817950000000001E-3</v>
      </c>
      <c r="M3746" s="7">
        <v>73.296666666999997</v>
      </c>
      <c r="N3746" s="7">
        <v>7.0000000000000001E-3</v>
      </c>
      <c r="O3746" s="7">
        <v>2E-3</v>
      </c>
      <c r="P3746" s="7">
        <v>1</v>
      </c>
      <c r="Q3746" s="7">
        <v>28</v>
      </c>
      <c r="R3746" s="7">
        <v>265</v>
      </c>
      <c r="S3746" s="189">
        <v>45625.593981481485</v>
      </c>
    </row>
    <row r="3747" spans="1:19">
      <c r="A3747" s="7">
        <v>2019</v>
      </c>
      <c r="B3747" s="123" t="s">
        <v>586</v>
      </c>
      <c r="C3747" s="123" t="s">
        <v>586</v>
      </c>
      <c r="D3747" s="123" t="s">
        <v>587</v>
      </c>
      <c r="E3747" s="123" t="s">
        <v>531</v>
      </c>
      <c r="F3747" s="7">
        <v>428.75878924800003</v>
      </c>
      <c r="G3747" s="123" t="s">
        <v>532</v>
      </c>
      <c r="H3747" s="7">
        <v>32.901234451999997</v>
      </c>
      <c r="I3747" s="7">
        <v>76.736000000000004</v>
      </c>
      <c r="J3747" s="7">
        <v>32.589955570999997</v>
      </c>
      <c r="K3747" s="7">
        <v>3.0013119999999999E-3</v>
      </c>
      <c r="L3747" s="7">
        <v>8.5751800000000004E-4</v>
      </c>
      <c r="M3747" s="7">
        <v>76.010000000000005</v>
      </c>
      <c r="N3747" s="7">
        <v>7.0000000000000001E-3</v>
      </c>
      <c r="O3747" s="7">
        <v>2E-3</v>
      </c>
      <c r="P3747" s="7">
        <v>1</v>
      </c>
      <c r="Q3747" s="7">
        <v>28</v>
      </c>
      <c r="R3747" s="7">
        <v>265</v>
      </c>
      <c r="S3747" s="189">
        <v>45625.593981481485</v>
      </c>
    </row>
    <row r="3748" spans="1:19">
      <c r="A3748" s="7">
        <v>2019</v>
      </c>
      <c r="B3748" s="123" t="s">
        <v>586</v>
      </c>
      <c r="C3748" s="123" t="s">
        <v>586</v>
      </c>
      <c r="D3748" s="123" t="s">
        <v>587</v>
      </c>
      <c r="E3748" s="123" t="s">
        <v>533</v>
      </c>
      <c r="F3748" s="7">
        <v>5524.976375577</v>
      </c>
      <c r="G3748" s="123" t="s">
        <v>532</v>
      </c>
      <c r="H3748" s="7">
        <v>408.97348459199998</v>
      </c>
      <c r="I3748" s="7">
        <v>74.022666666999996</v>
      </c>
      <c r="J3748" s="7">
        <v>404.96235174399999</v>
      </c>
      <c r="K3748" s="7">
        <v>3.8674834999999998E-2</v>
      </c>
      <c r="L3748" s="7">
        <v>1.1049953E-2</v>
      </c>
      <c r="M3748" s="7">
        <v>73.296666666999997</v>
      </c>
      <c r="N3748" s="7">
        <v>7.0000000000000001E-3</v>
      </c>
      <c r="O3748" s="7">
        <v>2E-3</v>
      </c>
      <c r="P3748" s="7">
        <v>1</v>
      </c>
      <c r="Q3748" s="7">
        <v>28</v>
      </c>
      <c r="R3748" s="7">
        <v>265</v>
      </c>
      <c r="S3748" s="189">
        <v>45625.593981481485</v>
      </c>
    </row>
    <row r="3749" spans="1:19">
      <c r="A3749" s="7">
        <v>2019</v>
      </c>
      <c r="B3749" s="123" t="s">
        <v>588</v>
      </c>
      <c r="C3749" s="123" t="s">
        <v>588</v>
      </c>
      <c r="D3749" s="123" t="s">
        <v>589</v>
      </c>
      <c r="E3749" s="123" t="s">
        <v>33</v>
      </c>
      <c r="F3749" s="7">
        <v>3094.7165076490001</v>
      </c>
      <c r="G3749" s="123" t="s">
        <v>532</v>
      </c>
      <c r="H3749" s="7">
        <v>6.6938718059999998</v>
      </c>
      <c r="I3749" s="7">
        <v>2.1629999999999998</v>
      </c>
      <c r="J3749" s="7">
        <v>0</v>
      </c>
      <c r="K3749" s="7">
        <v>3.4041882000000002E-2</v>
      </c>
      <c r="L3749" s="7">
        <v>2.1663016E-2</v>
      </c>
      <c r="M3749" s="7">
        <v>0</v>
      </c>
      <c r="N3749" s="7">
        <v>1.0999999999999999E-2</v>
      </c>
      <c r="O3749" s="7">
        <v>7.0000000000000001E-3</v>
      </c>
      <c r="P3749" s="7"/>
      <c r="Q3749" s="7">
        <v>28</v>
      </c>
      <c r="R3749" s="7">
        <v>265</v>
      </c>
      <c r="S3749" s="189">
        <v>45625.593981481485</v>
      </c>
    </row>
    <row r="3750" spans="1:19">
      <c r="A3750" s="7">
        <v>2019</v>
      </c>
      <c r="B3750" s="123" t="s">
        <v>588</v>
      </c>
      <c r="C3750" s="123" t="s">
        <v>588</v>
      </c>
      <c r="D3750" s="123" t="s">
        <v>589</v>
      </c>
      <c r="E3750" s="123" t="s">
        <v>540</v>
      </c>
      <c r="F3750" s="7">
        <v>6190.8688295760003</v>
      </c>
      <c r="G3750" s="123" t="s">
        <v>532</v>
      </c>
      <c r="H3750" s="7">
        <v>569.32310069599998</v>
      </c>
      <c r="I3750" s="7">
        <v>91.961745010000001</v>
      </c>
      <c r="J3750" s="7">
        <v>568.38146954700005</v>
      </c>
      <c r="K3750" s="7">
        <v>4.3336080000000001E-3</v>
      </c>
      <c r="L3750" s="7">
        <v>3.0954340000000002E-3</v>
      </c>
      <c r="M3750" s="7">
        <v>91.809645009999997</v>
      </c>
      <c r="N3750" s="7">
        <v>6.9999999999999999E-4</v>
      </c>
      <c r="O3750" s="7">
        <v>5.0000000000000001E-4</v>
      </c>
      <c r="P3750" s="7">
        <v>1</v>
      </c>
      <c r="Q3750" s="7">
        <v>28</v>
      </c>
      <c r="R3750" s="7">
        <v>265</v>
      </c>
      <c r="S3750" s="189">
        <v>45625.593981481485</v>
      </c>
    </row>
    <row r="3751" spans="1:19">
      <c r="A3751" s="7">
        <v>2019</v>
      </c>
      <c r="B3751" s="123" t="s">
        <v>588</v>
      </c>
      <c r="C3751" s="123" t="s">
        <v>588</v>
      </c>
      <c r="D3751" s="123" t="s">
        <v>589</v>
      </c>
      <c r="E3751" s="123" t="s">
        <v>531</v>
      </c>
      <c r="F3751" s="7">
        <v>2740.2521230080001</v>
      </c>
      <c r="G3751" s="123" t="s">
        <v>532</v>
      </c>
      <c r="H3751" s="7">
        <v>212.74910316899999</v>
      </c>
      <c r="I3751" s="7">
        <v>77.638514129000001</v>
      </c>
      <c r="J3751" s="7">
        <v>212.46987147799999</v>
      </c>
      <c r="K3751" s="7">
        <v>2.1922019999999999E-3</v>
      </c>
      <c r="L3751" s="7">
        <v>8.2207600000000004E-4</v>
      </c>
      <c r="M3751" s="7">
        <v>77.536614129</v>
      </c>
      <c r="N3751" s="7">
        <v>8.0000000000000004E-4</v>
      </c>
      <c r="O3751" s="7">
        <v>2.9999999999999997E-4</v>
      </c>
      <c r="P3751" s="7">
        <v>1</v>
      </c>
      <c r="Q3751" s="7">
        <v>28</v>
      </c>
      <c r="R3751" s="7">
        <v>265</v>
      </c>
      <c r="S3751" s="189">
        <v>45625.593981481485</v>
      </c>
    </row>
    <row r="3752" spans="1:19">
      <c r="A3752" s="7">
        <v>2019</v>
      </c>
      <c r="B3752" s="123" t="s">
        <v>588</v>
      </c>
      <c r="C3752" s="123" t="s">
        <v>588</v>
      </c>
      <c r="D3752" s="123" t="s">
        <v>589</v>
      </c>
      <c r="E3752" s="123" t="s">
        <v>533</v>
      </c>
      <c r="F3752" s="7">
        <v>518.04200673399998</v>
      </c>
      <c r="G3752" s="123" t="s">
        <v>532</v>
      </c>
      <c r="H3752" s="7">
        <v>40.235190289999998</v>
      </c>
      <c r="I3752" s="7">
        <v>77.667814129000007</v>
      </c>
      <c r="J3752" s="7">
        <v>40.167223178999997</v>
      </c>
      <c r="K3752" s="7">
        <v>4.66238E-4</v>
      </c>
      <c r="L3752" s="7">
        <v>2.0721699999999999E-4</v>
      </c>
      <c r="M3752" s="7">
        <v>77.536614129</v>
      </c>
      <c r="N3752" s="7">
        <v>8.9999999999999998E-4</v>
      </c>
      <c r="O3752" s="7">
        <v>4.0000000000000002E-4</v>
      </c>
      <c r="P3752" s="7">
        <v>1</v>
      </c>
      <c r="Q3752" s="7">
        <v>28</v>
      </c>
      <c r="R3752" s="7">
        <v>265</v>
      </c>
      <c r="S3752" s="189">
        <v>45625.593981481485</v>
      </c>
    </row>
    <row r="3753" spans="1:19">
      <c r="A3753" s="7">
        <v>2019</v>
      </c>
      <c r="B3753" s="123" t="s">
        <v>588</v>
      </c>
      <c r="C3753" s="123" t="s">
        <v>588</v>
      </c>
      <c r="D3753" s="123" t="s">
        <v>589</v>
      </c>
      <c r="E3753" s="123" t="s">
        <v>590</v>
      </c>
      <c r="F3753" s="7">
        <v>1330.0508982470001</v>
      </c>
      <c r="G3753" s="123" t="s">
        <v>532</v>
      </c>
      <c r="H3753" s="7">
        <v>7.2487774000000005E-2</v>
      </c>
      <c r="I3753" s="7">
        <v>5.45E-2</v>
      </c>
      <c r="J3753" s="7">
        <v>0</v>
      </c>
      <c r="K3753" s="7">
        <v>1.3300510000000001E-3</v>
      </c>
      <c r="L3753" s="7">
        <v>1.33005E-4</v>
      </c>
      <c r="M3753" s="7">
        <v>0</v>
      </c>
      <c r="N3753" s="7">
        <v>1E-3</v>
      </c>
      <c r="O3753" s="7">
        <v>1E-4</v>
      </c>
      <c r="P3753" s="7"/>
      <c r="Q3753" s="7">
        <v>28</v>
      </c>
      <c r="R3753" s="7">
        <v>265</v>
      </c>
      <c r="S3753" s="189">
        <v>45625.593981481485</v>
      </c>
    </row>
    <row r="3754" spans="1:19">
      <c r="A3754" s="7">
        <v>2019</v>
      </c>
      <c r="B3754" s="123" t="s">
        <v>588</v>
      </c>
      <c r="C3754" s="123" t="s">
        <v>588</v>
      </c>
      <c r="D3754" s="123" t="s">
        <v>589</v>
      </c>
      <c r="E3754" s="123" t="s">
        <v>534</v>
      </c>
      <c r="F3754" s="7">
        <v>17986.344757620998</v>
      </c>
      <c r="G3754" s="123" t="s">
        <v>532</v>
      </c>
      <c r="H3754" s="7">
        <v>2072.718572152</v>
      </c>
      <c r="I3754" s="7">
        <v>115.23845451</v>
      </c>
      <c r="J3754" s="7">
        <v>2037.8430496670001</v>
      </c>
      <c r="K3754" s="7">
        <v>5.3959034000000003E-2</v>
      </c>
      <c r="L3754" s="7">
        <v>0.12590441299999999</v>
      </c>
      <c r="M3754" s="7">
        <v>113.29945451</v>
      </c>
      <c r="N3754" s="7">
        <v>3.0000000000000001E-3</v>
      </c>
      <c r="O3754" s="7">
        <v>7.0000000000000001E-3</v>
      </c>
      <c r="P3754" s="7">
        <v>1</v>
      </c>
      <c r="Q3754" s="7">
        <v>28</v>
      </c>
      <c r="R3754" s="7">
        <v>265</v>
      </c>
      <c r="S3754" s="189">
        <v>45625.593981481485</v>
      </c>
    </row>
    <row r="3755" spans="1:19">
      <c r="A3755" s="7">
        <v>2019</v>
      </c>
      <c r="B3755" s="123" t="s">
        <v>588</v>
      </c>
      <c r="C3755" s="123" t="s">
        <v>588</v>
      </c>
      <c r="D3755" s="123" t="s">
        <v>589</v>
      </c>
      <c r="E3755" s="123" t="s">
        <v>535</v>
      </c>
      <c r="F3755" s="7">
        <v>94725.862537409994</v>
      </c>
      <c r="G3755" s="123" t="s">
        <v>532</v>
      </c>
      <c r="H3755" s="7">
        <v>5388.328982899</v>
      </c>
      <c r="I3755" s="7">
        <v>56.883398456999998</v>
      </c>
      <c r="J3755" s="7">
        <v>5310.6868587199997</v>
      </c>
      <c r="K3755" s="7">
        <v>9.6859846999999999E-2</v>
      </c>
      <c r="L3755" s="7">
        <v>0.28275489999999998</v>
      </c>
      <c r="M3755" s="7">
        <v>56.063747708000001</v>
      </c>
      <c r="N3755" s="7">
        <v>1.022528E-3</v>
      </c>
      <c r="O3755" s="7">
        <v>2.9849809999999998E-3</v>
      </c>
      <c r="P3755" s="7">
        <v>1</v>
      </c>
      <c r="Q3755" s="7">
        <v>28</v>
      </c>
      <c r="R3755" s="7">
        <v>265</v>
      </c>
      <c r="S3755" s="189">
        <v>45625.593981481485</v>
      </c>
    </row>
    <row r="3756" spans="1:19">
      <c r="A3756" s="7">
        <v>2019</v>
      </c>
      <c r="B3756" s="123" t="s">
        <v>588</v>
      </c>
      <c r="C3756" s="123" t="s">
        <v>588</v>
      </c>
      <c r="D3756" s="123" t="s">
        <v>589</v>
      </c>
      <c r="E3756" s="123" t="s">
        <v>549</v>
      </c>
      <c r="F3756" s="7">
        <v>3710.7375655139999</v>
      </c>
      <c r="G3756" s="123" t="s">
        <v>532</v>
      </c>
      <c r="H3756" s="7">
        <v>512.585742364</v>
      </c>
      <c r="I3756" s="7">
        <v>138.13581082300001</v>
      </c>
      <c r="J3756" s="7">
        <v>505.53534098900002</v>
      </c>
      <c r="K3756" s="7">
        <v>0.11132212700000001</v>
      </c>
      <c r="L3756" s="7">
        <v>1.4842950000000001E-2</v>
      </c>
      <c r="M3756" s="7">
        <v>136.23581082300001</v>
      </c>
      <c r="N3756" s="7">
        <v>0.03</v>
      </c>
      <c r="O3756" s="7">
        <v>4.0000000000000001E-3</v>
      </c>
      <c r="P3756" s="7">
        <v>1</v>
      </c>
      <c r="Q3756" s="7">
        <v>28</v>
      </c>
      <c r="R3756" s="7">
        <v>265</v>
      </c>
      <c r="S3756" s="189">
        <v>45625.593981481485</v>
      </c>
    </row>
    <row r="3757" spans="1:19">
      <c r="A3757" s="7">
        <v>2019</v>
      </c>
      <c r="B3757" s="123" t="s">
        <v>588</v>
      </c>
      <c r="C3757" s="123" t="s">
        <v>588</v>
      </c>
      <c r="D3757" s="123" t="s">
        <v>589</v>
      </c>
      <c r="E3757" s="123" t="s">
        <v>131</v>
      </c>
      <c r="F3757" s="7">
        <v>4035.5356045439999</v>
      </c>
      <c r="G3757" s="123" t="s">
        <v>532</v>
      </c>
      <c r="H3757" s="7">
        <v>7.6675176489999997</v>
      </c>
      <c r="I3757" s="7">
        <v>1.9</v>
      </c>
      <c r="J3757" s="7">
        <v>0</v>
      </c>
      <c r="K3757" s="7">
        <v>0.121066068</v>
      </c>
      <c r="L3757" s="7">
        <v>1.6142142000000002E-2</v>
      </c>
      <c r="M3757" s="7">
        <v>0</v>
      </c>
      <c r="N3757" s="7">
        <v>0.03</v>
      </c>
      <c r="O3757" s="7">
        <v>4.0000000000000001E-3</v>
      </c>
      <c r="P3757" s="7"/>
      <c r="Q3757" s="7">
        <v>28</v>
      </c>
      <c r="R3757" s="7">
        <v>265</v>
      </c>
      <c r="S3757" s="189">
        <v>45625.593981481485</v>
      </c>
    </row>
    <row r="3758" spans="1:19">
      <c r="A3758" s="7">
        <v>2019</v>
      </c>
      <c r="B3758" s="123" t="s">
        <v>588</v>
      </c>
      <c r="C3758" s="123" t="s">
        <v>588</v>
      </c>
      <c r="D3758" s="123" t="s">
        <v>589</v>
      </c>
      <c r="E3758" s="123" t="s">
        <v>570</v>
      </c>
      <c r="F3758" s="7">
        <v>0</v>
      </c>
      <c r="G3758" s="123" t="s">
        <v>532</v>
      </c>
      <c r="H3758" s="7">
        <v>0</v>
      </c>
      <c r="I3758" s="7"/>
      <c r="J3758" s="7">
        <v>0</v>
      </c>
      <c r="K3758" s="7">
        <v>0</v>
      </c>
      <c r="L3758" s="7">
        <v>0</v>
      </c>
      <c r="M3758" s="7"/>
      <c r="N3758" s="7"/>
      <c r="O3758" s="7"/>
      <c r="P3758" s="7">
        <v>1</v>
      </c>
      <c r="Q3758" s="7">
        <v>28</v>
      </c>
      <c r="R3758" s="7">
        <v>265</v>
      </c>
      <c r="S3758" s="189">
        <v>45625.593981481485</v>
      </c>
    </row>
    <row r="3759" spans="1:19">
      <c r="A3759" s="7">
        <v>2019</v>
      </c>
      <c r="B3759" s="123" t="s">
        <v>588</v>
      </c>
      <c r="C3759" s="123" t="s">
        <v>588</v>
      </c>
      <c r="D3759" s="123" t="s">
        <v>591</v>
      </c>
      <c r="E3759" s="123" t="s">
        <v>27</v>
      </c>
      <c r="F3759" s="7">
        <v>363.19660442700001</v>
      </c>
      <c r="G3759" s="123" t="s">
        <v>532</v>
      </c>
      <c r="H3759" s="7">
        <v>5.6214177999999997E-2</v>
      </c>
      <c r="I3759" s="7">
        <v>0.15477616699999999</v>
      </c>
      <c r="J3759" s="7">
        <v>0</v>
      </c>
      <c r="K3759" s="7">
        <v>1.66391E-3</v>
      </c>
      <c r="L3759" s="7">
        <v>3.631966044E-5</v>
      </c>
      <c r="M3759" s="7">
        <v>0</v>
      </c>
      <c r="N3759" s="7">
        <v>4.5812919999999998E-3</v>
      </c>
      <c r="O3759" s="7">
        <v>1E-4</v>
      </c>
      <c r="P3759" s="7"/>
      <c r="Q3759" s="7">
        <v>28</v>
      </c>
      <c r="R3759" s="7">
        <v>265</v>
      </c>
      <c r="S3759" s="189">
        <v>45625.593981481485</v>
      </c>
    </row>
    <row r="3760" spans="1:19">
      <c r="A3760" s="7">
        <v>2019</v>
      </c>
      <c r="B3760" s="123" t="s">
        <v>588</v>
      </c>
      <c r="C3760" s="123" t="s">
        <v>588</v>
      </c>
      <c r="D3760" s="123" t="s">
        <v>591</v>
      </c>
      <c r="E3760" s="123" t="s">
        <v>33</v>
      </c>
      <c r="F3760" s="7">
        <v>127.70962603</v>
      </c>
      <c r="G3760" s="123" t="s">
        <v>532</v>
      </c>
      <c r="H3760" s="7">
        <v>0.24264828899999999</v>
      </c>
      <c r="I3760" s="7">
        <v>1.9</v>
      </c>
      <c r="J3760" s="7">
        <v>0</v>
      </c>
      <c r="K3760" s="7">
        <v>3.8312889999999999E-3</v>
      </c>
      <c r="L3760" s="7">
        <v>5.1083900000000002E-4</v>
      </c>
      <c r="M3760" s="7">
        <v>0</v>
      </c>
      <c r="N3760" s="7">
        <v>0.03</v>
      </c>
      <c r="O3760" s="7">
        <v>4.0000000000000001E-3</v>
      </c>
      <c r="P3760" s="7"/>
      <c r="Q3760" s="7">
        <v>28</v>
      </c>
      <c r="R3760" s="7">
        <v>265</v>
      </c>
      <c r="S3760" s="189">
        <v>45625.593981481485</v>
      </c>
    </row>
    <row r="3761" spans="1:19">
      <c r="A3761" s="7">
        <v>2019</v>
      </c>
      <c r="B3761" s="123" t="s">
        <v>588</v>
      </c>
      <c r="C3761" s="123" t="s">
        <v>588</v>
      </c>
      <c r="D3761" s="123" t="s">
        <v>591</v>
      </c>
      <c r="E3761" s="123" t="s">
        <v>540</v>
      </c>
      <c r="F3761" s="7">
        <v>0</v>
      </c>
      <c r="G3761" s="123" t="s">
        <v>532</v>
      </c>
      <c r="H3761" s="7">
        <v>0</v>
      </c>
      <c r="I3761" s="7"/>
      <c r="J3761" s="7">
        <v>0</v>
      </c>
      <c r="K3761" s="7">
        <v>0</v>
      </c>
      <c r="L3761" s="7">
        <v>0</v>
      </c>
      <c r="M3761" s="7"/>
      <c r="N3761" s="7"/>
      <c r="O3761" s="7"/>
      <c r="P3761" s="7">
        <v>1</v>
      </c>
      <c r="Q3761" s="7">
        <v>28</v>
      </c>
      <c r="R3761" s="7">
        <v>265</v>
      </c>
      <c r="S3761" s="189">
        <v>45625.593981481485</v>
      </c>
    </row>
    <row r="3762" spans="1:19">
      <c r="A3762" s="7">
        <v>2019</v>
      </c>
      <c r="B3762" s="123" t="s">
        <v>588</v>
      </c>
      <c r="C3762" s="123" t="s">
        <v>588</v>
      </c>
      <c r="D3762" s="123" t="s">
        <v>591</v>
      </c>
      <c r="E3762" s="123" t="s">
        <v>531</v>
      </c>
      <c r="F3762" s="7">
        <v>0</v>
      </c>
      <c r="G3762" s="123" t="s">
        <v>532</v>
      </c>
      <c r="H3762" s="7">
        <v>0</v>
      </c>
      <c r="I3762" s="7"/>
      <c r="J3762" s="7">
        <v>0</v>
      </c>
      <c r="K3762" s="7">
        <v>0</v>
      </c>
      <c r="L3762" s="7">
        <v>0</v>
      </c>
      <c r="M3762" s="7"/>
      <c r="N3762" s="7"/>
      <c r="O3762" s="7"/>
      <c r="P3762" s="7">
        <v>1</v>
      </c>
      <c r="Q3762" s="7">
        <v>28</v>
      </c>
      <c r="R3762" s="7">
        <v>265</v>
      </c>
      <c r="S3762" s="189">
        <v>45625.593981481485</v>
      </c>
    </row>
    <row r="3763" spans="1:19">
      <c r="A3763" s="7">
        <v>2019</v>
      </c>
      <c r="B3763" s="123" t="s">
        <v>588</v>
      </c>
      <c r="C3763" s="123" t="s">
        <v>588</v>
      </c>
      <c r="D3763" s="123" t="s">
        <v>591</v>
      </c>
      <c r="E3763" s="123" t="s">
        <v>533</v>
      </c>
      <c r="F3763" s="7">
        <v>0</v>
      </c>
      <c r="G3763" s="123" t="s">
        <v>532</v>
      </c>
      <c r="H3763" s="7">
        <v>0</v>
      </c>
      <c r="I3763" s="7"/>
      <c r="J3763" s="7">
        <v>0</v>
      </c>
      <c r="K3763" s="7">
        <v>0</v>
      </c>
      <c r="L3763" s="7">
        <v>0</v>
      </c>
      <c r="M3763" s="7"/>
      <c r="N3763" s="7"/>
      <c r="O3763" s="7"/>
      <c r="P3763" s="7">
        <v>1</v>
      </c>
      <c r="Q3763" s="7">
        <v>28</v>
      </c>
      <c r="R3763" s="7">
        <v>265</v>
      </c>
      <c r="S3763" s="189">
        <v>45625.593981481485</v>
      </c>
    </row>
    <row r="3764" spans="1:19">
      <c r="A3764" s="7">
        <v>2019</v>
      </c>
      <c r="B3764" s="123" t="s">
        <v>588</v>
      </c>
      <c r="C3764" s="123" t="s">
        <v>588</v>
      </c>
      <c r="D3764" s="123" t="s">
        <v>591</v>
      </c>
      <c r="E3764" s="123" t="s">
        <v>163</v>
      </c>
      <c r="F3764" s="7">
        <v>26.733666030999998</v>
      </c>
      <c r="G3764" s="123" t="s">
        <v>532</v>
      </c>
      <c r="H3764" s="7">
        <v>1.707118345</v>
      </c>
      <c r="I3764" s="7">
        <v>63.856499999999997</v>
      </c>
      <c r="J3764" s="7">
        <v>1.7026671900000001</v>
      </c>
      <c r="K3764" s="7">
        <v>1.3366800000000001E-4</v>
      </c>
      <c r="L3764" s="7">
        <v>2.6733666030000002E-6</v>
      </c>
      <c r="M3764" s="7">
        <v>63.69</v>
      </c>
      <c r="N3764" s="7">
        <v>5.0000000000000001E-3</v>
      </c>
      <c r="O3764" s="7">
        <v>1E-4</v>
      </c>
      <c r="P3764" s="7">
        <v>1</v>
      </c>
      <c r="Q3764" s="7">
        <v>28</v>
      </c>
      <c r="R3764" s="7">
        <v>265</v>
      </c>
      <c r="S3764" s="189">
        <v>45625.593981481485</v>
      </c>
    </row>
    <row r="3765" spans="1:19">
      <c r="A3765" s="7">
        <v>2019</v>
      </c>
      <c r="B3765" s="123" t="s">
        <v>588</v>
      </c>
      <c r="C3765" s="123" t="s">
        <v>588</v>
      </c>
      <c r="D3765" s="123" t="s">
        <v>591</v>
      </c>
      <c r="E3765" s="123" t="s">
        <v>534</v>
      </c>
      <c r="F3765" s="7">
        <v>199.28248219700001</v>
      </c>
      <c r="G3765" s="123" t="s">
        <v>532</v>
      </c>
      <c r="H3765" s="7">
        <v>22.587261226999999</v>
      </c>
      <c r="I3765" s="7">
        <v>113.342934</v>
      </c>
      <c r="J3765" s="7">
        <v>22.496886621000002</v>
      </c>
      <c r="K3765" s="7">
        <v>3.9856499999999998E-4</v>
      </c>
      <c r="L3765" s="7">
        <v>2.98924E-4</v>
      </c>
      <c r="M3765" s="7">
        <v>112.88943399999999</v>
      </c>
      <c r="N3765" s="7">
        <v>2E-3</v>
      </c>
      <c r="O3765" s="7">
        <v>1.5E-3</v>
      </c>
      <c r="P3765" s="7">
        <v>1</v>
      </c>
      <c r="Q3765" s="7">
        <v>28</v>
      </c>
      <c r="R3765" s="7">
        <v>265</v>
      </c>
      <c r="S3765" s="189">
        <v>45625.593981481485</v>
      </c>
    </row>
    <row r="3766" spans="1:19">
      <c r="A3766" s="7">
        <v>2019</v>
      </c>
      <c r="B3766" s="123" t="s">
        <v>588</v>
      </c>
      <c r="C3766" s="123" t="s">
        <v>588</v>
      </c>
      <c r="D3766" s="123" t="s">
        <v>591</v>
      </c>
      <c r="E3766" s="123" t="s">
        <v>535</v>
      </c>
      <c r="F3766" s="7">
        <v>11036.83346636</v>
      </c>
      <c r="G3766" s="123" t="s">
        <v>532</v>
      </c>
      <c r="H3766" s="7">
        <v>619.13271225400001</v>
      </c>
      <c r="I3766" s="7">
        <v>56.096951552</v>
      </c>
      <c r="J3766" s="7">
        <v>618.46270230200003</v>
      </c>
      <c r="K3766" s="7">
        <v>1.3483352000000001E-2</v>
      </c>
      <c r="L3766" s="7">
        <v>1.1036830000000001E-3</v>
      </c>
      <c r="M3766" s="7">
        <v>56.036244832999998</v>
      </c>
      <c r="N3766" s="7">
        <v>1.2216690000000001E-3</v>
      </c>
      <c r="O3766" s="7">
        <v>1E-4</v>
      </c>
      <c r="P3766" s="7">
        <v>1</v>
      </c>
      <c r="Q3766" s="7">
        <v>28</v>
      </c>
      <c r="R3766" s="7">
        <v>265</v>
      </c>
      <c r="S3766" s="189">
        <v>45625.593981481485</v>
      </c>
    </row>
    <row r="3767" spans="1:19">
      <c r="A3767" s="7">
        <v>2019</v>
      </c>
      <c r="B3767" s="123" t="s">
        <v>588</v>
      </c>
      <c r="C3767" s="123" t="s">
        <v>588</v>
      </c>
      <c r="D3767" s="123" t="s">
        <v>591</v>
      </c>
      <c r="E3767" s="123" t="s">
        <v>536</v>
      </c>
      <c r="F3767" s="7">
        <v>0</v>
      </c>
      <c r="G3767" s="123" t="s">
        <v>532</v>
      </c>
      <c r="H3767" s="7">
        <v>0</v>
      </c>
      <c r="I3767" s="7"/>
      <c r="J3767" s="7">
        <v>0</v>
      </c>
      <c r="K3767" s="7">
        <v>0</v>
      </c>
      <c r="L3767" s="7">
        <v>0</v>
      </c>
      <c r="M3767" s="7"/>
      <c r="N3767" s="7"/>
      <c r="O3767" s="7"/>
      <c r="P3767" s="7">
        <v>1</v>
      </c>
      <c r="Q3767" s="7">
        <v>28</v>
      </c>
      <c r="R3767" s="7">
        <v>265</v>
      </c>
      <c r="S3767" s="189">
        <v>45625.593981481485</v>
      </c>
    </row>
    <row r="3768" spans="1:19">
      <c r="A3768" s="7">
        <v>2019</v>
      </c>
      <c r="B3768" s="123" t="s">
        <v>588</v>
      </c>
      <c r="C3768" s="123" t="s">
        <v>588</v>
      </c>
      <c r="D3768" s="123" t="s">
        <v>592</v>
      </c>
      <c r="E3768" s="123" t="s">
        <v>535</v>
      </c>
      <c r="F3768" s="7">
        <v>1834.573626523</v>
      </c>
      <c r="G3768" s="123" t="s">
        <v>532</v>
      </c>
      <c r="H3768" s="7">
        <v>12.207341448999999</v>
      </c>
      <c r="I3768" s="7">
        <v>6.6540482609999998</v>
      </c>
      <c r="J3768" s="7">
        <v>12.107357187</v>
      </c>
      <c r="K3768" s="7">
        <v>1.8345740000000001E-3</v>
      </c>
      <c r="L3768" s="7">
        <v>1.8345699999999999E-4</v>
      </c>
      <c r="M3768" s="7">
        <v>6.5995482609999998</v>
      </c>
      <c r="N3768" s="7">
        <v>1E-3</v>
      </c>
      <c r="O3768" s="7">
        <v>1E-4</v>
      </c>
      <c r="P3768" s="7">
        <v>1</v>
      </c>
      <c r="Q3768" s="7">
        <v>28</v>
      </c>
      <c r="R3768" s="7">
        <v>265</v>
      </c>
      <c r="S3768" s="189">
        <v>45625.593981481485</v>
      </c>
    </row>
    <row r="3769" spans="1:19">
      <c r="A3769" s="7">
        <v>2019</v>
      </c>
      <c r="B3769" s="123" t="s">
        <v>530</v>
      </c>
      <c r="C3769" s="123" t="s">
        <v>530</v>
      </c>
      <c r="D3769" s="123" t="s">
        <v>530</v>
      </c>
      <c r="E3769" s="123" t="s">
        <v>531</v>
      </c>
      <c r="F3769" s="7">
        <v>0</v>
      </c>
      <c r="G3769" s="123" t="s">
        <v>532</v>
      </c>
      <c r="H3769" s="7">
        <v>0</v>
      </c>
      <c r="I3769" s="7"/>
      <c r="J3769" s="7">
        <v>0</v>
      </c>
      <c r="K3769" s="7">
        <v>0</v>
      </c>
      <c r="L3769" s="7">
        <v>0</v>
      </c>
      <c r="M3769" s="7"/>
      <c r="N3769" s="7"/>
      <c r="O3769" s="7"/>
      <c r="P3769" s="7">
        <v>1</v>
      </c>
      <c r="Q3769" s="7">
        <v>28</v>
      </c>
      <c r="R3769" s="7">
        <v>265</v>
      </c>
      <c r="S3769" s="189">
        <v>45625.593981481485</v>
      </c>
    </row>
    <row r="3770" spans="1:19">
      <c r="A3770" s="7">
        <v>2019</v>
      </c>
      <c r="B3770" s="123" t="s">
        <v>530</v>
      </c>
      <c r="C3770" s="123" t="s">
        <v>530</v>
      </c>
      <c r="D3770" s="123" t="s">
        <v>530</v>
      </c>
      <c r="E3770" s="123" t="s">
        <v>533</v>
      </c>
      <c r="F3770" s="7">
        <v>88.687564840999997</v>
      </c>
      <c r="G3770" s="123" t="s">
        <v>532</v>
      </c>
      <c r="H3770" s="7">
        <v>6.549487976</v>
      </c>
      <c r="I3770" s="7">
        <v>73.849000000000004</v>
      </c>
      <c r="J3770" s="7">
        <v>6.5279368980000001</v>
      </c>
      <c r="K3770" s="7">
        <v>2.6606299999999998E-4</v>
      </c>
      <c r="L3770" s="7">
        <v>5.3212538900000001E-5</v>
      </c>
      <c r="M3770" s="7">
        <v>73.605999999999995</v>
      </c>
      <c r="N3770" s="7">
        <v>3.0000000000000001E-3</v>
      </c>
      <c r="O3770" s="7">
        <v>5.9999999999999995E-4</v>
      </c>
      <c r="P3770" s="7">
        <v>1</v>
      </c>
      <c r="Q3770" s="7">
        <v>28</v>
      </c>
      <c r="R3770" s="7">
        <v>265</v>
      </c>
      <c r="S3770" s="189">
        <v>45625.593981481485</v>
      </c>
    </row>
    <row r="3771" spans="1:19">
      <c r="A3771" s="7">
        <v>2019</v>
      </c>
      <c r="B3771" s="123" t="s">
        <v>530</v>
      </c>
      <c r="C3771" s="123" t="s">
        <v>530</v>
      </c>
      <c r="D3771" s="123" t="s">
        <v>530</v>
      </c>
      <c r="E3771" s="123" t="s">
        <v>163</v>
      </c>
      <c r="F3771" s="7">
        <v>0.17456132499999999</v>
      </c>
      <c r="G3771" s="123" t="s">
        <v>532</v>
      </c>
      <c r="H3771" s="7">
        <v>1.1127323999999999E-2</v>
      </c>
      <c r="I3771" s="7">
        <v>63.744500000000002</v>
      </c>
      <c r="J3771" s="7">
        <v>1.1117811E-2</v>
      </c>
      <c r="K3771" s="7">
        <v>1.7456132500000001E-7</v>
      </c>
      <c r="L3771" s="7">
        <v>1.7456132499999999E-8</v>
      </c>
      <c r="M3771" s="7">
        <v>63.69</v>
      </c>
      <c r="N3771" s="7">
        <v>1E-3</v>
      </c>
      <c r="O3771" s="7">
        <v>1E-4</v>
      </c>
      <c r="P3771" s="7">
        <v>1</v>
      </c>
      <c r="Q3771" s="7">
        <v>28</v>
      </c>
      <c r="R3771" s="7">
        <v>265</v>
      </c>
      <c r="S3771" s="189">
        <v>45625.593981481485</v>
      </c>
    </row>
    <row r="3772" spans="1:19">
      <c r="A3772" s="7">
        <v>2019</v>
      </c>
      <c r="B3772" s="123" t="s">
        <v>530</v>
      </c>
      <c r="C3772" s="123" t="s">
        <v>530</v>
      </c>
      <c r="D3772" s="123" t="s">
        <v>530</v>
      </c>
      <c r="E3772" s="123" t="s">
        <v>534</v>
      </c>
      <c r="F3772" s="7">
        <v>351.91708945300002</v>
      </c>
      <c r="G3772" s="123" t="s">
        <v>532</v>
      </c>
      <c r="H3772" s="7">
        <v>39.887315442999999</v>
      </c>
      <c r="I3772" s="7">
        <v>113.342934</v>
      </c>
      <c r="J3772" s="7">
        <v>39.727721043000003</v>
      </c>
      <c r="K3772" s="7">
        <v>7.0383399999999997E-4</v>
      </c>
      <c r="L3772" s="7">
        <v>5.2787600000000004E-4</v>
      </c>
      <c r="M3772" s="7">
        <v>112.88943399999999</v>
      </c>
      <c r="N3772" s="7">
        <v>2E-3</v>
      </c>
      <c r="O3772" s="7">
        <v>1.5E-3</v>
      </c>
      <c r="P3772" s="7">
        <v>1</v>
      </c>
      <c r="Q3772" s="7">
        <v>28</v>
      </c>
      <c r="R3772" s="7">
        <v>265</v>
      </c>
      <c r="S3772" s="189">
        <v>45625.593981481485</v>
      </c>
    </row>
    <row r="3773" spans="1:19">
      <c r="A3773" s="7">
        <v>2019</v>
      </c>
      <c r="B3773" s="123" t="s">
        <v>530</v>
      </c>
      <c r="C3773" s="123" t="s">
        <v>530</v>
      </c>
      <c r="D3773" s="123" t="s">
        <v>530</v>
      </c>
      <c r="E3773" s="123" t="s">
        <v>535</v>
      </c>
      <c r="F3773" s="7">
        <v>2757.465535543</v>
      </c>
      <c r="G3773" s="123" t="s">
        <v>532</v>
      </c>
      <c r="H3773" s="7">
        <v>146.038442989</v>
      </c>
      <c r="I3773" s="7">
        <v>52.961112698000001</v>
      </c>
      <c r="J3773" s="7">
        <v>145.896122013</v>
      </c>
      <c r="K3773" s="7">
        <v>2.611394E-3</v>
      </c>
      <c r="L3773" s="7">
        <v>2.6113900000000002E-4</v>
      </c>
      <c r="M3773" s="7">
        <v>52.909499732</v>
      </c>
      <c r="N3773" s="7">
        <v>9.4702700000000003E-4</v>
      </c>
      <c r="O3773" s="7">
        <v>9.4702690499999994E-5</v>
      </c>
      <c r="P3773" s="7">
        <v>1</v>
      </c>
      <c r="Q3773" s="7">
        <v>28</v>
      </c>
      <c r="R3773" s="7">
        <v>265</v>
      </c>
      <c r="S3773" s="189">
        <v>45625.593981481485</v>
      </c>
    </row>
    <row r="3774" spans="1:19">
      <c r="A3774" s="7">
        <v>2019</v>
      </c>
      <c r="B3774" s="123" t="s">
        <v>530</v>
      </c>
      <c r="C3774" s="123" t="s">
        <v>530</v>
      </c>
      <c r="D3774" s="123" t="s">
        <v>530</v>
      </c>
      <c r="E3774" s="123" t="s">
        <v>536</v>
      </c>
      <c r="F3774" s="7">
        <v>3280.3581247729999</v>
      </c>
      <c r="G3774" s="123" t="s">
        <v>532</v>
      </c>
      <c r="H3774" s="7">
        <v>255.45624878800001</v>
      </c>
      <c r="I3774" s="7">
        <v>77.874499999999998</v>
      </c>
      <c r="J3774" s="7">
        <v>255.27746927000001</v>
      </c>
      <c r="K3774" s="7">
        <v>3.2803580000000001E-3</v>
      </c>
      <c r="L3774" s="7">
        <v>3.2803599999999997E-4</v>
      </c>
      <c r="M3774" s="7">
        <v>77.819999999999993</v>
      </c>
      <c r="N3774" s="7">
        <v>1E-3</v>
      </c>
      <c r="O3774" s="7">
        <v>1E-4</v>
      </c>
      <c r="P3774" s="7">
        <v>1</v>
      </c>
      <c r="Q3774" s="7">
        <v>28</v>
      </c>
      <c r="R3774" s="7">
        <v>265</v>
      </c>
      <c r="S3774" s="189">
        <v>45625.593981481485</v>
      </c>
    </row>
    <row r="3775" spans="1:19">
      <c r="A3775" s="7">
        <v>2019</v>
      </c>
      <c r="B3775" s="123" t="s">
        <v>537</v>
      </c>
      <c r="C3775" s="123" t="s">
        <v>538</v>
      </c>
      <c r="D3775" s="123" t="s">
        <v>539</v>
      </c>
      <c r="E3775" s="123" t="s">
        <v>540</v>
      </c>
      <c r="F3775" s="7">
        <v>0</v>
      </c>
      <c r="G3775" s="123" t="s">
        <v>532</v>
      </c>
      <c r="H3775" s="7">
        <v>0</v>
      </c>
      <c r="I3775" s="7"/>
      <c r="J3775" s="7">
        <v>0</v>
      </c>
      <c r="K3775" s="7">
        <v>0</v>
      </c>
      <c r="L3775" s="7">
        <v>0</v>
      </c>
      <c r="M3775" s="7"/>
      <c r="N3775" s="7"/>
      <c r="O3775" s="7"/>
      <c r="P3775" s="7">
        <v>1</v>
      </c>
      <c r="Q3775" s="7">
        <v>28</v>
      </c>
      <c r="R3775" s="7">
        <v>265</v>
      </c>
      <c r="S3775" s="189">
        <v>45625.593981481485</v>
      </c>
    </row>
    <row r="3776" spans="1:19">
      <c r="A3776" s="7">
        <v>2019</v>
      </c>
      <c r="B3776" s="123" t="s">
        <v>537</v>
      </c>
      <c r="C3776" s="123" t="s">
        <v>538</v>
      </c>
      <c r="D3776" s="123" t="s">
        <v>539</v>
      </c>
      <c r="E3776" s="123" t="s">
        <v>531</v>
      </c>
      <c r="F3776" s="7">
        <v>0</v>
      </c>
      <c r="G3776" s="123" t="s">
        <v>532</v>
      </c>
      <c r="H3776" s="7">
        <v>0</v>
      </c>
      <c r="I3776" s="7"/>
      <c r="J3776" s="7">
        <v>0</v>
      </c>
      <c r="K3776" s="7">
        <v>0</v>
      </c>
      <c r="L3776" s="7">
        <v>0</v>
      </c>
      <c r="M3776" s="7"/>
      <c r="N3776" s="7"/>
      <c r="O3776" s="7"/>
      <c r="P3776" s="7">
        <v>1</v>
      </c>
      <c r="Q3776" s="7">
        <v>28</v>
      </c>
      <c r="R3776" s="7">
        <v>265</v>
      </c>
      <c r="S3776" s="189">
        <v>45625.593981481485</v>
      </c>
    </row>
    <row r="3777" spans="1:19">
      <c r="A3777" s="7">
        <v>2019</v>
      </c>
      <c r="B3777" s="123" t="s">
        <v>537</v>
      </c>
      <c r="C3777" s="123" t="s">
        <v>538</v>
      </c>
      <c r="D3777" s="123" t="s">
        <v>539</v>
      </c>
      <c r="E3777" s="123" t="s">
        <v>533</v>
      </c>
      <c r="F3777" s="7">
        <v>621.23738400000002</v>
      </c>
      <c r="G3777" s="123" t="s">
        <v>532</v>
      </c>
      <c r="H3777" s="7">
        <v>45.685590140000002</v>
      </c>
      <c r="I3777" s="7">
        <v>73.539666667000006</v>
      </c>
      <c r="J3777" s="7">
        <v>45.534629455999998</v>
      </c>
      <c r="K3777" s="7">
        <v>1.863712E-3</v>
      </c>
      <c r="L3777" s="7">
        <v>3.7274200000000002E-4</v>
      </c>
      <c r="M3777" s="7">
        <v>73.296666666999997</v>
      </c>
      <c r="N3777" s="7">
        <v>3.0000000000000001E-3</v>
      </c>
      <c r="O3777" s="7">
        <v>5.9999999999999995E-4</v>
      </c>
      <c r="P3777" s="7">
        <v>1</v>
      </c>
      <c r="Q3777" s="7">
        <v>28</v>
      </c>
      <c r="R3777" s="7">
        <v>265</v>
      </c>
      <c r="S3777" s="189">
        <v>45625.593981481485</v>
      </c>
    </row>
    <row r="3778" spans="1:19">
      <c r="A3778" s="7">
        <v>2019</v>
      </c>
      <c r="B3778" s="123" t="s">
        <v>537</v>
      </c>
      <c r="C3778" s="123" t="s">
        <v>538</v>
      </c>
      <c r="D3778" s="123" t="s">
        <v>539</v>
      </c>
      <c r="E3778" s="123" t="s">
        <v>160</v>
      </c>
      <c r="F3778" s="7">
        <v>6.90822</v>
      </c>
      <c r="G3778" s="123" t="s">
        <v>532</v>
      </c>
      <c r="H3778" s="7">
        <v>0.49485652299999999</v>
      </c>
      <c r="I3778" s="7">
        <v>71.632999999999996</v>
      </c>
      <c r="J3778" s="7">
        <v>0.49317782599999999</v>
      </c>
      <c r="K3778" s="7">
        <v>2.0724659999999999E-5</v>
      </c>
      <c r="L3778" s="7">
        <v>4.1449319999999999E-6</v>
      </c>
      <c r="M3778" s="7">
        <v>71.39</v>
      </c>
      <c r="N3778" s="7">
        <v>3.0000000000000001E-3</v>
      </c>
      <c r="O3778" s="7">
        <v>5.9999999999999995E-4</v>
      </c>
      <c r="P3778" s="7">
        <v>1</v>
      </c>
      <c r="Q3778" s="7">
        <v>28</v>
      </c>
      <c r="R3778" s="7">
        <v>265</v>
      </c>
      <c r="S3778" s="189">
        <v>45625.593981481485</v>
      </c>
    </row>
    <row r="3779" spans="1:19">
      <c r="A3779" s="7">
        <v>2019</v>
      </c>
      <c r="B3779" s="123" t="s">
        <v>537</v>
      </c>
      <c r="C3779" s="123" t="s">
        <v>538</v>
      </c>
      <c r="D3779" s="123" t="s">
        <v>539</v>
      </c>
      <c r="E3779" s="123" t="s">
        <v>163</v>
      </c>
      <c r="F3779" s="7">
        <v>64.005187852999995</v>
      </c>
      <c r="G3779" s="123" t="s">
        <v>532</v>
      </c>
      <c r="H3779" s="7">
        <v>4.0799786969999996</v>
      </c>
      <c r="I3779" s="7">
        <v>63.744500000000002</v>
      </c>
      <c r="J3779" s="7">
        <v>4.0764904140000002</v>
      </c>
      <c r="K3779" s="7">
        <v>6.4005187849999995E-5</v>
      </c>
      <c r="L3779" s="7">
        <v>6.4005187849999998E-6</v>
      </c>
      <c r="M3779" s="7">
        <v>63.69</v>
      </c>
      <c r="N3779" s="7">
        <v>1E-3</v>
      </c>
      <c r="O3779" s="7">
        <v>1E-4</v>
      </c>
      <c r="P3779" s="7">
        <v>1</v>
      </c>
      <c r="Q3779" s="7">
        <v>28</v>
      </c>
      <c r="R3779" s="7">
        <v>265</v>
      </c>
      <c r="S3779" s="189">
        <v>45625.593981481485</v>
      </c>
    </row>
    <row r="3780" spans="1:19">
      <c r="A3780" s="7">
        <v>2019</v>
      </c>
      <c r="B3780" s="123" t="s">
        <v>537</v>
      </c>
      <c r="C3780" s="123" t="s">
        <v>538</v>
      </c>
      <c r="D3780" s="123" t="s">
        <v>539</v>
      </c>
      <c r="E3780" s="123" t="s">
        <v>535</v>
      </c>
      <c r="F3780" s="7">
        <v>549.82947316800005</v>
      </c>
      <c r="G3780" s="123" t="s">
        <v>532</v>
      </c>
      <c r="H3780" s="7">
        <v>30.840344681000001</v>
      </c>
      <c r="I3780" s="7">
        <v>56.090744833000002</v>
      </c>
      <c r="J3780" s="7">
        <v>30.810378974999999</v>
      </c>
      <c r="K3780" s="7">
        <v>5.4982900000000005E-4</v>
      </c>
      <c r="L3780" s="7">
        <v>5.4982947320000001E-5</v>
      </c>
      <c r="M3780" s="7">
        <v>56.036244832999998</v>
      </c>
      <c r="N3780" s="7">
        <v>1E-3</v>
      </c>
      <c r="O3780" s="7">
        <v>1E-4</v>
      </c>
      <c r="P3780" s="7">
        <v>1</v>
      </c>
      <c r="Q3780" s="7">
        <v>28</v>
      </c>
      <c r="R3780" s="7">
        <v>265</v>
      </c>
      <c r="S3780" s="189">
        <v>45625.593981481485</v>
      </c>
    </row>
    <row r="3781" spans="1:19">
      <c r="A3781" s="7">
        <v>2019</v>
      </c>
      <c r="B3781" s="123" t="s">
        <v>537</v>
      </c>
      <c r="C3781" s="123" t="s">
        <v>538</v>
      </c>
      <c r="D3781" s="123" t="s">
        <v>539</v>
      </c>
      <c r="E3781" s="123" t="s">
        <v>541</v>
      </c>
      <c r="F3781" s="7">
        <v>0</v>
      </c>
      <c r="G3781" s="123" t="s">
        <v>532</v>
      </c>
      <c r="H3781" s="7">
        <v>0</v>
      </c>
      <c r="I3781" s="7"/>
      <c r="J3781" s="7">
        <v>0</v>
      </c>
      <c r="K3781" s="7">
        <v>0</v>
      </c>
      <c r="L3781" s="7">
        <v>0</v>
      </c>
      <c r="M3781" s="7"/>
      <c r="N3781" s="7"/>
      <c r="O3781" s="7"/>
      <c r="P3781" s="7">
        <v>1</v>
      </c>
      <c r="Q3781" s="7">
        <v>28</v>
      </c>
      <c r="R3781" s="7">
        <v>265</v>
      </c>
      <c r="S3781" s="189">
        <v>45625.593981481485</v>
      </c>
    </row>
    <row r="3782" spans="1:19">
      <c r="A3782" s="7">
        <v>2019</v>
      </c>
      <c r="B3782" s="123" t="s">
        <v>537</v>
      </c>
      <c r="C3782" s="123" t="s">
        <v>538</v>
      </c>
      <c r="D3782" s="123" t="s">
        <v>542</v>
      </c>
      <c r="E3782" s="123" t="s">
        <v>27</v>
      </c>
      <c r="F3782" s="7">
        <v>162.228927244</v>
      </c>
      <c r="G3782" s="123" t="s">
        <v>532</v>
      </c>
      <c r="H3782" s="7">
        <v>8.8414770000000004E-3</v>
      </c>
      <c r="I3782" s="7">
        <v>5.45E-2</v>
      </c>
      <c r="J3782" s="7">
        <v>0</v>
      </c>
      <c r="K3782" s="7">
        <v>1.6222900000000001E-4</v>
      </c>
      <c r="L3782" s="7">
        <v>1.6222892719999999E-5</v>
      </c>
      <c r="M3782" s="7">
        <v>0</v>
      </c>
      <c r="N3782" s="7">
        <v>1E-3</v>
      </c>
      <c r="O3782" s="7">
        <v>1E-4</v>
      </c>
      <c r="P3782" s="7"/>
      <c r="Q3782" s="7">
        <v>28</v>
      </c>
      <c r="R3782" s="7">
        <v>265</v>
      </c>
      <c r="S3782" s="189">
        <v>45625.593981481485</v>
      </c>
    </row>
    <row r="3783" spans="1:19">
      <c r="A3783" s="7">
        <v>2019</v>
      </c>
      <c r="B3783" s="123" t="s">
        <v>537</v>
      </c>
      <c r="C3783" s="123" t="s">
        <v>538</v>
      </c>
      <c r="D3783" s="123" t="s">
        <v>542</v>
      </c>
      <c r="E3783" s="123" t="s">
        <v>33</v>
      </c>
      <c r="F3783" s="7">
        <v>1257.0010717</v>
      </c>
      <c r="G3783" s="123" t="s">
        <v>532</v>
      </c>
      <c r="H3783" s="7">
        <v>2.3883020359999998</v>
      </c>
      <c r="I3783" s="7">
        <v>1.9</v>
      </c>
      <c r="J3783" s="7">
        <v>0</v>
      </c>
      <c r="K3783" s="7">
        <v>3.7710031999999997E-2</v>
      </c>
      <c r="L3783" s="7">
        <v>5.028004E-3</v>
      </c>
      <c r="M3783" s="7">
        <v>0</v>
      </c>
      <c r="N3783" s="7">
        <v>0.03</v>
      </c>
      <c r="O3783" s="7">
        <v>4.0000000000000001E-3</v>
      </c>
      <c r="P3783" s="7"/>
      <c r="Q3783" s="7">
        <v>28</v>
      </c>
      <c r="R3783" s="7">
        <v>265</v>
      </c>
      <c r="S3783" s="189">
        <v>45625.593981481485</v>
      </c>
    </row>
    <row r="3784" spans="1:19">
      <c r="A3784" s="7">
        <v>2019</v>
      </c>
      <c r="B3784" s="123" t="s">
        <v>537</v>
      </c>
      <c r="C3784" s="123" t="s">
        <v>538</v>
      </c>
      <c r="D3784" s="123" t="s">
        <v>542</v>
      </c>
      <c r="E3784" s="123" t="s">
        <v>540</v>
      </c>
      <c r="F3784" s="7">
        <v>0</v>
      </c>
      <c r="G3784" s="123" t="s">
        <v>532</v>
      </c>
      <c r="H3784" s="7">
        <v>0</v>
      </c>
      <c r="I3784" s="7"/>
      <c r="J3784" s="7">
        <v>0</v>
      </c>
      <c r="K3784" s="7">
        <v>0</v>
      </c>
      <c r="L3784" s="7">
        <v>0</v>
      </c>
      <c r="M3784" s="7"/>
      <c r="N3784" s="7"/>
      <c r="O3784" s="7"/>
      <c r="P3784" s="7">
        <v>1</v>
      </c>
      <c r="Q3784" s="7">
        <v>28</v>
      </c>
      <c r="R3784" s="7">
        <v>265</v>
      </c>
      <c r="S3784" s="189">
        <v>45625.593981481485</v>
      </c>
    </row>
    <row r="3785" spans="1:19">
      <c r="A3785" s="7">
        <v>2019</v>
      </c>
      <c r="B3785" s="123" t="s">
        <v>537</v>
      </c>
      <c r="C3785" s="123" t="s">
        <v>538</v>
      </c>
      <c r="D3785" s="123" t="s">
        <v>542</v>
      </c>
      <c r="E3785" s="123" t="s">
        <v>531</v>
      </c>
      <c r="F3785" s="7">
        <v>808.64395628900002</v>
      </c>
      <c r="G3785" s="123" t="s">
        <v>532</v>
      </c>
      <c r="H3785" s="7">
        <v>61.661527599000003</v>
      </c>
      <c r="I3785" s="7">
        <v>76.253</v>
      </c>
      <c r="J3785" s="7">
        <v>61.465027118000002</v>
      </c>
      <c r="K3785" s="7">
        <v>2.425932E-3</v>
      </c>
      <c r="L3785" s="7">
        <v>4.8518600000000003E-4</v>
      </c>
      <c r="M3785" s="7">
        <v>76.010000000000005</v>
      </c>
      <c r="N3785" s="7">
        <v>3.0000000000000001E-3</v>
      </c>
      <c r="O3785" s="7">
        <v>5.9999999999999995E-4</v>
      </c>
      <c r="P3785" s="7">
        <v>1</v>
      </c>
      <c r="Q3785" s="7">
        <v>28</v>
      </c>
      <c r="R3785" s="7">
        <v>265</v>
      </c>
      <c r="S3785" s="189">
        <v>45625.593981481485</v>
      </c>
    </row>
    <row r="3786" spans="1:19">
      <c r="A3786" s="7">
        <v>2019</v>
      </c>
      <c r="B3786" s="123" t="s">
        <v>537</v>
      </c>
      <c r="C3786" s="123" t="s">
        <v>538</v>
      </c>
      <c r="D3786" s="123" t="s">
        <v>542</v>
      </c>
      <c r="E3786" s="123" t="s">
        <v>533</v>
      </c>
      <c r="F3786" s="7">
        <v>425.00206800000001</v>
      </c>
      <c r="G3786" s="123" t="s">
        <v>532</v>
      </c>
      <c r="H3786" s="7">
        <v>31.254510413999999</v>
      </c>
      <c r="I3786" s="7">
        <v>73.539666667000006</v>
      </c>
      <c r="J3786" s="7">
        <v>31.151234911</v>
      </c>
      <c r="K3786" s="7">
        <v>1.275006E-3</v>
      </c>
      <c r="L3786" s="7">
        <v>2.5500099999999998E-4</v>
      </c>
      <c r="M3786" s="7">
        <v>73.296666666999997</v>
      </c>
      <c r="N3786" s="7">
        <v>3.0000000000000001E-3</v>
      </c>
      <c r="O3786" s="7">
        <v>5.9999999999999995E-4</v>
      </c>
      <c r="P3786" s="7">
        <v>1</v>
      </c>
      <c r="Q3786" s="7">
        <v>28</v>
      </c>
      <c r="R3786" s="7">
        <v>265</v>
      </c>
      <c r="S3786" s="189">
        <v>45625.593981481485</v>
      </c>
    </row>
    <row r="3787" spans="1:19">
      <c r="A3787" s="7">
        <v>2019</v>
      </c>
      <c r="B3787" s="123" t="s">
        <v>537</v>
      </c>
      <c r="C3787" s="123" t="s">
        <v>538</v>
      </c>
      <c r="D3787" s="123" t="s">
        <v>542</v>
      </c>
      <c r="E3787" s="123" t="s">
        <v>160</v>
      </c>
      <c r="F3787" s="7">
        <v>62.425187999999999</v>
      </c>
      <c r="G3787" s="123" t="s">
        <v>532</v>
      </c>
      <c r="H3787" s="7">
        <v>4.4717034919999996</v>
      </c>
      <c r="I3787" s="7">
        <v>71.632999999999996</v>
      </c>
      <c r="J3787" s="7">
        <v>4.4565341710000004</v>
      </c>
      <c r="K3787" s="7">
        <v>1.87276E-4</v>
      </c>
      <c r="L3787" s="7">
        <v>3.7455112799999999E-5</v>
      </c>
      <c r="M3787" s="7">
        <v>71.39</v>
      </c>
      <c r="N3787" s="7">
        <v>3.0000000000000001E-3</v>
      </c>
      <c r="O3787" s="7">
        <v>5.9999999999999995E-4</v>
      </c>
      <c r="P3787" s="7">
        <v>1</v>
      </c>
      <c r="Q3787" s="7">
        <v>28</v>
      </c>
      <c r="R3787" s="7">
        <v>265</v>
      </c>
      <c r="S3787" s="189">
        <v>45625.593981481485</v>
      </c>
    </row>
    <row r="3788" spans="1:19">
      <c r="A3788" s="7">
        <v>2019</v>
      </c>
      <c r="B3788" s="123" t="s">
        <v>537</v>
      </c>
      <c r="C3788" s="123" t="s">
        <v>538</v>
      </c>
      <c r="D3788" s="123" t="s">
        <v>542</v>
      </c>
      <c r="E3788" s="123" t="s">
        <v>163</v>
      </c>
      <c r="F3788" s="7">
        <v>1505.809551328</v>
      </c>
      <c r="G3788" s="123" t="s">
        <v>532</v>
      </c>
      <c r="H3788" s="7">
        <v>95.987076944999998</v>
      </c>
      <c r="I3788" s="7">
        <v>63.744500000000002</v>
      </c>
      <c r="J3788" s="7">
        <v>95.905010324000003</v>
      </c>
      <c r="K3788" s="7">
        <v>1.50581E-3</v>
      </c>
      <c r="L3788" s="7">
        <v>1.50581E-4</v>
      </c>
      <c r="M3788" s="7">
        <v>63.69</v>
      </c>
      <c r="N3788" s="7">
        <v>1E-3</v>
      </c>
      <c r="O3788" s="7">
        <v>1E-4</v>
      </c>
      <c r="P3788" s="7">
        <v>1</v>
      </c>
      <c r="Q3788" s="7">
        <v>28</v>
      </c>
      <c r="R3788" s="7">
        <v>265</v>
      </c>
      <c r="S3788" s="189">
        <v>45625.593981481485</v>
      </c>
    </row>
    <row r="3789" spans="1:19">
      <c r="A3789" s="7">
        <v>2019</v>
      </c>
      <c r="B3789" s="123" t="s">
        <v>537</v>
      </c>
      <c r="C3789" s="123" t="s">
        <v>538</v>
      </c>
      <c r="D3789" s="123" t="s">
        <v>542</v>
      </c>
      <c r="E3789" s="123" t="s">
        <v>535</v>
      </c>
      <c r="F3789" s="7">
        <v>12362.804856317</v>
      </c>
      <c r="G3789" s="123" t="s">
        <v>532</v>
      </c>
      <c r="H3789" s="7">
        <v>693.43893261599999</v>
      </c>
      <c r="I3789" s="7">
        <v>56.090744833000002</v>
      </c>
      <c r="J3789" s="7">
        <v>692.76515975100006</v>
      </c>
      <c r="K3789" s="7">
        <v>1.2362804999999999E-2</v>
      </c>
      <c r="L3789" s="7">
        <v>1.23628E-3</v>
      </c>
      <c r="M3789" s="7">
        <v>56.036244832999998</v>
      </c>
      <c r="N3789" s="7">
        <v>1E-3</v>
      </c>
      <c r="O3789" s="7">
        <v>1E-4</v>
      </c>
      <c r="P3789" s="7">
        <v>1</v>
      </c>
      <c r="Q3789" s="7">
        <v>28</v>
      </c>
      <c r="R3789" s="7">
        <v>265</v>
      </c>
      <c r="S3789" s="189">
        <v>45625.593981481485</v>
      </c>
    </row>
    <row r="3790" spans="1:19">
      <c r="A3790" s="7">
        <v>2019</v>
      </c>
      <c r="B3790" s="123" t="s">
        <v>537</v>
      </c>
      <c r="C3790" s="123" t="s">
        <v>538</v>
      </c>
      <c r="D3790" s="123" t="s">
        <v>542</v>
      </c>
      <c r="E3790" s="123" t="s">
        <v>541</v>
      </c>
      <c r="F3790" s="7">
        <v>0</v>
      </c>
      <c r="G3790" s="123" t="s">
        <v>532</v>
      </c>
      <c r="H3790" s="7">
        <v>0</v>
      </c>
      <c r="I3790" s="7"/>
      <c r="J3790" s="7">
        <v>0</v>
      </c>
      <c r="K3790" s="7">
        <v>0</v>
      </c>
      <c r="L3790" s="7">
        <v>0</v>
      </c>
      <c r="M3790" s="7"/>
      <c r="N3790" s="7"/>
      <c r="O3790" s="7"/>
      <c r="P3790" s="7">
        <v>1</v>
      </c>
      <c r="Q3790" s="7">
        <v>28</v>
      </c>
      <c r="R3790" s="7">
        <v>265</v>
      </c>
      <c r="S3790" s="189">
        <v>45625.593981481485</v>
      </c>
    </row>
    <row r="3791" spans="1:19">
      <c r="A3791" s="7">
        <v>2019</v>
      </c>
      <c r="B3791" s="123" t="s">
        <v>537</v>
      </c>
      <c r="C3791" s="123" t="s">
        <v>538</v>
      </c>
      <c r="D3791" s="123" t="s">
        <v>543</v>
      </c>
      <c r="E3791" s="123" t="s">
        <v>540</v>
      </c>
      <c r="F3791" s="7">
        <v>0</v>
      </c>
      <c r="G3791" s="123" t="s">
        <v>532</v>
      </c>
      <c r="H3791" s="7">
        <v>0</v>
      </c>
      <c r="I3791" s="7"/>
      <c r="J3791" s="7">
        <v>0</v>
      </c>
      <c r="K3791" s="7">
        <v>0</v>
      </c>
      <c r="L3791" s="7">
        <v>0</v>
      </c>
      <c r="M3791" s="7"/>
      <c r="N3791" s="7"/>
      <c r="O3791" s="7"/>
      <c r="P3791" s="7">
        <v>1</v>
      </c>
      <c r="Q3791" s="7">
        <v>28</v>
      </c>
      <c r="R3791" s="7">
        <v>265</v>
      </c>
      <c r="S3791" s="189">
        <v>45625.593981481485</v>
      </c>
    </row>
    <row r="3792" spans="1:19">
      <c r="A3792" s="7">
        <v>2019</v>
      </c>
      <c r="B3792" s="123" t="s">
        <v>537</v>
      </c>
      <c r="C3792" s="123" t="s">
        <v>538</v>
      </c>
      <c r="D3792" s="123" t="s">
        <v>543</v>
      </c>
      <c r="E3792" s="123" t="s">
        <v>531</v>
      </c>
      <c r="F3792" s="7">
        <v>0</v>
      </c>
      <c r="G3792" s="123" t="s">
        <v>532</v>
      </c>
      <c r="H3792" s="7">
        <v>0</v>
      </c>
      <c r="I3792" s="7"/>
      <c r="J3792" s="7">
        <v>0</v>
      </c>
      <c r="K3792" s="7">
        <v>0</v>
      </c>
      <c r="L3792" s="7">
        <v>0</v>
      </c>
      <c r="M3792" s="7"/>
      <c r="N3792" s="7"/>
      <c r="O3792" s="7"/>
      <c r="P3792" s="7">
        <v>1</v>
      </c>
      <c r="Q3792" s="7">
        <v>28</v>
      </c>
      <c r="R3792" s="7">
        <v>265</v>
      </c>
      <c r="S3792" s="189">
        <v>45625.593981481485</v>
      </c>
    </row>
    <row r="3793" spans="1:19">
      <c r="A3793" s="7">
        <v>2019</v>
      </c>
      <c r="B3793" s="123" t="s">
        <v>537</v>
      </c>
      <c r="C3793" s="123" t="s">
        <v>538</v>
      </c>
      <c r="D3793" s="123" t="s">
        <v>543</v>
      </c>
      <c r="E3793" s="123" t="s">
        <v>533</v>
      </c>
      <c r="F3793" s="7">
        <v>6.5314079999999999</v>
      </c>
      <c r="G3793" s="123" t="s">
        <v>532</v>
      </c>
      <c r="H3793" s="7">
        <v>0.480317567</v>
      </c>
      <c r="I3793" s="7">
        <v>73.539666667000006</v>
      </c>
      <c r="J3793" s="7">
        <v>0.47873043500000001</v>
      </c>
      <c r="K3793" s="7">
        <v>1.9594223999999998E-5</v>
      </c>
      <c r="L3793" s="7">
        <v>3.9188448000000004E-6</v>
      </c>
      <c r="M3793" s="7">
        <v>73.296666666999997</v>
      </c>
      <c r="N3793" s="7">
        <v>3.0000000000000001E-3</v>
      </c>
      <c r="O3793" s="7">
        <v>5.9999999999999995E-4</v>
      </c>
      <c r="P3793" s="7">
        <v>1</v>
      </c>
      <c r="Q3793" s="7">
        <v>28</v>
      </c>
      <c r="R3793" s="7">
        <v>265</v>
      </c>
      <c r="S3793" s="189">
        <v>45625.593981481485</v>
      </c>
    </row>
    <row r="3794" spans="1:19">
      <c r="A3794" s="7">
        <v>2019</v>
      </c>
      <c r="B3794" s="123" t="s">
        <v>537</v>
      </c>
      <c r="C3794" s="123" t="s">
        <v>538</v>
      </c>
      <c r="D3794" s="123" t="s">
        <v>543</v>
      </c>
      <c r="E3794" s="123" t="s">
        <v>160</v>
      </c>
      <c r="F3794" s="7">
        <v>0.37681199999999998</v>
      </c>
      <c r="G3794" s="123" t="s">
        <v>532</v>
      </c>
      <c r="H3794" s="7">
        <v>2.6992174000000001E-2</v>
      </c>
      <c r="I3794" s="7">
        <v>71.632999999999996</v>
      </c>
      <c r="J3794" s="7">
        <v>2.6900608999999999E-2</v>
      </c>
      <c r="K3794" s="7">
        <v>1.1304359999999999E-6</v>
      </c>
      <c r="L3794" s="7">
        <v>2.2608719999999999E-7</v>
      </c>
      <c r="M3794" s="7">
        <v>71.39</v>
      </c>
      <c r="N3794" s="7">
        <v>3.0000000000000001E-3</v>
      </c>
      <c r="O3794" s="7">
        <v>5.9999999999999995E-4</v>
      </c>
      <c r="P3794" s="7">
        <v>1</v>
      </c>
      <c r="Q3794" s="7">
        <v>28</v>
      </c>
      <c r="R3794" s="7">
        <v>265</v>
      </c>
      <c r="S3794" s="189">
        <v>45625.593981481485</v>
      </c>
    </row>
    <row r="3795" spans="1:19">
      <c r="A3795" s="7">
        <v>2019</v>
      </c>
      <c r="B3795" s="123" t="s">
        <v>537</v>
      </c>
      <c r="C3795" s="123" t="s">
        <v>538</v>
      </c>
      <c r="D3795" s="123" t="s">
        <v>543</v>
      </c>
      <c r="E3795" s="123" t="s">
        <v>163</v>
      </c>
      <c r="F3795" s="7">
        <v>229.518603316</v>
      </c>
      <c r="G3795" s="123" t="s">
        <v>532</v>
      </c>
      <c r="H3795" s="7">
        <v>14.630548609</v>
      </c>
      <c r="I3795" s="7">
        <v>63.744500000000002</v>
      </c>
      <c r="J3795" s="7">
        <v>14.618039845</v>
      </c>
      <c r="K3795" s="7">
        <v>2.29519E-4</v>
      </c>
      <c r="L3795" s="7">
        <v>2.2951860330000001E-5</v>
      </c>
      <c r="M3795" s="7">
        <v>63.69</v>
      </c>
      <c r="N3795" s="7">
        <v>1E-3</v>
      </c>
      <c r="O3795" s="7">
        <v>1E-4</v>
      </c>
      <c r="P3795" s="7">
        <v>1</v>
      </c>
      <c r="Q3795" s="7">
        <v>28</v>
      </c>
      <c r="R3795" s="7">
        <v>265</v>
      </c>
      <c r="S3795" s="189">
        <v>45625.593981481485</v>
      </c>
    </row>
    <row r="3796" spans="1:19">
      <c r="A3796" s="7">
        <v>2019</v>
      </c>
      <c r="B3796" s="123" t="s">
        <v>537</v>
      </c>
      <c r="C3796" s="123" t="s">
        <v>538</v>
      </c>
      <c r="D3796" s="123" t="s">
        <v>543</v>
      </c>
      <c r="E3796" s="123" t="s">
        <v>535</v>
      </c>
      <c r="F3796" s="7">
        <v>100.545131238</v>
      </c>
      <c r="G3796" s="123" t="s">
        <v>532</v>
      </c>
      <c r="H3796" s="7">
        <v>5.6396512999999997</v>
      </c>
      <c r="I3796" s="7">
        <v>56.090744833000002</v>
      </c>
      <c r="J3796" s="7">
        <v>5.6341715910000003</v>
      </c>
      <c r="K3796" s="7">
        <v>1.0054499999999999E-4</v>
      </c>
      <c r="L3796" s="7">
        <v>1.005451312E-5</v>
      </c>
      <c r="M3796" s="7">
        <v>56.036244832999998</v>
      </c>
      <c r="N3796" s="7">
        <v>1E-3</v>
      </c>
      <c r="O3796" s="7">
        <v>1E-4</v>
      </c>
      <c r="P3796" s="7">
        <v>1</v>
      </c>
      <c r="Q3796" s="7">
        <v>28</v>
      </c>
      <c r="R3796" s="7">
        <v>265</v>
      </c>
      <c r="S3796" s="189">
        <v>45625.593981481485</v>
      </c>
    </row>
    <row r="3797" spans="1:19">
      <c r="A3797" s="7">
        <v>2019</v>
      </c>
      <c r="B3797" s="123" t="s">
        <v>537</v>
      </c>
      <c r="C3797" s="123" t="s">
        <v>538</v>
      </c>
      <c r="D3797" s="123" t="s">
        <v>543</v>
      </c>
      <c r="E3797" s="123" t="s">
        <v>541</v>
      </c>
      <c r="F3797" s="7">
        <v>0</v>
      </c>
      <c r="G3797" s="123" t="s">
        <v>532</v>
      </c>
      <c r="H3797" s="7">
        <v>0</v>
      </c>
      <c r="I3797" s="7"/>
      <c r="J3797" s="7">
        <v>0</v>
      </c>
      <c r="K3797" s="7">
        <v>0</v>
      </c>
      <c r="L3797" s="7">
        <v>0</v>
      </c>
      <c r="M3797" s="7"/>
      <c r="N3797" s="7"/>
      <c r="O3797" s="7"/>
      <c r="P3797" s="7">
        <v>1</v>
      </c>
      <c r="Q3797" s="7">
        <v>28</v>
      </c>
      <c r="R3797" s="7">
        <v>265</v>
      </c>
      <c r="S3797" s="189">
        <v>45625.593981481485</v>
      </c>
    </row>
    <row r="3798" spans="1:19">
      <c r="A3798" s="7">
        <v>2019</v>
      </c>
      <c r="B3798" s="123" t="s">
        <v>537</v>
      </c>
      <c r="C3798" s="123" t="s">
        <v>538</v>
      </c>
      <c r="D3798" s="123" t="s">
        <v>544</v>
      </c>
      <c r="E3798" s="123" t="s">
        <v>33</v>
      </c>
      <c r="F3798" s="7">
        <v>4838.9182487540002</v>
      </c>
      <c r="G3798" s="123" t="s">
        <v>532</v>
      </c>
      <c r="H3798" s="7">
        <v>9.1939446730000007</v>
      </c>
      <c r="I3798" s="7">
        <v>1.9</v>
      </c>
      <c r="J3798" s="7">
        <v>0</v>
      </c>
      <c r="K3798" s="7">
        <v>0.14516754700000001</v>
      </c>
      <c r="L3798" s="7">
        <v>1.9355673E-2</v>
      </c>
      <c r="M3798" s="7">
        <v>0</v>
      </c>
      <c r="N3798" s="7">
        <v>0.03</v>
      </c>
      <c r="O3798" s="7">
        <v>4.0000000000000001E-3</v>
      </c>
      <c r="P3798" s="7"/>
      <c r="Q3798" s="7">
        <v>28</v>
      </c>
      <c r="R3798" s="7">
        <v>265</v>
      </c>
      <c r="S3798" s="189">
        <v>45625.593981481485</v>
      </c>
    </row>
    <row r="3799" spans="1:19">
      <c r="A3799" s="7">
        <v>2019</v>
      </c>
      <c r="B3799" s="123" t="s">
        <v>537</v>
      </c>
      <c r="C3799" s="123" t="s">
        <v>538</v>
      </c>
      <c r="D3799" s="123" t="s">
        <v>544</v>
      </c>
      <c r="E3799" s="123" t="s">
        <v>540</v>
      </c>
      <c r="F3799" s="7">
        <v>0</v>
      </c>
      <c r="G3799" s="123" t="s">
        <v>532</v>
      </c>
      <c r="H3799" s="7">
        <v>0</v>
      </c>
      <c r="I3799" s="7"/>
      <c r="J3799" s="7">
        <v>0</v>
      </c>
      <c r="K3799" s="7">
        <v>0</v>
      </c>
      <c r="L3799" s="7">
        <v>0</v>
      </c>
      <c r="M3799" s="7"/>
      <c r="N3799" s="7"/>
      <c r="O3799" s="7"/>
      <c r="P3799" s="7">
        <v>1</v>
      </c>
      <c r="Q3799" s="7">
        <v>28</v>
      </c>
      <c r="R3799" s="7">
        <v>265</v>
      </c>
      <c r="S3799" s="189">
        <v>45625.593981481485</v>
      </c>
    </row>
    <row r="3800" spans="1:19">
      <c r="A3800" s="7">
        <v>2019</v>
      </c>
      <c r="B3800" s="123" t="s">
        <v>537</v>
      </c>
      <c r="C3800" s="123" t="s">
        <v>538</v>
      </c>
      <c r="D3800" s="123" t="s">
        <v>544</v>
      </c>
      <c r="E3800" s="123" t="s">
        <v>531</v>
      </c>
      <c r="F3800" s="7">
        <v>0</v>
      </c>
      <c r="G3800" s="123" t="s">
        <v>532</v>
      </c>
      <c r="H3800" s="7">
        <v>0</v>
      </c>
      <c r="I3800" s="7"/>
      <c r="J3800" s="7">
        <v>0</v>
      </c>
      <c r="K3800" s="7">
        <v>0</v>
      </c>
      <c r="L3800" s="7">
        <v>0</v>
      </c>
      <c r="M3800" s="7"/>
      <c r="N3800" s="7"/>
      <c r="O3800" s="7"/>
      <c r="P3800" s="7">
        <v>1</v>
      </c>
      <c r="Q3800" s="7">
        <v>28</v>
      </c>
      <c r="R3800" s="7">
        <v>265</v>
      </c>
      <c r="S3800" s="189">
        <v>45625.593981481485</v>
      </c>
    </row>
    <row r="3801" spans="1:19">
      <c r="A3801" s="7">
        <v>2019</v>
      </c>
      <c r="B3801" s="123" t="s">
        <v>537</v>
      </c>
      <c r="C3801" s="123" t="s">
        <v>538</v>
      </c>
      <c r="D3801" s="123" t="s">
        <v>544</v>
      </c>
      <c r="E3801" s="123" t="s">
        <v>533</v>
      </c>
      <c r="F3801" s="7">
        <v>66.444515999999993</v>
      </c>
      <c r="G3801" s="123" t="s">
        <v>532</v>
      </c>
      <c r="H3801" s="7">
        <v>4.8863075580000004</v>
      </c>
      <c r="I3801" s="7">
        <v>73.539666667000006</v>
      </c>
      <c r="J3801" s="7">
        <v>4.8701615409999999</v>
      </c>
      <c r="K3801" s="7">
        <v>1.9933400000000001E-4</v>
      </c>
      <c r="L3801" s="7">
        <v>3.9866709600000003E-5</v>
      </c>
      <c r="M3801" s="7">
        <v>73.296666666999997</v>
      </c>
      <c r="N3801" s="7">
        <v>3.0000000000000001E-3</v>
      </c>
      <c r="O3801" s="7">
        <v>5.9999999999999995E-4</v>
      </c>
      <c r="P3801" s="7">
        <v>1</v>
      </c>
      <c r="Q3801" s="7">
        <v>28</v>
      </c>
      <c r="R3801" s="7">
        <v>265</v>
      </c>
      <c r="S3801" s="189">
        <v>45625.593981481485</v>
      </c>
    </row>
    <row r="3802" spans="1:19">
      <c r="A3802" s="7">
        <v>2019</v>
      </c>
      <c r="B3802" s="123" t="s">
        <v>537</v>
      </c>
      <c r="C3802" s="123" t="s">
        <v>538</v>
      </c>
      <c r="D3802" s="123" t="s">
        <v>544</v>
      </c>
      <c r="E3802" s="123" t="s">
        <v>160</v>
      </c>
      <c r="F3802" s="7">
        <v>3.34944</v>
      </c>
      <c r="G3802" s="123" t="s">
        <v>532</v>
      </c>
      <c r="H3802" s="7">
        <v>0.239930436</v>
      </c>
      <c r="I3802" s="7">
        <v>71.632999999999996</v>
      </c>
      <c r="J3802" s="7">
        <v>0.239116522</v>
      </c>
      <c r="K3802" s="7">
        <v>1.004832E-5</v>
      </c>
      <c r="L3802" s="7">
        <v>2.0096639999999999E-6</v>
      </c>
      <c r="M3802" s="7">
        <v>71.39</v>
      </c>
      <c r="N3802" s="7">
        <v>3.0000000000000001E-3</v>
      </c>
      <c r="O3802" s="7">
        <v>5.9999999999999995E-4</v>
      </c>
      <c r="P3802" s="7">
        <v>1</v>
      </c>
      <c r="Q3802" s="7">
        <v>28</v>
      </c>
      <c r="R3802" s="7">
        <v>265</v>
      </c>
      <c r="S3802" s="189">
        <v>45625.593981481485</v>
      </c>
    </row>
    <row r="3803" spans="1:19">
      <c r="A3803" s="7">
        <v>2019</v>
      </c>
      <c r="B3803" s="123" t="s">
        <v>537</v>
      </c>
      <c r="C3803" s="123" t="s">
        <v>538</v>
      </c>
      <c r="D3803" s="123" t="s">
        <v>544</v>
      </c>
      <c r="E3803" s="123" t="s">
        <v>163</v>
      </c>
      <c r="F3803" s="7">
        <v>20.501661733999999</v>
      </c>
      <c r="G3803" s="123" t="s">
        <v>532</v>
      </c>
      <c r="H3803" s="7">
        <v>1.306868176</v>
      </c>
      <c r="I3803" s="7">
        <v>63.744500000000002</v>
      </c>
      <c r="J3803" s="7">
        <v>1.3057508360000001</v>
      </c>
      <c r="K3803" s="7">
        <v>2.0501661730000001E-5</v>
      </c>
      <c r="L3803" s="7">
        <v>2.0501661729999999E-6</v>
      </c>
      <c r="M3803" s="7">
        <v>63.69</v>
      </c>
      <c r="N3803" s="7">
        <v>1E-3</v>
      </c>
      <c r="O3803" s="7">
        <v>1E-4</v>
      </c>
      <c r="P3803" s="7">
        <v>1</v>
      </c>
      <c r="Q3803" s="7">
        <v>28</v>
      </c>
      <c r="R3803" s="7">
        <v>265</v>
      </c>
      <c r="S3803" s="189">
        <v>45625.593981481485</v>
      </c>
    </row>
    <row r="3804" spans="1:19">
      <c r="A3804" s="7">
        <v>2019</v>
      </c>
      <c r="B3804" s="123" t="s">
        <v>537</v>
      </c>
      <c r="C3804" s="123" t="s">
        <v>538</v>
      </c>
      <c r="D3804" s="123" t="s">
        <v>544</v>
      </c>
      <c r="E3804" s="123" t="s">
        <v>535</v>
      </c>
      <c r="F3804" s="7">
        <v>246.69076614700001</v>
      </c>
      <c r="G3804" s="123" t="s">
        <v>532</v>
      </c>
      <c r="H3804" s="7">
        <v>13.837068817</v>
      </c>
      <c r="I3804" s="7">
        <v>56.090744833000002</v>
      </c>
      <c r="J3804" s="7">
        <v>13.82362417</v>
      </c>
      <c r="K3804" s="7">
        <v>2.46691E-4</v>
      </c>
      <c r="L3804" s="7">
        <v>2.4669076610000001E-5</v>
      </c>
      <c r="M3804" s="7">
        <v>56.036244832999998</v>
      </c>
      <c r="N3804" s="7">
        <v>1E-3</v>
      </c>
      <c r="O3804" s="7">
        <v>1E-4</v>
      </c>
      <c r="P3804" s="7">
        <v>1</v>
      </c>
      <c r="Q3804" s="7">
        <v>28</v>
      </c>
      <c r="R3804" s="7">
        <v>265</v>
      </c>
      <c r="S3804" s="189">
        <v>45625.593981481485</v>
      </c>
    </row>
    <row r="3805" spans="1:19">
      <c r="A3805" s="7">
        <v>2019</v>
      </c>
      <c r="B3805" s="123" t="s">
        <v>537</v>
      </c>
      <c r="C3805" s="123" t="s">
        <v>538</v>
      </c>
      <c r="D3805" s="123" t="s">
        <v>544</v>
      </c>
      <c r="E3805" s="123" t="s">
        <v>541</v>
      </c>
      <c r="F3805" s="7">
        <v>0</v>
      </c>
      <c r="G3805" s="123" t="s">
        <v>532</v>
      </c>
      <c r="H3805" s="7">
        <v>0</v>
      </c>
      <c r="I3805" s="7"/>
      <c r="J3805" s="7">
        <v>0</v>
      </c>
      <c r="K3805" s="7">
        <v>0</v>
      </c>
      <c r="L3805" s="7">
        <v>0</v>
      </c>
      <c r="M3805" s="7"/>
      <c r="N3805" s="7"/>
      <c r="O3805" s="7"/>
      <c r="P3805" s="7">
        <v>1</v>
      </c>
      <c r="Q3805" s="7">
        <v>28</v>
      </c>
      <c r="R3805" s="7">
        <v>265</v>
      </c>
      <c r="S3805" s="189">
        <v>45625.593981481485</v>
      </c>
    </row>
    <row r="3806" spans="1:19">
      <c r="A3806" s="7">
        <v>2019</v>
      </c>
      <c r="B3806" s="123" t="s">
        <v>537</v>
      </c>
      <c r="C3806" s="123" t="s">
        <v>538</v>
      </c>
      <c r="D3806" s="123" t="s">
        <v>545</v>
      </c>
      <c r="E3806" s="123" t="s">
        <v>540</v>
      </c>
      <c r="F3806" s="7">
        <v>0</v>
      </c>
      <c r="G3806" s="123" t="s">
        <v>532</v>
      </c>
      <c r="H3806" s="7">
        <v>0</v>
      </c>
      <c r="I3806" s="7"/>
      <c r="J3806" s="7">
        <v>0</v>
      </c>
      <c r="K3806" s="7">
        <v>0</v>
      </c>
      <c r="L3806" s="7">
        <v>0</v>
      </c>
      <c r="M3806" s="7"/>
      <c r="N3806" s="7"/>
      <c r="O3806" s="7"/>
      <c r="P3806" s="7">
        <v>1</v>
      </c>
      <c r="Q3806" s="7">
        <v>28</v>
      </c>
      <c r="R3806" s="7">
        <v>265</v>
      </c>
      <c r="S3806" s="189">
        <v>45625.593981481485</v>
      </c>
    </row>
    <row r="3807" spans="1:19">
      <c r="A3807" s="7">
        <v>2019</v>
      </c>
      <c r="B3807" s="123" t="s">
        <v>537</v>
      </c>
      <c r="C3807" s="123" t="s">
        <v>538</v>
      </c>
      <c r="D3807" s="123" t="s">
        <v>545</v>
      </c>
      <c r="E3807" s="123" t="s">
        <v>531</v>
      </c>
      <c r="F3807" s="7">
        <v>0</v>
      </c>
      <c r="G3807" s="123" t="s">
        <v>532</v>
      </c>
      <c r="H3807" s="7">
        <v>0</v>
      </c>
      <c r="I3807" s="7"/>
      <c r="J3807" s="7">
        <v>0</v>
      </c>
      <c r="K3807" s="7">
        <v>0</v>
      </c>
      <c r="L3807" s="7">
        <v>0</v>
      </c>
      <c r="M3807" s="7"/>
      <c r="N3807" s="7"/>
      <c r="O3807" s="7"/>
      <c r="P3807" s="7">
        <v>1</v>
      </c>
      <c r="Q3807" s="7">
        <v>28</v>
      </c>
      <c r="R3807" s="7">
        <v>265</v>
      </c>
      <c r="S3807" s="189">
        <v>45625.593981481485</v>
      </c>
    </row>
    <row r="3808" spans="1:19">
      <c r="A3808" s="7">
        <v>2019</v>
      </c>
      <c r="B3808" s="123" t="s">
        <v>537</v>
      </c>
      <c r="C3808" s="123" t="s">
        <v>538</v>
      </c>
      <c r="D3808" s="123" t="s">
        <v>545</v>
      </c>
      <c r="E3808" s="123" t="s">
        <v>533</v>
      </c>
      <c r="F3808" s="7">
        <v>11.262492</v>
      </c>
      <c r="G3808" s="123" t="s">
        <v>532</v>
      </c>
      <c r="H3808" s="7">
        <v>0.82823990800000002</v>
      </c>
      <c r="I3808" s="7">
        <v>73.539666667000006</v>
      </c>
      <c r="J3808" s="7">
        <v>0.82550312199999998</v>
      </c>
      <c r="K3808" s="7">
        <v>3.3787476000000002E-5</v>
      </c>
      <c r="L3808" s="7">
        <v>6.7574951999999996E-6</v>
      </c>
      <c r="M3808" s="7">
        <v>73.296666666999997</v>
      </c>
      <c r="N3808" s="7">
        <v>3.0000000000000001E-3</v>
      </c>
      <c r="O3808" s="7">
        <v>5.9999999999999995E-4</v>
      </c>
      <c r="P3808" s="7">
        <v>1</v>
      </c>
      <c r="Q3808" s="7">
        <v>28</v>
      </c>
      <c r="R3808" s="7">
        <v>265</v>
      </c>
      <c r="S3808" s="189">
        <v>45625.593981481485</v>
      </c>
    </row>
    <row r="3809" spans="1:19">
      <c r="A3809" s="7">
        <v>2019</v>
      </c>
      <c r="B3809" s="123" t="s">
        <v>537</v>
      </c>
      <c r="C3809" s="123" t="s">
        <v>538</v>
      </c>
      <c r="D3809" s="123" t="s">
        <v>545</v>
      </c>
      <c r="E3809" s="123" t="s">
        <v>160</v>
      </c>
      <c r="F3809" s="7">
        <v>1.3816440000000001</v>
      </c>
      <c r="G3809" s="123" t="s">
        <v>532</v>
      </c>
      <c r="H3809" s="7">
        <v>9.8971304999999996E-2</v>
      </c>
      <c r="I3809" s="7">
        <v>71.632999999999996</v>
      </c>
      <c r="J3809" s="7">
        <v>9.8635564999999994E-2</v>
      </c>
      <c r="K3809" s="7">
        <v>4.1449319999999999E-6</v>
      </c>
      <c r="L3809" s="7">
        <v>8.2898640000000003E-7</v>
      </c>
      <c r="M3809" s="7">
        <v>71.39</v>
      </c>
      <c r="N3809" s="7">
        <v>3.0000000000000001E-3</v>
      </c>
      <c r="O3809" s="7">
        <v>5.9999999999999995E-4</v>
      </c>
      <c r="P3809" s="7">
        <v>1</v>
      </c>
      <c r="Q3809" s="7">
        <v>28</v>
      </c>
      <c r="R3809" s="7">
        <v>265</v>
      </c>
      <c r="S3809" s="189">
        <v>45625.593981481485</v>
      </c>
    </row>
    <row r="3810" spans="1:19">
      <c r="A3810" s="7">
        <v>2019</v>
      </c>
      <c r="B3810" s="123" t="s">
        <v>537</v>
      </c>
      <c r="C3810" s="123" t="s">
        <v>538</v>
      </c>
      <c r="D3810" s="123" t="s">
        <v>545</v>
      </c>
      <c r="E3810" s="123" t="s">
        <v>163</v>
      </c>
      <c r="F3810" s="7">
        <v>15.251236168</v>
      </c>
      <c r="G3810" s="123" t="s">
        <v>532</v>
      </c>
      <c r="H3810" s="7">
        <v>0.97218242399999999</v>
      </c>
      <c r="I3810" s="7">
        <v>63.744500000000002</v>
      </c>
      <c r="J3810" s="7">
        <v>0.97135123199999995</v>
      </c>
      <c r="K3810" s="7">
        <v>1.5251236169999999E-5</v>
      </c>
      <c r="L3810" s="7">
        <v>1.525123617E-6</v>
      </c>
      <c r="M3810" s="7">
        <v>63.69</v>
      </c>
      <c r="N3810" s="7">
        <v>1E-3</v>
      </c>
      <c r="O3810" s="7">
        <v>1E-4</v>
      </c>
      <c r="P3810" s="7">
        <v>1</v>
      </c>
      <c r="Q3810" s="7">
        <v>28</v>
      </c>
      <c r="R3810" s="7">
        <v>265</v>
      </c>
      <c r="S3810" s="189">
        <v>45625.593981481485</v>
      </c>
    </row>
    <row r="3811" spans="1:19">
      <c r="A3811" s="7">
        <v>2019</v>
      </c>
      <c r="B3811" s="123" t="s">
        <v>537</v>
      </c>
      <c r="C3811" s="123" t="s">
        <v>538</v>
      </c>
      <c r="D3811" s="123" t="s">
        <v>545</v>
      </c>
      <c r="E3811" s="123" t="s">
        <v>535</v>
      </c>
      <c r="F3811" s="7">
        <v>284.450459233</v>
      </c>
      <c r="G3811" s="123" t="s">
        <v>532</v>
      </c>
      <c r="H3811" s="7">
        <v>15.955038126</v>
      </c>
      <c r="I3811" s="7">
        <v>56.090744833000002</v>
      </c>
      <c r="J3811" s="7">
        <v>15.939535576000001</v>
      </c>
      <c r="K3811" s="7">
        <v>2.8445E-4</v>
      </c>
      <c r="L3811" s="7">
        <v>2.844504592E-5</v>
      </c>
      <c r="M3811" s="7">
        <v>56.036244832999998</v>
      </c>
      <c r="N3811" s="7">
        <v>1E-3</v>
      </c>
      <c r="O3811" s="7">
        <v>1E-4</v>
      </c>
      <c r="P3811" s="7">
        <v>1</v>
      </c>
      <c r="Q3811" s="7">
        <v>28</v>
      </c>
      <c r="R3811" s="7">
        <v>265</v>
      </c>
      <c r="S3811" s="189">
        <v>45625.593981481485</v>
      </c>
    </row>
    <row r="3812" spans="1:19">
      <c r="A3812" s="7">
        <v>2019</v>
      </c>
      <c r="B3812" s="123" t="s">
        <v>537</v>
      </c>
      <c r="C3812" s="123" t="s">
        <v>538</v>
      </c>
      <c r="D3812" s="123" t="s">
        <v>545</v>
      </c>
      <c r="E3812" s="123" t="s">
        <v>541</v>
      </c>
      <c r="F3812" s="7">
        <v>0</v>
      </c>
      <c r="G3812" s="123" t="s">
        <v>532</v>
      </c>
      <c r="H3812" s="7">
        <v>0</v>
      </c>
      <c r="I3812" s="7"/>
      <c r="J3812" s="7">
        <v>0</v>
      </c>
      <c r="K3812" s="7">
        <v>0</v>
      </c>
      <c r="L3812" s="7">
        <v>0</v>
      </c>
      <c r="M3812" s="7"/>
      <c r="N3812" s="7"/>
      <c r="O3812" s="7"/>
      <c r="P3812" s="7">
        <v>1</v>
      </c>
      <c r="Q3812" s="7">
        <v>28</v>
      </c>
      <c r="R3812" s="7">
        <v>265</v>
      </c>
      <c r="S3812" s="189">
        <v>45625.593981481485</v>
      </c>
    </row>
    <row r="3813" spans="1:19">
      <c r="A3813" s="7">
        <v>2019</v>
      </c>
      <c r="B3813" s="123" t="s">
        <v>537</v>
      </c>
      <c r="C3813" s="123" t="s">
        <v>538</v>
      </c>
      <c r="D3813" s="123" t="s">
        <v>546</v>
      </c>
      <c r="E3813" s="123" t="s">
        <v>33</v>
      </c>
      <c r="F3813" s="7">
        <v>2.8210494599999998</v>
      </c>
      <c r="G3813" s="123" t="s">
        <v>532</v>
      </c>
      <c r="H3813" s="7">
        <v>5.3599939999999999E-3</v>
      </c>
      <c r="I3813" s="7">
        <v>1.9</v>
      </c>
      <c r="J3813" s="7">
        <v>0</v>
      </c>
      <c r="K3813" s="7">
        <v>8.4631483800000004E-5</v>
      </c>
      <c r="L3813" s="7">
        <v>1.128419784E-5</v>
      </c>
      <c r="M3813" s="7">
        <v>0</v>
      </c>
      <c r="N3813" s="7">
        <v>0.03</v>
      </c>
      <c r="O3813" s="7">
        <v>4.0000000000000001E-3</v>
      </c>
      <c r="P3813" s="7"/>
      <c r="Q3813" s="7">
        <v>28</v>
      </c>
      <c r="R3813" s="7">
        <v>265</v>
      </c>
      <c r="S3813" s="189">
        <v>45625.593981481485</v>
      </c>
    </row>
    <row r="3814" spans="1:19">
      <c r="A3814" s="7">
        <v>2019</v>
      </c>
      <c r="B3814" s="123" t="s">
        <v>537</v>
      </c>
      <c r="C3814" s="123" t="s">
        <v>538</v>
      </c>
      <c r="D3814" s="123" t="s">
        <v>546</v>
      </c>
      <c r="E3814" s="123" t="s">
        <v>540</v>
      </c>
      <c r="F3814" s="7">
        <v>0</v>
      </c>
      <c r="G3814" s="123" t="s">
        <v>532</v>
      </c>
      <c r="H3814" s="7">
        <v>0</v>
      </c>
      <c r="I3814" s="7"/>
      <c r="J3814" s="7">
        <v>0</v>
      </c>
      <c r="K3814" s="7">
        <v>0</v>
      </c>
      <c r="L3814" s="7">
        <v>0</v>
      </c>
      <c r="M3814" s="7"/>
      <c r="N3814" s="7"/>
      <c r="O3814" s="7"/>
      <c r="P3814" s="7">
        <v>1</v>
      </c>
      <c r="Q3814" s="7">
        <v>28</v>
      </c>
      <c r="R3814" s="7">
        <v>265</v>
      </c>
      <c r="S3814" s="189">
        <v>45625.593981481485</v>
      </c>
    </row>
    <row r="3815" spans="1:19">
      <c r="A3815" s="7">
        <v>2019</v>
      </c>
      <c r="B3815" s="123" t="s">
        <v>537</v>
      </c>
      <c r="C3815" s="123" t="s">
        <v>538</v>
      </c>
      <c r="D3815" s="123" t="s">
        <v>546</v>
      </c>
      <c r="E3815" s="123" t="s">
        <v>531</v>
      </c>
      <c r="F3815" s="7">
        <v>142.615763921</v>
      </c>
      <c r="G3815" s="123" t="s">
        <v>532</v>
      </c>
      <c r="H3815" s="7">
        <v>10.874879846000001</v>
      </c>
      <c r="I3815" s="7">
        <v>76.253</v>
      </c>
      <c r="J3815" s="7">
        <v>10.840224215999999</v>
      </c>
      <c r="K3815" s="7">
        <v>4.2784700000000003E-4</v>
      </c>
      <c r="L3815" s="7">
        <v>8.5569458349999997E-5</v>
      </c>
      <c r="M3815" s="7">
        <v>76.010000000000005</v>
      </c>
      <c r="N3815" s="7">
        <v>3.0000000000000001E-3</v>
      </c>
      <c r="O3815" s="7">
        <v>5.9999999999999995E-4</v>
      </c>
      <c r="P3815" s="7">
        <v>1</v>
      </c>
      <c r="Q3815" s="7">
        <v>28</v>
      </c>
      <c r="R3815" s="7">
        <v>265</v>
      </c>
      <c r="S3815" s="189">
        <v>45625.593981481485</v>
      </c>
    </row>
    <row r="3816" spans="1:19">
      <c r="A3816" s="7">
        <v>2019</v>
      </c>
      <c r="B3816" s="123" t="s">
        <v>537</v>
      </c>
      <c r="C3816" s="123" t="s">
        <v>538</v>
      </c>
      <c r="D3816" s="123" t="s">
        <v>546</v>
      </c>
      <c r="E3816" s="123" t="s">
        <v>533</v>
      </c>
      <c r="F3816" s="7">
        <v>148.21271999999999</v>
      </c>
      <c r="G3816" s="123" t="s">
        <v>532</v>
      </c>
      <c r="H3816" s="7">
        <v>10.899514025</v>
      </c>
      <c r="I3816" s="7">
        <v>73.539666667000006</v>
      </c>
      <c r="J3816" s="7">
        <v>10.863498334000001</v>
      </c>
      <c r="K3816" s="7">
        <v>4.4463800000000002E-4</v>
      </c>
      <c r="L3816" s="7">
        <v>8.8927632000000006E-5</v>
      </c>
      <c r="M3816" s="7">
        <v>73.296666666999997</v>
      </c>
      <c r="N3816" s="7">
        <v>3.0000000000000001E-3</v>
      </c>
      <c r="O3816" s="7">
        <v>5.9999999999999995E-4</v>
      </c>
      <c r="P3816" s="7">
        <v>1</v>
      </c>
      <c r="Q3816" s="7">
        <v>28</v>
      </c>
      <c r="R3816" s="7">
        <v>265</v>
      </c>
      <c r="S3816" s="189">
        <v>45625.593981481485</v>
      </c>
    </row>
    <row r="3817" spans="1:19">
      <c r="A3817" s="7">
        <v>2019</v>
      </c>
      <c r="B3817" s="123" t="s">
        <v>537</v>
      </c>
      <c r="C3817" s="123" t="s">
        <v>538</v>
      </c>
      <c r="D3817" s="123" t="s">
        <v>546</v>
      </c>
      <c r="E3817" s="123" t="s">
        <v>160</v>
      </c>
      <c r="F3817" s="7">
        <v>10.885680000000001</v>
      </c>
      <c r="G3817" s="123" t="s">
        <v>532</v>
      </c>
      <c r="H3817" s="7">
        <v>0.77977391500000004</v>
      </c>
      <c r="I3817" s="7">
        <v>71.632999999999996</v>
      </c>
      <c r="J3817" s="7">
        <v>0.77712869500000004</v>
      </c>
      <c r="K3817" s="7">
        <v>3.2657039999999999E-5</v>
      </c>
      <c r="L3817" s="7">
        <v>6.5314080000000001E-6</v>
      </c>
      <c r="M3817" s="7">
        <v>71.39</v>
      </c>
      <c r="N3817" s="7">
        <v>3.0000000000000001E-3</v>
      </c>
      <c r="O3817" s="7">
        <v>5.9999999999999995E-4</v>
      </c>
      <c r="P3817" s="7">
        <v>1</v>
      </c>
      <c r="Q3817" s="7">
        <v>28</v>
      </c>
      <c r="R3817" s="7">
        <v>265</v>
      </c>
      <c r="S3817" s="189">
        <v>45625.593981481485</v>
      </c>
    </row>
    <row r="3818" spans="1:19">
      <c r="A3818" s="7">
        <v>2019</v>
      </c>
      <c r="B3818" s="123" t="s">
        <v>537</v>
      </c>
      <c r="C3818" s="123" t="s">
        <v>538</v>
      </c>
      <c r="D3818" s="123" t="s">
        <v>546</v>
      </c>
      <c r="E3818" s="123" t="s">
        <v>163</v>
      </c>
      <c r="F3818" s="7">
        <v>126.635264248</v>
      </c>
      <c r="G3818" s="123" t="s">
        <v>532</v>
      </c>
      <c r="H3818" s="7">
        <v>8.0723016019999996</v>
      </c>
      <c r="I3818" s="7">
        <v>63.744500000000002</v>
      </c>
      <c r="J3818" s="7">
        <v>8.0653999800000005</v>
      </c>
      <c r="K3818" s="7">
        <v>1.26635E-4</v>
      </c>
      <c r="L3818" s="7">
        <v>1.2663526420000001E-5</v>
      </c>
      <c r="M3818" s="7">
        <v>63.69</v>
      </c>
      <c r="N3818" s="7">
        <v>1E-3</v>
      </c>
      <c r="O3818" s="7">
        <v>1E-4</v>
      </c>
      <c r="P3818" s="7">
        <v>1</v>
      </c>
      <c r="Q3818" s="7">
        <v>28</v>
      </c>
      <c r="R3818" s="7">
        <v>265</v>
      </c>
      <c r="S3818" s="189">
        <v>45625.593981481485</v>
      </c>
    </row>
    <row r="3819" spans="1:19">
      <c r="A3819" s="7">
        <v>2019</v>
      </c>
      <c r="B3819" s="123" t="s">
        <v>537</v>
      </c>
      <c r="C3819" s="123" t="s">
        <v>538</v>
      </c>
      <c r="D3819" s="123" t="s">
        <v>546</v>
      </c>
      <c r="E3819" s="123" t="s">
        <v>535</v>
      </c>
      <c r="F3819" s="7">
        <v>4935.6134035630002</v>
      </c>
      <c r="G3819" s="123" t="s">
        <v>532</v>
      </c>
      <c r="H3819" s="7">
        <v>276.84223201399999</v>
      </c>
      <c r="I3819" s="7">
        <v>56.090744833000002</v>
      </c>
      <c r="J3819" s="7">
        <v>276.57324108300003</v>
      </c>
      <c r="K3819" s="7">
        <v>4.9356130000000002E-3</v>
      </c>
      <c r="L3819" s="7">
        <v>4.93561E-4</v>
      </c>
      <c r="M3819" s="7">
        <v>56.036244832999998</v>
      </c>
      <c r="N3819" s="7">
        <v>1E-3</v>
      </c>
      <c r="O3819" s="7">
        <v>1E-4</v>
      </c>
      <c r="P3819" s="7">
        <v>1</v>
      </c>
      <c r="Q3819" s="7">
        <v>28</v>
      </c>
      <c r="R3819" s="7">
        <v>265</v>
      </c>
      <c r="S3819" s="189">
        <v>45625.593981481485</v>
      </c>
    </row>
    <row r="3820" spans="1:19">
      <c r="A3820" s="7">
        <v>2019</v>
      </c>
      <c r="B3820" s="123" t="s">
        <v>537</v>
      </c>
      <c r="C3820" s="123" t="s">
        <v>538</v>
      </c>
      <c r="D3820" s="123" t="s">
        <v>546</v>
      </c>
      <c r="E3820" s="123" t="s">
        <v>541</v>
      </c>
      <c r="F3820" s="7">
        <v>380.828997958</v>
      </c>
      <c r="G3820" s="123" t="s">
        <v>532</v>
      </c>
      <c r="H3820" s="7">
        <v>35.715886613000002</v>
      </c>
      <c r="I3820" s="7">
        <v>93.784577342999995</v>
      </c>
      <c r="J3820" s="7">
        <v>35.623345166999997</v>
      </c>
      <c r="K3820" s="7">
        <v>1.142487E-3</v>
      </c>
      <c r="L3820" s="7">
        <v>2.28497E-4</v>
      </c>
      <c r="M3820" s="7">
        <v>93.541577343</v>
      </c>
      <c r="N3820" s="7">
        <v>3.0000000000000001E-3</v>
      </c>
      <c r="O3820" s="7">
        <v>5.9999999999999995E-4</v>
      </c>
      <c r="P3820" s="7">
        <v>1</v>
      </c>
      <c r="Q3820" s="7">
        <v>28</v>
      </c>
      <c r="R3820" s="7">
        <v>265</v>
      </c>
      <c r="S3820" s="189">
        <v>45625.593981481485</v>
      </c>
    </row>
    <row r="3821" spans="1:19">
      <c r="A3821" s="7">
        <v>2019</v>
      </c>
      <c r="B3821" s="123" t="s">
        <v>537</v>
      </c>
      <c r="C3821" s="123" t="s">
        <v>538</v>
      </c>
      <c r="D3821" s="123" t="s">
        <v>547</v>
      </c>
      <c r="E3821" s="123" t="s">
        <v>540</v>
      </c>
      <c r="F3821" s="7">
        <v>0</v>
      </c>
      <c r="G3821" s="123" t="s">
        <v>532</v>
      </c>
      <c r="H3821" s="7">
        <v>0</v>
      </c>
      <c r="I3821" s="7"/>
      <c r="J3821" s="7">
        <v>0</v>
      </c>
      <c r="K3821" s="7">
        <v>0</v>
      </c>
      <c r="L3821" s="7">
        <v>0</v>
      </c>
      <c r="M3821" s="7"/>
      <c r="N3821" s="7"/>
      <c r="O3821" s="7"/>
      <c r="P3821" s="7">
        <v>1</v>
      </c>
      <c r="Q3821" s="7">
        <v>28</v>
      </c>
      <c r="R3821" s="7">
        <v>265</v>
      </c>
      <c r="S3821" s="189">
        <v>45625.593981481485</v>
      </c>
    </row>
    <row r="3822" spans="1:19">
      <c r="A3822" s="7">
        <v>2019</v>
      </c>
      <c r="B3822" s="123" t="s">
        <v>537</v>
      </c>
      <c r="C3822" s="123" t="s">
        <v>538</v>
      </c>
      <c r="D3822" s="123" t="s">
        <v>547</v>
      </c>
      <c r="E3822" s="123" t="s">
        <v>531</v>
      </c>
      <c r="F3822" s="7">
        <v>0</v>
      </c>
      <c r="G3822" s="123" t="s">
        <v>532</v>
      </c>
      <c r="H3822" s="7">
        <v>0</v>
      </c>
      <c r="I3822" s="7"/>
      <c r="J3822" s="7">
        <v>0</v>
      </c>
      <c r="K3822" s="7">
        <v>0</v>
      </c>
      <c r="L3822" s="7">
        <v>0</v>
      </c>
      <c r="M3822" s="7"/>
      <c r="N3822" s="7"/>
      <c r="O3822" s="7"/>
      <c r="P3822" s="7">
        <v>1</v>
      </c>
      <c r="Q3822" s="7">
        <v>28</v>
      </c>
      <c r="R3822" s="7">
        <v>265</v>
      </c>
      <c r="S3822" s="189">
        <v>45625.593981481485</v>
      </c>
    </row>
    <row r="3823" spans="1:19">
      <c r="A3823" s="7">
        <v>2019</v>
      </c>
      <c r="B3823" s="123" t="s">
        <v>537</v>
      </c>
      <c r="C3823" s="123" t="s">
        <v>538</v>
      </c>
      <c r="D3823" s="123" t="s">
        <v>547</v>
      </c>
      <c r="E3823" s="123" t="s">
        <v>533</v>
      </c>
      <c r="F3823" s="7">
        <v>32.322096000000002</v>
      </c>
      <c r="G3823" s="123" t="s">
        <v>532</v>
      </c>
      <c r="H3823" s="7">
        <v>2.3769561659999998</v>
      </c>
      <c r="I3823" s="7">
        <v>73.539666667000006</v>
      </c>
      <c r="J3823" s="7">
        <v>2.3691018960000001</v>
      </c>
      <c r="K3823" s="7">
        <v>9.6966287999999994E-5</v>
      </c>
      <c r="L3823" s="7">
        <v>1.9393257600000002E-5</v>
      </c>
      <c r="M3823" s="7">
        <v>73.296666666999997</v>
      </c>
      <c r="N3823" s="7">
        <v>3.0000000000000001E-3</v>
      </c>
      <c r="O3823" s="7">
        <v>5.9999999999999995E-4</v>
      </c>
      <c r="P3823" s="7">
        <v>1</v>
      </c>
      <c r="Q3823" s="7">
        <v>28</v>
      </c>
      <c r="R3823" s="7">
        <v>265</v>
      </c>
      <c r="S3823" s="189">
        <v>45625.593981481485</v>
      </c>
    </row>
    <row r="3824" spans="1:19">
      <c r="A3824" s="7">
        <v>2019</v>
      </c>
      <c r="B3824" s="123" t="s">
        <v>537</v>
      </c>
      <c r="C3824" s="123" t="s">
        <v>538</v>
      </c>
      <c r="D3824" s="123" t="s">
        <v>547</v>
      </c>
      <c r="E3824" s="123" t="s">
        <v>160</v>
      </c>
      <c r="F3824" s="7">
        <v>26.502444000000001</v>
      </c>
      <c r="G3824" s="123" t="s">
        <v>532</v>
      </c>
      <c r="H3824" s="7">
        <v>1.898449571</v>
      </c>
      <c r="I3824" s="7">
        <v>71.632999999999996</v>
      </c>
      <c r="J3824" s="7">
        <v>1.892009477</v>
      </c>
      <c r="K3824" s="7">
        <v>7.9507331999999998E-5</v>
      </c>
      <c r="L3824" s="7">
        <v>1.59014664E-5</v>
      </c>
      <c r="M3824" s="7">
        <v>71.39</v>
      </c>
      <c r="N3824" s="7">
        <v>3.0000000000000001E-3</v>
      </c>
      <c r="O3824" s="7">
        <v>5.9999999999999995E-4</v>
      </c>
      <c r="P3824" s="7">
        <v>1</v>
      </c>
      <c r="Q3824" s="7">
        <v>28</v>
      </c>
      <c r="R3824" s="7">
        <v>265</v>
      </c>
      <c r="S3824" s="189">
        <v>45625.593981481485</v>
      </c>
    </row>
    <row r="3825" spans="1:19">
      <c r="A3825" s="7">
        <v>2019</v>
      </c>
      <c r="B3825" s="123" t="s">
        <v>537</v>
      </c>
      <c r="C3825" s="123" t="s">
        <v>538</v>
      </c>
      <c r="D3825" s="123" t="s">
        <v>547</v>
      </c>
      <c r="E3825" s="123" t="s">
        <v>163</v>
      </c>
      <c r="F3825" s="7">
        <v>85.256910382000001</v>
      </c>
      <c r="G3825" s="123" t="s">
        <v>532</v>
      </c>
      <c r="H3825" s="7">
        <v>5.4346591240000004</v>
      </c>
      <c r="I3825" s="7">
        <v>63.744500000000002</v>
      </c>
      <c r="J3825" s="7">
        <v>5.4300126219999996</v>
      </c>
      <c r="K3825" s="7">
        <v>8.5256910379999994E-5</v>
      </c>
      <c r="L3825" s="7">
        <v>8.5256910379999994E-6</v>
      </c>
      <c r="M3825" s="7">
        <v>63.69</v>
      </c>
      <c r="N3825" s="7">
        <v>1E-3</v>
      </c>
      <c r="O3825" s="7">
        <v>1E-4</v>
      </c>
      <c r="P3825" s="7">
        <v>1</v>
      </c>
      <c r="Q3825" s="7">
        <v>28</v>
      </c>
      <c r="R3825" s="7">
        <v>265</v>
      </c>
      <c r="S3825" s="189">
        <v>45625.593981481485</v>
      </c>
    </row>
    <row r="3826" spans="1:19">
      <c r="A3826" s="7">
        <v>2019</v>
      </c>
      <c r="B3826" s="123" t="s">
        <v>537</v>
      </c>
      <c r="C3826" s="123" t="s">
        <v>538</v>
      </c>
      <c r="D3826" s="123" t="s">
        <v>547</v>
      </c>
      <c r="E3826" s="123" t="s">
        <v>535</v>
      </c>
      <c r="F3826" s="7">
        <v>416.53569320399998</v>
      </c>
      <c r="G3826" s="123" t="s">
        <v>532</v>
      </c>
      <c r="H3826" s="7">
        <v>23.363797281</v>
      </c>
      <c r="I3826" s="7">
        <v>56.090744833000002</v>
      </c>
      <c r="J3826" s="7">
        <v>23.341096086</v>
      </c>
      <c r="K3826" s="7">
        <v>4.1653600000000001E-4</v>
      </c>
      <c r="L3826" s="7">
        <v>4.165356932E-5</v>
      </c>
      <c r="M3826" s="7">
        <v>56.036244832999998</v>
      </c>
      <c r="N3826" s="7">
        <v>1E-3</v>
      </c>
      <c r="O3826" s="7">
        <v>1E-4</v>
      </c>
      <c r="P3826" s="7">
        <v>1</v>
      </c>
      <c r="Q3826" s="7">
        <v>28</v>
      </c>
      <c r="R3826" s="7">
        <v>265</v>
      </c>
      <c r="S3826" s="189">
        <v>45625.593981481485</v>
      </c>
    </row>
    <row r="3827" spans="1:19">
      <c r="A3827" s="7">
        <v>2019</v>
      </c>
      <c r="B3827" s="123" t="s">
        <v>537</v>
      </c>
      <c r="C3827" s="123" t="s">
        <v>538</v>
      </c>
      <c r="D3827" s="123" t="s">
        <v>547</v>
      </c>
      <c r="E3827" s="123" t="s">
        <v>541</v>
      </c>
      <c r="F3827" s="7">
        <v>0</v>
      </c>
      <c r="G3827" s="123" t="s">
        <v>532</v>
      </c>
      <c r="H3827" s="7">
        <v>0</v>
      </c>
      <c r="I3827" s="7"/>
      <c r="J3827" s="7">
        <v>0</v>
      </c>
      <c r="K3827" s="7">
        <v>0</v>
      </c>
      <c r="L3827" s="7">
        <v>0</v>
      </c>
      <c r="M3827" s="7"/>
      <c r="N3827" s="7"/>
      <c r="O3827" s="7"/>
      <c r="P3827" s="7">
        <v>1</v>
      </c>
      <c r="Q3827" s="7">
        <v>28</v>
      </c>
      <c r="R3827" s="7">
        <v>265</v>
      </c>
      <c r="S3827" s="189">
        <v>45625.593981481485</v>
      </c>
    </row>
    <row r="3828" spans="1:19">
      <c r="A3828" s="7">
        <v>2019</v>
      </c>
      <c r="B3828" s="123" t="s">
        <v>537</v>
      </c>
      <c r="C3828" s="123" t="s">
        <v>538</v>
      </c>
      <c r="D3828" s="123" t="s">
        <v>548</v>
      </c>
      <c r="E3828" s="123" t="s">
        <v>33</v>
      </c>
      <c r="F3828" s="7">
        <v>48.558821842999997</v>
      </c>
      <c r="G3828" s="123" t="s">
        <v>532</v>
      </c>
      <c r="H3828" s="7">
        <v>9.2261761999999997E-2</v>
      </c>
      <c r="I3828" s="7">
        <v>1.9</v>
      </c>
      <c r="J3828" s="7">
        <v>0</v>
      </c>
      <c r="K3828" s="7">
        <v>1.4567650000000001E-3</v>
      </c>
      <c r="L3828" s="7">
        <v>1.9423500000000001E-4</v>
      </c>
      <c r="M3828" s="7">
        <v>0</v>
      </c>
      <c r="N3828" s="7">
        <v>0.03</v>
      </c>
      <c r="O3828" s="7">
        <v>4.0000000000000001E-3</v>
      </c>
      <c r="P3828" s="7"/>
      <c r="Q3828" s="7">
        <v>28</v>
      </c>
      <c r="R3828" s="7">
        <v>265</v>
      </c>
      <c r="S3828" s="189">
        <v>45625.593981481485</v>
      </c>
    </row>
    <row r="3829" spans="1:19">
      <c r="A3829" s="7">
        <v>2019</v>
      </c>
      <c r="B3829" s="123" t="s">
        <v>537</v>
      </c>
      <c r="C3829" s="123" t="s">
        <v>538</v>
      </c>
      <c r="D3829" s="123" t="s">
        <v>548</v>
      </c>
      <c r="E3829" s="123" t="s">
        <v>540</v>
      </c>
      <c r="F3829" s="7">
        <v>3313.9014117520001</v>
      </c>
      <c r="G3829" s="123" t="s">
        <v>532</v>
      </c>
      <c r="H3829" s="7">
        <v>315.74024175800002</v>
      </c>
      <c r="I3829" s="7">
        <v>95.277500000000003</v>
      </c>
      <c r="J3829" s="7">
        <v>313.49507355200001</v>
      </c>
      <c r="K3829" s="7">
        <v>3.3139014000000001E-2</v>
      </c>
      <c r="L3829" s="7">
        <v>4.9708520000000004E-3</v>
      </c>
      <c r="M3829" s="7">
        <v>94.6</v>
      </c>
      <c r="N3829" s="7">
        <v>0.01</v>
      </c>
      <c r="O3829" s="7">
        <v>1.5E-3</v>
      </c>
      <c r="P3829" s="7">
        <v>1</v>
      </c>
      <c r="Q3829" s="7">
        <v>28</v>
      </c>
      <c r="R3829" s="7">
        <v>265</v>
      </c>
      <c r="S3829" s="189">
        <v>45625.593981481485</v>
      </c>
    </row>
    <row r="3830" spans="1:19">
      <c r="A3830" s="7">
        <v>2019</v>
      </c>
      <c r="B3830" s="123" t="s">
        <v>537</v>
      </c>
      <c r="C3830" s="123" t="s">
        <v>538</v>
      </c>
      <c r="D3830" s="123" t="s">
        <v>548</v>
      </c>
      <c r="E3830" s="123" t="s">
        <v>531</v>
      </c>
      <c r="F3830" s="7">
        <v>0</v>
      </c>
      <c r="G3830" s="123" t="s">
        <v>532</v>
      </c>
      <c r="H3830" s="7">
        <v>0</v>
      </c>
      <c r="I3830" s="7"/>
      <c r="J3830" s="7">
        <v>0</v>
      </c>
      <c r="K3830" s="7">
        <v>0</v>
      </c>
      <c r="L3830" s="7">
        <v>0</v>
      </c>
      <c r="M3830" s="7"/>
      <c r="N3830" s="7"/>
      <c r="O3830" s="7"/>
      <c r="P3830" s="7">
        <v>1</v>
      </c>
      <c r="Q3830" s="7">
        <v>28</v>
      </c>
      <c r="R3830" s="7">
        <v>265</v>
      </c>
      <c r="S3830" s="189">
        <v>45625.593981481485</v>
      </c>
    </row>
    <row r="3831" spans="1:19">
      <c r="A3831" s="7">
        <v>2019</v>
      </c>
      <c r="B3831" s="123" t="s">
        <v>537</v>
      </c>
      <c r="C3831" s="123" t="s">
        <v>538</v>
      </c>
      <c r="D3831" s="123" t="s">
        <v>548</v>
      </c>
      <c r="E3831" s="123" t="s">
        <v>533</v>
      </c>
      <c r="F3831" s="7">
        <v>1091.0382119999999</v>
      </c>
      <c r="G3831" s="123" t="s">
        <v>532</v>
      </c>
      <c r="H3831" s="7">
        <v>80.234586430999997</v>
      </c>
      <c r="I3831" s="7">
        <v>73.539666667000006</v>
      </c>
      <c r="J3831" s="7">
        <v>79.969464146000007</v>
      </c>
      <c r="K3831" s="7">
        <v>3.2731150000000001E-3</v>
      </c>
      <c r="L3831" s="7">
        <v>6.5462300000000001E-4</v>
      </c>
      <c r="M3831" s="7">
        <v>73.296666666999997</v>
      </c>
      <c r="N3831" s="7">
        <v>3.0000000000000001E-3</v>
      </c>
      <c r="O3831" s="7">
        <v>5.9999999999999995E-4</v>
      </c>
      <c r="P3831" s="7">
        <v>1</v>
      </c>
      <c r="Q3831" s="7">
        <v>28</v>
      </c>
      <c r="R3831" s="7">
        <v>265</v>
      </c>
      <c r="S3831" s="189">
        <v>45625.593981481485</v>
      </c>
    </row>
    <row r="3832" spans="1:19">
      <c r="A3832" s="7">
        <v>2019</v>
      </c>
      <c r="B3832" s="123" t="s">
        <v>537</v>
      </c>
      <c r="C3832" s="123" t="s">
        <v>538</v>
      </c>
      <c r="D3832" s="123" t="s">
        <v>548</v>
      </c>
      <c r="E3832" s="123" t="s">
        <v>160</v>
      </c>
      <c r="F3832" s="7">
        <v>38.392955999999998</v>
      </c>
      <c r="G3832" s="123" t="s">
        <v>532</v>
      </c>
      <c r="H3832" s="7">
        <v>2.7502026169999998</v>
      </c>
      <c r="I3832" s="7">
        <v>71.632999999999996</v>
      </c>
      <c r="J3832" s="7">
        <v>2.7408731290000001</v>
      </c>
      <c r="K3832" s="7">
        <v>1.15179E-4</v>
      </c>
      <c r="L3832" s="7">
        <v>2.30357736E-5</v>
      </c>
      <c r="M3832" s="7">
        <v>71.39</v>
      </c>
      <c r="N3832" s="7">
        <v>3.0000000000000001E-3</v>
      </c>
      <c r="O3832" s="7">
        <v>5.9999999999999995E-4</v>
      </c>
      <c r="P3832" s="7">
        <v>1</v>
      </c>
      <c r="Q3832" s="7">
        <v>28</v>
      </c>
      <c r="R3832" s="7">
        <v>265</v>
      </c>
      <c r="S3832" s="189">
        <v>45625.593981481485</v>
      </c>
    </row>
    <row r="3833" spans="1:19">
      <c r="A3833" s="7">
        <v>2019</v>
      </c>
      <c r="B3833" s="123" t="s">
        <v>537</v>
      </c>
      <c r="C3833" s="123" t="s">
        <v>538</v>
      </c>
      <c r="D3833" s="123" t="s">
        <v>548</v>
      </c>
      <c r="E3833" s="123" t="s">
        <v>163</v>
      </c>
      <c r="F3833" s="7">
        <v>96.195296978000002</v>
      </c>
      <c r="G3833" s="123" t="s">
        <v>532</v>
      </c>
      <c r="H3833" s="7">
        <v>6.1319211080000002</v>
      </c>
      <c r="I3833" s="7">
        <v>63.744500000000002</v>
      </c>
      <c r="J3833" s="7">
        <v>6.1266784650000004</v>
      </c>
      <c r="K3833" s="7">
        <v>9.6195296979999996E-5</v>
      </c>
      <c r="L3833" s="7">
        <v>9.6195296979999999E-6</v>
      </c>
      <c r="M3833" s="7">
        <v>63.69</v>
      </c>
      <c r="N3833" s="7">
        <v>1E-3</v>
      </c>
      <c r="O3833" s="7">
        <v>1E-4</v>
      </c>
      <c r="P3833" s="7">
        <v>1</v>
      </c>
      <c r="Q3833" s="7">
        <v>28</v>
      </c>
      <c r="R3833" s="7">
        <v>265</v>
      </c>
      <c r="S3833" s="189">
        <v>45625.593981481485</v>
      </c>
    </row>
    <row r="3834" spans="1:19">
      <c r="A3834" s="7">
        <v>2019</v>
      </c>
      <c r="B3834" s="123" t="s">
        <v>537</v>
      </c>
      <c r="C3834" s="123" t="s">
        <v>538</v>
      </c>
      <c r="D3834" s="123" t="s">
        <v>548</v>
      </c>
      <c r="E3834" s="123" t="s">
        <v>535</v>
      </c>
      <c r="F3834" s="7">
        <v>1454.0871662120001</v>
      </c>
      <c r="G3834" s="123" t="s">
        <v>532</v>
      </c>
      <c r="H3834" s="7">
        <v>81.560832204999997</v>
      </c>
      <c r="I3834" s="7">
        <v>56.090744833000002</v>
      </c>
      <c r="J3834" s="7">
        <v>81.481584454</v>
      </c>
      <c r="K3834" s="7">
        <v>1.454087E-3</v>
      </c>
      <c r="L3834" s="7">
        <v>1.4540899999999999E-4</v>
      </c>
      <c r="M3834" s="7">
        <v>56.036244832999998</v>
      </c>
      <c r="N3834" s="7">
        <v>1E-3</v>
      </c>
      <c r="O3834" s="7">
        <v>1E-4</v>
      </c>
      <c r="P3834" s="7">
        <v>1</v>
      </c>
      <c r="Q3834" s="7">
        <v>28</v>
      </c>
      <c r="R3834" s="7">
        <v>265</v>
      </c>
      <c r="S3834" s="189">
        <v>45625.593981481485</v>
      </c>
    </row>
    <row r="3835" spans="1:19">
      <c r="A3835" s="7">
        <v>2019</v>
      </c>
      <c r="B3835" s="123" t="s">
        <v>537</v>
      </c>
      <c r="C3835" s="123" t="s">
        <v>538</v>
      </c>
      <c r="D3835" s="123" t="s">
        <v>548</v>
      </c>
      <c r="E3835" s="123" t="s">
        <v>549</v>
      </c>
      <c r="F3835" s="7">
        <v>2372.3125702560001</v>
      </c>
      <c r="G3835" s="123" t="s">
        <v>532</v>
      </c>
      <c r="H3835" s="7">
        <v>199.030316769</v>
      </c>
      <c r="I3835" s="7">
        <v>83.897172432000005</v>
      </c>
      <c r="J3835" s="7">
        <v>198.453844815</v>
      </c>
      <c r="K3835" s="7">
        <v>7.1169379999999997E-3</v>
      </c>
      <c r="L3835" s="7">
        <v>1.423388E-3</v>
      </c>
      <c r="M3835" s="7">
        <v>83.654172431999996</v>
      </c>
      <c r="N3835" s="7">
        <v>3.0000000000000001E-3</v>
      </c>
      <c r="O3835" s="7">
        <v>5.9999999999999995E-4</v>
      </c>
      <c r="P3835" s="7">
        <v>1</v>
      </c>
      <c r="Q3835" s="7">
        <v>28</v>
      </c>
      <c r="R3835" s="7">
        <v>265</v>
      </c>
      <c r="S3835" s="189">
        <v>45625.593981481485</v>
      </c>
    </row>
    <row r="3836" spans="1:19">
      <c r="A3836" s="7">
        <v>2019</v>
      </c>
      <c r="B3836" s="123" t="s">
        <v>537</v>
      </c>
      <c r="C3836" s="123" t="s">
        <v>538</v>
      </c>
      <c r="D3836" s="123" t="s">
        <v>548</v>
      </c>
      <c r="E3836" s="123" t="s">
        <v>541</v>
      </c>
      <c r="F3836" s="7">
        <v>5354.1848937169998</v>
      </c>
      <c r="G3836" s="123" t="s">
        <v>532</v>
      </c>
      <c r="H3836" s="7">
        <v>502.13996727400001</v>
      </c>
      <c r="I3836" s="7">
        <v>93.784577342999995</v>
      </c>
      <c r="J3836" s="7">
        <v>500.83890034400002</v>
      </c>
      <c r="K3836" s="7">
        <v>1.6062554999999999E-2</v>
      </c>
      <c r="L3836" s="7">
        <v>3.2125109999999999E-3</v>
      </c>
      <c r="M3836" s="7">
        <v>93.541577343</v>
      </c>
      <c r="N3836" s="7">
        <v>3.0000000000000001E-3</v>
      </c>
      <c r="O3836" s="7">
        <v>5.9999999999999995E-4</v>
      </c>
      <c r="P3836" s="7">
        <v>1</v>
      </c>
      <c r="Q3836" s="7">
        <v>28</v>
      </c>
      <c r="R3836" s="7">
        <v>265</v>
      </c>
      <c r="S3836" s="189">
        <v>45625.593981481485</v>
      </c>
    </row>
    <row r="3837" spans="1:19">
      <c r="A3837" s="7">
        <v>2019</v>
      </c>
      <c r="B3837" s="123" t="s">
        <v>537</v>
      </c>
      <c r="C3837" s="123" t="s">
        <v>538</v>
      </c>
      <c r="D3837" s="123" t="s">
        <v>548</v>
      </c>
      <c r="E3837" s="123" t="s">
        <v>131</v>
      </c>
      <c r="F3837" s="7">
        <v>1691.2622571679999</v>
      </c>
      <c r="G3837" s="123" t="s">
        <v>532</v>
      </c>
      <c r="H3837" s="7">
        <v>0.41097672800000001</v>
      </c>
      <c r="I3837" s="7">
        <v>0.24299999999999999</v>
      </c>
      <c r="J3837" s="7">
        <v>0</v>
      </c>
      <c r="K3837" s="7">
        <v>5.0737869999999997E-3</v>
      </c>
      <c r="L3837" s="7">
        <v>1.014757E-3</v>
      </c>
      <c r="M3837" s="7">
        <v>0</v>
      </c>
      <c r="N3837" s="7">
        <v>3.0000000000000001E-3</v>
      </c>
      <c r="O3837" s="7">
        <v>5.9999999999999995E-4</v>
      </c>
      <c r="P3837" s="7"/>
      <c r="Q3837" s="7">
        <v>28</v>
      </c>
      <c r="R3837" s="7">
        <v>265</v>
      </c>
      <c r="S3837" s="189">
        <v>45625.593981481485</v>
      </c>
    </row>
    <row r="3838" spans="1:19">
      <c r="A3838" s="7">
        <v>2019</v>
      </c>
      <c r="B3838" s="123" t="s">
        <v>537</v>
      </c>
      <c r="C3838" s="123" t="s">
        <v>538</v>
      </c>
      <c r="D3838" s="123" t="s">
        <v>550</v>
      </c>
      <c r="E3838" s="123" t="s">
        <v>540</v>
      </c>
      <c r="F3838" s="7">
        <v>0</v>
      </c>
      <c r="G3838" s="123" t="s">
        <v>532</v>
      </c>
      <c r="H3838" s="7">
        <v>0</v>
      </c>
      <c r="I3838" s="7"/>
      <c r="J3838" s="7">
        <v>0</v>
      </c>
      <c r="K3838" s="7">
        <v>0</v>
      </c>
      <c r="L3838" s="7">
        <v>0</v>
      </c>
      <c r="M3838" s="7"/>
      <c r="N3838" s="7"/>
      <c r="O3838" s="7"/>
      <c r="P3838" s="7">
        <v>1</v>
      </c>
      <c r="Q3838" s="7">
        <v>28</v>
      </c>
      <c r="R3838" s="7">
        <v>265</v>
      </c>
      <c r="S3838" s="189">
        <v>45625.593981481485</v>
      </c>
    </row>
    <row r="3839" spans="1:19">
      <c r="A3839" s="7">
        <v>2019</v>
      </c>
      <c r="B3839" s="123" t="s">
        <v>537</v>
      </c>
      <c r="C3839" s="123" t="s">
        <v>538</v>
      </c>
      <c r="D3839" s="123" t="s">
        <v>550</v>
      </c>
      <c r="E3839" s="123" t="s">
        <v>531</v>
      </c>
      <c r="F3839" s="7">
        <v>136.44933454100001</v>
      </c>
      <c r="G3839" s="123" t="s">
        <v>532</v>
      </c>
      <c r="H3839" s="7">
        <v>10.404671107</v>
      </c>
      <c r="I3839" s="7">
        <v>76.253</v>
      </c>
      <c r="J3839" s="7">
        <v>10.371513918</v>
      </c>
      <c r="K3839" s="7">
        <v>4.0934800000000003E-4</v>
      </c>
      <c r="L3839" s="7">
        <v>8.1869600720000001E-5</v>
      </c>
      <c r="M3839" s="7">
        <v>76.010000000000005</v>
      </c>
      <c r="N3839" s="7">
        <v>3.0000000000000001E-3</v>
      </c>
      <c r="O3839" s="7">
        <v>5.9999999999999995E-4</v>
      </c>
      <c r="P3839" s="7">
        <v>1</v>
      </c>
      <c r="Q3839" s="7">
        <v>28</v>
      </c>
      <c r="R3839" s="7">
        <v>265</v>
      </c>
      <c r="S3839" s="189">
        <v>45625.593981481485</v>
      </c>
    </row>
    <row r="3840" spans="1:19">
      <c r="A3840" s="7">
        <v>2019</v>
      </c>
      <c r="B3840" s="123" t="s">
        <v>537</v>
      </c>
      <c r="C3840" s="123" t="s">
        <v>538</v>
      </c>
      <c r="D3840" s="123" t="s">
        <v>550</v>
      </c>
      <c r="E3840" s="123" t="s">
        <v>533</v>
      </c>
      <c r="F3840" s="7">
        <v>64.351116000000005</v>
      </c>
      <c r="G3840" s="123" t="s">
        <v>532</v>
      </c>
      <c r="H3840" s="7">
        <v>4.7323596200000004</v>
      </c>
      <c r="I3840" s="7">
        <v>73.539666667000006</v>
      </c>
      <c r="J3840" s="7">
        <v>4.7167222989999997</v>
      </c>
      <c r="K3840" s="7">
        <v>1.93053E-4</v>
      </c>
      <c r="L3840" s="7">
        <v>3.8610669599999998E-5</v>
      </c>
      <c r="M3840" s="7">
        <v>73.296666666999997</v>
      </c>
      <c r="N3840" s="7">
        <v>3.0000000000000001E-3</v>
      </c>
      <c r="O3840" s="7">
        <v>5.9999999999999995E-4</v>
      </c>
      <c r="P3840" s="7">
        <v>1</v>
      </c>
      <c r="Q3840" s="7">
        <v>28</v>
      </c>
      <c r="R3840" s="7">
        <v>265</v>
      </c>
      <c r="S3840" s="189">
        <v>45625.593981481485</v>
      </c>
    </row>
    <row r="3841" spans="1:19">
      <c r="A3841" s="7">
        <v>2019</v>
      </c>
      <c r="B3841" s="123" t="s">
        <v>537</v>
      </c>
      <c r="C3841" s="123" t="s">
        <v>538</v>
      </c>
      <c r="D3841" s="123" t="s">
        <v>550</v>
      </c>
      <c r="E3841" s="123" t="s">
        <v>160</v>
      </c>
      <c r="F3841" s="7">
        <v>15.993575999999999</v>
      </c>
      <c r="G3841" s="123" t="s">
        <v>532</v>
      </c>
      <c r="H3841" s="7">
        <v>1.1456678300000001</v>
      </c>
      <c r="I3841" s="7">
        <v>71.632999999999996</v>
      </c>
      <c r="J3841" s="7">
        <v>1.1417813910000001</v>
      </c>
      <c r="K3841" s="7">
        <v>4.7980728000000003E-5</v>
      </c>
      <c r="L3841" s="7">
        <v>9.5961456000000006E-6</v>
      </c>
      <c r="M3841" s="7">
        <v>71.39</v>
      </c>
      <c r="N3841" s="7">
        <v>3.0000000000000001E-3</v>
      </c>
      <c r="O3841" s="7">
        <v>5.9999999999999995E-4</v>
      </c>
      <c r="P3841" s="7">
        <v>1</v>
      </c>
      <c r="Q3841" s="7">
        <v>28</v>
      </c>
      <c r="R3841" s="7">
        <v>265</v>
      </c>
      <c r="S3841" s="189">
        <v>45625.593981481485</v>
      </c>
    </row>
    <row r="3842" spans="1:19">
      <c r="A3842" s="7">
        <v>2019</v>
      </c>
      <c r="B3842" s="123" t="s">
        <v>537</v>
      </c>
      <c r="C3842" s="123" t="s">
        <v>538</v>
      </c>
      <c r="D3842" s="123" t="s">
        <v>550</v>
      </c>
      <c r="E3842" s="123" t="s">
        <v>163</v>
      </c>
      <c r="F3842" s="7">
        <v>50.129063142</v>
      </c>
      <c r="G3842" s="123" t="s">
        <v>532</v>
      </c>
      <c r="H3842" s="7">
        <v>3.195452065</v>
      </c>
      <c r="I3842" s="7">
        <v>63.744500000000002</v>
      </c>
      <c r="J3842" s="7">
        <v>3.192720032</v>
      </c>
      <c r="K3842" s="7">
        <v>5.0129063139999997E-5</v>
      </c>
      <c r="L3842" s="7">
        <v>5.0129063139999997E-6</v>
      </c>
      <c r="M3842" s="7">
        <v>63.69</v>
      </c>
      <c r="N3842" s="7">
        <v>1E-3</v>
      </c>
      <c r="O3842" s="7">
        <v>1E-4</v>
      </c>
      <c r="P3842" s="7">
        <v>1</v>
      </c>
      <c r="Q3842" s="7">
        <v>28</v>
      </c>
      <c r="R3842" s="7">
        <v>265</v>
      </c>
      <c r="S3842" s="189">
        <v>45625.593981481485</v>
      </c>
    </row>
    <row r="3843" spans="1:19">
      <c r="A3843" s="7">
        <v>2019</v>
      </c>
      <c r="B3843" s="123" t="s">
        <v>537</v>
      </c>
      <c r="C3843" s="123" t="s">
        <v>538</v>
      </c>
      <c r="D3843" s="123" t="s">
        <v>550</v>
      </c>
      <c r="E3843" s="123" t="s">
        <v>535</v>
      </c>
      <c r="F3843" s="7">
        <v>17640.114168304</v>
      </c>
      <c r="G3843" s="123" t="s">
        <v>532</v>
      </c>
      <c r="H3843" s="7">
        <v>989.44714263900005</v>
      </c>
      <c r="I3843" s="7">
        <v>56.090744833000002</v>
      </c>
      <c r="J3843" s="7">
        <v>988.48575641699995</v>
      </c>
      <c r="K3843" s="7">
        <v>1.7640113999999998E-2</v>
      </c>
      <c r="L3843" s="7">
        <v>1.764011E-3</v>
      </c>
      <c r="M3843" s="7">
        <v>56.036244832999998</v>
      </c>
      <c r="N3843" s="7">
        <v>1E-3</v>
      </c>
      <c r="O3843" s="7">
        <v>1E-4</v>
      </c>
      <c r="P3843" s="7">
        <v>1</v>
      </c>
      <c r="Q3843" s="7">
        <v>28</v>
      </c>
      <c r="R3843" s="7">
        <v>265</v>
      </c>
      <c r="S3843" s="189">
        <v>45625.593981481485</v>
      </c>
    </row>
    <row r="3844" spans="1:19">
      <c r="A3844" s="7">
        <v>2019</v>
      </c>
      <c r="B3844" s="123" t="s">
        <v>537</v>
      </c>
      <c r="C3844" s="123" t="s">
        <v>538</v>
      </c>
      <c r="D3844" s="123" t="s">
        <v>550</v>
      </c>
      <c r="E3844" s="123" t="s">
        <v>541</v>
      </c>
      <c r="F3844" s="7">
        <v>0</v>
      </c>
      <c r="G3844" s="123" t="s">
        <v>532</v>
      </c>
      <c r="H3844" s="7">
        <v>0</v>
      </c>
      <c r="I3844" s="7"/>
      <c r="J3844" s="7">
        <v>0</v>
      </c>
      <c r="K3844" s="7">
        <v>0</v>
      </c>
      <c r="L3844" s="7">
        <v>0</v>
      </c>
      <c r="M3844" s="7"/>
      <c r="N3844" s="7"/>
      <c r="O3844" s="7"/>
      <c r="P3844" s="7">
        <v>1</v>
      </c>
      <c r="Q3844" s="7">
        <v>28</v>
      </c>
      <c r="R3844" s="7">
        <v>265</v>
      </c>
      <c r="S3844" s="189">
        <v>45625.593981481485</v>
      </c>
    </row>
    <row r="3845" spans="1:19">
      <c r="A3845" s="7">
        <v>2019</v>
      </c>
      <c r="B3845" s="123" t="s">
        <v>537</v>
      </c>
      <c r="C3845" s="123" t="s">
        <v>538</v>
      </c>
      <c r="D3845" s="123" t="s">
        <v>551</v>
      </c>
      <c r="E3845" s="123" t="s">
        <v>540</v>
      </c>
      <c r="F3845" s="7">
        <v>0</v>
      </c>
      <c r="G3845" s="123" t="s">
        <v>532</v>
      </c>
      <c r="H3845" s="7">
        <v>0</v>
      </c>
      <c r="I3845" s="7"/>
      <c r="J3845" s="7">
        <v>0</v>
      </c>
      <c r="K3845" s="7">
        <v>0</v>
      </c>
      <c r="L3845" s="7">
        <v>0</v>
      </c>
      <c r="M3845" s="7"/>
      <c r="N3845" s="7"/>
      <c r="O3845" s="7"/>
      <c r="P3845" s="7">
        <v>1</v>
      </c>
      <c r="Q3845" s="7">
        <v>28</v>
      </c>
      <c r="R3845" s="7">
        <v>265</v>
      </c>
      <c r="S3845" s="189">
        <v>45625.593981481485</v>
      </c>
    </row>
    <row r="3846" spans="1:19">
      <c r="A3846" s="7">
        <v>2019</v>
      </c>
      <c r="B3846" s="123" t="s">
        <v>537</v>
      </c>
      <c r="C3846" s="123" t="s">
        <v>538</v>
      </c>
      <c r="D3846" s="123" t="s">
        <v>551</v>
      </c>
      <c r="E3846" s="123" t="s">
        <v>531</v>
      </c>
      <c r="F3846" s="7">
        <v>0</v>
      </c>
      <c r="G3846" s="123" t="s">
        <v>532</v>
      </c>
      <c r="H3846" s="7">
        <v>0</v>
      </c>
      <c r="I3846" s="7"/>
      <c r="J3846" s="7">
        <v>0</v>
      </c>
      <c r="K3846" s="7">
        <v>0</v>
      </c>
      <c r="L3846" s="7">
        <v>0</v>
      </c>
      <c r="M3846" s="7"/>
      <c r="N3846" s="7"/>
      <c r="O3846" s="7"/>
      <c r="P3846" s="7">
        <v>1</v>
      </c>
      <c r="Q3846" s="7">
        <v>28</v>
      </c>
      <c r="R3846" s="7">
        <v>265</v>
      </c>
      <c r="S3846" s="189">
        <v>45625.593981481485</v>
      </c>
    </row>
    <row r="3847" spans="1:19">
      <c r="A3847" s="7">
        <v>2019</v>
      </c>
      <c r="B3847" s="123" t="s">
        <v>537</v>
      </c>
      <c r="C3847" s="123" t="s">
        <v>538</v>
      </c>
      <c r="D3847" s="123" t="s">
        <v>551</v>
      </c>
      <c r="E3847" s="123" t="s">
        <v>533</v>
      </c>
      <c r="F3847" s="7">
        <v>50.911487999999999</v>
      </c>
      <c r="G3847" s="123" t="s">
        <v>532</v>
      </c>
      <c r="H3847" s="7">
        <v>3.7440138570000001</v>
      </c>
      <c r="I3847" s="7">
        <v>73.539666667000006</v>
      </c>
      <c r="J3847" s="7">
        <v>3.7316423649999999</v>
      </c>
      <c r="K3847" s="7">
        <v>1.5273399999999999E-4</v>
      </c>
      <c r="L3847" s="7">
        <v>3.0546892800000002E-5</v>
      </c>
      <c r="M3847" s="7">
        <v>73.296666666999997</v>
      </c>
      <c r="N3847" s="7">
        <v>3.0000000000000001E-3</v>
      </c>
      <c r="O3847" s="7">
        <v>5.9999999999999995E-4</v>
      </c>
      <c r="P3847" s="7">
        <v>1</v>
      </c>
      <c r="Q3847" s="7">
        <v>28</v>
      </c>
      <c r="R3847" s="7">
        <v>265</v>
      </c>
      <c r="S3847" s="189">
        <v>45625.593981481485</v>
      </c>
    </row>
    <row r="3848" spans="1:19">
      <c r="A3848" s="7">
        <v>2019</v>
      </c>
      <c r="B3848" s="123" t="s">
        <v>537</v>
      </c>
      <c r="C3848" s="123" t="s">
        <v>538</v>
      </c>
      <c r="D3848" s="123" t="s">
        <v>551</v>
      </c>
      <c r="E3848" s="123" t="s">
        <v>160</v>
      </c>
      <c r="F3848" s="7">
        <v>11.681172</v>
      </c>
      <c r="G3848" s="123" t="s">
        <v>532</v>
      </c>
      <c r="H3848" s="7">
        <v>0.83675739400000004</v>
      </c>
      <c r="I3848" s="7">
        <v>71.632999999999996</v>
      </c>
      <c r="J3848" s="7">
        <v>0.83391886900000001</v>
      </c>
      <c r="K3848" s="7">
        <v>3.5043516000000001E-5</v>
      </c>
      <c r="L3848" s="7">
        <v>7.0087032000000001E-6</v>
      </c>
      <c r="M3848" s="7">
        <v>71.39</v>
      </c>
      <c r="N3848" s="7">
        <v>3.0000000000000001E-3</v>
      </c>
      <c r="O3848" s="7">
        <v>5.9999999999999995E-4</v>
      </c>
      <c r="P3848" s="7">
        <v>1</v>
      </c>
      <c r="Q3848" s="7">
        <v>28</v>
      </c>
      <c r="R3848" s="7">
        <v>265</v>
      </c>
      <c r="S3848" s="189">
        <v>45625.593981481485</v>
      </c>
    </row>
    <row r="3849" spans="1:19">
      <c r="A3849" s="7">
        <v>2019</v>
      </c>
      <c r="B3849" s="123" t="s">
        <v>537</v>
      </c>
      <c r="C3849" s="123" t="s">
        <v>538</v>
      </c>
      <c r="D3849" s="123" t="s">
        <v>551</v>
      </c>
      <c r="E3849" s="123" t="s">
        <v>163</v>
      </c>
      <c r="F3849" s="7">
        <v>76.506201105000002</v>
      </c>
      <c r="G3849" s="123" t="s">
        <v>532</v>
      </c>
      <c r="H3849" s="7">
        <v>4.8768495359999999</v>
      </c>
      <c r="I3849" s="7">
        <v>63.744500000000002</v>
      </c>
      <c r="J3849" s="7">
        <v>4.872679948</v>
      </c>
      <c r="K3849" s="7">
        <v>7.6506201109999994E-5</v>
      </c>
      <c r="L3849" s="7">
        <v>7.6506201110000007E-6</v>
      </c>
      <c r="M3849" s="7">
        <v>63.69</v>
      </c>
      <c r="N3849" s="7">
        <v>1E-3</v>
      </c>
      <c r="O3849" s="7">
        <v>1E-4</v>
      </c>
      <c r="P3849" s="7">
        <v>1</v>
      </c>
      <c r="Q3849" s="7">
        <v>28</v>
      </c>
      <c r="R3849" s="7">
        <v>265</v>
      </c>
      <c r="S3849" s="189">
        <v>45625.593981481485</v>
      </c>
    </row>
    <row r="3850" spans="1:19">
      <c r="A3850" s="7">
        <v>2019</v>
      </c>
      <c r="B3850" s="123" t="s">
        <v>537</v>
      </c>
      <c r="C3850" s="123" t="s">
        <v>538</v>
      </c>
      <c r="D3850" s="123" t="s">
        <v>551</v>
      </c>
      <c r="E3850" s="123" t="s">
        <v>535</v>
      </c>
      <c r="F3850" s="7">
        <v>635.87205249399994</v>
      </c>
      <c r="G3850" s="123" t="s">
        <v>532</v>
      </c>
      <c r="H3850" s="7">
        <v>35.666537042999998</v>
      </c>
      <c r="I3850" s="7">
        <v>56.090744833000002</v>
      </c>
      <c r="J3850" s="7">
        <v>35.631882015999999</v>
      </c>
      <c r="K3850" s="7">
        <v>6.35872E-4</v>
      </c>
      <c r="L3850" s="7">
        <v>6.3587205250000006E-5</v>
      </c>
      <c r="M3850" s="7">
        <v>56.036244832999998</v>
      </c>
      <c r="N3850" s="7">
        <v>1E-3</v>
      </c>
      <c r="O3850" s="7">
        <v>1E-4</v>
      </c>
      <c r="P3850" s="7">
        <v>1</v>
      </c>
      <c r="Q3850" s="7">
        <v>28</v>
      </c>
      <c r="R3850" s="7">
        <v>265</v>
      </c>
      <c r="S3850" s="189">
        <v>45625.593981481485</v>
      </c>
    </row>
    <row r="3851" spans="1:19">
      <c r="A3851" s="7">
        <v>2019</v>
      </c>
      <c r="B3851" s="123" t="s">
        <v>537</v>
      </c>
      <c r="C3851" s="123" t="s">
        <v>538</v>
      </c>
      <c r="D3851" s="123" t="s">
        <v>551</v>
      </c>
      <c r="E3851" s="123" t="s">
        <v>541</v>
      </c>
      <c r="F3851" s="7">
        <v>0</v>
      </c>
      <c r="G3851" s="123" t="s">
        <v>532</v>
      </c>
      <c r="H3851" s="7">
        <v>0</v>
      </c>
      <c r="I3851" s="7"/>
      <c r="J3851" s="7">
        <v>0</v>
      </c>
      <c r="K3851" s="7">
        <v>0</v>
      </c>
      <c r="L3851" s="7">
        <v>0</v>
      </c>
      <c r="M3851" s="7"/>
      <c r="N3851" s="7"/>
      <c r="O3851" s="7"/>
      <c r="P3851" s="7">
        <v>1</v>
      </c>
      <c r="Q3851" s="7">
        <v>28</v>
      </c>
      <c r="R3851" s="7">
        <v>265</v>
      </c>
      <c r="S3851" s="189">
        <v>45625.593981481485</v>
      </c>
    </row>
    <row r="3852" spans="1:19">
      <c r="A3852" s="7">
        <v>2019</v>
      </c>
      <c r="B3852" s="123" t="s">
        <v>537</v>
      </c>
      <c r="C3852" s="123" t="s">
        <v>538</v>
      </c>
      <c r="D3852" s="123" t="s">
        <v>552</v>
      </c>
      <c r="E3852" s="123" t="s">
        <v>540</v>
      </c>
      <c r="F3852" s="7">
        <v>0</v>
      </c>
      <c r="G3852" s="123" t="s">
        <v>532</v>
      </c>
      <c r="H3852" s="7">
        <v>0</v>
      </c>
      <c r="I3852" s="7"/>
      <c r="J3852" s="7">
        <v>0</v>
      </c>
      <c r="K3852" s="7">
        <v>0</v>
      </c>
      <c r="L3852" s="7">
        <v>0</v>
      </c>
      <c r="M3852" s="7"/>
      <c r="N3852" s="7"/>
      <c r="O3852" s="7"/>
      <c r="P3852" s="7">
        <v>1</v>
      </c>
      <c r="Q3852" s="7">
        <v>28</v>
      </c>
      <c r="R3852" s="7">
        <v>265</v>
      </c>
      <c r="S3852" s="189">
        <v>45625.593981481485</v>
      </c>
    </row>
    <row r="3853" spans="1:19">
      <c r="A3853" s="7">
        <v>2019</v>
      </c>
      <c r="B3853" s="123" t="s">
        <v>537</v>
      </c>
      <c r="C3853" s="123" t="s">
        <v>538</v>
      </c>
      <c r="D3853" s="123" t="s">
        <v>552</v>
      </c>
      <c r="E3853" s="123" t="s">
        <v>531</v>
      </c>
      <c r="F3853" s="7">
        <v>0</v>
      </c>
      <c r="G3853" s="123" t="s">
        <v>532</v>
      </c>
      <c r="H3853" s="7">
        <v>0</v>
      </c>
      <c r="I3853" s="7"/>
      <c r="J3853" s="7">
        <v>0</v>
      </c>
      <c r="K3853" s="7">
        <v>0</v>
      </c>
      <c r="L3853" s="7">
        <v>0</v>
      </c>
      <c r="M3853" s="7"/>
      <c r="N3853" s="7"/>
      <c r="O3853" s="7"/>
      <c r="P3853" s="7">
        <v>1</v>
      </c>
      <c r="Q3853" s="7">
        <v>28</v>
      </c>
      <c r="R3853" s="7">
        <v>265</v>
      </c>
      <c r="S3853" s="189">
        <v>45625.593981481485</v>
      </c>
    </row>
    <row r="3854" spans="1:19">
      <c r="A3854" s="7">
        <v>2019</v>
      </c>
      <c r="B3854" s="123" t="s">
        <v>537</v>
      </c>
      <c r="C3854" s="123" t="s">
        <v>538</v>
      </c>
      <c r="D3854" s="123" t="s">
        <v>552</v>
      </c>
      <c r="E3854" s="123" t="s">
        <v>533</v>
      </c>
      <c r="F3854" s="7">
        <v>19.594224000000001</v>
      </c>
      <c r="G3854" s="123" t="s">
        <v>532</v>
      </c>
      <c r="H3854" s="7">
        <v>1.4409527019999999</v>
      </c>
      <c r="I3854" s="7">
        <v>73.539666667000006</v>
      </c>
      <c r="J3854" s="7">
        <v>1.4361913049999999</v>
      </c>
      <c r="K3854" s="7">
        <v>5.8782671999999999E-5</v>
      </c>
      <c r="L3854" s="7">
        <v>1.1756534399999999E-5</v>
      </c>
      <c r="M3854" s="7">
        <v>73.296666666999997</v>
      </c>
      <c r="N3854" s="7">
        <v>3.0000000000000001E-3</v>
      </c>
      <c r="O3854" s="7">
        <v>5.9999999999999995E-4</v>
      </c>
      <c r="P3854" s="7">
        <v>1</v>
      </c>
      <c r="Q3854" s="7">
        <v>28</v>
      </c>
      <c r="R3854" s="7">
        <v>265</v>
      </c>
      <c r="S3854" s="189">
        <v>45625.593981481485</v>
      </c>
    </row>
    <row r="3855" spans="1:19">
      <c r="A3855" s="7">
        <v>2019</v>
      </c>
      <c r="B3855" s="123" t="s">
        <v>537</v>
      </c>
      <c r="C3855" s="123" t="s">
        <v>538</v>
      </c>
      <c r="D3855" s="123" t="s">
        <v>552</v>
      </c>
      <c r="E3855" s="123" t="s">
        <v>160</v>
      </c>
      <c r="F3855" s="7">
        <v>10.215792</v>
      </c>
      <c r="G3855" s="123" t="s">
        <v>532</v>
      </c>
      <c r="H3855" s="7">
        <v>0.73178782799999997</v>
      </c>
      <c r="I3855" s="7">
        <v>71.632999999999996</v>
      </c>
      <c r="J3855" s="7">
        <v>0.72930539100000003</v>
      </c>
      <c r="K3855" s="7">
        <v>3.0647376000000002E-5</v>
      </c>
      <c r="L3855" s="7">
        <v>6.1294752000000002E-6</v>
      </c>
      <c r="M3855" s="7">
        <v>71.39</v>
      </c>
      <c r="N3855" s="7">
        <v>3.0000000000000001E-3</v>
      </c>
      <c r="O3855" s="7">
        <v>5.9999999999999995E-4</v>
      </c>
      <c r="P3855" s="7">
        <v>1</v>
      </c>
      <c r="Q3855" s="7">
        <v>28</v>
      </c>
      <c r="R3855" s="7">
        <v>265</v>
      </c>
      <c r="S3855" s="189">
        <v>45625.593981481485</v>
      </c>
    </row>
    <row r="3856" spans="1:19">
      <c r="A3856" s="7">
        <v>2019</v>
      </c>
      <c r="B3856" s="123" t="s">
        <v>537</v>
      </c>
      <c r="C3856" s="123" t="s">
        <v>538</v>
      </c>
      <c r="D3856" s="123" t="s">
        <v>552</v>
      </c>
      <c r="E3856" s="123" t="s">
        <v>163</v>
      </c>
      <c r="F3856" s="7">
        <v>68.755572889000007</v>
      </c>
      <c r="G3856" s="123" t="s">
        <v>532</v>
      </c>
      <c r="H3856" s="7">
        <v>4.3827896160000002</v>
      </c>
      <c r="I3856" s="7">
        <v>63.744500000000002</v>
      </c>
      <c r="J3856" s="7">
        <v>4.3790424369999998</v>
      </c>
      <c r="K3856" s="7">
        <v>6.8755572889999994E-5</v>
      </c>
      <c r="L3856" s="7">
        <v>6.8755572890000003E-6</v>
      </c>
      <c r="M3856" s="7">
        <v>63.69</v>
      </c>
      <c r="N3856" s="7">
        <v>1E-3</v>
      </c>
      <c r="O3856" s="7">
        <v>1E-4</v>
      </c>
      <c r="P3856" s="7">
        <v>1</v>
      </c>
      <c r="Q3856" s="7">
        <v>28</v>
      </c>
      <c r="R3856" s="7">
        <v>265</v>
      </c>
      <c r="S3856" s="189">
        <v>45625.593981481485</v>
      </c>
    </row>
    <row r="3857" spans="1:19">
      <c r="A3857" s="7">
        <v>2019</v>
      </c>
      <c r="B3857" s="123" t="s">
        <v>537</v>
      </c>
      <c r="C3857" s="123" t="s">
        <v>538</v>
      </c>
      <c r="D3857" s="123" t="s">
        <v>552</v>
      </c>
      <c r="E3857" s="123" t="s">
        <v>535</v>
      </c>
      <c r="F3857" s="7">
        <v>871.50904431900005</v>
      </c>
      <c r="G3857" s="123" t="s">
        <v>532</v>
      </c>
      <c r="H3857" s="7">
        <v>48.883591424999999</v>
      </c>
      <c r="I3857" s="7">
        <v>56.090744833000002</v>
      </c>
      <c r="J3857" s="7">
        <v>48.836094181999997</v>
      </c>
      <c r="K3857" s="7">
        <v>8.7150900000000002E-4</v>
      </c>
      <c r="L3857" s="7">
        <v>8.715090443E-5</v>
      </c>
      <c r="M3857" s="7">
        <v>56.036244832999998</v>
      </c>
      <c r="N3857" s="7">
        <v>1E-3</v>
      </c>
      <c r="O3857" s="7">
        <v>1E-4</v>
      </c>
      <c r="P3857" s="7">
        <v>1</v>
      </c>
      <c r="Q3857" s="7">
        <v>28</v>
      </c>
      <c r="R3857" s="7">
        <v>265</v>
      </c>
      <c r="S3857" s="189">
        <v>45625.593981481485</v>
      </c>
    </row>
    <row r="3858" spans="1:19">
      <c r="A3858" s="7">
        <v>2019</v>
      </c>
      <c r="B3858" s="123" t="s">
        <v>537</v>
      </c>
      <c r="C3858" s="123" t="s">
        <v>538</v>
      </c>
      <c r="D3858" s="123" t="s">
        <v>552</v>
      </c>
      <c r="E3858" s="123" t="s">
        <v>541</v>
      </c>
      <c r="F3858" s="7">
        <v>0</v>
      </c>
      <c r="G3858" s="123" t="s">
        <v>532</v>
      </c>
      <c r="H3858" s="7">
        <v>0</v>
      </c>
      <c r="I3858" s="7"/>
      <c r="J3858" s="7">
        <v>0</v>
      </c>
      <c r="K3858" s="7">
        <v>0</v>
      </c>
      <c r="L3858" s="7">
        <v>0</v>
      </c>
      <c r="M3858" s="7"/>
      <c r="N3858" s="7"/>
      <c r="O3858" s="7"/>
      <c r="P3858" s="7">
        <v>1</v>
      </c>
      <c r="Q3858" s="7">
        <v>28</v>
      </c>
      <c r="R3858" s="7">
        <v>265</v>
      </c>
      <c r="S3858" s="189">
        <v>45625.593981481485</v>
      </c>
    </row>
    <row r="3859" spans="1:19">
      <c r="A3859" s="7">
        <v>2019</v>
      </c>
      <c r="B3859" s="123" t="s">
        <v>537</v>
      </c>
      <c r="C3859" s="123" t="s">
        <v>538</v>
      </c>
      <c r="D3859" s="123" t="s">
        <v>567</v>
      </c>
      <c r="E3859" s="123" t="s">
        <v>540</v>
      </c>
      <c r="F3859" s="7">
        <v>0</v>
      </c>
      <c r="G3859" s="123" t="s">
        <v>532</v>
      </c>
      <c r="H3859" s="7">
        <v>0</v>
      </c>
      <c r="I3859" s="7"/>
      <c r="J3859" s="7">
        <v>0</v>
      </c>
      <c r="K3859" s="7">
        <v>0</v>
      </c>
      <c r="L3859" s="7">
        <v>0</v>
      </c>
      <c r="M3859" s="7"/>
      <c r="N3859" s="7"/>
      <c r="O3859" s="7"/>
      <c r="P3859" s="7">
        <v>1</v>
      </c>
      <c r="Q3859" s="7">
        <v>28</v>
      </c>
      <c r="R3859" s="7">
        <v>265</v>
      </c>
      <c r="S3859" s="189">
        <v>45625.593981481485</v>
      </c>
    </row>
    <row r="3860" spans="1:19">
      <c r="A3860" s="7">
        <v>2019</v>
      </c>
      <c r="B3860" s="123" t="s">
        <v>537</v>
      </c>
      <c r="C3860" s="123" t="s">
        <v>538</v>
      </c>
      <c r="D3860" s="123" t="s">
        <v>567</v>
      </c>
      <c r="E3860" s="123" t="s">
        <v>531</v>
      </c>
      <c r="F3860" s="7">
        <v>0</v>
      </c>
      <c r="G3860" s="123" t="s">
        <v>532</v>
      </c>
      <c r="H3860" s="7">
        <v>0</v>
      </c>
      <c r="I3860" s="7"/>
      <c r="J3860" s="7">
        <v>0</v>
      </c>
      <c r="K3860" s="7">
        <v>0</v>
      </c>
      <c r="L3860" s="7">
        <v>0</v>
      </c>
      <c r="M3860" s="7"/>
      <c r="N3860" s="7"/>
      <c r="O3860" s="7"/>
      <c r="P3860" s="7">
        <v>1</v>
      </c>
      <c r="Q3860" s="7">
        <v>28</v>
      </c>
      <c r="R3860" s="7">
        <v>265</v>
      </c>
      <c r="S3860" s="189">
        <v>45625.593981481485</v>
      </c>
    </row>
    <row r="3861" spans="1:19">
      <c r="A3861" s="7">
        <v>2019</v>
      </c>
      <c r="B3861" s="123" t="s">
        <v>537</v>
      </c>
      <c r="C3861" s="123" t="s">
        <v>538</v>
      </c>
      <c r="D3861" s="123" t="s">
        <v>567</v>
      </c>
      <c r="E3861" s="123" t="s">
        <v>533</v>
      </c>
      <c r="F3861" s="7">
        <v>11.011284</v>
      </c>
      <c r="G3861" s="123" t="s">
        <v>532</v>
      </c>
      <c r="H3861" s="7">
        <v>0.80976615500000004</v>
      </c>
      <c r="I3861" s="7">
        <v>73.539666667000006</v>
      </c>
      <c r="J3861" s="7">
        <v>0.80709041299999995</v>
      </c>
      <c r="K3861" s="7">
        <v>3.3033851999999998E-5</v>
      </c>
      <c r="L3861" s="7">
        <v>6.6067704000000002E-6</v>
      </c>
      <c r="M3861" s="7">
        <v>73.296666666999997</v>
      </c>
      <c r="N3861" s="7">
        <v>3.0000000000000001E-3</v>
      </c>
      <c r="O3861" s="7">
        <v>5.9999999999999995E-4</v>
      </c>
      <c r="P3861" s="7">
        <v>1</v>
      </c>
      <c r="Q3861" s="7">
        <v>28</v>
      </c>
      <c r="R3861" s="7">
        <v>265</v>
      </c>
      <c r="S3861" s="189">
        <v>45625.593981481485</v>
      </c>
    </row>
    <row r="3862" spans="1:19">
      <c r="A3862" s="7">
        <v>2019</v>
      </c>
      <c r="B3862" s="123" t="s">
        <v>537</v>
      </c>
      <c r="C3862" s="123" t="s">
        <v>538</v>
      </c>
      <c r="D3862" s="123" t="s">
        <v>567</v>
      </c>
      <c r="E3862" s="123" t="s">
        <v>160</v>
      </c>
      <c r="F3862" s="7">
        <v>3.2657039999999999</v>
      </c>
      <c r="G3862" s="123" t="s">
        <v>532</v>
      </c>
      <c r="H3862" s="7">
        <v>0.23393217499999999</v>
      </c>
      <c r="I3862" s="7">
        <v>71.632999999999996</v>
      </c>
      <c r="J3862" s="7">
        <v>0.233138609</v>
      </c>
      <c r="K3862" s="7">
        <v>9.7971119999999992E-6</v>
      </c>
      <c r="L3862" s="7">
        <v>1.9594224000000002E-6</v>
      </c>
      <c r="M3862" s="7">
        <v>71.39</v>
      </c>
      <c r="N3862" s="7">
        <v>3.0000000000000001E-3</v>
      </c>
      <c r="O3862" s="7">
        <v>5.9999999999999995E-4</v>
      </c>
      <c r="P3862" s="7">
        <v>1</v>
      </c>
      <c r="Q3862" s="7">
        <v>28</v>
      </c>
      <c r="R3862" s="7">
        <v>265</v>
      </c>
      <c r="S3862" s="189">
        <v>45625.593981481485</v>
      </c>
    </row>
    <row r="3863" spans="1:19">
      <c r="A3863" s="7">
        <v>2019</v>
      </c>
      <c r="B3863" s="123" t="s">
        <v>537</v>
      </c>
      <c r="C3863" s="123" t="s">
        <v>538</v>
      </c>
      <c r="D3863" s="123" t="s">
        <v>567</v>
      </c>
      <c r="E3863" s="123" t="s">
        <v>163</v>
      </c>
      <c r="F3863" s="7">
        <v>42.253424793000001</v>
      </c>
      <c r="G3863" s="123" t="s">
        <v>532</v>
      </c>
      <c r="H3863" s="7">
        <v>2.6934234369999999</v>
      </c>
      <c r="I3863" s="7">
        <v>63.744500000000002</v>
      </c>
      <c r="J3863" s="7">
        <v>2.6911206249999999</v>
      </c>
      <c r="K3863" s="7">
        <v>4.225342479E-5</v>
      </c>
      <c r="L3863" s="7">
        <v>4.2253424789999996E-6</v>
      </c>
      <c r="M3863" s="7">
        <v>63.69</v>
      </c>
      <c r="N3863" s="7">
        <v>1E-3</v>
      </c>
      <c r="O3863" s="7">
        <v>1E-4</v>
      </c>
      <c r="P3863" s="7">
        <v>1</v>
      </c>
      <c r="Q3863" s="7">
        <v>28</v>
      </c>
      <c r="R3863" s="7">
        <v>265</v>
      </c>
      <c r="S3863" s="189">
        <v>45625.593981481485</v>
      </c>
    </row>
    <row r="3864" spans="1:19">
      <c r="A3864" s="7">
        <v>2019</v>
      </c>
      <c r="B3864" s="123" t="s">
        <v>537</v>
      </c>
      <c r="C3864" s="123" t="s">
        <v>538</v>
      </c>
      <c r="D3864" s="123" t="s">
        <v>567</v>
      </c>
      <c r="E3864" s="123" t="s">
        <v>535</v>
      </c>
      <c r="F3864" s="7">
        <v>55.003581029000003</v>
      </c>
      <c r="G3864" s="123" t="s">
        <v>532</v>
      </c>
      <c r="H3864" s="7">
        <v>3.0851918280000001</v>
      </c>
      <c r="I3864" s="7">
        <v>56.090744833000002</v>
      </c>
      <c r="J3864" s="7">
        <v>3.0821941329999998</v>
      </c>
      <c r="K3864" s="7">
        <v>5.5003581030000001E-5</v>
      </c>
      <c r="L3864" s="7">
        <v>5.5003581030000001E-6</v>
      </c>
      <c r="M3864" s="7">
        <v>56.036244832999998</v>
      </c>
      <c r="N3864" s="7">
        <v>1E-3</v>
      </c>
      <c r="O3864" s="7">
        <v>1E-4</v>
      </c>
      <c r="P3864" s="7">
        <v>1</v>
      </c>
      <c r="Q3864" s="7">
        <v>28</v>
      </c>
      <c r="R3864" s="7">
        <v>265</v>
      </c>
      <c r="S3864" s="189">
        <v>45625.593981481485</v>
      </c>
    </row>
    <row r="3865" spans="1:19">
      <c r="A3865" s="7">
        <v>2019</v>
      </c>
      <c r="B3865" s="123" t="s">
        <v>537</v>
      </c>
      <c r="C3865" s="123" t="s">
        <v>538</v>
      </c>
      <c r="D3865" s="123" t="s">
        <v>567</v>
      </c>
      <c r="E3865" s="123" t="s">
        <v>541</v>
      </c>
      <c r="F3865" s="7">
        <v>0</v>
      </c>
      <c r="G3865" s="123" t="s">
        <v>532</v>
      </c>
      <c r="H3865" s="7">
        <v>0</v>
      </c>
      <c r="I3865" s="7"/>
      <c r="J3865" s="7">
        <v>0</v>
      </c>
      <c r="K3865" s="7">
        <v>0</v>
      </c>
      <c r="L3865" s="7">
        <v>0</v>
      </c>
      <c r="M3865" s="7"/>
      <c r="N3865" s="7"/>
      <c r="O3865" s="7"/>
      <c r="P3865" s="7">
        <v>1</v>
      </c>
      <c r="Q3865" s="7">
        <v>28</v>
      </c>
      <c r="R3865" s="7">
        <v>265</v>
      </c>
      <c r="S3865" s="189">
        <v>45625.593981481485</v>
      </c>
    </row>
    <row r="3866" spans="1:19">
      <c r="A3866" s="7">
        <v>2019</v>
      </c>
      <c r="B3866" s="123" t="s">
        <v>537</v>
      </c>
      <c r="C3866" s="123" t="s">
        <v>538</v>
      </c>
      <c r="D3866" s="123" t="s">
        <v>568</v>
      </c>
      <c r="E3866" s="123" t="s">
        <v>540</v>
      </c>
      <c r="F3866" s="7">
        <v>0</v>
      </c>
      <c r="G3866" s="123" t="s">
        <v>532</v>
      </c>
      <c r="H3866" s="7">
        <v>0</v>
      </c>
      <c r="I3866" s="7"/>
      <c r="J3866" s="7">
        <v>0</v>
      </c>
      <c r="K3866" s="7">
        <v>0</v>
      </c>
      <c r="L3866" s="7">
        <v>0</v>
      </c>
      <c r="M3866" s="7"/>
      <c r="N3866" s="7"/>
      <c r="O3866" s="7"/>
      <c r="P3866" s="7">
        <v>1</v>
      </c>
      <c r="Q3866" s="7">
        <v>28</v>
      </c>
      <c r="R3866" s="7">
        <v>265</v>
      </c>
      <c r="S3866" s="189">
        <v>45625.593981481485</v>
      </c>
    </row>
    <row r="3867" spans="1:19">
      <c r="A3867" s="7">
        <v>2019</v>
      </c>
      <c r="B3867" s="123" t="s">
        <v>537</v>
      </c>
      <c r="C3867" s="123" t="s">
        <v>538</v>
      </c>
      <c r="D3867" s="123" t="s">
        <v>568</v>
      </c>
      <c r="E3867" s="123" t="s">
        <v>569</v>
      </c>
      <c r="F3867" s="7">
        <v>0</v>
      </c>
      <c r="G3867" s="123" t="s">
        <v>532</v>
      </c>
      <c r="H3867" s="7">
        <v>0</v>
      </c>
      <c r="I3867" s="7"/>
      <c r="J3867" s="7">
        <v>0</v>
      </c>
      <c r="K3867" s="7">
        <v>0</v>
      </c>
      <c r="L3867" s="7">
        <v>0</v>
      </c>
      <c r="M3867" s="7"/>
      <c r="N3867" s="7"/>
      <c r="O3867" s="7"/>
      <c r="P3867" s="7">
        <v>1</v>
      </c>
      <c r="Q3867" s="7">
        <v>28</v>
      </c>
      <c r="R3867" s="7">
        <v>265</v>
      </c>
      <c r="S3867" s="189">
        <v>45625.593981481485</v>
      </c>
    </row>
    <row r="3868" spans="1:19">
      <c r="A3868" s="7">
        <v>2019</v>
      </c>
      <c r="B3868" s="123" t="s">
        <v>537</v>
      </c>
      <c r="C3868" s="123" t="s">
        <v>538</v>
      </c>
      <c r="D3868" s="123" t="s">
        <v>568</v>
      </c>
      <c r="E3868" s="123" t="s">
        <v>531</v>
      </c>
      <c r="F3868" s="7">
        <v>146.80602151900001</v>
      </c>
      <c r="G3868" s="123" t="s">
        <v>532</v>
      </c>
      <c r="H3868" s="7">
        <v>11.194399559000001</v>
      </c>
      <c r="I3868" s="7">
        <v>76.253</v>
      </c>
      <c r="J3868" s="7">
        <v>11.158725695999999</v>
      </c>
      <c r="K3868" s="7">
        <v>4.4041799999999998E-4</v>
      </c>
      <c r="L3868" s="7">
        <v>8.8083612910000005E-5</v>
      </c>
      <c r="M3868" s="7">
        <v>76.010000000000005</v>
      </c>
      <c r="N3868" s="7">
        <v>3.0000000000000001E-3</v>
      </c>
      <c r="O3868" s="7">
        <v>5.9999999999999995E-4</v>
      </c>
      <c r="P3868" s="7">
        <v>1</v>
      </c>
      <c r="Q3868" s="7">
        <v>28</v>
      </c>
      <c r="R3868" s="7">
        <v>265</v>
      </c>
      <c r="S3868" s="189">
        <v>45625.593981481485</v>
      </c>
    </row>
    <row r="3869" spans="1:19">
      <c r="A3869" s="7">
        <v>2019</v>
      </c>
      <c r="B3869" s="123" t="s">
        <v>537</v>
      </c>
      <c r="C3869" s="123" t="s">
        <v>538</v>
      </c>
      <c r="D3869" s="123" t="s">
        <v>568</v>
      </c>
      <c r="E3869" s="123" t="s">
        <v>533</v>
      </c>
      <c r="F3869" s="7">
        <v>66.318911999999997</v>
      </c>
      <c r="G3869" s="123" t="s">
        <v>532</v>
      </c>
      <c r="H3869" s="7">
        <v>4.8770706820000003</v>
      </c>
      <c r="I3869" s="7">
        <v>73.539666667000006</v>
      </c>
      <c r="J3869" s="7">
        <v>4.8609551870000001</v>
      </c>
      <c r="K3869" s="7">
        <v>1.9895700000000001E-4</v>
      </c>
      <c r="L3869" s="7">
        <v>3.9791347199999998E-5</v>
      </c>
      <c r="M3869" s="7">
        <v>73.296666666999997</v>
      </c>
      <c r="N3869" s="7">
        <v>3.0000000000000001E-3</v>
      </c>
      <c r="O3869" s="7">
        <v>5.9999999999999995E-4</v>
      </c>
      <c r="P3869" s="7">
        <v>1</v>
      </c>
      <c r="Q3869" s="7">
        <v>28</v>
      </c>
      <c r="R3869" s="7">
        <v>265</v>
      </c>
      <c r="S3869" s="189">
        <v>45625.593981481485</v>
      </c>
    </row>
    <row r="3870" spans="1:19">
      <c r="A3870" s="7">
        <v>2019</v>
      </c>
      <c r="B3870" s="123" t="s">
        <v>537</v>
      </c>
      <c r="C3870" s="123" t="s">
        <v>538</v>
      </c>
      <c r="D3870" s="123" t="s">
        <v>568</v>
      </c>
      <c r="E3870" s="123" t="s">
        <v>160</v>
      </c>
      <c r="F3870" s="7">
        <v>14.821272</v>
      </c>
      <c r="G3870" s="123" t="s">
        <v>532</v>
      </c>
      <c r="H3870" s="7">
        <v>1.0616921770000001</v>
      </c>
      <c r="I3870" s="7">
        <v>71.632999999999996</v>
      </c>
      <c r="J3870" s="7">
        <v>1.0580906080000001</v>
      </c>
      <c r="K3870" s="7">
        <v>4.4463816000000003E-5</v>
      </c>
      <c r="L3870" s="7">
        <v>8.8927631999999993E-6</v>
      </c>
      <c r="M3870" s="7">
        <v>71.39</v>
      </c>
      <c r="N3870" s="7">
        <v>3.0000000000000001E-3</v>
      </c>
      <c r="O3870" s="7">
        <v>5.9999999999999995E-4</v>
      </c>
      <c r="P3870" s="7">
        <v>1</v>
      </c>
      <c r="Q3870" s="7">
        <v>28</v>
      </c>
      <c r="R3870" s="7">
        <v>265</v>
      </c>
      <c r="S3870" s="189">
        <v>45625.593981481485</v>
      </c>
    </row>
    <row r="3871" spans="1:19">
      <c r="A3871" s="7">
        <v>2019</v>
      </c>
      <c r="B3871" s="123" t="s">
        <v>537</v>
      </c>
      <c r="C3871" s="123" t="s">
        <v>538</v>
      </c>
      <c r="D3871" s="123" t="s">
        <v>568</v>
      </c>
      <c r="E3871" s="123" t="s">
        <v>163</v>
      </c>
      <c r="F3871" s="7">
        <v>191.57802809399999</v>
      </c>
      <c r="G3871" s="123" t="s">
        <v>532</v>
      </c>
      <c r="H3871" s="7">
        <v>12.212045612000001</v>
      </c>
      <c r="I3871" s="7">
        <v>63.744500000000002</v>
      </c>
      <c r="J3871" s="7">
        <v>12.201604609</v>
      </c>
      <c r="K3871" s="7">
        <v>1.91578E-4</v>
      </c>
      <c r="L3871" s="7">
        <v>1.915780281E-5</v>
      </c>
      <c r="M3871" s="7">
        <v>63.69</v>
      </c>
      <c r="N3871" s="7">
        <v>1E-3</v>
      </c>
      <c r="O3871" s="7">
        <v>1E-4</v>
      </c>
      <c r="P3871" s="7">
        <v>1</v>
      </c>
      <c r="Q3871" s="7">
        <v>28</v>
      </c>
      <c r="R3871" s="7">
        <v>265</v>
      </c>
      <c r="S3871" s="189">
        <v>45625.593981481485</v>
      </c>
    </row>
    <row r="3872" spans="1:19">
      <c r="A3872" s="7">
        <v>2019</v>
      </c>
      <c r="B3872" s="123" t="s">
        <v>537</v>
      </c>
      <c r="C3872" s="123" t="s">
        <v>538</v>
      </c>
      <c r="D3872" s="123" t="s">
        <v>568</v>
      </c>
      <c r="E3872" s="123" t="s">
        <v>535</v>
      </c>
      <c r="F3872" s="7">
        <v>1690.37264613</v>
      </c>
      <c r="G3872" s="123" t="s">
        <v>532</v>
      </c>
      <c r="H3872" s="7">
        <v>94.814260766999993</v>
      </c>
      <c r="I3872" s="7">
        <v>56.090744833000002</v>
      </c>
      <c r="J3872" s="7">
        <v>94.722135457999997</v>
      </c>
      <c r="K3872" s="7">
        <v>1.690373E-3</v>
      </c>
      <c r="L3872" s="7">
        <v>1.69037E-4</v>
      </c>
      <c r="M3872" s="7">
        <v>56.036244832999998</v>
      </c>
      <c r="N3872" s="7">
        <v>1E-3</v>
      </c>
      <c r="O3872" s="7">
        <v>1E-4</v>
      </c>
      <c r="P3872" s="7">
        <v>1</v>
      </c>
      <c r="Q3872" s="7">
        <v>28</v>
      </c>
      <c r="R3872" s="7">
        <v>265</v>
      </c>
      <c r="S3872" s="189">
        <v>45625.593981481485</v>
      </c>
    </row>
    <row r="3873" spans="1:19">
      <c r="A3873" s="7">
        <v>2019</v>
      </c>
      <c r="B3873" s="123" t="s">
        <v>537</v>
      </c>
      <c r="C3873" s="123" t="s">
        <v>538</v>
      </c>
      <c r="D3873" s="123" t="s">
        <v>568</v>
      </c>
      <c r="E3873" s="123" t="s">
        <v>541</v>
      </c>
      <c r="F3873" s="7">
        <v>0</v>
      </c>
      <c r="G3873" s="123" t="s">
        <v>532</v>
      </c>
      <c r="H3873" s="7">
        <v>0</v>
      </c>
      <c r="I3873" s="7"/>
      <c r="J3873" s="7">
        <v>0</v>
      </c>
      <c r="K3873" s="7">
        <v>0</v>
      </c>
      <c r="L3873" s="7">
        <v>0</v>
      </c>
      <c r="M3873" s="7"/>
      <c r="N3873" s="7"/>
      <c r="O3873" s="7"/>
      <c r="P3873" s="7">
        <v>1</v>
      </c>
      <c r="Q3873" s="7">
        <v>28</v>
      </c>
      <c r="R3873" s="7">
        <v>265</v>
      </c>
      <c r="S3873" s="189">
        <v>45625.593981481485</v>
      </c>
    </row>
    <row r="3874" spans="1:19">
      <c r="A3874" s="7">
        <v>2019</v>
      </c>
      <c r="B3874" s="123" t="s">
        <v>537</v>
      </c>
      <c r="C3874" s="123" t="s">
        <v>538</v>
      </c>
      <c r="D3874" s="123" t="s">
        <v>566</v>
      </c>
      <c r="E3874" s="123" t="s">
        <v>540</v>
      </c>
      <c r="F3874" s="7">
        <v>0</v>
      </c>
      <c r="G3874" s="123" t="s">
        <v>532</v>
      </c>
      <c r="H3874" s="7">
        <v>0</v>
      </c>
      <c r="I3874" s="7"/>
      <c r="J3874" s="7">
        <v>0</v>
      </c>
      <c r="K3874" s="7">
        <v>0</v>
      </c>
      <c r="L3874" s="7">
        <v>0</v>
      </c>
      <c r="M3874" s="7"/>
      <c r="N3874" s="7"/>
      <c r="O3874" s="7"/>
      <c r="P3874" s="7">
        <v>1</v>
      </c>
      <c r="Q3874" s="7">
        <v>28</v>
      </c>
      <c r="R3874" s="7">
        <v>265</v>
      </c>
      <c r="S3874" s="189">
        <v>45625.593981481485</v>
      </c>
    </row>
    <row r="3875" spans="1:19">
      <c r="A3875" s="7">
        <v>2019</v>
      </c>
      <c r="B3875" s="123" t="s">
        <v>537</v>
      </c>
      <c r="C3875" s="123" t="s">
        <v>538</v>
      </c>
      <c r="D3875" s="123" t="s">
        <v>566</v>
      </c>
      <c r="E3875" s="123" t="s">
        <v>531</v>
      </c>
      <c r="F3875" s="7">
        <v>0</v>
      </c>
      <c r="G3875" s="123" t="s">
        <v>532</v>
      </c>
      <c r="H3875" s="7">
        <v>0</v>
      </c>
      <c r="I3875" s="7"/>
      <c r="J3875" s="7">
        <v>0</v>
      </c>
      <c r="K3875" s="7">
        <v>0</v>
      </c>
      <c r="L3875" s="7">
        <v>0</v>
      </c>
      <c r="M3875" s="7"/>
      <c r="N3875" s="7"/>
      <c r="O3875" s="7"/>
      <c r="P3875" s="7">
        <v>1</v>
      </c>
      <c r="Q3875" s="7">
        <v>28</v>
      </c>
      <c r="R3875" s="7">
        <v>265</v>
      </c>
      <c r="S3875" s="189">
        <v>45625.593981481485</v>
      </c>
    </row>
    <row r="3876" spans="1:19">
      <c r="A3876" s="7">
        <v>2019</v>
      </c>
      <c r="B3876" s="123" t="s">
        <v>537</v>
      </c>
      <c r="C3876" s="123" t="s">
        <v>538</v>
      </c>
      <c r="D3876" s="123" t="s">
        <v>566</v>
      </c>
      <c r="E3876" s="123" t="s">
        <v>533</v>
      </c>
      <c r="F3876" s="7">
        <v>1530.1507973830001</v>
      </c>
      <c r="G3876" s="123" t="s">
        <v>532</v>
      </c>
      <c r="H3876" s="7">
        <v>112.52677959</v>
      </c>
      <c r="I3876" s="7">
        <v>73.539666667000006</v>
      </c>
      <c r="J3876" s="7">
        <v>112.15495294599999</v>
      </c>
      <c r="K3876" s="7">
        <v>4.5904520000000001E-3</v>
      </c>
      <c r="L3876" s="7">
        <v>9.1808999999999999E-4</v>
      </c>
      <c r="M3876" s="7">
        <v>73.296666666999997</v>
      </c>
      <c r="N3876" s="7">
        <v>3.0000000000000001E-3</v>
      </c>
      <c r="O3876" s="7">
        <v>5.9999999999999995E-4</v>
      </c>
      <c r="P3876" s="7">
        <v>1</v>
      </c>
      <c r="Q3876" s="7">
        <v>28</v>
      </c>
      <c r="R3876" s="7">
        <v>265</v>
      </c>
      <c r="S3876" s="189">
        <v>45625.593981481485</v>
      </c>
    </row>
    <row r="3877" spans="1:19">
      <c r="A3877" s="7">
        <v>2019</v>
      </c>
      <c r="B3877" s="123" t="s">
        <v>537</v>
      </c>
      <c r="C3877" s="123" t="s">
        <v>538</v>
      </c>
      <c r="D3877" s="123" t="s">
        <v>566</v>
      </c>
      <c r="E3877" s="123" t="s">
        <v>160</v>
      </c>
      <c r="F3877" s="7">
        <v>34.840411279000001</v>
      </c>
      <c r="G3877" s="123" t="s">
        <v>532</v>
      </c>
      <c r="H3877" s="7">
        <v>2.4957231809999998</v>
      </c>
      <c r="I3877" s="7">
        <v>71.632999999999996</v>
      </c>
      <c r="J3877" s="7">
        <v>2.4872569609999999</v>
      </c>
      <c r="K3877" s="7">
        <v>1.04521E-4</v>
      </c>
      <c r="L3877" s="7">
        <v>2.0904246770000001E-5</v>
      </c>
      <c r="M3877" s="7">
        <v>71.39</v>
      </c>
      <c r="N3877" s="7">
        <v>3.0000000000000001E-3</v>
      </c>
      <c r="O3877" s="7">
        <v>5.9999999999999995E-4</v>
      </c>
      <c r="P3877" s="7">
        <v>1</v>
      </c>
      <c r="Q3877" s="7">
        <v>28</v>
      </c>
      <c r="R3877" s="7">
        <v>265</v>
      </c>
      <c r="S3877" s="189">
        <v>45625.593981481485</v>
      </c>
    </row>
    <row r="3878" spans="1:19">
      <c r="A3878" s="7">
        <v>2019</v>
      </c>
      <c r="B3878" s="123" t="s">
        <v>537</v>
      </c>
      <c r="C3878" s="123" t="s">
        <v>538</v>
      </c>
      <c r="D3878" s="123" t="s">
        <v>566</v>
      </c>
      <c r="E3878" s="123" t="s">
        <v>163</v>
      </c>
      <c r="F3878" s="7">
        <v>28.813611516999998</v>
      </c>
      <c r="G3878" s="123" t="s">
        <v>532</v>
      </c>
      <c r="H3878" s="7">
        <v>1.836709259</v>
      </c>
      <c r="I3878" s="7">
        <v>63.744500000000002</v>
      </c>
      <c r="J3878" s="7">
        <v>1.835138918</v>
      </c>
      <c r="K3878" s="7">
        <v>2.8813611519999999E-5</v>
      </c>
      <c r="L3878" s="7">
        <v>2.8813611520000002E-6</v>
      </c>
      <c r="M3878" s="7">
        <v>63.69</v>
      </c>
      <c r="N3878" s="7">
        <v>1E-3</v>
      </c>
      <c r="O3878" s="7">
        <v>1E-4</v>
      </c>
      <c r="P3878" s="7">
        <v>1</v>
      </c>
      <c r="Q3878" s="7">
        <v>28</v>
      </c>
      <c r="R3878" s="7">
        <v>265</v>
      </c>
      <c r="S3878" s="189">
        <v>45625.593981481485</v>
      </c>
    </row>
    <row r="3879" spans="1:19">
      <c r="A3879" s="7">
        <v>2019</v>
      </c>
      <c r="B3879" s="123" t="s">
        <v>537</v>
      </c>
      <c r="C3879" s="123" t="s">
        <v>538</v>
      </c>
      <c r="D3879" s="123" t="s">
        <v>566</v>
      </c>
      <c r="E3879" s="123" t="s">
        <v>535</v>
      </c>
      <c r="F3879" s="7">
        <v>158.90118744899999</v>
      </c>
      <c r="G3879" s="123" t="s">
        <v>532</v>
      </c>
      <c r="H3879" s="7">
        <v>8.9128859590000005</v>
      </c>
      <c r="I3879" s="7">
        <v>56.090744833000002</v>
      </c>
      <c r="J3879" s="7">
        <v>8.9042258440000008</v>
      </c>
      <c r="K3879" s="7">
        <v>1.58901E-4</v>
      </c>
      <c r="L3879" s="7">
        <v>1.5890118739999999E-5</v>
      </c>
      <c r="M3879" s="7">
        <v>56.036244832999998</v>
      </c>
      <c r="N3879" s="7">
        <v>1E-3</v>
      </c>
      <c r="O3879" s="7">
        <v>1E-4</v>
      </c>
      <c r="P3879" s="7">
        <v>1</v>
      </c>
      <c r="Q3879" s="7">
        <v>28</v>
      </c>
      <c r="R3879" s="7">
        <v>265</v>
      </c>
      <c r="S3879" s="189">
        <v>45625.593981481485</v>
      </c>
    </row>
    <row r="3880" spans="1:19">
      <c r="A3880" s="7">
        <v>2019</v>
      </c>
      <c r="B3880" s="123" t="s">
        <v>537</v>
      </c>
      <c r="C3880" s="123" t="s">
        <v>538</v>
      </c>
      <c r="D3880" s="123" t="s">
        <v>566</v>
      </c>
      <c r="E3880" s="123" t="s">
        <v>541</v>
      </c>
      <c r="F3880" s="7">
        <v>0</v>
      </c>
      <c r="G3880" s="123" t="s">
        <v>532</v>
      </c>
      <c r="H3880" s="7">
        <v>0</v>
      </c>
      <c r="I3880" s="7"/>
      <c r="J3880" s="7">
        <v>0</v>
      </c>
      <c r="K3880" s="7">
        <v>0</v>
      </c>
      <c r="L3880" s="7">
        <v>0</v>
      </c>
      <c r="M3880" s="7"/>
      <c r="N3880" s="7"/>
      <c r="O3880" s="7"/>
      <c r="P3880" s="7">
        <v>1</v>
      </c>
      <c r="Q3880" s="7">
        <v>28</v>
      </c>
      <c r="R3880" s="7">
        <v>265</v>
      </c>
      <c r="S3880" s="189">
        <v>45625.593981481485</v>
      </c>
    </row>
    <row r="3881" spans="1:19">
      <c r="A3881" s="7">
        <v>2019</v>
      </c>
      <c r="B3881" s="123" t="s">
        <v>537</v>
      </c>
      <c r="C3881" s="123" t="s">
        <v>553</v>
      </c>
      <c r="D3881" s="123" t="s">
        <v>554</v>
      </c>
      <c r="E3881" s="123" t="s">
        <v>25</v>
      </c>
      <c r="F3881" s="7">
        <v>1672.6251837120001</v>
      </c>
      <c r="G3881" s="123" t="s">
        <v>532</v>
      </c>
      <c r="H3881" s="7">
        <v>7.9822161339999997</v>
      </c>
      <c r="I3881" s="7">
        <v>4.7722682949999999</v>
      </c>
      <c r="J3881" s="7">
        <v>6.7485549669999996</v>
      </c>
      <c r="K3881" s="7">
        <v>9.1021600000000004E-4</v>
      </c>
      <c r="L3881" s="7">
        <v>4.559151E-3</v>
      </c>
      <c r="M3881" s="7">
        <v>4.0347084530000004</v>
      </c>
      <c r="N3881" s="7">
        <v>5.4418399999999997E-4</v>
      </c>
      <c r="O3881" s="7">
        <v>2.7257459999999998E-3</v>
      </c>
      <c r="P3881" s="7">
        <v>1</v>
      </c>
      <c r="Q3881" s="7">
        <v>28</v>
      </c>
      <c r="R3881" s="7">
        <v>265</v>
      </c>
      <c r="S3881" s="189">
        <v>45625.593981481485</v>
      </c>
    </row>
    <row r="3882" spans="1:19">
      <c r="A3882" s="7">
        <v>2019</v>
      </c>
      <c r="B3882" s="123" t="s">
        <v>537</v>
      </c>
      <c r="C3882" s="123" t="s">
        <v>553</v>
      </c>
      <c r="D3882" s="123" t="s">
        <v>554</v>
      </c>
      <c r="E3882" s="123" t="s">
        <v>23</v>
      </c>
      <c r="F3882" s="7">
        <v>0</v>
      </c>
      <c r="G3882" s="123" t="s">
        <v>532</v>
      </c>
      <c r="H3882" s="7">
        <v>0</v>
      </c>
      <c r="I3882" s="7"/>
      <c r="J3882" s="7">
        <v>0</v>
      </c>
      <c r="K3882" s="7">
        <v>0</v>
      </c>
      <c r="L3882" s="7">
        <v>0</v>
      </c>
      <c r="M3882" s="7"/>
      <c r="N3882" s="7"/>
      <c r="O3882" s="7"/>
      <c r="P3882" s="7"/>
      <c r="Q3882" s="7">
        <v>28</v>
      </c>
      <c r="R3882" s="7">
        <v>265</v>
      </c>
      <c r="S3882" s="189">
        <v>45625.593981481485</v>
      </c>
    </row>
    <row r="3883" spans="1:19">
      <c r="A3883" s="7">
        <v>2019</v>
      </c>
      <c r="B3883" s="123" t="s">
        <v>537</v>
      </c>
      <c r="C3883" s="123" t="s">
        <v>553</v>
      </c>
      <c r="D3883" s="123" t="s">
        <v>554</v>
      </c>
      <c r="E3883" s="123" t="s">
        <v>533</v>
      </c>
      <c r="F3883" s="7">
        <v>31354.142750687999</v>
      </c>
      <c r="G3883" s="123" t="s">
        <v>532</v>
      </c>
      <c r="H3883" s="7">
        <v>2322.5996008339998</v>
      </c>
      <c r="I3883" s="7">
        <v>74.076322841999996</v>
      </c>
      <c r="J3883" s="7">
        <v>2298.2586636249998</v>
      </c>
      <c r="K3883" s="7">
        <v>1.7810062000000002E-2</v>
      </c>
      <c r="L3883" s="7">
        <v>8.9970775000000003E-2</v>
      </c>
      <c r="M3883" s="7">
        <v>73.3</v>
      </c>
      <c r="N3883" s="7">
        <v>5.6802899999999995E-4</v>
      </c>
      <c r="O3883" s="7">
        <v>2.8695019999999999E-3</v>
      </c>
      <c r="P3883" s="7">
        <v>1</v>
      </c>
      <c r="Q3883" s="7">
        <v>28</v>
      </c>
      <c r="R3883" s="7">
        <v>265</v>
      </c>
      <c r="S3883" s="189">
        <v>45625.593981481485</v>
      </c>
    </row>
    <row r="3884" spans="1:19">
      <c r="A3884" s="7">
        <v>2019</v>
      </c>
      <c r="B3884" s="123" t="s">
        <v>537</v>
      </c>
      <c r="C3884" s="123" t="s">
        <v>553</v>
      </c>
      <c r="D3884" s="123" t="s">
        <v>554</v>
      </c>
      <c r="E3884" s="123" t="s">
        <v>535</v>
      </c>
      <c r="F3884" s="7">
        <v>16.949125258999999</v>
      </c>
      <c r="G3884" s="123" t="s">
        <v>532</v>
      </c>
      <c r="H3884" s="7">
        <v>1.0005774999999999</v>
      </c>
      <c r="I3884" s="7">
        <v>59.034167537000002</v>
      </c>
      <c r="J3884" s="7">
        <v>0.94976533299999999</v>
      </c>
      <c r="K3884" s="7">
        <v>1.8147199999999999E-3</v>
      </c>
      <c r="L3884" s="7">
        <v>0</v>
      </c>
      <c r="M3884" s="7">
        <v>56.036244832999998</v>
      </c>
      <c r="N3884" s="7">
        <v>0.10706866800000001</v>
      </c>
      <c r="O3884" s="7">
        <v>0</v>
      </c>
      <c r="P3884" s="7">
        <v>1</v>
      </c>
      <c r="Q3884" s="7">
        <v>28</v>
      </c>
      <c r="R3884" s="7"/>
      <c r="S3884" s="189">
        <v>45625.593981481485</v>
      </c>
    </row>
    <row r="3885" spans="1:19">
      <c r="A3885" s="7">
        <v>2019</v>
      </c>
      <c r="B3885" s="123" t="s">
        <v>537</v>
      </c>
      <c r="C3885" s="123" t="s">
        <v>553</v>
      </c>
      <c r="D3885" s="123" t="s">
        <v>555</v>
      </c>
      <c r="E3885" s="123" t="s">
        <v>25</v>
      </c>
      <c r="F3885" s="7">
        <v>696.11226872600002</v>
      </c>
      <c r="G3885" s="123" t="s">
        <v>532</v>
      </c>
      <c r="H3885" s="7">
        <v>3.3220345099999999</v>
      </c>
      <c r="I3885" s="7">
        <v>4.7722682949999999</v>
      </c>
      <c r="J3885" s="7">
        <v>2.8086100549999999</v>
      </c>
      <c r="K3885" s="7">
        <v>3.7881299999999998E-4</v>
      </c>
      <c r="L3885" s="7">
        <v>1.8974249999999999E-3</v>
      </c>
      <c r="M3885" s="7">
        <v>4.0347084530000004</v>
      </c>
      <c r="N3885" s="7">
        <v>5.4418399999999997E-4</v>
      </c>
      <c r="O3885" s="7">
        <v>2.7257459999999998E-3</v>
      </c>
      <c r="P3885" s="7">
        <v>1</v>
      </c>
      <c r="Q3885" s="7">
        <v>28</v>
      </c>
      <c r="R3885" s="7">
        <v>265</v>
      </c>
      <c r="S3885" s="189">
        <v>45625.593981481485</v>
      </c>
    </row>
    <row r="3886" spans="1:19">
      <c r="A3886" s="7">
        <v>2019</v>
      </c>
      <c r="B3886" s="123" t="s">
        <v>537</v>
      </c>
      <c r="C3886" s="123" t="s">
        <v>553</v>
      </c>
      <c r="D3886" s="123" t="s">
        <v>555</v>
      </c>
      <c r="E3886" s="123" t="s">
        <v>23</v>
      </c>
      <c r="F3886" s="7">
        <v>0</v>
      </c>
      <c r="G3886" s="123" t="s">
        <v>532</v>
      </c>
      <c r="H3886" s="7">
        <v>0</v>
      </c>
      <c r="I3886" s="7"/>
      <c r="J3886" s="7">
        <v>0</v>
      </c>
      <c r="K3886" s="7">
        <v>0</v>
      </c>
      <c r="L3886" s="7">
        <v>0</v>
      </c>
      <c r="M3886" s="7"/>
      <c r="N3886" s="7"/>
      <c r="O3886" s="7"/>
      <c r="P3886" s="7"/>
      <c r="Q3886" s="7">
        <v>28</v>
      </c>
      <c r="R3886" s="7">
        <v>265</v>
      </c>
      <c r="S3886" s="189">
        <v>45625.593981481485</v>
      </c>
    </row>
    <row r="3887" spans="1:19">
      <c r="A3887" s="7">
        <v>2019</v>
      </c>
      <c r="B3887" s="123" t="s">
        <v>537</v>
      </c>
      <c r="C3887" s="123" t="s">
        <v>553</v>
      </c>
      <c r="D3887" s="123" t="s">
        <v>555</v>
      </c>
      <c r="E3887" s="123" t="s">
        <v>533</v>
      </c>
      <c r="F3887" s="7">
        <v>13048.950629637</v>
      </c>
      <c r="G3887" s="123" t="s">
        <v>532</v>
      </c>
      <c r="H3887" s="7">
        <v>966.61827959000004</v>
      </c>
      <c r="I3887" s="7">
        <v>74.076322841999996</v>
      </c>
      <c r="J3887" s="7">
        <v>956.48808115199995</v>
      </c>
      <c r="K3887" s="7">
        <v>7.4121819999999998E-3</v>
      </c>
      <c r="L3887" s="7">
        <v>3.7443990000000003E-2</v>
      </c>
      <c r="M3887" s="7">
        <v>73.3</v>
      </c>
      <c r="N3887" s="7">
        <v>5.6802899999999995E-4</v>
      </c>
      <c r="O3887" s="7">
        <v>2.8695019999999999E-3</v>
      </c>
      <c r="P3887" s="7">
        <v>1</v>
      </c>
      <c r="Q3887" s="7">
        <v>28</v>
      </c>
      <c r="R3887" s="7">
        <v>265</v>
      </c>
      <c r="S3887" s="189">
        <v>45625.593981481485</v>
      </c>
    </row>
    <row r="3888" spans="1:19">
      <c r="A3888" s="7">
        <v>2019</v>
      </c>
      <c r="B3888" s="123" t="s">
        <v>537</v>
      </c>
      <c r="C3888" s="123" t="s">
        <v>553</v>
      </c>
      <c r="D3888" s="123" t="s">
        <v>555</v>
      </c>
      <c r="E3888" s="123" t="s">
        <v>159</v>
      </c>
      <c r="F3888" s="7">
        <v>0</v>
      </c>
      <c r="G3888" s="123" t="s">
        <v>532</v>
      </c>
      <c r="H3888" s="7">
        <v>0</v>
      </c>
      <c r="I3888" s="7"/>
      <c r="J3888" s="7">
        <v>0</v>
      </c>
      <c r="K3888" s="7">
        <v>0</v>
      </c>
      <c r="L3888" s="7">
        <v>0</v>
      </c>
      <c r="M3888" s="7"/>
      <c r="N3888" s="7"/>
      <c r="O3888" s="7"/>
      <c r="P3888" s="7">
        <v>1</v>
      </c>
      <c r="Q3888" s="7">
        <v>28</v>
      </c>
      <c r="R3888" s="7">
        <v>265</v>
      </c>
      <c r="S3888" s="189">
        <v>45625.593981481485</v>
      </c>
    </row>
    <row r="3889" spans="1:19">
      <c r="A3889" s="7">
        <v>2019</v>
      </c>
      <c r="B3889" s="123" t="s">
        <v>537</v>
      </c>
      <c r="C3889" s="123" t="s">
        <v>553</v>
      </c>
      <c r="D3889" s="123" t="s">
        <v>560</v>
      </c>
      <c r="E3889" s="123" t="s">
        <v>25</v>
      </c>
      <c r="F3889" s="7">
        <v>3088.98160611</v>
      </c>
      <c r="G3889" s="123" t="s">
        <v>532</v>
      </c>
      <c r="H3889" s="7">
        <v>14.741448982</v>
      </c>
      <c r="I3889" s="7">
        <v>4.7722682949999999</v>
      </c>
      <c r="J3889" s="7">
        <v>12.463140197</v>
      </c>
      <c r="K3889" s="7">
        <v>1.680974E-3</v>
      </c>
      <c r="L3889" s="7">
        <v>8.4197790000000005E-3</v>
      </c>
      <c r="M3889" s="7">
        <v>4.0347084530000004</v>
      </c>
      <c r="N3889" s="7">
        <v>5.4418399999999997E-4</v>
      </c>
      <c r="O3889" s="7">
        <v>2.7257459999999998E-3</v>
      </c>
      <c r="P3889" s="7">
        <v>1</v>
      </c>
      <c r="Q3889" s="7">
        <v>28</v>
      </c>
      <c r="R3889" s="7">
        <v>265</v>
      </c>
      <c r="S3889" s="189">
        <v>45625.593981481485</v>
      </c>
    </row>
    <row r="3890" spans="1:19">
      <c r="A3890" s="7">
        <v>2019</v>
      </c>
      <c r="B3890" s="123" t="s">
        <v>537</v>
      </c>
      <c r="C3890" s="123" t="s">
        <v>553</v>
      </c>
      <c r="D3890" s="123" t="s">
        <v>560</v>
      </c>
      <c r="E3890" s="123" t="s">
        <v>23</v>
      </c>
      <c r="F3890" s="7">
        <v>923.71349017399996</v>
      </c>
      <c r="G3890" s="123" t="s">
        <v>532</v>
      </c>
      <c r="H3890" s="7">
        <v>0.35078831599999999</v>
      </c>
      <c r="I3890" s="7">
        <v>0.37975878899999999</v>
      </c>
      <c r="J3890" s="7">
        <v>0</v>
      </c>
      <c r="K3890" s="7">
        <v>6.7917359999999996E-3</v>
      </c>
      <c r="L3890" s="7">
        <v>6.0611200000000001E-4</v>
      </c>
      <c r="M3890" s="7">
        <v>0</v>
      </c>
      <c r="N3890" s="7">
        <v>7.3526429999999999E-3</v>
      </c>
      <c r="O3890" s="7">
        <v>6.5616899999999996E-4</v>
      </c>
      <c r="P3890" s="7"/>
      <c r="Q3890" s="7">
        <v>28</v>
      </c>
      <c r="R3890" s="7">
        <v>265</v>
      </c>
      <c r="S3890" s="189">
        <v>45625.593981481485</v>
      </c>
    </row>
    <row r="3891" spans="1:19">
      <c r="A3891" s="7">
        <v>2019</v>
      </c>
      <c r="B3891" s="123" t="s">
        <v>537</v>
      </c>
      <c r="C3891" s="123" t="s">
        <v>553</v>
      </c>
      <c r="D3891" s="123" t="s">
        <v>560</v>
      </c>
      <c r="E3891" s="123" t="s">
        <v>533</v>
      </c>
      <c r="F3891" s="7">
        <v>56962.729788443998</v>
      </c>
      <c r="G3891" s="123" t="s">
        <v>532</v>
      </c>
      <c r="H3891" s="7">
        <v>4219.5895617699998</v>
      </c>
      <c r="I3891" s="7">
        <v>74.076322841999996</v>
      </c>
      <c r="J3891" s="7">
        <v>4175.3680934929998</v>
      </c>
      <c r="K3891" s="7">
        <v>3.2356481999999999E-2</v>
      </c>
      <c r="L3891" s="7">
        <v>0.163454667</v>
      </c>
      <c r="M3891" s="7">
        <v>73.3</v>
      </c>
      <c r="N3891" s="7">
        <v>5.6802899999999995E-4</v>
      </c>
      <c r="O3891" s="7">
        <v>2.8695019999999999E-3</v>
      </c>
      <c r="P3891" s="7">
        <v>1</v>
      </c>
      <c r="Q3891" s="7">
        <v>28</v>
      </c>
      <c r="R3891" s="7">
        <v>265</v>
      </c>
      <c r="S3891" s="189">
        <v>45625.593981481485</v>
      </c>
    </row>
    <row r="3892" spans="1:19">
      <c r="A3892" s="7">
        <v>2019</v>
      </c>
      <c r="B3892" s="123" t="s">
        <v>537</v>
      </c>
      <c r="C3892" s="123" t="s">
        <v>553</v>
      </c>
      <c r="D3892" s="123" t="s">
        <v>560</v>
      </c>
      <c r="E3892" s="123" t="s">
        <v>159</v>
      </c>
      <c r="F3892" s="7">
        <v>27517.729003068998</v>
      </c>
      <c r="G3892" s="123" t="s">
        <v>532</v>
      </c>
      <c r="H3892" s="7">
        <v>1937.1146577479999</v>
      </c>
      <c r="I3892" s="7">
        <v>70.395149888000006</v>
      </c>
      <c r="J3892" s="7">
        <v>1925.140321055</v>
      </c>
      <c r="K3892" s="7">
        <v>0.24023392900000001</v>
      </c>
      <c r="L3892" s="7">
        <v>1.9802969E-2</v>
      </c>
      <c r="M3892" s="7">
        <v>69.959999999999994</v>
      </c>
      <c r="N3892" s="7">
        <v>8.7301510000000002E-3</v>
      </c>
      <c r="O3892" s="7">
        <v>7.1964399999999997E-4</v>
      </c>
      <c r="P3892" s="7">
        <v>1</v>
      </c>
      <c r="Q3892" s="7">
        <v>28</v>
      </c>
      <c r="R3892" s="7">
        <v>265</v>
      </c>
      <c r="S3892" s="189">
        <v>45625.593981481485</v>
      </c>
    </row>
    <row r="3893" spans="1:19">
      <c r="A3893" s="7">
        <v>2019</v>
      </c>
      <c r="B3893" s="123" t="s">
        <v>537</v>
      </c>
      <c r="C3893" s="123" t="s">
        <v>553</v>
      </c>
      <c r="D3893" s="123" t="s">
        <v>560</v>
      </c>
      <c r="E3893" s="123" t="s">
        <v>163</v>
      </c>
      <c r="F3893" s="7">
        <v>68.209880767000001</v>
      </c>
      <c r="G3893" s="123" t="s">
        <v>532</v>
      </c>
      <c r="H3893" s="7">
        <v>4.3874513259999999</v>
      </c>
      <c r="I3893" s="7">
        <v>64.322811830999996</v>
      </c>
      <c r="J3893" s="7">
        <v>4.3449694049999996</v>
      </c>
      <c r="K3893" s="7">
        <v>7.0039600000000005E-4</v>
      </c>
      <c r="L3893" s="7">
        <v>8.6305075410000003E-5</v>
      </c>
      <c r="M3893" s="7">
        <v>63.7</v>
      </c>
      <c r="N3893" s="7">
        <v>1.0268242E-2</v>
      </c>
      <c r="O3893" s="7">
        <v>1.2652869999999999E-3</v>
      </c>
      <c r="P3893" s="7">
        <v>1</v>
      </c>
      <c r="Q3893" s="7">
        <v>28</v>
      </c>
      <c r="R3893" s="7">
        <v>265</v>
      </c>
      <c r="S3893" s="189">
        <v>45625.593981481485</v>
      </c>
    </row>
    <row r="3894" spans="1:19">
      <c r="A3894" s="7">
        <v>2019</v>
      </c>
      <c r="B3894" s="123" t="s">
        <v>537</v>
      </c>
      <c r="C3894" s="123" t="s">
        <v>553</v>
      </c>
      <c r="D3894" s="123" t="s">
        <v>559</v>
      </c>
      <c r="E3894" s="123" t="s">
        <v>25</v>
      </c>
      <c r="F3894" s="7">
        <v>273.29789422599998</v>
      </c>
      <c r="G3894" s="123" t="s">
        <v>532</v>
      </c>
      <c r="H3894" s="7">
        <v>1.304250876</v>
      </c>
      <c r="I3894" s="7">
        <v>4.7722682949999999</v>
      </c>
      <c r="J3894" s="7">
        <v>1.1026773240000001</v>
      </c>
      <c r="K3894" s="7">
        <v>1.4872400000000001E-4</v>
      </c>
      <c r="L3894" s="7">
        <v>7.4494100000000005E-4</v>
      </c>
      <c r="M3894" s="7">
        <v>4.0347084530000004</v>
      </c>
      <c r="N3894" s="7">
        <v>5.4418399999999997E-4</v>
      </c>
      <c r="O3894" s="7">
        <v>2.7257459999999998E-3</v>
      </c>
      <c r="P3894" s="7">
        <v>1</v>
      </c>
      <c r="Q3894" s="7">
        <v>28</v>
      </c>
      <c r="R3894" s="7">
        <v>265</v>
      </c>
      <c r="S3894" s="189">
        <v>45625.593981481485</v>
      </c>
    </row>
    <row r="3895" spans="1:19">
      <c r="A3895" s="7">
        <v>2019</v>
      </c>
      <c r="B3895" s="123" t="s">
        <v>537</v>
      </c>
      <c r="C3895" s="123" t="s">
        <v>553</v>
      </c>
      <c r="D3895" s="123" t="s">
        <v>559</v>
      </c>
      <c r="E3895" s="123" t="s">
        <v>23</v>
      </c>
      <c r="F3895" s="7">
        <v>10.397842749</v>
      </c>
      <c r="G3895" s="123" t="s">
        <v>532</v>
      </c>
      <c r="H3895" s="7">
        <v>3.9486720000000003E-3</v>
      </c>
      <c r="I3895" s="7">
        <v>0.37975878899999999</v>
      </c>
      <c r="J3895" s="7">
        <v>0</v>
      </c>
      <c r="K3895" s="7">
        <v>7.6451625699999995E-5</v>
      </c>
      <c r="L3895" s="7">
        <v>6.8227420789999998E-6</v>
      </c>
      <c r="M3895" s="7">
        <v>0</v>
      </c>
      <c r="N3895" s="7">
        <v>7.3526429999999999E-3</v>
      </c>
      <c r="O3895" s="7">
        <v>6.5616899999999996E-4</v>
      </c>
      <c r="P3895" s="7"/>
      <c r="Q3895" s="7">
        <v>28</v>
      </c>
      <c r="R3895" s="7">
        <v>265</v>
      </c>
      <c r="S3895" s="189">
        <v>45625.593981481485</v>
      </c>
    </row>
    <row r="3896" spans="1:19">
      <c r="A3896" s="7">
        <v>2019</v>
      </c>
      <c r="B3896" s="123" t="s">
        <v>537</v>
      </c>
      <c r="C3896" s="123" t="s">
        <v>553</v>
      </c>
      <c r="D3896" s="123" t="s">
        <v>559</v>
      </c>
      <c r="E3896" s="123" t="s">
        <v>533</v>
      </c>
      <c r="F3896" s="7">
        <v>5123.0970766669998</v>
      </c>
      <c r="G3896" s="123" t="s">
        <v>532</v>
      </c>
      <c r="H3896" s="7">
        <v>379.500193002</v>
      </c>
      <c r="I3896" s="7">
        <v>74.076322841999996</v>
      </c>
      <c r="J3896" s="7">
        <v>375.52301571999999</v>
      </c>
      <c r="K3896" s="7">
        <v>2.910068E-3</v>
      </c>
      <c r="L3896" s="7">
        <v>1.4700737E-2</v>
      </c>
      <c r="M3896" s="7">
        <v>73.3</v>
      </c>
      <c r="N3896" s="7">
        <v>5.6802899999999995E-4</v>
      </c>
      <c r="O3896" s="7">
        <v>2.8695019999999999E-3</v>
      </c>
      <c r="P3896" s="7">
        <v>1</v>
      </c>
      <c r="Q3896" s="7">
        <v>28</v>
      </c>
      <c r="R3896" s="7">
        <v>265</v>
      </c>
      <c r="S3896" s="189">
        <v>45625.593981481485</v>
      </c>
    </row>
    <row r="3897" spans="1:19">
      <c r="A3897" s="7">
        <v>2019</v>
      </c>
      <c r="B3897" s="123" t="s">
        <v>537</v>
      </c>
      <c r="C3897" s="123" t="s">
        <v>553</v>
      </c>
      <c r="D3897" s="123" t="s">
        <v>559</v>
      </c>
      <c r="E3897" s="123" t="s">
        <v>159</v>
      </c>
      <c r="F3897" s="7">
        <v>309.75515897499997</v>
      </c>
      <c r="G3897" s="123" t="s">
        <v>532</v>
      </c>
      <c r="H3897" s="7">
        <v>21.805260844999999</v>
      </c>
      <c r="I3897" s="7">
        <v>70.395149888000006</v>
      </c>
      <c r="J3897" s="7">
        <v>21.670470922</v>
      </c>
      <c r="K3897" s="7">
        <v>2.704209E-3</v>
      </c>
      <c r="L3897" s="7">
        <v>2.2291300000000001E-4</v>
      </c>
      <c r="M3897" s="7">
        <v>69.959999999999994</v>
      </c>
      <c r="N3897" s="7">
        <v>8.7301510000000002E-3</v>
      </c>
      <c r="O3897" s="7">
        <v>7.1964399999999997E-4</v>
      </c>
      <c r="P3897" s="7">
        <v>1</v>
      </c>
      <c r="Q3897" s="7">
        <v>28</v>
      </c>
      <c r="R3897" s="7">
        <v>265</v>
      </c>
      <c r="S3897" s="189">
        <v>45625.593981481485</v>
      </c>
    </row>
    <row r="3898" spans="1:19">
      <c r="A3898" s="7">
        <v>2019</v>
      </c>
      <c r="B3898" s="123" t="s">
        <v>537</v>
      </c>
      <c r="C3898" s="123" t="s">
        <v>553</v>
      </c>
      <c r="D3898" s="123" t="s">
        <v>188</v>
      </c>
      <c r="E3898" s="123" t="s">
        <v>533</v>
      </c>
      <c r="F3898" s="7">
        <v>1666.770449693</v>
      </c>
      <c r="G3898" s="123" t="s">
        <v>532</v>
      </c>
      <c r="H3898" s="7">
        <v>135.000405927</v>
      </c>
      <c r="I3898" s="7">
        <v>80.995199999999997</v>
      </c>
      <c r="J3898" s="7">
        <v>122.174273962</v>
      </c>
      <c r="K3898" s="7">
        <v>6.9170969999999997E-3</v>
      </c>
      <c r="L3898" s="7">
        <v>4.7669635000000002E-2</v>
      </c>
      <c r="M3898" s="7">
        <v>73.3</v>
      </c>
      <c r="N3898" s="7">
        <v>4.15E-3</v>
      </c>
      <c r="O3898" s="7">
        <v>2.86E-2</v>
      </c>
      <c r="P3898" s="7">
        <v>1</v>
      </c>
      <c r="Q3898" s="7">
        <v>28</v>
      </c>
      <c r="R3898" s="7">
        <v>265</v>
      </c>
      <c r="S3898" s="189">
        <v>45625.593981481485</v>
      </c>
    </row>
    <row r="3899" spans="1:19">
      <c r="A3899" s="7">
        <v>2019</v>
      </c>
      <c r="B3899" s="123" t="s">
        <v>537</v>
      </c>
      <c r="C3899" s="123" t="s">
        <v>553</v>
      </c>
      <c r="D3899" s="123" t="s">
        <v>571</v>
      </c>
      <c r="E3899" s="123" t="s">
        <v>572</v>
      </c>
      <c r="F3899" s="7">
        <v>219.91439800000001</v>
      </c>
      <c r="G3899" s="123" t="s">
        <v>532</v>
      </c>
      <c r="H3899" s="7">
        <v>15.80305049</v>
      </c>
      <c r="I3899" s="7">
        <v>71.860008413000003</v>
      </c>
      <c r="J3899" s="7">
        <v>15.662250581</v>
      </c>
      <c r="K3899" s="7">
        <v>4.1689899999999998E-4</v>
      </c>
      <c r="L3899" s="7">
        <v>4.87271E-4</v>
      </c>
      <c r="M3899" s="7">
        <v>71.219759703999998</v>
      </c>
      <c r="N3899" s="7">
        <v>1.8957329999999999E-3</v>
      </c>
      <c r="O3899" s="7">
        <v>2.215729E-3</v>
      </c>
      <c r="P3899" s="7">
        <v>1</v>
      </c>
      <c r="Q3899" s="7">
        <v>28</v>
      </c>
      <c r="R3899" s="7">
        <v>265</v>
      </c>
      <c r="S3899" s="189">
        <v>45625.593981481485</v>
      </c>
    </row>
    <row r="3900" spans="1:19">
      <c r="A3900" s="7">
        <v>2019</v>
      </c>
      <c r="B3900" s="123" t="s">
        <v>537</v>
      </c>
      <c r="C3900" s="123" t="s">
        <v>553</v>
      </c>
      <c r="D3900" s="123" t="s">
        <v>573</v>
      </c>
      <c r="E3900" s="123" t="s">
        <v>572</v>
      </c>
      <c r="F3900" s="7">
        <v>46490.277924014001</v>
      </c>
      <c r="G3900" s="123" t="s">
        <v>532</v>
      </c>
      <c r="H3900" s="7">
        <v>3343.553442807</v>
      </c>
      <c r="I3900" s="7">
        <v>71.919411801999999</v>
      </c>
      <c r="J3900" s="7">
        <v>3318.9409409949999</v>
      </c>
      <c r="K3900" s="7">
        <v>2.4955934999999999E-2</v>
      </c>
      <c r="L3900" s="7">
        <v>9.0240511999999995E-2</v>
      </c>
      <c r="M3900" s="7">
        <v>71.39</v>
      </c>
      <c r="N3900" s="7">
        <v>5.3679900000000002E-4</v>
      </c>
      <c r="O3900" s="7">
        <v>1.9410619999999999E-3</v>
      </c>
      <c r="P3900" s="7">
        <v>1</v>
      </c>
      <c r="Q3900" s="7">
        <v>28</v>
      </c>
      <c r="R3900" s="7">
        <v>265</v>
      </c>
      <c r="S3900" s="189">
        <v>45625.593981481485</v>
      </c>
    </row>
    <row r="3901" spans="1:19">
      <c r="A3901" s="7">
        <v>2019</v>
      </c>
      <c r="B3901" s="123" t="s">
        <v>537</v>
      </c>
      <c r="C3901" s="123" t="s">
        <v>553</v>
      </c>
      <c r="D3901" s="123" t="s">
        <v>558</v>
      </c>
      <c r="E3901" s="123" t="s">
        <v>25</v>
      </c>
      <c r="F3901" s="7">
        <v>520.73331257899997</v>
      </c>
      <c r="G3901" s="123" t="s">
        <v>532</v>
      </c>
      <c r="H3901" s="7">
        <v>2.4850790780000001</v>
      </c>
      <c r="I3901" s="7">
        <v>4.7722682949999999</v>
      </c>
      <c r="J3901" s="7">
        <v>2.1010070980000002</v>
      </c>
      <c r="K3901" s="7">
        <v>2.8337499999999999E-4</v>
      </c>
      <c r="L3901" s="7">
        <v>1.419387E-3</v>
      </c>
      <c r="M3901" s="7">
        <v>4.0347084530000004</v>
      </c>
      <c r="N3901" s="7">
        <v>5.4418399999999997E-4</v>
      </c>
      <c r="O3901" s="7">
        <v>2.7257459999999998E-3</v>
      </c>
      <c r="P3901" s="7">
        <v>1</v>
      </c>
      <c r="Q3901" s="7">
        <v>28</v>
      </c>
      <c r="R3901" s="7">
        <v>265</v>
      </c>
      <c r="S3901" s="189">
        <v>45625.593981481485</v>
      </c>
    </row>
    <row r="3902" spans="1:19">
      <c r="A3902" s="7">
        <v>2019</v>
      </c>
      <c r="B3902" s="123" t="s">
        <v>537</v>
      </c>
      <c r="C3902" s="123" t="s">
        <v>553</v>
      </c>
      <c r="D3902" s="123" t="s">
        <v>558</v>
      </c>
      <c r="E3902" s="123" t="s">
        <v>23</v>
      </c>
      <c r="F3902" s="7">
        <v>4.2191476339999996</v>
      </c>
      <c r="G3902" s="123" t="s">
        <v>532</v>
      </c>
      <c r="H3902" s="7">
        <v>1.6022580000000001E-3</v>
      </c>
      <c r="I3902" s="7">
        <v>0.37975878899999999</v>
      </c>
      <c r="J3902" s="7">
        <v>0</v>
      </c>
      <c r="K3902" s="7">
        <v>3.1021886319999998E-5</v>
      </c>
      <c r="L3902" s="7">
        <v>2.768473884E-6</v>
      </c>
      <c r="M3902" s="7">
        <v>0</v>
      </c>
      <c r="N3902" s="7">
        <v>7.3526429999999999E-3</v>
      </c>
      <c r="O3902" s="7">
        <v>6.5616899999999996E-4</v>
      </c>
      <c r="P3902" s="7"/>
      <c r="Q3902" s="7">
        <v>28</v>
      </c>
      <c r="R3902" s="7">
        <v>265</v>
      </c>
      <c r="S3902" s="189">
        <v>45625.593981481485</v>
      </c>
    </row>
    <row r="3903" spans="1:19">
      <c r="A3903" s="7">
        <v>2019</v>
      </c>
      <c r="B3903" s="123" t="s">
        <v>537</v>
      </c>
      <c r="C3903" s="123" t="s">
        <v>553</v>
      </c>
      <c r="D3903" s="123" t="s">
        <v>558</v>
      </c>
      <c r="E3903" s="123" t="s">
        <v>533</v>
      </c>
      <c r="F3903" s="7">
        <v>9761.3899256349996</v>
      </c>
      <c r="G3903" s="123" t="s">
        <v>532</v>
      </c>
      <c r="H3903" s="7">
        <v>723.08787151800004</v>
      </c>
      <c r="I3903" s="7">
        <v>74.076322841999996</v>
      </c>
      <c r="J3903" s="7">
        <v>715.50988154900006</v>
      </c>
      <c r="K3903" s="7">
        <v>5.5447530000000004E-3</v>
      </c>
      <c r="L3903" s="7">
        <v>2.8010328000000001E-2</v>
      </c>
      <c r="M3903" s="7">
        <v>73.3</v>
      </c>
      <c r="N3903" s="7">
        <v>5.6802899999999995E-4</v>
      </c>
      <c r="O3903" s="7">
        <v>2.8695019999999999E-3</v>
      </c>
      <c r="P3903" s="7">
        <v>1</v>
      </c>
      <c r="Q3903" s="7">
        <v>28</v>
      </c>
      <c r="R3903" s="7">
        <v>265</v>
      </c>
      <c r="S3903" s="189">
        <v>45625.593981481485</v>
      </c>
    </row>
    <row r="3904" spans="1:19">
      <c r="A3904" s="7">
        <v>2019</v>
      </c>
      <c r="B3904" s="123" t="s">
        <v>537</v>
      </c>
      <c r="C3904" s="123" t="s">
        <v>553</v>
      </c>
      <c r="D3904" s="123" t="s">
        <v>558</v>
      </c>
      <c r="E3904" s="123" t="s">
        <v>159</v>
      </c>
      <c r="F3904" s="7">
        <v>125.689797176</v>
      </c>
      <c r="G3904" s="123" t="s">
        <v>532</v>
      </c>
      <c r="H3904" s="7">
        <v>8.8479521119999998</v>
      </c>
      <c r="I3904" s="7">
        <v>70.395149888000006</v>
      </c>
      <c r="J3904" s="7">
        <v>8.7932582099999994</v>
      </c>
      <c r="K3904" s="7">
        <v>1.097291E-3</v>
      </c>
      <c r="L3904" s="7">
        <v>9.0451908400000002E-5</v>
      </c>
      <c r="M3904" s="7">
        <v>69.959999999999994</v>
      </c>
      <c r="N3904" s="7">
        <v>8.7301510000000002E-3</v>
      </c>
      <c r="O3904" s="7">
        <v>7.1964399999999997E-4</v>
      </c>
      <c r="P3904" s="7">
        <v>1</v>
      </c>
      <c r="Q3904" s="7">
        <v>28</v>
      </c>
      <c r="R3904" s="7">
        <v>265</v>
      </c>
      <c r="S3904" s="189">
        <v>45625.593981481485</v>
      </c>
    </row>
    <row r="3905" spans="1:19">
      <c r="A3905" s="7">
        <v>2019</v>
      </c>
      <c r="B3905" s="123" t="s">
        <v>537</v>
      </c>
      <c r="C3905" s="123" t="s">
        <v>553</v>
      </c>
      <c r="D3905" s="123" t="s">
        <v>191</v>
      </c>
      <c r="E3905" s="123" t="s">
        <v>533</v>
      </c>
      <c r="F3905" s="7">
        <v>3741.8117054559998</v>
      </c>
      <c r="G3905" s="123" t="s">
        <v>532</v>
      </c>
      <c r="H3905" s="7">
        <v>276.99135330799999</v>
      </c>
      <c r="I3905" s="7">
        <v>74.025999999999996</v>
      </c>
      <c r="J3905" s="7">
        <v>274.27479800999998</v>
      </c>
      <c r="K3905" s="7">
        <v>2.6192681999999998E-2</v>
      </c>
      <c r="L3905" s="7">
        <v>7.483623E-3</v>
      </c>
      <c r="M3905" s="7">
        <v>73.3</v>
      </c>
      <c r="N3905" s="7">
        <v>7.0000000000000001E-3</v>
      </c>
      <c r="O3905" s="7">
        <v>2E-3</v>
      </c>
      <c r="P3905" s="7">
        <v>1</v>
      </c>
      <c r="Q3905" s="7">
        <v>28</v>
      </c>
      <c r="R3905" s="7">
        <v>265</v>
      </c>
      <c r="S3905" s="189">
        <v>45625.593981481485</v>
      </c>
    </row>
    <row r="3906" spans="1:19">
      <c r="A3906" s="7">
        <v>2019</v>
      </c>
      <c r="B3906" s="123" t="s">
        <v>537</v>
      </c>
      <c r="C3906" s="123" t="s">
        <v>553</v>
      </c>
      <c r="D3906" s="123" t="s">
        <v>561</v>
      </c>
      <c r="E3906" s="123" t="s">
        <v>25</v>
      </c>
      <c r="F3906" s="7">
        <v>576.76860603600005</v>
      </c>
      <c r="G3906" s="123" t="s">
        <v>532</v>
      </c>
      <c r="H3906" s="7">
        <v>2.752494532</v>
      </c>
      <c r="I3906" s="7">
        <v>4.7722682949999999</v>
      </c>
      <c r="J3906" s="7">
        <v>2.3270931699999999</v>
      </c>
      <c r="K3906" s="7">
        <v>3.1386800000000002E-4</v>
      </c>
      <c r="L3906" s="7">
        <v>1.572125E-3</v>
      </c>
      <c r="M3906" s="7">
        <v>4.0347084530000004</v>
      </c>
      <c r="N3906" s="7">
        <v>5.4418399999999997E-4</v>
      </c>
      <c r="O3906" s="7">
        <v>2.7257459999999998E-3</v>
      </c>
      <c r="P3906" s="7">
        <v>1</v>
      </c>
      <c r="Q3906" s="7">
        <v>28</v>
      </c>
      <c r="R3906" s="7">
        <v>265</v>
      </c>
      <c r="S3906" s="189">
        <v>45625.593981481485</v>
      </c>
    </row>
    <row r="3907" spans="1:19">
      <c r="A3907" s="7">
        <v>2019</v>
      </c>
      <c r="B3907" s="123" t="s">
        <v>537</v>
      </c>
      <c r="C3907" s="123" t="s">
        <v>553</v>
      </c>
      <c r="D3907" s="123" t="s">
        <v>561</v>
      </c>
      <c r="E3907" s="123" t="s">
        <v>23</v>
      </c>
      <c r="F3907" s="7">
        <v>158.148453555</v>
      </c>
      <c r="G3907" s="123" t="s">
        <v>532</v>
      </c>
      <c r="H3907" s="7">
        <v>6.0058265E-2</v>
      </c>
      <c r="I3907" s="7">
        <v>0.37975878899999999</v>
      </c>
      <c r="J3907" s="7">
        <v>0</v>
      </c>
      <c r="K3907" s="7">
        <v>1.1628090000000001E-3</v>
      </c>
      <c r="L3907" s="7">
        <v>1.03772E-4</v>
      </c>
      <c r="M3907" s="7">
        <v>0</v>
      </c>
      <c r="N3907" s="7">
        <v>7.3526429999999999E-3</v>
      </c>
      <c r="O3907" s="7">
        <v>6.5616899999999996E-4</v>
      </c>
      <c r="P3907" s="7"/>
      <c r="Q3907" s="7">
        <v>28</v>
      </c>
      <c r="R3907" s="7">
        <v>265</v>
      </c>
      <c r="S3907" s="189">
        <v>45625.593981481485</v>
      </c>
    </row>
    <row r="3908" spans="1:19">
      <c r="A3908" s="7">
        <v>2019</v>
      </c>
      <c r="B3908" s="123" t="s">
        <v>537</v>
      </c>
      <c r="C3908" s="123" t="s">
        <v>553</v>
      </c>
      <c r="D3908" s="123" t="s">
        <v>561</v>
      </c>
      <c r="E3908" s="123" t="s">
        <v>533</v>
      </c>
      <c r="F3908" s="7">
        <v>10811.797755920001</v>
      </c>
      <c r="G3908" s="123" t="s">
        <v>532</v>
      </c>
      <c r="H3908" s="7">
        <v>800.89822106999998</v>
      </c>
      <c r="I3908" s="7">
        <v>74.076322841999996</v>
      </c>
      <c r="J3908" s="7">
        <v>792.50477550899996</v>
      </c>
      <c r="K3908" s="7">
        <v>6.1414149999999999E-3</v>
      </c>
      <c r="L3908" s="7">
        <v>3.1024474999999999E-2</v>
      </c>
      <c r="M3908" s="7">
        <v>73.3</v>
      </c>
      <c r="N3908" s="7">
        <v>5.6802899999999995E-4</v>
      </c>
      <c r="O3908" s="7">
        <v>2.8695019999999999E-3</v>
      </c>
      <c r="P3908" s="7">
        <v>1</v>
      </c>
      <c r="Q3908" s="7">
        <v>28</v>
      </c>
      <c r="R3908" s="7">
        <v>265</v>
      </c>
      <c r="S3908" s="189">
        <v>45625.593981481485</v>
      </c>
    </row>
    <row r="3909" spans="1:19">
      <c r="A3909" s="7">
        <v>2019</v>
      </c>
      <c r="B3909" s="123" t="s">
        <v>537</v>
      </c>
      <c r="C3909" s="123" t="s">
        <v>553</v>
      </c>
      <c r="D3909" s="123" t="s">
        <v>561</v>
      </c>
      <c r="E3909" s="123" t="s">
        <v>159</v>
      </c>
      <c r="F3909" s="7">
        <v>4711.2945014469997</v>
      </c>
      <c r="G3909" s="123" t="s">
        <v>532</v>
      </c>
      <c r="H3909" s="7">
        <v>331.65228259600002</v>
      </c>
      <c r="I3909" s="7">
        <v>70.395149888000006</v>
      </c>
      <c r="J3909" s="7">
        <v>329.60216332099998</v>
      </c>
      <c r="K3909" s="7">
        <v>4.1130312000000002E-2</v>
      </c>
      <c r="L3909" s="7">
        <v>3.3904550000000001E-3</v>
      </c>
      <c r="M3909" s="7">
        <v>69.959999999999994</v>
      </c>
      <c r="N3909" s="7">
        <v>8.7301510000000002E-3</v>
      </c>
      <c r="O3909" s="7">
        <v>7.1964399999999997E-4</v>
      </c>
      <c r="P3909" s="7">
        <v>1</v>
      </c>
      <c r="Q3909" s="7">
        <v>28</v>
      </c>
      <c r="R3909" s="7">
        <v>265</v>
      </c>
      <c r="S3909" s="189">
        <v>45625.593981481485</v>
      </c>
    </row>
    <row r="3910" spans="1:19">
      <c r="A3910" s="7">
        <v>2019</v>
      </c>
      <c r="B3910" s="123" t="s">
        <v>537</v>
      </c>
      <c r="C3910" s="123" t="s">
        <v>553</v>
      </c>
      <c r="D3910" s="123" t="s">
        <v>561</v>
      </c>
      <c r="E3910" s="123" t="s">
        <v>535</v>
      </c>
      <c r="F3910" s="7">
        <v>712.36198741999999</v>
      </c>
      <c r="G3910" s="123" t="s">
        <v>532</v>
      </c>
      <c r="H3910" s="7">
        <v>39.956914464999997</v>
      </c>
      <c r="I3910" s="7">
        <v>56.090744833000002</v>
      </c>
      <c r="J3910" s="7">
        <v>39.918090737</v>
      </c>
      <c r="K3910" s="7">
        <v>7.1236200000000002E-4</v>
      </c>
      <c r="L3910" s="7">
        <v>7.1236198739999996E-5</v>
      </c>
      <c r="M3910" s="7">
        <v>56.036244832999998</v>
      </c>
      <c r="N3910" s="7">
        <v>1E-3</v>
      </c>
      <c r="O3910" s="7">
        <v>1E-4</v>
      </c>
      <c r="P3910" s="7">
        <v>1</v>
      </c>
      <c r="Q3910" s="7">
        <v>28</v>
      </c>
      <c r="R3910" s="7">
        <v>265</v>
      </c>
      <c r="S3910" s="189">
        <v>45625.593981481485</v>
      </c>
    </row>
    <row r="3911" spans="1:19">
      <c r="A3911" s="7">
        <v>2019</v>
      </c>
      <c r="B3911" s="123" t="s">
        <v>537</v>
      </c>
      <c r="C3911" s="123" t="s">
        <v>564</v>
      </c>
      <c r="D3911" s="123" t="s">
        <v>180</v>
      </c>
      <c r="E3911" s="123" t="s">
        <v>574</v>
      </c>
      <c r="F3911" s="7">
        <v>3695.1368180660002</v>
      </c>
      <c r="G3911" s="123" t="s">
        <v>532</v>
      </c>
      <c r="H3911" s="7">
        <v>395.73868366200003</v>
      </c>
      <c r="I3911" s="7">
        <v>107.097166667</v>
      </c>
      <c r="J3911" s="7">
        <v>363.23071750499997</v>
      </c>
      <c r="K3911" s="7">
        <v>1.1085410449999999</v>
      </c>
      <c r="L3911" s="7">
        <v>5.5427050000000002E-3</v>
      </c>
      <c r="M3911" s="7">
        <v>98.299666666999997</v>
      </c>
      <c r="N3911" s="7">
        <v>0.3</v>
      </c>
      <c r="O3911" s="7">
        <v>1.5E-3</v>
      </c>
      <c r="P3911" s="7">
        <v>1</v>
      </c>
      <c r="Q3911" s="7">
        <v>28</v>
      </c>
      <c r="R3911" s="7">
        <v>265</v>
      </c>
      <c r="S3911" s="189">
        <v>45625.593981481485</v>
      </c>
    </row>
    <row r="3912" spans="1:19">
      <c r="A3912" s="7">
        <v>2019</v>
      </c>
      <c r="B3912" s="123" t="s">
        <v>537</v>
      </c>
      <c r="C3912" s="123" t="s">
        <v>564</v>
      </c>
      <c r="D3912" s="123" t="s">
        <v>180</v>
      </c>
      <c r="E3912" s="123" t="s">
        <v>33</v>
      </c>
      <c r="F3912" s="7">
        <v>1112.411011161</v>
      </c>
      <c r="G3912" s="123" t="s">
        <v>532</v>
      </c>
      <c r="H3912" s="7">
        <v>10.523408165999999</v>
      </c>
      <c r="I3912" s="7">
        <v>9.4600000000000009</v>
      </c>
      <c r="J3912" s="7">
        <v>0</v>
      </c>
      <c r="K3912" s="7">
        <v>0.33372330300000003</v>
      </c>
      <c r="L3912" s="7">
        <v>4.449644E-3</v>
      </c>
      <c r="M3912" s="7">
        <v>0</v>
      </c>
      <c r="N3912" s="7">
        <v>0.3</v>
      </c>
      <c r="O3912" s="7">
        <v>4.0000000000000001E-3</v>
      </c>
      <c r="P3912" s="7"/>
      <c r="Q3912" s="7">
        <v>28</v>
      </c>
      <c r="R3912" s="7">
        <v>265</v>
      </c>
      <c r="S3912" s="189">
        <v>45625.593981481485</v>
      </c>
    </row>
    <row r="3913" spans="1:19">
      <c r="A3913" s="7">
        <v>2019</v>
      </c>
      <c r="B3913" s="123" t="s">
        <v>537</v>
      </c>
      <c r="C3913" s="123" t="s">
        <v>564</v>
      </c>
      <c r="D3913" s="123" t="s">
        <v>180</v>
      </c>
      <c r="E3913" s="123" t="s">
        <v>540</v>
      </c>
      <c r="F3913" s="7">
        <v>3714.660019074</v>
      </c>
      <c r="G3913" s="123" t="s">
        <v>532</v>
      </c>
      <c r="H3913" s="7">
        <v>384.08655932200003</v>
      </c>
      <c r="I3913" s="7">
        <v>103.39749999999999</v>
      </c>
      <c r="J3913" s="7">
        <v>351.40683780400002</v>
      </c>
      <c r="K3913" s="7">
        <v>1.1143980060000001</v>
      </c>
      <c r="L3913" s="7">
        <v>5.5719899999999998E-3</v>
      </c>
      <c r="M3913" s="7">
        <v>94.6</v>
      </c>
      <c r="N3913" s="7">
        <v>0.3</v>
      </c>
      <c r="O3913" s="7">
        <v>1.5E-3</v>
      </c>
      <c r="P3913" s="7">
        <v>1</v>
      </c>
      <c r="Q3913" s="7">
        <v>28</v>
      </c>
      <c r="R3913" s="7">
        <v>265</v>
      </c>
      <c r="S3913" s="189">
        <v>45625.593981481485</v>
      </c>
    </row>
    <row r="3914" spans="1:19">
      <c r="A3914" s="7">
        <v>2019</v>
      </c>
      <c r="B3914" s="123" t="s">
        <v>537</v>
      </c>
      <c r="C3914" s="123" t="s">
        <v>564</v>
      </c>
      <c r="D3914" s="123" t="s">
        <v>180</v>
      </c>
      <c r="E3914" s="123" t="s">
        <v>569</v>
      </c>
      <c r="F3914" s="7">
        <v>2335.7824349399998</v>
      </c>
      <c r="G3914" s="123" t="s">
        <v>532</v>
      </c>
      <c r="H3914" s="7">
        <v>251.40259925500001</v>
      </c>
      <c r="I3914" s="7">
        <v>107.631</v>
      </c>
      <c r="J3914" s="7">
        <v>230.915451518</v>
      </c>
      <c r="K3914" s="7">
        <v>0.70073472999999997</v>
      </c>
      <c r="L3914" s="7">
        <v>3.2700950000000002E-3</v>
      </c>
      <c r="M3914" s="7">
        <v>98.86</v>
      </c>
      <c r="N3914" s="7">
        <v>0.3</v>
      </c>
      <c r="O3914" s="7">
        <v>1.4E-3</v>
      </c>
      <c r="P3914" s="7">
        <v>1</v>
      </c>
      <c r="Q3914" s="7">
        <v>28</v>
      </c>
      <c r="R3914" s="7">
        <v>265</v>
      </c>
      <c r="S3914" s="189">
        <v>45625.593981481485</v>
      </c>
    </row>
    <row r="3915" spans="1:19">
      <c r="A3915" s="7">
        <v>2019</v>
      </c>
      <c r="B3915" s="123" t="s">
        <v>537</v>
      </c>
      <c r="C3915" s="123" t="s">
        <v>564</v>
      </c>
      <c r="D3915" s="123" t="s">
        <v>180</v>
      </c>
      <c r="E3915" s="123" t="s">
        <v>531</v>
      </c>
      <c r="F3915" s="7">
        <v>0</v>
      </c>
      <c r="G3915" s="123" t="s">
        <v>532</v>
      </c>
      <c r="H3915" s="7">
        <v>0</v>
      </c>
      <c r="I3915" s="7"/>
      <c r="J3915" s="7">
        <v>0</v>
      </c>
      <c r="K3915" s="7">
        <v>0</v>
      </c>
      <c r="L3915" s="7">
        <v>0</v>
      </c>
      <c r="M3915" s="7"/>
      <c r="N3915" s="7"/>
      <c r="O3915" s="7"/>
      <c r="P3915" s="7">
        <v>1</v>
      </c>
      <c r="Q3915" s="7">
        <v>28</v>
      </c>
      <c r="R3915" s="7">
        <v>265</v>
      </c>
      <c r="S3915" s="189">
        <v>45625.593981481485</v>
      </c>
    </row>
    <row r="3916" spans="1:19">
      <c r="A3916" s="7">
        <v>2019</v>
      </c>
      <c r="B3916" s="123" t="s">
        <v>537</v>
      </c>
      <c r="C3916" s="123" t="s">
        <v>564</v>
      </c>
      <c r="D3916" s="123" t="s">
        <v>180</v>
      </c>
      <c r="E3916" s="123" t="s">
        <v>533</v>
      </c>
      <c r="F3916" s="7">
        <v>12813.014435599</v>
      </c>
      <c r="G3916" s="123" t="s">
        <v>532</v>
      </c>
      <c r="H3916" s="7">
        <v>944.77616142299996</v>
      </c>
      <c r="I3916" s="7">
        <v>73.735666667000004</v>
      </c>
      <c r="J3916" s="7">
        <v>939.15124808600001</v>
      </c>
      <c r="K3916" s="7">
        <v>0.128130144</v>
      </c>
      <c r="L3916" s="7">
        <v>7.6878090000000003E-3</v>
      </c>
      <c r="M3916" s="7">
        <v>73.296666666999997</v>
      </c>
      <c r="N3916" s="7">
        <v>0.01</v>
      </c>
      <c r="O3916" s="7">
        <v>5.9999999999999995E-4</v>
      </c>
      <c r="P3916" s="7">
        <v>1</v>
      </c>
      <c r="Q3916" s="7">
        <v>28</v>
      </c>
      <c r="R3916" s="7">
        <v>265</v>
      </c>
      <c r="S3916" s="189">
        <v>45625.593981481485</v>
      </c>
    </row>
    <row r="3917" spans="1:19">
      <c r="A3917" s="7">
        <v>2019</v>
      </c>
      <c r="B3917" s="123" t="s">
        <v>537</v>
      </c>
      <c r="C3917" s="123" t="s">
        <v>564</v>
      </c>
      <c r="D3917" s="123" t="s">
        <v>180</v>
      </c>
      <c r="E3917" s="123" t="s">
        <v>159</v>
      </c>
      <c r="F3917" s="7">
        <v>0</v>
      </c>
      <c r="G3917" s="123" t="s">
        <v>532</v>
      </c>
      <c r="H3917" s="7">
        <v>0</v>
      </c>
      <c r="I3917" s="7"/>
      <c r="J3917" s="7">
        <v>0</v>
      </c>
      <c r="K3917" s="7">
        <v>0</v>
      </c>
      <c r="L3917" s="7">
        <v>0</v>
      </c>
      <c r="M3917" s="7"/>
      <c r="N3917" s="7"/>
      <c r="O3917" s="7"/>
      <c r="P3917" s="7">
        <v>1</v>
      </c>
      <c r="Q3917" s="7">
        <v>28</v>
      </c>
      <c r="R3917" s="7">
        <v>265</v>
      </c>
      <c r="S3917" s="189">
        <v>45625.593981481485</v>
      </c>
    </row>
    <row r="3918" spans="1:19">
      <c r="A3918" s="7">
        <v>2019</v>
      </c>
      <c r="B3918" s="123" t="s">
        <v>537</v>
      </c>
      <c r="C3918" s="123" t="s">
        <v>564</v>
      </c>
      <c r="D3918" s="123" t="s">
        <v>180</v>
      </c>
      <c r="E3918" s="123" t="s">
        <v>160</v>
      </c>
      <c r="F3918" s="7">
        <v>35620.674099345</v>
      </c>
      <c r="G3918" s="123" t="s">
        <v>532</v>
      </c>
      <c r="H3918" s="7">
        <v>2558.597399882</v>
      </c>
      <c r="I3918" s="7">
        <v>71.828999999999994</v>
      </c>
      <c r="J3918" s="7">
        <v>2542.9599239519998</v>
      </c>
      <c r="K3918" s="7">
        <v>0.35620674099999999</v>
      </c>
      <c r="L3918" s="7">
        <v>2.1372404000000001E-2</v>
      </c>
      <c r="M3918" s="7">
        <v>71.39</v>
      </c>
      <c r="N3918" s="7">
        <v>0.01</v>
      </c>
      <c r="O3918" s="7">
        <v>5.9999999999999995E-4</v>
      </c>
      <c r="P3918" s="7">
        <v>1</v>
      </c>
      <c r="Q3918" s="7">
        <v>28</v>
      </c>
      <c r="R3918" s="7">
        <v>265</v>
      </c>
      <c r="S3918" s="189">
        <v>45625.593981481485</v>
      </c>
    </row>
    <row r="3919" spans="1:19">
      <c r="A3919" s="7">
        <v>2019</v>
      </c>
      <c r="B3919" s="123" t="s">
        <v>537</v>
      </c>
      <c r="C3919" s="123" t="s">
        <v>564</v>
      </c>
      <c r="D3919" s="123" t="s">
        <v>180</v>
      </c>
      <c r="E3919" s="123" t="s">
        <v>575</v>
      </c>
      <c r="F3919" s="7">
        <v>379.80458050800002</v>
      </c>
      <c r="G3919" s="123" t="s">
        <v>532</v>
      </c>
      <c r="H3919" s="7">
        <v>41.700960420999998</v>
      </c>
      <c r="I3919" s="7">
        <v>109.795833333</v>
      </c>
      <c r="J3919" s="7">
        <v>38.359629624</v>
      </c>
      <c r="K3919" s="7">
        <v>0.113941374</v>
      </c>
      <c r="L3919" s="7">
        <v>5.6970700000000003E-4</v>
      </c>
      <c r="M3919" s="7">
        <v>100.99833333300001</v>
      </c>
      <c r="N3919" s="7">
        <v>0.3</v>
      </c>
      <c r="O3919" s="7">
        <v>1.5E-3</v>
      </c>
      <c r="P3919" s="7">
        <v>1</v>
      </c>
      <c r="Q3919" s="7">
        <v>28</v>
      </c>
      <c r="R3919" s="7">
        <v>265</v>
      </c>
      <c r="S3919" s="189">
        <v>45625.593981481485</v>
      </c>
    </row>
    <row r="3920" spans="1:19">
      <c r="A3920" s="7">
        <v>2019</v>
      </c>
      <c r="B3920" s="123" t="s">
        <v>537</v>
      </c>
      <c r="C3920" s="123" t="s">
        <v>564</v>
      </c>
      <c r="D3920" s="123" t="s">
        <v>180</v>
      </c>
      <c r="E3920" s="123" t="s">
        <v>163</v>
      </c>
      <c r="F3920" s="7">
        <v>2094.2630216440002</v>
      </c>
      <c r="G3920" s="123" t="s">
        <v>532</v>
      </c>
      <c r="H3920" s="7">
        <v>133.732306642</v>
      </c>
      <c r="I3920" s="7">
        <v>63.856499999999997</v>
      </c>
      <c r="J3920" s="7">
        <v>133.383611849</v>
      </c>
      <c r="K3920" s="7">
        <v>1.0471315E-2</v>
      </c>
      <c r="L3920" s="7">
        <v>2.09426E-4</v>
      </c>
      <c r="M3920" s="7">
        <v>63.69</v>
      </c>
      <c r="N3920" s="7">
        <v>5.0000000000000001E-3</v>
      </c>
      <c r="O3920" s="7">
        <v>1E-4</v>
      </c>
      <c r="P3920" s="7">
        <v>1</v>
      </c>
      <c r="Q3920" s="7">
        <v>28</v>
      </c>
      <c r="R3920" s="7">
        <v>265</v>
      </c>
      <c r="S3920" s="189">
        <v>45625.593981481485</v>
      </c>
    </row>
    <row r="3921" spans="1:19">
      <c r="A3921" s="7">
        <v>2019</v>
      </c>
      <c r="B3921" s="123" t="s">
        <v>537</v>
      </c>
      <c r="C3921" s="123" t="s">
        <v>564</v>
      </c>
      <c r="D3921" s="123" t="s">
        <v>180</v>
      </c>
      <c r="E3921" s="123" t="s">
        <v>535</v>
      </c>
      <c r="F3921" s="7">
        <v>24758.934924075998</v>
      </c>
      <c r="G3921" s="123" t="s">
        <v>532</v>
      </c>
      <c r="H3921" s="7">
        <v>1391.5201018749999</v>
      </c>
      <c r="I3921" s="7">
        <v>56.202744832999997</v>
      </c>
      <c r="J3921" s="7">
        <v>1387.3977392100001</v>
      </c>
      <c r="K3921" s="7">
        <v>0.12379467500000001</v>
      </c>
      <c r="L3921" s="7">
        <v>2.4758929999999998E-3</v>
      </c>
      <c r="M3921" s="7">
        <v>56.036244832999998</v>
      </c>
      <c r="N3921" s="7">
        <v>5.0000000000000001E-3</v>
      </c>
      <c r="O3921" s="7">
        <v>1E-4</v>
      </c>
      <c r="P3921" s="7">
        <v>1</v>
      </c>
      <c r="Q3921" s="7">
        <v>28</v>
      </c>
      <c r="R3921" s="7">
        <v>265</v>
      </c>
      <c r="S3921" s="189">
        <v>45625.593981481485</v>
      </c>
    </row>
    <row r="3922" spans="1:19">
      <c r="A3922" s="7">
        <v>2019</v>
      </c>
      <c r="B3922" s="123" t="s">
        <v>537</v>
      </c>
      <c r="C3922" s="123" t="s">
        <v>564</v>
      </c>
      <c r="D3922" s="123" t="s">
        <v>180</v>
      </c>
      <c r="E3922" s="123" t="s">
        <v>541</v>
      </c>
      <c r="F3922" s="7">
        <v>145.84954601999999</v>
      </c>
      <c r="G3922" s="123" t="s">
        <v>532</v>
      </c>
      <c r="H3922" s="7">
        <v>13.707024540000001</v>
      </c>
      <c r="I3922" s="7">
        <v>93.980577342999993</v>
      </c>
      <c r="J3922" s="7">
        <v>13.642996588999999</v>
      </c>
      <c r="K3922" s="7">
        <v>1.458495E-3</v>
      </c>
      <c r="L3922" s="7">
        <v>8.7509727609999993E-5</v>
      </c>
      <c r="M3922" s="7">
        <v>93.541577343</v>
      </c>
      <c r="N3922" s="7">
        <v>0.01</v>
      </c>
      <c r="O3922" s="7">
        <v>5.9999999999999995E-4</v>
      </c>
      <c r="P3922" s="7">
        <v>1</v>
      </c>
      <c r="Q3922" s="7">
        <v>28</v>
      </c>
      <c r="R3922" s="7">
        <v>265</v>
      </c>
      <c r="S3922" s="189">
        <v>45625.593981481485</v>
      </c>
    </row>
    <row r="3923" spans="1:19">
      <c r="A3923" s="7">
        <v>2019</v>
      </c>
      <c r="B3923" s="123" t="s">
        <v>537</v>
      </c>
      <c r="C3923" s="123" t="s">
        <v>564</v>
      </c>
      <c r="D3923" s="123" t="s">
        <v>180</v>
      </c>
      <c r="E3923" s="123" t="s">
        <v>570</v>
      </c>
      <c r="F3923" s="7">
        <v>5346.7110720000001</v>
      </c>
      <c r="G3923" s="123" t="s">
        <v>532</v>
      </c>
      <c r="H3923" s="7">
        <v>602.95395430099995</v>
      </c>
      <c r="I3923" s="7">
        <v>112.771</v>
      </c>
      <c r="J3923" s="7">
        <v>556.05795148799996</v>
      </c>
      <c r="K3923" s="7">
        <v>1.6040133219999999</v>
      </c>
      <c r="L3923" s="7">
        <v>7.4853960000000001E-3</v>
      </c>
      <c r="M3923" s="7">
        <v>104</v>
      </c>
      <c r="N3923" s="7">
        <v>0.3</v>
      </c>
      <c r="O3923" s="7">
        <v>1.4E-3</v>
      </c>
      <c r="P3923" s="7">
        <v>1</v>
      </c>
      <c r="Q3923" s="7">
        <v>28</v>
      </c>
      <c r="R3923" s="7">
        <v>265</v>
      </c>
      <c r="S3923" s="189">
        <v>45625.593981481485</v>
      </c>
    </row>
    <row r="3924" spans="1:19">
      <c r="A3924" s="7">
        <v>2019</v>
      </c>
      <c r="B3924" s="123" t="s">
        <v>537</v>
      </c>
      <c r="C3924" s="123" t="s">
        <v>556</v>
      </c>
      <c r="D3924" s="123" t="s">
        <v>576</v>
      </c>
      <c r="E3924" s="123" t="s">
        <v>27</v>
      </c>
      <c r="F3924" s="7">
        <v>0</v>
      </c>
      <c r="G3924" s="123" t="s">
        <v>532</v>
      </c>
      <c r="H3924" s="7">
        <v>0</v>
      </c>
      <c r="I3924" s="7"/>
      <c r="J3924" s="7">
        <v>0</v>
      </c>
      <c r="K3924" s="7">
        <v>0</v>
      </c>
      <c r="L3924" s="7">
        <v>0</v>
      </c>
      <c r="M3924" s="7"/>
      <c r="N3924" s="7"/>
      <c r="O3924" s="7"/>
      <c r="P3924" s="7"/>
      <c r="Q3924" s="7">
        <v>28</v>
      </c>
      <c r="R3924" s="7">
        <v>265</v>
      </c>
      <c r="S3924" s="189">
        <v>45625.593981481485</v>
      </c>
    </row>
    <row r="3925" spans="1:19">
      <c r="A3925" s="7">
        <v>2019</v>
      </c>
      <c r="B3925" s="123" t="s">
        <v>537</v>
      </c>
      <c r="C3925" s="123" t="s">
        <v>556</v>
      </c>
      <c r="D3925" s="123" t="s">
        <v>576</v>
      </c>
      <c r="E3925" s="123" t="s">
        <v>33</v>
      </c>
      <c r="F3925" s="7">
        <v>89.082890352999996</v>
      </c>
      <c r="G3925" s="123" t="s">
        <v>532</v>
      </c>
      <c r="H3925" s="7">
        <v>0.84272414299999998</v>
      </c>
      <c r="I3925" s="7">
        <v>9.4600000000000009</v>
      </c>
      <c r="J3925" s="7">
        <v>0</v>
      </c>
      <c r="K3925" s="7">
        <v>2.6724866999999999E-2</v>
      </c>
      <c r="L3925" s="7">
        <v>3.56332E-4</v>
      </c>
      <c r="M3925" s="7">
        <v>0</v>
      </c>
      <c r="N3925" s="7">
        <v>0.3</v>
      </c>
      <c r="O3925" s="7">
        <v>4.0000000000000001E-3</v>
      </c>
      <c r="P3925" s="7"/>
      <c r="Q3925" s="7">
        <v>28</v>
      </c>
      <c r="R3925" s="7">
        <v>265</v>
      </c>
      <c r="S3925" s="189">
        <v>45625.593981481485</v>
      </c>
    </row>
    <row r="3926" spans="1:19">
      <c r="A3926" s="7">
        <v>2019</v>
      </c>
      <c r="B3926" s="123" t="s">
        <v>537</v>
      </c>
      <c r="C3926" s="123" t="s">
        <v>556</v>
      </c>
      <c r="D3926" s="123" t="s">
        <v>576</v>
      </c>
      <c r="E3926" s="123" t="s">
        <v>540</v>
      </c>
      <c r="F3926" s="7">
        <v>0</v>
      </c>
      <c r="G3926" s="123" t="s">
        <v>532</v>
      </c>
      <c r="H3926" s="7">
        <v>0</v>
      </c>
      <c r="I3926" s="7"/>
      <c r="J3926" s="7">
        <v>0</v>
      </c>
      <c r="K3926" s="7">
        <v>0</v>
      </c>
      <c r="L3926" s="7">
        <v>0</v>
      </c>
      <c r="M3926" s="7"/>
      <c r="N3926" s="7"/>
      <c r="O3926" s="7"/>
      <c r="P3926" s="7">
        <v>1</v>
      </c>
      <c r="Q3926" s="7">
        <v>28</v>
      </c>
      <c r="R3926" s="7">
        <v>265</v>
      </c>
      <c r="S3926" s="189">
        <v>45625.593981481485</v>
      </c>
    </row>
    <row r="3927" spans="1:19">
      <c r="A3927" s="7">
        <v>2019</v>
      </c>
      <c r="B3927" s="123" t="s">
        <v>537</v>
      </c>
      <c r="C3927" s="123" t="s">
        <v>556</v>
      </c>
      <c r="D3927" s="123" t="s">
        <v>576</v>
      </c>
      <c r="E3927" s="123" t="s">
        <v>531</v>
      </c>
      <c r="F3927" s="7">
        <v>0</v>
      </c>
      <c r="G3927" s="123" t="s">
        <v>532</v>
      </c>
      <c r="H3927" s="7">
        <v>0</v>
      </c>
      <c r="I3927" s="7"/>
      <c r="J3927" s="7">
        <v>0</v>
      </c>
      <c r="K3927" s="7">
        <v>0</v>
      </c>
      <c r="L3927" s="7">
        <v>0</v>
      </c>
      <c r="M3927" s="7"/>
      <c r="N3927" s="7"/>
      <c r="O3927" s="7"/>
      <c r="P3927" s="7">
        <v>1</v>
      </c>
      <c r="Q3927" s="7">
        <v>28</v>
      </c>
      <c r="R3927" s="7">
        <v>265</v>
      </c>
      <c r="S3927" s="189">
        <v>45625.593981481485</v>
      </c>
    </row>
    <row r="3928" spans="1:19">
      <c r="A3928" s="7">
        <v>2019</v>
      </c>
      <c r="B3928" s="123" t="s">
        <v>537</v>
      </c>
      <c r="C3928" s="123" t="s">
        <v>556</v>
      </c>
      <c r="D3928" s="123" t="s">
        <v>576</v>
      </c>
      <c r="E3928" s="123" t="s">
        <v>533</v>
      </c>
      <c r="F3928" s="7">
        <v>417.75890399999997</v>
      </c>
      <c r="G3928" s="123" t="s">
        <v>532</v>
      </c>
      <c r="H3928" s="7">
        <v>30.803731292999998</v>
      </c>
      <c r="I3928" s="7">
        <v>73.735666667000004</v>
      </c>
      <c r="J3928" s="7">
        <v>30.620335134000001</v>
      </c>
      <c r="K3928" s="7">
        <v>4.1775889999999998E-3</v>
      </c>
      <c r="L3928" s="7">
        <v>2.5065500000000002E-4</v>
      </c>
      <c r="M3928" s="7">
        <v>73.296666666999997</v>
      </c>
      <c r="N3928" s="7">
        <v>0.01</v>
      </c>
      <c r="O3928" s="7">
        <v>5.9999999999999995E-4</v>
      </c>
      <c r="P3928" s="7">
        <v>1</v>
      </c>
      <c r="Q3928" s="7">
        <v>28</v>
      </c>
      <c r="R3928" s="7">
        <v>265</v>
      </c>
      <c r="S3928" s="189">
        <v>45625.593981481485</v>
      </c>
    </row>
    <row r="3929" spans="1:19">
      <c r="A3929" s="7">
        <v>2019</v>
      </c>
      <c r="B3929" s="123" t="s">
        <v>537</v>
      </c>
      <c r="C3929" s="123" t="s">
        <v>556</v>
      </c>
      <c r="D3929" s="123" t="s">
        <v>576</v>
      </c>
      <c r="E3929" s="123" t="s">
        <v>160</v>
      </c>
      <c r="F3929" s="7">
        <v>256.90204799999998</v>
      </c>
      <c r="G3929" s="123" t="s">
        <v>532</v>
      </c>
      <c r="H3929" s="7">
        <v>18.453017205999998</v>
      </c>
      <c r="I3929" s="7">
        <v>71.828999999999994</v>
      </c>
      <c r="J3929" s="7">
        <v>18.340237207000001</v>
      </c>
      <c r="K3929" s="7">
        <v>2.56902E-3</v>
      </c>
      <c r="L3929" s="7">
        <v>1.54141E-4</v>
      </c>
      <c r="M3929" s="7">
        <v>71.39</v>
      </c>
      <c r="N3929" s="7">
        <v>0.01</v>
      </c>
      <c r="O3929" s="7">
        <v>5.9999999999999995E-4</v>
      </c>
      <c r="P3929" s="7">
        <v>1</v>
      </c>
      <c r="Q3929" s="7">
        <v>28</v>
      </c>
      <c r="R3929" s="7">
        <v>265</v>
      </c>
      <c r="S3929" s="189">
        <v>45625.593981481485</v>
      </c>
    </row>
    <row r="3930" spans="1:19">
      <c r="A3930" s="7">
        <v>2019</v>
      </c>
      <c r="B3930" s="123" t="s">
        <v>537</v>
      </c>
      <c r="C3930" s="123" t="s">
        <v>556</v>
      </c>
      <c r="D3930" s="123" t="s">
        <v>576</v>
      </c>
      <c r="E3930" s="123" t="s">
        <v>163</v>
      </c>
      <c r="F3930" s="7">
        <v>525.91762753199998</v>
      </c>
      <c r="G3930" s="123" t="s">
        <v>532</v>
      </c>
      <c r="H3930" s="7">
        <v>33.583258981999997</v>
      </c>
      <c r="I3930" s="7">
        <v>63.856499999999997</v>
      </c>
      <c r="J3930" s="7">
        <v>33.495693697999997</v>
      </c>
      <c r="K3930" s="7">
        <v>2.629588E-3</v>
      </c>
      <c r="L3930" s="7">
        <v>5.259176275E-5</v>
      </c>
      <c r="M3930" s="7">
        <v>63.69</v>
      </c>
      <c r="N3930" s="7">
        <v>5.0000000000000001E-3</v>
      </c>
      <c r="O3930" s="7">
        <v>1E-4</v>
      </c>
      <c r="P3930" s="7">
        <v>1</v>
      </c>
      <c r="Q3930" s="7">
        <v>28</v>
      </c>
      <c r="R3930" s="7">
        <v>265</v>
      </c>
      <c r="S3930" s="189">
        <v>45625.593981481485</v>
      </c>
    </row>
    <row r="3931" spans="1:19">
      <c r="A3931" s="7">
        <v>2019</v>
      </c>
      <c r="B3931" s="123" t="s">
        <v>537</v>
      </c>
      <c r="C3931" s="123" t="s">
        <v>556</v>
      </c>
      <c r="D3931" s="123" t="s">
        <v>576</v>
      </c>
      <c r="E3931" s="123" t="s">
        <v>535</v>
      </c>
      <c r="F3931" s="7">
        <v>1915.958072504</v>
      </c>
      <c r="G3931" s="123" t="s">
        <v>532</v>
      </c>
      <c r="H3931" s="7">
        <v>107.68210266</v>
      </c>
      <c r="I3931" s="7">
        <v>56.202744832999997</v>
      </c>
      <c r="J3931" s="7">
        <v>107.363095641</v>
      </c>
      <c r="K3931" s="7">
        <v>9.5797899999999995E-3</v>
      </c>
      <c r="L3931" s="7">
        <v>1.9159600000000001E-4</v>
      </c>
      <c r="M3931" s="7">
        <v>56.036244832999998</v>
      </c>
      <c r="N3931" s="7">
        <v>5.0000000000000001E-3</v>
      </c>
      <c r="O3931" s="7">
        <v>1E-4</v>
      </c>
      <c r="P3931" s="7">
        <v>1</v>
      </c>
      <c r="Q3931" s="7">
        <v>28</v>
      </c>
      <c r="R3931" s="7">
        <v>265</v>
      </c>
      <c r="S3931" s="189">
        <v>45625.593981481485</v>
      </c>
    </row>
    <row r="3932" spans="1:19">
      <c r="A3932" s="7">
        <v>2019</v>
      </c>
      <c r="B3932" s="123" t="s">
        <v>537</v>
      </c>
      <c r="C3932" s="123" t="s">
        <v>556</v>
      </c>
      <c r="D3932" s="123" t="s">
        <v>576</v>
      </c>
      <c r="E3932" s="123" t="s">
        <v>541</v>
      </c>
      <c r="F3932" s="7">
        <v>0</v>
      </c>
      <c r="G3932" s="123" t="s">
        <v>532</v>
      </c>
      <c r="H3932" s="7">
        <v>0</v>
      </c>
      <c r="I3932" s="7"/>
      <c r="J3932" s="7">
        <v>0</v>
      </c>
      <c r="K3932" s="7">
        <v>0</v>
      </c>
      <c r="L3932" s="7">
        <v>0</v>
      </c>
      <c r="M3932" s="7"/>
      <c r="N3932" s="7"/>
      <c r="O3932" s="7"/>
      <c r="P3932" s="7">
        <v>1</v>
      </c>
      <c r="Q3932" s="7">
        <v>28</v>
      </c>
      <c r="R3932" s="7">
        <v>265</v>
      </c>
      <c r="S3932" s="189">
        <v>45625.593981481485</v>
      </c>
    </row>
    <row r="3933" spans="1:19">
      <c r="A3933" s="7">
        <v>2019</v>
      </c>
      <c r="B3933" s="123" t="s">
        <v>537</v>
      </c>
      <c r="C3933" s="123" t="s">
        <v>556</v>
      </c>
      <c r="D3933" s="123" t="s">
        <v>577</v>
      </c>
      <c r="E3933" s="123" t="s">
        <v>27</v>
      </c>
      <c r="F3933" s="7">
        <v>0</v>
      </c>
      <c r="G3933" s="123" t="s">
        <v>532</v>
      </c>
      <c r="H3933" s="7">
        <v>0</v>
      </c>
      <c r="I3933" s="7"/>
      <c r="J3933" s="7">
        <v>0</v>
      </c>
      <c r="K3933" s="7">
        <v>0</v>
      </c>
      <c r="L3933" s="7">
        <v>0</v>
      </c>
      <c r="M3933" s="7"/>
      <c r="N3933" s="7"/>
      <c r="O3933" s="7"/>
      <c r="P3933" s="7"/>
      <c r="Q3933" s="7">
        <v>28</v>
      </c>
      <c r="R3933" s="7">
        <v>265</v>
      </c>
      <c r="S3933" s="189">
        <v>45625.593981481485</v>
      </c>
    </row>
    <row r="3934" spans="1:19">
      <c r="A3934" s="7">
        <v>2019</v>
      </c>
      <c r="B3934" s="123" t="s">
        <v>537</v>
      </c>
      <c r="C3934" s="123" t="s">
        <v>556</v>
      </c>
      <c r="D3934" s="123" t="s">
        <v>577</v>
      </c>
      <c r="E3934" s="123" t="s">
        <v>33</v>
      </c>
      <c r="F3934" s="7">
        <v>5.5952063120000002</v>
      </c>
      <c r="G3934" s="123" t="s">
        <v>532</v>
      </c>
      <c r="H3934" s="7">
        <v>5.2930652000000002E-2</v>
      </c>
      <c r="I3934" s="7">
        <v>9.4600000000000009</v>
      </c>
      <c r="J3934" s="7">
        <v>0</v>
      </c>
      <c r="K3934" s="7">
        <v>1.678562E-3</v>
      </c>
      <c r="L3934" s="7">
        <v>2.2380825250000002E-5</v>
      </c>
      <c r="M3934" s="7">
        <v>0</v>
      </c>
      <c r="N3934" s="7">
        <v>0.3</v>
      </c>
      <c r="O3934" s="7">
        <v>4.0000000000000001E-3</v>
      </c>
      <c r="P3934" s="7"/>
      <c r="Q3934" s="7">
        <v>28</v>
      </c>
      <c r="R3934" s="7">
        <v>265</v>
      </c>
      <c r="S3934" s="189">
        <v>45625.593981481485</v>
      </c>
    </row>
    <row r="3935" spans="1:19">
      <c r="A3935" s="7">
        <v>2019</v>
      </c>
      <c r="B3935" s="123" t="s">
        <v>537</v>
      </c>
      <c r="C3935" s="123" t="s">
        <v>556</v>
      </c>
      <c r="D3935" s="123" t="s">
        <v>577</v>
      </c>
      <c r="E3935" s="123" t="s">
        <v>540</v>
      </c>
      <c r="F3935" s="7">
        <v>0.251170224</v>
      </c>
      <c r="G3935" s="123" t="s">
        <v>532</v>
      </c>
      <c r="H3935" s="7">
        <v>2.3930870999999999E-2</v>
      </c>
      <c r="I3935" s="7">
        <v>95.277500000000003</v>
      </c>
      <c r="J3935" s="7">
        <v>2.3760703000000001E-2</v>
      </c>
      <c r="K3935" s="7">
        <v>2.5117022400000001E-6</v>
      </c>
      <c r="L3935" s="7">
        <v>3.7675533600000002E-7</v>
      </c>
      <c r="M3935" s="7">
        <v>94.6</v>
      </c>
      <c r="N3935" s="7">
        <v>0.01</v>
      </c>
      <c r="O3935" s="7">
        <v>1.5E-3</v>
      </c>
      <c r="P3935" s="7">
        <v>1</v>
      </c>
      <c r="Q3935" s="7">
        <v>28</v>
      </c>
      <c r="R3935" s="7">
        <v>265</v>
      </c>
      <c r="S3935" s="189">
        <v>45625.593981481485</v>
      </c>
    </row>
    <row r="3936" spans="1:19">
      <c r="A3936" s="7">
        <v>2019</v>
      </c>
      <c r="B3936" s="123" t="s">
        <v>537</v>
      </c>
      <c r="C3936" s="123" t="s">
        <v>556</v>
      </c>
      <c r="D3936" s="123" t="s">
        <v>577</v>
      </c>
      <c r="E3936" s="123" t="s">
        <v>531</v>
      </c>
      <c r="F3936" s="7">
        <v>0</v>
      </c>
      <c r="G3936" s="123" t="s">
        <v>532</v>
      </c>
      <c r="H3936" s="7">
        <v>0</v>
      </c>
      <c r="I3936" s="7"/>
      <c r="J3936" s="7">
        <v>0</v>
      </c>
      <c r="K3936" s="7">
        <v>0</v>
      </c>
      <c r="L3936" s="7">
        <v>0</v>
      </c>
      <c r="M3936" s="7"/>
      <c r="N3936" s="7"/>
      <c r="O3936" s="7"/>
      <c r="P3936" s="7">
        <v>1</v>
      </c>
      <c r="Q3936" s="7">
        <v>28</v>
      </c>
      <c r="R3936" s="7">
        <v>265</v>
      </c>
      <c r="S3936" s="189">
        <v>45625.593981481485</v>
      </c>
    </row>
    <row r="3937" spans="1:19">
      <c r="A3937" s="7">
        <v>2019</v>
      </c>
      <c r="B3937" s="123" t="s">
        <v>537</v>
      </c>
      <c r="C3937" s="123" t="s">
        <v>556</v>
      </c>
      <c r="D3937" s="123" t="s">
        <v>577</v>
      </c>
      <c r="E3937" s="123" t="s">
        <v>533</v>
      </c>
      <c r="F3937" s="7">
        <v>630.44834400000002</v>
      </c>
      <c r="G3937" s="123" t="s">
        <v>532</v>
      </c>
      <c r="H3937" s="7">
        <v>46.486528944</v>
      </c>
      <c r="I3937" s="7">
        <v>73.735666667000004</v>
      </c>
      <c r="J3937" s="7">
        <v>46.209762120999997</v>
      </c>
      <c r="K3937" s="7">
        <v>6.3044829999999996E-3</v>
      </c>
      <c r="L3937" s="7">
        <v>3.7826899999999998E-4</v>
      </c>
      <c r="M3937" s="7">
        <v>73.296666666999997</v>
      </c>
      <c r="N3937" s="7">
        <v>0.01</v>
      </c>
      <c r="O3937" s="7">
        <v>5.9999999999999995E-4</v>
      </c>
      <c r="P3937" s="7">
        <v>1</v>
      </c>
      <c r="Q3937" s="7">
        <v>28</v>
      </c>
      <c r="R3937" s="7">
        <v>265</v>
      </c>
      <c r="S3937" s="189">
        <v>45625.593981481485</v>
      </c>
    </row>
    <row r="3938" spans="1:19">
      <c r="A3938" s="7">
        <v>2019</v>
      </c>
      <c r="B3938" s="123" t="s">
        <v>537</v>
      </c>
      <c r="C3938" s="123" t="s">
        <v>556</v>
      </c>
      <c r="D3938" s="123" t="s">
        <v>577</v>
      </c>
      <c r="E3938" s="123" t="s">
        <v>160</v>
      </c>
      <c r="F3938" s="7">
        <v>56.731140000000003</v>
      </c>
      <c r="G3938" s="123" t="s">
        <v>532</v>
      </c>
      <c r="H3938" s="7">
        <v>4.074941055</v>
      </c>
      <c r="I3938" s="7">
        <v>71.828999999999994</v>
      </c>
      <c r="J3938" s="7">
        <v>4.0500360850000003</v>
      </c>
      <c r="K3938" s="7">
        <v>5.6731100000000003E-4</v>
      </c>
      <c r="L3938" s="7">
        <v>3.4038683999999999E-5</v>
      </c>
      <c r="M3938" s="7">
        <v>71.39</v>
      </c>
      <c r="N3938" s="7">
        <v>0.01</v>
      </c>
      <c r="O3938" s="7">
        <v>5.9999999999999995E-4</v>
      </c>
      <c r="P3938" s="7">
        <v>1</v>
      </c>
      <c r="Q3938" s="7">
        <v>28</v>
      </c>
      <c r="R3938" s="7">
        <v>265</v>
      </c>
      <c r="S3938" s="189">
        <v>45625.593981481485</v>
      </c>
    </row>
    <row r="3939" spans="1:19">
      <c r="A3939" s="7">
        <v>2019</v>
      </c>
      <c r="B3939" s="123" t="s">
        <v>537</v>
      </c>
      <c r="C3939" s="123" t="s">
        <v>556</v>
      </c>
      <c r="D3939" s="123" t="s">
        <v>577</v>
      </c>
      <c r="E3939" s="123" t="s">
        <v>163</v>
      </c>
      <c r="F3939" s="7">
        <v>138.76124710299999</v>
      </c>
      <c r="G3939" s="123" t="s">
        <v>532</v>
      </c>
      <c r="H3939" s="7">
        <v>8.8608075759999991</v>
      </c>
      <c r="I3939" s="7">
        <v>63.856499999999997</v>
      </c>
      <c r="J3939" s="7">
        <v>8.8377038280000004</v>
      </c>
      <c r="K3939" s="7">
        <v>6.9380600000000005E-4</v>
      </c>
      <c r="L3939" s="7">
        <v>1.3876124709999999E-5</v>
      </c>
      <c r="M3939" s="7">
        <v>63.69</v>
      </c>
      <c r="N3939" s="7">
        <v>5.0000000000000001E-3</v>
      </c>
      <c r="O3939" s="7">
        <v>1E-4</v>
      </c>
      <c r="P3939" s="7">
        <v>1</v>
      </c>
      <c r="Q3939" s="7">
        <v>28</v>
      </c>
      <c r="R3939" s="7">
        <v>265</v>
      </c>
      <c r="S3939" s="189">
        <v>45625.593981481485</v>
      </c>
    </row>
    <row r="3940" spans="1:19">
      <c r="A3940" s="7">
        <v>2019</v>
      </c>
      <c r="B3940" s="123" t="s">
        <v>537</v>
      </c>
      <c r="C3940" s="123" t="s">
        <v>556</v>
      </c>
      <c r="D3940" s="123" t="s">
        <v>577</v>
      </c>
      <c r="E3940" s="123" t="s">
        <v>535</v>
      </c>
      <c r="F3940" s="7">
        <v>817.124474652</v>
      </c>
      <c r="G3940" s="123" t="s">
        <v>532</v>
      </c>
      <c r="H3940" s="7">
        <v>45.924638346000002</v>
      </c>
      <c r="I3940" s="7">
        <v>56.202744832999997</v>
      </c>
      <c r="J3940" s="7">
        <v>45.788587120999999</v>
      </c>
      <c r="K3940" s="7">
        <v>4.0856219999999997E-3</v>
      </c>
      <c r="L3940" s="7">
        <v>8.1712447469999998E-5</v>
      </c>
      <c r="M3940" s="7">
        <v>56.036244832999998</v>
      </c>
      <c r="N3940" s="7">
        <v>5.0000000000000001E-3</v>
      </c>
      <c r="O3940" s="7">
        <v>1E-4</v>
      </c>
      <c r="P3940" s="7">
        <v>1</v>
      </c>
      <c r="Q3940" s="7">
        <v>28</v>
      </c>
      <c r="R3940" s="7">
        <v>265</v>
      </c>
      <c r="S3940" s="189">
        <v>45625.593981481485</v>
      </c>
    </row>
    <row r="3941" spans="1:19">
      <c r="A3941" s="7">
        <v>2019</v>
      </c>
      <c r="B3941" s="123" t="s">
        <v>537</v>
      </c>
      <c r="C3941" s="123" t="s">
        <v>556</v>
      </c>
      <c r="D3941" s="123" t="s">
        <v>577</v>
      </c>
      <c r="E3941" s="123" t="s">
        <v>541</v>
      </c>
      <c r="F3941" s="7">
        <v>0</v>
      </c>
      <c r="G3941" s="123" t="s">
        <v>532</v>
      </c>
      <c r="H3941" s="7">
        <v>0</v>
      </c>
      <c r="I3941" s="7"/>
      <c r="J3941" s="7">
        <v>0</v>
      </c>
      <c r="K3941" s="7">
        <v>0</v>
      </c>
      <c r="L3941" s="7">
        <v>0</v>
      </c>
      <c r="M3941" s="7"/>
      <c r="N3941" s="7"/>
      <c r="O3941" s="7"/>
      <c r="P3941" s="7">
        <v>1</v>
      </c>
      <c r="Q3941" s="7">
        <v>28</v>
      </c>
      <c r="R3941" s="7">
        <v>265</v>
      </c>
      <c r="S3941" s="189">
        <v>45625.593981481485</v>
      </c>
    </row>
    <row r="3942" spans="1:19">
      <c r="A3942" s="7">
        <v>2019</v>
      </c>
      <c r="B3942" s="123" t="s">
        <v>537</v>
      </c>
      <c r="C3942" s="123" t="s">
        <v>556</v>
      </c>
      <c r="D3942" s="123" t="s">
        <v>578</v>
      </c>
      <c r="E3942" s="123" t="s">
        <v>27</v>
      </c>
      <c r="F3942" s="7">
        <v>0</v>
      </c>
      <c r="G3942" s="123" t="s">
        <v>532</v>
      </c>
      <c r="H3942" s="7">
        <v>0</v>
      </c>
      <c r="I3942" s="7"/>
      <c r="J3942" s="7">
        <v>0</v>
      </c>
      <c r="K3942" s="7">
        <v>0</v>
      </c>
      <c r="L3942" s="7">
        <v>0</v>
      </c>
      <c r="M3942" s="7"/>
      <c r="N3942" s="7"/>
      <c r="O3942" s="7"/>
      <c r="P3942" s="7"/>
      <c r="Q3942" s="7">
        <v>28</v>
      </c>
      <c r="R3942" s="7">
        <v>265</v>
      </c>
      <c r="S3942" s="189">
        <v>45625.593981481485</v>
      </c>
    </row>
    <row r="3943" spans="1:19">
      <c r="A3943" s="7">
        <v>2019</v>
      </c>
      <c r="B3943" s="123" t="s">
        <v>537</v>
      </c>
      <c r="C3943" s="123" t="s">
        <v>556</v>
      </c>
      <c r="D3943" s="123" t="s">
        <v>578</v>
      </c>
      <c r="E3943" s="123" t="s">
        <v>33</v>
      </c>
      <c r="F3943" s="7">
        <v>93.984253666000001</v>
      </c>
      <c r="G3943" s="123" t="s">
        <v>532</v>
      </c>
      <c r="H3943" s="7">
        <v>0.88909104000000005</v>
      </c>
      <c r="I3943" s="7">
        <v>9.4600000000000009</v>
      </c>
      <c r="J3943" s="7">
        <v>0</v>
      </c>
      <c r="K3943" s="7">
        <v>2.8195275999999998E-2</v>
      </c>
      <c r="L3943" s="7">
        <v>3.7593700000000002E-4</v>
      </c>
      <c r="M3943" s="7">
        <v>0</v>
      </c>
      <c r="N3943" s="7">
        <v>0.3</v>
      </c>
      <c r="O3943" s="7">
        <v>4.0000000000000001E-3</v>
      </c>
      <c r="P3943" s="7"/>
      <c r="Q3943" s="7">
        <v>28</v>
      </c>
      <c r="R3943" s="7">
        <v>265</v>
      </c>
      <c r="S3943" s="189">
        <v>45625.593981481485</v>
      </c>
    </row>
    <row r="3944" spans="1:19">
      <c r="A3944" s="7">
        <v>2019</v>
      </c>
      <c r="B3944" s="123" t="s">
        <v>537</v>
      </c>
      <c r="C3944" s="123" t="s">
        <v>556</v>
      </c>
      <c r="D3944" s="123" t="s">
        <v>578</v>
      </c>
      <c r="E3944" s="123" t="s">
        <v>540</v>
      </c>
      <c r="F3944" s="7">
        <v>17.916809338</v>
      </c>
      <c r="G3944" s="123" t="s">
        <v>532</v>
      </c>
      <c r="H3944" s="7">
        <v>1.707068802</v>
      </c>
      <c r="I3944" s="7">
        <v>95.277500000000003</v>
      </c>
      <c r="J3944" s="7">
        <v>1.694930163</v>
      </c>
      <c r="K3944" s="7">
        <v>1.79168E-4</v>
      </c>
      <c r="L3944" s="7">
        <v>2.6875214010000001E-5</v>
      </c>
      <c r="M3944" s="7">
        <v>94.6</v>
      </c>
      <c r="N3944" s="7">
        <v>0.01</v>
      </c>
      <c r="O3944" s="7">
        <v>1.5E-3</v>
      </c>
      <c r="P3944" s="7">
        <v>1</v>
      </c>
      <c r="Q3944" s="7">
        <v>28</v>
      </c>
      <c r="R3944" s="7">
        <v>265</v>
      </c>
      <c r="S3944" s="189">
        <v>45625.593981481485</v>
      </c>
    </row>
    <row r="3945" spans="1:19">
      <c r="A3945" s="7">
        <v>2019</v>
      </c>
      <c r="B3945" s="123" t="s">
        <v>537</v>
      </c>
      <c r="C3945" s="123" t="s">
        <v>556</v>
      </c>
      <c r="D3945" s="123" t="s">
        <v>578</v>
      </c>
      <c r="E3945" s="123" t="s">
        <v>531</v>
      </c>
      <c r="F3945" s="7">
        <v>0</v>
      </c>
      <c r="G3945" s="123" t="s">
        <v>532</v>
      </c>
      <c r="H3945" s="7">
        <v>0</v>
      </c>
      <c r="I3945" s="7"/>
      <c r="J3945" s="7">
        <v>0</v>
      </c>
      <c r="K3945" s="7">
        <v>0</v>
      </c>
      <c r="L3945" s="7">
        <v>0</v>
      </c>
      <c r="M3945" s="7"/>
      <c r="N3945" s="7"/>
      <c r="O3945" s="7"/>
      <c r="P3945" s="7">
        <v>1</v>
      </c>
      <c r="Q3945" s="7">
        <v>28</v>
      </c>
      <c r="R3945" s="7">
        <v>265</v>
      </c>
      <c r="S3945" s="189">
        <v>45625.593981481485</v>
      </c>
    </row>
    <row r="3946" spans="1:19">
      <c r="A3946" s="7">
        <v>2019</v>
      </c>
      <c r="B3946" s="123" t="s">
        <v>537</v>
      </c>
      <c r="C3946" s="123" t="s">
        <v>556</v>
      </c>
      <c r="D3946" s="123" t="s">
        <v>578</v>
      </c>
      <c r="E3946" s="123" t="s">
        <v>533</v>
      </c>
      <c r="F3946" s="7">
        <v>179.990532</v>
      </c>
      <c r="G3946" s="123" t="s">
        <v>532</v>
      </c>
      <c r="H3946" s="7">
        <v>13.271721871</v>
      </c>
      <c r="I3946" s="7">
        <v>73.735666667000004</v>
      </c>
      <c r="J3946" s="7">
        <v>13.192706027</v>
      </c>
      <c r="K3946" s="7">
        <v>1.7999050000000001E-3</v>
      </c>
      <c r="L3946" s="7">
        <v>1.07994E-4</v>
      </c>
      <c r="M3946" s="7">
        <v>73.296666666999997</v>
      </c>
      <c r="N3946" s="7">
        <v>0.01</v>
      </c>
      <c r="O3946" s="7">
        <v>5.9999999999999995E-4</v>
      </c>
      <c r="P3946" s="7">
        <v>1</v>
      </c>
      <c r="Q3946" s="7">
        <v>28</v>
      </c>
      <c r="R3946" s="7">
        <v>265</v>
      </c>
      <c r="S3946" s="189">
        <v>45625.593981481485</v>
      </c>
    </row>
    <row r="3947" spans="1:19">
      <c r="A3947" s="7">
        <v>2019</v>
      </c>
      <c r="B3947" s="123" t="s">
        <v>537</v>
      </c>
      <c r="C3947" s="123" t="s">
        <v>556</v>
      </c>
      <c r="D3947" s="123" t="s">
        <v>578</v>
      </c>
      <c r="E3947" s="123" t="s">
        <v>160</v>
      </c>
      <c r="F3947" s="7">
        <v>168.43496400000001</v>
      </c>
      <c r="G3947" s="123" t="s">
        <v>532</v>
      </c>
      <c r="H3947" s="7">
        <v>12.098515029</v>
      </c>
      <c r="I3947" s="7">
        <v>71.828999999999994</v>
      </c>
      <c r="J3947" s="7">
        <v>12.02457208</v>
      </c>
      <c r="K3947" s="7">
        <v>1.68435E-3</v>
      </c>
      <c r="L3947" s="7">
        <v>1.01061E-4</v>
      </c>
      <c r="M3947" s="7">
        <v>71.39</v>
      </c>
      <c r="N3947" s="7">
        <v>0.01</v>
      </c>
      <c r="O3947" s="7">
        <v>5.9999999999999995E-4</v>
      </c>
      <c r="P3947" s="7">
        <v>1</v>
      </c>
      <c r="Q3947" s="7">
        <v>28</v>
      </c>
      <c r="R3947" s="7">
        <v>265</v>
      </c>
      <c r="S3947" s="189">
        <v>45625.593981481485</v>
      </c>
    </row>
    <row r="3948" spans="1:19">
      <c r="A3948" s="7">
        <v>2019</v>
      </c>
      <c r="B3948" s="123" t="s">
        <v>537</v>
      </c>
      <c r="C3948" s="123" t="s">
        <v>556</v>
      </c>
      <c r="D3948" s="123" t="s">
        <v>578</v>
      </c>
      <c r="E3948" s="123" t="s">
        <v>163</v>
      </c>
      <c r="F3948" s="7">
        <v>971.01620438700002</v>
      </c>
      <c r="G3948" s="123" t="s">
        <v>532</v>
      </c>
      <c r="H3948" s="7">
        <v>62.005696254999997</v>
      </c>
      <c r="I3948" s="7">
        <v>63.856499999999997</v>
      </c>
      <c r="J3948" s="7">
        <v>61.844022056999997</v>
      </c>
      <c r="K3948" s="7">
        <v>4.8550809999999998E-3</v>
      </c>
      <c r="L3948" s="7">
        <v>9.7101620439999999E-5</v>
      </c>
      <c r="M3948" s="7">
        <v>63.69</v>
      </c>
      <c r="N3948" s="7">
        <v>5.0000000000000001E-3</v>
      </c>
      <c r="O3948" s="7">
        <v>1E-4</v>
      </c>
      <c r="P3948" s="7">
        <v>1</v>
      </c>
      <c r="Q3948" s="7">
        <v>28</v>
      </c>
      <c r="R3948" s="7">
        <v>265</v>
      </c>
      <c r="S3948" s="189">
        <v>45625.593981481485</v>
      </c>
    </row>
    <row r="3949" spans="1:19">
      <c r="A3949" s="7">
        <v>2019</v>
      </c>
      <c r="B3949" s="123" t="s">
        <v>537</v>
      </c>
      <c r="C3949" s="123" t="s">
        <v>556</v>
      </c>
      <c r="D3949" s="123" t="s">
        <v>578</v>
      </c>
      <c r="E3949" s="123" t="s">
        <v>535</v>
      </c>
      <c r="F3949" s="7">
        <v>1630.71174152</v>
      </c>
      <c r="G3949" s="123" t="s">
        <v>532</v>
      </c>
      <c r="H3949" s="7">
        <v>91.650475904999993</v>
      </c>
      <c r="I3949" s="7">
        <v>56.202744832999997</v>
      </c>
      <c r="J3949" s="7">
        <v>91.378962400000006</v>
      </c>
      <c r="K3949" s="7">
        <v>8.1535589999999995E-3</v>
      </c>
      <c r="L3949" s="7">
        <v>1.6307100000000001E-4</v>
      </c>
      <c r="M3949" s="7">
        <v>56.036244832999998</v>
      </c>
      <c r="N3949" s="7">
        <v>5.0000000000000001E-3</v>
      </c>
      <c r="O3949" s="7">
        <v>1E-4</v>
      </c>
      <c r="P3949" s="7">
        <v>1</v>
      </c>
      <c r="Q3949" s="7">
        <v>28</v>
      </c>
      <c r="R3949" s="7">
        <v>265</v>
      </c>
      <c r="S3949" s="189">
        <v>45625.593981481485</v>
      </c>
    </row>
    <row r="3950" spans="1:19">
      <c r="A3950" s="7">
        <v>2019</v>
      </c>
      <c r="B3950" s="123" t="s">
        <v>537</v>
      </c>
      <c r="C3950" s="123" t="s">
        <v>556</v>
      </c>
      <c r="D3950" s="123" t="s">
        <v>578</v>
      </c>
      <c r="E3950" s="123" t="s">
        <v>541</v>
      </c>
      <c r="F3950" s="7">
        <v>0</v>
      </c>
      <c r="G3950" s="123" t="s">
        <v>532</v>
      </c>
      <c r="H3950" s="7">
        <v>0</v>
      </c>
      <c r="I3950" s="7"/>
      <c r="J3950" s="7">
        <v>0</v>
      </c>
      <c r="K3950" s="7">
        <v>0</v>
      </c>
      <c r="L3950" s="7">
        <v>0</v>
      </c>
      <c r="M3950" s="7"/>
      <c r="N3950" s="7"/>
      <c r="O3950" s="7"/>
      <c r="P3950" s="7">
        <v>1</v>
      </c>
      <c r="Q3950" s="7">
        <v>28</v>
      </c>
      <c r="R3950" s="7">
        <v>265</v>
      </c>
      <c r="S3950" s="189">
        <v>45625.593981481485</v>
      </c>
    </row>
    <row r="3951" spans="1:19">
      <c r="A3951" s="7">
        <v>2019</v>
      </c>
      <c r="B3951" s="123" t="s">
        <v>537</v>
      </c>
      <c r="C3951" s="123" t="s">
        <v>556</v>
      </c>
      <c r="D3951" s="123" t="s">
        <v>579</v>
      </c>
      <c r="E3951" s="123" t="s">
        <v>27</v>
      </c>
      <c r="F3951" s="7">
        <v>0</v>
      </c>
      <c r="G3951" s="123" t="s">
        <v>532</v>
      </c>
      <c r="H3951" s="7">
        <v>0</v>
      </c>
      <c r="I3951" s="7"/>
      <c r="J3951" s="7">
        <v>0</v>
      </c>
      <c r="K3951" s="7">
        <v>0</v>
      </c>
      <c r="L3951" s="7">
        <v>0</v>
      </c>
      <c r="M3951" s="7"/>
      <c r="N3951" s="7"/>
      <c r="O3951" s="7"/>
      <c r="P3951" s="7"/>
      <c r="Q3951" s="7">
        <v>28</v>
      </c>
      <c r="R3951" s="7">
        <v>265</v>
      </c>
      <c r="S3951" s="189">
        <v>45625.593981481485</v>
      </c>
    </row>
    <row r="3952" spans="1:19">
      <c r="A3952" s="7">
        <v>2019</v>
      </c>
      <c r="B3952" s="123" t="s">
        <v>537</v>
      </c>
      <c r="C3952" s="123" t="s">
        <v>556</v>
      </c>
      <c r="D3952" s="123" t="s">
        <v>579</v>
      </c>
      <c r="E3952" s="123" t="s">
        <v>33</v>
      </c>
      <c r="F3952" s="7">
        <v>7.7966563789999999</v>
      </c>
      <c r="G3952" s="123" t="s">
        <v>532</v>
      </c>
      <c r="H3952" s="7">
        <v>7.3756369000000002E-2</v>
      </c>
      <c r="I3952" s="7">
        <v>9.4600000000000009</v>
      </c>
      <c r="J3952" s="7">
        <v>0</v>
      </c>
      <c r="K3952" s="7">
        <v>2.3389970000000002E-3</v>
      </c>
      <c r="L3952" s="7">
        <v>3.1186625520000003E-5</v>
      </c>
      <c r="M3952" s="7">
        <v>0</v>
      </c>
      <c r="N3952" s="7">
        <v>0.3</v>
      </c>
      <c r="O3952" s="7">
        <v>4.0000000000000001E-3</v>
      </c>
      <c r="P3952" s="7"/>
      <c r="Q3952" s="7">
        <v>28</v>
      </c>
      <c r="R3952" s="7">
        <v>265</v>
      </c>
      <c r="S3952" s="189">
        <v>45625.593981481485</v>
      </c>
    </row>
    <row r="3953" spans="1:19">
      <c r="A3953" s="7">
        <v>2019</v>
      </c>
      <c r="B3953" s="123" t="s">
        <v>537</v>
      </c>
      <c r="C3953" s="123" t="s">
        <v>556</v>
      </c>
      <c r="D3953" s="123" t="s">
        <v>579</v>
      </c>
      <c r="E3953" s="123" t="s">
        <v>540</v>
      </c>
      <c r="F3953" s="7">
        <v>0.54420215299999997</v>
      </c>
      <c r="G3953" s="123" t="s">
        <v>532</v>
      </c>
      <c r="H3953" s="7">
        <v>5.1850221000000002E-2</v>
      </c>
      <c r="I3953" s="7">
        <v>95.277500000000003</v>
      </c>
      <c r="J3953" s="7">
        <v>5.1481524000000001E-2</v>
      </c>
      <c r="K3953" s="7">
        <v>5.4420215299999997E-6</v>
      </c>
      <c r="L3953" s="7">
        <v>8.1630322950000004E-7</v>
      </c>
      <c r="M3953" s="7">
        <v>94.6</v>
      </c>
      <c r="N3953" s="7">
        <v>0.01</v>
      </c>
      <c r="O3953" s="7">
        <v>1.5E-3</v>
      </c>
      <c r="P3953" s="7">
        <v>1</v>
      </c>
      <c r="Q3953" s="7">
        <v>28</v>
      </c>
      <c r="R3953" s="7">
        <v>265</v>
      </c>
      <c r="S3953" s="189">
        <v>45625.593981481485</v>
      </c>
    </row>
    <row r="3954" spans="1:19">
      <c r="A3954" s="7">
        <v>2019</v>
      </c>
      <c r="B3954" s="123" t="s">
        <v>537</v>
      </c>
      <c r="C3954" s="123" t="s">
        <v>556</v>
      </c>
      <c r="D3954" s="123" t="s">
        <v>579</v>
      </c>
      <c r="E3954" s="123" t="s">
        <v>531</v>
      </c>
      <c r="F3954" s="7">
        <v>0</v>
      </c>
      <c r="G3954" s="123" t="s">
        <v>532</v>
      </c>
      <c r="H3954" s="7">
        <v>0</v>
      </c>
      <c r="I3954" s="7"/>
      <c r="J3954" s="7">
        <v>0</v>
      </c>
      <c r="K3954" s="7">
        <v>0</v>
      </c>
      <c r="L3954" s="7">
        <v>0</v>
      </c>
      <c r="M3954" s="7"/>
      <c r="N3954" s="7"/>
      <c r="O3954" s="7"/>
      <c r="P3954" s="7">
        <v>1</v>
      </c>
      <c r="Q3954" s="7">
        <v>28</v>
      </c>
      <c r="R3954" s="7">
        <v>265</v>
      </c>
      <c r="S3954" s="189">
        <v>45625.593981481485</v>
      </c>
    </row>
    <row r="3955" spans="1:19">
      <c r="A3955" s="7">
        <v>2019</v>
      </c>
      <c r="B3955" s="123" t="s">
        <v>537</v>
      </c>
      <c r="C3955" s="123" t="s">
        <v>556</v>
      </c>
      <c r="D3955" s="123" t="s">
        <v>579</v>
      </c>
      <c r="E3955" s="123" t="s">
        <v>533</v>
      </c>
      <c r="F3955" s="7">
        <v>88.760159999999999</v>
      </c>
      <c r="G3955" s="123" t="s">
        <v>532</v>
      </c>
      <c r="H3955" s="7">
        <v>6.5447895709999999</v>
      </c>
      <c r="I3955" s="7">
        <v>73.735666667000004</v>
      </c>
      <c r="J3955" s="7">
        <v>6.5058238609999997</v>
      </c>
      <c r="K3955" s="7">
        <v>8.8760200000000003E-4</v>
      </c>
      <c r="L3955" s="7">
        <v>5.3256096000000002E-5</v>
      </c>
      <c r="M3955" s="7">
        <v>73.296666666999997</v>
      </c>
      <c r="N3955" s="7">
        <v>0.01</v>
      </c>
      <c r="O3955" s="7">
        <v>5.9999999999999995E-4</v>
      </c>
      <c r="P3955" s="7">
        <v>1</v>
      </c>
      <c r="Q3955" s="7">
        <v>28</v>
      </c>
      <c r="R3955" s="7">
        <v>265</v>
      </c>
      <c r="S3955" s="189">
        <v>45625.593981481485</v>
      </c>
    </row>
    <row r="3956" spans="1:19">
      <c r="A3956" s="7">
        <v>2019</v>
      </c>
      <c r="B3956" s="123" t="s">
        <v>537</v>
      </c>
      <c r="C3956" s="123" t="s">
        <v>556</v>
      </c>
      <c r="D3956" s="123" t="s">
        <v>579</v>
      </c>
      <c r="E3956" s="123" t="s">
        <v>160</v>
      </c>
      <c r="F3956" s="7">
        <v>22.943663999999998</v>
      </c>
      <c r="G3956" s="123" t="s">
        <v>532</v>
      </c>
      <c r="H3956" s="7">
        <v>1.6480204409999999</v>
      </c>
      <c r="I3956" s="7">
        <v>71.828999999999994</v>
      </c>
      <c r="J3956" s="7">
        <v>1.6379481730000001</v>
      </c>
      <c r="K3956" s="7">
        <v>2.2943700000000001E-4</v>
      </c>
      <c r="L3956" s="7">
        <v>1.37661984E-5</v>
      </c>
      <c r="M3956" s="7">
        <v>71.39</v>
      </c>
      <c r="N3956" s="7">
        <v>0.01</v>
      </c>
      <c r="O3956" s="7">
        <v>5.9999999999999995E-4</v>
      </c>
      <c r="P3956" s="7">
        <v>1</v>
      </c>
      <c r="Q3956" s="7">
        <v>28</v>
      </c>
      <c r="R3956" s="7">
        <v>265</v>
      </c>
      <c r="S3956" s="189">
        <v>45625.593981481485</v>
      </c>
    </row>
    <row r="3957" spans="1:19">
      <c r="A3957" s="7">
        <v>2019</v>
      </c>
      <c r="B3957" s="123" t="s">
        <v>537</v>
      </c>
      <c r="C3957" s="123" t="s">
        <v>556</v>
      </c>
      <c r="D3957" s="123" t="s">
        <v>579</v>
      </c>
      <c r="E3957" s="123" t="s">
        <v>163</v>
      </c>
      <c r="F3957" s="7">
        <v>45.566193304999999</v>
      </c>
      <c r="G3957" s="123" t="s">
        <v>532</v>
      </c>
      <c r="H3957" s="7">
        <v>2.909697623</v>
      </c>
      <c r="I3957" s="7">
        <v>63.856499999999997</v>
      </c>
      <c r="J3957" s="7">
        <v>2.9021108519999999</v>
      </c>
      <c r="K3957" s="7">
        <v>2.2783100000000001E-4</v>
      </c>
      <c r="L3957" s="7">
        <v>4.5566193309999996E-6</v>
      </c>
      <c r="M3957" s="7">
        <v>63.69</v>
      </c>
      <c r="N3957" s="7">
        <v>5.0000000000000001E-3</v>
      </c>
      <c r="O3957" s="7">
        <v>1E-4</v>
      </c>
      <c r="P3957" s="7">
        <v>1</v>
      </c>
      <c r="Q3957" s="7">
        <v>28</v>
      </c>
      <c r="R3957" s="7">
        <v>265</v>
      </c>
      <c r="S3957" s="189">
        <v>45625.593981481485</v>
      </c>
    </row>
    <row r="3958" spans="1:19">
      <c r="A3958" s="7">
        <v>2019</v>
      </c>
      <c r="B3958" s="123" t="s">
        <v>537</v>
      </c>
      <c r="C3958" s="123" t="s">
        <v>556</v>
      </c>
      <c r="D3958" s="123" t="s">
        <v>579</v>
      </c>
      <c r="E3958" s="123" t="s">
        <v>535</v>
      </c>
      <c r="F3958" s="7">
        <v>860.63213038499998</v>
      </c>
      <c r="G3958" s="123" t="s">
        <v>532</v>
      </c>
      <c r="H3958" s="7">
        <v>48.369888019000001</v>
      </c>
      <c r="I3958" s="7">
        <v>56.202744832999997</v>
      </c>
      <c r="J3958" s="7">
        <v>48.226592769</v>
      </c>
      <c r="K3958" s="7">
        <v>4.3031609999999998E-3</v>
      </c>
      <c r="L3958" s="7">
        <v>8.6063213039999994E-5</v>
      </c>
      <c r="M3958" s="7">
        <v>56.036244832999998</v>
      </c>
      <c r="N3958" s="7">
        <v>5.0000000000000001E-3</v>
      </c>
      <c r="O3958" s="7">
        <v>1E-4</v>
      </c>
      <c r="P3958" s="7">
        <v>1</v>
      </c>
      <c r="Q3958" s="7">
        <v>28</v>
      </c>
      <c r="R3958" s="7">
        <v>265</v>
      </c>
      <c r="S3958" s="189">
        <v>45625.593981481485</v>
      </c>
    </row>
    <row r="3959" spans="1:19">
      <c r="A3959" s="7">
        <v>2019</v>
      </c>
      <c r="B3959" s="123" t="s">
        <v>537</v>
      </c>
      <c r="C3959" s="123" t="s">
        <v>556</v>
      </c>
      <c r="D3959" s="123" t="s">
        <v>579</v>
      </c>
      <c r="E3959" s="123" t="s">
        <v>541</v>
      </c>
      <c r="F3959" s="7">
        <v>0</v>
      </c>
      <c r="G3959" s="123" t="s">
        <v>532</v>
      </c>
      <c r="H3959" s="7">
        <v>0</v>
      </c>
      <c r="I3959" s="7"/>
      <c r="J3959" s="7">
        <v>0</v>
      </c>
      <c r="K3959" s="7">
        <v>0</v>
      </c>
      <c r="L3959" s="7">
        <v>0</v>
      </c>
      <c r="M3959" s="7"/>
      <c r="N3959" s="7"/>
      <c r="O3959" s="7"/>
      <c r="P3959" s="7">
        <v>1</v>
      </c>
      <c r="Q3959" s="7">
        <v>28</v>
      </c>
      <c r="R3959" s="7">
        <v>265</v>
      </c>
      <c r="S3959" s="189">
        <v>45625.593981481485</v>
      </c>
    </row>
    <row r="3960" spans="1:19">
      <c r="A3960" s="7">
        <v>2019</v>
      </c>
      <c r="B3960" s="123" t="s">
        <v>537</v>
      </c>
      <c r="C3960" s="123" t="s">
        <v>556</v>
      </c>
      <c r="D3960" s="123" t="s">
        <v>580</v>
      </c>
      <c r="E3960" s="123" t="s">
        <v>27</v>
      </c>
      <c r="F3960" s="7">
        <v>0</v>
      </c>
      <c r="G3960" s="123" t="s">
        <v>532</v>
      </c>
      <c r="H3960" s="7">
        <v>0</v>
      </c>
      <c r="I3960" s="7"/>
      <c r="J3960" s="7">
        <v>0</v>
      </c>
      <c r="K3960" s="7">
        <v>0</v>
      </c>
      <c r="L3960" s="7">
        <v>0</v>
      </c>
      <c r="M3960" s="7"/>
      <c r="N3960" s="7"/>
      <c r="O3960" s="7"/>
      <c r="P3960" s="7"/>
      <c r="Q3960" s="7">
        <v>28</v>
      </c>
      <c r="R3960" s="7">
        <v>265</v>
      </c>
      <c r="S3960" s="189">
        <v>45625.593981481485</v>
      </c>
    </row>
    <row r="3961" spans="1:19">
      <c r="A3961" s="7">
        <v>2019</v>
      </c>
      <c r="B3961" s="123" t="s">
        <v>537</v>
      </c>
      <c r="C3961" s="123" t="s">
        <v>556</v>
      </c>
      <c r="D3961" s="123" t="s">
        <v>580</v>
      </c>
      <c r="E3961" s="123" t="s">
        <v>33</v>
      </c>
      <c r="F3961" s="7">
        <v>33.239992962999999</v>
      </c>
      <c r="G3961" s="123" t="s">
        <v>532</v>
      </c>
      <c r="H3961" s="7">
        <v>0.31445033300000003</v>
      </c>
      <c r="I3961" s="7">
        <v>9.4600000000000009</v>
      </c>
      <c r="J3961" s="7">
        <v>0</v>
      </c>
      <c r="K3961" s="7">
        <v>9.9719979999999993E-3</v>
      </c>
      <c r="L3961" s="7">
        <v>1.3296E-4</v>
      </c>
      <c r="M3961" s="7">
        <v>0</v>
      </c>
      <c r="N3961" s="7">
        <v>0.3</v>
      </c>
      <c r="O3961" s="7">
        <v>4.0000000000000001E-3</v>
      </c>
      <c r="P3961" s="7"/>
      <c r="Q3961" s="7">
        <v>28</v>
      </c>
      <c r="R3961" s="7">
        <v>265</v>
      </c>
      <c r="S3961" s="189">
        <v>45625.593981481485</v>
      </c>
    </row>
    <row r="3962" spans="1:19">
      <c r="A3962" s="7">
        <v>2019</v>
      </c>
      <c r="B3962" s="123" t="s">
        <v>537</v>
      </c>
      <c r="C3962" s="123" t="s">
        <v>556</v>
      </c>
      <c r="D3962" s="123" t="s">
        <v>580</v>
      </c>
      <c r="E3962" s="123" t="s">
        <v>540</v>
      </c>
      <c r="F3962" s="7">
        <v>0.167446816</v>
      </c>
      <c r="G3962" s="123" t="s">
        <v>532</v>
      </c>
      <c r="H3962" s="7">
        <v>1.5953914E-2</v>
      </c>
      <c r="I3962" s="7">
        <v>95.277500000000003</v>
      </c>
      <c r="J3962" s="7">
        <v>1.5840468999999999E-2</v>
      </c>
      <c r="K3962" s="7">
        <v>1.6744681599999999E-6</v>
      </c>
      <c r="L3962" s="7">
        <v>2.5117022400000001E-7</v>
      </c>
      <c r="M3962" s="7">
        <v>94.6</v>
      </c>
      <c r="N3962" s="7">
        <v>0.01</v>
      </c>
      <c r="O3962" s="7">
        <v>1.5E-3</v>
      </c>
      <c r="P3962" s="7">
        <v>1</v>
      </c>
      <c r="Q3962" s="7">
        <v>28</v>
      </c>
      <c r="R3962" s="7">
        <v>265</v>
      </c>
      <c r="S3962" s="189">
        <v>45625.593981481485</v>
      </c>
    </row>
    <row r="3963" spans="1:19">
      <c r="A3963" s="7">
        <v>2019</v>
      </c>
      <c r="B3963" s="123" t="s">
        <v>537</v>
      </c>
      <c r="C3963" s="123" t="s">
        <v>556</v>
      </c>
      <c r="D3963" s="123" t="s">
        <v>580</v>
      </c>
      <c r="E3963" s="123" t="s">
        <v>531</v>
      </c>
      <c r="F3963" s="7">
        <v>0</v>
      </c>
      <c r="G3963" s="123" t="s">
        <v>532</v>
      </c>
      <c r="H3963" s="7">
        <v>0</v>
      </c>
      <c r="I3963" s="7"/>
      <c r="J3963" s="7">
        <v>0</v>
      </c>
      <c r="K3963" s="7">
        <v>0</v>
      </c>
      <c r="L3963" s="7">
        <v>0</v>
      </c>
      <c r="M3963" s="7"/>
      <c r="N3963" s="7"/>
      <c r="O3963" s="7"/>
      <c r="P3963" s="7">
        <v>1</v>
      </c>
      <c r="Q3963" s="7">
        <v>28</v>
      </c>
      <c r="R3963" s="7">
        <v>265</v>
      </c>
      <c r="S3963" s="189">
        <v>45625.593981481485</v>
      </c>
    </row>
    <row r="3964" spans="1:19">
      <c r="A3964" s="7">
        <v>2019</v>
      </c>
      <c r="B3964" s="123" t="s">
        <v>537</v>
      </c>
      <c r="C3964" s="123" t="s">
        <v>556</v>
      </c>
      <c r="D3964" s="123" t="s">
        <v>580</v>
      </c>
      <c r="E3964" s="123" t="s">
        <v>533</v>
      </c>
      <c r="F3964" s="7">
        <v>19.217411999999999</v>
      </c>
      <c r="G3964" s="123" t="s">
        <v>532</v>
      </c>
      <c r="H3964" s="7">
        <v>1.4170086850000001</v>
      </c>
      <c r="I3964" s="7">
        <v>73.735666667000004</v>
      </c>
      <c r="J3964" s="7">
        <v>1.408572242</v>
      </c>
      <c r="K3964" s="7">
        <v>1.9217400000000001E-4</v>
      </c>
      <c r="L3964" s="7">
        <v>1.1530447200000001E-5</v>
      </c>
      <c r="M3964" s="7">
        <v>73.296666666999997</v>
      </c>
      <c r="N3964" s="7">
        <v>0.01</v>
      </c>
      <c r="O3964" s="7">
        <v>5.9999999999999995E-4</v>
      </c>
      <c r="P3964" s="7">
        <v>1</v>
      </c>
      <c r="Q3964" s="7">
        <v>28</v>
      </c>
      <c r="R3964" s="7">
        <v>265</v>
      </c>
      <c r="S3964" s="189">
        <v>45625.593981481485</v>
      </c>
    </row>
    <row r="3965" spans="1:19">
      <c r="A3965" s="7">
        <v>2019</v>
      </c>
      <c r="B3965" s="123" t="s">
        <v>537</v>
      </c>
      <c r="C3965" s="123" t="s">
        <v>556</v>
      </c>
      <c r="D3965" s="123" t="s">
        <v>580</v>
      </c>
      <c r="E3965" s="123" t="s">
        <v>160</v>
      </c>
      <c r="F3965" s="7">
        <v>39.565260000000002</v>
      </c>
      <c r="G3965" s="123" t="s">
        <v>532</v>
      </c>
      <c r="H3965" s="7">
        <v>2.8419330610000002</v>
      </c>
      <c r="I3965" s="7">
        <v>71.828999999999994</v>
      </c>
      <c r="J3965" s="7">
        <v>2.8245639109999998</v>
      </c>
      <c r="K3965" s="7">
        <v>3.9565299999999999E-4</v>
      </c>
      <c r="L3965" s="7">
        <v>2.3739156000000001E-5</v>
      </c>
      <c r="M3965" s="7">
        <v>71.39</v>
      </c>
      <c r="N3965" s="7">
        <v>0.01</v>
      </c>
      <c r="O3965" s="7">
        <v>5.9999999999999995E-4</v>
      </c>
      <c r="P3965" s="7">
        <v>1</v>
      </c>
      <c r="Q3965" s="7">
        <v>28</v>
      </c>
      <c r="R3965" s="7">
        <v>265</v>
      </c>
      <c r="S3965" s="189">
        <v>45625.593981481485</v>
      </c>
    </row>
    <row r="3966" spans="1:19">
      <c r="A3966" s="7">
        <v>2019</v>
      </c>
      <c r="B3966" s="123" t="s">
        <v>537</v>
      </c>
      <c r="C3966" s="123" t="s">
        <v>556</v>
      </c>
      <c r="D3966" s="123" t="s">
        <v>580</v>
      </c>
      <c r="E3966" s="123" t="s">
        <v>163</v>
      </c>
      <c r="F3966" s="7">
        <v>5.1879204999999997</v>
      </c>
      <c r="G3966" s="123" t="s">
        <v>532</v>
      </c>
      <c r="H3966" s="7">
        <v>0.33128244499999998</v>
      </c>
      <c r="I3966" s="7">
        <v>63.856499999999997</v>
      </c>
      <c r="J3966" s="7">
        <v>0.330418657</v>
      </c>
      <c r="K3966" s="7">
        <v>2.5939602500000002E-5</v>
      </c>
      <c r="L3966" s="7">
        <v>5.1879204999999997E-7</v>
      </c>
      <c r="M3966" s="7">
        <v>63.69</v>
      </c>
      <c r="N3966" s="7">
        <v>5.0000000000000001E-3</v>
      </c>
      <c r="O3966" s="7">
        <v>1E-4</v>
      </c>
      <c r="P3966" s="7">
        <v>1</v>
      </c>
      <c r="Q3966" s="7">
        <v>28</v>
      </c>
      <c r="R3966" s="7">
        <v>265</v>
      </c>
      <c r="S3966" s="189">
        <v>45625.593981481485</v>
      </c>
    </row>
    <row r="3967" spans="1:19">
      <c r="A3967" s="7">
        <v>2019</v>
      </c>
      <c r="B3967" s="123" t="s">
        <v>537</v>
      </c>
      <c r="C3967" s="123" t="s">
        <v>556</v>
      </c>
      <c r="D3967" s="123" t="s">
        <v>580</v>
      </c>
      <c r="E3967" s="123" t="s">
        <v>535</v>
      </c>
      <c r="F3967" s="7">
        <v>563.654060254</v>
      </c>
      <c r="G3967" s="123" t="s">
        <v>532</v>
      </c>
      <c r="H3967" s="7">
        <v>31.678905322999999</v>
      </c>
      <c r="I3967" s="7">
        <v>56.202744832999997</v>
      </c>
      <c r="J3967" s="7">
        <v>31.585056922</v>
      </c>
      <c r="K3967" s="7">
        <v>2.8182699999999999E-3</v>
      </c>
      <c r="L3967" s="7">
        <v>5.636540603E-5</v>
      </c>
      <c r="M3967" s="7">
        <v>56.036244832999998</v>
      </c>
      <c r="N3967" s="7">
        <v>5.0000000000000001E-3</v>
      </c>
      <c r="O3967" s="7">
        <v>1E-4</v>
      </c>
      <c r="P3967" s="7">
        <v>1</v>
      </c>
      <c r="Q3967" s="7">
        <v>28</v>
      </c>
      <c r="R3967" s="7">
        <v>265</v>
      </c>
      <c r="S3967" s="189">
        <v>45625.593981481485</v>
      </c>
    </row>
    <row r="3968" spans="1:19">
      <c r="A3968" s="7">
        <v>2019</v>
      </c>
      <c r="B3968" s="123" t="s">
        <v>537</v>
      </c>
      <c r="C3968" s="123" t="s">
        <v>556</v>
      </c>
      <c r="D3968" s="123" t="s">
        <v>580</v>
      </c>
      <c r="E3968" s="123" t="s">
        <v>541</v>
      </c>
      <c r="F3968" s="7">
        <v>0</v>
      </c>
      <c r="G3968" s="123" t="s">
        <v>532</v>
      </c>
      <c r="H3968" s="7">
        <v>0</v>
      </c>
      <c r="I3968" s="7"/>
      <c r="J3968" s="7">
        <v>0</v>
      </c>
      <c r="K3968" s="7">
        <v>0</v>
      </c>
      <c r="L3968" s="7">
        <v>0</v>
      </c>
      <c r="M3968" s="7"/>
      <c r="N3968" s="7"/>
      <c r="O3968" s="7"/>
      <c r="P3968" s="7">
        <v>1</v>
      </c>
      <c r="Q3968" s="7">
        <v>28</v>
      </c>
      <c r="R3968" s="7">
        <v>265</v>
      </c>
      <c r="S3968" s="189">
        <v>45625.593981481485</v>
      </c>
    </row>
    <row r="3969" spans="1:19">
      <c r="A3969" s="7">
        <v>2019</v>
      </c>
      <c r="B3969" s="123" t="s">
        <v>537</v>
      </c>
      <c r="C3969" s="123" t="s">
        <v>556</v>
      </c>
      <c r="D3969" s="123" t="s">
        <v>581</v>
      </c>
      <c r="E3969" s="123" t="s">
        <v>27</v>
      </c>
      <c r="F3969" s="7">
        <v>36.529359169000003</v>
      </c>
      <c r="G3969" s="123" t="s">
        <v>532</v>
      </c>
      <c r="H3969" s="7">
        <v>6.082138E-3</v>
      </c>
      <c r="I3969" s="7">
        <v>0.16650000000000001</v>
      </c>
      <c r="J3969" s="7">
        <v>0</v>
      </c>
      <c r="K3969" s="7">
        <v>1.82647E-4</v>
      </c>
      <c r="L3969" s="7">
        <v>3.652935917E-6</v>
      </c>
      <c r="M3969" s="7">
        <v>0</v>
      </c>
      <c r="N3969" s="7">
        <v>5.0000000000000001E-3</v>
      </c>
      <c r="O3969" s="7">
        <v>1E-4</v>
      </c>
      <c r="P3969" s="7"/>
      <c r="Q3969" s="7">
        <v>28</v>
      </c>
      <c r="R3969" s="7">
        <v>265</v>
      </c>
      <c r="S3969" s="189">
        <v>45625.593981481485</v>
      </c>
    </row>
    <row r="3970" spans="1:19">
      <c r="A3970" s="7">
        <v>2019</v>
      </c>
      <c r="B3970" s="123" t="s">
        <v>537</v>
      </c>
      <c r="C3970" s="123" t="s">
        <v>556</v>
      </c>
      <c r="D3970" s="123" t="s">
        <v>581</v>
      </c>
      <c r="E3970" s="123" t="s">
        <v>33</v>
      </c>
      <c r="F3970" s="7">
        <v>73.186527866999995</v>
      </c>
      <c r="G3970" s="123" t="s">
        <v>532</v>
      </c>
      <c r="H3970" s="7">
        <v>0.69234455399999995</v>
      </c>
      <c r="I3970" s="7">
        <v>9.4600000000000009</v>
      </c>
      <c r="J3970" s="7">
        <v>0</v>
      </c>
      <c r="K3970" s="7">
        <v>2.1955958000000001E-2</v>
      </c>
      <c r="L3970" s="7">
        <v>2.9274599999999998E-4</v>
      </c>
      <c r="M3970" s="7">
        <v>0</v>
      </c>
      <c r="N3970" s="7">
        <v>0.3</v>
      </c>
      <c r="O3970" s="7">
        <v>4.0000000000000001E-3</v>
      </c>
      <c r="P3970" s="7"/>
      <c r="Q3970" s="7">
        <v>28</v>
      </c>
      <c r="R3970" s="7">
        <v>265</v>
      </c>
      <c r="S3970" s="189">
        <v>45625.593981481485</v>
      </c>
    </row>
    <row r="3971" spans="1:19">
      <c r="A3971" s="7">
        <v>2019</v>
      </c>
      <c r="B3971" s="123" t="s">
        <v>537</v>
      </c>
      <c r="C3971" s="123" t="s">
        <v>556</v>
      </c>
      <c r="D3971" s="123" t="s">
        <v>581</v>
      </c>
      <c r="E3971" s="123" t="s">
        <v>540</v>
      </c>
      <c r="F3971" s="7">
        <v>0</v>
      </c>
      <c r="G3971" s="123" t="s">
        <v>532</v>
      </c>
      <c r="H3971" s="7">
        <v>0</v>
      </c>
      <c r="I3971" s="7"/>
      <c r="J3971" s="7">
        <v>0</v>
      </c>
      <c r="K3971" s="7">
        <v>0</v>
      </c>
      <c r="L3971" s="7">
        <v>0</v>
      </c>
      <c r="M3971" s="7"/>
      <c r="N3971" s="7"/>
      <c r="O3971" s="7"/>
      <c r="P3971" s="7">
        <v>1</v>
      </c>
      <c r="Q3971" s="7">
        <v>28</v>
      </c>
      <c r="R3971" s="7">
        <v>265</v>
      </c>
      <c r="S3971" s="189">
        <v>45625.593981481485</v>
      </c>
    </row>
    <row r="3972" spans="1:19">
      <c r="A3972" s="7">
        <v>2019</v>
      </c>
      <c r="B3972" s="123" t="s">
        <v>537</v>
      </c>
      <c r="C3972" s="123" t="s">
        <v>556</v>
      </c>
      <c r="D3972" s="123" t="s">
        <v>581</v>
      </c>
      <c r="E3972" s="123" t="s">
        <v>531</v>
      </c>
      <c r="F3972" s="7">
        <v>0</v>
      </c>
      <c r="G3972" s="123" t="s">
        <v>532</v>
      </c>
      <c r="H3972" s="7">
        <v>0</v>
      </c>
      <c r="I3972" s="7"/>
      <c r="J3972" s="7">
        <v>0</v>
      </c>
      <c r="K3972" s="7">
        <v>0</v>
      </c>
      <c r="L3972" s="7">
        <v>0</v>
      </c>
      <c r="M3972" s="7"/>
      <c r="N3972" s="7"/>
      <c r="O3972" s="7"/>
      <c r="P3972" s="7">
        <v>1</v>
      </c>
      <c r="Q3972" s="7">
        <v>28</v>
      </c>
      <c r="R3972" s="7">
        <v>265</v>
      </c>
      <c r="S3972" s="189">
        <v>45625.593981481485</v>
      </c>
    </row>
    <row r="3973" spans="1:19">
      <c r="A3973" s="7">
        <v>2019</v>
      </c>
      <c r="B3973" s="123" t="s">
        <v>537</v>
      </c>
      <c r="C3973" s="123" t="s">
        <v>556</v>
      </c>
      <c r="D3973" s="123" t="s">
        <v>581</v>
      </c>
      <c r="E3973" s="123" t="s">
        <v>533</v>
      </c>
      <c r="F3973" s="7">
        <v>400.29994799999997</v>
      </c>
      <c r="G3973" s="123" t="s">
        <v>532</v>
      </c>
      <c r="H3973" s="7">
        <v>29.516383532999999</v>
      </c>
      <c r="I3973" s="7">
        <v>73.735666667000004</v>
      </c>
      <c r="J3973" s="7">
        <v>29.340651855000001</v>
      </c>
      <c r="K3973" s="7">
        <v>4.0029990000000001E-3</v>
      </c>
      <c r="L3973" s="7">
        <v>2.4017999999999999E-4</v>
      </c>
      <c r="M3973" s="7">
        <v>73.296666666999997</v>
      </c>
      <c r="N3973" s="7">
        <v>0.01</v>
      </c>
      <c r="O3973" s="7">
        <v>5.9999999999999995E-4</v>
      </c>
      <c r="P3973" s="7">
        <v>1</v>
      </c>
      <c r="Q3973" s="7">
        <v>28</v>
      </c>
      <c r="R3973" s="7">
        <v>265</v>
      </c>
      <c r="S3973" s="189">
        <v>45625.593981481485</v>
      </c>
    </row>
    <row r="3974" spans="1:19">
      <c r="A3974" s="7">
        <v>2019</v>
      </c>
      <c r="B3974" s="123" t="s">
        <v>537</v>
      </c>
      <c r="C3974" s="123" t="s">
        <v>556</v>
      </c>
      <c r="D3974" s="123" t="s">
        <v>581</v>
      </c>
      <c r="E3974" s="123" t="s">
        <v>160</v>
      </c>
      <c r="F3974" s="7">
        <v>126.69256799999999</v>
      </c>
      <c r="G3974" s="123" t="s">
        <v>532</v>
      </c>
      <c r="H3974" s="7">
        <v>9.1002004670000005</v>
      </c>
      <c r="I3974" s="7">
        <v>71.828999999999994</v>
      </c>
      <c r="J3974" s="7">
        <v>9.0445824300000002</v>
      </c>
      <c r="K3974" s="7">
        <v>1.266926E-3</v>
      </c>
      <c r="L3974" s="7">
        <v>7.6015540800000007E-5</v>
      </c>
      <c r="M3974" s="7">
        <v>71.39</v>
      </c>
      <c r="N3974" s="7">
        <v>0.01</v>
      </c>
      <c r="O3974" s="7">
        <v>5.9999999999999995E-4</v>
      </c>
      <c r="P3974" s="7">
        <v>1</v>
      </c>
      <c r="Q3974" s="7">
        <v>28</v>
      </c>
      <c r="R3974" s="7">
        <v>265</v>
      </c>
      <c r="S3974" s="189">
        <v>45625.593981481485</v>
      </c>
    </row>
    <row r="3975" spans="1:19">
      <c r="A3975" s="7">
        <v>2019</v>
      </c>
      <c r="B3975" s="123" t="s">
        <v>537</v>
      </c>
      <c r="C3975" s="123" t="s">
        <v>556</v>
      </c>
      <c r="D3975" s="123" t="s">
        <v>581</v>
      </c>
      <c r="E3975" s="123" t="s">
        <v>163</v>
      </c>
      <c r="F3975" s="7">
        <v>258.70846926000002</v>
      </c>
      <c r="G3975" s="123" t="s">
        <v>532</v>
      </c>
      <c r="H3975" s="7">
        <v>16.520217367000001</v>
      </c>
      <c r="I3975" s="7">
        <v>63.856499999999997</v>
      </c>
      <c r="J3975" s="7">
        <v>16.477142406999999</v>
      </c>
      <c r="K3975" s="7">
        <v>1.293542E-3</v>
      </c>
      <c r="L3975" s="7">
        <v>2.5870846929999999E-5</v>
      </c>
      <c r="M3975" s="7">
        <v>63.69</v>
      </c>
      <c r="N3975" s="7">
        <v>5.0000000000000001E-3</v>
      </c>
      <c r="O3975" s="7">
        <v>1E-4</v>
      </c>
      <c r="P3975" s="7">
        <v>1</v>
      </c>
      <c r="Q3975" s="7">
        <v>28</v>
      </c>
      <c r="R3975" s="7">
        <v>265</v>
      </c>
      <c r="S3975" s="189">
        <v>45625.593981481485</v>
      </c>
    </row>
    <row r="3976" spans="1:19">
      <c r="A3976" s="7">
        <v>2019</v>
      </c>
      <c r="B3976" s="123" t="s">
        <v>537</v>
      </c>
      <c r="C3976" s="123" t="s">
        <v>556</v>
      </c>
      <c r="D3976" s="123" t="s">
        <v>581</v>
      </c>
      <c r="E3976" s="123" t="s">
        <v>535</v>
      </c>
      <c r="F3976" s="7">
        <v>3085.1231517790002</v>
      </c>
      <c r="G3976" s="123" t="s">
        <v>532</v>
      </c>
      <c r="H3976" s="7">
        <v>173.392389278</v>
      </c>
      <c r="I3976" s="7">
        <v>56.202744832999997</v>
      </c>
      <c r="J3976" s="7">
        <v>172.87871627300001</v>
      </c>
      <c r="K3976" s="7">
        <v>1.5425616E-2</v>
      </c>
      <c r="L3976" s="7">
        <v>3.0851199999999999E-4</v>
      </c>
      <c r="M3976" s="7">
        <v>56.036244832999998</v>
      </c>
      <c r="N3976" s="7">
        <v>5.0000000000000001E-3</v>
      </c>
      <c r="O3976" s="7">
        <v>1E-4</v>
      </c>
      <c r="P3976" s="7">
        <v>1</v>
      </c>
      <c r="Q3976" s="7">
        <v>28</v>
      </c>
      <c r="R3976" s="7">
        <v>265</v>
      </c>
      <c r="S3976" s="189">
        <v>45625.593981481485</v>
      </c>
    </row>
    <row r="3977" spans="1:19">
      <c r="A3977" s="7">
        <v>2019</v>
      </c>
      <c r="B3977" s="123" t="s">
        <v>537</v>
      </c>
      <c r="C3977" s="123" t="s">
        <v>556</v>
      </c>
      <c r="D3977" s="123" t="s">
        <v>581</v>
      </c>
      <c r="E3977" s="123" t="s">
        <v>541</v>
      </c>
      <c r="F3977" s="7">
        <v>0</v>
      </c>
      <c r="G3977" s="123" t="s">
        <v>532</v>
      </c>
      <c r="H3977" s="7">
        <v>0</v>
      </c>
      <c r="I3977" s="7"/>
      <c r="J3977" s="7">
        <v>0</v>
      </c>
      <c r="K3977" s="7">
        <v>0</v>
      </c>
      <c r="L3977" s="7">
        <v>0</v>
      </c>
      <c r="M3977" s="7"/>
      <c r="N3977" s="7"/>
      <c r="O3977" s="7"/>
      <c r="P3977" s="7">
        <v>1</v>
      </c>
      <c r="Q3977" s="7">
        <v>28</v>
      </c>
      <c r="R3977" s="7">
        <v>265</v>
      </c>
      <c r="S3977" s="189">
        <v>45625.593981481485</v>
      </c>
    </row>
    <row r="3978" spans="1:19">
      <c r="A3978" s="7">
        <v>2019</v>
      </c>
      <c r="B3978" s="123" t="s">
        <v>537</v>
      </c>
      <c r="C3978" s="123" t="s">
        <v>562</v>
      </c>
      <c r="D3978" s="123" t="s">
        <v>582</v>
      </c>
      <c r="E3978" s="123" t="s">
        <v>27</v>
      </c>
      <c r="F3978" s="7">
        <v>227.671440405</v>
      </c>
      <c r="G3978" s="123" t="s">
        <v>532</v>
      </c>
      <c r="H3978" s="7">
        <v>3.7907295000000001E-2</v>
      </c>
      <c r="I3978" s="7">
        <v>0.16650000000000001</v>
      </c>
      <c r="J3978" s="7">
        <v>0</v>
      </c>
      <c r="K3978" s="7">
        <v>1.138357E-3</v>
      </c>
      <c r="L3978" s="7">
        <v>2.2767144040000001E-5</v>
      </c>
      <c r="M3978" s="7">
        <v>0</v>
      </c>
      <c r="N3978" s="7">
        <v>5.0000000000000001E-3</v>
      </c>
      <c r="O3978" s="7">
        <v>1E-4</v>
      </c>
      <c r="P3978" s="7"/>
      <c r="Q3978" s="7">
        <v>28</v>
      </c>
      <c r="R3978" s="7">
        <v>265</v>
      </c>
      <c r="S3978" s="189">
        <v>45625.593981481485</v>
      </c>
    </row>
    <row r="3979" spans="1:19">
      <c r="A3979" s="7">
        <v>2019</v>
      </c>
      <c r="B3979" s="123" t="s">
        <v>537</v>
      </c>
      <c r="C3979" s="123" t="s">
        <v>562</v>
      </c>
      <c r="D3979" s="123" t="s">
        <v>582</v>
      </c>
      <c r="E3979" s="123" t="s">
        <v>33</v>
      </c>
      <c r="F3979" s="7">
        <v>1.19052186</v>
      </c>
      <c r="G3979" s="123" t="s">
        <v>532</v>
      </c>
      <c r="H3979" s="7">
        <v>1.1262337000000001E-2</v>
      </c>
      <c r="I3979" s="7">
        <v>9.4600000000000009</v>
      </c>
      <c r="J3979" s="7">
        <v>0</v>
      </c>
      <c r="K3979" s="7">
        <v>3.5715699999999998E-4</v>
      </c>
      <c r="L3979" s="7">
        <v>4.7620874399999999E-6</v>
      </c>
      <c r="M3979" s="7">
        <v>0</v>
      </c>
      <c r="N3979" s="7">
        <v>0.3</v>
      </c>
      <c r="O3979" s="7">
        <v>4.0000000000000001E-3</v>
      </c>
      <c r="P3979" s="7"/>
      <c r="Q3979" s="7">
        <v>28</v>
      </c>
      <c r="R3979" s="7">
        <v>265</v>
      </c>
      <c r="S3979" s="189">
        <v>45625.593981481485</v>
      </c>
    </row>
    <row r="3980" spans="1:19">
      <c r="A3980" s="7">
        <v>2019</v>
      </c>
      <c r="B3980" s="123" t="s">
        <v>537</v>
      </c>
      <c r="C3980" s="123" t="s">
        <v>562</v>
      </c>
      <c r="D3980" s="123" t="s">
        <v>582</v>
      </c>
      <c r="E3980" s="123" t="s">
        <v>540</v>
      </c>
      <c r="F3980" s="7">
        <v>0</v>
      </c>
      <c r="G3980" s="123" t="s">
        <v>532</v>
      </c>
      <c r="H3980" s="7">
        <v>0</v>
      </c>
      <c r="I3980" s="7"/>
      <c r="J3980" s="7">
        <v>0</v>
      </c>
      <c r="K3980" s="7">
        <v>0</v>
      </c>
      <c r="L3980" s="7">
        <v>0</v>
      </c>
      <c r="M3980" s="7"/>
      <c r="N3980" s="7"/>
      <c r="O3980" s="7"/>
      <c r="P3980" s="7">
        <v>1</v>
      </c>
      <c r="Q3980" s="7">
        <v>28</v>
      </c>
      <c r="R3980" s="7">
        <v>265</v>
      </c>
      <c r="S3980" s="189">
        <v>45625.593981481485</v>
      </c>
    </row>
    <row r="3981" spans="1:19">
      <c r="A3981" s="7">
        <v>2019</v>
      </c>
      <c r="B3981" s="123" t="s">
        <v>537</v>
      </c>
      <c r="C3981" s="123" t="s">
        <v>562</v>
      </c>
      <c r="D3981" s="123" t="s">
        <v>582</v>
      </c>
      <c r="E3981" s="123" t="s">
        <v>531</v>
      </c>
      <c r="F3981" s="7">
        <v>6.4959989999999997E-3</v>
      </c>
      <c r="G3981" s="123" t="s">
        <v>532</v>
      </c>
      <c r="H3981" s="7">
        <v>4.9661300000000002E-4</v>
      </c>
      <c r="I3981" s="7">
        <v>76.448999999999998</v>
      </c>
      <c r="J3981" s="7">
        <v>4.93761E-4</v>
      </c>
      <c r="K3981" s="7">
        <v>6.4959989999999997E-8</v>
      </c>
      <c r="L3981" s="7">
        <v>3.8975994000000001E-9</v>
      </c>
      <c r="M3981" s="7">
        <v>76.010000000000005</v>
      </c>
      <c r="N3981" s="7">
        <v>0.01</v>
      </c>
      <c r="O3981" s="7">
        <v>5.9999999999999995E-4</v>
      </c>
      <c r="P3981" s="7">
        <v>1</v>
      </c>
      <c r="Q3981" s="7">
        <v>28</v>
      </c>
      <c r="R3981" s="7">
        <v>265</v>
      </c>
      <c r="S3981" s="189">
        <v>45625.593981481485</v>
      </c>
    </row>
    <row r="3982" spans="1:19">
      <c r="A3982" s="7">
        <v>2019</v>
      </c>
      <c r="B3982" s="123" t="s">
        <v>537</v>
      </c>
      <c r="C3982" s="123" t="s">
        <v>562</v>
      </c>
      <c r="D3982" s="123" t="s">
        <v>582</v>
      </c>
      <c r="E3982" s="123" t="s">
        <v>533</v>
      </c>
      <c r="F3982" s="7">
        <v>179.446248</v>
      </c>
      <c r="G3982" s="123" t="s">
        <v>532</v>
      </c>
      <c r="H3982" s="7">
        <v>13.231588727</v>
      </c>
      <c r="I3982" s="7">
        <v>73.735666667000004</v>
      </c>
      <c r="J3982" s="7">
        <v>13.152811824</v>
      </c>
      <c r="K3982" s="7">
        <v>1.7944619999999999E-3</v>
      </c>
      <c r="L3982" s="7">
        <v>1.07668E-4</v>
      </c>
      <c r="M3982" s="7">
        <v>73.296666666999997</v>
      </c>
      <c r="N3982" s="7">
        <v>0.01</v>
      </c>
      <c r="O3982" s="7">
        <v>5.9999999999999995E-4</v>
      </c>
      <c r="P3982" s="7">
        <v>1</v>
      </c>
      <c r="Q3982" s="7">
        <v>28</v>
      </c>
      <c r="R3982" s="7">
        <v>265</v>
      </c>
      <c r="S3982" s="189">
        <v>45625.593981481485</v>
      </c>
    </row>
    <row r="3983" spans="1:19">
      <c r="A3983" s="7">
        <v>2019</v>
      </c>
      <c r="B3983" s="123" t="s">
        <v>537</v>
      </c>
      <c r="C3983" s="123" t="s">
        <v>562</v>
      </c>
      <c r="D3983" s="123" t="s">
        <v>582</v>
      </c>
      <c r="E3983" s="123" t="s">
        <v>160</v>
      </c>
      <c r="F3983" s="7">
        <v>7.9130520000000004</v>
      </c>
      <c r="G3983" s="123" t="s">
        <v>532</v>
      </c>
      <c r="H3983" s="7">
        <v>0.56838661199999996</v>
      </c>
      <c r="I3983" s="7">
        <v>71.828999999999994</v>
      </c>
      <c r="J3983" s="7">
        <v>0.56491278199999995</v>
      </c>
      <c r="K3983" s="7">
        <v>7.9130520000000006E-5</v>
      </c>
      <c r="L3983" s="7">
        <v>4.7478312000000002E-6</v>
      </c>
      <c r="M3983" s="7">
        <v>71.39</v>
      </c>
      <c r="N3983" s="7">
        <v>0.01</v>
      </c>
      <c r="O3983" s="7">
        <v>5.9999999999999995E-4</v>
      </c>
      <c r="P3983" s="7">
        <v>1</v>
      </c>
      <c r="Q3983" s="7">
        <v>28</v>
      </c>
      <c r="R3983" s="7">
        <v>265</v>
      </c>
      <c r="S3983" s="189">
        <v>45625.593981481485</v>
      </c>
    </row>
    <row r="3984" spans="1:19">
      <c r="A3984" s="7">
        <v>2019</v>
      </c>
      <c r="B3984" s="123" t="s">
        <v>537</v>
      </c>
      <c r="C3984" s="123" t="s">
        <v>562</v>
      </c>
      <c r="D3984" s="123" t="s">
        <v>582</v>
      </c>
      <c r="E3984" s="123" t="s">
        <v>163</v>
      </c>
      <c r="F3984" s="7">
        <v>53.441831653999998</v>
      </c>
      <c r="G3984" s="123" t="s">
        <v>532</v>
      </c>
      <c r="H3984" s="7">
        <v>3.4126083230000002</v>
      </c>
      <c r="I3984" s="7">
        <v>63.856499999999997</v>
      </c>
      <c r="J3984" s="7">
        <v>3.4037102579999998</v>
      </c>
      <c r="K3984" s="7">
        <v>2.6720900000000002E-4</v>
      </c>
      <c r="L3984" s="7">
        <v>5.3441831650000002E-6</v>
      </c>
      <c r="M3984" s="7">
        <v>63.69</v>
      </c>
      <c r="N3984" s="7">
        <v>5.0000000000000001E-3</v>
      </c>
      <c r="O3984" s="7">
        <v>1E-4</v>
      </c>
      <c r="P3984" s="7">
        <v>1</v>
      </c>
      <c r="Q3984" s="7">
        <v>28</v>
      </c>
      <c r="R3984" s="7">
        <v>265</v>
      </c>
      <c r="S3984" s="189">
        <v>45625.593981481485</v>
      </c>
    </row>
    <row r="3985" spans="1:19">
      <c r="A3985" s="7">
        <v>2019</v>
      </c>
      <c r="B3985" s="123" t="s">
        <v>537</v>
      </c>
      <c r="C3985" s="123" t="s">
        <v>562</v>
      </c>
      <c r="D3985" s="123" t="s">
        <v>582</v>
      </c>
      <c r="E3985" s="123" t="s">
        <v>535</v>
      </c>
      <c r="F3985" s="7">
        <v>838.17086096200001</v>
      </c>
      <c r="G3985" s="123" t="s">
        <v>532</v>
      </c>
      <c r="H3985" s="7">
        <v>47.107503025</v>
      </c>
      <c r="I3985" s="7">
        <v>56.202744832999997</v>
      </c>
      <c r="J3985" s="7">
        <v>46.967947576999997</v>
      </c>
      <c r="K3985" s="7">
        <v>4.1908539999999999E-3</v>
      </c>
      <c r="L3985" s="7">
        <v>8.3817086100000001E-5</v>
      </c>
      <c r="M3985" s="7">
        <v>56.036244832999998</v>
      </c>
      <c r="N3985" s="7">
        <v>5.0000000000000001E-3</v>
      </c>
      <c r="O3985" s="7">
        <v>1E-4</v>
      </c>
      <c r="P3985" s="7">
        <v>1</v>
      </c>
      <c r="Q3985" s="7">
        <v>28</v>
      </c>
      <c r="R3985" s="7">
        <v>265</v>
      </c>
      <c r="S3985" s="189">
        <v>45625.593981481485</v>
      </c>
    </row>
    <row r="3986" spans="1:19">
      <c r="A3986" s="7">
        <v>2019</v>
      </c>
      <c r="B3986" s="123" t="s">
        <v>537</v>
      </c>
      <c r="C3986" s="123" t="s">
        <v>562</v>
      </c>
      <c r="D3986" s="123" t="s">
        <v>582</v>
      </c>
      <c r="E3986" s="123" t="s">
        <v>541</v>
      </c>
      <c r="F3986" s="7">
        <v>0</v>
      </c>
      <c r="G3986" s="123" t="s">
        <v>532</v>
      </c>
      <c r="H3986" s="7">
        <v>0</v>
      </c>
      <c r="I3986" s="7"/>
      <c r="J3986" s="7">
        <v>0</v>
      </c>
      <c r="K3986" s="7">
        <v>0</v>
      </c>
      <c r="L3986" s="7">
        <v>0</v>
      </c>
      <c r="M3986" s="7"/>
      <c r="N3986" s="7"/>
      <c r="O3986" s="7"/>
      <c r="P3986" s="7">
        <v>1</v>
      </c>
      <c r="Q3986" s="7">
        <v>28</v>
      </c>
      <c r="R3986" s="7">
        <v>265</v>
      </c>
      <c r="S3986" s="189">
        <v>45625.593981481485</v>
      </c>
    </row>
    <row r="3987" spans="1:19">
      <c r="A3987" s="7">
        <v>2019</v>
      </c>
      <c r="B3987" s="123" t="s">
        <v>537</v>
      </c>
      <c r="C3987" s="123" t="s">
        <v>562</v>
      </c>
      <c r="D3987" s="123" t="s">
        <v>583</v>
      </c>
      <c r="E3987" s="123" t="s">
        <v>27</v>
      </c>
      <c r="F3987" s="7">
        <v>0</v>
      </c>
      <c r="G3987" s="123" t="s">
        <v>532</v>
      </c>
      <c r="H3987" s="7">
        <v>0</v>
      </c>
      <c r="I3987" s="7"/>
      <c r="J3987" s="7">
        <v>0</v>
      </c>
      <c r="K3987" s="7">
        <v>0</v>
      </c>
      <c r="L3987" s="7">
        <v>0</v>
      </c>
      <c r="M3987" s="7"/>
      <c r="N3987" s="7"/>
      <c r="O3987" s="7"/>
      <c r="P3987" s="7"/>
      <c r="Q3987" s="7">
        <v>28</v>
      </c>
      <c r="R3987" s="7">
        <v>265</v>
      </c>
      <c r="S3987" s="189">
        <v>45625.593981481485</v>
      </c>
    </row>
    <row r="3988" spans="1:19">
      <c r="A3988" s="7">
        <v>2019</v>
      </c>
      <c r="B3988" s="123" t="s">
        <v>537</v>
      </c>
      <c r="C3988" s="123" t="s">
        <v>562</v>
      </c>
      <c r="D3988" s="123" t="s">
        <v>583</v>
      </c>
      <c r="E3988" s="123" t="s">
        <v>33</v>
      </c>
      <c r="F3988" s="7">
        <v>247.92741349100001</v>
      </c>
      <c r="G3988" s="123" t="s">
        <v>532</v>
      </c>
      <c r="H3988" s="7">
        <v>2.345393332</v>
      </c>
      <c r="I3988" s="7">
        <v>9.4600000000000009</v>
      </c>
      <c r="J3988" s="7">
        <v>0</v>
      </c>
      <c r="K3988" s="7">
        <v>7.4378224000000007E-2</v>
      </c>
      <c r="L3988" s="7">
        <v>9.9171000000000003E-4</v>
      </c>
      <c r="M3988" s="7">
        <v>0</v>
      </c>
      <c r="N3988" s="7">
        <v>0.3</v>
      </c>
      <c r="O3988" s="7">
        <v>4.0000000000000001E-3</v>
      </c>
      <c r="P3988" s="7"/>
      <c r="Q3988" s="7">
        <v>28</v>
      </c>
      <c r="R3988" s="7">
        <v>265</v>
      </c>
      <c r="S3988" s="189">
        <v>45625.593981481485</v>
      </c>
    </row>
    <row r="3989" spans="1:19">
      <c r="A3989" s="7">
        <v>2019</v>
      </c>
      <c r="B3989" s="123" t="s">
        <v>537</v>
      </c>
      <c r="C3989" s="123" t="s">
        <v>562</v>
      </c>
      <c r="D3989" s="123" t="s">
        <v>583</v>
      </c>
      <c r="E3989" s="123" t="s">
        <v>540</v>
      </c>
      <c r="F3989" s="7">
        <v>8.3723407999999999E-2</v>
      </c>
      <c r="G3989" s="123" t="s">
        <v>532</v>
      </c>
      <c r="H3989" s="7">
        <v>7.9769569999999998E-3</v>
      </c>
      <c r="I3989" s="7">
        <v>95.277500000000003</v>
      </c>
      <c r="J3989" s="7">
        <v>7.920234E-3</v>
      </c>
      <c r="K3989" s="7">
        <v>8.3723407999999996E-7</v>
      </c>
      <c r="L3989" s="7">
        <v>1.2558511200000001E-7</v>
      </c>
      <c r="M3989" s="7">
        <v>94.6</v>
      </c>
      <c r="N3989" s="7">
        <v>0.01</v>
      </c>
      <c r="O3989" s="7">
        <v>1.5E-3</v>
      </c>
      <c r="P3989" s="7">
        <v>1</v>
      </c>
      <c r="Q3989" s="7">
        <v>28</v>
      </c>
      <c r="R3989" s="7">
        <v>265</v>
      </c>
      <c r="S3989" s="189">
        <v>45625.593981481485</v>
      </c>
    </row>
    <row r="3990" spans="1:19">
      <c r="A3990" s="7">
        <v>2019</v>
      </c>
      <c r="B3990" s="123" t="s">
        <v>537</v>
      </c>
      <c r="C3990" s="123" t="s">
        <v>562</v>
      </c>
      <c r="D3990" s="123" t="s">
        <v>583</v>
      </c>
      <c r="E3990" s="123" t="s">
        <v>531</v>
      </c>
      <c r="F3990" s="7">
        <v>4.4237755720000003</v>
      </c>
      <c r="G3990" s="123" t="s">
        <v>532</v>
      </c>
      <c r="H3990" s="7">
        <v>0.33819321899999999</v>
      </c>
      <c r="I3990" s="7">
        <v>76.448999999999998</v>
      </c>
      <c r="J3990" s="7">
        <v>0.33625118100000001</v>
      </c>
      <c r="K3990" s="7">
        <v>4.4237755720000003E-5</v>
      </c>
      <c r="L3990" s="7">
        <v>2.6542653429999999E-6</v>
      </c>
      <c r="M3990" s="7">
        <v>76.010000000000005</v>
      </c>
      <c r="N3990" s="7">
        <v>0.01</v>
      </c>
      <c r="O3990" s="7">
        <v>5.9999999999999995E-4</v>
      </c>
      <c r="P3990" s="7">
        <v>1</v>
      </c>
      <c r="Q3990" s="7">
        <v>28</v>
      </c>
      <c r="R3990" s="7">
        <v>265</v>
      </c>
      <c r="S3990" s="189">
        <v>45625.593981481485</v>
      </c>
    </row>
    <row r="3991" spans="1:19">
      <c r="A3991" s="7">
        <v>2019</v>
      </c>
      <c r="B3991" s="123" t="s">
        <v>537</v>
      </c>
      <c r="C3991" s="123" t="s">
        <v>562</v>
      </c>
      <c r="D3991" s="123" t="s">
        <v>583</v>
      </c>
      <c r="E3991" s="123" t="s">
        <v>533</v>
      </c>
      <c r="F3991" s="7">
        <v>938.13627599999995</v>
      </c>
      <c r="G3991" s="123" t="s">
        <v>532</v>
      </c>
      <c r="H3991" s="7">
        <v>69.174103735000003</v>
      </c>
      <c r="I3991" s="7">
        <v>73.735666667000004</v>
      </c>
      <c r="J3991" s="7">
        <v>68.762261910000007</v>
      </c>
      <c r="K3991" s="7">
        <v>9.3813630000000002E-3</v>
      </c>
      <c r="L3991" s="7">
        <v>5.6288200000000001E-4</v>
      </c>
      <c r="M3991" s="7">
        <v>73.296666666999997</v>
      </c>
      <c r="N3991" s="7">
        <v>0.01</v>
      </c>
      <c r="O3991" s="7">
        <v>5.9999999999999995E-4</v>
      </c>
      <c r="P3991" s="7">
        <v>1</v>
      </c>
      <c r="Q3991" s="7">
        <v>28</v>
      </c>
      <c r="R3991" s="7">
        <v>265</v>
      </c>
      <c r="S3991" s="189">
        <v>45625.593981481485</v>
      </c>
    </row>
    <row r="3992" spans="1:19">
      <c r="A3992" s="7">
        <v>2019</v>
      </c>
      <c r="B3992" s="123" t="s">
        <v>537</v>
      </c>
      <c r="C3992" s="123" t="s">
        <v>562</v>
      </c>
      <c r="D3992" s="123" t="s">
        <v>583</v>
      </c>
      <c r="E3992" s="123" t="s">
        <v>160</v>
      </c>
      <c r="F3992" s="7">
        <v>289.47535199999999</v>
      </c>
      <c r="G3992" s="123" t="s">
        <v>532</v>
      </c>
      <c r="H3992" s="7">
        <v>20.792725058999999</v>
      </c>
      <c r="I3992" s="7">
        <v>71.828999999999994</v>
      </c>
      <c r="J3992" s="7">
        <v>20.665645379000001</v>
      </c>
      <c r="K3992" s="7">
        <v>2.8947539999999998E-3</v>
      </c>
      <c r="L3992" s="7">
        <v>1.73685E-4</v>
      </c>
      <c r="M3992" s="7">
        <v>71.39</v>
      </c>
      <c r="N3992" s="7">
        <v>0.01</v>
      </c>
      <c r="O3992" s="7">
        <v>5.9999999999999995E-4</v>
      </c>
      <c r="P3992" s="7">
        <v>1</v>
      </c>
      <c r="Q3992" s="7">
        <v>28</v>
      </c>
      <c r="R3992" s="7">
        <v>265</v>
      </c>
      <c r="S3992" s="189">
        <v>45625.593981481485</v>
      </c>
    </row>
    <row r="3993" spans="1:19">
      <c r="A3993" s="7">
        <v>2019</v>
      </c>
      <c r="B3993" s="123" t="s">
        <v>537</v>
      </c>
      <c r="C3993" s="123" t="s">
        <v>562</v>
      </c>
      <c r="D3993" s="123" t="s">
        <v>583</v>
      </c>
      <c r="E3993" s="123" t="s">
        <v>163</v>
      </c>
      <c r="F3993" s="7">
        <v>273.45966489800003</v>
      </c>
      <c r="G3993" s="123" t="s">
        <v>532</v>
      </c>
      <c r="H3993" s="7">
        <v>17.462177092000001</v>
      </c>
      <c r="I3993" s="7">
        <v>63.856499999999997</v>
      </c>
      <c r="J3993" s="7">
        <v>17.416646057000001</v>
      </c>
      <c r="K3993" s="7">
        <v>1.3672980000000001E-3</v>
      </c>
      <c r="L3993" s="7">
        <v>2.7345966490000001E-5</v>
      </c>
      <c r="M3993" s="7">
        <v>63.69</v>
      </c>
      <c r="N3993" s="7">
        <v>5.0000000000000001E-3</v>
      </c>
      <c r="O3993" s="7">
        <v>1E-4</v>
      </c>
      <c r="P3993" s="7">
        <v>1</v>
      </c>
      <c r="Q3993" s="7">
        <v>28</v>
      </c>
      <c r="R3993" s="7">
        <v>265</v>
      </c>
      <c r="S3993" s="189">
        <v>45625.593981481485</v>
      </c>
    </row>
    <row r="3994" spans="1:19">
      <c r="A3994" s="7">
        <v>2019</v>
      </c>
      <c r="B3994" s="123" t="s">
        <v>537</v>
      </c>
      <c r="C3994" s="123" t="s">
        <v>562</v>
      </c>
      <c r="D3994" s="123" t="s">
        <v>583</v>
      </c>
      <c r="E3994" s="123" t="s">
        <v>535</v>
      </c>
      <c r="F3994" s="7">
        <v>2379.9218267350002</v>
      </c>
      <c r="G3994" s="123" t="s">
        <v>532</v>
      </c>
      <c r="H3994" s="7">
        <v>133.75813915000001</v>
      </c>
      <c r="I3994" s="7">
        <v>56.202744832999997</v>
      </c>
      <c r="J3994" s="7">
        <v>133.36188216599999</v>
      </c>
      <c r="K3994" s="7">
        <v>1.1899609E-2</v>
      </c>
      <c r="L3994" s="7">
        <v>2.3799199999999999E-4</v>
      </c>
      <c r="M3994" s="7">
        <v>56.036244832999998</v>
      </c>
      <c r="N3994" s="7">
        <v>5.0000000000000001E-3</v>
      </c>
      <c r="O3994" s="7">
        <v>1E-4</v>
      </c>
      <c r="P3994" s="7">
        <v>1</v>
      </c>
      <c r="Q3994" s="7">
        <v>28</v>
      </c>
      <c r="R3994" s="7">
        <v>265</v>
      </c>
      <c r="S3994" s="189">
        <v>45625.593981481485</v>
      </c>
    </row>
    <row r="3995" spans="1:19">
      <c r="A3995" s="7">
        <v>2019</v>
      </c>
      <c r="B3995" s="123" t="s">
        <v>537</v>
      </c>
      <c r="C3995" s="123" t="s">
        <v>562</v>
      </c>
      <c r="D3995" s="123" t="s">
        <v>583</v>
      </c>
      <c r="E3995" s="123" t="s">
        <v>541</v>
      </c>
      <c r="F3995" s="7">
        <v>0</v>
      </c>
      <c r="G3995" s="123" t="s">
        <v>532</v>
      </c>
      <c r="H3995" s="7">
        <v>0</v>
      </c>
      <c r="I3995" s="7"/>
      <c r="J3995" s="7">
        <v>0</v>
      </c>
      <c r="K3995" s="7">
        <v>0</v>
      </c>
      <c r="L3995" s="7">
        <v>0</v>
      </c>
      <c r="M3995" s="7"/>
      <c r="N3995" s="7"/>
      <c r="O3995" s="7"/>
      <c r="P3995" s="7">
        <v>1</v>
      </c>
      <c r="Q3995" s="7">
        <v>28</v>
      </c>
      <c r="R3995" s="7">
        <v>265</v>
      </c>
      <c r="S3995" s="189">
        <v>45625.593981481485</v>
      </c>
    </row>
    <row r="3996" spans="1:19">
      <c r="A3996" s="7">
        <v>2019</v>
      </c>
      <c r="B3996" s="123" t="s">
        <v>537</v>
      </c>
      <c r="C3996" s="123" t="s">
        <v>562</v>
      </c>
      <c r="D3996" s="123" t="s">
        <v>214</v>
      </c>
      <c r="E3996" s="123" t="s">
        <v>27</v>
      </c>
      <c r="F3996" s="7">
        <v>0</v>
      </c>
      <c r="G3996" s="123" t="s">
        <v>532</v>
      </c>
      <c r="H3996" s="7">
        <v>0</v>
      </c>
      <c r="I3996" s="7"/>
      <c r="J3996" s="7">
        <v>0</v>
      </c>
      <c r="K3996" s="7">
        <v>0</v>
      </c>
      <c r="L3996" s="7">
        <v>0</v>
      </c>
      <c r="M3996" s="7"/>
      <c r="N3996" s="7"/>
      <c r="O3996" s="7"/>
      <c r="P3996" s="7"/>
      <c r="Q3996" s="7">
        <v>28</v>
      </c>
      <c r="R3996" s="7">
        <v>265</v>
      </c>
      <c r="S3996" s="189">
        <v>45625.593981481485</v>
      </c>
    </row>
    <row r="3997" spans="1:19">
      <c r="A3997" s="7">
        <v>2019</v>
      </c>
      <c r="B3997" s="123" t="s">
        <v>537</v>
      </c>
      <c r="C3997" s="123" t="s">
        <v>562</v>
      </c>
      <c r="D3997" s="123" t="s">
        <v>214</v>
      </c>
      <c r="E3997" s="123" t="s">
        <v>33</v>
      </c>
      <c r="F3997" s="7">
        <v>57.558239067999999</v>
      </c>
      <c r="G3997" s="123" t="s">
        <v>532</v>
      </c>
      <c r="H3997" s="7">
        <v>0.54450094199999999</v>
      </c>
      <c r="I3997" s="7">
        <v>9.4600000000000009</v>
      </c>
      <c r="J3997" s="7">
        <v>0</v>
      </c>
      <c r="K3997" s="7">
        <v>1.7267471999999999E-2</v>
      </c>
      <c r="L3997" s="7">
        <v>2.3023299999999999E-4</v>
      </c>
      <c r="M3997" s="7">
        <v>0</v>
      </c>
      <c r="N3997" s="7">
        <v>0.3</v>
      </c>
      <c r="O3997" s="7">
        <v>4.0000000000000001E-3</v>
      </c>
      <c r="P3997" s="7"/>
      <c r="Q3997" s="7">
        <v>28</v>
      </c>
      <c r="R3997" s="7">
        <v>265</v>
      </c>
      <c r="S3997" s="189">
        <v>45625.593981481485</v>
      </c>
    </row>
    <row r="3998" spans="1:19">
      <c r="A3998" s="7">
        <v>2019</v>
      </c>
      <c r="B3998" s="123" t="s">
        <v>537</v>
      </c>
      <c r="C3998" s="123" t="s">
        <v>562</v>
      </c>
      <c r="D3998" s="123" t="s">
        <v>214</v>
      </c>
      <c r="E3998" s="123" t="s">
        <v>540</v>
      </c>
      <c r="F3998" s="7">
        <v>4.1861704E-2</v>
      </c>
      <c r="G3998" s="123" t="s">
        <v>532</v>
      </c>
      <c r="H3998" s="7">
        <v>3.9884789999999996E-3</v>
      </c>
      <c r="I3998" s="7">
        <v>95.277500000000003</v>
      </c>
      <c r="J3998" s="7">
        <v>3.960117E-3</v>
      </c>
      <c r="K3998" s="7">
        <v>4.1861703999999998E-7</v>
      </c>
      <c r="L3998" s="7">
        <v>6.2792556000000003E-8</v>
      </c>
      <c r="M3998" s="7">
        <v>94.6</v>
      </c>
      <c r="N3998" s="7">
        <v>0.01</v>
      </c>
      <c r="O3998" s="7">
        <v>1.5E-3</v>
      </c>
      <c r="P3998" s="7">
        <v>1</v>
      </c>
      <c r="Q3998" s="7">
        <v>28</v>
      </c>
      <c r="R3998" s="7">
        <v>265</v>
      </c>
      <c r="S3998" s="189">
        <v>45625.593981481485</v>
      </c>
    </row>
    <row r="3999" spans="1:19">
      <c r="A3999" s="7">
        <v>2019</v>
      </c>
      <c r="B3999" s="123" t="s">
        <v>537</v>
      </c>
      <c r="C3999" s="123" t="s">
        <v>562</v>
      </c>
      <c r="D3999" s="123" t="s">
        <v>214</v>
      </c>
      <c r="E3999" s="123" t="s">
        <v>531</v>
      </c>
      <c r="F3999" s="7">
        <v>0.682079934</v>
      </c>
      <c r="G3999" s="123" t="s">
        <v>532</v>
      </c>
      <c r="H3999" s="7">
        <v>5.2144329000000003E-2</v>
      </c>
      <c r="I3999" s="7">
        <v>76.448999999999998</v>
      </c>
      <c r="J3999" s="7">
        <v>5.1844896000000001E-2</v>
      </c>
      <c r="K3999" s="7">
        <v>6.8207993399999997E-6</v>
      </c>
      <c r="L3999" s="7">
        <v>4.0924796039999998E-7</v>
      </c>
      <c r="M3999" s="7">
        <v>76.010000000000005</v>
      </c>
      <c r="N3999" s="7">
        <v>0.01</v>
      </c>
      <c r="O3999" s="7">
        <v>5.9999999999999995E-4</v>
      </c>
      <c r="P3999" s="7">
        <v>1</v>
      </c>
      <c r="Q3999" s="7">
        <v>28</v>
      </c>
      <c r="R3999" s="7">
        <v>265</v>
      </c>
      <c r="S3999" s="189">
        <v>45625.593981481485</v>
      </c>
    </row>
    <row r="4000" spans="1:19">
      <c r="A4000" s="7">
        <v>2019</v>
      </c>
      <c r="B4000" s="123" t="s">
        <v>537</v>
      </c>
      <c r="C4000" s="123" t="s">
        <v>562</v>
      </c>
      <c r="D4000" s="123" t="s">
        <v>214</v>
      </c>
      <c r="E4000" s="123" t="s">
        <v>533</v>
      </c>
      <c r="F4000" s="7">
        <v>731.85263999999995</v>
      </c>
      <c r="G4000" s="123" t="s">
        <v>532</v>
      </c>
      <c r="H4000" s="7">
        <v>53.963642311999998</v>
      </c>
      <c r="I4000" s="7">
        <v>73.735666667000004</v>
      </c>
      <c r="J4000" s="7">
        <v>53.642359003000003</v>
      </c>
      <c r="K4000" s="7">
        <v>7.3185259999999997E-3</v>
      </c>
      <c r="L4000" s="7">
        <v>4.3911200000000002E-4</v>
      </c>
      <c r="M4000" s="7">
        <v>73.296666666999997</v>
      </c>
      <c r="N4000" s="7">
        <v>0.01</v>
      </c>
      <c r="O4000" s="7">
        <v>5.9999999999999995E-4</v>
      </c>
      <c r="P4000" s="7">
        <v>1</v>
      </c>
      <c r="Q4000" s="7">
        <v>28</v>
      </c>
      <c r="R4000" s="7">
        <v>265</v>
      </c>
      <c r="S4000" s="189">
        <v>45625.593981481485</v>
      </c>
    </row>
    <row r="4001" spans="1:19">
      <c r="A4001" s="7">
        <v>2019</v>
      </c>
      <c r="B4001" s="123" t="s">
        <v>537</v>
      </c>
      <c r="C4001" s="123" t="s">
        <v>562</v>
      </c>
      <c r="D4001" s="123" t="s">
        <v>214</v>
      </c>
      <c r="E4001" s="123" t="s">
        <v>160</v>
      </c>
      <c r="F4001" s="7">
        <v>1061.4794039999999</v>
      </c>
      <c r="G4001" s="123" t="s">
        <v>532</v>
      </c>
      <c r="H4001" s="7">
        <v>76.245004109999996</v>
      </c>
      <c r="I4001" s="7">
        <v>71.828999999999994</v>
      </c>
      <c r="J4001" s="7">
        <v>75.779014652000001</v>
      </c>
      <c r="K4001" s="7">
        <v>1.0614794E-2</v>
      </c>
      <c r="L4001" s="7">
        <v>6.3688799999999995E-4</v>
      </c>
      <c r="M4001" s="7">
        <v>71.39</v>
      </c>
      <c r="N4001" s="7">
        <v>0.01</v>
      </c>
      <c r="O4001" s="7">
        <v>5.9999999999999995E-4</v>
      </c>
      <c r="P4001" s="7">
        <v>1</v>
      </c>
      <c r="Q4001" s="7">
        <v>28</v>
      </c>
      <c r="R4001" s="7">
        <v>265</v>
      </c>
      <c r="S4001" s="189">
        <v>45625.593981481485</v>
      </c>
    </row>
    <row r="4002" spans="1:19">
      <c r="A4002" s="7">
        <v>2019</v>
      </c>
      <c r="B4002" s="123" t="s">
        <v>537</v>
      </c>
      <c r="C4002" s="123" t="s">
        <v>562</v>
      </c>
      <c r="D4002" s="123" t="s">
        <v>214</v>
      </c>
      <c r="E4002" s="123" t="s">
        <v>163</v>
      </c>
      <c r="F4002" s="7">
        <v>396.46963530300002</v>
      </c>
      <c r="G4002" s="123" t="s">
        <v>532</v>
      </c>
      <c r="H4002" s="7">
        <v>25.317163267000002</v>
      </c>
      <c r="I4002" s="7">
        <v>63.856499999999997</v>
      </c>
      <c r="J4002" s="7">
        <v>25.251151071999999</v>
      </c>
      <c r="K4002" s="7">
        <v>1.9823480000000001E-3</v>
      </c>
      <c r="L4002" s="7">
        <v>3.9646963530000001E-5</v>
      </c>
      <c r="M4002" s="7">
        <v>63.69</v>
      </c>
      <c r="N4002" s="7">
        <v>5.0000000000000001E-3</v>
      </c>
      <c r="O4002" s="7">
        <v>1E-4</v>
      </c>
      <c r="P4002" s="7">
        <v>1</v>
      </c>
      <c r="Q4002" s="7">
        <v>28</v>
      </c>
      <c r="R4002" s="7">
        <v>265</v>
      </c>
      <c r="S4002" s="189">
        <v>45625.593981481485</v>
      </c>
    </row>
    <row r="4003" spans="1:19">
      <c r="A4003" s="7">
        <v>2019</v>
      </c>
      <c r="B4003" s="123" t="s">
        <v>537</v>
      </c>
      <c r="C4003" s="123" t="s">
        <v>562</v>
      </c>
      <c r="D4003" s="123" t="s">
        <v>214</v>
      </c>
      <c r="E4003" s="123" t="s">
        <v>535</v>
      </c>
      <c r="F4003" s="7">
        <v>1302.370429044</v>
      </c>
      <c r="G4003" s="123" t="s">
        <v>532</v>
      </c>
      <c r="H4003" s="7">
        <v>73.196792901999999</v>
      </c>
      <c r="I4003" s="7">
        <v>56.202744832999997</v>
      </c>
      <c r="J4003" s="7">
        <v>72.979948225000001</v>
      </c>
      <c r="K4003" s="7">
        <v>6.5118520000000003E-3</v>
      </c>
      <c r="L4003" s="7">
        <v>1.3023700000000001E-4</v>
      </c>
      <c r="M4003" s="7">
        <v>56.036244832999998</v>
      </c>
      <c r="N4003" s="7">
        <v>5.0000000000000001E-3</v>
      </c>
      <c r="O4003" s="7">
        <v>1E-4</v>
      </c>
      <c r="P4003" s="7">
        <v>1</v>
      </c>
      <c r="Q4003" s="7">
        <v>28</v>
      </c>
      <c r="R4003" s="7">
        <v>265</v>
      </c>
      <c r="S4003" s="189">
        <v>45625.593981481485</v>
      </c>
    </row>
    <row r="4004" spans="1:19">
      <c r="A4004" s="7">
        <v>2019</v>
      </c>
      <c r="B4004" s="123" t="s">
        <v>537</v>
      </c>
      <c r="C4004" s="123" t="s">
        <v>562</v>
      </c>
      <c r="D4004" s="123" t="s">
        <v>214</v>
      </c>
      <c r="E4004" s="123" t="s">
        <v>541</v>
      </c>
      <c r="F4004" s="7">
        <v>0</v>
      </c>
      <c r="G4004" s="123" t="s">
        <v>532</v>
      </c>
      <c r="H4004" s="7">
        <v>0</v>
      </c>
      <c r="I4004" s="7"/>
      <c r="J4004" s="7">
        <v>0</v>
      </c>
      <c r="K4004" s="7">
        <v>0</v>
      </c>
      <c r="L4004" s="7">
        <v>0</v>
      </c>
      <c r="M4004" s="7"/>
      <c r="N4004" s="7"/>
      <c r="O4004" s="7"/>
      <c r="P4004" s="7">
        <v>1</v>
      </c>
      <c r="Q4004" s="7">
        <v>28</v>
      </c>
      <c r="R4004" s="7">
        <v>265</v>
      </c>
      <c r="S4004" s="189">
        <v>45625.593981481485</v>
      </c>
    </row>
    <row r="4005" spans="1:19">
      <c r="A4005" s="7">
        <v>2019</v>
      </c>
      <c r="B4005" s="123" t="s">
        <v>537</v>
      </c>
      <c r="C4005" s="123" t="s">
        <v>562</v>
      </c>
      <c r="D4005" s="123" t="s">
        <v>584</v>
      </c>
      <c r="E4005" s="123" t="s">
        <v>27</v>
      </c>
      <c r="F4005" s="7">
        <v>0</v>
      </c>
      <c r="G4005" s="123" t="s">
        <v>532</v>
      </c>
      <c r="H4005" s="7">
        <v>0</v>
      </c>
      <c r="I4005" s="7"/>
      <c r="J4005" s="7">
        <v>0</v>
      </c>
      <c r="K4005" s="7">
        <v>0</v>
      </c>
      <c r="L4005" s="7">
        <v>0</v>
      </c>
      <c r="M4005" s="7"/>
      <c r="N4005" s="7"/>
      <c r="O4005" s="7"/>
      <c r="P4005" s="7"/>
      <c r="Q4005" s="7">
        <v>28</v>
      </c>
      <c r="R4005" s="7">
        <v>265</v>
      </c>
      <c r="S4005" s="189">
        <v>45625.593981481485</v>
      </c>
    </row>
    <row r="4006" spans="1:19">
      <c r="A4006" s="7">
        <v>2019</v>
      </c>
      <c r="B4006" s="123" t="s">
        <v>537</v>
      </c>
      <c r="C4006" s="123" t="s">
        <v>562</v>
      </c>
      <c r="D4006" s="123" t="s">
        <v>584</v>
      </c>
      <c r="E4006" s="123" t="s">
        <v>33</v>
      </c>
      <c r="F4006" s="7">
        <v>38.905946188999998</v>
      </c>
      <c r="G4006" s="123" t="s">
        <v>532</v>
      </c>
      <c r="H4006" s="7">
        <v>0.36805025099999999</v>
      </c>
      <c r="I4006" s="7">
        <v>9.4600000000000009</v>
      </c>
      <c r="J4006" s="7">
        <v>0</v>
      </c>
      <c r="K4006" s="7">
        <v>1.1671783999999999E-2</v>
      </c>
      <c r="L4006" s="7">
        <v>1.5562400000000001E-4</v>
      </c>
      <c r="M4006" s="7">
        <v>0</v>
      </c>
      <c r="N4006" s="7">
        <v>0.3</v>
      </c>
      <c r="O4006" s="7">
        <v>4.0000000000000001E-3</v>
      </c>
      <c r="P4006" s="7"/>
      <c r="Q4006" s="7">
        <v>28</v>
      </c>
      <c r="R4006" s="7">
        <v>265</v>
      </c>
      <c r="S4006" s="189">
        <v>45625.593981481485</v>
      </c>
    </row>
    <row r="4007" spans="1:19">
      <c r="A4007" s="7">
        <v>2019</v>
      </c>
      <c r="B4007" s="123" t="s">
        <v>537</v>
      </c>
      <c r="C4007" s="123" t="s">
        <v>562</v>
      </c>
      <c r="D4007" s="123" t="s">
        <v>584</v>
      </c>
      <c r="E4007" s="123" t="s">
        <v>540</v>
      </c>
      <c r="F4007" s="7">
        <v>0</v>
      </c>
      <c r="G4007" s="123" t="s">
        <v>532</v>
      </c>
      <c r="H4007" s="7">
        <v>0</v>
      </c>
      <c r="I4007" s="7"/>
      <c r="J4007" s="7">
        <v>0</v>
      </c>
      <c r="K4007" s="7">
        <v>0</v>
      </c>
      <c r="L4007" s="7">
        <v>0</v>
      </c>
      <c r="M4007" s="7"/>
      <c r="N4007" s="7"/>
      <c r="O4007" s="7"/>
      <c r="P4007" s="7">
        <v>1</v>
      </c>
      <c r="Q4007" s="7">
        <v>28</v>
      </c>
      <c r="R4007" s="7">
        <v>265</v>
      </c>
      <c r="S4007" s="189">
        <v>45625.593981481485</v>
      </c>
    </row>
    <row r="4008" spans="1:19">
      <c r="A4008" s="7">
        <v>2019</v>
      </c>
      <c r="B4008" s="123" t="s">
        <v>537</v>
      </c>
      <c r="C4008" s="123" t="s">
        <v>562</v>
      </c>
      <c r="D4008" s="123" t="s">
        <v>584</v>
      </c>
      <c r="E4008" s="123" t="s">
        <v>531</v>
      </c>
      <c r="F4008" s="7">
        <v>3.6507516469999999</v>
      </c>
      <c r="G4008" s="123" t="s">
        <v>532</v>
      </c>
      <c r="H4008" s="7">
        <v>0.27909631299999998</v>
      </c>
      <c r="I4008" s="7">
        <v>76.448999999999998</v>
      </c>
      <c r="J4008" s="7">
        <v>0.27749363300000002</v>
      </c>
      <c r="K4008" s="7">
        <v>3.6507516470000001E-5</v>
      </c>
      <c r="L4008" s="7">
        <v>2.1904509880000001E-6</v>
      </c>
      <c r="M4008" s="7">
        <v>76.010000000000005</v>
      </c>
      <c r="N4008" s="7">
        <v>0.01</v>
      </c>
      <c r="O4008" s="7">
        <v>5.9999999999999995E-4</v>
      </c>
      <c r="P4008" s="7">
        <v>1</v>
      </c>
      <c r="Q4008" s="7">
        <v>28</v>
      </c>
      <c r="R4008" s="7">
        <v>265</v>
      </c>
      <c r="S4008" s="189">
        <v>45625.593981481485</v>
      </c>
    </row>
    <row r="4009" spans="1:19">
      <c r="A4009" s="7">
        <v>2019</v>
      </c>
      <c r="B4009" s="123" t="s">
        <v>537</v>
      </c>
      <c r="C4009" s="123" t="s">
        <v>562</v>
      </c>
      <c r="D4009" s="123" t="s">
        <v>584</v>
      </c>
      <c r="E4009" s="123" t="s">
        <v>533</v>
      </c>
      <c r="F4009" s="7">
        <v>211.22406000000001</v>
      </c>
      <c r="G4009" s="123" t="s">
        <v>532</v>
      </c>
      <c r="H4009" s="7">
        <v>15.574746879999999</v>
      </c>
      <c r="I4009" s="7">
        <v>73.735666667000004</v>
      </c>
      <c r="J4009" s="7">
        <v>15.482019518</v>
      </c>
      <c r="K4009" s="7">
        <v>2.1122409999999999E-3</v>
      </c>
      <c r="L4009" s="7">
        <v>1.2673400000000001E-4</v>
      </c>
      <c r="M4009" s="7">
        <v>73.296666666999997</v>
      </c>
      <c r="N4009" s="7">
        <v>0.01</v>
      </c>
      <c r="O4009" s="7">
        <v>5.9999999999999995E-4</v>
      </c>
      <c r="P4009" s="7">
        <v>1</v>
      </c>
      <c r="Q4009" s="7">
        <v>28</v>
      </c>
      <c r="R4009" s="7">
        <v>265</v>
      </c>
      <c r="S4009" s="189">
        <v>45625.593981481485</v>
      </c>
    </row>
    <row r="4010" spans="1:19">
      <c r="A4010" s="7">
        <v>2019</v>
      </c>
      <c r="B4010" s="123" t="s">
        <v>537</v>
      </c>
      <c r="C4010" s="123" t="s">
        <v>562</v>
      </c>
      <c r="D4010" s="123" t="s">
        <v>584</v>
      </c>
      <c r="E4010" s="123" t="s">
        <v>160</v>
      </c>
      <c r="F4010" s="7">
        <v>229.520376</v>
      </c>
      <c r="G4010" s="123" t="s">
        <v>532</v>
      </c>
      <c r="H4010" s="7">
        <v>16.486219087999999</v>
      </c>
      <c r="I4010" s="7">
        <v>71.828999999999994</v>
      </c>
      <c r="J4010" s="7">
        <v>16.385459643000001</v>
      </c>
      <c r="K4010" s="7">
        <v>2.2952039999999999E-3</v>
      </c>
      <c r="L4010" s="7">
        <v>1.3771200000000001E-4</v>
      </c>
      <c r="M4010" s="7">
        <v>71.39</v>
      </c>
      <c r="N4010" s="7">
        <v>0.01</v>
      </c>
      <c r="O4010" s="7">
        <v>5.9999999999999995E-4</v>
      </c>
      <c r="P4010" s="7">
        <v>1</v>
      </c>
      <c r="Q4010" s="7">
        <v>28</v>
      </c>
      <c r="R4010" s="7">
        <v>265</v>
      </c>
      <c r="S4010" s="189">
        <v>45625.593981481485</v>
      </c>
    </row>
    <row r="4011" spans="1:19">
      <c r="A4011" s="7">
        <v>2019</v>
      </c>
      <c r="B4011" s="123" t="s">
        <v>537</v>
      </c>
      <c r="C4011" s="123" t="s">
        <v>562</v>
      </c>
      <c r="D4011" s="123" t="s">
        <v>584</v>
      </c>
      <c r="E4011" s="123" t="s">
        <v>163</v>
      </c>
      <c r="F4011" s="7">
        <v>115.50936245299999</v>
      </c>
      <c r="G4011" s="123" t="s">
        <v>532</v>
      </c>
      <c r="H4011" s="7">
        <v>7.3760236030000002</v>
      </c>
      <c r="I4011" s="7">
        <v>63.856499999999997</v>
      </c>
      <c r="J4011" s="7">
        <v>7.3567912949999998</v>
      </c>
      <c r="K4011" s="7">
        <v>5.7754699999999998E-4</v>
      </c>
      <c r="L4011" s="7">
        <v>1.1550936250000001E-5</v>
      </c>
      <c r="M4011" s="7">
        <v>63.69</v>
      </c>
      <c r="N4011" s="7">
        <v>5.0000000000000001E-3</v>
      </c>
      <c r="O4011" s="7">
        <v>1E-4</v>
      </c>
      <c r="P4011" s="7">
        <v>1</v>
      </c>
      <c r="Q4011" s="7">
        <v>28</v>
      </c>
      <c r="R4011" s="7">
        <v>265</v>
      </c>
      <c r="S4011" s="189">
        <v>45625.593981481485</v>
      </c>
    </row>
    <row r="4012" spans="1:19">
      <c r="A4012" s="7">
        <v>2019</v>
      </c>
      <c r="B4012" s="123" t="s">
        <v>537</v>
      </c>
      <c r="C4012" s="123" t="s">
        <v>562</v>
      </c>
      <c r="D4012" s="123" t="s">
        <v>584</v>
      </c>
      <c r="E4012" s="123" t="s">
        <v>535</v>
      </c>
      <c r="F4012" s="7">
        <v>2128.1905394969999</v>
      </c>
      <c r="G4012" s="123" t="s">
        <v>532</v>
      </c>
      <c r="H4012" s="7">
        <v>119.610149847</v>
      </c>
      <c r="I4012" s="7">
        <v>56.202744832999997</v>
      </c>
      <c r="J4012" s="7">
        <v>119.255806123</v>
      </c>
      <c r="K4012" s="7">
        <v>1.0640953E-2</v>
      </c>
      <c r="L4012" s="7">
        <v>2.12819E-4</v>
      </c>
      <c r="M4012" s="7">
        <v>56.036244832999998</v>
      </c>
      <c r="N4012" s="7">
        <v>5.0000000000000001E-3</v>
      </c>
      <c r="O4012" s="7">
        <v>1E-4</v>
      </c>
      <c r="P4012" s="7">
        <v>1</v>
      </c>
      <c r="Q4012" s="7">
        <v>28</v>
      </c>
      <c r="R4012" s="7">
        <v>265</v>
      </c>
      <c r="S4012" s="189">
        <v>45625.593981481485</v>
      </c>
    </row>
    <row r="4013" spans="1:19">
      <c r="A4013" s="7">
        <v>2019</v>
      </c>
      <c r="B4013" s="123" t="s">
        <v>537</v>
      </c>
      <c r="C4013" s="123" t="s">
        <v>562</v>
      </c>
      <c r="D4013" s="123" t="s">
        <v>584</v>
      </c>
      <c r="E4013" s="123" t="s">
        <v>541</v>
      </c>
      <c r="F4013" s="7">
        <v>0</v>
      </c>
      <c r="G4013" s="123" t="s">
        <v>532</v>
      </c>
      <c r="H4013" s="7">
        <v>0</v>
      </c>
      <c r="I4013" s="7"/>
      <c r="J4013" s="7">
        <v>0</v>
      </c>
      <c r="K4013" s="7">
        <v>0</v>
      </c>
      <c r="L4013" s="7">
        <v>0</v>
      </c>
      <c r="M4013" s="7"/>
      <c r="N4013" s="7"/>
      <c r="O4013" s="7"/>
      <c r="P4013" s="7">
        <v>1</v>
      </c>
      <c r="Q4013" s="7">
        <v>28</v>
      </c>
      <c r="R4013" s="7">
        <v>265</v>
      </c>
      <c r="S4013" s="189">
        <v>45625.593981481485</v>
      </c>
    </row>
    <row r="4014" spans="1:19">
      <c r="A4014" s="7">
        <v>2019</v>
      </c>
      <c r="B4014" s="123" t="s">
        <v>537</v>
      </c>
      <c r="C4014" s="123" t="s">
        <v>565</v>
      </c>
      <c r="D4014" s="123" t="s">
        <v>500</v>
      </c>
      <c r="E4014" s="123" t="s">
        <v>540</v>
      </c>
      <c r="F4014" s="7">
        <v>0</v>
      </c>
      <c r="G4014" s="123" t="s">
        <v>532</v>
      </c>
      <c r="H4014" s="7">
        <v>0</v>
      </c>
      <c r="I4014" s="7"/>
      <c r="J4014" s="7">
        <v>0</v>
      </c>
      <c r="K4014" s="7">
        <v>0</v>
      </c>
      <c r="L4014" s="7">
        <v>0</v>
      </c>
      <c r="M4014" s="7"/>
      <c r="N4014" s="7"/>
      <c r="O4014" s="7"/>
      <c r="P4014" s="7">
        <v>1</v>
      </c>
      <c r="Q4014" s="7">
        <v>28</v>
      </c>
      <c r="R4014" s="7">
        <v>265</v>
      </c>
      <c r="S4014" s="189">
        <v>45625.593981481485</v>
      </c>
    </row>
    <row r="4015" spans="1:19">
      <c r="A4015" s="7">
        <v>2019</v>
      </c>
      <c r="B4015" s="123" t="s">
        <v>537</v>
      </c>
      <c r="C4015" s="123" t="s">
        <v>565</v>
      </c>
      <c r="D4015" s="123" t="s">
        <v>500</v>
      </c>
      <c r="E4015" s="123" t="s">
        <v>533</v>
      </c>
      <c r="F4015" s="7">
        <v>7600.4450746000002</v>
      </c>
      <c r="G4015" s="123" t="s">
        <v>532</v>
      </c>
      <c r="H4015" s="7">
        <v>610.05175070099995</v>
      </c>
      <c r="I4015" s="7">
        <v>80.265266667000006</v>
      </c>
      <c r="J4015" s="7">
        <v>557.08728915400002</v>
      </c>
      <c r="K4015" s="7">
        <v>3.5722091999999997E-2</v>
      </c>
      <c r="L4015" s="7">
        <v>0.19609148300000001</v>
      </c>
      <c r="M4015" s="7">
        <v>73.296666666999997</v>
      </c>
      <c r="N4015" s="7">
        <v>4.7000000000000002E-3</v>
      </c>
      <c r="O4015" s="7">
        <v>2.58E-2</v>
      </c>
      <c r="P4015" s="7">
        <v>1</v>
      </c>
      <c r="Q4015" s="7">
        <v>28</v>
      </c>
      <c r="R4015" s="7">
        <v>265</v>
      </c>
      <c r="S4015" s="189">
        <v>45625.593981481485</v>
      </c>
    </row>
    <row r="4016" spans="1:19">
      <c r="A4016" s="7">
        <v>2019</v>
      </c>
      <c r="B4016" s="123" t="s">
        <v>537</v>
      </c>
      <c r="C4016" s="123" t="s">
        <v>565</v>
      </c>
      <c r="D4016" s="123" t="s">
        <v>500</v>
      </c>
      <c r="E4016" s="123" t="s">
        <v>159</v>
      </c>
      <c r="F4016" s="7">
        <v>0</v>
      </c>
      <c r="G4016" s="123" t="s">
        <v>532</v>
      </c>
      <c r="H4016" s="7">
        <v>0</v>
      </c>
      <c r="I4016" s="7"/>
      <c r="J4016" s="7">
        <v>0</v>
      </c>
      <c r="K4016" s="7">
        <v>0</v>
      </c>
      <c r="L4016" s="7">
        <v>0</v>
      </c>
      <c r="M4016" s="7"/>
      <c r="N4016" s="7"/>
      <c r="O4016" s="7"/>
      <c r="P4016" s="7">
        <v>1</v>
      </c>
      <c r="Q4016" s="7">
        <v>28</v>
      </c>
      <c r="R4016" s="7">
        <v>265</v>
      </c>
      <c r="S4016" s="189">
        <v>45625.593981481485</v>
      </c>
    </row>
    <row r="4017" spans="1:19">
      <c r="A4017" s="7">
        <v>2019</v>
      </c>
      <c r="B4017" s="123" t="s">
        <v>537</v>
      </c>
      <c r="C4017" s="123" t="s">
        <v>565</v>
      </c>
      <c r="D4017" s="123" t="s">
        <v>500</v>
      </c>
      <c r="E4017" s="123" t="s">
        <v>160</v>
      </c>
      <c r="F4017" s="7">
        <v>0</v>
      </c>
      <c r="G4017" s="123" t="s">
        <v>532</v>
      </c>
      <c r="H4017" s="7">
        <v>0</v>
      </c>
      <c r="I4017" s="7"/>
      <c r="J4017" s="7">
        <v>0</v>
      </c>
      <c r="K4017" s="7">
        <v>0</v>
      </c>
      <c r="L4017" s="7">
        <v>0</v>
      </c>
      <c r="M4017" s="7"/>
      <c r="N4017" s="7"/>
      <c r="O4017" s="7"/>
      <c r="P4017" s="7">
        <v>1</v>
      </c>
      <c r="Q4017" s="7">
        <v>28</v>
      </c>
      <c r="R4017" s="7">
        <v>265</v>
      </c>
      <c r="S4017" s="189">
        <v>45625.593981481485</v>
      </c>
    </row>
    <row r="4018" spans="1:19">
      <c r="A4018" s="7">
        <v>2019</v>
      </c>
      <c r="B4018" s="123" t="s">
        <v>537</v>
      </c>
      <c r="C4018" s="123" t="s">
        <v>565</v>
      </c>
      <c r="D4018" s="123" t="s">
        <v>500</v>
      </c>
      <c r="E4018" s="123" t="s">
        <v>535</v>
      </c>
      <c r="F4018" s="7">
        <v>0</v>
      </c>
      <c r="G4018" s="123" t="s">
        <v>532</v>
      </c>
      <c r="H4018" s="7">
        <v>0</v>
      </c>
      <c r="I4018" s="7"/>
      <c r="J4018" s="7">
        <v>0</v>
      </c>
      <c r="K4018" s="7">
        <v>0</v>
      </c>
      <c r="L4018" s="7">
        <v>0</v>
      </c>
      <c r="M4018" s="7"/>
      <c r="N4018" s="7"/>
      <c r="O4018" s="7"/>
      <c r="P4018" s="7">
        <v>1</v>
      </c>
      <c r="Q4018" s="7">
        <v>28</v>
      </c>
      <c r="R4018" s="7">
        <v>265</v>
      </c>
      <c r="S4018" s="189">
        <v>45625.593981481485</v>
      </c>
    </row>
    <row r="4019" spans="1:19">
      <c r="A4019" s="7">
        <v>2019</v>
      </c>
      <c r="B4019" s="123" t="s">
        <v>537</v>
      </c>
      <c r="C4019" s="123" t="s">
        <v>585</v>
      </c>
      <c r="D4019" s="123" t="s">
        <v>183</v>
      </c>
      <c r="E4019" s="123" t="s">
        <v>533</v>
      </c>
      <c r="F4019" s="7">
        <v>985.06652694700006</v>
      </c>
      <c r="G4019" s="123" t="s">
        <v>532</v>
      </c>
      <c r="H4019" s="7">
        <v>72.917251168999996</v>
      </c>
      <c r="I4019" s="7">
        <v>74.022666666999996</v>
      </c>
      <c r="J4019" s="7">
        <v>72.202092870000001</v>
      </c>
      <c r="K4019" s="7">
        <v>6.8954660000000003E-3</v>
      </c>
      <c r="L4019" s="7">
        <v>1.9701330000000002E-3</v>
      </c>
      <c r="M4019" s="7">
        <v>73.296666666999997</v>
      </c>
      <c r="N4019" s="7">
        <v>7.0000000000000001E-3</v>
      </c>
      <c r="O4019" s="7">
        <v>2E-3</v>
      </c>
      <c r="P4019" s="7">
        <v>1</v>
      </c>
      <c r="Q4019" s="7">
        <v>28</v>
      </c>
      <c r="R4019" s="7">
        <v>265</v>
      </c>
      <c r="S4019" s="189">
        <v>45625.593981481485</v>
      </c>
    </row>
    <row r="4020" spans="1:19">
      <c r="A4020" s="7">
        <v>2020</v>
      </c>
      <c r="B4020" s="123" t="s">
        <v>586</v>
      </c>
      <c r="C4020" s="123" t="s">
        <v>586</v>
      </c>
      <c r="D4020" s="123" t="s">
        <v>587</v>
      </c>
      <c r="E4020" s="123" t="s">
        <v>531</v>
      </c>
      <c r="F4020" s="7">
        <v>433.95022806399999</v>
      </c>
      <c r="G4020" s="123" t="s">
        <v>532</v>
      </c>
      <c r="H4020" s="7">
        <v>33.299604701</v>
      </c>
      <c r="I4020" s="7">
        <v>76.736000000000004</v>
      </c>
      <c r="J4020" s="7">
        <v>32.984556834999999</v>
      </c>
      <c r="K4020" s="7">
        <v>3.0376520000000001E-3</v>
      </c>
      <c r="L4020" s="7">
        <v>8.6790000000000001E-4</v>
      </c>
      <c r="M4020" s="7">
        <v>76.010000000000005</v>
      </c>
      <c r="N4020" s="7">
        <v>7.0000000000000001E-3</v>
      </c>
      <c r="O4020" s="7">
        <v>2E-3</v>
      </c>
      <c r="P4020" s="7">
        <v>1</v>
      </c>
      <c r="Q4020" s="7">
        <v>28</v>
      </c>
      <c r="R4020" s="7">
        <v>265</v>
      </c>
      <c r="S4020" s="189">
        <v>45625.593981481485</v>
      </c>
    </row>
    <row r="4021" spans="1:19">
      <c r="A4021" s="7">
        <v>2020</v>
      </c>
      <c r="B4021" s="123" t="s">
        <v>586</v>
      </c>
      <c r="C4021" s="123" t="s">
        <v>586</v>
      </c>
      <c r="D4021" s="123" t="s">
        <v>587</v>
      </c>
      <c r="E4021" s="123" t="s">
        <v>533</v>
      </c>
      <c r="F4021" s="7">
        <v>6054.2070737120002</v>
      </c>
      <c r="G4021" s="123" t="s">
        <v>532</v>
      </c>
      <c r="H4021" s="7">
        <v>448.14855215</v>
      </c>
      <c r="I4021" s="7">
        <v>74.022666666999996</v>
      </c>
      <c r="J4021" s="7">
        <v>443.75319781500002</v>
      </c>
      <c r="K4021" s="7">
        <v>4.2379449999999999E-2</v>
      </c>
      <c r="L4021" s="7">
        <v>1.2108414E-2</v>
      </c>
      <c r="M4021" s="7">
        <v>73.296666666999997</v>
      </c>
      <c r="N4021" s="7">
        <v>7.0000000000000001E-3</v>
      </c>
      <c r="O4021" s="7">
        <v>2E-3</v>
      </c>
      <c r="P4021" s="7">
        <v>1</v>
      </c>
      <c r="Q4021" s="7">
        <v>28</v>
      </c>
      <c r="R4021" s="7">
        <v>265</v>
      </c>
      <c r="S4021" s="189">
        <v>45625.593981481485</v>
      </c>
    </row>
    <row r="4022" spans="1:19">
      <c r="A4022" s="7">
        <v>2020</v>
      </c>
      <c r="B4022" s="123" t="s">
        <v>588</v>
      </c>
      <c r="C4022" s="123" t="s">
        <v>588</v>
      </c>
      <c r="D4022" s="123" t="s">
        <v>589</v>
      </c>
      <c r="E4022" s="123" t="s">
        <v>33</v>
      </c>
      <c r="F4022" s="7">
        <v>3953.9257991969998</v>
      </c>
      <c r="G4022" s="123" t="s">
        <v>532</v>
      </c>
      <c r="H4022" s="7">
        <v>8.5523415039999993</v>
      </c>
      <c r="I4022" s="7">
        <v>2.1629999999999998</v>
      </c>
      <c r="J4022" s="7">
        <v>0</v>
      </c>
      <c r="K4022" s="7">
        <v>4.3493183999999997E-2</v>
      </c>
      <c r="L4022" s="7">
        <v>2.7677481E-2</v>
      </c>
      <c r="M4022" s="7">
        <v>0</v>
      </c>
      <c r="N4022" s="7">
        <v>1.0999999999999999E-2</v>
      </c>
      <c r="O4022" s="7">
        <v>7.0000000000000001E-3</v>
      </c>
      <c r="P4022" s="7"/>
      <c r="Q4022" s="7">
        <v>28</v>
      </c>
      <c r="R4022" s="7">
        <v>265</v>
      </c>
      <c r="S4022" s="189">
        <v>45625.593981481485</v>
      </c>
    </row>
    <row r="4023" spans="1:19">
      <c r="A4023" s="7">
        <v>2020</v>
      </c>
      <c r="B4023" s="123" t="s">
        <v>588</v>
      </c>
      <c r="C4023" s="123" t="s">
        <v>588</v>
      </c>
      <c r="D4023" s="123" t="s">
        <v>589</v>
      </c>
      <c r="E4023" s="123" t="s">
        <v>540</v>
      </c>
      <c r="F4023" s="7">
        <v>8151.5761007689998</v>
      </c>
      <c r="G4023" s="123" t="s">
        <v>532</v>
      </c>
      <c r="H4023" s="7">
        <v>760.08947371800002</v>
      </c>
      <c r="I4023" s="7">
        <v>93.24447988</v>
      </c>
      <c r="J4023" s="7">
        <v>758.84961899400002</v>
      </c>
      <c r="K4023" s="7">
        <v>5.7061029999999997E-3</v>
      </c>
      <c r="L4023" s="7">
        <v>4.0757880000000003E-3</v>
      </c>
      <c r="M4023" s="7">
        <v>93.092379879999996</v>
      </c>
      <c r="N4023" s="7">
        <v>6.9999999999999999E-4</v>
      </c>
      <c r="O4023" s="7">
        <v>5.0000000000000001E-4</v>
      </c>
      <c r="P4023" s="7">
        <v>1</v>
      </c>
      <c r="Q4023" s="7">
        <v>28</v>
      </c>
      <c r="R4023" s="7">
        <v>265</v>
      </c>
      <c r="S4023" s="189">
        <v>45625.593981481485</v>
      </c>
    </row>
    <row r="4024" spans="1:19">
      <c r="A4024" s="7">
        <v>2020</v>
      </c>
      <c r="B4024" s="123" t="s">
        <v>588</v>
      </c>
      <c r="C4024" s="123" t="s">
        <v>588</v>
      </c>
      <c r="D4024" s="123" t="s">
        <v>589</v>
      </c>
      <c r="E4024" s="123" t="s">
        <v>531</v>
      </c>
      <c r="F4024" s="7">
        <v>3989.37265587</v>
      </c>
      <c r="G4024" s="123" t="s">
        <v>532</v>
      </c>
      <c r="H4024" s="7">
        <v>306.47551759999999</v>
      </c>
      <c r="I4024" s="7">
        <v>76.822985475999999</v>
      </c>
      <c r="J4024" s="7">
        <v>306.06900052700001</v>
      </c>
      <c r="K4024" s="7">
        <v>3.1914980000000001E-3</v>
      </c>
      <c r="L4024" s="7">
        <v>1.196812E-3</v>
      </c>
      <c r="M4024" s="7">
        <v>76.721085475999999</v>
      </c>
      <c r="N4024" s="7">
        <v>8.0000000000000004E-4</v>
      </c>
      <c r="O4024" s="7">
        <v>2.9999999999999997E-4</v>
      </c>
      <c r="P4024" s="7">
        <v>1</v>
      </c>
      <c r="Q4024" s="7">
        <v>28</v>
      </c>
      <c r="R4024" s="7">
        <v>265</v>
      </c>
      <c r="S4024" s="189">
        <v>45625.593981481485</v>
      </c>
    </row>
    <row r="4025" spans="1:19">
      <c r="A4025" s="7">
        <v>2020</v>
      </c>
      <c r="B4025" s="123" t="s">
        <v>588</v>
      </c>
      <c r="C4025" s="123" t="s">
        <v>588</v>
      </c>
      <c r="D4025" s="123" t="s">
        <v>589</v>
      </c>
      <c r="E4025" s="123" t="s">
        <v>533</v>
      </c>
      <c r="F4025" s="7">
        <v>478.84792466300001</v>
      </c>
      <c r="G4025" s="123" t="s">
        <v>532</v>
      </c>
      <c r="H4025" s="7">
        <v>36.800557406000003</v>
      </c>
      <c r="I4025" s="7">
        <v>76.852285476000006</v>
      </c>
      <c r="J4025" s="7">
        <v>36.737732557999998</v>
      </c>
      <c r="K4025" s="7">
        <v>4.3096299999999997E-4</v>
      </c>
      <c r="L4025" s="7">
        <v>1.9153900000000001E-4</v>
      </c>
      <c r="M4025" s="7">
        <v>76.721085475999999</v>
      </c>
      <c r="N4025" s="7">
        <v>8.9999999999999998E-4</v>
      </c>
      <c r="O4025" s="7">
        <v>4.0000000000000002E-4</v>
      </c>
      <c r="P4025" s="7">
        <v>1</v>
      </c>
      <c r="Q4025" s="7">
        <v>28</v>
      </c>
      <c r="R4025" s="7">
        <v>265</v>
      </c>
      <c r="S4025" s="189">
        <v>45625.593981481485</v>
      </c>
    </row>
    <row r="4026" spans="1:19">
      <c r="A4026" s="7">
        <v>2020</v>
      </c>
      <c r="B4026" s="123" t="s">
        <v>588</v>
      </c>
      <c r="C4026" s="123" t="s">
        <v>588</v>
      </c>
      <c r="D4026" s="123" t="s">
        <v>589</v>
      </c>
      <c r="E4026" s="123" t="s">
        <v>590</v>
      </c>
      <c r="F4026" s="7">
        <v>1226.619754947</v>
      </c>
      <c r="G4026" s="123" t="s">
        <v>532</v>
      </c>
      <c r="H4026" s="7">
        <v>6.6850777E-2</v>
      </c>
      <c r="I4026" s="7">
        <v>5.45E-2</v>
      </c>
      <c r="J4026" s="7">
        <v>0</v>
      </c>
      <c r="K4026" s="7">
        <v>1.2266200000000001E-3</v>
      </c>
      <c r="L4026" s="7">
        <v>1.22662E-4</v>
      </c>
      <c r="M4026" s="7">
        <v>0</v>
      </c>
      <c r="N4026" s="7">
        <v>1E-3</v>
      </c>
      <c r="O4026" s="7">
        <v>1E-4</v>
      </c>
      <c r="P4026" s="7"/>
      <c r="Q4026" s="7">
        <v>28</v>
      </c>
      <c r="R4026" s="7">
        <v>265</v>
      </c>
      <c r="S4026" s="189">
        <v>45625.593981481485</v>
      </c>
    </row>
    <row r="4027" spans="1:19">
      <c r="A4027" s="7">
        <v>2020</v>
      </c>
      <c r="B4027" s="123" t="s">
        <v>588</v>
      </c>
      <c r="C4027" s="123" t="s">
        <v>588</v>
      </c>
      <c r="D4027" s="123" t="s">
        <v>589</v>
      </c>
      <c r="E4027" s="123" t="s">
        <v>534</v>
      </c>
      <c r="F4027" s="7">
        <v>8734.5822746770009</v>
      </c>
      <c r="G4027" s="123" t="s">
        <v>532</v>
      </c>
      <c r="H4027" s="7">
        <v>1031.2693297450001</v>
      </c>
      <c r="I4027" s="7">
        <v>118.067389752</v>
      </c>
      <c r="J4027" s="7">
        <v>1014.332974715</v>
      </c>
      <c r="K4027" s="7">
        <v>2.6203746999999999E-2</v>
      </c>
      <c r="L4027" s="7">
        <v>6.1142075999999997E-2</v>
      </c>
      <c r="M4027" s="7">
        <v>116.128389752</v>
      </c>
      <c r="N4027" s="7">
        <v>3.0000000000000001E-3</v>
      </c>
      <c r="O4027" s="7">
        <v>7.0000000000000001E-3</v>
      </c>
      <c r="P4027" s="7">
        <v>1</v>
      </c>
      <c r="Q4027" s="7">
        <v>28</v>
      </c>
      <c r="R4027" s="7">
        <v>265</v>
      </c>
      <c r="S4027" s="189">
        <v>45625.593981481485</v>
      </c>
    </row>
    <row r="4028" spans="1:19">
      <c r="A4028" s="7">
        <v>2020</v>
      </c>
      <c r="B4028" s="123" t="s">
        <v>588</v>
      </c>
      <c r="C4028" s="123" t="s">
        <v>588</v>
      </c>
      <c r="D4028" s="123" t="s">
        <v>589</v>
      </c>
      <c r="E4028" s="123" t="s">
        <v>535</v>
      </c>
      <c r="F4028" s="7">
        <v>95905.705728407003</v>
      </c>
      <c r="G4028" s="123" t="s">
        <v>532</v>
      </c>
      <c r="H4028" s="7">
        <v>5492.5114811969997</v>
      </c>
      <c r="I4028" s="7">
        <v>57.269913604000003</v>
      </c>
      <c r="J4028" s="7">
        <v>5413.7751079950003</v>
      </c>
      <c r="K4028" s="7">
        <v>9.7210791000000005E-2</v>
      </c>
      <c r="L4028" s="7">
        <v>0.28684706100000001</v>
      </c>
      <c r="M4028" s="7">
        <v>56.448936660000001</v>
      </c>
      <c r="N4028" s="7">
        <v>1.013608E-3</v>
      </c>
      <c r="O4028" s="7">
        <v>2.9909279999999999E-3</v>
      </c>
      <c r="P4028" s="7">
        <v>1</v>
      </c>
      <c r="Q4028" s="7">
        <v>28</v>
      </c>
      <c r="R4028" s="7">
        <v>265</v>
      </c>
      <c r="S4028" s="189">
        <v>45625.593981481485</v>
      </c>
    </row>
    <row r="4029" spans="1:19">
      <c r="A4029" s="7">
        <v>2020</v>
      </c>
      <c r="B4029" s="123" t="s">
        <v>588</v>
      </c>
      <c r="C4029" s="123" t="s">
        <v>588</v>
      </c>
      <c r="D4029" s="123" t="s">
        <v>589</v>
      </c>
      <c r="E4029" s="123" t="s">
        <v>549</v>
      </c>
      <c r="F4029" s="7">
        <v>3899.1212240320001</v>
      </c>
      <c r="G4029" s="123" t="s">
        <v>532</v>
      </c>
      <c r="H4029" s="7">
        <v>531.40630468200004</v>
      </c>
      <c r="I4029" s="7">
        <v>136.28873639700001</v>
      </c>
      <c r="J4029" s="7">
        <v>523.99797435599999</v>
      </c>
      <c r="K4029" s="7">
        <v>0.11697363700000001</v>
      </c>
      <c r="L4029" s="7">
        <v>1.5596485E-2</v>
      </c>
      <c r="M4029" s="7">
        <v>134.388736397</v>
      </c>
      <c r="N4029" s="7">
        <v>0.03</v>
      </c>
      <c r="O4029" s="7">
        <v>4.0000000000000001E-3</v>
      </c>
      <c r="P4029" s="7">
        <v>1</v>
      </c>
      <c r="Q4029" s="7">
        <v>28</v>
      </c>
      <c r="R4029" s="7">
        <v>265</v>
      </c>
      <c r="S4029" s="189">
        <v>45625.593981481485</v>
      </c>
    </row>
    <row r="4030" spans="1:19">
      <c r="A4030" s="7">
        <v>2020</v>
      </c>
      <c r="B4030" s="123" t="s">
        <v>588</v>
      </c>
      <c r="C4030" s="123" t="s">
        <v>588</v>
      </c>
      <c r="D4030" s="123" t="s">
        <v>589</v>
      </c>
      <c r="E4030" s="123" t="s">
        <v>131</v>
      </c>
      <c r="F4030" s="7">
        <v>4254.5550229889996</v>
      </c>
      <c r="G4030" s="123" t="s">
        <v>532</v>
      </c>
      <c r="H4030" s="7">
        <v>8.0836545439999998</v>
      </c>
      <c r="I4030" s="7">
        <v>1.9</v>
      </c>
      <c r="J4030" s="7">
        <v>0</v>
      </c>
      <c r="K4030" s="7">
        <v>0.12763665099999999</v>
      </c>
      <c r="L4030" s="7">
        <v>1.7018220000000001E-2</v>
      </c>
      <c r="M4030" s="7">
        <v>0</v>
      </c>
      <c r="N4030" s="7">
        <v>0.03</v>
      </c>
      <c r="O4030" s="7">
        <v>4.0000000000000001E-3</v>
      </c>
      <c r="P4030" s="7"/>
      <c r="Q4030" s="7">
        <v>28</v>
      </c>
      <c r="R4030" s="7">
        <v>265</v>
      </c>
      <c r="S4030" s="189">
        <v>45625.593981481485</v>
      </c>
    </row>
    <row r="4031" spans="1:19">
      <c r="A4031" s="7">
        <v>2020</v>
      </c>
      <c r="B4031" s="123" t="s">
        <v>588</v>
      </c>
      <c r="C4031" s="123" t="s">
        <v>588</v>
      </c>
      <c r="D4031" s="123" t="s">
        <v>589</v>
      </c>
      <c r="E4031" s="123" t="s">
        <v>570</v>
      </c>
      <c r="F4031" s="7">
        <v>0</v>
      </c>
      <c r="G4031" s="123" t="s">
        <v>532</v>
      </c>
      <c r="H4031" s="7">
        <v>0</v>
      </c>
      <c r="I4031" s="7"/>
      <c r="J4031" s="7">
        <v>0</v>
      </c>
      <c r="K4031" s="7">
        <v>0</v>
      </c>
      <c r="L4031" s="7">
        <v>0</v>
      </c>
      <c r="M4031" s="7"/>
      <c r="N4031" s="7"/>
      <c r="O4031" s="7"/>
      <c r="P4031" s="7">
        <v>1</v>
      </c>
      <c r="Q4031" s="7">
        <v>28</v>
      </c>
      <c r="R4031" s="7">
        <v>265</v>
      </c>
      <c r="S4031" s="189">
        <v>45625.593981481485</v>
      </c>
    </row>
    <row r="4032" spans="1:19">
      <c r="A4032" s="7">
        <v>2020</v>
      </c>
      <c r="B4032" s="123" t="s">
        <v>588</v>
      </c>
      <c r="C4032" s="123" t="s">
        <v>588</v>
      </c>
      <c r="D4032" s="123" t="s">
        <v>591</v>
      </c>
      <c r="E4032" s="123" t="s">
        <v>27</v>
      </c>
      <c r="F4032" s="7">
        <v>366.27292501400001</v>
      </c>
      <c r="G4032" s="123" t="s">
        <v>532</v>
      </c>
      <c r="H4032" s="7">
        <v>5.7237068000000002E-2</v>
      </c>
      <c r="I4032" s="7">
        <v>0.15626890099999999</v>
      </c>
      <c r="J4032" s="7">
        <v>0</v>
      </c>
      <c r="K4032" s="7">
        <v>1.69753E-3</v>
      </c>
      <c r="L4032" s="7">
        <v>3.6627292499999997E-5</v>
      </c>
      <c r="M4032" s="7">
        <v>0</v>
      </c>
      <c r="N4032" s="7">
        <v>4.6346039999999996E-3</v>
      </c>
      <c r="O4032" s="7">
        <v>1E-4</v>
      </c>
      <c r="P4032" s="7"/>
      <c r="Q4032" s="7">
        <v>28</v>
      </c>
      <c r="R4032" s="7">
        <v>265</v>
      </c>
      <c r="S4032" s="189">
        <v>45625.593981481485</v>
      </c>
    </row>
    <row r="4033" spans="1:19">
      <c r="A4033" s="7">
        <v>2020</v>
      </c>
      <c r="B4033" s="123" t="s">
        <v>588</v>
      </c>
      <c r="C4033" s="123" t="s">
        <v>588</v>
      </c>
      <c r="D4033" s="123" t="s">
        <v>591</v>
      </c>
      <c r="E4033" s="123" t="s">
        <v>33</v>
      </c>
      <c r="F4033" s="7">
        <v>150.771569771</v>
      </c>
      <c r="G4033" s="123" t="s">
        <v>532</v>
      </c>
      <c r="H4033" s="7">
        <v>0.28646598299999998</v>
      </c>
      <c r="I4033" s="7">
        <v>1.9</v>
      </c>
      <c r="J4033" s="7">
        <v>0</v>
      </c>
      <c r="K4033" s="7">
        <v>4.5231469999999999E-3</v>
      </c>
      <c r="L4033" s="7">
        <v>6.0308599999999996E-4</v>
      </c>
      <c r="M4033" s="7">
        <v>0</v>
      </c>
      <c r="N4033" s="7">
        <v>0.03</v>
      </c>
      <c r="O4033" s="7">
        <v>4.0000000000000001E-3</v>
      </c>
      <c r="P4033" s="7"/>
      <c r="Q4033" s="7">
        <v>28</v>
      </c>
      <c r="R4033" s="7">
        <v>265</v>
      </c>
      <c r="S4033" s="189">
        <v>45625.593981481485</v>
      </c>
    </row>
    <row r="4034" spans="1:19">
      <c r="A4034" s="7">
        <v>2020</v>
      </c>
      <c r="B4034" s="123" t="s">
        <v>588</v>
      </c>
      <c r="C4034" s="123" t="s">
        <v>588</v>
      </c>
      <c r="D4034" s="123" t="s">
        <v>591</v>
      </c>
      <c r="E4034" s="123" t="s">
        <v>540</v>
      </c>
      <c r="F4034" s="7">
        <v>0</v>
      </c>
      <c r="G4034" s="123" t="s">
        <v>532</v>
      </c>
      <c r="H4034" s="7">
        <v>0</v>
      </c>
      <c r="I4034" s="7"/>
      <c r="J4034" s="7">
        <v>0</v>
      </c>
      <c r="K4034" s="7">
        <v>0</v>
      </c>
      <c r="L4034" s="7">
        <v>0</v>
      </c>
      <c r="M4034" s="7"/>
      <c r="N4034" s="7"/>
      <c r="O4034" s="7"/>
      <c r="P4034" s="7">
        <v>1</v>
      </c>
      <c r="Q4034" s="7">
        <v>28</v>
      </c>
      <c r="R4034" s="7">
        <v>265</v>
      </c>
      <c r="S4034" s="189">
        <v>45625.593981481485</v>
      </c>
    </row>
    <row r="4035" spans="1:19">
      <c r="A4035" s="7">
        <v>2020</v>
      </c>
      <c r="B4035" s="123" t="s">
        <v>588</v>
      </c>
      <c r="C4035" s="123" t="s">
        <v>588</v>
      </c>
      <c r="D4035" s="123" t="s">
        <v>591</v>
      </c>
      <c r="E4035" s="123" t="s">
        <v>531</v>
      </c>
      <c r="F4035" s="7">
        <v>0</v>
      </c>
      <c r="G4035" s="123" t="s">
        <v>532</v>
      </c>
      <c r="H4035" s="7">
        <v>0</v>
      </c>
      <c r="I4035" s="7"/>
      <c r="J4035" s="7">
        <v>0</v>
      </c>
      <c r="K4035" s="7">
        <v>0</v>
      </c>
      <c r="L4035" s="7">
        <v>0</v>
      </c>
      <c r="M4035" s="7"/>
      <c r="N4035" s="7"/>
      <c r="O4035" s="7"/>
      <c r="P4035" s="7">
        <v>1</v>
      </c>
      <c r="Q4035" s="7">
        <v>28</v>
      </c>
      <c r="R4035" s="7">
        <v>265</v>
      </c>
      <c r="S4035" s="189">
        <v>45625.593981481485</v>
      </c>
    </row>
    <row r="4036" spans="1:19">
      <c r="A4036" s="7">
        <v>2020</v>
      </c>
      <c r="B4036" s="123" t="s">
        <v>588</v>
      </c>
      <c r="C4036" s="123" t="s">
        <v>588</v>
      </c>
      <c r="D4036" s="123" t="s">
        <v>591</v>
      </c>
      <c r="E4036" s="123" t="s">
        <v>533</v>
      </c>
      <c r="F4036" s="7">
        <v>0</v>
      </c>
      <c r="G4036" s="123" t="s">
        <v>532</v>
      </c>
      <c r="H4036" s="7">
        <v>0</v>
      </c>
      <c r="I4036" s="7"/>
      <c r="J4036" s="7">
        <v>0</v>
      </c>
      <c r="K4036" s="7">
        <v>0</v>
      </c>
      <c r="L4036" s="7">
        <v>0</v>
      </c>
      <c r="M4036" s="7"/>
      <c r="N4036" s="7"/>
      <c r="O4036" s="7"/>
      <c r="P4036" s="7">
        <v>1</v>
      </c>
      <c r="Q4036" s="7">
        <v>28</v>
      </c>
      <c r="R4036" s="7">
        <v>265</v>
      </c>
      <c r="S4036" s="189">
        <v>45625.593981481485</v>
      </c>
    </row>
    <row r="4037" spans="1:19">
      <c r="A4037" s="7">
        <v>2020</v>
      </c>
      <c r="B4037" s="123" t="s">
        <v>588</v>
      </c>
      <c r="C4037" s="123" t="s">
        <v>588</v>
      </c>
      <c r="D4037" s="123" t="s">
        <v>591</v>
      </c>
      <c r="E4037" s="123" t="s">
        <v>163</v>
      </c>
      <c r="F4037" s="7">
        <v>18.015037244999998</v>
      </c>
      <c r="G4037" s="123" t="s">
        <v>532</v>
      </c>
      <c r="H4037" s="7">
        <v>1.150377226</v>
      </c>
      <c r="I4037" s="7">
        <v>63.856499999999997</v>
      </c>
      <c r="J4037" s="7">
        <v>1.1473777220000001</v>
      </c>
      <c r="K4037" s="7">
        <v>9.0075186219999999E-5</v>
      </c>
      <c r="L4037" s="7">
        <v>1.801503724E-6</v>
      </c>
      <c r="M4037" s="7">
        <v>63.69</v>
      </c>
      <c r="N4037" s="7">
        <v>5.0000000000000001E-3</v>
      </c>
      <c r="O4037" s="7">
        <v>1E-4</v>
      </c>
      <c r="P4037" s="7">
        <v>1</v>
      </c>
      <c r="Q4037" s="7">
        <v>28</v>
      </c>
      <c r="R4037" s="7">
        <v>265</v>
      </c>
      <c r="S4037" s="189">
        <v>45625.593981481485</v>
      </c>
    </row>
    <row r="4038" spans="1:19">
      <c r="A4038" s="7">
        <v>2020</v>
      </c>
      <c r="B4038" s="123" t="s">
        <v>588</v>
      </c>
      <c r="C4038" s="123" t="s">
        <v>588</v>
      </c>
      <c r="D4038" s="123" t="s">
        <v>591</v>
      </c>
      <c r="E4038" s="123" t="s">
        <v>534</v>
      </c>
      <c r="F4038" s="7">
        <v>218.15710619000001</v>
      </c>
      <c r="G4038" s="123" t="s">
        <v>532</v>
      </c>
      <c r="H4038" s="7">
        <v>25.148660587999998</v>
      </c>
      <c r="I4038" s="7">
        <v>115.2777511</v>
      </c>
      <c r="J4038" s="7">
        <v>25.049726339999999</v>
      </c>
      <c r="K4038" s="7">
        <v>4.3631399999999998E-4</v>
      </c>
      <c r="L4038" s="7">
        <v>3.2723600000000001E-4</v>
      </c>
      <c r="M4038" s="7">
        <v>114.8242511</v>
      </c>
      <c r="N4038" s="7">
        <v>2E-3</v>
      </c>
      <c r="O4038" s="7">
        <v>1.5E-3</v>
      </c>
      <c r="P4038" s="7">
        <v>1</v>
      </c>
      <c r="Q4038" s="7">
        <v>28</v>
      </c>
      <c r="R4038" s="7">
        <v>265</v>
      </c>
      <c r="S4038" s="189">
        <v>45625.593981481485</v>
      </c>
    </row>
    <row r="4039" spans="1:19">
      <c r="A4039" s="7">
        <v>2020</v>
      </c>
      <c r="B4039" s="123" t="s">
        <v>588</v>
      </c>
      <c r="C4039" s="123" t="s">
        <v>588</v>
      </c>
      <c r="D4039" s="123" t="s">
        <v>591</v>
      </c>
      <c r="E4039" s="123" t="s">
        <v>535</v>
      </c>
      <c r="F4039" s="7">
        <v>11761.512147236001</v>
      </c>
      <c r="G4039" s="123" t="s">
        <v>532</v>
      </c>
      <c r="H4039" s="7">
        <v>661.45533161699996</v>
      </c>
      <c r="I4039" s="7">
        <v>56.238970238999997</v>
      </c>
      <c r="J4039" s="7">
        <v>660.75111771900004</v>
      </c>
      <c r="K4039" s="7">
        <v>1.4019065000000001E-2</v>
      </c>
      <c r="L4039" s="7">
        <v>1.1761510000000001E-3</v>
      </c>
      <c r="M4039" s="7">
        <v>56.179095803999999</v>
      </c>
      <c r="N4039" s="7">
        <v>1.1919439999999999E-3</v>
      </c>
      <c r="O4039" s="7">
        <v>1E-4</v>
      </c>
      <c r="P4039" s="7">
        <v>1</v>
      </c>
      <c r="Q4039" s="7">
        <v>28</v>
      </c>
      <c r="R4039" s="7">
        <v>265</v>
      </c>
      <c r="S4039" s="189">
        <v>45625.593981481485</v>
      </c>
    </row>
    <row r="4040" spans="1:19">
      <c r="A4040" s="7">
        <v>2020</v>
      </c>
      <c r="B4040" s="123" t="s">
        <v>588</v>
      </c>
      <c r="C4040" s="123" t="s">
        <v>588</v>
      </c>
      <c r="D4040" s="123" t="s">
        <v>591</v>
      </c>
      <c r="E4040" s="123" t="s">
        <v>536</v>
      </c>
      <c r="F4040" s="7">
        <v>0</v>
      </c>
      <c r="G4040" s="123" t="s">
        <v>532</v>
      </c>
      <c r="H4040" s="7">
        <v>0</v>
      </c>
      <c r="I4040" s="7"/>
      <c r="J4040" s="7">
        <v>0</v>
      </c>
      <c r="K4040" s="7">
        <v>0</v>
      </c>
      <c r="L4040" s="7">
        <v>0</v>
      </c>
      <c r="M4040" s="7"/>
      <c r="N4040" s="7"/>
      <c r="O4040" s="7"/>
      <c r="P4040" s="7">
        <v>1</v>
      </c>
      <c r="Q4040" s="7">
        <v>28</v>
      </c>
      <c r="R4040" s="7">
        <v>265</v>
      </c>
      <c r="S4040" s="189">
        <v>45625.593981481485</v>
      </c>
    </row>
    <row r="4041" spans="1:19">
      <c r="A4041" s="7">
        <v>2020</v>
      </c>
      <c r="B4041" s="123" t="s">
        <v>588</v>
      </c>
      <c r="C4041" s="123" t="s">
        <v>588</v>
      </c>
      <c r="D4041" s="123" t="s">
        <v>592</v>
      </c>
      <c r="E4041" s="123" t="s">
        <v>535</v>
      </c>
      <c r="F4041" s="7">
        <v>1812.210200539</v>
      </c>
      <c r="G4041" s="123" t="s">
        <v>532</v>
      </c>
      <c r="H4041" s="7">
        <v>14.188204216000001</v>
      </c>
      <c r="I4041" s="7">
        <v>7.8292265499999996</v>
      </c>
      <c r="J4041" s="7">
        <v>14.08943876</v>
      </c>
      <c r="K4041" s="7">
        <v>1.8122100000000001E-3</v>
      </c>
      <c r="L4041" s="7">
        <v>1.8122099999999999E-4</v>
      </c>
      <c r="M4041" s="7">
        <v>7.7747265499999996</v>
      </c>
      <c r="N4041" s="7">
        <v>1E-3</v>
      </c>
      <c r="O4041" s="7">
        <v>1E-4</v>
      </c>
      <c r="P4041" s="7">
        <v>1</v>
      </c>
      <c r="Q4041" s="7">
        <v>28</v>
      </c>
      <c r="R4041" s="7">
        <v>265</v>
      </c>
      <c r="S4041" s="189">
        <v>45625.593981481485</v>
      </c>
    </row>
    <row r="4042" spans="1:19">
      <c r="A4042" s="7">
        <v>2020</v>
      </c>
      <c r="B4042" s="123" t="s">
        <v>530</v>
      </c>
      <c r="C4042" s="123" t="s">
        <v>530</v>
      </c>
      <c r="D4042" s="123" t="s">
        <v>530</v>
      </c>
      <c r="E4042" s="123" t="s">
        <v>531</v>
      </c>
      <c r="F4042" s="7">
        <v>0</v>
      </c>
      <c r="G4042" s="123" t="s">
        <v>532</v>
      </c>
      <c r="H4042" s="7">
        <v>0</v>
      </c>
      <c r="I4042" s="7"/>
      <c r="J4042" s="7">
        <v>0</v>
      </c>
      <c r="K4042" s="7">
        <v>0</v>
      </c>
      <c r="L4042" s="7">
        <v>0</v>
      </c>
      <c r="M4042" s="7"/>
      <c r="N4042" s="7"/>
      <c r="O4042" s="7"/>
      <c r="P4042" s="7">
        <v>1</v>
      </c>
      <c r="Q4042" s="7">
        <v>28</v>
      </c>
      <c r="R4042" s="7">
        <v>265</v>
      </c>
      <c r="S4042" s="189">
        <v>45625.593981481485</v>
      </c>
    </row>
    <row r="4043" spans="1:19">
      <c r="A4043" s="7">
        <v>2020</v>
      </c>
      <c r="B4043" s="123" t="s">
        <v>530</v>
      </c>
      <c r="C4043" s="123" t="s">
        <v>530</v>
      </c>
      <c r="D4043" s="123" t="s">
        <v>530</v>
      </c>
      <c r="E4043" s="123" t="s">
        <v>533</v>
      </c>
      <c r="F4043" s="7">
        <v>223.320362074</v>
      </c>
      <c r="G4043" s="123" t="s">
        <v>532</v>
      </c>
      <c r="H4043" s="7">
        <v>16.334097923000002</v>
      </c>
      <c r="I4043" s="7">
        <v>73.141999999999996</v>
      </c>
      <c r="J4043" s="7">
        <v>16.279831075000001</v>
      </c>
      <c r="K4043" s="7">
        <v>6.6996099999999995E-4</v>
      </c>
      <c r="L4043" s="7">
        <v>1.3399199999999999E-4</v>
      </c>
      <c r="M4043" s="7">
        <v>72.899000000000001</v>
      </c>
      <c r="N4043" s="7">
        <v>3.0000000000000001E-3</v>
      </c>
      <c r="O4043" s="7">
        <v>5.9999999999999995E-4</v>
      </c>
      <c r="P4043" s="7">
        <v>1</v>
      </c>
      <c r="Q4043" s="7">
        <v>28</v>
      </c>
      <c r="R4043" s="7">
        <v>265</v>
      </c>
      <c r="S4043" s="189">
        <v>45625.593981481485</v>
      </c>
    </row>
    <row r="4044" spans="1:19">
      <c r="A4044" s="7">
        <v>2020</v>
      </c>
      <c r="B4044" s="123" t="s">
        <v>530</v>
      </c>
      <c r="C4044" s="123" t="s">
        <v>530</v>
      </c>
      <c r="D4044" s="123" t="s">
        <v>530</v>
      </c>
      <c r="E4044" s="123" t="s">
        <v>163</v>
      </c>
      <c r="F4044" s="7">
        <v>0.17456132499999999</v>
      </c>
      <c r="G4044" s="123" t="s">
        <v>532</v>
      </c>
      <c r="H4044" s="7">
        <v>1.1127323999999999E-2</v>
      </c>
      <c r="I4044" s="7">
        <v>63.744500000000002</v>
      </c>
      <c r="J4044" s="7">
        <v>1.1117811E-2</v>
      </c>
      <c r="K4044" s="7">
        <v>1.7456132500000001E-7</v>
      </c>
      <c r="L4044" s="7">
        <v>1.7456132499999999E-8</v>
      </c>
      <c r="M4044" s="7">
        <v>63.69</v>
      </c>
      <c r="N4044" s="7">
        <v>1E-3</v>
      </c>
      <c r="O4044" s="7">
        <v>1E-4</v>
      </c>
      <c r="P4044" s="7">
        <v>1</v>
      </c>
      <c r="Q4044" s="7">
        <v>28</v>
      </c>
      <c r="R4044" s="7">
        <v>265</v>
      </c>
      <c r="S4044" s="189">
        <v>45625.593981481485</v>
      </c>
    </row>
    <row r="4045" spans="1:19">
      <c r="A4045" s="7">
        <v>2020</v>
      </c>
      <c r="B4045" s="123" t="s">
        <v>530</v>
      </c>
      <c r="C4045" s="123" t="s">
        <v>530</v>
      </c>
      <c r="D4045" s="123" t="s">
        <v>530</v>
      </c>
      <c r="E4045" s="123" t="s">
        <v>534</v>
      </c>
      <c r="F4045" s="7">
        <v>378.85711471600001</v>
      </c>
      <c r="G4045" s="123" t="s">
        <v>532</v>
      </c>
      <c r="H4045" s="7">
        <v>43.673796172999999</v>
      </c>
      <c r="I4045" s="7">
        <v>115.2777511</v>
      </c>
      <c r="J4045" s="7">
        <v>43.501984471</v>
      </c>
      <c r="K4045" s="7">
        <v>7.5771400000000004E-4</v>
      </c>
      <c r="L4045" s="7">
        <v>5.6828599999999999E-4</v>
      </c>
      <c r="M4045" s="7">
        <v>114.8242511</v>
      </c>
      <c r="N4045" s="7">
        <v>2E-3</v>
      </c>
      <c r="O4045" s="7">
        <v>1.5E-3</v>
      </c>
      <c r="P4045" s="7">
        <v>1</v>
      </c>
      <c r="Q4045" s="7">
        <v>28</v>
      </c>
      <c r="R4045" s="7">
        <v>265</v>
      </c>
      <c r="S4045" s="189">
        <v>45625.593981481485</v>
      </c>
    </row>
    <row r="4046" spans="1:19">
      <c r="A4046" s="7">
        <v>2020</v>
      </c>
      <c r="B4046" s="123" t="s">
        <v>530</v>
      </c>
      <c r="C4046" s="123" t="s">
        <v>530</v>
      </c>
      <c r="D4046" s="123" t="s">
        <v>530</v>
      </c>
      <c r="E4046" s="123" t="s">
        <v>535</v>
      </c>
      <c r="F4046" s="7">
        <v>2552.5357435989999</v>
      </c>
      <c r="G4046" s="123" t="s">
        <v>532</v>
      </c>
      <c r="H4046" s="7">
        <v>134.00185690999999</v>
      </c>
      <c r="I4046" s="7">
        <v>52.497543765000003</v>
      </c>
      <c r="J4046" s="7">
        <v>133.87165628899999</v>
      </c>
      <c r="K4046" s="7">
        <v>2.3890019999999999E-3</v>
      </c>
      <c r="L4046" s="7">
        <v>2.3890000000000001E-4</v>
      </c>
      <c r="M4046" s="7">
        <v>52.446535419999996</v>
      </c>
      <c r="N4046" s="7">
        <v>9.3593300000000001E-4</v>
      </c>
      <c r="O4046" s="7">
        <v>9.35932921E-5</v>
      </c>
      <c r="P4046" s="7">
        <v>1</v>
      </c>
      <c r="Q4046" s="7">
        <v>28</v>
      </c>
      <c r="R4046" s="7">
        <v>265</v>
      </c>
      <c r="S4046" s="189">
        <v>45625.593981481485</v>
      </c>
    </row>
    <row r="4047" spans="1:19">
      <c r="A4047" s="7">
        <v>2020</v>
      </c>
      <c r="B4047" s="123" t="s">
        <v>530</v>
      </c>
      <c r="C4047" s="123" t="s">
        <v>530</v>
      </c>
      <c r="D4047" s="123" t="s">
        <v>530</v>
      </c>
      <c r="E4047" s="123" t="s">
        <v>536</v>
      </c>
      <c r="F4047" s="7">
        <v>3693.9716475680002</v>
      </c>
      <c r="G4047" s="123" t="s">
        <v>532</v>
      </c>
      <c r="H4047" s="7">
        <v>270.50400279399997</v>
      </c>
      <c r="I4047" s="7">
        <v>73.228499999999997</v>
      </c>
      <c r="J4047" s="7">
        <v>270.302681339</v>
      </c>
      <c r="K4047" s="7">
        <v>3.6939719999999998E-3</v>
      </c>
      <c r="L4047" s="7">
        <v>3.6939699999999999E-4</v>
      </c>
      <c r="M4047" s="7">
        <v>73.174000000000007</v>
      </c>
      <c r="N4047" s="7">
        <v>1E-3</v>
      </c>
      <c r="O4047" s="7">
        <v>1E-4</v>
      </c>
      <c r="P4047" s="7">
        <v>1</v>
      </c>
      <c r="Q4047" s="7">
        <v>28</v>
      </c>
      <c r="R4047" s="7">
        <v>265</v>
      </c>
      <c r="S4047" s="189">
        <v>45625.593981481485</v>
      </c>
    </row>
    <row r="4048" spans="1:19">
      <c r="A4048" s="7">
        <v>2020</v>
      </c>
      <c r="B4048" s="123" t="s">
        <v>537</v>
      </c>
      <c r="C4048" s="123" t="s">
        <v>538</v>
      </c>
      <c r="D4048" s="123" t="s">
        <v>539</v>
      </c>
      <c r="E4048" s="123" t="s">
        <v>33</v>
      </c>
      <c r="F4048" s="7">
        <v>0</v>
      </c>
      <c r="G4048" s="123" t="s">
        <v>532</v>
      </c>
      <c r="H4048" s="7">
        <v>0</v>
      </c>
      <c r="I4048" s="7"/>
      <c r="J4048" s="7">
        <v>0</v>
      </c>
      <c r="K4048" s="7">
        <v>0</v>
      </c>
      <c r="L4048" s="7">
        <v>0</v>
      </c>
      <c r="M4048" s="7"/>
      <c r="N4048" s="7"/>
      <c r="O4048" s="7"/>
      <c r="P4048" s="7"/>
      <c r="Q4048" s="7">
        <v>28</v>
      </c>
      <c r="R4048" s="7">
        <v>265</v>
      </c>
      <c r="S4048" s="189">
        <v>45625.593981481485</v>
      </c>
    </row>
    <row r="4049" spans="1:19">
      <c r="A4049" s="7">
        <v>2020</v>
      </c>
      <c r="B4049" s="123" t="s">
        <v>537</v>
      </c>
      <c r="C4049" s="123" t="s">
        <v>538</v>
      </c>
      <c r="D4049" s="123" t="s">
        <v>539</v>
      </c>
      <c r="E4049" s="123" t="s">
        <v>540</v>
      </c>
      <c r="F4049" s="7">
        <v>0</v>
      </c>
      <c r="G4049" s="123" t="s">
        <v>532</v>
      </c>
      <c r="H4049" s="7">
        <v>0</v>
      </c>
      <c r="I4049" s="7"/>
      <c r="J4049" s="7">
        <v>0</v>
      </c>
      <c r="K4049" s="7">
        <v>0</v>
      </c>
      <c r="L4049" s="7">
        <v>0</v>
      </c>
      <c r="M4049" s="7"/>
      <c r="N4049" s="7"/>
      <c r="O4049" s="7"/>
      <c r="P4049" s="7">
        <v>1</v>
      </c>
      <c r="Q4049" s="7">
        <v>28</v>
      </c>
      <c r="R4049" s="7">
        <v>265</v>
      </c>
      <c r="S4049" s="189">
        <v>45625.593981481485</v>
      </c>
    </row>
    <row r="4050" spans="1:19">
      <c r="A4050" s="7">
        <v>2020</v>
      </c>
      <c r="B4050" s="123" t="s">
        <v>537</v>
      </c>
      <c r="C4050" s="123" t="s">
        <v>538</v>
      </c>
      <c r="D4050" s="123" t="s">
        <v>539</v>
      </c>
      <c r="E4050" s="123" t="s">
        <v>531</v>
      </c>
      <c r="F4050" s="7">
        <v>0</v>
      </c>
      <c r="G4050" s="123" t="s">
        <v>532</v>
      </c>
      <c r="H4050" s="7">
        <v>0</v>
      </c>
      <c r="I4050" s="7"/>
      <c r="J4050" s="7">
        <v>0</v>
      </c>
      <c r="K4050" s="7">
        <v>0</v>
      </c>
      <c r="L4050" s="7">
        <v>0</v>
      </c>
      <c r="M4050" s="7"/>
      <c r="N4050" s="7"/>
      <c r="O4050" s="7"/>
      <c r="P4050" s="7">
        <v>1</v>
      </c>
      <c r="Q4050" s="7">
        <v>28</v>
      </c>
      <c r="R4050" s="7">
        <v>265</v>
      </c>
      <c r="S4050" s="189">
        <v>45625.593981481485</v>
      </c>
    </row>
    <row r="4051" spans="1:19">
      <c r="A4051" s="7">
        <v>2020</v>
      </c>
      <c r="B4051" s="123" t="s">
        <v>537</v>
      </c>
      <c r="C4051" s="123" t="s">
        <v>538</v>
      </c>
      <c r="D4051" s="123" t="s">
        <v>539</v>
      </c>
      <c r="E4051" s="123" t="s">
        <v>533</v>
      </c>
      <c r="F4051" s="7">
        <v>365.005224</v>
      </c>
      <c r="G4051" s="123" t="s">
        <v>532</v>
      </c>
      <c r="H4051" s="7">
        <v>26.842362505000001</v>
      </c>
      <c r="I4051" s="7">
        <v>73.539666667000006</v>
      </c>
      <c r="J4051" s="7">
        <v>26.753666235000001</v>
      </c>
      <c r="K4051" s="7">
        <v>1.0950160000000001E-3</v>
      </c>
      <c r="L4051" s="7">
        <v>2.19003E-4</v>
      </c>
      <c r="M4051" s="7">
        <v>73.296666666999997</v>
      </c>
      <c r="N4051" s="7">
        <v>3.0000000000000001E-3</v>
      </c>
      <c r="O4051" s="7">
        <v>5.9999999999999995E-4</v>
      </c>
      <c r="P4051" s="7">
        <v>1</v>
      </c>
      <c r="Q4051" s="7">
        <v>28</v>
      </c>
      <c r="R4051" s="7">
        <v>265</v>
      </c>
      <c r="S4051" s="189">
        <v>45625.593981481485</v>
      </c>
    </row>
    <row r="4052" spans="1:19">
      <c r="A4052" s="7">
        <v>2020</v>
      </c>
      <c r="B4052" s="123" t="s">
        <v>537</v>
      </c>
      <c r="C4052" s="123" t="s">
        <v>538</v>
      </c>
      <c r="D4052" s="123" t="s">
        <v>539</v>
      </c>
      <c r="E4052" s="123" t="s">
        <v>160</v>
      </c>
      <c r="F4052" s="7">
        <v>4.3542719999999999</v>
      </c>
      <c r="G4052" s="123" t="s">
        <v>532</v>
      </c>
      <c r="H4052" s="7">
        <v>0.31190956600000003</v>
      </c>
      <c r="I4052" s="7">
        <v>71.632999999999996</v>
      </c>
      <c r="J4052" s="7">
        <v>0.31085147800000001</v>
      </c>
      <c r="K4052" s="7">
        <v>1.3062816E-5</v>
      </c>
      <c r="L4052" s="7">
        <v>2.6125632000000001E-6</v>
      </c>
      <c r="M4052" s="7">
        <v>71.39</v>
      </c>
      <c r="N4052" s="7">
        <v>3.0000000000000001E-3</v>
      </c>
      <c r="O4052" s="7">
        <v>5.9999999999999995E-4</v>
      </c>
      <c r="P4052" s="7">
        <v>1</v>
      </c>
      <c r="Q4052" s="7">
        <v>28</v>
      </c>
      <c r="R4052" s="7">
        <v>265</v>
      </c>
      <c r="S4052" s="189">
        <v>45625.593981481485</v>
      </c>
    </row>
    <row r="4053" spans="1:19">
      <c r="A4053" s="7">
        <v>2020</v>
      </c>
      <c r="B4053" s="123" t="s">
        <v>537</v>
      </c>
      <c r="C4053" s="123" t="s">
        <v>538</v>
      </c>
      <c r="D4053" s="123" t="s">
        <v>539</v>
      </c>
      <c r="E4053" s="123" t="s">
        <v>163</v>
      </c>
      <c r="F4053" s="7">
        <v>63.396625610000001</v>
      </c>
      <c r="G4053" s="123" t="s">
        <v>532</v>
      </c>
      <c r="H4053" s="7">
        <v>4.0411862010000004</v>
      </c>
      <c r="I4053" s="7">
        <v>63.744500000000002</v>
      </c>
      <c r="J4053" s="7">
        <v>4.0377310849999999</v>
      </c>
      <c r="K4053" s="7">
        <v>6.3396625610000003E-5</v>
      </c>
      <c r="L4053" s="7">
        <v>6.3396625609999997E-6</v>
      </c>
      <c r="M4053" s="7">
        <v>63.69</v>
      </c>
      <c r="N4053" s="7">
        <v>1E-3</v>
      </c>
      <c r="O4053" s="7">
        <v>1E-4</v>
      </c>
      <c r="P4053" s="7">
        <v>1</v>
      </c>
      <c r="Q4053" s="7">
        <v>28</v>
      </c>
      <c r="R4053" s="7">
        <v>265</v>
      </c>
      <c r="S4053" s="189">
        <v>45625.593981481485</v>
      </c>
    </row>
    <row r="4054" spans="1:19">
      <c r="A4054" s="7">
        <v>2020</v>
      </c>
      <c r="B4054" s="123" t="s">
        <v>537</v>
      </c>
      <c r="C4054" s="123" t="s">
        <v>538</v>
      </c>
      <c r="D4054" s="123" t="s">
        <v>539</v>
      </c>
      <c r="E4054" s="123" t="s">
        <v>535</v>
      </c>
      <c r="F4054" s="7">
        <v>253.21344672699999</v>
      </c>
      <c r="G4054" s="123" t="s">
        <v>532</v>
      </c>
      <c r="H4054" s="7">
        <v>14.239102615</v>
      </c>
      <c r="I4054" s="7">
        <v>56.233595803999997</v>
      </c>
      <c r="J4054" s="7">
        <v>14.225302483</v>
      </c>
      <c r="K4054" s="7">
        <v>2.5321300000000002E-4</v>
      </c>
      <c r="L4054" s="7">
        <v>2.532134467E-5</v>
      </c>
      <c r="M4054" s="7">
        <v>56.179095803999999</v>
      </c>
      <c r="N4054" s="7">
        <v>1E-3</v>
      </c>
      <c r="O4054" s="7">
        <v>1E-4</v>
      </c>
      <c r="P4054" s="7">
        <v>1</v>
      </c>
      <c r="Q4054" s="7">
        <v>28</v>
      </c>
      <c r="R4054" s="7">
        <v>265</v>
      </c>
      <c r="S4054" s="189">
        <v>45625.593981481485</v>
      </c>
    </row>
    <row r="4055" spans="1:19">
      <c r="A4055" s="7">
        <v>2020</v>
      </c>
      <c r="B4055" s="123" t="s">
        <v>537</v>
      </c>
      <c r="C4055" s="123" t="s">
        <v>538</v>
      </c>
      <c r="D4055" s="123" t="s">
        <v>539</v>
      </c>
      <c r="E4055" s="123" t="s">
        <v>541</v>
      </c>
      <c r="F4055" s="7">
        <v>0</v>
      </c>
      <c r="G4055" s="123" t="s">
        <v>532</v>
      </c>
      <c r="H4055" s="7">
        <v>0</v>
      </c>
      <c r="I4055" s="7"/>
      <c r="J4055" s="7">
        <v>0</v>
      </c>
      <c r="K4055" s="7">
        <v>0</v>
      </c>
      <c r="L4055" s="7">
        <v>0</v>
      </c>
      <c r="M4055" s="7"/>
      <c r="N4055" s="7"/>
      <c r="O4055" s="7"/>
      <c r="P4055" s="7">
        <v>1</v>
      </c>
      <c r="Q4055" s="7">
        <v>28</v>
      </c>
      <c r="R4055" s="7">
        <v>265</v>
      </c>
      <c r="S4055" s="189">
        <v>45625.593981481485</v>
      </c>
    </row>
    <row r="4056" spans="1:19">
      <c r="A4056" s="7">
        <v>2020</v>
      </c>
      <c r="B4056" s="123" t="s">
        <v>537</v>
      </c>
      <c r="C4056" s="123" t="s">
        <v>538</v>
      </c>
      <c r="D4056" s="123" t="s">
        <v>542</v>
      </c>
      <c r="E4056" s="123" t="s">
        <v>27</v>
      </c>
      <c r="F4056" s="7">
        <v>248.171884261</v>
      </c>
      <c r="G4056" s="123" t="s">
        <v>532</v>
      </c>
      <c r="H4056" s="7">
        <v>1.3525367999999999E-2</v>
      </c>
      <c r="I4056" s="7">
        <v>5.45E-2</v>
      </c>
      <c r="J4056" s="7">
        <v>0</v>
      </c>
      <c r="K4056" s="7">
        <v>2.4817200000000001E-4</v>
      </c>
      <c r="L4056" s="7">
        <v>2.481718843E-5</v>
      </c>
      <c r="M4056" s="7">
        <v>0</v>
      </c>
      <c r="N4056" s="7">
        <v>1E-3</v>
      </c>
      <c r="O4056" s="7">
        <v>1E-4</v>
      </c>
      <c r="P4056" s="7"/>
      <c r="Q4056" s="7">
        <v>28</v>
      </c>
      <c r="R4056" s="7">
        <v>265</v>
      </c>
      <c r="S4056" s="189">
        <v>45625.593981481485</v>
      </c>
    </row>
    <row r="4057" spans="1:19">
      <c r="A4057" s="7">
        <v>2020</v>
      </c>
      <c r="B4057" s="123" t="s">
        <v>537</v>
      </c>
      <c r="C4057" s="123" t="s">
        <v>538</v>
      </c>
      <c r="D4057" s="123" t="s">
        <v>542</v>
      </c>
      <c r="E4057" s="123" t="s">
        <v>33</v>
      </c>
      <c r="F4057" s="7">
        <v>1618.3494182449999</v>
      </c>
      <c r="G4057" s="123" t="s">
        <v>532</v>
      </c>
      <c r="H4057" s="7">
        <v>3.074863895</v>
      </c>
      <c r="I4057" s="7">
        <v>1.9</v>
      </c>
      <c r="J4057" s="7">
        <v>0</v>
      </c>
      <c r="K4057" s="7">
        <v>4.8550482999999998E-2</v>
      </c>
      <c r="L4057" s="7">
        <v>6.473398E-3</v>
      </c>
      <c r="M4057" s="7">
        <v>0</v>
      </c>
      <c r="N4057" s="7">
        <v>0.03</v>
      </c>
      <c r="O4057" s="7">
        <v>4.0000000000000001E-3</v>
      </c>
      <c r="P4057" s="7"/>
      <c r="Q4057" s="7">
        <v>28</v>
      </c>
      <c r="R4057" s="7">
        <v>265</v>
      </c>
      <c r="S4057" s="189">
        <v>45625.593981481485</v>
      </c>
    </row>
    <row r="4058" spans="1:19">
      <c r="A4058" s="7">
        <v>2020</v>
      </c>
      <c r="B4058" s="123" t="s">
        <v>537</v>
      </c>
      <c r="C4058" s="123" t="s">
        <v>538</v>
      </c>
      <c r="D4058" s="123" t="s">
        <v>542</v>
      </c>
      <c r="E4058" s="123" t="s">
        <v>540</v>
      </c>
      <c r="F4058" s="7">
        <v>0</v>
      </c>
      <c r="G4058" s="123" t="s">
        <v>532</v>
      </c>
      <c r="H4058" s="7">
        <v>0</v>
      </c>
      <c r="I4058" s="7"/>
      <c r="J4058" s="7">
        <v>0</v>
      </c>
      <c r="K4058" s="7">
        <v>0</v>
      </c>
      <c r="L4058" s="7">
        <v>0</v>
      </c>
      <c r="M4058" s="7"/>
      <c r="N4058" s="7"/>
      <c r="O4058" s="7"/>
      <c r="P4058" s="7">
        <v>1</v>
      </c>
      <c r="Q4058" s="7">
        <v>28</v>
      </c>
      <c r="R4058" s="7">
        <v>265</v>
      </c>
      <c r="S4058" s="189">
        <v>45625.593981481485</v>
      </c>
    </row>
    <row r="4059" spans="1:19">
      <c r="A4059" s="7">
        <v>2020</v>
      </c>
      <c r="B4059" s="123" t="s">
        <v>537</v>
      </c>
      <c r="C4059" s="123" t="s">
        <v>538</v>
      </c>
      <c r="D4059" s="123" t="s">
        <v>542</v>
      </c>
      <c r="E4059" s="123" t="s">
        <v>531</v>
      </c>
      <c r="F4059" s="7">
        <v>825.523350725</v>
      </c>
      <c r="G4059" s="123" t="s">
        <v>532</v>
      </c>
      <c r="H4059" s="7">
        <v>62.948632062999998</v>
      </c>
      <c r="I4059" s="7">
        <v>76.253</v>
      </c>
      <c r="J4059" s="7">
        <v>62.748029889000001</v>
      </c>
      <c r="K4059" s="7">
        <v>2.47657E-3</v>
      </c>
      <c r="L4059" s="7">
        <v>4.9531399999999995E-4</v>
      </c>
      <c r="M4059" s="7">
        <v>76.010000000000005</v>
      </c>
      <c r="N4059" s="7">
        <v>3.0000000000000001E-3</v>
      </c>
      <c r="O4059" s="7">
        <v>5.9999999999999995E-4</v>
      </c>
      <c r="P4059" s="7">
        <v>1</v>
      </c>
      <c r="Q4059" s="7">
        <v>28</v>
      </c>
      <c r="R4059" s="7">
        <v>265</v>
      </c>
      <c r="S4059" s="189">
        <v>45625.593981481485</v>
      </c>
    </row>
    <row r="4060" spans="1:19">
      <c r="A4060" s="7">
        <v>2020</v>
      </c>
      <c r="B4060" s="123" t="s">
        <v>537</v>
      </c>
      <c r="C4060" s="123" t="s">
        <v>538</v>
      </c>
      <c r="D4060" s="123" t="s">
        <v>542</v>
      </c>
      <c r="E4060" s="123" t="s">
        <v>533</v>
      </c>
      <c r="F4060" s="7">
        <v>552.69946800000002</v>
      </c>
      <c r="G4060" s="123" t="s">
        <v>532</v>
      </c>
      <c r="H4060" s="7">
        <v>40.645334644000002</v>
      </c>
      <c r="I4060" s="7">
        <v>73.539666667000006</v>
      </c>
      <c r="J4060" s="7">
        <v>40.511028672999998</v>
      </c>
      <c r="K4060" s="7">
        <v>1.658098E-3</v>
      </c>
      <c r="L4060" s="7">
        <v>3.3162000000000003E-4</v>
      </c>
      <c r="M4060" s="7">
        <v>73.296666666999997</v>
      </c>
      <c r="N4060" s="7">
        <v>3.0000000000000001E-3</v>
      </c>
      <c r="O4060" s="7">
        <v>5.9999999999999995E-4</v>
      </c>
      <c r="P4060" s="7">
        <v>1</v>
      </c>
      <c r="Q4060" s="7">
        <v>28</v>
      </c>
      <c r="R4060" s="7">
        <v>265</v>
      </c>
      <c r="S4060" s="189">
        <v>45625.593981481485</v>
      </c>
    </row>
    <row r="4061" spans="1:19">
      <c r="A4061" s="7">
        <v>2020</v>
      </c>
      <c r="B4061" s="123" t="s">
        <v>537</v>
      </c>
      <c r="C4061" s="123" t="s">
        <v>538</v>
      </c>
      <c r="D4061" s="123" t="s">
        <v>542</v>
      </c>
      <c r="E4061" s="123" t="s">
        <v>160</v>
      </c>
      <c r="F4061" s="7">
        <v>53.004888000000001</v>
      </c>
      <c r="G4061" s="123" t="s">
        <v>532</v>
      </c>
      <c r="H4061" s="7">
        <v>3.796899142</v>
      </c>
      <c r="I4061" s="7">
        <v>71.632999999999996</v>
      </c>
      <c r="J4061" s="7">
        <v>3.784018954</v>
      </c>
      <c r="K4061" s="7">
        <v>1.5901500000000001E-4</v>
      </c>
      <c r="L4061" s="7">
        <v>3.18029328E-5</v>
      </c>
      <c r="M4061" s="7">
        <v>71.39</v>
      </c>
      <c r="N4061" s="7">
        <v>3.0000000000000001E-3</v>
      </c>
      <c r="O4061" s="7">
        <v>5.9999999999999995E-4</v>
      </c>
      <c r="P4061" s="7">
        <v>1</v>
      </c>
      <c r="Q4061" s="7">
        <v>28</v>
      </c>
      <c r="R4061" s="7">
        <v>265</v>
      </c>
      <c r="S4061" s="189">
        <v>45625.593981481485</v>
      </c>
    </row>
    <row r="4062" spans="1:19">
      <c r="A4062" s="7">
        <v>2020</v>
      </c>
      <c r="B4062" s="123" t="s">
        <v>537</v>
      </c>
      <c r="C4062" s="123" t="s">
        <v>538</v>
      </c>
      <c r="D4062" s="123" t="s">
        <v>542</v>
      </c>
      <c r="E4062" s="123" t="s">
        <v>163</v>
      </c>
      <c r="F4062" s="7">
        <v>1433.7581956490001</v>
      </c>
      <c r="G4062" s="123" t="s">
        <v>532</v>
      </c>
      <c r="H4062" s="7">
        <v>91.394199302999994</v>
      </c>
      <c r="I4062" s="7">
        <v>63.744500000000002</v>
      </c>
      <c r="J4062" s="7">
        <v>91.316059480999996</v>
      </c>
      <c r="K4062" s="7">
        <v>1.433758E-3</v>
      </c>
      <c r="L4062" s="7">
        <v>1.4337599999999999E-4</v>
      </c>
      <c r="M4062" s="7">
        <v>63.69</v>
      </c>
      <c r="N4062" s="7">
        <v>1E-3</v>
      </c>
      <c r="O4062" s="7">
        <v>1E-4</v>
      </c>
      <c r="P4062" s="7">
        <v>1</v>
      </c>
      <c r="Q4062" s="7">
        <v>28</v>
      </c>
      <c r="R4062" s="7">
        <v>265</v>
      </c>
      <c r="S4062" s="189">
        <v>45625.593981481485</v>
      </c>
    </row>
    <row r="4063" spans="1:19">
      <c r="A4063" s="7">
        <v>2020</v>
      </c>
      <c r="B4063" s="123" t="s">
        <v>537</v>
      </c>
      <c r="C4063" s="123" t="s">
        <v>538</v>
      </c>
      <c r="D4063" s="123" t="s">
        <v>542</v>
      </c>
      <c r="E4063" s="123" t="s">
        <v>535</v>
      </c>
      <c r="F4063" s="7">
        <v>13322.942008567001</v>
      </c>
      <c r="G4063" s="123" t="s">
        <v>532</v>
      </c>
      <c r="H4063" s="7">
        <v>749.19693583000003</v>
      </c>
      <c r="I4063" s="7">
        <v>56.233595803999997</v>
      </c>
      <c r="J4063" s="7">
        <v>748.47083549000001</v>
      </c>
      <c r="K4063" s="7">
        <v>1.3322942000000001E-2</v>
      </c>
      <c r="L4063" s="7">
        <v>1.3322939999999999E-3</v>
      </c>
      <c r="M4063" s="7">
        <v>56.179095803999999</v>
      </c>
      <c r="N4063" s="7">
        <v>1E-3</v>
      </c>
      <c r="O4063" s="7">
        <v>1E-4</v>
      </c>
      <c r="P4063" s="7">
        <v>1</v>
      </c>
      <c r="Q4063" s="7">
        <v>28</v>
      </c>
      <c r="R4063" s="7">
        <v>265</v>
      </c>
      <c r="S4063" s="189">
        <v>45625.593981481485</v>
      </c>
    </row>
    <row r="4064" spans="1:19">
      <c r="A4064" s="7">
        <v>2020</v>
      </c>
      <c r="B4064" s="123" t="s">
        <v>537</v>
      </c>
      <c r="C4064" s="123" t="s">
        <v>538</v>
      </c>
      <c r="D4064" s="123" t="s">
        <v>542</v>
      </c>
      <c r="E4064" s="123" t="s">
        <v>541</v>
      </c>
      <c r="F4064" s="7">
        <v>0</v>
      </c>
      <c r="G4064" s="123" t="s">
        <v>532</v>
      </c>
      <c r="H4064" s="7">
        <v>0</v>
      </c>
      <c r="I4064" s="7"/>
      <c r="J4064" s="7">
        <v>0</v>
      </c>
      <c r="K4064" s="7">
        <v>0</v>
      </c>
      <c r="L4064" s="7">
        <v>0</v>
      </c>
      <c r="M4064" s="7"/>
      <c r="N4064" s="7"/>
      <c r="O4064" s="7"/>
      <c r="P4064" s="7">
        <v>1</v>
      </c>
      <c r="Q4064" s="7">
        <v>28</v>
      </c>
      <c r="R4064" s="7">
        <v>265</v>
      </c>
      <c r="S4064" s="189">
        <v>45625.593981481485</v>
      </c>
    </row>
    <row r="4065" spans="1:19">
      <c r="A4065" s="7">
        <v>2020</v>
      </c>
      <c r="B4065" s="123" t="s">
        <v>537</v>
      </c>
      <c r="C4065" s="123" t="s">
        <v>538</v>
      </c>
      <c r="D4065" s="123" t="s">
        <v>543</v>
      </c>
      <c r="E4065" s="123" t="s">
        <v>33</v>
      </c>
      <c r="F4065" s="7">
        <v>0</v>
      </c>
      <c r="G4065" s="123" t="s">
        <v>532</v>
      </c>
      <c r="H4065" s="7">
        <v>0</v>
      </c>
      <c r="I4065" s="7"/>
      <c r="J4065" s="7">
        <v>0</v>
      </c>
      <c r="K4065" s="7">
        <v>0</v>
      </c>
      <c r="L4065" s="7">
        <v>0</v>
      </c>
      <c r="M4065" s="7"/>
      <c r="N4065" s="7"/>
      <c r="O4065" s="7"/>
      <c r="P4065" s="7"/>
      <c r="Q4065" s="7">
        <v>28</v>
      </c>
      <c r="R4065" s="7">
        <v>265</v>
      </c>
      <c r="S4065" s="189">
        <v>45625.593981481485</v>
      </c>
    </row>
    <row r="4066" spans="1:19">
      <c r="A4066" s="7">
        <v>2020</v>
      </c>
      <c r="B4066" s="123" t="s">
        <v>537</v>
      </c>
      <c r="C4066" s="123" t="s">
        <v>538</v>
      </c>
      <c r="D4066" s="123" t="s">
        <v>543</v>
      </c>
      <c r="E4066" s="123" t="s">
        <v>540</v>
      </c>
      <c r="F4066" s="7">
        <v>0</v>
      </c>
      <c r="G4066" s="123" t="s">
        <v>532</v>
      </c>
      <c r="H4066" s="7">
        <v>0</v>
      </c>
      <c r="I4066" s="7"/>
      <c r="J4066" s="7">
        <v>0</v>
      </c>
      <c r="K4066" s="7">
        <v>0</v>
      </c>
      <c r="L4066" s="7">
        <v>0</v>
      </c>
      <c r="M4066" s="7"/>
      <c r="N4066" s="7"/>
      <c r="O4066" s="7"/>
      <c r="P4066" s="7">
        <v>1</v>
      </c>
      <c r="Q4066" s="7">
        <v>28</v>
      </c>
      <c r="R4066" s="7">
        <v>265</v>
      </c>
      <c r="S4066" s="189">
        <v>45625.593981481485</v>
      </c>
    </row>
    <row r="4067" spans="1:19">
      <c r="A4067" s="7">
        <v>2020</v>
      </c>
      <c r="B4067" s="123" t="s">
        <v>537</v>
      </c>
      <c r="C4067" s="123" t="s">
        <v>538</v>
      </c>
      <c r="D4067" s="123" t="s">
        <v>543</v>
      </c>
      <c r="E4067" s="123" t="s">
        <v>531</v>
      </c>
      <c r="F4067" s="7">
        <v>0</v>
      </c>
      <c r="G4067" s="123" t="s">
        <v>532</v>
      </c>
      <c r="H4067" s="7">
        <v>0</v>
      </c>
      <c r="I4067" s="7"/>
      <c r="J4067" s="7">
        <v>0</v>
      </c>
      <c r="K4067" s="7">
        <v>0</v>
      </c>
      <c r="L4067" s="7">
        <v>0</v>
      </c>
      <c r="M4067" s="7"/>
      <c r="N4067" s="7"/>
      <c r="O4067" s="7"/>
      <c r="P4067" s="7">
        <v>1</v>
      </c>
      <c r="Q4067" s="7">
        <v>28</v>
      </c>
      <c r="R4067" s="7">
        <v>265</v>
      </c>
      <c r="S4067" s="189">
        <v>45625.593981481485</v>
      </c>
    </row>
    <row r="4068" spans="1:19">
      <c r="A4068" s="7">
        <v>2020</v>
      </c>
      <c r="B4068" s="123" t="s">
        <v>537</v>
      </c>
      <c r="C4068" s="123" t="s">
        <v>538</v>
      </c>
      <c r="D4068" s="123" t="s">
        <v>543</v>
      </c>
      <c r="E4068" s="123" t="s">
        <v>533</v>
      </c>
      <c r="F4068" s="7">
        <v>23.822892</v>
      </c>
      <c r="G4068" s="123" t="s">
        <v>532</v>
      </c>
      <c r="H4068" s="7">
        <v>1.751927537</v>
      </c>
      <c r="I4068" s="7">
        <v>73.539666667000006</v>
      </c>
      <c r="J4068" s="7">
        <v>1.7461385739999999</v>
      </c>
      <c r="K4068" s="7">
        <v>7.1468675999999997E-5</v>
      </c>
      <c r="L4068" s="7">
        <v>1.4293735200000001E-5</v>
      </c>
      <c r="M4068" s="7">
        <v>73.296666666999997</v>
      </c>
      <c r="N4068" s="7">
        <v>3.0000000000000001E-3</v>
      </c>
      <c r="O4068" s="7">
        <v>5.9999999999999995E-4</v>
      </c>
      <c r="P4068" s="7">
        <v>1</v>
      </c>
      <c r="Q4068" s="7">
        <v>28</v>
      </c>
      <c r="R4068" s="7">
        <v>265</v>
      </c>
      <c r="S4068" s="189">
        <v>45625.593981481485</v>
      </c>
    </row>
    <row r="4069" spans="1:19">
      <c r="A4069" s="7">
        <v>2020</v>
      </c>
      <c r="B4069" s="123" t="s">
        <v>537</v>
      </c>
      <c r="C4069" s="123" t="s">
        <v>538</v>
      </c>
      <c r="D4069" s="123" t="s">
        <v>543</v>
      </c>
      <c r="E4069" s="123" t="s">
        <v>160</v>
      </c>
      <c r="F4069" s="7">
        <v>6.5314079999999999</v>
      </c>
      <c r="G4069" s="123" t="s">
        <v>532</v>
      </c>
      <c r="H4069" s="7">
        <v>0.46786434900000001</v>
      </c>
      <c r="I4069" s="7">
        <v>71.632999999999996</v>
      </c>
      <c r="J4069" s="7">
        <v>0.46627721700000002</v>
      </c>
      <c r="K4069" s="7">
        <v>1.9594223999999998E-5</v>
      </c>
      <c r="L4069" s="7">
        <v>3.9188448000000004E-6</v>
      </c>
      <c r="M4069" s="7">
        <v>71.39</v>
      </c>
      <c r="N4069" s="7">
        <v>3.0000000000000001E-3</v>
      </c>
      <c r="O4069" s="7">
        <v>5.9999999999999995E-4</v>
      </c>
      <c r="P4069" s="7">
        <v>1</v>
      </c>
      <c r="Q4069" s="7">
        <v>28</v>
      </c>
      <c r="R4069" s="7">
        <v>265</v>
      </c>
      <c r="S4069" s="189">
        <v>45625.593981481485</v>
      </c>
    </row>
    <row r="4070" spans="1:19">
      <c r="A4070" s="7">
        <v>2020</v>
      </c>
      <c r="B4070" s="123" t="s">
        <v>537</v>
      </c>
      <c r="C4070" s="123" t="s">
        <v>538</v>
      </c>
      <c r="D4070" s="123" t="s">
        <v>543</v>
      </c>
      <c r="E4070" s="123" t="s">
        <v>163</v>
      </c>
      <c r="F4070" s="7">
        <v>177.75916592499999</v>
      </c>
      <c r="G4070" s="123" t="s">
        <v>532</v>
      </c>
      <c r="H4070" s="7">
        <v>11.331169151999999</v>
      </c>
      <c r="I4070" s="7">
        <v>63.744500000000002</v>
      </c>
      <c r="J4070" s="7">
        <v>11.321481278</v>
      </c>
      <c r="K4070" s="7">
        <v>1.7775899999999999E-4</v>
      </c>
      <c r="L4070" s="7">
        <v>1.7775916590000001E-5</v>
      </c>
      <c r="M4070" s="7">
        <v>63.69</v>
      </c>
      <c r="N4070" s="7">
        <v>1E-3</v>
      </c>
      <c r="O4070" s="7">
        <v>1E-4</v>
      </c>
      <c r="P4070" s="7">
        <v>1</v>
      </c>
      <c r="Q4070" s="7">
        <v>28</v>
      </c>
      <c r="R4070" s="7">
        <v>265</v>
      </c>
      <c r="S4070" s="189">
        <v>45625.593981481485</v>
      </c>
    </row>
    <row r="4071" spans="1:19">
      <c r="A4071" s="7">
        <v>2020</v>
      </c>
      <c r="B4071" s="123" t="s">
        <v>537</v>
      </c>
      <c r="C4071" s="123" t="s">
        <v>538</v>
      </c>
      <c r="D4071" s="123" t="s">
        <v>543</v>
      </c>
      <c r="E4071" s="123" t="s">
        <v>535</v>
      </c>
      <c r="F4071" s="7">
        <v>119.01093500499999</v>
      </c>
      <c r="G4071" s="123" t="s">
        <v>532</v>
      </c>
      <c r="H4071" s="7">
        <v>6.692412815</v>
      </c>
      <c r="I4071" s="7">
        <v>56.233595803999997</v>
      </c>
      <c r="J4071" s="7">
        <v>6.6859267190000002</v>
      </c>
      <c r="K4071" s="7">
        <v>1.19011E-4</v>
      </c>
      <c r="L4071" s="7">
        <v>1.1901093500000001E-5</v>
      </c>
      <c r="M4071" s="7">
        <v>56.179095803999999</v>
      </c>
      <c r="N4071" s="7">
        <v>1E-3</v>
      </c>
      <c r="O4071" s="7">
        <v>1E-4</v>
      </c>
      <c r="P4071" s="7">
        <v>1</v>
      </c>
      <c r="Q4071" s="7">
        <v>28</v>
      </c>
      <c r="R4071" s="7">
        <v>265</v>
      </c>
      <c r="S4071" s="189">
        <v>45625.593981481485</v>
      </c>
    </row>
    <row r="4072" spans="1:19">
      <c r="A4072" s="7">
        <v>2020</v>
      </c>
      <c r="B4072" s="123" t="s">
        <v>537</v>
      </c>
      <c r="C4072" s="123" t="s">
        <v>538</v>
      </c>
      <c r="D4072" s="123" t="s">
        <v>543</v>
      </c>
      <c r="E4072" s="123" t="s">
        <v>541</v>
      </c>
      <c r="F4072" s="7">
        <v>0</v>
      </c>
      <c r="G4072" s="123" t="s">
        <v>532</v>
      </c>
      <c r="H4072" s="7">
        <v>0</v>
      </c>
      <c r="I4072" s="7"/>
      <c r="J4072" s="7">
        <v>0</v>
      </c>
      <c r="K4072" s="7">
        <v>0</v>
      </c>
      <c r="L4072" s="7">
        <v>0</v>
      </c>
      <c r="M4072" s="7"/>
      <c r="N4072" s="7"/>
      <c r="O4072" s="7"/>
      <c r="P4072" s="7">
        <v>1</v>
      </c>
      <c r="Q4072" s="7">
        <v>28</v>
      </c>
      <c r="R4072" s="7">
        <v>265</v>
      </c>
      <c r="S4072" s="189">
        <v>45625.593981481485</v>
      </c>
    </row>
    <row r="4073" spans="1:19">
      <c r="A4073" s="7">
        <v>2020</v>
      </c>
      <c r="B4073" s="123" t="s">
        <v>537</v>
      </c>
      <c r="C4073" s="123" t="s">
        <v>538</v>
      </c>
      <c r="D4073" s="123" t="s">
        <v>544</v>
      </c>
      <c r="E4073" s="123" t="s">
        <v>33</v>
      </c>
      <c r="F4073" s="7">
        <v>4158.8499514559999</v>
      </c>
      <c r="G4073" s="123" t="s">
        <v>532</v>
      </c>
      <c r="H4073" s="7">
        <v>7.9018149080000004</v>
      </c>
      <c r="I4073" s="7">
        <v>1.9</v>
      </c>
      <c r="J4073" s="7">
        <v>0</v>
      </c>
      <c r="K4073" s="7">
        <v>0.124765499</v>
      </c>
      <c r="L4073" s="7">
        <v>1.6635400000000002E-2</v>
      </c>
      <c r="M4073" s="7">
        <v>0</v>
      </c>
      <c r="N4073" s="7">
        <v>0.03</v>
      </c>
      <c r="O4073" s="7">
        <v>4.0000000000000001E-3</v>
      </c>
      <c r="P4073" s="7"/>
      <c r="Q4073" s="7">
        <v>28</v>
      </c>
      <c r="R4073" s="7">
        <v>265</v>
      </c>
      <c r="S4073" s="189">
        <v>45625.593981481485</v>
      </c>
    </row>
    <row r="4074" spans="1:19">
      <c r="A4074" s="7">
        <v>2020</v>
      </c>
      <c r="B4074" s="123" t="s">
        <v>537</v>
      </c>
      <c r="C4074" s="123" t="s">
        <v>538</v>
      </c>
      <c r="D4074" s="123" t="s">
        <v>544</v>
      </c>
      <c r="E4074" s="123" t="s">
        <v>540</v>
      </c>
      <c r="F4074" s="7">
        <v>0</v>
      </c>
      <c r="G4074" s="123" t="s">
        <v>532</v>
      </c>
      <c r="H4074" s="7">
        <v>0</v>
      </c>
      <c r="I4074" s="7"/>
      <c r="J4074" s="7">
        <v>0</v>
      </c>
      <c r="K4074" s="7">
        <v>0</v>
      </c>
      <c r="L4074" s="7">
        <v>0</v>
      </c>
      <c r="M4074" s="7"/>
      <c r="N4074" s="7"/>
      <c r="O4074" s="7"/>
      <c r="P4074" s="7">
        <v>1</v>
      </c>
      <c r="Q4074" s="7">
        <v>28</v>
      </c>
      <c r="R4074" s="7">
        <v>265</v>
      </c>
      <c r="S4074" s="189">
        <v>45625.593981481485</v>
      </c>
    </row>
    <row r="4075" spans="1:19">
      <c r="A4075" s="7">
        <v>2020</v>
      </c>
      <c r="B4075" s="123" t="s">
        <v>537</v>
      </c>
      <c r="C4075" s="123" t="s">
        <v>538</v>
      </c>
      <c r="D4075" s="123" t="s">
        <v>544</v>
      </c>
      <c r="E4075" s="123" t="s">
        <v>531</v>
      </c>
      <c r="F4075" s="7">
        <v>0</v>
      </c>
      <c r="G4075" s="123" t="s">
        <v>532</v>
      </c>
      <c r="H4075" s="7">
        <v>0</v>
      </c>
      <c r="I4075" s="7"/>
      <c r="J4075" s="7">
        <v>0</v>
      </c>
      <c r="K4075" s="7">
        <v>0</v>
      </c>
      <c r="L4075" s="7">
        <v>0</v>
      </c>
      <c r="M4075" s="7"/>
      <c r="N4075" s="7"/>
      <c r="O4075" s="7"/>
      <c r="P4075" s="7">
        <v>1</v>
      </c>
      <c r="Q4075" s="7">
        <v>28</v>
      </c>
      <c r="R4075" s="7">
        <v>265</v>
      </c>
      <c r="S4075" s="189">
        <v>45625.593981481485</v>
      </c>
    </row>
    <row r="4076" spans="1:19">
      <c r="A4076" s="7">
        <v>2020</v>
      </c>
      <c r="B4076" s="123" t="s">
        <v>537</v>
      </c>
      <c r="C4076" s="123" t="s">
        <v>538</v>
      </c>
      <c r="D4076" s="123" t="s">
        <v>544</v>
      </c>
      <c r="E4076" s="123" t="s">
        <v>533</v>
      </c>
      <c r="F4076" s="7">
        <v>108.521856</v>
      </c>
      <c r="G4076" s="123" t="s">
        <v>532</v>
      </c>
      <c r="H4076" s="7">
        <v>7.9806611160000003</v>
      </c>
      <c r="I4076" s="7">
        <v>73.539666667000006</v>
      </c>
      <c r="J4076" s="7">
        <v>7.9542903049999998</v>
      </c>
      <c r="K4076" s="7">
        <v>3.2556600000000001E-4</v>
      </c>
      <c r="L4076" s="7">
        <v>6.5113113599999997E-5</v>
      </c>
      <c r="M4076" s="7">
        <v>73.296666666999997</v>
      </c>
      <c r="N4076" s="7">
        <v>3.0000000000000001E-3</v>
      </c>
      <c r="O4076" s="7">
        <v>5.9999999999999995E-4</v>
      </c>
      <c r="P4076" s="7">
        <v>1</v>
      </c>
      <c r="Q4076" s="7">
        <v>28</v>
      </c>
      <c r="R4076" s="7">
        <v>265</v>
      </c>
      <c r="S4076" s="189">
        <v>45625.593981481485</v>
      </c>
    </row>
    <row r="4077" spans="1:19">
      <c r="A4077" s="7">
        <v>2020</v>
      </c>
      <c r="B4077" s="123" t="s">
        <v>537</v>
      </c>
      <c r="C4077" s="123" t="s">
        <v>538</v>
      </c>
      <c r="D4077" s="123" t="s">
        <v>544</v>
      </c>
      <c r="E4077" s="123" t="s">
        <v>160</v>
      </c>
      <c r="F4077" s="7">
        <v>4.563612</v>
      </c>
      <c r="G4077" s="123" t="s">
        <v>532</v>
      </c>
      <c r="H4077" s="7">
        <v>0.326905218</v>
      </c>
      <c r="I4077" s="7">
        <v>71.632999999999996</v>
      </c>
      <c r="J4077" s="7">
        <v>0.32579626099999998</v>
      </c>
      <c r="K4077" s="7">
        <v>1.3690836E-5</v>
      </c>
      <c r="L4077" s="7">
        <v>2.7381671999999999E-6</v>
      </c>
      <c r="M4077" s="7">
        <v>71.39</v>
      </c>
      <c r="N4077" s="7">
        <v>3.0000000000000001E-3</v>
      </c>
      <c r="O4077" s="7">
        <v>5.9999999999999995E-4</v>
      </c>
      <c r="P4077" s="7">
        <v>1</v>
      </c>
      <c r="Q4077" s="7">
        <v>28</v>
      </c>
      <c r="R4077" s="7">
        <v>265</v>
      </c>
      <c r="S4077" s="189">
        <v>45625.593981481485</v>
      </c>
    </row>
    <row r="4078" spans="1:19">
      <c r="A4078" s="7">
        <v>2020</v>
      </c>
      <c r="B4078" s="123" t="s">
        <v>537</v>
      </c>
      <c r="C4078" s="123" t="s">
        <v>538</v>
      </c>
      <c r="D4078" s="123" t="s">
        <v>544</v>
      </c>
      <c r="E4078" s="123" t="s">
        <v>163</v>
      </c>
      <c r="F4078" s="7">
        <v>37.478593375000003</v>
      </c>
      <c r="G4078" s="123" t="s">
        <v>532</v>
      </c>
      <c r="H4078" s="7">
        <v>2.3890541949999999</v>
      </c>
      <c r="I4078" s="7">
        <v>63.744500000000002</v>
      </c>
      <c r="J4078" s="7">
        <v>2.3870116119999998</v>
      </c>
      <c r="K4078" s="7">
        <v>3.7478593379999998E-5</v>
      </c>
      <c r="L4078" s="7">
        <v>3.7478593379999998E-6</v>
      </c>
      <c r="M4078" s="7">
        <v>63.69</v>
      </c>
      <c r="N4078" s="7">
        <v>1E-3</v>
      </c>
      <c r="O4078" s="7">
        <v>1E-4</v>
      </c>
      <c r="P4078" s="7">
        <v>1</v>
      </c>
      <c r="Q4078" s="7">
        <v>28</v>
      </c>
      <c r="R4078" s="7">
        <v>265</v>
      </c>
      <c r="S4078" s="189">
        <v>45625.593981481485</v>
      </c>
    </row>
    <row r="4079" spans="1:19">
      <c r="A4079" s="7">
        <v>2020</v>
      </c>
      <c r="B4079" s="123" t="s">
        <v>537</v>
      </c>
      <c r="C4079" s="123" t="s">
        <v>538</v>
      </c>
      <c r="D4079" s="123" t="s">
        <v>544</v>
      </c>
      <c r="E4079" s="123" t="s">
        <v>535</v>
      </c>
      <c r="F4079" s="7">
        <v>306.13794779800003</v>
      </c>
      <c r="G4079" s="123" t="s">
        <v>532</v>
      </c>
      <c r="H4079" s="7">
        <v>17.215237617</v>
      </c>
      <c r="I4079" s="7">
        <v>56.233595803999997</v>
      </c>
      <c r="J4079" s="7">
        <v>17.198553099000002</v>
      </c>
      <c r="K4079" s="7">
        <v>3.0613800000000002E-4</v>
      </c>
      <c r="L4079" s="7">
        <v>3.0613794779999998E-5</v>
      </c>
      <c r="M4079" s="7">
        <v>56.179095803999999</v>
      </c>
      <c r="N4079" s="7">
        <v>1E-3</v>
      </c>
      <c r="O4079" s="7">
        <v>1E-4</v>
      </c>
      <c r="P4079" s="7">
        <v>1</v>
      </c>
      <c r="Q4079" s="7">
        <v>28</v>
      </c>
      <c r="R4079" s="7">
        <v>265</v>
      </c>
      <c r="S4079" s="189">
        <v>45625.593981481485</v>
      </c>
    </row>
    <row r="4080" spans="1:19">
      <c r="A4080" s="7">
        <v>2020</v>
      </c>
      <c r="B4080" s="123" t="s">
        <v>537</v>
      </c>
      <c r="C4080" s="123" t="s">
        <v>538</v>
      </c>
      <c r="D4080" s="123" t="s">
        <v>544</v>
      </c>
      <c r="E4080" s="123" t="s">
        <v>541</v>
      </c>
      <c r="F4080" s="7">
        <v>0</v>
      </c>
      <c r="G4080" s="123" t="s">
        <v>532</v>
      </c>
      <c r="H4080" s="7">
        <v>0</v>
      </c>
      <c r="I4080" s="7"/>
      <c r="J4080" s="7">
        <v>0</v>
      </c>
      <c r="K4080" s="7">
        <v>0</v>
      </c>
      <c r="L4080" s="7">
        <v>0</v>
      </c>
      <c r="M4080" s="7"/>
      <c r="N4080" s="7"/>
      <c r="O4080" s="7"/>
      <c r="P4080" s="7">
        <v>1</v>
      </c>
      <c r="Q4080" s="7">
        <v>28</v>
      </c>
      <c r="R4080" s="7">
        <v>265</v>
      </c>
      <c r="S4080" s="189">
        <v>45625.593981481485</v>
      </c>
    </row>
    <row r="4081" spans="1:19">
      <c r="A4081" s="7">
        <v>2020</v>
      </c>
      <c r="B4081" s="123" t="s">
        <v>537</v>
      </c>
      <c r="C4081" s="123" t="s">
        <v>538</v>
      </c>
      <c r="D4081" s="123" t="s">
        <v>545</v>
      </c>
      <c r="E4081" s="123" t="s">
        <v>33</v>
      </c>
      <c r="F4081" s="7">
        <v>0</v>
      </c>
      <c r="G4081" s="123" t="s">
        <v>532</v>
      </c>
      <c r="H4081" s="7">
        <v>0</v>
      </c>
      <c r="I4081" s="7"/>
      <c r="J4081" s="7">
        <v>0</v>
      </c>
      <c r="K4081" s="7">
        <v>0</v>
      </c>
      <c r="L4081" s="7">
        <v>0</v>
      </c>
      <c r="M4081" s="7"/>
      <c r="N4081" s="7"/>
      <c r="O4081" s="7"/>
      <c r="P4081" s="7"/>
      <c r="Q4081" s="7">
        <v>28</v>
      </c>
      <c r="R4081" s="7">
        <v>265</v>
      </c>
      <c r="S4081" s="189">
        <v>45625.593981481485</v>
      </c>
    </row>
    <row r="4082" spans="1:19">
      <c r="A4082" s="7">
        <v>2020</v>
      </c>
      <c r="B4082" s="123" t="s">
        <v>537</v>
      </c>
      <c r="C4082" s="123" t="s">
        <v>538</v>
      </c>
      <c r="D4082" s="123" t="s">
        <v>545</v>
      </c>
      <c r="E4082" s="123" t="s">
        <v>540</v>
      </c>
      <c r="F4082" s="7">
        <v>0</v>
      </c>
      <c r="G4082" s="123" t="s">
        <v>532</v>
      </c>
      <c r="H4082" s="7">
        <v>0</v>
      </c>
      <c r="I4082" s="7"/>
      <c r="J4082" s="7">
        <v>0</v>
      </c>
      <c r="K4082" s="7">
        <v>0</v>
      </c>
      <c r="L4082" s="7">
        <v>0</v>
      </c>
      <c r="M4082" s="7"/>
      <c r="N4082" s="7"/>
      <c r="O4082" s="7"/>
      <c r="P4082" s="7">
        <v>1</v>
      </c>
      <c r="Q4082" s="7">
        <v>28</v>
      </c>
      <c r="R4082" s="7">
        <v>265</v>
      </c>
      <c r="S4082" s="189">
        <v>45625.593981481485</v>
      </c>
    </row>
    <row r="4083" spans="1:19">
      <c r="A4083" s="7">
        <v>2020</v>
      </c>
      <c r="B4083" s="123" t="s">
        <v>537</v>
      </c>
      <c r="C4083" s="123" t="s">
        <v>538</v>
      </c>
      <c r="D4083" s="123" t="s">
        <v>545</v>
      </c>
      <c r="E4083" s="123" t="s">
        <v>531</v>
      </c>
      <c r="F4083" s="7">
        <v>0</v>
      </c>
      <c r="G4083" s="123" t="s">
        <v>532</v>
      </c>
      <c r="H4083" s="7">
        <v>0</v>
      </c>
      <c r="I4083" s="7"/>
      <c r="J4083" s="7">
        <v>0</v>
      </c>
      <c r="K4083" s="7">
        <v>0</v>
      </c>
      <c r="L4083" s="7">
        <v>0</v>
      </c>
      <c r="M4083" s="7"/>
      <c r="N4083" s="7"/>
      <c r="O4083" s="7"/>
      <c r="P4083" s="7">
        <v>1</v>
      </c>
      <c r="Q4083" s="7">
        <v>28</v>
      </c>
      <c r="R4083" s="7">
        <v>265</v>
      </c>
      <c r="S4083" s="189">
        <v>45625.593981481485</v>
      </c>
    </row>
    <row r="4084" spans="1:19">
      <c r="A4084" s="7">
        <v>2020</v>
      </c>
      <c r="B4084" s="123" t="s">
        <v>537</v>
      </c>
      <c r="C4084" s="123" t="s">
        <v>538</v>
      </c>
      <c r="D4084" s="123" t="s">
        <v>545</v>
      </c>
      <c r="E4084" s="123" t="s">
        <v>533</v>
      </c>
      <c r="F4084" s="7">
        <v>94.286736000000005</v>
      </c>
      <c r="G4084" s="123" t="s">
        <v>532</v>
      </c>
      <c r="H4084" s="7">
        <v>6.9338151369999999</v>
      </c>
      <c r="I4084" s="7">
        <v>73.539666667000006</v>
      </c>
      <c r="J4084" s="7">
        <v>6.9109034600000001</v>
      </c>
      <c r="K4084" s="7">
        <v>2.8286000000000001E-4</v>
      </c>
      <c r="L4084" s="7">
        <v>5.6572041600000002E-5</v>
      </c>
      <c r="M4084" s="7">
        <v>73.296666666999997</v>
      </c>
      <c r="N4084" s="7">
        <v>3.0000000000000001E-3</v>
      </c>
      <c r="O4084" s="7">
        <v>5.9999999999999995E-4</v>
      </c>
      <c r="P4084" s="7">
        <v>1</v>
      </c>
      <c r="Q4084" s="7">
        <v>28</v>
      </c>
      <c r="R4084" s="7">
        <v>265</v>
      </c>
      <c r="S4084" s="189">
        <v>45625.593981481485</v>
      </c>
    </row>
    <row r="4085" spans="1:19">
      <c r="A4085" s="7">
        <v>2020</v>
      </c>
      <c r="B4085" s="123" t="s">
        <v>537</v>
      </c>
      <c r="C4085" s="123" t="s">
        <v>538</v>
      </c>
      <c r="D4085" s="123" t="s">
        <v>545</v>
      </c>
      <c r="E4085" s="123" t="s">
        <v>160</v>
      </c>
      <c r="F4085" s="7">
        <v>5.9452559999999997</v>
      </c>
      <c r="G4085" s="123" t="s">
        <v>532</v>
      </c>
      <c r="H4085" s="7">
        <v>0.42587652300000001</v>
      </c>
      <c r="I4085" s="7">
        <v>71.632999999999996</v>
      </c>
      <c r="J4085" s="7">
        <v>0.42443182600000001</v>
      </c>
      <c r="K4085" s="7">
        <v>1.7835767999999999E-5</v>
      </c>
      <c r="L4085" s="7">
        <v>3.5671536000000002E-6</v>
      </c>
      <c r="M4085" s="7">
        <v>71.39</v>
      </c>
      <c r="N4085" s="7">
        <v>3.0000000000000001E-3</v>
      </c>
      <c r="O4085" s="7">
        <v>5.9999999999999995E-4</v>
      </c>
      <c r="P4085" s="7">
        <v>1</v>
      </c>
      <c r="Q4085" s="7">
        <v>28</v>
      </c>
      <c r="R4085" s="7">
        <v>265</v>
      </c>
      <c r="S4085" s="189">
        <v>45625.593981481485</v>
      </c>
    </row>
    <row r="4086" spans="1:19">
      <c r="A4086" s="7">
        <v>2020</v>
      </c>
      <c r="B4086" s="123" t="s">
        <v>537</v>
      </c>
      <c r="C4086" s="123" t="s">
        <v>538</v>
      </c>
      <c r="D4086" s="123" t="s">
        <v>545</v>
      </c>
      <c r="E4086" s="123" t="s">
        <v>163</v>
      </c>
      <c r="F4086" s="7">
        <v>44.688405699</v>
      </c>
      <c r="G4086" s="123" t="s">
        <v>532</v>
      </c>
      <c r="H4086" s="7">
        <v>2.8486400770000002</v>
      </c>
      <c r="I4086" s="7">
        <v>63.744500000000002</v>
      </c>
      <c r="J4086" s="7">
        <v>2.8462045589999998</v>
      </c>
      <c r="K4086" s="7">
        <v>4.4688405699999999E-5</v>
      </c>
      <c r="L4086" s="7">
        <v>4.4688405699999999E-6</v>
      </c>
      <c r="M4086" s="7">
        <v>63.69</v>
      </c>
      <c r="N4086" s="7">
        <v>1E-3</v>
      </c>
      <c r="O4086" s="7">
        <v>1E-4</v>
      </c>
      <c r="P4086" s="7">
        <v>1</v>
      </c>
      <c r="Q4086" s="7">
        <v>28</v>
      </c>
      <c r="R4086" s="7">
        <v>265</v>
      </c>
      <c r="S4086" s="189">
        <v>45625.593981481485</v>
      </c>
    </row>
    <row r="4087" spans="1:19">
      <c r="A4087" s="7">
        <v>2020</v>
      </c>
      <c r="B4087" s="123" t="s">
        <v>537</v>
      </c>
      <c r="C4087" s="123" t="s">
        <v>538</v>
      </c>
      <c r="D4087" s="123" t="s">
        <v>545</v>
      </c>
      <c r="E4087" s="123" t="s">
        <v>535</v>
      </c>
      <c r="F4087" s="7">
        <v>327.20319081500003</v>
      </c>
      <c r="G4087" s="123" t="s">
        <v>532</v>
      </c>
      <c r="H4087" s="7">
        <v>18.399811977999999</v>
      </c>
      <c r="I4087" s="7">
        <v>56.233595803999997</v>
      </c>
      <c r="J4087" s="7">
        <v>18.381979403999999</v>
      </c>
      <c r="K4087" s="7">
        <v>3.2720299999999998E-4</v>
      </c>
      <c r="L4087" s="7">
        <v>3.2720319080000003E-5</v>
      </c>
      <c r="M4087" s="7">
        <v>56.179095803999999</v>
      </c>
      <c r="N4087" s="7">
        <v>1E-3</v>
      </c>
      <c r="O4087" s="7">
        <v>1E-4</v>
      </c>
      <c r="P4087" s="7">
        <v>1</v>
      </c>
      <c r="Q4087" s="7">
        <v>28</v>
      </c>
      <c r="R4087" s="7">
        <v>265</v>
      </c>
      <c r="S4087" s="189">
        <v>45625.593981481485</v>
      </c>
    </row>
    <row r="4088" spans="1:19">
      <c r="A4088" s="7">
        <v>2020</v>
      </c>
      <c r="B4088" s="123" t="s">
        <v>537</v>
      </c>
      <c r="C4088" s="123" t="s">
        <v>538</v>
      </c>
      <c r="D4088" s="123" t="s">
        <v>545</v>
      </c>
      <c r="E4088" s="123" t="s">
        <v>541</v>
      </c>
      <c r="F4088" s="7">
        <v>0</v>
      </c>
      <c r="G4088" s="123" t="s">
        <v>532</v>
      </c>
      <c r="H4088" s="7">
        <v>0</v>
      </c>
      <c r="I4088" s="7"/>
      <c r="J4088" s="7">
        <v>0</v>
      </c>
      <c r="K4088" s="7">
        <v>0</v>
      </c>
      <c r="L4088" s="7">
        <v>0</v>
      </c>
      <c r="M4088" s="7"/>
      <c r="N4088" s="7"/>
      <c r="O4088" s="7"/>
      <c r="P4088" s="7">
        <v>1</v>
      </c>
      <c r="Q4088" s="7">
        <v>28</v>
      </c>
      <c r="R4088" s="7">
        <v>265</v>
      </c>
      <c r="S4088" s="189">
        <v>45625.593981481485</v>
      </c>
    </row>
    <row r="4089" spans="1:19">
      <c r="A4089" s="7">
        <v>2020</v>
      </c>
      <c r="B4089" s="123" t="s">
        <v>537</v>
      </c>
      <c r="C4089" s="123" t="s">
        <v>538</v>
      </c>
      <c r="D4089" s="123" t="s">
        <v>546</v>
      </c>
      <c r="E4089" s="123" t="s">
        <v>33</v>
      </c>
      <c r="F4089" s="7">
        <v>3.5392938370000002</v>
      </c>
      <c r="G4089" s="123" t="s">
        <v>532</v>
      </c>
      <c r="H4089" s="7">
        <v>6.7246579999999997E-3</v>
      </c>
      <c r="I4089" s="7">
        <v>1.9</v>
      </c>
      <c r="J4089" s="7">
        <v>0</v>
      </c>
      <c r="K4089" s="7">
        <v>1.06179E-4</v>
      </c>
      <c r="L4089" s="7">
        <v>1.4157175349999999E-5</v>
      </c>
      <c r="M4089" s="7">
        <v>0</v>
      </c>
      <c r="N4089" s="7">
        <v>0.03</v>
      </c>
      <c r="O4089" s="7">
        <v>4.0000000000000001E-3</v>
      </c>
      <c r="P4089" s="7"/>
      <c r="Q4089" s="7">
        <v>28</v>
      </c>
      <c r="R4089" s="7">
        <v>265</v>
      </c>
      <c r="S4089" s="189">
        <v>45625.593981481485</v>
      </c>
    </row>
    <row r="4090" spans="1:19">
      <c r="A4090" s="7">
        <v>2020</v>
      </c>
      <c r="B4090" s="123" t="s">
        <v>537</v>
      </c>
      <c r="C4090" s="123" t="s">
        <v>538</v>
      </c>
      <c r="D4090" s="123" t="s">
        <v>546</v>
      </c>
      <c r="E4090" s="123" t="s">
        <v>540</v>
      </c>
      <c r="F4090" s="7">
        <v>0</v>
      </c>
      <c r="G4090" s="123" t="s">
        <v>532</v>
      </c>
      <c r="H4090" s="7">
        <v>0</v>
      </c>
      <c r="I4090" s="7"/>
      <c r="J4090" s="7">
        <v>0</v>
      </c>
      <c r="K4090" s="7">
        <v>0</v>
      </c>
      <c r="L4090" s="7">
        <v>0</v>
      </c>
      <c r="M4090" s="7"/>
      <c r="N4090" s="7"/>
      <c r="O4090" s="7"/>
      <c r="P4090" s="7">
        <v>1</v>
      </c>
      <c r="Q4090" s="7">
        <v>28</v>
      </c>
      <c r="R4090" s="7">
        <v>265</v>
      </c>
      <c r="S4090" s="189">
        <v>45625.593981481485</v>
      </c>
    </row>
    <row r="4091" spans="1:19">
      <c r="A4091" s="7">
        <v>2020</v>
      </c>
      <c r="B4091" s="123" t="s">
        <v>537</v>
      </c>
      <c r="C4091" s="123" t="s">
        <v>538</v>
      </c>
      <c r="D4091" s="123" t="s">
        <v>546</v>
      </c>
      <c r="E4091" s="123" t="s">
        <v>531</v>
      </c>
      <c r="F4091" s="7">
        <v>124.628257334</v>
      </c>
      <c r="G4091" s="123" t="s">
        <v>532</v>
      </c>
      <c r="H4091" s="7">
        <v>9.5032785059999991</v>
      </c>
      <c r="I4091" s="7">
        <v>76.253</v>
      </c>
      <c r="J4091" s="7">
        <v>9.4729938400000009</v>
      </c>
      <c r="K4091" s="7">
        <v>3.7388500000000002E-4</v>
      </c>
      <c r="L4091" s="7">
        <v>7.4776954400000007E-5</v>
      </c>
      <c r="M4091" s="7">
        <v>76.010000000000005</v>
      </c>
      <c r="N4091" s="7">
        <v>3.0000000000000001E-3</v>
      </c>
      <c r="O4091" s="7">
        <v>5.9999999999999995E-4</v>
      </c>
      <c r="P4091" s="7">
        <v>1</v>
      </c>
      <c r="Q4091" s="7">
        <v>28</v>
      </c>
      <c r="R4091" s="7">
        <v>265</v>
      </c>
      <c r="S4091" s="189">
        <v>45625.593981481485</v>
      </c>
    </row>
    <row r="4092" spans="1:19">
      <c r="A4092" s="7">
        <v>2020</v>
      </c>
      <c r="B4092" s="123" t="s">
        <v>537</v>
      </c>
      <c r="C4092" s="123" t="s">
        <v>538</v>
      </c>
      <c r="D4092" s="123" t="s">
        <v>546</v>
      </c>
      <c r="E4092" s="123" t="s">
        <v>533</v>
      </c>
      <c r="F4092" s="7">
        <v>238.01957999999999</v>
      </c>
      <c r="G4092" s="123" t="s">
        <v>532</v>
      </c>
      <c r="H4092" s="7">
        <v>17.503880573</v>
      </c>
      <c r="I4092" s="7">
        <v>73.539666667000006</v>
      </c>
      <c r="J4092" s="7">
        <v>17.446041815000001</v>
      </c>
      <c r="K4092" s="7">
        <v>7.1405899999999996E-4</v>
      </c>
      <c r="L4092" s="7">
        <v>1.42812E-4</v>
      </c>
      <c r="M4092" s="7">
        <v>73.296666666999997</v>
      </c>
      <c r="N4092" s="7">
        <v>3.0000000000000001E-3</v>
      </c>
      <c r="O4092" s="7">
        <v>5.9999999999999995E-4</v>
      </c>
      <c r="P4092" s="7">
        <v>1</v>
      </c>
      <c r="Q4092" s="7">
        <v>28</v>
      </c>
      <c r="R4092" s="7">
        <v>265</v>
      </c>
      <c r="S4092" s="189">
        <v>45625.593981481485</v>
      </c>
    </row>
    <row r="4093" spans="1:19">
      <c r="A4093" s="7">
        <v>2020</v>
      </c>
      <c r="B4093" s="123" t="s">
        <v>537</v>
      </c>
      <c r="C4093" s="123" t="s">
        <v>538</v>
      </c>
      <c r="D4093" s="123" t="s">
        <v>546</v>
      </c>
      <c r="E4093" s="123" t="s">
        <v>160</v>
      </c>
      <c r="F4093" s="7">
        <v>6.9919560000000001</v>
      </c>
      <c r="G4093" s="123" t="s">
        <v>532</v>
      </c>
      <c r="H4093" s="7">
        <v>0.50085478400000005</v>
      </c>
      <c r="I4093" s="7">
        <v>71.632999999999996</v>
      </c>
      <c r="J4093" s="7">
        <v>0.49915573899999999</v>
      </c>
      <c r="K4093" s="7">
        <v>2.0975867999999999E-5</v>
      </c>
      <c r="L4093" s="7">
        <v>4.1951736E-6</v>
      </c>
      <c r="M4093" s="7">
        <v>71.39</v>
      </c>
      <c r="N4093" s="7">
        <v>3.0000000000000001E-3</v>
      </c>
      <c r="O4093" s="7">
        <v>5.9999999999999995E-4</v>
      </c>
      <c r="P4093" s="7">
        <v>1</v>
      </c>
      <c r="Q4093" s="7">
        <v>28</v>
      </c>
      <c r="R4093" s="7">
        <v>265</v>
      </c>
      <c r="S4093" s="189">
        <v>45625.593981481485</v>
      </c>
    </row>
    <row r="4094" spans="1:19">
      <c r="A4094" s="7">
        <v>2020</v>
      </c>
      <c r="B4094" s="123" t="s">
        <v>537</v>
      </c>
      <c r="C4094" s="123" t="s">
        <v>538</v>
      </c>
      <c r="D4094" s="123" t="s">
        <v>546</v>
      </c>
      <c r="E4094" s="123" t="s">
        <v>163</v>
      </c>
      <c r="F4094" s="7">
        <v>123.374805721</v>
      </c>
      <c r="G4094" s="123" t="s">
        <v>532</v>
      </c>
      <c r="H4094" s="7">
        <v>7.8644653030000002</v>
      </c>
      <c r="I4094" s="7">
        <v>63.744500000000002</v>
      </c>
      <c r="J4094" s="7">
        <v>7.8577413759999999</v>
      </c>
      <c r="K4094" s="7">
        <v>1.23375E-4</v>
      </c>
      <c r="L4094" s="7">
        <v>1.233748057E-5</v>
      </c>
      <c r="M4094" s="7">
        <v>63.69</v>
      </c>
      <c r="N4094" s="7">
        <v>1E-3</v>
      </c>
      <c r="O4094" s="7">
        <v>1E-4</v>
      </c>
      <c r="P4094" s="7">
        <v>1</v>
      </c>
      <c r="Q4094" s="7">
        <v>28</v>
      </c>
      <c r="R4094" s="7">
        <v>265</v>
      </c>
      <c r="S4094" s="189">
        <v>45625.593981481485</v>
      </c>
    </row>
    <row r="4095" spans="1:19">
      <c r="A4095" s="7">
        <v>2020</v>
      </c>
      <c r="B4095" s="123" t="s">
        <v>537</v>
      </c>
      <c r="C4095" s="123" t="s">
        <v>538</v>
      </c>
      <c r="D4095" s="123" t="s">
        <v>546</v>
      </c>
      <c r="E4095" s="123" t="s">
        <v>535</v>
      </c>
      <c r="F4095" s="7">
        <v>5068.3282222440002</v>
      </c>
      <c r="G4095" s="123" t="s">
        <v>532</v>
      </c>
      <c r="H4095" s="7">
        <v>285.01032065200002</v>
      </c>
      <c r="I4095" s="7">
        <v>56.233595803999997</v>
      </c>
      <c r="J4095" s="7">
        <v>284.73409676400001</v>
      </c>
      <c r="K4095" s="7">
        <v>5.0683280000000004E-3</v>
      </c>
      <c r="L4095" s="7">
        <v>5.0683300000000004E-4</v>
      </c>
      <c r="M4095" s="7">
        <v>56.179095803999999</v>
      </c>
      <c r="N4095" s="7">
        <v>1E-3</v>
      </c>
      <c r="O4095" s="7">
        <v>1E-4</v>
      </c>
      <c r="P4095" s="7">
        <v>1</v>
      </c>
      <c r="Q4095" s="7">
        <v>28</v>
      </c>
      <c r="R4095" s="7">
        <v>265</v>
      </c>
      <c r="S4095" s="189">
        <v>45625.593981481485</v>
      </c>
    </row>
    <row r="4096" spans="1:19">
      <c r="A4096" s="7">
        <v>2020</v>
      </c>
      <c r="B4096" s="123" t="s">
        <v>537</v>
      </c>
      <c r="C4096" s="123" t="s">
        <v>538</v>
      </c>
      <c r="D4096" s="123" t="s">
        <v>546</v>
      </c>
      <c r="E4096" s="123" t="s">
        <v>541</v>
      </c>
      <c r="F4096" s="7">
        <v>196.11598892800001</v>
      </c>
      <c r="G4096" s="123" t="s">
        <v>532</v>
      </c>
      <c r="H4096" s="7">
        <v>18.431228349000001</v>
      </c>
      <c r="I4096" s="7">
        <v>93.981263076999994</v>
      </c>
      <c r="J4096" s="7">
        <v>18.383572164</v>
      </c>
      <c r="K4096" s="7">
        <v>5.8834800000000004E-4</v>
      </c>
      <c r="L4096" s="7">
        <v>1.1767E-4</v>
      </c>
      <c r="M4096" s="7">
        <v>93.738263076999999</v>
      </c>
      <c r="N4096" s="7">
        <v>3.0000000000000001E-3</v>
      </c>
      <c r="O4096" s="7">
        <v>5.9999999999999995E-4</v>
      </c>
      <c r="P4096" s="7">
        <v>1</v>
      </c>
      <c r="Q4096" s="7">
        <v>28</v>
      </c>
      <c r="R4096" s="7">
        <v>265</v>
      </c>
      <c r="S4096" s="189">
        <v>45625.593981481485</v>
      </c>
    </row>
    <row r="4097" spans="1:19">
      <c r="A4097" s="7">
        <v>2020</v>
      </c>
      <c r="B4097" s="123" t="s">
        <v>537</v>
      </c>
      <c r="C4097" s="123" t="s">
        <v>538</v>
      </c>
      <c r="D4097" s="123" t="s">
        <v>547</v>
      </c>
      <c r="E4097" s="123" t="s">
        <v>33</v>
      </c>
      <c r="F4097" s="7">
        <v>0</v>
      </c>
      <c r="G4097" s="123" t="s">
        <v>532</v>
      </c>
      <c r="H4097" s="7">
        <v>0</v>
      </c>
      <c r="I4097" s="7"/>
      <c r="J4097" s="7">
        <v>0</v>
      </c>
      <c r="K4097" s="7">
        <v>0</v>
      </c>
      <c r="L4097" s="7">
        <v>0</v>
      </c>
      <c r="M4097" s="7"/>
      <c r="N4097" s="7"/>
      <c r="O4097" s="7"/>
      <c r="P4097" s="7"/>
      <c r="Q4097" s="7">
        <v>28</v>
      </c>
      <c r="R4097" s="7">
        <v>265</v>
      </c>
      <c r="S4097" s="189">
        <v>45625.593981481485</v>
      </c>
    </row>
    <row r="4098" spans="1:19">
      <c r="A4098" s="7">
        <v>2020</v>
      </c>
      <c r="B4098" s="123" t="s">
        <v>537</v>
      </c>
      <c r="C4098" s="123" t="s">
        <v>538</v>
      </c>
      <c r="D4098" s="123" t="s">
        <v>547</v>
      </c>
      <c r="E4098" s="123" t="s">
        <v>540</v>
      </c>
      <c r="F4098" s="7">
        <v>0</v>
      </c>
      <c r="G4098" s="123" t="s">
        <v>532</v>
      </c>
      <c r="H4098" s="7">
        <v>0</v>
      </c>
      <c r="I4098" s="7"/>
      <c r="J4098" s="7">
        <v>0</v>
      </c>
      <c r="K4098" s="7">
        <v>0</v>
      </c>
      <c r="L4098" s="7">
        <v>0</v>
      </c>
      <c r="M4098" s="7"/>
      <c r="N4098" s="7"/>
      <c r="O4098" s="7"/>
      <c r="P4098" s="7">
        <v>1</v>
      </c>
      <c r="Q4098" s="7">
        <v>28</v>
      </c>
      <c r="R4098" s="7">
        <v>265</v>
      </c>
      <c r="S4098" s="189">
        <v>45625.593981481485</v>
      </c>
    </row>
    <row r="4099" spans="1:19">
      <c r="A4099" s="7">
        <v>2020</v>
      </c>
      <c r="B4099" s="123" t="s">
        <v>537</v>
      </c>
      <c r="C4099" s="123" t="s">
        <v>538</v>
      </c>
      <c r="D4099" s="123" t="s">
        <v>547</v>
      </c>
      <c r="E4099" s="123" t="s">
        <v>531</v>
      </c>
      <c r="F4099" s="7">
        <v>0</v>
      </c>
      <c r="G4099" s="123" t="s">
        <v>532</v>
      </c>
      <c r="H4099" s="7">
        <v>0</v>
      </c>
      <c r="I4099" s="7"/>
      <c r="J4099" s="7">
        <v>0</v>
      </c>
      <c r="K4099" s="7">
        <v>0</v>
      </c>
      <c r="L4099" s="7">
        <v>0</v>
      </c>
      <c r="M4099" s="7"/>
      <c r="N4099" s="7"/>
      <c r="O4099" s="7"/>
      <c r="P4099" s="7">
        <v>1</v>
      </c>
      <c r="Q4099" s="7">
        <v>28</v>
      </c>
      <c r="R4099" s="7">
        <v>265</v>
      </c>
      <c r="S4099" s="189">
        <v>45625.593981481485</v>
      </c>
    </row>
    <row r="4100" spans="1:19">
      <c r="A4100" s="7">
        <v>2020</v>
      </c>
      <c r="B4100" s="123" t="s">
        <v>537</v>
      </c>
      <c r="C4100" s="123" t="s">
        <v>538</v>
      </c>
      <c r="D4100" s="123" t="s">
        <v>547</v>
      </c>
      <c r="E4100" s="123" t="s">
        <v>533</v>
      </c>
      <c r="F4100" s="7">
        <v>85.871268000000001</v>
      </c>
      <c r="G4100" s="123" t="s">
        <v>532</v>
      </c>
      <c r="H4100" s="7">
        <v>6.3149444250000002</v>
      </c>
      <c r="I4100" s="7">
        <v>73.539666667000006</v>
      </c>
      <c r="J4100" s="7">
        <v>6.2940777069999996</v>
      </c>
      <c r="K4100" s="7">
        <v>2.5761399999999998E-4</v>
      </c>
      <c r="L4100" s="7">
        <v>5.1522760799999997E-5</v>
      </c>
      <c r="M4100" s="7">
        <v>73.296666666999997</v>
      </c>
      <c r="N4100" s="7">
        <v>3.0000000000000001E-3</v>
      </c>
      <c r="O4100" s="7">
        <v>5.9999999999999995E-4</v>
      </c>
      <c r="P4100" s="7">
        <v>1</v>
      </c>
      <c r="Q4100" s="7">
        <v>28</v>
      </c>
      <c r="R4100" s="7">
        <v>265</v>
      </c>
      <c r="S4100" s="189">
        <v>45625.593981481485</v>
      </c>
    </row>
    <row r="4101" spans="1:19">
      <c r="A4101" s="7">
        <v>2020</v>
      </c>
      <c r="B4101" s="123" t="s">
        <v>537</v>
      </c>
      <c r="C4101" s="123" t="s">
        <v>538</v>
      </c>
      <c r="D4101" s="123" t="s">
        <v>547</v>
      </c>
      <c r="E4101" s="123" t="s">
        <v>160</v>
      </c>
      <c r="F4101" s="7">
        <v>18.003240000000002</v>
      </c>
      <c r="G4101" s="123" t="s">
        <v>532</v>
      </c>
      <c r="H4101" s="7">
        <v>1.2896260909999999</v>
      </c>
      <c r="I4101" s="7">
        <v>71.632999999999996</v>
      </c>
      <c r="J4101" s="7">
        <v>1.285251304</v>
      </c>
      <c r="K4101" s="7">
        <v>5.400972E-5</v>
      </c>
      <c r="L4101" s="7">
        <v>1.0801943999999999E-5</v>
      </c>
      <c r="M4101" s="7">
        <v>71.39</v>
      </c>
      <c r="N4101" s="7">
        <v>3.0000000000000001E-3</v>
      </c>
      <c r="O4101" s="7">
        <v>5.9999999999999995E-4</v>
      </c>
      <c r="P4101" s="7">
        <v>1</v>
      </c>
      <c r="Q4101" s="7">
        <v>28</v>
      </c>
      <c r="R4101" s="7">
        <v>265</v>
      </c>
      <c r="S4101" s="189">
        <v>45625.593981481485</v>
      </c>
    </row>
    <row r="4102" spans="1:19">
      <c r="A4102" s="7">
        <v>2020</v>
      </c>
      <c r="B4102" s="123" t="s">
        <v>537</v>
      </c>
      <c r="C4102" s="123" t="s">
        <v>538</v>
      </c>
      <c r="D4102" s="123" t="s">
        <v>547</v>
      </c>
      <c r="E4102" s="123" t="s">
        <v>163</v>
      </c>
      <c r="F4102" s="7">
        <v>85.150369690999995</v>
      </c>
      <c r="G4102" s="123" t="s">
        <v>532</v>
      </c>
      <c r="H4102" s="7">
        <v>5.427867741</v>
      </c>
      <c r="I4102" s="7">
        <v>63.744500000000002</v>
      </c>
      <c r="J4102" s="7">
        <v>5.4232270460000001</v>
      </c>
      <c r="K4102" s="7">
        <v>8.5150369690000004E-5</v>
      </c>
      <c r="L4102" s="7">
        <v>8.5150369690000004E-6</v>
      </c>
      <c r="M4102" s="7">
        <v>63.69</v>
      </c>
      <c r="N4102" s="7">
        <v>1E-3</v>
      </c>
      <c r="O4102" s="7">
        <v>1E-4</v>
      </c>
      <c r="P4102" s="7">
        <v>1</v>
      </c>
      <c r="Q4102" s="7">
        <v>28</v>
      </c>
      <c r="R4102" s="7">
        <v>265</v>
      </c>
      <c r="S4102" s="189">
        <v>45625.593981481485</v>
      </c>
    </row>
    <row r="4103" spans="1:19">
      <c r="A4103" s="7">
        <v>2020</v>
      </c>
      <c r="B4103" s="123" t="s">
        <v>537</v>
      </c>
      <c r="C4103" s="123" t="s">
        <v>538</v>
      </c>
      <c r="D4103" s="123" t="s">
        <v>547</v>
      </c>
      <c r="E4103" s="123" t="s">
        <v>535</v>
      </c>
      <c r="F4103" s="7">
        <v>400.393378235</v>
      </c>
      <c r="G4103" s="123" t="s">
        <v>532</v>
      </c>
      <c r="H4103" s="7">
        <v>22.515559394</v>
      </c>
      <c r="I4103" s="7">
        <v>56.233595803999997</v>
      </c>
      <c r="J4103" s="7">
        <v>22.493737955</v>
      </c>
      <c r="K4103" s="7">
        <v>4.0039300000000003E-4</v>
      </c>
      <c r="L4103" s="7">
        <v>4.0039337820000002E-5</v>
      </c>
      <c r="M4103" s="7">
        <v>56.179095803999999</v>
      </c>
      <c r="N4103" s="7">
        <v>1E-3</v>
      </c>
      <c r="O4103" s="7">
        <v>1E-4</v>
      </c>
      <c r="P4103" s="7">
        <v>1</v>
      </c>
      <c r="Q4103" s="7">
        <v>28</v>
      </c>
      <c r="R4103" s="7">
        <v>265</v>
      </c>
      <c r="S4103" s="189">
        <v>45625.593981481485</v>
      </c>
    </row>
    <row r="4104" spans="1:19">
      <c r="A4104" s="7">
        <v>2020</v>
      </c>
      <c r="B4104" s="123" t="s">
        <v>537</v>
      </c>
      <c r="C4104" s="123" t="s">
        <v>538</v>
      </c>
      <c r="D4104" s="123" t="s">
        <v>547</v>
      </c>
      <c r="E4104" s="123" t="s">
        <v>541</v>
      </c>
      <c r="F4104" s="7">
        <v>0</v>
      </c>
      <c r="G4104" s="123" t="s">
        <v>532</v>
      </c>
      <c r="H4104" s="7">
        <v>0</v>
      </c>
      <c r="I4104" s="7"/>
      <c r="J4104" s="7">
        <v>0</v>
      </c>
      <c r="K4104" s="7">
        <v>0</v>
      </c>
      <c r="L4104" s="7">
        <v>0</v>
      </c>
      <c r="M4104" s="7"/>
      <c r="N4104" s="7"/>
      <c r="O4104" s="7"/>
      <c r="P4104" s="7">
        <v>1</v>
      </c>
      <c r="Q4104" s="7">
        <v>28</v>
      </c>
      <c r="R4104" s="7">
        <v>265</v>
      </c>
      <c r="S4104" s="189">
        <v>45625.593981481485</v>
      </c>
    </row>
    <row r="4105" spans="1:19">
      <c r="A4105" s="7">
        <v>2020</v>
      </c>
      <c r="B4105" s="123" t="s">
        <v>537</v>
      </c>
      <c r="C4105" s="123" t="s">
        <v>538</v>
      </c>
      <c r="D4105" s="123" t="s">
        <v>548</v>
      </c>
      <c r="E4105" s="123" t="s">
        <v>33</v>
      </c>
      <c r="F4105" s="7">
        <v>51.278190234999997</v>
      </c>
      <c r="G4105" s="123" t="s">
        <v>532</v>
      </c>
      <c r="H4105" s="7">
        <v>9.7428560999999997E-2</v>
      </c>
      <c r="I4105" s="7">
        <v>1.9</v>
      </c>
      <c r="J4105" s="7">
        <v>0</v>
      </c>
      <c r="K4105" s="7">
        <v>1.5383459999999999E-3</v>
      </c>
      <c r="L4105" s="7">
        <v>2.0511300000000001E-4</v>
      </c>
      <c r="M4105" s="7">
        <v>0</v>
      </c>
      <c r="N4105" s="7">
        <v>0.03</v>
      </c>
      <c r="O4105" s="7">
        <v>4.0000000000000001E-3</v>
      </c>
      <c r="P4105" s="7"/>
      <c r="Q4105" s="7">
        <v>28</v>
      </c>
      <c r="R4105" s="7">
        <v>265</v>
      </c>
      <c r="S4105" s="189">
        <v>45625.593981481485</v>
      </c>
    </row>
    <row r="4106" spans="1:19">
      <c r="A4106" s="7">
        <v>2020</v>
      </c>
      <c r="B4106" s="123" t="s">
        <v>537</v>
      </c>
      <c r="C4106" s="123" t="s">
        <v>538</v>
      </c>
      <c r="D4106" s="123" t="s">
        <v>548</v>
      </c>
      <c r="E4106" s="123" t="s">
        <v>540</v>
      </c>
      <c r="F4106" s="7">
        <v>3185.8606007530002</v>
      </c>
      <c r="G4106" s="123" t="s">
        <v>532</v>
      </c>
      <c r="H4106" s="7">
        <v>303.54083338800001</v>
      </c>
      <c r="I4106" s="7">
        <v>95.277500000000003</v>
      </c>
      <c r="J4106" s="7">
        <v>301.38241283100001</v>
      </c>
      <c r="K4106" s="7">
        <v>3.1858605999999998E-2</v>
      </c>
      <c r="L4106" s="7">
        <v>4.7787910000000001E-3</v>
      </c>
      <c r="M4106" s="7">
        <v>94.6</v>
      </c>
      <c r="N4106" s="7">
        <v>0.01</v>
      </c>
      <c r="O4106" s="7">
        <v>1.5E-3</v>
      </c>
      <c r="P4106" s="7">
        <v>1</v>
      </c>
      <c r="Q4106" s="7">
        <v>28</v>
      </c>
      <c r="R4106" s="7">
        <v>265</v>
      </c>
      <c r="S4106" s="189">
        <v>45625.593981481485</v>
      </c>
    </row>
    <row r="4107" spans="1:19">
      <c r="A4107" s="7">
        <v>2020</v>
      </c>
      <c r="B4107" s="123" t="s">
        <v>537</v>
      </c>
      <c r="C4107" s="123" t="s">
        <v>538</v>
      </c>
      <c r="D4107" s="123" t="s">
        <v>548</v>
      </c>
      <c r="E4107" s="123" t="s">
        <v>531</v>
      </c>
      <c r="F4107" s="7">
        <v>0</v>
      </c>
      <c r="G4107" s="123" t="s">
        <v>532</v>
      </c>
      <c r="H4107" s="7">
        <v>0</v>
      </c>
      <c r="I4107" s="7"/>
      <c r="J4107" s="7">
        <v>0</v>
      </c>
      <c r="K4107" s="7">
        <v>0</v>
      </c>
      <c r="L4107" s="7">
        <v>0</v>
      </c>
      <c r="M4107" s="7"/>
      <c r="N4107" s="7"/>
      <c r="O4107" s="7"/>
      <c r="P4107" s="7">
        <v>1</v>
      </c>
      <c r="Q4107" s="7">
        <v>28</v>
      </c>
      <c r="R4107" s="7">
        <v>265</v>
      </c>
      <c r="S4107" s="189">
        <v>45625.593981481485</v>
      </c>
    </row>
    <row r="4108" spans="1:19">
      <c r="A4108" s="7">
        <v>2020</v>
      </c>
      <c r="B4108" s="123" t="s">
        <v>537</v>
      </c>
      <c r="C4108" s="123" t="s">
        <v>538</v>
      </c>
      <c r="D4108" s="123" t="s">
        <v>548</v>
      </c>
      <c r="E4108" s="123" t="s">
        <v>533</v>
      </c>
      <c r="F4108" s="7">
        <v>897.27310799999998</v>
      </c>
      <c r="G4108" s="123" t="s">
        <v>532</v>
      </c>
      <c r="H4108" s="7">
        <v>65.985165272000003</v>
      </c>
      <c r="I4108" s="7">
        <v>73.539666667000006</v>
      </c>
      <c r="J4108" s="7">
        <v>65.767127905999999</v>
      </c>
      <c r="K4108" s="7">
        <v>2.6918189999999998E-3</v>
      </c>
      <c r="L4108" s="7">
        <v>5.3836400000000005E-4</v>
      </c>
      <c r="M4108" s="7">
        <v>73.296666666999997</v>
      </c>
      <c r="N4108" s="7">
        <v>3.0000000000000001E-3</v>
      </c>
      <c r="O4108" s="7">
        <v>5.9999999999999995E-4</v>
      </c>
      <c r="P4108" s="7">
        <v>1</v>
      </c>
      <c r="Q4108" s="7">
        <v>28</v>
      </c>
      <c r="R4108" s="7">
        <v>265</v>
      </c>
      <c r="S4108" s="189">
        <v>45625.593981481485</v>
      </c>
    </row>
    <row r="4109" spans="1:19">
      <c r="A4109" s="7">
        <v>2020</v>
      </c>
      <c r="B4109" s="123" t="s">
        <v>537</v>
      </c>
      <c r="C4109" s="123" t="s">
        <v>538</v>
      </c>
      <c r="D4109" s="123" t="s">
        <v>548</v>
      </c>
      <c r="E4109" s="123" t="s">
        <v>160</v>
      </c>
      <c r="F4109" s="7">
        <v>58.698936000000003</v>
      </c>
      <c r="G4109" s="123" t="s">
        <v>532</v>
      </c>
      <c r="H4109" s="7">
        <v>4.2047808819999997</v>
      </c>
      <c r="I4109" s="7">
        <v>71.632999999999996</v>
      </c>
      <c r="J4109" s="7">
        <v>4.1905170409999997</v>
      </c>
      <c r="K4109" s="7">
        <v>1.76097E-4</v>
      </c>
      <c r="L4109" s="7">
        <v>3.52193616E-5</v>
      </c>
      <c r="M4109" s="7">
        <v>71.39</v>
      </c>
      <c r="N4109" s="7">
        <v>3.0000000000000001E-3</v>
      </c>
      <c r="O4109" s="7">
        <v>5.9999999999999995E-4</v>
      </c>
      <c r="P4109" s="7">
        <v>1</v>
      </c>
      <c r="Q4109" s="7">
        <v>28</v>
      </c>
      <c r="R4109" s="7">
        <v>265</v>
      </c>
      <c r="S4109" s="189">
        <v>45625.593981481485</v>
      </c>
    </row>
    <row r="4110" spans="1:19">
      <c r="A4110" s="7">
        <v>2020</v>
      </c>
      <c r="B4110" s="123" t="s">
        <v>537</v>
      </c>
      <c r="C4110" s="123" t="s">
        <v>538</v>
      </c>
      <c r="D4110" s="123" t="s">
        <v>548</v>
      </c>
      <c r="E4110" s="123" t="s">
        <v>163</v>
      </c>
      <c r="F4110" s="7">
        <v>96.027241731999993</v>
      </c>
      <c r="G4110" s="123" t="s">
        <v>532</v>
      </c>
      <c r="H4110" s="7">
        <v>6.1212085109999999</v>
      </c>
      <c r="I4110" s="7">
        <v>63.744500000000002</v>
      </c>
      <c r="J4110" s="7">
        <v>6.1159750260000001</v>
      </c>
      <c r="K4110" s="7">
        <v>9.6027241729999997E-5</v>
      </c>
      <c r="L4110" s="7">
        <v>9.6027241730000007E-6</v>
      </c>
      <c r="M4110" s="7">
        <v>63.69</v>
      </c>
      <c r="N4110" s="7">
        <v>1E-3</v>
      </c>
      <c r="O4110" s="7">
        <v>1E-4</v>
      </c>
      <c r="P4110" s="7">
        <v>1</v>
      </c>
      <c r="Q4110" s="7">
        <v>28</v>
      </c>
      <c r="R4110" s="7">
        <v>265</v>
      </c>
      <c r="S4110" s="189">
        <v>45625.593981481485</v>
      </c>
    </row>
    <row r="4111" spans="1:19">
      <c r="A4111" s="7">
        <v>2020</v>
      </c>
      <c r="B4111" s="123" t="s">
        <v>537</v>
      </c>
      <c r="C4111" s="123" t="s">
        <v>538</v>
      </c>
      <c r="D4111" s="123" t="s">
        <v>548</v>
      </c>
      <c r="E4111" s="123" t="s">
        <v>535</v>
      </c>
      <c r="F4111" s="7">
        <v>1194.1071333990001</v>
      </c>
      <c r="G4111" s="123" t="s">
        <v>532</v>
      </c>
      <c r="H4111" s="7">
        <v>67.148937885999999</v>
      </c>
      <c r="I4111" s="7">
        <v>56.233595803999997</v>
      </c>
      <c r="J4111" s="7">
        <v>67.083859047000004</v>
      </c>
      <c r="K4111" s="7">
        <v>1.194107E-3</v>
      </c>
      <c r="L4111" s="7">
        <v>1.19411E-4</v>
      </c>
      <c r="M4111" s="7">
        <v>56.179095803999999</v>
      </c>
      <c r="N4111" s="7">
        <v>1E-3</v>
      </c>
      <c r="O4111" s="7">
        <v>1E-4</v>
      </c>
      <c r="P4111" s="7">
        <v>1</v>
      </c>
      <c r="Q4111" s="7">
        <v>28</v>
      </c>
      <c r="R4111" s="7">
        <v>265</v>
      </c>
      <c r="S4111" s="189">
        <v>45625.593981481485</v>
      </c>
    </row>
    <row r="4112" spans="1:19">
      <c r="A4112" s="7">
        <v>2020</v>
      </c>
      <c r="B4112" s="123" t="s">
        <v>537</v>
      </c>
      <c r="C4112" s="123" t="s">
        <v>538</v>
      </c>
      <c r="D4112" s="123" t="s">
        <v>548</v>
      </c>
      <c r="E4112" s="123" t="s">
        <v>549</v>
      </c>
      <c r="F4112" s="7">
        <v>2243.9210882950001</v>
      </c>
      <c r="G4112" s="123" t="s">
        <v>532</v>
      </c>
      <c r="H4112" s="7">
        <v>184.88055724399999</v>
      </c>
      <c r="I4112" s="7">
        <v>82.391737484999993</v>
      </c>
      <c r="J4112" s="7">
        <v>184.335284419</v>
      </c>
      <c r="K4112" s="7">
        <v>6.731763E-3</v>
      </c>
      <c r="L4112" s="7">
        <v>1.346353E-3</v>
      </c>
      <c r="M4112" s="7">
        <v>82.148737484999998</v>
      </c>
      <c r="N4112" s="7">
        <v>3.0000000000000001E-3</v>
      </c>
      <c r="O4112" s="7">
        <v>5.9999999999999995E-4</v>
      </c>
      <c r="P4112" s="7">
        <v>1</v>
      </c>
      <c r="Q4112" s="7">
        <v>28</v>
      </c>
      <c r="R4112" s="7">
        <v>265</v>
      </c>
      <c r="S4112" s="189">
        <v>45625.593981481485</v>
      </c>
    </row>
    <row r="4113" spans="1:19">
      <c r="A4113" s="7">
        <v>2020</v>
      </c>
      <c r="B4113" s="123" t="s">
        <v>537</v>
      </c>
      <c r="C4113" s="123" t="s">
        <v>538</v>
      </c>
      <c r="D4113" s="123" t="s">
        <v>548</v>
      </c>
      <c r="E4113" s="123" t="s">
        <v>541</v>
      </c>
      <c r="F4113" s="7">
        <v>5055.5866542149997</v>
      </c>
      <c r="G4113" s="123" t="s">
        <v>532</v>
      </c>
      <c r="H4113" s="7">
        <v>475.13041935799998</v>
      </c>
      <c r="I4113" s="7">
        <v>93.981263076999994</v>
      </c>
      <c r="J4113" s="7">
        <v>473.90191180099998</v>
      </c>
      <c r="K4113" s="7">
        <v>1.516676E-2</v>
      </c>
      <c r="L4113" s="7">
        <v>3.033352E-3</v>
      </c>
      <c r="M4113" s="7">
        <v>93.738263076999999</v>
      </c>
      <c r="N4113" s="7">
        <v>3.0000000000000001E-3</v>
      </c>
      <c r="O4113" s="7">
        <v>5.9999999999999995E-4</v>
      </c>
      <c r="P4113" s="7">
        <v>1</v>
      </c>
      <c r="Q4113" s="7">
        <v>28</v>
      </c>
      <c r="R4113" s="7">
        <v>265</v>
      </c>
      <c r="S4113" s="189">
        <v>45625.593981481485</v>
      </c>
    </row>
    <row r="4114" spans="1:19">
      <c r="A4114" s="7">
        <v>2020</v>
      </c>
      <c r="B4114" s="123" t="s">
        <v>537</v>
      </c>
      <c r="C4114" s="123" t="s">
        <v>538</v>
      </c>
      <c r="D4114" s="123" t="s">
        <v>548</v>
      </c>
      <c r="E4114" s="123" t="s">
        <v>131</v>
      </c>
      <c r="F4114" s="7">
        <v>1815.2661800979999</v>
      </c>
      <c r="G4114" s="123" t="s">
        <v>532</v>
      </c>
      <c r="H4114" s="7">
        <v>0.441109682</v>
      </c>
      <c r="I4114" s="7">
        <v>0.24299999999999999</v>
      </c>
      <c r="J4114" s="7">
        <v>0</v>
      </c>
      <c r="K4114" s="7">
        <v>5.4457990000000003E-3</v>
      </c>
      <c r="L4114" s="7">
        <v>1.08916E-3</v>
      </c>
      <c r="M4114" s="7">
        <v>0</v>
      </c>
      <c r="N4114" s="7">
        <v>3.0000000000000001E-3</v>
      </c>
      <c r="O4114" s="7">
        <v>5.9999999999999995E-4</v>
      </c>
      <c r="P4114" s="7"/>
      <c r="Q4114" s="7">
        <v>28</v>
      </c>
      <c r="R4114" s="7">
        <v>265</v>
      </c>
      <c r="S4114" s="189">
        <v>45625.593981481485</v>
      </c>
    </row>
    <row r="4115" spans="1:19">
      <c r="A4115" s="7">
        <v>2020</v>
      </c>
      <c r="B4115" s="123" t="s">
        <v>537</v>
      </c>
      <c r="C4115" s="123" t="s">
        <v>538</v>
      </c>
      <c r="D4115" s="123" t="s">
        <v>550</v>
      </c>
      <c r="E4115" s="123" t="s">
        <v>33</v>
      </c>
      <c r="F4115" s="7">
        <v>0</v>
      </c>
      <c r="G4115" s="123" t="s">
        <v>532</v>
      </c>
      <c r="H4115" s="7">
        <v>0</v>
      </c>
      <c r="I4115" s="7"/>
      <c r="J4115" s="7">
        <v>0</v>
      </c>
      <c r="K4115" s="7">
        <v>0</v>
      </c>
      <c r="L4115" s="7">
        <v>0</v>
      </c>
      <c r="M4115" s="7"/>
      <c r="N4115" s="7"/>
      <c r="O4115" s="7"/>
      <c r="P4115" s="7"/>
      <c r="Q4115" s="7">
        <v>28</v>
      </c>
      <c r="R4115" s="7">
        <v>265</v>
      </c>
      <c r="S4115" s="189">
        <v>45625.593981481485</v>
      </c>
    </row>
    <row r="4116" spans="1:19">
      <c r="A4116" s="7">
        <v>2020</v>
      </c>
      <c r="B4116" s="123" t="s">
        <v>537</v>
      </c>
      <c r="C4116" s="123" t="s">
        <v>538</v>
      </c>
      <c r="D4116" s="123" t="s">
        <v>550</v>
      </c>
      <c r="E4116" s="123" t="s">
        <v>540</v>
      </c>
      <c r="F4116" s="7">
        <v>0</v>
      </c>
      <c r="G4116" s="123" t="s">
        <v>532</v>
      </c>
      <c r="H4116" s="7">
        <v>0</v>
      </c>
      <c r="I4116" s="7"/>
      <c r="J4116" s="7">
        <v>0</v>
      </c>
      <c r="K4116" s="7">
        <v>0</v>
      </c>
      <c r="L4116" s="7">
        <v>0</v>
      </c>
      <c r="M4116" s="7"/>
      <c r="N4116" s="7"/>
      <c r="O4116" s="7"/>
      <c r="P4116" s="7">
        <v>1</v>
      </c>
      <c r="Q4116" s="7">
        <v>28</v>
      </c>
      <c r="R4116" s="7">
        <v>265</v>
      </c>
      <c r="S4116" s="189">
        <v>45625.593981481485</v>
      </c>
    </row>
    <row r="4117" spans="1:19">
      <c r="A4117" s="7">
        <v>2020</v>
      </c>
      <c r="B4117" s="123" t="s">
        <v>537</v>
      </c>
      <c r="C4117" s="123" t="s">
        <v>538</v>
      </c>
      <c r="D4117" s="123" t="s">
        <v>550</v>
      </c>
      <c r="E4117" s="123" t="s">
        <v>531</v>
      </c>
      <c r="F4117" s="7">
        <v>84.171948455999996</v>
      </c>
      <c r="G4117" s="123" t="s">
        <v>532</v>
      </c>
      <c r="H4117" s="7">
        <v>6.4183635859999999</v>
      </c>
      <c r="I4117" s="7">
        <v>76.253</v>
      </c>
      <c r="J4117" s="7">
        <v>6.397909802</v>
      </c>
      <c r="K4117" s="7">
        <v>2.5251599999999999E-4</v>
      </c>
      <c r="L4117" s="7">
        <v>5.0503169069999999E-5</v>
      </c>
      <c r="M4117" s="7">
        <v>76.010000000000005</v>
      </c>
      <c r="N4117" s="7">
        <v>3.0000000000000001E-3</v>
      </c>
      <c r="O4117" s="7">
        <v>5.9999999999999995E-4</v>
      </c>
      <c r="P4117" s="7">
        <v>1</v>
      </c>
      <c r="Q4117" s="7">
        <v>28</v>
      </c>
      <c r="R4117" s="7">
        <v>265</v>
      </c>
      <c r="S4117" s="189">
        <v>45625.593981481485</v>
      </c>
    </row>
    <row r="4118" spans="1:19">
      <c r="A4118" s="7">
        <v>2020</v>
      </c>
      <c r="B4118" s="123" t="s">
        <v>537</v>
      </c>
      <c r="C4118" s="123" t="s">
        <v>538</v>
      </c>
      <c r="D4118" s="123" t="s">
        <v>550</v>
      </c>
      <c r="E4118" s="123" t="s">
        <v>533</v>
      </c>
      <c r="F4118" s="7">
        <v>213.233724</v>
      </c>
      <c r="G4118" s="123" t="s">
        <v>532</v>
      </c>
      <c r="H4118" s="7">
        <v>15.681136985</v>
      </c>
      <c r="I4118" s="7">
        <v>73.539666667000006</v>
      </c>
      <c r="J4118" s="7">
        <v>15.629321190000001</v>
      </c>
      <c r="K4118" s="7">
        <v>6.3970100000000001E-4</v>
      </c>
      <c r="L4118" s="7">
        <v>1.2794E-4</v>
      </c>
      <c r="M4118" s="7">
        <v>73.296666666999997</v>
      </c>
      <c r="N4118" s="7">
        <v>3.0000000000000001E-3</v>
      </c>
      <c r="O4118" s="7">
        <v>5.9999999999999995E-4</v>
      </c>
      <c r="P4118" s="7">
        <v>1</v>
      </c>
      <c r="Q4118" s="7">
        <v>28</v>
      </c>
      <c r="R4118" s="7">
        <v>265</v>
      </c>
      <c r="S4118" s="189">
        <v>45625.593981481485</v>
      </c>
    </row>
    <row r="4119" spans="1:19">
      <c r="A4119" s="7">
        <v>2020</v>
      </c>
      <c r="B4119" s="123" t="s">
        <v>537</v>
      </c>
      <c r="C4119" s="123" t="s">
        <v>538</v>
      </c>
      <c r="D4119" s="123" t="s">
        <v>550</v>
      </c>
      <c r="E4119" s="123" t="s">
        <v>160</v>
      </c>
      <c r="F4119" s="7">
        <v>18.505655999999998</v>
      </c>
      <c r="G4119" s="123" t="s">
        <v>532</v>
      </c>
      <c r="H4119" s="7">
        <v>1.3256156560000001</v>
      </c>
      <c r="I4119" s="7">
        <v>71.632999999999996</v>
      </c>
      <c r="J4119" s="7">
        <v>1.3211187820000001</v>
      </c>
      <c r="K4119" s="7">
        <v>5.5516968000000003E-5</v>
      </c>
      <c r="L4119" s="7">
        <v>1.11033936E-5</v>
      </c>
      <c r="M4119" s="7">
        <v>71.39</v>
      </c>
      <c r="N4119" s="7">
        <v>3.0000000000000001E-3</v>
      </c>
      <c r="O4119" s="7">
        <v>5.9999999999999995E-4</v>
      </c>
      <c r="P4119" s="7">
        <v>1</v>
      </c>
      <c r="Q4119" s="7">
        <v>28</v>
      </c>
      <c r="R4119" s="7">
        <v>265</v>
      </c>
      <c r="S4119" s="189">
        <v>45625.593981481485</v>
      </c>
    </row>
    <row r="4120" spans="1:19">
      <c r="A4120" s="7">
        <v>2020</v>
      </c>
      <c r="B4120" s="123" t="s">
        <v>537</v>
      </c>
      <c r="C4120" s="123" t="s">
        <v>538</v>
      </c>
      <c r="D4120" s="123" t="s">
        <v>550</v>
      </c>
      <c r="E4120" s="123" t="s">
        <v>163</v>
      </c>
      <c r="F4120" s="7">
        <v>96.151548840999993</v>
      </c>
      <c r="G4120" s="123" t="s">
        <v>532</v>
      </c>
      <c r="H4120" s="7">
        <v>6.129132405</v>
      </c>
      <c r="I4120" s="7">
        <v>63.744500000000002</v>
      </c>
      <c r="J4120" s="7">
        <v>6.1238921460000002</v>
      </c>
      <c r="K4120" s="7">
        <v>9.6151548839999999E-5</v>
      </c>
      <c r="L4120" s="7">
        <v>9.6151548839999993E-6</v>
      </c>
      <c r="M4120" s="7">
        <v>63.69</v>
      </c>
      <c r="N4120" s="7">
        <v>1E-3</v>
      </c>
      <c r="O4120" s="7">
        <v>1E-4</v>
      </c>
      <c r="P4120" s="7">
        <v>1</v>
      </c>
      <c r="Q4120" s="7">
        <v>28</v>
      </c>
      <c r="R4120" s="7">
        <v>265</v>
      </c>
      <c r="S4120" s="189">
        <v>45625.593981481485</v>
      </c>
    </row>
    <row r="4121" spans="1:19">
      <c r="A4121" s="7">
        <v>2020</v>
      </c>
      <c r="B4121" s="123" t="s">
        <v>537</v>
      </c>
      <c r="C4121" s="123" t="s">
        <v>538</v>
      </c>
      <c r="D4121" s="123" t="s">
        <v>550</v>
      </c>
      <c r="E4121" s="123" t="s">
        <v>535</v>
      </c>
      <c r="F4121" s="7">
        <v>18632.345833985</v>
      </c>
      <c r="G4121" s="123" t="s">
        <v>532</v>
      </c>
      <c r="H4121" s="7">
        <v>1047.763804509</v>
      </c>
      <c r="I4121" s="7">
        <v>56.233595803999997</v>
      </c>
      <c r="J4121" s="7">
        <v>1046.748341661</v>
      </c>
      <c r="K4121" s="7">
        <v>1.8632346000000001E-2</v>
      </c>
      <c r="L4121" s="7">
        <v>1.863235E-3</v>
      </c>
      <c r="M4121" s="7">
        <v>56.179095803999999</v>
      </c>
      <c r="N4121" s="7">
        <v>1E-3</v>
      </c>
      <c r="O4121" s="7">
        <v>1E-4</v>
      </c>
      <c r="P4121" s="7">
        <v>1</v>
      </c>
      <c r="Q4121" s="7">
        <v>28</v>
      </c>
      <c r="R4121" s="7">
        <v>265</v>
      </c>
      <c r="S4121" s="189">
        <v>45625.593981481485</v>
      </c>
    </row>
    <row r="4122" spans="1:19">
      <c r="A4122" s="7">
        <v>2020</v>
      </c>
      <c r="B4122" s="123" t="s">
        <v>537</v>
      </c>
      <c r="C4122" s="123" t="s">
        <v>538</v>
      </c>
      <c r="D4122" s="123" t="s">
        <v>550</v>
      </c>
      <c r="E4122" s="123" t="s">
        <v>541</v>
      </c>
      <c r="F4122" s="7">
        <v>0</v>
      </c>
      <c r="G4122" s="123" t="s">
        <v>532</v>
      </c>
      <c r="H4122" s="7">
        <v>0</v>
      </c>
      <c r="I4122" s="7"/>
      <c r="J4122" s="7">
        <v>0</v>
      </c>
      <c r="K4122" s="7">
        <v>0</v>
      </c>
      <c r="L4122" s="7">
        <v>0</v>
      </c>
      <c r="M4122" s="7"/>
      <c r="N4122" s="7"/>
      <c r="O4122" s="7"/>
      <c r="P4122" s="7">
        <v>1</v>
      </c>
      <c r="Q4122" s="7">
        <v>28</v>
      </c>
      <c r="R4122" s="7">
        <v>265</v>
      </c>
      <c r="S4122" s="189">
        <v>45625.593981481485</v>
      </c>
    </row>
    <row r="4123" spans="1:19">
      <c r="A4123" s="7">
        <v>2020</v>
      </c>
      <c r="B4123" s="123" t="s">
        <v>537</v>
      </c>
      <c r="C4123" s="123" t="s">
        <v>538</v>
      </c>
      <c r="D4123" s="123" t="s">
        <v>551</v>
      </c>
      <c r="E4123" s="123" t="s">
        <v>33</v>
      </c>
      <c r="F4123" s="7">
        <v>0</v>
      </c>
      <c r="G4123" s="123" t="s">
        <v>532</v>
      </c>
      <c r="H4123" s="7">
        <v>0</v>
      </c>
      <c r="I4123" s="7"/>
      <c r="J4123" s="7">
        <v>0</v>
      </c>
      <c r="K4123" s="7">
        <v>0</v>
      </c>
      <c r="L4123" s="7">
        <v>0</v>
      </c>
      <c r="M4123" s="7"/>
      <c r="N4123" s="7"/>
      <c r="O4123" s="7"/>
      <c r="P4123" s="7"/>
      <c r="Q4123" s="7">
        <v>28</v>
      </c>
      <c r="R4123" s="7">
        <v>265</v>
      </c>
      <c r="S4123" s="189">
        <v>45625.593981481485</v>
      </c>
    </row>
    <row r="4124" spans="1:19">
      <c r="A4124" s="7">
        <v>2020</v>
      </c>
      <c r="B4124" s="123" t="s">
        <v>537</v>
      </c>
      <c r="C4124" s="123" t="s">
        <v>538</v>
      </c>
      <c r="D4124" s="123" t="s">
        <v>551</v>
      </c>
      <c r="E4124" s="123" t="s">
        <v>540</v>
      </c>
      <c r="F4124" s="7">
        <v>0</v>
      </c>
      <c r="G4124" s="123" t="s">
        <v>532</v>
      </c>
      <c r="H4124" s="7">
        <v>0</v>
      </c>
      <c r="I4124" s="7"/>
      <c r="J4124" s="7">
        <v>0</v>
      </c>
      <c r="K4124" s="7">
        <v>0</v>
      </c>
      <c r="L4124" s="7">
        <v>0</v>
      </c>
      <c r="M4124" s="7"/>
      <c r="N4124" s="7"/>
      <c r="O4124" s="7"/>
      <c r="P4124" s="7">
        <v>1</v>
      </c>
      <c r="Q4124" s="7">
        <v>28</v>
      </c>
      <c r="R4124" s="7">
        <v>265</v>
      </c>
      <c r="S4124" s="189">
        <v>45625.593981481485</v>
      </c>
    </row>
    <row r="4125" spans="1:19">
      <c r="A4125" s="7">
        <v>2020</v>
      </c>
      <c r="B4125" s="123" t="s">
        <v>537</v>
      </c>
      <c r="C4125" s="123" t="s">
        <v>538</v>
      </c>
      <c r="D4125" s="123" t="s">
        <v>551</v>
      </c>
      <c r="E4125" s="123" t="s">
        <v>531</v>
      </c>
      <c r="F4125" s="7">
        <v>0</v>
      </c>
      <c r="G4125" s="123" t="s">
        <v>532</v>
      </c>
      <c r="H4125" s="7">
        <v>0</v>
      </c>
      <c r="I4125" s="7"/>
      <c r="J4125" s="7">
        <v>0</v>
      </c>
      <c r="K4125" s="7">
        <v>0</v>
      </c>
      <c r="L4125" s="7">
        <v>0</v>
      </c>
      <c r="M4125" s="7"/>
      <c r="N4125" s="7"/>
      <c r="O4125" s="7"/>
      <c r="P4125" s="7">
        <v>1</v>
      </c>
      <c r="Q4125" s="7">
        <v>28</v>
      </c>
      <c r="R4125" s="7">
        <v>265</v>
      </c>
      <c r="S4125" s="189">
        <v>45625.593981481485</v>
      </c>
    </row>
    <row r="4126" spans="1:19">
      <c r="A4126" s="7">
        <v>2020</v>
      </c>
      <c r="B4126" s="123" t="s">
        <v>537</v>
      </c>
      <c r="C4126" s="123" t="s">
        <v>538</v>
      </c>
      <c r="D4126" s="123" t="s">
        <v>551</v>
      </c>
      <c r="E4126" s="123" t="s">
        <v>533</v>
      </c>
      <c r="F4126" s="7">
        <v>92.737620000000007</v>
      </c>
      <c r="G4126" s="123" t="s">
        <v>532</v>
      </c>
      <c r="H4126" s="7">
        <v>6.8198936620000001</v>
      </c>
      <c r="I4126" s="7">
        <v>73.539666667000006</v>
      </c>
      <c r="J4126" s="7">
        <v>6.7973584210000002</v>
      </c>
      <c r="K4126" s="7">
        <v>2.7821299999999997E-4</v>
      </c>
      <c r="L4126" s="7">
        <v>5.5642571999999998E-5</v>
      </c>
      <c r="M4126" s="7">
        <v>73.296666666999997</v>
      </c>
      <c r="N4126" s="7">
        <v>3.0000000000000001E-3</v>
      </c>
      <c r="O4126" s="7">
        <v>5.9999999999999995E-4</v>
      </c>
      <c r="P4126" s="7">
        <v>1</v>
      </c>
      <c r="Q4126" s="7">
        <v>28</v>
      </c>
      <c r="R4126" s="7">
        <v>265</v>
      </c>
      <c r="S4126" s="189">
        <v>45625.593981481485</v>
      </c>
    </row>
    <row r="4127" spans="1:19">
      <c r="A4127" s="7">
        <v>2020</v>
      </c>
      <c r="B4127" s="123" t="s">
        <v>537</v>
      </c>
      <c r="C4127" s="123" t="s">
        <v>538</v>
      </c>
      <c r="D4127" s="123" t="s">
        <v>551</v>
      </c>
      <c r="E4127" s="123" t="s">
        <v>160</v>
      </c>
      <c r="F4127" s="7">
        <v>15.909840000000001</v>
      </c>
      <c r="G4127" s="123" t="s">
        <v>532</v>
      </c>
      <c r="H4127" s="7">
        <v>1.139669569</v>
      </c>
      <c r="I4127" s="7">
        <v>71.632999999999996</v>
      </c>
      <c r="J4127" s="7">
        <v>1.1358034779999999</v>
      </c>
      <c r="K4127" s="7">
        <v>4.7729519999999999E-5</v>
      </c>
      <c r="L4127" s="7">
        <v>9.5459040000000005E-6</v>
      </c>
      <c r="M4127" s="7">
        <v>71.39</v>
      </c>
      <c r="N4127" s="7">
        <v>3.0000000000000001E-3</v>
      </c>
      <c r="O4127" s="7">
        <v>5.9999999999999995E-4</v>
      </c>
      <c r="P4127" s="7">
        <v>1</v>
      </c>
      <c r="Q4127" s="7">
        <v>28</v>
      </c>
      <c r="R4127" s="7">
        <v>265</v>
      </c>
      <c r="S4127" s="189">
        <v>45625.593981481485</v>
      </c>
    </row>
    <row r="4128" spans="1:19">
      <c r="A4128" s="7">
        <v>2020</v>
      </c>
      <c r="B4128" s="123" t="s">
        <v>537</v>
      </c>
      <c r="C4128" s="123" t="s">
        <v>538</v>
      </c>
      <c r="D4128" s="123" t="s">
        <v>551</v>
      </c>
      <c r="E4128" s="123" t="s">
        <v>163</v>
      </c>
      <c r="F4128" s="7">
        <v>112.995162116</v>
      </c>
      <c r="G4128" s="123" t="s">
        <v>532</v>
      </c>
      <c r="H4128" s="7">
        <v>7.2028201120000004</v>
      </c>
      <c r="I4128" s="7">
        <v>63.744500000000002</v>
      </c>
      <c r="J4128" s="7">
        <v>7.1966618750000002</v>
      </c>
      <c r="K4128" s="7">
        <v>1.12995E-4</v>
      </c>
      <c r="L4128" s="7">
        <v>1.1299516209999999E-5</v>
      </c>
      <c r="M4128" s="7">
        <v>63.69</v>
      </c>
      <c r="N4128" s="7">
        <v>1E-3</v>
      </c>
      <c r="O4128" s="7">
        <v>1E-4</v>
      </c>
      <c r="P4128" s="7">
        <v>1</v>
      </c>
      <c r="Q4128" s="7">
        <v>28</v>
      </c>
      <c r="R4128" s="7">
        <v>265</v>
      </c>
      <c r="S4128" s="189">
        <v>45625.593981481485</v>
      </c>
    </row>
    <row r="4129" spans="1:19">
      <c r="A4129" s="7">
        <v>2020</v>
      </c>
      <c r="B4129" s="123" t="s">
        <v>537</v>
      </c>
      <c r="C4129" s="123" t="s">
        <v>538</v>
      </c>
      <c r="D4129" s="123" t="s">
        <v>551</v>
      </c>
      <c r="E4129" s="123" t="s">
        <v>535</v>
      </c>
      <c r="F4129" s="7">
        <v>683.15966954600003</v>
      </c>
      <c r="G4129" s="123" t="s">
        <v>532</v>
      </c>
      <c r="H4129" s="7">
        <v>38.416524727000002</v>
      </c>
      <c r="I4129" s="7">
        <v>56.233595803999997</v>
      </c>
      <c r="J4129" s="7">
        <v>38.379292524999997</v>
      </c>
      <c r="K4129" s="7">
        <v>6.8316000000000004E-4</v>
      </c>
      <c r="L4129" s="7">
        <v>6.8315966949999995E-5</v>
      </c>
      <c r="M4129" s="7">
        <v>56.179095803999999</v>
      </c>
      <c r="N4129" s="7">
        <v>1E-3</v>
      </c>
      <c r="O4129" s="7">
        <v>1E-4</v>
      </c>
      <c r="P4129" s="7">
        <v>1</v>
      </c>
      <c r="Q4129" s="7">
        <v>28</v>
      </c>
      <c r="R4129" s="7">
        <v>265</v>
      </c>
      <c r="S4129" s="189">
        <v>45625.593981481485</v>
      </c>
    </row>
    <row r="4130" spans="1:19">
      <c r="A4130" s="7">
        <v>2020</v>
      </c>
      <c r="B4130" s="123" t="s">
        <v>537</v>
      </c>
      <c r="C4130" s="123" t="s">
        <v>538</v>
      </c>
      <c r="D4130" s="123" t="s">
        <v>551</v>
      </c>
      <c r="E4130" s="123" t="s">
        <v>541</v>
      </c>
      <c r="F4130" s="7">
        <v>0</v>
      </c>
      <c r="G4130" s="123" t="s">
        <v>532</v>
      </c>
      <c r="H4130" s="7">
        <v>0</v>
      </c>
      <c r="I4130" s="7"/>
      <c r="J4130" s="7">
        <v>0</v>
      </c>
      <c r="K4130" s="7">
        <v>0</v>
      </c>
      <c r="L4130" s="7">
        <v>0</v>
      </c>
      <c r="M4130" s="7"/>
      <c r="N4130" s="7"/>
      <c r="O4130" s="7"/>
      <c r="P4130" s="7">
        <v>1</v>
      </c>
      <c r="Q4130" s="7">
        <v>28</v>
      </c>
      <c r="R4130" s="7">
        <v>265</v>
      </c>
      <c r="S4130" s="189">
        <v>45625.593981481485</v>
      </c>
    </row>
    <row r="4131" spans="1:19">
      <c r="A4131" s="7">
        <v>2020</v>
      </c>
      <c r="B4131" s="123" t="s">
        <v>537</v>
      </c>
      <c r="C4131" s="123" t="s">
        <v>538</v>
      </c>
      <c r="D4131" s="123" t="s">
        <v>552</v>
      </c>
      <c r="E4131" s="123" t="s">
        <v>33</v>
      </c>
      <c r="F4131" s="7">
        <v>0</v>
      </c>
      <c r="G4131" s="123" t="s">
        <v>532</v>
      </c>
      <c r="H4131" s="7">
        <v>0</v>
      </c>
      <c r="I4131" s="7"/>
      <c r="J4131" s="7">
        <v>0</v>
      </c>
      <c r="K4131" s="7">
        <v>0</v>
      </c>
      <c r="L4131" s="7">
        <v>0</v>
      </c>
      <c r="M4131" s="7"/>
      <c r="N4131" s="7"/>
      <c r="O4131" s="7"/>
      <c r="P4131" s="7"/>
      <c r="Q4131" s="7">
        <v>28</v>
      </c>
      <c r="R4131" s="7">
        <v>265</v>
      </c>
      <c r="S4131" s="189">
        <v>45625.593981481485</v>
      </c>
    </row>
    <row r="4132" spans="1:19">
      <c r="A4132" s="7">
        <v>2020</v>
      </c>
      <c r="B4132" s="123" t="s">
        <v>537</v>
      </c>
      <c r="C4132" s="123" t="s">
        <v>538</v>
      </c>
      <c r="D4132" s="123" t="s">
        <v>552</v>
      </c>
      <c r="E4132" s="123" t="s">
        <v>540</v>
      </c>
      <c r="F4132" s="7">
        <v>0</v>
      </c>
      <c r="G4132" s="123" t="s">
        <v>532</v>
      </c>
      <c r="H4132" s="7">
        <v>0</v>
      </c>
      <c r="I4132" s="7"/>
      <c r="J4132" s="7">
        <v>0</v>
      </c>
      <c r="K4132" s="7">
        <v>0</v>
      </c>
      <c r="L4132" s="7">
        <v>0</v>
      </c>
      <c r="M4132" s="7"/>
      <c r="N4132" s="7"/>
      <c r="O4132" s="7"/>
      <c r="P4132" s="7">
        <v>1</v>
      </c>
      <c r="Q4132" s="7">
        <v>28</v>
      </c>
      <c r="R4132" s="7">
        <v>265</v>
      </c>
      <c r="S4132" s="189">
        <v>45625.593981481485</v>
      </c>
    </row>
    <row r="4133" spans="1:19">
      <c r="A4133" s="7">
        <v>2020</v>
      </c>
      <c r="B4133" s="123" t="s">
        <v>537</v>
      </c>
      <c r="C4133" s="123" t="s">
        <v>538</v>
      </c>
      <c r="D4133" s="123" t="s">
        <v>552</v>
      </c>
      <c r="E4133" s="123" t="s">
        <v>531</v>
      </c>
      <c r="F4133" s="7">
        <v>0</v>
      </c>
      <c r="G4133" s="123" t="s">
        <v>532</v>
      </c>
      <c r="H4133" s="7">
        <v>0</v>
      </c>
      <c r="I4133" s="7"/>
      <c r="J4133" s="7">
        <v>0</v>
      </c>
      <c r="K4133" s="7">
        <v>0</v>
      </c>
      <c r="L4133" s="7">
        <v>0</v>
      </c>
      <c r="M4133" s="7"/>
      <c r="N4133" s="7"/>
      <c r="O4133" s="7"/>
      <c r="P4133" s="7">
        <v>1</v>
      </c>
      <c r="Q4133" s="7">
        <v>28</v>
      </c>
      <c r="R4133" s="7">
        <v>265</v>
      </c>
      <c r="S4133" s="189">
        <v>45625.593981481485</v>
      </c>
    </row>
    <row r="4134" spans="1:19">
      <c r="A4134" s="7">
        <v>2020</v>
      </c>
      <c r="B4134" s="123" t="s">
        <v>537</v>
      </c>
      <c r="C4134" s="123" t="s">
        <v>538</v>
      </c>
      <c r="D4134" s="123" t="s">
        <v>552</v>
      </c>
      <c r="E4134" s="123" t="s">
        <v>533</v>
      </c>
      <c r="F4134" s="7">
        <v>57.610368000000001</v>
      </c>
      <c r="G4134" s="123" t="s">
        <v>532</v>
      </c>
      <c r="H4134" s="7">
        <v>4.2366472589999997</v>
      </c>
      <c r="I4134" s="7">
        <v>73.539666667000006</v>
      </c>
      <c r="J4134" s="7">
        <v>4.2226479399999999</v>
      </c>
      <c r="K4134" s="7">
        <v>1.72831E-4</v>
      </c>
      <c r="L4134" s="7">
        <v>3.4566220800000002E-5</v>
      </c>
      <c r="M4134" s="7">
        <v>73.296666666999997</v>
      </c>
      <c r="N4134" s="7">
        <v>3.0000000000000001E-3</v>
      </c>
      <c r="O4134" s="7">
        <v>5.9999999999999995E-4</v>
      </c>
      <c r="P4134" s="7">
        <v>1</v>
      </c>
      <c r="Q4134" s="7">
        <v>28</v>
      </c>
      <c r="R4134" s="7">
        <v>265</v>
      </c>
      <c r="S4134" s="189">
        <v>45625.593981481485</v>
      </c>
    </row>
    <row r="4135" spans="1:19">
      <c r="A4135" s="7">
        <v>2020</v>
      </c>
      <c r="B4135" s="123" t="s">
        <v>537</v>
      </c>
      <c r="C4135" s="123" t="s">
        <v>538</v>
      </c>
      <c r="D4135" s="123" t="s">
        <v>552</v>
      </c>
      <c r="E4135" s="123" t="s">
        <v>160</v>
      </c>
      <c r="F4135" s="7">
        <v>22.608720000000002</v>
      </c>
      <c r="G4135" s="123" t="s">
        <v>532</v>
      </c>
      <c r="H4135" s="7">
        <v>1.6195304399999999</v>
      </c>
      <c r="I4135" s="7">
        <v>71.632999999999996</v>
      </c>
      <c r="J4135" s="7">
        <v>1.6140365210000001</v>
      </c>
      <c r="K4135" s="7">
        <v>6.7826159999999995E-5</v>
      </c>
      <c r="L4135" s="7">
        <v>1.3565231999999999E-5</v>
      </c>
      <c r="M4135" s="7">
        <v>71.39</v>
      </c>
      <c r="N4135" s="7">
        <v>3.0000000000000001E-3</v>
      </c>
      <c r="O4135" s="7">
        <v>5.9999999999999995E-4</v>
      </c>
      <c r="P4135" s="7">
        <v>1</v>
      </c>
      <c r="Q4135" s="7">
        <v>28</v>
      </c>
      <c r="R4135" s="7">
        <v>265</v>
      </c>
      <c r="S4135" s="189">
        <v>45625.593981481485</v>
      </c>
    </row>
    <row r="4136" spans="1:19">
      <c r="A4136" s="7">
        <v>2020</v>
      </c>
      <c r="B4136" s="123" t="s">
        <v>537</v>
      </c>
      <c r="C4136" s="123" t="s">
        <v>538</v>
      </c>
      <c r="D4136" s="123" t="s">
        <v>552</v>
      </c>
      <c r="E4136" s="123" t="s">
        <v>163</v>
      </c>
      <c r="F4136" s="7">
        <v>90.930650262</v>
      </c>
      <c r="G4136" s="123" t="s">
        <v>532</v>
      </c>
      <c r="H4136" s="7">
        <v>5.7963288359999998</v>
      </c>
      <c r="I4136" s="7">
        <v>63.744500000000002</v>
      </c>
      <c r="J4136" s="7">
        <v>5.7913731149999998</v>
      </c>
      <c r="K4136" s="7">
        <v>9.0930650260000005E-5</v>
      </c>
      <c r="L4136" s="7">
        <v>9.0930650260000002E-6</v>
      </c>
      <c r="M4136" s="7">
        <v>63.69</v>
      </c>
      <c r="N4136" s="7">
        <v>1E-3</v>
      </c>
      <c r="O4136" s="7">
        <v>1E-4</v>
      </c>
      <c r="P4136" s="7">
        <v>1</v>
      </c>
      <c r="Q4136" s="7">
        <v>28</v>
      </c>
      <c r="R4136" s="7">
        <v>265</v>
      </c>
      <c r="S4136" s="189">
        <v>45625.593981481485</v>
      </c>
    </row>
    <row r="4137" spans="1:19">
      <c r="A4137" s="7">
        <v>2020</v>
      </c>
      <c r="B4137" s="123" t="s">
        <v>537</v>
      </c>
      <c r="C4137" s="123" t="s">
        <v>538</v>
      </c>
      <c r="D4137" s="123" t="s">
        <v>552</v>
      </c>
      <c r="E4137" s="123" t="s">
        <v>535</v>
      </c>
      <c r="F4137" s="7">
        <v>852.72718779299998</v>
      </c>
      <c r="G4137" s="123" t="s">
        <v>532</v>
      </c>
      <c r="H4137" s="7">
        <v>47.951916009000001</v>
      </c>
      <c r="I4137" s="7">
        <v>56.233595803999997</v>
      </c>
      <c r="J4137" s="7">
        <v>47.905442377999996</v>
      </c>
      <c r="K4137" s="7">
        <v>8.5272699999999996E-4</v>
      </c>
      <c r="L4137" s="7">
        <v>8.5272718780000003E-5</v>
      </c>
      <c r="M4137" s="7">
        <v>56.179095803999999</v>
      </c>
      <c r="N4137" s="7">
        <v>1E-3</v>
      </c>
      <c r="O4137" s="7">
        <v>1E-4</v>
      </c>
      <c r="P4137" s="7">
        <v>1</v>
      </c>
      <c r="Q4137" s="7">
        <v>28</v>
      </c>
      <c r="R4137" s="7">
        <v>265</v>
      </c>
      <c r="S4137" s="189">
        <v>45625.593981481485</v>
      </c>
    </row>
    <row r="4138" spans="1:19">
      <c r="A4138" s="7">
        <v>2020</v>
      </c>
      <c r="B4138" s="123" t="s">
        <v>537</v>
      </c>
      <c r="C4138" s="123" t="s">
        <v>538</v>
      </c>
      <c r="D4138" s="123" t="s">
        <v>552</v>
      </c>
      <c r="E4138" s="123" t="s">
        <v>541</v>
      </c>
      <c r="F4138" s="7">
        <v>0</v>
      </c>
      <c r="G4138" s="123" t="s">
        <v>532</v>
      </c>
      <c r="H4138" s="7">
        <v>0</v>
      </c>
      <c r="I4138" s="7"/>
      <c r="J4138" s="7">
        <v>0</v>
      </c>
      <c r="K4138" s="7">
        <v>0</v>
      </c>
      <c r="L4138" s="7">
        <v>0</v>
      </c>
      <c r="M4138" s="7"/>
      <c r="N4138" s="7"/>
      <c r="O4138" s="7"/>
      <c r="P4138" s="7">
        <v>1</v>
      </c>
      <c r="Q4138" s="7">
        <v>28</v>
      </c>
      <c r="R4138" s="7">
        <v>265</v>
      </c>
      <c r="S4138" s="189">
        <v>45625.593981481485</v>
      </c>
    </row>
    <row r="4139" spans="1:19">
      <c r="A4139" s="7">
        <v>2020</v>
      </c>
      <c r="B4139" s="123" t="s">
        <v>537</v>
      </c>
      <c r="C4139" s="123" t="s">
        <v>538</v>
      </c>
      <c r="D4139" s="123" t="s">
        <v>567</v>
      </c>
      <c r="E4139" s="123" t="s">
        <v>33</v>
      </c>
      <c r="F4139" s="7">
        <v>0</v>
      </c>
      <c r="G4139" s="123" t="s">
        <v>532</v>
      </c>
      <c r="H4139" s="7">
        <v>0</v>
      </c>
      <c r="I4139" s="7"/>
      <c r="J4139" s="7">
        <v>0</v>
      </c>
      <c r="K4139" s="7">
        <v>0</v>
      </c>
      <c r="L4139" s="7">
        <v>0</v>
      </c>
      <c r="M4139" s="7"/>
      <c r="N4139" s="7"/>
      <c r="O4139" s="7"/>
      <c r="P4139" s="7"/>
      <c r="Q4139" s="7">
        <v>28</v>
      </c>
      <c r="R4139" s="7">
        <v>265</v>
      </c>
      <c r="S4139" s="189">
        <v>45625.593981481485</v>
      </c>
    </row>
    <row r="4140" spans="1:19">
      <c r="A4140" s="7">
        <v>2020</v>
      </c>
      <c r="B4140" s="123" t="s">
        <v>537</v>
      </c>
      <c r="C4140" s="123" t="s">
        <v>538</v>
      </c>
      <c r="D4140" s="123" t="s">
        <v>567</v>
      </c>
      <c r="E4140" s="123" t="s">
        <v>540</v>
      </c>
      <c r="F4140" s="7">
        <v>0</v>
      </c>
      <c r="G4140" s="123" t="s">
        <v>532</v>
      </c>
      <c r="H4140" s="7">
        <v>0</v>
      </c>
      <c r="I4140" s="7"/>
      <c r="J4140" s="7">
        <v>0</v>
      </c>
      <c r="K4140" s="7">
        <v>0</v>
      </c>
      <c r="L4140" s="7">
        <v>0</v>
      </c>
      <c r="M4140" s="7"/>
      <c r="N4140" s="7"/>
      <c r="O4140" s="7"/>
      <c r="P4140" s="7">
        <v>1</v>
      </c>
      <c r="Q4140" s="7">
        <v>28</v>
      </c>
      <c r="R4140" s="7">
        <v>265</v>
      </c>
      <c r="S4140" s="189">
        <v>45625.593981481485</v>
      </c>
    </row>
    <row r="4141" spans="1:19">
      <c r="A4141" s="7">
        <v>2020</v>
      </c>
      <c r="B4141" s="123" t="s">
        <v>537</v>
      </c>
      <c r="C4141" s="123" t="s">
        <v>538</v>
      </c>
      <c r="D4141" s="123" t="s">
        <v>567</v>
      </c>
      <c r="E4141" s="123" t="s">
        <v>531</v>
      </c>
      <c r="F4141" s="7">
        <v>0</v>
      </c>
      <c r="G4141" s="123" t="s">
        <v>532</v>
      </c>
      <c r="H4141" s="7">
        <v>0</v>
      </c>
      <c r="I4141" s="7"/>
      <c r="J4141" s="7">
        <v>0</v>
      </c>
      <c r="K4141" s="7">
        <v>0</v>
      </c>
      <c r="L4141" s="7">
        <v>0</v>
      </c>
      <c r="M4141" s="7"/>
      <c r="N4141" s="7"/>
      <c r="O4141" s="7"/>
      <c r="P4141" s="7">
        <v>1</v>
      </c>
      <c r="Q4141" s="7">
        <v>28</v>
      </c>
      <c r="R4141" s="7">
        <v>265</v>
      </c>
      <c r="S4141" s="189">
        <v>45625.593981481485</v>
      </c>
    </row>
    <row r="4142" spans="1:19">
      <c r="A4142" s="7">
        <v>2020</v>
      </c>
      <c r="B4142" s="123" t="s">
        <v>537</v>
      </c>
      <c r="C4142" s="123" t="s">
        <v>538</v>
      </c>
      <c r="D4142" s="123" t="s">
        <v>567</v>
      </c>
      <c r="E4142" s="123" t="s">
        <v>533</v>
      </c>
      <c r="F4142" s="7">
        <v>18.673127999999998</v>
      </c>
      <c r="G4142" s="123" t="s">
        <v>532</v>
      </c>
      <c r="H4142" s="7">
        <v>1.3732156090000001</v>
      </c>
      <c r="I4142" s="7">
        <v>73.539666667000006</v>
      </c>
      <c r="J4142" s="7">
        <v>1.368678039</v>
      </c>
      <c r="K4142" s="7">
        <v>5.6019383999999997E-5</v>
      </c>
      <c r="L4142" s="7">
        <v>1.12038768E-5</v>
      </c>
      <c r="M4142" s="7">
        <v>73.296666666999997</v>
      </c>
      <c r="N4142" s="7">
        <v>3.0000000000000001E-3</v>
      </c>
      <c r="O4142" s="7">
        <v>5.9999999999999995E-4</v>
      </c>
      <c r="P4142" s="7">
        <v>1</v>
      </c>
      <c r="Q4142" s="7">
        <v>28</v>
      </c>
      <c r="R4142" s="7">
        <v>265</v>
      </c>
      <c r="S4142" s="189">
        <v>45625.593981481485</v>
      </c>
    </row>
    <row r="4143" spans="1:19">
      <c r="A4143" s="7">
        <v>2020</v>
      </c>
      <c r="B4143" s="123" t="s">
        <v>537</v>
      </c>
      <c r="C4143" s="123" t="s">
        <v>538</v>
      </c>
      <c r="D4143" s="123" t="s">
        <v>567</v>
      </c>
      <c r="E4143" s="123" t="s">
        <v>160</v>
      </c>
      <c r="F4143" s="7">
        <v>3.2238359999999999</v>
      </c>
      <c r="G4143" s="123" t="s">
        <v>532</v>
      </c>
      <c r="H4143" s="7">
        <v>0.230933044</v>
      </c>
      <c r="I4143" s="7">
        <v>71.632999999999996</v>
      </c>
      <c r="J4143" s="7">
        <v>0.23014965200000001</v>
      </c>
      <c r="K4143" s="7">
        <v>9.6715080000000007E-6</v>
      </c>
      <c r="L4143" s="7">
        <v>1.9343016000000001E-6</v>
      </c>
      <c r="M4143" s="7">
        <v>71.39</v>
      </c>
      <c r="N4143" s="7">
        <v>3.0000000000000001E-3</v>
      </c>
      <c r="O4143" s="7">
        <v>5.9999999999999995E-4</v>
      </c>
      <c r="P4143" s="7">
        <v>1</v>
      </c>
      <c r="Q4143" s="7">
        <v>28</v>
      </c>
      <c r="R4143" s="7">
        <v>265</v>
      </c>
      <c r="S4143" s="189">
        <v>45625.593981481485</v>
      </c>
    </row>
    <row r="4144" spans="1:19">
      <c r="A4144" s="7">
        <v>2020</v>
      </c>
      <c r="B4144" s="123" t="s">
        <v>537</v>
      </c>
      <c r="C4144" s="123" t="s">
        <v>538</v>
      </c>
      <c r="D4144" s="123" t="s">
        <v>567</v>
      </c>
      <c r="E4144" s="123" t="s">
        <v>163</v>
      </c>
      <c r="F4144" s="7">
        <v>13.922396212000001</v>
      </c>
      <c r="G4144" s="123" t="s">
        <v>532</v>
      </c>
      <c r="H4144" s="7">
        <v>0.88747618500000003</v>
      </c>
      <c r="I4144" s="7">
        <v>63.744500000000002</v>
      </c>
      <c r="J4144" s="7">
        <v>0.88671741500000001</v>
      </c>
      <c r="K4144" s="7">
        <v>1.3922396209999999E-5</v>
      </c>
      <c r="L4144" s="7">
        <v>1.392239621E-6</v>
      </c>
      <c r="M4144" s="7">
        <v>63.69</v>
      </c>
      <c r="N4144" s="7">
        <v>1E-3</v>
      </c>
      <c r="O4144" s="7">
        <v>1E-4</v>
      </c>
      <c r="P4144" s="7">
        <v>1</v>
      </c>
      <c r="Q4144" s="7">
        <v>28</v>
      </c>
      <c r="R4144" s="7">
        <v>265</v>
      </c>
      <c r="S4144" s="189">
        <v>45625.593981481485</v>
      </c>
    </row>
    <row r="4145" spans="1:19">
      <c r="A4145" s="7">
        <v>2020</v>
      </c>
      <c r="B4145" s="123" t="s">
        <v>537</v>
      </c>
      <c r="C4145" s="123" t="s">
        <v>538</v>
      </c>
      <c r="D4145" s="123" t="s">
        <v>567</v>
      </c>
      <c r="E4145" s="123" t="s">
        <v>535</v>
      </c>
      <c r="F4145" s="7">
        <v>80.017171288</v>
      </c>
      <c r="G4145" s="123" t="s">
        <v>532</v>
      </c>
      <c r="H4145" s="7">
        <v>4.4996532680000003</v>
      </c>
      <c r="I4145" s="7">
        <v>56.233595803999997</v>
      </c>
      <c r="J4145" s="7">
        <v>4.495292332</v>
      </c>
      <c r="K4145" s="7">
        <v>8.0017171289999996E-5</v>
      </c>
      <c r="L4145" s="7">
        <v>8.0017171290000006E-6</v>
      </c>
      <c r="M4145" s="7">
        <v>56.179095803999999</v>
      </c>
      <c r="N4145" s="7">
        <v>1E-3</v>
      </c>
      <c r="O4145" s="7">
        <v>1E-4</v>
      </c>
      <c r="P4145" s="7">
        <v>1</v>
      </c>
      <c r="Q4145" s="7">
        <v>28</v>
      </c>
      <c r="R4145" s="7">
        <v>265</v>
      </c>
      <c r="S4145" s="189">
        <v>45625.593981481485</v>
      </c>
    </row>
    <row r="4146" spans="1:19">
      <c r="A4146" s="7">
        <v>2020</v>
      </c>
      <c r="B4146" s="123" t="s">
        <v>537</v>
      </c>
      <c r="C4146" s="123" t="s">
        <v>538</v>
      </c>
      <c r="D4146" s="123" t="s">
        <v>567</v>
      </c>
      <c r="E4146" s="123" t="s">
        <v>541</v>
      </c>
      <c r="F4146" s="7">
        <v>0</v>
      </c>
      <c r="G4146" s="123" t="s">
        <v>532</v>
      </c>
      <c r="H4146" s="7">
        <v>0</v>
      </c>
      <c r="I4146" s="7"/>
      <c r="J4146" s="7">
        <v>0</v>
      </c>
      <c r="K4146" s="7">
        <v>0</v>
      </c>
      <c r="L4146" s="7">
        <v>0</v>
      </c>
      <c r="M4146" s="7"/>
      <c r="N4146" s="7"/>
      <c r="O4146" s="7"/>
      <c r="P4146" s="7">
        <v>1</v>
      </c>
      <c r="Q4146" s="7">
        <v>28</v>
      </c>
      <c r="R4146" s="7">
        <v>265</v>
      </c>
      <c r="S4146" s="189">
        <v>45625.593981481485</v>
      </c>
    </row>
    <row r="4147" spans="1:19">
      <c r="A4147" s="7">
        <v>2020</v>
      </c>
      <c r="B4147" s="123" t="s">
        <v>537</v>
      </c>
      <c r="C4147" s="123" t="s">
        <v>538</v>
      </c>
      <c r="D4147" s="123" t="s">
        <v>568</v>
      </c>
      <c r="E4147" s="123" t="s">
        <v>33</v>
      </c>
      <c r="F4147" s="7">
        <v>0</v>
      </c>
      <c r="G4147" s="123" t="s">
        <v>532</v>
      </c>
      <c r="H4147" s="7">
        <v>0</v>
      </c>
      <c r="I4147" s="7"/>
      <c r="J4147" s="7">
        <v>0</v>
      </c>
      <c r="K4147" s="7">
        <v>0</v>
      </c>
      <c r="L4147" s="7">
        <v>0</v>
      </c>
      <c r="M4147" s="7"/>
      <c r="N4147" s="7"/>
      <c r="O4147" s="7"/>
      <c r="P4147" s="7"/>
      <c r="Q4147" s="7">
        <v>28</v>
      </c>
      <c r="R4147" s="7">
        <v>265</v>
      </c>
      <c r="S4147" s="189">
        <v>45625.593981481485</v>
      </c>
    </row>
    <row r="4148" spans="1:19">
      <c r="A4148" s="7">
        <v>2020</v>
      </c>
      <c r="B4148" s="123" t="s">
        <v>537</v>
      </c>
      <c r="C4148" s="123" t="s">
        <v>538</v>
      </c>
      <c r="D4148" s="123" t="s">
        <v>568</v>
      </c>
      <c r="E4148" s="123" t="s">
        <v>540</v>
      </c>
      <c r="F4148" s="7">
        <v>0</v>
      </c>
      <c r="G4148" s="123" t="s">
        <v>532</v>
      </c>
      <c r="H4148" s="7">
        <v>0</v>
      </c>
      <c r="I4148" s="7"/>
      <c r="J4148" s="7">
        <v>0</v>
      </c>
      <c r="K4148" s="7">
        <v>0</v>
      </c>
      <c r="L4148" s="7">
        <v>0</v>
      </c>
      <c r="M4148" s="7"/>
      <c r="N4148" s="7"/>
      <c r="O4148" s="7"/>
      <c r="P4148" s="7">
        <v>1</v>
      </c>
      <c r="Q4148" s="7">
        <v>28</v>
      </c>
      <c r="R4148" s="7">
        <v>265</v>
      </c>
      <c r="S4148" s="189">
        <v>45625.593981481485</v>
      </c>
    </row>
    <row r="4149" spans="1:19">
      <c r="A4149" s="7">
        <v>2020</v>
      </c>
      <c r="B4149" s="123" t="s">
        <v>537</v>
      </c>
      <c r="C4149" s="123" t="s">
        <v>538</v>
      </c>
      <c r="D4149" s="123" t="s">
        <v>568</v>
      </c>
      <c r="E4149" s="123" t="s">
        <v>569</v>
      </c>
      <c r="F4149" s="7">
        <v>0</v>
      </c>
      <c r="G4149" s="123" t="s">
        <v>532</v>
      </c>
      <c r="H4149" s="7">
        <v>0</v>
      </c>
      <c r="I4149" s="7"/>
      <c r="J4149" s="7">
        <v>0</v>
      </c>
      <c r="K4149" s="7">
        <v>0</v>
      </c>
      <c r="L4149" s="7">
        <v>0</v>
      </c>
      <c r="M4149" s="7"/>
      <c r="N4149" s="7"/>
      <c r="O4149" s="7"/>
      <c r="P4149" s="7">
        <v>1</v>
      </c>
      <c r="Q4149" s="7">
        <v>28</v>
      </c>
      <c r="R4149" s="7">
        <v>265</v>
      </c>
      <c r="S4149" s="189">
        <v>45625.593981481485</v>
      </c>
    </row>
    <row r="4150" spans="1:19">
      <c r="A4150" s="7">
        <v>2020</v>
      </c>
      <c r="B4150" s="123" t="s">
        <v>537</v>
      </c>
      <c r="C4150" s="123" t="s">
        <v>538</v>
      </c>
      <c r="D4150" s="123" t="s">
        <v>568</v>
      </c>
      <c r="E4150" s="123" t="s">
        <v>531</v>
      </c>
      <c r="F4150" s="7">
        <v>189.727533945</v>
      </c>
      <c r="G4150" s="123" t="s">
        <v>532</v>
      </c>
      <c r="H4150" s="7">
        <v>14.467293646</v>
      </c>
      <c r="I4150" s="7">
        <v>76.253</v>
      </c>
      <c r="J4150" s="7">
        <v>14.421189855</v>
      </c>
      <c r="K4150" s="7">
        <v>5.6918300000000002E-4</v>
      </c>
      <c r="L4150" s="7">
        <v>1.13837E-4</v>
      </c>
      <c r="M4150" s="7">
        <v>76.010000000000005</v>
      </c>
      <c r="N4150" s="7">
        <v>3.0000000000000001E-3</v>
      </c>
      <c r="O4150" s="7">
        <v>5.9999999999999995E-4</v>
      </c>
      <c r="P4150" s="7">
        <v>1</v>
      </c>
      <c r="Q4150" s="7">
        <v>28</v>
      </c>
      <c r="R4150" s="7">
        <v>265</v>
      </c>
      <c r="S4150" s="189">
        <v>45625.593981481485</v>
      </c>
    </row>
    <row r="4151" spans="1:19">
      <c r="A4151" s="7">
        <v>2020</v>
      </c>
      <c r="B4151" s="123" t="s">
        <v>537</v>
      </c>
      <c r="C4151" s="123" t="s">
        <v>538</v>
      </c>
      <c r="D4151" s="123" t="s">
        <v>568</v>
      </c>
      <c r="E4151" s="123" t="s">
        <v>533</v>
      </c>
      <c r="F4151" s="7">
        <v>138.66681600000001</v>
      </c>
      <c r="G4151" s="123" t="s">
        <v>532</v>
      </c>
      <c r="H4151" s="7">
        <v>10.197511426</v>
      </c>
      <c r="I4151" s="7">
        <v>73.539666667000006</v>
      </c>
      <c r="J4151" s="7">
        <v>10.16381539</v>
      </c>
      <c r="K4151" s="7">
        <v>4.1599999999999997E-4</v>
      </c>
      <c r="L4151" s="7">
        <v>8.3200089600000003E-5</v>
      </c>
      <c r="M4151" s="7">
        <v>73.296666666999997</v>
      </c>
      <c r="N4151" s="7">
        <v>3.0000000000000001E-3</v>
      </c>
      <c r="O4151" s="7">
        <v>5.9999999999999995E-4</v>
      </c>
      <c r="P4151" s="7">
        <v>1</v>
      </c>
      <c r="Q4151" s="7">
        <v>28</v>
      </c>
      <c r="R4151" s="7">
        <v>265</v>
      </c>
      <c r="S4151" s="189">
        <v>45625.593981481485</v>
      </c>
    </row>
    <row r="4152" spans="1:19">
      <c r="A4152" s="7">
        <v>2020</v>
      </c>
      <c r="B4152" s="123" t="s">
        <v>537</v>
      </c>
      <c r="C4152" s="123" t="s">
        <v>538</v>
      </c>
      <c r="D4152" s="123" t="s">
        <v>568</v>
      </c>
      <c r="E4152" s="123" t="s">
        <v>160</v>
      </c>
      <c r="F4152" s="7">
        <v>20.012903999999999</v>
      </c>
      <c r="G4152" s="123" t="s">
        <v>532</v>
      </c>
      <c r="H4152" s="7">
        <v>1.433584352</v>
      </c>
      <c r="I4152" s="7">
        <v>71.632999999999996</v>
      </c>
      <c r="J4152" s="7">
        <v>1.4287212170000001</v>
      </c>
      <c r="K4152" s="7">
        <v>6.0038711999999998E-5</v>
      </c>
      <c r="L4152" s="7">
        <v>1.20077424E-5</v>
      </c>
      <c r="M4152" s="7">
        <v>71.39</v>
      </c>
      <c r="N4152" s="7">
        <v>3.0000000000000001E-3</v>
      </c>
      <c r="O4152" s="7">
        <v>5.9999999999999995E-4</v>
      </c>
      <c r="P4152" s="7">
        <v>1</v>
      </c>
      <c r="Q4152" s="7">
        <v>28</v>
      </c>
      <c r="R4152" s="7">
        <v>265</v>
      </c>
      <c r="S4152" s="189">
        <v>45625.593981481485</v>
      </c>
    </row>
    <row r="4153" spans="1:19">
      <c r="A4153" s="7">
        <v>2020</v>
      </c>
      <c r="B4153" s="123" t="s">
        <v>537</v>
      </c>
      <c r="C4153" s="123" t="s">
        <v>538</v>
      </c>
      <c r="D4153" s="123" t="s">
        <v>568</v>
      </c>
      <c r="E4153" s="123" t="s">
        <v>163</v>
      </c>
      <c r="F4153" s="7">
        <v>256.507719501</v>
      </c>
      <c r="G4153" s="123" t="s">
        <v>532</v>
      </c>
      <c r="H4153" s="7">
        <v>16.350956325999999</v>
      </c>
      <c r="I4153" s="7">
        <v>63.744500000000002</v>
      </c>
      <c r="J4153" s="7">
        <v>16.336976655000001</v>
      </c>
      <c r="K4153" s="7">
        <v>2.5650800000000002E-4</v>
      </c>
      <c r="L4153" s="7">
        <v>2.5650771949999999E-5</v>
      </c>
      <c r="M4153" s="7">
        <v>63.69</v>
      </c>
      <c r="N4153" s="7">
        <v>1E-3</v>
      </c>
      <c r="O4153" s="7">
        <v>1E-4</v>
      </c>
      <c r="P4153" s="7">
        <v>1</v>
      </c>
      <c r="Q4153" s="7">
        <v>28</v>
      </c>
      <c r="R4153" s="7">
        <v>265</v>
      </c>
      <c r="S4153" s="189">
        <v>45625.593981481485</v>
      </c>
    </row>
    <row r="4154" spans="1:19">
      <c r="A4154" s="7">
        <v>2020</v>
      </c>
      <c r="B4154" s="123" t="s">
        <v>537</v>
      </c>
      <c r="C4154" s="123" t="s">
        <v>538</v>
      </c>
      <c r="D4154" s="123" t="s">
        <v>568</v>
      </c>
      <c r="E4154" s="123" t="s">
        <v>535</v>
      </c>
      <c r="F4154" s="7">
        <v>1668.797777518</v>
      </c>
      <c r="G4154" s="123" t="s">
        <v>532</v>
      </c>
      <c r="H4154" s="7">
        <v>93.842499700000005</v>
      </c>
      <c r="I4154" s="7">
        <v>56.233595803999997</v>
      </c>
      <c r="J4154" s="7">
        <v>93.751550221000002</v>
      </c>
      <c r="K4154" s="7">
        <v>1.668798E-3</v>
      </c>
      <c r="L4154" s="7">
        <v>1.6688E-4</v>
      </c>
      <c r="M4154" s="7">
        <v>56.179095803999999</v>
      </c>
      <c r="N4154" s="7">
        <v>1E-3</v>
      </c>
      <c r="O4154" s="7">
        <v>1E-4</v>
      </c>
      <c r="P4154" s="7">
        <v>1</v>
      </c>
      <c r="Q4154" s="7">
        <v>28</v>
      </c>
      <c r="R4154" s="7">
        <v>265</v>
      </c>
      <c r="S4154" s="189">
        <v>45625.593981481485</v>
      </c>
    </row>
    <row r="4155" spans="1:19">
      <c r="A4155" s="7">
        <v>2020</v>
      </c>
      <c r="B4155" s="123" t="s">
        <v>537</v>
      </c>
      <c r="C4155" s="123" t="s">
        <v>538</v>
      </c>
      <c r="D4155" s="123" t="s">
        <v>568</v>
      </c>
      <c r="E4155" s="123" t="s">
        <v>541</v>
      </c>
      <c r="F4155" s="7">
        <v>0</v>
      </c>
      <c r="G4155" s="123" t="s">
        <v>532</v>
      </c>
      <c r="H4155" s="7">
        <v>0</v>
      </c>
      <c r="I4155" s="7"/>
      <c r="J4155" s="7">
        <v>0</v>
      </c>
      <c r="K4155" s="7">
        <v>0</v>
      </c>
      <c r="L4155" s="7">
        <v>0</v>
      </c>
      <c r="M4155" s="7"/>
      <c r="N4155" s="7"/>
      <c r="O4155" s="7"/>
      <c r="P4155" s="7">
        <v>1</v>
      </c>
      <c r="Q4155" s="7">
        <v>28</v>
      </c>
      <c r="R4155" s="7">
        <v>265</v>
      </c>
      <c r="S4155" s="189">
        <v>45625.593981481485</v>
      </c>
    </row>
    <row r="4156" spans="1:19">
      <c r="A4156" s="7">
        <v>2020</v>
      </c>
      <c r="B4156" s="123" t="s">
        <v>537</v>
      </c>
      <c r="C4156" s="123" t="s">
        <v>538</v>
      </c>
      <c r="D4156" s="123" t="s">
        <v>566</v>
      </c>
      <c r="E4156" s="123" t="s">
        <v>33</v>
      </c>
      <c r="F4156" s="7">
        <v>0</v>
      </c>
      <c r="G4156" s="123" t="s">
        <v>532</v>
      </c>
      <c r="H4156" s="7">
        <v>0</v>
      </c>
      <c r="I4156" s="7"/>
      <c r="J4156" s="7">
        <v>0</v>
      </c>
      <c r="K4156" s="7">
        <v>0</v>
      </c>
      <c r="L4156" s="7">
        <v>0</v>
      </c>
      <c r="M4156" s="7"/>
      <c r="N4156" s="7"/>
      <c r="O4156" s="7"/>
      <c r="P4156" s="7"/>
      <c r="Q4156" s="7">
        <v>28</v>
      </c>
      <c r="R4156" s="7">
        <v>265</v>
      </c>
      <c r="S4156" s="189">
        <v>45625.593981481485</v>
      </c>
    </row>
    <row r="4157" spans="1:19">
      <c r="A4157" s="7">
        <v>2020</v>
      </c>
      <c r="B4157" s="123" t="s">
        <v>537</v>
      </c>
      <c r="C4157" s="123" t="s">
        <v>538</v>
      </c>
      <c r="D4157" s="123" t="s">
        <v>566</v>
      </c>
      <c r="E4157" s="123" t="s">
        <v>540</v>
      </c>
      <c r="F4157" s="7">
        <v>0</v>
      </c>
      <c r="G4157" s="123" t="s">
        <v>532</v>
      </c>
      <c r="H4157" s="7">
        <v>0</v>
      </c>
      <c r="I4157" s="7"/>
      <c r="J4157" s="7">
        <v>0</v>
      </c>
      <c r="K4157" s="7">
        <v>0</v>
      </c>
      <c r="L4157" s="7">
        <v>0</v>
      </c>
      <c r="M4157" s="7"/>
      <c r="N4157" s="7"/>
      <c r="O4157" s="7"/>
      <c r="P4157" s="7">
        <v>1</v>
      </c>
      <c r="Q4157" s="7">
        <v>28</v>
      </c>
      <c r="R4157" s="7">
        <v>265</v>
      </c>
      <c r="S4157" s="189">
        <v>45625.593981481485</v>
      </c>
    </row>
    <row r="4158" spans="1:19">
      <c r="A4158" s="7">
        <v>2020</v>
      </c>
      <c r="B4158" s="123" t="s">
        <v>537</v>
      </c>
      <c r="C4158" s="123" t="s">
        <v>538</v>
      </c>
      <c r="D4158" s="123" t="s">
        <v>566</v>
      </c>
      <c r="E4158" s="123" t="s">
        <v>531</v>
      </c>
      <c r="F4158" s="7">
        <v>0</v>
      </c>
      <c r="G4158" s="123" t="s">
        <v>532</v>
      </c>
      <c r="H4158" s="7">
        <v>0</v>
      </c>
      <c r="I4158" s="7"/>
      <c r="J4158" s="7">
        <v>0</v>
      </c>
      <c r="K4158" s="7">
        <v>0</v>
      </c>
      <c r="L4158" s="7">
        <v>0</v>
      </c>
      <c r="M4158" s="7"/>
      <c r="N4158" s="7"/>
      <c r="O4158" s="7"/>
      <c r="P4158" s="7">
        <v>1</v>
      </c>
      <c r="Q4158" s="7">
        <v>28</v>
      </c>
      <c r="R4158" s="7">
        <v>265</v>
      </c>
      <c r="S4158" s="189">
        <v>45625.593981481485</v>
      </c>
    </row>
    <row r="4159" spans="1:19">
      <c r="A4159" s="7">
        <v>2020</v>
      </c>
      <c r="B4159" s="123" t="s">
        <v>537</v>
      </c>
      <c r="C4159" s="123" t="s">
        <v>538</v>
      </c>
      <c r="D4159" s="123" t="s">
        <v>566</v>
      </c>
      <c r="E4159" s="123" t="s">
        <v>533</v>
      </c>
      <c r="F4159" s="7">
        <v>1531.1541796649999</v>
      </c>
      <c r="G4159" s="123" t="s">
        <v>532</v>
      </c>
      <c r="H4159" s="7">
        <v>112.60056798799999</v>
      </c>
      <c r="I4159" s="7">
        <v>73.539666667000006</v>
      </c>
      <c r="J4159" s="7">
        <v>112.228497523</v>
      </c>
      <c r="K4159" s="7">
        <v>4.5934629999999999E-3</v>
      </c>
      <c r="L4159" s="7">
        <v>9.1869300000000005E-4</v>
      </c>
      <c r="M4159" s="7">
        <v>73.296666666999997</v>
      </c>
      <c r="N4159" s="7">
        <v>3.0000000000000001E-3</v>
      </c>
      <c r="O4159" s="7">
        <v>5.9999999999999995E-4</v>
      </c>
      <c r="P4159" s="7">
        <v>1</v>
      </c>
      <c r="Q4159" s="7">
        <v>28</v>
      </c>
      <c r="R4159" s="7">
        <v>265</v>
      </c>
      <c r="S4159" s="189">
        <v>45625.593981481485</v>
      </c>
    </row>
    <row r="4160" spans="1:19">
      <c r="A4160" s="7">
        <v>2020</v>
      </c>
      <c r="B4160" s="123" t="s">
        <v>537</v>
      </c>
      <c r="C4160" s="123" t="s">
        <v>538</v>
      </c>
      <c r="D4160" s="123" t="s">
        <v>566</v>
      </c>
      <c r="E4160" s="123" t="s">
        <v>160</v>
      </c>
      <c r="F4160" s="7">
        <v>35.265962058</v>
      </c>
      <c r="G4160" s="123" t="s">
        <v>532</v>
      </c>
      <c r="H4160" s="7">
        <v>2.5262066600000002</v>
      </c>
      <c r="I4160" s="7">
        <v>71.632999999999996</v>
      </c>
      <c r="J4160" s="7">
        <v>2.517637031</v>
      </c>
      <c r="K4160" s="7">
        <v>1.0579800000000001E-4</v>
      </c>
      <c r="L4160" s="7">
        <v>2.115957723E-5</v>
      </c>
      <c r="M4160" s="7">
        <v>71.39</v>
      </c>
      <c r="N4160" s="7">
        <v>3.0000000000000001E-3</v>
      </c>
      <c r="O4160" s="7">
        <v>5.9999999999999995E-4</v>
      </c>
      <c r="P4160" s="7">
        <v>1</v>
      </c>
      <c r="Q4160" s="7">
        <v>28</v>
      </c>
      <c r="R4160" s="7">
        <v>265</v>
      </c>
      <c r="S4160" s="189">
        <v>45625.593981481485</v>
      </c>
    </row>
    <row r="4161" spans="1:19">
      <c r="A4161" s="7">
        <v>2020</v>
      </c>
      <c r="B4161" s="123" t="s">
        <v>537</v>
      </c>
      <c r="C4161" s="123" t="s">
        <v>538</v>
      </c>
      <c r="D4161" s="123" t="s">
        <v>566</v>
      </c>
      <c r="E4161" s="123" t="s">
        <v>163</v>
      </c>
      <c r="F4161" s="7">
        <v>26.785597921000001</v>
      </c>
      <c r="G4161" s="123" t="s">
        <v>532</v>
      </c>
      <c r="H4161" s="7">
        <v>1.7074345470000001</v>
      </c>
      <c r="I4161" s="7">
        <v>63.744500000000002</v>
      </c>
      <c r="J4161" s="7">
        <v>1.705974732</v>
      </c>
      <c r="K4161" s="7">
        <v>2.6785597919999999E-5</v>
      </c>
      <c r="L4161" s="7">
        <v>2.6785597919999999E-6</v>
      </c>
      <c r="M4161" s="7">
        <v>63.69</v>
      </c>
      <c r="N4161" s="7">
        <v>1E-3</v>
      </c>
      <c r="O4161" s="7">
        <v>1E-4</v>
      </c>
      <c r="P4161" s="7">
        <v>1</v>
      </c>
      <c r="Q4161" s="7">
        <v>28</v>
      </c>
      <c r="R4161" s="7">
        <v>265</v>
      </c>
      <c r="S4161" s="189">
        <v>45625.593981481485</v>
      </c>
    </row>
    <row r="4162" spans="1:19">
      <c r="A4162" s="7">
        <v>2020</v>
      </c>
      <c r="B4162" s="123" t="s">
        <v>537</v>
      </c>
      <c r="C4162" s="123" t="s">
        <v>538</v>
      </c>
      <c r="D4162" s="123" t="s">
        <v>566</v>
      </c>
      <c r="E4162" s="123" t="s">
        <v>535</v>
      </c>
      <c r="F4162" s="7">
        <v>144.33910793800001</v>
      </c>
      <c r="G4162" s="123" t="s">
        <v>532</v>
      </c>
      <c r="H4162" s="7">
        <v>8.1167070540000008</v>
      </c>
      <c r="I4162" s="7">
        <v>56.233595803999997</v>
      </c>
      <c r="J4162" s="7">
        <v>8.1088405730000002</v>
      </c>
      <c r="K4162" s="7">
        <v>1.44339E-4</v>
      </c>
      <c r="L4162" s="7">
        <v>1.443391079E-5</v>
      </c>
      <c r="M4162" s="7">
        <v>56.179095803999999</v>
      </c>
      <c r="N4162" s="7">
        <v>1E-3</v>
      </c>
      <c r="O4162" s="7">
        <v>1E-4</v>
      </c>
      <c r="P4162" s="7">
        <v>1</v>
      </c>
      <c r="Q4162" s="7">
        <v>28</v>
      </c>
      <c r="R4162" s="7">
        <v>265</v>
      </c>
      <c r="S4162" s="189">
        <v>45625.593981481485</v>
      </c>
    </row>
    <row r="4163" spans="1:19">
      <c r="A4163" s="7">
        <v>2020</v>
      </c>
      <c r="B4163" s="123" t="s">
        <v>537</v>
      </c>
      <c r="C4163" s="123" t="s">
        <v>538</v>
      </c>
      <c r="D4163" s="123" t="s">
        <v>566</v>
      </c>
      <c r="E4163" s="123" t="s">
        <v>541</v>
      </c>
      <c r="F4163" s="7">
        <v>0</v>
      </c>
      <c r="G4163" s="123" t="s">
        <v>532</v>
      </c>
      <c r="H4163" s="7">
        <v>0</v>
      </c>
      <c r="I4163" s="7"/>
      <c r="J4163" s="7">
        <v>0</v>
      </c>
      <c r="K4163" s="7">
        <v>0</v>
      </c>
      <c r="L4163" s="7">
        <v>0</v>
      </c>
      <c r="M4163" s="7"/>
      <c r="N4163" s="7"/>
      <c r="O4163" s="7"/>
      <c r="P4163" s="7">
        <v>1</v>
      </c>
      <c r="Q4163" s="7">
        <v>28</v>
      </c>
      <c r="R4163" s="7">
        <v>265</v>
      </c>
      <c r="S4163" s="189">
        <v>45625.593981481485</v>
      </c>
    </row>
    <row r="4164" spans="1:19">
      <c r="A4164" s="7">
        <v>2020</v>
      </c>
      <c r="B4164" s="123" t="s">
        <v>537</v>
      </c>
      <c r="C4164" s="123" t="s">
        <v>553</v>
      </c>
      <c r="D4164" s="123" t="s">
        <v>554</v>
      </c>
      <c r="E4164" s="123" t="s">
        <v>25</v>
      </c>
      <c r="F4164" s="7">
        <v>1708.0670332950001</v>
      </c>
      <c r="G4164" s="123" t="s">
        <v>532</v>
      </c>
      <c r="H4164" s="7">
        <v>8.1653935779999998</v>
      </c>
      <c r="I4164" s="7">
        <v>4.7804877790000004</v>
      </c>
      <c r="J4164" s="7">
        <v>6.8697674769999999</v>
      </c>
      <c r="K4164" s="7">
        <v>7.4034800000000005E-4</v>
      </c>
      <c r="L4164" s="7">
        <v>4.8109299999999997E-3</v>
      </c>
      <c r="M4164" s="7">
        <v>4.0219542580000001</v>
      </c>
      <c r="N4164" s="7">
        <v>4.3344199999999997E-4</v>
      </c>
      <c r="O4164" s="7">
        <v>2.816593E-3</v>
      </c>
      <c r="P4164" s="7">
        <v>1</v>
      </c>
      <c r="Q4164" s="7">
        <v>28</v>
      </c>
      <c r="R4164" s="7">
        <v>265</v>
      </c>
      <c r="S4164" s="189">
        <v>45625.593981481485</v>
      </c>
    </row>
    <row r="4165" spans="1:19">
      <c r="A4165" s="7">
        <v>2020</v>
      </c>
      <c r="B4165" s="123" t="s">
        <v>537</v>
      </c>
      <c r="C4165" s="123" t="s">
        <v>553</v>
      </c>
      <c r="D4165" s="123" t="s">
        <v>554</v>
      </c>
      <c r="E4165" s="123" t="s">
        <v>23</v>
      </c>
      <c r="F4165" s="7">
        <v>0</v>
      </c>
      <c r="G4165" s="123" t="s">
        <v>532</v>
      </c>
      <c r="H4165" s="7">
        <v>0</v>
      </c>
      <c r="I4165" s="7"/>
      <c r="J4165" s="7">
        <v>0</v>
      </c>
      <c r="K4165" s="7">
        <v>0</v>
      </c>
      <c r="L4165" s="7">
        <v>0</v>
      </c>
      <c r="M4165" s="7"/>
      <c r="N4165" s="7"/>
      <c r="O4165" s="7"/>
      <c r="P4165" s="7"/>
      <c r="Q4165" s="7">
        <v>28</v>
      </c>
      <c r="R4165" s="7">
        <v>265</v>
      </c>
      <c r="S4165" s="189">
        <v>45625.593981481485</v>
      </c>
    </row>
    <row r="4166" spans="1:19">
      <c r="A4166" s="7">
        <v>2020</v>
      </c>
      <c r="B4166" s="123" t="s">
        <v>537</v>
      </c>
      <c r="C4166" s="123" t="s">
        <v>553</v>
      </c>
      <c r="D4166" s="123" t="s">
        <v>554</v>
      </c>
      <c r="E4166" s="123" t="s">
        <v>533</v>
      </c>
      <c r="F4166" s="7">
        <v>28602.640005105</v>
      </c>
      <c r="G4166" s="123" t="s">
        <v>532</v>
      </c>
      <c r="H4166" s="7">
        <v>2119.4925107720001</v>
      </c>
      <c r="I4166" s="7">
        <v>74.101289614999999</v>
      </c>
      <c r="J4166" s="7">
        <v>2096.5735123740001</v>
      </c>
      <c r="K4166" s="7">
        <v>1.3016346E-2</v>
      </c>
      <c r="L4166" s="7">
        <v>8.5111474000000006E-2</v>
      </c>
      <c r="M4166" s="7">
        <v>73.3</v>
      </c>
      <c r="N4166" s="7">
        <v>4.5507499999999999E-4</v>
      </c>
      <c r="O4166" s="7">
        <v>2.9756510000000002E-3</v>
      </c>
      <c r="P4166" s="7">
        <v>1</v>
      </c>
      <c r="Q4166" s="7">
        <v>28</v>
      </c>
      <c r="R4166" s="7">
        <v>265</v>
      </c>
      <c r="S4166" s="189">
        <v>45625.593981481485</v>
      </c>
    </row>
    <row r="4167" spans="1:19">
      <c r="A4167" s="7">
        <v>2020</v>
      </c>
      <c r="B4167" s="123" t="s">
        <v>537</v>
      </c>
      <c r="C4167" s="123" t="s">
        <v>553</v>
      </c>
      <c r="D4167" s="123" t="s">
        <v>554</v>
      </c>
      <c r="E4167" s="123" t="s">
        <v>535</v>
      </c>
      <c r="F4167" s="7">
        <v>24.642620076</v>
      </c>
      <c r="G4167" s="123" t="s">
        <v>532</v>
      </c>
      <c r="H4167" s="7">
        <v>1.4582767839999999</v>
      </c>
      <c r="I4167" s="7">
        <v>59.177018508000003</v>
      </c>
      <c r="J4167" s="7">
        <v>1.384400114</v>
      </c>
      <c r="K4167" s="7">
        <v>2.6384529999999998E-3</v>
      </c>
      <c r="L4167" s="7">
        <v>0</v>
      </c>
      <c r="M4167" s="7">
        <v>56.179095803999999</v>
      </c>
      <c r="N4167" s="7">
        <v>0.10706866800000001</v>
      </c>
      <c r="O4167" s="7">
        <v>0</v>
      </c>
      <c r="P4167" s="7">
        <v>1</v>
      </c>
      <c r="Q4167" s="7">
        <v>28</v>
      </c>
      <c r="R4167" s="7"/>
      <c r="S4167" s="189">
        <v>45625.593981481485</v>
      </c>
    </row>
    <row r="4168" spans="1:19">
      <c r="A4168" s="7">
        <v>2020</v>
      </c>
      <c r="B4168" s="123" t="s">
        <v>537</v>
      </c>
      <c r="C4168" s="123" t="s">
        <v>553</v>
      </c>
      <c r="D4168" s="123" t="s">
        <v>555</v>
      </c>
      <c r="E4168" s="123" t="s">
        <v>25</v>
      </c>
      <c r="F4168" s="7">
        <v>698.74827364800001</v>
      </c>
      <c r="G4168" s="123" t="s">
        <v>532</v>
      </c>
      <c r="H4168" s="7">
        <v>3.3403575829999999</v>
      </c>
      <c r="I4168" s="7">
        <v>4.7804877790000004</v>
      </c>
      <c r="J4168" s="7">
        <v>2.8103335939999998</v>
      </c>
      <c r="K4168" s="7">
        <v>3.0286700000000001E-4</v>
      </c>
      <c r="L4168" s="7">
        <v>1.9680890000000001E-3</v>
      </c>
      <c r="M4168" s="7">
        <v>4.0219542580000001</v>
      </c>
      <c r="N4168" s="7">
        <v>4.3344199999999997E-4</v>
      </c>
      <c r="O4168" s="7">
        <v>2.816593E-3</v>
      </c>
      <c r="P4168" s="7">
        <v>1</v>
      </c>
      <c r="Q4168" s="7">
        <v>28</v>
      </c>
      <c r="R4168" s="7">
        <v>265</v>
      </c>
      <c r="S4168" s="189">
        <v>45625.593981481485</v>
      </c>
    </row>
    <row r="4169" spans="1:19">
      <c r="A4169" s="7">
        <v>2020</v>
      </c>
      <c r="B4169" s="123" t="s">
        <v>537</v>
      </c>
      <c r="C4169" s="123" t="s">
        <v>553</v>
      </c>
      <c r="D4169" s="123" t="s">
        <v>555</v>
      </c>
      <c r="E4169" s="123" t="s">
        <v>23</v>
      </c>
      <c r="F4169" s="7">
        <v>0</v>
      </c>
      <c r="G4169" s="123" t="s">
        <v>532</v>
      </c>
      <c r="H4169" s="7">
        <v>0</v>
      </c>
      <c r="I4169" s="7"/>
      <c r="J4169" s="7">
        <v>0</v>
      </c>
      <c r="K4169" s="7">
        <v>0</v>
      </c>
      <c r="L4169" s="7">
        <v>0</v>
      </c>
      <c r="M4169" s="7"/>
      <c r="N4169" s="7"/>
      <c r="O4169" s="7"/>
      <c r="P4169" s="7"/>
      <c r="Q4169" s="7">
        <v>28</v>
      </c>
      <c r="R4169" s="7">
        <v>265</v>
      </c>
      <c r="S4169" s="189">
        <v>45625.593981481485</v>
      </c>
    </row>
    <row r="4170" spans="1:19">
      <c r="A4170" s="7">
        <v>2020</v>
      </c>
      <c r="B4170" s="123" t="s">
        <v>537</v>
      </c>
      <c r="C4170" s="123" t="s">
        <v>553</v>
      </c>
      <c r="D4170" s="123" t="s">
        <v>555</v>
      </c>
      <c r="E4170" s="123" t="s">
        <v>533</v>
      </c>
      <c r="F4170" s="7">
        <v>11700.972465229999</v>
      </c>
      <c r="G4170" s="123" t="s">
        <v>532</v>
      </c>
      <c r="H4170" s="7">
        <v>867.05714942300006</v>
      </c>
      <c r="I4170" s="7">
        <v>74.101289614999999</v>
      </c>
      <c r="J4170" s="7">
        <v>857.68128170099999</v>
      </c>
      <c r="K4170" s="7">
        <v>5.3248200000000001E-3</v>
      </c>
      <c r="L4170" s="7">
        <v>3.4818010000000003E-2</v>
      </c>
      <c r="M4170" s="7">
        <v>73.3</v>
      </c>
      <c r="N4170" s="7">
        <v>4.5507499999999999E-4</v>
      </c>
      <c r="O4170" s="7">
        <v>2.9756510000000002E-3</v>
      </c>
      <c r="P4170" s="7">
        <v>1</v>
      </c>
      <c r="Q4170" s="7">
        <v>28</v>
      </c>
      <c r="R4170" s="7">
        <v>265</v>
      </c>
      <c r="S4170" s="189">
        <v>45625.593981481485</v>
      </c>
    </row>
    <row r="4171" spans="1:19">
      <c r="A4171" s="7">
        <v>2020</v>
      </c>
      <c r="B4171" s="123" t="s">
        <v>537</v>
      </c>
      <c r="C4171" s="123" t="s">
        <v>553</v>
      </c>
      <c r="D4171" s="123" t="s">
        <v>555</v>
      </c>
      <c r="E4171" s="123" t="s">
        <v>159</v>
      </c>
      <c r="F4171" s="7">
        <v>14.648575514999999</v>
      </c>
      <c r="G4171" s="123" t="s">
        <v>532</v>
      </c>
      <c r="H4171" s="7">
        <v>1.030989846</v>
      </c>
      <c r="I4171" s="7">
        <v>70.381577022000002</v>
      </c>
      <c r="J4171" s="7">
        <v>1.0248143430000001</v>
      </c>
      <c r="K4171" s="7">
        <v>1.2658999999999999E-4</v>
      </c>
      <c r="L4171" s="7">
        <v>9.9282478379999993E-6</v>
      </c>
      <c r="M4171" s="7">
        <v>69.959999999999994</v>
      </c>
      <c r="N4171" s="7">
        <v>8.6417890000000004E-3</v>
      </c>
      <c r="O4171" s="7">
        <v>6.7776200000000005E-4</v>
      </c>
      <c r="P4171" s="7">
        <v>1</v>
      </c>
      <c r="Q4171" s="7">
        <v>28</v>
      </c>
      <c r="R4171" s="7">
        <v>265</v>
      </c>
      <c r="S4171" s="189">
        <v>45625.593981481485</v>
      </c>
    </row>
    <row r="4172" spans="1:19">
      <c r="A4172" s="7">
        <v>2020</v>
      </c>
      <c r="B4172" s="123" t="s">
        <v>537</v>
      </c>
      <c r="C4172" s="123" t="s">
        <v>553</v>
      </c>
      <c r="D4172" s="123" t="s">
        <v>560</v>
      </c>
      <c r="E4172" s="123" t="s">
        <v>25</v>
      </c>
      <c r="F4172" s="7">
        <v>2950.4004527840002</v>
      </c>
      <c r="G4172" s="123" t="s">
        <v>532</v>
      </c>
      <c r="H4172" s="7">
        <v>14.104353307</v>
      </c>
      <c r="I4172" s="7">
        <v>4.7804877790000004</v>
      </c>
      <c r="J4172" s="7">
        <v>11.866375662999999</v>
      </c>
      <c r="K4172" s="7">
        <v>1.278827E-3</v>
      </c>
      <c r="L4172" s="7">
        <v>8.3100770000000008E-3</v>
      </c>
      <c r="M4172" s="7">
        <v>4.0219542580000001</v>
      </c>
      <c r="N4172" s="7">
        <v>4.3344199999999997E-4</v>
      </c>
      <c r="O4172" s="7">
        <v>2.816593E-3</v>
      </c>
      <c r="P4172" s="7">
        <v>1</v>
      </c>
      <c r="Q4172" s="7">
        <v>28</v>
      </c>
      <c r="R4172" s="7">
        <v>265</v>
      </c>
      <c r="S4172" s="189">
        <v>45625.593981481485</v>
      </c>
    </row>
    <row r="4173" spans="1:19">
      <c r="A4173" s="7">
        <v>2020</v>
      </c>
      <c r="B4173" s="123" t="s">
        <v>537</v>
      </c>
      <c r="C4173" s="123" t="s">
        <v>553</v>
      </c>
      <c r="D4173" s="123" t="s">
        <v>560</v>
      </c>
      <c r="E4173" s="123" t="s">
        <v>23</v>
      </c>
      <c r="F4173" s="7">
        <v>688.66308625600004</v>
      </c>
      <c r="G4173" s="123" t="s">
        <v>532</v>
      </c>
      <c r="H4173" s="7">
        <v>0.25455792100000002</v>
      </c>
      <c r="I4173" s="7">
        <v>0.369640723</v>
      </c>
      <c r="J4173" s="7">
        <v>0</v>
      </c>
      <c r="K4173" s="7">
        <v>5.0244180000000001E-3</v>
      </c>
      <c r="L4173" s="7">
        <v>4.2971399999999999E-4</v>
      </c>
      <c r="M4173" s="7">
        <v>0</v>
      </c>
      <c r="N4173" s="7">
        <v>7.2959009999999996E-3</v>
      </c>
      <c r="O4173" s="7">
        <v>6.2398300000000005E-4</v>
      </c>
      <c r="P4173" s="7"/>
      <c r="Q4173" s="7">
        <v>28</v>
      </c>
      <c r="R4173" s="7">
        <v>265</v>
      </c>
      <c r="S4173" s="189">
        <v>45625.593981481485</v>
      </c>
    </row>
    <row r="4174" spans="1:19">
      <c r="A4174" s="7">
        <v>2020</v>
      </c>
      <c r="B4174" s="123" t="s">
        <v>537</v>
      </c>
      <c r="C4174" s="123" t="s">
        <v>553</v>
      </c>
      <c r="D4174" s="123" t="s">
        <v>560</v>
      </c>
      <c r="E4174" s="123" t="s">
        <v>533</v>
      </c>
      <c r="F4174" s="7">
        <v>48253.308978068999</v>
      </c>
      <c r="G4174" s="123" t="s">
        <v>532</v>
      </c>
      <c r="H4174" s="7">
        <v>3575.6324234660001</v>
      </c>
      <c r="I4174" s="7">
        <v>74.101289614999999</v>
      </c>
      <c r="J4174" s="7">
        <v>3536.967548092</v>
      </c>
      <c r="K4174" s="7">
        <v>2.1958874999999999E-2</v>
      </c>
      <c r="L4174" s="7">
        <v>0.14358500699999999</v>
      </c>
      <c r="M4174" s="7">
        <v>73.3</v>
      </c>
      <c r="N4174" s="7">
        <v>4.5507499999999999E-4</v>
      </c>
      <c r="O4174" s="7">
        <v>2.9756510000000002E-3</v>
      </c>
      <c r="P4174" s="7">
        <v>1</v>
      </c>
      <c r="Q4174" s="7">
        <v>28</v>
      </c>
      <c r="R4174" s="7">
        <v>265</v>
      </c>
      <c r="S4174" s="189">
        <v>45625.593981481485</v>
      </c>
    </row>
    <row r="4175" spans="1:19">
      <c r="A4175" s="7">
        <v>2020</v>
      </c>
      <c r="B4175" s="123" t="s">
        <v>537</v>
      </c>
      <c r="C4175" s="123" t="s">
        <v>553</v>
      </c>
      <c r="D4175" s="123" t="s">
        <v>560</v>
      </c>
      <c r="E4175" s="123" t="s">
        <v>159</v>
      </c>
      <c r="F4175" s="7">
        <v>20456.489916350001</v>
      </c>
      <c r="G4175" s="123" t="s">
        <v>532</v>
      </c>
      <c r="H4175" s="7">
        <v>1439.7600206469999</v>
      </c>
      <c r="I4175" s="7">
        <v>70.381577022000002</v>
      </c>
      <c r="J4175" s="7">
        <v>1431.136034548</v>
      </c>
      <c r="K4175" s="7">
        <v>0.17678067</v>
      </c>
      <c r="L4175" s="7">
        <v>1.3864632E-2</v>
      </c>
      <c r="M4175" s="7">
        <v>69.959999999999994</v>
      </c>
      <c r="N4175" s="7">
        <v>8.6417890000000004E-3</v>
      </c>
      <c r="O4175" s="7">
        <v>6.7776200000000005E-4</v>
      </c>
      <c r="P4175" s="7">
        <v>1</v>
      </c>
      <c r="Q4175" s="7">
        <v>28</v>
      </c>
      <c r="R4175" s="7">
        <v>265</v>
      </c>
      <c r="S4175" s="189">
        <v>45625.593981481485</v>
      </c>
    </row>
    <row r="4176" spans="1:19">
      <c r="A4176" s="7">
        <v>2020</v>
      </c>
      <c r="B4176" s="123" t="s">
        <v>537</v>
      </c>
      <c r="C4176" s="123" t="s">
        <v>553</v>
      </c>
      <c r="D4176" s="123" t="s">
        <v>560</v>
      </c>
      <c r="E4176" s="123" t="s">
        <v>163</v>
      </c>
      <c r="F4176" s="7">
        <v>48.140908627999998</v>
      </c>
      <c r="G4176" s="123" t="s">
        <v>532</v>
      </c>
      <c r="H4176" s="7">
        <v>3.0936219509999998</v>
      </c>
      <c r="I4176" s="7">
        <v>64.261810581999995</v>
      </c>
      <c r="J4176" s="7">
        <v>3.0665758799999998</v>
      </c>
      <c r="K4176" s="7">
        <v>4.8551099999999999E-4</v>
      </c>
      <c r="L4176" s="7">
        <v>5.0761410850000001E-5</v>
      </c>
      <c r="M4176" s="7">
        <v>63.7</v>
      </c>
      <c r="N4176" s="7">
        <v>1.0085199E-2</v>
      </c>
      <c r="O4176" s="7">
        <v>1.0544339999999999E-3</v>
      </c>
      <c r="P4176" s="7">
        <v>1</v>
      </c>
      <c r="Q4176" s="7">
        <v>28</v>
      </c>
      <c r="R4176" s="7">
        <v>265</v>
      </c>
      <c r="S4176" s="189">
        <v>45625.593981481485</v>
      </c>
    </row>
    <row r="4177" spans="1:19">
      <c r="A4177" s="7">
        <v>2020</v>
      </c>
      <c r="B4177" s="123" t="s">
        <v>537</v>
      </c>
      <c r="C4177" s="123" t="s">
        <v>553</v>
      </c>
      <c r="D4177" s="123" t="s">
        <v>559</v>
      </c>
      <c r="E4177" s="123" t="s">
        <v>25</v>
      </c>
      <c r="F4177" s="7">
        <v>265.91872625500002</v>
      </c>
      <c r="G4177" s="123" t="s">
        <v>532</v>
      </c>
      <c r="H4177" s="7">
        <v>1.271221221</v>
      </c>
      <c r="I4177" s="7">
        <v>4.7804877790000004</v>
      </c>
      <c r="J4177" s="7">
        <v>1.069512953</v>
      </c>
      <c r="K4177" s="7">
        <v>1.1526E-4</v>
      </c>
      <c r="L4177" s="7">
        <v>7.4898499999999997E-4</v>
      </c>
      <c r="M4177" s="7">
        <v>4.0219542580000001</v>
      </c>
      <c r="N4177" s="7">
        <v>4.3344199999999997E-4</v>
      </c>
      <c r="O4177" s="7">
        <v>2.816593E-3</v>
      </c>
      <c r="P4177" s="7">
        <v>1</v>
      </c>
      <c r="Q4177" s="7">
        <v>28</v>
      </c>
      <c r="R4177" s="7">
        <v>265</v>
      </c>
      <c r="S4177" s="189">
        <v>45625.593981481485</v>
      </c>
    </row>
    <row r="4178" spans="1:19">
      <c r="A4178" s="7">
        <v>2020</v>
      </c>
      <c r="B4178" s="123" t="s">
        <v>537</v>
      </c>
      <c r="C4178" s="123" t="s">
        <v>553</v>
      </c>
      <c r="D4178" s="123" t="s">
        <v>559</v>
      </c>
      <c r="E4178" s="123" t="s">
        <v>23</v>
      </c>
      <c r="F4178" s="7">
        <v>8.3420107170000009</v>
      </c>
      <c r="G4178" s="123" t="s">
        <v>532</v>
      </c>
      <c r="H4178" s="7">
        <v>3.0835469999999999E-3</v>
      </c>
      <c r="I4178" s="7">
        <v>0.369640723</v>
      </c>
      <c r="J4178" s="7">
        <v>0</v>
      </c>
      <c r="K4178" s="7">
        <v>6.0862484330000003E-5</v>
      </c>
      <c r="L4178" s="7">
        <v>5.2052728730000001E-6</v>
      </c>
      <c r="M4178" s="7">
        <v>0</v>
      </c>
      <c r="N4178" s="7">
        <v>7.2959009999999996E-3</v>
      </c>
      <c r="O4178" s="7">
        <v>6.2398300000000005E-4</v>
      </c>
      <c r="P4178" s="7"/>
      <c r="Q4178" s="7">
        <v>28</v>
      </c>
      <c r="R4178" s="7">
        <v>265</v>
      </c>
      <c r="S4178" s="189">
        <v>45625.593981481485</v>
      </c>
    </row>
    <row r="4179" spans="1:19">
      <c r="A4179" s="7">
        <v>2020</v>
      </c>
      <c r="B4179" s="123" t="s">
        <v>537</v>
      </c>
      <c r="C4179" s="123" t="s">
        <v>553</v>
      </c>
      <c r="D4179" s="123" t="s">
        <v>559</v>
      </c>
      <c r="E4179" s="123" t="s">
        <v>533</v>
      </c>
      <c r="F4179" s="7">
        <v>4452.9737120509999</v>
      </c>
      <c r="G4179" s="123" t="s">
        <v>532</v>
      </c>
      <c r="H4179" s="7">
        <v>329.97109468500003</v>
      </c>
      <c r="I4179" s="7">
        <v>74.101289614999999</v>
      </c>
      <c r="J4179" s="7">
        <v>326.40297309300001</v>
      </c>
      <c r="K4179" s="7">
        <v>2.0264369999999999E-3</v>
      </c>
      <c r="L4179" s="7">
        <v>1.3250496E-2</v>
      </c>
      <c r="M4179" s="7">
        <v>73.3</v>
      </c>
      <c r="N4179" s="7">
        <v>4.5507499999999999E-4</v>
      </c>
      <c r="O4179" s="7">
        <v>2.9756510000000002E-3</v>
      </c>
      <c r="P4179" s="7">
        <v>1</v>
      </c>
      <c r="Q4179" s="7">
        <v>28</v>
      </c>
      <c r="R4179" s="7">
        <v>265</v>
      </c>
      <c r="S4179" s="189">
        <v>45625.593981481485</v>
      </c>
    </row>
    <row r="4180" spans="1:19">
      <c r="A4180" s="7">
        <v>2020</v>
      </c>
      <c r="B4180" s="123" t="s">
        <v>537</v>
      </c>
      <c r="C4180" s="123" t="s">
        <v>553</v>
      </c>
      <c r="D4180" s="123" t="s">
        <v>559</v>
      </c>
      <c r="E4180" s="123" t="s">
        <v>159</v>
      </c>
      <c r="F4180" s="7">
        <v>247.796435613</v>
      </c>
      <c r="G4180" s="123" t="s">
        <v>532</v>
      </c>
      <c r="H4180" s="7">
        <v>17.440303919000002</v>
      </c>
      <c r="I4180" s="7">
        <v>70.381577022000002</v>
      </c>
      <c r="J4180" s="7">
        <v>17.335838635000002</v>
      </c>
      <c r="K4180" s="7">
        <v>2.1414049999999999E-3</v>
      </c>
      <c r="L4180" s="7">
        <v>1.67947E-4</v>
      </c>
      <c r="M4180" s="7">
        <v>69.959999999999994</v>
      </c>
      <c r="N4180" s="7">
        <v>8.6417890000000004E-3</v>
      </c>
      <c r="O4180" s="7">
        <v>6.7776200000000005E-4</v>
      </c>
      <c r="P4180" s="7">
        <v>1</v>
      </c>
      <c r="Q4180" s="7">
        <v>28</v>
      </c>
      <c r="R4180" s="7">
        <v>265</v>
      </c>
      <c r="S4180" s="189">
        <v>45625.593981481485</v>
      </c>
    </row>
    <row r="4181" spans="1:19">
      <c r="A4181" s="7">
        <v>2020</v>
      </c>
      <c r="B4181" s="123" t="s">
        <v>537</v>
      </c>
      <c r="C4181" s="123" t="s">
        <v>553</v>
      </c>
      <c r="D4181" s="123" t="s">
        <v>188</v>
      </c>
      <c r="E4181" s="123" t="s">
        <v>533</v>
      </c>
      <c r="F4181" s="7">
        <v>1327.932816606</v>
      </c>
      <c r="G4181" s="123" t="s">
        <v>532</v>
      </c>
      <c r="H4181" s="7">
        <v>107.55618406799999</v>
      </c>
      <c r="I4181" s="7">
        <v>80.995199999999997</v>
      </c>
      <c r="J4181" s="7">
        <v>97.337475456999996</v>
      </c>
      <c r="K4181" s="7">
        <v>5.5109210000000002E-3</v>
      </c>
      <c r="L4181" s="7">
        <v>3.7978879E-2</v>
      </c>
      <c r="M4181" s="7">
        <v>73.3</v>
      </c>
      <c r="N4181" s="7">
        <v>4.15E-3</v>
      </c>
      <c r="O4181" s="7">
        <v>2.86E-2</v>
      </c>
      <c r="P4181" s="7">
        <v>1</v>
      </c>
      <c r="Q4181" s="7">
        <v>28</v>
      </c>
      <c r="R4181" s="7">
        <v>265</v>
      </c>
      <c r="S4181" s="189">
        <v>45625.593981481485</v>
      </c>
    </row>
    <row r="4182" spans="1:19">
      <c r="A4182" s="7">
        <v>2020</v>
      </c>
      <c r="B4182" s="123" t="s">
        <v>537</v>
      </c>
      <c r="C4182" s="123" t="s">
        <v>553</v>
      </c>
      <c r="D4182" s="123" t="s">
        <v>571</v>
      </c>
      <c r="E4182" s="123" t="s">
        <v>572</v>
      </c>
      <c r="F4182" s="7">
        <v>162.977878162</v>
      </c>
      <c r="G4182" s="123" t="s">
        <v>532</v>
      </c>
      <c r="H4182" s="7">
        <v>11.707402012999999</v>
      </c>
      <c r="I4182" s="7">
        <v>71.834301349</v>
      </c>
      <c r="J4182" s="7">
        <v>11.59836408</v>
      </c>
      <c r="K4182" s="7">
        <v>3.2348199999999999E-4</v>
      </c>
      <c r="L4182" s="7">
        <v>3.7728499999999999E-4</v>
      </c>
      <c r="M4182" s="7">
        <v>71.165266173000006</v>
      </c>
      <c r="N4182" s="7">
        <v>1.9848219999999998E-3</v>
      </c>
      <c r="O4182" s="7">
        <v>2.3149440000000002E-3</v>
      </c>
      <c r="P4182" s="7">
        <v>1</v>
      </c>
      <c r="Q4182" s="7">
        <v>28</v>
      </c>
      <c r="R4182" s="7">
        <v>265</v>
      </c>
      <c r="S4182" s="189">
        <v>45625.593981481485</v>
      </c>
    </row>
    <row r="4183" spans="1:19">
      <c r="A4183" s="7">
        <v>2020</v>
      </c>
      <c r="B4183" s="123" t="s">
        <v>537</v>
      </c>
      <c r="C4183" s="123" t="s">
        <v>553</v>
      </c>
      <c r="D4183" s="123" t="s">
        <v>573</v>
      </c>
      <c r="E4183" s="123" t="s">
        <v>572</v>
      </c>
      <c r="F4183" s="7">
        <v>16495.819344413001</v>
      </c>
      <c r="G4183" s="123" t="s">
        <v>532</v>
      </c>
      <c r="H4183" s="7">
        <v>1186.355917142</v>
      </c>
      <c r="I4183" s="7">
        <v>71.918580845999998</v>
      </c>
      <c r="J4183" s="7">
        <v>1177.6365429980001</v>
      </c>
      <c r="K4183" s="7">
        <v>8.3653930000000005E-3</v>
      </c>
      <c r="L4183" s="7">
        <v>3.2019407999999999E-2</v>
      </c>
      <c r="M4183" s="7">
        <v>71.39</v>
      </c>
      <c r="N4183" s="7">
        <v>5.0712200000000004E-4</v>
      </c>
      <c r="O4183" s="7">
        <v>1.9410619999999999E-3</v>
      </c>
      <c r="P4183" s="7">
        <v>1</v>
      </c>
      <c r="Q4183" s="7">
        <v>28</v>
      </c>
      <c r="R4183" s="7">
        <v>265</v>
      </c>
      <c r="S4183" s="189">
        <v>45625.593981481485</v>
      </c>
    </row>
    <row r="4184" spans="1:19">
      <c r="A4184" s="7">
        <v>2020</v>
      </c>
      <c r="B4184" s="123" t="s">
        <v>537</v>
      </c>
      <c r="C4184" s="123" t="s">
        <v>553</v>
      </c>
      <c r="D4184" s="123" t="s">
        <v>558</v>
      </c>
      <c r="E4184" s="123" t="s">
        <v>25</v>
      </c>
      <c r="F4184" s="7">
        <v>189.939381868</v>
      </c>
      <c r="G4184" s="123" t="s">
        <v>532</v>
      </c>
      <c r="H4184" s="7">
        <v>0.908002894</v>
      </c>
      <c r="I4184" s="7">
        <v>4.7804877790000004</v>
      </c>
      <c r="J4184" s="7">
        <v>0.76392750600000003</v>
      </c>
      <c r="K4184" s="7">
        <v>8.2327705560000005E-5</v>
      </c>
      <c r="L4184" s="7">
        <v>5.3498200000000004E-4</v>
      </c>
      <c r="M4184" s="7">
        <v>4.0219542580000001</v>
      </c>
      <c r="N4184" s="7">
        <v>4.3344199999999997E-4</v>
      </c>
      <c r="O4184" s="7">
        <v>2.816593E-3</v>
      </c>
      <c r="P4184" s="7">
        <v>1</v>
      </c>
      <c r="Q4184" s="7">
        <v>28</v>
      </c>
      <c r="R4184" s="7">
        <v>265</v>
      </c>
      <c r="S4184" s="189">
        <v>45625.593981481485</v>
      </c>
    </row>
    <row r="4185" spans="1:19">
      <c r="A4185" s="7">
        <v>2020</v>
      </c>
      <c r="B4185" s="123" t="s">
        <v>537</v>
      </c>
      <c r="C4185" s="123" t="s">
        <v>553</v>
      </c>
      <c r="D4185" s="123" t="s">
        <v>558</v>
      </c>
      <c r="E4185" s="123" t="s">
        <v>23</v>
      </c>
      <c r="F4185" s="7">
        <v>0</v>
      </c>
      <c r="G4185" s="123" t="s">
        <v>532</v>
      </c>
      <c r="H4185" s="7">
        <v>0</v>
      </c>
      <c r="I4185" s="7"/>
      <c r="J4185" s="7">
        <v>0</v>
      </c>
      <c r="K4185" s="7">
        <v>0</v>
      </c>
      <c r="L4185" s="7">
        <v>0</v>
      </c>
      <c r="M4185" s="7"/>
      <c r="N4185" s="7"/>
      <c r="O4185" s="7"/>
      <c r="P4185" s="7"/>
      <c r="Q4185" s="7">
        <v>28</v>
      </c>
      <c r="R4185" s="7">
        <v>265</v>
      </c>
      <c r="S4185" s="189">
        <v>45625.593981481485</v>
      </c>
    </row>
    <row r="4186" spans="1:19">
      <c r="A4186" s="7">
        <v>2020</v>
      </c>
      <c r="B4186" s="123" t="s">
        <v>537</v>
      </c>
      <c r="C4186" s="123" t="s">
        <v>553</v>
      </c>
      <c r="D4186" s="123" t="s">
        <v>558</v>
      </c>
      <c r="E4186" s="123" t="s">
        <v>533</v>
      </c>
      <c r="F4186" s="7">
        <v>3180.6525484389999</v>
      </c>
      <c r="G4186" s="123" t="s">
        <v>532</v>
      </c>
      <c r="H4186" s="7">
        <v>235.690455657</v>
      </c>
      <c r="I4186" s="7">
        <v>74.101289614999999</v>
      </c>
      <c r="J4186" s="7">
        <v>233.141831801</v>
      </c>
      <c r="K4186" s="7">
        <v>1.447435E-3</v>
      </c>
      <c r="L4186" s="7">
        <v>9.4645119999999996E-3</v>
      </c>
      <c r="M4186" s="7">
        <v>73.3</v>
      </c>
      <c r="N4186" s="7">
        <v>4.5507499999999999E-4</v>
      </c>
      <c r="O4186" s="7">
        <v>2.9756510000000002E-3</v>
      </c>
      <c r="P4186" s="7">
        <v>1</v>
      </c>
      <c r="Q4186" s="7">
        <v>28</v>
      </c>
      <c r="R4186" s="7">
        <v>265</v>
      </c>
      <c r="S4186" s="189">
        <v>45625.593981481485</v>
      </c>
    </row>
    <row r="4187" spans="1:19">
      <c r="A4187" s="7">
        <v>2020</v>
      </c>
      <c r="B4187" s="123" t="s">
        <v>537</v>
      </c>
      <c r="C4187" s="123" t="s">
        <v>553</v>
      </c>
      <c r="D4187" s="123" t="s">
        <v>558</v>
      </c>
      <c r="E4187" s="123" t="s">
        <v>159</v>
      </c>
      <c r="F4187" s="7">
        <v>0</v>
      </c>
      <c r="G4187" s="123" t="s">
        <v>532</v>
      </c>
      <c r="H4187" s="7">
        <v>0</v>
      </c>
      <c r="I4187" s="7"/>
      <c r="J4187" s="7">
        <v>0</v>
      </c>
      <c r="K4187" s="7">
        <v>0</v>
      </c>
      <c r="L4187" s="7">
        <v>0</v>
      </c>
      <c r="M4187" s="7"/>
      <c r="N4187" s="7"/>
      <c r="O4187" s="7"/>
      <c r="P4187" s="7">
        <v>1</v>
      </c>
      <c r="Q4187" s="7">
        <v>28</v>
      </c>
      <c r="R4187" s="7">
        <v>265</v>
      </c>
      <c r="S4187" s="189">
        <v>45625.593981481485</v>
      </c>
    </row>
    <row r="4188" spans="1:19">
      <c r="A4188" s="7">
        <v>2020</v>
      </c>
      <c r="B4188" s="123" t="s">
        <v>537</v>
      </c>
      <c r="C4188" s="123" t="s">
        <v>553</v>
      </c>
      <c r="D4188" s="123" t="s">
        <v>191</v>
      </c>
      <c r="E4188" s="123" t="s">
        <v>533</v>
      </c>
      <c r="F4188" s="7">
        <v>4575.9806863220001</v>
      </c>
      <c r="G4188" s="123" t="s">
        <v>532</v>
      </c>
      <c r="H4188" s="7">
        <v>338.74154628600002</v>
      </c>
      <c r="I4188" s="7">
        <v>74.025999999999996</v>
      </c>
      <c r="J4188" s="7">
        <v>335.41938430699997</v>
      </c>
      <c r="K4188" s="7">
        <v>3.2031865E-2</v>
      </c>
      <c r="L4188" s="7">
        <v>9.1519610000000001E-3</v>
      </c>
      <c r="M4188" s="7">
        <v>73.3</v>
      </c>
      <c r="N4188" s="7">
        <v>7.0000000000000001E-3</v>
      </c>
      <c r="O4188" s="7">
        <v>2E-3</v>
      </c>
      <c r="P4188" s="7">
        <v>1</v>
      </c>
      <c r="Q4188" s="7">
        <v>28</v>
      </c>
      <c r="R4188" s="7">
        <v>265</v>
      </c>
      <c r="S4188" s="189">
        <v>45625.593981481485</v>
      </c>
    </row>
    <row r="4189" spans="1:19">
      <c r="A4189" s="7">
        <v>2020</v>
      </c>
      <c r="B4189" s="123" t="s">
        <v>537</v>
      </c>
      <c r="C4189" s="123" t="s">
        <v>553</v>
      </c>
      <c r="D4189" s="123" t="s">
        <v>561</v>
      </c>
      <c r="E4189" s="123" t="s">
        <v>25</v>
      </c>
      <c r="F4189" s="7">
        <v>747.01157906100002</v>
      </c>
      <c r="G4189" s="123" t="s">
        <v>532</v>
      </c>
      <c r="H4189" s="7">
        <v>3.5710797240000001</v>
      </c>
      <c r="I4189" s="7">
        <v>4.7804877790000004</v>
      </c>
      <c r="J4189" s="7">
        <v>3.004446401</v>
      </c>
      <c r="K4189" s="7">
        <v>3.2378600000000001E-4</v>
      </c>
      <c r="L4189" s="7">
        <v>2.104028E-3</v>
      </c>
      <c r="M4189" s="7">
        <v>4.0219542580000001</v>
      </c>
      <c r="N4189" s="7">
        <v>4.3344199999999997E-4</v>
      </c>
      <c r="O4189" s="7">
        <v>2.816593E-3</v>
      </c>
      <c r="P4189" s="7">
        <v>1</v>
      </c>
      <c r="Q4189" s="7">
        <v>28</v>
      </c>
      <c r="R4189" s="7">
        <v>265</v>
      </c>
      <c r="S4189" s="189">
        <v>45625.593981481485</v>
      </c>
    </row>
    <row r="4190" spans="1:19">
      <c r="A4190" s="7">
        <v>2020</v>
      </c>
      <c r="B4190" s="123" t="s">
        <v>537</v>
      </c>
      <c r="C4190" s="123" t="s">
        <v>553</v>
      </c>
      <c r="D4190" s="123" t="s">
        <v>561</v>
      </c>
      <c r="E4190" s="123" t="s">
        <v>23</v>
      </c>
      <c r="F4190" s="7">
        <v>116.71327165300001</v>
      </c>
      <c r="G4190" s="123" t="s">
        <v>532</v>
      </c>
      <c r="H4190" s="7">
        <v>4.3141977999999997E-2</v>
      </c>
      <c r="I4190" s="7">
        <v>0.369640723</v>
      </c>
      <c r="J4190" s="7">
        <v>0</v>
      </c>
      <c r="K4190" s="7">
        <v>8.5152800000000005E-4</v>
      </c>
      <c r="L4190" s="7">
        <v>7.2827097389999994E-5</v>
      </c>
      <c r="M4190" s="7">
        <v>0</v>
      </c>
      <c r="N4190" s="7">
        <v>7.2959009999999996E-3</v>
      </c>
      <c r="O4190" s="7">
        <v>6.2398300000000005E-4</v>
      </c>
      <c r="P4190" s="7"/>
      <c r="Q4190" s="7">
        <v>28</v>
      </c>
      <c r="R4190" s="7">
        <v>265</v>
      </c>
      <c r="S4190" s="189">
        <v>45625.593981481485</v>
      </c>
    </row>
    <row r="4191" spans="1:19">
      <c r="A4191" s="7">
        <v>2020</v>
      </c>
      <c r="B4191" s="123" t="s">
        <v>537</v>
      </c>
      <c r="C4191" s="123" t="s">
        <v>553</v>
      </c>
      <c r="D4191" s="123" t="s">
        <v>561</v>
      </c>
      <c r="E4191" s="123" t="s">
        <v>533</v>
      </c>
      <c r="F4191" s="7">
        <v>12509.171396109001</v>
      </c>
      <c r="G4191" s="123" t="s">
        <v>532</v>
      </c>
      <c r="H4191" s="7">
        <v>926.94573246699997</v>
      </c>
      <c r="I4191" s="7">
        <v>74.101289614999999</v>
      </c>
      <c r="J4191" s="7">
        <v>916.92226333500003</v>
      </c>
      <c r="K4191" s="7">
        <v>5.6926110000000002E-3</v>
      </c>
      <c r="L4191" s="7">
        <v>3.7222928000000002E-2</v>
      </c>
      <c r="M4191" s="7">
        <v>73.3</v>
      </c>
      <c r="N4191" s="7">
        <v>4.5507499999999999E-4</v>
      </c>
      <c r="O4191" s="7">
        <v>2.9756510000000002E-3</v>
      </c>
      <c r="P4191" s="7">
        <v>1</v>
      </c>
      <c r="Q4191" s="7">
        <v>28</v>
      </c>
      <c r="R4191" s="7">
        <v>265</v>
      </c>
      <c r="S4191" s="189">
        <v>45625.593981481485</v>
      </c>
    </row>
    <row r="4192" spans="1:19">
      <c r="A4192" s="7">
        <v>2020</v>
      </c>
      <c r="B4192" s="123" t="s">
        <v>537</v>
      </c>
      <c r="C4192" s="123" t="s">
        <v>553</v>
      </c>
      <c r="D4192" s="123" t="s">
        <v>561</v>
      </c>
      <c r="E4192" s="123" t="s">
        <v>159</v>
      </c>
      <c r="F4192" s="7">
        <v>3466.9258630519998</v>
      </c>
      <c r="G4192" s="123" t="s">
        <v>532</v>
      </c>
      <c r="H4192" s="7">
        <v>244.00770965999999</v>
      </c>
      <c r="I4192" s="7">
        <v>70.381577022000002</v>
      </c>
      <c r="J4192" s="7">
        <v>242.546133379</v>
      </c>
      <c r="K4192" s="7">
        <v>2.9960442E-2</v>
      </c>
      <c r="L4192" s="7">
        <v>2.3497510000000002E-3</v>
      </c>
      <c r="M4192" s="7">
        <v>69.959999999999994</v>
      </c>
      <c r="N4192" s="7">
        <v>8.6417890000000004E-3</v>
      </c>
      <c r="O4192" s="7">
        <v>6.7776200000000005E-4</v>
      </c>
      <c r="P4192" s="7">
        <v>1</v>
      </c>
      <c r="Q4192" s="7">
        <v>28</v>
      </c>
      <c r="R4192" s="7">
        <v>265</v>
      </c>
      <c r="S4192" s="189">
        <v>45625.593981481485</v>
      </c>
    </row>
    <row r="4193" spans="1:19">
      <c r="A4193" s="7">
        <v>2020</v>
      </c>
      <c r="B4193" s="123" t="s">
        <v>537</v>
      </c>
      <c r="C4193" s="123" t="s">
        <v>553</v>
      </c>
      <c r="D4193" s="123" t="s">
        <v>561</v>
      </c>
      <c r="E4193" s="123" t="s">
        <v>535</v>
      </c>
      <c r="F4193" s="7">
        <v>635.35743550999996</v>
      </c>
      <c r="G4193" s="123" t="s">
        <v>532</v>
      </c>
      <c r="H4193" s="7">
        <v>35.728433219999999</v>
      </c>
      <c r="I4193" s="7">
        <v>56.233595803999997</v>
      </c>
      <c r="J4193" s="7">
        <v>35.693806238999997</v>
      </c>
      <c r="K4193" s="7">
        <v>6.3535700000000002E-4</v>
      </c>
      <c r="L4193" s="7">
        <v>6.3535743549999994E-5</v>
      </c>
      <c r="M4193" s="7">
        <v>56.179095803999999</v>
      </c>
      <c r="N4193" s="7">
        <v>1E-3</v>
      </c>
      <c r="O4193" s="7">
        <v>1E-4</v>
      </c>
      <c r="P4193" s="7">
        <v>1</v>
      </c>
      <c r="Q4193" s="7">
        <v>28</v>
      </c>
      <c r="R4193" s="7">
        <v>265</v>
      </c>
      <c r="S4193" s="189">
        <v>45625.593981481485</v>
      </c>
    </row>
    <row r="4194" spans="1:19">
      <c r="A4194" s="7">
        <v>2020</v>
      </c>
      <c r="B4194" s="123" t="s">
        <v>537</v>
      </c>
      <c r="C4194" s="123" t="s">
        <v>564</v>
      </c>
      <c r="D4194" s="123" t="s">
        <v>180</v>
      </c>
      <c r="E4194" s="123" t="s">
        <v>574</v>
      </c>
      <c r="F4194" s="7">
        <v>3707.6616873779999</v>
      </c>
      <c r="G4194" s="123" t="s">
        <v>532</v>
      </c>
      <c r="H4194" s="7">
        <v>397.08006167799999</v>
      </c>
      <c r="I4194" s="7">
        <v>107.097166667</v>
      </c>
      <c r="J4194" s="7">
        <v>364.461907983</v>
      </c>
      <c r="K4194" s="7">
        <v>1.1122985059999999</v>
      </c>
      <c r="L4194" s="7">
        <v>5.5614929999999998E-3</v>
      </c>
      <c r="M4194" s="7">
        <v>98.299666666999997</v>
      </c>
      <c r="N4194" s="7">
        <v>0.3</v>
      </c>
      <c r="O4194" s="7">
        <v>1.5E-3</v>
      </c>
      <c r="P4194" s="7">
        <v>1</v>
      </c>
      <c r="Q4194" s="7">
        <v>28</v>
      </c>
      <c r="R4194" s="7">
        <v>265</v>
      </c>
      <c r="S4194" s="189">
        <v>45625.593981481485</v>
      </c>
    </row>
    <row r="4195" spans="1:19">
      <c r="A4195" s="7">
        <v>2020</v>
      </c>
      <c r="B4195" s="123" t="s">
        <v>537</v>
      </c>
      <c r="C4195" s="123" t="s">
        <v>564</v>
      </c>
      <c r="D4195" s="123" t="s">
        <v>180</v>
      </c>
      <c r="E4195" s="123" t="s">
        <v>33</v>
      </c>
      <c r="F4195" s="7">
        <v>1154.774734094</v>
      </c>
      <c r="G4195" s="123" t="s">
        <v>532</v>
      </c>
      <c r="H4195" s="7">
        <v>10.924168985</v>
      </c>
      <c r="I4195" s="7">
        <v>9.4600000000000009</v>
      </c>
      <c r="J4195" s="7">
        <v>0</v>
      </c>
      <c r="K4195" s="7">
        <v>0.34643242000000002</v>
      </c>
      <c r="L4195" s="7">
        <v>4.6190989999999998E-3</v>
      </c>
      <c r="M4195" s="7">
        <v>0</v>
      </c>
      <c r="N4195" s="7">
        <v>0.3</v>
      </c>
      <c r="O4195" s="7">
        <v>4.0000000000000001E-3</v>
      </c>
      <c r="P4195" s="7"/>
      <c r="Q4195" s="7">
        <v>28</v>
      </c>
      <c r="R4195" s="7">
        <v>265</v>
      </c>
      <c r="S4195" s="189">
        <v>45625.593981481485</v>
      </c>
    </row>
    <row r="4196" spans="1:19">
      <c r="A4196" s="7">
        <v>2020</v>
      </c>
      <c r="B4196" s="123" t="s">
        <v>537</v>
      </c>
      <c r="C4196" s="123" t="s">
        <v>564</v>
      </c>
      <c r="D4196" s="123" t="s">
        <v>180</v>
      </c>
      <c r="E4196" s="123" t="s">
        <v>540</v>
      </c>
      <c r="F4196" s="7">
        <v>4169.6561577490002</v>
      </c>
      <c r="G4196" s="123" t="s">
        <v>532</v>
      </c>
      <c r="H4196" s="7">
        <v>431.13202257099999</v>
      </c>
      <c r="I4196" s="7">
        <v>103.39749999999999</v>
      </c>
      <c r="J4196" s="7">
        <v>394.449472523</v>
      </c>
      <c r="K4196" s="7">
        <v>1.2508968469999999</v>
      </c>
      <c r="L4196" s="7">
        <v>6.2544840000000003E-3</v>
      </c>
      <c r="M4196" s="7">
        <v>94.6</v>
      </c>
      <c r="N4196" s="7">
        <v>0.3</v>
      </c>
      <c r="O4196" s="7">
        <v>1.5E-3</v>
      </c>
      <c r="P4196" s="7">
        <v>1</v>
      </c>
      <c r="Q4196" s="7">
        <v>28</v>
      </c>
      <c r="R4196" s="7">
        <v>265</v>
      </c>
      <c r="S4196" s="189">
        <v>45625.593981481485</v>
      </c>
    </row>
    <row r="4197" spans="1:19">
      <c r="A4197" s="7">
        <v>2020</v>
      </c>
      <c r="B4197" s="123" t="s">
        <v>537</v>
      </c>
      <c r="C4197" s="123" t="s">
        <v>564</v>
      </c>
      <c r="D4197" s="123" t="s">
        <v>180</v>
      </c>
      <c r="E4197" s="123" t="s">
        <v>569</v>
      </c>
      <c r="F4197" s="7">
        <v>2580.8180404350001</v>
      </c>
      <c r="G4197" s="123" t="s">
        <v>532</v>
      </c>
      <c r="H4197" s="7">
        <v>277.77602651000001</v>
      </c>
      <c r="I4197" s="7">
        <v>107.631</v>
      </c>
      <c r="J4197" s="7">
        <v>255.13967147700001</v>
      </c>
      <c r="K4197" s="7">
        <v>0.77424541199999997</v>
      </c>
      <c r="L4197" s="7">
        <v>3.6131449999999999E-3</v>
      </c>
      <c r="M4197" s="7">
        <v>98.86</v>
      </c>
      <c r="N4197" s="7">
        <v>0.3</v>
      </c>
      <c r="O4197" s="7">
        <v>1.4E-3</v>
      </c>
      <c r="P4197" s="7">
        <v>1</v>
      </c>
      <c r="Q4197" s="7">
        <v>28</v>
      </c>
      <c r="R4197" s="7">
        <v>265</v>
      </c>
      <c r="S4197" s="189">
        <v>45625.593981481485</v>
      </c>
    </row>
    <row r="4198" spans="1:19">
      <c r="A4198" s="7">
        <v>2020</v>
      </c>
      <c r="B4198" s="123" t="s">
        <v>537</v>
      </c>
      <c r="C4198" s="123" t="s">
        <v>564</v>
      </c>
      <c r="D4198" s="123" t="s">
        <v>180</v>
      </c>
      <c r="E4198" s="123" t="s">
        <v>531</v>
      </c>
      <c r="F4198" s="7">
        <v>0</v>
      </c>
      <c r="G4198" s="123" t="s">
        <v>532</v>
      </c>
      <c r="H4198" s="7">
        <v>0</v>
      </c>
      <c r="I4198" s="7"/>
      <c r="J4198" s="7">
        <v>0</v>
      </c>
      <c r="K4198" s="7">
        <v>0</v>
      </c>
      <c r="L4198" s="7">
        <v>0</v>
      </c>
      <c r="M4198" s="7"/>
      <c r="N4198" s="7"/>
      <c r="O4198" s="7"/>
      <c r="P4198" s="7">
        <v>1</v>
      </c>
      <c r="Q4198" s="7">
        <v>28</v>
      </c>
      <c r="R4198" s="7">
        <v>265</v>
      </c>
      <c r="S4198" s="189">
        <v>45625.593981481485</v>
      </c>
    </row>
    <row r="4199" spans="1:19">
      <c r="A4199" s="7">
        <v>2020</v>
      </c>
      <c r="B4199" s="123" t="s">
        <v>537</v>
      </c>
      <c r="C4199" s="123" t="s">
        <v>564</v>
      </c>
      <c r="D4199" s="123" t="s">
        <v>180</v>
      </c>
      <c r="E4199" s="123" t="s">
        <v>533</v>
      </c>
      <c r="F4199" s="7">
        <v>13070.685344449001</v>
      </c>
      <c r="G4199" s="123" t="s">
        <v>532</v>
      </c>
      <c r="H4199" s="7">
        <v>963.77569766800002</v>
      </c>
      <c r="I4199" s="7">
        <v>73.735666667000004</v>
      </c>
      <c r="J4199" s="7">
        <v>958.037666801</v>
      </c>
      <c r="K4199" s="7">
        <v>0.13070685300000001</v>
      </c>
      <c r="L4199" s="7">
        <v>7.8424110000000005E-3</v>
      </c>
      <c r="M4199" s="7">
        <v>73.296666666999997</v>
      </c>
      <c r="N4199" s="7">
        <v>0.01</v>
      </c>
      <c r="O4199" s="7">
        <v>5.9999999999999995E-4</v>
      </c>
      <c r="P4199" s="7">
        <v>1</v>
      </c>
      <c r="Q4199" s="7">
        <v>28</v>
      </c>
      <c r="R4199" s="7">
        <v>265</v>
      </c>
      <c r="S4199" s="189">
        <v>45625.593981481485</v>
      </c>
    </row>
    <row r="4200" spans="1:19">
      <c r="A4200" s="7">
        <v>2020</v>
      </c>
      <c r="B4200" s="123" t="s">
        <v>537</v>
      </c>
      <c r="C4200" s="123" t="s">
        <v>564</v>
      </c>
      <c r="D4200" s="123" t="s">
        <v>180</v>
      </c>
      <c r="E4200" s="123" t="s">
        <v>159</v>
      </c>
      <c r="F4200" s="7">
        <v>0</v>
      </c>
      <c r="G4200" s="123" t="s">
        <v>532</v>
      </c>
      <c r="H4200" s="7">
        <v>0</v>
      </c>
      <c r="I4200" s="7"/>
      <c r="J4200" s="7">
        <v>0</v>
      </c>
      <c r="K4200" s="7">
        <v>0</v>
      </c>
      <c r="L4200" s="7">
        <v>0</v>
      </c>
      <c r="M4200" s="7"/>
      <c r="N4200" s="7"/>
      <c r="O4200" s="7"/>
      <c r="P4200" s="7">
        <v>1</v>
      </c>
      <c r="Q4200" s="7">
        <v>28</v>
      </c>
      <c r="R4200" s="7">
        <v>265</v>
      </c>
      <c r="S4200" s="189">
        <v>45625.593981481485</v>
      </c>
    </row>
    <row r="4201" spans="1:19">
      <c r="A4201" s="7">
        <v>2020</v>
      </c>
      <c r="B4201" s="123" t="s">
        <v>537</v>
      </c>
      <c r="C4201" s="123" t="s">
        <v>564</v>
      </c>
      <c r="D4201" s="123" t="s">
        <v>180</v>
      </c>
      <c r="E4201" s="123" t="s">
        <v>160</v>
      </c>
      <c r="F4201" s="7">
        <v>42573.484566616004</v>
      </c>
      <c r="G4201" s="123" t="s">
        <v>532</v>
      </c>
      <c r="H4201" s="7">
        <v>3058.0108229349999</v>
      </c>
      <c r="I4201" s="7">
        <v>71.828999999999994</v>
      </c>
      <c r="J4201" s="7">
        <v>3039.3210632109999</v>
      </c>
      <c r="K4201" s="7">
        <v>0.425734846</v>
      </c>
      <c r="L4201" s="7">
        <v>2.5544091000000001E-2</v>
      </c>
      <c r="M4201" s="7">
        <v>71.39</v>
      </c>
      <c r="N4201" s="7">
        <v>0.01</v>
      </c>
      <c r="O4201" s="7">
        <v>5.9999999999999995E-4</v>
      </c>
      <c r="P4201" s="7">
        <v>1</v>
      </c>
      <c r="Q4201" s="7">
        <v>28</v>
      </c>
      <c r="R4201" s="7">
        <v>265</v>
      </c>
      <c r="S4201" s="189">
        <v>45625.593981481485</v>
      </c>
    </row>
    <row r="4202" spans="1:19">
      <c r="A4202" s="7">
        <v>2020</v>
      </c>
      <c r="B4202" s="123" t="s">
        <v>537</v>
      </c>
      <c r="C4202" s="123" t="s">
        <v>564</v>
      </c>
      <c r="D4202" s="123" t="s">
        <v>180</v>
      </c>
      <c r="E4202" s="123" t="s">
        <v>575</v>
      </c>
      <c r="F4202" s="7">
        <v>301.22269823099998</v>
      </c>
      <c r="G4202" s="123" t="s">
        <v>532</v>
      </c>
      <c r="H4202" s="7">
        <v>33.072997170999997</v>
      </c>
      <c r="I4202" s="7">
        <v>109.795833333</v>
      </c>
      <c r="J4202" s="7">
        <v>30.422990483</v>
      </c>
      <c r="K4202" s="7">
        <v>9.0366809000000006E-2</v>
      </c>
      <c r="L4202" s="7">
        <v>4.5183400000000002E-4</v>
      </c>
      <c r="M4202" s="7">
        <v>100.99833333300001</v>
      </c>
      <c r="N4202" s="7">
        <v>0.3</v>
      </c>
      <c r="O4202" s="7">
        <v>1.5E-3</v>
      </c>
      <c r="P4202" s="7">
        <v>1</v>
      </c>
      <c r="Q4202" s="7">
        <v>28</v>
      </c>
      <c r="R4202" s="7">
        <v>265</v>
      </c>
      <c r="S4202" s="189">
        <v>45625.593981481485</v>
      </c>
    </row>
    <row r="4203" spans="1:19">
      <c r="A4203" s="7">
        <v>2020</v>
      </c>
      <c r="B4203" s="123" t="s">
        <v>537</v>
      </c>
      <c r="C4203" s="123" t="s">
        <v>564</v>
      </c>
      <c r="D4203" s="123" t="s">
        <v>180</v>
      </c>
      <c r="E4203" s="123" t="s">
        <v>163</v>
      </c>
      <c r="F4203" s="7">
        <v>2314.7141491860002</v>
      </c>
      <c r="G4203" s="123" t="s">
        <v>532</v>
      </c>
      <c r="H4203" s="7">
        <v>147.80954406699999</v>
      </c>
      <c r="I4203" s="7">
        <v>63.856499999999997</v>
      </c>
      <c r="J4203" s="7">
        <v>147.424144162</v>
      </c>
      <c r="K4203" s="7">
        <v>1.1573571E-2</v>
      </c>
      <c r="L4203" s="7">
        <v>2.3147099999999999E-4</v>
      </c>
      <c r="M4203" s="7">
        <v>63.69</v>
      </c>
      <c r="N4203" s="7">
        <v>5.0000000000000001E-3</v>
      </c>
      <c r="O4203" s="7">
        <v>1E-4</v>
      </c>
      <c r="P4203" s="7">
        <v>1</v>
      </c>
      <c r="Q4203" s="7">
        <v>28</v>
      </c>
      <c r="R4203" s="7">
        <v>265</v>
      </c>
      <c r="S4203" s="189">
        <v>45625.593981481485</v>
      </c>
    </row>
    <row r="4204" spans="1:19">
      <c r="A4204" s="7">
        <v>2020</v>
      </c>
      <c r="B4204" s="123" t="s">
        <v>537</v>
      </c>
      <c r="C4204" s="123" t="s">
        <v>564</v>
      </c>
      <c r="D4204" s="123" t="s">
        <v>180</v>
      </c>
      <c r="E4204" s="123" t="s">
        <v>535</v>
      </c>
      <c r="F4204" s="7">
        <v>24692.014270598</v>
      </c>
      <c r="G4204" s="123" t="s">
        <v>532</v>
      </c>
      <c r="H4204" s="7">
        <v>1391.2862556780001</v>
      </c>
      <c r="I4204" s="7">
        <v>56.345595803999998</v>
      </c>
      <c r="J4204" s="7">
        <v>1387.175035302</v>
      </c>
      <c r="K4204" s="7">
        <v>0.123460071</v>
      </c>
      <c r="L4204" s="7">
        <v>2.4692009999999999E-3</v>
      </c>
      <c r="M4204" s="7">
        <v>56.179095803999999</v>
      </c>
      <c r="N4204" s="7">
        <v>5.0000000000000001E-3</v>
      </c>
      <c r="O4204" s="7">
        <v>1E-4</v>
      </c>
      <c r="P4204" s="7">
        <v>1</v>
      </c>
      <c r="Q4204" s="7">
        <v>28</v>
      </c>
      <c r="R4204" s="7">
        <v>265</v>
      </c>
      <c r="S4204" s="189">
        <v>45625.593981481485</v>
      </c>
    </row>
    <row r="4205" spans="1:19">
      <c r="A4205" s="7">
        <v>2020</v>
      </c>
      <c r="B4205" s="123" t="s">
        <v>537</v>
      </c>
      <c r="C4205" s="123" t="s">
        <v>564</v>
      </c>
      <c r="D4205" s="123" t="s">
        <v>180</v>
      </c>
      <c r="E4205" s="123" t="s">
        <v>541</v>
      </c>
      <c r="F4205" s="7">
        <v>308.86322707400001</v>
      </c>
      <c r="G4205" s="123" t="s">
        <v>532</v>
      </c>
      <c r="H4205" s="7">
        <v>29.087893391000001</v>
      </c>
      <c r="I4205" s="7">
        <v>94.177263077000006</v>
      </c>
      <c r="J4205" s="7">
        <v>28.952302434</v>
      </c>
      <c r="K4205" s="7">
        <v>3.088632E-3</v>
      </c>
      <c r="L4205" s="7">
        <v>1.8531799999999999E-4</v>
      </c>
      <c r="M4205" s="7">
        <v>93.738263076999999</v>
      </c>
      <c r="N4205" s="7">
        <v>0.01</v>
      </c>
      <c r="O4205" s="7">
        <v>5.9999999999999995E-4</v>
      </c>
      <c r="P4205" s="7">
        <v>1</v>
      </c>
      <c r="Q4205" s="7">
        <v>28</v>
      </c>
      <c r="R4205" s="7">
        <v>265</v>
      </c>
      <c r="S4205" s="189">
        <v>45625.593981481485</v>
      </c>
    </row>
    <row r="4206" spans="1:19">
      <c r="A4206" s="7">
        <v>2020</v>
      </c>
      <c r="B4206" s="123" t="s">
        <v>537</v>
      </c>
      <c r="C4206" s="123" t="s">
        <v>564</v>
      </c>
      <c r="D4206" s="123" t="s">
        <v>180</v>
      </c>
      <c r="E4206" s="123" t="s">
        <v>570</v>
      </c>
      <c r="F4206" s="7">
        <v>5346.7110720000001</v>
      </c>
      <c r="G4206" s="123" t="s">
        <v>532</v>
      </c>
      <c r="H4206" s="7">
        <v>602.95395430099995</v>
      </c>
      <c r="I4206" s="7">
        <v>112.771</v>
      </c>
      <c r="J4206" s="7">
        <v>556.05795148799996</v>
      </c>
      <c r="K4206" s="7">
        <v>1.6040133219999999</v>
      </c>
      <c r="L4206" s="7">
        <v>7.4853960000000001E-3</v>
      </c>
      <c r="M4206" s="7">
        <v>104</v>
      </c>
      <c r="N4206" s="7">
        <v>0.3</v>
      </c>
      <c r="O4206" s="7">
        <v>1.4E-3</v>
      </c>
      <c r="P4206" s="7">
        <v>1</v>
      </c>
      <c r="Q4206" s="7">
        <v>28</v>
      </c>
      <c r="R4206" s="7">
        <v>265</v>
      </c>
      <c r="S4206" s="189">
        <v>45625.593981481485</v>
      </c>
    </row>
    <row r="4207" spans="1:19">
      <c r="A4207" s="7">
        <v>2020</v>
      </c>
      <c r="B4207" s="123" t="s">
        <v>537</v>
      </c>
      <c r="C4207" s="123" t="s">
        <v>556</v>
      </c>
      <c r="D4207" s="123" t="s">
        <v>576</v>
      </c>
      <c r="E4207" s="123" t="s">
        <v>27</v>
      </c>
      <c r="F4207" s="7">
        <v>0</v>
      </c>
      <c r="G4207" s="123" t="s">
        <v>532</v>
      </c>
      <c r="H4207" s="7">
        <v>0</v>
      </c>
      <c r="I4207" s="7"/>
      <c r="J4207" s="7">
        <v>0</v>
      </c>
      <c r="K4207" s="7">
        <v>0</v>
      </c>
      <c r="L4207" s="7">
        <v>0</v>
      </c>
      <c r="M4207" s="7"/>
      <c r="N4207" s="7"/>
      <c r="O4207" s="7"/>
      <c r="P4207" s="7"/>
      <c r="Q4207" s="7">
        <v>28</v>
      </c>
      <c r="R4207" s="7">
        <v>265</v>
      </c>
      <c r="S4207" s="189">
        <v>45625.593981481485</v>
      </c>
    </row>
    <row r="4208" spans="1:19">
      <c r="A4208" s="7">
        <v>2020</v>
      </c>
      <c r="B4208" s="123" t="s">
        <v>537</v>
      </c>
      <c r="C4208" s="123" t="s">
        <v>556</v>
      </c>
      <c r="D4208" s="123" t="s">
        <v>576</v>
      </c>
      <c r="E4208" s="123" t="s">
        <v>33</v>
      </c>
      <c r="F4208" s="7">
        <v>101.62609558600001</v>
      </c>
      <c r="G4208" s="123" t="s">
        <v>532</v>
      </c>
      <c r="H4208" s="7">
        <v>0.96138286399999995</v>
      </c>
      <c r="I4208" s="7">
        <v>9.4600000000000009</v>
      </c>
      <c r="J4208" s="7">
        <v>0</v>
      </c>
      <c r="K4208" s="7">
        <v>3.0487829000000001E-2</v>
      </c>
      <c r="L4208" s="7">
        <v>4.0650400000000002E-4</v>
      </c>
      <c r="M4208" s="7">
        <v>0</v>
      </c>
      <c r="N4208" s="7">
        <v>0.3</v>
      </c>
      <c r="O4208" s="7">
        <v>4.0000000000000001E-3</v>
      </c>
      <c r="P4208" s="7"/>
      <c r="Q4208" s="7">
        <v>28</v>
      </c>
      <c r="R4208" s="7">
        <v>265</v>
      </c>
      <c r="S4208" s="189">
        <v>45625.593981481485</v>
      </c>
    </row>
    <row r="4209" spans="1:19">
      <c r="A4209" s="7">
        <v>2020</v>
      </c>
      <c r="B4209" s="123" t="s">
        <v>537</v>
      </c>
      <c r="C4209" s="123" t="s">
        <v>556</v>
      </c>
      <c r="D4209" s="123" t="s">
        <v>576</v>
      </c>
      <c r="E4209" s="123" t="s">
        <v>540</v>
      </c>
      <c r="F4209" s="7">
        <v>8.3723407999999999E-2</v>
      </c>
      <c r="G4209" s="123" t="s">
        <v>532</v>
      </c>
      <c r="H4209" s="7">
        <v>7.9769569999999998E-3</v>
      </c>
      <c r="I4209" s="7">
        <v>95.277500000000003</v>
      </c>
      <c r="J4209" s="7">
        <v>7.920234E-3</v>
      </c>
      <c r="K4209" s="7">
        <v>8.3723407999999996E-7</v>
      </c>
      <c r="L4209" s="7">
        <v>1.2558511200000001E-7</v>
      </c>
      <c r="M4209" s="7">
        <v>94.6</v>
      </c>
      <c r="N4209" s="7">
        <v>0.01</v>
      </c>
      <c r="O4209" s="7">
        <v>1.5E-3</v>
      </c>
      <c r="P4209" s="7">
        <v>1</v>
      </c>
      <c r="Q4209" s="7">
        <v>28</v>
      </c>
      <c r="R4209" s="7">
        <v>265</v>
      </c>
      <c r="S4209" s="189">
        <v>45625.593981481485</v>
      </c>
    </row>
    <row r="4210" spans="1:19">
      <c r="A4210" s="7">
        <v>2020</v>
      </c>
      <c r="B4210" s="123" t="s">
        <v>537</v>
      </c>
      <c r="C4210" s="123" t="s">
        <v>556</v>
      </c>
      <c r="D4210" s="123" t="s">
        <v>576</v>
      </c>
      <c r="E4210" s="123" t="s">
        <v>531</v>
      </c>
      <c r="F4210" s="7">
        <v>0</v>
      </c>
      <c r="G4210" s="123" t="s">
        <v>532</v>
      </c>
      <c r="H4210" s="7">
        <v>0</v>
      </c>
      <c r="I4210" s="7"/>
      <c r="J4210" s="7">
        <v>0</v>
      </c>
      <c r="K4210" s="7">
        <v>0</v>
      </c>
      <c r="L4210" s="7">
        <v>0</v>
      </c>
      <c r="M4210" s="7"/>
      <c r="N4210" s="7"/>
      <c r="O4210" s="7"/>
      <c r="P4210" s="7">
        <v>1</v>
      </c>
      <c r="Q4210" s="7">
        <v>28</v>
      </c>
      <c r="R4210" s="7">
        <v>265</v>
      </c>
      <c r="S4210" s="189">
        <v>45625.593981481485</v>
      </c>
    </row>
    <row r="4211" spans="1:19">
      <c r="A4211" s="7">
        <v>2020</v>
      </c>
      <c r="B4211" s="123" t="s">
        <v>537</v>
      </c>
      <c r="C4211" s="123" t="s">
        <v>556</v>
      </c>
      <c r="D4211" s="123" t="s">
        <v>576</v>
      </c>
      <c r="E4211" s="123" t="s">
        <v>533</v>
      </c>
      <c r="F4211" s="7">
        <v>355.08250800000002</v>
      </c>
      <c r="G4211" s="123" t="s">
        <v>532</v>
      </c>
      <c r="H4211" s="7">
        <v>26.182245449</v>
      </c>
      <c r="I4211" s="7">
        <v>73.735666667000004</v>
      </c>
      <c r="J4211" s="7">
        <v>26.026364227999998</v>
      </c>
      <c r="K4211" s="7">
        <v>3.5508250000000001E-3</v>
      </c>
      <c r="L4211" s="7">
        <v>2.1305E-4</v>
      </c>
      <c r="M4211" s="7">
        <v>73.296666666999997</v>
      </c>
      <c r="N4211" s="7">
        <v>0.01</v>
      </c>
      <c r="O4211" s="7">
        <v>5.9999999999999995E-4</v>
      </c>
      <c r="P4211" s="7">
        <v>1</v>
      </c>
      <c r="Q4211" s="7">
        <v>28</v>
      </c>
      <c r="R4211" s="7">
        <v>265</v>
      </c>
      <c r="S4211" s="189">
        <v>45625.593981481485</v>
      </c>
    </row>
    <row r="4212" spans="1:19">
      <c r="A4212" s="7">
        <v>2020</v>
      </c>
      <c r="B4212" s="123" t="s">
        <v>537</v>
      </c>
      <c r="C4212" s="123" t="s">
        <v>556</v>
      </c>
      <c r="D4212" s="123" t="s">
        <v>576</v>
      </c>
      <c r="E4212" s="123" t="s">
        <v>160</v>
      </c>
      <c r="F4212" s="7">
        <v>208.16769600000001</v>
      </c>
      <c r="G4212" s="123" t="s">
        <v>532</v>
      </c>
      <c r="H4212" s="7">
        <v>14.952477436000001</v>
      </c>
      <c r="I4212" s="7">
        <v>71.828999999999994</v>
      </c>
      <c r="J4212" s="7">
        <v>14.861091817</v>
      </c>
      <c r="K4212" s="7">
        <v>2.0816770000000001E-3</v>
      </c>
      <c r="L4212" s="7">
        <v>1.2490099999999999E-4</v>
      </c>
      <c r="M4212" s="7">
        <v>71.39</v>
      </c>
      <c r="N4212" s="7">
        <v>0.01</v>
      </c>
      <c r="O4212" s="7">
        <v>5.9999999999999995E-4</v>
      </c>
      <c r="P4212" s="7">
        <v>1</v>
      </c>
      <c r="Q4212" s="7">
        <v>28</v>
      </c>
      <c r="R4212" s="7">
        <v>265</v>
      </c>
      <c r="S4212" s="189">
        <v>45625.593981481485</v>
      </c>
    </row>
    <row r="4213" spans="1:19">
      <c r="A4213" s="7">
        <v>2020</v>
      </c>
      <c r="B4213" s="123" t="s">
        <v>537</v>
      </c>
      <c r="C4213" s="123" t="s">
        <v>556</v>
      </c>
      <c r="D4213" s="123" t="s">
        <v>576</v>
      </c>
      <c r="E4213" s="123" t="s">
        <v>163</v>
      </c>
      <c r="F4213" s="7">
        <v>518.79571957200005</v>
      </c>
      <c r="G4213" s="123" t="s">
        <v>532</v>
      </c>
      <c r="H4213" s="7">
        <v>33.128478866999998</v>
      </c>
      <c r="I4213" s="7">
        <v>63.856499999999997</v>
      </c>
      <c r="J4213" s="7">
        <v>33.042099380000003</v>
      </c>
      <c r="K4213" s="7">
        <v>2.5939790000000002E-3</v>
      </c>
      <c r="L4213" s="7">
        <v>5.1879571960000001E-5</v>
      </c>
      <c r="M4213" s="7">
        <v>63.69</v>
      </c>
      <c r="N4213" s="7">
        <v>5.0000000000000001E-3</v>
      </c>
      <c r="O4213" s="7">
        <v>1E-4</v>
      </c>
      <c r="P4213" s="7">
        <v>1</v>
      </c>
      <c r="Q4213" s="7">
        <v>28</v>
      </c>
      <c r="R4213" s="7">
        <v>265</v>
      </c>
      <c r="S4213" s="189">
        <v>45625.593981481485</v>
      </c>
    </row>
    <row r="4214" spans="1:19">
      <c r="A4214" s="7">
        <v>2020</v>
      </c>
      <c r="B4214" s="123" t="s">
        <v>537</v>
      </c>
      <c r="C4214" s="123" t="s">
        <v>556</v>
      </c>
      <c r="D4214" s="123" t="s">
        <v>576</v>
      </c>
      <c r="E4214" s="123" t="s">
        <v>535</v>
      </c>
      <c r="F4214" s="7">
        <v>1694.2298300370001</v>
      </c>
      <c r="G4214" s="123" t="s">
        <v>532</v>
      </c>
      <c r="H4214" s="7">
        <v>95.462389201999997</v>
      </c>
      <c r="I4214" s="7">
        <v>56.345595803999998</v>
      </c>
      <c r="J4214" s="7">
        <v>95.180299935999997</v>
      </c>
      <c r="K4214" s="7">
        <v>8.4711490000000007E-3</v>
      </c>
      <c r="L4214" s="7">
        <v>1.6942300000000001E-4</v>
      </c>
      <c r="M4214" s="7">
        <v>56.179095803999999</v>
      </c>
      <c r="N4214" s="7">
        <v>5.0000000000000001E-3</v>
      </c>
      <c r="O4214" s="7">
        <v>1E-4</v>
      </c>
      <c r="P4214" s="7">
        <v>1</v>
      </c>
      <c r="Q4214" s="7">
        <v>28</v>
      </c>
      <c r="R4214" s="7">
        <v>265</v>
      </c>
      <c r="S4214" s="189">
        <v>45625.593981481485</v>
      </c>
    </row>
    <row r="4215" spans="1:19">
      <c r="A4215" s="7">
        <v>2020</v>
      </c>
      <c r="B4215" s="123" t="s">
        <v>537</v>
      </c>
      <c r="C4215" s="123" t="s">
        <v>556</v>
      </c>
      <c r="D4215" s="123" t="s">
        <v>576</v>
      </c>
      <c r="E4215" s="123" t="s">
        <v>541</v>
      </c>
      <c r="F4215" s="7">
        <v>0</v>
      </c>
      <c r="G4215" s="123" t="s">
        <v>532</v>
      </c>
      <c r="H4215" s="7">
        <v>0</v>
      </c>
      <c r="I4215" s="7"/>
      <c r="J4215" s="7">
        <v>0</v>
      </c>
      <c r="K4215" s="7">
        <v>0</v>
      </c>
      <c r="L4215" s="7">
        <v>0</v>
      </c>
      <c r="M4215" s="7"/>
      <c r="N4215" s="7"/>
      <c r="O4215" s="7"/>
      <c r="P4215" s="7">
        <v>1</v>
      </c>
      <c r="Q4215" s="7">
        <v>28</v>
      </c>
      <c r="R4215" s="7">
        <v>265</v>
      </c>
      <c r="S4215" s="189">
        <v>45625.593981481485</v>
      </c>
    </row>
    <row r="4216" spans="1:19">
      <c r="A4216" s="7">
        <v>2020</v>
      </c>
      <c r="B4216" s="123" t="s">
        <v>537</v>
      </c>
      <c r="C4216" s="123" t="s">
        <v>556</v>
      </c>
      <c r="D4216" s="123" t="s">
        <v>577</v>
      </c>
      <c r="E4216" s="123" t="s">
        <v>27</v>
      </c>
      <c r="F4216" s="7">
        <v>0</v>
      </c>
      <c r="G4216" s="123" t="s">
        <v>532</v>
      </c>
      <c r="H4216" s="7">
        <v>0</v>
      </c>
      <c r="I4216" s="7"/>
      <c r="J4216" s="7">
        <v>0</v>
      </c>
      <c r="K4216" s="7">
        <v>0</v>
      </c>
      <c r="L4216" s="7">
        <v>0</v>
      </c>
      <c r="M4216" s="7"/>
      <c r="N4216" s="7"/>
      <c r="O4216" s="7"/>
      <c r="P4216" s="7"/>
      <c r="Q4216" s="7">
        <v>28</v>
      </c>
      <c r="R4216" s="7">
        <v>265</v>
      </c>
      <c r="S4216" s="189">
        <v>45625.593981481485</v>
      </c>
    </row>
    <row r="4217" spans="1:19">
      <c r="A4217" s="7">
        <v>2020</v>
      </c>
      <c r="B4217" s="123" t="s">
        <v>537</v>
      </c>
      <c r="C4217" s="123" t="s">
        <v>556</v>
      </c>
      <c r="D4217" s="123" t="s">
        <v>577</v>
      </c>
      <c r="E4217" s="123" t="s">
        <v>33</v>
      </c>
      <c r="F4217" s="7">
        <v>5.4476958030000002</v>
      </c>
      <c r="G4217" s="123" t="s">
        <v>532</v>
      </c>
      <c r="H4217" s="7">
        <v>5.1535202000000002E-2</v>
      </c>
      <c r="I4217" s="7">
        <v>9.4600000000000009</v>
      </c>
      <c r="J4217" s="7">
        <v>0</v>
      </c>
      <c r="K4217" s="7">
        <v>1.634309E-3</v>
      </c>
      <c r="L4217" s="7">
        <v>2.1790783210000001E-5</v>
      </c>
      <c r="M4217" s="7">
        <v>0</v>
      </c>
      <c r="N4217" s="7">
        <v>0.3</v>
      </c>
      <c r="O4217" s="7">
        <v>4.0000000000000001E-3</v>
      </c>
      <c r="P4217" s="7"/>
      <c r="Q4217" s="7">
        <v>28</v>
      </c>
      <c r="R4217" s="7">
        <v>265</v>
      </c>
      <c r="S4217" s="189">
        <v>45625.593981481485</v>
      </c>
    </row>
    <row r="4218" spans="1:19">
      <c r="A4218" s="7">
        <v>2020</v>
      </c>
      <c r="B4218" s="123" t="s">
        <v>537</v>
      </c>
      <c r="C4218" s="123" t="s">
        <v>556</v>
      </c>
      <c r="D4218" s="123" t="s">
        <v>577</v>
      </c>
      <c r="E4218" s="123" t="s">
        <v>540</v>
      </c>
      <c r="F4218" s="7">
        <v>0.167446816</v>
      </c>
      <c r="G4218" s="123" t="s">
        <v>532</v>
      </c>
      <c r="H4218" s="7">
        <v>1.5953914E-2</v>
      </c>
      <c r="I4218" s="7">
        <v>95.277500000000003</v>
      </c>
      <c r="J4218" s="7">
        <v>1.5840468999999999E-2</v>
      </c>
      <c r="K4218" s="7">
        <v>1.6744681599999999E-6</v>
      </c>
      <c r="L4218" s="7">
        <v>2.5117022400000001E-7</v>
      </c>
      <c r="M4218" s="7">
        <v>94.6</v>
      </c>
      <c r="N4218" s="7">
        <v>0.01</v>
      </c>
      <c r="O4218" s="7">
        <v>1.5E-3</v>
      </c>
      <c r="P4218" s="7">
        <v>1</v>
      </c>
      <c r="Q4218" s="7">
        <v>28</v>
      </c>
      <c r="R4218" s="7">
        <v>265</v>
      </c>
      <c r="S4218" s="189">
        <v>45625.593981481485</v>
      </c>
    </row>
    <row r="4219" spans="1:19">
      <c r="A4219" s="7">
        <v>2020</v>
      </c>
      <c r="B4219" s="123" t="s">
        <v>537</v>
      </c>
      <c r="C4219" s="123" t="s">
        <v>556</v>
      </c>
      <c r="D4219" s="123" t="s">
        <v>577</v>
      </c>
      <c r="E4219" s="123" t="s">
        <v>531</v>
      </c>
      <c r="F4219" s="7">
        <v>0</v>
      </c>
      <c r="G4219" s="123" t="s">
        <v>532</v>
      </c>
      <c r="H4219" s="7">
        <v>0</v>
      </c>
      <c r="I4219" s="7"/>
      <c r="J4219" s="7">
        <v>0</v>
      </c>
      <c r="K4219" s="7">
        <v>0</v>
      </c>
      <c r="L4219" s="7">
        <v>0</v>
      </c>
      <c r="M4219" s="7"/>
      <c r="N4219" s="7"/>
      <c r="O4219" s="7"/>
      <c r="P4219" s="7">
        <v>1</v>
      </c>
      <c r="Q4219" s="7">
        <v>28</v>
      </c>
      <c r="R4219" s="7">
        <v>265</v>
      </c>
      <c r="S4219" s="189">
        <v>45625.593981481485</v>
      </c>
    </row>
    <row r="4220" spans="1:19">
      <c r="A4220" s="7">
        <v>2020</v>
      </c>
      <c r="B4220" s="123" t="s">
        <v>537</v>
      </c>
      <c r="C4220" s="123" t="s">
        <v>556</v>
      </c>
      <c r="D4220" s="123" t="s">
        <v>577</v>
      </c>
      <c r="E4220" s="123" t="s">
        <v>533</v>
      </c>
      <c r="F4220" s="7">
        <v>572.92171199999996</v>
      </c>
      <c r="G4220" s="123" t="s">
        <v>532</v>
      </c>
      <c r="H4220" s="7">
        <v>42.244764382</v>
      </c>
      <c r="I4220" s="7">
        <v>73.735666667000004</v>
      </c>
      <c r="J4220" s="7">
        <v>41.993251751000003</v>
      </c>
      <c r="K4220" s="7">
        <v>5.729217E-3</v>
      </c>
      <c r="L4220" s="7">
        <v>3.4375299999999997E-4</v>
      </c>
      <c r="M4220" s="7">
        <v>73.296666666999997</v>
      </c>
      <c r="N4220" s="7">
        <v>0.01</v>
      </c>
      <c r="O4220" s="7">
        <v>5.9999999999999995E-4</v>
      </c>
      <c r="P4220" s="7">
        <v>1</v>
      </c>
      <c r="Q4220" s="7">
        <v>28</v>
      </c>
      <c r="R4220" s="7">
        <v>265</v>
      </c>
      <c r="S4220" s="189">
        <v>45625.593981481485</v>
      </c>
    </row>
    <row r="4221" spans="1:19">
      <c r="A4221" s="7">
        <v>2020</v>
      </c>
      <c r="B4221" s="123" t="s">
        <v>537</v>
      </c>
      <c r="C4221" s="123" t="s">
        <v>556</v>
      </c>
      <c r="D4221" s="123" t="s">
        <v>577</v>
      </c>
      <c r="E4221" s="123" t="s">
        <v>160</v>
      </c>
      <c r="F4221" s="7">
        <v>40.737563999999999</v>
      </c>
      <c r="G4221" s="123" t="s">
        <v>532</v>
      </c>
      <c r="H4221" s="7">
        <v>2.9261384850000001</v>
      </c>
      <c r="I4221" s="7">
        <v>71.828999999999994</v>
      </c>
      <c r="J4221" s="7">
        <v>2.908254694</v>
      </c>
      <c r="K4221" s="7">
        <v>4.0737599999999998E-4</v>
      </c>
      <c r="L4221" s="7">
        <v>2.4442538399999999E-5</v>
      </c>
      <c r="M4221" s="7">
        <v>71.39</v>
      </c>
      <c r="N4221" s="7">
        <v>0.01</v>
      </c>
      <c r="O4221" s="7">
        <v>5.9999999999999995E-4</v>
      </c>
      <c r="P4221" s="7">
        <v>1</v>
      </c>
      <c r="Q4221" s="7">
        <v>28</v>
      </c>
      <c r="R4221" s="7">
        <v>265</v>
      </c>
      <c r="S4221" s="189">
        <v>45625.593981481485</v>
      </c>
    </row>
    <row r="4222" spans="1:19">
      <c r="A4222" s="7">
        <v>2020</v>
      </c>
      <c r="B4222" s="123" t="s">
        <v>537</v>
      </c>
      <c r="C4222" s="123" t="s">
        <v>556</v>
      </c>
      <c r="D4222" s="123" t="s">
        <v>577</v>
      </c>
      <c r="E4222" s="123" t="s">
        <v>163</v>
      </c>
      <c r="F4222" s="7">
        <v>173.09764933599999</v>
      </c>
      <c r="G4222" s="123" t="s">
        <v>532</v>
      </c>
      <c r="H4222" s="7">
        <v>11.053410045</v>
      </c>
      <c r="I4222" s="7">
        <v>63.856499999999997</v>
      </c>
      <c r="J4222" s="7">
        <v>11.024589285999999</v>
      </c>
      <c r="K4222" s="7">
        <v>8.6548799999999998E-4</v>
      </c>
      <c r="L4222" s="7">
        <v>1.730976493E-5</v>
      </c>
      <c r="M4222" s="7">
        <v>63.69</v>
      </c>
      <c r="N4222" s="7">
        <v>5.0000000000000001E-3</v>
      </c>
      <c r="O4222" s="7">
        <v>1E-4</v>
      </c>
      <c r="P4222" s="7">
        <v>1</v>
      </c>
      <c r="Q4222" s="7">
        <v>28</v>
      </c>
      <c r="R4222" s="7">
        <v>265</v>
      </c>
      <c r="S4222" s="189">
        <v>45625.593981481485</v>
      </c>
    </row>
    <row r="4223" spans="1:19">
      <c r="A4223" s="7">
        <v>2020</v>
      </c>
      <c r="B4223" s="123" t="s">
        <v>537</v>
      </c>
      <c r="C4223" s="123" t="s">
        <v>556</v>
      </c>
      <c r="D4223" s="123" t="s">
        <v>577</v>
      </c>
      <c r="E4223" s="123" t="s">
        <v>535</v>
      </c>
      <c r="F4223" s="7">
        <v>576.51111073499999</v>
      </c>
      <c r="G4223" s="123" t="s">
        <v>532</v>
      </c>
      <c r="H4223" s="7">
        <v>32.483862021999997</v>
      </c>
      <c r="I4223" s="7">
        <v>56.345595803999998</v>
      </c>
      <c r="J4223" s="7">
        <v>32.387872922</v>
      </c>
      <c r="K4223" s="7">
        <v>2.8825560000000001E-3</v>
      </c>
      <c r="L4223" s="7">
        <v>5.765111107E-5</v>
      </c>
      <c r="M4223" s="7">
        <v>56.179095803999999</v>
      </c>
      <c r="N4223" s="7">
        <v>5.0000000000000001E-3</v>
      </c>
      <c r="O4223" s="7">
        <v>1E-4</v>
      </c>
      <c r="P4223" s="7">
        <v>1</v>
      </c>
      <c r="Q4223" s="7">
        <v>28</v>
      </c>
      <c r="R4223" s="7">
        <v>265</v>
      </c>
      <c r="S4223" s="189">
        <v>45625.593981481485</v>
      </c>
    </row>
    <row r="4224" spans="1:19">
      <c r="A4224" s="7">
        <v>2020</v>
      </c>
      <c r="B4224" s="123" t="s">
        <v>537</v>
      </c>
      <c r="C4224" s="123" t="s">
        <v>556</v>
      </c>
      <c r="D4224" s="123" t="s">
        <v>577</v>
      </c>
      <c r="E4224" s="123" t="s">
        <v>541</v>
      </c>
      <c r="F4224" s="7">
        <v>0</v>
      </c>
      <c r="G4224" s="123" t="s">
        <v>532</v>
      </c>
      <c r="H4224" s="7">
        <v>0</v>
      </c>
      <c r="I4224" s="7"/>
      <c r="J4224" s="7">
        <v>0</v>
      </c>
      <c r="K4224" s="7">
        <v>0</v>
      </c>
      <c r="L4224" s="7">
        <v>0</v>
      </c>
      <c r="M4224" s="7"/>
      <c r="N4224" s="7"/>
      <c r="O4224" s="7"/>
      <c r="P4224" s="7">
        <v>1</v>
      </c>
      <c r="Q4224" s="7">
        <v>28</v>
      </c>
      <c r="R4224" s="7">
        <v>265</v>
      </c>
      <c r="S4224" s="189">
        <v>45625.593981481485</v>
      </c>
    </row>
    <row r="4225" spans="1:19">
      <c r="A4225" s="7">
        <v>2020</v>
      </c>
      <c r="B4225" s="123" t="s">
        <v>537</v>
      </c>
      <c r="C4225" s="123" t="s">
        <v>556</v>
      </c>
      <c r="D4225" s="123" t="s">
        <v>578</v>
      </c>
      <c r="E4225" s="123" t="s">
        <v>27</v>
      </c>
      <c r="F4225" s="7">
        <v>0</v>
      </c>
      <c r="G4225" s="123" t="s">
        <v>532</v>
      </c>
      <c r="H4225" s="7">
        <v>0</v>
      </c>
      <c r="I4225" s="7"/>
      <c r="J4225" s="7">
        <v>0</v>
      </c>
      <c r="K4225" s="7">
        <v>0</v>
      </c>
      <c r="L4225" s="7">
        <v>0</v>
      </c>
      <c r="M4225" s="7"/>
      <c r="N4225" s="7"/>
      <c r="O4225" s="7"/>
      <c r="P4225" s="7"/>
      <c r="Q4225" s="7">
        <v>28</v>
      </c>
      <c r="R4225" s="7">
        <v>265</v>
      </c>
      <c r="S4225" s="189">
        <v>45625.593981481485</v>
      </c>
    </row>
    <row r="4226" spans="1:19">
      <c r="A4226" s="7">
        <v>2020</v>
      </c>
      <c r="B4226" s="123" t="s">
        <v>537</v>
      </c>
      <c r="C4226" s="123" t="s">
        <v>556</v>
      </c>
      <c r="D4226" s="123" t="s">
        <v>578</v>
      </c>
      <c r="E4226" s="123" t="s">
        <v>33</v>
      </c>
      <c r="F4226" s="7">
        <v>85.453143033000003</v>
      </c>
      <c r="G4226" s="123" t="s">
        <v>532</v>
      </c>
      <c r="H4226" s="7">
        <v>0.80838673299999997</v>
      </c>
      <c r="I4226" s="7">
        <v>9.4600000000000009</v>
      </c>
      <c r="J4226" s="7">
        <v>0</v>
      </c>
      <c r="K4226" s="7">
        <v>2.5635943000000001E-2</v>
      </c>
      <c r="L4226" s="7">
        <v>3.41813E-4</v>
      </c>
      <c r="M4226" s="7">
        <v>0</v>
      </c>
      <c r="N4226" s="7">
        <v>0.3</v>
      </c>
      <c r="O4226" s="7">
        <v>4.0000000000000001E-3</v>
      </c>
      <c r="P4226" s="7"/>
      <c r="Q4226" s="7">
        <v>28</v>
      </c>
      <c r="R4226" s="7">
        <v>265</v>
      </c>
      <c r="S4226" s="189">
        <v>45625.593981481485</v>
      </c>
    </row>
    <row r="4227" spans="1:19">
      <c r="A4227" s="7">
        <v>2020</v>
      </c>
      <c r="B4227" s="123" t="s">
        <v>537</v>
      </c>
      <c r="C4227" s="123" t="s">
        <v>556</v>
      </c>
      <c r="D4227" s="123" t="s">
        <v>578</v>
      </c>
      <c r="E4227" s="123" t="s">
        <v>540</v>
      </c>
      <c r="F4227" s="7">
        <v>6.3629790169999998</v>
      </c>
      <c r="G4227" s="123" t="s">
        <v>532</v>
      </c>
      <c r="H4227" s="7">
        <v>0.60624873300000004</v>
      </c>
      <c r="I4227" s="7">
        <v>95.277500000000003</v>
      </c>
      <c r="J4227" s="7">
        <v>0.60193781499999999</v>
      </c>
      <c r="K4227" s="7">
        <v>6.3629790169999998E-5</v>
      </c>
      <c r="L4227" s="7">
        <v>9.5444685260000002E-6</v>
      </c>
      <c r="M4227" s="7">
        <v>94.6</v>
      </c>
      <c r="N4227" s="7">
        <v>0.01</v>
      </c>
      <c r="O4227" s="7">
        <v>1.5E-3</v>
      </c>
      <c r="P4227" s="7">
        <v>1</v>
      </c>
      <c r="Q4227" s="7">
        <v>28</v>
      </c>
      <c r="R4227" s="7">
        <v>265</v>
      </c>
      <c r="S4227" s="189">
        <v>45625.593981481485</v>
      </c>
    </row>
    <row r="4228" spans="1:19">
      <c r="A4228" s="7">
        <v>2020</v>
      </c>
      <c r="B4228" s="123" t="s">
        <v>537</v>
      </c>
      <c r="C4228" s="123" t="s">
        <v>556</v>
      </c>
      <c r="D4228" s="123" t="s">
        <v>578</v>
      </c>
      <c r="E4228" s="123" t="s">
        <v>531</v>
      </c>
      <c r="F4228" s="7">
        <v>0</v>
      </c>
      <c r="G4228" s="123" t="s">
        <v>532</v>
      </c>
      <c r="H4228" s="7">
        <v>0</v>
      </c>
      <c r="I4228" s="7"/>
      <c r="J4228" s="7">
        <v>0</v>
      </c>
      <c r="K4228" s="7">
        <v>0</v>
      </c>
      <c r="L4228" s="7">
        <v>0</v>
      </c>
      <c r="M4228" s="7"/>
      <c r="N4228" s="7"/>
      <c r="O4228" s="7"/>
      <c r="P4228" s="7">
        <v>1</v>
      </c>
      <c r="Q4228" s="7">
        <v>28</v>
      </c>
      <c r="R4228" s="7">
        <v>265</v>
      </c>
      <c r="S4228" s="189">
        <v>45625.593981481485</v>
      </c>
    </row>
    <row r="4229" spans="1:19">
      <c r="A4229" s="7">
        <v>2020</v>
      </c>
      <c r="B4229" s="123" t="s">
        <v>537</v>
      </c>
      <c r="C4229" s="123" t="s">
        <v>556</v>
      </c>
      <c r="D4229" s="123" t="s">
        <v>578</v>
      </c>
      <c r="E4229" s="123" t="s">
        <v>533</v>
      </c>
      <c r="F4229" s="7">
        <v>95.124095999999994</v>
      </c>
      <c r="G4229" s="123" t="s">
        <v>532</v>
      </c>
      <c r="H4229" s="7">
        <v>7.0140386350000004</v>
      </c>
      <c r="I4229" s="7">
        <v>73.735666667000004</v>
      </c>
      <c r="J4229" s="7">
        <v>6.972279157</v>
      </c>
      <c r="K4229" s="7">
        <v>9.5124100000000002E-4</v>
      </c>
      <c r="L4229" s="7">
        <v>5.7074457600000003E-5</v>
      </c>
      <c r="M4229" s="7">
        <v>73.296666666999997</v>
      </c>
      <c r="N4229" s="7">
        <v>0.01</v>
      </c>
      <c r="O4229" s="7">
        <v>5.9999999999999995E-4</v>
      </c>
      <c r="P4229" s="7">
        <v>1</v>
      </c>
      <c r="Q4229" s="7">
        <v>28</v>
      </c>
      <c r="R4229" s="7">
        <v>265</v>
      </c>
      <c r="S4229" s="189">
        <v>45625.593981481485</v>
      </c>
    </row>
    <row r="4230" spans="1:19">
      <c r="A4230" s="7">
        <v>2020</v>
      </c>
      <c r="B4230" s="123" t="s">
        <v>537</v>
      </c>
      <c r="C4230" s="123" t="s">
        <v>556</v>
      </c>
      <c r="D4230" s="123" t="s">
        <v>578</v>
      </c>
      <c r="E4230" s="123" t="s">
        <v>160</v>
      </c>
      <c r="F4230" s="7">
        <v>106.63779599999999</v>
      </c>
      <c r="G4230" s="123" t="s">
        <v>532</v>
      </c>
      <c r="H4230" s="7">
        <v>7.6596862489999999</v>
      </c>
      <c r="I4230" s="7">
        <v>71.828999999999994</v>
      </c>
      <c r="J4230" s="7">
        <v>7.6128722560000002</v>
      </c>
      <c r="K4230" s="7">
        <v>1.066378E-3</v>
      </c>
      <c r="L4230" s="7">
        <v>6.3982677600000007E-5</v>
      </c>
      <c r="M4230" s="7">
        <v>71.39</v>
      </c>
      <c r="N4230" s="7">
        <v>0.01</v>
      </c>
      <c r="O4230" s="7">
        <v>5.9999999999999995E-4</v>
      </c>
      <c r="P4230" s="7">
        <v>1</v>
      </c>
      <c r="Q4230" s="7">
        <v>28</v>
      </c>
      <c r="R4230" s="7">
        <v>265</v>
      </c>
      <c r="S4230" s="189">
        <v>45625.593981481485</v>
      </c>
    </row>
    <row r="4231" spans="1:19">
      <c r="A4231" s="7">
        <v>2020</v>
      </c>
      <c r="B4231" s="123" t="s">
        <v>537</v>
      </c>
      <c r="C4231" s="123" t="s">
        <v>556</v>
      </c>
      <c r="D4231" s="123" t="s">
        <v>578</v>
      </c>
      <c r="E4231" s="123" t="s">
        <v>163</v>
      </c>
      <c r="F4231" s="7">
        <v>448.25143519300002</v>
      </c>
      <c r="G4231" s="123" t="s">
        <v>532</v>
      </c>
      <c r="H4231" s="7">
        <v>28.623767771000001</v>
      </c>
      <c r="I4231" s="7">
        <v>63.856499999999997</v>
      </c>
      <c r="J4231" s="7">
        <v>28.549133907000002</v>
      </c>
      <c r="K4231" s="7">
        <v>2.241257E-3</v>
      </c>
      <c r="L4231" s="7">
        <v>4.4825143520000001E-5</v>
      </c>
      <c r="M4231" s="7">
        <v>63.69</v>
      </c>
      <c r="N4231" s="7">
        <v>5.0000000000000001E-3</v>
      </c>
      <c r="O4231" s="7">
        <v>1E-4</v>
      </c>
      <c r="P4231" s="7">
        <v>1</v>
      </c>
      <c r="Q4231" s="7">
        <v>28</v>
      </c>
      <c r="R4231" s="7">
        <v>265</v>
      </c>
      <c r="S4231" s="189">
        <v>45625.593981481485</v>
      </c>
    </row>
    <row r="4232" spans="1:19">
      <c r="A4232" s="7">
        <v>2020</v>
      </c>
      <c r="B4232" s="123" t="s">
        <v>537</v>
      </c>
      <c r="C4232" s="123" t="s">
        <v>556</v>
      </c>
      <c r="D4232" s="123" t="s">
        <v>578</v>
      </c>
      <c r="E4232" s="123" t="s">
        <v>535</v>
      </c>
      <c r="F4232" s="7">
        <v>1169.6283984470001</v>
      </c>
      <c r="G4232" s="123" t="s">
        <v>532</v>
      </c>
      <c r="H4232" s="7">
        <v>65.903408979999995</v>
      </c>
      <c r="I4232" s="7">
        <v>56.345595803999998</v>
      </c>
      <c r="J4232" s="7">
        <v>65.708665851000006</v>
      </c>
      <c r="K4232" s="7">
        <v>5.8481419999999998E-3</v>
      </c>
      <c r="L4232" s="7">
        <v>1.16963E-4</v>
      </c>
      <c r="M4232" s="7">
        <v>56.179095803999999</v>
      </c>
      <c r="N4232" s="7">
        <v>5.0000000000000001E-3</v>
      </c>
      <c r="O4232" s="7">
        <v>1E-4</v>
      </c>
      <c r="P4232" s="7">
        <v>1</v>
      </c>
      <c r="Q4232" s="7">
        <v>28</v>
      </c>
      <c r="R4232" s="7">
        <v>265</v>
      </c>
      <c r="S4232" s="189">
        <v>45625.593981481485</v>
      </c>
    </row>
    <row r="4233" spans="1:19">
      <c r="A4233" s="7">
        <v>2020</v>
      </c>
      <c r="B4233" s="123" t="s">
        <v>537</v>
      </c>
      <c r="C4233" s="123" t="s">
        <v>556</v>
      </c>
      <c r="D4233" s="123" t="s">
        <v>578</v>
      </c>
      <c r="E4233" s="123" t="s">
        <v>541</v>
      </c>
      <c r="F4233" s="7">
        <v>0</v>
      </c>
      <c r="G4233" s="123" t="s">
        <v>532</v>
      </c>
      <c r="H4233" s="7">
        <v>0</v>
      </c>
      <c r="I4233" s="7"/>
      <c r="J4233" s="7">
        <v>0</v>
      </c>
      <c r="K4233" s="7">
        <v>0</v>
      </c>
      <c r="L4233" s="7">
        <v>0</v>
      </c>
      <c r="M4233" s="7"/>
      <c r="N4233" s="7"/>
      <c r="O4233" s="7"/>
      <c r="P4233" s="7">
        <v>1</v>
      </c>
      <c r="Q4233" s="7">
        <v>28</v>
      </c>
      <c r="R4233" s="7">
        <v>265</v>
      </c>
      <c r="S4233" s="189">
        <v>45625.593981481485</v>
      </c>
    </row>
    <row r="4234" spans="1:19">
      <c r="A4234" s="7">
        <v>2020</v>
      </c>
      <c r="B4234" s="123" t="s">
        <v>537</v>
      </c>
      <c r="C4234" s="123" t="s">
        <v>556</v>
      </c>
      <c r="D4234" s="123" t="s">
        <v>579</v>
      </c>
      <c r="E4234" s="123" t="s">
        <v>27</v>
      </c>
      <c r="F4234" s="7">
        <v>0</v>
      </c>
      <c r="G4234" s="123" t="s">
        <v>532</v>
      </c>
      <c r="H4234" s="7">
        <v>0</v>
      </c>
      <c r="I4234" s="7"/>
      <c r="J4234" s="7">
        <v>0</v>
      </c>
      <c r="K4234" s="7">
        <v>0</v>
      </c>
      <c r="L4234" s="7">
        <v>0</v>
      </c>
      <c r="M4234" s="7"/>
      <c r="N4234" s="7"/>
      <c r="O4234" s="7"/>
      <c r="P4234" s="7"/>
      <c r="Q4234" s="7">
        <v>28</v>
      </c>
      <c r="R4234" s="7">
        <v>265</v>
      </c>
      <c r="S4234" s="189">
        <v>45625.593981481485</v>
      </c>
    </row>
    <row r="4235" spans="1:19">
      <c r="A4235" s="7">
        <v>2020</v>
      </c>
      <c r="B4235" s="123" t="s">
        <v>537</v>
      </c>
      <c r="C4235" s="123" t="s">
        <v>556</v>
      </c>
      <c r="D4235" s="123" t="s">
        <v>579</v>
      </c>
      <c r="E4235" s="123" t="s">
        <v>33</v>
      </c>
      <c r="F4235" s="7">
        <v>8.8274705050000009</v>
      </c>
      <c r="G4235" s="123" t="s">
        <v>532</v>
      </c>
      <c r="H4235" s="7">
        <v>8.3507870999999997E-2</v>
      </c>
      <c r="I4235" s="7">
        <v>9.4600000000000009</v>
      </c>
      <c r="J4235" s="7">
        <v>0</v>
      </c>
      <c r="K4235" s="7">
        <v>2.648241E-3</v>
      </c>
      <c r="L4235" s="7">
        <v>3.5309882020000003E-5</v>
      </c>
      <c r="M4235" s="7">
        <v>0</v>
      </c>
      <c r="N4235" s="7">
        <v>0.3</v>
      </c>
      <c r="O4235" s="7">
        <v>4.0000000000000001E-3</v>
      </c>
      <c r="P4235" s="7"/>
      <c r="Q4235" s="7">
        <v>28</v>
      </c>
      <c r="R4235" s="7">
        <v>265</v>
      </c>
      <c r="S4235" s="189">
        <v>45625.593981481485</v>
      </c>
    </row>
    <row r="4236" spans="1:19">
      <c r="A4236" s="7">
        <v>2020</v>
      </c>
      <c r="B4236" s="123" t="s">
        <v>537</v>
      </c>
      <c r="C4236" s="123" t="s">
        <v>556</v>
      </c>
      <c r="D4236" s="123" t="s">
        <v>579</v>
      </c>
      <c r="E4236" s="123" t="s">
        <v>540</v>
      </c>
      <c r="F4236" s="7">
        <v>0.50234044899999997</v>
      </c>
      <c r="G4236" s="123" t="s">
        <v>532</v>
      </c>
      <c r="H4236" s="7">
        <v>4.7861741999999999E-2</v>
      </c>
      <c r="I4236" s="7">
        <v>95.277500000000003</v>
      </c>
      <c r="J4236" s="7">
        <v>4.7521406000000002E-2</v>
      </c>
      <c r="K4236" s="7">
        <v>5.02340449E-6</v>
      </c>
      <c r="L4236" s="7">
        <v>7.5351067349999998E-7</v>
      </c>
      <c r="M4236" s="7">
        <v>94.6</v>
      </c>
      <c r="N4236" s="7">
        <v>0.01</v>
      </c>
      <c r="O4236" s="7">
        <v>1.5E-3</v>
      </c>
      <c r="P4236" s="7">
        <v>1</v>
      </c>
      <c r="Q4236" s="7">
        <v>28</v>
      </c>
      <c r="R4236" s="7">
        <v>265</v>
      </c>
      <c r="S4236" s="189">
        <v>45625.593981481485</v>
      </c>
    </row>
    <row r="4237" spans="1:19">
      <c r="A4237" s="7">
        <v>2020</v>
      </c>
      <c r="B4237" s="123" t="s">
        <v>537</v>
      </c>
      <c r="C4237" s="123" t="s">
        <v>556</v>
      </c>
      <c r="D4237" s="123" t="s">
        <v>579</v>
      </c>
      <c r="E4237" s="123" t="s">
        <v>531</v>
      </c>
      <c r="F4237" s="7">
        <v>0</v>
      </c>
      <c r="G4237" s="123" t="s">
        <v>532</v>
      </c>
      <c r="H4237" s="7">
        <v>0</v>
      </c>
      <c r="I4237" s="7"/>
      <c r="J4237" s="7">
        <v>0</v>
      </c>
      <c r="K4237" s="7">
        <v>0</v>
      </c>
      <c r="L4237" s="7">
        <v>0</v>
      </c>
      <c r="M4237" s="7"/>
      <c r="N4237" s="7"/>
      <c r="O4237" s="7"/>
      <c r="P4237" s="7">
        <v>1</v>
      </c>
      <c r="Q4237" s="7">
        <v>28</v>
      </c>
      <c r="R4237" s="7">
        <v>265</v>
      </c>
      <c r="S4237" s="189">
        <v>45625.593981481485</v>
      </c>
    </row>
    <row r="4238" spans="1:19">
      <c r="A4238" s="7">
        <v>2020</v>
      </c>
      <c r="B4238" s="123" t="s">
        <v>537</v>
      </c>
      <c r="C4238" s="123" t="s">
        <v>556</v>
      </c>
      <c r="D4238" s="123" t="s">
        <v>579</v>
      </c>
      <c r="E4238" s="123" t="s">
        <v>533</v>
      </c>
      <c r="F4238" s="7">
        <v>83.359188000000003</v>
      </c>
      <c r="G4238" s="123" t="s">
        <v>532</v>
      </c>
      <c r="H4238" s="7">
        <v>6.1465452999999997</v>
      </c>
      <c r="I4238" s="7">
        <v>73.735666667000004</v>
      </c>
      <c r="J4238" s="7">
        <v>6.1099506159999999</v>
      </c>
      <c r="K4238" s="7">
        <v>8.3359199999999997E-4</v>
      </c>
      <c r="L4238" s="7">
        <v>5.0015512800000001E-5</v>
      </c>
      <c r="M4238" s="7">
        <v>73.296666666999997</v>
      </c>
      <c r="N4238" s="7">
        <v>0.01</v>
      </c>
      <c r="O4238" s="7">
        <v>5.9999999999999995E-4</v>
      </c>
      <c r="P4238" s="7">
        <v>1</v>
      </c>
      <c r="Q4238" s="7">
        <v>28</v>
      </c>
      <c r="R4238" s="7">
        <v>265</v>
      </c>
      <c r="S4238" s="189">
        <v>45625.593981481485</v>
      </c>
    </row>
    <row r="4239" spans="1:19">
      <c r="A4239" s="7">
        <v>2020</v>
      </c>
      <c r="B4239" s="123" t="s">
        <v>537</v>
      </c>
      <c r="C4239" s="123" t="s">
        <v>556</v>
      </c>
      <c r="D4239" s="123" t="s">
        <v>579</v>
      </c>
      <c r="E4239" s="123" t="s">
        <v>160</v>
      </c>
      <c r="F4239" s="7">
        <v>25.916291999999999</v>
      </c>
      <c r="G4239" s="123" t="s">
        <v>532</v>
      </c>
      <c r="H4239" s="7">
        <v>1.8615413380000001</v>
      </c>
      <c r="I4239" s="7">
        <v>71.828999999999994</v>
      </c>
      <c r="J4239" s="7">
        <v>1.8501640859999999</v>
      </c>
      <c r="K4239" s="7">
        <v>2.5916300000000003E-4</v>
      </c>
      <c r="L4239" s="7">
        <v>1.55497752E-5</v>
      </c>
      <c r="M4239" s="7">
        <v>71.39</v>
      </c>
      <c r="N4239" s="7">
        <v>0.01</v>
      </c>
      <c r="O4239" s="7">
        <v>5.9999999999999995E-4</v>
      </c>
      <c r="P4239" s="7">
        <v>1</v>
      </c>
      <c r="Q4239" s="7">
        <v>28</v>
      </c>
      <c r="R4239" s="7">
        <v>265</v>
      </c>
      <c r="S4239" s="189">
        <v>45625.593981481485</v>
      </c>
    </row>
    <row r="4240" spans="1:19">
      <c r="A4240" s="7">
        <v>2020</v>
      </c>
      <c r="B4240" s="123" t="s">
        <v>537</v>
      </c>
      <c r="C4240" s="123" t="s">
        <v>556</v>
      </c>
      <c r="D4240" s="123" t="s">
        <v>579</v>
      </c>
      <c r="E4240" s="123" t="s">
        <v>163</v>
      </c>
      <c r="F4240" s="7">
        <v>36.421982948</v>
      </c>
      <c r="G4240" s="123" t="s">
        <v>532</v>
      </c>
      <c r="H4240" s="7">
        <v>2.3257803539999999</v>
      </c>
      <c r="I4240" s="7">
        <v>63.856499999999997</v>
      </c>
      <c r="J4240" s="7">
        <v>2.3197160939999999</v>
      </c>
      <c r="K4240" s="7">
        <v>1.8211E-4</v>
      </c>
      <c r="L4240" s="7">
        <v>3.6421982949999999E-6</v>
      </c>
      <c r="M4240" s="7">
        <v>63.69</v>
      </c>
      <c r="N4240" s="7">
        <v>5.0000000000000001E-3</v>
      </c>
      <c r="O4240" s="7">
        <v>1E-4</v>
      </c>
      <c r="P4240" s="7">
        <v>1</v>
      </c>
      <c r="Q4240" s="7">
        <v>28</v>
      </c>
      <c r="R4240" s="7">
        <v>265</v>
      </c>
      <c r="S4240" s="189">
        <v>45625.593981481485</v>
      </c>
    </row>
    <row r="4241" spans="1:19">
      <c r="A4241" s="7">
        <v>2020</v>
      </c>
      <c r="B4241" s="123" t="s">
        <v>537</v>
      </c>
      <c r="C4241" s="123" t="s">
        <v>556</v>
      </c>
      <c r="D4241" s="123" t="s">
        <v>579</v>
      </c>
      <c r="E4241" s="123" t="s">
        <v>535</v>
      </c>
      <c r="F4241" s="7">
        <v>884.03290661400001</v>
      </c>
      <c r="G4241" s="123" t="s">
        <v>532</v>
      </c>
      <c r="H4241" s="7">
        <v>49.811360833999998</v>
      </c>
      <c r="I4241" s="7">
        <v>56.345595803999998</v>
      </c>
      <c r="J4241" s="7">
        <v>49.664169354999999</v>
      </c>
      <c r="K4241" s="7">
        <v>4.4201650000000002E-3</v>
      </c>
      <c r="L4241" s="7">
        <v>8.8403290660000002E-5</v>
      </c>
      <c r="M4241" s="7">
        <v>56.179095803999999</v>
      </c>
      <c r="N4241" s="7">
        <v>5.0000000000000001E-3</v>
      </c>
      <c r="O4241" s="7">
        <v>1E-4</v>
      </c>
      <c r="P4241" s="7">
        <v>1</v>
      </c>
      <c r="Q4241" s="7">
        <v>28</v>
      </c>
      <c r="R4241" s="7">
        <v>265</v>
      </c>
      <c r="S4241" s="189">
        <v>45625.593981481485</v>
      </c>
    </row>
    <row r="4242" spans="1:19">
      <c r="A4242" s="7">
        <v>2020</v>
      </c>
      <c r="B4242" s="123" t="s">
        <v>537</v>
      </c>
      <c r="C4242" s="123" t="s">
        <v>556</v>
      </c>
      <c r="D4242" s="123" t="s">
        <v>579</v>
      </c>
      <c r="E4242" s="123" t="s">
        <v>541</v>
      </c>
      <c r="F4242" s="7">
        <v>0</v>
      </c>
      <c r="G4242" s="123" t="s">
        <v>532</v>
      </c>
      <c r="H4242" s="7">
        <v>0</v>
      </c>
      <c r="I4242" s="7"/>
      <c r="J4242" s="7">
        <v>0</v>
      </c>
      <c r="K4242" s="7">
        <v>0</v>
      </c>
      <c r="L4242" s="7">
        <v>0</v>
      </c>
      <c r="M4242" s="7"/>
      <c r="N4242" s="7"/>
      <c r="O4242" s="7"/>
      <c r="P4242" s="7">
        <v>1</v>
      </c>
      <c r="Q4242" s="7">
        <v>28</v>
      </c>
      <c r="R4242" s="7">
        <v>265</v>
      </c>
      <c r="S4242" s="189">
        <v>45625.593981481485</v>
      </c>
    </row>
    <row r="4243" spans="1:19">
      <c r="A4243" s="7">
        <v>2020</v>
      </c>
      <c r="B4243" s="123" t="s">
        <v>537</v>
      </c>
      <c r="C4243" s="123" t="s">
        <v>556</v>
      </c>
      <c r="D4243" s="123" t="s">
        <v>580</v>
      </c>
      <c r="E4243" s="123" t="s">
        <v>27</v>
      </c>
      <c r="F4243" s="7">
        <v>0</v>
      </c>
      <c r="G4243" s="123" t="s">
        <v>532</v>
      </c>
      <c r="H4243" s="7">
        <v>0</v>
      </c>
      <c r="I4243" s="7"/>
      <c r="J4243" s="7">
        <v>0</v>
      </c>
      <c r="K4243" s="7">
        <v>0</v>
      </c>
      <c r="L4243" s="7">
        <v>0</v>
      </c>
      <c r="M4243" s="7"/>
      <c r="N4243" s="7"/>
      <c r="O4243" s="7"/>
      <c r="P4243" s="7"/>
      <c r="Q4243" s="7">
        <v>28</v>
      </c>
      <c r="R4243" s="7">
        <v>265</v>
      </c>
      <c r="S4243" s="189">
        <v>45625.593981481485</v>
      </c>
    </row>
    <row r="4244" spans="1:19">
      <c r="A4244" s="7">
        <v>2020</v>
      </c>
      <c r="B4244" s="123" t="s">
        <v>537</v>
      </c>
      <c r="C4244" s="123" t="s">
        <v>556</v>
      </c>
      <c r="D4244" s="123" t="s">
        <v>580</v>
      </c>
      <c r="E4244" s="123" t="s">
        <v>33</v>
      </c>
      <c r="F4244" s="7">
        <v>40.67348544</v>
      </c>
      <c r="G4244" s="123" t="s">
        <v>532</v>
      </c>
      <c r="H4244" s="7">
        <v>0.38477117199999999</v>
      </c>
      <c r="I4244" s="7">
        <v>9.4600000000000009</v>
      </c>
      <c r="J4244" s="7">
        <v>0</v>
      </c>
      <c r="K4244" s="7">
        <v>1.2202045999999999E-2</v>
      </c>
      <c r="L4244" s="7">
        <v>1.6269400000000001E-4</v>
      </c>
      <c r="M4244" s="7">
        <v>0</v>
      </c>
      <c r="N4244" s="7">
        <v>0.3</v>
      </c>
      <c r="O4244" s="7">
        <v>4.0000000000000001E-3</v>
      </c>
      <c r="P4244" s="7"/>
      <c r="Q4244" s="7">
        <v>28</v>
      </c>
      <c r="R4244" s="7">
        <v>265</v>
      </c>
      <c r="S4244" s="189">
        <v>45625.593981481485</v>
      </c>
    </row>
    <row r="4245" spans="1:19">
      <c r="A4245" s="7">
        <v>2020</v>
      </c>
      <c r="B4245" s="123" t="s">
        <v>537</v>
      </c>
      <c r="C4245" s="123" t="s">
        <v>556</v>
      </c>
      <c r="D4245" s="123" t="s">
        <v>580</v>
      </c>
      <c r="E4245" s="123" t="s">
        <v>540</v>
      </c>
      <c r="F4245" s="7">
        <v>0.293031928</v>
      </c>
      <c r="G4245" s="123" t="s">
        <v>532</v>
      </c>
      <c r="H4245" s="7">
        <v>2.7919349999999999E-2</v>
      </c>
      <c r="I4245" s="7">
        <v>95.277500000000003</v>
      </c>
      <c r="J4245" s="7">
        <v>2.772082E-2</v>
      </c>
      <c r="K4245" s="7">
        <v>2.9303192800000002E-6</v>
      </c>
      <c r="L4245" s="7">
        <v>4.3954789200000002E-7</v>
      </c>
      <c r="M4245" s="7">
        <v>94.6</v>
      </c>
      <c r="N4245" s="7">
        <v>0.01</v>
      </c>
      <c r="O4245" s="7">
        <v>1.5E-3</v>
      </c>
      <c r="P4245" s="7">
        <v>1</v>
      </c>
      <c r="Q4245" s="7">
        <v>28</v>
      </c>
      <c r="R4245" s="7">
        <v>265</v>
      </c>
      <c r="S4245" s="189">
        <v>45625.593981481485</v>
      </c>
    </row>
    <row r="4246" spans="1:19">
      <c r="A4246" s="7">
        <v>2020</v>
      </c>
      <c r="B4246" s="123" t="s">
        <v>537</v>
      </c>
      <c r="C4246" s="123" t="s">
        <v>556</v>
      </c>
      <c r="D4246" s="123" t="s">
        <v>580</v>
      </c>
      <c r="E4246" s="123" t="s">
        <v>531</v>
      </c>
      <c r="F4246" s="7">
        <v>0</v>
      </c>
      <c r="G4246" s="123" t="s">
        <v>532</v>
      </c>
      <c r="H4246" s="7">
        <v>0</v>
      </c>
      <c r="I4246" s="7"/>
      <c r="J4246" s="7">
        <v>0</v>
      </c>
      <c r="K4246" s="7">
        <v>0</v>
      </c>
      <c r="L4246" s="7">
        <v>0</v>
      </c>
      <c r="M4246" s="7"/>
      <c r="N4246" s="7"/>
      <c r="O4246" s="7"/>
      <c r="P4246" s="7">
        <v>1</v>
      </c>
      <c r="Q4246" s="7">
        <v>28</v>
      </c>
      <c r="R4246" s="7">
        <v>265</v>
      </c>
      <c r="S4246" s="189">
        <v>45625.593981481485</v>
      </c>
    </row>
    <row r="4247" spans="1:19">
      <c r="A4247" s="7">
        <v>2020</v>
      </c>
      <c r="B4247" s="123" t="s">
        <v>537</v>
      </c>
      <c r="C4247" s="123" t="s">
        <v>556</v>
      </c>
      <c r="D4247" s="123" t="s">
        <v>580</v>
      </c>
      <c r="E4247" s="123" t="s">
        <v>533</v>
      </c>
      <c r="F4247" s="7">
        <v>42.161076000000001</v>
      </c>
      <c r="G4247" s="123" t="s">
        <v>532</v>
      </c>
      <c r="H4247" s="7">
        <v>3.1087750459999999</v>
      </c>
      <c r="I4247" s="7">
        <v>73.735666667000004</v>
      </c>
      <c r="J4247" s="7">
        <v>3.0902663339999998</v>
      </c>
      <c r="K4247" s="7">
        <v>4.2161100000000001E-4</v>
      </c>
      <c r="L4247" s="7">
        <v>2.52966456E-5</v>
      </c>
      <c r="M4247" s="7">
        <v>73.296666666999997</v>
      </c>
      <c r="N4247" s="7">
        <v>0.01</v>
      </c>
      <c r="O4247" s="7">
        <v>5.9999999999999995E-4</v>
      </c>
      <c r="P4247" s="7">
        <v>1</v>
      </c>
      <c r="Q4247" s="7">
        <v>28</v>
      </c>
      <c r="R4247" s="7">
        <v>265</v>
      </c>
      <c r="S4247" s="189">
        <v>45625.593981481485</v>
      </c>
    </row>
    <row r="4248" spans="1:19">
      <c r="A4248" s="7">
        <v>2020</v>
      </c>
      <c r="B4248" s="123" t="s">
        <v>537</v>
      </c>
      <c r="C4248" s="123" t="s">
        <v>556</v>
      </c>
      <c r="D4248" s="123" t="s">
        <v>580</v>
      </c>
      <c r="E4248" s="123" t="s">
        <v>160</v>
      </c>
      <c r="F4248" s="7">
        <v>53.423568000000003</v>
      </c>
      <c r="G4248" s="123" t="s">
        <v>532</v>
      </c>
      <c r="H4248" s="7">
        <v>3.8373614659999999</v>
      </c>
      <c r="I4248" s="7">
        <v>71.828999999999994</v>
      </c>
      <c r="J4248" s="7">
        <v>3.81390852</v>
      </c>
      <c r="K4248" s="7">
        <v>5.34236E-4</v>
      </c>
      <c r="L4248" s="7">
        <v>3.2054140799999998E-5</v>
      </c>
      <c r="M4248" s="7">
        <v>71.39</v>
      </c>
      <c r="N4248" s="7">
        <v>0.01</v>
      </c>
      <c r="O4248" s="7">
        <v>5.9999999999999995E-4</v>
      </c>
      <c r="P4248" s="7">
        <v>1</v>
      </c>
      <c r="Q4248" s="7">
        <v>28</v>
      </c>
      <c r="R4248" s="7">
        <v>265</v>
      </c>
      <c r="S4248" s="189">
        <v>45625.593981481485</v>
      </c>
    </row>
    <row r="4249" spans="1:19">
      <c r="A4249" s="7">
        <v>2020</v>
      </c>
      <c r="B4249" s="123" t="s">
        <v>537</v>
      </c>
      <c r="C4249" s="123" t="s">
        <v>556</v>
      </c>
      <c r="D4249" s="123" t="s">
        <v>580</v>
      </c>
      <c r="E4249" s="123" t="s">
        <v>163</v>
      </c>
      <c r="F4249" s="7">
        <v>10.068875832</v>
      </c>
      <c r="G4249" s="123" t="s">
        <v>532</v>
      </c>
      <c r="H4249" s="7">
        <v>0.64296317000000003</v>
      </c>
      <c r="I4249" s="7">
        <v>63.856499999999997</v>
      </c>
      <c r="J4249" s="7">
        <v>0.64128670200000004</v>
      </c>
      <c r="K4249" s="7">
        <v>5.0344379159999998E-5</v>
      </c>
      <c r="L4249" s="7">
        <v>1.006887583E-6</v>
      </c>
      <c r="M4249" s="7">
        <v>63.69</v>
      </c>
      <c r="N4249" s="7">
        <v>5.0000000000000001E-3</v>
      </c>
      <c r="O4249" s="7">
        <v>1E-4</v>
      </c>
      <c r="P4249" s="7">
        <v>1</v>
      </c>
      <c r="Q4249" s="7">
        <v>28</v>
      </c>
      <c r="R4249" s="7">
        <v>265</v>
      </c>
      <c r="S4249" s="189">
        <v>45625.593981481485</v>
      </c>
    </row>
    <row r="4250" spans="1:19">
      <c r="A4250" s="7">
        <v>2020</v>
      </c>
      <c r="B4250" s="123" t="s">
        <v>537</v>
      </c>
      <c r="C4250" s="123" t="s">
        <v>556</v>
      </c>
      <c r="D4250" s="123" t="s">
        <v>580</v>
      </c>
      <c r="E4250" s="123" t="s">
        <v>535</v>
      </c>
      <c r="F4250" s="7">
        <v>657.51235176900002</v>
      </c>
      <c r="G4250" s="123" t="s">
        <v>532</v>
      </c>
      <c r="H4250" s="7">
        <v>37.047925208999999</v>
      </c>
      <c r="I4250" s="7">
        <v>56.345595803999998</v>
      </c>
      <c r="J4250" s="7">
        <v>36.938449402000003</v>
      </c>
      <c r="K4250" s="7">
        <v>3.2875619999999999E-3</v>
      </c>
      <c r="L4250" s="7">
        <v>6.5751235180000001E-5</v>
      </c>
      <c r="M4250" s="7">
        <v>56.179095803999999</v>
      </c>
      <c r="N4250" s="7">
        <v>5.0000000000000001E-3</v>
      </c>
      <c r="O4250" s="7">
        <v>1E-4</v>
      </c>
      <c r="P4250" s="7">
        <v>1</v>
      </c>
      <c r="Q4250" s="7">
        <v>28</v>
      </c>
      <c r="R4250" s="7">
        <v>265</v>
      </c>
      <c r="S4250" s="189">
        <v>45625.593981481485</v>
      </c>
    </row>
    <row r="4251" spans="1:19">
      <c r="A4251" s="7">
        <v>2020</v>
      </c>
      <c r="B4251" s="123" t="s">
        <v>537</v>
      </c>
      <c r="C4251" s="123" t="s">
        <v>556</v>
      </c>
      <c r="D4251" s="123" t="s">
        <v>580</v>
      </c>
      <c r="E4251" s="123" t="s">
        <v>541</v>
      </c>
      <c r="F4251" s="7">
        <v>0</v>
      </c>
      <c r="G4251" s="123" t="s">
        <v>532</v>
      </c>
      <c r="H4251" s="7">
        <v>0</v>
      </c>
      <c r="I4251" s="7"/>
      <c r="J4251" s="7">
        <v>0</v>
      </c>
      <c r="K4251" s="7">
        <v>0</v>
      </c>
      <c r="L4251" s="7">
        <v>0</v>
      </c>
      <c r="M4251" s="7"/>
      <c r="N4251" s="7"/>
      <c r="O4251" s="7"/>
      <c r="P4251" s="7">
        <v>1</v>
      </c>
      <c r="Q4251" s="7">
        <v>28</v>
      </c>
      <c r="R4251" s="7">
        <v>265</v>
      </c>
      <c r="S4251" s="189">
        <v>45625.593981481485</v>
      </c>
    </row>
    <row r="4252" spans="1:19">
      <c r="A4252" s="7">
        <v>2020</v>
      </c>
      <c r="B4252" s="123" t="s">
        <v>537</v>
      </c>
      <c r="C4252" s="123" t="s">
        <v>556</v>
      </c>
      <c r="D4252" s="123" t="s">
        <v>581</v>
      </c>
      <c r="E4252" s="123" t="s">
        <v>27</v>
      </c>
      <c r="F4252" s="7">
        <v>89.869107432999996</v>
      </c>
      <c r="G4252" s="123" t="s">
        <v>532</v>
      </c>
      <c r="H4252" s="7">
        <v>1.4963206E-2</v>
      </c>
      <c r="I4252" s="7">
        <v>0.16650000000000001</v>
      </c>
      <c r="J4252" s="7">
        <v>0</v>
      </c>
      <c r="K4252" s="7">
        <v>4.4934599999999999E-4</v>
      </c>
      <c r="L4252" s="7">
        <v>8.9869107430000008E-6</v>
      </c>
      <c r="M4252" s="7">
        <v>0</v>
      </c>
      <c r="N4252" s="7">
        <v>5.0000000000000001E-3</v>
      </c>
      <c r="O4252" s="7">
        <v>1E-4</v>
      </c>
      <c r="P4252" s="7"/>
      <c r="Q4252" s="7">
        <v>28</v>
      </c>
      <c r="R4252" s="7">
        <v>265</v>
      </c>
      <c r="S4252" s="189">
        <v>45625.593981481485</v>
      </c>
    </row>
    <row r="4253" spans="1:19">
      <c r="A4253" s="7">
        <v>2020</v>
      </c>
      <c r="B4253" s="123" t="s">
        <v>537</v>
      </c>
      <c r="C4253" s="123" t="s">
        <v>556</v>
      </c>
      <c r="D4253" s="123" t="s">
        <v>581</v>
      </c>
      <c r="E4253" s="123" t="s">
        <v>33</v>
      </c>
      <c r="F4253" s="7">
        <v>84.955995623000007</v>
      </c>
      <c r="G4253" s="123" t="s">
        <v>532</v>
      </c>
      <c r="H4253" s="7">
        <v>0.80368371900000002</v>
      </c>
      <c r="I4253" s="7">
        <v>9.4600000000000009</v>
      </c>
      <c r="J4253" s="7">
        <v>0</v>
      </c>
      <c r="K4253" s="7">
        <v>2.5486799000000001E-2</v>
      </c>
      <c r="L4253" s="7">
        <v>3.3982400000000002E-4</v>
      </c>
      <c r="M4253" s="7">
        <v>0</v>
      </c>
      <c r="N4253" s="7">
        <v>0.3</v>
      </c>
      <c r="O4253" s="7">
        <v>4.0000000000000001E-3</v>
      </c>
      <c r="P4253" s="7"/>
      <c r="Q4253" s="7">
        <v>28</v>
      </c>
      <c r="R4253" s="7">
        <v>265</v>
      </c>
      <c r="S4253" s="189">
        <v>45625.593981481485</v>
      </c>
    </row>
    <row r="4254" spans="1:19">
      <c r="A4254" s="7">
        <v>2020</v>
      </c>
      <c r="B4254" s="123" t="s">
        <v>537</v>
      </c>
      <c r="C4254" s="123" t="s">
        <v>556</v>
      </c>
      <c r="D4254" s="123" t="s">
        <v>581</v>
      </c>
      <c r="E4254" s="123" t="s">
        <v>540</v>
      </c>
      <c r="F4254" s="7">
        <v>0.125585112</v>
      </c>
      <c r="G4254" s="123" t="s">
        <v>532</v>
      </c>
      <c r="H4254" s="7">
        <v>1.1965435999999999E-2</v>
      </c>
      <c r="I4254" s="7">
        <v>95.277500000000003</v>
      </c>
      <c r="J4254" s="7">
        <v>1.1880352E-2</v>
      </c>
      <c r="K4254" s="7">
        <v>1.2558511200000001E-6</v>
      </c>
      <c r="L4254" s="7">
        <v>1.8837766800000001E-7</v>
      </c>
      <c r="M4254" s="7">
        <v>94.6</v>
      </c>
      <c r="N4254" s="7">
        <v>0.01</v>
      </c>
      <c r="O4254" s="7">
        <v>1.5E-3</v>
      </c>
      <c r="P4254" s="7">
        <v>1</v>
      </c>
      <c r="Q4254" s="7">
        <v>28</v>
      </c>
      <c r="R4254" s="7">
        <v>265</v>
      </c>
      <c r="S4254" s="189">
        <v>45625.593981481485</v>
      </c>
    </row>
    <row r="4255" spans="1:19">
      <c r="A4255" s="7">
        <v>2020</v>
      </c>
      <c r="B4255" s="123" t="s">
        <v>537</v>
      </c>
      <c r="C4255" s="123" t="s">
        <v>556</v>
      </c>
      <c r="D4255" s="123" t="s">
        <v>581</v>
      </c>
      <c r="E4255" s="123" t="s">
        <v>531</v>
      </c>
      <c r="F4255" s="7">
        <v>0</v>
      </c>
      <c r="G4255" s="123" t="s">
        <v>532</v>
      </c>
      <c r="H4255" s="7">
        <v>0</v>
      </c>
      <c r="I4255" s="7"/>
      <c r="J4255" s="7">
        <v>0</v>
      </c>
      <c r="K4255" s="7">
        <v>0</v>
      </c>
      <c r="L4255" s="7">
        <v>0</v>
      </c>
      <c r="M4255" s="7"/>
      <c r="N4255" s="7"/>
      <c r="O4255" s="7"/>
      <c r="P4255" s="7">
        <v>1</v>
      </c>
      <c r="Q4255" s="7">
        <v>28</v>
      </c>
      <c r="R4255" s="7">
        <v>265</v>
      </c>
      <c r="S4255" s="189">
        <v>45625.593981481485</v>
      </c>
    </row>
    <row r="4256" spans="1:19">
      <c r="A4256" s="7">
        <v>2020</v>
      </c>
      <c r="B4256" s="123" t="s">
        <v>537</v>
      </c>
      <c r="C4256" s="123" t="s">
        <v>556</v>
      </c>
      <c r="D4256" s="123" t="s">
        <v>581</v>
      </c>
      <c r="E4256" s="123" t="s">
        <v>533</v>
      </c>
      <c r="F4256" s="7">
        <v>360.73468800000001</v>
      </c>
      <c r="G4256" s="123" t="s">
        <v>532</v>
      </c>
      <c r="H4256" s="7">
        <v>26.59901271</v>
      </c>
      <c r="I4256" s="7">
        <v>73.735666667000004</v>
      </c>
      <c r="J4256" s="7">
        <v>26.440650181999999</v>
      </c>
      <c r="K4256" s="7">
        <v>3.6073469999999999E-3</v>
      </c>
      <c r="L4256" s="7">
        <v>2.16441E-4</v>
      </c>
      <c r="M4256" s="7">
        <v>73.296666666999997</v>
      </c>
      <c r="N4256" s="7">
        <v>0.01</v>
      </c>
      <c r="O4256" s="7">
        <v>5.9999999999999995E-4</v>
      </c>
      <c r="P4256" s="7">
        <v>1</v>
      </c>
      <c r="Q4256" s="7">
        <v>28</v>
      </c>
      <c r="R4256" s="7">
        <v>265</v>
      </c>
      <c r="S4256" s="189">
        <v>45625.593981481485</v>
      </c>
    </row>
    <row r="4257" spans="1:19">
      <c r="A4257" s="7">
        <v>2020</v>
      </c>
      <c r="B4257" s="123" t="s">
        <v>537</v>
      </c>
      <c r="C4257" s="123" t="s">
        <v>556</v>
      </c>
      <c r="D4257" s="123" t="s">
        <v>581</v>
      </c>
      <c r="E4257" s="123" t="s">
        <v>160</v>
      </c>
      <c r="F4257" s="7">
        <v>128.03234399999999</v>
      </c>
      <c r="G4257" s="123" t="s">
        <v>532</v>
      </c>
      <c r="H4257" s="7">
        <v>9.1964352369999993</v>
      </c>
      <c r="I4257" s="7">
        <v>71.828999999999994</v>
      </c>
      <c r="J4257" s="7">
        <v>9.1402290379999993</v>
      </c>
      <c r="K4257" s="7">
        <v>1.2803230000000001E-3</v>
      </c>
      <c r="L4257" s="7">
        <v>7.6819406399999995E-5</v>
      </c>
      <c r="M4257" s="7">
        <v>71.39</v>
      </c>
      <c r="N4257" s="7">
        <v>0.01</v>
      </c>
      <c r="O4257" s="7">
        <v>5.9999999999999995E-4</v>
      </c>
      <c r="P4257" s="7">
        <v>1</v>
      </c>
      <c r="Q4257" s="7">
        <v>28</v>
      </c>
      <c r="R4257" s="7">
        <v>265</v>
      </c>
      <c r="S4257" s="189">
        <v>45625.593981481485</v>
      </c>
    </row>
    <row r="4258" spans="1:19">
      <c r="A4258" s="7">
        <v>2020</v>
      </c>
      <c r="B4258" s="123" t="s">
        <v>537</v>
      </c>
      <c r="C4258" s="123" t="s">
        <v>556</v>
      </c>
      <c r="D4258" s="123" t="s">
        <v>581</v>
      </c>
      <c r="E4258" s="123" t="s">
        <v>163</v>
      </c>
      <c r="F4258" s="7">
        <v>134.25167776200001</v>
      </c>
      <c r="G4258" s="123" t="s">
        <v>532</v>
      </c>
      <c r="H4258" s="7">
        <v>8.5728422609999999</v>
      </c>
      <c r="I4258" s="7">
        <v>63.856499999999997</v>
      </c>
      <c r="J4258" s="7">
        <v>8.550489357</v>
      </c>
      <c r="K4258" s="7">
        <v>6.7125799999999999E-4</v>
      </c>
      <c r="L4258" s="7">
        <v>1.3425167779999999E-5</v>
      </c>
      <c r="M4258" s="7">
        <v>63.69</v>
      </c>
      <c r="N4258" s="7">
        <v>5.0000000000000001E-3</v>
      </c>
      <c r="O4258" s="7">
        <v>1E-4</v>
      </c>
      <c r="P4258" s="7">
        <v>1</v>
      </c>
      <c r="Q4258" s="7">
        <v>28</v>
      </c>
      <c r="R4258" s="7">
        <v>265</v>
      </c>
      <c r="S4258" s="189">
        <v>45625.593981481485</v>
      </c>
    </row>
    <row r="4259" spans="1:19">
      <c r="A4259" s="7">
        <v>2020</v>
      </c>
      <c r="B4259" s="123" t="s">
        <v>537</v>
      </c>
      <c r="C4259" s="123" t="s">
        <v>556</v>
      </c>
      <c r="D4259" s="123" t="s">
        <v>581</v>
      </c>
      <c r="E4259" s="123" t="s">
        <v>535</v>
      </c>
      <c r="F4259" s="7">
        <v>2142.750369327</v>
      </c>
      <c r="G4259" s="123" t="s">
        <v>532</v>
      </c>
      <c r="H4259" s="7">
        <v>120.73454621899999</v>
      </c>
      <c r="I4259" s="7">
        <v>56.345595803999998</v>
      </c>
      <c r="J4259" s="7">
        <v>120.37777828199999</v>
      </c>
      <c r="K4259" s="7">
        <v>1.0713752E-2</v>
      </c>
      <c r="L4259" s="7">
        <v>2.1427499999999999E-4</v>
      </c>
      <c r="M4259" s="7">
        <v>56.179095803999999</v>
      </c>
      <c r="N4259" s="7">
        <v>5.0000000000000001E-3</v>
      </c>
      <c r="O4259" s="7">
        <v>1E-4</v>
      </c>
      <c r="P4259" s="7">
        <v>1</v>
      </c>
      <c r="Q4259" s="7">
        <v>28</v>
      </c>
      <c r="R4259" s="7">
        <v>265</v>
      </c>
      <c r="S4259" s="189">
        <v>45625.593981481485</v>
      </c>
    </row>
    <row r="4260" spans="1:19">
      <c r="A4260" s="7">
        <v>2020</v>
      </c>
      <c r="B4260" s="123" t="s">
        <v>537</v>
      </c>
      <c r="C4260" s="123" t="s">
        <v>556</v>
      </c>
      <c r="D4260" s="123" t="s">
        <v>581</v>
      </c>
      <c r="E4260" s="123" t="s">
        <v>541</v>
      </c>
      <c r="F4260" s="7">
        <v>0</v>
      </c>
      <c r="G4260" s="123" t="s">
        <v>532</v>
      </c>
      <c r="H4260" s="7">
        <v>0</v>
      </c>
      <c r="I4260" s="7"/>
      <c r="J4260" s="7">
        <v>0</v>
      </c>
      <c r="K4260" s="7">
        <v>0</v>
      </c>
      <c r="L4260" s="7">
        <v>0</v>
      </c>
      <c r="M4260" s="7"/>
      <c r="N4260" s="7"/>
      <c r="O4260" s="7"/>
      <c r="P4260" s="7">
        <v>1</v>
      </c>
      <c r="Q4260" s="7">
        <v>28</v>
      </c>
      <c r="R4260" s="7">
        <v>265</v>
      </c>
      <c r="S4260" s="189">
        <v>45625.593981481485</v>
      </c>
    </row>
    <row r="4261" spans="1:19">
      <c r="A4261" s="7">
        <v>2020</v>
      </c>
      <c r="B4261" s="123" t="s">
        <v>537</v>
      </c>
      <c r="C4261" s="123" t="s">
        <v>562</v>
      </c>
      <c r="D4261" s="123" t="s">
        <v>582</v>
      </c>
      <c r="E4261" s="123" t="s">
        <v>27</v>
      </c>
      <c r="F4261" s="7">
        <v>170.37648355499999</v>
      </c>
      <c r="G4261" s="123" t="s">
        <v>532</v>
      </c>
      <c r="H4261" s="7">
        <v>2.8367685E-2</v>
      </c>
      <c r="I4261" s="7">
        <v>0.16650000000000001</v>
      </c>
      <c r="J4261" s="7">
        <v>0</v>
      </c>
      <c r="K4261" s="7">
        <v>8.5188199999999999E-4</v>
      </c>
      <c r="L4261" s="7">
        <v>1.7037648359999999E-5</v>
      </c>
      <c r="M4261" s="7">
        <v>0</v>
      </c>
      <c r="N4261" s="7">
        <v>5.0000000000000001E-3</v>
      </c>
      <c r="O4261" s="7">
        <v>1E-4</v>
      </c>
      <c r="P4261" s="7"/>
      <c r="Q4261" s="7">
        <v>28</v>
      </c>
      <c r="R4261" s="7">
        <v>265</v>
      </c>
      <c r="S4261" s="189">
        <v>45625.593981481485</v>
      </c>
    </row>
    <row r="4262" spans="1:19">
      <c r="A4262" s="7">
        <v>2020</v>
      </c>
      <c r="B4262" s="123" t="s">
        <v>537</v>
      </c>
      <c r="C4262" s="123" t="s">
        <v>562</v>
      </c>
      <c r="D4262" s="123" t="s">
        <v>582</v>
      </c>
      <c r="E4262" s="123" t="s">
        <v>33</v>
      </c>
      <c r="F4262" s="7">
        <v>2.4052933940000001</v>
      </c>
      <c r="G4262" s="123" t="s">
        <v>532</v>
      </c>
      <c r="H4262" s="7">
        <v>2.2754076000000002E-2</v>
      </c>
      <c r="I4262" s="7">
        <v>9.4600000000000009</v>
      </c>
      <c r="J4262" s="7">
        <v>0</v>
      </c>
      <c r="K4262" s="7">
        <v>7.21588E-4</v>
      </c>
      <c r="L4262" s="7">
        <v>9.6211735760000002E-6</v>
      </c>
      <c r="M4262" s="7">
        <v>0</v>
      </c>
      <c r="N4262" s="7">
        <v>0.3</v>
      </c>
      <c r="O4262" s="7">
        <v>4.0000000000000001E-3</v>
      </c>
      <c r="P4262" s="7"/>
      <c r="Q4262" s="7">
        <v>28</v>
      </c>
      <c r="R4262" s="7">
        <v>265</v>
      </c>
      <c r="S4262" s="189">
        <v>45625.593981481485</v>
      </c>
    </row>
    <row r="4263" spans="1:19">
      <c r="A4263" s="7">
        <v>2020</v>
      </c>
      <c r="B4263" s="123" t="s">
        <v>537</v>
      </c>
      <c r="C4263" s="123" t="s">
        <v>562</v>
      </c>
      <c r="D4263" s="123" t="s">
        <v>582</v>
      </c>
      <c r="E4263" s="123" t="s">
        <v>540</v>
      </c>
      <c r="F4263" s="7">
        <v>0</v>
      </c>
      <c r="G4263" s="123" t="s">
        <v>532</v>
      </c>
      <c r="H4263" s="7">
        <v>0</v>
      </c>
      <c r="I4263" s="7"/>
      <c r="J4263" s="7">
        <v>0</v>
      </c>
      <c r="K4263" s="7">
        <v>0</v>
      </c>
      <c r="L4263" s="7">
        <v>0</v>
      </c>
      <c r="M4263" s="7"/>
      <c r="N4263" s="7"/>
      <c r="O4263" s="7"/>
      <c r="P4263" s="7">
        <v>1</v>
      </c>
      <c r="Q4263" s="7">
        <v>28</v>
      </c>
      <c r="R4263" s="7">
        <v>265</v>
      </c>
      <c r="S4263" s="189">
        <v>45625.593981481485</v>
      </c>
    </row>
    <row r="4264" spans="1:19">
      <c r="A4264" s="7">
        <v>2020</v>
      </c>
      <c r="B4264" s="123" t="s">
        <v>537</v>
      </c>
      <c r="C4264" s="123" t="s">
        <v>562</v>
      </c>
      <c r="D4264" s="123" t="s">
        <v>582</v>
      </c>
      <c r="E4264" s="123" t="s">
        <v>531</v>
      </c>
      <c r="F4264" s="7">
        <v>1.799305309</v>
      </c>
      <c r="G4264" s="123" t="s">
        <v>532</v>
      </c>
      <c r="H4264" s="7">
        <v>0.13755509199999999</v>
      </c>
      <c r="I4264" s="7">
        <v>76.448999999999998</v>
      </c>
      <c r="J4264" s="7">
        <v>0.13676519700000001</v>
      </c>
      <c r="K4264" s="7">
        <v>1.7993053089999999E-5</v>
      </c>
      <c r="L4264" s="7">
        <v>1.0795831850000001E-6</v>
      </c>
      <c r="M4264" s="7">
        <v>76.010000000000005</v>
      </c>
      <c r="N4264" s="7">
        <v>0.01</v>
      </c>
      <c r="O4264" s="7">
        <v>5.9999999999999995E-4</v>
      </c>
      <c r="P4264" s="7">
        <v>1</v>
      </c>
      <c r="Q4264" s="7">
        <v>28</v>
      </c>
      <c r="R4264" s="7">
        <v>265</v>
      </c>
      <c r="S4264" s="189">
        <v>45625.593981481485</v>
      </c>
    </row>
    <row r="4265" spans="1:19">
      <c r="A4265" s="7">
        <v>2020</v>
      </c>
      <c r="B4265" s="123" t="s">
        <v>537</v>
      </c>
      <c r="C4265" s="123" t="s">
        <v>562</v>
      </c>
      <c r="D4265" s="123" t="s">
        <v>582</v>
      </c>
      <c r="E4265" s="123" t="s">
        <v>533</v>
      </c>
      <c r="F4265" s="7">
        <v>215.20151999999999</v>
      </c>
      <c r="G4265" s="123" t="s">
        <v>532</v>
      </c>
      <c r="H4265" s="7">
        <v>15.868027545</v>
      </c>
      <c r="I4265" s="7">
        <v>73.735666667000004</v>
      </c>
      <c r="J4265" s="7">
        <v>15.773554078</v>
      </c>
      <c r="K4265" s="7">
        <v>2.1520150000000002E-3</v>
      </c>
      <c r="L4265" s="7">
        <v>1.29121E-4</v>
      </c>
      <c r="M4265" s="7">
        <v>73.296666666999997</v>
      </c>
      <c r="N4265" s="7">
        <v>0.01</v>
      </c>
      <c r="O4265" s="7">
        <v>5.9999999999999995E-4</v>
      </c>
      <c r="P4265" s="7">
        <v>1</v>
      </c>
      <c r="Q4265" s="7">
        <v>28</v>
      </c>
      <c r="R4265" s="7">
        <v>265</v>
      </c>
      <c r="S4265" s="189">
        <v>45625.593981481485</v>
      </c>
    </row>
    <row r="4266" spans="1:19">
      <c r="A4266" s="7">
        <v>2020</v>
      </c>
      <c r="B4266" s="123" t="s">
        <v>537</v>
      </c>
      <c r="C4266" s="123" t="s">
        <v>562</v>
      </c>
      <c r="D4266" s="123" t="s">
        <v>582</v>
      </c>
      <c r="E4266" s="123" t="s">
        <v>160</v>
      </c>
      <c r="F4266" s="7">
        <v>14.611931999999999</v>
      </c>
      <c r="G4266" s="123" t="s">
        <v>532</v>
      </c>
      <c r="H4266" s="7">
        <v>1.049560464</v>
      </c>
      <c r="I4266" s="7">
        <v>71.828999999999994</v>
      </c>
      <c r="J4266" s="7">
        <v>1.0431458250000001</v>
      </c>
      <c r="K4266" s="7">
        <v>1.46119E-4</v>
      </c>
      <c r="L4266" s="7">
        <v>8.7671592000000008E-6</v>
      </c>
      <c r="M4266" s="7">
        <v>71.39</v>
      </c>
      <c r="N4266" s="7">
        <v>0.01</v>
      </c>
      <c r="O4266" s="7">
        <v>5.9999999999999995E-4</v>
      </c>
      <c r="P4266" s="7">
        <v>1</v>
      </c>
      <c r="Q4266" s="7">
        <v>28</v>
      </c>
      <c r="R4266" s="7">
        <v>265</v>
      </c>
      <c r="S4266" s="189">
        <v>45625.593981481485</v>
      </c>
    </row>
    <row r="4267" spans="1:19">
      <c r="A4267" s="7">
        <v>2020</v>
      </c>
      <c r="B4267" s="123" t="s">
        <v>537</v>
      </c>
      <c r="C4267" s="123" t="s">
        <v>562</v>
      </c>
      <c r="D4267" s="123" t="s">
        <v>582</v>
      </c>
      <c r="E4267" s="123" t="s">
        <v>163</v>
      </c>
      <c r="F4267" s="7">
        <v>83.845145045999999</v>
      </c>
      <c r="G4267" s="123" t="s">
        <v>532</v>
      </c>
      <c r="H4267" s="7">
        <v>5.3540575050000001</v>
      </c>
      <c r="I4267" s="7">
        <v>63.856499999999997</v>
      </c>
      <c r="J4267" s="7">
        <v>5.3400972879999999</v>
      </c>
      <c r="K4267" s="7">
        <v>4.1922599999999997E-4</v>
      </c>
      <c r="L4267" s="7">
        <v>8.3845145050000004E-6</v>
      </c>
      <c r="M4267" s="7">
        <v>63.69</v>
      </c>
      <c r="N4267" s="7">
        <v>5.0000000000000001E-3</v>
      </c>
      <c r="O4267" s="7">
        <v>1E-4</v>
      </c>
      <c r="P4267" s="7">
        <v>1</v>
      </c>
      <c r="Q4267" s="7">
        <v>28</v>
      </c>
      <c r="R4267" s="7">
        <v>265</v>
      </c>
      <c r="S4267" s="189">
        <v>45625.593981481485</v>
      </c>
    </row>
    <row r="4268" spans="1:19">
      <c r="A4268" s="7">
        <v>2020</v>
      </c>
      <c r="B4268" s="123" t="s">
        <v>537</v>
      </c>
      <c r="C4268" s="123" t="s">
        <v>562</v>
      </c>
      <c r="D4268" s="123" t="s">
        <v>582</v>
      </c>
      <c r="E4268" s="123" t="s">
        <v>535</v>
      </c>
      <c r="F4268" s="7">
        <v>576.08058022</v>
      </c>
      <c r="G4268" s="123" t="s">
        <v>532</v>
      </c>
      <c r="H4268" s="7">
        <v>32.459603524000002</v>
      </c>
      <c r="I4268" s="7">
        <v>56.345595803999998</v>
      </c>
      <c r="J4268" s="7">
        <v>32.363686106999999</v>
      </c>
      <c r="K4268" s="7">
        <v>2.8804030000000001E-3</v>
      </c>
      <c r="L4268" s="7">
        <v>5.760805802E-5</v>
      </c>
      <c r="M4268" s="7">
        <v>56.179095803999999</v>
      </c>
      <c r="N4268" s="7">
        <v>5.0000000000000001E-3</v>
      </c>
      <c r="O4268" s="7">
        <v>1E-4</v>
      </c>
      <c r="P4268" s="7">
        <v>1</v>
      </c>
      <c r="Q4268" s="7">
        <v>28</v>
      </c>
      <c r="R4268" s="7">
        <v>265</v>
      </c>
      <c r="S4268" s="189">
        <v>45625.593981481485</v>
      </c>
    </row>
    <row r="4269" spans="1:19">
      <c r="A4269" s="7">
        <v>2020</v>
      </c>
      <c r="B4269" s="123" t="s">
        <v>537</v>
      </c>
      <c r="C4269" s="123" t="s">
        <v>562</v>
      </c>
      <c r="D4269" s="123" t="s">
        <v>582</v>
      </c>
      <c r="E4269" s="123" t="s">
        <v>541</v>
      </c>
      <c r="F4269" s="7">
        <v>0</v>
      </c>
      <c r="G4269" s="123" t="s">
        <v>532</v>
      </c>
      <c r="H4269" s="7">
        <v>0</v>
      </c>
      <c r="I4269" s="7"/>
      <c r="J4269" s="7">
        <v>0</v>
      </c>
      <c r="K4269" s="7">
        <v>0</v>
      </c>
      <c r="L4269" s="7">
        <v>0</v>
      </c>
      <c r="M4269" s="7"/>
      <c r="N4269" s="7"/>
      <c r="O4269" s="7"/>
      <c r="P4269" s="7">
        <v>1</v>
      </c>
      <c r="Q4269" s="7">
        <v>28</v>
      </c>
      <c r="R4269" s="7">
        <v>265</v>
      </c>
      <c r="S4269" s="189">
        <v>45625.593981481485</v>
      </c>
    </row>
    <row r="4270" spans="1:19">
      <c r="A4270" s="7">
        <v>2020</v>
      </c>
      <c r="B4270" s="123" t="s">
        <v>537</v>
      </c>
      <c r="C4270" s="123" t="s">
        <v>562</v>
      </c>
      <c r="D4270" s="123" t="s">
        <v>583</v>
      </c>
      <c r="E4270" s="123" t="s">
        <v>27</v>
      </c>
      <c r="F4270" s="7">
        <v>0</v>
      </c>
      <c r="G4270" s="123" t="s">
        <v>532</v>
      </c>
      <c r="H4270" s="7">
        <v>0</v>
      </c>
      <c r="I4270" s="7"/>
      <c r="J4270" s="7">
        <v>0</v>
      </c>
      <c r="K4270" s="7">
        <v>0</v>
      </c>
      <c r="L4270" s="7">
        <v>0</v>
      </c>
      <c r="M4270" s="7"/>
      <c r="N4270" s="7"/>
      <c r="O4270" s="7"/>
      <c r="P4270" s="7"/>
      <c r="Q4270" s="7">
        <v>28</v>
      </c>
      <c r="R4270" s="7">
        <v>265</v>
      </c>
      <c r="S4270" s="189">
        <v>45625.593981481485</v>
      </c>
    </row>
    <row r="4271" spans="1:19">
      <c r="A4271" s="7">
        <v>2020</v>
      </c>
      <c r="B4271" s="123" t="s">
        <v>537</v>
      </c>
      <c r="C4271" s="123" t="s">
        <v>562</v>
      </c>
      <c r="D4271" s="123" t="s">
        <v>583</v>
      </c>
      <c r="E4271" s="123" t="s">
        <v>33</v>
      </c>
      <c r="F4271" s="7">
        <v>271.83569025000003</v>
      </c>
      <c r="G4271" s="123" t="s">
        <v>532</v>
      </c>
      <c r="H4271" s="7">
        <v>2.5715656299999998</v>
      </c>
      <c r="I4271" s="7">
        <v>9.4600000000000009</v>
      </c>
      <c r="J4271" s="7">
        <v>0</v>
      </c>
      <c r="K4271" s="7">
        <v>8.1550707E-2</v>
      </c>
      <c r="L4271" s="7">
        <v>1.0873429999999999E-3</v>
      </c>
      <c r="M4271" s="7">
        <v>0</v>
      </c>
      <c r="N4271" s="7">
        <v>0.3</v>
      </c>
      <c r="O4271" s="7">
        <v>4.0000000000000001E-3</v>
      </c>
      <c r="P4271" s="7"/>
      <c r="Q4271" s="7">
        <v>28</v>
      </c>
      <c r="R4271" s="7">
        <v>265</v>
      </c>
      <c r="S4271" s="189">
        <v>45625.593981481485</v>
      </c>
    </row>
    <row r="4272" spans="1:19">
      <c r="A4272" s="7">
        <v>2020</v>
      </c>
      <c r="B4272" s="123" t="s">
        <v>537</v>
      </c>
      <c r="C4272" s="123" t="s">
        <v>562</v>
      </c>
      <c r="D4272" s="123" t="s">
        <v>583</v>
      </c>
      <c r="E4272" s="123" t="s">
        <v>540</v>
      </c>
      <c r="F4272" s="7">
        <v>4.1861704E-2</v>
      </c>
      <c r="G4272" s="123" t="s">
        <v>532</v>
      </c>
      <c r="H4272" s="7">
        <v>3.9884789999999996E-3</v>
      </c>
      <c r="I4272" s="7">
        <v>95.277500000000003</v>
      </c>
      <c r="J4272" s="7">
        <v>3.960117E-3</v>
      </c>
      <c r="K4272" s="7">
        <v>4.1861703999999998E-7</v>
      </c>
      <c r="L4272" s="7">
        <v>6.2792556000000003E-8</v>
      </c>
      <c r="M4272" s="7">
        <v>94.6</v>
      </c>
      <c r="N4272" s="7">
        <v>0.01</v>
      </c>
      <c r="O4272" s="7">
        <v>1.5E-3</v>
      </c>
      <c r="P4272" s="7">
        <v>1</v>
      </c>
      <c r="Q4272" s="7">
        <v>28</v>
      </c>
      <c r="R4272" s="7">
        <v>265</v>
      </c>
      <c r="S4272" s="189">
        <v>45625.593981481485</v>
      </c>
    </row>
    <row r="4273" spans="1:19">
      <c r="A4273" s="7">
        <v>2020</v>
      </c>
      <c r="B4273" s="123" t="s">
        <v>537</v>
      </c>
      <c r="C4273" s="123" t="s">
        <v>562</v>
      </c>
      <c r="D4273" s="123" t="s">
        <v>583</v>
      </c>
      <c r="E4273" s="123" t="s">
        <v>531</v>
      </c>
      <c r="F4273" s="7">
        <v>1.8673871310000001</v>
      </c>
      <c r="G4273" s="123" t="s">
        <v>532</v>
      </c>
      <c r="H4273" s="7">
        <v>0.14275987900000001</v>
      </c>
      <c r="I4273" s="7">
        <v>76.448999999999998</v>
      </c>
      <c r="J4273" s="7">
        <v>0.14194009599999999</v>
      </c>
      <c r="K4273" s="7">
        <v>1.867387131E-5</v>
      </c>
      <c r="L4273" s="7">
        <v>1.120432279E-6</v>
      </c>
      <c r="M4273" s="7">
        <v>76.010000000000005</v>
      </c>
      <c r="N4273" s="7">
        <v>0.01</v>
      </c>
      <c r="O4273" s="7">
        <v>5.9999999999999995E-4</v>
      </c>
      <c r="P4273" s="7">
        <v>1</v>
      </c>
      <c r="Q4273" s="7">
        <v>28</v>
      </c>
      <c r="R4273" s="7">
        <v>265</v>
      </c>
      <c r="S4273" s="189">
        <v>45625.593981481485</v>
      </c>
    </row>
    <row r="4274" spans="1:19">
      <c r="A4274" s="7">
        <v>2020</v>
      </c>
      <c r="B4274" s="123" t="s">
        <v>537</v>
      </c>
      <c r="C4274" s="123" t="s">
        <v>562</v>
      </c>
      <c r="D4274" s="123" t="s">
        <v>583</v>
      </c>
      <c r="E4274" s="123" t="s">
        <v>533</v>
      </c>
      <c r="F4274" s="7">
        <v>915.31821600000001</v>
      </c>
      <c r="G4274" s="123" t="s">
        <v>532</v>
      </c>
      <c r="H4274" s="7">
        <v>67.491598869000001</v>
      </c>
      <c r="I4274" s="7">
        <v>73.735666667000004</v>
      </c>
      <c r="J4274" s="7">
        <v>67.089774172000006</v>
      </c>
      <c r="K4274" s="7">
        <v>9.1531819999999993E-3</v>
      </c>
      <c r="L4274" s="7">
        <v>5.4919099999999998E-4</v>
      </c>
      <c r="M4274" s="7">
        <v>73.296666666999997</v>
      </c>
      <c r="N4274" s="7">
        <v>0.01</v>
      </c>
      <c r="O4274" s="7">
        <v>5.9999999999999995E-4</v>
      </c>
      <c r="P4274" s="7">
        <v>1</v>
      </c>
      <c r="Q4274" s="7">
        <v>28</v>
      </c>
      <c r="R4274" s="7">
        <v>265</v>
      </c>
      <c r="S4274" s="189">
        <v>45625.593981481485</v>
      </c>
    </row>
    <row r="4275" spans="1:19">
      <c r="A4275" s="7">
        <v>2020</v>
      </c>
      <c r="B4275" s="123" t="s">
        <v>537</v>
      </c>
      <c r="C4275" s="123" t="s">
        <v>562</v>
      </c>
      <c r="D4275" s="123" t="s">
        <v>583</v>
      </c>
      <c r="E4275" s="123" t="s">
        <v>160</v>
      </c>
      <c r="F4275" s="7">
        <v>278.71527600000002</v>
      </c>
      <c r="G4275" s="123" t="s">
        <v>532</v>
      </c>
      <c r="H4275" s="7">
        <v>20.019839560000001</v>
      </c>
      <c r="I4275" s="7">
        <v>71.828999999999994</v>
      </c>
      <c r="J4275" s="7">
        <v>19.897483554000001</v>
      </c>
      <c r="K4275" s="7">
        <v>2.7871530000000001E-3</v>
      </c>
      <c r="L4275" s="7">
        <v>1.6722899999999999E-4</v>
      </c>
      <c r="M4275" s="7">
        <v>71.39</v>
      </c>
      <c r="N4275" s="7">
        <v>0.01</v>
      </c>
      <c r="O4275" s="7">
        <v>5.9999999999999995E-4</v>
      </c>
      <c r="P4275" s="7">
        <v>1</v>
      </c>
      <c r="Q4275" s="7">
        <v>28</v>
      </c>
      <c r="R4275" s="7">
        <v>265</v>
      </c>
      <c r="S4275" s="189">
        <v>45625.593981481485</v>
      </c>
    </row>
    <row r="4276" spans="1:19">
      <c r="A4276" s="7">
        <v>2020</v>
      </c>
      <c r="B4276" s="123" t="s">
        <v>537</v>
      </c>
      <c r="C4276" s="123" t="s">
        <v>562</v>
      </c>
      <c r="D4276" s="123" t="s">
        <v>583</v>
      </c>
      <c r="E4276" s="123" t="s">
        <v>163</v>
      </c>
      <c r="F4276" s="7">
        <v>328.60584274299998</v>
      </c>
      <c r="G4276" s="123" t="s">
        <v>532</v>
      </c>
      <c r="H4276" s="7">
        <v>20.983618997000001</v>
      </c>
      <c r="I4276" s="7">
        <v>63.856499999999997</v>
      </c>
      <c r="J4276" s="7">
        <v>20.928906124000001</v>
      </c>
      <c r="K4276" s="7">
        <v>1.6430290000000001E-3</v>
      </c>
      <c r="L4276" s="7">
        <v>3.2860584269999997E-5</v>
      </c>
      <c r="M4276" s="7">
        <v>63.69</v>
      </c>
      <c r="N4276" s="7">
        <v>5.0000000000000001E-3</v>
      </c>
      <c r="O4276" s="7">
        <v>1E-4</v>
      </c>
      <c r="P4276" s="7">
        <v>1</v>
      </c>
      <c r="Q4276" s="7">
        <v>28</v>
      </c>
      <c r="R4276" s="7">
        <v>265</v>
      </c>
      <c r="S4276" s="189">
        <v>45625.593981481485</v>
      </c>
    </row>
    <row r="4277" spans="1:19">
      <c r="A4277" s="7">
        <v>2020</v>
      </c>
      <c r="B4277" s="123" t="s">
        <v>537</v>
      </c>
      <c r="C4277" s="123" t="s">
        <v>562</v>
      </c>
      <c r="D4277" s="123" t="s">
        <v>583</v>
      </c>
      <c r="E4277" s="123" t="s">
        <v>535</v>
      </c>
      <c r="F4277" s="7">
        <v>2228.179924222</v>
      </c>
      <c r="G4277" s="123" t="s">
        <v>532</v>
      </c>
      <c r="H4277" s="7">
        <v>125.54812538900001</v>
      </c>
      <c r="I4277" s="7">
        <v>56.345595803999998</v>
      </c>
      <c r="J4277" s="7">
        <v>125.177133431</v>
      </c>
      <c r="K4277" s="7">
        <v>1.11409E-2</v>
      </c>
      <c r="L4277" s="7">
        <v>2.2281800000000001E-4</v>
      </c>
      <c r="M4277" s="7">
        <v>56.179095803999999</v>
      </c>
      <c r="N4277" s="7">
        <v>5.0000000000000001E-3</v>
      </c>
      <c r="O4277" s="7">
        <v>1E-4</v>
      </c>
      <c r="P4277" s="7">
        <v>1</v>
      </c>
      <c r="Q4277" s="7">
        <v>28</v>
      </c>
      <c r="R4277" s="7">
        <v>265</v>
      </c>
      <c r="S4277" s="189">
        <v>45625.593981481485</v>
      </c>
    </row>
    <row r="4278" spans="1:19">
      <c r="A4278" s="7">
        <v>2020</v>
      </c>
      <c r="B4278" s="123" t="s">
        <v>537</v>
      </c>
      <c r="C4278" s="123" t="s">
        <v>562</v>
      </c>
      <c r="D4278" s="123" t="s">
        <v>583</v>
      </c>
      <c r="E4278" s="123" t="s">
        <v>541</v>
      </c>
      <c r="F4278" s="7">
        <v>0</v>
      </c>
      <c r="G4278" s="123" t="s">
        <v>532</v>
      </c>
      <c r="H4278" s="7">
        <v>0</v>
      </c>
      <c r="I4278" s="7"/>
      <c r="J4278" s="7">
        <v>0</v>
      </c>
      <c r="K4278" s="7">
        <v>0</v>
      </c>
      <c r="L4278" s="7">
        <v>0</v>
      </c>
      <c r="M4278" s="7"/>
      <c r="N4278" s="7"/>
      <c r="O4278" s="7"/>
      <c r="P4278" s="7">
        <v>1</v>
      </c>
      <c r="Q4278" s="7">
        <v>28</v>
      </c>
      <c r="R4278" s="7">
        <v>265</v>
      </c>
      <c r="S4278" s="189">
        <v>45625.593981481485</v>
      </c>
    </row>
    <row r="4279" spans="1:19">
      <c r="A4279" s="7">
        <v>2020</v>
      </c>
      <c r="B4279" s="123" t="s">
        <v>537</v>
      </c>
      <c r="C4279" s="123" t="s">
        <v>562</v>
      </c>
      <c r="D4279" s="123" t="s">
        <v>214</v>
      </c>
      <c r="E4279" s="123" t="s">
        <v>27</v>
      </c>
      <c r="F4279" s="7">
        <v>0</v>
      </c>
      <c r="G4279" s="123" t="s">
        <v>532</v>
      </c>
      <c r="H4279" s="7">
        <v>0</v>
      </c>
      <c r="I4279" s="7"/>
      <c r="J4279" s="7">
        <v>0</v>
      </c>
      <c r="K4279" s="7">
        <v>0</v>
      </c>
      <c r="L4279" s="7">
        <v>0</v>
      </c>
      <c r="M4279" s="7"/>
      <c r="N4279" s="7"/>
      <c r="O4279" s="7"/>
      <c r="P4279" s="7"/>
      <c r="Q4279" s="7">
        <v>28</v>
      </c>
      <c r="R4279" s="7">
        <v>265</v>
      </c>
      <c r="S4279" s="189">
        <v>45625.593981481485</v>
      </c>
    </row>
    <row r="4280" spans="1:19">
      <c r="A4280" s="7">
        <v>2020</v>
      </c>
      <c r="B4280" s="123" t="s">
        <v>537</v>
      </c>
      <c r="C4280" s="123" t="s">
        <v>562</v>
      </c>
      <c r="D4280" s="123" t="s">
        <v>214</v>
      </c>
      <c r="E4280" s="123" t="s">
        <v>33</v>
      </c>
      <c r="F4280" s="7">
        <v>73.185393085000001</v>
      </c>
      <c r="G4280" s="123" t="s">
        <v>532</v>
      </c>
      <c r="H4280" s="7">
        <v>0.69233381900000002</v>
      </c>
      <c r="I4280" s="7">
        <v>9.4600000000000009</v>
      </c>
      <c r="J4280" s="7">
        <v>0</v>
      </c>
      <c r="K4280" s="7">
        <v>2.1955618E-2</v>
      </c>
      <c r="L4280" s="7">
        <v>2.9274200000000002E-4</v>
      </c>
      <c r="M4280" s="7">
        <v>0</v>
      </c>
      <c r="N4280" s="7">
        <v>0.3</v>
      </c>
      <c r="O4280" s="7">
        <v>4.0000000000000001E-3</v>
      </c>
      <c r="P4280" s="7"/>
      <c r="Q4280" s="7">
        <v>28</v>
      </c>
      <c r="R4280" s="7">
        <v>265</v>
      </c>
      <c r="S4280" s="189">
        <v>45625.593981481485</v>
      </c>
    </row>
    <row r="4281" spans="1:19">
      <c r="A4281" s="7">
        <v>2020</v>
      </c>
      <c r="B4281" s="123" t="s">
        <v>537</v>
      </c>
      <c r="C4281" s="123" t="s">
        <v>562</v>
      </c>
      <c r="D4281" s="123" t="s">
        <v>214</v>
      </c>
      <c r="E4281" s="123" t="s">
        <v>540</v>
      </c>
      <c r="F4281" s="7">
        <v>0</v>
      </c>
      <c r="G4281" s="123" t="s">
        <v>532</v>
      </c>
      <c r="H4281" s="7">
        <v>0</v>
      </c>
      <c r="I4281" s="7"/>
      <c r="J4281" s="7">
        <v>0</v>
      </c>
      <c r="K4281" s="7">
        <v>0</v>
      </c>
      <c r="L4281" s="7">
        <v>0</v>
      </c>
      <c r="M4281" s="7"/>
      <c r="N4281" s="7"/>
      <c r="O4281" s="7"/>
      <c r="P4281" s="7">
        <v>1</v>
      </c>
      <c r="Q4281" s="7">
        <v>28</v>
      </c>
      <c r="R4281" s="7">
        <v>265</v>
      </c>
      <c r="S4281" s="189">
        <v>45625.593981481485</v>
      </c>
    </row>
    <row r="4282" spans="1:19">
      <c r="A4282" s="7">
        <v>2020</v>
      </c>
      <c r="B4282" s="123" t="s">
        <v>537</v>
      </c>
      <c r="C4282" s="123" t="s">
        <v>562</v>
      </c>
      <c r="D4282" s="123" t="s">
        <v>214</v>
      </c>
      <c r="E4282" s="123" t="s">
        <v>531</v>
      </c>
      <c r="F4282" s="7">
        <v>1.2254728050000001</v>
      </c>
      <c r="G4282" s="123" t="s">
        <v>532</v>
      </c>
      <c r="H4282" s="7">
        <v>9.3686169999999999E-2</v>
      </c>
      <c r="I4282" s="7">
        <v>76.448999999999998</v>
      </c>
      <c r="J4282" s="7">
        <v>9.3148188000000007E-2</v>
      </c>
      <c r="K4282" s="7">
        <v>1.225472805E-5</v>
      </c>
      <c r="L4282" s="7">
        <v>7.3528368299999997E-7</v>
      </c>
      <c r="M4282" s="7">
        <v>76.010000000000005</v>
      </c>
      <c r="N4282" s="7">
        <v>0.01</v>
      </c>
      <c r="O4282" s="7">
        <v>5.9999999999999995E-4</v>
      </c>
      <c r="P4282" s="7">
        <v>1</v>
      </c>
      <c r="Q4282" s="7">
        <v>28</v>
      </c>
      <c r="R4282" s="7">
        <v>265</v>
      </c>
      <c r="S4282" s="189">
        <v>45625.593981481485</v>
      </c>
    </row>
    <row r="4283" spans="1:19">
      <c r="A4283" s="7">
        <v>2020</v>
      </c>
      <c r="B4283" s="123" t="s">
        <v>537</v>
      </c>
      <c r="C4283" s="123" t="s">
        <v>562</v>
      </c>
      <c r="D4283" s="123" t="s">
        <v>214</v>
      </c>
      <c r="E4283" s="123" t="s">
        <v>533</v>
      </c>
      <c r="F4283" s="7">
        <v>653.14080000000001</v>
      </c>
      <c r="G4283" s="123" t="s">
        <v>532</v>
      </c>
      <c r="H4283" s="7">
        <v>48.159772314999998</v>
      </c>
      <c r="I4283" s="7">
        <v>73.735666667000004</v>
      </c>
      <c r="J4283" s="7">
        <v>47.873043504000002</v>
      </c>
      <c r="K4283" s="7">
        <v>6.5314079999999998E-3</v>
      </c>
      <c r="L4283" s="7">
        <v>3.91884E-4</v>
      </c>
      <c r="M4283" s="7">
        <v>73.296666666999997</v>
      </c>
      <c r="N4283" s="7">
        <v>0.01</v>
      </c>
      <c r="O4283" s="7">
        <v>5.9999999999999995E-4</v>
      </c>
      <c r="P4283" s="7">
        <v>1</v>
      </c>
      <c r="Q4283" s="7">
        <v>28</v>
      </c>
      <c r="R4283" s="7">
        <v>265</v>
      </c>
      <c r="S4283" s="189">
        <v>45625.593981481485</v>
      </c>
    </row>
    <row r="4284" spans="1:19">
      <c r="A4284" s="7">
        <v>2020</v>
      </c>
      <c r="B4284" s="123" t="s">
        <v>537</v>
      </c>
      <c r="C4284" s="123" t="s">
        <v>562</v>
      </c>
      <c r="D4284" s="123" t="s">
        <v>214</v>
      </c>
      <c r="E4284" s="123" t="s">
        <v>160</v>
      </c>
      <c r="F4284" s="7">
        <v>883.58227199999999</v>
      </c>
      <c r="G4284" s="123" t="s">
        <v>532</v>
      </c>
      <c r="H4284" s="7">
        <v>63.466831014999997</v>
      </c>
      <c r="I4284" s="7">
        <v>71.828999999999994</v>
      </c>
      <c r="J4284" s="7">
        <v>63.078938397999998</v>
      </c>
      <c r="K4284" s="7">
        <v>8.8358229999999996E-3</v>
      </c>
      <c r="L4284" s="7">
        <v>5.3014900000000005E-4</v>
      </c>
      <c r="M4284" s="7">
        <v>71.39</v>
      </c>
      <c r="N4284" s="7">
        <v>0.01</v>
      </c>
      <c r="O4284" s="7">
        <v>5.9999999999999995E-4</v>
      </c>
      <c r="P4284" s="7">
        <v>1</v>
      </c>
      <c r="Q4284" s="7">
        <v>28</v>
      </c>
      <c r="R4284" s="7">
        <v>265</v>
      </c>
      <c r="S4284" s="189">
        <v>45625.593981481485</v>
      </c>
    </row>
    <row r="4285" spans="1:19">
      <c r="A4285" s="7">
        <v>2020</v>
      </c>
      <c r="B4285" s="123" t="s">
        <v>537</v>
      </c>
      <c r="C4285" s="123" t="s">
        <v>562</v>
      </c>
      <c r="D4285" s="123" t="s">
        <v>214</v>
      </c>
      <c r="E4285" s="123" t="s">
        <v>163</v>
      </c>
      <c r="F4285" s="7">
        <v>406.23563233800002</v>
      </c>
      <c r="G4285" s="123" t="s">
        <v>532</v>
      </c>
      <c r="H4285" s="7">
        <v>25.940785655999999</v>
      </c>
      <c r="I4285" s="7">
        <v>63.856499999999997</v>
      </c>
      <c r="J4285" s="7">
        <v>25.873147423999999</v>
      </c>
      <c r="K4285" s="7">
        <v>2.0311779999999998E-3</v>
      </c>
      <c r="L4285" s="7">
        <v>4.062356323E-5</v>
      </c>
      <c r="M4285" s="7">
        <v>63.69</v>
      </c>
      <c r="N4285" s="7">
        <v>5.0000000000000001E-3</v>
      </c>
      <c r="O4285" s="7">
        <v>1E-4</v>
      </c>
      <c r="P4285" s="7">
        <v>1</v>
      </c>
      <c r="Q4285" s="7">
        <v>28</v>
      </c>
      <c r="R4285" s="7">
        <v>265</v>
      </c>
      <c r="S4285" s="189">
        <v>45625.593981481485</v>
      </c>
    </row>
    <row r="4286" spans="1:19">
      <c r="A4286" s="7">
        <v>2020</v>
      </c>
      <c r="B4286" s="123" t="s">
        <v>537</v>
      </c>
      <c r="C4286" s="123" t="s">
        <v>562</v>
      </c>
      <c r="D4286" s="123" t="s">
        <v>214</v>
      </c>
      <c r="E4286" s="123" t="s">
        <v>535</v>
      </c>
      <c r="F4286" s="7">
        <v>1261.792680672</v>
      </c>
      <c r="G4286" s="123" t="s">
        <v>532</v>
      </c>
      <c r="H4286" s="7">
        <v>71.096460374000003</v>
      </c>
      <c r="I4286" s="7">
        <v>56.345595803999998</v>
      </c>
      <c r="J4286" s="7">
        <v>70.886371892</v>
      </c>
      <c r="K4286" s="7">
        <v>6.3089629999999999E-3</v>
      </c>
      <c r="L4286" s="7">
        <v>1.26179E-4</v>
      </c>
      <c r="M4286" s="7">
        <v>56.179095803999999</v>
      </c>
      <c r="N4286" s="7">
        <v>5.0000000000000001E-3</v>
      </c>
      <c r="O4286" s="7">
        <v>1E-4</v>
      </c>
      <c r="P4286" s="7">
        <v>1</v>
      </c>
      <c r="Q4286" s="7">
        <v>28</v>
      </c>
      <c r="R4286" s="7">
        <v>265</v>
      </c>
      <c r="S4286" s="189">
        <v>45625.593981481485</v>
      </c>
    </row>
    <row r="4287" spans="1:19">
      <c r="A4287" s="7">
        <v>2020</v>
      </c>
      <c r="B4287" s="123" t="s">
        <v>537</v>
      </c>
      <c r="C4287" s="123" t="s">
        <v>562</v>
      </c>
      <c r="D4287" s="123" t="s">
        <v>214</v>
      </c>
      <c r="E4287" s="123" t="s">
        <v>541</v>
      </c>
      <c r="F4287" s="7">
        <v>0</v>
      </c>
      <c r="G4287" s="123" t="s">
        <v>532</v>
      </c>
      <c r="H4287" s="7">
        <v>0</v>
      </c>
      <c r="I4287" s="7"/>
      <c r="J4287" s="7">
        <v>0</v>
      </c>
      <c r="K4287" s="7">
        <v>0</v>
      </c>
      <c r="L4287" s="7">
        <v>0</v>
      </c>
      <c r="M4287" s="7"/>
      <c r="N4287" s="7"/>
      <c r="O4287" s="7"/>
      <c r="P4287" s="7">
        <v>1</v>
      </c>
      <c r="Q4287" s="7">
        <v>28</v>
      </c>
      <c r="R4287" s="7">
        <v>265</v>
      </c>
      <c r="S4287" s="189">
        <v>45625.593981481485</v>
      </c>
    </row>
    <row r="4288" spans="1:19">
      <c r="A4288" s="7">
        <v>2020</v>
      </c>
      <c r="B4288" s="123" t="s">
        <v>537</v>
      </c>
      <c r="C4288" s="123" t="s">
        <v>562</v>
      </c>
      <c r="D4288" s="123" t="s">
        <v>584</v>
      </c>
      <c r="E4288" s="123" t="s">
        <v>27</v>
      </c>
      <c r="F4288" s="7">
        <v>0</v>
      </c>
      <c r="G4288" s="123" t="s">
        <v>532</v>
      </c>
      <c r="H4288" s="7">
        <v>0</v>
      </c>
      <c r="I4288" s="7"/>
      <c r="J4288" s="7">
        <v>0</v>
      </c>
      <c r="K4288" s="7">
        <v>0</v>
      </c>
      <c r="L4288" s="7">
        <v>0</v>
      </c>
      <c r="M4288" s="7"/>
      <c r="N4288" s="7"/>
      <c r="O4288" s="7"/>
      <c r="P4288" s="7"/>
      <c r="Q4288" s="7">
        <v>28</v>
      </c>
      <c r="R4288" s="7">
        <v>265</v>
      </c>
      <c r="S4288" s="189">
        <v>45625.593981481485</v>
      </c>
    </row>
    <row r="4289" spans="1:19">
      <c r="A4289" s="7">
        <v>2020</v>
      </c>
      <c r="B4289" s="123" t="s">
        <v>537</v>
      </c>
      <c r="C4289" s="123" t="s">
        <v>562</v>
      </c>
      <c r="D4289" s="123" t="s">
        <v>584</v>
      </c>
      <c r="E4289" s="123" t="s">
        <v>33</v>
      </c>
      <c r="F4289" s="7">
        <v>47.228877126</v>
      </c>
      <c r="G4289" s="123" t="s">
        <v>532</v>
      </c>
      <c r="H4289" s="7">
        <v>0.44678517800000001</v>
      </c>
      <c r="I4289" s="7">
        <v>9.4600000000000009</v>
      </c>
      <c r="J4289" s="7">
        <v>0</v>
      </c>
      <c r="K4289" s="7">
        <v>1.4168663E-2</v>
      </c>
      <c r="L4289" s="7">
        <v>1.8891599999999999E-4</v>
      </c>
      <c r="M4289" s="7">
        <v>0</v>
      </c>
      <c r="N4289" s="7">
        <v>0.3</v>
      </c>
      <c r="O4289" s="7">
        <v>4.0000000000000001E-3</v>
      </c>
      <c r="P4289" s="7"/>
      <c r="Q4289" s="7">
        <v>28</v>
      </c>
      <c r="R4289" s="7">
        <v>265</v>
      </c>
      <c r="S4289" s="189">
        <v>45625.593981481485</v>
      </c>
    </row>
    <row r="4290" spans="1:19">
      <c r="A4290" s="7">
        <v>2020</v>
      </c>
      <c r="B4290" s="123" t="s">
        <v>537</v>
      </c>
      <c r="C4290" s="123" t="s">
        <v>562</v>
      </c>
      <c r="D4290" s="123" t="s">
        <v>584</v>
      </c>
      <c r="E4290" s="123" t="s">
        <v>540</v>
      </c>
      <c r="F4290" s="7">
        <v>0</v>
      </c>
      <c r="G4290" s="123" t="s">
        <v>532</v>
      </c>
      <c r="H4290" s="7">
        <v>0</v>
      </c>
      <c r="I4290" s="7"/>
      <c r="J4290" s="7">
        <v>0</v>
      </c>
      <c r="K4290" s="7">
        <v>0</v>
      </c>
      <c r="L4290" s="7">
        <v>0</v>
      </c>
      <c r="M4290" s="7"/>
      <c r="N4290" s="7"/>
      <c r="O4290" s="7"/>
      <c r="P4290" s="7">
        <v>1</v>
      </c>
      <c r="Q4290" s="7">
        <v>28</v>
      </c>
      <c r="R4290" s="7">
        <v>265</v>
      </c>
      <c r="S4290" s="189">
        <v>45625.593981481485</v>
      </c>
    </row>
    <row r="4291" spans="1:19">
      <c r="A4291" s="7">
        <v>2020</v>
      </c>
      <c r="B4291" s="123" t="s">
        <v>537</v>
      </c>
      <c r="C4291" s="123" t="s">
        <v>562</v>
      </c>
      <c r="D4291" s="123" t="s">
        <v>584</v>
      </c>
      <c r="E4291" s="123" t="s">
        <v>531</v>
      </c>
      <c r="F4291" s="7">
        <v>3.8709379070000001</v>
      </c>
      <c r="G4291" s="123" t="s">
        <v>532</v>
      </c>
      <c r="H4291" s="7">
        <v>0.29592933199999999</v>
      </c>
      <c r="I4291" s="7">
        <v>76.448999999999998</v>
      </c>
      <c r="J4291" s="7">
        <v>0.29422999</v>
      </c>
      <c r="K4291" s="7">
        <v>3.8709379069999997E-5</v>
      </c>
      <c r="L4291" s="7">
        <v>2.322562744E-6</v>
      </c>
      <c r="M4291" s="7">
        <v>76.010000000000005</v>
      </c>
      <c r="N4291" s="7">
        <v>0.01</v>
      </c>
      <c r="O4291" s="7">
        <v>5.9999999999999995E-4</v>
      </c>
      <c r="P4291" s="7">
        <v>1</v>
      </c>
      <c r="Q4291" s="7">
        <v>28</v>
      </c>
      <c r="R4291" s="7">
        <v>265</v>
      </c>
      <c r="S4291" s="189">
        <v>45625.593981481485</v>
      </c>
    </row>
    <row r="4292" spans="1:19">
      <c r="A4292" s="7">
        <v>2020</v>
      </c>
      <c r="B4292" s="123" t="s">
        <v>537</v>
      </c>
      <c r="C4292" s="123" t="s">
        <v>562</v>
      </c>
      <c r="D4292" s="123" t="s">
        <v>584</v>
      </c>
      <c r="E4292" s="123" t="s">
        <v>533</v>
      </c>
      <c r="F4292" s="7">
        <v>207.2466</v>
      </c>
      <c r="G4292" s="123" t="s">
        <v>532</v>
      </c>
      <c r="H4292" s="7">
        <v>15.281466215</v>
      </c>
      <c r="I4292" s="7">
        <v>73.735666667000004</v>
      </c>
      <c r="J4292" s="7">
        <v>15.190484958000001</v>
      </c>
      <c r="K4292" s="7">
        <v>2.0724659999999998E-3</v>
      </c>
      <c r="L4292" s="7">
        <v>1.2434800000000001E-4</v>
      </c>
      <c r="M4292" s="7">
        <v>73.296666666999997</v>
      </c>
      <c r="N4292" s="7">
        <v>0.01</v>
      </c>
      <c r="O4292" s="7">
        <v>5.9999999999999995E-4</v>
      </c>
      <c r="P4292" s="7">
        <v>1</v>
      </c>
      <c r="Q4292" s="7">
        <v>28</v>
      </c>
      <c r="R4292" s="7">
        <v>265</v>
      </c>
      <c r="S4292" s="189">
        <v>45625.593981481485</v>
      </c>
    </row>
    <row r="4293" spans="1:19">
      <c r="A4293" s="7">
        <v>2020</v>
      </c>
      <c r="B4293" s="123" t="s">
        <v>537</v>
      </c>
      <c r="C4293" s="123" t="s">
        <v>562</v>
      </c>
      <c r="D4293" s="123" t="s">
        <v>584</v>
      </c>
      <c r="E4293" s="123" t="s">
        <v>160</v>
      </c>
      <c r="F4293" s="7">
        <v>212.31262799999999</v>
      </c>
      <c r="G4293" s="123" t="s">
        <v>532</v>
      </c>
      <c r="H4293" s="7">
        <v>15.250203757</v>
      </c>
      <c r="I4293" s="7">
        <v>71.828999999999994</v>
      </c>
      <c r="J4293" s="7">
        <v>15.156998513</v>
      </c>
      <c r="K4293" s="7">
        <v>2.1231259999999999E-3</v>
      </c>
      <c r="L4293" s="7">
        <v>1.2738800000000001E-4</v>
      </c>
      <c r="M4293" s="7">
        <v>71.39</v>
      </c>
      <c r="N4293" s="7">
        <v>0.01</v>
      </c>
      <c r="O4293" s="7">
        <v>5.9999999999999995E-4</v>
      </c>
      <c r="P4293" s="7">
        <v>1</v>
      </c>
      <c r="Q4293" s="7">
        <v>28</v>
      </c>
      <c r="R4293" s="7">
        <v>265</v>
      </c>
      <c r="S4293" s="189">
        <v>45625.593981481485</v>
      </c>
    </row>
    <row r="4294" spans="1:19">
      <c r="A4294" s="7">
        <v>2020</v>
      </c>
      <c r="B4294" s="123" t="s">
        <v>537</v>
      </c>
      <c r="C4294" s="123" t="s">
        <v>562</v>
      </c>
      <c r="D4294" s="123" t="s">
        <v>584</v>
      </c>
      <c r="E4294" s="123" t="s">
        <v>163</v>
      </c>
      <c r="F4294" s="7">
        <v>120.267127995</v>
      </c>
      <c r="G4294" s="123" t="s">
        <v>532</v>
      </c>
      <c r="H4294" s="7">
        <v>7.679837859</v>
      </c>
      <c r="I4294" s="7">
        <v>63.856499999999997</v>
      </c>
      <c r="J4294" s="7">
        <v>7.6598133820000003</v>
      </c>
      <c r="K4294" s="7">
        <v>6.0133599999999995E-4</v>
      </c>
      <c r="L4294" s="7">
        <v>1.20267128E-5</v>
      </c>
      <c r="M4294" s="7">
        <v>63.69</v>
      </c>
      <c r="N4294" s="7">
        <v>5.0000000000000001E-3</v>
      </c>
      <c r="O4294" s="7">
        <v>1E-4</v>
      </c>
      <c r="P4294" s="7">
        <v>1</v>
      </c>
      <c r="Q4294" s="7">
        <v>28</v>
      </c>
      <c r="R4294" s="7">
        <v>265</v>
      </c>
      <c r="S4294" s="189">
        <v>45625.593981481485</v>
      </c>
    </row>
    <row r="4295" spans="1:19">
      <c r="A4295" s="7">
        <v>2020</v>
      </c>
      <c r="B4295" s="123" t="s">
        <v>537</v>
      </c>
      <c r="C4295" s="123" t="s">
        <v>562</v>
      </c>
      <c r="D4295" s="123" t="s">
        <v>584</v>
      </c>
      <c r="E4295" s="123" t="s">
        <v>535</v>
      </c>
      <c r="F4295" s="7">
        <v>2295.0966670050002</v>
      </c>
      <c r="G4295" s="123" t="s">
        <v>532</v>
      </c>
      <c r="H4295" s="7">
        <v>129.31858912999999</v>
      </c>
      <c r="I4295" s="7">
        <v>56.345595803999998</v>
      </c>
      <c r="J4295" s="7">
        <v>128.93645553499999</v>
      </c>
      <c r="K4295" s="7">
        <v>1.1475483E-2</v>
      </c>
      <c r="L4295" s="7">
        <v>2.2950999999999999E-4</v>
      </c>
      <c r="M4295" s="7">
        <v>56.179095803999999</v>
      </c>
      <c r="N4295" s="7">
        <v>5.0000000000000001E-3</v>
      </c>
      <c r="O4295" s="7">
        <v>1E-4</v>
      </c>
      <c r="P4295" s="7">
        <v>1</v>
      </c>
      <c r="Q4295" s="7">
        <v>28</v>
      </c>
      <c r="R4295" s="7">
        <v>265</v>
      </c>
      <c r="S4295" s="189">
        <v>45625.593981481485</v>
      </c>
    </row>
    <row r="4296" spans="1:19">
      <c r="A4296" s="7">
        <v>2020</v>
      </c>
      <c r="B4296" s="123" t="s">
        <v>537</v>
      </c>
      <c r="C4296" s="123" t="s">
        <v>562</v>
      </c>
      <c r="D4296" s="123" t="s">
        <v>584</v>
      </c>
      <c r="E4296" s="123" t="s">
        <v>541</v>
      </c>
      <c r="F4296" s="7">
        <v>0</v>
      </c>
      <c r="G4296" s="123" t="s">
        <v>532</v>
      </c>
      <c r="H4296" s="7">
        <v>0</v>
      </c>
      <c r="I4296" s="7"/>
      <c r="J4296" s="7">
        <v>0</v>
      </c>
      <c r="K4296" s="7">
        <v>0</v>
      </c>
      <c r="L4296" s="7">
        <v>0</v>
      </c>
      <c r="M4296" s="7"/>
      <c r="N4296" s="7"/>
      <c r="O4296" s="7"/>
      <c r="P4296" s="7">
        <v>1</v>
      </c>
      <c r="Q4296" s="7">
        <v>28</v>
      </c>
      <c r="R4296" s="7">
        <v>265</v>
      </c>
      <c r="S4296" s="189">
        <v>45625.593981481485</v>
      </c>
    </row>
    <row r="4297" spans="1:19">
      <c r="A4297" s="7">
        <v>2020</v>
      </c>
      <c r="B4297" s="123" t="s">
        <v>537</v>
      </c>
      <c r="C4297" s="123" t="s">
        <v>565</v>
      </c>
      <c r="D4297" s="123" t="s">
        <v>500</v>
      </c>
      <c r="E4297" s="123" t="s">
        <v>540</v>
      </c>
      <c r="F4297" s="7">
        <v>0</v>
      </c>
      <c r="G4297" s="123" t="s">
        <v>532</v>
      </c>
      <c r="H4297" s="7">
        <v>0</v>
      </c>
      <c r="I4297" s="7"/>
      <c r="J4297" s="7">
        <v>0</v>
      </c>
      <c r="K4297" s="7">
        <v>0</v>
      </c>
      <c r="L4297" s="7">
        <v>0</v>
      </c>
      <c r="M4297" s="7"/>
      <c r="N4297" s="7"/>
      <c r="O4297" s="7"/>
      <c r="P4297" s="7">
        <v>1</v>
      </c>
      <c r="Q4297" s="7">
        <v>28</v>
      </c>
      <c r="R4297" s="7">
        <v>265</v>
      </c>
      <c r="S4297" s="189">
        <v>45625.593981481485</v>
      </c>
    </row>
    <row r="4298" spans="1:19">
      <c r="A4298" s="7">
        <v>2020</v>
      </c>
      <c r="B4298" s="123" t="s">
        <v>537</v>
      </c>
      <c r="C4298" s="123" t="s">
        <v>565</v>
      </c>
      <c r="D4298" s="123" t="s">
        <v>500</v>
      </c>
      <c r="E4298" s="123" t="s">
        <v>533</v>
      </c>
      <c r="F4298" s="7">
        <v>7753.2907300759998</v>
      </c>
      <c r="G4298" s="123" t="s">
        <v>532</v>
      </c>
      <c r="H4298" s="7">
        <v>622.319947996</v>
      </c>
      <c r="I4298" s="7">
        <v>80.265266667000006</v>
      </c>
      <c r="J4298" s="7">
        <v>568.29036621499995</v>
      </c>
      <c r="K4298" s="7">
        <v>3.6440465999999998E-2</v>
      </c>
      <c r="L4298" s="7">
        <v>0.20003490099999999</v>
      </c>
      <c r="M4298" s="7">
        <v>73.296666666999997</v>
      </c>
      <c r="N4298" s="7">
        <v>4.7000000000000002E-3</v>
      </c>
      <c r="O4298" s="7">
        <v>2.58E-2</v>
      </c>
      <c r="P4298" s="7">
        <v>1</v>
      </c>
      <c r="Q4298" s="7">
        <v>28</v>
      </c>
      <c r="R4298" s="7">
        <v>265</v>
      </c>
      <c r="S4298" s="189">
        <v>45625.593981481485</v>
      </c>
    </row>
    <row r="4299" spans="1:19">
      <c r="A4299" s="7">
        <v>2020</v>
      </c>
      <c r="B4299" s="123" t="s">
        <v>537</v>
      </c>
      <c r="C4299" s="123" t="s">
        <v>565</v>
      </c>
      <c r="D4299" s="123" t="s">
        <v>500</v>
      </c>
      <c r="E4299" s="123" t="s">
        <v>159</v>
      </c>
      <c r="F4299" s="7">
        <v>0</v>
      </c>
      <c r="G4299" s="123" t="s">
        <v>532</v>
      </c>
      <c r="H4299" s="7">
        <v>0</v>
      </c>
      <c r="I4299" s="7"/>
      <c r="J4299" s="7">
        <v>0</v>
      </c>
      <c r="K4299" s="7">
        <v>0</v>
      </c>
      <c r="L4299" s="7">
        <v>0</v>
      </c>
      <c r="M4299" s="7"/>
      <c r="N4299" s="7"/>
      <c r="O4299" s="7"/>
      <c r="P4299" s="7">
        <v>1</v>
      </c>
      <c r="Q4299" s="7">
        <v>28</v>
      </c>
      <c r="R4299" s="7">
        <v>265</v>
      </c>
      <c r="S4299" s="189">
        <v>45625.593981481485</v>
      </c>
    </row>
    <row r="4300" spans="1:19">
      <c r="A4300" s="7">
        <v>2020</v>
      </c>
      <c r="B4300" s="123" t="s">
        <v>537</v>
      </c>
      <c r="C4300" s="123" t="s">
        <v>565</v>
      </c>
      <c r="D4300" s="123" t="s">
        <v>500</v>
      </c>
      <c r="E4300" s="123" t="s">
        <v>160</v>
      </c>
      <c r="F4300" s="7">
        <v>0</v>
      </c>
      <c r="G4300" s="123" t="s">
        <v>532</v>
      </c>
      <c r="H4300" s="7">
        <v>0</v>
      </c>
      <c r="I4300" s="7"/>
      <c r="J4300" s="7">
        <v>0</v>
      </c>
      <c r="K4300" s="7">
        <v>0</v>
      </c>
      <c r="L4300" s="7">
        <v>0</v>
      </c>
      <c r="M4300" s="7"/>
      <c r="N4300" s="7"/>
      <c r="O4300" s="7"/>
      <c r="P4300" s="7">
        <v>1</v>
      </c>
      <c r="Q4300" s="7">
        <v>28</v>
      </c>
      <c r="R4300" s="7">
        <v>265</v>
      </c>
      <c r="S4300" s="189">
        <v>45625.593981481485</v>
      </c>
    </row>
    <row r="4301" spans="1:19">
      <c r="A4301" s="7">
        <v>2020</v>
      </c>
      <c r="B4301" s="123" t="s">
        <v>537</v>
      </c>
      <c r="C4301" s="123" t="s">
        <v>565</v>
      </c>
      <c r="D4301" s="123" t="s">
        <v>500</v>
      </c>
      <c r="E4301" s="123" t="s">
        <v>535</v>
      </c>
      <c r="F4301" s="7">
        <v>0</v>
      </c>
      <c r="G4301" s="123" t="s">
        <v>532</v>
      </c>
      <c r="H4301" s="7">
        <v>0</v>
      </c>
      <c r="I4301" s="7"/>
      <c r="J4301" s="7">
        <v>0</v>
      </c>
      <c r="K4301" s="7">
        <v>0</v>
      </c>
      <c r="L4301" s="7">
        <v>0</v>
      </c>
      <c r="M4301" s="7"/>
      <c r="N4301" s="7"/>
      <c r="O4301" s="7"/>
      <c r="P4301" s="7">
        <v>1</v>
      </c>
      <c r="Q4301" s="7">
        <v>28</v>
      </c>
      <c r="R4301" s="7">
        <v>265</v>
      </c>
      <c r="S4301" s="189">
        <v>45625.593981481485</v>
      </c>
    </row>
    <row r="4302" spans="1:19">
      <c r="A4302" s="7">
        <v>2020</v>
      </c>
      <c r="B4302" s="123" t="s">
        <v>537</v>
      </c>
      <c r="C4302" s="123" t="s">
        <v>585</v>
      </c>
      <c r="D4302" s="123" t="s">
        <v>183</v>
      </c>
      <c r="E4302" s="123" t="s">
        <v>533</v>
      </c>
      <c r="F4302" s="7">
        <v>802.95928740299996</v>
      </c>
      <c r="G4302" s="123" t="s">
        <v>532</v>
      </c>
      <c r="H4302" s="7">
        <v>59.437187678999997</v>
      </c>
      <c r="I4302" s="7">
        <v>74.022666666999996</v>
      </c>
      <c r="J4302" s="7">
        <v>58.854239235999998</v>
      </c>
      <c r="K4302" s="7">
        <v>5.6207150000000001E-3</v>
      </c>
      <c r="L4302" s="7">
        <v>1.6059189999999999E-3</v>
      </c>
      <c r="M4302" s="7">
        <v>73.296666666999997</v>
      </c>
      <c r="N4302" s="7">
        <v>7.0000000000000001E-3</v>
      </c>
      <c r="O4302" s="7">
        <v>2E-3</v>
      </c>
      <c r="P4302" s="7">
        <v>1</v>
      </c>
      <c r="Q4302" s="7">
        <v>28</v>
      </c>
      <c r="R4302" s="7">
        <v>265</v>
      </c>
      <c r="S4302" s="189">
        <v>45625.593981481485</v>
      </c>
    </row>
    <row r="4303" spans="1:19">
      <c r="A4303" s="7">
        <v>2021</v>
      </c>
      <c r="B4303" s="123" t="s">
        <v>586</v>
      </c>
      <c r="C4303" s="123" t="s">
        <v>586</v>
      </c>
      <c r="D4303" s="123" t="s">
        <v>587</v>
      </c>
      <c r="E4303" s="123" t="s">
        <v>531</v>
      </c>
      <c r="F4303" s="7">
        <v>281.58257436600002</v>
      </c>
      <c r="G4303" s="123" t="s">
        <v>532</v>
      </c>
      <c r="H4303" s="7">
        <v>21.607520427000001</v>
      </c>
      <c r="I4303" s="7">
        <v>76.736000000000004</v>
      </c>
      <c r="J4303" s="7">
        <v>21.403091478</v>
      </c>
      <c r="K4303" s="7">
        <v>1.9710779999999998E-3</v>
      </c>
      <c r="L4303" s="7">
        <v>5.6316500000000002E-4</v>
      </c>
      <c r="M4303" s="7">
        <v>76.010000000000005</v>
      </c>
      <c r="N4303" s="7">
        <v>7.0000000000000001E-3</v>
      </c>
      <c r="O4303" s="7">
        <v>2E-3</v>
      </c>
      <c r="P4303" s="7">
        <v>1</v>
      </c>
      <c r="Q4303" s="7">
        <v>28</v>
      </c>
      <c r="R4303" s="7">
        <v>265</v>
      </c>
      <c r="S4303" s="189">
        <v>45625.593981481485</v>
      </c>
    </row>
    <row r="4304" spans="1:19">
      <c r="A4304" s="7">
        <v>2021</v>
      </c>
      <c r="B4304" s="123" t="s">
        <v>586</v>
      </c>
      <c r="C4304" s="123" t="s">
        <v>586</v>
      </c>
      <c r="D4304" s="123" t="s">
        <v>587</v>
      </c>
      <c r="E4304" s="123" t="s">
        <v>533</v>
      </c>
      <c r="F4304" s="7">
        <v>6971.6129206340001</v>
      </c>
      <c r="G4304" s="123" t="s">
        <v>532</v>
      </c>
      <c r="H4304" s="7">
        <v>516.05737935499997</v>
      </c>
      <c r="I4304" s="7">
        <v>74.022666666999996</v>
      </c>
      <c r="J4304" s="7">
        <v>510.99598837500002</v>
      </c>
      <c r="K4304" s="7">
        <v>4.8801289999999997E-2</v>
      </c>
      <c r="L4304" s="7">
        <v>1.3943226E-2</v>
      </c>
      <c r="M4304" s="7">
        <v>73.296666666999997</v>
      </c>
      <c r="N4304" s="7">
        <v>7.0000000000000001E-3</v>
      </c>
      <c r="O4304" s="7">
        <v>2E-3</v>
      </c>
      <c r="P4304" s="7">
        <v>1</v>
      </c>
      <c r="Q4304" s="7">
        <v>28</v>
      </c>
      <c r="R4304" s="7">
        <v>265</v>
      </c>
      <c r="S4304" s="189">
        <v>45625.593981481485</v>
      </c>
    </row>
    <row r="4305" spans="1:19">
      <c r="A4305" s="7">
        <v>2021</v>
      </c>
      <c r="B4305" s="123" t="s">
        <v>588</v>
      </c>
      <c r="C4305" s="123" t="s">
        <v>588</v>
      </c>
      <c r="D4305" s="123" t="s">
        <v>589</v>
      </c>
      <c r="E4305" s="123" t="s">
        <v>33</v>
      </c>
      <c r="F4305" s="7">
        <v>4049.5826894020001</v>
      </c>
      <c r="G4305" s="123" t="s">
        <v>532</v>
      </c>
      <c r="H4305" s="7">
        <v>8.7592473569999996</v>
      </c>
      <c r="I4305" s="7">
        <v>2.1629999999999998</v>
      </c>
      <c r="J4305" s="7">
        <v>0</v>
      </c>
      <c r="K4305" s="7">
        <v>4.4545410000000001E-2</v>
      </c>
      <c r="L4305" s="7">
        <v>2.8347079000000001E-2</v>
      </c>
      <c r="M4305" s="7">
        <v>0</v>
      </c>
      <c r="N4305" s="7">
        <v>1.0999999999999999E-2</v>
      </c>
      <c r="O4305" s="7">
        <v>7.0000000000000001E-3</v>
      </c>
      <c r="P4305" s="7"/>
      <c r="Q4305" s="7">
        <v>28</v>
      </c>
      <c r="R4305" s="7">
        <v>265</v>
      </c>
      <c r="S4305" s="189">
        <v>45625.593981481485</v>
      </c>
    </row>
    <row r="4306" spans="1:19">
      <c r="A4306" s="7">
        <v>2021</v>
      </c>
      <c r="B4306" s="123" t="s">
        <v>588</v>
      </c>
      <c r="C4306" s="123" t="s">
        <v>588</v>
      </c>
      <c r="D4306" s="123" t="s">
        <v>589</v>
      </c>
      <c r="E4306" s="123" t="s">
        <v>540</v>
      </c>
      <c r="F4306" s="7">
        <v>28167.191776129999</v>
      </c>
      <c r="G4306" s="123" t="s">
        <v>532</v>
      </c>
      <c r="H4306" s="7">
        <v>2622.335003743</v>
      </c>
      <c r="I4306" s="7">
        <v>93.098915383000005</v>
      </c>
      <c r="J4306" s="7">
        <v>2618.0507738739998</v>
      </c>
      <c r="K4306" s="7">
        <v>1.9717034000000001E-2</v>
      </c>
      <c r="L4306" s="7">
        <v>1.4083596E-2</v>
      </c>
      <c r="M4306" s="7">
        <v>92.946815383000001</v>
      </c>
      <c r="N4306" s="7">
        <v>6.9999999999999999E-4</v>
      </c>
      <c r="O4306" s="7">
        <v>5.0000000000000001E-4</v>
      </c>
      <c r="P4306" s="7">
        <v>1</v>
      </c>
      <c r="Q4306" s="7">
        <v>28</v>
      </c>
      <c r="R4306" s="7">
        <v>265</v>
      </c>
      <c r="S4306" s="189">
        <v>45625.593981481485</v>
      </c>
    </row>
    <row r="4307" spans="1:19">
      <c r="A4307" s="7">
        <v>2021</v>
      </c>
      <c r="B4307" s="123" t="s">
        <v>588</v>
      </c>
      <c r="C4307" s="123" t="s">
        <v>588</v>
      </c>
      <c r="D4307" s="123" t="s">
        <v>589</v>
      </c>
      <c r="E4307" s="123" t="s">
        <v>531</v>
      </c>
      <c r="F4307" s="7">
        <v>13767.617059773</v>
      </c>
      <c r="G4307" s="123" t="s">
        <v>532</v>
      </c>
      <c r="H4307" s="7">
        <v>1081.0399364320001</v>
      </c>
      <c r="I4307" s="7">
        <v>78.520482646999994</v>
      </c>
      <c r="J4307" s="7">
        <v>1079.6370162539999</v>
      </c>
      <c r="K4307" s="7">
        <v>1.1014094E-2</v>
      </c>
      <c r="L4307" s="7">
        <v>4.130285E-3</v>
      </c>
      <c r="M4307" s="7">
        <v>78.418582646999994</v>
      </c>
      <c r="N4307" s="7">
        <v>8.0000000000000004E-4</v>
      </c>
      <c r="O4307" s="7">
        <v>2.9999999999999997E-4</v>
      </c>
      <c r="P4307" s="7">
        <v>1</v>
      </c>
      <c r="Q4307" s="7">
        <v>28</v>
      </c>
      <c r="R4307" s="7">
        <v>265</v>
      </c>
      <c r="S4307" s="189">
        <v>45625.593981481485</v>
      </c>
    </row>
    <row r="4308" spans="1:19">
      <c r="A4308" s="7">
        <v>2021</v>
      </c>
      <c r="B4308" s="123" t="s">
        <v>588</v>
      </c>
      <c r="C4308" s="123" t="s">
        <v>588</v>
      </c>
      <c r="D4308" s="123" t="s">
        <v>589</v>
      </c>
      <c r="E4308" s="123" t="s">
        <v>533</v>
      </c>
      <c r="F4308" s="7">
        <v>1281.980332527</v>
      </c>
      <c r="G4308" s="123" t="s">
        <v>532</v>
      </c>
      <c r="H4308" s="7">
        <v>100.699276478</v>
      </c>
      <c r="I4308" s="7">
        <v>78.549782647000001</v>
      </c>
      <c r="J4308" s="7">
        <v>100.53108065799999</v>
      </c>
      <c r="K4308" s="7">
        <v>1.1537819999999999E-3</v>
      </c>
      <c r="L4308" s="7">
        <v>5.1279199999999998E-4</v>
      </c>
      <c r="M4308" s="7">
        <v>78.418582646999994</v>
      </c>
      <c r="N4308" s="7">
        <v>8.9999999999999998E-4</v>
      </c>
      <c r="O4308" s="7">
        <v>4.0000000000000002E-4</v>
      </c>
      <c r="P4308" s="7">
        <v>1</v>
      </c>
      <c r="Q4308" s="7">
        <v>28</v>
      </c>
      <c r="R4308" s="7">
        <v>265</v>
      </c>
      <c r="S4308" s="189">
        <v>45625.593981481485</v>
      </c>
    </row>
    <row r="4309" spans="1:19">
      <c r="A4309" s="7">
        <v>2021</v>
      </c>
      <c r="B4309" s="123" t="s">
        <v>588</v>
      </c>
      <c r="C4309" s="123" t="s">
        <v>588</v>
      </c>
      <c r="D4309" s="123" t="s">
        <v>589</v>
      </c>
      <c r="E4309" s="123" t="s">
        <v>590</v>
      </c>
      <c r="F4309" s="7">
        <v>1230.9826808309999</v>
      </c>
      <c r="G4309" s="123" t="s">
        <v>532</v>
      </c>
      <c r="H4309" s="7">
        <v>6.7088555999999994E-2</v>
      </c>
      <c r="I4309" s="7">
        <v>5.45E-2</v>
      </c>
      <c r="J4309" s="7">
        <v>0</v>
      </c>
      <c r="K4309" s="7">
        <v>1.2309829999999999E-3</v>
      </c>
      <c r="L4309" s="7">
        <v>1.2309800000000001E-4</v>
      </c>
      <c r="M4309" s="7">
        <v>0</v>
      </c>
      <c r="N4309" s="7">
        <v>1E-3</v>
      </c>
      <c r="O4309" s="7">
        <v>1E-4</v>
      </c>
      <c r="P4309" s="7"/>
      <c r="Q4309" s="7">
        <v>28</v>
      </c>
      <c r="R4309" s="7">
        <v>265</v>
      </c>
      <c r="S4309" s="189">
        <v>45625.593981481485</v>
      </c>
    </row>
    <row r="4310" spans="1:19">
      <c r="A4310" s="7">
        <v>2021</v>
      </c>
      <c r="B4310" s="123" t="s">
        <v>588</v>
      </c>
      <c r="C4310" s="123" t="s">
        <v>588</v>
      </c>
      <c r="D4310" s="123" t="s">
        <v>589</v>
      </c>
      <c r="E4310" s="123" t="s">
        <v>534</v>
      </c>
      <c r="F4310" s="7">
        <v>2783.2836124720002</v>
      </c>
      <c r="G4310" s="123" t="s">
        <v>532</v>
      </c>
      <c r="H4310" s="7">
        <v>338.234309655</v>
      </c>
      <c r="I4310" s="7">
        <v>121.52347972699999</v>
      </c>
      <c r="J4310" s="7">
        <v>332.83752272999999</v>
      </c>
      <c r="K4310" s="7">
        <v>8.3498510000000001E-3</v>
      </c>
      <c r="L4310" s="7">
        <v>1.9482985000000001E-2</v>
      </c>
      <c r="M4310" s="7">
        <v>119.584479727</v>
      </c>
      <c r="N4310" s="7">
        <v>3.0000000000000001E-3</v>
      </c>
      <c r="O4310" s="7">
        <v>7.0000000000000001E-3</v>
      </c>
      <c r="P4310" s="7">
        <v>1</v>
      </c>
      <c r="Q4310" s="7">
        <v>28</v>
      </c>
      <c r="R4310" s="7">
        <v>265</v>
      </c>
      <c r="S4310" s="189">
        <v>45625.593981481485</v>
      </c>
    </row>
    <row r="4311" spans="1:19">
      <c r="A4311" s="7">
        <v>2021</v>
      </c>
      <c r="B4311" s="123" t="s">
        <v>588</v>
      </c>
      <c r="C4311" s="123" t="s">
        <v>588</v>
      </c>
      <c r="D4311" s="123" t="s">
        <v>589</v>
      </c>
      <c r="E4311" s="123" t="s">
        <v>535</v>
      </c>
      <c r="F4311" s="7">
        <v>87407.270608057996</v>
      </c>
      <c r="G4311" s="123" t="s">
        <v>532</v>
      </c>
      <c r="H4311" s="7">
        <v>5043.0784941009997</v>
      </c>
      <c r="I4311" s="7">
        <v>57.696327308000001</v>
      </c>
      <c r="J4311" s="7">
        <v>4971.4211214039997</v>
      </c>
      <c r="K4311" s="7">
        <v>8.9282681000000003E-2</v>
      </c>
      <c r="L4311" s="7">
        <v>0.260971538</v>
      </c>
      <c r="M4311" s="7">
        <v>56.876517100000001</v>
      </c>
      <c r="N4311" s="7">
        <v>1.021456E-3</v>
      </c>
      <c r="O4311" s="7">
        <v>2.9856959999999999E-3</v>
      </c>
      <c r="P4311" s="7">
        <v>1</v>
      </c>
      <c r="Q4311" s="7">
        <v>28</v>
      </c>
      <c r="R4311" s="7">
        <v>265</v>
      </c>
      <c r="S4311" s="189">
        <v>45625.593981481485</v>
      </c>
    </row>
    <row r="4312" spans="1:19">
      <c r="A4312" s="7">
        <v>2021</v>
      </c>
      <c r="B4312" s="123" t="s">
        <v>588</v>
      </c>
      <c r="C4312" s="123" t="s">
        <v>588</v>
      </c>
      <c r="D4312" s="123" t="s">
        <v>589</v>
      </c>
      <c r="E4312" s="123" t="s">
        <v>549</v>
      </c>
      <c r="F4312" s="7">
        <v>3727.2196700610002</v>
      </c>
      <c r="G4312" s="123" t="s">
        <v>532</v>
      </c>
      <c r="H4312" s="7">
        <v>517.89010235499995</v>
      </c>
      <c r="I4312" s="7">
        <v>138.94810292899999</v>
      </c>
      <c r="J4312" s="7">
        <v>510.80838498200001</v>
      </c>
      <c r="K4312" s="7">
        <v>0.11181658999999999</v>
      </c>
      <c r="L4312" s="7">
        <v>1.4908879E-2</v>
      </c>
      <c r="M4312" s="7">
        <v>137.04810292900001</v>
      </c>
      <c r="N4312" s="7">
        <v>0.03</v>
      </c>
      <c r="O4312" s="7">
        <v>4.0000000000000001E-3</v>
      </c>
      <c r="P4312" s="7">
        <v>1</v>
      </c>
      <c r="Q4312" s="7">
        <v>28</v>
      </c>
      <c r="R4312" s="7">
        <v>265</v>
      </c>
      <c r="S4312" s="189">
        <v>45625.593981481485</v>
      </c>
    </row>
    <row r="4313" spans="1:19">
      <c r="A4313" s="7">
        <v>2021</v>
      </c>
      <c r="B4313" s="123" t="s">
        <v>588</v>
      </c>
      <c r="C4313" s="123" t="s">
        <v>588</v>
      </c>
      <c r="D4313" s="123" t="s">
        <v>589</v>
      </c>
      <c r="E4313" s="123" t="s">
        <v>131</v>
      </c>
      <c r="F4313" s="7">
        <v>4066.960939303</v>
      </c>
      <c r="G4313" s="123" t="s">
        <v>532</v>
      </c>
      <c r="H4313" s="7">
        <v>7.7272257849999999</v>
      </c>
      <c r="I4313" s="7">
        <v>1.9</v>
      </c>
      <c r="J4313" s="7">
        <v>0</v>
      </c>
      <c r="K4313" s="7">
        <v>0.122008828</v>
      </c>
      <c r="L4313" s="7">
        <v>1.6267844E-2</v>
      </c>
      <c r="M4313" s="7">
        <v>0</v>
      </c>
      <c r="N4313" s="7">
        <v>0.03</v>
      </c>
      <c r="O4313" s="7">
        <v>4.0000000000000001E-3</v>
      </c>
      <c r="P4313" s="7"/>
      <c r="Q4313" s="7">
        <v>28</v>
      </c>
      <c r="R4313" s="7">
        <v>265</v>
      </c>
      <c r="S4313" s="189">
        <v>45625.593981481485</v>
      </c>
    </row>
    <row r="4314" spans="1:19">
      <c r="A4314" s="7">
        <v>2021</v>
      </c>
      <c r="B4314" s="123" t="s">
        <v>588</v>
      </c>
      <c r="C4314" s="123" t="s">
        <v>588</v>
      </c>
      <c r="D4314" s="123" t="s">
        <v>589</v>
      </c>
      <c r="E4314" s="123" t="s">
        <v>570</v>
      </c>
      <c r="F4314" s="7">
        <v>0</v>
      </c>
      <c r="G4314" s="123" t="s">
        <v>532</v>
      </c>
      <c r="H4314" s="7">
        <v>0</v>
      </c>
      <c r="I4314" s="7"/>
      <c r="J4314" s="7">
        <v>0</v>
      </c>
      <c r="K4314" s="7">
        <v>0</v>
      </c>
      <c r="L4314" s="7">
        <v>0</v>
      </c>
      <c r="M4314" s="7"/>
      <c r="N4314" s="7"/>
      <c r="O4314" s="7"/>
      <c r="P4314" s="7">
        <v>1</v>
      </c>
      <c r="Q4314" s="7">
        <v>28</v>
      </c>
      <c r="R4314" s="7">
        <v>265</v>
      </c>
      <c r="S4314" s="189">
        <v>45625.593981481485</v>
      </c>
    </row>
    <row r="4315" spans="1:19">
      <c r="A4315" s="7">
        <v>2021</v>
      </c>
      <c r="B4315" s="123" t="s">
        <v>588</v>
      </c>
      <c r="C4315" s="123" t="s">
        <v>588</v>
      </c>
      <c r="D4315" s="123" t="s">
        <v>591</v>
      </c>
      <c r="E4315" s="123" t="s">
        <v>27</v>
      </c>
      <c r="F4315" s="7">
        <v>412.04845264699998</v>
      </c>
      <c r="G4315" s="123" t="s">
        <v>532</v>
      </c>
      <c r="H4315" s="7">
        <v>6.3317234999999999E-2</v>
      </c>
      <c r="I4315" s="7">
        <v>0.15366453799999999</v>
      </c>
      <c r="J4315" s="7">
        <v>0</v>
      </c>
      <c r="K4315" s="7">
        <v>1.8713549999999999E-3</v>
      </c>
      <c r="L4315" s="7">
        <v>4.1204845260000001E-5</v>
      </c>
      <c r="M4315" s="7">
        <v>0</v>
      </c>
      <c r="N4315" s="7">
        <v>4.5415910000000002E-3</v>
      </c>
      <c r="O4315" s="7">
        <v>1E-4</v>
      </c>
      <c r="P4315" s="7"/>
      <c r="Q4315" s="7">
        <v>28</v>
      </c>
      <c r="R4315" s="7">
        <v>265</v>
      </c>
      <c r="S4315" s="189">
        <v>45625.593981481485</v>
      </c>
    </row>
    <row r="4316" spans="1:19">
      <c r="A4316" s="7">
        <v>2021</v>
      </c>
      <c r="B4316" s="123" t="s">
        <v>588</v>
      </c>
      <c r="C4316" s="123" t="s">
        <v>588</v>
      </c>
      <c r="D4316" s="123" t="s">
        <v>591</v>
      </c>
      <c r="E4316" s="123" t="s">
        <v>33</v>
      </c>
      <c r="F4316" s="7">
        <v>201.27086321499999</v>
      </c>
      <c r="G4316" s="123" t="s">
        <v>532</v>
      </c>
      <c r="H4316" s="7">
        <v>0.38241463999999997</v>
      </c>
      <c r="I4316" s="7">
        <v>1.9</v>
      </c>
      <c r="J4316" s="7">
        <v>0</v>
      </c>
      <c r="K4316" s="7">
        <v>6.0381260000000004E-3</v>
      </c>
      <c r="L4316" s="7">
        <v>8.0508299999999995E-4</v>
      </c>
      <c r="M4316" s="7">
        <v>0</v>
      </c>
      <c r="N4316" s="7">
        <v>0.03</v>
      </c>
      <c r="O4316" s="7">
        <v>4.0000000000000001E-3</v>
      </c>
      <c r="P4316" s="7"/>
      <c r="Q4316" s="7">
        <v>28</v>
      </c>
      <c r="R4316" s="7">
        <v>265</v>
      </c>
      <c r="S4316" s="189">
        <v>45625.593981481485</v>
      </c>
    </row>
    <row r="4317" spans="1:19">
      <c r="A4317" s="7">
        <v>2021</v>
      </c>
      <c r="B4317" s="123" t="s">
        <v>588</v>
      </c>
      <c r="C4317" s="123" t="s">
        <v>588</v>
      </c>
      <c r="D4317" s="123" t="s">
        <v>591</v>
      </c>
      <c r="E4317" s="123" t="s">
        <v>540</v>
      </c>
      <c r="F4317" s="7">
        <v>0</v>
      </c>
      <c r="G4317" s="123" t="s">
        <v>532</v>
      </c>
      <c r="H4317" s="7">
        <v>0</v>
      </c>
      <c r="I4317" s="7"/>
      <c r="J4317" s="7">
        <v>0</v>
      </c>
      <c r="K4317" s="7">
        <v>0</v>
      </c>
      <c r="L4317" s="7">
        <v>0</v>
      </c>
      <c r="M4317" s="7"/>
      <c r="N4317" s="7"/>
      <c r="O4317" s="7"/>
      <c r="P4317" s="7">
        <v>1</v>
      </c>
      <c r="Q4317" s="7">
        <v>28</v>
      </c>
      <c r="R4317" s="7">
        <v>265</v>
      </c>
      <c r="S4317" s="189">
        <v>45625.593981481485</v>
      </c>
    </row>
    <row r="4318" spans="1:19">
      <c r="A4318" s="7">
        <v>2021</v>
      </c>
      <c r="B4318" s="123" t="s">
        <v>588</v>
      </c>
      <c r="C4318" s="123" t="s">
        <v>588</v>
      </c>
      <c r="D4318" s="123" t="s">
        <v>591</v>
      </c>
      <c r="E4318" s="123" t="s">
        <v>531</v>
      </c>
      <c r="F4318" s="7">
        <v>0</v>
      </c>
      <c r="G4318" s="123" t="s">
        <v>532</v>
      </c>
      <c r="H4318" s="7">
        <v>0</v>
      </c>
      <c r="I4318" s="7"/>
      <c r="J4318" s="7">
        <v>0</v>
      </c>
      <c r="K4318" s="7">
        <v>0</v>
      </c>
      <c r="L4318" s="7">
        <v>0</v>
      </c>
      <c r="M4318" s="7"/>
      <c r="N4318" s="7"/>
      <c r="O4318" s="7"/>
      <c r="P4318" s="7">
        <v>1</v>
      </c>
      <c r="Q4318" s="7">
        <v>28</v>
      </c>
      <c r="R4318" s="7">
        <v>265</v>
      </c>
      <c r="S4318" s="189">
        <v>45625.593981481485</v>
      </c>
    </row>
    <row r="4319" spans="1:19">
      <c r="A4319" s="7">
        <v>2021</v>
      </c>
      <c r="B4319" s="123" t="s">
        <v>588</v>
      </c>
      <c r="C4319" s="123" t="s">
        <v>588</v>
      </c>
      <c r="D4319" s="123" t="s">
        <v>591</v>
      </c>
      <c r="E4319" s="123" t="s">
        <v>533</v>
      </c>
      <c r="F4319" s="7">
        <v>0</v>
      </c>
      <c r="G4319" s="123" t="s">
        <v>532</v>
      </c>
      <c r="H4319" s="7">
        <v>0</v>
      </c>
      <c r="I4319" s="7"/>
      <c r="J4319" s="7">
        <v>0</v>
      </c>
      <c r="K4319" s="7">
        <v>0</v>
      </c>
      <c r="L4319" s="7">
        <v>0</v>
      </c>
      <c r="M4319" s="7"/>
      <c r="N4319" s="7"/>
      <c r="O4319" s="7"/>
      <c r="P4319" s="7">
        <v>1</v>
      </c>
      <c r="Q4319" s="7">
        <v>28</v>
      </c>
      <c r="R4319" s="7">
        <v>265</v>
      </c>
      <c r="S4319" s="189">
        <v>45625.593981481485</v>
      </c>
    </row>
    <row r="4320" spans="1:19">
      <c r="A4320" s="7">
        <v>2021</v>
      </c>
      <c r="B4320" s="123" t="s">
        <v>588</v>
      </c>
      <c r="C4320" s="123" t="s">
        <v>588</v>
      </c>
      <c r="D4320" s="123" t="s">
        <v>591</v>
      </c>
      <c r="E4320" s="123" t="s">
        <v>163</v>
      </c>
      <c r="F4320" s="7">
        <v>19.116976256000001</v>
      </c>
      <c r="G4320" s="123" t="s">
        <v>532</v>
      </c>
      <c r="H4320" s="7">
        <v>1.220743194</v>
      </c>
      <c r="I4320" s="7">
        <v>63.856499999999997</v>
      </c>
      <c r="J4320" s="7">
        <v>1.217560218</v>
      </c>
      <c r="K4320" s="7">
        <v>9.5584881279999997E-5</v>
      </c>
      <c r="L4320" s="7">
        <v>1.9116976259999999E-6</v>
      </c>
      <c r="M4320" s="7">
        <v>63.69</v>
      </c>
      <c r="N4320" s="7">
        <v>5.0000000000000001E-3</v>
      </c>
      <c r="O4320" s="7">
        <v>1E-4</v>
      </c>
      <c r="P4320" s="7">
        <v>1</v>
      </c>
      <c r="Q4320" s="7">
        <v>28</v>
      </c>
      <c r="R4320" s="7">
        <v>265</v>
      </c>
      <c r="S4320" s="189">
        <v>45625.593981481485</v>
      </c>
    </row>
    <row r="4321" spans="1:19">
      <c r="A4321" s="7">
        <v>2021</v>
      </c>
      <c r="B4321" s="123" t="s">
        <v>588</v>
      </c>
      <c r="C4321" s="123" t="s">
        <v>588</v>
      </c>
      <c r="D4321" s="123" t="s">
        <v>591</v>
      </c>
      <c r="E4321" s="123" t="s">
        <v>534</v>
      </c>
      <c r="F4321" s="7">
        <v>207.95493607899999</v>
      </c>
      <c r="G4321" s="123" t="s">
        <v>532</v>
      </c>
      <c r="H4321" s="7">
        <v>24.092850407</v>
      </c>
      <c r="I4321" s="7">
        <v>115.8561122</v>
      </c>
      <c r="J4321" s="7">
        <v>23.998542842999999</v>
      </c>
      <c r="K4321" s="7">
        <v>4.1591000000000002E-4</v>
      </c>
      <c r="L4321" s="7">
        <v>3.1193200000000001E-4</v>
      </c>
      <c r="M4321" s="7">
        <v>115.40261219999999</v>
      </c>
      <c r="N4321" s="7">
        <v>2E-3</v>
      </c>
      <c r="O4321" s="7">
        <v>1.5E-3</v>
      </c>
      <c r="P4321" s="7">
        <v>1</v>
      </c>
      <c r="Q4321" s="7">
        <v>28</v>
      </c>
      <c r="R4321" s="7">
        <v>265</v>
      </c>
      <c r="S4321" s="189">
        <v>45625.593981481485</v>
      </c>
    </row>
    <row r="4322" spans="1:19">
      <c r="A4322" s="7">
        <v>2021</v>
      </c>
      <c r="B4322" s="123" t="s">
        <v>588</v>
      </c>
      <c r="C4322" s="123" t="s">
        <v>588</v>
      </c>
      <c r="D4322" s="123" t="s">
        <v>591</v>
      </c>
      <c r="E4322" s="123" t="s">
        <v>535</v>
      </c>
      <c r="F4322" s="7">
        <v>10817.868631093001</v>
      </c>
      <c r="G4322" s="123" t="s">
        <v>532</v>
      </c>
      <c r="H4322" s="7">
        <v>610.307596515</v>
      </c>
      <c r="I4322" s="7">
        <v>56.416621178</v>
      </c>
      <c r="J4322" s="7">
        <v>609.65774517399996</v>
      </c>
      <c r="K4322" s="7">
        <v>1.2970637E-2</v>
      </c>
      <c r="L4322" s="7">
        <v>1.0817870000000001E-3</v>
      </c>
      <c r="M4322" s="7">
        <v>56.356549147000003</v>
      </c>
      <c r="N4322" s="7">
        <v>1.1990010000000001E-3</v>
      </c>
      <c r="O4322" s="7">
        <v>1E-4</v>
      </c>
      <c r="P4322" s="7">
        <v>1</v>
      </c>
      <c r="Q4322" s="7">
        <v>28</v>
      </c>
      <c r="R4322" s="7">
        <v>265</v>
      </c>
      <c r="S4322" s="189">
        <v>45625.593981481485</v>
      </c>
    </row>
    <row r="4323" spans="1:19">
      <c r="A4323" s="7">
        <v>2021</v>
      </c>
      <c r="B4323" s="123" t="s">
        <v>588</v>
      </c>
      <c r="C4323" s="123" t="s">
        <v>588</v>
      </c>
      <c r="D4323" s="123" t="s">
        <v>591</v>
      </c>
      <c r="E4323" s="123" t="s">
        <v>536</v>
      </c>
      <c r="F4323" s="7">
        <v>0</v>
      </c>
      <c r="G4323" s="123" t="s">
        <v>532</v>
      </c>
      <c r="H4323" s="7">
        <v>0</v>
      </c>
      <c r="I4323" s="7"/>
      <c r="J4323" s="7">
        <v>0</v>
      </c>
      <c r="K4323" s="7">
        <v>0</v>
      </c>
      <c r="L4323" s="7">
        <v>0</v>
      </c>
      <c r="M4323" s="7"/>
      <c r="N4323" s="7"/>
      <c r="O4323" s="7"/>
      <c r="P4323" s="7">
        <v>1</v>
      </c>
      <c r="Q4323" s="7">
        <v>28</v>
      </c>
      <c r="R4323" s="7">
        <v>265</v>
      </c>
      <c r="S4323" s="189">
        <v>45625.593981481485</v>
      </c>
    </row>
    <row r="4324" spans="1:19">
      <c r="A4324" s="7">
        <v>2021</v>
      </c>
      <c r="B4324" s="123" t="s">
        <v>588</v>
      </c>
      <c r="C4324" s="123" t="s">
        <v>588</v>
      </c>
      <c r="D4324" s="123" t="s">
        <v>592</v>
      </c>
      <c r="E4324" s="123" t="s">
        <v>535</v>
      </c>
      <c r="F4324" s="7">
        <v>1376.496638932</v>
      </c>
      <c r="G4324" s="123" t="s">
        <v>532</v>
      </c>
      <c r="H4324" s="7">
        <v>14.152621838</v>
      </c>
      <c r="I4324" s="7">
        <v>10.281624697</v>
      </c>
      <c r="J4324" s="7">
        <v>14.077602771</v>
      </c>
      <c r="K4324" s="7">
        <v>1.376497E-3</v>
      </c>
      <c r="L4324" s="7">
        <v>1.3765000000000001E-4</v>
      </c>
      <c r="M4324" s="7">
        <v>10.227124697000001</v>
      </c>
      <c r="N4324" s="7">
        <v>1E-3</v>
      </c>
      <c r="O4324" s="7">
        <v>1E-4</v>
      </c>
      <c r="P4324" s="7">
        <v>1</v>
      </c>
      <c r="Q4324" s="7">
        <v>28</v>
      </c>
      <c r="R4324" s="7">
        <v>265</v>
      </c>
      <c r="S4324" s="189">
        <v>45625.593981481485</v>
      </c>
    </row>
    <row r="4325" spans="1:19">
      <c r="A4325" s="7">
        <v>2021</v>
      </c>
      <c r="B4325" s="123" t="s">
        <v>530</v>
      </c>
      <c r="C4325" s="123" t="s">
        <v>530</v>
      </c>
      <c r="D4325" s="123" t="s">
        <v>530</v>
      </c>
      <c r="E4325" s="123" t="s">
        <v>531</v>
      </c>
      <c r="F4325" s="7">
        <v>0</v>
      </c>
      <c r="G4325" s="123" t="s">
        <v>532</v>
      </c>
      <c r="H4325" s="7">
        <v>0</v>
      </c>
      <c r="I4325" s="7"/>
      <c r="J4325" s="7">
        <v>0</v>
      </c>
      <c r="K4325" s="7">
        <v>0</v>
      </c>
      <c r="L4325" s="7">
        <v>0</v>
      </c>
      <c r="M4325" s="7"/>
      <c r="N4325" s="7"/>
      <c r="O4325" s="7"/>
      <c r="P4325" s="7">
        <v>1</v>
      </c>
      <c r="Q4325" s="7">
        <v>28</v>
      </c>
      <c r="R4325" s="7">
        <v>265</v>
      </c>
      <c r="S4325" s="189">
        <v>45625.593981481485</v>
      </c>
    </row>
    <row r="4326" spans="1:19">
      <c r="A4326" s="7">
        <v>2021</v>
      </c>
      <c r="B4326" s="123" t="s">
        <v>530</v>
      </c>
      <c r="C4326" s="123" t="s">
        <v>530</v>
      </c>
      <c r="D4326" s="123" t="s">
        <v>530</v>
      </c>
      <c r="E4326" s="123" t="s">
        <v>533</v>
      </c>
      <c r="F4326" s="7">
        <v>25.388945259</v>
      </c>
      <c r="G4326" s="123" t="s">
        <v>532</v>
      </c>
      <c r="H4326" s="7">
        <v>1.864767251</v>
      </c>
      <c r="I4326" s="7">
        <v>73.447999999999993</v>
      </c>
      <c r="J4326" s="7">
        <v>1.8585977380000001</v>
      </c>
      <c r="K4326" s="7">
        <v>7.6166835780000006E-5</v>
      </c>
      <c r="L4326" s="7">
        <v>1.5233367159999999E-5</v>
      </c>
      <c r="M4326" s="7">
        <v>73.204999999999998</v>
      </c>
      <c r="N4326" s="7">
        <v>3.0000000000000001E-3</v>
      </c>
      <c r="O4326" s="7">
        <v>5.9999999999999995E-4</v>
      </c>
      <c r="P4326" s="7">
        <v>1</v>
      </c>
      <c r="Q4326" s="7">
        <v>28</v>
      </c>
      <c r="R4326" s="7">
        <v>265</v>
      </c>
      <c r="S4326" s="189">
        <v>45625.593981481485</v>
      </c>
    </row>
    <row r="4327" spans="1:19">
      <c r="A4327" s="7">
        <v>2021</v>
      </c>
      <c r="B4327" s="123" t="s">
        <v>530</v>
      </c>
      <c r="C4327" s="123" t="s">
        <v>530</v>
      </c>
      <c r="D4327" s="123" t="s">
        <v>530</v>
      </c>
      <c r="E4327" s="123" t="s">
        <v>163</v>
      </c>
      <c r="F4327" s="7">
        <v>7.651993E-2</v>
      </c>
      <c r="G4327" s="123" t="s">
        <v>532</v>
      </c>
      <c r="H4327" s="7">
        <v>4.8777250000000003E-3</v>
      </c>
      <c r="I4327" s="7">
        <v>63.744500000000002</v>
      </c>
      <c r="J4327" s="7">
        <v>4.8735540000000004E-3</v>
      </c>
      <c r="K4327" s="7">
        <v>7.6519929999999997E-8</v>
      </c>
      <c r="L4327" s="7">
        <v>7.6519930000000007E-9</v>
      </c>
      <c r="M4327" s="7">
        <v>63.69</v>
      </c>
      <c r="N4327" s="7">
        <v>1E-3</v>
      </c>
      <c r="O4327" s="7">
        <v>1E-4</v>
      </c>
      <c r="P4327" s="7">
        <v>1</v>
      </c>
      <c r="Q4327" s="7">
        <v>28</v>
      </c>
      <c r="R4327" s="7">
        <v>265</v>
      </c>
      <c r="S4327" s="189">
        <v>45625.593981481485</v>
      </c>
    </row>
    <row r="4328" spans="1:19">
      <c r="A4328" s="7">
        <v>2021</v>
      </c>
      <c r="B4328" s="123" t="s">
        <v>530</v>
      </c>
      <c r="C4328" s="123" t="s">
        <v>530</v>
      </c>
      <c r="D4328" s="123" t="s">
        <v>530</v>
      </c>
      <c r="E4328" s="123" t="s">
        <v>534</v>
      </c>
      <c r="F4328" s="7">
        <v>438.320818761</v>
      </c>
      <c r="G4328" s="123" t="s">
        <v>532</v>
      </c>
      <c r="H4328" s="7">
        <v>50.782145958000001</v>
      </c>
      <c r="I4328" s="7">
        <v>115.8561122</v>
      </c>
      <c r="J4328" s="7">
        <v>50.583367467000002</v>
      </c>
      <c r="K4328" s="7">
        <v>8.7664199999999996E-4</v>
      </c>
      <c r="L4328" s="7">
        <v>6.5748100000000002E-4</v>
      </c>
      <c r="M4328" s="7">
        <v>115.40261219999999</v>
      </c>
      <c r="N4328" s="7">
        <v>2E-3</v>
      </c>
      <c r="O4328" s="7">
        <v>1.5E-3</v>
      </c>
      <c r="P4328" s="7">
        <v>1</v>
      </c>
      <c r="Q4328" s="7">
        <v>28</v>
      </c>
      <c r="R4328" s="7">
        <v>265</v>
      </c>
      <c r="S4328" s="189">
        <v>45625.593981481485</v>
      </c>
    </row>
    <row r="4329" spans="1:19">
      <c r="A4329" s="7">
        <v>2021</v>
      </c>
      <c r="B4329" s="123" t="s">
        <v>530</v>
      </c>
      <c r="C4329" s="123" t="s">
        <v>530</v>
      </c>
      <c r="D4329" s="123" t="s">
        <v>530</v>
      </c>
      <c r="E4329" s="123" t="s">
        <v>535</v>
      </c>
      <c r="F4329" s="7">
        <v>2295.1191004040002</v>
      </c>
      <c r="G4329" s="123" t="s">
        <v>532</v>
      </c>
      <c r="H4329" s="7">
        <v>120.744716295</v>
      </c>
      <c r="I4329" s="7">
        <v>52.609346623</v>
      </c>
      <c r="J4329" s="7">
        <v>120.62799799299999</v>
      </c>
      <c r="K4329" s="7">
        <v>2.1416199999999999E-3</v>
      </c>
      <c r="L4329" s="7">
        <v>2.14162E-4</v>
      </c>
      <c r="M4329" s="7">
        <v>52.558491615000001</v>
      </c>
      <c r="N4329" s="7">
        <v>9.3311900000000005E-4</v>
      </c>
      <c r="O4329" s="7">
        <v>9.3311942800000005E-5</v>
      </c>
      <c r="P4329" s="7">
        <v>1</v>
      </c>
      <c r="Q4329" s="7">
        <v>28</v>
      </c>
      <c r="R4329" s="7">
        <v>265</v>
      </c>
      <c r="S4329" s="189">
        <v>45625.593981481485</v>
      </c>
    </row>
    <row r="4330" spans="1:19">
      <c r="A4330" s="7">
        <v>2021</v>
      </c>
      <c r="B4330" s="123" t="s">
        <v>530</v>
      </c>
      <c r="C4330" s="123" t="s">
        <v>530</v>
      </c>
      <c r="D4330" s="123" t="s">
        <v>530</v>
      </c>
      <c r="E4330" s="123" t="s">
        <v>536</v>
      </c>
      <c r="F4330" s="7">
        <v>4161.0736321730001</v>
      </c>
      <c r="G4330" s="123" t="s">
        <v>532</v>
      </c>
      <c r="H4330" s="7">
        <v>278.34461793999998</v>
      </c>
      <c r="I4330" s="7">
        <v>66.892499999999998</v>
      </c>
      <c r="J4330" s="7">
        <v>278.11783942699998</v>
      </c>
      <c r="K4330" s="7">
        <v>4.1610739999999998E-3</v>
      </c>
      <c r="L4330" s="7">
        <v>4.1610699999999998E-4</v>
      </c>
      <c r="M4330" s="7">
        <v>66.837999999999994</v>
      </c>
      <c r="N4330" s="7">
        <v>1E-3</v>
      </c>
      <c r="O4330" s="7">
        <v>1E-4</v>
      </c>
      <c r="P4330" s="7">
        <v>1</v>
      </c>
      <c r="Q4330" s="7">
        <v>28</v>
      </c>
      <c r="R4330" s="7">
        <v>265</v>
      </c>
      <c r="S4330" s="189">
        <v>45625.593981481485</v>
      </c>
    </row>
    <row r="4331" spans="1:19">
      <c r="A4331" s="7">
        <v>2021</v>
      </c>
      <c r="B4331" s="123" t="s">
        <v>537</v>
      </c>
      <c r="C4331" s="123" t="s">
        <v>538</v>
      </c>
      <c r="D4331" s="123" t="s">
        <v>539</v>
      </c>
      <c r="E4331" s="123" t="s">
        <v>33</v>
      </c>
      <c r="F4331" s="7">
        <v>0</v>
      </c>
      <c r="G4331" s="123" t="s">
        <v>532</v>
      </c>
      <c r="H4331" s="7">
        <v>0</v>
      </c>
      <c r="I4331" s="7"/>
      <c r="J4331" s="7">
        <v>0</v>
      </c>
      <c r="K4331" s="7">
        <v>0</v>
      </c>
      <c r="L4331" s="7">
        <v>0</v>
      </c>
      <c r="M4331" s="7"/>
      <c r="N4331" s="7"/>
      <c r="O4331" s="7"/>
      <c r="P4331" s="7"/>
      <c r="Q4331" s="7">
        <v>28</v>
      </c>
      <c r="R4331" s="7">
        <v>265</v>
      </c>
      <c r="S4331" s="189">
        <v>45625.593981481485</v>
      </c>
    </row>
    <row r="4332" spans="1:19">
      <c r="A4332" s="7">
        <v>2021</v>
      </c>
      <c r="B4332" s="123" t="s">
        <v>537</v>
      </c>
      <c r="C4332" s="123" t="s">
        <v>538</v>
      </c>
      <c r="D4332" s="123" t="s">
        <v>539</v>
      </c>
      <c r="E4332" s="123" t="s">
        <v>540</v>
      </c>
      <c r="F4332" s="7">
        <v>0</v>
      </c>
      <c r="G4332" s="123" t="s">
        <v>532</v>
      </c>
      <c r="H4332" s="7">
        <v>0</v>
      </c>
      <c r="I4332" s="7"/>
      <c r="J4332" s="7">
        <v>0</v>
      </c>
      <c r="K4332" s="7">
        <v>0</v>
      </c>
      <c r="L4332" s="7">
        <v>0</v>
      </c>
      <c r="M4332" s="7"/>
      <c r="N4332" s="7"/>
      <c r="O4332" s="7"/>
      <c r="P4332" s="7">
        <v>1</v>
      </c>
      <c r="Q4332" s="7">
        <v>28</v>
      </c>
      <c r="R4332" s="7">
        <v>265</v>
      </c>
      <c r="S4332" s="189">
        <v>45625.593981481485</v>
      </c>
    </row>
    <row r="4333" spans="1:19">
      <c r="A4333" s="7">
        <v>2021</v>
      </c>
      <c r="B4333" s="123" t="s">
        <v>537</v>
      </c>
      <c r="C4333" s="123" t="s">
        <v>538</v>
      </c>
      <c r="D4333" s="123" t="s">
        <v>539</v>
      </c>
      <c r="E4333" s="123" t="s">
        <v>531</v>
      </c>
      <c r="F4333" s="7">
        <v>0</v>
      </c>
      <c r="G4333" s="123" t="s">
        <v>532</v>
      </c>
      <c r="H4333" s="7">
        <v>0</v>
      </c>
      <c r="I4333" s="7"/>
      <c r="J4333" s="7">
        <v>0</v>
      </c>
      <c r="K4333" s="7">
        <v>0</v>
      </c>
      <c r="L4333" s="7">
        <v>0</v>
      </c>
      <c r="M4333" s="7"/>
      <c r="N4333" s="7"/>
      <c r="O4333" s="7"/>
      <c r="P4333" s="7">
        <v>1</v>
      </c>
      <c r="Q4333" s="7">
        <v>28</v>
      </c>
      <c r="R4333" s="7">
        <v>265</v>
      </c>
      <c r="S4333" s="189">
        <v>45625.593981481485</v>
      </c>
    </row>
    <row r="4334" spans="1:19">
      <c r="A4334" s="7">
        <v>2021</v>
      </c>
      <c r="B4334" s="123" t="s">
        <v>537</v>
      </c>
      <c r="C4334" s="123" t="s">
        <v>538</v>
      </c>
      <c r="D4334" s="123" t="s">
        <v>539</v>
      </c>
      <c r="E4334" s="123" t="s">
        <v>533</v>
      </c>
      <c r="F4334" s="7">
        <v>413.02782000000002</v>
      </c>
      <c r="G4334" s="123" t="s">
        <v>532</v>
      </c>
      <c r="H4334" s="7">
        <v>30.373928206999999</v>
      </c>
      <c r="I4334" s="7">
        <v>73.539666667000006</v>
      </c>
      <c r="J4334" s="7">
        <v>30.273562447</v>
      </c>
      <c r="K4334" s="7">
        <v>1.239083E-3</v>
      </c>
      <c r="L4334" s="7">
        <v>2.47817E-4</v>
      </c>
      <c r="M4334" s="7">
        <v>73.296666666999997</v>
      </c>
      <c r="N4334" s="7">
        <v>3.0000000000000001E-3</v>
      </c>
      <c r="O4334" s="7">
        <v>5.9999999999999995E-4</v>
      </c>
      <c r="P4334" s="7">
        <v>1</v>
      </c>
      <c r="Q4334" s="7">
        <v>28</v>
      </c>
      <c r="R4334" s="7">
        <v>265</v>
      </c>
      <c r="S4334" s="189">
        <v>45625.593981481485</v>
      </c>
    </row>
    <row r="4335" spans="1:19">
      <c r="A4335" s="7">
        <v>2021</v>
      </c>
      <c r="B4335" s="123" t="s">
        <v>537</v>
      </c>
      <c r="C4335" s="123" t="s">
        <v>538</v>
      </c>
      <c r="D4335" s="123" t="s">
        <v>539</v>
      </c>
      <c r="E4335" s="123" t="s">
        <v>160</v>
      </c>
      <c r="F4335" s="7">
        <v>7.2431640000000002</v>
      </c>
      <c r="G4335" s="123" t="s">
        <v>532</v>
      </c>
      <c r="H4335" s="7">
        <v>0.51884956699999996</v>
      </c>
      <c r="I4335" s="7">
        <v>71.632999999999996</v>
      </c>
      <c r="J4335" s="7">
        <v>0.51708947800000005</v>
      </c>
      <c r="K4335" s="7">
        <v>2.1729492000000001E-5</v>
      </c>
      <c r="L4335" s="7">
        <v>4.3458984000000003E-6</v>
      </c>
      <c r="M4335" s="7">
        <v>71.39</v>
      </c>
      <c r="N4335" s="7">
        <v>3.0000000000000001E-3</v>
      </c>
      <c r="O4335" s="7">
        <v>5.9999999999999995E-4</v>
      </c>
      <c r="P4335" s="7">
        <v>1</v>
      </c>
      <c r="Q4335" s="7">
        <v>28</v>
      </c>
      <c r="R4335" s="7">
        <v>265</v>
      </c>
      <c r="S4335" s="189">
        <v>45625.593981481485</v>
      </c>
    </row>
    <row r="4336" spans="1:19">
      <c r="A4336" s="7">
        <v>2021</v>
      </c>
      <c r="B4336" s="123" t="s">
        <v>537</v>
      </c>
      <c r="C4336" s="123" t="s">
        <v>538</v>
      </c>
      <c r="D4336" s="123" t="s">
        <v>539</v>
      </c>
      <c r="E4336" s="123" t="s">
        <v>163</v>
      </c>
      <c r="F4336" s="7">
        <v>37.412390156999997</v>
      </c>
      <c r="G4336" s="123" t="s">
        <v>532</v>
      </c>
      <c r="H4336" s="7">
        <v>2.3848341039999998</v>
      </c>
      <c r="I4336" s="7">
        <v>63.744500000000002</v>
      </c>
      <c r="J4336" s="7">
        <v>2.3827951289999998</v>
      </c>
      <c r="K4336" s="7">
        <v>3.7412390159999998E-5</v>
      </c>
      <c r="L4336" s="7">
        <v>3.7412390159999999E-6</v>
      </c>
      <c r="M4336" s="7">
        <v>63.69</v>
      </c>
      <c r="N4336" s="7">
        <v>1E-3</v>
      </c>
      <c r="O4336" s="7">
        <v>1E-4</v>
      </c>
      <c r="P4336" s="7">
        <v>1</v>
      </c>
      <c r="Q4336" s="7">
        <v>28</v>
      </c>
      <c r="R4336" s="7">
        <v>265</v>
      </c>
      <c r="S4336" s="189">
        <v>45625.593981481485</v>
      </c>
    </row>
    <row r="4337" spans="1:19">
      <c r="A4337" s="7">
        <v>2021</v>
      </c>
      <c r="B4337" s="123" t="s">
        <v>537</v>
      </c>
      <c r="C4337" s="123" t="s">
        <v>538</v>
      </c>
      <c r="D4337" s="123" t="s">
        <v>539</v>
      </c>
      <c r="E4337" s="123" t="s">
        <v>535</v>
      </c>
      <c r="F4337" s="7">
        <v>0</v>
      </c>
      <c r="G4337" s="123" t="s">
        <v>532</v>
      </c>
      <c r="H4337" s="7">
        <v>0</v>
      </c>
      <c r="I4337" s="7"/>
      <c r="J4337" s="7">
        <v>0</v>
      </c>
      <c r="K4337" s="7">
        <v>0</v>
      </c>
      <c r="L4337" s="7">
        <v>0</v>
      </c>
      <c r="M4337" s="7"/>
      <c r="N4337" s="7"/>
      <c r="O4337" s="7"/>
      <c r="P4337" s="7">
        <v>1</v>
      </c>
      <c r="Q4337" s="7">
        <v>28</v>
      </c>
      <c r="R4337" s="7">
        <v>265</v>
      </c>
      <c r="S4337" s="189">
        <v>45625.593981481485</v>
      </c>
    </row>
    <row r="4338" spans="1:19">
      <c r="A4338" s="7">
        <v>2021</v>
      </c>
      <c r="B4338" s="123" t="s">
        <v>537</v>
      </c>
      <c r="C4338" s="123" t="s">
        <v>538</v>
      </c>
      <c r="D4338" s="123" t="s">
        <v>539</v>
      </c>
      <c r="E4338" s="123" t="s">
        <v>541</v>
      </c>
      <c r="F4338" s="7">
        <v>0</v>
      </c>
      <c r="G4338" s="123" t="s">
        <v>532</v>
      </c>
      <c r="H4338" s="7">
        <v>0</v>
      </c>
      <c r="I4338" s="7"/>
      <c r="J4338" s="7">
        <v>0</v>
      </c>
      <c r="K4338" s="7">
        <v>0</v>
      </c>
      <c r="L4338" s="7">
        <v>0</v>
      </c>
      <c r="M4338" s="7"/>
      <c r="N4338" s="7"/>
      <c r="O4338" s="7"/>
      <c r="P4338" s="7">
        <v>1</v>
      </c>
      <c r="Q4338" s="7">
        <v>28</v>
      </c>
      <c r="R4338" s="7">
        <v>265</v>
      </c>
      <c r="S4338" s="189">
        <v>45625.593981481485</v>
      </c>
    </row>
    <row r="4339" spans="1:19">
      <c r="A4339" s="7">
        <v>2021</v>
      </c>
      <c r="B4339" s="123" t="s">
        <v>537</v>
      </c>
      <c r="C4339" s="123" t="s">
        <v>538</v>
      </c>
      <c r="D4339" s="123" t="s">
        <v>542</v>
      </c>
      <c r="E4339" s="123" t="s">
        <v>27</v>
      </c>
      <c r="F4339" s="7">
        <v>262.00140609699997</v>
      </c>
      <c r="G4339" s="123" t="s">
        <v>532</v>
      </c>
      <c r="H4339" s="7">
        <v>1.4279076999999999E-2</v>
      </c>
      <c r="I4339" s="7">
        <v>5.45E-2</v>
      </c>
      <c r="J4339" s="7">
        <v>0</v>
      </c>
      <c r="K4339" s="7">
        <v>2.6200099999999999E-4</v>
      </c>
      <c r="L4339" s="7">
        <v>2.6200140609999999E-5</v>
      </c>
      <c r="M4339" s="7">
        <v>0</v>
      </c>
      <c r="N4339" s="7">
        <v>1E-3</v>
      </c>
      <c r="O4339" s="7">
        <v>1E-4</v>
      </c>
      <c r="P4339" s="7"/>
      <c r="Q4339" s="7">
        <v>28</v>
      </c>
      <c r="R4339" s="7">
        <v>265</v>
      </c>
      <c r="S4339" s="189">
        <v>45625.593981481485</v>
      </c>
    </row>
    <row r="4340" spans="1:19">
      <c r="A4340" s="7">
        <v>2021</v>
      </c>
      <c r="B4340" s="123" t="s">
        <v>537</v>
      </c>
      <c r="C4340" s="123" t="s">
        <v>538</v>
      </c>
      <c r="D4340" s="123" t="s">
        <v>542</v>
      </c>
      <c r="E4340" s="123" t="s">
        <v>33</v>
      </c>
      <c r="F4340" s="7">
        <v>242.331971568</v>
      </c>
      <c r="G4340" s="123" t="s">
        <v>532</v>
      </c>
      <c r="H4340" s="7">
        <v>0.460430746</v>
      </c>
      <c r="I4340" s="7">
        <v>1.9</v>
      </c>
      <c r="J4340" s="7">
        <v>0</v>
      </c>
      <c r="K4340" s="7">
        <v>7.2699590000000003E-3</v>
      </c>
      <c r="L4340" s="7">
        <v>9.6932799999999999E-4</v>
      </c>
      <c r="M4340" s="7">
        <v>0</v>
      </c>
      <c r="N4340" s="7">
        <v>0.03</v>
      </c>
      <c r="O4340" s="7">
        <v>4.0000000000000001E-3</v>
      </c>
      <c r="P4340" s="7"/>
      <c r="Q4340" s="7">
        <v>28</v>
      </c>
      <c r="R4340" s="7">
        <v>265</v>
      </c>
      <c r="S4340" s="189">
        <v>45625.593981481485</v>
      </c>
    </row>
    <row r="4341" spans="1:19">
      <c r="A4341" s="7">
        <v>2021</v>
      </c>
      <c r="B4341" s="123" t="s">
        <v>537</v>
      </c>
      <c r="C4341" s="123" t="s">
        <v>538</v>
      </c>
      <c r="D4341" s="123" t="s">
        <v>542</v>
      </c>
      <c r="E4341" s="123" t="s">
        <v>540</v>
      </c>
      <c r="F4341" s="7">
        <v>0</v>
      </c>
      <c r="G4341" s="123" t="s">
        <v>532</v>
      </c>
      <c r="H4341" s="7">
        <v>0</v>
      </c>
      <c r="I4341" s="7"/>
      <c r="J4341" s="7">
        <v>0</v>
      </c>
      <c r="K4341" s="7">
        <v>0</v>
      </c>
      <c r="L4341" s="7">
        <v>0</v>
      </c>
      <c r="M4341" s="7"/>
      <c r="N4341" s="7"/>
      <c r="O4341" s="7"/>
      <c r="P4341" s="7">
        <v>1</v>
      </c>
      <c r="Q4341" s="7">
        <v>28</v>
      </c>
      <c r="R4341" s="7">
        <v>265</v>
      </c>
      <c r="S4341" s="189">
        <v>45625.593981481485</v>
      </c>
    </row>
    <row r="4342" spans="1:19">
      <c r="A4342" s="7">
        <v>2021</v>
      </c>
      <c r="B4342" s="123" t="s">
        <v>537</v>
      </c>
      <c r="C4342" s="123" t="s">
        <v>538</v>
      </c>
      <c r="D4342" s="123" t="s">
        <v>542</v>
      </c>
      <c r="E4342" s="123" t="s">
        <v>531</v>
      </c>
      <c r="F4342" s="7">
        <v>688.61386349300005</v>
      </c>
      <c r="G4342" s="123" t="s">
        <v>532</v>
      </c>
      <c r="H4342" s="7">
        <v>52.508872932999999</v>
      </c>
      <c r="I4342" s="7">
        <v>76.253</v>
      </c>
      <c r="J4342" s="7">
        <v>52.341539763999997</v>
      </c>
      <c r="K4342" s="7">
        <v>2.065842E-3</v>
      </c>
      <c r="L4342" s="7">
        <v>4.13168E-4</v>
      </c>
      <c r="M4342" s="7">
        <v>76.010000000000005</v>
      </c>
      <c r="N4342" s="7">
        <v>3.0000000000000001E-3</v>
      </c>
      <c r="O4342" s="7">
        <v>5.9999999999999995E-4</v>
      </c>
      <c r="P4342" s="7">
        <v>1</v>
      </c>
      <c r="Q4342" s="7">
        <v>28</v>
      </c>
      <c r="R4342" s="7">
        <v>265</v>
      </c>
      <c r="S4342" s="189">
        <v>45625.593981481485</v>
      </c>
    </row>
    <row r="4343" spans="1:19">
      <c r="A4343" s="7">
        <v>2021</v>
      </c>
      <c r="B4343" s="123" t="s">
        <v>537</v>
      </c>
      <c r="C4343" s="123" t="s">
        <v>538</v>
      </c>
      <c r="D4343" s="123" t="s">
        <v>542</v>
      </c>
      <c r="E4343" s="123" t="s">
        <v>533</v>
      </c>
      <c r="F4343" s="7">
        <v>439.36279200000001</v>
      </c>
      <c r="G4343" s="123" t="s">
        <v>532</v>
      </c>
      <c r="H4343" s="7">
        <v>32.310593269999998</v>
      </c>
      <c r="I4343" s="7">
        <v>73.539666667000006</v>
      </c>
      <c r="J4343" s="7">
        <v>32.203828111</v>
      </c>
      <c r="K4343" s="7">
        <v>1.318088E-3</v>
      </c>
      <c r="L4343" s="7">
        <v>2.6361800000000002E-4</v>
      </c>
      <c r="M4343" s="7">
        <v>73.296666666999997</v>
      </c>
      <c r="N4343" s="7">
        <v>3.0000000000000001E-3</v>
      </c>
      <c r="O4343" s="7">
        <v>5.9999999999999995E-4</v>
      </c>
      <c r="P4343" s="7">
        <v>1</v>
      </c>
      <c r="Q4343" s="7">
        <v>28</v>
      </c>
      <c r="R4343" s="7">
        <v>265</v>
      </c>
      <c r="S4343" s="189">
        <v>45625.593981481485</v>
      </c>
    </row>
    <row r="4344" spans="1:19">
      <c r="A4344" s="7">
        <v>2021</v>
      </c>
      <c r="B4344" s="123" t="s">
        <v>537</v>
      </c>
      <c r="C4344" s="123" t="s">
        <v>538</v>
      </c>
      <c r="D4344" s="123" t="s">
        <v>542</v>
      </c>
      <c r="E4344" s="123" t="s">
        <v>160</v>
      </c>
      <c r="F4344" s="7">
        <v>49.655448</v>
      </c>
      <c r="G4344" s="123" t="s">
        <v>532</v>
      </c>
      <c r="H4344" s="7">
        <v>3.5569687069999998</v>
      </c>
      <c r="I4344" s="7">
        <v>71.632999999999996</v>
      </c>
      <c r="J4344" s="7">
        <v>3.5449024329999999</v>
      </c>
      <c r="K4344" s="7">
        <v>1.48966E-4</v>
      </c>
      <c r="L4344" s="7">
        <v>2.97932688E-5</v>
      </c>
      <c r="M4344" s="7">
        <v>71.39</v>
      </c>
      <c r="N4344" s="7">
        <v>3.0000000000000001E-3</v>
      </c>
      <c r="O4344" s="7">
        <v>5.9999999999999995E-4</v>
      </c>
      <c r="P4344" s="7">
        <v>1</v>
      </c>
      <c r="Q4344" s="7">
        <v>28</v>
      </c>
      <c r="R4344" s="7">
        <v>265</v>
      </c>
      <c r="S4344" s="189">
        <v>45625.593981481485</v>
      </c>
    </row>
    <row r="4345" spans="1:19">
      <c r="A4345" s="7">
        <v>2021</v>
      </c>
      <c r="B4345" s="123" t="s">
        <v>537</v>
      </c>
      <c r="C4345" s="123" t="s">
        <v>538</v>
      </c>
      <c r="D4345" s="123" t="s">
        <v>542</v>
      </c>
      <c r="E4345" s="123" t="s">
        <v>163</v>
      </c>
      <c r="F4345" s="7">
        <v>1723.3487697200001</v>
      </c>
      <c r="G4345" s="123" t="s">
        <v>532</v>
      </c>
      <c r="H4345" s="7">
        <v>109.85400565099999</v>
      </c>
      <c r="I4345" s="7">
        <v>63.744500000000002</v>
      </c>
      <c r="J4345" s="7">
        <v>109.760083143</v>
      </c>
      <c r="K4345" s="7">
        <v>1.7233490000000001E-3</v>
      </c>
      <c r="L4345" s="7">
        <v>1.72335E-4</v>
      </c>
      <c r="M4345" s="7">
        <v>63.69</v>
      </c>
      <c r="N4345" s="7">
        <v>1E-3</v>
      </c>
      <c r="O4345" s="7">
        <v>1E-4</v>
      </c>
      <c r="P4345" s="7">
        <v>1</v>
      </c>
      <c r="Q4345" s="7">
        <v>28</v>
      </c>
      <c r="R4345" s="7">
        <v>265</v>
      </c>
      <c r="S4345" s="189">
        <v>45625.593981481485</v>
      </c>
    </row>
    <row r="4346" spans="1:19">
      <c r="A4346" s="7">
        <v>2021</v>
      </c>
      <c r="B4346" s="123" t="s">
        <v>537</v>
      </c>
      <c r="C4346" s="123" t="s">
        <v>538</v>
      </c>
      <c r="D4346" s="123" t="s">
        <v>542</v>
      </c>
      <c r="E4346" s="123" t="s">
        <v>535</v>
      </c>
      <c r="F4346" s="7">
        <v>12911.924161591</v>
      </c>
      <c r="G4346" s="123" t="s">
        <v>532</v>
      </c>
      <c r="H4346" s="7">
        <v>728.37518846199998</v>
      </c>
      <c r="I4346" s="7">
        <v>56.411049147</v>
      </c>
      <c r="J4346" s="7">
        <v>727.67148859500003</v>
      </c>
      <c r="K4346" s="7">
        <v>1.2911924E-2</v>
      </c>
      <c r="L4346" s="7">
        <v>1.291192E-3</v>
      </c>
      <c r="M4346" s="7">
        <v>56.356549147000003</v>
      </c>
      <c r="N4346" s="7">
        <v>1E-3</v>
      </c>
      <c r="O4346" s="7">
        <v>1E-4</v>
      </c>
      <c r="P4346" s="7">
        <v>1</v>
      </c>
      <c r="Q4346" s="7">
        <v>28</v>
      </c>
      <c r="R4346" s="7">
        <v>265</v>
      </c>
      <c r="S4346" s="189">
        <v>45625.593981481485</v>
      </c>
    </row>
    <row r="4347" spans="1:19">
      <c r="A4347" s="7">
        <v>2021</v>
      </c>
      <c r="B4347" s="123" t="s">
        <v>537</v>
      </c>
      <c r="C4347" s="123" t="s">
        <v>538</v>
      </c>
      <c r="D4347" s="123" t="s">
        <v>542</v>
      </c>
      <c r="E4347" s="123" t="s">
        <v>541</v>
      </c>
      <c r="F4347" s="7">
        <v>0</v>
      </c>
      <c r="G4347" s="123" t="s">
        <v>532</v>
      </c>
      <c r="H4347" s="7">
        <v>0</v>
      </c>
      <c r="I4347" s="7"/>
      <c r="J4347" s="7">
        <v>0</v>
      </c>
      <c r="K4347" s="7">
        <v>0</v>
      </c>
      <c r="L4347" s="7">
        <v>0</v>
      </c>
      <c r="M4347" s="7"/>
      <c r="N4347" s="7"/>
      <c r="O4347" s="7"/>
      <c r="P4347" s="7">
        <v>1</v>
      </c>
      <c r="Q4347" s="7">
        <v>28</v>
      </c>
      <c r="R4347" s="7">
        <v>265</v>
      </c>
      <c r="S4347" s="189">
        <v>45625.593981481485</v>
      </c>
    </row>
    <row r="4348" spans="1:19">
      <c r="A4348" s="7">
        <v>2021</v>
      </c>
      <c r="B4348" s="123" t="s">
        <v>537</v>
      </c>
      <c r="C4348" s="123" t="s">
        <v>538</v>
      </c>
      <c r="D4348" s="123" t="s">
        <v>543</v>
      </c>
      <c r="E4348" s="123" t="s">
        <v>33</v>
      </c>
      <c r="F4348" s="7">
        <v>0</v>
      </c>
      <c r="G4348" s="123" t="s">
        <v>532</v>
      </c>
      <c r="H4348" s="7">
        <v>0</v>
      </c>
      <c r="I4348" s="7"/>
      <c r="J4348" s="7">
        <v>0</v>
      </c>
      <c r="K4348" s="7">
        <v>0</v>
      </c>
      <c r="L4348" s="7">
        <v>0</v>
      </c>
      <c r="M4348" s="7"/>
      <c r="N4348" s="7"/>
      <c r="O4348" s="7"/>
      <c r="P4348" s="7"/>
      <c r="Q4348" s="7">
        <v>28</v>
      </c>
      <c r="R4348" s="7">
        <v>265</v>
      </c>
      <c r="S4348" s="189">
        <v>45625.593981481485</v>
      </c>
    </row>
    <row r="4349" spans="1:19">
      <c r="A4349" s="7">
        <v>2021</v>
      </c>
      <c r="B4349" s="123" t="s">
        <v>537</v>
      </c>
      <c r="C4349" s="123" t="s">
        <v>538</v>
      </c>
      <c r="D4349" s="123" t="s">
        <v>543</v>
      </c>
      <c r="E4349" s="123" t="s">
        <v>540</v>
      </c>
      <c r="F4349" s="7">
        <v>0</v>
      </c>
      <c r="G4349" s="123" t="s">
        <v>532</v>
      </c>
      <c r="H4349" s="7">
        <v>0</v>
      </c>
      <c r="I4349" s="7"/>
      <c r="J4349" s="7">
        <v>0</v>
      </c>
      <c r="K4349" s="7">
        <v>0</v>
      </c>
      <c r="L4349" s="7">
        <v>0</v>
      </c>
      <c r="M4349" s="7"/>
      <c r="N4349" s="7"/>
      <c r="O4349" s="7"/>
      <c r="P4349" s="7">
        <v>1</v>
      </c>
      <c r="Q4349" s="7">
        <v>28</v>
      </c>
      <c r="R4349" s="7">
        <v>265</v>
      </c>
      <c r="S4349" s="189">
        <v>45625.593981481485</v>
      </c>
    </row>
    <row r="4350" spans="1:19">
      <c r="A4350" s="7">
        <v>2021</v>
      </c>
      <c r="B4350" s="123" t="s">
        <v>537</v>
      </c>
      <c r="C4350" s="123" t="s">
        <v>538</v>
      </c>
      <c r="D4350" s="123" t="s">
        <v>543</v>
      </c>
      <c r="E4350" s="123" t="s">
        <v>531</v>
      </c>
      <c r="F4350" s="7">
        <v>0</v>
      </c>
      <c r="G4350" s="123" t="s">
        <v>532</v>
      </c>
      <c r="H4350" s="7">
        <v>0</v>
      </c>
      <c r="I4350" s="7"/>
      <c r="J4350" s="7">
        <v>0</v>
      </c>
      <c r="K4350" s="7">
        <v>0</v>
      </c>
      <c r="L4350" s="7">
        <v>0</v>
      </c>
      <c r="M4350" s="7"/>
      <c r="N4350" s="7"/>
      <c r="O4350" s="7"/>
      <c r="P4350" s="7">
        <v>1</v>
      </c>
      <c r="Q4350" s="7">
        <v>28</v>
      </c>
      <c r="R4350" s="7">
        <v>265</v>
      </c>
      <c r="S4350" s="189">
        <v>45625.593981481485</v>
      </c>
    </row>
    <row r="4351" spans="1:19">
      <c r="A4351" s="7">
        <v>2021</v>
      </c>
      <c r="B4351" s="123" t="s">
        <v>537</v>
      </c>
      <c r="C4351" s="123" t="s">
        <v>538</v>
      </c>
      <c r="D4351" s="123" t="s">
        <v>543</v>
      </c>
      <c r="E4351" s="123" t="s">
        <v>533</v>
      </c>
      <c r="F4351" s="7">
        <v>12.476664</v>
      </c>
      <c r="G4351" s="123" t="s">
        <v>532</v>
      </c>
      <c r="H4351" s="7">
        <v>0.917529712</v>
      </c>
      <c r="I4351" s="7">
        <v>73.539666667000006</v>
      </c>
      <c r="J4351" s="7">
        <v>0.91449788200000004</v>
      </c>
      <c r="K4351" s="7">
        <v>3.7429991999999997E-5</v>
      </c>
      <c r="L4351" s="7">
        <v>7.4859984000000001E-6</v>
      </c>
      <c r="M4351" s="7">
        <v>73.296666666999997</v>
      </c>
      <c r="N4351" s="7">
        <v>3.0000000000000001E-3</v>
      </c>
      <c r="O4351" s="7">
        <v>5.9999999999999995E-4</v>
      </c>
      <c r="P4351" s="7">
        <v>1</v>
      </c>
      <c r="Q4351" s="7">
        <v>28</v>
      </c>
      <c r="R4351" s="7">
        <v>265</v>
      </c>
      <c r="S4351" s="189">
        <v>45625.593981481485</v>
      </c>
    </row>
    <row r="4352" spans="1:19">
      <c r="A4352" s="7">
        <v>2021</v>
      </c>
      <c r="B4352" s="123" t="s">
        <v>537</v>
      </c>
      <c r="C4352" s="123" t="s">
        <v>538</v>
      </c>
      <c r="D4352" s="123" t="s">
        <v>543</v>
      </c>
      <c r="E4352" s="123" t="s">
        <v>160</v>
      </c>
      <c r="F4352" s="7">
        <v>2.0515319999999999</v>
      </c>
      <c r="G4352" s="123" t="s">
        <v>532</v>
      </c>
      <c r="H4352" s="7">
        <v>0.14695739199999999</v>
      </c>
      <c r="I4352" s="7">
        <v>71.632999999999996</v>
      </c>
      <c r="J4352" s="7">
        <v>0.14645886899999999</v>
      </c>
      <c r="K4352" s="7">
        <v>6.1545960000000002E-6</v>
      </c>
      <c r="L4352" s="7">
        <v>1.2309191999999999E-6</v>
      </c>
      <c r="M4352" s="7">
        <v>71.39</v>
      </c>
      <c r="N4352" s="7">
        <v>3.0000000000000001E-3</v>
      </c>
      <c r="O4352" s="7">
        <v>5.9999999999999995E-4</v>
      </c>
      <c r="P4352" s="7">
        <v>1</v>
      </c>
      <c r="Q4352" s="7">
        <v>28</v>
      </c>
      <c r="R4352" s="7">
        <v>265</v>
      </c>
      <c r="S4352" s="189">
        <v>45625.593981481485</v>
      </c>
    </row>
    <row r="4353" spans="1:19">
      <c r="A4353" s="7">
        <v>2021</v>
      </c>
      <c r="B4353" s="123" t="s">
        <v>537</v>
      </c>
      <c r="C4353" s="123" t="s">
        <v>538</v>
      </c>
      <c r="D4353" s="123" t="s">
        <v>543</v>
      </c>
      <c r="E4353" s="123" t="s">
        <v>163</v>
      </c>
      <c r="F4353" s="7">
        <v>221.80717632599999</v>
      </c>
      <c r="G4353" s="123" t="s">
        <v>532</v>
      </c>
      <c r="H4353" s="7">
        <v>14.138987551</v>
      </c>
      <c r="I4353" s="7">
        <v>63.744500000000002</v>
      </c>
      <c r="J4353" s="7">
        <v>14.12689906</v>
      </c>
      <c r="K4353" s="7">
        <v>2.21807E-4</v>
      </c>
      <c r="L4353" s="7">
        <v>2.2180717630000002E-5</v>
      </c>
      <c r="M4353" s="7">
        <v>63.69</v>
      </c>
      <c r="N4353" s="7">
        <v>1E-3</v>
      </c>
      <c r="O4353" s="7">
        <v>1E-4</v>
      </c>
      <c r="P4353" s="7">
        <v>1</v>
      </c>
      <c r="Q4353" s="7">
        <v>28</v>
      </c>
      <c r="R4353" s="7">
        <v>265</v>
      </c>
      <c r="S4353" s="189">
        <v>45625.593981481485</v>
      </c>
    </row>
    <row r="4354" spans="1:19">
      <c r="A4354" s="7">
        <v>2021</v>
      </c>
      <c r="B4354" s="123" t="s">
        <v>537</v>
      </c>
      <c r="C4354" s="123" t="s">
        <v>538</v>
      </c>
      <c r="D4354" s="123" t="s">
        <v>543</v>
      </c>
      <c r="E4354" s="123" t="s">
        <v>535</v>
      </c>
      <c r="F4354" s="7">
        <v>62.046730832999998</v>
      </c>
      <c r="G4354" s="123" t="s">
        <v>532</v>
      </c>
      <c r="H4354" s="7">
        <v>3.500121182</v>
      </c>
      <c r="I4354" s="7">
        <v>56.411049147</v>
      </c>
      <c r="J4354" s="7">
        <v>3.496739636</v>
      </c>
      <c r="K4354" s="7">
        <v>6.2046730830000001E-5</v>
      </c>
      <c r="L4354" s="7">
        <v>6.2046730829999999E-6</v>
      </c>
      <c r="M4354" s="7">
        <v>56.356549147000003</v>
      </c>
      <c r="N4354" s="7">
        <v>1E-3</v>
      </c>
      <c r="O4354" s="7">
        <v>1E-4</v>
      </c>
      <c r="P4354" s="7">
        <v>1</v>
      </c>
      <c r="Q4354" s="7">
        <v>28</v>
      </c>
      <c r="R4354" s="7">
        <v>265</v>
      </c>
      <c r="S4354" s="189">
        <v>45625.593981481485</v>
      </c>
    </row>
    <row r="4355" spans="1:19">
      <c r="A4355" s="7">
        <v>2021</v>
      </c>
      <c r="B4355" s="123" t="s">
        <v>537</v>
      </c>
      <c r="C4355" s="123" t="s">
        <v>538</v>
      </c>
      <c r="D4355" s="123" t="s">
        <v>543</v>
      </c>
      <c r="E4355" s="123" t="s">
        <v>541</v>
      </c>
      <c r="F4355" s="7">
        <v>0</v>
      </c>
      <c r="G4355" s="123" t="s">
        <v>532</v>
      </c>
      <c r="H4355" s="7">
        <v>0</v>
      </c>
      <c r="I4355" s="7"/>
      <c r="J4355" s="7">
        <v>0</v>
      </c>
      <c r="K4355" s="7">
        <v>0</v>
      </c>
      <c r="L4355" s="7">
        <v>0</v>
      </c>
      <c r="M4355" s="7"/>
      <c r="N4355" s="7"/>
      <c r="O4355" s="7"/>
      <c r="P4355" s="7">
        <v>1</v>
      </c>
      <c r="Q4355" s="7">
        <v>28</v>
      </c>
      <c r="R4355" s="7">
        <v>265</v>
      </c>
      <c r="S4355" s="189">
        <v>45625.593981481485</v>
      </c>
    </row>
    <row r="4356" spans="1:19">
      <c r="A4356" s="7">
        <v>2021</v>
      </c>
      <c r="B4356" s="123" t="s">
        <v>537</v>
      </c>
      <c r="C4356" s="123" t="s">
        <v>538</v>
      </c>
      <c r="D4356" s="123" t="s">
        <v>544</v>
      </c>
      <c r="E4356" s="123" t="s">
        <v>33</v>
      </c>
      <c r="F4356" s="7">
        <v>4954.2926694369999</v>
      </c>
      <c r="G4356" s="123" t="s">
        <v>532</v>
      </c>
      <c r="H4356" s="7">
        <v>9.4131560719999996</v>
      </c>
      <c r="I4356" s="7">
        <v>1.9</v>
      </c>
      <c r="J4356" s="7">
        <v>0</v>
      </c>
      <c r="K4356" s="7">
        <v>0.14862877999999999</v>
      </c>
      <c r="L4356" s="7">
        <v>1.9817171000000001E-2</v>
      </c>
      <c r="M4356" s="7">
        <v>0</v>
      </c>
      <c r="N4356" s="7">
        <v>0.03</v>
      </c>
      <c r="O4356" s="7">
        <v>4.0000000000000001E-3</v>
      </c>
      <c r="P4356" s="7"/>
      <c r="Q4356" s="7">
        <v>28</v>
      </c>
      <c r="R4356" s="7">
        <v>265</v>
      </c>
      <c r="S4356" s="189">
        <v>45625.593981481485</v>
      </c>
    </row>
    <row r="4357" spans="1:19">
      <c r="A4357" s="7">
        <v>2021</v>
      </c>
      <c r="B4357" s="123" t="s">
        <v>537</v>
      </c>
      <c r="C4357" s="123" t="s">
        <v>538</v>
      </c>
      <c r="D4357" s="123" t="s">
        <v>544</v>
      </c>
      <c r="E4357" s="123" t="s">
        <v>540</v>
      </c>
      <c r="F4357" s="7">
        <v>0</v>
      </c>
      <c r="G4357" s="123" t="s">
        <v>532</v>
      </c>
      <c r="H4357" s="7">
        <v>0</v>
      </c>
      <c r="I4357" s="7"/>
      <c r="J4357" s="7">
        <v>0</v>
      </c>
      <c r="K4357" s="7">
        <v>0</v>
      </c>
      <c r="L4357" s="7">
        <v>0</v>
      </c>
      <c r="M4357" s="7"/>
      <c r="N4357" s="7"/>
      <c r="O4357" s="7"/>
      <c r="P4357" s="7">
        <v>1</v>
      </c>
      <c r="Q4357" s="7">
        <v>28</v>
      </c>
      <c r="R4357" s="7">
        <v>265</v>
      </c>
      <c r="S4357" s="189">
        <v>45625.593981481485</v>
      </c>
    </row>
    <row r="4358" spans="1:19">
      <c r="A4358" s="7">
        <v>2021</v>
      </c>
      <c r="B4358" s="123" t="s">
        <v>537</v>
      </c>
      <c r="C4358" s="123" t="s">
        <v>538</v>
      </c>
      <c r="D4358" s="123" t="s">
        <v>544</v>
      </c>
      <c r="E4358" s="123" t="s">
        <v>531</v>
      </c>
      <c r="F4358" s="7">
        <v>0</v>
      </c>
      <c r="G4358" s="123" t="s">
        <v>532</v>
      </c>
      <c r="H4358" s="7">
        <v>0</v>
      </c>
      <c r="I4358" s="7"/>
      <c r="J4358" s="7">
        <v>0</v>
      </c>
      <c r="K4358" s="7">
        <v>0</v>
      </c>
      <c r="L4358" s="7">
        <v>0</v>
      </c>
      <c r="M4358" s="7"/>
      <c r="N4358" s="7"/>
      <c r="O4358" s="7"/>
      <c r="P4358" s="7">
        <v>1</v>
      </c>
      <c r="Q4358" s="7">
        <v>28</v>
      </c>
      <c r="R4358" s="7">
        <v>265</v>
      </c>
      <c r="S4358" s="189">
        <v>45625.593981481485</v>
      </c>
    </row>
    <row r="4359" spans="1:19">
      <c r="A4359" s="7">
        <v>2021</v>
      </c>
      <c r="B4359" s="123" t="s">
        <v>537</v>
      </c>
      <c r="C4359" s="123" t="s">
        <v>538</v>
      </c>
      <c r="D4359" s="123" t="s">
        <v>544</v>
      </c>
      <c r="E4359" s="123" t="s">
        <v>533</v>
      </c>
      <c r="F4359" s="7">
        <v>71.468676000000002</v>
      </c>
      <c r="G4359" s="123" t="s">
        <v>532</v>
      </c>
      <c r="H4359" s="7">
        <v>5.2557826099999998</v>
      </c>
      <c r="I4359" s="7">
        <v>73.539666667000006</v>
      </c>
      <c r="J4359" s="7">
        <v>5.2384157220000001</v>
      </c>
      <c r="K4359" s="7">
        <v>2.1440599999999999E-4</v>
      </c>
      <c r="L4359" s="7">
        <v>4.2881205600000002E-5</v>
      </c>
      <c r="M4359" s="7">
        <v>73.296666666999997</v>
      </c>
      <c r="N4359" s="7">
        <v>3.0000000000000001E-3</v>
      </c>
      <c r="O4359" s="7">
        <v>5.9999999999999995E-4</v>
      </c>
      <c r="P4359" s="7">
        <v>1</v>
      </c>
      <c r="Q4359" s="7">
        <v>28</v>
      </c>
      <c r="R4359" s="7">
        <v>265</v>
      </c>
      <c r="S4359" s="189">
        <v>45625.593981481485</v>
      </c>
    </row>
    <row r="4360" spans="1:19">
      <c r="A4360" s="7">
        <v>2021</v>
      </c>
      <c r="B4360" s="123" t="s">
        <v>537</v>
      </c>
      <c r="C4360" s="123" t="s">
        <v>538</v>
      </c>
      <c r="D4360" s="123" t="s">
        <v>544</v>
      </c>
      <c r="E4360" s="123" t="s">
        <v>160</v>
      </c>
      <c r="F4360" s="7">
        <v>4.3124039999999999</v>
      </c>
      <c r="G4360" s="123" t="s">
        <v>532</v>
      </c>
      <c r="H4360" s="7">
        <v>0.30891043600000001</v>
      </c>
      <c r="I4360" s="7">
        <v>71.632999999999996</v>
      </c>
      <c r="J4360" s="7">
        <v>0.30786252200000003</v>
      </c>
      <c r="K4360" s="7">
        <v>1.2937212E-5</v>
      </c>
      <c r="L4360" s="7">
        <v>2.5874424000000001E-6</v>
      </c>
      <c r="M4360" s="7">
        <v>71.39</v>
      </c>
      <c r="N4360" s="7">
        <v>3.0000000000000001E-3</v>
      </c>
      <c r="O4360" s="7">
        <v>5.9999999999999995E-4</v>
      </c>
      <c r="P4360" s="7">
        <v>1</v>
      </c>
      <c r="Q4360" s="7">
        <v>28</v>
      </c>
      <c r="R4360" s="7">
        <v>265</v>
      </c>
      <c r="S4360" s="189">
        <v>45625.593981481485</v>
      </c>
    </row>
    <row r="4361" spans="1:19">
      <c r="A4361" s="7">
        <v>2021</v>
      </c>
      <c r="B4361" s="123" t="s">
        <v>537</v>
      </c>
      <c r="C4361" s="123" t="s">
        <v>538</v>
      </c>
      <c r="D4361" s="123" t="s">
        <v>544</v>
      </c>
      <c r="E4361" s="123" t="s">
        <v>163</v>
      </c>
      <c r="F4361" s="7">
        <v>27.536672524</v>
      </c>
      <c r="G4361" s="123" t="s">
        <v>532</v>
      </c>
      <c r="H4361" s="7">
        <v>1.7553114219999999</v>
      </c>
      <c r="I4361" s="7">
        <v>63.744500000000002</v>
      </c>
      <c r="J4361" s="7">
        <v>1.753810673</v>
      </c>
      <c r="K4361" s="7">
        <v>2.7536672520000001E-5</v>
      </c>
      <c r="L4361" s="7">
        <v>2.7536672520000002E-6</v>
      </c>
      <c r="M4361" s="7">
        <v>63.69</v>
      </c>
      <c r="N4361" s="7">
        <v>1E-3</v>
      </c>
      <c r="O4361" s="7">
        <v>1E-4</v>
      </c>
      <c r="P4361" s="7">
        <v>1</v>
      </c>
      <c r="Q4361" s="7">
        <v>28</v>
      </c>
      <c r="R4361" s="7">
        <v>265</v>
      </c>
      <c r="S4361" s="189">
        <v>45625.593981481485</v>
      </c>
    </row>
    <row r="4362" spans="1:19">
      <c r="A4362" s="7">
        <v>2021</v>
      </c>
      <c r="B4362" s="123" t="s">
        <v>537</v>
      </c>
      <c r="C4362" s="123" t="s">
        <v>538</v>
      </c>
      <c r="D4362" s="123" t="s">
        <v>544</v>
      </c>
      <c r="E4362" s="123" t="s">
        <v>535</v>
      </c>
      <c r="F4362" s="7">
        <v>246.92568587</v>
      </c>
      <c r="G4362" s="123" t="s">
        <v>532</v>
      </c>
      <c r="H4362" s="7">
        <v>13.929337001</v>
      </c>
      <c r="I4362" s="7">
        <v>56.411049147</v>
      </c>
      <c r="J4362" s="7">
        <v>13.915879551</v>
      </c>
      <c r="K4362" s="7">
        <v>2.4692600000000001E-4</v>
      </c>
      <c r="L4362" s="7">
        <v>2.469256859E-5</v>
      </c>
      <c r="M4362" s="7">
        <v>56.356549147000003</v>
      </c>
      <c r="N4362" s="7">
        <v>1E-3</v>
      </c>
      <c r="O4362" s="7">
        <v>1E-4</v>
      </c>
      <c r="P4362" s="7">
        <v>1</v>
      </c>
      <c r="Q4362" s="7">
        <v>28</v>
      </c>
      <c r="R4362" s="7">
        <v>265</v>
      </c>
      <c r="S4362" s="189">
        <v>45625.593981481485</v>
      </c>
    </row>
    <row r="4363" spans="1:19">
      <c r="A4363" s="7">
        <v>2021</v>
      </c>
      <c r="B4363" s="123" t="s">
        <v>537</v>
      </c>
      <c r="C4363" s="123" t="s">
        <v>538</v>
      </c>
      <c r="D4363" s="123" t="s">
        <v>544</v>
      </c>
      <c r="E4363" s="123" t="s">
        <v>541</v>
      </c>
      <c r="F4363" s="7">
        <v>0</v>
      </c>
      <c r="G4363" s="123" t="s">
        <v>532</v>
      </c>
      <c r="H4363" s="7">
        <v>0</v>
      </c>
      <c r="I4363" s="7"/>
      <c r="J4363" s="7">
        <v>0</v>
      </c>
      <c r="K4363" s="7">
        <v>0</v>
      </c>
      <c r="L4363" s="7">
        <v>0</v>
      </c>
      <c r="M4363" s="7"/>
      <c r="N4363" s="7"/>
      <c r="O4363" s="7"/>
      <c r="P4363" s="7">
        <v>1</v>
      </c>
      <c r="Q4363" s="7">
        <v>28</v>
      </c>
      <c r="R4363" s="7">
        <v>265</v>
      </c>
      <c r="S4363" s="189">
        <v>45625.593981481485</v>
      </c>
    </row>
    <row r="4364" spans="1:19">
      <c r="A4364" s="7">
        <v>2021</v>
      </c>
      <c r="B4364" s="123" t="s">
        <v>537</v>
      </c>
      <c r="C4364" s="123" t="s">
        <v>538</v>
      </c>
      <c r="D4364" s="123" t="s">
        <v>545</v>
      </c>
      <c r="E4364" s="123" t="s">
        <v>33</v>
      </c>
      <c r="F4364" s="7">
        <v>0</v>
      </c>
      <c r="G4364" s="123" t="s">
        <v>532</v>
      </c>
      <c r="H4364" s="7">
        <v>0</v>
      </c>
      <c r="I4364" s="7"/>
      <c r="J4364" s="7">
        <v>0</v>
      </c>
      <c r="K4364" s="7">
        <v>0</v>
      </c>
      <c r="L4364" s="7">
        <v>0</v>
      </c>
      <c r="M4364" s="7"/>
      <c r="N4364" s="7"/>
      <c r="O4364" s="7"/>
      <c r="P4364" s="7"/>
      <c r="Q4364" s="7">
        <v>28</v>
      </c>
      <c r="R4364" s="7">
        <v>265</v>
      </c>
      <c r="S4364" s="189">
        <v>45625.593981481485</v>
      </c>
    </row>
    <row r="4365" spans="1:19">
      <c r="A4365" s="7">
        <v>2021</v>
      </c>
      <c r="B4365" s="123" t="s">
        <v>537</v>
      </c>
      <c r="C4365" s="123" t="s">
        <v>538</v>
      </c>
      <c r="D4365" s="123" t="s">
        <v>545</v>
      </c>
      <c r="E4365" s="123" t="s">
        <v>540</v>
      </c>
      <c r="F4365" s="7">
        <v>0</v>
      </c>
      <c r="G4365" s="123" t="s">
        <v>532</v>
      </c>
      <c r="H4365" s="7">
        <v>0</v>
      </c>
      <c r="I4365" s="7"/>
      <c r="J4365" s="7">
        <v>0</v>
      </c>
      <c r="K4365" s="7">
        <v>0</v>
      </c>
      <c r="L4365" s="7">
        <v>0</v>
      </c>
      <c r="M4365" s="7"/>
      <c r="N4365" s="7"/>
      <c r="O4365" s="7"/>
      <c r="P4365" s="7">
        <v>1</v>
      </c>
      <c r="Q4365" s="7">
        <v>28</v>
      </c>
      <c r="R4365" s="7">
        <v>265</v>
      </c>
      <c r="S4365" s="189">
        <v>45625.593981481485</v>
      </c>
    </row>
    <row r="4366" spans="1:19">
      <c r="A4366" s="7">
        <v>2021</v>
      </c>
      <c r="B4366" s="123" t="s">
        <v>537</v>
      </c>
      <c r="C4366" s="123" t="s">
        <v>538</v>
      </c>
      <c r="D4366" s="123" t="s">
        <v>545</v>
      </c>
      <c r="E4366" s="123" t="s">
        <v>531</v>
      </c>
      <c r="F4366" s="7">
        <v>0</v>
      </c>
      <c r="G4366" s="123" t="s">
        <v>532</v>
      </c>
      <c r="H4366" s="7">
        <v>0</v>
      </c>
      <c r="I4366" s="7"/>
      <c r="J4366" s="7">
        <v>0</v>
      </c>
      <c r="K4366" s="7">
        <v>0</v>
      </c>
      <c r="L4366" s="7">
        <v>0</v>
      </c>
      <c r="M4366" s="7"/>
      <c r="N4366" s="7"/>
      <c r="O4366" s="7"/>
      <c r="P4366" s="7">
        <v>1</v>
      </c>
      <c r="Q4366" s="7">
        <v>28</v>
      </c>
      <c r="R4366" s="7">
        <v>265</v>
      </c>
      <c r="S4366" s="189">
        <v>45625.593981481485</v>
      </c>
    </row>
    <row r="4367" spans="1:19">
      <c r="A4367" s="7">
        <v>2021</v>
      </c>
      <c r="B4367" s="123" t="s">
        <v>537</v>
      </c>
      <c r="C4367" s="123" t="s">
        <v>538</v>
      </c>
      <c r="D4367" s="123" t="s">
        <v>545</v>
      </c>
      <c r="E4367" s="123" t="s">
        <v>533</v>
      </c>
      <c r="F4367" s="7">
        <v>23.613551999999999</v>
      </c>
      <c r="G4367" s="123" t="s">
        <v>532</v>
      </c>
      <c r="H4367" s="7">
        <v>1.7365327429999999</v>
      </c>
      <c r="I4367" s="7">
        <v>73.539666667000006</v>
      </c>
      <c r="J4367" s="7">
        <v>1.73079465</v>
      </c>
      <c r="K4367" s="7">
        <v>7.0840656000000001E-5</v>
      </c>
      <c r="L4367" s="7">
        <v>1.41681312E-5</v>
      </c>
      <c r="M4367" s="7">
        <v>73.296666666999997</v>
      </c>
      <c r="N4367" s="7">
        <v>3.0000000000000001E-3</v>
      </c>
      <c r="O4367" s="7">
        <v>5.9999999999999995E-4</v>
      </c>
      <c r="P4367" s="7">
        <v>1</v>
      </c>
      <c r="Q4367" s="7">
        <v>28</v>
      </c>
      <c r="R4367" s="7">
        <v>265</v>
      </c>
      <c r="S4367" s="189">
        <v>45625.593981481485</v>
      </c>
    </row>
    <row r="4368" spans="1:19">
      <c r="A4368" s="7">
        <v>2021</v>
      </c>
      <c r="B4368" s="123" t="s">
        <v>537</v>
      </c>
      <c r="C4368" s="123" t="s">
        <v>538</v>
      </c>
      <c r="D4368" s="123" t="s">
        <v>545</v>
      </c>
      <c r="E4368" s="123" t="s">
        <v>160</v>
      </c>
      <c r="F4368" s="7">
        <v>1.088568</v>
      </c>
      <c r="G4368" s="123" t="s">
        <v>532</v>
      </c>
      <c r="H4368" s="7">
        <v>7.7977392000000006E-2</v>
      </c>
      <c r="I4368" s="7">
        <v>71.632999999999996</v>
      </c>
      <c r="J4368" s="7">
        <v>7.7712870000000003E-2</v>
      </c>
      <c r="K4368" s="7">
        <v>3.265704E-6</v>
      </c>
      <c r="L4368" s="7">
        <v>6.5314080000000003E-7</v>
      </c>
      <c r="M4368" s="7">
        <v>71.39</v>
      </c>
      <c r="N4368" s="7">
        <v>3.0000000000000001E-3</v>
      </c>
      <c r="O4368" s="7">
        <v>5.9999999999999995E-4</v>
      </c>
      <c r="P4368" s="7">
        <v>1</v>
      </c>
      <c r="Q4368" s="7">
        <v>28</v>
      </c>
      <c r="R4368" s="7">
        <v>265</v>
      </c>
      <c r="S4368" s="189">
        <v>45625.593981481485</v>
      </c>
    </row>
    <row r="4369" spans="1:19">
      <c r="A4369" s="7">
        <v>2021</v>
      </c>
      <c r="B4369" s="123" t="s">
        <v>537</v>
      </c>
      <c r="C4369" s="123" t="s">
        <v>538</v>
      </c>
      <c r="D4369" s="123" t="s">
        <v>545</v>
      </c>
      <c r="E4369" s="123" t="s">
        <v>163</v>
      </c>
      <c r="F4369" s="7">
        <v>14.633362624</v>
      </c>
      <c r="G4369" s="123" t="s">
        <v>532</v>
      </c>
      <c r="H4369" s="7">
        <v>0.93279638399999998</v>
      </c>
      <c r="I4369" s="7">
        <v>63.744500000000002</v>
      </c>
      <c r="J4369" s="7">
        <v>0.93199886600000004</v>
      </c>
      <c r="K4369" s="7">
        <v>1.463336262E-5</v>
      </c>
      <c r="L4369" s="7">
        <v>1.4633362620000001E-6</v>
      </c>
      <c r="M4369" s="7">
        <v>63.69</v>
      </c>
      <c r="N4369" s="7">
        <v>1E-3</v>
      </c>
      <c r="O4369" s="7">
        <v>1E-4</v>
      </c>
      <c r="P4369" s="7">
        <v>1</v>
      </c>
      <c r="Q4369" s="7">
        <v>28</v>
      </c>
      <c r="R4369" s="7">
        <v>265</v>
      </c>
      <c r="S4369" s="189">
        <v>45625.593981481485</v>
      </c>
    </row>
    <row r="4370" spans="1:19">
      <c r="A4370" s="7">
        <v>2021</v>
      </c>
      <c r="B4370" s="123" t="s">
        <v>537</v>
      </c>
      <c r="C4370" s="123" t="s">
        <v>538</v>
      </c>
      <c r="D4370" s="123" t="s">
        <v>545</v>
      </c>
      <c r="E4370" s="123" t="s">
        <v>535</v>
      </c>
      <c r="F4370" s="7">
        <v>291.59194921699998</v>
      </c>
      <c r="G4370" s="123" t="s">
        <v>532</v>
      </c>
      <c r="H4370" s="7">
        <v>16.449007777999999</v>
      </c>
      <c r="I4370" s="7">
        <v>56.411049147</v>
      </c>
      <c r="J4370" s="7">
        <v>16.433116017</v>
      </c>
      <c r="K4370" s="7">
        <v>2.9159200000000002E-4</v>
      </c>
      <c r="L4370" s="7">
        <v>2.9159194920000001E-5</v>
      </c>
      <c r="M4370" s="7">
        <v>56.356549147000003</v>
      </c>
      <c r="N4370" s="7">
        <v>1E-3</v>
      </c>
      <c r="O4370" s="7">
        <v>1E-4</v>
      </c>
      <c r="P4370" s="7">
        <v>1</v>
      </c>
      <c r="Q4370" s="7">
        <v>28</v>
      </c>
      <c r="R4370" s="7">
        <v>265</v>
      </c>
      <c r="S4370" s="189">
        <v>45625.593981481485</v>
      </c>
    </row>
    <row r="4371" spans="1:19">
      <c r="A4371" s="7">
        <v>2021</v>
      </c>
      <c r="B4371" s="123" t="s">
        <v>537</v>
      </c>
      <c r="C4371" s="123" t="s">
        <v>538</v>
      </c>
      <c r="D4371" s="123" t="s">
        <v>545</v>
      </c>
      <c r="E4371" s="123" t="s">
        <v>541</v>
      </c>
      <c r="F4371" s="7">
        <v>0</v>
      </c>
      <c r="G4371" s="123" t="s">
        <v>532</v>
      </c>
      <c r="H4371" s="7">
        <v>0</v>
      </c>
      <c r="I4371" s="7"/>
      <c r="J4371" s="7">
        <v>0</v>
      </c>
      <c r="K4371" s="7">
        <v>0</v>
      </c>
      <c r="L4371" s="7">
        <v>0</v>
      </c>
      <c r="M4371" s="7"/>
      <c r="N4371" s="7"/>
      <c r="O4371" s="7"/>
      <c r="P4371" s="7">
        <v>1</v>
      </c>
      <c r="Q4371" s="7">
        <v>28</v>
      </c>
      <c r="R4371" s="7">
        <v>265</v>
      </c>
      <c r="S4371" s="189">
        <v>45625.593981481485</v>
      </c>
    </row>
    <row r="4372" spans="1:19">
      <c r="A4372" s="7">
        <v>2021</v>
      </c>
      <c r="B4372" s="123" t="s">
        <v>537</v>
      </c>
      <c r="C4372" s="123" t="s">
        <v>538</v>
      </c>
      <c r="D4372" s="123" t="s">
        <v>546</v>
      </c>
      <c r="E4372" s="123" t="s">
        <v>33</v>
      </c>
      <c r="F4372" s="7">
        <v>3.0928670180000002</v>
      </c>
      <c r="G4372" s="123" t="s">
        <v>532</v>
      </c>
      <c r="H4372" s="7">
        <v>5.8764469999999999E-3</v>
      </c>
      <c r="I4372" s="7">
        <v>1.9</v>
      </c>
      <c r="J4372" s="7">
        <v>0</v>
      </c>
      <c r="K4372" s="7">
        <v>9.278601054E-5</v>
      </c>
      <c r="L4372" s="7">
        <v>1.237146807E-5</v>
      </c>
      <c r="M4372" s="7">
        <v>0</v>
      </c>
      <c r="N4372" s="7">
        <v>0.03</v>
      </c>
      <c r="O4372" s="7">
        <v>4.0000000000000001E-3</v>
      </c>
      <c r="P4372" s="7"/>
      <c r="Q4372" s="7">
        <v>28</v>
      </c>
      <c r="R4372" s="7">
        <v>265</v>
      </c>
      <c r="S4372" s="189">
        <v>45625.593981481485</v>
      </c>
    </row>
    <row r="4373" spans="1:19">
      <c r="A4373" s="7">
        <v>2021</v>
      </c>
      <c r="B4373" s="123" t="s">
        <v>537</v>
      </c>
      <c r="C4373" s="123" t="s">
        <v>538</v>
      </c>
      <c r="D4373" s="123" t="s">
        <v>546</v>
      </c>
      <c r="E4373" s="123" t="s">
        <v>540</v>
      </c>
      <c r="F4373" s="7">
        <v>0</v>
      </c>
      <c r="G4373" s="123" t="s">
        <v>532</v>
      </c>
      <c r="H4373" s="7">
        <v>0</v>
      </c>
      <c r="I4373" s="7"/>
      <c r="J4373" s="7">
        <v>0</v>
      </c>
      <c r="K4373" s="7">
        <v>0</v>
      </c>
      <c r="L4373" s="7">
        <v>0</v>
      </c>
      <c r="M4373" s="7"/>
      <c r="N4373" s="7"/>
      <c r="O4373" s="7"/>
      <c r="P4373" s="7">
        <v>1</v>
      </c>
      <c r="Q4373" s="7">
        <v>28</v>
      </c>
      <c r="R4373" s="7">
        <v>265</v>
      </c>
      <c r="S4373" s="189">
        <v>45625.593981481485</v>
      </c>
    </row>
    <row r="4374" spans="1:19">
      <c r="A4374" s="7">
        <v>2021</v>
      </c>
      <c r="B4374" s="123" t="s">
        <v>537</v>
      </c>
      <c r="C4374" s="123" t="s">
        <v>538</v>
      </c>
      <c r="D4374" s="123" t="s">
        <v>546</v>
      </c>
      <c r="E4374" s="123" t="s">
        <v>531</v>
      </c>
      <c r="F4374" s="7">
        <v>47.904198262000001</v>
      </c>
      <c r="G4374" s="123" t="s">
        <v>532</v>
      </c>
      <c r="H4374" s="7">
        <v>3.6528388299999999</v>
      </c>
      <c r="I4374" s="7">
        <v>76.253</v>
      </c>
      <c r="J4374" s="7">
        <v>3.6411981099999999</v>
      </c>
      <c r="K4374" s="7">
        <v>1.4371300000000001E-4</v>
      </c>
      <c r="L4374" s="7">
        <v>2.8742518960000001E-5</v>
      </c>
      <c r="M4374" s="7">
        <v>76.010000000000005</v>
      </c>
      <c r="N4374" s="7">
        <v>3.0000000000000001E-3</v>
      </c>
      <c r="O4374" s="7">
        <v>5.9999999999999995E-4</v>
      </c>
      <c r="P4374" s="7">
        <v>1</v>
      </c>
      <c r="Q4374" s="7">
        <v>28</v>
      </c>
      <c r="R4374" s="7">
        <v>265</v>
      </c>
      <c r="S4374" s="189">
        <v>45625.593981481485</v>
      </c>
    </row>
    <row r="4375" spans="1:19">
      <c r="A4375" s="7">
        <v>2021</v>
      </c>
      <c r="B4375" s="123" t="s">
        <v>537</v>
      </c>
      <c r="C4375" s="123" t="s">
        <v>538</v>
      </c>
      <c r="D4375" s="123" t="s">
        <v>546</v>
      </c>
      <c r="E4375" s="123" t="s">
        <v>533</v>
      </c>
      <c r="F4375" s="7">
        <v>185.977656</v>
      </c>
      <c r="G4375" s="123" t="s">
        <v>532</v>
      </c>
      <c r="H4375" s="7">
        <v>13.676734829999999</v>
      </c>
      <c r="I4375" s="7">
        <v>73.539666667000006</v>
      </c>
      <c r="J4375" s="7">
        <v>13.631542259</v>
      </c>
      <c r="K4375" s="7">
        <v>5.5793300000000004E-4</v>
      </c>
      <c r="L4375" s="7">
        <v>1.11587E-4</v>
      </c>
      <c r="M4375" s="7">
        <v>73.296666666999997</v>
      </c>
      <c r="N4375" s="7">
        <v>3.0000000000000001E-3</v>
      </c>
      <c r="O4375" s="7">
        <v>5.9999999999999995E-4</v>
      </c>
      <c r="P4375" s="7">
        <v>1</v>
      </c>
      <c r="Q4375" s="7">
        <v>28</v>
      </c>
      <c r="R4375" s="7">
        <v>265</v>
      </c>
      <c r="S4375" s="189">
        <v>45625.593981481485</v>
      </c>
    </row>
    <row r="4376" spans="1:19">
      <c r="A4376" s="7">
        <v>2021</v>
      </c>
      <c r="B4376" s="123" t="s">
        <v>537</v>
      </c>
      <c r="C4376" s="123" t="s">
        <v>538</v>
      </c>
      <c r="D4376" s="123" t="s">
        <v>546</v>
      </c>
      <c r="E4376" s="123" t="s">
        <v>160</v>
      </c>
      <c r="F4376" s="7">
        <v>6.2801999999999998</v>
      </c>
      <c r="G4376" s="123" t="s">
        <v>532</v>
      </c>
      <c r="H4376" s="7">
        <v>0.44986956700000003</v>
      </c>
      <c r="I4376" s="7">
        <v>71.632999999999996</v>
      </c>
      <c r="J4376" s="7">
        <v>0.44834347800000002</v>
      </c>
      <c r="K4376" s="7">
        <v>1.8840600000000001E-5</v>
      </c>
      <c r="L4376" s="7">
        <v>3.7681200000000001E-6</v>
      </c>
      <c r="M4376" s="7">
        <v>71.39</v>
      </c>
      <c r="N4376" s="7">
        <v>3.0000000000000001E-3</v>
      </c>
      <c r="O4376" s="7">
        <v>5.9999999999999995E-4</v>
      </c>
      <c r="P4376" s="7">
        <v>1</v>
      </c>
      <c r="Q4376" s="7">
        <v>28</v>
      </c>
      <c r="R4376" s="7">
        <v>265</v>
      </c>
      <c r="S4376" s="189">
        <v>45625.593981481485</v>
      </c>
    </row>
    <row r="4377" spans="1:19">
      <c r="A4377" s="7">
        <v>2021</v>
      </c>
      <c r="B4377" s="123" t="s">
        <v>537</v>
      </c>
      <c r="C4377" s="123" t="s">
        <v>538</v>
      </c>
      <c r="D4377" s="123" t="s">
        <v>546</v>
      </c>
      <c r="E4377" s="123" t="s">
        <v>163</v>
      </c>
      <c r="F4377" s="7">
        <v>82.393760982000003</v>
      </c>
      <c r="G4377" s="123" t="s">
        <v>532</v>
      </c>
      <c r="H4377" s="7">
        <v>5.2521490970000002</v>
      </c>
      <c r="I4377" s="7">
        <v>63.744500000000002</v>
      </c>
      <c r="J4377" s="7">
        <v>5.2476586369999998</v>
      </c>
      <c r="K4377" s="7">
        <v>8.2393760979999997E-5</v>
      </c>
      <c r="L4377" s="7">
        <v>8.2393760979999997E-6</v>
      </c>
      <c r="M4377" s="7">
        <v>63.69</v>
      </c>
      <c r="N4377" s="7">
        <v>1E-3</v>
      </c>
      <c r="O4377" s="7">
        <v>1E-4</v>
      </c>
      <c r="P4377" s="7">
        <v>1</v>
      </c>
      <c r="Q4377" s="7">
        <v>28</v>
      </c>
      <c r="R4377" s="7">
        <v>265</v>
      </c>
      <c r="S4377" s="189">
        <v>45625.593981481485</v>
      </c>
    </row>
    <row r="4378" spans="1:19">
      <c r="A4378" s="7">
        <v>2021</v>
      </c>
      <c r="B4378" s="123" t="s">
        <v>537</v>
      </c>
      <c r="C4378" s="123" t="s">
        <v>538</v>
      </c>
      <c r="D4378" s="123" t="s">
        <v>546</v>
      </c>
      <c r="E4378" s="123" t="s">
        <v>535</v>
      </c>
      <c r="F4378" s="7">
        <v>5432.5804223679997</v>
      </c>
      <c r="G4378" s="123" t="s">
        <v>532</v>
      </c>
      <c r="H4378" s="7">
        <v>306.45756120099998</v>
      </c>
      <c r="I4378" s="7">
        <v>56.411049147</v>
      </c>
      <c r="J4378" s="7">
        <v>306.16148556799999</v>
      </c>
      <c r="K4378" s="7">
        <v>5.4325800000000002E-3</v>
      </c>
      <c r="L4378" s="7">
        <v>5.4325800000000002E-4</v>
      </c>
      <c r="M4378" s="7">
        <v>56.356549147000003</v>
      </c>
      <c r="N4378" s="7">
        <v>1E-3</v>
      </c>
      <c r="O4378" s="7">
        <v>1E-4</v>
      </c>
      <c r="P4378" s="7">
        <v>1</v>
      </c>
      <c r="Q4378" s="7">
        <v>28</v>
      </c>
      <c r="R4378" s="7">
        <v>265</v>
      </c>
      <c r="S4378" s="189">
        <v>45625.593981481485</v>
      </c>
    </row>
    <row r="4379" spans="1:19">
      <c r="A4379" s="7">
        <v>2021</v>
      </c>
      <c r="B4379" s="123" t="s">
        <v>537</v>
      </c>
      <c r="C4379" s="123" t="s">
        <v>538</v>
      </c>
      <c r="D4379" s="123" t="s">
        <v>546</v>
      </c>
      <c r="E4379" s="123" t="s">
        <v>541</v>
      </c>
      <c r="F4379" s="7">
        <v>286.39615688200001</v>
      </c>
      <c r="G4379" s="123" t="s">
        <v>532</v>
      </c>
      <c r="H4379" s="7">
        <v>27.0128579</v>
      </c>
      <c r="I4379" s="7">
        <v>94.319903570999998</v>
      </c>
      <c r="J4379" s="7">
        <v>26.943263634000001</v>
      </c>
      <c r="K4379" s="7">
        <v>8.5918799999999999E-4</v>
      </c>
      <c r="L4379" s="7">
        <v>1.71838E-4</v>
      </c>
      <c r="M4379" s="7">
        <v>94.076903571000003</v>
      </c>
      <c r="N4379" s="7">
        <v>3.0000000000000001E-3</v>
      </c>
      <c r="O4379" s="7">
        <v>5.9999999999999995E-4</v>
      </c>
      <c r="P4379" s="7">
        <v>1</v>
      </c>
      <c r="Q4379" s="7">
        <v>28</v>
      </c>
      <c r="R4379" s="7">
        <v>265</v>
      </c>
      <c r="S4379" s="189">
        <v>45625.593981481485</v>
      </c>
    </row>
    <row r="4380" spans="1:19">
      <c r="A4380" s="7">
        <v>2021</v>
      </c>
      <c r="B4380" s="123" t="s">
        <v>537</v>
      </c>
      <c r="C4380" s="123" t="s">
        <v>538</v>
      </c>
      <c r="D4380" s="123" t="s">
        <v>547</v>
      </c>
      <c r="E4380" s="123" t="s">
        <v>33</v>
      </c>
      <c r="F4380" s="7">
        <v>0</v>
      </c>
      <c r="G4380" s="123" t="s">
        <v>532</v>
      </c>
      <c r="H4380" s="7">
        <v>0</v>
      </c>
      <c r="I4380" s="7"/>
      <c r="J4380" s="7">
        <v>0</v>
      </c>
      <c r="K4380" s="7">
        <v>0</v>
      </c>
      <c r="L4380" s="7">
        <v>0</v>
      </c>
      <c r="M4380" s="7"/>
      <c r="N4380" s="7"/>
      <c r="O4380" s="7"/>
      <c r="P4380" s="7"/>
      <c r="Q4380" s="7">
        <v>28</v>
      </c>
      <c r="R4380" s="7">
        <v>265</v>
      </c>
      <c r="S4380" s="189">
        <v>45625.593981481485</v>
      </c>
    </row>
    <row r="4381" spans="1:19">
      <c r="A4381" s="7">
        <v>2021</v>
      </c>
      <c r="B4381" s="123" t="s">
        <v>537</v>
      </c>
      <c r="C4381" s="123" t="s">
        <v>538</v>
      </c>
      <c r="D4381" s="123" t="s">
        <v>547</v>
      </c>
      <c r="E4381" s="123" t="s">
        <v>540</v>
      </c>
      <c r="F4381" s="7">
        <v>0</v>
      </c>
      <c r="G4381" s="123" t="s">
        <v>532</v>
      </c>
      <c r="H4381" s="7">
        <v>0</v>
      </c>
      <c r="I4381" s="7"/>
      <c r="J4381" s="7">
        <v>0</v>
      </c>
      <c r="K4381" s="7">
        <v>0</v>
      </c>
      <c r="L4381" s="7">
        <v>0</v>
      </c>
      <c r="M4381" s="7"/>
      <c r="N4381" s="7"/>
      <c r="O4381" s="7"/>
      <c r="P4381" s="7">
        <v>1</v>
      </c>
      <c r="Q4381" s="7">
        <v>28</v>
      </c>
      <c r="R4381" s="7">
        <v>265</v>
      </c>
      <c r="S4381" s="189">
        <v>45625.593981481485</v>
      </c>
    </row>
    <row r="4382" spans="1:19">
      <c r="A4382" s="7">
        <v>2021</v>
      </c>
      <c r="B4382" s="123" t="s">
        <v>537</v>
      </c>
      <c r="C4382" s="123" t="s">
        <v>538</v>
      </c>
      <c r="D4382" s="123" t="s">
        <v>547</v>
      </c>
      <c r="E4382" s="123" t="s">
        <v>531</v>
      </c>
      <c r="F4382" s="7">
        <v>0</v>
      </c>
      <c r="G4382" s="123" t="s">
        <v>532</v>
      </c>
      <c r="H4382" s="7">
        <v>0</v>
      </c>
      <c r="I4382" s="7"/>
      <c r="J4382" s="7">
        <v>0</v>
      </c>
      <c r="K4382" s="7">
        <v>0</v>
      </c>
      <c r="L4382" s="7">
        <v>0</v>
      </c>
      <c r="M4382" s="7"/>
      <c r="N4382" s="7"/>
      <c r="O4382" s="7"/>
      <c r="P4382" s="7">
        <v>1</v>
      </c>
      <c r="Q4382" s="7">
        <v>28</v>
      </c>
      <c r="R4382" s="7">
        <v>265</v>
      </c>
      <c r="S4382" s="189">
        <v>45625.593981481485</v>
      </c>
    </row>
    <row r="4383" spans="1:19">
      <c r="A4383" s="7">
        <v>2021</v>
      </c>
      <c r="B4383" s="123" t="s">
        <v>537</v>
      </c>
      <c r="C4383" s="123" t="s">
        <v>538</v>
      </c>
      <c r="D4383" s="123" t="s">
        <v>547</v>
      </c>
      <c r="E4383" s="123" t="s">
        <v>533</v>
      </c>
      <c r="F4383" s="7">
        <v>20.054772</v>
      </c>
      <c r="G4383" s="123" t="s">
        <v>532</v>
      </c>
      <c r="H4383" s="7">
        <v>1.474821248</v>
      </c>
      <c r="I4383" s="7">
        <v>73.539666667000006</v>
      </c>
      <c r="J4383" s="7">
        <v>1.469947938</v>
      </c>
      <c r="K4383" s="7">
        <v>6.0164316E-5</v>
      </c>
      <c r="L4383" s="7">
        <v>1.20328632E-5</v>
      </c>
      <c r="M4383" s="7">
        <v>73.296666666999997</v>
      </c>
      <c r="N4383" s="7">
        <v>3.0000000000000001E-3</v>
      </c>
      <c r="O4383" s="7">
        <v>5.9999999999999995E-4</v>
      </c>
      <c r="P4383" s="7">
        <v>1</v>
      </c>
      <c r="Q4383" s="7">
        <v>28</v>
      </c>
      <c r="R4383" s="7">
        <v>265</v>
      </c>
      <c r="S4383" s="189">
        <v>45625.593981481485</v>
      </c>
    </row>
    <row r="4384" spans="1:19">
      <c r="A4384" s="7">
        <v>2021</v>
      </c>
      <c r="B4384" s="123" t="s">
        <v>537</v>
      </c>
      <c r="C4384" s="123" t="s">
        <v>538</v>
      </c>
      <c r="D4384" s="123" t="s">
        <v>547</v>
      </c>
      <c r="E4384" s="123" t="s">
        <v>160</v>
      </c>
      <c r="F4384" s="7">
        <v>11.764908</v>
      </c>
      <c r="G4384" s="123" t="s">
        <v>532</v>
      </c>
      <c r="H4384" s="7">
        <v>0.84275565500000005</v>
      </c>
      <c r="I4384" s="7">
        <v>71.632999999999996</v>
      </c>
      <c r="J4384" s="7">
        <v>0.83989678199999995</v>
      </c>
      <c r="K4384" s="7">
        <v>3.5294723999999998E-5</v>
      </c>
      <c r="L4384" s="7">
        <v>7.0589448000000002E-6</v>
      </c>
      <c r="M4384" s="7">
        <v>71.39</v>
      </c>
      <c r="N4384" s="7">
        <v>3.0000000000000001E-3</v>
      </c>
      <c r="O4384" s="7">
        <v>5.9999999999999995E-4</v>
      </c>
      <c r="P4384" s="7">
        <v>1</v>
      </c>
      <c r="Q4384" s="7">
        <v>28</v>
      </c>
      <c r="R4384" s="7">
        <v>265</v>
      </c>
      <c r="S4384" s="189">
        <v>45625.593981481485</v>
      </c>
    </row>
    <row r="4385" spans="1:19">
      <c r="A4385" s="7">
        <v>2021</v>
      </c>
      <c r="B4385" s="123" t="s">
        <v>537</v>
      </c>
      <c r="C4385" s="123" t="s">
        <v>538</v>
      </c>
      <c r="D4385" s="123" t="s">
        <v>547</v>
      </c>
      <c r="E4385" s="123" t="s">
        <v>163</v>
      </c>
      <c r="F4385" s="7">
        <v>90.034827179999994</v>
      </c>
      <c r="G4385" s="123" t="s">
        <v>532</v>
      </c>
      <c r="H4385" s="7">
        <v>5.7392250410000001</v>
      </c>
      <c r="I4385" s="7">
        <v>63.744500000000002</v>
      </c>
      <c r="J4385" s="7">
        <v>5.7343181430000003</v>
      </c>
      <c r="K4385" s="7">
        <v>9.0034827180000005E-5</v>
      </c>
      <c r="L4385" s="7">
        <v>9.0034827180000005E-6</v>
      </c>
      <c r="M4385" s="7">
        <v>63.69</v>
      </c>
      <c r="N4385" s="7">
        <v>1E-3</v>
      </c>
      <c r="O4385" s="7">
        <v>1E-4</v>
      </c>
      <c r="P4385" s="7">
        <v>1</v>
      </c>
      <c r="Q4385" s="7">
        <v>28</v>
      </c>
      <c r="R4385" s="7">
        <v>265</v>
      </c>
      <c r="S4385" s="189">
        <v>45625.593981481485</v>
      </c>
    </row>
    <row r="4386" spans="1:19">
      <c r="A4386" s="7">
        <v>2021</v>
      </c>
      <c r="B4386" s="123" t="s">
        <v>537</v>
      </c>
      <c r="C4386" s="123" t="s">
        <v>538</v>
      </c>
      <c r="D4386" s="123" t="s">
        <v>547</v>
      </c>
      <c r="E4386" s="123" t="s">
        <v>535</v>
      </c>
      <c r="F4386" s="7">
        <v>291.74575866399999</v>
      </c>
      <c r="G4386" s="123" t="s">
        <v>532</v>
      </c>
      <c r="H4386" s="7">
        <v>16.457684329999999</v>
      </c>
      <c r="I4386" s="7">
        <v>56.411049147</v>
      </c>
      <c r="J4386" s="7">
        <v>16.441784187</v>
      </c>
      <c r="K4386" s="7">
        <v>2.9174600000000001E-4</v>
      </c>
      <c r="L4386" s="7">
        <v>2.917457587E-5</v>
      </c>
      <c r="M4386" s="7">
        <v>56.356549147000003</v>
      </c>
      <c r="N4386" s="7">
        <v>1E-3</v>
      </c>
      <c r="O4386" s="7">
        <v>1E-4</v>
      </c>
      <c r="P4386" s="7">
        <v>1</v>
      </c>
      <c r="Q4386" s="7">
        <v>28</v>
      </c>
      <c r="R4386" s="7">
        <v>265</v>
      </c>
      <c r="S4386" s="189">
        <v>45625.593981481485</v>
      </c>
    </row>
    <row r="4387" spans="1:19">
      <c r="A4387" s="7">
        <v>2021</v>
      </c>
      <c r="B4387" s="123" t="s">
        <v>537</v>
      </c>
      <c r="C4387" s="123" t="s">
        <v>538</v>
      </c>
      <c r="D4387" s="123" t="s">
        <v>547</v>
      </c>
      <c r="E4387" s="123" t="s">
        <v>541</v>
      </c>
      <c r="F4387" s="7">
        <v>0</v>
      </c>
      <c r="G4387" s="123" t="s">
        <v>532</v>
      </c>
      <c r="H4387" s="7">
        <v>0</v>
      </c>
      <c r="I4387" s="7"/>
      <c r="J4387" s="7">
        <v>0</v>
      </c>
      <c r="K4387" s="7">
        <v>0</v>
      </c>
      <c r="L4387" s="7">
        <v>0</v>
      </c>
      <c r="M4387" s="7"/>
      <c r="N4387" s="7"/>
      <c r="O4387" s="7"/>
      <c r="P4387" s="7">
        <v>1</v>
      </c>
      <c r="Q4387" s="7">
        <v>28</v>
      </c>
      <c r="R4387" s="7">
        <v>265</v>
      </c>
      <c r="S4387" s="189">
        <v>45625.593981481485</v>
      </c>
    </row>
    <row r="4388" spans="1:19">
      <c r="A4388" s="7">
        <v>2021</v>
      </c>
      <c r="B4388" s="123" t="s">
        <v>537</v>
      </c>
      <c r="C4388" s="123" t="s">
        <v>538</v>
      </c>
      <c r="D4388" s="123" t="s">
        <v>548</v>
      </c>
      <c r="E4388" s="123" t="s">
        <v>33</v>
      </c>
      <c r="F4388" s="7">
        <v>113.036288903</v>
      </c>
      <c r="G4388" s="123" t="s">
        <v>532</v>
      </c>
      <c r="H4388" s="7">
        <v>0.21476894899999999</v>
      </c>
      <c r="I4388" s="7">
        <v>1.9</v>
      </c>
      <c r="J4388" s="7">
        <v>0</v>
      </c>
      <c r="K4388" s="7">
        <v>3.3910889999999999E-3</v>
      </c>
      <c r="L4388" s="7">
        <v>4.5214499999999999E-4</v>
      </c>
      <c r="M4388" s="7">
        <v>0</v>
      </c>
      <c r="N4388" s="7">
        <v>0.03</v>
      </c>
      <c r="O4388" s="7">
        <v>4.0000000000000001E-3</v>
      </c>
      <c r="P4388" s="7"/>
      <c r="Q4388" s="7">
        <v>28</v>
      </c>
      <c r="R4388" s="7">
        <v>265</v>
      </c>
      <c r="S4388" s="189">
        <v>45625.593981481485</v>
      </c>
    </row>
    <row r="4389" spans="1:19">
      <c r="A4389" s="7">
        <v>2021</v>
      </c>
      <c r="B4389" s="123" t="s">
        <v>537</v>
      </c>
      <c r="C4389" s="123" t="s">
        <v>538</v>
      </c>
      <c r="D4389" s="123" t="s">
        <v>548</v>
      </c>
      <c r="E4389" s="123" t="s">
        <v>540</v>
      </c>
      <c r="F4389" s="7">
        <v>3742.0116396640001</v>
      </c>
      <c r="G4389" s="123" t="s">
        <v>532</v>
      </c>
      <c r="H4389" s="7">
        <v>356.52951399800003</v>
      </c>
      <c r="I4389" s="7">
        <v>95.277500000000003</v>
      </c>
      <c r="J4389" s="7">
        <v>353.99430111200002</v>
      </c>
      <c r="K4389" s="7">
        <v>3.7420116000000003E-2</v>
      </c>
      <c r="L4389" s="7">
        <v>5.6130169999999997E-3</v>
      </c>
      <c r="M4389" s="7">
        <v>94.6</v>
      </c>
      <c r="N4389" s="7">
        <v>0.01</v>
      </c>
      <c r="O4389" s="7">
        <v>1.5E-3</v>
      </c>
      <c r="P4389" s="7">
        <v>1</v>
      </c>
      <c r="Q4389" s="7">
        <v>28</v>
      </c>
      <c r="R4389" s="7">
        <v>265</v>
      </c>
      <c r="S4389" s="189">
        <v>45625.593981481485</v>
      </c>
    </row>
    <row r="4390" spans="1:19">
      <c r="A4390" s="7">
        <v>2021</v>
      </c>
      <c r="B4390" s="123" t="s">
        <v>537</v>
      </c>
      <c r="C4390" s="123" t="s">
        <v>538</v>
      </c>
      <c r="D4390" s="123" t="s">
        <v>548</v>
      </c>
      <c r="E4390" s="123" t="s">
        <v>531</v>
      </c>
      <c r="F4390" s="7">
        <v>0</v>
      </c>
      <c r="G4390" s="123" t="s">
        <v>532</v>
      </c>
      <c r="H4390" s="7">
        <v>0</v>
      </c>
      <c r="I4390" s="7"/>
      <c r="J4390" s="7">
        <v>0</v>
      </c>
      <c r="K4390" s="7">
        <v>0</v>
      </c>
      <c r="L4390" s="7">
        <v>0</v>
      </c>
      <c r="M4390" s="7"/>
      <c r="N4390" s="7"/>
      <c r="O4390" s="7"/>
      <c r="P4390" s="7">
        <v>1</v>
      </c>
      <c r="Q4390" s="7">
        <v>28</v>
      </c>
      <c r="R4390" s="7">
        <v>265</v>
      </c>
      <c r="S4390" s="189">
        <v>45625.593981481485</v>
      </c>
    </row>
    <row r="4391" spans="1:19">
      <c r="A4391" s="7">
        <v>2021</v>
      </c>
      <c r="B4391" s="123" t="s">
        <v>537</v>
      </c>
      <c r="C4391" s="123" t="s">
        <v>538</v>
      </c>
      <c r="D4391" s="123" t="s">
        <v>548</v>
      </c>
      <c r="E4391" s="123" t="s">
        <v>533</v>
      </c>
      <c r="F4391" s="7">
        <v>1107.3248639999999</v>
      </c>
      <c r="G4391" s="123" t="s">
        <v>532</v>
      </c>
      <c r="H4391" s="7">
        <v>81.432301390999996</v>
      </c>
      <c r="I4391" s="7">
        <v>73.539666667000006</v>
      </c>
      <c r="J4391" s="7">
        <v>81.163221449000005</v>
      </c>
      <c r="K4391" s="7">
        <v>3.321975E-3</v>
      </c>
      <c r="L4391" s="7">
        <v>6.6439500000000002E-4</v>
      </c>
      <c r="M4391" s="7">
        <v>73.296666666999997</v>
      </c>
      <c r="N4391" s="7">
        <v>3.0000000000000001E-3</v>
      </c>
      <c r="O4391" s="7">
        <v>5.9999999999999995E-4</v>
      </c>
      <c r="P4391" s="7">
        <v>1</v>
      </c>
      <c r="Q4391" s="7">
        <v>28</v>
      </c>
      <c r="R4391" s="7">
        <v>265</v>
      </c>
      <c r="S4391" s="189">
        <v>45625.593981481485</v>
      </c>
    </row>
    <row r="4392" spans="1:19">
      <c r="A4392" s="7">
        <v>2021</v>
      </c>
      <c r="B4392" s="123" t="s">
        <v>537</v>
      </c>
      <c r="C4392" s="123" t="s">
        <v>538</v>
      </c>
      <c r="D4392" s="123" t="s">
        <v>548</v>
      </c>
      <c r="E4392" s="123" t="s">
        <v>160</v>
      </c>
      <c r="F4392" s="7">
        <v>62.969472000000003</v>
      </c>
      <c r="G4392" s="123" t="s">
        <v>532</v>
      </c>
      <c r="H4392" s="7">
        <v>4.5106921880000002</v>
      </c>
      <c r="I4392" s="7">
        <v>71.632999999999996</v>
      </c>
      <c r="J4392" s="7">
        <v>4.495390606</v>
      </c>
      <c r="K4392" s="7">
        <v>1.88908E-4</v>
      </c>
      <c r="L4392" s="7">
        <v>3.7781683200000001E-5</v>
      </c>
      <c r="M4392" s="7">
        <v>71.39</v>
      </c>
      <c r="N4392" s="7">
        <v>3.0000000000000001E-3</v>
      </c>
      <c r="O4392" s="7">
        <v>5.9999999999999995E-4</v>
      </c>
      <c r="P4392" s="7">
        <v>1</v>
      </c>
      <c r="Q4392" s="7">
        <v>28</v>
      </c>
      <c r="R4392" s="7">
        <v>265</v>
      </c>
      <c r="S4392" s="189">
        <v>45625.593981481485</v>
      </c>
    </row>
    <row r="4393" spans="1:19">
      <c r="A4393" s="7">
        <v>2021</v>
      </c>
      <c r="B4393" s="123" t="s">
        <v>537</v>
      </c>
      <c r="C4393" s="123" t="s">
        <v>538</v>
      </c>
      <c r="D4393" s="123" t="s">
        <v>548</v>
      </c>
      <c r="E4393" s="123" t="s">
        <v>163</v>
      </c>
      <c r="F4393" s="7">
        <v>101.424340946</v>
      </c>
      <c r="G4393" s="123" t="s">
        <v>532</v>
      </c>
      <c r="H4393" s="7">
        <v>6.465243901</v>
      </c>
      <c r="I4393" s="7">
        <v>63.744500000000002</v>
      </c>
      <c r="J4393" s="7">
        <v>6.4597162749999999</v>
      </c>
      <c r="K4393" s="7">
        <v>1.01424E-4</v>
      </c>
      <c r="L4393" s="7">
        <v>1.0142434089999999E-5</v>
      </c>
      <c r="M4393" s="7">
        <v>63.69</v>
      </c>
      <c r="N4393" s="7">
        <v>1E-3</v>
      </c>
      <c r="O4393" s="7">
        <v>1E-4</v>
      </c>
      <c r="P4393" s="7">
        <v>1</v>
      </c>
      <c r="Q4393" s="7">
        <v>28</v>
      </c>
      <c r="R4393" s="7">
        <v>265</v>
      </c>
      <c r="S4393" s="189">
        <v>45625.593981481485</v>
      </c>
    </row>
    <row r="4394" spans="1:19">
      <c r="A4394" s="7">
        <v>2021</v>
      </c>
      <c r="B4394" s="123" t="s">
        <v>537</v>
      </c>
      <c r="C4394" s="123" t="s">
        <v>538</v>
      </c>
      <c r="D4394" s="123" t="s">
        <v>548</v>
      </c>
      <c r="E4394" s="123" t="s">
        <v>535</v>
      </c>
      <c r="F4394" s="7">
        <v>1032.461292495</v>
      </c>
      <c r="G4394" s="123" t="s">
        <v>532</v>
      </c>
      <c r="H4394" s="7">
        <v>58.242224712999999</v>
      </c>
      <c r="I4394" s="7">
        <v>56.411049147</v>
      </c>
      <c r="J4394" s="7">
        <v>58.185955573000001</v>
      </c>
      <c r="K4394" s="7">
        <v>1.0324609999999999E-3</v>
      </c>
      <c r="L4394" s="7">
        <v>1.0324599999999999E-4</v>
      </c>
      <c r="M4394" s="7">
        <v>56.356549147000003</v>
      </c>
      <c r="N4394" s="7">
        <v>1E-3</v>
      </c>
      <c r="O4394" s="7">
        <v>1E-4</v>
      </c>
      <c r="P4394" s="7">
        <v>1</v>
      </c>
      <c r="Q4394" s="7">
        <v>28</v>
      </c>
      <c r="R4394" s="7">
        <v>265</v>
      </c>
      <c r="S4394" s="189">
        <v>45625.593981481485</v>
      </c>
    </row>
    <row r="4395" spans="1:19">
      <c r="A4395" s="7">
        <v>2021</v>
      </c>
      <c r="B4395" s="123" t="s">
        <v>537</v>
      </c>
      <c r="C4395" s="123" t="s">
        <v>538</v>
      </c>
      <c r="D4395" s="123" t="s">
        <v>548</v>
      </c>
      <c r="E4395" s="123" t="s">
        <v>549</v>
      </c>
      <c r="F4395" s="7">
        <v>2257.2239623320002</v>
      </c>
      <c r="G4395" s="123" t="s">
        <v>532</v>
      </c>
      <c r="H4395" s="7">
        <v>196.87556769</v>
      </c>
      <c r="I4395" s="7">
        <v>87.220218717999998</v>
      </c>
      <c r="J4395" s="7">
        <v>196.327062267</v>
      </c>
      <c r="K4395" s="7">
        <v>6.7716720000000003E-3</v>
      </c>
      <c r="L4395" s="7">
        <v>1.354334E-3</v>
      </c>
      <c r="M4395" s="7">
        <v>86.977218718000003</v>
      </c>
      <c r="N4395" s="7">
        <v>3.0000000000000001E-3</v>
      </c>
      <c r="O4395" s="7">
        <v>5.9999999999999995E-4</v>
      </c>
      <c r="P4395" s="7">
        <v>1</v>
      </c>
      <c r="Q4395" s="7">
        <v>28</v>
      </c>
      <c r="R4395" s="7">
        <v>265</v>
      </c>
      <c r="S4395" s="189">
        <v>45625.593981481485</v>
      </c>
    </row>
    <row r="4396" spans="1:19">
      <c r="A4396" s="7">
        <v>2021</v>
      </c>
      <c r="B4396" s="123" t="s">
        <v>537</v>
      </c>
      <c r="C4396" s="123" t="s">
        <v>538</v>
      </c>
      <c r="D4396" s="123" t="s">
        <v>548</v>
      </c>
      <c r="E4396" s="123" t="s">
        <v>541</v>
      </c>
      <c r="F4396" s="7">
        <v>5740.5691206760002</v>
      </c>
      <c r="G4396" s="123" t="s">
        <v>532</v>
      </c>
      <c r="H4396" s="7">
        <v>541.44992590499999</v>
      </c>
      <c r="I4396" s="7">
        <v>94.319903570999998</v>
      </c>
      <c r="J4396" s="7">
        <v>540.05496760799997</v>
      </c>
      <c r="K4396" s="7">
        <v>1.7221706999999999E-2</v>
      </c>
      <c r="L4396" s="7">
        <v>3.4443410000000001E-3</v>
      </c>
      <c r="M4396" s="7">
        <v>94.076903571000003</v>
      </c>
      <c r="N4396" s="7">
        <v>3.0000000000000001E-3</v>
      </c>
      <c r="O4396" s="7">
        <v>5.9999999999999995E-4</v>
      </c>
      <c r="P4396" s="7">
        <v>1</v>
      </c>
      <c r="Q4396" s="7">
        <v>28</v>
      </c>
      <c r="R4396" s="7">
        <v>265</v>
      </c>
      <c r="S4396" s="189">
        <v>45625.593981481485</v>
      </c>
    </row>
    <row r="4397" spans="1:19">
      <c r="A4397" s="7">
        <v>2021</v>
      </c>
      <c r="B4397" s="123" t="s">
        <v>537</v>
      </c>
      <c r="C4397" s="123" t="s">
        <v>538</v>
      </c>
      <c r="D4397" s="123" t="s">
        <v>548</v>
      </c>
      <c r="E4397" s="123" t="s">
        <v>131</v>
      </c>
      <c r="F4397" s="7">
        <v>1952.8404134479999</v>
      </c>
      <c r="G4397" s="123" t="s">
        <v>532</v>
      </c>
      <c r="H4397" s="7">
        <v>0.47454022000000001</v>
      </c>
      <c r="I4397" s="7">
        <v>0.24299999999999999</v>
      </c>
      <c r="J4397" s="7">
        <v>0</v>
      </c>
      <c r="K4397" s="7">
        <v>5.8585210000000002E-3</v>
      </c>
      <c r="L4397" s="7">
        <v>1.171704E-3</v>
      </c>
      <c r="M4397" s="7">
        <v>0</v>
      </c>
      <c r="N4397" s="7">
        <v>3.0000000000000001E-3</v>
      </c>
      <c r="O4397" s="7">
        <v>5.9999999999999995E-4</v>
      </c>
      <c r="P4397" s="7"/>
      <c r="Q4397" s="7">
        <v>28</v>
      </c>
      <c r="R4397" s="7">
        <v>265</v>
      </c>
      <c r="S4397" s="189">
        <v>45625.593981481485</v>
      </c>
    </row>
    <row r="4398" spans="1:19">
      <c r="A4398" s="7">
        <v>2021</v>
      </c>
      <c r="B4398" s="123" t="s">
        <v>537</v>
      </c>
      <c r="C4398" s="123" t="s">
        <v>538</v>
      </c>
      <c r="D4398" s="123" t="s">
        <v>550</v>
      </c>
      <c r="E4398" s="123" t="s">
        <v>33</v>
      </c>
      <c r="F4398" s="7">
        <v>0</v>
      </c>
      <c r="G4398" s="123" t="s">
        <v>532</v>
      </c>
      <c r="H4398" s="7">
        <v>0</v>
      </c>
      <c r="I4398" s="7"/>
      <c r="J4398" s="7">
        <v>0</v>
      </c>
      <c r="K4398" s="7">
        <v>0</v>
      </c>
      <c r="L4398" s="7">
        <v>0</v>
      </c>
      <c r="M4398" s="7"/>
      <c r="N4398" s="7"/>
      <c r="O4398" s="7"/>
      <c r="P4398" s="7"/>
      <c r="Q4398" s="7">
        <v>28</v>
      </c>
      <c r="R4398" s="7">
        <v>265</v>
      </c>
      <c r="S4398" s="189">
        <v>45625.593981481485</v>
      </c>
    </row>
    <row r="4399" spans="1:19">
      <c r="A4399" s="7">
        <v>2021</v>
      </c>
      <c r="B4399" s="123" t="s">
        <v>537</v>
      </c>
      <c r="C4399" s="123" t="s">
        <v>538</v>
      </c>
      <c r="D4399" s="123" t="s">
        <v>550</v>
      </c>
      <c r="E4399" s="123" t="s">
        <v>540</v>
      </c>
      <c r="F4399" s="7">
        <v>0</v>
      </c>
      <c r="G4399" s="123" t="s">
        <v>532</v>
      </c>
      <c r="H4399" s="7">
        <v>0</v>
      </c>
      <c r="I4399" s="7"/>
      <c r="J4399" s="7">
        <v>0</v>
      </c>
      <c r="K4399" s="7">
        <v>0</v>
      </c>
      <c r="L4399" s="7">
        <v>0</v>
      </c>
      <c r="M4399" s="7"/>
      <c r="N4399" s="7"/>
      <c r="O4399" s="7"/>
      <c r="P4399" s="7">
        <v>1</v>
      </c>
      <c r="Q4399" s="7">
        <v>28</v>
      </c>
      <c r="R4399" s="7">
        <v>265</v>
      </c>
      <c r="S4399" s="189">
        <v>45625.593981481485</v>
      </c>
    </row>
    <row r="4400" spans="1:19">
      <c r="A4400" s="7">
        <v>2021</v>
      </c>
      <c r="B4400" s="123" t="s">
        <v>537</v>
      </c>
      <c r="C4400" s="123" t="s">
        <v>538</v>
      </c>
      <c r="D4400" s="123" t="s">
        <v>550</v>
      </c>
      <c r="E4400" s="123" t="s">
        <v>531</v>
      </c>
      <c r="F4400" s="7">
        <v>31.140635993</v>
      </c>
      <c r="G4400" s="123" t="s">
        <v>532</v>
      </c>
      <c r="H4400" s="7">
        <v>2.374566916</v>
      </c>
      <c r="I4400" s="7">
        <v>76.253</v>
      </c>
      <c r="J4400" s="7">
        <v>2.366999742</v>
      </c>
      <c r="K4400" s="7">
        <v>9.3421907979999996E-5</v>
      </c>
      <c r="L4400" s="7">
        <v>1.8684381600000001E-5</v>
      </c>
      <c r="M4400" s="7">
        <v>76.010000000000005</v>
      </c>
      <c r="N4400" s="7">
        <v>3.0000000000000001E-3</v>
      </c>
      <c r="O4400" s="7">
        <v>5.9999999999999995E-4</v>
      </c>
      <c r="P4400" s="7">
        <v>1</v>
      </c>
      <c r="Q4400" s="7">
        <v>28</v>
      </c>
      <c r="R4400" s="7">
        <v>265</v>
      </c>
      <c r="S4400" s="189">
        <v>45625.593981481485</v>
      </c>
    </row>
    <row r="4401" spans="1:19">
      <c r="A4401" s="7">
        <v>2021</v>
      </c>
      <c r="B4401" s="123" t="s">
        <v>537</v>
      </c>
      <c r="C4401" s="123" t="s">
        <v>538</v>
      </c>
      <c r="D4401" s="123" t="s">
        <v>550</v>
      </c>
      <c r="E4401" s="123" t="s">
        <v>533</v>
      </c>
      <c r="F4401" s="7">
        <v>71.636148000000006</v>
      </c>
      <c r="G4401" s="123" t="s">
        <v>532</v>
      </c>
      <c r="H4401" s="7">
        <v>5.2680984449999997</v>
      </c>
      <c r="I4401" s="7">
        <v>73.539666667000006</v>
      </c>
      <c r="J4401" s="7">
        <v>5.2506908609999998</v>
      </c>
      <c r="K4401" s="7">
        <v>2.1490800000000001E-4</v>
      </c>
      <c r="L4401" s="7">
        <v>4.2981688800000002E-5</v>
      </c>
      <c r="M4401" s="7">
        <v>73.296666666999997</v>
      </c>
      <c r="N4401" s="7">
        <v>3.0000000000000001E-3</v>
      </c>
      <c r="O4401" s="7">
        <v>5.9999999999999995E-4</v>
      </c>
      <c r="P4401" s="7">
        <v>1</v>
      </c>
      <c r="Q4401" s="7">
        <v>28</v>
      </c>
      <c r="R4401" s="7">
        <v>265</v>
      </c>
      <c r="S4401" s="189">
        <v>45625.593981481485</v>
      </c>
    </row>
    <row r="4402" spans="1:19">
      <c r="A4402" s="7">
        <v>2021</v>
      </c>
      <c r="B4402" s="123" t="s">
        <v>537</v>
      </c>
      <c r="C4402" s="123" t="s">
        <v>538</v>
      </c>
      <c r="D4402" s="123" t="s">
        <v>550</v>
      </c>
      <c r="E4402" s="123" t="s">
        <v>160</v>
      </c>
      <c r="F4402" s="7">
        <v>11.011284</v>
      </c>
      <c r="G4402" s="123" t="s">
        <v>532</v>
      </c>
      <c r="H4402" s="7">
        <v>0.78877130699999998</v>
      </c>
      <c r="I4402" s="7">
        <v>71.632999999999996</v>
      </c>
      <c r="J4402" s="7">
        <v>0.786095565</v>
      </c>
      <c r="K4402" s="7">
        <v>3.3033851999999998E-5</v>
      </c>
      <c r="L4402" s="7">
        <v>6.6067704000000002E-6</v>
      </c>
      <c r="M4402" s="7">
        <v>71.39</v>
      </c>
      <c r="N4402" s="7">
        <v>3.0000000000000001E-3</v>
      </c>
      <c r="O4402" s="7">
        <v>5.9999999999999995E-4</v>
      </c>
      <c r="P4402" s="7">
        <v>1</v>
      </c>
      <c r="Q4402" s="7">
        <v>28</v>
      </c>
      <c r="R4402" s="7">
        <v>265</v>
      </c>
      <c r="S4402" s="189">
        <v>45625.593981481485</v>
      </c>
    </row>
    <row r="4403" spans="1:19">
      <c r="A4403" s="7">
        <v>2021</v>
      </c>
      <c r="B4403" s="123" t="s">
        <v>537</v>
      </c>
      <c r="C4403" s="123" t="s">
        <v>538</v>
      </c>
      <c r="D4403" s="123" t="s">
        <v>550</v>
      </c>
      <c r="E4403" s="123" t="s">
        <v>163</v>
      </c>
      <c r="F4403" s="7">
        <v>51.39698301</v>
      </c>
      <c r="G4403" s="123" t="s">
        <v>532</v>
      </c>
      <c r="H4403" s="7">
        <v>3.276274983</v>
      </c>
      <c r="I4403" s="7">
        <v>63.744500000000002</v>
      </c>
      <c r="J4403" s="7">
        <v>3.2734738480000001</v>
      </c>
      <c r="K4403" s="7">
        <v>5.1396983009999999E-5</v>
      </c>
      <c r="L4403" s="7">
        <v>5.1396983009999998E-6</v>
      </c>
      <c r="M4403" s="7">
        <v>63.69</v>
      </c>
      <c r="N4403" s="7">
        <v>1E-3</v>
      </c>
      <c r="O4403" s="7">
        <v>1E-4</v>
      </c>
      <c r="P4403" s="7">
        <v>1</v>
      </c>
      <c r="Q4403" s="7">
        <v>28</v>
      </c>
      <c r="R4403" s="7">
        <v>265</v>
      </c>
      <c r="S4403" s="189">
        <v>45625.593981481485</v>
      </c>
    </row>
    <row r="4404" spans="1:19">
      <c r="A4404" s="7">
        <v>2021</v>
      </c>
      <c r="B4404" s="123" t="s">
        <v>537</v>
      </c>
      <c r="C4404" s="123" t="s">
        <v>538</v>
      </c>
      <c r="D4404" s="123" t="s">
        <v>550</v>
      </c>
      <c r="E4404" s="123" t="s">
        <v>535</v>
      </c>
      <c r="F4404" s="7">
        <v>17788.185568348999</v>
      </c>
      <c r="G4404" s="123" t="s">
        <v>532</v>
      </c>
      <c r="H4404" s="7">
        <v>1003.450210332</v>
      </c>
      <c r="I4404" s="7">
        <v>56.411049147</v>
      </c>
      <c r="J4404" s="7">
        <v>1002.480754219</v>
      </c>
      <c r="K4404" s="7">
        <v>1.7788186000000001E-2</v>
      </c>
      <c r="L4404" s="7">
        <v>1.7788190000000001E-3</v>
      </c>
      <c r="M4404" s="7">
        <v>56.356549147000003</v>
      </c>
      <c r="N4404" s="7">
        <v>1E-3</v>
      </c>
      <c r="O4404" s="7">
        <v>1E-4</v>
      </c>
      <c r="P4404" s="7">
        <v>1</v>
      </c>
      <c r="Q4404" s="7">
        <v>28</v>
      </c>
      <c r="R4404" s="7">
        <v>265</v>
      </c>
      <c r="S4404" s="189">
        <v>45625.593981481485</v>
      </c>
    </row>
    <row r="4405" spans="1:19">
      <c r="A4405" s="7">
        <v>2021</v>
      </c>
      <c r="B4405" s="123" t="s">
        <v>537</v>
      </c>
      <c r="C4405" s="123" t="s">
        <v>538</v>
      </c>
      <c r="D4405" s="123" t="s">
        <v>550</v>
      </c>
      <c r="E4405" s="123" t="s">
        <v>541</v>
      </c>
      <c r="F4405" s="7">
        <v>0</v>
      </c>
      <c r="G4405" s="123" t="s">
        <v>532</v>
      </c>
      <c r="H4405" s="7">
        <v>0</v>
      </c>
      <c r="I4405" s="7"/>
      <c r="J4405" s="7">
        <v>0</v>
      </c>
      <c r="K4405" s="7">
        <v>0</v>
      </c>
      <c r="L4405" s="7">
        <v>0</v>
      </c>
      <c r="M4405" s="7"/>
      <c r="N4405" s="7"/>
      <c r="O4405" s="7"/>
      <c r="P4405" s="7">
        <v>1</v>
      </c>
      <c r="Q4405" s="7">
        <v>28</v>
      </c>
      <c r="R4405" s="7">
        <v>265</v>
      </c>
      <c r="S4405" s="189">
        <v>45625.593981481485</v>
      </c>
    </row>
    <row r="4406" spans="1:19">
      <c r="A4406" s="7">
        <v>2021</v>
      </c>
      <c r="B4406" s="123" t="s">
        <v>537</v>
      </c>
      <c r="C4406" s="123" t="s">
        <v>538</v>
      </c>
      <c r="D4406" s="123" t="s">
        <v>551</v>
      </c>
      <c r="E4406" s="123" t="s">
        <v>33</v>
      </c>
      <c r="F4406" s="7">
        <v>0</v>
      </c>
      <c r="G4406" s="123" t="s">
        <v>532</v>
      </c>
      <c r="H4406" s="7">
        <v>0</v>
      </c>
      <c r="I4406" s="7"/>
      <c r="J4406" s="7">
        <v>0</v>
      </c>
      <c r="K4406" s="7">
        <v>0</v>
      </c>
      <c r="L4406" s="7">
        <v>0</v>
      </c>
      <c r="M4406" s="7"/>
      <c r="N4406" s="7"/>
      <c r="O4406" s="7"/>
      <c r="P4406" s="7"/>
      <c r="Q4406" s="7">
        <v>28</v>
      </c>
      <c r="R4406" s="7">
        <v>265</v>
      </c>
      <c r="S4406" s="189">
        <v>45625.593981481485</v>
      </c>
    </row>
    <row r="4407" spans="1:19">
      <c r="A4407" s="7">
        <v>2021</v>
      </c>
      <c r="B4407" s="123" t="s">
        <v>537</v>
      </c>
      <c r="C4407" s="123" t="s">
        <v>538</v>
      </c>
      <c r="D4407" s="123" t="s">
        <v>551</v>
      </c>
      <c r="E4407" s="123" t="s">
        <v>540</v>
      </c>
      <c r="F4407" s="7">
        <v>0</v>
      </c>
      <c r="G4407" s="123" t="s">
        <v>532</v>
      </c>
      <c r="H4407" s="7">
        <v>0</v>
      </c>
      <c r="I4407" s="7"/>
      <c r="J4407" s="7">
        <v>0</v>
      </c>
      <c r="K4407" s="7">
        <v>0</v>
      </c>
      <c r="L4407" s="7">
        <v>0</v>
      </c>
      <c r="M4407" s="7"/>
      <c r="N4407" s="7"/>
      <c r="O4407" s="7"/>
      <c r="P4407" s="7">
        <v>1</v>
      </c>
      <c r="Q4407" s="7">
        <v>28</v>
      </c>
      <c r="R4407" s="7">
        <v>265</v>
      </c>
      <c r="S4407" s="189">
        <v>45625.593981481485</v>
      </c>
    </row>
    <row r="4408" spans="1:19">
      <c r="A4408" s="7">
        <v>2021</v>
      </c>
      <c r="B4408" s="123" t="s">
        <v>537</v>
      </c>
      <c r="C4408" s="123" t="s">
        <v>538</v>
      </c>
      <c r="D4408" s="123" t="s">
        <v>551</v>
      </c>
      <c r="E4408" s="123" t="s">
        <v>531</v>
      </c>
      <c r="F4408" s="7">
        <v>0</v>
      </c>
      <c r="G4408" s="123" t="s">
        <v>532</v>
      </c>
      <c r="H4408" s="7">
        <v>0</v>
      </c>
      <c r="I4408" s="7"/>
      <c r="J4408" s="7">
        <v>0</v>
      </c>
      <c r="K4408" s="7">
        <v>0</v>
      </c>
      <c r="L4408" s="7">
        <v>0</v>
      </c>
      <c r="M4408" s="7"/>
      <c r="N4408" s="7"/>
      <c r="O4408" s="7"/>
      <c r="P4408" s="7">
        <v>1</v>
      </c>
      <c r="Q4408" s="7">
        <v>28</v>
      </c>
      <c r="R4408" s="7">
        <v>265</v>
      </c>
      <c r="S4408" s="189">
        <v>45625.593981481485</v>
      </c>
    </row>
    <row r="4409" spans="1:19">
      <c r="A4409" s="7">
        <v>2021</v>
      </c>
      <c r="B4409" s="123" t="s">
        <v>537</v>
      </c>
      <c r="C4409" s="123" t="s">
        <v>538</v>
      </c>
      <c r="D4409" s="123" t="s">
        <v>551</v>
      </c>
      <c r="E4409" s="123" t="s">
        <v>533</v>
      </c>
      <c r="F4409" s="7">
        <v>21.143339999999998</v>
      </c>
      <c r="G4409" s="123" t="s">
        <v>532</v>
      </c>
      <c r="H4409" s="7">
        <v>1.554874176</v>
      </c>
      <c r="I4409" s="7">
        <v>73.539666667000006</v>
      </c>
      <c r="J4409" s="7">
        <v>1.549736344</v>
      </c>
      <c r="K4409" s="7">
        <v>6.3430019999999995E-5</v>
      </c>
      <c r="L4409" s="7">
        <v>1.2686003999999999E-5</v>
      </c>
      <c r="M4409" s="7">
        <v>73.296666666999997</v>
      </c>
      <c r="N4409" s="7">
        <v>3.0000000000000001E-3</v>
      </c>
      <c r="O4409" s="7">
        <v>5.9999999999999995E-4</v>
      </c>
      <c r="P4409" s="7">
        <v>1</v>
      </c>
      <c r="Q4409" s="7">
        <v>28</v>
      </c>
      <c r="R4409" s="7">
        <v>265</v>
      </c>
      <c r="S4409" s="189">
        <v>45625.593981481485</v>
      </c>
    </row>
    <row r="4410" spans="1:19">
      <c r="A4410" s="7">
        <v>2021</v>
      </c>
      <c r="B4410" s="123" t="s">
        <v>537</v>
      </c>
      <c r="C4410" s="123" t="s">
        <v>538</v>
      </c>
      <c r="D4410" s="123" t="s">
        <v>551</v>
      </c>
      <c r="E4410" s="123" t="s">
        <v>160</v>
      </c>
      <c r="F4410" s="7">
        <v>2.8888919999999998</v>
      </c>
      <c r="G4410" s="123" t="s">
        <v>532</v>
      </c>
      <c r="H4410" s="7">
        <v>0.20694000100000001</v>
      </c>
      <c r="I4410" s="7">
        <v>71.632999999999996</v>
      </c>
      <c r="J4410" s="7">
        <v>0.206238</v>
      </c>
      <c r="K4410" s="7">
        <v>8.6666760000000006E-6</v>
      </c>
      <c r="L4410" s="7">
        <v>1.7333352E-6</v>
      </c>
      <c r="M4410" s="7">
        <v>71.39</v>
      </c>
      <c r="N4410" s="7">
        <v>3.0000000000000001E-3</v>
      </c>
      <c r="O4410" s="7">
        <v>5.9999999999999995E-4</v>
      </c>
      <c r="P4410" s="7">
        <v>1</v>
      </c>
      <c r="Q4410" s="7">
        <v>28</v>
      </c>
      <c r="R4410" s="7">
        <v>265</v>
      </c>
      <c r="S4410" s="189">
        <v>45625.593981481485</v>
      </c>
    </row>
    <row r="4411" spans="1:19">
      <c r="A4411" s="7">
        <v>2021</v>
      </c>
      <c r="B4411" s="123" t="s">
        <v>537</v>
      </c>
      <c r="C4411" s="123" t="s">
        <v>538</v>
      </c>
      <c r="D4411" s="123" t="s">
        <v>551</v>
      </c>
      <c r="E4411" s="123" t="s">
        <v>163</v>
      </c>
      <c r="F4411" s="7">
        <v>89.674399528999999</v>
      </c>
      <c r="G4411" s="123" t="s">
        <v>532</v>
      </c>
      <c r="H4411" s="7">
        <v>5.7162497610000003</v>
      </c>
      <c r="I4411" s="7">
        <v>63.744500000000002</v>
      </c>
      <c r="J4411" s="7">
        <v>5.7113625060000004</v>
      </c>
      <c r="K4411" s="7">
        <v>8.9674399529999995E-5</v>
      </c>
      <c r="L4411" s="7">
        <v>8.9674399529999995E-6</v>
      </c>
      <c r="M4411" s="7">
        <v>63.69</v>
      </c>
      <c r="N4411" s="7">
        <v>1E-3</v>
      </c>
      <c r="O4411" s="7">
        <v>1E-4</v>
      </c>
      <c r="P4411" s="7">
        <v>1</v>
      </c>
      <c r="Q4411" s="7">
        <v>28</v>
      </c>
      <c r="R4411" s="7">
        <v>265</v>
      </c>
      <c r="S4411" s="189">
        <v>45625.593981481485</v>
      </c>
    </row>
    <row r="4412" spans="1:19">
      <c r="A4412" s="7">
        <v>2021</v>
      </c>
      <c r="B4412" s="123" t="s">
        <v>537</v>
      </c>
      <c r="C4412" s="123" t="s">
        <v>538</v>
      </c>
      <c r="D4412" s="123" t="s">
        <v>551</v>
      </c>
      <c r="E4412" s="123" t="s">
        <v>535</v>
      </c>
      <c r="F4412" s="7">
        <v>549.22277258300005</v>
      </c>
      <c r="G4412" s="123" t="s">
        <v>532</v>
      </c>
      <c r="H4412" s="7">
        <v>30.982232817</v>
      </c>
      <c r="I4412" s="7">
        <v>56.411049147</v>
      </c>
      <c r="J4412" s="7">
        <v>30.952300176000001</v>
      </c>
      <c r="K4412" s="7">
        <v>5.4922300000000005E-4</v>
      </c>
      <c r="L4412" s="7">
        <v>5.492227726E-5</v>
      </c>
      <c r="M4412" s="7">
        <v>56.356549147000003</v>
      </c>
      <c r="N4412" s="7">
        <v>1E-3</v>
      </c>
      <c r="O4412" s="7">
        <v>1E-4</v>
      </c>
      <c r="P4412" s="7">
        <v>1</v>
      </c>
      <c r="Q4412" s="7">
        <v>28</v>
      </c>
      <c r="R4412" s="7">
        <v>265</v>
      </c>
      <c r="S4412" s="189">
        <v>45625.593981481485</v>
      </c>
    </row>
    <row r="4413" spans="1:19">
      <c r="A4413" s="7">
        <v>2021</v>
      </c>
      <c r="B4413" s="123" t="s">
        <v>537</v>
      </c>
      <c r="C4413" s="123" t="s">
        <v>538</v>
      </c>
      <c r="D4413" s="123" t="s">
        <v>551</v>
      </c>
      <c r="E4413" s="123" t="s">
        <v>541</v>
      </c>
      <c r="F4413" s="7">
        <v>0</v>
      </c>
      <c r="G4413" s="123" t="s">
        <v>532</v>
      </c>
      <c r="H4413" s="7">
        <v>0</v>
      </c>
      <c r="I4413" s="7"/>
      <c r="J4413" s="7">
        <v>0</v>
      </c>
      <c r="K4413" s="7">
        <v>0</v>
      </c>
      <c r="L4413" s="7">
        <v>0</v>
      </c>
      <c r="M4413" s="7"/>
      <c r="N4413" s="7"/>
      <c r="O4413" s="7"/>
      <c r="P4413" s="7">
        <v>1</v>
      </c>
      <c r="Q4413" s="7">
        <v>28</v>
      </c>
      <c r="R4413" s="7">
        <v>265</v>
      </c>
      <c r="S4413" s="189">
        <v>45625.593981481485</v>
      </c>
    </row>
    <row r="4414" spans="1:19">
      <c r="A4414" s="7">
        <v>2021</v>
      </c>
      <c r="B4414" s="123" t="s">
        <v>537</v>
      </c>
      <c r="C4414" s="123" t="s">
        <v>538</v>
      </c>
      <c r="D4414" s="123" t="s">
        <v>552</v>
      </c>
      <c r="E4414" s="123" t="s">
        <v>33</v>
      </c>
      <c r="F4414" s="7">
        <v>0</v>
      </c>
      <c r="G4414" s="123" t="s">
        <v>532</v>
      </c>
      <c r="H4414" s="7">
        <v>0</v>
      </c>
      <c r="I4414" s="7"/>
      <c r="J4414" s="7">
        <v>0</v>
      </c>
      <c r="K4414" s="7">
        <v>0</v>
      </c>
      <c r="L4414" s="7">
        <v>0</v>
      </c>
      <c r="M4414" s="7"/>
      <c r="N4414" s="7"/>
      <c r="O4414" s="7"/>
      <c r="P4414" s="7"/>
      <c r="Q4414" s="7">
        <v>28</v>
      </c>
      <c r="R4414" s="7">
        <v>265</v>
      </c>
      <c r="S4414" s="189">
        <v>45625.593981481485</v>
      </c>
    </row>
    <row r="4415" spans="1:19">
      <c r="A4415" s="7">
        <v>2021</v>
      </c>
      <c r="B4415" s="123" t="s">
        <v>537</v>
      </c>
      <c r="C4415" s="123" t="s">
        <v>538</v>
      </c>
      <c r="D4415" s="123" t="s">
        <v>552</v>
      </c>
      <c r="E4415" s="123" t="s">
        <v>540</v>
      </c>
      <c r="F4415" s="7">
        <v>0</v>
      </c>
      <c r="G4415" s="123" t="s">
        <v>532</v>
      </c>
      <c r="H4415" s="7">
        <v>0</v>
      </c>
      <c r="I4415" s="7"/>
      <c r="J4415" s="7">
        <v>0</v>
      </c>
      <c r="K4415" s="7">
        <v>0</v>
      </c>
      <c r="L4415" s="7">
        <v>0</v>
      </c>
      <c r="M4415" s="7"/>
      <c r="N4415" s="7"/>
      <c r="O4415" s="7"/>
      <c r="P4415" s="7">
        <v>1</v>
      </c>
      <c r="Q4415" s="7">
        <v>28</v>
      </c>
      <c r="R4415" s="7">
        <v>265</v>
      </c>
      <c r="S4415" s="189">
        <v>45625.593981481485</v>
      </c>
    </row>
    <row r="4416" spans="1:19">
      <c r="A4416" s="7">
        <v>2021</v>
      </c>
      <c r="B4416" s="123" t="s">
        <v>537</v>
      </c>
      <c r="C4416" s="123" t="s">
        <v>538</v>
      </c>
      <c r="D4416" s="123" t="s">
        <v>552</v>
      </c>
      <c r="E4416" s="123" t="s">
        <v>531</v>
      </c>
      <c r="F4416" s="7">
        <v>0</v>
      </c>
      <c r="G4416" s="123" t="s">
        <v>532</v>
      </c>
      <c r="H4416" s="7">
        <v>0</v>
      </c>
      <c r="I4416" s="7"/>
      <c r="J4416" s="7">
        <v>0</v>
      </c>
      <c r="K4416" s="7">
        <v>0</v>
      </c>
      <c r="L4416" s="7">
        <v>0</v>
      </c>
      <c r="M4416" s="7"/>
      <c r="N4416" s="7"/>
      <c r="O4416" s="7"/>
      <c r="P4416" s="7">
        <v>1</v>
      </c>
      <c r="Q4416" s="7">
        <v>28</v>
      </c>
      <c r="R4416" s="7">
        <v>265</v>
      </c>
      <c r="S4416" s="189">
        <v>45625.593981481485</v>
      </c>
    </row>
    <row r="4417" spans="1:19">
      <c r="A4417" s="7">
        <v>2021</v>
      </c>
      <c r="B4417" s="123" t="s">
        <v>537</v>
      </c>
      <c r="C4417" s="123" t="s">
        <v>538</v>
      </c>
      <c r="D4417" s="123" t="s">
        <v>552</v>
      </c>
      <c r="E4417" s="123" t="s">
        <v>533</v>
      </c>
      <c r="F4417" s="7">
        <v>16.454124</v>
      </c>
      <c r="G4417" s="123" t="s">
        <v>532</v>
      </c>
      <c r="H4417" s="7">
        <v>1.2100307939999999</v>
      </c>
      <c r="I4417" s="7">
        <v>73.539666667000006</v>
      </c>
      <c r="J4417" s="7">
        <v>1.2060324419999999</v>
      </c>
      <c r="K4417" s="7">
        <v>4.9362371999999997E-5</v>
      </c>
      <c r="L4417" s="7">
        <v>9.8724743999999994E-6</v>
      </c>
      <c r="M4417" s="7">
        <v>73.296666666999997</v>
      </c>
      <c r="N4417" s="7">
        <v>3.0000000000000001E-3</v>
      </c>
      <c r="O4417" s="7">
        <v>5.9999999999999995E-4</v>
      </c>
      <c r="P4417" s="7">
        <v>1</v>
      </c>
      <c r="Q4417" s="7">
        <v>28</v>
      </c>
      <c r="R4417" s="7">
        <v>265</v>
      </c>
      <c r="S4417" s="189">
        <v>45625.593981481485</v>
      </c>
    </row>
    <row r="4418" spans="1:19">
      <c r="A4418" s="7">
        <v>2021</v>
      </c>
      <c r="B4418" s="123" t="s">
        <v>537</v>
      </c>
      <c r="C4418" s="123" t="s">
        <v>538</v>
      </c>
      <c r="D4418" s="123" t="s">
        <v>552</v>
      </c>
      <c r="E4418" s="123" t="s">
        <v>160</v>
      </c>
      <c r="F4418" s="7">
        <v>13.648968</v>
      </c>
      <c r="G4418" s="123" t="s">
        <v>532</v>
      </c>
      <c r="H4418" s="7">
        <v>0.97771652499999995</v>
      </c>
      <c r="I4418" s="7">
        <v>71.632999999999996</v>
      </c>
      <c r="J4418" s="7">
        <v>0.97439982599999997</v>
      </c>
      <c r="K4418" s="7">
        <v>4.0946903999999997E-5</v>
      </c>
      <c r="L4418" s="7">
        <v>8.1893807999999997E-6</v>
      </c>
      <c r="M4418" s="7">
        <v>71.39</v>
      </c>
      <c r="N4418" s="7">
        <v>3.0000000000000001E-3</v>
      </c>
      <c r="O4418" s="7">
        <v>5.9999999999999995E-4</v>
      </c>
      <c r="P4418" s="7">
        <v>1</v>
      </c>
      <c r="Q4418" s="7">
        <v>28</v>
      </c>
      <c r="R4418" s="7">
        <v>265</v>
      </c>
      <c r="S4418" s="189">
        <v>45625.593981481485</v>
      </c>
    </row>
    <row r="4419" spans="1:19">
      <c r="A4419" s="7">
        <v>2021</v>
      </c>
      <c r="B4419" s="123" t="s">
        <v>537</v>
      </c>
      <c r="C4419" s="123" t="s">
        <v>538</v>
      </c>
      <c r="D4419" s="123" t="s">
        <v>552</v>
      </c>
      <c r="E4419" s="123" t="s">
        <v>163</v>
      </c>
      <c r="F4419" s="7">
        <v>94.143702399000006</v>
      </c>
      <c r="G4419" s="123" t="s">
        <v>532</v>
      </c>
      <c r="H4419" s="7">
        <v>6.001143238</v>
      </c>
      <c r="I4419" s="7">
        <v>63.744500000000002</v>
      </c>
      <c r="J4419" s="7">
        <v>5.9960124060000002</v>
      </c>
      <c r="K4419" s="7">
        <v>9.4143702400000003E-5</v>
      </c>
      <c r="L4419" s="7">
        <v>9.4143702399999996E-6</v>
      </c>
      <c r="M4419" s="7">
        <v>63.69</v>
      </c>
      <c r="N4419" s="7">
        <v>1E-3</v>
      </c>
      <c r="O4419" s="7">
        <v>1E-4</v>
      </c>
      <c r="P4419" s="7">
        <v>1</v>
      </c>
      <c r="Q4419" s="7">
        <v>28</v>
      </c>
      <c r="R4419" s="7">
        <v>265</v>
      </c>
      <c r="S4419" s="189">
        <v>45625.593981481485</v>
      </c>
    </row>
    <row r="4420" spans="1:19">
      <c r="A4420" s="7">
        <v>2021</v>
      </c>
      <c r="B4420" s="123" t="s">
        <v>537</v>
      </c>
      <c r="C4420" s="123" t="s">
        <v>538</v>
      </c>
      <c r="D4420" s="123" t="s">
        <v>552</v>
      </c>
      <c r="E4420" s="123" t="s">
        <v>535</v>
      </c>
      <c r="F4420" s="7">
        <v>780.61370432800004</v>
      </c>
      <c r="G4420" s="123" t="s">
        <v>532</v>
      </c>
      <c r="H4420" s="7">
        <v>44.035238040000003</v>
      </c>
      <c r="I4420" s="7">
        <v>56.411049147</v>
      </c>
      <c r="J4420" s="7">
        <v>43.992694593000003</v>
      </c>
      <c r="K4420" s="7">
        <v>7.80614E-4</v>
      </c>
      <c r="L4420" s="7">
        <v>7.8061370429999998E-5</v>
      </c>
      <c r="M4420" s="7">
        <v>56.356549147000003</v>
      </c>
      <c r="N4420" s="7">
        <v>1E-3</v>
      </c>
      <c r="O4420" s="7">
        <v>1E-4</v>
      </c>
      <c r="P4420" s="7">
        <v>1</v>
      </c>
      <c r="Q4420" s="7">
        <v>28</v>
      </c>
      <c r="R4420" s="7">
        <v>265</v>
      </c>
      <c r="S4420" s="189">
        <v>45625.593981481485</v>
      </c>
    </row>
    <row r="4421" spans="1:19">
      <c r="A4421" s="7">
        <v>2021</v>
      </c>
      <c r="B4421" s="123" t="s">
        <v>537</v>
      </c>
      <c r="C4421" s="123" t="s">
        <v>538</v>
      </c>
      <c r="D4421" s="123" t="s">
        <v>552</v>
      </c>
      <c r="E4421" s="123" t="s">
        <v>541</v>
      </c>
      <c r="F4421" s="7">
        <v>0</v>
      </c>
      <c r="G4421" s="123" t="s">
        <v>532</v>
      </c>
      <c r="H4421" s="7">
        <v>0</v>
      </c>
      <c r="I4421" s="7"/>
      <c r="J4421" s="7">
        <v>0</v>
      </c>
      <c r="K4421" s="7">
        <v>0</v>
      </c>
      <c r="L4421" s="7">
        <v>0</v>
      </c>
      <c r="M4421" s="7"/>
      <c r="N4421" s="7"/>
      <c r="O4421" s="7"/>
      <c r="P4421" s="7">
        <v>1</v>
      </c>
      <c r="Q4421" s="7">
        <v>28</v>
      </c>
      <c r="R4421" s="7">
        <v>265</v>
      </c>
      <c r="S4421" s="189">
        <v>45625.593981481485</v>
      </c>
    </row>
    <row r="4422" spans="1:19">
      <c r="A4422" s="7">
        <v>2021</v>
      </c>
      <c r="B4422" s="123" t="s">
        <v>537</v>
      </c>
      <c r="C4422" s="123" t="s">
        <v>538</v>
      </c>
      <c r="D4422" s="123" t="s">
        <v>567</v>
      </c>
      <c r="E4422" s="123" t="s">
        <v>33</v>
      </c>
      <c r="F4422" s="7">
        <v>0</v>
      </c>
      <c r="G4422" s="123" t="s">
        <v>532</v>
      </c>
      <c r="H4422" s="7">
        <v>0</v>
      </c>
      <c r="I4422" s="7"/>
      <c r="J4422" s="7">
        <v>0</v>
      </c>
      <c r="K4422" s="7">
        <v>0</v>
      </c>
      <c r="L4422" s="7">
        <v>0</v>
      </c>
      <c r="M4422" s="7"/>
      <c r="N4422" s="7"/>
      <c r="O4422" s="7"/>
      <c r="P4422" s="7"/>
      <c r="Q4422" s="7">
        <v>28</v>
      </c>
      <c r="R4422" s="7">
        <v>265</v>
      </c>
      <c r="S4422" s="189">
        <v>45625.593981481485</v>
      </c>
    </row>
    <row r="4423" spans="1:19">
      <c r="A4423" s="7">
        <v>2021</v>
      </c>
      <c r="B4423" s="123" t="s">
        <v>537</v>
      </c>
      <c r="C4423" s="123" t="s">
        <v>538</v>
      </c>
      <c r="D4423" s="123" t="s">
        <v>567</v>
      </c>
      <c r="E4423" s="123" t="s">
        <v>540</v>
      </c>
      <c r="F4423" s="7">
        <v>0</v>
      </c>
      <c r="G4423" s="123" t="s">
        <v>532</v>
      </c>
      <c r="H4423" s="7">
        <v>0</v>
      </c>
      <c r="I4423" s="7"/>
      <c r="J4423" s="7">
        <v>0</v>
      </c>
      <c r="K4423" s="7">
        <v>0</v>
      </c>
      <c r="L4423" s="7">
        <v>0</v>
      </c>
      <c r="M4423" s="7"/>
      <c r="N4423" s="7"/>
      <c r="O4423" s="7"/>
      <c r="P4423" s="7">
        <v>1</v>
      </c>
      <c r="Q4423" s="7">
        <v>28</v>
      </c>
      <c r="R4423" s="7">
        <v>265</v>
      </c>
      <c r="S4423" s="189">
        <v>45625.593981481485</v>
      </c>
    </row>
    <row r="4424" spans="1:19">
      <c r="A4424" s="7">
        <v>2021</v>
      </c>
      <c r="B4424" s="123" t="s">
        <v>537</v>
      </c>
      <c r="C4424" s="123" t="s">
        <v>538</v>
      </c>
      <c r="D4424" s="123" t="s">
        <v>567</v>
      </c>
      <c r="E4424" s="123" t="s">
        <v>531</v>
      </c>
      <c r="F4424" s="7">
        <v>0</v>
      </c>
      <c r="G4424" s="123" t="s">
        <v>532</v>
      </c>
      <c r="H4424" s="7">
        <v>0</v>
      </c>
      <c r="I4424" s="7"/>
      <c r="J4424" s="7">
        <v>0</v>
      </c>
      <c r="K4424" s="7">
        <v>0</v>
      </c>
      <c r="L4424" s="7">
        <v>0</v>
      </c>
      <c r="M4424" s="7"/>
      <c r="N4424" s="7"/>
      <c r="O4424" s="7"/>
      <c r="P4424" s="7">
        <v>1</v>
      </c>
      <c r="Q4424" s="7">
        <v>28</v>
      </c>
      <c r="R4424" s="7">
        <v>265</v>
      </c>
      <c r="S4424" s="189">
        <v>45625.593981481485</v>
      </c>
    </row>
    <row r="4425" spans="1:19">
      <c r="A4425" s="7">
        <v>2021</v>
      </c>
      <c r="B4425" s="123" t="s">
        <v>537</v>
      </c>
      <c r="C4425" s="123" t="s">
        <v>538</v>
      </c>
      <c r="D4425" s="123" t="s">
        <v>567</v>
      </c>
      <c r="E4425" s="123" t="s">
        <v>533</v>
      </c>
      <c r="F4425" s="7">
        <v>7.4525040000000002</v>
      </c>
      <c r="G4425" s="123" t="s">
        <v>532</v>
      </c>
      <c r="H4425" s="7">
        <v>0.54805466000000003</v>
      </c>
      <c r="I4425" s="7">
        <v>73.539666667000006</v>
      </c>
      <c r="J4425" s="7">
        <v>0.54624370200000005</v>
      </c>
      <c r="K4425" s="7">
        <v>2.2357512E-5</v>
      </c>
      <c r="L4425" s="7">
        <v>4.4715023999999997E-6</v>
      </c>
      <c r="M4425" s="7">
        <v>73.296666666999997</v>
      </c>
      <c r="N4425" s="7">
        <v>3.0000000000000001E-3</v>
      </c>
      <c r="O4425" s="7">
        <v>5.9999999999999995E-4</v>
      </c>
      <c r="P4425" s="7">
        <v>1</v>
      </c>
      <c r="Q4425" s="7">
        <v>28</v>
      </c>
      <c r="R4425" s="7">
        <v>265</v>
      </c>
      <c r="S4425" s="189">
        <v>45625.593981481485</v>
      </c>
    </row>
    <row r="4426" spans="1:19">
      <c r="A4426" s="7">
        <v>2021</v>
      </c>
      <c r="B4426" s="123" t="s">
        <v>537</v>
      </c>
      <c r="C4426" s="123" t="s">
        <v>538</v>
      </c>
      <c r="D4426" s="123" t="s">
        <v>567</v>
      </c>
      <c r="E4426" s="123" t="s">
        <v>160</v>
      </c>
      <c r="F4426" s="7">
        <v>0.58615200000000001</v>
      </c>
      <c r="G4426" s="123" t="s">
        <v>532</v>
      </c>
      <c r="H4426" s="7">
        <v>4.1987825999999999E-2</v>
      </c>
      <c r="I4426" s="7">
        <v>71.632999999999996</v>
      </c>
      <c r="J4426" s="7">
        <v>4.1845391000000003E-2</v>
      </c>
      <c r="K4426" s="7">
        <v>1.758456E-6</v>
      </c>
      <c r="L4426" s="7">
        <v>3.5169120000000001E-7</v>
      </c>
      <c r="M4426" s="7">
        <v>71.39</v>
      </c>
      <c r="N4426" s="7">
        <v>3.0000000000000001E-3</v>
      </c>
      <c r="O4426" s="7">
        <v>5.9999999999999995E-4</v>
      </c>
      <c r="P4426" s="7">
        <v>1</v>
      </c>
      <c r="Q4426" s="7">
        <v>28</v>
      </c>
      <c r="R4426" s="7">
        <v>265</v>
      </c>
      <c r="S4426" s="189">
        <v>45625.593981481485</v>
      </c>
    </row>
    <row r="4427" spans="1:19">
      <c r="A4427" s="7">
        <v>2021</v>
      </c>
      <c r="B4427" s="123" t="s">
        <v>537</v>
      </c>
      <c r="C4427" s="123" t="s">
        <v>538</v>
      </c>
      <c r="D4427" s="123" t="s">
        <v>567</v>
      </c>
      <c r="E4427" s="123" t="s">
        <v>163</v>
      </c>
      <c r="F4427" s="7">
        <v>42.890890450000001</v>
      </c>
      <c r="G4427" s="123" t="s">
        <v>532</v>
      </c>
      <c r="H4427" s="7">
        <v>2.7340583660000002</v>
      </c>
      <c r="I4427" s="7">
        <v>63.744500000000002</v>
      </c>
      <c r="J4427" s="7">
        <v>2.7317208129999999</v>
      </c>
      <c r="K4427" s="7">
        <v>4.2890890450000001E-5</v>
      </c>
      <c r="L4427" s="7">
        <v>4.2890890450000001E-6</v>
      </c>
      <c r="M4427" s="7">
        <v>63.69</v>
      </c>
      <c r="N4427" s="7">
        <v>1E-3</v>
      </c>
      <c r="O4427" s="7">
        <v>1E-4</v>
      </c>
      <c r="P4427" s="7">
        <v>1</v>
      </c>
      <c r="Q4427" s="7">
        <v>28</v>
      </c>
      <c r="R4427" s="7">
        <v>265</v>
      </c>
      <c r="S4427" s="189">
        <v>45625.593981481485</v>
      </c>
    </row>
    <row r="4428" spans="1:19">
      <c r="A4428" s="7">
        <v>2021</v>
      </c>
      <c r="B4428" s="123" t="s">
        <v>537</v>
      </c>
      <c r="C4428" s="123" t="s">
        <v>538</v>
      </c>
      <c r="D4428" s="123" t="s">
        <v>567</v>
      </c>
      <c r="E4428" s="123" t="s">
        <v>535</v>
      </c>
      <c r="F4428" s="7">
        <v>49.988070205</v>
      </c>
      <c r="G4428" s="123" t="s">
        <v>532</v>
      </c>
      <c r="H4428" s="7">
        <v>2.819879485</v>
      </c>
      <c r="I4428" s="7">
        <v>56.411049147</v>
      </c>
      <c r="J4428" s="7">
        <v>2.8171551350000001</v>
      </c>
      <c r="K4428" s="7">
        <v>4.9988070199999998E-5</v>
      </c>
      <c r="L4428" s="7">
        <v>4.9988070210000003E-6</v>
      </c>
      <c r="M4428" s="7">
        <v>56.356549147000003</v>
      </c>
      <c r="N4428" s="7">
        <v>1E-3</v>
      </c>
      <c r="O4428" s="7">
        <v>1E-4</v>
      </c>
      <c r="P4428" s="7">
        <v>1</v>
      </c>
      <c r="Q4428" s="7">
        <v>28</v>
      </c>
      <c r="R4428" s="7">
        <v>265</v>
      </c>
      <c r="S4428" s="189">
        <v>45625.593981481485</v>
      </c>
    </row>
    <row r="4429" spans="1:19">
      <c r="A4429" s="7">
        <v>2021</v>
      </c>
      <c r="B4429" s="123" t="s">
        <v>537</v>
      </c>
      <c r="C4429" s="123" t="s">
        <v>538</v>
      </c>
      <c r="D4429" s="123" t="s">
        <v>567</v>
      </c>
      <c r="E4429" s="123" t="s">
        <v>541</v>
      </c>
      <c r="F4429" s="7">
        <v>0</v>
      </c>
      <c r="G4429" s="123" t="s">
        <v>532</v>
      </c>
      <c r="H4429" s="7">
        <v>0</v>
      </c>
      <c r="I4429" s="7"/>
      <c r="J4429" s="7">
        <v>0</v>
      </c>
      <c r="K4429" s="7">
        <v>0</v>
      </c>
      <c r="L4429" s="7">
        <v>0</v>
      </c>
      <c r="M4429" s="7"/>
      <c r="N4429" s="7"/>
      <c r="O4429" s="7"/>
      <c r="P4429" s="7">
        <v>1</v>
      </c>
      <c r="Q4429" s="7">
        <v>28</v>
      </c>
      <c r="R4429" s="7">
        <v>265</v>
      </c>
      <c r="S4429" s="189">
        <v>45625.593981481485</v>
      </c>
    </row>
    <row r="4430" spans="1:19">
      <c r="A4430" s="7">
        <v>2021</v>
      </c>
      <c r="B4430" s="123" t="s">
        <v>537</v>
      </c>
      <c r="C4430" s="123" t="s">
        <v>538</v>
      </c>
      <c r="D4430" s="123" t="s">
        <v>568</v>
      </c>
      <c r="E4430" s="123" t="s">
        <v>33</v>
      </c>
      <c r="F4430" s="7">
        <v>0</v>
      </c>
      <c r="G4430" s="123" t="s">
        <v>532</v>
      </c>
      <c r="H4430" s="7">
        <v>0</v>
      </c>
      <c r="I4430" s="7"/>
      <c r="J4430" s="7">
        <v>0</v>
      </c>
      <c r="K4430" s="7">
        <v>0</v>
      </c>
      <c r="L4430" s="7">
        <v>0</v>
      </c>
      <c r="M4430" s="7"/>
      <c r="N4430" s="7"/>
      <c r="O4430" s="7"/>
      <c r="P4430" s="7"/>
      <c r="Q4430" s="7">
        <v>28</v>
      </c>
      <c r="R4430" s="7">
        <v>265</v>
      </c>
      <c r="S4430" s="189">
        <v>45625.593981481485</v>
      </c>
    </row>
    <row r="4431" spans="1:19">
      <c r="A4431" s="7">
        <v>2021</v>
      </c>
      <c r="B4431" s="123" t="s">
        <v>537</v>
      </c>
      <c r="C4431" s="123" t="s">
        <v>538</v>
      </c>
      <c r="D4431" s="123" t="s">
        <v>568</v>
      </c>
      <c r="E4431" s="123" t="s">
        <v>540</v>
      </c>
      <c r="F4431" s="7">
        <v>0</v>
      </c>
      <c r="G4431" s="123" t="s">
        <v>532</v>
      </c>
      <c r="H4431" s="7">
        <v>0</v>
      </c>
      <c r="I4431" s="7"/>
      <c r="J4431" s="7">
        <v>0</v>
      </c>
      <c r="K4431" s="7">
        <v>0</v>
      </c>
      <c r="L4431" s="7">
        <v>0</v>
      </c>
      <c r="M4431" s="7"/>
      <c r="N4431" s="7"/>
      <c r="O4431" s="7"/>
      <c r="P4431" s="7">
        <v>1</v>
      </c>
      <c r="Q4431" s="7">
        <v>28</v>
      </c>
      <c r="R4431" s="7">
        <v>265</v>
      </c>
      <c r="S4431" s="189">
        <v>45625.593981481485</v>
      </c>
    </row>
    <row r="4432" spans="1:19">
      <c r="A4432" s="7">
        <v>2021</v>
      </c>
      <c r="B4432" s="123" t="s">
        <v>537</v>
      </c>
      <c r="C4432" s="123" t="s">
        <v>538</v>
      </c>
      <c r="D4432" s="123" t="s">
        <v>568</v>
      </c>
      <c r="E4432" s="123" t="s">
        <v>569</v>
      </c>
      <c r="F4432" s="7">
        <v>0</v>
      </c>
      <c r="G4432" s="123" t="s">
        <v>532</v>
      </c>
      <c r="H4432" s="7">
        <v>0</v>
      </c>
      <c r="I4432" s="7"/>
      <c r="J4432" s="7">
        <v>0</v>
      </c>
      <c r="K4432" s="7">
        <v>0</v>
      </c>
      <c r="L4432" s="7">
        <v>0</v>
      </c>
      <c r="M4432" s="7"/>
      <c r="N4432" s="7"/>
      <c r="O4432" s="7"/>
      <c r="P4432" s="7">
        <v>1</v>
      </c>
      <c r="Q4432" s="7">
        <v>28</v>
      </c>
      <c r="R4432" s="7">
        <v>265</v>
      </c>
      <c r="S4432" s="189">
        <v>45625.593981481485</v>
      </c>
    </row>
    <row r="4433" spans="1:19">
      <c r="A4433" s="7">
        <v>2021</v>
      </c>
      <c r="B4433" s="123" t="s">
        <v>537</v>
      </c>
      <c r="C4433" s="123" t="s">
        <v>538</v>
      </c>
      <c r="D4433" s="123" t="s">
        <v>568</v>
      </c>
      <c r="E4433" s="123" t="s">
        <v>531</v>
      </c>
      <c r="F4433" s="7">
        <v>126.90066086900001</v>
      </c>
      <c r="G4433" s="123" t="s">
        <v>532</v>
      </c>
      <c r="H4433" s="7">
        <v>9.6765560930000003</v>
      </c>
      <c r="I4433" s="7">
        <v>76.253</v>
      </c>
      <c r="J4433" s="7">
        <v>9.6457192329999994</v>
      </c>
      <c r="K4433" s="7">
        <v>3.8070200000000002E-4</v>
      </c>
      <c r="L4433" s="7">
        <v>7.6140396519999994E-5</v>
      </c>
      <c r="M4433" s="7">
        <v>76.010000000000005</v>
      </c>
      <c r="N4433" s="7">
        <v>3.0000000000000001E-3</v>
      </c>
      <c r="O4433" s="7">
        <v>5.9999999999999995E-4</v>
      </c>
      <c r="P4433" s="7">
        <v>1</v>
      </c>
      <c r="Q4433" s="7">
        <v>28</v>
      </c>
      <c r="R4433" s="7">
        <v>265</v>
      </c>
      <c r="S4433" s="189">
        <v>45625.593981481485</v>
      </c>
    </row>
    <row r="4434" spans="1:19">
      <c r="A4434" s="7">
        <v>2021</v>
      </c>
      <c r="B4434" s="123" t="s">
        <v>537</v>
      </c>
      <c r="C4434" s="123" t="s">
        <v>538</v>
      </c>
      <c r="D4434" s="123" t="s">
        <v>568</v>
      </c>
      <c r="E4434" s="123" t="s">
        <v>533</v>
      </c>
      <c r="F4434" s="7">
        <v>59.578164000000001</v>
      </c>
      <c r="G4434" s="123" t="s">
        <v>532</v>
      </c>
      <c r="H4434" s="7">
        <v>4.3813583210000004</v>
      </c>
      <c r="I4434" s="7">
        <v>73.539666667000006</v>
      </c>
      <c r="J4434" s="7">
        <v>4.3668808270000001</v>
      </c>
      <c r="K4434" s="7">
        <v>1.78734E-4</v>
      </c>
      <c r="L4434" s="7">
        <v>3.5746898400000003E-5</v>
      </c>
      <c r="M4434" s="7">
        <v>73.296666666999997</v>
      </c>
      <c r="N4434" s="7">
        <v>3.0000000000000001E-3</v>
      </c>
      <c r="O4434" s="7">
        <v>5.9999999999999995E-4</v>
      </c>
      <c r="P4434" s="7">
        <v>1</v>
      </c>
      <c r="Q4434" s="7">
        <v>28</v>
      </c>
      <c r="R4434" s="7">
        <v>265</v>
      </c>
      <c r="S4434" s="189">
        <v>45625.593981481485</v>
      </c>
    </row>
    <row r="4435" spans="1:19">
      <c r="A4435" s="7">
        <v>2021</v>
      </c>
      <c r="B4435" s="123" t="s">
        <v>537</v>
      </c>
      <c r="C4435" s="123" t="s">
        <v>538</v>
      </c>
      <c r="D4435" s="123" t="s">
        <v>568</v>
      </c>
      <c r="E4435" s="123" t="s">
        <v>160</v>
      </c>
      <c r="F4435" s="7">
        <v>7.2431640000000002</v>
      </c>
      <c r="G4435" s="123" t="s">
        <v>532</v>
      </c>
      <c r="H4435" s="7">
        <v>0.51884956699999996</v>
      </c>
      <c r="I4435" s="7">
        <v>71.632999999999996</v>
      </c>
      <c r="J4435" s="7">
        <v>0.51708947800000005</v>
      </c>
      <c r="K4435" s="7">
        <v>2.1729492000000001E-5</v>
      </c>
      <c r="L4435" s="7">
        <v>4.3458984000000003E-6</v>
      </c>
      <c r="M4435" s="7">
        <v>71.39</v>
      </c>
      <c r="N4435" s="7">
        <v>3.0000000000000001E-3</v>
      </c>
      <c r="O4435" s="7">
        <v>5.9999999999999995E-4</v>
      </c>
      <c r="P4435" s="7">
        <v>1</v>
      </c>
      <c r="Q4435" s="7">
        <v>28</v>
      </c>
      <c r="R4435" s="7">
        <v>265</v>
      </c>
      <c r="S4435" s="189">
        <v>45625.593981481485</v>
      </c>
    </row>
    <row r="4436" spans="1:19">
      <c r="A4436" s="7">
        <v>2021</v>
      </c>
      <c r="B4436" s="123" t="s">
        <v>537</v>
      </c>
      <c r="C4436" s="123" t="s">
        <v>538</v>
      </c>
      <c r="D4436" s="123" t="s">
        <v>568</v>
      </c>
      <c r="E4436" s="123" t="s">
        <v>163</v>
      </c>
      <c r="F4436" s="7">
        <v>304.41719389799999</v>
      </c>
      <c r="G4436" s="123" t="s">
        <v>532</v>
      </c>
      <c r="H4436" s="7">
        <v>19.404921816000002</v>
      </c>
      <c r="I4436" s="7">
        <v>63.744500000000002</v>
      </c>
      <c r="J4436" s="7">
        <v>19.388331079</v>
      </c>
      <c r="K4436" s="7">
        <v>3.0441700000000002E-4</v>
      </c>
      <c r="L4436" s="7">
        <v>3.0441719389999999E-5</v>
      </c>
      <c r="M4436" s="7">
        <v>63.69</v>
      </c>
      <c r="N4436" s="7">
        <v>1E-3</v>
      </c>
      <c r="O4436" s="7">
        <v>1E-4</v>
      </c>
      <c r="P4436" s="7">
        <v>1</v>
      </c>
      <c r="Q4436" s="7">
        <v>28</v>
      </c>
      <c r="R4436" s="7">
        <v>265</v>
      </c>
      <c r="S4436" s="189">
        <v>45625.593981481485</v>
      </c>
    </row>
    <row r="4437" spans="1:19">
      <c r="A4437" s="7">
        <v>2021</v>
      </c>
      <c r="B4437" s="123" t="s">
        <v>537</v>
      </c>
      <c r="C4437" s="123" t="s">
        <v>538</v>
      </c>
      <c r="D4437" s="123" t="s">
        <v>568</v>
      </c>
      <c r="E4437" s="123" t="s">
        <v>535</v>
      </c>
      <c r="F4437" s="7">
        <v>1690.981057964</v>
      </c>
      <c r="G4437" s="123" t="s">
        <v>532</v>
      </c>
      <c r="H4437" s="7">
        <v>95.390015567000006</v>
      </c>
      <c r="I4437" s="7">
        <v>56.411049147</v>
      </c>
      <c r="J4437" s="7">
        <v>95.297857100000002</v>
      </c>
      <c r="K4437" s="7">
        <v>1.690981E-3</v>
      </c>
      <c r="L4437" s="7">
        <v>1.6909800000000001E-4</v>
      </c>
      <c r="M4437" s="7">
        <v>56.356549147000003</v>
      </c>
      <c r="N4437" s="7">
        <v>1E-3</v>
      </c>
      <c r="O4437" s="7">
        <v>1E-4</v>
      </c>
      <c r="P4437" s="7">
        <v>1</v>
      </c>
      <c r="Q4437" s="7">
        <v>28</v>
      </c>
      <c r="R4437" s="7">
        <v>265</v>
      </c>
      <c r="S4437" s="189">
        <v>45625.593981481485</v>
      </c>
    </row>
    <row r="4438" spans="1:19">
      <c r="A4438" s="7">
        <v>2021</v>
      </c>
      <c r="B4438" s="123" t="s">
        <v>537</v>
      </c>
      <c r="C4438" s="123" t="s">
        <v>538</v>
      </c>
      <c r="D4438" s="123" t="s">
        <v>568</v>
      </c>
      <c r="E4438" s="123" t="s">
        <v>541</v>
      </c>
      <c r="F4438" s="7">
        <v>0</v>
      </c>
      <c r="G4438" s="123" t="s">
        <v>532</v>
      </c>
      <c r="H4438" s="7">
        <v>0</v>
      </c>
      <c r="I4438" s="7"/>
      <c r="J4438" s="7">
        <v>0</v>
      </c>
      <c r="K4438" s="7">
        <v>0</v>
      </c>
      <c r="L4438" s="7">
        <v>0</v>
      </c>
      <c r="M4438" s="7"/>
      <c r="N4438" s="7"/>
      <c r="O4438" s="7"/>
      <c r="P4438" s="7">
        <v>1</v>
      </c>
      <c r="Q4438" s="7">
        <v>28</v>
      </c>
      <c r="R4438" s="7">
        <v>265</v>
      </c>
      <c r="S4438" s="189">
        <v>45625.593981481485</v>
      </c>
    </row>
    <row r="4439" spans="1:19">
      <c r="A4439" s="7">
        <v>2021</v>
      </c>
      <c r="B4439" s="123" t="s">
        <v>537</v>
      </c>
      <c r="C4439" s="123" t="s">
        <v>538</v>
      </c>
      <c r="D4439" s="123" t="s">
        <v>566</v>
      </c>
      <c r="E4439" s="123" t="s">
        <v>33</v>
      </c>
      <c r="F4439" s="7">
        <v>0</v>
      </c>
      <c r="G4439" s="123" t="s">
        <v>532</v>
      </c>
      <c r="H4439" s="7">
        <v>0</v>
      </c>
      <c r="I4439" s="7"/>
      <c r="J4439" s="7">
        <v>0</v>
      </c>
      <c r="K4439" s="7">
        <v>0</v>
      </c>
      <c r="L4439" s="7">
        <v>0</v>
      </c>
      <c r="M4439" s="7"/>
      <c r="N4439" s="7"/>
      <c r="O4439" s="7"/>
      <c r="P4439" s="7"/>
      <c r="Q4439" s="7">
        <v>28</v>
      </c>
      <c r="R4439" s="7">
        <v>265</v>
      </c>
      <c r="S4439" s="189">
        <v>45625.593981481485</v>
      </c>
    </row>
    <row r="4440" spans="1:19">
      <c r="A4440" s="7">
        <v>2021</v>
      </c>
      <c r="B4440" s="123" t="s">
        <v>537</v>
      </c>
      <c r="C4440" s="123" t="s">
        <v>538</v>
      </c>
      <c r="D4440" s="123" t="s">
        <v>566</v>
      </c>
      <c r="E4440" s="123" t="s">
        <v>540</v>
      </c>
      <c r="F4440" s="7">
        <v>0</v>
      </c>
      <c r="G4440" s="123" t="s">
        <v>532</v>
      </c>
      <c r="H4440" s="7">
        <v>0</v>
      </c>
      <c r="I4440" s="7"/>
      <c r="J4440" s="7">
        <v>0</v>
      </c>
      <c r="K4440" s="7">
        <v>0</v>
      </c>
      <c r="L4440" s="7">
        <v>0</v>
      </c>
      <c r="M4440" s="7"/>
      <c r="N4440" s="7"/>
      <c r="O4440" s="7"/>
      <c r="P4440" s="7">
        <v>1</v>
      </c>
      <c r="Q4440" s="7">
        <v>28</v>
      </c>
      <c r="R4440" s="7">
        <v>265</v>
      </c>
      <c r="S4440" s="189">
        <v>45625.593981481485</v>
      </c>
    </row>
    <row r="4441" spans="1:19">
      <c r="A4441" s="7">
        <v>2021</v>
      </c>
      <c r="B4441" s="123" t="s">
        <v>537</v>
      </c>
      <c r="C4441" s="123" t="s">
        <v>538</v>
      </c>
      <c r="D4441" s="123" t="s">
        <v>566</v>
      </c>
      <c r="E4441" s="123" t="s">
        <v>531</v>
      </c>
      <c r="F4441" s="7">
        <v>0</v>
      </c>
      <c r="G4441" s="123" t="s">
        <v>532</v>
      </c>
      <c r="H4441" s="7">
        <v>0</v>
      </c>
      <c r="I4441" s="7"/>
      <c r="J4441" s="7">
        <v>0</v>
      </c>
      <c r="K4441" s="7">
        <v>0</v>
      </c>
      <c r="L4441" s="7">
        <v>0</v>
      </c>
      <c r="M4441" s="7"/>
      <c r="N4441" s="7"/>
      <c r="O4441" s="7"/>
      <c r="P4441" s="7">
        <v>1</v>
      </c>
      <c r="Q4441" s="7">
        <v>28</v>
      </c>
      <c r="R4441" s="7">
        <v>265</v>
      </c>
      <c r="S4441" s="189">
        <v>45625.593981481485</v>
      </c>
    </row>
    <row r="4442" spans="1:19">
      <c r="A4442" s="7">
        <v>2021</v>
      </c>
      <c r="B4442" s="123" t="s">
        <v>537</v>
      </c>
      <c r="C4442" s="123" t="s">
        <v>538</v>
      </c>
      <c r="D4442" s="123" t="s">
        <v>566</v>
      </c>
      <c r="E4442" s="123" t="s">
        <v>533</v>
      </c>
      <c r="F4442" s="7">
        <v>1787.2200588200001</v>
      </c>
      <c r="G4442" s="123" t="s">
        <v>532</v>
      </c>
      <c r="H4442" s="7">
        <v>131.43156738600001</v>
      </c>
      <c r="I4442" s="7">
        <v>73.539666667000006</v>
      </c>
      <c r="J4442" s="7">
        <v>130.997272912</v>
      </c>
      <c r="K4442" s="7">
        <v>5.3616599999999999E-3</v>
      </c>
      <c r="L4442" s="7">
        <v>1.0723320000000001E-3</v>
      </c>
      <c r="M4442" s="7">
        <v>73.296666666999997</v>
      </c>
      <c r="N4442" s="7">
        <v>3.0000000000000001E-3</v>
      </c>
      <c r="O4442" s="7">
        <v>5.9999999999999995E-4</v>
      </c>
      <c r="P4442" s="7">
        <v>1</v>
      </c>
      <c r="Q4442" s="7">
        <v>28</v>
      </c>
      <c r="R4442" s="7">
        <v>265</v>
      </c>
      <c r="S4442" s="189">
        <v>45625.593981481485</v>
      </c>
    </row>
    <row r="4443" spans="1:19">
      <c r="A4443" s="7">
        <v>2021</v>
      </c>
      <c r="B4443" s="123" t="s">
        <v>537</v>
      </c>
      <c r="C4443" s="123" t="s">
        <v>538</v>
      </c>
      <c r="D4443" s="123" t="s">
        <v>566</v>
      </c>
      <c r="E4443" s="123" t="s">
        <v>160</v>
      </c>
      <c r="F4443" s="7">
        <v>35.667408557999998</v>
      </c>
      <c r="G4443" s="123" t="s">
        <v>532</v>
      </c>
      <c r="H4443" s="7">
        <v>2.5549634769999998</v>
      </c>
      <c r="I4443" s="7">
        <v>71.632999999999996</v>
      </c>
      <c r="J4443" s="7">
        <v>2.546296297</v>
      </c>
      <c r="K4443" s="7">
        <v>1.07002E-4</v>
      </c>
      <c r="L4443" s="7">
        <v>2.140044513E-5</v>
      </c>
      <c r="M4443" s="7">
        <v>71.39</v>
      </c>
      <c r="N4443" s="7">
        <v>3.0000000000000001E-3</v>
      </c>
      <c r="O4443" s="7">
        <v>5.9999999999999995E-4</v>
      </c>
      <c r="P4443" s="7">
        <v>1</v>
      </c>
      <c r="Q4443" s="7">
        <v>28</v>
      </c>
      <c r="R4443" s="7">
        <v>265</v>
      </c>
      <c r="S4443" s="189">
        <v>45625.593981481485</v>
      </c>
    </row>
    <row r="4444" spans="1:19">
      <c r="A4444" s="7">
        <v>2021</v>
      </c>
      <c r="B4444" s="123" t="s">
        <v>537</v>
      </c>
      <c r="C4444" s="123" t="s">
        <v>538</v>
      </c>
      <c r="D4444" s="123" t="s">
        <v>566</v>
      </c>
      <c r="E4444" s="123" t="s">
        <v>163</v>
      </c>
      <c r="F4444" s="7">
        <v>29.279491105000002</v>
      </c>
      <c r="G4444" s="123" t="s">
        <v>532</v>
      </c>
      <c r="H4444" s="7">
        <v>1.866406521</v>
      </c>
      <c r="I4444" s="7">
        <v>63.744500000000002</v>
      </c>
      <c r="J4444" s="7">
        <v>1.864810788</v>
      </c>
      <c r="K4444" s="7">
        <v>2.927949111E-5</v>
      </c>
      <c r="L4444" s="7">
        <v>2.9279491109999999E-6</v>
      </c>
      <c r="M4444" s="7">
        <v>63.69</v>
      </c>
      <c r="N4444" s="7">
        <v>1E-3</v>
      </c>
      <c r="O4444" s="7">
        <v>1E-4</v>
      </c>
      <c r="P4444" s="7">
        <v>1</v>
      </c>
      <c r="Q4444" s="7">
        <v>28</v>
      </c>
      <c r="R4444" s="7">
        <v>265</v>
      </c>
      <c r="S4444" s="189">
        <v>45625.593981481485</v>
      </c>
    </row>
    <row r="4445" spans="1:19">
      <c r="A4445" s="7">
        <v>2021</v>
      </c>
      <c r="B4445" s="123" t="s">
        <v>537</v>
      </c>
      <c r="C4445" s="123" t="s">
        <v>538</v>
      </c>
      <c r="D4445" s="123" t="s">
        <v>566</v>
      </c>
      <c r="E4445" s="123" t="s">
        <v>535</v>
      </c>
      <c r="F4445" s="7">
        <v>150.607097342</v>
      </c>
      <c r="G4445" s="123" t="s">
        <v>532</v>
      </c>
      <c r="H4445" s="7">
        <v>8.4959043699999999</v>
      </c>
      <c r="I4445" s="7">
        <v>56.411049147</v>
      </c>
      <c r="J4445" s="7">
        <v>8.487696283</v>
      </c>
      <c r="K4445" s="7">
        <v>1.50607E-4</v>
      </c>
      <c r="L4445" s="7">
        <v>1.506070973E-5</v>
      </c>
      <c r="M4445" s="7">
        <v>56.356549147000003</v>
      </c>
      <c r="N4445" s="7">
        <v>1E-3</v>
      </c>
      <c r="O4445" s="7">
        <v>1E-4</v>
      </c>
      <c r="P4445" s="7">
        <v>1</v>
      </c>
      <c r="Q4445" s="7">
        <v>28</v>
      </c>
      <c r="R4445" s="7">
        <v>265</v>
      </c>
      <c r="S4445" s="189">
        <v>45625.593981481485</v>
      </c>
    </row>
    <row r="4446" spans="1:19">
      <c r="A4446" s="7">
        <v>2021</v>
      </c>
      <c r="B4446" s="123" t="s">
        <v>537</v>
      </c>
      <c r="C4446" s="123" t="s">
        <v>538</v>
      </c>
      <c r="D4446" s="123" t="s">
        <v>566</v>
      </c>
      <c r="E4446" s="123" t="s">
        <v>541</v>
      </c>
      <c r="F4446" s="7">
        <v>0</v>
      </c>
      <c r="G4446" s="123" t="s">
        <v>532</v>
      </c>
      <c r="H4446" s="7">
        <v>0</v>
      </c>
      <c r="I4446" s="7"/>
      <c r="J4446" s="7">
        <v>0</v>
      </c>
      <c r="K4446" s="7">
        <v>0</v>
      </c>
      <c r="L4446" s="7">
        <v>0</v>
      </c>
      <c r="M4446" s="7"/>
      <c r="N4446" s="7"/>
      <c r="O4446" s="7"/>
      <c r="P4446" s="7">
        <v>1</v>
      </c>
      <c r="Q4446" s="7">
        <v>28</v>
      </c>
      <c r="R4446" s="7">
        <v>265</v>
      </c>
      <c r="S4446" s="189">
        <v>45625.593981481485</v>
      </c>
    </row>
    <row r="4447" spans="1:19">
      <c r="A4447" s="7">
        <v>2021</v>
      </c>
      <c r="B4447" s="123" t="s">
        <v>537</v>
      </c>
      <c r="C4447" s="123" t="s">
        <v>553</v>
      </c>
      <c r="D4447" s="123" t="s">
        <v>554</v>
      </c>
      <c r="E4447" s="123" t="s">
        <v>25</v>
      </c>
      <c r="F4447" s="7">
        <v>1794.025891088</v>
      </c>
      <c r="G4447" s="123" t="s">
        <v>532</v>
      </c>
      <c r="H4447" s="7">
        <v>8.5668813270000008</v>
      </c>
      <c r="I4447" s="7">
        <v>4.7752272529999997</v>
      </c>
      <c r="J4447" s="7">
        <v>7.1785017010000001</v>
      </c>
      <c r="K4447" s="7">
        <v>6.2611700000000004E-4</v>
      </c>
      <c r="L4447" s="7">
        <v>5.1730129999999997E-3</v>
      </c>
      <c r="M4447" s="7">
        <v>4.0013367349999998</v>
      </c>
      <c r="N4447" s="7">
        <v>3.4900099999999999E-4</v>
      </c>
      <c r="O4447" s="7">
        <v>2.8834659999999999E-3</v>
      </c>
      <c r="P4447" s="7">
        <v>1</v>
      </c>
      <c r="Q4447" s="7">
        <v>28</v>
      </c>
      <c r="R4447" s="7">
        <v>265</v>
      </c>
      <c r="S4447" s="189">
        <v>45625.593981481485</v>
      </c>
    </row>
    <row r="4448" spans="1:19">
      <c r="A4448" s="7">
        <v>2021</v>
      </c>
      <c r="B4448" s="123" t="s">
        <v>537</v>
      </c>
      <c r="C4448" s="123" t="s">
        <v>553</v>
      </c>
      <c r="D4448" s="123" t="s">
        <v>554</v>
      </c>
      <c r="E4448" s="123" t="s">
        <v>23</v>
      </c>
      <c r="F4448" s="7">
        <v>0</v>
      </c>
      <c r="G4448" s="123" t="s">
        <v>532</v>
      </c>
      <c r="H4448" s="7">
        <v>0</v>
      </c>
      <c r="I4448" s="7"/>
      <c r="J4448" s="7">
        <v>0</v>
      </c>
      <c r="K4448" s="7">
        <v>0</v>
      </c>
      <c r="L4448" s="7">
        <v>0</v>
      </c>
      <c r="M4448" s="7"/>
      <c r="N4448" s="7"/>
      <c r="O4448" s="7"/>
      <c r="P4448" s="7"/>
      <c r="Q4448" s="7">
        <v>28</v>
      </c>
      <c r="R4448" s="7">
        <v>265</v>
      </c>
      <c r="S4448" s="189">
        <v>45625.593981481485</v>
      </c>
    </row>
    <row r="4449" spans="1:19">
      <c r="A4449" s="7">
        <v>2021</v>
      </c>
      <c r="B4449" s="123" t="s">
        <v>537</v>
      </c>
      <c r="C4449" s="123" t="s">
        <v>553</v>
      </c>
      <c r="D4449" s="123" t="s">
        <v>554</v>
      </c>
      <c r="E4449" s="123" t="s">
        <v>533</v>
      </c>
      <c r="F4449" s="7">
        <v>31451.092036911999</v>
      </c>
      <c r="G4449" s="123" t="s">
        <v>532</v>
      </c>
      <c r="H4449" s="7">
        <v>2330.9698557790002</v>
      </c>
      <c r="I4449" s="7">
        <v>74.114115116999997</v>
      </c>
      <c r="J4449" s="7">
        <v>2305.3650463059998</v>
      </c>
      <c r="K4449" s="7">
        <v>1.1496757999999999E-2</v>
      </c>
      <c r="L4449" s="7">
        <v>9.5407170999999999E-2</v>
      </c>
      <c r="M4449" s="7">
        <v>73.3</v>
      </c>
      <c r="N4449" s="7">
        <v>3.6554399999999998E-4</v>
      </c>
      <c r="O4449" s="7">
        <v>3.0335090000000002E-3</v>
      </c>
      <c r="P4449" s="7">
        <v>1</v>
      </c>
      <c r="Q4449" s="7">
        <v>28</v>
      </c>
      <c r="R4449" s="7">
        <v>265</v>
      </c>
      <c r="S4449" s="189">
        <v>45625.593981481485</v>
      </c>
    </row>
    <row r="4450" spans="1:19">
      <c r="A4450" s="7">
        <v>2021</v>
      </c>
      <c r="B4450" s="123" t="s">
        <v>537</v>
      </c>
      <c r="C4450" s="123" t="s">
        <v>553</v>
      </c>
      <c r="D4450" s="123" t="s">
        <v>554</v>
      </c>
      <c r="E4450" s="123" t="s">
        <v>535</v>
      </c>
      <c r="F4450" s="7">
        <v>64.569706972000006</v>
      </c>
      <c r="G4450" s="123" t="s">
        <v>532</v>
      </c>
      <c r="H4450" s="7">
        <v>3.8325403640000002</v>
      </c>
      <c r="I4450" s="7">
        <v>59.355083727999997</v>
      </c>
      <c r="J4450" s="7">
        <v>3.638965373</v>
      </c>
      <c r="K4450" s="7">
        <v>6.9133930000000003E-3</v>
      </c>
      <c r="L4450" s="7">
        <v>0</v>
      </c>
      <c r="M4450" s="7">
        <v>56.357161024</v>
      </c>
      <c r="N4450" s="7">
        <v>0.10706866800000001</v>
      </c>
      <c r="O4450" s="7">
        <v>0</v>
      </c>
      <c r="P4450" s="7">
        <v>1</v>
      </c>
      <c r="Q4450" s="7">
        <v>28</v>
      </c>
      <c r="R4450" s="7"/>
      <c r="S4450" s="189">
        <v>45625.593981481485</v>
      </c>
    </row>
    <row r="4451" spans="1:19">
      <c r="A4451" s="7">
        <v>2021</v>
      </c>
      <c r="B4451" s="123" t="s">
        <v>537</v>
      </c>
      <c r="C4451" s="123" t="s">
        <v>553</v>
      </c>
      <c r="D4451" s="123" t="s">
        <v>555</v>
      </c>
      <c r="E4451" s="123" t="s">
        <v>25</v>
      </c>
      <c r="F4451" s="7">
        <v>619.96923280800002</v>
      </c>
      <c r="G4451" s="123" t="s">
        <v>532</v>
      </c>
      <c r="H4451" s="7">
        <v>2.960493976</v>
      </c>
      <c r="I4451" s="7">
        <v>4.7752272529999997</v>
      </c>
      <c r="J4451" s="7">
        <v>2.480705666</v>
      </c>
      <c r="K4451" s="7">
        <v>2.1636999999999999E-4</v>
      </c>
      <c r="L4451" s="7">
        <v>1.7876599999999999E-3</v>
      </c>
      <c r="M4451" s="7">
        <v>4.0013367349999998</v>
      </c>
      <c r="N4451" s="7">
        <v>3.4900099999999999E-4</v>
      </c>
      <c r="O4451" s="7">
        <v>2.8834659999999999E-3</v>
      </c>
      <c r="P4451" s="7">
        <v>1</v>
      </c>
      <c r="Q4451" s="7">
        <v>28</v>
      </c>
      <c r="R4451" s="7">
        <v>265</v>
      </c>
      <c r="S4451" s="189">
        <v>45625.593981481485</v>
      </c>
    </row>
    <row r="4452" spans="1:19">
      <c r="A4452" s="7">
        <v>2021</v>
      </c>
      <c r="B4452" s="123" t="s">
        <v>537</v>
      </c>
      <c r="C4452" s="123" t="s">
        <v>553</v>
      </c>
      <c r="D4452" s="123" t="s">
        <v>555</v>
      </c>
      <c r="E4452" s="123" t="s">
        <v>23</v>
      </c>
      <c r="F4452" s="7">
        <v>0</v>
      </c>
      <c r="G4452" s="123" t="s">
        <v>532</v>
      </c>
      <c r="H4452" s="7">
        <v>0</v>
      </c>
      <c r="I4452" s="7"/>
      <c r="J4452" s="7">
        <v>0</v>
      </c>
      <c r="K4452" s="7">
        <v>0</v>
      </c>
      <c r="L4452" s="7">
        <v>0</v>
      </c>
      <c r="M4452" s="7"/>
      <c r="N4452" s="7"/>
      <c r="O4452" s="7"/>
      <c r="P4452" s="7"/>
      <c r="Q4452" s="7">
        <v>28</v>
      </c>
      <c r="R4452" s="7">
        <v>265</v>
      </c>
      <c r="S4452" s="189">
        <v>45625.593981481485</v>
      </c>
    </row>
    <row r="4453" spans="1:19">
      <c r="A4453" s="7">
        <v>2021</v>
      </c>
      <c r="B4453" s="123" t="s">
        <v>537</v>
      </c>
      <c r="C4453" s="123" t="s">
        <v>553</v>
      </c>
      <c r="D4453" s="123" t="s">
        <v>555</v>
      </c>
      <c r="E4453" s="123" t="s">
        <v>533</v>
      </c>
      <c r="F4453" s="7">
        <v>10868.688962597</v>
      </c>
      <c r="G4453" s="123" t="s">
        <v>532</v>
      </c>
      <c r="H4453" s="7">
        <v>805.52326494500005</v>
      </c>
      <c r="I4453" s="7">
        <v>74.114115116999997</v>
      </c>
      <c r="J4453" s="7">
        <v>796.67490095799997</v>
      </c>
      <c r="K4453" s="7">
        <v>3.9729839999999997E-3</v>
      </c>
      <c r="L4453" s="7">
        <v>3.2970265999999998E-2</v>
      </c>
      <c r="M4453" s="7">
        <v>73.3</v>
      </c>
      <c r="N4453" s="7">
        <v>3.6554399999999998E-4</v>
      </c>
      <c r="O4453" s="7">
        <v>3.0335090000000002E-3</v>
      </c>
      <c r="P4453" s="7">
        <v>1</v>
      </c>
      <c r="Q4453" s="7">
        <v>28</v>
      </c>
      <c r="R4453" s="7">
        <v>265</v>
      </c>
      <c r="S4453" s="189">
        <v>45625.593981481485</v>
      </c>
    </row>
    <row r="4454" spans="1:19">
      <c r="A4454" s="7">
        <v>2021</v>
      </c>
      <c r="B4454" s="123" t="s">
        <v>537</v>
      </c>
      <c r="C4454" s="123" t="s">
        <v>553</v>
      </c>
      <c r="D4454" s="123" t="s">
        <v>555</v>
      </c>
      <c r="E4454" s="123" t="s">
        <v>159</v>
      </c>
      <c r="F4454" s="7">
        <v>17.204518866000001</v>
      </c>
      <c r="G4454" s="123" t="s">
        <v>532</v>
      </c>
      <c r="H4454" s="7">
        <v>1.210640699</v>
      </c>
      <c r="I4454" s="7">
        <v>70.367599842000004</v>
      </c>
      <c r="J4454" s="7">
        <v>1.20362814</v>
      </c>
      <c r="K4454" s="7">
        <v>1.4748499999999999E-4</v>
      </c>
      <c r="L4454" s="7">
        <v>1.0879208690000001E-5</v>
      </c>
      <c r="M4454" s="7">
        <v>69.959999999999994</v>
      </c>
      <c r="N4454" s="7">
        <v>8.5724340000000003E-3</v>
      </c>
      <c r="O4454" s="7">
        <v>6.3234599999999999E-4</v>
      </c>
      <c r="P4454" s="7">
        <v>1</v>
      </c>
      <c r="Q4454" s="7">
        <v>28</v>
      </c>
      <c r="R4454" s="7">
        <v>265</v>
      </c>
      <c r="S4454" s="189">
        <v>45625.593981481485</v>
      </c>
    </row>
    <row r="4455" spans="1:19">
      <c r="A4455" s="7">
        <v>2021</v>
      </c>
      <c r="B4455" s="123" t="s">
        <v>537</v>
      </c>
      <c r="C4455" s="123" t="s">
        <v>553</v>
      </c>
      <c r="D4455" s="123" t="s">
        <v>560</v>
      </c>
      <c r="E4455" s="123" t="s">
        <v>25</v>
      </c>
      <c r="F4455" s="7">
        <v>3031.1330714000001</v>
      </c>
      <c r="G4455" s="123" t="s">
        <v>532</v>
      </c>
      <c r="H4455" s="7">
        <v>14.474349248999999</v>
      </c>
      <c r="I4455" s="7">
        <v>4.7752272529999997</v>
      </c>
      <c r="J4455" s="7">
        <v>12.128584107</v>
      </c>
      <c r="K4455" s="7">
        <v>1.057868E-3</v>
      </c>
      <c r="L4455" s="7">
        <v>8.7401690000000008E-3</v>
      </c>
      <c r="M4455" s="7">
        <v>4.0013367349999998</v>
      </c>
      <c r="N4455" s="7">
        <v>3.4900099999999999E-4</v>
      </c>
      <c r="O4455" s="7">
        <v>2.8834659999999999E-3</v>
      </c>
      <c r="P4455" s="7">
        <v>1</v>
      </c>
      <c r="Q4455" s="7">
        <v>28</v>
      </c>
      <c r="R4455" s="7">
        <v>265</v>
      </c>
      <c r="S4455" s="189">
        <v>45625.593981481485</v>
      </c>
    </row>
    <row r="4456" spans="1:19">
      <c r="A4456" s="7">
        <v>2021</v>
      </c>
      <c r="B4456" s="123" t="s">
        <v>537</v>
      </c>
      <c r="C4456" s="123" t="s">
        <v>553</v>
      </c>
      <c r="D4456" s="123" t="s">
        <v>560</v>
      </c>
      <c r="E4456" s="123" t="s">
        <v>23</v>
      </c>
      <c r="F4456" s="7">
        <v>720.22941623400004</v>
      </c>
      <c r="G4456" s="123" t="s">
        <v>532</v>
      </c>
      <c r="H4456" s="7">
        <v>0.25823486600000001</v>
      </c>
      <c r="I4456" s="7">
        <v>0.35854529099999999</v>
      </c>
      <c r="J4456" s="7">
        <v>0</v>
      </c>
      <c r="K4456" s="7">
        <v>5.2175490000000001E-3</v>
      </c>
      <c r="L4456" s="7">
        <v>4.2318299999999999E-4</v>
      </c>
      <c r="M4456" s="7">
        <v>0</v>
      </c>
      <c r="N4456" s="7">
        <v>7.2442870000000003E-3</v>
      </c>
      <c r="O4456" s="7">
        <v>5.8756699999999999E-4</v>
      </c>
      <c r="P4456" s="7"/>
      <c r="Q4456" s="7">
        <v>28</v>
      </c>
      <c r="R4456" s="7">
        <v>265</v>
      </c>
      <c r="S4456" s="189">
        <v>45625.593981481485</v>
      </c>
    </row>
    <row r="4457" spans="1:19">
      <c r="A4457" s="7">
        <v>2021</v>
      </c>
      <c r="B4457" s="123" t="s">
        <v>537</v>
      </c>
      <c r="C4457" s="123" t="s">
        <v>553</v>
      </c>
      <c r="D4457" s="123" t="s">
        <v>560</v>
      </c>
      <c r="E4457" s="123" t="s">
        <v>533</v>
      </c>
      <c r="F4457" s="7">
        <v>51304.807896969003</v>
      </c>
      <c r="G4457" s="123" t="s">
        <v>532</v>
      </c>
      <c r="H4457" s="7">
        <v>3802.4104385320002</v>
      </c>
      <c r="I4457" s="7">
        <v>74.114115116999997</v>
      </c>
      <c r="J4457" s="7">
        <v>3760.642418848</v>
      </c>
      <c r="K4457" s="7">
        <v>1.8754165E-2</v>
      </c>
      <c r="L4457" s="7">
        <v>0.15563359600000001</v>
      </c>
      <c r="M4457" s="7">
        <v>73.3</v>
      </c>
      <c r="N4457" s="7">
        <v>3.6554399999999998E-4</v>
      </c>
      <c r="O4457" s="7">
        <v>3.0335090000000002E-3</v>
      </c>
      <c r="P4457" s="7">
        <v>1</v>
      </c>
      <c r="Q4457" s="7">
        <v>28</v>
      </c>
      <c r="R4457" s="7">
        <v>265</v>
      </c>
      <c r="S4457" s="189">
        <v>45625.593981481485</v>
      </c>
    </row>
    <row r="4458" spans="1:19">
      <c r="A4458" s="7">
        <v>2021</v>
      </c>
      <c r="B4458" s="123" t="s">
        <v>537</v>
      </c>
      <c r="C4458" s="123" t="s">
        <v>553</v>
      </c>
      <c r="D4458" s="123" t="s">
        <v>560</v>
      </c>
      <c r="E4458" s="123" t="s">
        <v>159</v>
      </c>
      <c r="F4458" s="7">
        <v>21672.750987048999</v>
      </c>
      <c r="G4458" s="123" t="s">
        <v>532</v>
      </c>
      <c r="H4458" s="7">
        <v>1525.0594689320001</v>
      </c>
      <c r="I4458" s="7">
        <v>70.367599842000004</v>
      </c>
      <c r="J4458" s="7">
        <v>1516.2256590540001</v>
      </c>
      <c r="K4458" s="7">
        <v>0.185788227</v>
      </c>
      <c r="L4458" s="7">
        <v>1.3704677E-2</v>
      </c>
      <c r="M4458" s="7">
        <v>69.959999999999994</v>
      </c>
      <c r="N4458" s="7">
        <v>8.5724340000000003E-3</v>
      </c>
      <c r="O4458" s="7">
        <v>6.3234599999999999E-4</v>
      </c>
      <c r="P4458" s="7">
        <v>1</v>
      </c>
      <c r="Q4458" s="7">
        <v>28</v>
      </c>
      <c r="R4458" s="7">
        <v>265</v>
      </c>
      <c r="S4458" s="189">
        <v>45625.593981481485</v>
      </c>
    </row>
    <row r="4459" spans="1:19">
      <c r="A4459" s="7">
        <v>2021</v>
      </c>
      <c r="B4459" s="123" t="s">
        <v>537</v>
      </c>
      <c r="C4459" s="123" t="s">
        <v>553</v>
      </c>
      <c r="D4459" s="123" t="s">
        <v>560</v>
      </c>
      <c r="E4459" s="123" t="s">
        <v>163</v>
      </c>
      <c r="F4459" s="7">
        <v>48.781145776000002</v>
      </c>
      <c r="G4459" s="123" t="s">
        <v>532</v>
      </c>
      <c r="H4459" s="7">
        <v>3.1322155820000002</v>
      </c>
      <c r="I4459" s="7">
        <v>64.209553346999996</v>
      </c>
      <c r="J4459" s="7">
        <v>3.1073589859999999</v>
      </c>
      <c r="K4459" s="7">
        <v>4.8388700000000001E-4</v>
      </c>
      <c r="L4459" s="7">
        <v>4.2670770670000001E-5</v>
      </c>
      <c r="M4459" s="7">
        <v>63.7</v>
      </c>
      <c r="N4459" s="7">
        <v>9.9195540000000006E-3</v>
      </c>
      <c r="O4459" s="7">
        <v>8.7473900000000003E-4</v>
      </c>
      <c r="P4459" s="7">
        <v>1</v>
      </c>
      <c r="Q4459" s="7">
        <v>28</v>
      </c>
      <c r="R4459" s="7">
        <v>265</v>
      </c>
      <c r="S4459" s="189">
        <v>45625.593981481485</v>
      </c>
    </row>
    <row r="4460" spans="1:19">
      <c r="A4460" s="7">
        <v>2021</v>
      </c>
      <c r="B4460" s="123" t="s">
        <v>537</v>
      </c>
      <c r="C4460" s="123" t="s">
        <v>553</v>
      </c>
      <c r="D4460" s="123" t="s">
        <v>559</v>
      </c>
      <c r="E4460" s="123" t="s">
        <v>25</v>
      </c>
      <c r="F4460" s="7">
        <v>257.78738934699999</v>
      </c>
      <c r="G4460" s="123" t="s">
        <v>532</v>
      </c>
      <c r="H4460" s="7">
        <v>1.2309933669999999</v>
      </c>
      <c r="I4460" s="7">
        <v>4.7752272529999997</v>
      </c>
      <c r="J4460" s="7">
        <v>1.031494151</v>
      </c>
      <c r="K4460" s="7">
        <v>8.9968056669999995E-5</v>
      </c>
      <c r="L4460" s="7">
        <v>7.4332100000000002E-4</v>
      </c>
      <c r="M4460" s="7">
        <v>4.0013367349999998</v>
      </c>
      <c r="N4460" s="7">
        <v>3.4900099999999999E-4</v>
      </c>
      <c r="O4460" s="7">
        <v>2.8834659999999999E-3</v>
      </c>
      <c r="P4460" s="7">
        <v>1</v>
      </c>
      <c r="Q4460" s="7">
        <v>28</v>
      </c>
      <c r="R4460" s="7">
        <v>265</v>
      </c>
      <c r="S4460" s="189">
        <v>45625.593981481485</v>
      </c>
    </row>
    <row r="4461" spans="1:19">
      <c r="A4461" s="7">
        <v>2021</v>
      </c>
      <c r="B4461" s="123" t="s">
        <v>537</v>
      </c>
      <c r="C4461" s="123" t="s">
        <v>553</v>
      </c>
      <c r="D4461" s="123" t="s">
        <v>559</v>
      </c>
      <c r="E4461" s="123" t="s">
        <v>23</v>
      </c>
      <c r="F4461" s="7">
        <v>8.7243844320000008</v>
      </c>
      <c r="G4461" s="123" t="s">
        <v>532</v>
      </c>
      <c r="H4461" s="7">
        <v>3.1280869999999999E-3</v>
      </c>
      <c r="I4461" s="7">
        <v>0.35854529099999999</v>
      </c>
      <c r="J4461" s="7">
        <v>0</v>
      </c>
      <c r="K4461" s="7">
        <v>6.3201944720000003E-5</v>
      </c>
      <c r="L4461" s="7">
        <v>5.126160388E-6</v>
      </c>
      <c r="M4461" s="7">
        <v>0</v>
      </c>
      <c r="N4461" s="7">
        <v>7.2442870000000003E-3</v>
      </c>
      <c r="O4461" s="7">
        <v>5.8756699999999999E-4</v>
      </c>
      <c r="P4461" s="7"/>
      <c r="Q4461" s="7">
        <v>28</v>
      </c>
      <c r="R4461" s="7">
        <v>265</v>
      </c>
      <c r="S4461" s="189">
        <v>45625.593981481485</v>
      </c>
    </row>
    <row r="4462" spans="1:19">
      <c r="A4462" s="7">
        <v>2021</v>
      </c>
      <c r="B4462" s="123" t="s">
        <v>537</v>
      </c>
      <c r="C4462" s="123" t="s">
        <v>553</v>
      </c>
      <c r="D4462" s="123" t="s">
        <v>559</v>
      </c>
      <c r="E4462" s="123" t="s">
        <v>533</v>
      </c>
      <c r="F4462" s="7">
        <v>4519.2741914079998</v>
      </c>
      <c r="G4462" s="123" t="s">
        <v>532</v>
      </c>
      <c r="H4462" s="7">
        <v>334.94200766699998</v>
      </c>
      <c r="I4462" s="7">
        <v>74.114115116999997</v>
      </c>
      <c r="J4462" s="7">
        <v>331.26279822999999</v>
      </c>
      <c r="K4462" s="7">
        <v>1.6519939999999999E-3</v>
      </c>
      <c r="L4462" s="7">
        <v>1.3709259E-2</v>
      </c>
      <c r="M4462" s="7">
        <v>73.3</v>
      </c>
      <c r="N4462" s="7">
        <v>3.6554399999999998E-4</v>
      </c>
      <c r="O4462" s="7">
        <v>3.0335090000000002E-3</v>
      </c>
      <c r="P4462" s="7">
        <v>1</v>
      </c>
      <c r="Q4462" s="7">
        <v>28</v>
      </c>
      <c r="R4462" s="7">
        <v>265</v>
      </c>
      <c r="S4462" s="189">
        <v>45625.593981481485</v>
      </c>
    </row>
    <row r="4463" spans="1:19">
      <c r="A4463" s="7">
        <v>2021</v>
      </c>
      <c r="B4463" s="123" t="s">
        <v>537</v>
      </c>
      <c r="C4463" s="123" t="s">
        <v>553</v>
      </c>
      <c r="D4463" s="123" t="s">
        <v>559</v>
      </c>
      <c r="E4463" s="123" t="s">
        <v>159</v>
      </c>
      <c r="F4463" s="7">
        <v>262.52942056500001</v>
      </c>
      <c r="G4463" s="123" t="s">
        <v>532</v>
      </c>
      <c r="H4463" s="7">
        <v>18.473565213000001</v>
      </c>
      <c r="I4463" s="7">
        <v>70.367599842000004</v>
      </c>
      <c r="J4463" s="7">
        <v>18.366558263000002</v>
      </c>
      <c r="K4463" s="7">
        <v>2.2505160000000001E-3</v>
      </c>
      <c r="L4463" s="7">
        <v>1.66009E-4</v>
      </c>
      <c r="M4463" s="7">
        <v>69.959999999999994</v>
      </c>
      <c r="N4463" s="7">
        <v>8.5724340000000003E-3</v>
      </c>
      <c r="O4463" s="7">
        <v>6.3234599999999999E-4</v>
      </c>
      <c r="P4463" s="7">
        <v>1</v>
      </c>
      <c r="Q4463" s="7">
        <v>28</v>
      </c>
      <c r="R4463" s="7">
        <v>265</v>
      </c>
      <c r="S4463" s="189">
        <v>45625.593981481485</v>
      </c>
    </row>
    <row r="4464" spans="1:19">
      <c r="A4464" s="7">
        <v>2021</v>
      </c>
      <c r="B4464" s="123" t="s">
        <v>537</v>
      </c>
      <c r="C4464" s="123" t="s">
        <v>553</v>
      </c>
      <c r="D4464" s="123" t="s">
        <v>188</v>
      </c>
      <c r="E4464" s="123" t="s">
        <v>533</v>
      </c>
      <c r="F4464" s="7">
        <v>1436.112638071</v>
      </c>
      <c r="G4464" s="123" t="s">
        <v>532</v>
      </c>
      <c r="H4464" s="7">
        <v>116.318230343</v>
      </c>
      <c r="I4464" s="7">
        <v>80.995199999999997</v>
      </c>
      <c r="J4464" s="7">
        <v>105.267056371</v>
      </c>
      <c r="K4464" s="7">
        <v>5.9598669999999998E-3</v>
      </c>
      <c r="L4464" s="7">
        <v>4.1072821000000002E-2</v>
      </c>
      <c r="M4464" s="7">
        <v>73.3</v>
      </c>
      <c r="N4464" s="7">
        <v>4.15E-3</v>
      </c>
      <c r="O4464" s="7">
        <v>2.86E-2</v>
      </c>
      <c r="P4464" s="7">
        <v>1</v>
      </c>
      <c r="Q4464" s="7">
        <v>28</v>
      </c>
      <c r="R4464" s="7">
        <v>265</v>
      </c>
      <c r="S4464" s="189">
        <v>45625.593981481485</v>
      </c>
    </row>
    <row r="4465" spans="1:19">
      <c r="A4465" s="7">
        <v>2021</v>
      </c>
      <c r="B4465" s="123" t="s">
        <v>537</v>
      </c>
      <c r="C4465" s="123" t="s">
        <v>553</v>
      </c>
      <c r="D4465" s="123" t="s">
        <v>571</v>
      </c>
      <c r="E4465" s="123" t="s">
        <v>572</v>
      </c>
      <c r="F4465" s="7">
        <v>242.17363989399999</v>
      </c>
      <c r="G4465" s="123" t="s">
        <v>532</v>
      </c>
      <c r="H4465" s="7">
        <v>17.404259497999998</v>
      </c>
      <c r="I4465" s="7">
        <v>71.866861748999995</v>
      </c>
      <c r="J4465" s="7">
        <v>17.250119516000002</v>
      </c>
      <c r="K4465" s="7">
        <v>4.6858000000000002E-4</v>
      </c>
      <c r="L4465" s="7">
        <v>5.3215000000000001E-4</v>
      </c>
      <c r="M4465" s="7">
        <v>71.230376367000005</v>
      </c>
      <c r="N4465" s="7">
        <v>1.9348939999999999E-3</v>
      </c>
      <c r="O4465" s="7">
        <v>2.19739E-3</v>
      </c>
      <c r="P4465" s="7">
        <v>1</v>
      </c>
      <c r="Q4465" s="7">
        <v>28</v>
      </c>
      <c r="R4465" s="7">
        <v>265</v>
      </c>
      <c r="S4465" s="189">
        <v>45625.593981481485</v>
      </c>
    </row>
    <row r="4466" spans="1:19">
      <c r="A4466" s="7">
        <v>2021</v>
      </c>
      <c r="B4466" s="123" t="s">
        <v>537</v>
      </c>
      <c r="C4466" s="123" t="s">
        <v>553</v>
      </c>
      <c r="D4466" s="123" t="s">
        <v>573</v>
      </c>
      <c r="E4466" s="123" t="s">
        <v>572</v>
      </c>
      <c r="F4466" s="7">
        <v>18421.275438954999</v>
      </c>
      <c r="G4466" s="123" t="s">
        <v>532</v>
      </c>
      <c r="H4466" s="7">
        <v>1324.803750222</v>
      </c>
      <c r="I4466" s="7">
        <v>71.917048014000002</v>
      </c>
      <c r="J4466" s="7">
        <v>1315.094853587</v>
      </c>
      <c r="K4466" s="7">
        <v>8.3333799999999996E-3</v>
      </c>
      <c r="L4466" s="7">
        <v>3.5756837999999999E-2</v>
      </c>
      <c r="M4466" s="7">
        <v>71.39</v>
      </c>
      <c r="N4466" s="7">
        <v>4.5237800000000002E-4</v>
      </c>
      <c r="O4466" s="7">
        <v>1.9410619999999999E-3</v>
      </c>
      <c r="P4466" s="7">
        <v>1</v>
      </c>
      <c r="Q4466" s="7">
        <v>28</v>
      </c>
      <c r="R4466" s="7">
        <v>265</v>
      </c>
      <c r="S4466" s="189">
        <v>45625.593981481485</v>
      </c>
    </row>
    <row r="4467" spans="1:19">
      <c r="A4467" s="7">
        <v>2021</v>
      </c>
      <c r="B4467" s="123" t="s">
        <v>537</v>
      </c>
      <c r="C4467" s="123" t="s">
        <v>553</v>
      </c>
      <c r="D4467" s="123" t="s">
        <v>558</v>
      </c>
      <c r="E4467" s="123" t="s">
        <v>25</v>
      </c>
      <c r="F4467" s="7">
        <v>468.44466434899999</v>
      </c>
      <c r="G4467" s="123" t="s">
        <v>532</v>
      </c>
      <c r="H4467" s="7">
        <v>2.2369297279999998</v>
      </c>
      <c r="I4467" s="7">
        <v>4.7752272529999997</v>
      </c>
      <c r="J4467" s="7">
        <v>1.8744048440000001</v>
      </c>
      <c r="K4467" s="7">
        <v>1.6348799999999999E-4</v>
      </c>
      <c r="L4467" s="7">
        <v>1.3507440000000001E-3</v>
      </c>
      <c r="M4467" s="7">
        <v>4.0013367349999998</v>
      </c>
      <c r="N4467" s="7">
        <v>3.4900099999999999E-4</v>
      </c>
      <c r="O4467" s="7">
        <v>2.8834659999999999E-3</v>
      </c>
      <c r="P4467" s="7">
        <v>1</v>
      </c>
      <c r="Q4467" s="7">
        <v>28</v>
      </c>
      <c r="R4467" s="7">
        <v>265</v>
      </c>
      <c r="S4467" s="189">
        <v>45625.593981481485</v>
      </c>
    </row>
    <row r="4468" spans="1:19">
      <c r="A4468" s="7">
        <v>2021</v>
      </c>
      <c r="B4468" s="123" t="s">
        <v>537</v>
      </c>
      <c r="C4468" s="123" t="s">
        <v>553</v>
      </c>
      <c r="D4468" s="123" t="s">
        <v>558</v>
      </c>
      <c r="E4468" s="123" t="s">
        <v>23</v>
      </c>
      <c r="F4468" s="7">
        <v>0</v>
      </c>
      <c r="G4468" s="123" t="s">
        <v>532</v>
      </c>
      <c r="H4468" s="7">
        <v>0</v>
      </c>
      <c r="I4468" s="7"/>
      <c r="J4468" s="7">
        <v>0</v>
      </c>
      <c r="K4468" s="7">
        <v>0</v>
      </c>
      <c r="L4468" s="7">
        <v>0</v>
      </c>
      <c r="M4468" s="7"/>
      <c r="N4468" s="7"/>
      <c r="O4468" s="7"/>
      <c r="P4468" s="7"/>
      <c r="Q4468" s="7">
        <v>28</v>
      </c>
      <c r="R4468" s="7">
        <v>265</v>
      </c>
      <c r="S4468" s="189">
        <v>45625.593981481485</v>
      </c>
    </row>
    <row r="4469" spans="1:19">
      <c r="A4469" s="7">
        <v>2021</v>
      </c>
      <c r="B4469" s="123" t="s">
        <v>537</v>
      </c>
      <c r="C4469" s="123" t="s">
        <v>553</v>
      </c>
      <c r="D4469" s="123" t="s">
        <v>558</v>
      </c>
      <c r="E4469" s="123" t="s">
        <v>533</v>
      </c>
      <c r="F4469" s="7">
        <v>8212.3097140469999</v>
      </c>
      <c r="G4469" s="123" t="s">
        <v>532</v>
      </c>
      <c r="H4469" s="7">
        <v>608.64806752300001</v>
      </c>
      <c r="I4469" s="7">
        <v>74.114115116999997</v>
      </c>
      <c r="J4469" s="7">
        <v>601.96230204000005</v>
      </c>
      <c r="K4469" s="7">
        <v>3.001961E-3</v>
      </c>
      <c r="L4469" s="7">
        <v>2.4912114999999999E-2</v>
      </c>
      <c r="M4469" s="7">
        <v>73.3</v>
      </c>
      <c r="N4469" s="7">
        <v>3.6554399999999998E-4</v>
      </c>
      <c r="O4469" s="7">
        <v>3.0335090000000002E-3</v>
      </c>
      <c r="P4469" s="7">
        <v>1</v>
      </c>
      <c r="Q4469" s="7">
        <v>28</v>
      </c>
      <c r="R4469" s="7">
        <v>265</v>
      </c>
      <c r="S4469" s="189">
        <v>45625.593981481485</v>
      </c>
    </row>
    <row r="4470" spans="1:19">
      <c r="A4470" s="7">
        <v>2021</v>
      </c>
      <c r="B4470" s="123" t="s">
        <v>537</v>
      </c>
      <c r="C4470" s="123" t="s">
        <v>553</v>
      </c>
      <c r="D4470" s="123" t="s">
        <v>558</v>
      </c>
      <c r="E4470" s="123" t="s">
        <v>159</v>
      </c>
      <c r="F4470" s="7">
        <v>0</v>
      </c>
      <c r="G4470" s="123" t="s">
        <v>532</v>
      </c>
      <c r="H4470" s="7">
        <v>0</v>
      </c>
      <c r="I4470" s="7"/>
      <c r="J4470" s="7">
        <v>0</v>
      </c>
      <c r="K4470" s="7">
        <v>0</v>
      </c>
      <c r="L4470" s="7">
        <v>0</v>
      </c>
      <c r="M4470" s="7"/>
      <c r="N4470" s="7"/>
      <c r="O4470" s="7"/>
      <c r="P4470" s="7">
        <v>1</v>
      </c>
      <c r="Q4470" s="7">
        <v>28</v>
      </c>
      <c r="R4470" s="7">
        <v>265</v>
      </c>
      <c r="S4470" s="189">
        <v>45625.593981481485</v>
      </c>
    </row>
    <row r="4471" spans="1:19">
      <c r="A4471" s="7">
        <v>2021</v>
      </c>
      <c r="B4471" s="123" t="s">
        <v>537</v>
      </c>
      <c r="C4471" s="123" t="s">
        <v>553</v>
      </c>
      <c r="D4471" s="123" t="s">
        <v>191</v>
      </c>
      <c r="E4471" s="123" t="s">
        <v>533</v>
      </c>
      <c r="F4471" s="7">
        <v>4893.3149084079996</v>
      </c>
      <c r="G4471" s="123" t="s">
        <v>532</v>
      </c>
      <c r="H4471" s="7">
        <v>362.23252940999998</v>
      </c>
      <c r="I4471" s="7">
        <v>74.025999999999996</v>
      </c>
      <c r="J4471" s="7">
        <v>358.67998278599998</v>
      </c>
      <c r="K4471" s="7">
        <v>3.4253204000000002E-2</v>
      </c>
      <c r="L4471" s="7">
        <v>9.7866299999999993E-3</v>
      </c>
      <c r="M4471" s="7">
        <v>73.3</v>
      </c>
      <c r="N4471" s="7">
        <v>7.0000000000000001E-3</v>
      </c>
      <c r="O4471" s="7">
        <v>2E-3</v>
      </c>
      <c r="P4471" s="7">
        <v>1</v>
      </c>
      <c r="Q4471" s="7">
        <v>28</v>
      </c>
      <c r="R4471" s="7">
        <v>265</v>
      </c>
      <c r="S4471" s="189">
        <v>45625.593981481485</v>
      </c>
    </row>
    <row r="4472" spans="1:19">
      <c r="A4472" s="7">
        <v>2021</v>
      </c>
      <c r="B4472" s="123" t="s">
        <v>537</v>
      </c>
      <c r="C4472" s="123" t="s">
        <v>553</v>
      </c>
      <c r="D4472" s="123" t="s">
        <v>561</v>
      </c>
      <c r="E4472" s="123" t="s">
        <v>25</v>
      </c>
      <c r="F4472" s="7">
        <v>549.04047125700004</v>
      </c>
      <c r="G4472" s="123" t="s">
        <v>532</v>
      </c>
      <c r="H4472" s="7">
        <v>2.6217930209999998</v>
      </c>
      <c r="I4472" s="7">
        <v>4.7752272529999997</v>
      </c>
      <c r="J4472" s="7">
        <v>2.1968958070000002</v>
      </c>
      <c r="K4472" s="7">
        <v>1.91616E-4</v>
      </c>
      <c r="L4472" s="7">
        <v>1.58314E-3</v>
      </c>
      <c r="M4472" s="7">
        <v>4.0013367349999998</v>
      </c>
      <c r="N4472" s="7">
        <v>3.4900099999999999E-4</v>
      </c>
      <c r="O4472" s="7">
        <v>2.8834659999999999E-3</v>
      </c>
      <c r="P4472" s="7">
        <v>1</v>
      </c>
      <c r="Q4472" s="7">
        <v>28</v>
      </c>
      <c r="R4472" s="7">
        <v>265</v>
      </c>
      <c r="S4472" s="189">
        <v>45625.593981481485</v>
      </c>
    </row>
    <row r="4473" spans="1:19">
      <c r="A4473" s="7">
        <v>2021</v>
      </c>
      <c r="B4473" s="123" t="s">
        <v>537</v>
      </c>
      <c r="C4473" s="123" t="s">
        <v>553</v>
      </c>
      <c r="D4473" s="123" t="s">
        <v>561</v>
      </c>
      <c r="E4473" s="123" t="s">
        <v>23</v>
      </c>
      <c r="F4473" s="7">
        <v>121.947691077</v>
      </c>
      <c r="G4473" s="123" t="s">
        <v>532</v>
      </c>
      <c r="H4473" s="7">
        <v>4.3723770000000002E-2</v>
      </c>
      <c r="I4473" s="7">
        <v>0.35854529099999999</v>
      </c>
      <c r="J4473" s="7">
        <v>0</v>
      </c>
      <c r="K4473" s="7">
        <v>8.8342399999999995E-4</v>
      </c>
      <c r="L4473" s="7">
        <v>7.1652439000000005E-5</v>
      </c>
      <c r="M4473" s="7">
        <v>0</v>
      </c>
      <c r="N4473" s="7">
        <v>7.2442870000000003E-3</v>
      </c>
      <c r="O4473" s="7">
        <v>5.8756699999999999E-4</v>
      </c>
      <c r="P4473" s="7"/>
      <c r="Q4473" s="7">
        <v>28</v>
      </c>
      <c r="R4473" s="7">
        <v>265</v>
      </c>
      <c r="S4473" s="189">
        <v>45625.593981481485</v>
      </c>
    </row>
    <row r="4474" spans="1:19">
      <c r="A4474" s="7">
        <v>2021</v>
      </c>
      <c r="B4474" s="123" t="s">
        <v>537</v>
      </c>
      <c r="C4474" s="123" t="s">
        <v>553</v>
      </c>
      <c r="D4474" s="123" t="s">
        <v>561</v>
      </c>
      <c r="E4474" s="123" t="s">
        <v>533</v>
      </c>
      <c r="F4474" s="7">
        <v>9625.2358894469999</v>
      </c>
      <c r="G4474" s="123" t="s">
        <v>532</v>
      </c>
      <c r="H4474" s="7">
        <v>713.36584073899996</v>
      </c>
      <c r="I4474" s="7">
        <v>74.114115116999997</v>
      </c>
      <c r="J4474" s="7">
        <v>705.52979069599996</v>
      </c>
      <c r="K4474" s="7">
        <v>3.5184470000000001E-3</v>
      </c>
      <c r="L4474" s="7">
        <v>2.919824E-2</v>
      </c>
      <c r="M4474" s="7">
        <v>73.3</v>
      </c>
      <c r="N4474" s="7">
        <v>3.6554399999999998E-4</v>
      </c>
      <c r="O4474" s="7">
        <v>3.0335090000000002E-3</v>
      </c>
      <c r="P4474" s="7">
        <v>1</v>
      </c>
      <c r="Q4474" s="7">
        <v>28</v>
      </c>
      <c r="R4474" s="7">
        <v>265</v>
      </c>
      <c r="S4474" s="189">
        <v>45625.593981481485</v>
      </c>
    </row>
    <row r="4475" spans="1:19">
      <c r="A4475" s="7">
        <v>2021</v>
      </c>
      <c r="B4475" s="123" t="s">
        <v>537</v>
      </c>
      <c r="C4475" s="123" t="s">
        <v>553</v>
      </c>
      <c r="D4475" s="123" t="s">
        <v>561</v>
      </c>
      <c r="E4475" s="123" t="s">
        <v>159</v>
      </c>
      <c r="F4475" s="7">
        <v>3669.5834446590002</v>
      </c>
      <c r="G4475" s="123" t="s">
        <v>532</v>
      </c>
      <c r="H4475" s="7">
        <v>258.219779421</v>
      </c>
      <c r="I4475" s="7">
        <v>70.367599842000004</v>
      </c>
      <c r="J4475" s="7">
        <v>256.72405778799998</v>
      </c>
      <c r="K4475" s="7">
        <v>3.1457262E-2</v>
      </c>
      <c r="L4475" s="7">
        <v>2.3204459999999999E-3</v>
      </c>
      <c r="M4475" s="7">
        <v>69.959999999999994</v>
      </c>
      <c r="N4475" s="7">
        <v>8.5724340000000003E-3</v>
      </c>
      <c r="O4475" s="7">
        <v>6.3234599999999999E-4</v>
      </c>
      <c r="P4475" s="7">
        <v>1</v>
      </c>
      <c r="Q4475" s="7">
        <v>28</v>
      </c>
      <c r="R4475" s="7">
        <v>265</v>
      </c>
      <c r="S4475" s="189">
        <v>45625.593981481485</v>
      </c>
    </row>
    <row r="4476" spans="1:19">
      <c r="A4476" s="7">
        <v>2021</v>
      </c>
      <c r="B4476" s="123" t="s">
        <v>537</v>
      </c>
      <c r="C4476" s="123" t="s">
        <v>553</v>
      </c>
      <c r="D4476" s="123" t="s">
        <v>561</v>
      </c>
      <c r="E4476" s="123" t="s">
        <v>535</v>
      </c>
      <c r="F4476" s="7">
        <v>633.77859807499999</v>
      </c>
      <c r="G4476" s="123" t="s">
        <v>532</v>
      </c>
      <c r="H4476" s="7">
        <v>35.752115644</v>
      </c>
      <c r="I4476" s="7">
        <v>56.411049147</v>
      </c>
      <c r="J4476" s="7">
        <v>35.717574710999997</v>
      </c>
      <c r="K4476" s="7">
        <v>6.33779E-4</v>
      </c>
      <c r="L4476" s="7">
        <v>6.3377859809999999E-5</v>
      </c>
      <c r="M4476" s="7">
        <v>56.356549147000003</v>
      </c>
      <c r="N4476" s="7">
        <v>1E-3</v>
      </c>
      <c r="O4476" s="7">
        <v>1E-4</v>
      </c>
      <c r="P4476" s="7">
        <v>1</v>
      </c>
      <c r="Q4476" s="7">
        <v>28</v>
      </c>
      <c r="R4476" s="7">
        <v>265</v>
      </c>
      <c r="S4476" s="189">
        <v>45625.593981481485</v>
      </c>
    </row>
    <row r="4477" spans="1:19">
      <c r="A4477" s="7">
        <v>2021</v>
      </c>
      <c r="B4477" s="123" t="s">
        <v>537</v>
      </c>
      <c r="C4477" s="123" t="s">
        <v>564</v>
      </c>
      <c r="D4477" s="123" t="s">
        <v>180</v>
      </c>
      <c r="E4477" s="123" t="s">
        <v>574</v>
      </c>
      <c r="F4477" s="7">
        <v>3811.974437932</v>
      </c>
      <c r="G4477" s="123" t="s">
        <v>532</v>
      </c>
      <c r="H4477" s="7">
        <v>408.25166171000001</v>
      </c>
      <c r="I4477" s="7">
        <v>107.097166667</v>
      </c>
      <c r="J4477" s="7">
        <v>374.71581659200001</v>
      </c>
      <c r="K4477" s="7">
        <v>1.143592331</v>
      </c>
      <c r="L4477" s="7">
        <v>5.717962E-3</v>
      </c>
      <c r="M4477" s="7">
        <v>98.299666666999997</v>
      </c>
      <c r="N4477" s="7">
        <v>0.3</v>
      </c>
      <c r="O4477" s="7">
        <v>1.5E-3</v>
      </c>
      <c r="P4477" s="7">
        <v>1</v>
      </c>
      <c r="Q4477" s="7">
        <v>28</v>
      </c>
      <c r="R4477" s="7">
        <v>265</v>
      </c>
      <c r="S4477" s="189">
        <v>45625.593981481485</v>
      </c>
    </row>
    <row r="4478" spans="1:19">
      <c r="A4478" s="7">
        <v>2021</v>
      </c>
      <c r="B4478" s="123" t="s">
        <v>537</v>
      </c>
      <c r="C4478" s="123" t="s">
        <v>564</v>
      </c>
      <c r="D4478" s="123" t="s">
        <v>180</v>
      </c>
      <c r="E4478" s="123" t="s">
        <v>33</v>
      </c>
      <c r="F4478" s="7">
        <v>1177.553328274</v>
      </c>
      <c r="G4478" s="123" t="s">
        <v>532</v>
      </c>
      <c r="H4478" s="7">
        <v>11.139654484999999</v>
      </c>
      <c r="I4478" s="7">
        <v>9.4600000000000009</v>
      </c>
      <c r="J4478" s="7">
        <v>0</v>
      </c>
      <c r="K4478" s="7">
        <v>0.35326599800000003</v>
      </c>
      <c r="L4478" s="7">
        <v>4.7102130000000004E-3</v>
      </c>
      <c r="M4478" s="7">
        <v>0</v>
      </c>
      <c r="N4478" s="7">
        <v>0.3</v>
      </c>
      <c r="O4478" s="7">
        <v>4.0000000000000001E-3</v>
      </c>
      <c r="P4478" s="7"/>
      <c r="Q4478" s="7">
        <v>28</v>
      </c>
      <c r="R4478" s="7">
        <v>265</v>
      </c>
      <c r="S4478" s="189">
        <v>45625.593981481485</v>
      </c>
    </row>
    <row r="4479" spans="1:19">
      <c r="A4479" s="7">
        <v>2021</v>
      </c>
      <c r="B4479" s="123" t="s">
        <v>537</v>
      </c>
      <c r="C4479" s="123" t="s">
        <v>564</v>
      </c>
      <c r="D4479" s="123" t="s">
        <v>180</v>
      </c>
      <c r="E4479" s="123" t="s">
        <v>540</v>
      </c>
      <c r="F4479" s="7">
        <v>3442.8091048619999</v>
      </c>
      <c r="G4479" s="123" t="s">
        <v>532</v>
      </c>
      <c r="H4479" s="7">
        <v>355.97785442000003</v>
      </c>
      <c r="I4479" s="7">
        <v>103.39749999999999</v>
      </c>
      <c r="J4479" s="7">
        <v>325.68974132</v>
      </c>
      <c r="K4479" s="7">
        <v>1.0328427309999999</v>
      </c>
      <c r="L4479" s="7">
        <v>5.1642140000000003E-3</v>
      </c>
      <c r="M4479" s="7">
        <v>94.6</v>
      </c>
      <c r="N4479" s="7">
        <v>0.3</v>
      </c>
      <c r="O4479" s="7">
        <v>1.5E-3</v>
      </c>
      <c r="P4479" s="7">
        <v>1</v>
      </c>
      <c r="Q4479" s="7">
        <v>28</v>
      </c>
      <c r="R4479" s="7">
        <v>265</v>
      </c>
      <c r="S4479" s="189">
        <v>45625.593981481485</v>
      </c>
    </row>
    <row r="4480" spans="1:19">
      <c r="A4480" s="7">
        <v>2021</v>
      </c>
      <c r="B4480" s="123" t="s">
        <v>537</v>
      </c>
      <c r="C4480" s="123" t="s">
        <v>564</v>
      </c>
      <c r="D4480" s="123" t="s">
        <v>180</v>
      </c>
      <c r="E4480" s="123" t="s">
        <v>569</v>
      </c>
      <c r="F4480" s="7">
        <v>2205.0151572059999</v>
      </c>
      <c r="G4480" s="123" t="s">
        <v>532</v>
      </c>
      <c r="H4480" s="7">
        <v>237.327986385</v>
      </c>
      <c r="I4480" s="7">
        <v>107.631</v>
      </c>
      <c r="J4480" s="7">
        <v>217.987798441</v>
      </c>
      <c r="K4480" s="7">
        <v>0.66150454700000005</v>
      </c>
      <c r="L4480" s="7">
        <v>3.0870210000000001E-3</v>
      </c>
      <c r="M4480" s="7">
        <v>98.86</v>
      </c>
      <c r="N4480" s="7">
        <v>0.3</v>
      </c>
      <c r="O4480" s="7">
        <v>1.4E-3</v>
      </c>
      <c r="P4480" s="7">
        <v>1</v>
      </c>
      <c r="Q4480" s="7">
        <v>28</v>
      </c>
      <c r="R4480" s="7">
        <v>265</v>
      </c>
      <c r="S4480" s="189">
        <v>45625.593981481485</v>
      </c>
    </row>
    <row r="4481" spans="1:19">
      <c r="A4481" s="7">
        <v>2021</v>
      </c>
      <c r="B4481" s="123" t="s">
        <v>537</v>
      </c>
      <c r="C4481" s="123" t="s">
        <v>564</v>
      </c>
      <c r="D4481" s="123" t="s">
        <v>180</v>
      </c>
      <c r="E4481" s="123" t="s">
        <v>531</v>
      </c>
      <c r="F4481" s="7">
        <v>0</v>
      </c>
      <c r="G4481" s="123" t="s">
        <v>532</v>
      </c>
      <c r="H4481" s="7">
        <v>0</v>
      </c>
      <c r="I4481" s="7"/>
      <c r="J4481" s="7">
        <v>0</v>
      </c>
      <c r="K4481" s="7">
        <v>0</v>
      </c>
      <c r="L4481" s="7">
        <v>0</v>
      </c>
      <c r="M4481" s="7"/>
      <c r="N4481" s="7"/>
      <c r="O4481" s="7"/>
      <c r="P4481" s="7">
        <v>1</v>
      </c>
      <c r="Q4481" s="7">
        <v>28</v>
      </c>
      <c r="R4481" s="7">
        <v>265</v>
      </c>
      <c r="S4481" s="189">
        <v>45625.593981481485</v>
      </c>
    </row>
    <row r="4482" spans="1:19">
      <c r="A4482" s="7">
        <v>2021</v>
      </c>
      <c r="B4482" s="123" t="s">
        <v>537</v>
      </c>
      <c r="C4482" s="123" t="s">
        <v>564</v>
      </c>
      <c r="D4482" s="123" t="s">
        <v>180</v>
      </c>
      <c r="E4482" s="123" t="s">
        <v>533</v>
      </c>
      <c r="F4482" s="7">
        <v>13006.068040697</v>
      </c>
      <c r="G4482" s="123" t="s">
        <v>532</v>
      </c>
      <c r="H4482" s="7">
        <v>959.01109769699997</v>
      </c>
      <c r="I4482" s="7">
        <v>73.735666667000004</v>
      </c>
      <c r="J4482" s="7">
        <v>953.30143382699998</v>
      </c>
      <c r="K4482" s="7">
        <v>0.13006068000000001</v>
      </c>
      <c r="L4482" s="7">
        <v>7.803641E-3</v>
      </c>
      <c r="M4482" s="7">
        <v>73.296666666999997</v>
      </c>
      <c r="N4482" s="7">
        <v>0.01</v>
      </c>
      <c r="O4482" s="7">
        <v>5.9999999999999995E-4</v>
      </c>
      <c r="P4482" s="7">
        <v>1</v>
      </c>
      <c r="Q4482" s="7">
        <v>28</v>
      </c>
      <c r="R4482" s="7">
        <v>265</v>
      </c>
      <c r="S4482" s="189">
        <v>45625.593981481485</v>
      </c>
    </row>
    <row r="4483" spans="1:19">
      <c r="A4483" s="7">
        <v>2021</v>
      </c>
      <c r="B4483" s="123" t="s">
        <v>537</v>
      </c>
      <c r="C4483" s="123" t="s">
        <v>564</v>
      </c>
      <c r="D4483" s="123" t="s">
        <v>180</v>
      </c>
      <c r="E4483" s="123" t="s">
        <v>159</v>
      </c>
      <c r="F4483" s="7">
        <v>0</v>
      </c>
      <c r="G4483" s="123" t="s">
        <v>532</v>
      </c>
      <c r="H4483" s="7">
        <v>0</v>
      </c>
      <c r="I4483" s="7"/>
      <c r="J4483" s="7">
        <v>0</v>
      </c>
      <c r="K4483" s="7">
        <v>0</v>
      </c>
      <c r="L4483" s="7">
        <v>0</v>
      </c>
      <c r="M4483" s="7"/>
      <c r="N4483" s="7"/>
      <c r="O4483" s="7"/>
      <c r="P4483" s="7">
        <v>1</v>
      </c>
      <c r="Q4483" s="7">
        <v>28</v>
      </c>
      <c r="R4483" s="7">
        <v>265</v>
      </c>
      <c r="S4483" s="189">
        <v>45625.593981481485</v>
      </c>
    </row>
    <row r="4484" spans="1:19">
      <c r="A4484" s="7">
        <v>2021</v>
      </c>
      <c r="B4484" s="123" t="s">
        <v>537</v>
      </c>
      <c r="C4484" s="123" t="s">
        <v>564</v>
      </c>
      <c r="D4484" s="123" t="s">
        <v>180</v>
      </c>
      <c r="E4484" s="123" t="s">
        <v>160</v>
      </c>
      <c r="F4484" s="7">
        <v>37209.770594228001</v>
      </c>
      <c r="G4484" s="123" t="s">
        <v>532</v>
      </c>
      <c r="H4484" s="7">
        <v>2672.7406120129999</v>
      </c>
      <c r="I4484" s="7">
        <v>71.828999999999994</v>
      </c>
      <c r="J4484" s="7">
        <v>2656.4055227220001</v>
      </c>
      <c r="K4484" s="7">
        <v>0.37209770599999997</v>
      </c>
      <c r="L4484" s="7">
        <v>2.2325861999999998E-2</v>
      </c>
      <c r="M4484" s="7">
        <v>71.39</v>
      </c>
      <c r="N4484" s="7">
        <v>0.01</v>
      </c>
      <c r="O4484" s="7">
        <v>5.9999999999999995E-4</v>
      </c>
      <c r="P4484" s="7">
        <v>1</v>
      </c>
      <c r="Q4484" s="7">
        <v>28</v>
      </c>
      <c r="R4484" s="7">
        <v>265</v>
      </c>
      <c r="S4484" s="189">
        <v>45625.593981481485</v>
      </c>
    </row>
    <row r="4485" spans="1:19">
      <c r="A4485" s="7">
        <v>2021</v>
      </c>
      <c r="B4485" s="123" t="s">
        <v>537</v>
      </c>
      <c r="C4485" s="123" t="s">
        <v>564</v>
      </c>
      <c r="D4485" s="123" t="s">
        <v>180</v>
      </c>
      <c r="E4485" s="123" t="s">
        <v>575</v>
      </c>
      <c r="F4485" s="7">
        <v>517.72933235100004</v>
      </c>
      <c r="G4485" s="123" t="s">
        <v>532</v>
      </c>
      <c r="H4485" s="7">
        <v>56.844523486</v>
      </c>
      <c r="I4485" s="7">
        <v>109.795833333</v>
      </c>
      <c r="J4485" s="7">
        <v>52.289799684999998</v>
      </c>
      <c r="K4485" s="7">
        <v>0.15531880000000001</v>
      </c>
      <c r="L4485" s="7">
        <v>7.7659400000000003E-4</v>
      </c>
      <c r="M4485" s="7">
        <v>100.99833333300001</v>
      </c>
      <c r="N4485" s="7">
        <v>0.3</v>
      </c>
      <c r="O4485" s="7">
        <v>1.5E-3</v>
      </c>
      <c r="P4485" s="7">
        <v>1</v>
      </c>
      <c r="Q4485" s="7">
        <v>28</v>
      </c>
      <c r="R4485" s="7">
        <v>265</v>
      </c>
      <c r="S4485" s="189">
        <v>45625.593981481485</v>
      </c>
    </row>
    <row r="4486" spans="1:19">
      <c r="A4486" s="7">
        <v>2021</v>
      </c>
      <c r="B4486" s="123" t="s">
        <v>537</v>
      </c>
      <c r="C4486" s="123" t="s">
        <v>564</v>
      </c>
      <c r="D4486" s="123" t="s">
        <v>180</v>
      </c>
      <c r="E4486" s="123" t="s">
        <v>163</v>
      </c>
      <c r="F4486" s="7">
        <v>2000.0108438110001</v>
      </c>
      <c r="G4486" s="123" t="s">
        <v>532</v>
      </c>
      <c r="H4486" s="7">
        <v>127.713692448</v>
      </c>
      <c r="I4486" s="7">
        <v>63.856499999999997</v>
      </c>
      <c r="J4486" s="7">
        <v>127.380690642</v>
      </c>
      <c r="K4486" s="7">
        <v>1.0000054E-2</v>
      </c>
      <c r="L4486" s="7">
        <v>2.00001E-4</v>
      </c>
      <c r="M4486" s="7">
        <v>63.69</v>
      </c>
      <c r="N4486" s="7">
        <v>5.0000000000000001E-3</v>
      </c>
      <c r="O4486" s="7">
        <v>1E-4</v>
      </c>
      <c r="P4486" s="7">
        <v>1</v>
      </c>
      <c r="Q4486" s="7">
        <v>28</v>
      </c>
      <c r="R4486" s="7">
        <v>265</v>
      </c>
      <c r="S4486" s="189">
        <v>45625.593981481485</v>
      </c>
    </row>
    <row r="4487" spans="1:19">
      <c r="A4487" s="7">
        <v>2021</v>
      </c>
      <c r="B4487" s="123" t="s">
        <v>537</v>
      </c>
      <c r="C4487" s="123" t="s">
        <v>564</v>
      </c>
      <c r="D4487" s="123" t="s">
        <v>180</v>
      </c>
      <c r="E4487" s="123" t="s">
        <v>535</v>
      </c>
      <c r="F4487" s="7">
        <v>24911.267686241001</v>
      </c>
      <c r="G4487" s="123" t="s">
        <v>532</v>
      </c>
      <c r="H4487" s="7">
        <v>1408.0608077429999</v>
      </c>
      <c r="I4487" s="7">
        <v>56.523049147000002</v>
      </c>
      <c r="J4487" s="7">
        <v>1403.9130816740001</v>
      </c>
      <c r="K4487" s="7">
        <v>0.124556338</v>
      </c>
      <c r="L4487" s="7">
        <v>2.4911270000000001E-3</v>
      </c>
      <c r="M4487" s="7">
        <v>56.356549147000003</v>
      </c>
      <c r="N4487" s="7">
        <v>5.0000000000000001E-3</v>
      </c>
      <c r="O4487" s="7">
        <v>1E-4</v>
      </c>
      <c r="P4487" s="7">
        <v>1</v>
      </c>
      <c r="Q4487" s="7">
        <v>28</v>
      </c>
      <c r="R4487" s="7">
        <v>265</v>
      </c>
      <c r="S4487" s="189">
        <v>45625.593981481485</v>
      </c>
    </row>
    <row r="4488" spans="1:19">
      <c r="A4488" s="7">
        <v>2021</v>
      </c>
      <c r="B4488" s="123" t="s">
        <v>537</v>
      </c>
      <c r="C4488" s="123" t="s">
        <v>564</v>
      </c>
      <c r="D4488" s="123" t="s">
        <v>180</v>
      </c>
      <c r="E4488" s="123" t="s">
        <v>541</v>
      </c>
      <c r="F4488" s="7">
        <v>287.14381006399998</v>
      </c>
      <c r="G4488" s="123" t="s">
        <v>532</v>
      </c>
      <c r="H4488" s="7">
        <v>27.139656663</v>
      </c>
      <c r="I4488" s="7">
        <v>94.515903570999996</v>
      </c>
      <c r="J4488" s="7">
        <v>27.013600530000001</v>
      </c>
      <c r="K4488" s="7">
        <v>2.871438E-3</v>
      </c>
      <c r="L4488" s="7">
        <v>1.7228600000000001E-4</v>
      </c>
      <c r="M4488" s="7">
        <v>94.076903571000003</v>
      </c>
      <c r="N4488" s="7">
        <v>0.01</v>
      </c>
      <c r="O4488" s="7">
        <v>5.9999999999999995E-4</v>
      </c>
      <c r="P4488" s="7">
        <v>1</v>
      </c>
      <c r="Q4488" s="7">
        <v>28</v>
      </c>
      <c r="R4488" s="7">
        <v>265</v>
      </c>
      <c r="S4488" s="189">
        <v>45625.593981481485</v>
      </c>
    </row>
    <row r="4489" spans="1:19">
      <c r="A4489" s="7">
        <v>2021</v>
      </c>
      <c r="B4489" s="123" t="s">
        <v>537</v>
      </c>
      <c r="C4489" s="123" t="s">
        <v>564</v>
      </c>
      <c r="D4489" s="123" t="s">
        <v>180</v>
      </c>
      <c r="E4489" s="123" t="s">
        <v>570</v>
      </c>
      <c r="F4489" s="7">
        <v>5346.7110720000001</v>
      </c>
      <c r="G4489" s="123" t="s">
        <v>532</v>
      </c>
      <c r="H4489" s="7">
        <v>602.95395430099995</v>
      </c>
      <c r="I4489" s="7">
        <v>112.771</v>
      </c>
      <c r="J4489" s="7">
        <v>556.05795148799996</v>
      </c>
      <c r="K4489" s="7">
        <v>1.6040133219999999</v>
      </c>
      <c r="L4489" s="7">
        <v>7.4853960000000001E-3</v>
      </c>
      <c r="M4489" s="7">
        <v>104</v>
      </c>
      <c r="N4489" s="7">
        <v>0.3</v>
      </c>
      <c r="O4489" s="7">
        <v>1.4E-3</v>
      </c>
      <c r="P4489" s="7">
        <v>1</v>
      </c>
      <c r="Q4489" s="7">
        <v>28</v>
      </c>
      <c r="R4489" s="7">
        <v>265</v>
      </c>
      <c r="S4489" s="189">
        <v>45625.593981481485</v>
      </c>
    </row>
    <row r="4490" spans="1:19">
      <c r="A4490" s="7">
        <v>2021</v>
      </c>
      <c r="B4490" s="123" t="s">
        <v>537</v>
      </c>
      <c r="C4490" s="123" t="s">
        <v>556</v>
      </c>
      <c r="D4490" s="123" t="s">
        <v>576</v>
      </c>
      <c r="E4490" s="123" t="s">
        <v>27</v>
      </c>
      <c r="F4490" s="7">
        <v>0</v>
      </c>
      <c r="G4490" s="123" t="s">
        <v>532</v>
      </c>
      <c r="H4490" s="7">
        <v>0</v>
      </c>
      <c r="I4490" s="7"/>
      <c r="J4490" s="7">
        <v>0</v>
      </c>
      <c r="K4490" s="7">
        <v>0</v>
      </c>
      <c r="L4490" s="7">
        <v>0</v>
      </c>
      <c r="M4490" s="7"/>
      <c r="N4490" s="7"/>
      <c r="O4490" s="7"/>
      <c r="P4490" s="7"/>
      <c r="Q4490" s="7">
        <v>28</v>
      </c>
      <c r="R4490" s="7">
        <v>265</v>
      </c>
      <c r="S4490" s="189">
        <v>45625.593981481485</v>
      </c>
    </row>
    <row r="4491" spans="1:19">
      <c r="A4491" s="7">
        <v>2021</v>
      </c>
      <c r="B4491" s="123" t="s">
        <v>537</v>
      </c>
      <c r="C4491" s="123" t="s">
        <v>556</v>
      </c>
      <c r="D4491" s="123" t="s">
        <v>576</v>
      </c>
      <c r="E4491" s="123" t="s">
        <v>33</v>
      </c>
      <c r="F4491" s="7">
        <v>107.710685708</v>
      </c>
      <c r="G4491" s="123" t="s">
        <v>532</v>
      </c>
      <c r="H4491" s="7">
        <v>1.018943087</v>
      </c>
      <c r="I4491" s="7">
        <v>9.4600000000000009</v>
      </c>
      <c r="J4491" s="7">
        <v>0</v>
      </c>
      <c r="K4491" s="7">
        <v>3.2313205999999997E-2</v>
      </c>
      <c r="L4491" s="7">
        <v>4.3084299999999998E-4</v>
      </c>
      <c r="M4491" s="7">
        <v>0</v>
      </c>
      <c r="N4491" s="7">
        <v>0.3</v>
      </c>
      <c r="O4491" s="7">
        <v>4.0000000000000001E-3</v>
      </c>
      <c r="P4491" s="7"/>
      <c r="Q4491" s="7">
        <v>28</v>
      </c>
      <c r="R4491" s="7">
        <v>265</v>
      </c>
      <c r="S4491" s="189">
        <v>45625.593981481485</v>
      </c>
    </row>
    <row r="4492" spans="1:19">
      <c r="A4492" s="7">
        <v>2021</v>
      </c>
      <c r="B4492" s="123" t="s">
        <v>537</v>
      </c>
      <c r="C4492" s="123" t="s">
        <v>556</v>
      </c>
      <c r="D4492" s="123" t="s">
        <v>576</v>
      </c>
      <c r="E4492" s="123" t="s">
        <v>540</v>
      </c>
      <c r="F4492" s="7">
        <v>0.41861704100000002</v>
      </c>
      <c r="G4492" s="123" t="s">
        <v>532</v>
      </c>
      <c r="H4492" s="7">
        <v>3.9884784999999999E-2</v>
      </c>
      <c r="I4492" s="7">
        <v>95.277500000000003</v>
      </c>
      <c r="J4492" s="7">
        <v>3.9601171999999997E-2</v>
      </c>
      <c r="K4492" s="7">
        <v>4.1861704099999999E-6</v>
      </c>
      <c r="L4492" s="7">
        <v>6.2792556149999998E-7</v>
      </c>
      <c r="M4492" s="7">
        <v>94.6</v>
      </c>
      <c r="N4492" s="7">
        <v>0.01</v>
      </c>
      <c r="O4492" s="7">
        <v>1.5E-3</v>
      </c>
      <c r="P4492" s="7">
        <v>1</v>
      </c>
      <c r="Q4492" s="7">
        <v>28</v>
      </c>
      <c r="R4492" s="7">
        <v>265</v>
      </c>
      <c r="S4492" s="189">
        <v>45625.593981481485</v>
      </c>
    </row>
    <row r="4493" spans="1:19">
      <c r="A4493" s="7">
        <v>2021</v>
      </c>
      <c r="B4493" s="123" t="s">
        <v>537</v>
      </c>
      <c r="C4493" s="123" t="s">
        <v>556</v>
      </c>
      <c r="D4493" s="123" t="s">
        <v>576</v>
      </c>
      <c r="E4493" s="123" t="s">
        <v>531</v>
      </c>
      <c r="F4493" s="7">
        <v>0</v>
      </c>
      <c r="G4493" s="123" t="s">
        <v>532</v>
      </c>
      <c r="H4493" s="7">
        <v>0</v>
      </c>
      <c r="I4493" s="7"/>
      <c r="J4493" s="7">
        <v>0</v>
      </c>
      <c r="K4493" s="7">
        <v>0</v>
      </c>
      <c r="L4493" s="7">
        <v>0</v>
      </c>
      <c r="M4493" s="7"/>
      <c r="N4493" s="7"/>
      <c r="O4493" s="7"/>
      <c r="P4493" s="7">
        <v>1</v>
      </c>
      <c r="Q4493" s="7">
        <v>28</v>
      </c>
      <c r="R4493" s="7">
        <v>265</v>
      </c>
      <c r="S4493" s="189">
        <v>45625.593981481485</v>
      </c>
    </row>
    <row r="4494" spans="1:19">
      <c r="A4494" s="7">
        <v>2021</v>
      </c>
      <c r="B4494" s="123" t="s">
        <v>537</v>
      </c>
      <c r="C4494" s="123" t="s">
        <v>556</v>
      </c>
      <c r="D4494" s="123" t="s">
        <v>576</v>
      </c>
      <c r="E4494" s="123" t="s">
        <v>533</v>
      </c>
      <c r="F4494" s="7">
        <v>558.81219599999997</v>
      </c>
      <c r="G4494" s="123" t="s">
        <v>532</v>
      </c>
      <c r="H4494" s="7">
        <v>41.204389814000002</v>
      </c>
      <c r="I4494" s="7">
        <v>73.735666667000004</v>
      </c>
      <c r="J4494" s="7">
        <v>40.959071260000002</v>
      </c>
      <c r="K4494" s="7">
        <v>5.5881220000000001E-3</v>
      </c>
      <c r="L4494" s="7">
        <v>3.3528699999999998E-4</v>
      </c>
      <c r="M4494" s="7">
        <v>73.296666666999997</v>
      </c>
      <c r="N4494" s="7">
        <v>0.01</v>
      </c>
      <c r="O4494" s="7">
        <v>5.9999999999999995E-4</v>
      </c>
      <c r="P4494" s="7">
        <v>1</v>
      </c>
      <c r="Q4494" s="7">
        <v>28</v>
      </c>
      <c r="R4494" s="7">
        <v>265</v>
      </c>
      <c r="S4494" s="189">
        <v>45625.593981481485</v>
      </c>
    </row>
    <row r="4495" spans="1:19">
      <c r="A4495" s="7">
        <v>2021</v>
      </c>
      <c r="B4495" s="123" t="s">
        <v>537</v>
      </c>
      <c r="C4495" s="123" t="s">
        <v>556</v>
      </c>
      <c r="D4495" s="123" t="s">
        <v>576</v>
      </c>
      <c r="E4495" s="123" t="s">
        <v>160</v>
      </c>
      <c r="F4495" s="7">
        <v>163.57827599999999</v>
      </c>
      <c r="G4495" s="123" t="s">
        <v>532</v>
      </c>
      <c r="H4495" s="7">
        <v>11.749663987</v>
      </c>
      <c r="I4495" s="7">
        <v>71.828999999999994</v>
      </c>
      <c r="J4495" s="7">
        <v>11.677853124</v>
      </c>
      <c r="K4495" s="7">
        <v>1.635783E-3</v>
      </c>
      <c r="L4495" s="7">
        <v>9.8146965600000001E-5</v>
      </c>
      <c r="M4495" s="7">
        <v>71.39</v>
      </c>
      <c r="N4495" s="7">
        <v>0.01</v>
      </c>
      <c r="O4495" s="7">
        <v>5.9999999999999995E-4</v>
      </c>
      <c r="P4495" s="7">
        <v>1</v>
      </c>
      <c r="Q4495" s="7">
        <v>28</v>
      </c>
      <c r="R4495" s="7">
        <v>265</v>
      </c>
      <c r="S4495" s="189">
        <v>45625.593981481485</v>
      </c>
    </row>
    <row r="4496" spans="1:19">
      <c r="A4496" s="7">
        <v>2021</v>
      </c>
      <c r="B4496" s="123" t="s">
        <v>537</v>
      </c>
      <c r="C4496" s="123" t="s">
        <v>556</v>
      </c>
      <c r="D4496" s="123" t="s">
        <v>576</v>
      </c>
      <c r="E4496" s="123" t="s">
        <v>163</v>
      </c>
      <c r="F4496" s="7">
        <v>608.61813120600004</v>
      </c>
      <c r="G4496" s="123" t="s">
        <v>532</v>
      </c>
      <c r="H4496" s="7">
        <v>38.864223695</v>
      </c>
      <c r="I4496" s="7">
        <v>63.856499999999997</v>
      </c>
      <c r="J4496" s="7">
        <v>38.762888777000001</v>
      </c>
      <c r="K4496" s="7">
        <v>3.0430909999999999E-3</v>
      </c>
      <c r="L4496" s="7">
        <v>6.0861813120000001E-5</v>
      </c>
      <c r="M4496" s="7">
        <v>63.69</v>
      </c>
      <c r="N4496" s="7">
        <v>5.0000000000000001E-3</v>
      </c>
      <c r="O4496" s="7">
        <v>1E-4</v>
      </c>
      <c r="P4496" s="7">
        <v>1</v>
      </c>
      <c r="Q4496" s="7">
        <v>28</v>
      </c>
      <c r="R4496" s="7">
        <v>265</v>
      </c>
      <c r="S4496" s="189">
        <v>45625.593981481485</v>
      </c>
    </row>
    <row r="4497" spans="1:19">
      <c r="A4497" s="7">
        <v>2021</v>
      </c>
      <c r="B4497" s="123" t="s">
        <v>537</v>
      </c>
      <c r="C4497" s="123" t="s">
        <v>556</v>
      </c>
      <c r="D4497" s="123" t="s">
        <v>576</v>
      </c>
      <c r="E4497" s="123" t="s">
        <v>535</v>
      </c>
      <c r="F4497" s="7">
        <v>1638.7781317250001</v>
      </c>
      <c r="G4497" s="123" t="s">
        <v>532</v>
      </c>
      <c r="H4497" s="7">
        <v>92.628736880999995</v>
      </c>
      <c r="I4497" s="7">
        <v>56.523049147000002</v>
      </c>
      <c r="J4497" s="7">
        <v>92.355880322000004</v>
      </c>
      <c r="K4497" s="7">
        <v>8.193891E-3</v>
      </c>
      <c r="L4497" s="7">
        <v>1.6387800000000001E-4</v>
      </c>
      <c r="M4497" s="7">
        <v>56.356549147000003</v>
      </c>
      <c r="N4497" s="7">
        <v>5.0000000000000001E-3</v>
      </c>
      <c r="O4497" s="7">
        <v>1E-4</v>
      </c>
      <c r="P4497" s="7">
        <v>1</v>
      </c>
      <c r="Q4497" s="7">
        <v>28</v>
      </c>
      <c r="R4497" s="7">
        <v>265</v>
      </c>
      <c r="S4497" s="189">
        <v>45625.593981481485</v>
      </c>
    </row>
    <row r="4498" spans="1:19">
      <c r="A4498" s="7">
        <v>2021</v>
      </c>
      <c r="B4498" s="123" t="s">
        <v>537</v>
      </c>
      <c r="C4498" s="123" t="s">
        <v>556</v>
      </c>
      <c r="D4498" s="123" t="s">
        <v>576</v>
      </c>
      <c r="E4498" s="123" t="s">
        <v>541</v>
      </c>
      <c r="F4498" s="7">
        <v>0</v>
      </c>
      <c r="G4498" s="123" t="s">
        <v>532</v>
      </c>
      <c r="H4498" s="7">
        <v>0</v>
      </c>
      <c r="I4498" s="7"/>
      <c r="J4498" s="7">
        <v>0</v>
      </c>
      <c r="K4498" s="7">
        <v>0</v>
      </c>
      <c r="L4498" s="7">
        <v>0</v>
      </c>
      <c r="M4498" s="7"/>
      <c r="N4498" s="7"/>
      <c r="O4498" s="7"/>
      <c r="P4498" s="7">
        <v>1</v>
      </c>
      <c r="Q4498" s="7">
        <v>28</v>
      </c>
      <c r="R4498" s="7">
        <v>265</v>
      </c>
      <c r="S4498" s="189">
        <v>45625.593981481485</v>
      </c>
    </row>
    <row r="4499" spans="1:19">
      <c r="A4499" s="7">
        <v>2021</v>
      </c>
      <c r="B4499" s="123" t="s">
        <v>537</v>
      </c>
      <c r="C4499" s="123" t="s">
        <v>556</v>
      </c>
      <c r="D4499" s="123" t="s">
        <v>577</v>
      </c>
      <c r="E4499" s="123" t="s">
        <v>27</v>
      </c>
      <c r="F4499" s="7">
        <v>0</v>
      </c>
      <c r="G4499" s="123" t="s">
        <v>532</v>
      </c>
      <c r="H4499" s="7">
        <v>0</v>
      </c>
      <c r="I4499" s="7"/>
      <c r="J4499" s="7">
        <v>0</v>
      </c>
      <c r="K4499" s="7">
        <v>0</v>
      </c>
      <c r="L4499" s="7">
        <v>0</v>
      </c>
      <c r="M4499" s="7"/>
      <c r="N4499" s="7"/>
      <c r="O4499" s="7"/>
      <c r="P4499" s="7"/>
      <c r="Q4499" s="7">
        <v>28</v>
      </c>
      <c r="R4499" s="7">
        <v>265</v>
      </c>
      <c r="S4499" s="189">
        <v>45625.593981481485</v>
      </c>
    </row>
    <row r="4500" spans="1:19">
      <c r="A4500" s="7">
        <v>2021</v>
      </c>
      <c r="B4500" s="123" t="s">
        <v>537</v>
      </c>
      <c r="C4500" s="123" t="s">
        <v>556</v>
      </c>
      <c r="D4500" s="123" t="s">
        <v>577</v>
      </c>
      <c r="E4500" s="123" t="s">
        <v>33</v>
      </c>
      <c r="F4500" s="7">
        <v>5.1136329839999997</v>
      </c>
      <c r="G4500" s="123" t="s">
        <v>532</v>
      </c>
      <c r="H4500" s="7">
        <v>4.8374967999999997E-2</v>
      </c>
      <c r="I4500" s="7">
        <v>9.4600000000000009</v>
      </c>
      <c r="J4500" s="7">
        <v>0</v>
      </c>
      <c r="K4500" s="7">
        <v>1.5340900000000001E-3</v>
      </c>
      <c r="L4500" s="7">
        <v>2.0454531940000001E-5</v>
      </c>
      <c r="M4500" s="7">
        <v>0</v>
      </c>
      <c r="N4500" s="7">
        <v>0.3</v>
      </c>
      <c r="O4500" s="7">
        <v>4.0000000000000001E-3</v>
      </c>
      <c r="P4500" s="7"/>
      <c r="Q4500" s="7">
        <v>28</v>
      </c>
      <c r="R4500" s="7">
        <v>265</v>
      </c>
      <c r="S4500" s="189">
        <v>45625.593981481485</v>
      </c>
    </row>
    <row r="4501" spans="1:19">
      <c r="A4501" s="7">
        <v>2021</v>
      </c>
      <c r="B4501" s="123" t="s">
        <v>537</v>
      </c>
      <c r="C4501" s="123" t="s">
        <v>556</v>
      </c>
      <c r="D4501" s="123" t="s">
        <v>577</v>
      </c>
      <c r="E4501" s="123" t="s">
        <v>540</v>
      </c>
      <c r="F4501" s="7">
        <v>0</v>
      </c>
      <c r="G4501" s="123" t="s">
        <v>532</v>
      </c>
      <c r="H4501" s="7">
        <v>0</v>
      </c>
      <c r="I4501" s="7"/>
      <c r="J4501" s="7">
        <v>0</v>
      </c>
      <c r="K4501" s="7">
        <v>0</v>
      </c>
      <c r="L4501" s="7">
        <v>0</v>
      </c>
      <c r="M4501" s="7"/>
      <c r="N4501" s="7"/>
      <c r="O4501" s="7"/>
      <c r="P4501" s="7">
        <v>1</v>
      </c>
      <c r="Q4501" s="7">
        <v>28</v>
      </c>
      <c r="R4501" s="7">
        <v>265</v>
      </c>
      <c r="S4501" s="189">
        <v>45625.593981481485</v>
      </c>
    </row>
    <row r="4502" spans="1:19">
      <c r="A4502" s="7">
        <v>2021</v>
      </c>
      <c r="B4502" s="123" t="s">
        <v>537</v>
      </c>
      <c r="C4502" s="123" t="s">
        <v>556</v>
      </c>
      <c r="D4502" s="123" t="s">
        <v>577</v>
      </c>
      <c r="E4502" s="123" t="s">
        <v>531</v>
      </c>
      <c r="F4502" s="7">
        <v>0</v>
      </c>
      <c r="G4502" s="123" t="s">
        <v>532</v>
      </c>
      <c r="H4502" s="7">
        <v>0</v>
      </c>
      <c r="I4502" s="7"/>
      <c r="J4502" s="7">
        <v>0</v>
      </c>
      <c r="K4502" s="7">
        <v>0</v>
      </c>
      <c r="L4502" s="7">
        <v>0</v>
      </c>
      <c r="M4502" s="7"/>
      <c r="N4502" s="7"/>
      <c r="O4502" s="7"/>
      <c r="P4502" s="7">
        <v>1</v>
      </c>
      <c r="Q4502" s="7">
        <v>28</v>
      </c>
      <c r="R4502" s="7">
        <v>265</v>
      </c>
      <c r="S4502" s="189">
        <v>45625.593981481485</v>
      </c>
    </row>
    <row r="4503" spans="1:19">
      <c r="A4503" s="7">
        <v>2021</v>
      </c>
      <c r="B4503" s="123" t="s">
        <v>537</v>
      </c>
      <c r="C4503" s="123" t="s">
        <v>556</v>
      </c>
      <c r="D4503" s="123" t="s">
        <v>577</v>
      </c>
      <c r="E4503" s="123" t="s">
        <v>533</v>
      </c>
      <c r="F4503" s="7">
        <v>711.29545199999995</v>
      </c>
      <c r="G4503" s="123" t="s">
        <v>532</v>
      </c>
      <c r="H4503" s="7">
        <v>52.447844349999997</v>
      </c>
      <c r="I4503" s="7">
        <v>73.735666667000004</v>
      </c>
      <c r="J4503" s="7">
        <v>52.135585646999999</v>
      </c>
      <c r="K4503" s="7">
        <v>7.1129549999999998E-3</v>
      </c>
      <c r="L4503" s="7">
        <v>4.2677699999999998E-4</v>
      </c>
      <c r="M4503" s="7">
        <v>73.296666666999997</v>
      </c>
      <c r="N4503" s="7">
        <v>0.01</v>
      </c>
      <c r="O4503" s="7">
        <v>5.9999999999999995E-4</v>
      </c>
      <c r="P4503" s="7">
        <v>1</v>
      </c>
      <c r="Q4503" s="7">
        <v>28</v>
      </c>
      <c r="R4503" s="7">
        <v>265</v>
      </c>
      <c r="S4503" s="189">
        <v>45625.593981481485</v>
      </c>
    </row>
    <row r="4504" spans="1:19">
      <c r="A4504" s="7">
        <v>2021</v>
      </c>
      <c r="B4504" s="123" t="s">
        <v>537</v>
      </c>
      <c r="C4504" s="123" t="s">
        <v>556</v>
      </c>
      <c r="D4504" s="123" t="s">
        <v>577</v>
      </c>
      <c r="E4504" s="123" t="s">
        <v>160</v>
      </c>
      <c r="F4504" s="7">
        <v>67.072535999999999</v>
      </c>
      <c r="G4504" s="123" t="s">
        <v>532</v>
      </c>
      <c r="H4504" s="7">
        <v>4.8177531880000002</v>
      </c>
      <c r="I4504" s="7">
        <v>71.828999999999994</v>
      </c>
      <c r="J4504" s="7">
        <v>4.7883083449999999</v>
      </c>
      <c r="K4504" s="7">
        <v>6.7072500000000005E-4</v>
      </c>
      <c r="L4504" s="7">
        <v>4.0243521600000002E-5</v>
      </c>
      <c r="M4504" s="7">
        <v>71.39</v>
      </c>
      <c r="N4504" s="7">
        <v>0.01</v>
      </c>
      <c r="O4504" s="7">
        <v>5.9999999999999995E-4</v>
      </c>
      <c r="P4504" s="7">
        <v>1</v>
      </c>
      <c r="Q4504" s="7">
        <v>28</v>
      </c>
      <c r="R4504" s="7">
        <v>265</v>
      </c>
      <c r="S4504" s="189">
        <v>45625.593981481485</v>
      </c>
    </row>
    <row r="4505" spans="1:19">
      <c r="A4505" s="7">
        <v>2021</v>
      </c>
      <c r="B4505" s="123" t="s">
        <v>537</v>
      </c>
      <c r="C4505" s="123" t="s">
        <v>556</v>
      </c>
      <c r="D4505" s="123" t="s">
        <v>577</v>
      </c>
      <c r="E4505" s="123" t="s">
        <v>163</v>
      </c>
      <c r="F4505" s="7">
        <v>124.63588166</v>
      </c>
      <c r="G4505" s="123" t="s">
        <v>532</v>
      </c>
      <c r="H4505" s="7">
        <v>7.9588111770000003</v>
      </c>
      <c r="I4505" s="7">
        <v>63.856499999999997</v>
      </c>
      <c r="J4505" s="7">
        <v>7.9380593030000002</v>
      </c>
      <c r="K4505" s="7">
        <v>6.2317899999999996E-4</v>
      </c>
      <c r="L4505" s="7">
        <v>1.246358817E-5</v>
      </c>
      <c r="M4505" s="7">
        <v>63.69</v>
      </c>
      <c r="N4505" s="7">
        <v>5.0000000000000001E-3</v>
      </c>
      <c r="O4505" s="7">
        <v>1E-4</v>
      </c>
      <c r="P4505" s="7">
        <v>1</v>
      </c>
      <c r="Q4505" s="7">
        <v>28</v>
      </c>
      <c r="R4505" s="7">
        <v>265</v>
      </c>
      <c r="S4505" s="189">
        <v>45625.593981481485</v>
      </c>
    </row>
    <row r="4506" spans="1:19">
      <c r="A4506" s="7">
        <v>2021</v>
      </c>
      <c r="B4506" s="123" t="s">
        <v>537</v>
      </c>
      <c r="C4506" s="123" t="s">
        <v>556</v>
      </c>
      <c r="D4506" s="123" t="s">
        <v>577</v>
      </c>
      <c r="E4506" s="123" t="s">
        <v>535</v>
      </c>
      <c r="F4506" s="7">
        <v>674.85432871800003</v>
      </c>
      <c r="G4506" s="123" t="s">
        <v>532</v>
      </c>
      <c r="H4506" s="7">
        <v>38.144824389</v>
      </c>
      <c r="I4506" s="7">
        <v>56.523049147000002</v>
      </c>
      <c r="J4506" s="7">
        <v>38.032461142999999</v>
      </c>
      <c r="K4506" s="7">
        <v>3.3742720000000002E-3</v>
      </c>
      <c r="L4506" s="7">
        <v>6.7485432869999999E-5</v>
      </c>
      <c r="M4506" s="7">
        <v>56.356549147000003</v>
      </c>
      <c r="N4506" s="7">
        <v>5.0000000000000001E-3</v>
      </c>
      <c r="O4506" s="7">
        <v>1E-4</v>
      </c>
      <c r="P4506" s="7">
        <v>1</v>
      </c>
      <c r="Q4506" s="7">
        <v>28</v>
      </c>
      <c r="R4506" s="7">
        <v>265</v>
      </c>
      <c r="S4506" s="189">
        <v>45625.593981481485</v>
      </c>
    </row>
    <row r="4507" spans="1:19">
      <c r="A4507" s="7">
        <v>2021</v>
      </c>
      <c r="B4507" s="123" t="s">
        <v>537</v>
      </c>
      <c r="C4507" s="123" t="s">
        <v>556</v>
      </c>
      <c r="D4507" s="123" t="s">
        <v>577</v>
      </c>
      <c r="E4507" s="123" t="s">
        <v>541</v>
      </c>
      <c r="F4507" s="7">
        <v>0</v>
      </c>
      <c r="G4507" s="123" t="s">
        <v>532</v>
      </c>
      <c r="H4507" s="7">
        <v>0</v>
      </c>
      <c r="I4507" s="7"/>
      <c r="J4507" s="7">
        <v>0</v>
      </c>
      <c r="K4507" s="7">
        <v>0</v>
      </c>
      <c r="L4507" s="7">
        <v>0</v>
      </c>
      <c r="M4507" s="7"/>
      <c r="N4507" s="7"/>
      <c r="O4507" s="7"/>
      <c r="P4507" s="7">
        <v>1</v>
      </c>
      <c r="Q4507" s="7">
        <v>28</v>
      </c>
      <c r="R4507" s="7">
        <v>265</v>
      </c>
      <c r="S4507" s="189">
        <v>45625.593981481485</v>
      </c>
    </row>
    <row r="4508" spans="1:19">
      <c r="A4508" s="7">
        <v>2021</v>
      </c>
      <c r="B4508" s="123" t="s">
        <v>537</v>
      </c>
      <c r="C4508" s="123" t="s">
        <v>556</v>
      </c>
      <c r="D4508" s="123" t="s">
        <v>578</v>
      </c>
      <c r="E4508" s="123" t="s">
        <v>27</v>
      </c>
      <c r="F4508" s="7">
        <v>0</v>
      </c>
      <c r="G4508" s="123" t="s">
        <v>532</v>
      </c>
      <c r="H4508" s="7">
        <v>0</v>
      </c>
      <c r="I4508" s="7"/>
      <c r="J4508" s="7">
        <v>0</v>
      </c>
      <c r="K4508" s="7">
        <v>0</v>
      </c>
      <c r="L4508" s="7">
        <v>0</v>
      </c>
      <c r="M4508" s="7"/>
      <c r="N4508" s="7"/>
      <c r="O4508" s="7"/>
      <c r="P4508" s="7"/>
      <c r="Q4508" s="7">
        <v>28</v>
      </c>
      <c r="R4508" s="7">
        <v>265</v>
      </c>
      <c r="S4508" s="189">
        <v>45625.593981481485</v>
      </c>
    </row>
    <row r="4509" spans="1:19">
      <c r="A4509" s="7">
        <v>2021</v>
      </c>
      <c r="B4509" s="123" t="s">
        <v>537</v>
      </c>
      <c r="C4509" s="123" t="s">
        <v>556</v>
      </c>
      <c r="D4509" s="123" t="s">
        <v>578</v>
      </c>
      <c r="E4509" s="123" t="s">
        <v>33</v>
      </c>
      <c r="F4509" s="7">
        <v>108.478236518</v>
      </c>
      <c r="G4509" s="123" t="s">
        <v>532</v>
      </c>
      <c r="H4509" s="7">
        <v>1.026204117</v>
      </c>
      <c r="I4509" s="7">
        <v>9.4600000000000009</v>
      </c>
      <c r="J4509" s="7">
        <v>0</v>
      </c>
      <c r="K4509" s="7">
        <v>3.2543470999999997E-2</v>
      </c>
      <c r="L4509" s="7">
        <v>4.3391300000000002E-4</v>
      </c>
      <c r="M4509" s="7">
        <v>0</v>
      </c>
      <c r="N4509" s="7">
        <v>0.3</v>
      </c>
      <c r="O4509" s="7">
        <v>4.0000000000000001E-3</v>
      </c>
      <c r="P4509" s="7"/>
      <c r="Q4509" s="7">
        <v>28</v>
      </c>
      <c r="R4509" s="7">
        <v>265</v>
      </c>
      <c r="S4509" s="189">
        <v>45625.593981481485</v>
      </c>
    </row>
    <row r="4510" spans="1:19">
      <c r="A4510" s="7">
        <v>2021</v>
      </c>
      <c r="B4510" s="123" t="s">
        <v>537</v>
      </c>
      <c r="C4510" s="123" t="s">
        <v>556</v>
      </c>
      <c r="D4510" s="123" t="s">
        <v>578</v>
      </c>
      <c r="E4510" s="123" t="s">
        <v>540</v>
      </c>
      <c r="F4510" s="7">
        <v>7.3676599149999999</v>
      </c>
      <c r="G4510" s="123" t="s">
        <v>532</v>
      </c>
      <c r="H4510" s="7">
        <v>0.70197221799999998</v>
      </c>
      <c r="I4510" s="7">
        <v>95.277500000000003</v>
      </c>
      <c r="J4510" s="7">
        <v>0.69698062800000005</v>
      </c>
      <c r="K4510" s="7">
        <v>7.3676599150000003E-5</v>
      </c>
      <c r="L4510" s="7">
        <v>1.1051489870000001E-5</v>
      </c>
      <c r="M4510" s="7">
        <v>94.6</v>
      </c>
      <c r="N4510" s="7">
        <v>0.01</v>
      </c>
      <c r="O4510" s="7">
        <v>1.5E-3</v>
      </c>
      <c r="P4510" s="7">
        <v>1</v>
      </c>
      <c r="Q4510" s="7">
        <v>28</v>
      </c>
      <c r="R4510" s="7">
        <v>265</v>
      </c>
      <c r="S4510" s="189">
        <v>45625.593981481485</v>
      </c>
    </row>
    <row r="4511" spans="1:19">
      <c r="A4511" s="7">
        <v>2021</v>
      </c>
      <c r="B4511" s="123" t="s">
        <v>537</v>
      </c>
      <c r="C4511" s="123" t="s">
        <v>556</v>
      </c>
      <c r="D4511" s="123" t="s">
        <v>578</v>
      </c>
      <c r="E4511" s="123" t="s">
        <v>531</v>
      </c>
      <c r="F4511" s="7">
        <v>0</v>
      </c>
      <c r="G4511" s="123" t="s">
        <v>532</v>
      </c>
      <c r="H4511" s="7">
        <v>0</v>
      </c>
      <c r="I4511" s="7"/>
      <c r="J4511" s="7">
        <v>0</v>
      </c>
      <c r="K4511" s="7">
        <v>0</v>
      </c>
      <c r="L4511" s="7">
        <v>0</v>
      </c>
      <c r="M4511" s="7"/>
      <c r="N4511" s="7"/>
      <c r="O4511" s="7"/>
      <c r="P4511" s="7">
        <v>1</v>
      </c>
      <c r="Q4511" s="7">
        <v>28</v>
      </c>
      <c r="R4511" s="7">
        <v>265</v>
      </c>
      <c r="S4511" s="189">
        <v>45625.593981481485</v>
      </c>
    </row>
    <row r="4512" spans="1:19">
      <c r="A4512" s="7">
        <v>2021</v>
      </c>
      <c r="B4512" s="123" t="s">
        <v>537</v>
      </c>
      <c r="C4512" s="123" t="s">
        <v>556</v>
      </c>
      <c r="D4512" s="123" t="s">
        <v>578</v>
      </c>
      <c r="E4512" s="123" t="s">
        <v>533</v>
      </c>
      <c r="F4512" s="7">
        <v>48.483144000000003</v>
      </c>
      <c r="G4512" s="123" t="s">
        <v>532</v>
      </c>
      <c r="H4512" s="7">
        <v>3.5749369450000001</v>
      </c>
      <c r="I4512" s="7">
        <v>73.735666667000004</v>
      </c>
      <c r="J4512" s="7">
        <v>3.5536528449999998</v>
      </c>
      <c r="K4512" s="7">
        <v>4.8483100000000002E-4</v>
      </c>
      <c r="L4512" s="7">
        <v>2.9089886399999999E-5</v>
      </c>
      <c r="M4512" s="7">
        <v>73.296666666999997</v>
      </c>
      <c r="N4512" s="7">
        <v>0.01</v>
      </c>
      <c r="O4512" s="7">
        <v>5.9999999999999995E-4</v>
      </c>
      <c r="P4512" s="7">
        <v>1</v>
      </c>
      <c r="Q4512" s="7">
        <v>28</v>
      </c>
      <c r="R4512" s="7">
        <v>265</v>
      </c>
      <c r="S4512" s="189">
        <v>45625.593981481485</v>
      </c>
    </row>
    <row r="4513" spans="1:19">
      <c r="A4513" s="7">
        <v>2021</v>
      </c>
      <c r="B4513" s="123" t="s">
        <v>537</v>
      </c>
      <c r="C4513" s="123" t="s">
        <v>556</v>
      </c>
      <c r="D4513" s="123" t="s">
        <v>578</v>
      </c>
      <c r="E4513" s="123" t="s">
        <v>160</v>
      </c>
      <c r="F4513" s="7">
        <v>143.942184</v>
      </c>
      <c r="G4513" s="123" t="s">
        <v>532</v>
      </c>
      <c r="H4513" s="7">
        <v>10.339223134999999</v>
      </c>
      <c r="I4513" s="7">
        <v>71.828999999999994</v>
      </c>
      <c r="J4513" s="7">
        <v>10.276032516000001</v>
      </c>
      <c r="K4513" s="7">
        <v>1.4394220000000001E-3</v>
      </c>
      <c r="L4513" s="7">
        <v>8.6365310400000005E-5</v>
      </c>
      <c r="M4513" s="7">
        <v>71.39</v>
      </c>
      <c r="N4513" s="7">
        <v>0.01</v>
      </c>
      <c r="O4513" s="7">
        <v>5.9999999999999995E-4</v>
      </c>
      <c r="P4513" s="7">
        <v>1</v>
      </c>
      <c r="Q4513" s="7">
        <v>28</v>
      </c>
      <c r="R4513" s="7">
        <v>265</v>
      </c>
      <c r="S4513" s="189">
        <v>45625.593981481485</v>
      </c>
    </row>
    <row r="4514" spans="1:19">
      <c r="A4514" s="7">
        <v>2021</v>
      </c>
      <c r="B4514" s="123" t="s">
        <v>537</v>
      </c>
      <c r="C4514" s="123" t="s">
        <v>556</v>
      </c>
      <c r="D4514" s="123" t="s">
        <v>578</v>
      </c>
      <c r="E4514" s="123" t="s">
        <v>163</v>
      </c>
      <c r="F4514" s="7">
        <v>362.44604568300002</v>
      </c>
      <c r="G4514" s="123" t="s">
        <v>532</v>
      </c>
      <c r="H4514" s="7">
        <v>23.144535915999999</v>
      </c>
      <c r="I4514" s="7">
        <v>63.856499999999997</v>
      </c>
      <c r="J4514" s="7">
        <v>23.084188650000002</v>
      </c>
      <c r="K4514" s="7">
        <v>1.81223E-3</v>
      </c>
      <c r="L4514" s="7">
        <v>3.624460457E-5</v>
      </c>
      <c r="M4514" s="7">
        <v>63.69</v>
      </c>
      <c r="N4514" s="7">
        <v>5.0000000000000001E-3</v>
      </c>
      <c r="O4514" s="7">
        <v>1E-4</v>
      </c>
      <c r="P4514" s="7">
        <v>1</v>
      </c>
      <c r="Q4514" s="7">
        <v>28</v>
      </c>
      <c r="R4514" s="7">
        <v>265</v>
      </c>
      <c r="S4514" s="189">
        <v>45625.593981481485</v>
      </c>
    </row>
    <row r="4515" spans="1:19">
      <c r="A4515" s="7">
        <v>2021</v>
      </c>
      <c r="B4515" s="123" t="s">
        <v>537</v>
      </c>
      <c r="C4515" s="123" t="s">
        <v>556</v>
      </c>
      <c r="D4515" s="123" t="s">
        <v>578</v>
      </c>
      <c r="E4515" s="123" t="s">
        <v>535</v>
      </c>
      <c r="F4515" s="7">
        <v>1282.4631673010001</v>
      </c>
      <c r="G4515" s="123" t="s">
        <v>532</v>
      </c>
      <c r="H4515" s="7">
        <v>72.488728635000001</v>
      </c>
      <c r="I4515" s="7">
        <v>56.523049147000002</v>
      </c>
      <c r="J4515" s="7">
        <v>72.275198517000007</v>
      </c>
      <c r="K4515" s="7">
        <v>6.4123160000000004E-3</v>
      </c>
      <c r="L4515" s="7">
        <v>1.2824599999999999E-4</v>
      </c>
      <c r="M4515" s="7">
        <v>56.356549147000003</v>
      </c>
      <c r="N4515" s="7">
        <v>5.0000000000000001E-3</v>
      </c>
      <c r="O4515" s="7">
        <v>1E-4</v>
      </c>
      <c r="P4515" s="7">
        <v>1</v>
      </c>
      <c r="Q4515" s="7">
        <v>28</v>
      </c>
      <c r="R4515" s="7">
        <v>265</v>
      </c>
      <c r="S4515" s="189">
        <v>45625.593981481485</v>
      </c>
    </row>
    <row r="4516" spans="1:19">
      <c r="A4516" s="7">
        <v>2021</v>
      </c>
      <c r="B4516" s="123" t="s">
        <v>537</v>
      </c>
      <c r="C4516" s="123" t="s">
        <v>556</v>
      </c>
      <c r="D4516" s="123" t="s">
        <v>578</v>
      </c>
      <c r="E4516" s="123" t="s">
        <v>541</v>
      </c>
      <c r="F4516" s="7">
        <v>0</v>
      </c>
      <c r="G4516" s="123" t="s">
        <v>532</v>
      </c>
      <c r="H4516" s="7">
        <v>0</v>
      </c>
      <c r="I4516" s="7"/>
      <c r="J4516" s="7">
        <v>0</v>
      </c>
      <c r="K4516" s="7">
        <v>0</v>
      </c>
      <c r="L4516" s="7">
        <v>0</v>
      </c>
      <c r="M4516" s="7"/>
      <c r="N4516" s="7"/>
      <c r="O4516" s="7"/>
      <c r="P4516" s="7">
        <v>1</v>
      </c>
      <c r="Q4516" s="7">
        <v>28</v>
      </c>
      <c r="R4516" s="7">
        <v>265</v>
      </c>
      <c r="S4516" s="189">
        <v>45625.593981481485</v>
      </c>
    </row>
    <row r="4517" spans="1:19">
      <c r="A4517" s="7">
        <v>2021</v>
      </c>
      <c r="B4517" s="123" t="s">
        <v>537</v>
      </c>
      <c r="C4517" s="123" t="s">
        <v>556</v>
      </c>
      <c r="D4517" s="123" t="s">
        <v>579</v>
      </c>
      <c r="E4517" s="123" t="s">
        <v>27</v>
      </c>
      <c r="F4517" s="7">
        <v>0</v>
      </c>
      <c r="G4517" s="123" t="s">
        <v>532</v>
      </c>
      <c r="H4517" s="7">
        <v>0</v>
      </c>
      <c r="I4517" s="7"/>
      <c r="J4517" s="7">
        <v>0</v>
      </c>
      <c r="K4517" s="7">
        <v>0</v>
      </c>
      <c r="L4517" s="7">
        <v>0</v>
      </c>
      <c r="M4517" s="7"/>
      <c r="N4517" s="7"/>
      <c r="O4517" s="7"/>
      <c r="P4517" s="7"/>
      <c r="Q4517" s="7">
        <v>28</v>
      </c>
      <c r="R4517" s="7">
        <v>265</v>
      </c>
      <c r="S4517" s="189">
        <v>45625.593981481485</v>
      </c>
    </row>
    <row r="4518" spans="1:19">
      <c r="A4518" s="7">
        <v>2021</v>
      </c>
      <c r="B4518" s="123" t="s">
        <v>537</v>
      </c>
      <c r="C4518" s="123" t="s">
        <v>556</v>
      </c>
      <c r="D4518" s="123" t="s">
        <v>579</v>
      </c>
      <c r="E4518" s="123" t="s">
        <v>33</v>
      </c>
      <c r="F4518" s="7">
        <v>7.2307450099999997</v>
      </c>
      <c r="G4518" s="123" t="s">
        <v>532</v>
      </c>
      <c r="H4518" s="7">
        <v>6.8402848000000002E-2</v>
      </c>
      <c r="I4518" s="7">
        <v>9.4600000000000009</v>
      </c>
      <c r="J4518" s="7">
        <v>0</v>
      </c>
      <c r="K4518" s="7">
        <v>2.169224E-3</v>
      </c>
      <c r="L4518" s="7">
        <v>2.8922980039999999E-5</v>
      </c>
      <c r="M4518" s="7">
        <v>0</v>
      </c>
      <c r="N4518" s="7">
        <v>0.3</v>
      </c>
      <c r="O4518" s="7">
        <v>4.0000000000000001E-3</v>
      </c>
      <c r="P4518" s="7"/>
      <c r="Q4518" s="7">
        <v>28</v>
      </c>
      <c r="R4518" s="7">
        <v>265</v>
      </c>
      <c r="S4518" s="189">
        <v>45625.593981481485</v>
      </c>
    </row>
    <row r="4519" spans="1:19">
      <c r="A4519" s="7">
        <v>2021</v>
      </c>
      <c r="B4519" s="123" t="s">
        <v>537</v>
      </c>
      <c r="C4519" s="123" t="s">
        <v>556</v>
      </c>
      <c r="D4519" s="123" t="s">
        <v>579</v>
      </c>
      <c r="E4519" s="123" t="s">
        <v>540</v>
      </c>
      <c r="F4519" s="7">
        <v>0.167446816</v>
      </c>
      <c r="G4519" s="123" t="s">
        <v>532</v>
      </c>
      <c r="H4519" s="7">
        <v>1.5953914E-2</v>
      </c>
      <c r="I4519" s="7">
        <v>95.277500000000003</v>
      </c>
      <c r="J4519" s="7">
        <v>1.5840468999999999E-2</v>
      </c>
      <c r="K4519" s="7">
        <v>1.6744681599999999E-6</v>
      </c>
      <c r="L4519" s="7">
        <v>2.5117022400000001E-7</v>
      </c>
      <c r="M4519" s="7">
        <v>94.6</v>
      </c>
      <c r="N4519" s="7">
        <v>0.01</v>
      </c>
      <c r="O4519" s="7">
        <v>1.5E-3</v>
      </c>
      <c r="P4519" s="7">
        <v>1</v>
      </c>
      <c r="Q4519" s="7">
        <v>28</v>
      </c>
      <c r="R4519" s="7">
        <v>265</v>
      </c>
      <c r="S4519" s="189">
        <v>45625.593981481485</v>
      </c>
    </row>
    <row r="4520" spans="1:19">
      <c r="A4520" s="7">
        <v>2021</v>
      </c>
      <c r="B4520" s="123" t="s">
        <v>537</v>
      </c>
      <c r="C4520" s="123" t="s">
        <v>556</v>
      </c>
      <c r="D4520" s="123" t="s">
        <v>579</v>
      </c>
      <c r="E4520" s="123" t="s">
        <v>531</v>
      </c>
      <c r="F4520" s="7">
        <v>0</v>
      </c>
      <c r="G4520" s="123" t="s">
        <v>532</v>
      </c>
      <c r="H4520" s="7">
        <v>0</v>
      </c>
      <c r="I4520" s="7"/>
      <c r="J4520" s="7">
        <v>0</v>
      </c>
      <c r="K4520" s="7">
        <v>0</v>
      </c>
      <c r="L4520" s="7">
        <v>0</v>
      </c>
      <c r="M4520" s="7"/>
      <c r="N4520" s="7"/>
      <c r="O4520" s="7"/>
      <c r="P4520" s="7">
        <v>1</v>
      </c>
      <c r="Q4520" s="7">
        <v>28</v>
      </c>
      <c r="R4520" s="7">
        <v>265</v>
      </c>
      <c r="S4520" s="189">
        <v>45625.593981481485</v>
      </c>
    </row>
    <row r="4521" spans="1:19">
      <c r="A4521" s="7">
        <v>2021</v>
      </c>
      <c r="B4521" s="123" t="s">
        <v>537</v>
      </c>
      <c r="C4521" s="123" t="s">
        <v>556</v>
      </c>
      <c r="D4521" s="123" t="s">
        <v>579</v>
      </c>
      <c r="E4521" s="123" t="s">
        <v>533</v>
      </c>
      <c r="F4521" s="7">
        <v>67.156272000000001</v>
      </c>
      <c r="G4521" s="123" t="s">
        <v>532</v>
      </c>
      <c r="H4521" s="7">
        <v>4.9518124869999998</v>
      </c>
      <c r="I4521" s="7">
        <v>73.735666667000004</v>
      </c>
      <c r="J4521" s="7">
        <v>4.9223308829999999</v>
      </c>
      <c r="K4521" s="7">
        <v>6.7156300000000002E-4</v>
      </c>
      <c r="L4521" s="7">
        <v>4.0293763199999999E-5</v>
      </c>
      <c r="M4521" s="7">
        <v>73.296666666999997</v>
      </c>
      <c r="N4521" s="7">
        <v>0.01</v>
      </c>
      <c r="O4521" s="7">
        <v>5.9999999999999995E-4</v>
      </c>
      <c r="P4521" s="7">
        <v>1</v>
      </c>
      <c r="Q4521" s="7">
        <v>28</v>
      </c>
      <c r="R4521" s="7">
        <v>265</v>
      </c>
      <c r="S4521" s="189">
        <v>45625.593981481485</v>
      </c>
    </row>
    <row r="4522" spans="1:19">
      <c r="A4522" s="7">
        <v>2021</v>
      </c>
      <c r="B4522" s="123" t="s">
        <v>537</v>
      </c>
      <c r="C4522" s="123" t="s">
        <v>556</v>
      </c>
      <c r="D4522" s="123" t="s">
        <v>579</v>
      </c>
      <c r="E4522" s="123" t="s">
        <v>160</v>
      </c>
      <c r="F4522" s="7">
        <v>10.550736000000001</v>
      </c>
      <c r="G4522" s="123" t="s">
        <v>532</v>
      </c>
      <c r="H4522" s="7">
        <v>0.75784881599999998</v>
      </c>
      <c r="I4522" s="7">
        <v>71.828999999999994</v>
      </c>
      <c r="J4522" s="7">
        <v>0.75321704300000003</v>
      </c>
      <c r="K4522" s="7">
        <v>1.05507E-4</v>
      </c>
      <c r="L4522" s="7">
        <v>6.3304415999999997E-6</v>
      </c>
      <c r="M4522" s="7">
        <v>71.39</v>
      </c>
      <c r="N4522" s="7">
        <v>0.01</v>
      </c>
      <c r="O4522" s="7">
        <v>5.9999999999999995E-4</v>
      </c>
      <c r="P4522" s="7">
        <v>1</v>
      </c>
      <c r="Q4522" s="7">
        <v>28</v>
      </c>
      <c r="R4522" s="7">
        <v>265</v>
      </c>
      <c r="S4522" s="189">
        <v>45625.593981481485</v>
      </c>
    </row>
    <row r="4523" spans="1:19">
      <c r="A4523" s="7">
        <v>2021</v>
      </c>
      <c r="B4523" s="123" t="s">
        <v>537</v>
      </c>
      <c r="C4523" s="123" t="s">
        <v>556</v>
      </c>
      <c r="D4523" s="123" t="s">
        <v>579</v>
      </c>
      <c r="E4523" s="123" t="s">
        <v>163</v>
      </c>
      <c r="F4523" s="7">
        <v>23.716139425000001</v>
      </c>
      <c r="G4523" s="123" t="s">
        <v>532</v>
      </c>
      <c r="H4523" s="7">
        <v>1.514429657</v>
      </c>
      <c r="I4523" s="7">
        <v>63.856499999999997</v>
      </c>
      <c r="J4523" s="7">
        <v>1.51048092</v>
      </c>
      <c r="K4523" s="7">
        <v>1.18581E-4</v>
      </c>
      <c r="L4523" s="7">
        <v>2.3716139430000002E-6</v>
      </c>
      <c r="M4523" s="7">
        <v>63.69</v>
      </c>
      <c r="N4523" s="7">
        <v>5.0000000000000001E-3</v>
      </c>
      <c r="O4523" s="7">
        <v>1E-4</v>
      </c>
      <c r="P4523" s="7">
        <v>1</v>
      </c>
      <c r="Q4523" s="7">
        <v>28</v>
      </c>
      <c r="R4523" s="7">
        <v>265</v>
      </c>
      <c r="S4523" s="189">
        <v>45625.593981481485</v>
      </c>
    </row>
    <row r="4524" spans="1:19">
      <c r="A4524" s="7">
        <v>2021</v>
      </c>
      <c r="B4524" s="123" t="s">
        <v>537</v>
      </c>
      <c r="C4524" s="123" t="s">
        <v>556</v>
      </c>
      <c r="D4524" s="123" t="s">
        <v>579</v>
      </c>
      <c r="E4524" s="123" t="s">
        <v>535</v>
      </c>
      <c r="F4524" s="7">
        <v>1434.9498528449999</v>
      </c>
      <c r="G4524" s="123" t="s">
        <v>532</v>
      </c>
      <c r="H4524" s="7">
        <v>81.107741055999995</v>
      </c>
      <c r="I4524" s="7">
        <v>56.523049147000002</v>
      </c>
      <c r="J4524" s="7">
        <v>80.868821905000004</v>
      </c>
      <c r="K4524" s="7">
        <v>7.1747490000000002E-3</v>
      </c>
      <c r="L4524" s="7">
        <v>1.4349499999999999E-4</v>
      </c>
      <c r="M4524" s="7">
        <v>56.356549147000003</v>
      </c>
      <c r="N4524" s="7">
        <v>5.0000000000000001E-3</v>
      </c>
      <c r="O4524" s="7">
        <v>1E-4</v>
      </c>
      <c r="P4524" s="7">
        <v>1</v>
      </c>
      <c r="Q4524" s="7">
        <v>28</v>
      </c>
      <c r="R4524" s="7">
        <v>265</v>
      </c>
      <c r="S4524" s="189">
        <v>45625.593981481485</v>
      </c>
    </row>
    <row r="4525" spans="1:19">
      <c r="A4525" s="7">
        <v>2021</v>
      </c>
      <c r="B4525" s="123" t="s">
        <v>537</v>
      </c>
      <c r="C4525" s="123" t="s">
        <v>556</v>
      </c>
      <c r="D4525" s="123" t="s">
        <v>579</v>
      </c>
      <c r="E4525" s="123" t="s">
        <v>541</v>
      </c>
      <c r="F4525" s="7">
        <v>0</v>
      </c>
      <c r="G4525" s="123" t="s">
        <v>532</v>
      </c>
      <c r="H4525" s="7">
        <v>0</v>
      </c>
      <c r="I4525" s="7"/>
      <c r="J4525" s="7">
        <v>0</v>
      </c>
      <c r="K4525" s="7">
        <v>0</v>
      </c>
      <c r="L4525" s="7">
        <v>0</v>
      </c>
      <c r="M4525" s="7"/>
      <c r="N4525" s="7"/>
      <c r="O4525" s="7"/>
      <c r="P4525" s="7">
        <v>1</v>
      </c>
      <c r="Q4525" s="7">
        <v>28</v>
      </c>
      <c r="R4525" s="7">
        <v>265</v>
      </c>
      <c r="S4525" s="189">
        <v>45625.593981481485</v>
      </c>
    </row>
    <row r="4526" spans="1:19">
      <c r="A4526" s="7">
        <v>2021</v>
      </c>
      <c r="B4526" s="123" t="s">
        <v>537</v>
      </c>
      <c r="C4526" s="123" t="s">
        <v>556</v>
      </c>
      <c r="D4526" s="123" t="s">
        <v>580</v>
      </c>
      <c r="E4526" s="123" t="s">
        <v>27</v>
      </c>
      <c r="F4526" s="7">
        <v>0</v>
      </c>
      <c r="G4526" s="123" t="s">
        <v>532</v>
      </c>
      <c r="H4526" s="7">
        <v>0</v>
      </c>
      <c r="I4526" s="7"/>
      <c r="J4526" s="7">
        <v>0</v>
      </c>
      <c r="K4526" s="7">
        <v>0</v>
      </c>
      <c r="L4526" s="7">
        <v>0</v>
      </c>
      <c r="M4526" s="7"/>
      <c r="N4526" s="7"/>
      <c r="O4526" s="7"/>
      <c r="P4526" s="7"/>
      <c r="Q4526" s="7">
        <v>28</v>
      </c>
      <c r="R4526" s="7">
        <v>265</v>
      </c>
      <c r="S4526" s="189">
        <v>45625.593981481485</v>
      </c>
    </row>
    <row r="4527" spans="1:19">
      <c r="A4527" s="7">
        <v>2021</v>
      </c>
      <c r="B4527" s="123" t="s">
        <v>537</v>
      </c>
      <c r="C4527" s="123" t="s">
        <v>556</v>
      </c>
      <c r="D4527" s="123" t="s">
        <v>580</v>
      </c>
      <c r="E4527" s="123" t="s">
        <v>33</v>
      </c>
      <c r="F4527" s="7">
        <v>57.989271164999998</v>
      </c>
      <c r="G4527" s="123" t="s">
        <v>532</v>
      </c>
      <c r="H4527" s="7">
        <v>0.54857850500000005</v>
      </c>
      <c r="I4527" s="7">
        <v>9.4600000000000009</v>
      </c>
      <c r="J4527" s="7">
        <v>0</v>
      </c>
      <c r="K4527" s="7">
        <v>1.7396781E-2</v>
      </c>
      <c r="L4527" s="7">
        <v>2.31957E-4</v>
      </c>
      <c r="M4527" s="7">
        <v>0</v>
      </c>
      <c r="N4527" s="7">
        <v>0.3</v>
      </c>
      <c r="O4527" s="7">
        <v>4.0000000000000001E-3</v>
      </c>
      <c r="P4527" s="7"/>
      <c r="Q4527" s="7">
        <v>28</v>
      </c>
      <c r="R4527" s="7">
        <v>265</v>
      </c>
      <c r="S4527" s="189">
        <v>45625.593981481485</v>
      </c>
    </row>
    <row r="4528" spans="1:19">
      <c r="A4528" s="7">
        <v>2021</v>
      </c>
      <c r="B4528" s="123" t="s">
        <v>537</v>
      </c>
      <c r="C4528" s="123" t="s">
        <v>556</v>
      </c>
      <c r="D4528" s="123" t="s">
        <v>580</v>
      </c>
      <c r="E4528" s="123" t="s">
        <v>540</v>
      </c>
      <c r="F4528" s="7">
        <v>0.20930852</v>
      </c>
      <c r="G4528" s="123" t="s">
        <v>532</v>
      </c>
      <c r="H4528" s="7">
        <v>1.9942392999999999E-2</v>
      </c>
      <c r="I4528" s="7">
        <v>95.277500000000003</v>
      </c>
      <c r="J4528" s="7">
        <v>1.9800585999999998E-2</v>
      </c>
      <c r="K4528" s="7">
        <v>2.0930852E-6</v>
      </c>
      <c r="L4528" s="7">
        <v>3.1396278000000001E-7</v>
      </c>
      <c r="M4528" s="7">
        <v>94.6</v>
      </c>
      <c r="N4528" s="7">
        <v>0.01</v>
      </c>
      <c r="O4528" s="7">
        <v>1.5E-3</v>
      </c>
      <c r="P4528" s="7">
        <v>1</v>
      </c>
      <c r="Q4528" s="7">
        <v>28</v>
      </c>
      <c r="R4528" s="7">
        <v>265</v>
      </c>
      <c r="S4528" s="189">
        <v>45625.593981481485</v>
      </c>
    </row>
    <row r="4529" spans="1:19">
      <c r="A4529" s="7">
        <v>2021</v>
      </c>
      <c r="B4529" s="123" t="s">
        <v>537</v>
      </c>
      <c r="C4529" s="123" t="s">
        <v>556</v>
      </c>
      <c r="D4529" s="123" t="s">
        <v>580</v>
      </c>
      <c r="E4529" s="123" t="s">
        <v>531</v>
      </c>
      <c r="F4529" s="7">
        <v>0</v>
      </c>
      <c r="G4529" s="123" t="s">
        <v>532</v>
      </c>
      <c r="H4529" s="7">
        <v>0</v>
      </c>
      <c r="I4529" s="7"/>
      <c r="J4529" s="7">
        <v>0</v>
      </c>
      <c r="K4529" s="7">
        <v>0</v>
      </c>
      <c r="L4529" s="7">
        <v>0</v>
      </c>
      <c r="M4529" s="7"/>
      <c r="N4529" s="7"/>
      <c r="O4529" s="7"/>
      <c r="P4529" s="7">
        <v>1</v>
      </c>
      <c r="Q4529" s="7">
        <v>28</v>
      </c>
      <c r="R4529" s="7">
        <v>265</v>
      </c>
      <c r="S4529" s="189">
        <v>45625.593981481485</v>
      </c>
    </row>
    <row r="4530" spans="1:19">
      <c r="A4530" s="7">
        <v>2021</v>
      </c>
      <c r="B4530" s="123" t="s">
        <v>537</v>
      </c>
      <c r="C4530" s="123" t="s">
        <v>556</v>
      </c>
      <c r="D4530" s="123" t="s">
        <v>580</v>
      </c>
      <c r="E4530" s="123" t="s">
        <v>533</v>
      </c>
      <c r="F4530" s="7">
        <v>41.323715999999997</v>
      </c>
      <c r="G4530" s="123" t="s">
        <v>532</v>
      </c>
      <c r="H4530" s="7">
        <v>3.0470317480000002</v>
      </c>
      <c r="I4530" s="7">
        <v>73.735666667000004</v>
      </c>
      <c r="J4530" s="7">
        <v>3.0288906369999999</v>
      </c>
      <c r="K4530" s="7">
        <v>4.13237E-4</v>
      </c>
      <c r="L4530" s="7">
        <v>2.47942296E-5</v>
      </c>
      <c r="M4530" s="7">
        <v>73.296666666999997</v>
      </c>
      <c r="N4530" s="7">
        <v>0.01</v>
      </c>
      <c r="O4530" s="7">
        <v>5.9999999999999995E-4</v>
      </c>
      <c r="P4530" s="7">
        <v>1</v>
      </c>
      <c r="Q4530" s="7">
        <v>28</v>
      </c>
      <c r="R4530" s="7">
        <v>265</v>
      </c>
      <c r="S4530" s="189">
        <v>45625.593981481485</v>
      </c>
    </row>
    <row r="4531" spans="1:19">
      <c r="A4531" s="7">
        <v>2021</v>
      </c>
      <c r="B4531" s="123" t="s">
        <v>537</v>
      </c>
      <c r="C4531" s="123" t="s">
        <v>556</v>
      </c>
      <c r="D4531" s="123" t="s">
        <v>580</v>
      </c>
      <c r="E4531" s="123" t="s">
        <v>160</v>
      </c>
      <c r="F4531" s="7">
        <v>55.26576</v>
      </c>
      <c r="G4531" s="123" t="s">
        <v>532</v>
      </c>
      <c r="H4531" s="7">
        <v>3.9696842750000001</v>
      </c>
      <c r="I4531" s="7">
        <v>71.828999999999994</v>
      </c>
      <c r="J4531" s="7">
        <v>3.9454226060000002</v>
      </c>
      <c r="K4531" s="7">
        <v>5.5265800000000003E-4</v>
      </c>
      <c r="L4531" s="7">
        <v>3.3159456E-5</v>
      </c>
      <c r="M4531" s="7">
        <v>71.39</v>
      </c>
      <c r="N4531" s="7">
        <v>0.01</v>
      </c>
      <c r="O4531" s="7">
        <v>5.9999999999999995E-4</v>
      </c>
      <c r="P4531" s="7">
        <v>1</v>
      </c>
      <c r="Q4531" s="7">
        <v>28</v>
      </c>
      <c r="R4531" s="7">
        <v>265</v>
      </c>
      <c r="S4531" s="189">
        <v>45625.593981481485</v>
      </c>
    </row>
    <row r="4532" spans="1:19">
      <c r="A4532" s="7">
        <v>2021</v>
      </c>
      <c r="B4532" s="123" t="s">
        <v>537</v>
      </c>
      <c r="C4532" s="123" t="s">
        <v>556</v>
      </c>
      <c r="D4532" s="123" t="s">
        <v>580</v>
      </c>
      <c r="E4532" s="123" t="s">
        <v>163</v>
      </c>
      <c r="F4532" s="7">
        <v>7.0643819560000001</v>
      </c>
      <c r="G4532" s="123" t="s">
        <v>532</v>
      </c>
      <c r="H4532" s="7">
        <v>0.45110670600000002</v>
      </c>
      <c r="I4532" s="7">
        <v>63.856499999999997</v>
      </c>
      <c r="J4532" s="7">
        <v>0.44993048699999999</v>
      </c>
      <c r="K4532" s="7">
        <v>3.5321909780000003E-5</v>
      </c>
      <c r="L4532" s="7">
        <v>7.0643819560000001E-7</v>
      </c>
      <c r="M4532" s="7">
        <v>63.69</v>
      </c>
      <c r="N4532" s="7">
        <v>5.0000000000000001E-3</v>
      </c>
      <c r="O4532" s="7">
        <v>1E-4</v>
      </c>
      <c r="P4532" s="7">
        <v>1</v>
      </c>
      <c r="Q4532" s="7">
        <v>28</v>
      </c>
      <c r="R4532" s="7">
        <v>265</v>
      </c>
      <c r="S4532" s="189">
        <v>45625.593981481485</v>
      </c>
    </row>
    <row r="4533" spans="1:19">
      <c r="A4533" s="7">
        <v>2021</v>
      </c>
      <c r="B4533" s="123" t="s">
        <v>537</v>
      </c>
      <c r="C4533" s="123" t="s">
        <v>556</v>
      </c>
      <c r="D4533" s="123" t="s">
        <v>580</v>
      </c>
      <c r="E4533" s="123" t="s">
        <v>535</v>
      </c>
      <c r="F4533" s="7">
        <v>605.14788743500003</v>
      </c>
      <c r="G4533" s="123" t="s">
        <v>532</v>
      </c>
      <c r="H4533" s="7">
        <v>34.204803783000003</v>
      </c>
      <c r="I4533" s="7">
        <v>56.523049147000002</v>
      </c>
      <c r="J4533" s="7">
        <v>34.104046658999998</v>
      </c>
      <c r="K4533" s="7">
        <v>3.0257389999999999E-3</v>
      </c>
      <c r="L4533" s="7">
        <v>6.051478874E-5</v>
      </c>
      <c r="M4533" s="7">
        <v>56.356549147000003</v>
      </c>
      <c r="N4533" s="7">
        <v>5.0000000000000001E-3</v>
      </c>
      <c r="O4533" s="7">
        <v>1E-4</v>
      </c>
      <c r="P4533" s="7">
        <v>1</v>
      </c>
      <c r="Q4533" s="7">
        <v>28</v>
      </c>
      <c r="R4533" s="7">
        <v>265</v>
      </c>
      <c r="S4533" s="189">
        <v>45625.593981481485</v>
      </c>
    </row>
    <row r="4534" spans="1:19">
      <c r="A4534" s="7">
        <v>2021</v>
      </c>
      <c r="B4534" s="123" t="s">
        <v>537</v>
      </c>
      <c r="C4534" s="123" t="s">
        <v>556</v>
      </c>
      <c r="D4534" s="123" t="s">
        <v>580</v>
      </c>
      <c r="E4534" s="123" t="s">
        <v>541</v>
      </c>
      <c r="F4534" s="7">
        <v>0</v>
      </c>
      <c r="G4534" s="123" t="s">
        <v>532</v>
      </c>
      <c r="H4534" s="7">
        <v>0</v>
      </c>
      <c r="I4534" s="7"/>
      <c r="J4534" s="7">
        <v>0</v>
      </c>
      <c r="K4534" s="7">
        <v>0</v>
      </c>
      <c r="L4534" s="7">
        <v>0</v>
      </c>
      <c r="M4534" s="7"/>
      <c r="N4534" s="7"/>
      <c r="O4534" s="7"/>
      <c r="P4534" s="7">
        <v>1</v>
      </c>
      <c r="Q4534" s="7">
        <v>28</v>
      </c>
      <c r="R4534" s="7">
        <v>265</v>
      </c>
      <c r="S4534" s="189">
        <v>45625.593981481485</v>
      </c>
    </row>
    <row r="4535" spans="1:19">
      <c r="A4535" s="7">
        <v>2021</v>
      </c>
      <c r="B4535" s="123" t="s">
        <v>537</v>
      </c>
      <c r="C4535" s="123" t="s">
        <v>556</v>
      </c>
      <c r="D4535" s="123" t="s">
        <v>581</v>
      </c>
      <c r="E4535" s="123" t="s">
        <v>27</v>
      </c>
      <c r="F4535" s="7">
        <v>85.319981760999994</v>
      </c>
      <c r="G4535" s="123" t="s">
        <v>532</v>
      </c>
      <c r="H4535" s="7">
        <v>1.4205776999999999E-2</v>
      </c>
      <c r="I4535" s="7">
        <v>0.16650000000000001</v>
      </c>
      <c r="J4535" s="7">
        <v>0</v>
      </c>
      <c r="K4535" s="7">
        <v>4.2660000000000002E-4</v>
      </c>
      <c r="L4535" s="7">
        <v>8.5319981760000008E-6</v>
      </c>
      <c r="M4535" s="7">
        <v>0</v>
      </c>
      <c r="N4535" s="7">
        <v>5.0000000000000001E-3</v>
      </c>
      <c r="O4535" s="7">
        <v>1E-4</v>
      </c>
      <c r="P4535" s="7"/>
      <c r="Q4535" s="7">
        <v>28</v>
      </c>
      <c r="R4535" s="7">
        <v>265</v>
      </c>
      <c r="S4535" s="189">
        <v>45625.593981481485</v>
      </c>
    </row>
    <row r="4536" spans="1:19">
      <c r="A4536" s="7">
        <v>2021</v>
      </c>
      <c r="B4536" s="123" t="s">
        <v>537</v>
      </c>
      <c r="C4536" s="123" t="s">
        <v>556</v>
      </c>
      <c r="D4536" s="123" t="s">
        <v>581</v>
      </c>
      <c r="E4536" s="123" t="s">
        <v>33</v>
      </c>
      <c r="F4536" s="7">
        <v>90.215385776999995</v>
      </c>
      <c r="G4536" s="123" t="s">
        <v>532</v>
      </c>
      <c r="H4536" s="7">
        <v>0.85343754900000002</v>
      </c>
      <c r="I4536" s="7">
        <v>9.4600000000000009</v>
      </c>
      <c r="J4536" s="7">
        <v>0</v>
      </c>
      <c r="K4536" s="7">
        <v>2.7064616E-2</v>
      </c>
      <c r="L4536" s="7">
        <v>3.6086199999999999E-4</v>
      </c>
      <c r="M4536" s="7">
        <v>0</v>
      </c>
      <c r="N4536" s="7">
        <v>0.3</v>
      </c>
      <c r="O4536" s="7">
        <v>4.0000000000000001E-3</v>
      </c>
      <c r="P4536" s="7"/>
      <c r="Q4536" s="7">
        <v>28</v>
      </c>
      <c r="R4536" s="7">
        <v>265</v>
      </c>
      <c r="S4536" s="189">
        <v>45625.593981481485</v>
      </c>
    </row>
    <row r="4537" spans="1:19">
      <c r="A4537" s="7">
        <v>2021</v>
      </c>
      <c r="B4537" s="123" t="s">
        <v>537</v>
      </c>
      <c r="C4537" s="123" t="s">
        <v>556</v>
      </c>
      <c r="D4537" s="123" t="s">
        <v>581</v>
      </c>
      <c r="E4537" s="123" t="s">
        <v>540</v>
      </c>
      <c r="F4537" s="7">
        <v>4.1861704E-2</v>
      </c>
      <c r="G4537" s="123" t="s">
        <v>532</v>
      </c>
      <c r="H4537" s="7">
        <v>3.9884789999999996E-3</v>
      </c>
      <c r="I4537" s="7">
        <v>95.277500000000003</v>
      </c>
      <c r="J4537" s="7">
        <v>3.960117E-3</v>
      </c>
      <c r="K4537" s="7">
        <v>4.1861703999999998E-7</v>
      </c>
      <c r="L4537" s="7">
        <v>6.2792556000000003E-8</v>
      </c>
      <c r="M4537" s="7">
        <v>94.6</v>
      </c>
      <c r="N4537" s="7">
        <v>0.01</v>
      </c>
      <c r="O4537" s="7">
        <v>1.5E-3</v>
      </c>
      <c r="P4537" s="7">
        <v>1</v>
      </c>
      <c r="Q4537" s="7">
        <v>28</v>
      </c>
      <c r="R4537" s="7">
        <v>265</v>
      </c>
      <c r="S4537" s="189">
        <v>45625.593981481485</v>
      </c>
    </row>
    <row r="4538" spans="1:19">
      <c r="A4538" s="7">
        <v>2021</v>
      </c>
      <c r="B4538" s="123" t="s">
        <v>537</v>
      </c>
      <c r="C4538" s="123" t="s">
        <v>556</v>
      </c>
      <c r="D4538" s="123" t="s">
        <v>581</v>
      </c>
      <c r="E4538" s="123" t="s">
        <v>531</v>
      </c>
      <c r="F4538" s="7">
        <v>0</v>
      </c>
      <c r="G4538" s="123" t="s">
        <v>532</v>
      </c>
      <c r="H4538" s="7">
        <v>0</v>
      </c>
      <c r="I4538" s="7"/>
      <c r="J4538" s="7">
        <v>0</v>
      </c>
      <c r="K4538" s="7">
        <v>0</v>
      </c>
      <c r="L4538" s="7">
        <v>0</v>
      </c>
      <c r="M4538" s="7"/>
      <c r="N4538" s="7"/>
      <c r="O4538" s="7"/>
      <c r="P4538" s="7">
        <v>1</v>
      </c>
      <c r="Q4538" s="7">
        <v>28</v>
      </c>
      <c r="R4538" s="7">
        <v>265</v>
      </c>
      <c r="S4538" s="189">
        <v>45625.593981481485</v>
      </c>
    </row>
    <row r="4539" spans="1:19">
      <c r="A4539" s="7">
        <v>2021</v>
      </c>
      <c r="B4539" s="123" t="s">
        <v>537</v>
      </c>
      <c r="C4539" s="123" t="s">
        <v>556</v>
      </c>
      <c r="D4539" s="123" t="s">
        <v>581</v>
      </c>
      <c r="E4539" s="123" t="s">
        <v>533</v>
      </c>
      <c r="F4539" s="7">
        <v>430.235568</v>
      </c>
      <c r="G4539" s="123" t="s">
        <v>532</v>
      </c>
      <c r="H4539" s="7">
        <v>31.72370643</v>
      </c>
      <c r="I4539" s="7">
        <v>73.735666667000004</v>
      </c>
      <c r="J4539" s="7">
        <v>31.534833016</v>
      </c>
      <c r="K4539" s="7">
        <v>4.3023560000000002E-3</v>
      </c>
      <c r="L4539" s="7">
        <v>2.5814099999999998E-4</v>
      </c>
      <c r="M4539" s="7">
        <v>73.296666666999997</v>
      </c>
      <c r="N4539" s="7">
        <v>0.01</v>
      </c>
      <c r="O4539" s="7">
        <v>5.9999999999999995E-4</v>
      </c>
      <c r="P4539" s="7">
        <v>1</v>
      </c>
      <c r="Q4539" s="7">
        <v>28</v>
      </c>
      <c r="R4539" s="7">
        <v>265</v>
      </c>
      <c r="S4539" s="189">
        <v>45625.593981481485</v>
      </c>
    </row>
    <row r="4540" spans="1:19">
      <c r="A4540" s="7">
        <v>2021</v>
      </c>
      <c r="B4540" s="123" t="s">
        <v>537</v>
      </c>
      <c r="C4540" s="123" t="s">
        <v>556</v>
      </c>
      <c r="D4540" s="123" t="s">
        <v>581</v>
      </c>
      <c r="E4540" s="123" t="s">
        <v>160</v>
      </c>
      <c r="F4540" s="7">
        <v>68.956596000000005</v>
      </c>
      <c r="G4540" s="123" t="s">
        <v>532</v>
      </c>
      <c r="H4540" s="7">
        <v>4.9530833339999996</v>
      </c>
      <c r="I4540" s="7">
        <v>71.828999999999994</v>
      </c>
      <c r="J4540" s="7">
        <v>4.9228113880000004</v>
      </c>
      <c r="K4540" s="7">
        <v>6.8956599999999996E-4</v>
      </c>
      <c r="L4540" s="7">
        <v>4.1373957599999999E-5</v>
      </c>
      <c r="M4540" s="7">
        <v>71.39</v>
      </c>
      <c r="N4540" s="7">
        <v>0.01</v>
      </c>
      <c r="O4540" s="7">
        <v>5.9999999999999995E-4</v>
      </c>
      <c r="P4540" s="7">
        <v>1</v>
      </c>
      <c r="Q4540" s="7">
        <v>28</v>
      </c>
      <c r="R4540" s="7">
        <v>265</v>
      </c>
      <c r="S4540" s="189">
        <v>45625.593981481485</v>
      </c>
    </row>
    <row r="4541" spans="1:19">
      <c r="A4541" s="7">
        <v>2021</v>
      </c>
      <c r="B4541" s="123" t="s">
        <v>537</v>
      </c>
      <c r="C4541" s="123" t="s">
        <v>556</v>
      </c>
      <c r="D4541" s="123" t="s">
        <v>581</v>
      </c>
      <c r="E4541" s="123" t="s">
        <v>163</v>
      </c>
      <c r="F4541" s="7">
        <v>236.72888107099999</v>
      </c>
      <c r="G4541" s="123" t="s">
        <v>532</v>
      </c>
      <c r="H4541" s="7">
        <v>15.116677793999999</v>
      </c>
      <c r="I4541" s="7">
        <v>63.856499999999997</v>
      </c>
      <c r="J4541" s="7">
        <v>15.077262435</v>
      </c>
      <c r="K4541" s="7">
        <v>1.183644E-3</v>
      </c>
      <c r="L4541" s="7">
        <v>2.367288811E-5</v>
      </c>
      <c r="M4541" s="7">
        <v>63.69</v>
      </c>
      <c r="N4541" s="7">
        <v>5.0000000000000001E-3</v>
      </c>
      <c r="O4541" s="7">
        <v>1E-4</v>
      </c>
      <c r="P4541" s="7">
        <v>1</v>
      </c>
      <c r="Q4541" s="7">
        <v>28</v>
      </c>
      <c r="R4541" s="7">
        <v>265</v>
      </c>
      <c r="S4541" s="189">
        <v>45625.593981481485</v>
      </c>
    </row>
    <row r="4542" spans="1:19">
      <c r="A4542" s="7">
        <v>2021</v>
      </c>
      <c r="B4542" s="123" t="s">
        <v>537</v>
      </c>
      <c r="C4542" s="123" t="s">
        <v>556</v>
      </c>
      <c r="D4542" s="123" t="s">
        <v>581</v>
      </c>
      <c r="E4542" s="123" t="s">
        <v>535</v>
      </c>
      <c r="F4542" s="7">
        <v>2604.1477435319998</v>
      </c>
      <c r="G4542" s="123" t="s">
        <v>532</v>
      </c>
      <c r="H4542" s="7">
        <v>147.194370894</v>
      </c>
      <c r="I4542" s="7">
        <v>56.523049147000002</v>
      </c>
      <c r="J4542" s="7">
        <v>146.760780294</v>
      </c>
      <c r="K4542" s="7">
        <v>1.3020739E-2</v>
      </c>
      <c r="L4542" s="7">
        <v>2.6041500000000001E-4</v>
      </c>
      <c r="M4542" s="7">
        <v>56.356549147000003</v>
      </c>
      <c r="N4542" s="7">
        <v>5.0000000000000001E-3</v>
      </c>
      <c r="O4542" s="7">
        <v>1E-4</v>
      </c>
      <c r="P4542" s="7">
        <v>1</v>
      </c>
      <c r="Q4542" s="7">
        <v>28</v>
      </c>
      <c r="R4542" s="7">
        <v>265</v>
      </c>
      <c r="S4542" s="189">
        <v>45625.593981481485</v>
      </c>
    </row>
    <row r="4543" spans="1:19">
      <c r="A4543" s="7">
        <v>2021</v>
      </c>
      <c r="B4543" s="123" t="s">
        <v>537</v>
      </c>
      <c r="C4543" s="123" t="s">
        <v>556</v>
      </c>
      <c r="D4543" s="123" t="s">
        <v>581</v>
      </c>
      <c r="E4543" s="123" t="s">
        <v>541</v>
      </c>
      <c r="F4543" s="7">
        <v>0</v>
      </c>
      <c r="G4543" s="123" t="s">
        <v>532</v>
      </c>
      <c r="H4543" s="7">
        <v>0</v>
      </c>
      <c r="I4543" s="7"/>
      <c r="J4543" s="7">
        <v>0</v>
      </c>
      <c r="K4543" s="7">
        <v>0</v>
      </c>
      <c r="L4543" s="7">
        <v>0</v>
      </c>
      <c r="M4543" s="7"/>
      <c r="N4543" s="7"/>
      <c r="O4543" s="7"/>
      <c r="P4543" s="7">
        <v>1</v>
      </c>
      <c r="Q4543" s="7">
        <v>28</v>
      </c>
      <c r="R4543" s="7">
        <v>265</v>
      </c>
      <c r="S4543" s="189">
        <v>45625.593981481485</v>
      </c>
    </row>
    <row r="4544" spans="1:19">
      <c r="A4544" s="7">
        <v>2021</v>
      </c>
      <c r="B4544" s="123" t="s">
        <v>537</v>
      </c>
      <c r="C4544" s="123" t="s">
        <v>562</v>
      </c>
      <c r="D4544" s="123" t="s">
        <v>582</v>
      </c>
      <c r="E4544" s="123" t="s">
        <v>27</v>
      </c>
      <c r="F4544" s="7">
        <v>172.007934947</v>
      </c>
      <c r="G4544" s="123" t="s">
        <v>532</v>
      </c>
      <c r="H4544" s="7">
        <v>2.8639320999999999E-2</v>
      </c>
      <c r="I4544" s="7">
        <v>0.16650000000000001</v>
      </c>
      <c r="J4544" s="7">
        <v>0</v>
      </c>
      <c r="K4544" s="7">
        <v>8.6003999999999996E-4</v>
      </c>
      <c r="L4544" s="7">
        <v>1.7200793489999999E-5</v>
      </c>
      <c r="M4544" s="7">
        <v>0</v>
      </c>
      <c r="N4544" s="7">
        <v>5.0000000000000001E-3</v>
      </c>
      <c r="O4544" s="7">
        <v>1E-4</v>
      </c>
      <c r="P4544" s="7"/>
      <c r="Q4544" s="7">
        <v>28</v>
      </c>
      <c r="R4544" s="7">
        <v>265</v>
      </c>
      <c r="S4544" s="189">
        <v>45625.593981481485</v>
      </c>
    </row>
    <row r="4545" spans="1:19">
      <c r="A4545" s="7">
        <v>2021</v>
      </c>
      <c r="B4545" s="123" t="s">
        <v>537</v>
      </c>
      <c r="C4545" s="123" t="s">
        <v>562</v>
      </c>
      <c r="D4545" s="123" t="s">
        <v>582</v>
      </c>
      <c r="E4545" s="123" t="s">
        <v>33</v>
      </c>
      <c r="F4545" s="7">
        <v>2.3730921920000001</v>
      </c>
      <c r="G4545" s="123" t="s">
        <v>532</v>
      </c>
      <c r="H4545" s="7">
        <v>2.2449452000000002E-2</v>
      </c>
      <c r="I4545" s="7">
        <v>9.4600000000000009</v>
      </c>
      <c r="J4545" s="7">
        <v>0</v>
      </c>
      <c r="K4545" s="7">
        <v>7.1192800000000002E-4</v>
      </c>
      <c r="L4545" s="7">
        <v>9.4923687679999993E-6</v>
      </c>
      <c r="M4545" s="7">
        <v>0</v>
      </c>
      <c r="N4545" s="7">
        <v>0.3</v>
      </c>
      <c r="O4545" s="7">
        <v>4.0000000000000001E-3</v>
      </c>
      <c r="P4545" s="7"/>
      <c r="Q4545" s="7">
        <v>28</v>
      </c>
      <c r="R4545" s="7">
        <v>265</v>
      </c>
      <c r="S4545" s="189">
        <v>45625.593981481485</v>
      </c>
    </row>
    <row r="4546" spans="1:19">
      <c r="A4546" s="7">
        <v>2021</v>
      </c>
      <c r="B4546" s="123" t="s">
        <v>537</v>
      </c>
      <c r="C4546" s="123" t="s">
        <v>562</v>
      </c>
      <c r="D4546" s="123" t="s">
        <v>582</v>
      </c>
      <c r="E4546" s="123" t="s">
        <v>540</v>
      </c>
      <c r="F4546" s="7">
        <v>0</v>
      </c>
      <c r="G4546" s="123" t="s">
        <v>532</v>
      </c>
      <c r="H4546" s="7">
        <v>0</v>
      </c>
      <c r="I4546" s="7"/>
      <c r="J4546" s="7">
        <v>0</v>
      </c>
      <c r="K4546" s="7">
        <v>0</v>
      </c>
      <c r="L4546" s="7">
        <v>0</v>
      </c>
      <c r="M4546" s="7"/>
      <c r="N4546" s="7"/>
      <c r="O4546" s="7"/>
      <c r="P4546" s="7">
        <v>1</v>
      </c>
      <c r="Q4546" s="7">
        <v>28</v>
      </c>
      <c r="R4546" s="7">
        <v>265</v>
      </c>
      <c r="S4546" s="189">
        <v>45625.593981481485</v>
      </c>
    </row>
    <row r="4547" spans="1:19">
      <c r="A4547" s="7">
        <v>2021</v>
      </c>
      <c r="B4547" s="123" t="s">
        <v>537</v>
      </c>
      <c r="C4547" s="123" t="s">
        <v>562</v>
      </c>
      <c r="D4547" s="123" t="s">
        <v>582</v>
      </c>
      <c r="E4547" s="123" t="s">
        <v>531</v>
      </c>
      <c r="F4547" s="7">
        <v>1.0189655000000001E-2</v>
      </c>
      <c r="G4547" s="123" t="s">
        <v>532</v>
      </c>
      <c r="H4547" s="7">
        <v>7.7898900000000001E-4</v>
      </c>
      <c r="I4547" s="7">
        <v>76.448999999999998</v>
      </c>
      <c r="J4547" s="7">
        <v>7.7451600000000005E-4</v>
      </c>
      <c r="K4547" s="7">
        <v>1.0189655E-7</v>
      </c>
      <c r="L4547" s="7">
        <v>6.1137930000000004E-9</v>
      </c>
      <c r="M4547" s="7">
        <v>76.010000000000005</v>
      </c>
      <c r="N4547" s="7">
        <v>0.01</v>
      </c>
      <c r="O4547" s="7">
        <v>5.9999999999999995E-4</v>
      </c>
      <c r="P4547" s="7">
        <v>1</v>
      </c>
      <c r="Q4547" s="7">
        <v>28</v>
      </c>
      <c r="R4547" s="7">
        <v>265</v>
      </c>
      <c r="S4547" s="189">
        <v>45625.593981481485</v>
      </c>
    </row>
    <row r="4548" spans="1:19">
      <c r="A4548" s="7">
        <v>2021</v>
      </c>
      <c r="B4548" s="123" t="s">
        <v>537</v>
      </c>
      <c r="C4548" s="123" t="s">
        <v>562</v>
      </c>
      <c r="D4548" s="123" t="s">
        <v>582</v>
      </c>
      <c r="E4548" s="123" t="s">
        <v>533</v>
      </c>
      <c r="F4548" s="7">
        <v>161.65234799999999</v>
      </c>
      <c r="G4548" s="123" t="s">
        <v>532</v>
      </c>
      <c r="H4548" s="7">
        <v>11.919543647999999</v>
      </c>
      <c r="I4548" s="7">
        <v>73.735666667000004</v>
      </c>
      <c r="J4548" s="7">
        <v>11.848578267000001</v>
      </c>
      <c r="K4548" s="7">
        <v>1.6165229999999999E-3</v>
      </c>
      <c r="L4548" s="7">
        <v>9.6991408800000003E-5</v>
      </c>
      <c r="M4548" s="7">
        <v>73.296666666999997</v>
      </c>
      <c r="N4548" s="7">
        <v>0.01</v>
      </c>
      <c r="O4548" s="7">
        <v>5.9999999999999995E-4</v>
      </c>
      <c r="P4548" s="7">
        <v>1</v>
      </c>
      <c r="Q4548" s="7">
        <v>28</v>
      </c>
      <c r="R4548" s="7">
        <v>265</v>
      </c>
      <c r="S4548" s="189">
        <v>45625.593981481485</v>
      </c>
    </row>
    <row r="4549" spans="1:19">
      <c r="A4549" s="7">
        <v>2021</v>
      </c>
      <c r="B4549" s="123" t="s">
        <v>537</v>
      </c>
      <c r="C4549" s="123" t="s">
        <v>562</v>
      </c>
      <c r="D4549" s="123" t="s">
        <v>582</v>
      </c>
      <c r="E4549" s="123" t="s">
        <v>160</v>
      </c>
      <c r="F4549" s="7">
        <v>5.4428400000000003</v>
      </c>
      <c r="G4549" s="123" t="s">
        <v>532</v>
      </c>
      <c r="H4549" s="7">
        <v>0.39095375399999999</v>
      </c>
      <c r="I4549" s="7">
        <v>71.828999999999994</v>
      </c>
      <c r="J4549" s="7">
        <v>0.388564348</v>
      </c>
      <c r="K4549" s="7">
        <v>5.4428400000000002E-5</v>
      </c>
      <c r="L4549" s="7">
        <v>3.265704E-6</v>
      </c>
      <c r="M4549" s="7">
        <v>71.39</v>
      </c>
      <c r="N4549" s="7">
        <v>0.01</v>
      </c>
      <c r="O4549" s="7">
        <v>5.9999999999999995E-4</v>
      </c>
      <c r="P4549" s="7">
        <v>1</v>
      </c>
      <c r="Q4549" s="7">
        <v>28</v>
      </c>
      <c r="R4549" s="7">
        <v>265</v>
      </c>
      <c r="S4549" s="189">
        <v>45625.593981481485</v>
      </c>
    </row>
    <row r="4550" spans="1:19">
      <c r="A4550" s="7">
        <v>2021</v>
      </c>
      <c r="B4550" s="123" t="s">
        <v>537</v>
      </c>
      <c r="C4550" s="123" t="s">
        <v>562</v>
      </c>
      <c r="D4550" s="123" t="s">
        <v>582</v>
      </c>
      <c r="E4550" s="123" t="s">
        <v>163</v>
      </c>
      <c r="F4550" s="7">
        <v>63.219009956999997</v>
      </c>
      <c r="G4550" s="123" t="s">
        <v>532</v>
      </c>
      <c r="H4550" s="7">
        <v>4.0369447090000001</v>
      </c>
      <c r="I4550" s="7">
        <v>63.856499999999997</v>
      </c>
      <c r="J4550" s="7">
        <v>4.0264187439999999</v>
      </c>
      <c r="K4550" s="7">
        <v>3.1609500000000002E-4</v>
      </c>
      <c r="L4550" s="7">
        <v>6.3219009960000002E-6</v>
      </c>
      <c r="M4550" s="7">
        <v>63.69</v>
      </c>
      <c r="N4550" s="7">
        <v>5.0000000000000001E-3</v>
      </c>
      <c r="O4550" s="7">
        <v>1E-4</v>
      </c>
      <c r="P4550" s="7">
        <v>1</v>
      </c>
      <c r="Q4550" s="7">
        <v>28</v>
      </c>
      <c r="R4550" s="7">
        <v>265</v>
      </c>
      <c r="S4550" s="189">
        <v>45625.593981481485</v>
      </c>
    </row>
    <row r="4551" spans="1:19">
      <c r="A4551" s="7">
        <v>2021</v>
      </c>
      <c r="B4551" s="123" t="s">
        <v>537</v>
      </c>
      <c r="C4551" s="123" t="s">
        <v>562</v>
      </c>
      <c r="D4551" s="123" t="s">
        <v>582</v>
      </c>
      <c r="E4551" s="123" t="s">
        <v>535</v>
      </c>
      <c r="F4551" s="7">
        <v>427.55950017599997</v>
      </c>
      <c r="G4551" s="123" t="s">
        <v>532</v>
      </c>
      <c r="H4551" s="7">
        <v>24.166966641999998</v>
      </c>
      <c r="I4551" s="7">
        <v>56.523049147000002</v>
      </c>
      <c r="J4551" s="7">
        <v>24.095777985000002</v>
      </c>
      <c r="K4551" s="7">
        <v>2.1377980000000002E-3</v>
      </c>
      <c r="L4551" s="7">
        <v>4.2755950019999998E-5</v>
      </c>
      <c r="M4551" s="7">
        <v>56.356549147000003</v>
      </c>
      <c r="N4551" s="7">
        <v>5.0000000000000001E-3</v>
      </c>
      <c r="O4551" s="7">
        <v>1E-4</v>
      </c>
      <c r="P4551" s="7">
        <v>1</v>
      </c>
      <c r="Q4551" s="7">
        <v>28</v>
      </c>
      <c r="R4551" s="7">
        <v>265</v>
      </c>
      <c r="S4551" s="189">
        <v>45625.593981481485</v>
      </c>
    </row>
    <row r="4552" spans="1:19">
      <c r="A4552" s="7">
        <v>2021</v>
      </c>
      <c r="B4552" s="123" t="s">
        <v>537</v>
      </c>
      <c r="C4552" s="123" t="s">
        <v>562</v>
      </c>
      <c r="D4552" s="123" t="s">
        <v>582</v>
      </c>
      <c r="E4552" s="123" t="s">
        <v>541</v>
      </c>
      <c r="F4552" s="7">
        <v>0</v>
      </c>
      <c r="G4552" s="123" t="s">
        <v>532</v>
      </c>
      <c r="H4552" s="7">
        <v>0</v>
      </c>
      <c r="I4552" s="7"/>
      <c r="J4552" s="7">
        <v>0</v>
      </c>
      <c r="K4552" s="7">
        <v>0</v>
      </c>
      <c r="L4552" s="7">
        <v>0</v>
      </c>
      <c r="M4552" s="7"/>
      <c r="N4552" s="7"/>
      <c r="O4552" s="7"/>
      <c r="P4552" s="7">
        <v>1</v>
      </c>
      <c r="Q4552" s="7">
        <v>28</v>
      </c>
      <c r="R4552" s="7">
        <v>265</v>
      </c>
      <c r="S4552" s="189">
        <v>45625.593981481485</v>
      </c>
    </row>
    <row r="4553" spans="1:19">
      <c r="A4553" s="7">
        <v>2021</v>
      </c>
      <c r="B4553" s="123" t="s">
        <v>537</v>
      </c>
      <c r="C4553" s="123" t="s">
        <v>562</v>
      </c>
      <c r="D4553" s="123" t="s">
        <v>583</v>
      </c>
      <c r="E4553" s="123" t="s">
        <v>27</v>
      </c>
      <c r="F4553" s="7">
        <v>0</v>
      </c>
      <c r="G4553" s="123" t="s">
        <v>532</v>
      </c>
      <c r="H4553" s="7">
        <v>0</v>
      </c>
      <c r="I4553" s="7"/>
      <c r="J4553" s="7">
        <v>0</v>
      </c>
      <c r="K4553" s="7">
        <v>0</v>
      </c>
      <c r="L4553" s="7">
        <v>0</v>
      </c>
      <c r="M4553" s="7"/>
      <c r="N4553" s="7"/>
      <c r="O4553" s="7"/>
      <c r="P4553" s="7"/>
      <c r="Q4553" s="7">
        <v>28</v>
      </c>
      <c r="R4553" s="7">
        <v>265</v>
      </c>
      <c r="S4553" s="189">
        <v>45625.593981481485</v>
      </c>
    </row>
    <row r="4554" spans="1:19">
      <c r="A4554" s="7">
        <v>2021</v>
      </c>
      <c r="B4554" s="123" t="s">
        <v>537</v>
      </c>
      <c r="C4554" s="123" t="s">
        <v>562</v>
      </c>
      <c r="D4554" s="123" t="s">
        <v>583</v>
      </c>
      <c r="E4554" s="123" t="s">
        <v>33</v>
      </c>
      <c r="F4554" s="7">
        <v>310.33033188000002</v>
      </c>
      <c r="G4554" s="123" t="s">
        <v>532</v>
      </c>
      <c r="H4554" s="7">
        <v>2.9357249400000001</v>
      </c>
      <c r="I4554" s="7">
        <v>9.4600000000000009</v>
      </c>
      <c r="J4554" s="7">
        <v>0</v>
      </c>
      <c r="K4554" s="7">
        <v>9.3099100000000004E-2</v>
      </c>
      <c r="L4554" s="7">
        <v>1.2413210000000001E-3</v>
      </c>
      <c r="M4554" s="7">
        <v>0</v>
      </c>
      <c r="N4554" s="7">
        <v>0.3</v>
      </c>
      <c r="O4554" s="7">
        <v>4.0000000000000001E-3</v>
      </c>
      <c r="P4554" s="7"/>
      <c r="Q4554" s="7">
        <v>28</v>
      </c>
      <c r="R4554" s="7">
        <v>265</v>
      </c>
      <c r="S4554" s="189">
        <v>45625.593981481485</v>
      </c>
    </row>
    <row r="4555" spans="1:19">
      <c r="A4555" s="7">
        <v>2021</v>
      </c>
      <c r="B4555" s="123" t="s">
        <v>537</v>
      </c>
      <c r="C4555" s="123" t="s">
        <v>562</v>
      </c>
      <c r="D4555" s="123" t="s">
        <v>583</v>
      </c>
      <c r="E4555" s="123" t="s">
        <v>540</v>
      </c>
      <c r="F4555" s="7">
        <v>4.1861704E-2</v>
      </c>
      <c r="G4555" s="123" t="s">
        <v>532</v>
      </c>
      <c r="H4555" s="7">
        <v>3.9884789999999996E-3</v>
      </c>
      <c r="I4555" s="7">
        <v>95.277500000000003</v>
      </c>
      <c r="J4555" s="7">
        <v>3.960117E-3</v>
      </c>
      <c r="K4555" s="7">
        <v>4.1861703999999998E-7</v>
      </c>
      <c r="L4555" s="7">
        <v>6.2792556000000003E-8</v>
      </c>
      <c r="M4555" s="7">
        <v>94.6</v>
      </c>
      <c r="N4555" s="7">
        <v>0.01</v>
      </c>
      <c r="O4555" s="7">
        <v>1.5E-3</v>
      </c>
      <c r="P4555" s="7">
        <v>1</v>
      </c>
      <c r="Q4555" s="7">
        <v>28</v>
      </c>
      <c r="R4555" s="7">
        <v>265</v>
      </c>
      <c r="S4555" s="189">
        <v>45625.593981481485</v>
      </c>
    </row>
    <row r="4556" spans="1:19">
      <c r="A4556" s="7">
        <v>2021</v>
      </c>
      <c r="B4556" s="123" t="s">
        <v>537</v>
      </c>
      <c r="C4556" s="123" t="s">
        <v>562</v>
      </c>
      <c r="D4556" s="123" t="s">
        <v>583</v>
      </c>
      <c r="E4556" s="123" t="s">
        <v>531</v>
      </c>
      <c r="F4556" s="7">
        <v>0.40758619299999999</v>
      </c>
      <c r="G4556" s="123" t="s">
        <v>532</v>
      </c>
      <c r="H4556" s="7">
        <v>3.1159557000000001E-2</v>
      </c>
      <c r="I4556" s="7">
        <v>76.448999999999998</v>
      </c>
      <c r="J4556" s="7">
        <v>3.0980627E-2</v>
      </c>
      <c r="K4556" s="7">
        <v>4.07586193E-6</v>
      </c>
      <c r="L4556" s="7">
        <v>2.4455171579999999E-7</v>
      </c>
      <c r="M4556" s="7">
        <v>76.010000000000005</v>
      </c>
      <c r="N4556" s="7">
        <v>0.01</v>
      </c>
      <c r="O4556" s="7">
        <v>5.9999999999999995E-4</v>
      </c>
      <c r="P4556" s="7">
        <v>1</v>
      </c>
      <c r="Q4556" s="7">
        <v>28</v>
      </c>
      <c r="R4556" s="7">
        <v>265</v>
      </c>
      <c r="S4556" s="189">
        <v>45625.593981481485</v>
      </c>
    </row>
    <row r="4557" spans="1:19">
      <c r="A4557" s="7">
        <v>2021</v>
      </c>
      <c r="B4557" s="123" t="s">
        <v>537</v>
      </c>
      <c r="C4557" s="123" t="s">
        <v>562</v>
      </c>
      <c r="D4557" s="123" t="s">
        <v>583</v>
      </c>
      <c r="E4557" s="123" t="s">
        <v>533</v>
      </c>
      <c r="F4557" s="7">
        <v>750.358296</v>
      </c>
      <c r="G4557" s="123" t="s">
        <v>532</v>
      </c>
      <c r="H4557" s="7">
        <v>55.328169195000001</v>
      </c>
      <c r="I4557" s="7">
        <v>73.735666667000004</v>
      </c>
      <c r="J4557" s="7">
        <v>54.998761903000002</v>
      </c>
      <c r="K4557" s="7">
        <v>7.5035830000000003E-3</v>
      </c>
      <c r="L4557" s="7">
        <v>4.5021500000000001E-4</v>
      </c>
      <c r="M4557" s="7">
        <v>73.296666666999997</v>
      </c>
      <c r="N4557" s="7">
        <v>0.01</v>
      </c>
      <c r="O4557" s="7">
        <v>5.9999999999999995E-4</v>
      </c>
      <c r="P4557" s="7">
        <v>1</v>
      </c>
      <c r="Q4557" s="7">
        <v>28</v>
      </c>
      <c r="R4557" s="7">
        <v>265</v>
      </c>
      <c r="S4557" s="189">
        <v>45625.593981481485</v>
      </c>
    </row>
    <row r="4558" spans="1:19">
      <c r="A4558" s="7">
        <v>2021</v>
      </c>
      <c r="B4558" s="123" t="s">
        <v>537</v>
      </c>
      <c r="C4558" s="123" t="s">
        <v>562</v>
      </c>
      <c r="D4558" s="123" t="s">
        <v>583</v>
      </c>
      <c r="E4558" s="123" t="s">
        <v>160</v>
      </c>
      <c r="F4558" s="7">
        <v>275.86825199999998</v>
      </c>
      <c r="G4558" s="123" t="s">
        <v>532</v>
      </c>
      <c r="H4558" s="7">
        <v>19.815340673000001</v>
      </c>
      <c r="I4558" s="7">
        <v>71.828999999999994</v>
      </c>
      <c r="J4558" s="7">
        <v>19.694234510000001</v>
      </c>
      <c r="K4558" s="7">
        <v>2.7586830000000001E-3</v>
      </c>
      <c r="L4558" s="7">
        <v>1.6552099999999999E-4</v>
      </c>
      <c r="M4558" s="7">
        <v>71.39</v>
      </c>
      <c r="N4558" s="7">
        <v>0.01</v>
      </c>
      <c r="O4558" s="7">
        <v>5.9999999999999995E-4</v>
      </c>
      <c r="P4558" s="7">
        <v>1</v>
      </c>
      <c r="Q4558" s="7">
        <v>28</v>
      </c>
      <c r="R4558" s="7">
        <v>265</v>
      </c>
      <c r="S4558" s="189">
        <v>45625.593981481485</v>
      </c>
    </row>
    <row r="4559" spans="1:19">
      <c r="A4559" s="7">
        <v>2021</v>
      </c>
      <c r="B4559" s="123" t="s">
        <v>537</v>
      </c>
      <c r="C4559" s="123" t="s">
        <v>562</v>
      </c>
      <c r="D4559" s="123" t="s">
        <v>583</v>
      </c>
      <c r="E4559" s="123" t="s">
        <v>163</v>
      </c>
      <c r="F4559" s="7">
        <v>406.05779143500001</v>
      </c>
      <c r="G4559" s="123" t="s">
        <v>532</v>
      </c>
      <c r="H4559" s="7">
        <v>25.929429359</v>
      </c>
      <c r="I4559" s="7">
        <v>63.856499999999997</v>
      </c>
      <c r="J4559" s="7">
        <v>25.861820735999999</v>
      </c>
      <c r="K4559" s="7">
        <v>2.0302889999999998E-3</v>
      </c>
      <c r="L4559" s="7">
        <v>4.0605779139999997E-5</v>
      </c>
      <c r="M4559" s="7">
        <v>63.69</v>
      </c>
      <c r="N4559" s="7">
        <v>5.0000000000000001E-3</v>
      </c>
      <c r="O4559" s="7">
        <v>1E-4</v>
      </c>
      <c r="P4559" s="7">
        <v>1</v>
      </c>
      <c r="Q4559" s="7">
        <v>28</v>
      </c>
      <c r="R4559" s="7">
        <v>265</v>
      </c>
      <c r="S4559" s="189">
        <v>45625.593981481485</v>
      </c>
    </row>
    <row r="4560" spans="1:19">
      <c r="A4560" s="7">
        <v>2021</v>
      </c>
      <c r="B4560" s="123" t="s">
        <v>537</v>
      </c>
      <c r="C4560" s="123" t="s">
        <v>562</v>
      </c>
      <c r="D4560" s="123" t="s">
        <v>583</v>
      </c>
      <c r="E4560" s="123" t="s">
        <v>535</v>
      </c>
      <c r="F4560" s="7">
        <v>2109.0043724389998</v>
      </c>
      <c r="G4560" s="123" t="s">
        <v>532</v>
      </c>
      <c r="H4560" s="7">
        <v>119.20735779499999</v>
      </c>
      <c r="I4560" s="7">
        <v>56.523049147000002</v>
      </c>
      <c r="J4560" s="7">
        <v>118.856208567</v>
      </c>
      <c r="K4560" s="7">
        <v>1.0545021999999999E-2</v>
      </c>
      <c r="L4560" s="7">
        <v>2.109E-4</v>
      </c>
      <c r="M4560" s="7">
        <v>56.356549147000003</v>
      </c>
      <c r="N4560" s="7">
        <v>5.0000000000000001E-3</v>
      </c>
      <c r="O4560" s="7">
        <v>1E-4</v>
      </c>
      <c r="P4560" s="7">
        <v>1</v>
      </c>
      <c r="Q4560" s="7">
        <v>28</v>
      </c>
      <c r="R4560" s="7">
        <v>265</v>
      </c>
      <c r="S4560" s="189">
        <v>45625.593981481485</v>
      </c>
    </row>
    <row r="4561" spans="1:19">
      <c r="A4561" s="7">
        <v>2021</v>
      </c>
      <c r="B4561" s="123" t="s">
        <v>537</v>
      </c>
      <c r="C4561" s="123" t="s">
        <v>562</v>
      </c>
      <c r="D4561" s="123" t="s">
        <v>583</v>
      </c>
      <c r="E4561" s="123" t="s">
        <v>541</v>
      </c>
      <c r="F4561" s="7">
        <v>0</v>
      </c>
      <c r="G4561" s="123" t="s">
        <v>532</v>
      </c>
      <c r="H4561" s="7">
        <v>0</v>
      </c>
      <c r="I4561" s="7"/>
      <c r="J4561" s="7">
        <v>0</v>
      </c>
      <c r="K4561" s="7">
        <v>0</v>
      </c>
      <c r="L4561" s="7">
        <v>0</v>
      </c>
      <c r="M4561" s="7"/>
      <c r="N4561" s="7"/>
      <c r="O4561" s="7"/>
      <c r="P4561" s="7">
        <v>1</v>
      </c>
      <c r="Q4561" s="7">
        <v>28</v>
      </c>
      <c r="R4561" s="7">
        <v>265</v>
      </c>
      <c r="S4561" s="189">
        <v>45625.593981481485</v>
      </c>
    </row>
    <row r="4562" spans="1:19">
      <c r="A4562" s="7">
        <v>2021</v>
      </c>
      <c r="B4562" s="123" t="s">
        <v>537</v>
      </c>
      <c r="C4562" s="123" t="s">
        <v>562</v>
      </c>
      <c r="D4562" s="123" t="s">
        <v>214</v>
      </c>
      <c r="E4562" s="123" t="s">
        <v>27</v>
      </c>
      <c r="F4562" s="7">
        <v>0</v>
      </c>
      <c r="G4562" s="123" t="s">
        <v>532</v>
      </c>
      <c r="H4562" s="7">
        <v>0</v>
      </c>
      <c r="I4562" s="7"/>
      <c r="J4562" s="7">
        <v>0</v>
      </c>
      <c r="K4562" s="7">
        <v>0</v>
      </c>
      <c r="L4562" s="7">
        <v>0</v>
      </c>
      <c r="M4562" s="7"/>
      <c r="N4562" s="7"/>
      <c r="O4562" s="7"/>
      <c r="P4562" s="7"/>
      <c r="Q4562" s="7">
        <v>28</v>
      </c>
      <c r="R4562" s="7">
        <v>265</v>
      </c>
      <c r="S4562" s="189">
        <v>45625.593981481485</v>
      </c>
    </row>
    <row r="4563" spans="1:19">
      <c r="A4563" s="7">
        <v>2021</v>
      </c>
      <c r="B4563" s="123" t="s">
        <v>537</v>
      </c>
      <c r="C4563" s="123" t="s">
        <v>562</v>
      </c>
      <c r="D4563" s="123" t="s">
        <v>214</v>
      </c>
      <c r="E4563" s="123" t="s">
        <v>33</v>
      </c>
      <c r="F4563" s="7">
        <v>98.624495228000001</v>
      </c>
      <c r="G4563" s="123" t="s">
        <v>532</v>
      </c>
      <c r="H4563" s="7">
        <v>0.93298772500000005</v>
      </c>
      <c r="I4563" s="7">
        <v>9.4600000000000009</v>
      </c>
      <c r="J4563" s="7">
        <v>0</v>
      </c>
      <c r="K4563" s="7">
        <v>2.9587348999999999E-2</v>
      </c>
      <c r="L4563" s="7">
        <v>3.9449800000000002E-4</v>
      </c>
      <c r="M4563" s="7">
        <v>0</v>
      </c>
      <c r="N4563" s="7">
        <v>0.3</v>
      </c>
      <c r="O4563" s="7">
        <v>4.0000000000000001E-3</v>
      </c>
      <c r="P4563" s="7"/>
      <c r="Q4563" s="7">
        <v>28</v>
      </c>
      <c r="R4563" s="7">
        <v>265</v>
      </c>
      <c r="S4563" s="189">
        <v>45625.593981481485</v>
      </c>
    </row>
    <row r="4564" spans="1:19">
      <c r="A4564" s="7">
        <v>2021</v>
      </c>
      <c r="B4564" s="123" t="s">
        <v>537</v>
      </c>
      <c r="C4564" s="123" t="s">
        <v>562</v>
      </c>
      <c r="D4564" s="123" t="s">
        <v>214</v>
      </c>
      <c r="E4564" s="123" t="s">
        <v>540</v>
      </c>
      <c r="F4564" s="7">
        <v>0</v>
      </c>
      <c r="G4564" s="123" t="s">
        <v>532</v>
      </c>
      <c r="H4564" s="7">
        <v>0</v>
      </c>
      <c r="I4564" s="7"/>
      <c r="J4564" s="7">
        <v>0</v>
      </c>
      <c r="K4564" s="7">
        <v>0</v>
      </c>
      <c r="L4564" s="7">
        <v>0</v>
      </c>
      <c r="M4564" s="7"/>
      <c r="N4564" s="7"/>
      <c r="O4564" s="7"/>
      <c r="P4564" s="7">
        <v>1</v>
      </c>
      <c r="Q4564" s="7">
        <v>28</v>
      </c>
      <c r="R4564" s="7">
        <v>265</v>
      </c>
      <c r="S4564" s="189">
        <v>45625.593981481485</v>
      </c>
    </row>
    <row r="4565" spans="1:19">
      <c r="A4565" s="7">
        <v>2021</v>
      </c>
      <c r="B4565" s="123" t="s">
        <v>537</v>
      </c>
      <c r="C4565" s="123" t="s">
        <v>562</v>
      </c>
      <c r="D4565" s="123" t="s">
        <v>214</v>
      </c>
      <c r="E4565" s="123" t="s">
        <v>531</v>
      </c>
      <c r="F4565" s="7">
        <v>1.722051666</v>
      </c>
      <c r="G4565" s="123" t="s">
        <v>532</v>
      </c>
      <c r="H4565" s="7">
        <v>0.131649128</v>
      </c>
      <c r="I4565" s="7">
        <v>76.448999999999998</v>
      </c>
      <c r="J4565" s="7">
        <v>0.13089314699999999</v>
      </c>
      <c r="K4565" s="7">
        <v>1.7220516660000001E-5</v>
      </c>
      <c r="L4565" s="7">
        <v>1.0332309999999999E-6</v>
      </c>
      <c r="M4565" s="7">
        <v>76.010000000000005</v>
      </c>
      <c r="N4565" s="7">
        <v>0.01</v>
      </c>
      <c r="O4565" s="7">
        <v>5.9999999999999995E-4</v>
      </c>
      <c r="P4565" s="7">
        <v>1</v>
      </c>
      <c r="Q4565" s="7">
        <v>28</v>
      </c>
      <c r="R4565" s="7">
        <v>265</v>
      </c>
      <c r="S4565" s="189">
        <v>45625.593981481485</v>
      </c>
    </row>
    <row r="4566" spans="1:19">
      <c r="A4566" s="7">
        <v>2021</v>
      </c>
      <c r="B4566" s="123" t="s">
        <v>537</v>
      </c>
      <c r="C4566" s="123" t="s">
        <v>562</v>
      </c>
      <c r="D4566" s="123" t="s">
        <v>214</v>
      </c>
      <c r="E4566" s="123" t="s">
        <v>533</v>
      </c>
      <c r="F4566" s="7">
        <v>655.73661600000003</v>
      </c>
      <c r="G4566" s="123" t="s">
        <v>532</v>
      </c>
      <c r="H4566" s="7">
        <v>48.351176539000001</v>
      </c>
      <c r="I4566" s="7">
        <v>73.735666667000004</v>
      </c>
      <c r="J4566" s="7">
        <v>48.063308163999999</v>
      </c>
      <c r="K4566" s="7">
        <v>6.5573660000000002E-3</v>
      </c>
      <c r="L4566" s="7">
        <v>3.9344199999999998E-4</v>
      </c>
      <c r="M4566" s="7">
        <v>73.296666666999997</v>
      </c>
      <c r="N4566" s="7">
        <v>0.01</v>
      </c>
      <c r="O4566" s="7">
        <v>5.9999999999999995E-4</v>
      </c>
      <c r="P4566" s="7">
        <v>1</v>
      </c>
      <c r="Q4566" s="7">
        <v>28</v>
      </c>
      <c r="R4566" s="7">
        <v>265</v>
      </c>
      <c r="S4566" s="189">
        <v>45625.593981481485</v>
      </c>
    </row>
    <row r="4567" spans="1:19">
      <c r="A4567" s="7">
        <v>2021</v>
      </c>
      <c r="B4567" s="123" t="s">
        <v>537</v>
      </c>
      <c r="C4567" s="123" t="s">
        <v>562</v>
      </c>
      <c r="D4567" s="123" t="s">
        <v>214</v>
      </c>
      <c r="E4567" s="123" t="s">
        <v>160</v>
      </c>
      <c r="F4567" s="7">
        <v>945.58878000000004</v>
      </c>
      <c r="G4567" s="123" t="s">
        <v>532</v>
      </c>
      <c r="H4567" s="7">
        <v>67.920696479</v>
      </c>
      <c r="I4567" s="7">
        <v>71.828999999999994</v>
      </c>
      <c r="J4567" s="7">
        <v>67.505583004000002</v>
      </c>
      <c r="K4567" s="7">
        <v>9.4558880000000008E-3</v>
      </c>
      <c r="L4567" s="7">
        <v>5.6735300000000004E-4</v>
      </c>
      <c r="M4567" s="7">
        <v>71.39</v>
      </c>
      <c r="N4567" s="7">
        <v>0.01</v>
      </c>
      <c r="O4567" s="7">
        <v>5.9999999999999995E-4</v>
      </c>
      <c r="P4567" s="7">
        <v>1</v>
      </c>
      <c r="Q4567" s="7">
        <v>28</v>
      </c>
      <c r="R4567" s="7">
        <v>265</v>
      </c>
      <c r="S4567" s="189">
        <v>45625.593981481485</v>
      </c>
    </row>
    <row r="4568" spans="1:19">
      <c r="A4568" s="7">
        <v>2021</v>
      </c>
      <c r="B4568" s="123" t="s">
        <v>537</v>
      </c>
      <c r="C4568" s="123" t="s">
        <v>562</v>
      </c>
      <c r="D4568" s="123" t="s">
        <v>214</v>
      </c>
      <c r="E4568" s="123" t="s">
        <v>163</v>
      </c>
      <c r="F4568" s="7">
        <v>506.90544813999998</v>
      </c>
      <c r="G4568" s="123" t="s">
        <v>532</v>
      </c>
      <c r="H4568" s="7">
        <v>32.369207748999997</v>
      </c>
      <c r="I4568" s="7">
        <v>63.856499999999997</v>
      </c>
      <c r="J4568" s="7">
        <v>32.284807991999998</v>
      </c>
      <c r="K4568" s="7">
        <v>2.534527E-3</v>
      </c>
      <c r="L4568" s="7">
        <v>5.0690544810000002E-5</v>
      </c>
      <c r="M4568" s="7">
        <v>63.69</v>
      </c>
      <c r="N4568" s="7">
        <v>5.0000000000000001E-3</v>
      </c>
      <c r="O4568" s="7">
        <v>1E-4</v>
      </c>
      <c r="P4568" s="7">
        <v>1</v>
      </c>
      <c r="Q4568" s="7">
        <v>28</v>
      </c>
      <c r="R4568" s="7">
        <v>265</v>
      </c>
      <c r="S4568" s="189">
        <v>45625.593981481485</v>
      </c>
    </row>
    <row r="4569" spans="1:19">
      <c r="A4569" s="7">
        <v>2021</v>
      </c>
      <c r="B4569" s="123" t="s">
        <v>537</v>
      </c>
      <c r="C4569" s="123" t="s">
        <v>562</v>
      </c>
      <c r="D4569" s="123" t="s">
        <v>214</v>
      </c>
      <c r="E4569" s="123" t="s">
        <v>535</v>
      </c>
      <c r="F4569" s="7">
        <v>1479.031640293</v>
      </c>
      <c r="G4569" s="123" t="s">
        <v>532</v>
      </c>
      <c r="H4569" s="7">
        <v>83.599378094000002</v>
      </c>
      <c r="I4569" s="7">
        <v>56.523049147000002</v>
      </c>
      <c r="J4569" s="7">
        <v>83.353119325999998</v>
      </c>
      <c r="K4569" s="7">
        <v>7.3951579999999998E-3</v>
      </c>
      <c r="L4569" s="7">
        <v>1.4790300000000001E-4</v>
      </c>
      <c r="M4569" s="7">
        <v>56.356549147000003</v>
      </c>
      <c r="N4569" s="7">
        <v>5.0000000000000001E-3</v>
      </c>
      <c r="O4569" s="7">
        <v>1E-4</v>
      </c>
      <c r="P4569" s="7">
        <v>1</v>
      </c>
      <c r="Q4569" s="7">
        <v>28</v>
      </c>
      <c r="R4569" s="7">
        <v>265</v>
      </c>
      <c r="S4569" s="189">
        <v>45625.593981481485</v>
      </c>
    </row>
    <row r="4570" spans="1:19">
      <c r="A4570" s="7">
        <v>2021</v>
      </c>
      <c r="B4570" s="123" t="s">
        <v>537</v>
      </c>
      <c r="C4570" s="123" t="s">
        <v>562</v>
      </c>
      <c r="D4570" s="123" t="s">
        <v>214</v>
      </c>
      <c r="E4570" s="123" t="s">
        <v>541</v>
      </c>
      <c r="F4570" s="7">
        <v>0</v>
      </c>
      <c r="G4570" s="123" t="s">
        <v>532</v>
      </c>
      <c r="H4570" s="7">
        <v>0</v>
      </c>
      <c r="I4570" s="7"/>
      <c r="J4570" s="7">
        <v>0</v>
      </c>
      <c r="K4570" s="7">
        <v>0</v>
      </c>
      <c r="L4570" s="7">
        <v>0</v>
      </c>
      <c r="M4570" s="7"/>
      <c r="N4570" s="7"/>
      <c r="O4570" s="7"/>
      <c r="P4570" s="7">
        <v>1</v>
      </c>
      <c r="Q4570" s="7">
        <v>28</v>
      </c>
      <c r="R4570" s="7">
        <v>265</v>
      </c>
      <c r="S4570" s="189">
        <v>45625.593981481485</v>
      </c>
    </row>
    <row r="4571" spans="1:19">
      <c r="A4571" s="7">
        <v>2021</v>
      </c>
      <c r="B4571" s="123" t="s">
        <v>537</v>
      </c>
      <c r="C4571" s="123" t="s">
        <v>562</v>
      </c>
      <c r="D4571" s="123" t="s">
        <v>584</v>
      </c>
      <c r="E4571" s="123" t="s">
        <v>27</v>
      </c>
      <c r="F4571" s="7">
        <v>0</v>
      </c>
      <c r="G4571" s="123" t="s">
        <v>532</v>
      </c>
      <c r="H4571" s="7">
        <v>0</v>
      </c>
      <c r="I4571" s="7"/>
      <c r="J4571" s="7">
        <v>0</v>
      </c>
      <c r="K4571" s="7">
        <v>0</v>
      </c>
      <c r="L4571" s="7">
        <v>0</v>
      </c>
      <c r="M4571" s="7"/>
      <c r="N4571" s="7"/>
      <c r="O4571" s="7"/>
      <c r="P4571" s="7"/>
      <c r="Q4571" s="7">
        <v>28</v>
      </c>
      <c r="R4571" s="7">
        <v>265</v>
      </c>
      <c r="S4571" s="189">
        <v>45625.593981481485</v>
      </c>
    </row>
    <row r="4572" spans="1:19">
      <c r="A4572" s="7">
        <v>2021</v>
      </c>
      <c r="B4572" s="123" t="s">
        <v>537</v>
      </c>
      <c r="C4572" s="123" t="s">
        <v>562</v>
      </c>
      <c r="D4572" s="123" t="s">
        <v>584</v>
      </c>
      <c r="E4572" s="123" t="s">
        <v>33</v>
      </c>
      <c r="F4572" s="7">
        <v>44.106159814000002</v>
      </c>
      <c r="G4572" s="123" t="s">
        <v>532</v>
      </c>
      <c r="H4572" s="7">
        <v>0.41724427200000003</v>
      </c>
      <c r="I4572" s="7">
        <v>9.4600000000000009</v>
      </c>
      <c r="J4572" s="7">
        <v>0</v>
      </c>
      <c r="K4572" s="7">
        <v>1.3231847999999999E-2</v>
      </c>
      <c r="L4572" s="7">
        <v>1.7642499999999999E-4</v>
      </c>
      <c r="M4572" s="7">
        <v>0</v>
      </c>
      <c r="N4572" s="7">
        <v>0.3</v>
      </c>
      <c r="O4572" s="7">
        <v>4.0000000000000001E-3</v>
      </c>
      <c r="P4572" s="7"/>
      <c r="Q4572" s="7">
        <v>28</v>
      </c>
      <c r="R4572" s="7">
        <v>265</v>
      </c>
      <c r="S4572" s="189">
        <v>45625.593981481485</v>
      </c>
    </row>
    <row r="4573" spans="1:19">
      <c r="A4573" s="7">
        <v>2021</v>
      </c>
      <c r="B4573" s="123" t="s">
        <v>537</v>
      </c>
      <c r="C4573" s="123" t="s">
        <v>562</v>
      </c>
      <c r="D4573" s="123" t="s">
        <v>584</v>
      </c>
      <c r="E4573" s="123" t="s">
        <v>540</v>
      </c>
      <c r="F4573" s="7">
        <v>0</v>
      </c>
      <c r="G4573" s="123" t="s">
        <v>532</v>
      </c>
      <c r="H4573" s="7">
        <v>0</v>
      </c>
      <c r="I4573" s="7"/>
      <c r="J4573" s="7">
        <v>0</v>
      </c>
      <c r="K4573" s="7">
        <v>0</v>
      </c>
      <c r="L4573" s="7">
        <v>0</v>
      </c>
      <c r="M4573" s="7"/>
      <c r="N4573" s="7"/>
      <c r="O4573" s="7"/>
      <c r="P4573" s="7">
        <v>1</v>
      </c>
      <c r="Q4573" s="7">
        <v>28</v>
      </c>
      <c r="R4573" s="7">
        <v>265</v>
      </c>
      <c r="S4573" s="189">
        <v>45625.593981481485</v>
      </c>
    </row>
    <row r="4574" spans="1:19">
      <c r="A4574" s="7">
        <v>2021</v>
      </c>
      <c r="B4574" s="123" t="s">
        <v>537</v>
      </c>
      <c r="C4574" s="123" t="s">
        <v>562</v>
      </c>
      <c r="D4574" s="123" t="s">
        <v>584</v>
      </c>
      <c r="E4574" s="123" t="s">
        <v>531</v>
      </c>
      <c r="F4574" s="7">
        <v>6.623275638</v>
      </c>
      <c r="G4574" s="123" t="s">
        <v>532</v>
      </c>
      <c r="H4574" s="7">
        <v>0.50634279900000001</v>
      </c>
      <c r="I4574" s="7">
        <v>76.448999999999998</v>
      </c>
      <c r="J4574" s="7">
        <v>0.50343518099999995</v>
      </c>
      <c r="K4574" s="7">
        <v>6.623275638E-5</v>
      </c>
      <c r="L4574" s="7">
        <v>3.9739653829999999E-6</v>
      </c>
      <c r="M4574" s="7">
        <v>76.010000000000005</v>
      </c>
      <c r="N4574" s="7">
        <v>0.01</v>
      </c>
      <c r="O4574" s="7">
        <v>5.9999999999999995E-4</v>
      </c>
      <c r="P4574" s="7">
        <v>1</v>
      </c>
      <c r="Q4574" s="7">
        <v>28</v>
      </c>
      <c r="R4574" s="7">
        <v>265</v>
      </c>
      <c r="S4574" s="189">
        <v>45625.593981481485</v>
      </c>
    </row>
    <row r="4575" spans="1:19">
      <c r="A4575" s="7">
        <v>2021</v>
      </c>
      <c r="B4575" s="123" t="s">
        <v>537</v>
      </c>
      <c r="C4575" s="123" t="s">
        <v>562</v>
      </c>
      <c r="D4575" s="123" t="s">
        <v>584</v>
      </c>
      <c r="E4575" s="123" t="s">
        <v>533</v>
      </c>
      <c r="F4575" s="7">
        <v>196.319052</v>
      </c>
      <c r="G4575" s="123" t="s">
        <v>532</v>
      </c>
      <c r="H4575" s="7">
        <v>14.475716179000001</v>
      </c>
      <c r="I4575" s="7">
        <v>73.735666667000004</v>
      </c>
      <c r="J4575" s="7">
        <v>14.389532115</v>
      </c>
      <c r="K4575" s="7">
        <v>1.963191E-3</v>
      </c>
      <c r="L4575" s="7">
        <v>1.17791E-4</v>
      </c>
      <c r="M4575" s="7">
        <v>73.296666666999997</v>
      </c>
      <c r="N4575" s="7">
        <v>0.01</v>
      </c>
      <c r="O4575" s="7">
        <v>5.9999999999999995E-4</v>
      </c>
      <c r="P4575" s="7">
        <v>1</v>
      </c>
      <c r="Q4575" s="7">
        <v>28</v>
      </c>
      <c r="R4575" s="7">
        <v>265</v>
      </c>
      <c r="S4575" s="189">
        <v>45625.593981481485</v>
      </c>
    </row>
    <row r="4576" spans="1:19">
      <c r="A4576" s="7">
        <v>2021</v>
      </c>
      <c r="B4576" s="123" t="s">
        <v>537</v>
      </c>
      <c r="C4576" s="123" t="s">
        <v>562</v>
      </c>
      <c r="D4576" s="123" t="s">
        <v>584</v>
      </c>
      <c r="E4576" s="123" t="s">
        <v>160</v>
      </c>
      <c r="F4576" s="7">
        <v>353.19844799999998</v>
      </c>
      <c r="G4576" s="123" t="s">
        <v>532</v>
      </c>
      <c r="H4576" s="7">
        <v>25.369891321000001</v>
      </c>
      <c r="I4576" s="7">
        <v>71.828999999999994</v>
      </c>
      <c r="J4576" s="7">
        <v>25.214837202999998</v>
      </c>
      <c r="K4576" s="7">
        <v>3.5319840000000002E-3</v>
      </c>
      <c r="L4576" s="7">
        <v>2.11919E-4</v>
      </c>
      <c r="M4576" s="7">
        <v>71.39</v>
      </c>
      <c r="N4576" s="7">
        <v>0.01</v>
      </c>
      <c r="O4576" s="7">
        <v>5.9999999999999995E-4</v>
      </c>
      <c r="P4576" s="7">
        <v>1</v>
      </c>
      <c r="Q4576" s="7">
        <v>28</v>
      </c>
      <c r="R4576" s="7">
        <v>265</v>
      </c>
      <c r="S4576" s="189">
        <v>45625.593981481485</v>
      </c>
    </row>
    <row r="4577" spans="1:19">
      <c r="A4577" s="7">
        <v>2021</v>
      </c>
      <c r="B4577" s="123" t="s">
        <v>537</v>
      </c>
      <c r="C4577" s="123" t="s">
        <v>562</v>
      </c>
      <c r="D4577" s="123" t="s">
        <v>584</v>
      </c>
      <c r="E4577" s="123" t="s">
        <v>163</v>
      </c>
      <c r="F4577" s="7">
        <v>157.651054477</v>
      </c>
      <c r="G4577" s="123" t="s">
        <v>532</v>
      </c>
      <c r="H4577" s="7">
        <v>10.067044559999999</v>
      </c>
      <c r="I4577" s="7">
        <v>63.856499999999997</v>
      </c>
      <c r="J4577" s="7">
        <v>10.040795660000001</v>
      </c>
      <c r="K4577" s="7">
        <v>7.8825499999999997E-4</v>
      </c>
      <c r="L4577" s="7">
        <v>1.5765105449999998E-5</v>
      </c>
      <c r="M4577" s="7">
        <v>63.69</v>
      </c>
      <c r="N4577" s="7">
        <v>5.0000000000000001E-3</v>
      </c>
      <c r="O4577" s="7">
        <v>1E-4</v>
      </c>
      <c r="P4577" s="7">
        <v>1</v>
      </c>
      <c r="Q4577" s="7">
        <v>28</v>
      </c>
      <c r="R4577" s="7">
        <v>265</v>
      </c>
      <c r="S4577" s="189">
        <v>45625.593981481485</v>
      </c>
    </row>
    <row r="4578" spans="1:19">
      <c r="A4578" s="7">
        <v>2021</v>
      </c>
      <c r="B4578" s="123" t="s">
        <v>537</v>
      </c>
      <c r="C4578" s="123" t="s">
        <v>562</v>
      </c>
      <c r="D4578" s="123" t="s">
        <v>584</v>
      </c>
      <c r="E4578" s="123" t="s">
        <v>535</v>
      </c>
      <c r="F4578" s="7">
        <v>2388.9068037000002</v>
      </c>
      <c r="G4578" s="123" t="s">
        <v>532</v>
      </c>
      <c r="H4578" s="7">
        <v>135.028296673</v>
      </c>
      <c r="I4578" s="7">
        <v>56.523049147000002</v>
      </c>
      <c r="J4578" s="7">
        <v>134.63054369</v>
      </c>
      <c r="K4578" s="7">
        <v>1.1944534E-2</v>
      </c>
      <c r="L4578" s="7">
        <v>2.38891E-4</v>
      </c>
      <c r="M4578" s="7">
        <v>56.356549147000003</v>
      </c>
      <c r="N4578" s="7">
        <v>5.0000000000000001E-3</v>
      </c>
      <c r="O4578" s="7">
        <v>1E-4</v>
      </c>
      <c r="P4578" s="7">
        <v>1</v>
      </c>
      <c r="Q4578" s="7">
        <v>28</v>
      </c>
      <c r="R4578" s="7">
        <v>265</v>
      </c>
      <c r="S4578" s="189">
        <v>45625.593981481485</v>
      </c>
    </row>
    <row r="4579" spans="1:19">
      <c r="A4579" s="7">
        <v>2021</v>
      </c>
      <c r="B4579" s="123" t="s">
        <v>537</v>
      </c>
      <c r="C4579" s="123" t="s">
        <v>562</v>
      </c>
      <c r="D4579" s="123" t="s">
        <v>584</v>
      </c>
      <c r="E4579" s="123" t="s">
        <v>541</v>
      </c>
      <c r="F4579" s="7">
        <v>0</v>
      </c>
      <c r="G4579" s="123" t="s">
        <v>532</v>
      </c>
      <c r="H4579" s="7">
        <v>0</v>
      </c>
      <c r="I4579" s="7"/>
      <c r="J4579" s="7">
        <v>0</v>
      </c>
      <c r="K4579" s="7">
        <v>0</v>
      </c>
      <c r="L4579" s="7">
        <v>0</v>
      </c>
      <c r="M4579" s="7"/>
      <c r="N4579" s="7"/>
      <c r="O4579" s="7"/>
      <c r="P4579" s="7">
        <v>1</v>
      </c>
      <c r="Q4579" s="7">
        <v>28</v>
      </c>
      <c r="R4579" s="7">
        <v>265</v>
      </c>
      <c r="S4579" s="189">
        <v>45625.593981481485</v>
      </c>
    </row>
    <row r="4580" spans="1:19">
      <c r="A4580" s="7">
        <v>2021</v>
      </c>
      <c r="B4580" s="123" t="s">
        <v>537</v>
      </c>
      <c r="C4580" s="123" t="s">
        <v>565</v>
      </c>
      <c r="D4580" s="123" t="s">
        <v>500</v>
      </c>
      <c r="E4580" s="123" t="s">
        <v>540</v>
      </c>
      <c r="F4580" s="7">
        <v>0</v>
      </c>
      <c r="G4580" s="123" t="s">
        <v>532</v>
      </c>
      <c r="H4580" s="7">
        <v>0</v>
      </c>
      <c r="I4580" s="7"/>
      <c r="J4580" s="7">
        <v>0</v>
      </c>
      <c r="K4580" s="7">
        <v>0</v>
      </c>
      <c r="L4580" s="7">
        <v>0</v>
      </c>
      <c r="M4580" s="7"/>
      <c r="N4580" s="7"/>
      <c r="O4580" s="7"/>
      <c r="P4580" s="7">
        <v>1</v>
      </c>
      <c r="Q4580" s="7">
        <v>28</v>
      </c>
      <c r="R4580" s="7">
        <v>265</v>
      </c>
      <c r="S4580" s="189">
        <v>45625.593981481485</v>
      </c>
    </row>
    <row r="4581" spans="1:19">
      <c r="A4581" s="7">
        <v>2021</v>
      </c>
      <c r="B4581" s="123" t="s">
        <v>537</v>
      </c>
      <c r="C4581" s="123" t="s">
        <v>565</v>
      </c>
      <c r="D4581" s="123" t="s">
        <v>500</v>
      </c>
      <c r="E4581" s="123" t="s">
        <v>533</v>
      </c>
      <c r="F4581" s="7">
        <v>7714.9609310659998</v>
      </c>
      <c r="G4581" s="123" t="s">
        <v>532</v>
      </c>
      <c r="H4581" s="7">
        <v>619.24339645700002</v>
      </c>
      <c r="I4581" s="7">
        <v>80.265266667000006</v>
      </c>
      <c r="J4581" s="7">
        <v>565.48091971300005</v>
      </c>
      <c r="K4581" s="7">
        <v>3.6260316000000001E-2</v>
      </c>
      <c r="L4581" s="7">
        <v>0.199045992</v>
      </c>
      <c r="M4581" s="7">
        <v>73.296666666999997</v>
      </c>
      <c r="N4581" s="7">
        <v>4.7000000000000002E-3</v>
      </c>
      <c r="O4581" s="7">
        <v>2.58E-2</v>
      </c>
      <c r="P4581" s="7">
        <v>1</v>
      </c>
      <c r="Q4581" s="7">
        <v>28</v>
      </c>
      <c r="R4581" s="7">
        <v>265</v>
      </c>
      <c r="S4581" s="189">
        <v>45625.593981481485</v>
      </c>
    </row>
    <row r="4582" spans="1:19">
      <c r="A4582" s="7">
        <v>2021</v>
      </c>
      <c r="B4582" s="123" t="s">
        <v>537</v>
      </c>
      <c r="C4582" s="123" t="s">
        <v>565</v>
      </c>
      <c r="D4582" s="123" t="s">
        <v>500</v>
      </c>
      <c r="E4582" s="123" t="s">
        <v>159</v>
      </c>
      <c r="F4582" s="7">
        <v>0</v>
      </c>
      <c r="G4582" s="123" t="s">
        <v>532</v>
      </c>
      <c r="H4582" s="7">
        <v>0</v>
      </c>
      <c r="I4582" s="7"/>
      <c r="J4582" s="7">
        <v>0</v>
      </c>
      <c r="K4582" s="7">
        <v>0</v>
      </c>
      <c r="L4582" s="7">
        <v>0</v>
      </c>
      <c r="M4582" s="7"/>
      <c r="N4582" s="7"/>
      <c r="O4582" s="7"/>
      <c r="P4582" s="7">
        <v>1</v>
      </c>
      <c r="Q4582" s="7">
        <v>28</v>
      </c>
      <c r="R4582" s="7">
        <v>265</v>
      </c>
      <c r="S4582" s="189">
        <v>45625.593981481485</v>
      </c>
    </row>
    <row r="4583" spans="1:19">
      <c r="A4583" s="7">
        <v>2021</v>
      </c>
      <c r="B4583" s="123" t="s">
        <v>537</v>
      </c>
      <c r="C4583" s="123" t="s">
        <v>565</v>
      </c>
      <c r="D4583" s="123" t="s">
        <v>500</v>
      </c>
      <c r="E4583" s="123" t="s">
        <v>160</v>
      </c>
      <c r="F4583" s="7">
        <v>0</v>
      </c>
      <c r="G4583" s="123" t="s">
        <v>532</v>
      </c>
      <c r="H4583" s="7">
        <v>0</v>
      </c>
      <c r="I4583" s="7"/>
      <c r="J4583" s="7">
        <v>0</v>
      </c>
      <c r="K4583" s="7">
        <v>0</v>
      </c>
      <c r="L4583" s="7">
        <v>0</v>
      </c>
      <c r="M4583" s="7"/>
      <c r="N4583" s="7"/>
      <c r="O4583" s="7"/>
      <c r="P4583" s="7">
        <v>1</v>
      </c>
      <c r="Q4583" s="7">
        <v>28</v>
      </c>
      <c r="R4583" s="7">
        <v>265</v>
      </c>
      <c r="S4583" s="189">
        <v>45625.593981481485</v>
      </c>
    </row>
    <row r="4584" spans="1:19">
      <c r="A4584" s="7">
        <v>2021</v>
      </c>
      <c r="B4584" s="123" t="s">
        <v>537</v>
      </c>
      <c r="C4584" s="123" t="s">
        <v>565</v>
      </c>
      <c r="D4584" s="123" t="s">
        <v>500</v>
      </c>
      <c r="E4584" s="123" t="s">
        <v>535</v>
      </c>
      <c r="F4584" s="7">
        <v>0</v>
      </c>
      <c r="G4584" s="123" t="s">
        <v>532</v>
      </c>
      <c r="H4584" s="7">
        <v>0</v>
      </c>
      <c r="I4584" s="7"/>
      <c r="J4584" s="7">
        <v>0</v>
      </c>
      <c r="K4584" s="7">
        <v>0</v>
      </c>
      <c r="L4584" s="7">
        <v>0</v>
      </c>
      <c r="M4584" s="7"/>
      <c r="N4584" s="7"/>
      <c r="O4584" s="7"/>
      <c r="P4584" s="7">
        <v>1</v>
      </c>
      <c r="Q4584" s="7">
        <v>28</v>
      </c>
      <c r="R4584" s="7">
        <v>265</v>
      </c>
      <c r="S4584" s="189">
        <v>45625.593981481485</v>
      </c>
    </row>
    <row r="4585" spans="1:19">
      <c r="A4585" s="7">
        <v>2021</v>
      </c>
      <c r="B4585" s="123" t="s">
        <v>537</v>
      </c>
      <c r="C4585" s="123" t="s">
        <v>585</v>
      </c>
      <c r="D4585" s="123" t="s">
        <v>183</v>
      </c>
      <c r="E4585" s="123" t="s">
        <v>533</v>
      </c>
      <c r="F4585" s="7">
        <v>785.60596447299997</v>
      </c>
      <c r="G4585" s="123" t="s">
        <v>532</v>
      </c>
      <c r="H4585" s="7">
        <v>58.15264844</v>
      </c>
      <c r="I4585" s="7">
        <v>74.022666666999996</v>
      </c>
      <c r="J4585" s="7">
        <v>57.582298510000001</v>
      </c>
      <c r="K4585" s="7">
        <v>5.4992419999999997E-3</v>
      </c>
      <c r="L4585" s="7">
        <v>1.571212E-3</v>
      </c>
      <c r="M4585" s="7">
        <v>73.296666666999997</v>
      </c>
      <c r="N4585" s="7">
        <v>7.0000000000000001E-3</v>
      </c>
      <c r="O4585" s="7">
        <v>2E-3</v>
      </c>
      <c r="P4585" s="7">
        <v>1</v>
      </c>
      <c r="Q4585" s="7">
        <v>28</v>
      </c>
      <c r="R4585" s="7">
        <v>265</v>
      </c>
      <c r="S4585" s="189">
        <v>45625.593981481485</v>
      </c>
    </row>
    <row r="4586" spans="1:19">
      <c r="A4586" s="7">
        <v>2022</v>
      </c>
      <c r="B4586" s="123" t="s">
        <v>586</v>
      </c>
      <c r="C4586" s="123" t="s">
        <v>586</v>
      </c>
      <c r="D4586" s="123" t="s">
        <v>587</v>
      </c>
      <c r="E4586" s="123" t="s">
        <v>531</v>
      </c>
      <c r="F4586" s="7">
        <v>52.626268603</v>
      </c>
      <c r="G4586" s="123" t="s">
        <v>532</v>
      </c>
      <c r="H4586" s="7">
        <v>4.0383293480000004</v>
      </c>
      <c r="I4586" s="7">
        <v>76.736000000000004</v>
      </c>
      <c r="J4586" s="7">
        <v>4.0001226770000002</v>
      </c>
      <c r="K4586" s="7">
        <v>3.6838399999999997E-4</v>
      </c>
      <c r="L4586" s="7">
        <v>1.05253E-4</v>
      </c>
      <c r="M4586" s="7">
        <v>76.010000000000005</v>
      </c>
      <c r="N4586" s="7">
        <v>7.0000000000000001E-3</v>
      </c>
      <c r="O4586" s="7">
        <v>2E-3</v>
      </c>
      <c r="P4586" s="7">
        <v>1</v>
      </c>
      <c r="Q4586" s="7">
        <v>28</v>
      </c>
      <c r="R4586" s="7">
        <v>265</v>
      </c>
      <c r="S4586" s="189">
        <v>45625.593981481485</v>
      </c>
    </row>
    <row r="4587" spans="1:19">
      <c r="A4587" s="7">
        <v>2022</v>
      </c>
      <c r="B4587" s="123" t="s">
        <v>586</v>
      </c>
      <c r="C4587" s="123" t="s">
        <v>586</v>
      </c>
      <c r="D4587" s="123" t="s">
        <v>587</v>
      </c>
      <c r="E4587" s="123" t="s">
        <v>533</v>
      </c>
      <c r="F4587" s="7">
        <v>5444.8737415189999</v>
      </c>
      <c r="G4587" s="123" t="s">
        <v>532</v>
      </c>
      <c r="H4587" s="7">
        <v>403.04407401200001</v>
      </c>
      <c r="I4587" s="7">
        <v>74.022666666999996</v>
      </c>
      <c r="J4587" s="7">
        <v>399.09109567600001</v>
      </c>
      <c r="K4587" s="7">
        <v>3.8114116000000003E-2</v>
      </c>
      <c r="L4587" s="7">
        <v>1.0889747E-2</v>
      </c>
      <c r="M4587" s="7">
        <v>73.296666666999997</v>
      </c>
      <c r="N4587" s="7">
        <v>7.0000000000000001E-3</v>
      </c>
      <c r="O4587" s="7">
        <v>2E-3</v>
      </c>
      <c r="P4587" s="7">
        <v>1</v>
      </c>
      <c r="Q4587" s="7">
        <v>28</v>
      </c>
      <c r="R4587" s="7">
        <v>265</v>
      </c>
      <c r="S4587" s="189">
        <v>45625.593981481485</v>
      </c>
    </row>
    <row r="4588" spans="1:19">
      <c r="A4588" s="7">
        <v>2022</v>
      </c>
      <c r="B4588" s="123" t="s">
        <v>588</v>
      </c>
      <c r="C4588" s="123" t="s">
        <v>588</v>
      </c>
      <c r="D4588" s="123" t="s">
        <v>589</v>
      </c>
      <c r="E4588" s="123" t="s">
        <v>33</v>
      </c>
      <c r="F4588" s="7">
        <v>4334.428716032</v>
      </c>
      <c r="G4588" s="123" t="s">
        <v>532</v>
      </c>
      <c r="H4588" s="7">
        <v>9.3753693130000002</v>
      </c>
      <c r="I4588" s="7">
        <v>2.1629999999999998</v>
      </c>
      <c r="J4588" s="7">
        <v>0</v>
      </c>
      <c r="K4588" s="7">
        <v>4.7678716000000003E-2</v>
      </c>
      <c r="L4588" s="7">
        <v>3.0341000999999999E-2</v>
      </c>
      <c r="M4588" s="7">
        <v>0</v>
      </c>
      <c r="N4588" s="7">
        <v>1.0999999999999999E-2</v>
      </c>
      <c r="O4588" s="7">
        <v>7.0000000000000001E-3</v>
      </c>
      <c r="P4588" s="7"/>
      <c r="Q4588" s="7">
        <v>28</v>
      </c>
      <c r="R4588" s="7">
        <v>265</v>
      </c>
      <c r="S4588" s="189">
        <v>45625.593981481485</v>
      </c>
    </row>
    <row r="4589" spans="1:19">
      <c r="A4589" s="7">
        <v>2022</v>
      </c>
      <c r="B4589" s="123" t="s">
        <v>588</v>
      </c>
      <c r="C4589" s="123" t="s">
        <v>588</v>
      </c>
      <c r="D4589" s="123" t="s">
        <v>589</v>
      </c>
      <c r="E4589" s="123" t="s">
        <v>540</v>
      </c>
      <c r="F4589" s="7">
        <v>23620.438001325001</v>
      </c>
      <c r="G4589" s="123" t="s">
        <v>532</v>
      </c>
      <c r="H4589" s="7">
        <v>2200.0199165489998</v>
      </c>
      <c r="I4589" s="7">
        <v>93.140521629000006</v>
      </c>
      <c r="J4589" s="7">
        <v>2196.4272479289998</v>
      </c>
      <c r="K4589" s="7">
        <v>1.6534307000000002E-2</v>
      </c>
      <c r="L4589" s="7">
        <v>1.1810219E-2</v>
      </c>
      <c r="M4589" s="7">
        <v>92.988421629000001</v>
      </c>
      <c r="N4589" s="7">
        <v>6.9999999999999999E-4</v>
      </c>
      <c r="O4589" s="7">
        <v>5.0000000000000001E-4</v>
      </c>
      <c r="P4589" s="7">
        <v>1</v>
      </c>
      <c r="Q4589" s="7">
        <v>28</v>
      </c>
      <c r="R4589" s="7">
        <v>265</v>
      </c>
      <c r="S4589" s="189">
        <v>45625.593981481485</v>
      </c>
    </row>
    <row r="4590" spans="1:19">
      <c r="A4590" s="7">
        <v>2022</v>
      </c>
      <c r="B4590" s="123" t="s">
        <v>588</v>
      </c>
      <c r="C4590" s="123" t="s">
        <v>588</v>
      </c>
      <c r="D4590" s="123" t="s">
        <v>589</v>
      </c>
      <c r="E4590" s="123" t="s">
        <v>531</v>
      </c>
      <c r="F4590" s="7">
        <v>9484.0923508729993</v>
      </c>
      <c r="G4590" s="123" t="s">
        <v>532</v>
      </c>
      <c r="H4590" s="7">
        <v>741.48413673899995</v>
      </c>
      <c r="I4590" s="7">
        <v>78.181876484</v>
      </c>
      <c r="J4590" s="7">
        <v>740.517707728</v>
      </c>
      <c r="K4590" s="7">
        <v>7.5872739999999998E-3</v>
      </c>
      <c r="L4590" s="7">
        <v>2.845228E-3</v>
      </c>
      <c r="M4590" s="7">
        <v>78.079976483999999</v>
      </c>
      <c r="N4590" s="7">
        <v>8.0000000000000004E-4</v>
      </c>
      <c r="O4590" s="7">
        <v>2.9999999999999997E-4</v>
      </c>
      <c r="P4590" s="7">
        <v>1</v>
      </c>
      <c r="Q4590" s="7">
        <v>28</v>
      </c>
      <c r="R4590" s="7">
        <v>265</v>
      </c>
      <c r="S4590" s="189">
        <v>45625.593981481485</v>
      </c>
    </row>
    <row r="4591" spans="1:19">
      <c r="A4591" s="7">
        <v>2022</v>
      </c>
      <c r="B4591" s="123" t="s">
        <v>588</v>
      </c>
      <c r="C4591" s="123" t="s">
        <v>588</v>
      </c>
      <c r="D4591" s="123" t="s">
        <v>589</v>
      </c>
      <c r="E4591" s="123" t="s">
        <v>533</v>
      </c>
      <c r="F4591" s="7">
        <v>1186.7311212249999</v>
      </c>
      <c r="G4591" s="123" t="s">
        <v>532</v>
      </c>
      <c r="H4591" s="7">
        <v>92.815637160999998</v>
      </c>
      <c r="I4591" s="7">
        <v>78.211176484000006</v>
      </c>
      <c r="J4591" s="7">
        <v>92.659938038000007</v>
      </c>
      <c r="K4591" s="7">
        <v>1.068058E-3</v>
      </c>
      <c r="L4591" s="7">
        <v>4.7469199999999997E-4</v>
      </c>
      <c r="M4591" s="7">
        <v>78.079976483999999</v>
      </c>
      <c r="N4591" s="7">
        <v>8.9999999999999998E-4</v>
      </c>
      <c r="O4591" s="7">
        <v>4.0000000000000002E-4</v>
      </c>
      <c r="P4591" s="7">
        <v>1</v>
      </c>
      <c r="Q4591" s="7">
        <v>28</v>
      </c>
      <c r="R4591" s="7">
        <v>265</v>
      </c>
      <c r="S4591" s="189">
        <v>45625.593981481485</v>
      </c>
    </row>
    <row r="4592" spans="1:19">
      <c r="A4592" s="7">
        <v>2022</v>
      </c>
      <c r="B4592" s="123" t="s">
        <v>588</v>
      </c>
      <c r="C4592" s="123" t="s">
        <v>588</v>
      </c>
      <c r="D4592" s="123" t="s">
        <v>589</v>
      </c>
      <c r="E4592" s="123" t="s">
        <v>590</v>
      </c>
      <c r="F4592" s="7">
        <v>1079.4095153390001</v>
      </c>
      <c r="G4592" s="123" t="s">
        <v>532</v>
      </c>
      <c r="H4592" s="7">
        <v>5.8827819000000003E-2</v>
      </c>
      <c r="I4592" s="7">
        <v>5.45E-2</v>
      </c>
      <c r="J4592" s="7">
        <v>0</v>
      </c>
      <c r="K4592" s="7">
        <v>1.07941E-3</v>
      </c>
      <c r="L4592" s="7">
        <v>1.07941E-4</v>
      </c>
      <c r="M4592" s="7">
        <v>0</v>
      </c>
      <c r="N4592" s="7">
        <v>1E-3</v>
      </c>
      <c r="O4592" s="7">
        <v>1E-4</v>
      </c>
      <c r="P4592" s="7"/>
      <c r="Q4592" s="7">
        <v>28</v>
      </c>
      <c r="R4592" s="7">
        <v>265</v>
      </c>
      <c r="S4592" s="189">
        <v>45625.593981481485</v>
      </c>
    </row>
    <row r="4593" spans="1:19">
      <c r="A4593" s="7">
        <v>2022</v>
      </c>
      <c r="B4593" s="123" t="s">
        <v>588</v>
      </c>
      <c r="C4593" s="123" t="s">
        <v>588</v>
      </c>
      <c r="D4593" s="123" t="s">
        <v>589</v>
      </c>
      <c r="E4593" s="123" t="s">
        <v>534</v>
      </c>
      <c r="F4593" s="7">
        <v>2094.1446484630001</v>
      </c>
      <c r="G4593" s="123" t="s">
        <v>532</v>
      </c>
      <c r="H4593" s="7">
        <v>280.72874960299998</v>
      </c>
      <c r="I4593" s="7">
        <v>134.05413508999999</v>
      </c>
      <c r="J4593" s="7">
        <v>276.66820312999999</v>
      </c>
      <c r="K4593" s="7">
        <v>6.2824339999999999E-3</v>
      </c>
      <c r="L4593" s="7">
        <v>1.4659013E-2</v>
      </c>
      <c r="M4593" s="7">
        <v>132.11513509</v>
      </c>
      <c r="N4593" s="7">
        <v>3.0000000000000001E-3</v>
      </c>
      <c r="O4593" s="7">
        <v>7.0000000000000001E-3</v>
      </c>
      <c r="P4593" s="7">
        <v>1</v>
      </c>
      <c r="Q4593" s="7">
        <v>28</v>
      </c>
      <c r="R4593" s="7">
        <v>265</v>
      </c>
      <c r="S4593" s="189">
        <v>45625.593981481485</v>
      </c>
    </row>
    <row r="4594" spans="1:19">
      <c r="A4594" s="7">
        <v>2022</v>
      </c>
      <c r="B4594" s="123" t="s">
        <v>588</v>
      </c>
      <c r="C4594" s="123" t="s">
        <v>588</v>
      </c>
      <c r="D4594" s="123" t="s">
        <v>589</v>
      </c>
      <c r="E4594" s="123" t="s">
        <v>535</v>
      </c>
      <c r="F4594" s="7">
        <v>98421.350581510997</v>
      </c>
      <c r="G4594" s="123" t="s">
        <v>532</v>
      </c>
      <c r="H4594" s="7">
        <v>5678.7309302129997</v>
      </c>
      <c r="I4594" s="7">
        <v>57.698160985000001</v>
      </c>
      <c r="J4594" s="7">
        <v>5598.0281036349998</v>
      </c>
      <c r="K4594" s="7">
        <v>0.10042540599999999</v>
      </c>
      <c r="L4594" s="7">
        <v>0.29392798199999998</v>
      </c>
      <c r="M4594" s="7">
        <v>56.878188223999999</v>
      </c>
      <c r="N4594" s="7">
        <v>1.0203619999999999E-3</v>
      </c>
      <c r="O4594" s="7">
        <v>2.986425E-3</v>
      </c>
      <c r="P4594" s="7">
        <v>1</v>
      </c>
      <c r="Q4594" s="7">
        <v>28</v>
      </c>
      <c r="R4594" s="7">
        <v>265</v>
      </c>
      <c r="S4594" s="189">
        <v>45625.593981481485</v>
      </c>
    </row>
    <row r="4595" spans="1:19">
      <c r="A4595" s="7">
        <v>2022</v>
      </c>
      <c r="B4595" s="123" t="s">
        <v>588</v>
      </c>
      <c r="C4595" s="123" t="s">
        <v>588</v>
      </c>
      <c r="D4595" s="123" t="s">
        <v>589</v>
      </c>
      <c r="E4595" s="123" t="s">
        <v>549</v>
      </c>
      <c r="F4595" s="7">
        <v>3768.1442497560001</v>
      </c>
      <c r="G4595" s="123" t="s">
        <v>532</v>
      </c>
      <c r="H4595" s="7">
        <v>525.71895632200005</v>
      </c>
      <c r="I4595" s="7">
        <v>139.51667491399999</v>
      </c>
      <c r="J4595" s="7">
        <v>518.55948224799999</v>
      </c>
      <c r="K4595" s="7">
        <v>0.113044327</v>
      </c>
      <c r="L4595" s="7">
        <v>1.5072577E-2</v>
      </c>
      <c r="M4595" s="7">
        <v>137.61667491399999</v>
      </c>
      <c r="N4595" s="7">
        <v>0.03</v>
      </c>
      <c r="O4595" s="7">
        <v>4.0000000000000001E-3</v>
      </c>
      <c r="P4595" s="7">
        <v>1</v>
      </c>
      <c r="Q4595" s="7">
        <v>28</v>
      </c>
      <c r="R4595" s="7">
        <v>265</v>
      </c>
      <c r="S4595" s="189">
        <v>45625.593981481485</v>
      </c>
    </row>
    <row r="4596" spans="1:19">
      <c r="A4596" s="7">
        <v>2022</v>
      </c>
      <c r="B4596" s="123" t="s">
        <v>588</v>
      </c>
      <c r="C4596" s="123" t="s">
        <v>588</v>
      </c>
      <c r="D4596" s="123" t="s">
        <v>589</v>
      </c>
      <c r="E4596" s="123" t="s">
        <v>131</v>
      </c>
      <c r="F4596" s="7">
        <v>4093.6535347499998</v>
      </c>
      <c r="G4596" s="123" t="s">
        <v>532</v>
      </c>
      <c r="H4596" s="7">
        <v>7.7779417159999999</v>
      </c>
      <c r="I4596" s="7">
        <v>1.9</v>
      </c>
      <c r="J4596" s="7">
        <v>0</v>
      </c>
      <c r="K4596" s="7">
        <v>0.122809606</v>
      </c>
      <c r="L4596" s="7">
        <v>1.6374613999999999E-2</v>
      </c>
      <c r="M4596" s="7">
        <v>0</v>
      </c>
      <c r="N4596" s="7">
        <v>0.03</v>
      </c>
      <c r="O4596" s="7">
        <v>4.0000000000000001E-3</v>
      </c>
      <c r="P4596" s="7"/>
      <c r="Q4596" s="7">
        <v>28</v>
      </c>
      <c r="R4596" s="7">
        <v>265</v>
      </c>
      <c r="S4596" s="189">
        <v>45625.593981481485</v>
      </c>
    </row>
    <row r="4597" spans="1:19">
      <c r="A4597" s="7">
        <v>2022</v>
      </c>
      <c r="B4597" s="123" t="s">
        <v>588</v>
      </c>
      <c r="C4597" s="123" t="s">
        <v>588</v>
      </c>
      <c r="D4597" s="123" t="s">
        <v>589</v>
      </c>
      <c r="E4597" s="123" t="s">
        <v>570</v>
      </c>
      <c r="F4597" s="7">
        <v>0</v>
      </c>
      <c r="G4597" s="123" t="s">
        <v>532</v>
      </c>
      <c r="H4597" s="7">
        <v>0</v>
      </c>
      <c r="I4597" s="7"/>
      <c r="J4597" s="7">
        <v>0</v>
      </c>
      <c r="K4597" s="7">
        <v>0</v>
      </c>
      <c r="L4597" s="7">
        <v>0</v>
      </c>
      <c r="M4597" s="7"/>
      <c r="N4597" s="7"/>
      <c r="O4597" s="7"/>
      <c r="P4597" s="7">
        <v>1</v>
      </c>
      <c r="Q4597" s="7">
        <v>28</v>
      </c>
      <c r="R4597" s="7">
        <v>265</v>
      </c>
      <c r="S4597" s="189">
        <v>45625.593981481485</v>
      </c>
    </row>
    <row r="4598" spans="1:19">
      <c r="A4598" s="7">
        <v>2022</v>
      </c>
      <c r="B4598" s="123" t="s">
        <v>588</v>
      </c>
      <c r="C4598" s="123" t="s">
        <v>588</v>
      </c>
      <c r="D4598" s="123" t="s">
        <v>591</v>
      </c>
      <c r="E4598" s="123" t="s">
        <v>27</v>
      </c>
      <c r="F4598" s="7">
        <v>443.55497685400002</v>
      </c>
      <c r="G4598" s="123" t="s">
        <v>532</v>
      </c>
      <c r="H4598" s="7">
        <v>6.8396704000000003E-2</v>
      </c>
      <c r="I4598" s="7">
        <v>0.15420118699999999</v>
      </c>
      <c r="J4598" s="7">
        <v>0</v>
      </c>
      <c r="K4598" s="7">
        <v>2.0229459999999999E-3</v>
      </c>
      <c r="L4598" s="7">
        <v>4.4355497690000002E-5</v>
      </c>
      <c r="M4598" s="7">
        <v>0</v>
      </c>
      <c r="N4598" s="7">
        <v>4.5607570000000004E-3</v>
      </c>
      <c r="O4598" s="7">
        <v>1E-4</v>
      </c>
      <c r="P4598" s="7"/>
      <c r="Q4598" s="7">
        <v>28</v>
      </c>
      <c r="R4598" s="7">
        <v>265</v>
      </c>
      <c r="S4598" s="189">
        <v>45625.593981481485</v>
      </c>
    </row>
    <row r="4599" spans="1:19">
      <c r="A4599" s="7">
        <v>2022</v>
      </c>
      <c r="B4599" s="123" t="s">
        <v>588</v>
      </c>
      <c r="C4599" s="123" t="s">
        <v>588</v>
      </c>
      <c r="D4599" s="123" t="s">
        <v>591</v>
      </c>
      <c r="E4599" s="123" t="s">
        <v>33</v>
      </c>
      <c r="F4599" s="7">
        <v>212.30313884500001</v>
      </c>
      <c r="G4599" s="123" t="s">
        <v>532</v>
      </c>
      <c r="H4599" s="7">
        <v>0.40337596399999998</v>
      </c>
      <c r="I4599" s="7">
        <v>1.9</v>
      </c>
      <c r="J4599" s="7">
        <v>0</v>
      </c>
      <c r="K4599" s="7">
        <v>6.3690939999999996E-3</v>
      </c>
      <c r="L4599" s="7">
        <v>8.4921300000000003E-4</v>
      </c>
      <c r="M4599" s="7">
        <v>0</v>
      </c>
      <c r="N4599" s="7">
        <v>0.03</v>
      </c>
      <c r="O4599" s="7">
        <v>4.0000000000000001E-3</v>
      </c>
      <c r="P4599" s="7"/>
      <c r="Q4599" s="7">
        <v>28</v>
      </c>
      <c r="R4599" s="7">
        <v>265</v>
      </c>
      <c r="S4599" s="189">
        <v>45625.593981481485</v>
      </c>
    </row>
    <row r="4600" spans="1:19">
      <c r="A4600" s="7">
        <v>2022</v>
      </c>
      <c r="B4600" s="123" t="s">
        <v>588</v>
      </c>
      <c r="C4600" s="123" t="s">
        <v>588</v>
      </c>
      <c r="D4600" s="123" t="s">
        <v>591</v>
      </c>
      <c r="E4600" s="123" t="s">
        <v>540</v>
      </c>
      <c r="F4600" s="7">
        <v>0</v>
      </c>
      <c r="G4600" s="123" t="s">
        <v>532</v>
      </c>
      <c r="H4600" s="7">
        <v>0</v>
      </c>
      <c r="I4600" s="7"/>
      <c r="J4600" s="7">
        <v>0</v>
      </c>
      <c r="K4600" s="7">
        <v>0</v>
      </c>
      <c r="L4600" s="7">
        <v>0</v>
      </c>
      <c r="M4600" s="7"/>
      <c r="N4600" s="7"/>
      <c r="O4600" s="7"/>
      <c r="P4600" s="7">
        <v>1</v>
      </c>
      <c r="Q4600" s="7">
        <v>28</v>
      </c>
      <c r="R4600" s="7">
        <v>265</v>
      </c>
      <c r="S4600" s="189">
        <v>45625.593981481485</v>
      </c>
    </row>
    <row r="4601" spans="1:19">
      <c r="A4601" s="7">
        <v>2022</v>
      </c>
      <c r="B4601" s="123" t="s">
        <v>588</v>
      </c>
      <c r="C4601" s="123" t="s">
        <v>588</v>
      </c>
      <c r="D4601" s="123" t="s">
        <v>591</v>
      </c>
      <c r="E4601" s="123" t="s">
        <v>531</v>
      </c>
      <c r="F4601" s="7">
        <v>0</v>
      </c>
      <c r="G4601" s="123" t="s">
        <v>532</v>
      </c>
      <c r="H4601" s="7">
        <v>0</v>
      </c>
      <c r="I4601" s="7"/>
      <c r="J4601" s="7">
        <v>0</v>
      </c>
      <c r="K4601" s="7">
        <v>0</v>
      </c>
      <c r="L4601" s="7">
        <v>0</v>
      </c>
      <c r="M4601" s="7"/>
      <c r="N4601" s="7"/>
      <c r="O4601" s="7"/>
      <c r="P4601" s="7">
        <v>1</v>
      </c>
      <c r="Q4601" s="7">
        <v>28</v>
      </c>
      <c r="R4601" s="7">
        <v>265</v>
      </c>
      <c r="S4601" s="189">
        <v>45625.593981481485</v>
      </c>
    </row>
    <row r="4602" spans="1:19">
      <c r="A4602" s="7">
        <v>2022</v>
      </c>
      <c r="B4602" s="123" t="s">
        <v>588</v>
      </c>
      <c r="C4602" s="123" t="s">
        <v>588</v>
      </c>
      <c r="D4602" s="123" t="s">
        <v>591</v>
      </c>
      <c r="E4602" s="123" t="s">
        <v>533</v>
      </c>
      <c r="F4602" s="7">
        <v>0</v>
      </c>
      <c r="G4602" s="123" t="s">
        <v>532</v>
      </c>
      <c r="H4602" s="7">
        <v>0</v>
      </c>
      <c r="I4602" s="7"/>
      <c r="J4602" s="7">
        <v>0</v>
      </c>
      <c r="K4602" s="7">
        <v>0</v>
      </c>
      <c r="L4602" s="7">
        <v>0</v>
      </c>
      <c r="M4602" s="7"/>
      <c r="N4602" s="7"/>
      <c r="O4602" s="7"/>
      <c r="P4602" s="7">
        <v>1</v>
      </c>
      <c r="Q4602" s="7">
        <v>28</v>
      </c>
      <c r="R4602" s="7">
        <v>265</v>
      </c>
      <c r="S4602" s="189">
        <v>45625.593981481485</v>
      </c>
    </row>
    <row r="4603" spans="1:19">
      <c r="A4603" s="7">
        <v>2022</v>
      </c>
      <c r="B4603" s="123" t="s">
        <v>588</v>
      </c>
      <c r="C4603" s="123" t="s">
        <v>588</v>
      </c>
      <c r="D4603" s="123" t="s">
        <v>591</v>
      </c>
      <c r="E4603" s="123" t="s">
        <v>163</v>
      </c>
      <c r="F4603" s="7">
        <v>24.749491844000001</v>
      </c>
      <c r="G4603" s="123" t="s">
        <v>532</v>
      </c>
      <c r="H4603" s="7">
        <v>1.5804159259999999</v>
      </c>
      <c r="I4603" s="7">
        <v>63.856499999999997</v>
      </c>
      <c r="J4603" s="7">
        <v>1.5762951359999999</v>
      </c>
      <c r="K4603" s="7">
        <v>1.2374700000000001E-4</v>
      </c>
      <c r="L4603" s="7">
        <v>2.4749491839999999E-6</v>
      </c>
      <c r="M4603" s="7">
        <v>63.69</v>
      </c>
      <c r="N4603" s="7">
        <v>5.0000000000000001E-3</v>
      </c>
      <c r="O4603" s="7">
        <v>1E-4</v>
      </c>
      <c r="P4603" s="7">
        <v>1</v>
      </c>
      <c r="Q4603" s="7">
        <v>28</v>
      </c>
      <c r="R4603" s="7">
        <v>265</v>
      </c>
      <c r="S4603" s="189">
        <v>45625.593981481485</v>
      </c>
    </row>
    <row r="4604" spans="1:19">
      <c r="A4604" s="7">
        <v>2022</v>
      </c>
      <c r="B4604" s="123" t="s">
        <v>588</v>
      </c>
      <c r="C4604" s="123" t="s">
        <v>588</v>
      </c>
      <c r="D4604" s="123" t="s">
        <v>591</v>
      </c>
      <c r="E4604" s="123" t="s">
        <v>534</v>
      </c>
      <c r="F4604" s="7">
        <v>192.853355908</v>
      </c>
      <c r="G4604" s="123" t="s">
        <v>532</v>
      </c>
      <c r="H4604" s="7">
        <v>21.071802995999999</v>
      </c>
      <c r="I4604" s="7">
        <v>109.26334622100001</v>
      </c>
      <c r="J4604" s="7">
        <v>20.984344</v>
      </c>
      <c r="K4604" s="7">
        <v>3.85707E-4</v>
      </c>
      <c r="L4604" s="7">
        <v>2.8928E-4</v>
      </c>
      <c r="M4604" s="7">
        <v>108.809846221</v>
      </c>
      <c r="N4604" s="7">
        <v>2E-3</v>
      </c>
      <c r="O4604" s="7">
        <v>1.5E-3</v>
      </c>
      <c r="P4604" s="7">
        <v>1</v>
      </c>
      <c r="Q4604" s="7">
        <v>28</v>
      </c>
      <c r="R4604" s="7">
        <v>265</v>
      </c>
      <c r="S4604" s="189">
        <v>45625.593981481485</v>
      </c>
    </row>
    <row r="4605" spans="1:19">
      <c r="A4605" s="7">
        <v>2022</v>
      </c>
      <c r="B4605" s="123" t="s">
        <v>588</v>
      </c>
      <c r="C4605" s="123" t="s">
        <v>588</v>
      </c>
      <c r="D4605" s="123" t="s">
        <v>591</v>
      </c>
      <c r="E4605" s="123" t="s">
        <v>535</v>
      </c>
      <c r="F4605" s="7">
        <v>10323.883760757</v>
      </c>
      <c r="G4605" s="123" t="s">
        <v>532</v>
      </c>
      <c r="H4605" s="7">
        <v>584.98949974100003</v>
      </c>
      <c r="I4605" s="7">
        <v>56.663704600000003</v>
      </c>
      <c r="J4605" s="7">
        <v>584.35672441999998</v>
      </c>
      <c r="K4605" s="7">
        <v>1.2828300000000001E-2</v>
      </c>
      <c r="L4605" s="7">
        <v>1.032388E-3</v>
      </c>
      <c r="M4605" s="7">
        <v>56.602412227999999</v>
      </c>
      <c r="N4605" s="7">
        <v>1.242585E-3</v>
      </c>
      <c r="O4605" s="7">
        <v>1E-4</v>
      </c>
      <c r="P4605" s="7">
        <v>1</v>
      </c>
      <c r="Q4605" s="7">
        <v>28</v>
      </c>
      <c r="R4605" s="7">
        <v>265</v>
      </c>
      <c r="S4605" s="189">
        <v>45625.593981481485</v>
      </c>
    </row>
    <row r="4606" spans="1:19">
      <c r="A4606" s="7">
        <v>2022</v>
      </c>
      <c r="B4606" s="123" t="s">
        <v>588</v>
      </c>
      <c r="C4606" s="123" t="s">
        <v>588</v>
      </c>
      <c r="D4606" s="123" t="s">
        <v>591</v>
      </c>
      <c r="E4606" s="123" t="s">
        <v>536</v>
      </c>
      <c r="F4606" s="7">
        <v>0</v>
      </c>
      <c r="G4606" s="123" t="s">
        <v>532</v>
      </c>
      <c r="H4606" s="7">
        <v>0</v>
      </c>
      <c r="I4606" s="7"/>
      <c r="J4606" s="7">
        <v>0</v>
      </c>
      <c r="K4606" s="7">
        <v>0</v>
      </c>
      <c r="L4606" s="7">
        <v>0</v>
      </c>
      <c r="M4606" s="7"/>
      <c r="N4606" s="7"/>
      <c r="O4606" s="7"/>
      <c r="P4606" s="7">
        <v>1</v>
      </c>
      <c r="Q4606" s="7">
        <v>28</v>
      </c>
      <c r="R4606" s="7">
        <v>265</v>
      </c>
      <c r="S4606" s="189">
        <v>45625.593981481485</v>
      </c>
    </row>
    <row r="4607" spans="1:19">
      <c r="A4607" s="7">
        <v>2022</v>
      </c>
      <c r="B4607" s="123" t="s">
        <v>588</v>
      </c>
      <c r="C4607" s="123" t="s">
        <v>588</v>
      </c>
      <c r="D4607" s="123" t="s">
        <v>592</v>
      </c>
      <c r="E4607" s="123" t="s">
        <v>535</v>
      </c>
      <c r="F4607" s="7">
        <v>718.46709673400005</v>
      </c>
      <c r="G4607" s="123" t="s">
        <v>532</v>
      </c>
      <c r="H4607" s="7">
        <v>13.368991712</v>
      </c>
      <c r="I4607" s="7">
        <v>18.607660354</v>
      </c>
      <c r="J4607" s="7">
        <v>13.329835255000001</v>
      </c>
      <c r="K4607" s="7">
        <v>7.1846699999999998E-4</v>
      </c>
      <c r="L4607" s="7">
        <v>7.1846709670000001E-5</v>
      </c>
      <c r="M4607" s="7">
        <v>18.553160353999999</v>
      </c>
      <c r="N4607" s="7">
        <v>1E-3</v>
      </c>
      <c r="O4607" s="7">
        <v>1E-4</v>
      </c>
      <c r="P4607" s="7">
        <v>1</v>
      </c>
      <c r="Q4607" s="7">
        <v>28</v>
      </c>
      <c r="R4607" s="7">
        <v>265</v>
      </c>
      <c r="S4607" s="189">
        <v>45625.593981481485</v>
      </c>
    </row>
    <row r="4608" spans="1:19">
      <c r="A4608" s="7">
        <v>2022</v>
      </c>
      <c r="B4608" s="123" t="s">
        <v>530</v>
      </c>
      <c r="C4608" s="123" t="s">
        <v>530</v>
      </c>
      <c r="D4608" s="123" t="s">
        <v>530</v>
      </c>
      <c r="E4608" s="123" t="s">
        <v>531</v>
      </c>
      <c r="F4608" s="7">
        <v>0</v>
      </c>
      <c r="G4608" s="123" t="s">
        <v>532</v>
      </c>
      <c r="H4608" s="7">
        <v>0</v>
      </c>
      <c r="I4608" s="7"/>
      <c r="J4608" s="7">
        <v>0</v>
      </c>
      <c r="K4608" s="7">
        <v>0</v>
      </c>
      <c r="L4608" s="7">
        <v>0</v>
      </c>
      <c r="M4608" s="7"/>
      <c r="N4608" s="7"/>
      <c r="O4608" s="7"/>
      <c r="P4608" s="7">
        <v>1</v>
      </c>
      <c r="Q4608" s="7">
        <v>28</v>
      </c>
      <c r="R4608" s="7">
        <v>265</v>
      </c>
      <c r="S4608" s="189">
        <v>45625.593981481485</v>
      </c>
    </row>
    <row r="4609" spans="1:19">
      <c r="A4609" s="7">
        <v>2022</v>
      </c>
      <c r="B4609" s="123" t="s">
        <v>530</v>
      </c>
      <c r="C4609" s="123" t="s">
        <v>530</v>
      </c>
      <c r="D4609" s="123" t="s">
        <v>530</v>
      </c>
      <c r="E4609" s="123" t="s">
        <v>533</v>
      </c>
      <c r="F4609" s="7">
        <v>3.8925779199999999</v>
      </c>
      <c r="G4609" s="123" t="s">
        <v>532</v>
      </c>
      <c r="H4609" s="7">
        <v>0.27947152400000003</v>
      </c>
      <c r="I4609" s="7">
        <v>71.796000000000006</v>
      </c>
      <c r="J4609" s="7">
        <v>0.27852562800000003</v>
      </c>
      <c r="K4609" s="7">
        <v>1.1677733760000001E-5</v>
      </c>
      <c r="L4609" s="7">
        <v>2.3355467520000001E-6</v>
      </c>
      <c r="M4609" s="7">
        <v>71.552999999999997</v>
      </c>
      <c r="N4609" s="7">
        <v>3.0000000000000001E-3</v>
      </c>
      <c r="O4609" s="7">
        <v>5.9999999999999995E-4</v>
      </c>
      <c r="P4609" s="7">
        <v>1</v>
      </c>
      <c r="Q4609" s="7">
        <v>28</v>
      </c>
      <c r="R4609" s="7">
        <v>265</v>
      </c>
      <c r="S4609" s="189">
        <v>45625.593981481485</v>
      </c>
    </row>
    <row r="4610" spans="1:19">
      <c r="A4610" s="7">
        <v>2022</v>
      </c>
      <c r="B4610" s="123" t="s">
        <v>530</v>
      </c>
      <c r="C4610" s="123" t="s">
        <v>530</v>
      </c>
      <c r="D4610" s="123" t="s">
        <v>530</v>
      </c>
      <c r="E4610" s="123" t="s">
        <v>163</v>
      </c>
      <c r="F4610" s="7">
        <v>7.651993E-2</v>
      </c>
      <c r="G4610" s="123" t="s">
        <v>532</v>
      </c>
      <c r="H4610" s="7">
        <v>4.8777250000000003E-3</v>
      </c>
      <c r="I4610" s="7">
        <v>63.744500000000002</v>
      </c>
      <c r="J4610" s="7">
        <v>4.8735540000000004E-3</v>
      </c>
      <c r="K4610" s="7">
        <v>7.6519929999999997E-8</v>
      </c>
      <c r="L4610" s="7">
        <v>7.6519930000000007E-9</v>
      </c>
      <c r="M4610" s="7">
        <v>63.69</v>
      </c>
      <c r="N4610" s="7">
        <v>1E-3</v>
      </c>
      <c r="O4610" s="7">
        <v>1E-4</v>
      </c>
      <c r="P4610" s="7">
        <v>1</v>
      </c>
      <c r="Q4610" s="7">
        <v>28</v>
      </c>
      <c r="R4610" s="7">
        <v>265</v>
      </c>
      <c r="S4610" s="189">
        <v>45625.593981481485</v>
      </c>
    </row>
    <row r="4611" spans="1:19">
      <c r="A4611" s="7">
        <v>2022</v>
      </c>
      <c r="B4611" s="123" t="s">
        <v>530</v>
      </c>
      <c r="C4611" s="123" t="s">
        <v>530</v>
      </c>
      <c r="D4611" s="123" t="s">
        <v>530</v>
      </c>
      <c r="E4611" s="123" t="s">
        <v>534</v>
      </c>
      <c r="F4611" s="7">
        <v>324.55365238000002</v>
      </c>
      <c r="G4611" s="123" t="s">
        <v>532</v>
      </c>
      <c r="H4611" s="7">
        <v>35.461818086999997</v>
      </c>
      <c r="I4611" s="7">
        <v>109.26334622100001</v>
      </c>
      <c r="J4611" s="7">
        <v>35.314633006000001</v>
      </c>
      <c r="K4611" s="7">
        <v>6.49107E-4</v>
      </c>
      <c r="L4611" s="7">
        <v>4.8683E-4</v>
      </c>
      <c r="M4611" s="7">
        <v>108.809846221</v>
      </c>
      <c r="N4611" s="7">
        <v>2E-3</v>
      </c>
      <c r="O4611" s="7">
        <v>1.5E-3</v>
      </c>
      <c r="P4611" s="7">
        <v>1</v>
      </c>
      <c r="Q4611" s="7">
        <v>28</v>
      </c>
      <c r="R4611" s="7">
        <v>265</v>
      </c>
      <c r="S4611" s="189">
        <v>45625.593981481485</v>
      </c>
    </row>
    <row r="4612" spans="1:19">
      <c r="A4612" s="7">
        <v>2022</v>
      </c>
      <c r="B4612" s="123" t="s">
        <v>530</v>
      </c>
      <c r="C4612" s="123" t="s">
        <v>530</v>
      </c>
      <c r="D4612" s="123" t="s">
        <v>530</v>
      </c>
      <c r="E4612" s="123" t="s">
        <v>535</v>
      </c>
      <c r="F4612" s="7">
        <v>2263.7026223779999</v>
      </c>
      <c r="G4612" s="123" t="s">
        <v>532</v>
      </c>
      <c r="H4612" s="7">
        <v>121.65011900899999</v>
      </c>
      <c r="I4612" s="7">
        <v>53.739443426000001</v>
      </c>
      <c r="J4612" s="7">
        <v>121.533018236</v>
      </c>
      <c r="K4612" s="7">
        <v>2.148638E-3</v>
      </c>
      <c r="L4612" s="7">
        <v>2.1486399999999999E-4</v>
      </c>
      <c r="M4612" s="7">
        <v>53.687713674999998</v>
      </c>
      <c r="N4612" s="7">
        <v>9.4917000000000005E-4</v>
      </c>
      <c r="O4612" s="7">
        <v>9.4916974299999996E-5</v>
      </c>
      <c r="P4612" s="7">
        <v>1</v>
      </c>
      <c r="Q4612" s="7">
        <v>28</v>
      </c>
      <c r="R4612" s="7">
        <v>265</v>
      </c>
      <c r="S4612" s="189">
        <v>45625.593981481485</v>
      </c>
    </row>
    <row r="4613" spans="1:19">
      <c r="A4613" s="7">
        <v>2022</v>
      </c>
      <c r="B4613" s="123" t="s">
        <v>530</v>
      </c>
      <c r="C4613" s="123" t="s">
        <v>530</v>
      </c>
      <c r="D4613" s="123" t="s">
        <v>530</v>
      </c>
      <c r="E4613" s="123" t="s">
        <v>536</v>
      </c>
      <c r="F4613" s="7">
        <v>4957.6579281240001</v>
      </c>
      <c r="G4613" s="123" t="s">
        <v>532</v>
      </c>
      <c r="H4613" s="7">
        <v>294.626174182</v>
      </c>
      <c r="I4613" s="7">
        <v>59.4285</v>
      </c>
      <c r="J4613" s="7">
        <v>294.35598182400003</v>
      </c>
      <c r="K4613" s="7">
        <v>4.9576580000000002E-3</v>
      </c>
      <c r="L4613" s="7">
        <v>4.9576600000000002E-4</v>
      </c>
      <c r="M4613" s="7">
        <v>59.374000000000002</v>
      </c>
      <c r="N4613" s="7">
        <v>1E-3</v>
      </c>
      <c r="O4613" s="7">
        <v>1E-4</v>
      </c>
      <c r="P4613" s="7">
        <v>1</v>
      </c>
      <c r="Q4613" s="7">
        <v>28</v>
      </c>
      <c r="R4613" s="7">
        <v>265</v>
      </c>
      <c r="S4613" s="189">
        <v>45625.593981481485</v>
      </c>
    </row>
    <row r="4614" spans="1:19">
      <c r="A4614" s="7">
        <v>2022</v>
      </c>
      <c r="B4614" s="123" t="s">
        <v>537</v>
      </c>
      <c r="C4614" s="123" t="s">
        <v>538</v>
      </c>
      <c r="D4614" s="123" t="s">
        <v>539</v>
      </c>
      <c r="E4614" s="123" t="s">
        <v>540</v>
      </c>
      <c r="F4614" s="7">
        <v>0</v>
      </c>
      <c r="G4614" s="123" t="s">
        <v>532</v>
      </c>
      <c r="H4614" s="7">
        <v>0</v>
      </c>
      <c r="I4614" s="7"/>
      <c r="J4614" s="7">
        <v>0</v>
      </c>
      <c r="K4614" s="7">
        <v>0</v>
      </c>
      <c r="L4614" s="7">
        <v>0</v>
      </c>
      <c r="M4614" s="7"/>
      <c r="N4614" s="7"/>
      <c r="O4614" s="7"/>
      <c r="P4614" s="7">
        <v>1</v>
      </c>
      <c r="Q4614" s="7">
        <v>28</v>
      </c>
      <c r="R4614" s="7">
        <v>265</v>
      </c>
      <c r="S4614" s="189">
        <v>45625.593981481485</v>
      </c>
    </row>
    <row r="4615" spans="1:19">
      <c r="A4615" s="7">
        <v>2022</v>
      </c>
      <c r="B4615" s="123" t="s">
        <v>537</v>
      </c>
      <c r="C4615" s="123" t="s">
        <v>538</v>
      </c>
      <c r="D4615" s="123" t="s">
        <v>539</v>
      </c>
      <c r="E4615" s="123" t="s">
        <v>531</v>
      </c>
      <c r="F4615" s="7">
        <v>0</v>
      </c>
      <c r="G4615" s="123" t="s">
        <v>532</v>
      </c>
      <c r="H4615" s="7">
        <v>0</v>
      </c>
      <c r="I4615" s="7"/>
      <c r="J4615" s="7">
        <v>0</v>
      </c>
      <c r="K4615" s="7">
        <v>0</v>
      </c>
      <c r="L4615" s="7">
        <v>0</v>
      </c>
      <c r="M4615" s="7"/>
      <c r="N4615" s="7"/>
      <c r="O4615" s="7"/>
      <c r="P4615" s="7">
        <v>1</v>
      </c>
      <c r="Q4615" s="7">
        <v>28</v>
      </c>
      <c r="R4615" s="7">
        <v>265</v>
      </c>
      <c r="S4615" s="189">
        <v>45625.593981481485</v>
      </c>
    </row>
    <row r="4616" spans="1:19">
      <c r="A4616" s="7">
        <v>2022</v>
      </c>
      <c r="B4616" s="123" t="s">
        <v>537</v>
      </c>
      <c r="C4616" s="123" t="s">
        <v>538</v>
      </c>
      <c r="D4616" s="123" t="s">
        <v>539</v>
      </c>
      <c r="E4616" s="123" t="s">
        <v>533</v>
      </c>
      <c r="F4616" s="7">
        <v>308.90210400000001</v>
      </c>
      <c r="G4616" s="123" t="s">
        <v>532</v>
      </c>
      <c r="H4616" s="7">
        <v>22.716557761000001</v>
      </c>
      <c r="I4616" s="7">
        <v>73.539666667000006</v>
      </c>
      <c r="J4616" s="7">
        <v>22.641494550000001</v>
      </c>
      <c r="K4616" s="7">
        <v>9.2670600000000001E-4</v>
      </c>
      <c r="L4616" s="7">
        <v>1.85341E-4</v>
      </c>
      <c r="M4616" s="7">
        <v>73.296666666999997</v>
      </c>
      <c r="N4616" s="7">
        <v>3.0000000000000001E-3</v>
      </c>
      <c r="O4616" s="7">
        <v>5.9999999999999995E-4</v>
      </c>
      <c r="P4616" s="7">
        <v>1</v>
      </c>
      <c r="Q4616" s="7">
        <v>28</v>
      </c>
      <c r="R4616" s="7">
        <v>265</v>
      </c>
      <c r="S4616" s="189">
        <v>45625.593981481485</v>
      </c>
    </row>
    <row r="4617" spans="1:19">
      <c r="A4617" s="7">
        <v>2022</v>
      </c>
      <c r="B4617" s="123" t="s">
        <v>537</v>
      </c>
      <c r="C4617" s="123" t="s">
        <v>538</v>
      </c>
      <c r="D4617" s="123" t="s">
        <v>539</v>
      </c>
      <c r="E4617" s="123" t="s">
        <v>160</v>
      </c>
      <c r="F4617" s="7">
        <v>6.1127279999999997</v>
      </c>
      <c r="G4617" s="123" t="s">
        <v>532</v>
      </c>
      <c r="H4617" s="7">
        <v>0.43787304500000002</v>
      </c>
      <c r="I4617" s="7">
        <v>71.632999999999996</v>
      </c>
      <c r="J4617" s="7">
        <v>0.43638765200000001</v>
      </c>
      <c r="K4617" s="7">
        <v>1.8338184E-5</v>
      </c>
      <c r="L4617" s="7">
        <v>3.6676367999999999E-6</v>
      </c>
      <c r="M4617" s="7">
        <v>71.39</v>
      </c>
      <c r="N4617" s="7">
        <v>3.0000000000000001E-3</v>
      </c>
      <c r="O4617" s="7">
        <v>5.9999999999999995E-4</v>
      </c>
      <c r="P4617" s="7">
        <v>1</v>
      </c>
      <c r="Q4617" s="7">
        <v>28</v>
      </c>
      <c r="R4617" s="7">
        <v>265</v>
      </c>
      <c r="S4617" s="189">
        <v>45625.593981481485</v>
      </c>
    </row>
    <row r="4618" spans="1:19">
      <c r="A4618" s="7">
        <v>2022</v>
      </c>
      <c r="B4618" s="123" t="s">
        <v>537</v>
      </c>
      <c r="C4618" s="123" t="s">
        <v>538</v>
      </c>
      <c r="D4618" s="123" t="s">
        <v>539</v>
      </c>
      <c r="E4618" s="123" t="s">
        <v>163</v>
      </c>
      <c r="F4618" s="7">
        <v>0.264306818</v>
      </c>
      <c r="G4618" s="123" t="s">
        <v>532</v>
      </c>
      <c r="H4618" s="7">
        <v>1.6848106000000002E-2</v>
      </c>
      <c r="I4618" s="7">
        <v>63.744500000000002</v>
      </c>
      <c r="J4618" s="7">
        <v>1.6833701E-2</v>
      </c>
      <c r="K4618" s="7">
        <v>2.6430681800000001E-7</v>
      </c>
      <c r="L4618" s="7">
        <v>2.6430681800000001E-8</v>
      </c>
      <c r="M4618" s="7">
        <v>63.69</v>
      </c>
      <c r="N4618" s="7">
        <v>1E-3</v>
      </c>
      <c r="O4618" s="7">
        <v>1E-4</v>
      </c>
      <c r="P4618" s="7">
        <v>1</v>
      </c>
      <c r="Q4618" s="7">
        <v>28</v>
      </c>
      <c r="R4618" s="7">
        <v>265</v>
      </c>
      <c r="S4618" s="189">
        <v>45625.593981481485</v>
      </c>
    </row>
    <row r="4619" spans="1:19">
      <c r="A4619" s="7">
        <v>2022</v>
      </c>
      <c r="B4619" s="123" t="s">
        <v>537</v>
      </c>
      <c r="C4619" s="123" t="s">
        <v>538</v>
      </c>
      <c r="D4619" s="123" t="s">
        <v>539</v>
      </c>
      <c r="E4619" s="123" t="s">
        <v>535</v>
      </c>
      <c r="F4619" s="7">
        <v>0</v>
      </c>
      <c r="G4619" s="123" t="s">
        <v>532</v>
      </c>
      <c r="H4619" s="7">
        <v>0</v>
      </c>
      <c r="I4619" s="7"/>
      <c r="J4619" s="7">
        <v>0</v>
      </c>
      <c r="K4619" s="7">
        <v>0</v>
      </c>
      <c r="L4619" s="7">
        <v>0</v>
      </c>
      <c r="M4619" s="7"/>
      <c r="N4619" s="7"/>
      <c r="O4619" s="7"/>
      <c r="P4619" s="7">
        <v>1</v>
      </c>
      <c r="Q4619" s="7">
        <v>28</v>
      </c>
      <c r="R4619" s="7">
        <v>265</v>
      </c>
      <c r="S4619" s="189">
        <v>45625.593981481485</v>
      </c>
    </row>
    <row r="4620" spans="1:19">
      <c r="A4620" s="7">
        <v>2022</v>
      </c>
      <c r="B4620" s="123" t="s">
        <v>537</v>
      </c>
      <c r="C4620" s="123" t="s">
        <v>538</v>
      </c>
      <c r="D4620" s="123" t="s">
        <v>539</v>
      </c>
      <c r="E4620" s="123" t="s">
        <v>541</v>
      </c>
      <c r="F4620" s="7">
        <v>0</v>
      </c>
      <c r="G4620" s="123" t="s">
        <v>532</v>
      </c>
      <c r="H4620" s="7">
        <v>0</v>
      </c>
      <c r="I4620" s="7"/>
      <c r="J4620" s="7">
        <v>0</v>
      </c>
      <c r="K4620" s="7">
        <v>0</v>
      </c>
      <c r="L4620" s="7">
        <v>0</v>
      </c>
      <c r="M4620" s="7"/>
      <c r="N4620" s="7"/>
      <c r="O4620" s="7"/>
      <c r="P4620" s="7">
        <v>1</v>
      </c>
      <c r="Q4620" s="7">
        <v>28</v>
      </c>
      <c r="R4620" s="7">
        <v>265</v>
      </c>
      <c r="S4620" s="189">
        <v>45625.593981481485</v>
      </c>
    </row>
    <row r="4621" spans="1:19">
      <c r="A4621" s="7">
        <v>2022</v>
      </c>
      <c r="B4621" s="123" t="s">
        <v>537</v>
      </c>
      <c r="C4621" s="123" t="s">
        <v>538</v>
      </c>
      <c r="D4621" s="123" t="s">
        <v>542</v>
      </c>
      <c r="E4621" s="123" t="s">
        <v>27</v>
      </c>
      <c r="F4621" s="7">
        <v>278.856107898</v>
      </c>
      <c r="G4621" s="123" t="s">
        <v>532</v>
      </c>
      <c r="H4621" s="7">
        <v>1.5197657999999999E-2</v>
      </c>
      <c r="I4621" s="7">
        <v>5.45E-2</v>
      </c>
      <c r="J4621" s="7">
        <v>0</v>
      </c>
      <c r="K4621" s="7">
        <v>2.7885600000000001E-4</v>
      </c>
      <c r="L4621" s="7">
        <v>2.788561079E-5</v>
      </c>
      <c r="M4621" s="7">
        <v>0</v>
      </c>
      <c r="N4621" s="7">
        <v>1E-3</v>
      </c>
      <c r="O4621" s="7">
        <v>1E-4</v>
      </c>
      <c r="P4621" s="7"/>
      <c r="Q4621" s="7">
        <v>28</v>
      </c>
      <c r="R4621" s="7">
        <v>265</v>
      </c>
      <c r="S4621" s="189">
        <v>45625.593981481485</v>
      </c>
    </row>
    <row r="4622" spans="1:19">
      <c r="A4622" s="7">
        <v>2022</v>
      </c>
      <c r="B4622" s="123" t="s">
        <v>537</v>
      </c>
      <c r="C4622" s="123" t="s">
        <v>538</v>
      </c>
      <c r="D4622" s="123" t="s">
        <v>542</v>
      </c>
      <c r="E4622" s="123" t="s">
        <v>33</v>
      </c>
      <c r="F4622" s="7">
        <v>300.25602829799999</v>
      </c>
      <c r="G4622" s="123" t="s">
        <v>532</v>
      </c>
      <c r="H4622" s="7">
        <v>0.57048645399999998</v>
      </c>
      <c r="I4622" s="7">
        <v>1.9</v>
      </c>
      <c r="J4622" s="7">
        <v>0</v>
      </c>
      <c r="K4622" s="7">
        <v>9.007681E-3</v>
      </c>
      <c r="L4622" s="7">
        <v>1.201024E-3</v>
      </c>
      <c r="M4622" s="7">
        <v>0</v>
      </c>
      <c r="N4622" s="7">
        <v>0.03</v>
      </c>
      <c r="O4622" s="7">
        <v>4.0000000000000001E-3</v>
      </c>
      <c r="P4622" s="7"/>
      <c r="Q4622" s="7">
        <v>28</v>
      </c>
      <c r="R4622" s="7">
        <v>265</v>
      </c>
      <c r="S4622" s="189">
        <v>45625.593981481485</v>
      </c>
    </row>
    <row r="4623" spans="1:19">
      <c r="A4623" s="7">
        <v>2022</v>
      </c>
      <c r="B4623" s="123" t="s">
        <v>537</v>
      </c>
      <c r="C4623" s="123" t="s">
        <v>538</v>
      </c>
      <c r="D4623" s="123" t="s">
        <v>542</v>
      </c>
      <c r="E4623" s="123" t="s">
        <v>540</v>
      </c>
      <c r="F4623" s="7">
        <v>0</v>
      </c>
      <c r="G4623" s="123" t="s">
        <v>532</v>
      </c>
      <c r="H4623" s="7">
        <v>0</v>
      </c>
      <c r="I4623" s="7"/>
      <c r="J4623" s="7">
        <v>0</v>
      </c>
      <c r="K4623" s="7">
        <v>0</v>
      </c>
      <c r="L4623" s="7">
        <v>0</v>
      </c>
      <c r="M4623" s="7"/>
      <c r="N4623" s="7"/>
      <c r="O4623" s="7"/>
      <c r="P4623" s="7">
        <v>1</v>
      </c>
      <c r="Q4623" s="7">
        <v>28</v>
      </c>
      <c r="R4623" s="7">
        <v>265</v>
      </c>
      <c r="S4623" s="189">
        <v>45625.593981481485</v>
      </c>
    </row>
    <row r="4624" spans="1:19">
      <c r="A4624" s="7">
        <v>2022</v>
      </c>
      <c r="B4624" s="123" t="s">
        <v>537</v>
      </c>
      <c r="C4624" s="123" t="s">
        <v>538</v>
      </c>
      <c r="D4624" s="123" t="s">
        <v>542</v>
      </c>
      <c r="E4624" s="123" t="s">
        <v>531</v>
      </c>
      <c r="F4624" s="7">
        <v>706.26855462900005</v>
      </c>
      <c r="G4624" s="123" t="s">
        <v>532</v>
      </c>
      <c r="H4624" s="7">
        <v>53.855096095999997</v>
      </c>
      <c r="I4624" s="7">
        <v>76.253</v>
      </c>
      <c r="J4624" s="7">
        <v>53.683472836999997</v>
      </c>
      <c r="K4624" s="7">
        <v>2.118806E-3</v>
      </c>
      <c r="L4624" s="7">
        <v>4.2376099999999998E-4</v>
      </c>
      <c r="M4624" s="7">
        <v>76.010000000000005</v>
      </c>
      <c r="N4624" s="7">
        <v>3.0000000000000001E-3</v>
      </c>
      <c r="O4624" s="7">
        <v>5.9999999999999995E-4</v>
      </c>
      <c r="P4624" s="7">
        <v>1</v>
      </c>
      <c r="Q4624" s="7">
        <v>28</v>
      </c>
      <c r="R4624" s="7">
        <v>265</v>
      </c>
      <c r="S4624" s="189">
        <v>45625.593981481485</v>
      </c>
    </row>
    <row r="4625" spans="1:19">
      <c r="A4625" s="7">
        <v>2022</v>
      </c>
      <c r="B4625" s="123" t="s">
        <v>537</v>
      </c>
      <c r="C4625" s="123" t="s">
        <v>538</v>
      </c>
      <c r="D4625" s="123" t="s">
        <v>542</v>
      </c>
      <c r="E4625" s="123" t="s">
        <v>533</v>
      </c>
      <c r="F4625" s="7">
        <v>725.07002399999999</v>
      </c>
      <c r="G4625" s="123" t="s">
        <v>532</v>
      </c>
      <c r="H4625" s="7">
        <v>53.321407874999998</v>
      </c>
      <c r="I4625" s="7">
        <v>73.539666667000006</v>
      </c>
      <c r="J4625" s="7">
        <v>53.145215858999997</v>
      </c>
      <c r="K4625" s="7">
        <v>2.1752099999999999E-3</v>
      </c>
      <c r="L4625" s="7">
        <v>4.3504200000000001E-4</v>
      </c>
      <c r="M4625" s="7">
        <v>73.296666666999997</v>
      </c>
      <c r="N4625" s="7">
        <v>3.0000000000000001E-3</v>
      </c>
      <c r="O4625" s="7">
        <v>5.9999999999999995E-4</v>
      </c>
      <c r="P4625" s="7">
        <v>1</v>
      </c>
      <c r="Q4625" s="7">
        <v>28</v>
      </c>
      <c r="R4625" s="7">
        <v>265</v>
      </c>
      <c r="S4625" s="189">
        <v>45625.593981481485</v>
      </c>
    </row>
    <row r="4626" spans="1:19">
      <c r="A4626" s="7">
        <v>2022</v>
      </c>
      <c r="B4626" s="123" t="s">
        <v>537</v>
      </c>
      <c r="C4626" s="123" t="s">
        <v>538</v>
      </c>
      <c r="D4626" s="123" t="s">
        <v>542</v>
      </c>
      <c r="E4626" s="123" t="s">
        <v>160</v>
      </c>
      <c r="F4626" s="7">
        <v>66.067704000000006</v>
      </c>
      <c r="G4626" s="123" t="s">
        <v>532</v>
      </c>
      <c r="H4626" s="7">
        <v>4.7326278410000002</v>
      </c>
      <c r="I4626" s="7">
        <v>71.632999999999996</v>
      </c>
      <c r="J4626" s="7">
        <v>4.7165733889999997</v>
      </c>
      <c r="K4626" s="7">
        <v>1.9820300000000001E-4</v>
      </c>
      <c r="L4626" s="7">
        <v>3.9640622400000001E-5</v>
      </c>
      <c r="M4626" s="7">
        <v>71.39</v>
      </c>
      <c r="N4626" s="7">
        <v>3.0000000000000001E-3</v>
      </c>
      <c r="O4626" s="7">
        <v>5.9999999999999995E-4</v>
      </c>
      <c r="P4626" s="7">
        <v>1</v>
      </c>
      <c r="Q4626" s="7">
        <v>28</v>
      </c>
      <c r="R4626" s="7">
        <v>265</v>
      </c>
      <c r="S4626" s="189">
        <v>45625.593981481485</v>
      </c>
    </row>
    <row r="4627" spans="1:19">
      <c r="A4627" s="7">
        <v>2022</v>
      </c>
      <c r="B4627" s="123" t="s">
        <v>537</v>
      </c>
      <c r="C4627" s="123" t="s">
        <v>538</v>
      </c>
      <c r="D4627" s="123" t="s">
        <v>542</v>
      </c>
      <c r="E4627" s="123" t="s">
        <v>163</v>
      </c>
      <c r="F4627" s="7">
        <v>1916.6208927079999</v>
      </c>
      <c r="G4627" s="123" t="s">
        <v>532</v>
      </c>
      <c r="H4627" s="7">
        <v>122.174040495</v>
      </c>
      <c r="I4627" s="7">
        <v>63.744500000000002</v>
      </c>
      <c r="J4627" s="7">
        <v>122.06958465699999</v>
      </c>
      <c r="K4627" s="7">
        <v>1.9166210000000001E-3</v>
      </c>
      <c r="L4627" s="7">
        <v>1.91662E-4</v>
      </c>
      <c r="M4627" s="7">
        <v>63.69</v>
      </c>
      <c r="N4627" s="7">
        <v>1E-3</v>
      </c>
      <c r="O4627" s="7">
        <v>1E-4</v>
      </c>
      <c r="P4627" s="7">
        <v>1</v>
      </c>
      <c r="Q4627" s="7">
        <v>28</v>
      </c>
      <c r="R4627" s="7">
        <v>265</v>
      </c>
      <c r="S4627" s="189">
        <v>45625.593981481485</v>
      </c>
    </row>
    <row r="4628" spans="1:19">
      <c r="A4628" s="7">
        <v>2022</v>
      </c>
      <c r="B4628" s="123" t="s">
        <v>537</v>
      </c>
      <c r="C4628" s="123" t="s">
        <v>538</v>
      </c>
      <c r="D4628" s="123" t="s">
        <v>542</v>
      </c>
      <c r="E4628" s="123" t="s">
        <v>535</v>
      </c>
      <c r="F4628" s="7">
        <v>12333.567813494999</v>
      </c>
      <c r="G4628" s="123" t="s">
        <v>532</v>
      </c>
      <c r="H4628" s="7">
        <v>698.781869067</v>
      </c>
      <c r="I4628" s="7">
        <v>56.656912228000003</v>
      </c>
      <c r="J4628" s="7">
        <v>698.10968962100003</v>
      </c>
      <c r="K4628" s="7">
        <v>1.2333568E-2</v>
      </c>
      <c r="L4628" s="7">
        <v>1.233357E-3</v>
      </c>
      <c r="M4628" s="7">
        <v>56.602412227999999</v>
      </c>
      <c r="N4628" s="7">
        <v>1E-3</v>
      </c>
      <c r="O4628" s="7">
        <v>1E-4</v>
      </c>
      <c r="P4628" s="7">
        <v>1</v>
      </c>
      <c r="Q4628" s="7">
        <v>28</v>
      </c>
      <c r="R4628" s="7">
        <v>265</v>
      </c>
      <c r="S4628" s="189">
        <v>45625.593981481485</v>
      </c>
    </row>
    <row r="4629" spans="1:19">
      <c r="A4629" s="7">
        <v>2022</v>
      </c>
      <c r="B4629" s="123" t="s">
        <v>537</v>
      </c>
      <c r="C4629" s="123" t="s">
        <v>538</v>
      </c>
      <c r="D4629" s="123" t="s">
        <v>542</v>
      </c>
      <c r="E4629" s="123" t="s">
        <v>541</v>
      </c>
      <c r="F4629" s="7">
        <v>0</v>
      </c>
      <c r="G4629" s="123" t="s">
        <v>532</v>
      </c>
      <c r="H4629" s="7">
        <v>0</v>
      </c>
      <c r="I4629" s="7"/>
      <c r="J4629" s="7">
        <v>0</v>
      </c>
      <c r="K4629" s="7">
        <v>0</v>
      </c>
      <c r="L4629" s="7">
        <v>0</v>
      </c>
      <c r="M4629" s="7"/>
      <c r="N4629" s="7"/>
      <c r="O4629" s="7"/>
      <c r="P4629" s="7">
        <v>1</v>
      </c>
      <c r="Q4629" s="7">
        <v>28</v>
      </c>
      <c r="R4629" s="7">
        <v>265</v>
      </c>
      <c r="S4629" s="189">
        <v>45625.593981481485</v>
      </c>
    </row>
    <row r="4630" spans="1:19">
      <c r="A4630" s="7">
        <v>2022</v>
      </c>
      <c r="B4630" s="123" t="s">
        <v>537</v>
      </c>
      <c r="C4630" s="123" t="s">
        <v>538</v>
      </c>
      <c r="D4630" s="123" t="s">
        <v>543</v>
      </c>
      <c r="E4630" s="123" t="s">
        <v>540</v>
      </c>
      <c r="F4630" s="7">
        <v>0</v>
      </c>
      <c r="G4630" s="123" t="s">
        <v>532</v>
      </c>
      <c r="H4630" s="7">
        <v>0</v>
      </c>
      <c r="I4630" s="7"/>
      <c r="J4630" s="7">
        <v>0</v>
      </c>
      <c r="K4630" s="7">
        <v>0</v>
      </c>
      <c r="L4630" s="7">
        <v>0</v>
      </c>
      <c r="M4630" s="7"/>
      <c r="N4630" s="7"/>
      <c r="O4630" s="7"/>
      <c r="P4630" s="7">
        <v>1</v>
      </c>
      <c r="Q4630" s="7">
        <v>28</v>
      </c>
      <c r="R4630" s="7">
        <v>265</v>
      </c>
      <c r="S4630" s="189">
        <v>45625.593981481485</v>
      </c>
    </row>
    <row r="4631" spans="1:19">
      <c r="A4631" s="7">
        <v>2022</v>
      </c>
      <c r="B4631" s="123" t="s">
        <v>537</v>
      </c>
      <c r="C4631" s="123" t="s">
        <v>538</v>
      </c>
      <c r="D4631" s="123" t="s">
        <v>543</v>
      </c>
      <c r="E4631" s="123" t="s">
        <v>531</v>
      </c>
      <c r="F4631" s="7">
        <v>0</v>
      </c>
      <c r="G4631" s="123" t="s">
        <v>532</v>
      </c>
      <c r="H4631" s="7">
        <v>0</v>
      </c>
      <c r="I4631" s="7"/>
      <c r="J4631" s="7">
        <v>0</v>
      </c>
      <c r="K4631" s="7">
        <v>0</v>
      </c>
      <c r="L4631" s="7">
        <v>0</v>
      </c>
      <c r="M4631" s="7"/>
      <c r="N4631" s="7"/>
      <c r="O4631" s="7"/>
      <c r="P4631" s="7">
        <v>1</v>
      </c>
      <c r="Q4631" s="7">
        <v>28</v>
      </c>
      <c r="R4631" s="7">
        <v>265</v>
      </c>
      <c r="S4631" s="189">
        <v>45625.593981481485</v>
      </c>
    </row>
    <row r="4632" spans="1:19">
      <c r="A4632" s="7">
        <v>2022</v>
      </c>
      <c r="B4632" s="123" t="s">
        <v>537</v>
      </c>
      <c r="C4632" s="123" t="s">
        <v>538</v>
      </c>
      <c r="D4632" s="123" t="s">
        <v>543</v>
      </c>
      <c r="E4632" s="123" t="s">
        <v>533</v>
      </c>
      <c r="F4632" s="7">
        <v>11.848644</v>
      </c>
      <c r="G4632" s="123" t="s">
        <v>532</v>
      </c>
      <c r="H4632" s="7">
        <v>0.87134533000000003</v>
      </c>
      <c r="I4632" s="7">
        <v>73.539666667000006</v>
      </c>
      <c r="J4632" s="7">
        <v>0.86846610999999996</v>
      </c>
      <c r="K4632" s="7">
        <v>3.5545932000000002E-5</v>
      </c>
      <c r="L4632" s="7">
        <v>7.1091864000000003E-6</v>
      </c>
      <c r="M4632" s="7">
        <v>73.296666666999997</v>
      </c>
      <c r="N4632" s="7">
        <v>3.0000000000000001E-3</v>
      </c>
      <c r="O4632" s="7">
        <v>5.9999999999999995E-4</v>
      </c>
      <c r="P4632" s="7">
        <v>1</v>
      </c>
      <c r="Q4632" s="7">
        <v>28</v>
      </c>
      <c r="R4632" s="7">
        <v>265</v>
      </c>
      <c r="S4632" s="189">
        <v>45625.593981481485</v>
      </c>
    </row>
    <row r="4633" spans="1:19">
      <c r="A4633" s="7">
        <v>2022</v>
      </c>
      <c r="B4633" s="123" t="s">
        <v>537</v>
      </c>
      <c r="C4633" s="123" t="s">
        <v>538</v>
      </c>
      <c r="D4633" s="123" t="s">
        <v>543</v>
      </c>
      <c r="E4633" s="123" t="s">
        <v>160</v>
      </c>
      <c r="F4633" s="7">
        <v>5.8615199999999996</v>
      </c>
      <c r="G4633" s="123" t="s">
        <v>532</v>
      </c>
      <c r="H4633" s="7">
        <v>0.419878262</v>
      </c>
      <c r="I4633" s="7">
        <v>71.632999999999996</v>
      </c>
      <c r="J4633" s="7">
        <v>0.41845391300000001</v>
      </c>
      <c r="K4633" s="7">
        <v>1.7584560000000002E-5</v>
      </c>
      <c r="L4633" s="7">
        <v>3.5169120000000001E-6</v>
      </c>
      <c r="M4633" s="7">
        <v>71.39</v>
      </c>
      <c r="N4633" s="7">
        <v>3.0000000000000001E-3</v>
      </c>
      <c r="O4633" s="7">
        <v>5.9999999999999995E-4</v>
      </c>
      <c r="P4633" s="7">
        <v>1</v>
      </c>
      <c r="Q4633" s="7">
        <v>28</v>
      </c>
      <c r="R4633" s="7">
        <v>265</v>
      </c>
      <c r="S4633" s="189">
        <v>45625.593981481485</v>
      </c>
    </row>
    <row r="4634" spans="1:19">
      <c r="A4634" s="7">
        <v>2022</v>
      </c>
      <c r="B4634" s="123" t="s">
        <v>537</v>
      </c>
      <c r="C4634" s="123" t="s">
        <v>538</v>
      </c>
      <c r="D4634" s="123" t="s">
        <v>543</v>
      </c>
      <c r="E4634" s="123" t="s">
        <v>163</v>
      </c>
      <c r="F4634" s="7">
        <v>204.63955404800001</v>
      </c>
      <c r="G4634" s="123" t="s">
        <v>532</v>
      </c>
      <c r="H4634" s="7">
        <v>13.044646052999999</v>
      </c>
      <c r="I4634" s="7">
        <v>63.744500000000002</v>
      </c>
      <c r="J4634" s="7">
        <v>13.033493197</v>
      </c>
      <c r="K4634" s="7">
        <v>2.0463999999999999E-4</v>
      </c>
      <c r="L4634" s="7">
        <v>2.0463955399999999E-5</v>
      </c>
      <c r="M4634" s="7">
        <v>63.69</v>
      </c>
      <c r="N4634" s="7">
        <v>1E-3</v>
      </c>
      <c r="O4634" s="7">
        <v>1E-4</v>
      </c>
      <c r="P4634" s="7">
        <v>1</v>
      </c>
      <c r="Q4634" s="7">
        <v>28</v>
      </c>
      <c r="R4634" s="7">
        <v>265</v>
      </c>
      <c r="S4634" s="189">
        <v>45625.593981481485</v>
      </c>
    </row>
    <row r="4635" spans="1:19">
      <c r="A4635" s="7">
        <v>2022</v>
      </c>
      <c r="B4635" s="123" t="s">
        <v>537</v>
      </c>
      <c r="C4635" s="123" t="s">
        <v>538</v>
      </c>
      <c r="D4635" s="123" t="s">
        <v>543</v>
      </c>
      <c r="E4635" s="123" t="s">
        <v>535</v>
      </c>
      <c r="F4635" s="7">
        <v>466.49739297799999</v>
      </c>
      <c r="G4635" s="123" t="s">
        <v>532</v>
      </c>
      <c r="H4635" s="7">
        <v>26.430301848999999</v>
      </c>
      <c r="I4635" s="7">
        <v>56.656912228000003</v>
      </c>
      <c r="J4635" s="7">
        <v>26.404877741</v>
      </c>
      <c r="K4635" s="7">
        <v>4.6649700000000002E-4</v>
      </c>
      <c r="L4635" s="7">
        <v>4.6649739300000003E-5</v>
      </c>
      <c r="M4635" s="7">
        <v>56.602412227999999</v>
      </c>
      <c r="N4635" s="7">
        <v>1E-3</v>
      </c>
      <c r="O4635" s="7">
        <v>1E-4</v>
      </c>
      <c r="P4635" s="7">
        <v>1</v>
      </c>
      <c r="Q4635" s="7">
        <v>28</v>
      </c>
      <c r="R4635" s="7">
        <v>265</v>
      </c>
      <c r="S4635" s="189">
        <v>45625.593981481485</v>
      </c>
    </row>
    <row r="4636" spans="1:19">
      <c r="A4636" s="7">
        <v>2022</v>
      </c>
      <c r="B4636" s="123" t="s">
        <v>537</v>
      </c>
      <c r="C4636" s="123" t="s">
        <v>538</v>
      </c>
      <c r="D4636" s="123" t="s">
        <v>543</v>
      </c>
      <c r="E4636" s="123" t="s">
        <v>541</v>
      </c>
      <c r="F4636" s="7">
        <v>0</v>
      </c>
      <c r="G4636" s="123" t="s">
        <v>532</v>
      </c>
      <c r="H4636" s="7">
        <v>0</v>
      </c>
      <c r="I4636" s="7"/>
      <c r="J4636" s="7">
        <v>0</v>
      </c>
      <c r="K4636" s="7">
        <v>0</v>
      </c>
      <c r="L4636" s="7">
        <v>0</v>
      </c>
      <c r="M4636" s="7"/>
      <c r="N4636" s="7"/>
      <c r="O4636" s="7"/>
      <c r="P4636" s="7">
        <v>1</v>
      </c>
      <c r="Q4636" s="7">
        <v>28</v>
      </c>
      <c r="R4636" s="7">
        <v>265</v>
      </c>
      <c r="S4636" s="189">
        <v>45625.593981481485</v>
      </c>
    </row>
    <row r="4637" spans="1:19">
      <c r="A4637" s="7">
        <v>2022</v>
      </c>
      <c r="B4637" s="123" t="s">
        <v>537</v>
      </c>
      <c r="C4637" s="123" t="s">
        <v>538</v>
      </c>
      <c r="D4637" s="123" t="s">
        <v>544</v>
      </c>
      <c r="E4637" s="123" t="s">
        <v>33</v>
      </c>
      <c r="F4637" s="7">
        <v>4788.5256805010004</v>
      </c>
      <c r="G4637" s="123" t="s">
        <v>532</v>
      </c>
      <c r="H4637" s="7">
        <v>9.0981987929999999</v>
      </c>
      <c r="I4637" s="7">
        <v>1.9</v>
      </c>
      <c r="J4637" s="7">
        <v>0</v>
      </c>
      <c r="K4637" s="7">
        <v>0.14365576999999999</v>
      </c>
      <c r="L4637" s="7">
        <v>1.9154102999999999E-2</v>
      </c>
      <c r="M4637" s="7">
        <v>0</v>
      </c>
      <c r="N4637" s="7">
        <v>0.03</v>
      </c>
      <c r="O4637" s="7">
        <v>4.0000000000000001E-3</v>
      </c>
      <c r="P4637" s="7"/>
      <c r="Q4637" s="7">
        <v>28</v>
      </c>
      <c r="R4637" s="7">
        <v>265</v>
      </c>
      <c r="S4637" s="189">
        <v>45625.593981481485</v>
      </c>
    </row>
    <row r="4638" spans="1:19">
      <c r="A4638" s="7">
        <v>2022</v>
      </c>
      <c r="B4638" s="123" t="s">
        <v>537</v>
      </c>
      <c r="C4638" s="123" t="s">
        <v>538</v>
      </c>
      <c r="D4638" s="123" t="s">
        <v>544</v>
      </c>
      <c r="E4638" s="123" t="s">
        <v>540</v>
      </c>
      <c r="F4638" s="7">
        <v>0</v>
      </c>
      <c r="G4638" s="123" t="s">
        <v>532</v>
      </c>
      <c r="H4638" s="7">
        <v>0</v>
      </c>
      <c r="I4638" s="7"/>
      <c r="J4638" s="7">
        <v>0</v>
      </c>
      <c r="K4638" s="7">
        <v>0</v>
      </c>
      <c r="L4638" s="7">
        <v>0</v>
      </c>
      <c r="M4638" s="7"/>
      <c r="N4638" s="7"/>
      <c r="O4638" s="7"/>
      <c r="P4638" s="7">
        <v>1</v>
      </c>
      <c r="Q4638" s="7">
        <v>28</v>
      </c>
      <c r="R4638" s="7">
        <v>265</v>
      </c>
      <c r="S4638" s="189">
        <v>45625.593981481485</v>
      </c>
    </row>
    <row r="4639" spans="1:19">
      <c r="A4639" s="7">
        <v>2022</v>
      </c>
      <c r="B4639" s="123" t="s">
        <v>537</v>
      </c>
      <c r="C4639" s="123" t="s">
        <v>538</v>
      </c>
      <c r="D4639" s="123" t="s">
        <v>544</v>
      </c>
      <c r="E4639" s="123" t="s">
        <v>531</v>
      </c>
      <c r="F4639" s="7">
        <v>0</v>
      </c>
      <c r="G4639" s="123" t="s">
        <v>532</v>
      </c>
      <c r="H4639" s="7">
        <v>0</v>
      </c>
      <c r="I4639" s="7"/>
      <c r="J4639" s="7">
        <v>0</v>
      </c>
      <c r="K4639" s="7">
        <v>0</v>
      </c>
      <c r="L4639" s="7">
        <v>0</v>
      </c>
      <c r="M4639" s="7"/>
      <c r="N4639" s="7"/>
      <c r="O4639" s="7"/>
      <c r="P4639" s="7">
        <v>1</v>
      </c>
      <c r="Q4639" s="7">
        <v>28</v>
      </c>
      <c r="R4639" s="7">
        <v>265</v>
      </c>
      <c r="S4639" s="189">
        <v>45625.593981481485</v>
      </c>
    </row>
    <row r="4640" spans="1:19">
      <c r="A4640" s="7">
        <v>2022</v>
      </c>
      <c r="B4640" s="123" t="s">
        <v>537</v>
      </c>
      <c r="C4640" s="123" t="s">
        <v>538</v>
      </c>
      <c r="D4640" s="123" t="s">
        <v>544</v>
      </c>
      <c r="E4640" s="123" t="s">
        <v>533</v>
      </c>
      <c r="F4640" s="7">
        <v>68.789124000000001</v>
      </c>
      <c r="G4640" s="123" t="s">
        <v>532</v>
      </c>
      <c r="H4640" s="7">
        <v>5.0587292489999998</v>
      </c>
      <c r="I4640" s="7">
        <v>73.539666667000006</v>
      </c>
      <c r="J4640" s="7">
        <v>5.0420134919999997</v>
      </c>
      <c r="K4640" s="7">
        <v>2.06367E-4</v>
      </c>
      <c r="L4640" s="7">
        <v>4.1273474399999999E-5</v>
      </c>
      <c r="M4640" s="7">
        <v>73.296666666999997</v>
      </c>
      <c r="N4640" s="7">
        <v>3.0000000000000001E-3</v>
      </c>
      <c r="O4640" s="7">
        <v>5.9999999999999995E-4</v>
      </c>
      <c r="P4640" s="7">
        <v>1</v>
      </c>
      <c r="Q4640" s="7">
        <v>28</v>
      </c>
      <c r="R4640" s="7">
        <v>265</v>
      </c>
      <c r="S4640" s="189">
        <v>45625.593981481485</v>
      </c>
    </row>
    <row r="4641" spans="1:19">
      <c r="A4641" s="7">
        <v>2022</v>
      </c>
      <c r="B4641" s="123" t="s">
        <v>537</v>
      </c>
      <c r="C4641" s="123" t="s">
        <v>538</v>
      </c>
      <c r="D4641" s="123" t="s">
        <v>544</v>
      </c>
      <c r="E4641" s="123" t="s">
        <v>160</v>
      </c>
      <c r="F4641" s="7">
        <v>4.0193279999999998</v>
      </c>
      <c r="G4641" s="123" t="s">
        <v>532</v>
      </c>
      <c r="H4641" s="7">
        <v>0.28791652299999998</v>
      </c>
      <c r="I4641" s="7">
        <v>71.632999999999996</v>
      </c>
      <c r="J4641" s="7">
        <v>0.28693982600000001</v>
      </c>
      <c r="K4641" s="7">
        <v>1.2057984E-5</v>
      </c>
      <c r="L4641" s="7">
        <v>2.4115968000000002E-6</v>
      </c>
      <c r="M4641" s="7">
        <v>71.39</v>
      </c>
      <c r="N4641" s="7">
        <v>3.0000000000000001E-3</v>
      </c>
      <c r="O4641" s="7">
        <v>5.9999999999999995E-4</v>
      </c>
      <c r="P4641" s="7">
        <v>1</v>
      </c>
      <c r="Q4641" s="7">
        <v>28</v>
      </c>
      <c r="R4641" s="7">
        <v>265</v>
      </c>
      <c r="S4641" s="189">
        <v>45625.593981481485</v>
      </c>
    </row>
    <row r="4642" spans="1:19">
      <c r="A4642" s="7">
        <v>2022</v>
      </c>
      <c r="B4642" s="123" t="s">
        <v>537</v>
      </c>
      <c r="C4642" s="123" t="s">
        <v>538</v>
      </c>
      <c r="D4642" s="123" t="s">
        <v>544</v>
      </c>
      <c r="E4642" s="123" t="s">
        <v>163</v>
      </c>
      <c r="F4642" s="7">
        <v>27.818292623000001</v>
      </c>
      <c r="G4642" s="123" t="s">
        <v>532</v>
      </c>
      <c r="H4642" s="7">
        <v>1.7732631539999999</v>
      </c>
      <c r="I4642" s="7">
        <v>63.744500000000002</v>
      </c>
      <c r="J4642" s="7">
        <v>1.771747057</v>
      </c>
      <c r="K4642" s="7">
        <v>2.7818292619999998E-5</v>
      </c>
      <c r="L4642" s="7">
        <v>2.7818292619999998E-6</v>
      </c>
      <c r="M4642" s="7">
        <v>63.69</v>
      </c>
      <c r="N4642" s="7">
        <v>1E-3</v>
      </c>
      <c r="O4642" s="7">
        <v>1E-4</v>
      </c>
      <c r="P4642" s="7">
        <v>1</v>
      </c>
      <c r="Q4642" s="7">
        <v>28</v>
      </c>
      <c r="R4642" s="7">
        <v>265</v>
      </c>
      <c r="S4642" s="189">
        <v>45625.593981481485</v>
      </c>
    </row>
    <row r="4643" spans="1:19">
      <c r="A4643" s="7">
        <v>2022</v>
      </c>
      <c r="B4643" s="123" t="s">
        <v>537</v>
      </c>
      <c r="C4643" s="123" t="s">
        <v>538</v>
      </c>
      <c r="D4643" s="123" t="s">
        <v>544</v>
      </c>
      <c r="E4643" s="123" t="s">
        <v>535</v>
      </c>
      <c r="F4643" s="7">
        <v>235.174902215</v>
      </c>
      <c r="G4643" s="123" t="s">
        <v>532</v>
      </c>
      <c r="H4643" s="7">
        <v>13.324283792999999</v>
      </c>
      <c r="I4643" s="7">
        <v>56.656912228000003</v>
      </c>
      <c r="J4643" s="7">
        <v>13.311466761</v>
      </c>
      <c r="K4643" s="7">
        <v>2.3517500000000001E-4</v>
      </c>
      <c r="L4643" s="7">
        <v>2.3517490219999999E-5</v>
      </c>
      <c r="M4643" s="7">
        <v>56.602412227999999</v>
      </c>
      <c r="N4643" s="7">
        <v>1E-3</v>
      </c>
      <c r="O4643" s="7">
        <v>1E-4</v>
      </c>
      <c r="P4643" s="7">
        <v>1</v>
      </c>
      <c r="Q4643" s="7">
        <v>28</v>
      </c>
      <c r="R4643" s="7">
        <v>265</v>
      </c>
      <c r="S4643" s="189">
        <v>45625.593981481485</v>
      </c>
    </row>
    <row r="4644" spans="1:19">
      <c r="A4644" s="7">
        <v>2022</v>
      </c>
      <c r="B4644" s="123" t="s">
        <v>537</v>
      </c>
      <c r="C4644" s="123" t="s">
        <v>538</v>
      </c>
      <c r="D4644" s="123" t="s">
        <v>544</v>
      </c>
      <c r="E4644" s="123" t="s">
        <v>541</v>
      </c>
      <c r="F4644" s="7">
        <v>0</v>
      </c>
      <c r="G4644" s="123" t="s">
        <v>532</v>
      </c>
      <c r="H4644" s="7">
        <v>0</v>
      </c>
      <c r="I4644" s="7"/>
      <c r="J4644" s="7">
        <v>0</v>
      </c>
      <c r="K4644" s="7">
        <v>0</v>
      </c>
      <c r="L4644" s="7">
        <v>0</v>
      </c>
      <c r="M4644" s="7"/>
      <c r="N4644" s="7"/>
      <c r="O4644" s="7"/>
      <c r="P4644" s="7">
        <v>1</v>
      </c>
      <c r="Q4644" s="7">
        <v>28</v>
      </c>
      <c r="R4644" s="7">
        <v>265</v>
      </c>
      <c r="S4644" s="189">
        <v>45625.593981481485</v>
      </c>
    </row>
    <row r="4645" spans="1:19">
      <c r="A4645" s="7">
        <v>2022</v>
      </c>
      <c r="B4645" s="123" t="s">
        <v>537</v>
      </c>
      <c r="C4645" s="123" t="s">
        <v>538</v>
      </c>
      <c r="D4645" s="123" t="s">
        <v>545</v>
      </c>
      <c r="E4645" s="123" t="s">
        <v>540</v>
      </c>
      <c r="F4645" s="7">
        <v>0</v>
      </c>
      <c r="G4645" s="123" t="s">
        <v>532</v>
      </c>
      <c r="H4645" s="7">
        <v>0</v>
      </c>
      <c r="I4645" s="7"/>
      <c r="J4645" s="7">
        <v>0</v>
      </c>
      <c r="K4645" s="7">
        <v>0</v>
      </c>
      <c r="L4645" s="7">
        <v>0</v>
      </c>
      <c r="M4645" s="7"/>
      <c r="N4645" s="7"/>
      <c r="O4645" s="7"/>
      <c r="P4645" s="7">
        <v>1</v>
      </c>
      <c r="Q4645" s="7">
        <v>28</v>
      </c>
      <c r="R4645" s="7">
        <v>265</v>
      </c>
      <c r="S4645" s="189">
        <v>45625.593981481485</v>
      </c>
    </row>
    <row r="4646" spans="1:19">
      <c r="A4646" s="7">
        <v>2022</v>
      </c>
      <c r="B4646" s="123" t="s">
        <v>537</v>
      </c>
      <c r="C4646" s="123" t="s">
        <v>538</v>
      </c>
      <c r="D4646" s="123" t="s">
        <v>545</v>
      </c>
      <c r="E4646" s="123" t="s">
        <v>531</v>
      </c>
      <c r="F4646" s="7">
        <v>0</v>
      </c>
      <c r="G4646" s="123" t="s">
        <v>532</v>
      </c>
      <c r="H4646" s="7">
        <v>0</v>
      </c>
      <c r="I4646" s="7"/>
      <c r="J4646" s="7">
        <v>0</v>
      </c>
      <c r="K4646" s="7">
        <v>0</v>
      </c>
      <c r="L4646" s="7">
        <v>0</v>
      </c>
      <c r="M4646" s="7"/>
      <c r="N4646" s="7"/>
      <c r="O4646" s="7"/>
      <c r="P4646" s="7">
        <v>1</v>
      </c>
      <c r="Q4646" s="7">
        <v>28</v>
      </c>
      <c r="R4646" s="7">
        <v>265</v>
      </c>
      <c r="S4646" s="189">
        <v>45625.593981481485</v>
      </c>
    </row>
    <row r="4647" spans="1:19">
      <c r="A4647" s="7">
        <v>2022</v>
      </c>
      <c r="B4647" s="123" t="s">
        <v>537</v>
      </c>
      <c r="C4647" s="123" t="s">
        <v>538</v>
      </c>
      <c r="D4647" s="123" t="s">
        <v>545</v>
      </c>
      <c r="E4647" s="123" t="s">
        <v>533</v>
      </c>
      <c r="F4647" s="7">
        <v>26.083763999999999</v>
      </c>
      <c r="G4647" s="123" t="s">
        <v>532</v>
      </c>
      <c r="H4647" s="7">
        <v>1.9181913100000001</v>
      </c>
      <c r="I4647" s="7">
        <v>73.539666667000006</v>
      </c>
      <c r="J4647" s="7">
        <v>1.9118529550000001</v>
      </c>
      <c r="K4647" s="7">
        <v>7.8251292000000006E-5</v>
      </c>
      <c r="L4647" s="7">
        <v>1.56502584E-5</v>
      </c>
      <c r="M4647" s="7">
        <v>73.296666666999997</v>
      </c>
      <c r="N4647" s="7">
        <v>3.0000000000000001E-3</v>
      </c>
      <c r="O4647" s="7">
        <v>5.9999999999999995E-4</v>
      </c>
      <c r="P4647" s="7">
        <v>1</v>
      </c>
      <c r="Q4647" s="7">
        <v>28</v>
      </c>
      <c r="R4647" s="7">
        <v>265</v>
      </c>
      <c r="S4647" s="189">
        <v>45625.593981481485</v>
      </c>
    </row>
    <row r="4648" spans="1:19">
      <c r="A4648" s="7">
        <v>2022</v>
      </c>
      <c r="B4648" s="123" t="s">
        <v>537</v>
      </c>
      <c r="C4648" s="123" t="s">
        <v>538</v>
      </c>
      <c r="D4648" s="123" t="s">
        <v>545</v>
      </c>
      <c r="E4648" s="123" t="s">
        <v>160</v>
      </c>
      <c r="F4648" s="7">
        <v>3.6006480000000001</v>
      </c>
      <c r="G4648" s="123" t="s">
        <v>532</v>
      </c>
      <c r="H4648" s="7">
        <v>0.25792521800000001</v>
      </c>
      <c r="I4648" s="7">
        <v>71.632999999999996</v>
      </c>
      <c r="J4648" s="7">
        <v>0.257050261</v>
      </c>
      <c r="K4648" s="7">
        <v>1.0801943999999999E-5</v>
      </c>
      <c r="L4648" s="7">
        <v>2.1603888000000001E-6</v>
      </c>
      <c r="M4648" s="7">
        <v>71.39</v>
      </c>
      <c r="N4648" s="7">
        <v>3.0000000000000001E-3</v>
      </c>
      <c r="O4648" s="7">
        <v>5.9999999999999995E-4</v>
      </c>
      <c r="P4648" s="7">
        <v>1</v>
      </c>
      <c r="Q4648" s="7">
        <v>28</v>
      </c>
      <c r="R4648" s="7">
        <v>265</v>
      </c>
      <c r="S4648" s="189">
        <v>45625.593981481485</v>
      </c>
    </row>
    <row r="4649" spans="1:19">
      <c r="A4649" s="7">
        <v>2022</v>
      </c>
      <c r="B4649" s="123" t="s">
        <v>537</v>
      </c>
      <c r="C4649" s="123" t="s">
        <v>538</v>
      </c>
      <c r="D4649" s="123" t="s">
        <v>545</v>
      </c>
      <c r="E4649" s="123" t="s">
        <v>163</v>
      </c>
      <c r="F4649" s="7">
        <v>17.576403415000001</v>
      </c>
      <c r="G4649" s="123" t="s">
        <v>532</v>
      </c>
      <c r="H4649" s="7">
        <v>1.120399047</v>
      </c>
      <c r="I4649" s="7">
        <v>63.744500000000002</v>
      </c>
      <c r="J4649" s="7">
        <v>1.1194411339999999</v>
      </c>
      <c r="K4649" s="7">
        <v>1.7576403410000001E-5</v>
      </c>
      <c r="L4649" s="7">
        <v>1.7576403419999999E-6</v>
      </c>
      <c r="M4649" s="7">
        <v>63.69</v>
      </c>
      <c r="N4649" s="7">
        <v>1E-3</v>
      </c>
      <c r="O4649" s="7">
        <v>1E-4</v>
      </c>
      <c r="P4649" s="7">
        <v>1</v>
      </c>
      <c r="Q4649" s="7">
        <v>28</v>
      </c>
      <c r="R4649" s="7">
        <v>265</v>
      </c>
      <c r="S4649" s="189">
        <v>45625.593981481485</v>
      </c>
    </row>
    <row r="4650" spans="1:19">
      <c r="A4650" s="7">
        <v>2022</v>
      </c>
      <c r="B4650" s="123" t="s">
        <v>537</v>
      </c>
      <c r="C4650" s="123" t="s">
        <v>538</v>
      </c>
      <c r="D4650" s="123" t="s">
        <v>545</v>
      </c>
      <c r="E4650" s="123" t="s">
        <v>535</v>
      </c>
      <c r="F4650" s="7">
        <v>225.30680211000001</v>
      </c>
      <c r="G4650" s="123" t="s">
        <v>532</v>
      </c>
      <c r="H4650" s="7">
        <v>12.765187711999999</v>
      </c>
      <c r="I4650" s="7">
        <v>56.656912228000003</v>
      </c>
      <c r="J4650" s="7">
        <v>12.752908490999999</v>
      </c>
      <c r="K4650" s="7">
        <v>2.25307E-4</v>
      </c>
      <c r="L4650" s="7">
        <v>2.2530680209999999E-5</v>
      </c>
      <c r="M4650" s="7">
        <v>56.602412227999999</v>
      </c>
      <c r="N4650" s="7">
        <v>1E-3</v>
      </c>
      <c r="O4650" s="7">
        <v>1E-4</v>
      </c>
      <c r="P4650" s="7">
        <v>1</v>
      </c>
      <c r="Q4650" s="7">
        <v>28</v>
      </c>
      <c r="R4650" s="7">
        <v>265</v>
      </c>
      <c r="S4650" s="189">
        <v>45625.593981481485</v>
      </c>
    </row>
    <row r="4651" spans="1:19">
      <c r="A4651" s="7">
        <v>2022</v>
      </c>
      <c r="B4651" s="123" t="s">
        <v>537</v>
      </c>
      <c r="C4651" s="123" t="s">
        <v>538</v>
      </c>
      <c r="D4651" s="123" t="s">
        <v>545</v>
      </c>
      <c r="E4651" s="123" t="s">
        <v>541</v>
      </c>
      <c r="F4651" s="7">
        <v>0</v>
      </c>
      <c r="G4651" s="123" t="s">
        <v>532</v>
      </c>
      <c r="H4651" s="7">
        <v>0</v>
      </c>
      <c r="I4651" s="7"/>
      <c r="J4651" s="7">
        <v>0</v>
      </c>
      <c r="K4651" s="7">
        <v>0</v>
      </c>
      <c r="L4651" s="7">
        <v>0</v>
      </c>
      <c r="M4651" s="7"/>
      <c r="N4651" s="7"/>
      <c r="O4651" s="7"/>
      <c r="P4651" s="7">
        <v>1</v>
      </c>
      <c r="Q4651" s="7">
        <v>28</v>
      </c>
      <c r="R4651" s="7">
        <v>265</v>
      </c>
      <c r="S4651" s="189">
        <v>45625.593981481485</v>
      </c>
    </row>
    <row r="4652" spans="1:19">
      <c r="A4652" s="7">
        <v>2022</v>
      </c>
      <c r="B4652" s="123" t="s">
        <v>537</v>
      </c>
      <c r="C4652" s="123" t="s">
        <v>538</v>
      </c>
      <c r="D4652" s="123" t="s">
        <v>546</v>
      </c>
      <c r="E4652" s="123" t="s">
        <v>33</v>
      </c>
      <c r="F4652" s="7">
        <v>7.5029001109999998</v>
      </c>
      <c r="G4652" s="123" t="s">
        <v>532</v>
      </c>
      <c r="H4652" s="7">
        <v>1.4255510000000001E-2</v>
      </c>
      <c r="I4652" s="7">
        <v>1.9</v>
      </c>
      <c r="J4652" s="7">
        <v>0</v>
      </c>
      <c r="K4652" s="7">
        <v>2.2508700000000001E-4</v>
      </c>
      <c r="L4652" s="7">
        <v>3.0011600440000002E-5</v>
      </c>
      <c r="M4652" s="7">
        <v>0</v>
      </c>
      <c r="N4652" s="7">
        <v>0.03</v>
      </c>
      <c r="O4652" s="7">
        <v>4.0000000000000001E-3</v>
      </c>
      <c r="P4652" s="7"/>
      <c r="Q4652" s="7">
        <v>28</v>
      </c>
      <c r="R4652" s="7">
        <v>265</v>
      </c>
      <c r="S4652" s="189">
        <v>45625.593981481485</v>
      </c>
    </row>
    <row r="4653" spans="1:19">
      <c r="A4653" s="7">
        <v>2022</v>
      </c>
      <c r="B4653" s="123" t="s">
        <v>537</v>
      </c>
      <c r="C4653" s="123" t="s">
        <v>538</v>
      </c>
      <c r="D4653" s="123" t="s">
        <v>546</v>
      </c>
      <c r="E4653" s="123" t="s">
        <v>540</v>
      </c>
      <c r="F4653" s="7">
        <v>0</v>
      </c>
      <c r="G4653" s="123" t="s">
        <v>532</v>
      </c>
      <c r="H4653" s="7">
        <v>0</v>
      </c>
      <c r="I4653" s="7"/>
      <c r="J4653" s="7">
        <v>0</v>
      </c>
      <c r="K4653" s="7">
        <v>0</v>
      </c>
      <c r="L4653" s="7">
        <v>0</v>
      </c>
      <c r="M4653" s="7"/>
      <c r="N4653" s="7"/>
      <c r="O4653" s="7"/>
      <c r="P4653" s="7">
        <v>1</v>
      </c>
      <c r="Q4653" s="7">
        <v>28</v>
      </c>
      <c r="R4653" s="7">
        <v>265</v>
      </c>
      <c r="S4653" s="189">
        <v>45625.593981481485</v>
      </c>
    </row>
    <row r="4654" spans="1:19">
      <c r="A4654" s="7">
        <v>2022</v>
      </c>
      <c r="B4654" s="123" t="s">
        <v>537</v>
      </c>
      <c r="C4654" s="123" t="s">
        <v>538</v>
      </c>
      <c r="D4654" s="123" t="s">
        <v>546</v>
      </c>
      <c r="E4654" s="123" t="s">
        <v>531</v>
      </c>
      <c r="F4654" s="7">
        <v>0</v>
      </c>
      <c r="G4654" s="123" t="s">
        <v>532</v>
      </c>
      <c r="H4654" s="7">
        <v>0</v>
      </c>
      <c r="I4654" s="7"/>
      <c r="J4654" s="7">
        <v>0</v>
      </c>
      <c r="K4654" s="7">
        <v>0</v>
      </c>
      <c r="L4654" s="7">
        <v>0</v>
      </c>
      <c r="M4654" s="7"/>
      <c r="N4654" s="7"/>
      <c r="O4654" s="7"/>
      <c r="P4654" s="7">
        <v>1</v>
      </c>
      <c r="Q4654" s="7">
        <v>28</v>
      </c>
      <c r="R4654" s="7">
        <v>265</v>
      </c>
      <c r="S4654" s="189">
        <v>45625.593981481485</v>
      </c>
    </row>
    <row r="4655" spans="1:19">
      <c r="A4655" s="7">
        <v>2022</v>
      </c>
      <c r="B4655" s="123" t="s">
        <v>537</v>
      </c>
      <c r="C4655" s="123" t="s">
        <v>538</v>
      </c>
      <c r="D4655" s="123" t="s">
        <v>546</v>
      </c>
      <c r="E4655" s="123" t="s">
        <v>533</v>
      </c>
      <c r="F4655" s="7">
        <v>140.46714</v>
      </c>
      <c r="G4655" s="123" t="s">
        <v>532</v>
      </c>
      <c r="H4655" s="7">
        <v>10.329906653</v>
      </c>
      <c r="I4655" s="7">
        <v>73.539666667000006</v>
      </c>
      <c r="J4655" s="7">
        <v>10.295773137999999</v>
      </c>
      <c r="K4655" s="7">
        <v>4.2140100000000001E-4</v>
      </c>
      <c r="L4655" s="7">
        <v>8.4280284000000003E-5</v>
      </c>
      <c r="M4655" s="7">
        <v>73.296666666999997</v>
      </c>
      <c r="N4655" s="7">
        <v>3.0000000000000001E-3</v>
      </c>
      <c r="O4655" s="7">
        <v>5.9999999999999995E-4</v>
      </c>
      <c r="P4655" s="7">
        <v>1</v>
      </c>
      <c r="Q4655" s="7">
        <v>28</v>
      </c>
      <c r="R4655" s="7">
        <v>265</v>
      </c>
      <c r="S4655" s="189">
        <v>45625.593981481485</v>
      </c>
    </row>
    <row r="4656" spans="1:19">
      <c r="A4656" s="7">
        <v>2022</v>
      </c>
      <c r="B4656" s="123" t="s">
        <v>537</v>
      </c>
      <c r="C4656" s="123" t="s">
        <v>538</v>
      </c>
      <c r="D4656" s="123" t="s">
        <v>546</v>
      </c>
      <c r="E4656" s="123" t="s">
        <v>160</v>
      </c>
      <c r="F4656" s="7">
        <v>5.0241600000000002</v>
      </c>
      <c r="G4656" s="123" t="s">
        <v>532</v>
      </c>
      <c r="H4656" s="7">
        <v>0.35989565299999998</v>
      </c>
      <c r="I4656" s="7">
        <v>71.632999999999996</v>
      </c>
      <c r="J4656" s="7">
        <v>0.35867478200000003</v>
      </c>
      <c r="K4656" s="7">
        <v>1.507248E-5</v>
      </c>
      <c r="L4656" s="7">
        <v>3.014496E-6</v>
      </c>
      <c r="M4656" s="7">
        <v>71.39</v>
      </c>
      <c r="N4656" s="7">
        <v>3.0000000000000001E-3</v>
      </c>
      <c r="O4656" s="7">
        <v>5.9999999999999995E-4</v>
      </c>
      <c r="P4656" s="7">
        <v>1</v>
      </c>
      <c r="Q4656" s="7">
        <v>28</v>
      </c>
      <c r="R4656" s="7">
        <v>265</v>
      </c>
      <c r="S4656" s="189">
        <v>45625.593981481485</v>
      </c>
    </row>
    <row r="4657" spans="1:19">
      <c r="A4657" s="7">
        <v>2022</v>
      </c>
      <c r="B4657" s="123" t="s">
        <v>537</v>
      </c>
      <c r="C4657" s="123" t="s">
        <v>538</v>
      </c>
      <c r="D4657" s="123" t="s">
        <v>546</v>
      </c>
      <c r="E4657" s="123" t="s">
        <v>163</v>
      </c>
      <c r="F4657" s="7">
        <v>191.15990631599999</v>
      </c>
      <c r="G4657" s="123" t="s">
        <v>532</v>
      </c>
      <c r="H4657" s="7">
        <v>12.185392648000001</v>
      </c>
      <c r="I4657" s="7">
        <v>63.744500000000002</v>
      </c>
      <c r="J4657" s="7">
        <v>12.174974432999999</v>
      </c>
      <c r="K4657" s="7">
        <v>1.9116000000000001E-4</v>
      </c>
      <c r="L4657" s="7">
        <v>1.911599063E-5</v>
      </c>
      <c r="M4657" s="7">
        <v>63.69</v>
      </c>
      <c r="N4657" s="7">
        <v>1E-3</v>
      </c>
      <c r="O4657" s="7">
        <v>1E-4</v>
      </c>
      <c r="P4657" s="7">
        <v>1</v>
      </c>
      <c r="Q4657" s="7">
        <v>28</v>
      </c>
      <c r="R4657" s="7">
        <v>265</v>
      </c>
      <c r="S4657" s="189">
        <v>45625.593981481485</v>
      </c>
    </row>
    <row r="4658" spans="1:19">
      <c r="A4658" s="7">
        <v>2022</v>
      </c>
      <c r="B4658" s="123" t="s">
        <v>537</v>
      </c>
      <c r="C4658" s="123" t="s">
        <v>538</v>
      </c>
      <c r="D4658" s="123" t="s">
        <v>546</v>
      </c>
      <c r="E4658" s="123" t="s">
        <v>535</v>
      </c>
      <c r="F4658" s="7">
        <v>4801.0825897940003</v>
      </c>
      <c r="G4658" s="123" t="s">
        <v>532</v>
      </c>
      <c r="H4658" s="7">
        <v>272.014514889</v>
      </c>
      <c r="I4658" s="7">
        <v>56.656912228000003</v>
      </c>
      <c r="J4658" s="7">
        <v>271.752855888</v>
      </c>
      <c r="K4658" s="7">
        <v>4.8010830000000003E-3</v>
      </c>
      <c r="L4658" s="7">
        <v>4.8010799999999998E-4</v>
      </c>
      <c r="M4658" s="7">
        <v>56.602412227999999</v>
      </c>
      <c r="N4658" s="7">
        <v>1E-3</v>
      </c>
      <c r="O4658" s="7">
        <v>1E-4</v>
      </c>
      <c r="P4658" s="7">
        <v>1</v>
      </c>
      <c r="Q4658" s="7">
        <v>28</v>
      </c>
      <c r="R4658" s="7">
        <v>265</v>
      </c>
      <c r="S4658" s="189">
        <v>45625.593981481485</v>
      </c>
    </row>
    <row r="4659" spans="1:19">
      <c r="A4659" s="7">
        <v>2022</v>
      </c>
      <c r="B4659" s="123" t="s">
        <v>537</v>
      </c>
      <c r="C4659" s="123" t="s">
        <v>538</v>
      </c>
      <c r="D4659" s="123" t="s">
        <v>546</v>
      </c>
      <c r="E4659" s="123" t="s">
        <v>541</v>
      </c>
      <c r="F4659" s="7">
        <v>36.379372942000003</v>
      </c>
      <c r="G4659" s="123" t="s">
        <v>532</v>
      </c>
      <c r="H4659" s="7">
        <v>3.4949249560000002</v>
      </c>
      <c r="I4659" s="7">
        <v>96.068861932000004</v>
      </c>
      <c r="J4659" s="7">
        <v>3.4860847690000001</v>
      </c>
      <c r="K4659" s="7">
        <v>1.09138E-4</v>
      </c>
      <c r="L4659" s="7">
        <v>2.182762377E-5</v>
      </c>
      <c r="M4659" s="7">
        <v>95.825861931999995</v>
      </c>
      <c r="N4659" s="7">
        <v>3.0000000000000001E-3</v>
      </c>
      <c r="O4659" s="7">
        <v>5.9999999999999995E-4</v>
      </c>
      <c r="P4659" s="7">
        <v>1</v>
      </c>
      <c r="Q4659" s="7">
        <v>28</v>
      </c>
      <c r="R4659" s="7">
        <v>265</v>
      </c>
      <c r="S4659" s="189">
        <v>45625.593981481485</v>
      </c>
    </row>
    <row r="4660" spans="1:19">
      <c r="A4660" s="7">
        <v>2022</v>
      </c>
      <c r="B4660" s="123" t="s">
        <v>537</v>
      </c>
      <c r="C4660" s="123" t="s">
        <v>538</v>
      </c>
      <c r="D4660" s="123" t="s">
        <v>547</v>
      </c>
      <c r="E4660" s="123" t="s">
        <v>540</v>
      </c>
      <c r="F4660" s="7">
        <v>0</v>
      </c>
      <c r="G4660" s="123" t="s">
        <v>532</v>
      </c>
      <c r="H4660" s="7">
        <v>0</v>
      </c>
      <c r="I4660" s="7"/>
      <c r="J4660" s="7">
        <v>0</v>
      </c>
      <c r="K4660" s="7">
        <v>0</v>
      </c>
      <c r="L4660" s="7">
        <v>0</v>
      </c>
      <c r="M4660" s="7"/>
      <c r="N4660" s="7"/>
      <c r="O4660" s="7"/>
      <c r="P4660" s="7">
        <v>1</v>
      </c>
      <c r="Q4660" s="7">
        <v>28</v>
      </c>
      <c r="R4660" s="7">
        <v>265</v>
      </c>
      <c r="S4660" s="189">
        <v>45625.593981481485</v>
      </c>
    </row>
    <row r="4661" spans="1:19">
      <c r="A4661" s="7">
        <v>2022</v>
      </c>
      <c r="B4661" s="123" t="s">
        <v>537</v>
      </c>
      <c r="C4661" s="123" t="s">
        <v>538</v>
      </c>
      <c r="D4661" s="123" t="s">
        <v>547</v>
      </c>
      <c r="E4661" s="123" t="s">
        <v>531</v>
      </c>
      <c r="F4661" s="7">
        <v>0</v>
      </c>
      <c r="G4661" s="123" t="s">
        <v>532</v>
      </c>
      <c r="H4661" s="7">
        <v>0</v>
      </c>
      <c r="I4661" s="7"/>
      <c r="J4661" s="7">
        <v>0</v>
      </c>
      <c r="K4661" s="7">
        <v>0</v>
      </c>
      <c r="L4661" s="7">
        <v>0</v>
      </c>
      <c r="M4661" s="7"/>
      <c r="N4661" s="7"/>
      <c r="O4661" s="7"/>
      <c r="P4661" s="7">
        <v>1</v>
      </c>
      <c r="Q4661" s="7">
        <v>28</v>
      </c>
      <c r="R4661" s="7">
        <v>265</v>
      </c>
      <c r="S4661" s="189">
        <v>45625.593981481485</v>
      </c>
    </row>
    <row r="4662" spans="1:19">
      <c r="A4662" s="7">
        <v>2022</v>
      </c>
      <c r="B4662" s="123" t="s">
        <v>537</v>
      </c>
      <c r="C4662" s="123" t="s">
        <v>538</v>
      </c>
      <c r="D4662" s="123" t="s">
        <v>547</v>
      </c>
      <c r="E4662" s="123" t="s">
        <v>533</v>
      </c>
      <c r="F4662" s="7">
        <v>38.351087999999997</v>
      </c>
      <c r="G4662" s="123" t="s">
        <v>532</v>
      </c>
      <c r="H4662" s="7">
        <v>2.8203262279999999</v>
      </c>
      <c r="I4662" s="7">
        <v>73.539666667000006</v>
      </c>
      <c r="J4662" s="7">
        <v>2.8110069129999999</v>
      </c>
      <c r="K4662" s="7">
        <v>1.15053E-4</v>
      </c>
      <c r="L4662" s="7">
        <v>2.3010652800000001E-5</v>
      </c>
      <c r="M4662" s="7">
        <v>73.296666666999997</v>
      </c>
      <c r="N4662" s="7">
        <v>3.0000000000000001E-3</v>
      </c>
      <c r="O4662" s="7">
        <v>5.9999999999999995E-4</v>
      </c>
      <c r="P4662" s="7">
        <v>1</v>
      </c>
      <c r="Q4662" s="7">
        <v>28</v>
      </c>
      <c r="R4662" s="7">
        <v>265</v>
      </c>
      <c r="S4662" s="189">
        <v>45625.593981481485</v>
      </c>
    </row>
    <row r="4663" spans="1:19">
      <c r="A4663" s="7">
        <v>2022</v>
      </c>
      <c r="B4663" s="123" t="s">
        <v>537</v>
      </c>
      <c r="C4663" s="123" t="s">
        <v>538</v>
      </c>
      <c r="D4663" s="123" t="s">
        <v>547</v>
      </c>
      <c r="E4663" s="123" t="s">
        <v>160</v>
      </c>
      <c r="F4663" s="7">
        <v>13.732704</v>
      </c>
      <c r="G4663" s="123" t="s">
        <v>532</v>
      </c>
      <c r="H4663" s="7">
        <v>0.98371478599999995</v>
      </c>
      <c r="I4663" s="7">
        <v>71.632999999999996</v>
      </c>
      <c r="J4663" s="7">
        <v>0.98037773900000003</v>
      </c>
      <c r="K4663" s="7">
        <v>4.1198112000000001E-5</v>
      </c>
      <c r="L4663" s="7">
        <v>8.2396223999999998E-6</v>
      </c>
      <c r="M4663" s="7">
        <v>71.39</v>
      </c>
      <c r="N4663" s="7">
        <v>3.0000000000000001E-3</v>
      </c>
      <c r="O4663" s="7">
        <v>5.9999999999999995E-4</v>
      </c>
      <c r="P4663" s="7">
        <v>1</v>
      </c>
      <c r="Q4663" s="7">
        <v>28</v>
      </c>
      <c r="R4663" s="7">
        <v>265</v>
      </c>
      <c r="S4663" s="189">
        <v>45625.593981481485</v>
      </c>
    </row>
    <row r="4664" spans="1:19">
      <c r="A4664" s="7">
        <v>2022</v>
      </c>
      <c r="B4664" s="123" t="s">
        <v>537</v>
      </c>
      <c r="C4664" s="123" t="s">
        <v>538</v>
      </c>
      <c r="D4664" s="123" t="s">
        <v>547</v>
      </c>
      <c r="E4664" s="123" t="s">
        <v>163</v>
      </c>
      <c r="F4664" s="7">
        <v>77.772281277000005</v>
      </c>
      <c r="G4664" s="123" t="s">
        <v>532</v>
      </c>
      <c r="H4664" s="7">
        <v>4.9575551840000003</v>
      </c>
      <c r="I4664" s="7">
        <v>63.744500000000002</v>
      </c>
      <c r="J4664" s="7">
        <v>4.9533165950000004</v>
      </c>
      <c r="K4664" s="7">
        <v>7.7772281279999997E-5</v>
      </c>
      <c r="L4664" s="7">
        <v>7.7772281279999994E-6</v>
      </c>
      <c r="M4664" s="7">
        <v>63.69</v>
      </c>
      <c r="N4664" s="7">
        <v>1E-3</v>
      </c>
      <c r="O4664" s="7">
        <v>1E-4</v>
      </c>
      <c r="P4664" s="7">
        <v>1</v>
      </c>
      <c r="Q4664" s="7">
        <v>28</v>
      </c>
      <c r="R4664" s="7">
        <v>265</v>
      </c>
      <c r="S4664" s="189">
        <v>45625.593981481485</v>
      </c>
    </row>
    <row r="4665" spans="1:19">
      <c r="A4665" s="7">
        <v>2022</v>
      </c>
      <c r="B4665" s="123" t="s">
        <v>537</v>
      </c>
      <c r="C4665" s="123" t="s">
        <v>538</v>
      </c>
      <c r="D4665" s="123" t="s">
        <v>547</v>
      </c>
      <c r="E4665" s="123" t="s">
        <v>535</v>
      </c>
      <c r="F4665" s="7">
        <v>219.350381325</v>
      </c>
      <c r="G4665" s="123" t="s">
        <v>532</v>
      </c>
      <c r="H4665" s="7">
        <v>12.427715301999999</v>
      </c>
      <c r="I4665" s="7">
        <v>56.656912228000003</v>
      </c>
      <c r="J4665" s="7">
        <v>12.415760706</v>
      </c>
      <c r="K4665" s="7">
        <v>2.1934999999999999E-4</v>
      </c>
      <c r="L4665" s="7">
        <v>2.1935038130000001E-5</v>
      </c>
      <c r="M4665" s="7">
        <v>56.602412227999999</v>
      </c>
      <c r="N4665" s="7">
        <v>1E-3</v>
      </c>
      <c r="O4665" s="7">
        <v>1E-4</v>
      </c>
      <c r="P4665" s="7">
        <v>1</v>
      </c>
      <c r="Q4665" s="7">
        <v>28</v>
      </c>
      <c r="R4665" s="7">
        <v>265</v>
      </c>
      <c r="S4665" s="189">
        <v>45625.593981481485</v>
      </c>
    </row>
    <row r="4666" spans="1:19">
      <c r="A4666" s="7">
        <v>2022</v>
      </c>
      <c r="B4666" s="123" t="s">
        <v>537</v>
      </c>
      <c r="C4666" s="123" t="s">
        <v>538</v>
      </c>
      <c r="D4666" s="123" t="s">
        <v>547</v>
      </c>
      <c r="E4666" s="123" t="s">
        <v>541</v>
      </c>
      <c r="F4666" s="7">
        <v>0</v>
      </c>
      <c r="G4666" s="123" t="s">
        <v>532</v>
      </c>
      <c r="H4666" s="7">
        <v>0</v>
      </c>
      <c r="I4666" s="7"/>
      <c r="J4666" s="7">
        <v>0</v>
      </c>
      <c r="K4666" s="7">
        <v>0</v>
      </c>
      <c r="L4666" s="7">
        <v>0</v>
      </c>
      <c r="M4666" s="7"/>
      <c r="N4666" s="7"/>
      <c r="O4666" s="7"/>
      <c r="P4666" s="7">
        <v>1</v>
      </c>
      <c r="Q4666" s="7">
        <v>28</v>
      </c>
      <c r="R4666" s="7">
        <v>265</v>
      </c>
      <c r="S4666" s="189">
        <v>45625.593981481485</v>
      </c>
    </row>
    <row r="4667" spans="1:19">
      <c r="A4667" s="7">
        <v>2022</v>
      </c>
      <c r="B4667" s="123" t="s">
        <v>537</v>
      </c>
      <c r="C4667" s="123" t="s">
        <v>538</v>
      </c>
      <c r="D4667" s="123" t="s">
        <v>548</v>
      </c>
      <c r="E4667" s="123" t="s">
        <v>33</v>
      </c>
      <c r="F4667" s="7">
        <v>78.426303696000005</v>
      </c>
      <c r="G4667" s="123" t="s">
        <v>532</v>
      </c>
      <c r="H4667" s="7">
        <v>0.14900997699999999</v>
      </c>
      <c r="I4667" s="7">
        <v>1.9</v>
      </c>
      <c r="J4667" s="7">
        <v>0</v>
      </c>
      <c r="K4667" s="7">
        <v>2.3527890000000001E-3</v>
      </c>
      <c r="L4667" s="7">
        <v>3.1370500000000001E-4</v>
      </c>
      <c r="M4667" s="7">
        <v>0</v>
      </c>
      <c r="N4667" s="7">
        <v>0.03</v>
      </c>
      <c r="O4667" s="7">
        <v>4.0000000000000001E-3</v>
      </c>
      <c r="P4667" s="7"/>
      <c r="Q4667" s="7">
        <v>28</v>
      </c>
      <c r="R4667" s="7">
        <v>265</v>
      </c>
      <c r="S4667" s="189">
        <v>45625.593981481485</v>
      </c>
    </row>
    <row r="4668" spans="1:19">
      <c r="A4668" s="7">
        <v>2022</v>
      </c>
      <c r="B4668" s="123" t="s">
        <v>537</v>
      </c>
      <c r="C4668" s="123" t="s">
        <v>538</v>
      </c>
      <c r="D4668" s="123" t="s">
        <v>548</v>
      </c>
      <c r="E4668" s="123" t="s">
        <v>540</v>
      </c>
      <c r="F4668" s="7">
        <v>2965.4422775190001</v>
      </c>
      <c r="G4668" s="123" t="s">
        <v>532</v>
      </c>
      <c r="H4668" s="7">
        <v>282.53992659599999</v>
      </c>
      <c r="I4668" s="7">
        <v>95.277500000000003</v>
      </c>
      <c r="J4668" s="7">
        <v>280.530839453</v>
      </c>
      <c r="K4668" s="7">
        <v>2.9654422999999999E-2</v>
      </c>
      <c r="L4668" s="7">
        <v>4.4481629999999998E-3</v>
      </c>
      <c r="M4668" s="7">
        <v>94.6</v>
      </c>
      <c r="N4668" s="7">
        <v>0.01</v>
      </c>
      <c r="O4668" s="7">
        <v>1.5E-3</v>
      </c>
      <c r="P4668" s="7">
        <v>1</v>
      </c>
      <c r="Q4668" s="7">
        <v>28</v>
      </c>
      <c r="R4668" s="7">
        <v>265</v>
      </c>
      <c r="S4668" s="189">
        <v>45625.593981481485</v>
      </c>
    </row>
    <row r="4669" spans="1:19">
      <c r="A4669" s="7">
        <v>2022</v>
      </c>
      <c r="B4669" s="123" t="s">
        <v>537</v>
      </c>
      <c r="C4669" s="123" t="s">
        <v>538</v>
      </c>
      <c r="D4669" s="123" t="s">
        <v>548</v>
      </c>
      <c r="E4669" s="123" t="s">
        <v>531</v>
      </c>
      <c r="F4669" s="7">
        <v>0</v>
      </c>
      <c r="G4669" s="123" t="s">
        <v>532</v>
      </c>
      <c r="H4669" s="7">
        <v>0</v>
      </c>
      <c r="I4669" s="7"/>
      <c r="J4669" s="7">
        <v>0</v>
      </c>
      <c r="K4669" s="7">
        <v>0</v>
      </c>
      <c r="L4669" s="7">
        <v>0</v>
      </c>
      <c r="M4669" s="7"/>
      <c r="N4669" s="7"/>
      <c r="O4669" s="7"/>
      <c r="P4669" s="7">
        <v>1</v>
      </c>
      <c r="Q4669" s="7">
        <v>28</v>
      </c>
      <c r="R4669" s="7">
        <v>265</v>
      </c>
      <c r="S4669" s="189">
        <v>45625.593981481485</v>
      </c>
    </row>
    <row r="4670" spans="1:19">
      <c r="A4670" s="7">
        <v>2022</v>
      </c>
      <c r="B4670" s="123" t="s">
        <v>537</v>
      </c>
      <c r="C4670" s="123" t="s">
        <v>538</v>
      </c>
      <c r="D4670" s="123" t="s">
        <v>548</v>
      </c>
      <c r="E4670" s="123" t="s">
        <v>533</v>
      </c>
      <c r="F4670" s="7">
        <v>1364.561856</v>
      </c>
      <c r="G4670" s="123" t="s">
        <v>532</v>
      </c>
      <c r="H4670" s="7">
        <v>100.34942403700001</v>
      </c>
      <c r="I4670" s="7">
        <v>73.539666667000006</v>
      </c>
      <c r="J4670" s="7">
        <v>100.017835506</v>
      </c>
      <c r="K4670" s="7">
        <v>4.093686E-3</v>
      </c>
      <c r="L4670" s="7">
        <v>8.1873700000000005E-4</v>
      </c>
      <c r="M4670" s="7">
        <v>73.296666666999997</v>
      </c>
      <c r="N4670" s="7">
        <v>3.0000000000000001E-3</v>
      </c>
      <c r="O4670" s="7">
        <v>5.9999999999999995E-4</v>
      </c>
      <c r="P4670" s="7">
        <v>1</v>
      </c>
      <c r="Q4670" s="7">
        <v>28</v>
      </c>
      <c r="R4670" s="7">
        <v>265</v>
      </c>
      <c r="S4670" s="189">
        <v>45625.593981481485</v>
      </c>
    </row>
    <row r="4671" spans="1:19">
      <c r="A4671" s="7">
        <v>2022</v>
      </c>
      <c r="B4671" s="123" t="s">
        <v>537</v>
      </c>
      <c r="C4671" s="123" t="s">
        <v>538</v>
      </c>
      <c r="D4671" s="123" t="s">
        <v>548</v>
      </c>
      <c r="E4671" s="123" t="s">
        <v>160</v>
      </c>
      <c r="F4671" s="7">
        <v>69.961427999999998</v>
      </c>
      <c r="G4671" s="123" t="s">
        <v>532</v>
      </c>
      <c r="H4671" s="7">
        <v>5.0115469719999997</v>
      </c>
      <c r="I4671" s="7">
        <v>71.632999999999996</v>
      </c>
      <c r="J4671" s="7">
        <v>4.9945463449999998</v>
      </c>
      <c r="K4671" s="7">
        <v>2.09884E-4</v>
      </c>
      <c r="L4671" s="7">
        <v>4.19768568E-5</v>
      </c>
      <c r="M4671" s="7">
        <v>71.39</v>
      </c>
      <c r="N4671" s="7">
        <v>3.0000000000000001E-3</v>
      </c>
      <c r="O4671" s="7">
        <v>5.9999999999999995E-4</v>
      </c>
      <c r="P4671" s="7">
        <v>1</v>
      </c>
      <c r="Q4671" s="7">
        <v>28</v>
      </c>
      <c r="R4671" s="7">
        <v>265</v>
      </c>
      <c r="S4671" s="189">
        <v>45625.593981481485</v>
      </c>
    </row>
    <row r="4672" spans="1:19">
      <c r="A4672" s="7">
        <v>2022</v>
      </c>
      <c r="B4672" s="123" t="s">
        <v>537</v>
      </c>
      <c r="C4672" s="123" t="s">
        <v>538</v>
      </c>
      <c r="D4672" s="123" t="s">
        <v>548</v>
      </c>
      <c r="E4672" s="123" t="s">
        <v>163</v>
      </c>
      <c r="F4672" s="7">
        <v>145.897363687</v>
      </c>
      <c r="G4672" s="123" t="s">
        <v>532</v>
      </c>
      <c r="H4672" s="7">
        <v>9.3001544999999997</v>
      </c>
      <c r="I4672" s="7">
        <v>63.744500000000002</v>
      </c>
      <c r="J4672" s="7">
        <v>9.2922030929999995</v>
      </c>
      <c r="K4672" s="7">
        <v>1.45897E-4</v>
      </c>
      <c r="L4672" s="7">
        <v>1.4589736370000001E-5</v>
      </c>
      <c r="M4672" s="7">
        <v>63.69</v>
      </c>
      <c r="N4672" s="7">
        <v>1E-3</v>
      </c>
      <c r="O4672" s="7">
        <v>1E-4</v>
      </c>
      <c r="P4672" s="7">
        <v>1</v>
      </c>
      <c r="Q4672" s="7">
        <v>28</v>
      </c>
      <c r="R4672" s="7">
        <v>265</v>
      </c>
      <c r="S4672" s="189">
        <v>45625.593981481485</v>
      </c>
    </row>
    <row r="4673" spans="1:19">
      <c r="A4673" s="7">
        <v>2022</v>
      </c>
      <c r="B4673" s="123" t="s">
        <v>537</v>
      </c>
      <c r="C4673" s="123" t="s">
        <v>538</v>
      </c>
      <c r="D4673" s="123" t="s">
        <v>548</v>
      </c>
      <c r="E4673" s="123" t="s">
        <v>535</v>
      </c>
      <c r="F4673" s="7">
        <v>928.28299041000002</v>
      </c>
      <c r="G4673" s="123" t="s">
        <v>532</v>
      </c>
      <c r="H4673" s="7">
        <v>52.593647910000001</v>
      </c>
      <c r="I4673" s="7">
        <v>56.656912228000003</v>
      </c>
      <c r="J4673" s="7">
        <v>52.543056487000001</v>
      </c>
      <c r="K4673" s="7">
        <v>9.2828300000000002E-4</v>
      </c>
      <c r="L4673" s="7">
        <v>9.2828299039999997E-5</v>
      </c>
      <c r="M4673" s="7">
        <v>56.602412227999999</v>
      </c>
      <c r="N4673" s="7">
        <v>1E-3</v>
      </c>
      <c r="O4673" s="7">
        <v>1E-4</v>
      </c>
      <c r="P4673" s="7">
        <v>1</v>
      </c>
      <c r="Q4673" s="7">
        <v>28</v>
      </c>
      <c r="R4673" s="7">
        <v>265</v>
      </c>
      <c r="S4673" s="189">
        <v>45625.593981481485</v>
      </c>
    </row>
    <row r="4674" spans="1:19">
      <c r="A4674" s="7">
        <v>2022</v>
      </c>
      <c r="B4674" s="123" t="s">
        <v>537</v>
      </c>
      <c r="C4674" s="123" t="s">
        <v>538</v>
      </c>
      <c r="D4674" s="123" t="s">
        <v>548</v>
      </c>
      <c r="E4674" s="123" t="s">
        <v>549</v>
      </c>
      <c r="F4674" s="7">
        <v>2444.139505178</v>
      </c>
      <c r="G4674" s="123" t="s">
        <v>532</v>
      </c>
      <c r="H4674" s="7">
        <v>218.16167478700001</v>
      </c>
      <c r="I4674" s="7">
        <v>89.259092749999994</v>
      </c>
      <c r="J4674" s="7">
        <v>217.56774888699999</v>
      </c>
      <c r="K4674" s="7">
        <v>7.3324189999999997E-3</v>
      </c>
      <c r="L4674" s="7">
        <v>1.4664840000000001E-3</v>
      </c>
      <c r="M4674" s="7">
        <v>89.016092749999999</v>
      </c>
      <c r="N4674" s="7">
        <v>3.0000000000000001E-3</v>
      </c>
      <c r="O4674" s="7">
        <v>5.9999999999999995E-4</v>
      </c>
      <c r="P4674" s="7">
        <v>1</v>
      </c>
      <c r="Q4674" s="7">
        <v>28</v>
      </c>
      <c r="R4674" s="7">
        <v>265</v>
      </c>
      <c r="S4674" s="189">
        <v>45625.593981481485</v>
      </c>
    </row>
    <row r="4675" spans="1:19">
      <c r="A4675" s="7">
        <v>2022</v>
      </c>
      <c r="B4675" s="123" t="s">
        <v>537</v>
      </c>
      <c r="C4675" s="123" t="s">
        <v>538</v>
      </c>
      <c r="D4675" s="123" t="s">
        <v>548</v>
      </c>
      <c r="E4675" s="123" t="s">
        <v>541</v>
      </c>
      <c r="F4675" s="7">
        <v>5112.08503415</v>
      </c>
      <c r="G4675" s="123" t="s">
        <v>532</v>
      </c>
      <c r="H4675" s="7">
        <v>491.11219132999997</v>
      </c>
      <c r="I4675" s="7">
        <v>96.068861932000004</v>
      </c>
      <c r="J4675" s="7">
        <v>489.869954667</v>
      </c>
      <c r="K4675" s="7">
        <v>1.5336255E-2</v>
      </c>
      <c r="L4675" s="7">
        <v>3.067251E-3</v>
      </c>
      <c r="M4675" s="7">
        <v>95.825861931999995</v>
      </c>
      <c r="N4675" s="7">
        <v>3.0000000000000001E-3</v>
      </c>
      <c r="O4675" s="7">
        <v>5.9999999999999995E-4</v>
      </c>
      <c r="P4675" s="7">
        <v>1</v>
      </c>
      <c r="Q4675" s="7">
        <v>28</v>
      </c>
      <c r="R4675" s="7">
        <v>265</v>
      </c>
      <c r="S4675" s="189">
        <v>45625.593981481485</v>
      </c>
    </row>
    <row r="4676" spans="1:19">
      <c r="A4676" s="7">
        <v>2022</v>
      </c>
      <c r="B4676" s="123" t="s">
        <v>537</v>
      </c>
      <c r="C4676" s="123" t="s">
        <v>538</v>
      </c>
      <c r="D4676" s="123" t="s">
        <v>548</v>
      </c>
      <c r="E4676" s="123" t="s">
        <v>131</v>
      </c>
      <c r="F4676" s="7">
        <v>2257.2907723869998</v>
      </c>
      <c r="G4676" s="123" t="s">
        <v>532</v>
      </c>
      <c r="H4676" s="7">
        <v>0.54852165799999997</v>
      </c>
      <c r="I4676" s="7">
        <v>0.24299999999999999</v>
      </c>
      <c r="J4676" s="7">
        <v>0</v>
      </c>
      <c r="K4676" s="7">
        <v>6.771872E-3</v>
      </c>
      <c r="L4676" s="7">
        <v>1.354374E-3</v>
      </c>
      <c r="M4676" s="7">
        <v>0</v>
      </c>
      <c r="N4676" s="7">
        <v>3.0000000000000001E-3</v>
      </c>
      <c r="O4676" s="7">
        <v>5.9999999999999995E-4</v>
      </c>
      <c r="P4676" s="7"/>
      <c r="Q4676" s="7">
        <v>28</v>
      </c>
      <c r="R4676" s="7">
        <v>265</v>
      </c>
      <c r="S4676" s="189">
        <v>45625.593981481485</v>
      </c>
    </row>
    <row r="4677" spans="1:19">
      <c r="A4677" s="7">
        <v>2022</v>
      </c>
      <c r="B4677" s="123" t="s">
        <v>537</v>
      </c>
      <c r="C4677" s="123" t="s">
        <v>538</v>
      </c>
      <c r="D4677" s="123" t="s">
        <v>550</v>
      </c>
      <c r="E4677" s="123" t="s">
        <v>540</v>
      </c>
      <c r="F4677" s="7">
        <v>0</v>
      </c>
      <c r="G4677" s="123" t="s">
        <v>532</v>
      </c>
      <c r="H4677" s="7">
        <v>0</v>
      </c>
      <c r="I4677" s="7"/>
      <c r="J4677" s="7">
        <v>0</v>
      </c>
      <c r="K4677" s="7">
        <v>0</v>
      </c>
      <c r="L4677" s="7">
        <v>0</v>
      </c>
      <c r="M4677" s="7"/>
      <c r="N4677" s="7"/>
      <c r="O4677" s="7"/>
      <c r="P4677" s="7">
        <v>1</v>
      </c>
      <c r="Q4677" s="7">
        <v>28</v>
      </c>
      <c r="R4677" s="7">
        <v>265</v>
      </c>
      <c r="S4677" s="189">
        <v>45625.593981481485</v>
      </c>
    </row>
    <row r="4678" spans="1:19">
      <c r="A4678" s="7">
        <v>2022</v>
      </c>
      <c r="B4678" s="123" t="s">
        <v>537</v>
      </c>
      <c r="C4678" s="123" t="s">
        <v>538</v>
      </c>
      <c r="D4678" s="123" t="s">
        <v>550</v>
      </c>
      <c r="E4678" s="123" t="s">
        <v>531</v>
      </c>
      <c r="F4678" s="7">
        <v>78.783693749999998</v>
      </c>
      <c r="G4678" s="123" t="s">
        <v>532</v>
      </c>
      <c r="H4678" s="7">
        <v>6.0074930000000002</v>
      </c>
      <c r="I4678" s="7">
        <v>76.253</v>
      </c>
      <c r="J4678" s="7">
        <v>5.9883485619999997</v>
      </c>
      <c r="K4678" s="7">
        <v>2.3635099999999999E-4</v>
      </c>
      <c r="L4678" s="7">
        <v>4.7270216250000003E-5</v>
      </c>
      <c r="M4678" s="7">
        <v>76.010000000000005</v>
      </c>
      <c r="N4678" s="7">
        <v>3.0000000000000001E-3</v>
      </c>
      <c r="O4678" s="7">
        <v>5.9999999999999995E-4</v>
      </c>
      <c r="P4678" s="7">
        <v>1</v>
      </c>
      <c r="Q4678" s="7">
        <v>28</v>
      </c>
      <c r="R4678" s="7">
        <v>265</v>
      </c>
      <c r="S4678" s="189">
        <v>45625.593981481485</v>
      </c>
    </row>
    <row r="4679" spans="1:19">
      <c r="A4679" s="7">
        <v>2022</v>
      </c>
      <c r="B4679" s="123" t="s">
        <v>537</v>
      </c>
      <c r="C4679" s="123" t="s">
        <v>538</v>
      </c>
      <c r="D4679" s="123" t="s">
        <v>550</v>
      </c>
      <c r="E4679" s="123" t="s">
        <v>533</v>
      </c>
      <c r="F4679" s="7">
        <v>87.336647999999997</v>
      </c>
      <c r="G4679" s="123" t="s">
        <v>532</v>
      </c>
      <c r="H4679" s="7">
        <v>6.4227079820000004</v>
      </c>
      <c r="I4679" s="7">
        <v>73.539666667000006</v>
      </c>
      <c r="J4679" s="7">
        <v>6.4014851760000004</v>
      </c>
      <c r="K4679" s="7">
        <v>2.6201000000000002E-4</v>
      </c>
      <c r="L4679" s="7">
        <v>5.2401988799999997E-5</v>
      </c>
      <c r="M4679" s="7">
        <v>73.296666666999997</v>
      </c>
      <c r="N4679" s="7">
        <v>3.0000000000000001E-3</v>
      </c>
      <c r="O4679" s="7">
        <v>5.9999999999999995E-4</v>
      </c>
      <c r="P4679" s="7">
        <v>1</v>
      </c>
      <c r="Q4679" s="7">
        <v>28</v>
      </c>
      <c r="R4679" s="7">
        <v>265</v>
      </c>
      <c r="S4679" s="189">
        <v>45625.593981481485</v>
      </c>
    </row>
    <row r="4680" spans="1:19">
      <c r="A4680" s="7">
        <v>2022</v>
      </c>
      <c r="B4680" s="123" t="s">
        <v>537</v>
      </c>
      <c r="C4680" s="123" t="s">
        <v>538</v>
      </c>
      <c r="D4680" s="123" t="s">
        <v>550</v>
      </c>
      <c r="E4680" s="123" t="s">
        <v>160</v>
      </c>
      <c r="F4680" s="7">
        <v>7.3687680000000002</v>
      </c>
      <c r="G4680" s="123" t="s">
        <v>532</v>
      </c>
      <c r="H4680" s="7">
        <v>0.52784695800000003</v>
      </c>
      <c r="I4680" s="7">
        <v>71.632999999999996</v>
      </c>
      <c r="J4680" s="7">
        <v>0.52605634800000001</v>
      </c>
      <c r="K4680" s="7">
        <v>2.2106304E-5</v>
      </c>
      <c r="L4680" s="7">
        <v>4.4212607999999996E-6</v>
      </c>
      <c r="M4680" s="7">
        <v>71.39</v>
      </c>
      <c r="N4680" s="7">
        <v>3.0000000000000001E-3</v>
      </c>
      <c r="O4680" s="7">
        <v>5.9999999999999995E-4</v>
      </c>
      <c r="P4680" s="7">
        <v>1</v>
      </c>
      <c r="Q4680" s="7">
        <v>28</v>
      </c>
      <c r="R4680" s="7">
        <v>265</v>
      </c>
      <c r="S4680" s="189">
        <v>45625.593981481485</v>
      </c>
    </row>
    <row r="4681" spans="1:19">
      <c r="A4681" s="7">
        <v>2022</v>
      </c>
      <c r="B4681" s="123" t="s">
        <v>537</v>
      </c>
      <c r="C4681" s="123" t="s">
        <v>538</v>
      </c>
      <c r="D4681" s="123" t="s">
        <v>550</v>
      </c>
      <c r="E4681" s="123" t="s">
        <v>163</v>
      </c>
      <c r="F4681" s="7">
        <v>66.407088091000006</v>
      </c>
      <c r="G4681" s="123" t="s">
        <v>532</v>
      </c>
      <c r="H4681" s="7">
        <v>4.2330866269999996</v>
      </c>
      <c r="I4681" s="7">
        <v>63.744500000000002</v>
      </c>
      <c r="J4681" s="7">
        <v>4.2294674409999997</v>
      </c>
      <c r="K4681" s="7">
        <v>6.6407088090000006E-5</v>
      </c>
      <c r="L4681" s="7">
        <v>6.6407088089999999E-6</v>
      </c>
      <c r="M4681" s="7">
        <v>63.69</v>
      </c>
      <c r="N4681" s="7">
        <v>1E-3</v>
      </c>
      <c r="O4681" s="7">
        <v>1E-4</v>
      </c>
      <c r="P4681" s="7">
        <v>1</v>
      </c>
      <c r="Q4681" s="7">
        <v>28</v>
      </c>
      <c r="R4681" s="7">
        <v>265</v>
      </c>
      <c r="S4681" s="189">
        <v>45625.593981481485</v>
      </c>
    </row>
    <row r="4682" spans="1:19">
      <c r="A4682" s="7">
        <v>2022</v>
      </c>
      <c r="B4682" s="123" t="s">
        <v>537</v>
      </c>
      <c r="C4682" s="123" t="s">
        <v>538</v>
      </c>
      <c r="D4682" s="123" t="s">
        <v>550</v>
      </c>
      <c r="E4682" s="123" t="s">
        <v>535</v>
      </c>
      <c r="F4682" s="7">
        <v>15673.921236127</v>
      </c>
      <c r="G4682" s="123" t="s">
        <v>532</v>
      </c>
      <c r="H4682" s="7">
        <v>888.03597974399997</v>
      </c>
      <c r="I4682" s="7">
        <v>56.656912228000003</v>
      </c>
      <c r="J4682" s="7">
        <v>887.18175103600004</v>
      </c>
      <c r="K4682" s="7">
        <v>1.5673921E-2</v>
      </c>
      <c r="L4682" s="7">
        <v>1.5673919999999999E-3</v>
      </c>
      <c r="M4682" s="7">
        <v>56.602412227999999</v>
      </c>
      <c r="N4682" s="7">
        <v>1E-3</v>
      </c>
      <c r="O4682" s="7">
        <v>1E-4</v>
      </c>
      <c r="P4682" s="7">
        <v>1</v>
      </c>
      <c r="Q4682" s="7">
        <v>28</v>
      </c>
      <c r="R4682" s="7">
        <v>265</v>
      </c>
      <c r="S4682" s="189">
        <v>45625.593981481485</v>
      </c>
    </row>
    <row r="4683" spans="1:19">
      <c r="A4683" s="7">
        <v>2022</v>
      </c>
      <c r="B4683" s="123" t="s">
        <v>537</v>
      </c>
      <c r="C4683" s="123" t="s">
        <v>538</v>
      </c>
      <c r="D4683" s="123" t="s">
        <v>550</v>
      </c>
      <c r="E4683" s="123" t="s">
        <v>541</v>
      </c>
      <c r="F4683" s="7">
        <v>0</v>
      </c>
      <c r="G4683" s="123" t="s">
        <v>532</v>
      </c>
      <c r="H4683" s="7">
        <v>0</v>
      </c>
      <c r="I4683" s="7"/>
      <c r="J4683" s="7">
        <v>0</v>
      </c>
      <c r="K4683" s="7">
        <v>0</v>
      </c>
      <c r="L4683" s="7">
        <v>0</v>
      </c>
      <c r="M4683" s="7"/>
      <c r="N4683" s="7"/>
      <c r="O4683" s="7"/>
      <c r="P4683" s="7">
        <v>1</v>
      </c>
      <c r="Q4683" s="7">
        <v>28</v>
      </c>
      <c r="R4683" s="7">
        <v>265</v>
      </c>
      <c r="S4683" s="189">
        <v>45625.593981481485</v>
      </c>
    </row>
    <row r="4684" spans="1:19">
      <c r="A4684" s="7">
        <v>2022</v>
      </c>
      <c r="B4684" s="123" t="s">
        <v>537</v>
      </c>
      <c r="C4684" s="123" t="s">
        <v>538</v>
      </c>
      <c r="D4684" s="123" t="s">
        <v>551</v>
      </c>
      <c r="E4684" s="123" t="s">
        <v>540</v>
      </c>
      <c r="F4684" s="7">
        <v>0</v>
      </c>
      <c r="G4684" s="123" t="s">
        <v>532</v>
      </c>
      <c r="H4684" s="7">
        <v>0</v>
      </c>
      <c r="I4684" s="7"/>
      <c r="J4684" s="7">
        <v>0</v>
      </c>
      <c r="K4684" s="7">
        <v>0</v>
      </c>
      <c r="L4684" s="7">
        <v>0</v>
      </c>
      <c r="M4684" s="7"/>
      <c r="N4684" s="7"/>
      <c r="O4684" s="7"/>
      <c r="P4684" s="7">
        <v>1</v>
      </c>
      <c r="Q4684" s="7">
        <v>28</v>
      </c>
      <c r="R4684" s="7">
        <v>265</v>
      </c>
      <c r="S4684" s="189">
        <v>45625.593981481485</v>
      </c>
    </row>
    <row r="4685" spans="1:19">
      <c r="A4685" s="7">
        <v>2022</v>
      </c>
      <c r="B4685" s="123" t="s">
        <v>537</v>
      </c>
      <c r="C4685" s="123" t="s">
        <v>538</v>
      </c>
      <c r="D4685" s="123" t="s">
        <v>551</v>
      </c>
      <c r="E4685" s="123" t="s">
        <v>531</v>
      </c>
      <c r="F4685" s="7">
        <v>0</v>
      </c>
      <c r="G4685" s="123" t="s">
        <v>532</v>
      </c>
      <c r="H4685" s="7">
        <v>0</v>
      </c>
      <c r="I4685" s="7"/>
      <c r="J4685" s="7">
        <v>0</v>
      </c>
      <c r="K4685" s="7">
        <v>0</v>
      </c>
      <c r="L4685" s="7">
        <v>0</v>
      </c>
      <c r="M4685" s="7"/>
      <c r="N4685" s="7"/>
      <c r="O4685" s="7"/>
      <c r="P4685" s="7">
        <v>1</v>
      </c>
      <c r="Q4685" s="7">
        <v>28</v>
      </c>
      <c r="R4685" s="7">
        <v>265</v>
      </c>
      <c r="S4685" s="189">
        <v>45625.593981481485</v>
      </c>
    </row>
    <row r="4686" spans="1:19">
      <c r="A4686" s="7">
        <v>2022</v>
      </c>
      <c r="B4686" s="123" t="s">
        <v>537</v>
      </c>
      <c r="C4686" s="123" t="s">
        <v>538</v>
      </c>
      <c r="D4686" s="123" t="s">
        <v>551</v>
      </c>
      <c r="E4686" s="123" t="s">
        <v>533</v>
      </c>
      <c r="F4686" s="7">
        <v>37.597464000000002</v>
      </c>
      <c r="G4686" s="123" t="s">
        <v>532</v>
      </c>
      <c r="H4686" s="7">
        <v>2.7649049699999999</v>
      </c>
      <c r="I4686" s="7">
        <v>73.539666667000006</v>
      </c>
      <c r="J4686" s="7">
        <v>2.755768786</v>
      </c>
      <c r="K4686" s="7">
        <v>1.12792E-4</v>
      </c>
      <c r="L4686" s="7">
        <v>2.2558478400000001E-5</v>
      </c>
      <c r="M4686" s="7">
        <v>73.296666666999997</v>
      </c>
      <c r="N4686" s="7">
        <v>3.0000000000000001E-3</v>
      </c>
      <c r="O4686" s="7">
        <v>5.9999999999999995E-4</v>
      </c>
      <c r="P4686" s="7">
        <v>1</v>
      </c>
      <c r="Q4686" s="7">
        <v>28</v>
      </c>
      <c r="R4686" s="7">
        <v>265</v>
      </c>
      <c r="S4686" s="189">
        <v>45625.593981481485</v>
      </c>
    </row>
    <row r="4687" spans="1:19">
      <c r="A4687" s="7">
        <v>2022</v>
      </c>
      <c r="B4687" s="123" t="s">
        <v>537</v>
      </c>
      <c r="C4687" s="123" t="s">
        <v>538</v>
      </c>
      <c r="D4687" s="123" t="s">
        <v>551</v>
      </c>
      <c r="E4687" s="123" t="s">
        <v>160</v>
      </c>
      <c r="F4687" s="7">
        <v>5.4009720000000003</v>
      </c>
      <c r="G4687" s="123" t="s">
        <v>532</v>
      </c>
      <c r="H4687" s="7">
        <v>0.38688782700000002</v>
      </c>
      <c r="I4687" s="7">
        <v>71.632999999999996</v>
      </c>
      <c r="J4687" s="7">
        <v>0.38557539099999999</v>
      </c>
      <c r="K4687" s="7">
        <v>1.6202916000000001E-5</v>
      </c>
      <c r="L4687" s="7">
        <v>3.2405832E-6</v>
      </c>
      <c r="M4687" s="7">
        <v>71.39</v>
      </c>
      <c r="N4687" s="7">
        <v>3.0000000000000001E-3</v>
      </c>
      <c r="O4687" s="7">
        <v>5.9999999999999995E-4</v>
      </c>
      <c r="P4687" s="7">
        <v>1</v>
      </c>
      <c r="Q4687" s="7">
        <v>28</v>
      </c>
      <c r="R4687" s="7">
        <v>265</v>
      </c>
      <c r="S4687" s="189">
        <v>45625.593981481485</v>
      </c>
    </row>
    <row r="4688" spans="1:19">
      <c r="A4688" s="7">
        <v>2022</v>
      </c>
      <c r="B4688" s="123" t="s">
        <v>537</v>
      </c>
      <c r="C4688" s="123" t="s">
        <v>538</v>
      </c>
      <c r="D4688" s="123" t="s">
        <v>551</v>
      </c>
      <c r="E4688" s="123" t="s">
        <v>163</v>
      </c>
      <c r="F4688" s="7">
        <v>104.07080969499999</v>
      </c>
      <c r="G4688" s="123" t="s">
        <v>532</v>
      </c>
      <c r="H4688" s="7">
        <v>6.633941729</v>
      </c>
      <c r="I4688" s="7">
        <v>63.744500000000002</v>
      </c>
      <c r="J4688" s="7">
        <v>6.6282698690000004</v>
      </c>
      <c r="K4688" s="7">
        <v>1.04071E-4</v>
      </c>
      <c r="L4688" s="7">
        <v>1.0407080969999999E-5</v>
      </c>
      <c r="M4688" s="7">
        <v>63.69</v>
      </c>
      <c r="N4688" s="7">
        <v>1E-3</v>
      </c>
      <c r="O4688" s="7">
        <v>1E-4</v>
      </c>
      <c r="P4688" s="7">
        <v>1</v>
      </c>
      <c r="Q4688" s="7">
        <v>28</v>
      </c>
      <c r="R4688" s="7">
        <v>265</v>
      </c>
      <c r="S4688" s="189">
        <v>45625.593981481485</v>
      </c>
    </row>
    <row r="4689" spans="1:19">
      <c r="A4689" s="7">
        <v>2022</v>
      </c>
      <c r="B4689" s="123" t="s">
        <v>537</v>
      </c>
      <c r="C4689" s="123" t="s">
        <v>538</v>
      </c>
      <c r="D4689" s="123" t="s">
        <v>551</v>
      </c>
      <c r="E4689" s="123" t="s">
        <v>535</v>
      </c>
      <c r="F4689" s="7">
        <v>270.94306085599999</v>
      </c>
      <c r="G4689" s="123" t="s">
        <v>532</v>
      </c>
      <c r="H4689" s="7">
        <v>15.350797218</v>
      </c>
      <c r="I4689" s="7">
        <v>56.656912228000003</v>
      </c>
      <c r="J4689" s="7">
        <v>15.336030821</v>
      </c>
      <c r="K4689" s="7">
        <v>2.70943E-4</v>
      </c>
      <c r="L4689" s="7">
        <v>2.7094306090000001E-5</v>
      </c>
      <c r="M4689" s="7">
        <v>56.602412227999999</v>
      </c>
      <c r="N4689" s="7">
        <v>1E-3</v>
      </c>
      <c r="O4689" s="7">
        <v>1E-4</v>
      </c>
      <c r="P4689" s="7">
        <v>1</v>
      </c>
      <c r="Q4689" s="7">
        <v>28</v>
      </c>
      <c r="R4689" s="7">
        <v>265</v>
      </c>
      <c r="S4689" s="189">
        <v>45625.593981481485</v>
      </c>
    </row>
    <row r="4690" spans="1:19">
      <c r="A4690" s="7">
        <v>2022</v>
      </c>
      <c r="B4690" s="123" t="s">
        <v>537</v>
      </c>
      <c r="C4690" s="123" t="s">
        <v>538</v>
      </c>
      <c r="D4690" s="123" t="s">
        <v>551</v>
      </c>
      <c r="E4690" s="123" t="s">
        <v>541</v>
      </c>
      <c r="F4690" s="7">
        <v>0</v>
      </c>
      <c r="G4690" s="123" t="s">
        <v>532</v>
      </c>
      <c r="H4690" s="7">
        <v>0</v>
      </c>
      <c r="I4690" s="7"/>
      <c r="J4690" s="7">
        <v>0</v>
      </c>
      <c r="K4690" s="7">
        <v>0</v>
      </c>
      <c r="L4690" s="7">
        <v>0</v>
      </c>
      <c r="M4690" s="7"/>
      <c r="N4690" s="7"/>
      <c r="O4690" s="7"/>
      <c r="P4690" s="7">
        <v>1</v>
      </c>
      <c r="Q4690" s="7">
        <v>28</v>
      </c>
      <c r="R4690" s="7">
        <v>265</v>
      </c>
      <c r="S4690" s="189">
        <v>45625.593981481485</v>
      </c>
    </row>
    <row r="4691" spans="1:19">
      <c r="A4691" s="7">
        <v>2022</v>
      </c>
      <c r="B4691" s="123" t="s">
        <v>537</v>
      </c>
      <c r="C4691" s="123" t="s">
        <v>538</v>
      </c>
      <c r="D4691" s="123" t="s">
        <v>552</v>
      </c>
      <c r="E4691" s="123" t="s">
        <v>540</v>
      </c>
      <c r="F4691" s="7">
        <v>0</v>
      </c>
      <c r="G4691" s="123" t="s">
        <v>532</v>
      </c>
      <c r="H4691" s="7">
        <v>0</v>
      </c>
      <c r="I4691" s="7"/>
      <c r="J4691" s="7">
        <v>0</v>
      </c>
      <c r="K4691" s="7">
        <v>0</v>
      </c>
      <c r="L4691" s="7">
        <v>0</v>
      </c>
      <c r="M4691" s="7"/>
      <c r="N4691" s="7"/>
      <c r="O4691" s="7"/>
      <c r="P4691" s="7">
        <v>1</v>
      </c>
      <c r="Q4691" s="7">
        <v>28</v>
      </c>
      <c r="R4691" s="7">
        <v>265</v>
      </c>
      <c r="S4691" s="189">
        <v>45625.593981481485</v>
      </c>
    </row>
    <row r="4692" spans="1:19">
      <c r="A4692" s="7">
        <v>2022</v>
      </c>
      <c r="B4692" s="123" t="s">
        <v>537</v>
      </c>
      <c r="C4692" s="123" t="s">
        <v>538</v>
      </c>
      <c r="D4692" s="123" t="s">
        <v>552</v>
      </c>
      <c r="E4692" s="123" t="s">
        <v>531</v>
      </c>
      <c r="F4692" s="7">
        <v>0</v>
      </c>
      <c r="G4692" s="123" t="s">
        <v>532</v>
      </c>
      <c r="H4692" s="7">
        <v>0</v>
      </c>
      <c r="I4692" s="7"/>
      <c r="J4692" s="7">
        <v>0</v>
      </c>
      <c r="K4692" s="7">
        <v>0</v>
      </c>
      <c r="L4692" s="7">
        <v>0</v>
      </c>
      <c r="M4692" s="7"/>
      <c r="N4692" s="7"/>
      <c r="O4692" s="7"/>
      <c r="P4692" s="7">
        <v>1</v>
      </c>
      <c r="Q4692" s="7">
        <v>28</v>
      </c>
      <c r="R4692" s="7">
        <v>265</v>
      </c>
      <c r="S4692" s="189">
        <v>45625.593981481485</v>
      </c>
    </row>
    <row r="4693" spans="1:19">
      <c r="A4693" s="7">
        <v>2022</v>
      </c>
      <c r="B4693" s="123" t="s">
        <v>537</v>
      </c>
      <c r="C4693" s="123" t="s">
        <v>538</v>
      </c>
      <c r="D4693" s="123" t="s">
        <v>552</v>
      </c>
      <c r="E4693" s="123" t="s">
        <v>533</v>
      </c>
      <c r="F4693" s="7">
        <v>29.014524000000002</v>
      </c>
      <c r="G4693" s="123" t="s">
        <v>532</v>
      </c>
      <c r="H4693" s="7">
        <v>2.1337184229999999</v>
      </c>
      <c r="I4693" s="7">
        <v>73.539666667000006</v>
      </c>
      <c r="J4693" s="7">
        <v>2.1266678940000001</v>
      </c>
      <c r="K4693" s="7">
        <v>8.7043572000000005E-5</v>
      </c>
      <c r="L4693" s="7">
        <v>1.74087144E-5</v>
      </c>
      <c r="M4693" s="7">
        <v>73.296666666999997</v>
      </c>
      <c r="N4693" s="7">
        <v>3.0000000000000001E-3</v>
      </c>
      <c r="O4693" s="7">
        <v>5.9999999999999995E-4</v>
      </c>
      <c r="P4693" s="7">
        <v>1</v>
      </c>
      <c r="Q4693" s="7">
        <v>28</v>
      </c>
      <c r="R4693" s="7">
        <v>265</v>
      </c>
      <c r="S4693" s="189">
        <v>45625.593981481485</v>
      </c>
    </row>
    <row r="4694" spans="1:19">
      <c r="A4694" s="7">
        <v>2022</v>
      </c>
      <c r="B4694" s="123" t="s">
        <v>537</v>
      </c>
      <c r="C4694" s="123" t="s">
        <v>538</v>
      </c>
      <c r="D4694" s="123" t="s">
        <v>552</v>
      </c>
      <c r="E4694" s="123" t="s">
        <v>160</v>
      </c>
      <c r="F4694" s="7">
        <v>15.239952000000001</v>
      </c>
      <c r="G4694" s="123" t="s">
        <v>532</v>
      </c>
      <c r="H4694" s="7">
        <v>1.0916834820000001</v>
      </c>
      <c r="I4694" s="7">
        <v>71.632999999999996</v>
      </c>
      <c r="J4694" s="7">
        <v>1.0879801730000001</v>
      </c>
      <c r="K4694" s="7">
        <v>4.5719856000000002E-5</v>
      </c>
      <c r="L4694" s="7">
        <v>9.1439711999999997E-6</v>
      </c>
      <c r="M4694" s="7">
        <v>71.39</v>
      </c>
      <c r="N4694" s="7">
        <v>3.0000000000000001E-3</v>
      </c>
      <c r="O4694" s="7">
        <v>5.9999999999999995E-4</v>
      </c>
      <c r="P4694" s="7">
        <v>1</v>
      </c>
      <c r="Q4694" s="7">
        <v>28</v>
      </c>
      <c r="R4694" s="7">
        <v>265</v>
      </c>
      <c r="S4694" s="189">
        <v>45625.593981481485</v>
      </c>
    </row>
    <row r="4695" spans="1:19">
      <c r="A4695" s="7">
        <v>2022</v>
      </c>
      <c r="B4695" s="123" t="s">
        <v>537</v>
      </c>
      <c r="C4695" s="123" t="s">
        <v>538</v>
      </c>
      <c r="D4695" s="123" t="s">
        <v>552</v>
      </c>
      <c r="E4695" s="123" t="s">
        <v>163</v>
      </c>
      <c r="F4695" s="7">
        <v>82.529804006000006</v>
      </c>
      <c r="G4695" s="123" t="s">
        <v>532</v>
      </c>
      <c r="H4695" s="7">
        <v>5.2608210910000004</v>
      </c>
      <c r="I4695" s="7">
        <v>63.744500000000002</v>
      </c>
      <c r="J4695" s="7">
        <v>5.2563232170000003</v>
      </c>
      <c r="K4695" s="7">
        <v>8.2529804009999998E-5</v>
      </c>
      <c r="L4695" s="7">
        <v>8.2529804010000008E-6</v>
      </c>
      <c r="M4695" s="7">
        <v>63.69</v>
      </c>
      <c r="N4695" s="7">
        <v>1E-3</v>
      </c>
      <c r="O4695" s="7">
        <v>1E-4</v>
      </c>
      <c r="P4695" s="7">
        <v>1</v>
      </c>
      <c r="Q4695" s="7">
        <v>28</v>
      </c>
      <c r="R4695" s="7">
        <v>265</v>
      </c>
      <c r="S4695" s="189">
        <v>45625.593981481485</v>
      </c>
    </row>
    <row r="4696" spans="1:19">
      <c r="A4696" s="7">
        <v>2022</v>
      </c>
      <c r="B4696" s="123" t="s">
        <v>537</v>
      </c>
      <c r="C4696" s="123" t="s">
        <v>538</v>
      </c>
      <c r="D4696" s="123" t="s">
        <v>552</v>
      </c>
      <c r="E4696" s="123" t="s">
        <v>535</v>
      </c>
      <c r="F4696" s="7">
        <v>935.72110790700003</v>
      </c>
      <c r="G4696" s="123" t="s">
        <v>532</v>
      </c>
      <c r="H4696" s="7">
        <v>53.015068681000002</v>
      </c>
      <c r="I4696" s="7">
        <v>56.656912228000003</v>
      </c>
      <c r="J4696" s="7">
        <v>52.964071879999999</v>
      </c>
      <c r="K4696" s="7">
        <v>9.3572100000000004E-4</v>
      </c>
      <c r="L4696" s="7">
        <v>9.3572110789999995E-5</v>
      </c>
      <c r="M4696" s="7">
        <v>56.602412227999999</v>
      </c>
      <c r="N4696" s="7">
        <v>1E-3</v>
      </c>
      <c r="O4696" s="7">
        <v>1E-4</v>
      </c>
      <c r="P4696" s="7">
        <v>1</v>
      </c>
      <c r="Q4696" s="7">
        <v>28</v>
      </c>
      <c r="R4696" s="7">
        <v>265</v>
      </c>
      <c r="S4696" s="189">
        <v>45625.593981481485</v>
      </c>
    </row>
    <row r="4697" spans="1:19">
      <c r="A4697" s="7">
        <v>2022</v>
      </c>
      <c r="B4697" s="123" t="s">
        <v>537</v>
      </c>
      <c r="C4697" s="123" t="s">
        <v>538</v>
      </c>
      <c r="D4697" s="123" t="s">
        <v>552</v>
      </c>
      <c r="E4697" s="123" t="s">
        <v>541</v>
      </c>
      <c r="F4697" s="7">
        <v>0</v>
      </c>
      <c r="G4697" s="123" t="s">
        <v>532</v>
      </c>
      <c r="H4697" s="7">
        <v>0</v>
      </c>
      <c r="I4697" s="7"/>
      <c r="J4697" s="7">
        <v>0</v>
      </c>
      <c r="K4697" s="7">
        <v>0</v>
      </c>
      <c r="L4697" s="7">
        <v>0</v>
      </c>
      <c r="M4697" s="7"/>
      <c r="N4697" s="7"/>
      <c r="O4697" s="7"/>
      <c r="P4697" s="7">
        <v>1</v>
      </c>
      <c r="Q4697" s="7">
        <v>28</v>
      </c>
      <c r="R4697" s="7">
        <v>265</v>
      </c>
      <c r="S4697" s="189">
        <v>45625.593981481485</v>
      </c>
    </row>
    <row r="4698" spans="1:19">
      <c r="A4698" s="7">
        <v>2022</v>
      </c>
      <c r="B4698" s="123" t="s">
        <v>537</v>
      </c>
      <c r="C4698" s="123" t="s">
        <v>538</v>
      </c>
      <c r="D4698" s="123" t="s">
        <v>567</v>
      </c>
      <c r="E4698" s="123" t="s">
        <v>540</v>
      </c>
      <c r="F4698" s="7">
        <v>0</v>
      </c>
      <c r="G4698" s="123" t="s">
        <v>532</v>
      </c>
      <c r="H4698" s="7">
        <v>0</v>
      </c>
      <c r="I4698" s="7"/>
      <c r="J4698" s="7">
        <v>0</v>
      </c>
      <c r="K4698" s="7">
        <v>0</v>
      </c>
      <c r="L4698" s="7">
        <v>0</v>
      </c>
      <c r="M4698" s="7"/>
      <c r="N4698" s="7"/>
      <c r="O4698" s="7"/>
      <c r="P4698" s="7">
        <v>1</v>
      </c>
      <c r="Q4698" s="7">
        <v>28</v>
      </c>
      <c r="R4698" s="7">
        <v>265</v>
      </c>
      <c r="S4698" s="189">
        <v>45625.593981481485</v>
      </c>
    </row>
    <row r="4699" spans="1:19">
      <c r="A4699" s="7">
        <v>2022</v>
      </c>
      <c r="B4699" s="123" t="s">
        <v>537</v>
      </c>
      <c r="C4699" s="123" t="s">
        <v>538</v>
      </c>
      <c r="D4699" s="123" t="s">
        <v>567</v>
      </c>
      <c r="E4699" s="123" t="s">
        <v>531</v>
      </c>
      <c r="F4699" s="7">
        <v>0</v>
      </c>
      <c r="G4699" s="123" t="s">
        <v>532</v>
      </c>
      <c r="H4699" s="7">
        <v>0</v>
      </c>
      <c r="I4699" s="7"/>
      <c r="J4699" s="7">
        <v>0</v>
      </c>
      <c r="K4699" s="7">
        <v>0</v>
      </c>
      <c r="L4699" s="7">
        <v>0</v>
      </c>
      <c r="M4699" s="7"/>
      <c r="N4699" s="7"/>
      <c r="O4699" s="7"/>
      <c r="P4699" s="7">
        <v>1</v>
      </c>
      <c r="Q4699" s="7">
        <v>28</v>
      </c>
      <c r="R4699" s="7">
        <v>265</v>
      </c>
      <c r="S4699" s="189">
        <v>45625.593981481485</v>
      </c>
    </row>
    <row r="4700" spans="1:19">
      <c r="A4700" s="7">
        <v>2022</v>
      </c>
      <c r="B4700" s="123" t="s">
        <v>537</v>
      </c>
      <c r="C4700" s="123" t="s">
        <v>538</v>
      </c>
      <c r="D4700" s="123" t="s">
        <v>567</v>
      </c>
      <c r="E4700" s="123" t="s">
        <v>533</v>
      </c>
      <c r="F4700" s="7">
        <v>9.7552439999999994</v>
      </c>
      <c r="G4700" s="123" t="s">
        <v>532</v>
      </c>
      <c r="H4700" s="7">
        <v>0.71739739199999997</v>
      </c>
      <c r="I4700" s="7">
        <v>73.539666667000006</v>
      </c>
      <c r="J4700" s="7">
        <v>0.71502686800000004</v>
      </c>
      <c r="K4700" s="7">
        <v>2.9265732000000001E-5</v>
      </c>
      <c r="L4700" s="7">
        <v>5.8531463999999997E-6</v>
      </c>
      <c r="M4700" s="7">
        <v>73.296666666999997</v>
      </c>
      <c r="N4700" s="7">
        <v>3.0000000000000001E-3</v>
      </c>
      <c r="O4700" s="7">
        <v>5.9999999999999995E-4</v>
      </c>
      <c r="P4700" s="7">
        <v>1</v>
      </c>
      <c r="Q4700" s="7">
        <v>28</v>
      </c>
      <c r="R4700" s="7">
        <v>265</v>
      </c>
      <c r="S4700" s="189">
        <v>45625.593981481485</v>
      </c>
    </row>
    <row r="4701" spans="1:19">
      <c r="A4701" s="7">
        <v>2022</v>
      </c>
      <c r="B4701" s="123" t="s">
        <v>537</v>
      </c>
      <c r="C4701" s="123" t="s">
        <v>538</v>
      </c>
      <c r="D4701" s="123" t="s">
        <v>567</v>
      </c>
      <c r="E4701" s="123" t="s">
        <v>160</v>
      </c>
      <c r="F4701" s="7">
        <v>1.800324</v>
      </c>
      <c r="G4701" s="123" t="s">
        <v>532</v>
      </c>
      <c r="H4701" s="7">
        <v>0.12896260900000001</v>
      </c>
      <c r="I4701" s="7">
        <v>71.632999999999996</v>
      </c>
      <c r="J4701" s="7">
        <v>0.12852512999999999</v>
      </c>
      <c r="K4701" s="7">
        <v>5.4009719999999997E-6</v>
      </c>
      <c r="L4701" s="7">
        <v>1.0801944000000001E-6</v>
      </c>
      <c r="M4701" s="7">
        <v>71.39</v>
      </c>
      <c r="N4701" s="7">
        <v>3.0000000000000001E-3</v>
      </c>
      <c r="O4701" s="7">
        <v>5.9999999999999995E-4</v>
      </c>
      <c r="P4701" s="7">
        <v>1</v>
      </c>
      <c r="Q4701" s="7">
        <v>28</v>
      </c>
      <c r="R4701" s="7">
        <v>265</v>
      </c>
      <c r="S4701" s="189">
        <v>45625.593981481485</v>
      </c>
    </row>
    <row r="4702" spans="1:19">
      <c r="A4702" s="7">
        <v>2022</v>
      </c>
      <c r="B4702" s="123" t="s">
        <v>537</v>
      </c>
      <c r="C4702" s="123" t="s">
        <v>538</v>
      </c>
      <c r="D4702" s="123" t="s">
        <v>567</v>
      </c>
      <c r="E4702" s="123" t="s">
        <v>163</v>
      </c>
      <c r="F4702" s="7">
        <v>40.438943195999997</v>
      </c>
      <c r="G4702" s="123" t="s">
        <v>532</v>
      </c>
      <c r="H4702" s="7">
        <v>2.5777602150000001</v>
      </c>
      <c r="I4702" s="7">
        <v>63.744500000000002</v>
      </c>
      <c r="J4702" s="7">
        <v>2.5755562919999999</v>
      </c>
      <c r="K4702" s="7">
        <v>4.0438943199999998E-5</v>
      </c>
      <c r="L4702" s="7">
        <v>4.0438943200000001E-6</v>
      </c>
      <c r="M4702" s="7">
        <v>63.69</v>
      </c>
      <c r="N4702" s="7">
        <v>1E-3</v>
      </c>
      <c r="O4702" s="7">
        <v>1E-4</v>
      </c>
      <c r="P4702" s="7">
        <v>1</v>
      </c>
      <c r="Q4702" s="7">
        <v>28</v>
      </c>
      <c r="R4702" s="7">
        <v>265</v>
      </c>
      <c r="S4702" s="189">
        <v>45625.593981481485</v>
      </c>
    </row>
    <row r="4703" spans="1:19">
      <c r="A4703" s="7">
        <v>2022</v>
      </c>
      <c r="B4703" s="123" t="s">
        <v>537</v>
      </c>
      <c r="C4703" s="123" t="s">
        <v>538</v>
      </c>
      <c r="D4703" s="123" t="s">
        <v>567</v>
      </c>
      <c r="E4703" s="123" t="s">
        <v>535</v>
      </c>
      <c r="F4703" s="7">
        <v>30.67112195</v>
      </c>
      <c r="G4703" s="123" t="s">
        <v>532</v>
      </c>
      <c r="H4703" s="7">
        <v>1.7377310640000001</v>
      </c>
      <c r="I4703" s="7">
        <v>56.656912228000003</v>
      </c>
      <c r="J4703" s="7">
        <v>1.736059488</v>
      </c>
      <c r="K4703" s="7">
        <v>3.0671121950000003E-5</v>
      </c>
      <c r="L4703" s="7">
        <v>3.0671121950000001E-6</v>
      </c>
      <c r="M4703" s="7">
        <v>56.602412227999999</v>
      </c>
      <c r="N4703" s="7">
        <v>1E-3</v>
      </c>
      <c r="O4703" s="7">
        <v>1E-4</v>
      </c>
      <c r="P4703" s="7">
        <v>1</v>
      </c>
      <c r="Q4703" s="7">
        <v>28</v>
      </c>
      <c r="R4703" s="7">
        <v>265</v>
      </c>
      <c r="S4703" s="189">
        <v>45625.593981481485</v>
      </c>
    </row>
    <row r="4704" spans="1:19">
      <c r="A4704" s="7">
        <v>2022</v>
      </c>
      <c r="B4704" s="123" t="s">
        <v>537</v>
      </c>
      <c r="C4704" s="123" t="s">
        <v>538</v>
      </c>
      <c r="D4704" s="123" t="s">
        <v>567</v>
      </c>
      <c r="E4704" s="123" t="s">
        <v>541</v>
      </c>
      <c r="F4704" s="7">
        <v>0</v>
      </c>
      <c r="G4704" s="123" t="s">
        <v>532</v>
      </c>
      <c r="H4704" s="7">
        <v>0</v>
      </c>
      <c r="I4704" s="7"/>
      <c r="J4704" s="7">
        <v>0</v>
      </c>
      <c r="K4704" s="7">
        <v>0</v>
      </c>
      <c r="L4704" s="7">
        <v>0</v>
      </c>
      <c r="M4704" s="7"/>
      <c r="N4704" s="7"/>
      <c r="O4704" s="7"/>
      <c r="P4704" s="7">
        <v>1</v>
      </c>
      <c r="Q4704" s="7">
        <v>28</v>
      </c>
      <c r="R4704" s="7">
        <v>265</v>
      </c>
      <c r="S4704" s="189">
        <v>45625.593981481485</v>
      </c>
    </row>
    <row r="4705" spans="1:19">
      <c r="A4705" s="7">
        <v>2022</v>
      </c>
      <c r="B4705" s="123" t="s">
        <v>537</v>
      </c>
      <c r="C4705" s="123" t="s">
        <v>538</v>
      </c>
      <c r="D4705" s="123" t="s">
        <v>568</v>
      </c>
      <c r="E4705" s="123" t="s">
        <v>540</v>
      </c>
      <c r="F4705" s="7">
        <v>0</v>
      </c>
      <c r="G4705" s="123" t="s">
        <v>532</v>
      </c>
      <c r="H4705" s="7">
        <v>0</v>
      </c>
      <c r="I4705" s="7"/>
      <c r="J4705" s="7">
        <v>0</v>
      </c>
      <c r="K4705" s="7">
        <v>0</v>
      </c>
      <c r="L4705" s="7">
        <v>0</v>
      </c>
      <c r="M4705" s="7"/>
      <c r="N4705" s="7"/>
      <c r="O4705" s="7"/>
      <c r="P4705" s="7">
        <v>1</v>
      </c>
      <c r="Q4705" s="7">
        <v>28</v>
      </c>
      <c r="R4705" s="7">
        <v>265</v>
      </c>
      <c r="S4705" s="189">
        <v>45625.593981481485</v>
      </c>
    </row>
    <row r="4706" spans="1:19">
      <c r="A4706" s="7">
        <v>2022</v>
      </c>
      <c r="B4706" s="123" t="s">
        <v>537</v>
      </c>
      <c r="C4706" s="123" t="s">
        <v>538</v>
      </c>
      <c r="D4706" s="123" t="s">
        <v>568</v>
      </c>
      <c r="E4706" s="123" t="s">
        <v>569</v>
      </c>
      <c r="F4706" s="7">
        <v>0</v>
      </c>
      <c r="G4706" s="123" t="s">
        <v>532</v>
      </c>
      <c r="H4706" s="7">
        <v>0</v>
      </c>
      <c r="I4706" s="7"/>
      <c r="J4706" s="7">
        <v>0</v>
      </c>
      <c r="K4706" s="7">
        <v>0</v>
      </c>
      <c r="L4706" s="7">
        <v>0</v>
      </c>
      <c r="M4706" s="7"/>
      <c r="N4706" s="7"/>
      <c r="O4706" s="7"/>
      <c r="P4706" s="7">
        <v>1</v>
      </c>
      <c r="Q4706" s="7">
        <v>28</v>
      </c>
      <c r="R4706" s="7">
        <v>265</v>
      </c>
      <c r="S4706" s="189">
        <v>45625.593981481485</v>
      </c>
    </row>
    <row r="4707" spans="1:19">
      <c r="A4707" s="7">
        <v>2022</v>
      </c>
      <c r="B4707" s="123" t="s">
        <v>537</v>
      </c>
      <c r="C4707" s="123" t="s">
        <v>538</v>
      </c>
      <c r="D4707" s="123" t="s">
        <v>568</v>
      </c>
      <c r="E4707" s="123" t="s">
        <v>531</v>
      </c>
      <c r="F4707" s="7">
        <v>111.560964355</v>
      </c>
      <c r="G4707" s="123" t="s">
        <v>532</v>
      </c>
      <c r="H4707" s="7">
        <v>8.5068582149999994</v>
      </c>
      <c r="I4707" s="7">
        <v>76.253</v>
      </c>
      <c r="J4707" s="7">
        <v>8.4797489010000007</v>
      </c>
      <c r="K4707" s="7">
        <v>3.3468300000000001E-4</v>
      </c>
      <c r="L4707" s="7">
        <v>6.6936578609999998E-5</v>
      </c>
      <c r="M4707" s="7">
        <v>76.010000000000005</v>
      </c>
      <c r="N4707" s="7">
        <v>3.0000000000000001E-3</v>
      </c>
      <c r="O4707" s="7">
        <v>5.9999999999999995E-4</v>
      </c>
      <c r="P4707" s="7">
        <v>1</v>
      </c>
      <c r="Q4707" s="7">
        <v>28</v>
      </c>
      <c r="R4707" s="7">
        <v>265</v>
      </c>
      <c r="S4707" s="189">
        <v>45625.593981481485</v>
      </c>
    </row>
    <row r="4708" spans="1:19">
      <c r="A4708" s="7">
        <v>2022</v>
      </c>
      <c r="B4708" s="123" t="s">
        <v>537</v>
      </c>
      <c r="C4708" s="123" t="s">
        <v>538</v>
      </c>
      <c r="D4708" s="123" t="s">
        <v>568</v>
      </c>
      <c r="E4708" s="123" t="s">
        <v>533</v>
      </c>
      <c r="F4708" s="7">
        <v>62.17398</v>
      </c>
      <c r="G4708" s="123" t="s">
        <v>532</v>
      </c>
      <c r="H4708" s="7">
        <v>4.5722537650000001</v>
      </c>
      <c r="I4708" s="7">
        <v>73.539666667000006</v>
      </c>
      <c r="J4708" s="7">
        <v>4.5571454869999997</v>
      </c>
      <c r="K4708" s="7">
        <v>1.86522E-4</v>
      </c>
      <c r="L4708" s="7">
        <v>3.7304388000000002E-5</v>
      </c>
      <c r="M4708" s="7">
        <v>73.296666666999997</v>
      </c>
      <c r="N4708" s="7">
        <v>3.0000000000000001E-3</v>
      </c>
      <c r="O4708" s="7">
        <v>5.9999999999999995E-4</v>
      </c>
      <c r="P4708" s="7">
        <v>1</v>
      </c>
      <c r="Q4708" s="7">
        <v>28</v>
      </c>
      <c r="R4708" s="7">
        <v>265</v>
      </c>
      <c r="S4708" s="189">
        <v>45625.593981481485</v>
      </c>
    </row>
    <row r="4709" spans="1:19">
      <c r="A4709" s="7">
        <v>2022</v>
      </c>
      <c r="B4709" s="123" t="s">
        <v>537</v>
      </c>
      <c r="C4709" s="123" t="s">
        <v>538</v>
      </c>
      <c r="D4709" s="123" t="s">
        <v>568</v>
      </c>
      <c r="E4709" s="123" t="s">
        <v>160</v>
      </c>
      <c r="F4709" s="7">
        <v>9.6715079999999993</v>
      </c>
      <c r="G4709" s="123" t="s">
        <v>532</v>
      </c>
      <c r="H4709" s="7">
        <v>0.69279913299999996</v>
      </c>
      <c r="I4709" s="7">
        <v>71.632999999999996</v>
      </c>
      <c r="J4709" s="7">
        <v>0.690448956</v>
      </c>
      <c r="K4709" s="7">
        <v>2.9014524E-5</v>
      </c>
      <c r="L4709" s="7">
        <v>5.8029047999999996E-6</v>
      </c>
      <c r="M4709" s="7">
        <v>71.39</v>
      </c>
      <c r="N4709" s="7">
        <v>3.0000000000000001E-3</v>
      </c>
      <c r="O4709" s="7">
        <v>5.9999999999999995E-4</v>
      </c>
      <c r="P4709" s="7">
        <v>1</v>
      </c>
      <c r="Q4709" s="7">
        <v>28</v>
      </c>
      <c r="R4709" s="7">
        <v>265</v>
      </c>
      <c r="S4709" s="189">
        <v>45625.593981481485</v>
      </c>
    </row>
    <row r="4710" spans="1:19">
      <c r="A4710" s="7">
        <v>2022</v>
      </c>
      <c r="B4710" s="123" t="s">
        <v>537</v>
      </c>
      <c r="C4710" s="123" t="s">
        <v>538</v>
      </c>
      <c r="D4710" s="123" t="s">
        <v>568</v>
      </c>
      <c r="E4710" s="123" t="s">
        <v>163</v>
      </c>
      <c r="F4710" s="7">
        <v>268.60180407000001</v>
      </c>
      <c r="G4710" s="123" t="s">
        <v>532</v>
      </c>
      <c r="H4710" s="7">
        <v>17.121887699999998</v>
      </c>
      <c r="I4710" s="7">
        <v>63.744500000000002</v>
      </c>
      <c r="J4710" s="7">
        <v>17.107248900999998</v>
      </c>
      <c r="K4710" s="7">
        <v>2.68602E-4</v>
      </c>
      <c r="L4710" s="7">
        <v>2.6860180409999999E-5</v>
      </c>
      <c r="M4710" s="7">
        <v>63.69</v>
      </c>
      <c r="N4710" s="7">
        <v>1E-3</v>
      </c>
      <c r="O4710" s="7">
        <v>1E-4</v>
      </c>
      <c r="P4710" s="7">
        <v>1</v>
      </c>
      <c r="Q4710" s="7">
        <v>28</v>
      </c>
      <c r="R4710" s="7">
        <v>265</v>
      </c>
      <c r="S4710" s="189">
        <v>45625.593981481485</v>
      </c>
    </row>
    <row r="4711" spans="1:19">
      <c r="A4711" s="7">
        <v>2022</v>
      </c>
      <c r="B4711" s="123" t="s">
        <v>537</v>
      </c>
      <c r="C4711" s="123" t="s">
        <v>538</v>
      </c>
      <c r="D4711" s="123" t="s">
        <v>568</v>
      </c>
      <c r="E4711" s="123" t="s">
        <v>535</v>
      </c>
      <c r="F4711" s="7">
        <v>1516.398049554</v>
      </c>
      <c r="G4711" s="123" t="s">
        <v>532</v>
      </c>
      <c r="H4711" s="7">
        <v>85.914431195999995</v>
      </c>
      <c r="I4711" s="7">
        <v>56.656912228000003</v>
      </c>
      <c r="J4711" s="7">
        <v>85.831787503000001</v>
      </c>
      <c r="K4711" s="7">
        <v>1.516398E-3</v>
      </c>
      <c r="L4711" s="7">
        <v>1.5164000000000001E-4</v>
      </c>
      <c r="M4711" s="7">
        <v>56.602412227999999</v>
      </c>
      <c r="N4711" s="7">
        <v>1E-3</v>
      </c>
      <c r="O4711" s="7">
        <v>1E-4</v>
      </c>
      <c r="P4711" s="7">
        <v>1</v>
      </c>
      <c r="Q4711" s="7">
        <v>28</v>
      </c>
      <c r="R4711" s="7">
        <v>265</v>
      </c>
      <c r="S4711" s="189">
        <v>45625.593981481485</v>
      </c>
    </row>
    <row r="4712" spans="1:19">
      <c r="A4712" s="7">
        <v>2022</v>
      </c>
      <c r="B4712" s="123" t="s">
        <v>537</v>
      </c>
      <c r="C4712" s="123" t="s">
        <v>538</v>
      </c>
      <c r="D4712" s="123" t="s">
        <v>568</v>
      </c>
      <c r="E4712" s="123" t="s">
        <v>541</v>
      </c>
      <c r="F4712" s="7">
        <v>0</v>
      </c>
      <c r="G4712" s="123" t="s">
        <v>532</v>
      </c>
      <c r="H4712" s="7">
        <v>0</v>
      </c>
      <c r="I4712" s="7"/>
      <c r="J4712" s="7">
        <v>0</v>
      </c>
      <c r="K4712" s="7">
        <v>0</v>
      </c>
      <c r="L4712" s="7">
        <v>0</v>
      </c>
      <c r="M4712" s="7"/>
      <c r="N4712" s="7"/>
      <c r="O4712" s="7"/>
      <c r="P4712" s="7">
        <v>1</v>
      </c>
      <c r="Q4712" s="7">
        <v>28</v>
      </c>
      <c r="R4712" s="7">
        <v>265</v>
      </c>
      <c r="S4712" s="189">
        <v>45625.593981481485</v>
      </c>
    </row>
    <row r="4713" spans="1:19">
      <c r="A4713" s="7">
        <v>2022</v>
      </c>
      <c r="B4713" s="123" t="s">
        <v>537</v>
      </c>
      <c r="C4713" s="123" t="s">
        <v>538</v>
      </c>
      <c r="D4713" s="123" t="s">
        <v>566</v>
      </c>
      <c r="E4713" s="123" t="s">
        <v>540</v>
      </c>
      <c r="F4713" s="7">
        <v>0</v>
      </c>
      <c r="G4713" s="123" t="s">
        <v>532</v>
      </c>
      <c r="H4713" s="7">
        <v>0</v>
      </c>
      <c r="I4713" s="7"/>
      <c r="J4713" s="7">
        <v>0</v>
      </c>
      <c r="K4713" s="7">
        <v>0</v>
      </c>
      <c r="L4713" s="7">
        <v>0</v>
      </c>
      <c r="M4713" s="7"/>
      <c r="N4713" s="7"/>
      <c r="O4713" s="7"/>
      <c r="P4713" s="7">
        <v>1</v>
      </c>
      <c r="Q4713" s="7">
        <v>28</v>
      </c>
      <c r="R4713" s="7">
        <v>265</v>
      </c>
      <c r="S4713" s="189">
        <v>45625.593981481485</v>
      </c>
    </row>
    <row r="4714" spans="1:19">
      <c r="A4714" s="7">
        <v>2022</v>
      </c>
      <c r="B4714" s="123" t="s">
        <v>537</v>
      </c>
      <c r="C4714" s="123" t="s">
        <v>538</v>
      </c>
      <c r="D4714" s="123" t="s">
        <v>566</v>
      </c>
      <c r="E4714" s="123" t="s">
        <v>531</v>
      </c>
      <c r="F4714" s="7">
        <v>0</v>
      </c>
      <c r="G4714" s="123" t="s">
        <v>532</v>
      </c>
      <c r="H4714" s="7">
        <v>0</v>
      </c>
      <c r="I4714" s="7"/>
      <c r="J4714" s="7">
        <v>0</v>
      </c>
      <c r="K4714" s="7">
        <v>0</v>
      </c>
      <c r="L4714" s="7">
        <v>0</v>
      </c>
      <c r="M4714" s="7"/>
      <c r="N4714" s="7"/>
      <c r="O4714" s="7"/>
      <c r="P4714" s="7">
        <v>1</v>
      </c>
      <c r="Q4714" s="7">
        <v>28</v>
      </c>
      <c r="R4714" s="7">
        <v>265</v>
      </c>
      <c r="S4714" s="189">
        <v>45625.593981481485</v>
      </c>
    </row>
    <row r="4715" spans="1:19">
      <c r="A4715" s="7">
        <v>2022</v>
      </c>
      <c r="B4715" s="123" t="s">
        <v>537</v>
      </c>
      <c r="C4715" s="123" t="s">
        <v>538</v>
      </c>
      <c r="D4715" s="123" t="s">
        <v>566</v>
      </c>
      <c r="E4715" s="123" t="s">
        <v>533</v>
      </c>
      <c r="F4715" s="7">
        <v>2124.859245868</v>
      </c>
      <c r="G4715" s="123" t="s">
        <v>532</v>
      </c>
      <c r="H4715" s="7">
        <v>156.261440655</v>
      </c>
      <c r="I4715" s="7">
        <v>73.539666667000006</v>
      </c>
      <c r="J4715" s="7">
        <v>155.74509985899999</v>
      </c>
      <c r="K4715" s="7">
        <v>6.3745779999999997E-3</v>
      </c>
      <c r="L4715" s="7">
        <v>1.2749160000000001E-3</v>
      </c>
      <c r="M4715" s="7">
        <v>73.296666666999997</v>
      </c>
      <c r="N4715" s="7">
        <v>3.0000000000000001E-3</v>
      </c>
      <c r="O4715" s="7">
        <v>5.9999999999999995E-4</v>
      </c>
      <c r="P4715" s="7">
        <v>1</v>
      </c>
      <c r="Q4715" s="7">
        <v>28</v>
      </c>
      <c r="R4715" s="7">
        <v>265</v>
      </c>
      <c r="S4715" s="189">
        <v>45625.593981481485</v>
      </c>
    </row>
    <row r="4716" spans="1:19">
      <c r="A4716" s="7">
        <v>2022</v>
      </c>
      <c r="B4716" s="123" t="s">
        <v>537</v>
      </c>
      <c r="C4716" s="123" t="s">
        <v>538</v>
      </c>
      <c r="D4716" s="123" t="s">
        <v>566</v>
      </c>
      <c r="E4716" s="123" t="s">
        <v>160</v>
      </c>
      <c r="F4716" s="7">
        <v>37.719536767999998</v>
      </c>
      <c r="G4716" s="123" t="s">
        <v>532</v>
      </c>
      <c r="H4716" s="7">
        <v>2.7019635769999999</v>
      </c>
      <c r="I4716" s="7">
        <v>71.632999999999996</v>
      </c>
      <c r="J4716" s="7">
        <v>2.6927977300000001</v>
      </c>
      <c r="K4716" s="7">
        <v>1.1315900000000001E-4</v>
      </c>
      <c r="L4716" s="7">
        <v>2.2631722060000001E-5</v>
      </c>
      <c r="M4716" s="7">
        <v>71.39</v>
      </c>
      <c r="N4716" s="7">
        <v>3.0000000000000001E-3</v>
      </c>
      <c r="O4716" s="7">
        <v>5.9999999999999995E-4</v>
      </c>
      <c r="P4716" s="7">
        <v>1</v>
      </c>
      <c r="Q4716" s="7">
        <v>28</v>
      </c>
      <c r="R4716" s="7">
        <v>265</v>
      </c>
      <c r="S4716" s="189">
        <v>45625.593981481485</v>
      </c>
    </row>
    <row r="4717" spans="1:19">
      <c r="A4717" s="7">
        <v>2022</v>
      </c>
      <c r="B4717" s="123" t="s">
        <v>537</v>
      </c>
      <c r="C4717" s="123" t="s">
        <v>538</v>
      </c>
      <c r="D4717" s="123" t="s">
        <v>566</v>
      </c>
      <c r="E4717" s="123" t="s">
        <v>163</v>
      </c>
      <c r="F4717" s="7">
        <v>31.630120431999998</v>
      </c>
      <c r="G4717" s="123" t="s">
        <v>532</v>
      </c>
      <c r="H4717" s="7">
        <v>2.016246212</v>
      </c>
      <c r="I4717" s="7">
        <v>63.744500000000002</v>
      </c>
      <c r="J4717" s="7">
        <v>2.0145223699999999</v>
      </c>
      <c r="K4717" s="7">
        <v>3.1630120429999998E-5</v>
      </c>
      <c r="L4717" s="7">
        <v>3.1630120430000002E-6</v>
      </c>
      <c r="M4717" s="7">
        <v>63.69</v>
      </c>
      <c r="N4717" s="7">
        <v>1E-3</v>
      </c>
      <c r="O4717" s="7">
        <v>1E-4</v>
      </c>
      <c r="P4717" s="7">
        <v>1</v>
      </c>
      <c r="Q4717" s="7">
        <v>28</v>
      </c>
      <c r="R4717" s="7">
        <v>265</v>
      </c>
      <c r="S4717" s="189">
        <v>45625.593981481485</v>
      </c>
    </row>
    <row r="4718" spans="1:19">
      <c r="A4718" s="7">
        <v>2022</v>
      </c>
      <c r="B4718" s="123" t="s">
        <v>537</v>
      </c>
      <c r="C4718" s="123" t="s">
        <v>538</v>
      </c>
      <c r="D4718" s="123" t="s">
        <v>566</v>
      </c>
      <c r="E4718" s="123" t="s">
        <v>535</v>
      </c>
      <c r="F4718" s="7">
        <v>168.27165029099999</v>
      </c>
      <c r="G4718" s="123" t="s">
        <v>532</v>
      </c>
      <c r="H4718" s="7">
        <v>9.5337521209999991</v>
      </c>
      <c r="I4718" s="7">
        <v>56.656912228000003</v>
      </c>
      <c r="J4718" s="7">
        <v>9.5245813160000008</v>
      </c>
      <c r="K4718" s="7">
        <v>1.6827199999999999E-4</v>
      </c>
      <c r="L4718" s="7">
        <v>1.6827165030000001E-5</v>
      </c>
      <c r="M4718" s="7">
        <v>56.602412227999999</v>
      </c>
      <c r="N4718" s="7">
        <v>1E-3</v>
      </c>
      <c r="O4718" s="7">
        <v>1E-4</v>
      </c>
      <c r="P4718" s="7">
        <v>1</v>
      </c>
      <c r="Q4718" s="7">
        <v>28</v>
      </c>
      <c r="R4718" s="7">
        <v>265</v>
      </c>
      <c r="S4718" s="189">
        <v>45625.593981481485</v>
      </c>
    </row>
    <row r="4719" spans="1:19">
      <c r="A4719" s="7">
        <v>2022</v>
      </c>
      <c r="B4719" s="123" t="s">
        <v>537</v>
      </c>
      <c r="C4719" s="123" t="s">
        <v>538</v>
      </c>
      <c r="D4719" s="123" t="s">
        <v>566</v>
      </c>
      <c r="E4719" s="123" t="s">
        <v>541</v>
      </c>
      <c r="F4719" s="7">
        <v>0</v>
      </c>
      <c r="G4719" s="123" t="s">
        <v>532</v>
      </c>
      <c r="H4719" s="7">
        <v>0</v>
      </c>
      <c r="I4719" s="7"/>
      <c r="J4719" s="7">
        <v>0</v>
      </c>
      <c r="K4719" s="7">
        <v>0</v>
      </c>
      <c r="L4719" s="7">
        <v>0</v>
      </c>
      <c r="M4719" s="7"/>
      <c r="N4719" s="7"/>
      <c r="O4719" s="7"/>
      <c r="P4719" s="7">
        <v>1</v>
      </c>
      <c r="Q4719" s="7">
        <v>28</v>
      </c>
      <c r="R4719" s="7">
        <v>265</v>
      </c>
      <c r="S4719" s="189">
        <v>45625.593981481485</v>
      </c>
    </row>
    <row r="4720" spans="1:19">
      <c r="A4720" s="7">
        <v>2022</v>
      </c>
      <c r="B4720" s="123" t="s">
        <v>537</v>
      </c>
      <c r="C4720" s="123" t="s">
        <v>553</v>
      </c>
      <c r="D4720" s="123" t="s">
        <v>554</v>
      </c>
      <c r="E4720" s="123" t="s">
        <v>25</v>
      </c>
      <c r="F4720" s="7">
        <v>2128.966555338</v>
      </c>
      <c r="G4720" s="123" t="s">
        <v>532</v>
      </c>
      <c r="H4720" s="7">
        <v>10.17143813</v>
      </c>
      <c r="I4720" s="7">
        <v>4.777641107</v>
      </c>
      <c r="J4720" s="7">
        <v>8.5420282329999999</v>
      </c>
      <c r="K4720" s="7">
        <v>7.3481299999999996E-4</v>
      </c>
      <c r="L4720" s="7">
        <v>6.0710759999999999E-3</v>
      </c>
      <c r="M4720" s="7">
        <v>4.0122885970000004</v>
      </c>
      <c r="N4720" s="7">
        <v>3.4515000000000001E-4</v>
      </c>
      <c r="O4720" s="7">
        <v>2.8516539999999999E-3</v>
      </c>
      <c r="P4720" s="7">
        <v>1</v>
      </c>
      <c r="Q4720" s="7">
        <v>28</v>
      </c>
      <c r="R4720" s="7">
        <v>265</v>
      </c>
      <c r="S4720" s="189">
        <v>45625.593981481485</v>
      </c>
    </row>
    <row r="4721" spans="1:19">
      <c r="A4721" s="7">
        <v>2022</v>
      </c>
      <c r="B4721" s="123" t="s">
        <v>537</v>
      </c>
      <c r="C4721" s="123" t="s">
        <v>553</v>
      </c>
      <c r="D4721" s="123" t="s">
        <v>554</v>
      </c>
      <c r="E4721" s="123" t="s">
        <v>23</v>
      </c>
      <c r="F4721" s="7">
        <v>0</v>
      </c>
      <c r="G4721" s="123" t="s">
        <v>532</v>
      </c>
      <c r="H4721" s="7">
        <v>0</v>
      </c>
      <c r="I4721" s="7"/>
      <c r="J4721" s="7">
        <v>0</v>
      </c>
      <c r="K4721" s="7">
        <v>0</v>
      </c>
      <c r="L4721" s="7">
        <v>0</v>
      </c>
      <c r="M4721" s="7"/>
      <c r="N4721" s="7"/>
      <c r="O4721" s="7"/>
      <c r="P4721" s="7"/>
      <c r="Q4721" s="7">
        <v>28</v>
      </c>
      <c r="R4721" s="7">
        <v>265</v>
      </c>
      <c r="S4721" s="189">
        <v>45625.593981481485</v>
      </c>
    </row>
    <row r="4722" spans="1:19">
      <c r="A4722" s="7">
        <v>2022</v>
      </c>
      <c r="B4722" s="123" t="s">
        <v>537</v>
      </c>
      <c r="C4722" s="123" t="s">
        <v>553</v>
      </c>
      <c r="D4722" s="123" t="s">
        <v>554</v>
      </c>
      <c r="E4722" s="123" t="s">
        <v>533</v>
      </c>
      <c r="F4722" s="7">
        <v>30847.208087862</v>
      </c>
      <c r="G4722" s="123" t="s">
        <v>532</v>
      </c>
      <c r="H4722" s="7">
        <v>2286.3737744569999</v>
      </c>
      <c r="I4722" s="7">
        <v>74.119309856000001</v>
      </c>
      <c r="J4722" s="7">
        <v>2261.1003528400001</v>
      </c>
      <c r="K4722" s="7">
        <v>1.0196915000000001E-2</v>
      </c>
      <c r="L4722" s="7">
        <v>9.4293991999999993E-2</v>
      </c>
      <c r="M4722" s="7">
        <v>73.3</v>
      </c>
      <c r="N4722" s="7">
        <v>3.3056200000000001E-4</v>
      </c>
      <c r="O4722" s="7">
        <v>3.0568079999999998E-3</v>
      </c>
      <c r="P4722" s="7">
        <v>1</v>
      </c>
      <c r="Q4722" s="7">
        <v>28</v>
      </c>
      <c r="R4722" s="7">
        <v>265</v>
      </c>
      <c r="S4722" s="189">
        <v>45625.593981481485</v>
      </c>
    </row>
    <row r="4723" spans="1:19">
      <c r="A4723" s="7">
        <v>2022</v>
      </c>
      <c r="B4723" s="123" t="s">
        <v>537</v>
      </c>
      <c r="C4723" s="123" t="s">
        <v>553</v>
      </c>
      <c r="D4723" s="123" t="s">
        <v>554</v>
      </c>
      <c r="E4723" s="123" t="s">
        <v>535</v>
      </c>
      <c r="F4723" s="7">
        <v>27.213762449000001</v>
      </c>
      <c r="G4723" s="123" t="s">
        <v>532</v>
      </c>
      <c r="H4723" s="7">
        <v>1.6219493570000001</v>
      </c>
      <c r="I4723" s="7">
        <v>59.600334932000003</v>
      </c>
      <c r="J4723" s="7">
        <v>1.5403646</v>
      </c>
      <c r="K4723" s="7">
        <v>2.9137410000000001E-3</v>
      </c>
      <c r="L4723" s="7">
        <v>0</v>
      </c>
      <c r="M4723" s="7">
        <v>56.602412227999999</v>
      </c>
      <c r="N4723" s="7">
        <v>0.10706866800000001</v>
      </c>
      <c r="O4723" s="7">
        <v>0</v>
      </c>
      <c r="P4723" s="7">
        <v>1</v>
      </c>
      <c r="Q4723" s="7">
        <v>28</v>
      </c>
      <c r="R4723" s="7"/>
      <c r="S4723" s="189">
        <v>45625.593981481485</v>
      </c>
    </row>
    <row r="4724" spans="1:19">
      <c r="A4724" s="7">
        <v>2022</v>
      </c>
      <c r="B4724" s="123" t="s">
        <v>537</v>
      </c>
      <c r="C4724" s="123" t="s">
        <v>553</v>
      </c>
      <c r="D4724" s="123" t="s">
        <v>555</v>
      </c>
      <c r="E4724" s="123" t="s">
        <v>25</v>
      </c>
      <c r="F4724" s="7">
        <v>814.71027492099995</v>
      </c>
      <c r="G4724" s="123" t="s">
        <v>532</v>
      </c>
      <c r="H4724" s="7">
        <v>3.8923933000000002</v>
      </c>
      <c r="I4724" s="7">
        <v>4.777641107</v>
      </c>
      <c r="J4724" s="7">
        <v>3.2688527459999999</v>
      </c>
      <c r="K4724" s="7">
        <v>2.8119700000000001E-4</v>
      </c>
      <c r="L4724" s="7">
        <v>2.3232719999999999E-3</v>
      </c>
      <c r="M4724" s="7">
        <v>4.0122885970000004</v>
      </c>
      <c r="N4724" s="7">
        <v>3.4515000000000001E-4</v>
      </c>
      <c r="O4724" s="7">
        <v>2.8516539999999999E-3</v>
      </c>
      <c r="P4724" s="7">
        <v>1</v>
      </c>
      <c r="Q4724" s="7">
        <v>28</v>
      </c>
      <c r="R4724" s="7">
        <v>265</v>
      </c>
      <c r="S4724" s="189">
        <v>45625.593981481485</v>
      </c>
    </row>
    <row r="4725" spans="1:19">
      <c r="A4725" s="7">
        <v>2022</v>
      </c>
      <c r="B4725" s="123" t="s">
        <v>537</v>
      </c>
      <c r="C4725" s="123" t="s">
        <v>553</v>
      </c>
      <c r="D4725" s="123" t="s">
        <v>555</v>
      </c>
      <c r="E4725" s="123" t="s">
        <v>23</v>
      </c>
      <c r="F4725" s="7">
        <v>0</v>
      </c>
      <c r="G4725" s="123" t="s">
        <v>532</v>
      </c>
      <c r="H4725" s="7">
        <v>0</v>
      </c>
      <c r="I4725" s="7"/>
      <c r="J4725" s="7">
        <v>0</v>
      </c>
      <c r="K4725" s="7">
        <v>0</v>
      </c>
      <c r="L4725" s="7">
        <v>0</v>
      </c>
      <c r="M4725" s="7"/>
      <c r="N4725" s="7"/>
      <c r="O4725" s="7"/>
      <c r="P4725" s="7"/>
      <c r="Q4725" s="7">
        <v>28</v>
      </c>
      <c r="R4725" s="7">
        <v>265</v>
      </c>
      <c r="S4725" s="189">
        <v>45625.593981481485</v>
      </c>
    </row>
    <row r="4726" spans="1:19">
      <c r="A4726" s="7">
        <v>2022</v>
      </c>
      <c r="B4726" s="123" t="s">
        <v>537</v>
      </c>
      <c r="C4726" s="123" t="s">
        <v>553</v>
      </c>
      <c r="D4726" s="123" t="s">
        <v>555</v>
      </c>
      <c r="E4726" s="123" t="s">
        <v>533</v>
      </c>
      <c r="F4726" s="7">
        <v>11804.571245511001</v>
      </c>
      <c r="G4726" s="123" t="s">
        <v>532</v>
      </c>
      <c r="H4726" s="7">
        <v>874.946673863</v>
      </c>
      <c r="I4726" s="7">
        <v>74.119309856000001</v>
      </c>
      <c r="J4726" s="7">
        <v>865.27507229599996</v>
      </c>
      <c r="K4726" s="7">
        <v>3.9021429999999998E-3</v>
      </c>
      <c r="L4726" s="7">
        <v>3.6084308000000002E-2</v>
      </c>
      <c r="M4726" s="7">
        <v>73.3</v>
      </c>
      <c r="N4726" s="7">
        <v>3.3056200000000001E-4</v>
      </c>
      <c r="O4726" s="7">
        <v>3.0568079999999998E-3</v>
      </c>
      <c r="P4726" s="7">
        <v>1</v>
      </c>
      <c r="Q4726" s="7">
        <v>28</v>
      </c>
      <c r="R4726" s="7">
        <v>265</v>
      </c>
      <c r="S4726" s="189">
        <v>45625.593981481485</v>
      </c>
    </row>
    <row r="4727" spans="1:19">
      <c r="A4727" s="7">
        <v>2022</v>
      </c>
      <c r="B4727" s="123" t="s">
        <v>537</v>
      </c>
      <c r="C4727" s="123" t="s">
        <v>553</v>
      </c>
      <c r="D4727" s="123" t="s">
        <v>555</v>
      </c>
      <c r="E4727" s="123" t="s">
        <v>159</v>
      </c>
      <c r="F4727" s="7">
        <v>28.426715470000001</v>
      </c>
      <c r="G4727" s="123" t="s">
        <v>532</v>
      </c>
      <c r="H4727" s="7">
        <v>2.000553075</v>
      </c>
      <c r="I4727" s="7">
        <v>70.375808184999997</v>
      </c>
      <c r="J4727" s="7">
        <v>1.9887330139999999</v>
      </c>
      <c r="K4727" s="7">
        <v>2.4907100000000001E-4</v>
      </c>
      <c r="L4727" s="7">
        <v>1.8287048200000001E-5</v>
      </c>
      <c r="M4727" s="7">
        <v>69.959999999999994</v>
      </c>
      <c r="N4727" s="7">
        <v>8.7618699999999997E-3</v>
      </c>
      <c r="O4727" s="7">
        <v>6.4330500000000005E-4</v>
      </c>
      <c r="P4727" s="7">
        <v>1</v>
      </c>
      <c r="Q4727" s="7">
        <v>28</v>
      </c>
      <c r="R4727" s="7">
        <v>265</v>
      </c>
      <c r="S4727" s="189">
        <v>45625.593981481485</v>
      </c>
    </row>
    <row r="4728" spans="1:19">
      <c r="A4728" s="7">
        <v>2022</v>
      </c>
      <c r="B4728" s="123" t="s">
        <v>537</v>
      </c>
      <c r="C4728" s="123" t="s">
        <v>553</v>
      </c>
      <c r="D4728" s="123" t="s">
        <v>560</v>
      </c>
      <c r="E4728" s="123" t="s">
        <v>25</v>
      </c>
      <c r="F4728" s="7">
        <v>3731.805556541</v>
      </c>
      <c r="G4728" s="123" t="s">
        <v>532</v>
      </c>
      <c r="H4728" s="7">
        <v>17.829227629999998</v>
      </c>
      <c r="I4728" s="7">
        <v>4.777641107</v>
      </c>
      <c r="J4728" s="7">
        <v>14.973080881</v>
      </c>
      <c r="K4728" s="7">
        <v>1.2880330000000001E-3</v>
      </c>
      <c r="L4728" s="7">
        <v>1.0641818000000001E-2</v>
      </c>
      <c r="M4728" s="7">
        <v>4.0122885970000004</v>
      </c>
      <c r="N4728" s="7">
        <v>3.4515000000000001E-4</v>
      </c>
      <c r="O4728" s="7">
        <v>2.8516539999999999E-3</v>
      </c>
      <c r="P4728" s="7">
        <v>1</v>
      </c>
      <c r="Q4728" s="7">
        <v>28</v>
      </c>
      <c r="R4728" s="7">
        <v>265</v>
      </c>
      <c r="S4728" s="189">
        <v>45625.593981481485</v>
      </c>
    </row>
    <row r="4729" spans="1:19">
      <c r="A4729" s="7">
        <v>2022</v>
      </c>
      <c r="B4729" s="123" t="s">
        <v>537</v>
      </c>
      <c r="C4729" s="123" t="s">
        <v>553</v>
      </c>
      <c r="D4729" s="123" t="s">
        <v>560</v>
      </c>
      <c r="E4729" s="123" t="s">
        <v>23</v>
      </c>
      <c r="F4729" s="7">
        <v>866.52808551400005</v>
      </c>
      <c r="G4729" s="123" t="s">
        <v>532</v>
      </c>
      <c r="H4729" s="7">
        <v>0.310634627</v>
      </c>
      <c r="I4729" s="7">
        <v>0.358481891</v>
      </c>
      <c r="J4729" s="7">
        <v>0</v>
      </c>
      <c r="K4729" s="7">
        <v>6.2762690000000001E-3</v>
      </c>
      <c r="L4729" s="7">
        <v>5.0905299999999998E-4</v>
      </c>
      <c r="M4729" s="7">
        <v>0</v>
      </c>
      <c r="N4729" s="7">
        <v>7.2430070000000001E-3</v>
      </c>
      <c r="O4729" s="7">
        <v>5.8746299999999998E-4</v>
      </c>
      <c r="P4729" s="7"/>
      <c r="Q4729" s="7">
        <v>28</v>
      </c>
      <c r="R4729" s="7">
        <v>265</v>
      </c>
      <c r="S4729" s="189">
        <v>45625.593981481485</v>
      </c>
    </row>
    <row r="4730" spans="1:19">
      <c r="A4730" s="7">
        <v>2022</v>
      </c>
      <c r="B4730" s="123" t="s">
        <v>537</v>
      </c>
      <c r="C4730" s="123" t="s">
        <v>553</v>
      </c>
      <c r="D4730" s="123" t="s">
        <v>560</v>
      </c>
      <c r="E4730" s="123" t="s">
        <v>533</v>
      </c>
      <c r="F4730" s="7">
        <v>52485.411496314002</v>
      </c>
      <c r="G4730" s="123" t="s">
        <v>532</v>
      </c>
      <c r="H4730" s="7">
        <v>3890.1824776150002</v>
      </c>
      <c r="I4730" s="7">
        <v>74.119309856000001</v>
      </c>
      <c r="J4730" s="7">
        <v>3847.1806626799998</v>
      </c>
      <c r="K4730" s="7">
        <v>1.7349683000000001E-2</v>
      </c>
      <c r="L4730" s="7">
        <v>0.16043782600000001</v>
      </c>
      <c r="M4730" s="7">
        <v>73.3</v>
      </c>
      <c r="N4730" s="7">
        <v>3.3056200000000001E-4</v>
      </c>
      <c r="O4730" s="7">
        <v>3.0568079999999998E-3</v>
      </c>
      <c r="P4730" s="7">
        <v>1</v>
      </c>
      <c r="Q4730" s="7">
        <v>28</v>
      </c>
      <c r="R4730" s="7">
        <v>265</v>
      </c>
      <c r="S4730" s="189">
        <v>45625.593981481485</v>
      </c>
    </row>
    <row r="4731" spans="1:19">
      <c r="A4731" s="7">
        <v>2022</v>
      </c>
      <c r="B4731" s="123" t="s">
        <v>537</v>
      </c>
      <c r="C4731" s="123" t="s">
        <v>553</v>
      </c>
      <c r="D4731" s="123" t="s">
        <v>560</v>
      </c>
      <c r="E4731" s="123" t="s">
        <v>159</v>
      </c>
      <c r="F4731" s="7">
        <v>25924.680654921001</v>
      </c>
      <c r="G4731" s="123" t="s">
        <v>532</v>
      </c>
      <c r="H4731" s="7">
        <v>1824.4703530280001</v>
      </c>
      <c r="I4731" s="7">
        <v>70.375808184999997</v>
      </c>
      <c r="J4731" s="7">
        <v>1813.690658618</v>
      </c>
      <c r="K4731" s="7">
        <v>0.22714868199999999</v>
      </c>
      <c r="L4731" s="7">
        <v>1.6677477E-2</v>
      </c>
      <c r="M4731" s="7">
        <v>69.959999999999994</v>
      </c>
      <c r="N4731" s="7">
        <v>8.7618699999999997E-3</v>
      </c>
      <c r="O4731" s="7">
        <v>6.4330500000000005E-4</v>
      </c>
      <c r="P4731" s="7">
        <v>1</v>
      </c>
      <c r="Q4731" s="7">
        <v>28</v>
      </c>
      <c r="R4731" s="7">
        <v>265</v>
      </c>
      <c r="S4731" s="189">
        <v>45625.593981481485</v>
      </c>
    </row>
    <row r="4732" spans="1:19">
      <c r="A4732" s="7">
        <v>2022</v>
      </c>
      <c r="B4732" s="123" t="s">
        <v>537</v>
      </c>
      <c r="C4732" s="123" t="s">
        <v>553</v>
      </c>
      <c r="D4732" s="123" t="s">
        <v>560</v>
      </c>
      <c r="E4732" s="123" t="s">
        <v>163</v>
      </c>
      <c r="F4732" s="7">
        <v>67.889762192999996</v>
      </c>
      <c r="G4732" s="123" t="s">
        <v>532</v>
      </c>
      <c r="H4732" s="7">
        <v>4.3591713070000004</v>
      </c>
      <c r="I4732" s="7">
        <v>64.209553346999996</v>
      </c>
      <c r="J4732" s="7">
        <v>4.324577852</v>
      </c>
      <c r="K4732" s="7">
        <v>6.7343600000000002E-4</v>
      </c>
      <c r="L4732" s="7">
        <v>5.9385822690000001E-5</v>
      </c>
      <c r="M4732" s="7">
        <v>63.7</v>
      </c>
      <c r="N4732" s="7">
        <v>9.9195540000000006E-3</v>
      </c>
      <c r="O4732" s="7">
        <v>8.7473900000000003E-4</v>
      </c>
      <c r="P4732" s="7">
        <v>1</v>
      </c>
      <c r="Q4732" s="7">
        <v>28</v>
      </c>
      <c r="R4732" s="7">
        <v>265</v>
      </c>
      <c r="S4732" s="189">
        <v>45625.593981481485</v>
      </c>
    </row>
    <row r="4733" spans="1:19">
      <c r="A4733" s="7">
        <v>2022</v>
      </c>
      <c r="B4733" s="123" t="s">
        <v>537</v>
      </c>
      <c r="C4733" s="123" t="s">
        <v>553</v>
      </c>
      <c r="D4733" s="123" t="s">
        <v>559</v>
      </c>
      <c r="E4733" s="123" t="s">
        <v>25</v>
      </c>
      <c r="F4733" s="7">
        <v>315.46131681000003</v>
      </c>
      <c r="G4733" s="123" t="s">
        <v>532</v>
      </c>
      <c r="H4733" s="7">
        <v>1.507160955</v>
      </c>
      <c r="I4733" s="7">
        <v>4.777641107</v>
      </c>
      <c r="J4733" s="7">
        <v>1.265721844</v>
      </c>
      <c r="K4733" s="7">
        <v>1.08881E-4</v>
      </c>
      <c r="L4733" s="7">
        <v>8.9958699999999998E-4</v>
      </c>
      <c r="M4733" s="7">
        <v>4.0122885970000004</v>
      </c>
      <c r="N4733" s="7">
        <v>3.4515000000000001E-4</v>
      </c>
      <c r="O4733" s="7">
        <v>2.8516539999999999E-3</v>
      </c>
      <c r="P4733" s="7">
        <v>1</v>
      </c>
      <c r="Q4733" s="7">
        <v>28</v>
      </c>
      <c r="R4733" s="7">
        <v>265</v>
      </c>
      <c r="S4733" s="189">
        <v>45625.593981481485</v>
      </c>
    </row>
    <row r="4734" spans="1:19">
      <c r="A4734" s="7">
        <v>2022</v>
      </c>
      <c r="B4734" s="123" t="s">
        <v>537</v>
      </c>
      <c r="C4734" s="123" t="s">
        <v>553</v>
      </c>
      <c r="D4734" s="123" t="s">
        <v>559</v>
      </c>
      <c r="E4734" s="123" t="s">
        <v>23</v>
      </c>
      <c r="F4734" s="7">
        <v>11.189564808</v>
      </c>
      <c r="G4734" s="123" t="s">
        <v>532</v>
      </c>
      <c r="H4734" s="7">
        <v>4.0112560000000004E-3</v>
      </c>
      <c r="I4734" s="7">
        <v>0.358481891</v>
      </c>
      <c r="J4734" s="7">
        <v>0</v>
      </c>
      <c r="K4734" s="7">
        <v>8.1046096229999998E-5</v>
      </c>
      <c r="L4734" s="7">
        <v>6.573455311E-6</v>
      </c>
      <c r="M4734" s="7">
        <v>0</v>
      </c>
      <c r="N4734" s="7">
        <v>7.2430070000000001E-3</v>
      </c>
      <c r="O4734" s="7">
        <v>5.8746299999999998E-4</v>
      </c>
      <c r="P4734" s="7"/>
      <c r="Q4734" s="7">
        <v>28</v>
      </c>
      <c r="R4734" s="7">
        <v>265</v>
      </c>
      <c r="S4734" s="189">
        <v>45625.593981481485</v>
      </c>
    </row>
    <row r="4735" spans="1:19">
      <c r="A4735" s="7">
        <v>2022</v>
      </c>
      <c r="B4735" s="123" t="s">
        <v>537</v>
      </c>
      <c r="C4735" s="123" t="s">
        <v>553</v>
      </c>
      <c r="D4735" s="123" t="s">
        <v>559</v>
      </c>
      <c r="E4735" s="123" t="s">
        <v>533</v>
      </c>
      <c r="F4735" s="7">
        <v>4570.8096535880004</v>
      </c>
      <c r="G4735" s="123" t="s">
        <v>532</v>
      </c>
      <c r="H4735" s="7">
        <v>338.78525700699998</v>
      </c>
      <c r="I4735" s="7">
        <v>74.119309856000001</v>
      </c>
      <c r="J4735" s="7">
        <v>335.04034760799999</v>
      </c>
      <c r="K4735" s="7">
        <v>1.510936E-3</v>
      </c>
      <c r="L4735" s="7">
        <v>1.3972088000000001E-2</v>
      </c>
      <c r="M4735" s="7">
        <v>73.3</v>
      </c>
      <c r="N4735" s="7">
        <v>3.3056200000000001E-4</v>
      </c>
      <c r="O4735" s="7">
        <v>3.0568079999999998E-3</v>
      </c>
      <c r="P4735" s="7">
        <v>1</v>
      </c>
      <c r="Q4735" s="7">
        <v>28</v>
      </c>
      <c r="R4735" s="7">
        <v>265</v>
      </c>
      <c r="S4735" s="189">
        <v>45625.593981481485</v>
      </c>
    </row>
    <row r="4736" spans="1:19">
      <c r="A4736" s="7">
        <v>2022</v>
      </c>
      <c r="B4736" s="123" t="s">
        <v>537</v>
      </c>
      <c r="C4736" s="123" t="s">
        <v>553</v>
      </c>
      <c r="D4736" s="123" t="s">
        <v>559</v>
      </c>
      <c r="E4736" s="123" t="s">
        <v>159</v>
      </c>
      <c r="F4736" s="7">
        <v>334.76802327899998</v>
      </c>
      <c r="G4736" s="123" t="s">
        <v>532</v>
      </c>
      <c r="H4736" s="7">
        <v>23.559570192999999</v>
      </c>
      <c r="I4736" s="7">
        <v>70.375808184999997</v>
      </c>
      <c r="J4736" s="7">
        <v>23.420370908999999</v>
      </c>
      <c r="K4736" s="7">
        <v>2.9331940000000001E-3</v>
      </c>
      <c r="L4736" s="7">
        <v>2.1535799999999999E-4</v>
      </c>
      <c r="M4736" s="7">
        <v>69.959999999999994</v>
      </c>
      <c r="N4736" s="7">
        <v>8.7618699999999997E-3</v>
      </c>
      <c r="O4736" s="7">
        <v>6.4330500000000005E-4</v>
      </c>
      <c r="P4736" s="7">
        <v>1</v>
      </c>
      <c r="Q4736" s="7">
        <v>28</v>
      </c>
      <c r="R4736" s="7">
        <v>265</v>
      </c>
      <c r="S4736" s="189">
        <v>45625.593981481485</v>
      </c>
    </row>
    <row r="4737" spans="1:19">
      <c r="A4737" s="7">
        <v>2022</v>
      </c>
      <c r="B4737" s="123" t="s">
        <v>537</v>
      </c>
      <c r="C4737" s="123" t="s">
        <v>553</v>
      </c>
      <c r="D4737" s="123" t="s">
        <v>188</v>
      </c>
      <c r="E4737" s="123" t="s">
        <v>533</v>
      </c>
      <c r="F4737" s="7">
        <v>1605.6369795999999</v>
      </c>
      <c r="G4737" s="123" t="s">
        <v>532</v>
      </c>
      <c r="H4737" s="7">
        <v>130.04888829000001</v>
      </c>
      <c r="I4737" s="7">
        <v>80.995199999999997</v>
      </c>
      <c r="J4737" s="7">
        <v>117.693190605</v>
      </c>
      <c r="K4737" s="7">
        <v>6.6633930000000001E-3</v>
      </c>
      <c r="L4737" s="7">
        <v>4.5921218E-2</v>
      </c>
      <c r="M4737" s="7">
        <v>73.3</v>
      </c>
      <c r="N4737" s="7">
        <v>4.15E-3</v>
      </c>
      <c r="O4737" s="7">
        <v>2.86E-2</v>
      </c>
      <c r="P4737" s="7">
        <v>1</v>
      </c>
      <c r="Q4737" s="7">
        <v>28</v>
      </c>
      <c r="R4737" s="7">
        <v>265</v>
      </c>
      <c r="S4737" s="189">
        <v>45625.593981481485</v>
      </c>
    </row>
    <row r="4738" spans="1:19">
      <c r="A4738" s="7">
        <v>2022</v>
      </c>
      <c r="B4738" s="123" t="s">
        <v>537</v>
      </c>
      <c r="C4738" s="123" t="s">
        <v>553</v>
      </c>
      <c r="D4738" s="123" t="s">
        <v>571</v>
      </c>
      <c r="E4738" s="123" t="s">
        <v>572</v>
      </c>
      <c r="F4738" s="7">
        <v>273.22767115300002</v>
      </c>
      <c r="G4738" s="123" t="s">
        <v>532</v>
      </c>
      <c r="H4738" s="7">
        <v>19.641571005999999</v>
      </c>
      <c r="I4738" s="7">
        <v>71.887195478999999</v>
      </c>
      <c r="J4738" s="7">
        <v>19.473445253000001</v>
      </c>
      <c r="K4738" s="7">
        <v>5.0020399999999997E-4</v>
      </c>
      <c r="L4738" s="7">
        <v>5.8158500000000002E-4</v>
      </c>
      <c r="M4738" s="7">
        <v>71.271863389999993</v>
      </c>
      <c r="N4738" s="7">
        <v>1.830723E-3</v>
      </c>
      <c r="O4738" s="7">
        <v>2.1285729999999999E-3</v>
      </c>
      <c r="P4738" s="7">
        <v>1</v>
      </c>
      <c r="Q4738" s="7">
        <v>28</v>
      </c>
      <c r="R4738" s="7">
        <v>265</v>
      </c>
      <c r="S4738" s="189">
        <v>45625.593981481485</v>
      </c>
    </row>
    <row r="4739" spans="1:19">
      <c r="A4739" s="7">
        <v>2022</v>
      </c>
      <c r="B4739" s="123" t="s">
        <v>537</v>
      </c>
      <c r="C4739" s="123" t="s">
        <v>553</v>
      </c>
      <c r="D4739" s="123" t="s">
        <v>573</v>
      </c>
      <c r="E4739" s="123" t="s">
        <v>572</v>
      </c>
      <c r="F4739" s="7">
        <v>42337.627761550997</v>
      </c>
      <c r="G4739" s="123" t="s">
        <v>532</v>
      </c>
      <c r="H4739" s="7">
        <v>3044.8301902160001</v>
      </c>
      <c r="I4739" s="7">
        <v>71.917827029999998</v>
      </c>
      <c r="J4739" s="7">
        <v>3022.483245897</v>
      </c>
      <c r="K4739" s="7">
        <v>2.0330529E-2</v>
      </c>
      <c r="L4739" s="7">
        <v>8.2179959999999996E-2</v>
      </c>
      <c r="M4739" s="7">
        <v>71.39</v>
      </c>
      <c r="N4739" s="7">
        <v>4.8020000000000002E-4</v>
      </c>
      <c r="O4739" s="7">
        <v>1.9410619999999999E-3</v>
      </c>
      <c r="P4739" s="7">
        <v>1</v>
      </c>
      <c r="Q4739" s="7">
        <v>28</v>
      </c>
      <c r="R4739" s="7">
        <v>265</v>
      </c>
      <c r="S4739" s="189">
        <v>45625.593981481485</v>
      </c>
    </row>
    <row r="4740" spans="1:19">
      <c r="A4740" s="7">
        <v>2022</v>
      </c>
      <c r="B4740" s="123" t="s">
        <v>537</v>
      </c>
      <c r="C4740" s="123" t="s">
        <v>553</v>
      </c>
      <c r="D4740" s="123" t="s">
        <v>558</v>
      </c>
      <c r="E4740" s="123" t="s">
        <v>25</v>
      </c>
      <c r="F4740" s="7">
        <v>509.91361969899998</v>
      </c>
      <c r="G4740" s="123" t="s">
        <v>532</v>
      </c>
      <c r="H4740" s="7">
        <v>2.43618427</v>
      </c>
      <c r="I4740" s="7">
        <v>4.777641107</v>
      </c>
      <c r="J4740" s="7">
        <v>2.0459206019999998</v>
      </c>
      <c r="K4740" s="7">
        <v>1.75997E-4</v>
      </c>
      <c r="L4740" s="7">
        <v>1.4540969999999999E-3</v>
      </c>
      <c r="M4740" s="7">
        <v>4.0122885970000004</v>
      </c>
      <c r="N4740" s="7">
        <v>3.4515000000000001E-4</v>
      </c>
      <c r="O4740" s="7">
        <v>2.8516539999999999E-3</v>
      </c>
      <c r="P4740" s="7">
        <v>1</v>
      </c>
      <c r="Q4740" s="7">
        <v>28</v>
      </c>
      <c r="R4740" s="7">
        <v>265</v>
      </c>
      <c r="S4740" s="189">
        <v>45625.593981481485</v>
      </c>
    </row>
    <row r="4741" spans="1:19">
      <c r="A4741" s="7">
        <v>2022</v>
      </c>
      <c r="B4741" s="123" t="s">
        <v>537</v>
      </c>
      <c r="C4741" s="123" t="s">
        <v>553</v>
      </c>
      <c r="D4741" s="123" t="s">
        <v>558</v>
      </c>
      <c r="E4741" s="123" t="s">
        <v>23</v>
      </c>
      <c r="F4741" s="7">
        <v>11.036846572</v>
      </c>
      <c r="G4741" s="123" t="s">
        <v>532</v>
      </c>
      <c r="H4741" s="7">
        <v>3.9565099999999999E-3</v>
      </c>
      <c r="I4741" s="7">
        <v>0.358481891</v>
      </c>
      <c r="J4741" s="7">
        <v>0</v>
      </c>
      <c r="K4741" s="7">
        <v>7.993995698E-5</v>
      </c>
      <c r="L4741" s="7">
        <v>6.4837389979999997E-6</v>
      </c>
      <c r="M4741" s="7">
        <v>0</v>
      </c>
      <c r="N4741" s="7">
        <v>7.2430070000000001E-3</v>
      </c>
      <c r="O4741" s="7">
        <v>5.8746299999999998E-4</v>
      </c>
      <c r="P4741" s="7"/>
      <c r="Q4741" s="7">
        <v>28</v>
      </c>
      <c r="R4741" s="7">
        <v>265</v>
      </c>
      <c r="S4741" s="189">
        <v>45625.593981481485</v>
      </c>
    </row>
    <row r="4742" spans="1:19">
      <c r="A4742" s="7">
        <v>2022</v>
      </c>
      <c r="B4742" s="123" t="s">
        <v>537</v>
      </c>
      <c r="C4742" s="123" t="s">
        <v>553</v>
      </c>
      <c r="D4742" s="123" t="s">
        <v>558</v>
      </c>
      <c r="E4742" s="123" t="s">
        <v>533</v>
      </c>
      <c r="F4742" s="7">
        <v>7388.2849377149996</v>
      </c>
      <c r="G4742" s="123" t="s">
        <v>532</v>
      </c>
      <c r="H4742" s="7">
        <v>547.61458060300004</v>
      </c>
      <c r="I4742" s="7">
        <v>74.119309856000001</v>
      </c>
      <c r="J4742" s="7">
        <v>541.561285935</v>
      </c>
      <c r="K4742" s="7">
        <v>2.4422860000000001E-3</v>
      </c>
      <c r="L4742" s="7">
        <v>2.2584568999999999E-2</v>
      </c>
      <c r="M4742" s="7">
        <v>73.3</v>
      </c>
      <c r="N4742" s="7">
        <v>3.3056200000000001E-4</v>
      </c>
      <c r="O4742" s="7">
        <v>3.0568079999999998E-3</v>
      </c>
      <c r="P4742" s="7">
        <v>1</v>
      </c>
      <c r="Q4742" s="7">
        <v>28</v>
      </c>
      <c r="R4742" s="7">
        <v>265</v>
      </c>
      <c r="S4742" s="189">
        <v>45625.593981481485</v>
      </c>
    </row>
    <row r="4743" spans="1:19">
      <c r="A4743" s="7">
        <v>2022</v>
      </c>
      <c r="B4743" s="123" t="s">
        <v>537</v>
      </c>
      <c r="C4743" s="123" t="s">
        <v>553</v>
      </c>
      <c r="D4743" s="123" t="s">
        <v>558</v>
      </c>
      <c r="E4743" s="123" t="s">
        <v>159</v>
      </c>
      <c r="F4743" s="7">
        <v>330.19901788700002</v>
      </c>
      <c r="G4743" s="123" t="s">
        <v>532</v>
      </c>
      <c r="H4743" s="7">
        <v>23.238022745999999</v>
      </c>
      <c r="I4743" s="7">
        <v>70.375808184999997</v>
      </c>
      <c r="J4743" s="7">
        <v>23.100723291000001</v>
      </c>
      <c r="K4743" s="7">
        <v>2.893161E-3</v>
      </c>
      <c r="L4743" s="7">
        <v>2.1241899999999999E-4</v>
      </c>
      <c r="M4743" s="7">
        <v>69.959999999999994</v>
      </c>
      <c r="N4743" s="7">
        <v>8.7618699999999997E-3</v>
      </c>
      <c r="O4743" s="7">
        <v>6.4330500000000005E-4</v>
      </c>
      <c r="P4743" s="7">
        <v>1</v>
      </c>
      <c r="Q4743" s="7">
        <v>28</v>
      </c>
      <c r="R4743" s="7">
        <v>265</v>
      </c>
      <c r="S4743" s="189">
        <v>45625.593981481485</v>
      </c>
    </row>
    <row r="4744" spans="1:19">
      <c r="A4744" s="7">
        <v>2022</v>
      </c>
      <c r="B4744" s="123" t="s">
        <v>537</v>
      </c>
      <c r="C4744" s="123" t="s">
        <v>553</v>
      </c>
      <c r="D4744" s="123" t="s">
        <v>191</v>
      </c>
      <c r="E4744" s="123" t="s">
        <v>533</v>
      </c>
      <c r="F4744" s="7">
        <v>4128.1692592210002</v>
      </c>
      <c r="G4744" s="123" t="s">
        <v>532</v>
      </c>
      <c r="H4744" s="7">
        <v>305.59185758299998</v>
      </c>
      <c r="I4744" s="7">
        <v>74.025999999999996</v>
      </c>
      <c r="J4744" s="7">
        <v>302.59480670099998</v>
      </c>
      <c r="K4744" s="7">
        <v>2.8897184999999999E-2</v>
      </c>
      <c r="L4744" s="7">
        <v>8.2563389999999997E-3</v>
      </c>
      <c r="M4744" s="7">
        <v>73.3</v>
      </c>
      <c r="N4744" s="7">
        <v>7.0000000000000001E-3</v>
      </c>
      <c r="O4744" s="7">
        <v>2E-3</v>
      </c>
      <c r="P4744" s="7">
        <v>1</v>
      </c>
      <c r="Q4744" s="7">
        <v>28</v>
      </c>
      <c r="R4744" s="7">
        <v>265</v>
      </c>
      <c r="S4744" s="189">
        <v>45625.593981481485</v>
      </c>
    </row>
    <row r="4745" spans="1:19">
      <c r="A4745" s="7">
        <v>2022</v>
      </c>
      <c r="B4745" s="123" t="s">
        <v>537</v>
      </c>
      <c r="C4745" s="123" t="s">
        <v>553</v>
      </c>
      <c r="D4745" s="123" t="s">
        <v>561</v>
      </c>
      <c r="E4745" s="123" t="s">
        <v>25</v>
      </c>
      <c r="F4745" s="7">
        <v>1033.7210193599999</v>
      </c>
      <c r="G4745" s="123" t="s">
        <v>532</v>
      </c>
      <c r="H4745" s="7">
        <v>4.9387480349999997</v>
      </c>
      <c r="I4745" s="7">
        <v>4.777641107</v>
      </c>
      <c r="J4745" s="7">
        <v>4.147587058</v>
      </c>
      <c r="K4745" s="7">
        <v>3.5678899999999999E-4</v>
      </c>
      <c r="L4745" s="7">
        <v>2.9478149999999999E-3</v>
      </c>
      <c r="M4745" s="7">
        <v>4.0122885970000004</v>
      </c>
      <c r="N4745" s="7">
        <v>3.4515000000000001E-4</v>
      </c>
      <c r="O4745" s="7">
        <v>2.8516539999999999E-3</v>
      </c>
      <c r="P4745" s="7">
        <v>1</v>
      </c>
      <c r="Q4745" s="7">
        <v>28</v>
      </c>
      <c r="R4745" s="7">
        <v>265</v>
      </c>
      <c r="S4745" s="189">
        <v>45625.593981481485</v>
      </c>
    </row>
    <row r="4746" spans="1:19">
      <c r="A4746" s="7">
        <v>2022</v>
      </c>
      <c r="B4746" s="123" t="s">
        <v>537</v>
      </c>
      <c r="C4746" s="123" t="s">
        <v>553</v>
      </c>
      <c r="D4746" s="123" t="s">
        <v>561</v>
      </c>
      <c r="E4746" s="123" t="s">
        <v>23</v>
      </c>
      <c r="F4746" s="7">
        <v>85.974952295999998</v>
      </c>
      <c r="G4746" s="123" t="s">
        <v>532</v>
      </c>
      <c r="H4746" s="7">
        <v>3.0820462999999999E-2</v>
      </c>
      <c r="I4746" s="7">
        <v>0.358481891</v>
      </c>
      <c r="J4746" s="7">
        <v>0</v>
      </c>
      <c r="K4746" s="7">
        <v>6.2271699999999995E-4</v>
      </c>
      <c r="L4746" s="7">
        <v>5.0507103399999998E-5</v>
      </c>
      <c r="M4746" s="7">
        <v>0</v>
      </c>
      <c r="N4746" s="7">
        <v>7.2430070000000001E-3</v>
      </c>
      <c r="O4746" s="7">
        <v>5.8746299999999998E-4</v>
      </c>
      <c r="P4746" s="7"/>
      <c r="Q4746" s="7">
        <v>28</v>
      </c>
      <c r="R4746" s="7">
        <v>265</v>
      </c>
      <c r="S4746" s="189">
        <v>45625.593981481485</v>
      </c>
    </row>
    <row r="4747" spans="1:19">
      <c r="A4747" s="7">
        <v>2022</v>
      </c>
      <c r="B4747" s="123" t="s">
        <v>537</v>
      </c>
      <c r="C4747" s="123" t="s">
        <v>553</v>
      </c>
      <c r="D4747" s="123" t="s">
        <v>561</v>
      </c>
      <c r="E4747" s="123" t="s">
        <v>533</v>
      </c>
      <c r="F4747" s="7">
        <v>14977.880845075</v>
      </c>
      <c r="G4747" s="123" t="s">
        <v>532</v>
      </c>
      <c r="H4747" s="7">
        <v>1110.150191342</v>
      </c>
      <c r="I4747" s="7">
        <v>74.119309856000001</v>
      </c>
      <c r="J4747" s="7">
        <v>1097.878665944</v>
      </c>
      <c r="K4747" s="7">
        <v>4.951118E-3</v>
      </c>
      <c r="L4747" s="7">
        <v>4.5784506000000003E-2</v>
      </c>
      <c r="M4747" s="7">
        <v>73.3</v>
      </c>
      <c r="N4747" s="7">
        <v>3.3056200000000001E-4</v>
      </c>
      <c r="O4747" s="7">
        <v>3.0568079999999998E-3</v>
      </c>
      <c r="P4747" s="7">
        <v>1</v>
      </c>
      <c r="Q4747" s="7">
        <v>28</v>
      </c>
      <c r="R4747" s="7">
        <v>265</v>
      </c>
      <c r="S4747" s="189">
        <v>45625.593981481485</v>
      </c>
    </row>
    <row r="4748" spans="1:19">
      <c r="A4748" s="7">
        <v>2022</v>
      </c>
      <c r="B4748" s="123" t="s">
        <v>537</v>
      </c>
      <c r="C4748" s="123" t="s">
        <v>553</v>
      </c>
      <c r="D4748" s="123" t="s">
        <v>561</v>
      </c>
      <c r="E4748" s="123" t="s">
        <v>159</v>
      </c>
      <c r="F4748" s="7">
        <v>2572.1880454400002</v>
      </c>
      <c r="G4748" s="123" t="s">
        <v>532</v>
      </c>
      <c r="H4748" s="7">
        <v>181.01981250200001</v>
      </c>
      <c r="I4748" s="7">
        <v>70.375808184999997</v>
      </c>
      <c r="J4748" s="7">
        <v>179.950275659</v>
      </c>
      <c r="K4748" s="7">
        <v>2.2537176999999999E-2</v>
      </c>
      <c r="L4748" s="7">
        <v>1.654701E-3</v>
      </c>
      <c r="M4748" s="7">
        <v>69.959999999999994</v>
      </c>
      <c r="N4748" s="7">
        <v>8.7618699999999997E-3</v>
      </c>
      <c r="O4748" s="7">
        <v>6.4330500000000005E-4</v>
      </c>
      <c r="P4748" s="7">
        <v>1</v>
      </c>
      <c r="Q4748" s="7">
        <v>28</v>
      </c>
      <c r="R4748" s="7">
        <v>265</v>
      </c>
      <c r="S4748" s="189">
        <v>45625.593981481485</v>
      </c>
    </row>
    <row r="4749" spans="1:19">
      <c r="A4749" s="7">
        <v>2022</v>
      </c>
      <c r="B4749" s="123" t="s">
        <v>537</v>
      </c>
      <c r="C4749" s="123" t="s">
        <v>553</v>
      </c>
      <c r="D4749" s="123" t="s">
        <v>561</v>
      </c>
      <c r="E4749" s="123" t="s">
        <v>535</v>
      </c>
      <c r="F4749" s="7">
        <v>666.96456677000003</v>
      </c>
      <c r="G4749" s="123" t="s">
        <v>532</v>
      </c>
      <c r="H4749" s="7">
        <v>37.788152918999998</v>
      </c>
      <c r="I4749" s="7">
        <v>56.656912228000003</v>
      </c>
      <c r="J4749" s="7">
        <v>37.751803350000003</v>
      </c>
      <c r="K4749" s="7">
        <v>6.6696500000000005E-4</v>
      </c>
      <c r="L4749" s="7">
        <v>6.6696456679999995E-5</v>
      </c>
      <c r="M4749" s="7">
        <v>56.602412227999999</v>
      </c>
      <c r="N4749" s="7">
        <v>1E-3</v>
      </c>
      <c r="O4749" s="7">
        <v>1E-4</v>
      </c>
      <c r="P4749" s="7">
        <v>1</v>
      </c>
      <c r="Q4749" s="7">
        <v>28</v>
      </c>
      <c r="R4749" s="7">
        <v>265</v>
      </c>
      <c r="S4749" s="189">
        <v>45625.593981481485</v>
      </c>
    </row>
    <row r="4750" spans="1:19">
      <c r="A4750" s="7">
        <v>2022</v>
      </c>
      <c r="B4750" s="123" t="s">
        <v>537</v>
      </c>
      <c r="C4750" s="123" t="s">
        <v>564</v>
      </c>
      <c r="D4750" s="123" t="s">
        <v>180</v>
      </c>
      <c r="E4750" s="123" t="s">
        <v>574</v>
      </c>
      <c r="F4750" s="7">
        <v>3732.3140664990001</v>
      </c>
      <c r="G4750" s="123" t="s">
        <v>532</v>
      </c>
      <c r="H4750" s="7">
        <v>399.72026163300001</v>
      </c>
      <c r="I4750" s="7">
        <v>107.097166667</v>
      </c>
      <c r="J4750" s="7">
        <v>366.885228633</v>
      </c>
      <c r="K4750" s="7">
        <v>1.11969422</v>
      </c>
      <c r="L4750" s="7">
        <v>5.5984709999999998E-3</v>
      </c>
      <c r="M4750" s="7">
        <v>98.299666666999997</v>
      </c>
      <c r="N4750" s="7">
        <v>0.3</v>
      </c>
      <c r="O4750" s="7">
        <v>1.5E-3</v>
      </c>
      <c r="P4750" s="7">
        <v>1</v>
      </c>
      <c r="Q4750" s="7">
        <v>28</v>
      </c>
      <c r="R4750" s="7">
        <v>265</v>
      </c>
      <c r="S4750" s="189">
        <v>45625.593981481485</v>
      </c>
    </row>
    <row r="4751" spans="1:19">
      <c r="A4751" s="7">
        <v>2022</v>
      </c>
      <c r="B4751" s="123" t="s">
        <v>537</v>
      </c>
      <c r="C4751" s="123" t="s">
        <v>564</v>
      </c>
      <c r="D4751" s="123" t="s">
        <v>180</v>
      </c>
      <c r="E4751" s="123" t="s">
        <v>33</v>
      </c>
      <c r="F4751" s="7">
        <v>1051.4089340840001</v>
      </c>
      <c r="G4751" s="123" t="s">
        <v>532</v>
      </c>
      <c r="H4751" s="7">
        <v>9.9463285159999995</v>
      </c>
      <c r="I4751" s="7">
        <v>9.4600000000000009</v>
      </c>
      <c r="J4751" s="7">
        <v>0</v>
      </c>
      <c r="K4751" s="7">
        <v>0.31542268000000001</v>
      </c>
      <c r="L4751" s="7">
        <v>4.2056359999999996E-3</v>
      </c>
      <c r="M4751" s="7">
        <v>0</v>
      </c>
      <c r="N4751" s="7">
        <v>0.3</v>
      </c>
      <c r="O4751" s="7">
        <v>4.0000000000000001E-3</v>
      </c>
      <c r="P4751" s="7"/>
      <c r="Q4751" s="7">
        <v>28</v>
      </c>
      <c r="R4751" s="7">
        <v>265</v>
      </c>
      <c r="S4751" s="189">
        <v>45625.593981481485</v>
      </c>
    </row>
    <row r="4752" spans="1:19">
      <c r="A4752" s="7">
        <v>2022</v>
      </c>
      <c r="B4752" s="123" t="s">
        <v>537</v>
      </c>
      <c r="C4752" s="123" t="s">
        <v>564</v>
      </c>
      <c r="D4752" s="123" t="s">
        <v>180</v>
      </c>
      <c r="E4752" s="123" t="s">
        <v>540</v>
      </c>
      <c r="F4752" s="7">
        <v>1130.239524248</v>
      </c>
      <c r="G4752" s="123" t="s">
        <v>532</v>
      </c>
      <c r="H4752" s="7">
        <v>116.863941208</v>
      </c>
      <c r="I4752" s="7">
        <v>103.39749999999999</v>
      </c>
      <c r="J4752" s="7">
        <v>106.92065899399999</v>
      </c>
      <c r="K4752" s="7">
        <v>0.33907185699999998</v>
      </c>
      <c r="L4752" s="7">
        <v>1.695359E-3</v>
      </c>
      <c r="M4752" s="7">
        <v>94.6</v>
      </c>
      <c r="N4752" s="7">
        <v>0.3</v>
      </c>
      <c r="O4752" s="7">
        <v>1.5E-3</v>
      </c>
      <c r="P4752" s="7">
        <v>1</v>
      </c>
      <c r="Q4752" s="7">
        <v>28</v>
      </c>
      <c r="R4752" s="7">
        <v>265</v>
      </c>
      <c r="S4752" s="189">
        <v>45625.593981481485</v>
      </c>
    </row>
    <row r="4753" spans="1:19">
      <c r="A4753" s="7">
        <v>2022</v>
      </c>
      <c r="B4753" s="123" t="s">
        <v>537</v>
      </c>
      <c r="C4753" s="123" t="s">
        <v>564</v>
      </c>
      <c r="D4753" s="123" t="s">
        <v>180</v>
      </c>
      <c r="E4753" s="123" t="s">
        <v>569</v>
      </c>
      <c r="F4753" s="7">
        <v>1375.9461142919999</v>
      </c>
      <c r="G4753" s="123" t="s">
        <v>532</v>
      </c>
      <c r="H4753" s="7">
        <v>148.09445622699999</v>
      </c>
      <c r="I4753" s="7">
        <v>107.631</v>
      </c>
      <c r="J4753" s="7">
        <v>136.026032859</v>
      </c>
      <c r="K4753" s="7">
        <v>0.41278383400000002</v>
      </c>
      <c r="L4753" s="7">
        <v>1.926325E-3</v>
      </c>
      <c r="M4753" s="7">
        <v>98.86</v>
      </c>
      <c r="N4753" s="7">
        <v>0.3</v>
      </c>
      <c r="O4753" s="7">
        <v>1.4E-3</v>
      </c>
      <c r="P4753" s="7">
        <v>1</v>
      </c>
      <c r="Q4753" s="7">
        <v>28</v>
      </c>
      <c r="R4753" s="7">
        <v>265</v>
      </c>
      <c r="S4753" s="189">
        <v>45625.593981481485</v>
      </c>
    </row>
    <row r="4754" spans="1:19">
      <c r="A4754" s="7">
        <v>2022</v>
      </c>
      <c r="B4754" s="123" t="s">
        <v>537</v>
      </c>
      <c r="C4754" s="123" t="s">
        <v>564</v>
      </c>
      <c r="D4754" s="123" t="s">
        <v>180</v>
      </c>
      <c r="E4754" s="123" t="s">
        <v>531</v>
      </c>
      <c r="F4754" s="7">
        <v>0</v>
      </c>
      <c r="G4754" s="123" t="s">
        <v>532</v>
      </c>
      <c r="H4754" s="7">
        <v>0</v>
      </c>
      <c r="I4754" s="7"/>
      <c r="J4754" s="7">
        <v>0</v>
      </c>
      <c r="K4754" s="7">
        <v>0</v>
      </c>
      <c r="L4754" s="7">
        <v>0</v>
      </c>
      <c r="M4754" s="7"/>
      <c r="N4754" s="7"/>
      <c r="O4754" s="7"/>
      <c r="P4754" s="7">
        <v>1</v>
      </c>
      <c r="Q4754" s="7">
        <v>28</v>
      </c>
      <c r="R4754" s="7">
        <v>265</v>
      </c>
      <c r="S4754" s="189">
        <v>45625.593981481485</v>
      </c>
    </row>
    <row r="4755" spans="1:19">
      <c r="A4755" s="7">
        <v>2022</v>
      </c>
      <c r="B4755" s="123" t="s">
        <v>537</v>
      </c>
      <c r="C4755" s="123" t="s">
        <v>564</v>
      </c>
      <c r="D4755" s="123" t="s">
        <v>180</v>
      </c>
      <c r="E4755" s="123" t="s">
        <v>533</v>
      </c>
      <c r="F4755" s="7">
        <v>10769.381966768</v>
      </c>
      <c r="G4755" s="123" t="s">
        <v>532</v>
      </c>
      <c r="H4755" s="7">
        <v>794.08755891099997</v>
      </c>
      <c r="I4755" s="7">
        <v>73.735666667000004</v>
      </c>
      <c r="J4755" s="7">
        <v>789.35980022800004</v>
      </c>
      <c r="K4755" s="7">
        <v>0.10769382</v>
      </c>
      <c r="L4755" s="7">
        <v>6.461629E-3</v>
      </c>
      <c r="M4755" s="7">
        <v>73.296666666999997</v>
      </c>
      <c r="N4755" s="7">
        <v>0.01</v>
      </c>
      <c r="O4755" s="7">
        <v>5.9999999999999995E-4</v>
      </c>
      <c r="P4755" s="7">
        <v>1</v>
      </c>
      <c r="Q4755" s="7">
        <v>28</v>
      </c>
      <c r="R4755" s="7">
        <v>265</v>
      </c>
      <c r="S4755" s="189">
        <v>45625.593981481485</v>
      </c>
    </row>
    <row r="4756" spans="1:19">
      <c r="A4756" s="7">
        <v>2022</v>
      </c>
      <c r="B4756" s="123" t="s">
        <v>537</v>
      </c>
      <c r="C4756" s="123" t="s">
        <v>564</v>
      </c>
      <c r="D4756" s="123" t="s">
        <v>180</v>
      </c>
      <c r="E4756" s="123" t="s">
        <v>159</v>
      </c>
      <c r="F4756" s="7">
        <v>0</v>
      </c>
      <c r="G4756" s="123" t="s">
        <v>532</v>
      </c>
      <c r="H4756" s="7">
        <v>0</v>
      </c>
      <c r="I4756" s="7"/>
      <c r="J4756" s="7">
        <v>0</v>
      </c>
      <c r="K4756" s="7">
        <v>0</v>
      </c>
      <c r="L4756" s="7">
        <v>0</v>
      </c>
      <c r="M4756" s="7"/>
      <c r="N4756" s="7"/>
      <c r="O4756" s="7"/>
      <c r="P4756" s="7">
        <v>1</v>
      </c>
      <c r="Q4756" s="7">
        <v>28</v>
      </c>
      <c r="R4756" s="7">
        <v>265</v>
      </c>
      <c r="S4756" s="189">
        <v>45625.593981481485</v>
      </c>
    </row>
    <row r="4757" spans="1:19">
      <c r="A4757" s="7">
        <v>2022</v>
      </c>
      <c r="B4757" s="123" t="s">
        <v>537</v>
      </c>
      <c r="C4757" s="123" t="s">
        <v>564</v>
      </c>
      <c r="D4757" s="123" t="s">
        <v>180</v>
      </c>
      <c r="E4757" s="123" t="s">
        <v>160</v>
      </c>
      <c r="F4757" s="7">
        <v>30810.713212567</v>
      </c>
      <c r="G4757" s="123" t="s">
        <v>532</v>
      </c>
      <c r="H4757" s="7">
        <v>2213.102719345</v>
      </c>
      <c r="I4757" s="7">
        <v>71.828999999999994</v>
      </c>
      <c r="J4757" s="7">
        <v>2199.5768162449999</v>
      </c>
      <c r="K4757" s="7">
        <v>0.30810713200000001</v>
      </c>
      <c r="L4757" s="7">
        <v>1.8486427999999999E-2</v>
      </c>
      <c r="M4757" s="7">
        <v>71.39</v>
      </c>
      <c r="N4757" s="7">
        <v>0.01</v>
      </c>
      <c r="O4757" s="7">
        <v>5.9999999999999995E-4</v>
      </c>
      <c r="P4757" s="7">
        <v>1</v>
      </c>
      <c r="Q4757" s="7">
        <v>28</v>
      </c>
      <c r="R4757" s="7">
        <v>265</v>
      </c>
      <c r="S4757" s="189">
        <v>45625.593981481485</v>
      </c>
    </row>
    <row r="4758" spans="1:19">
      <c r="A4758" s="7">
        <v>2022</v>
      </c>
      <c r="B4758" s="123" t="s">
        <v>537</v>
      </c>
      <c r="C4758" s="123" t="s">
        <v>564</v>
      </c>
      <c r="D4758" s="123" t="s">
        <v>180</v>
      </c>
      <c r="E4758" s="123" t="s">
        <v>575</v>
      </c>
      <c r="F4758" s="7">
        <v>333.42249229700002</v>
      </c>
      <c r="G4758" s="123" t="s">
        <v>532</v>
      </c>
      <c r="H4758" s="7">
        <v>36.608400394</v>
      </c>
      <c r="I4758" s="7">
        <v>109.795833333</v>
      </c>
      <c r="J4758" s="7">
        <v>33.675116017999997</v>
      </c>
      <c r="K4758" s="7">
        <v>0.100026748</v>
      </c>
      <c r="L4758" s="7">
        <v>5.0013399999999995E-4</v>
      </c>
      <c r="M4758" s="7">
        <v>100.99833333300001</v>
      </c>
      <c r="N4758" s="7">
        <v>0.3</v>
      </c>
      <c r="O4758" s="7">
        <v>1.5E-3</v>
      </c>
      <c r="P4758" s="7">
        <v>1</v>
      </c>
      <c r="Q4758" s="7">
        <v>28</v>
      </c>
      <c r="R4758" s="7">
        <v>265</v>
      </c>
      <c r="S4758" s="189">
        <v>45625.593981481485</v>
      </c>
    </row>
    <row r="4759" spans="1:19">
      <c r="A4759" s="7">
        <v>2022</v>
      </c>
      <c r="B4759" s="123" t="s">
        <v>537</v>
      </c>
      <c r="C4759" s="123" t="s">
        <v>564</v>
      </c>
      <c r="D4759" s="123" t="s">
        <v>180</v>
      </c>
      <c r="E4759" s="123" t="s">
        <v>163</v>
      </c>
      <c r="F4759" s="7">
        <v>1898.839385493</v>
      </c>
      <c r="G4759" s="123" t="s">
        <v>532</v>
      </c>
      <c r="H4759" s="7">
        <v>121.25323722</v>
      </c>
      <c r="I4759" s="7">
        <v>63.856499999999997</v>
      </c>
      <c r="J4759" s="7">
        <v>120.937080462</v>
      </c>
      <c r="K4759" s="7">
        <v>9.4941969999999994E-3</v>
      </c>
      <c r="L4759" s="7">
        <v>1.89884E-4</v>
      </c>
      <c r="M4759" s="7">
        <v>63.69</v>
      </c>
      <c r="N4759" s="7">
        <v>5.0000000000000001E-3</v>
      </c>
      <c r="O4759" s="7">
        <v>1E-4</v>
      </c>
      <c r="P4759" s="7">
        <v>1</v>
      </c>
      <c r="Q4759" s="7">
        <v>28</v>
      </c>
      <c r="R4759" s="7">
        <v>265</v>
      </c>
      <c r="S4759" s="189">
        <v>45625.593981481485</v>
      </c>
    </row>
    <row r="4760" spans="1:19">
      <c r="A4760" s="7">
        <v>2022</v>
      </c>
      <c r="B4760" s="123" t="s">
        <v>537</v>
      </c>
      <c r="C4760" s="123" t="s">
        <v>564</v>
      </c>
      <c r="D4760" s="123" t="s">
        <v>180</v>
      </c>
      <c r="E4760" s="123" t="s">
        <v>535</v>
      </c>
      <c r="F4760" s="7">
        <v>22600.028385271999</v>
      </c>
      <c r="G4760" s="123" t="s">
        <v>532</v>
      </c>
      <c r="H4760" s="7">
        <v>1282.9790277540001</v>
      </c>
      <c r="I4760" s="7">
        <v>56.768912227999998</v>
      </c>
      <c r="J4760" s="7">
        <v>1279.2161230280001</v>
      </c>
      <c r="K4760" s="7">
        <v>0.113000142</v>
      </c>
      <c r="L4760" s="7">
        <v>2.260003E-3</v>
      </c>
      <c r="M4760" s="7">
        <v>56.602412227999999</v>
      </c>
      <c r="N4760" s="7">
        <v>5.0000000000000001E-3</v>
      </c>
      <c r="O4760" s="7">
        <v>1E-4</v>
      </c>
      <c r="P4760" s="7">
        <v>1</v>
      </c>
      <c r="Q4760" s="7">
        <v>28</v>
      </c>
      <c r="R4760" s="7">
        <v>265</v>
      </c>
      <c r="S4760" s="189">
        <v>45625.593981481485</v>
      </c>
    </row>
    <row r="4761" spans="1:19">
      <c r="A4761" s="7">
        <v>2022</v>
      </c>
      <c r="B4761" s="123" t="s">
        <v>537</v>
      </c>
      <c r="C4761" s="123" t="s">
        <v>564</v>
      </c>
      <c r="D4761" s="123" t="s">
        <v>180</v>
      </c>
      <c r="E4761" s="123" t="s">
        <v>541</v>
      </c>
      <c r="F4761" s="7">
        <v>279.67860977999999</v>
      </c>
      <c r="G4761" s="123" t="s">
        <v>532</v>
      </c>
      <c r="H4761" s="7">
        <v>26.923222756000001</v>
      </c>
      <c r="I4761" s="7">
        <v>96.264861932000002</v>
      </c>
      <c r="J4761" s="7">
        <v>26.800443846</v>
      </c>
      <c r="K4761" s="7">
        <v>2.7967859999999999E-3</v>
      </c>
      <c r="L4761" s="7">
        <v>1.6780699999999999E-4</v>
      </c>
      <c r="M4761" s="7">
        <v>95.825861931999995</v>
      </c>
      <c r="N4761" s="7">
        <v>0.01</v>
      </c>
      <c r="O4761" s="7">
        <v>5.9999999999999995E-4</v>
      </c>
      <c r="P4761" s="7">
        <v>1</v>
      </c>
      <c r="Q4761" s="7">
        <v>28</v>
      </c>
      <c r="R4761" s="7">
        <v>265</v>
      </c>
      <c r="S4761" s="189">
        <v>45625.593981481485</v>
      </c>
    </row>
    <row r="4762" spans="1:19">
      <c r="A4762" s="7">
        <v>2022</v>
      </c>
      <c r="B4762" s="123" t="s">
        <v>537</v>
      </c>
      <c r="C4762" s="123" t="s">
        <v>564</v>
      </c>
      <c r="D4762" s="123" t="s">
        <v>180</v>
      </c>
      <c r="E4762" s="123" t="s">
        <v>570</v>
      </c>
      <c r="F4762" s="7">
        <v>5346.7110720000001</v>
      </c>
      <c r="G4762" s="123" t="s">
        <v>532</v>
      </c>
      <c r="H4762" s="7">
        <v>602.95395430099995</v>
      </c>
      <c r="I4762" s="7">
        <v>112.771</v>
      </c>
      <c r="J4762" s="7">
        <v>556.05795148799996</v>
      </c>
      <c r="K4762" s="7">
        <v>1.6040133219999999</v>
      </c>
      <c r="L4762" s="7">
        <v>7.4853960000000001E-3</v>
      </c>
      <c r="M4762" s="7">
        <v>104</v>
      </c>
      <c r="N4762" s="7">
        <v>0.3</v>
      </c>
      <c r="O4762" s="7">
        <v>1.4E-3</v>
      </c>
      <c r="P4762" s="7">
        <v>1</v>
      </c>
      <c r="Q4762" s="7">
        <v>28</v>
      </c>
      <c r="R4762" s="7">
        <v>265</v>
      </c>
      <c r="S4762" s="189">
        <v>45625.593981481485</v>
      </c>
    </row>
    <row r="4763" spans="1:19">
      <c r="A4763" s="7">
        <v>2022</v>
      </c>
      <c r="B4763" s="123" t="s">
        <v>537</v>
      </c>
      <c r="C4763" s="123" t="s">
        <v>556</v>
      </c>
      <c r="D4763" s="123" t="s">
        <v>576</v>
      </c>
      <c r="E4763" s="123" t="s">
        <v>27</v>
      </c>
      <c r="F4763" s="7">
        <v>0</v>
      </c>
      <c r="G4763" s="123" t="s">
        <v>532</v>
      </c>
      <c r="H4763" s="7">
        <v>0</v>
      </c>
      <c r="I4763" s="7"/>
      <c r="J4763" s="7">
        <v>0</v>
      </c>
      <c r="K4763" s="7">
        <v>0</v>
      </c>
      <c r="L4763" s="7">
        <v>0</v>
      </c>
      <c r="M4763" s="7"/>
      <c r="N4763" s="7"/>
      <c r="O4763" s="7"/>
      <c r="P4763" s="7"/>
      <c r="Q4763" s="7">
        <v>28</v>
      </c>
      <c r="R4763" s="7">
        <v>265</v>
      </c>
      <c r="S4763" s="189">
        <v>45625.593981481485</v>
      </c>
    </row>
    <row r="4764" spans="1:19">
      <c r="A4764" s="7">
        <v>2022</v>
      </c>
      <c r="B4764" s="123" t="s">
        <v>537</v>
      </c>
      <c r="C4764" s="123" t="s">
        <v>556</v>
      </c>
      <c r="D4764" s="123" t="s">
        <v>576</v>
      </c>
      <c r="E4764" s="123" t="s">
        <v>33</v>
      </c>
      <c r="F4764" s="7">
        <v>123.677714937</v>
      </c>
      <c r="G4764" s="123" t="s">
        <v>532</v>
      </c>
      <c r="H4764" s="7">
        <v>1.169991183</v>
      </c>
      <c r="I4764" s="7">
        <v>9.4600000000000009</v>
      </c>
      <c r="J4764" s="7">
        <v>0</v>
      </c>
      <c r="K4764" s="7">
        <v>3.7103313999999998E-2</v>
      </c>
      <c r="L4764" s="7">
        <v>4.94711E-4</v>
      </c>
      <c r="M4764" s="7">
        <v>0</v>
      </c>
      <c r="N4764" s="7">
        <v>0.3</v>
      </c>
      <c r="O4764" s="7">
        <v>4.0000000000000001E-3</v>
      </c>
      <c r="P4764" s="7"/>
      <c r="Q4764" s="7">
        <v>28</v>
      </c>
      <c r="R4764" s="7">
        <v>265</v>
      </c>
      <c r="S4764" s="189">
        <v>45625.593981481485</v>
      </c>
    </row>
    <row r="4765" spans="1:19">
      <c r="A4765" s="7">
        <v>2022</v>
      </c>
      <c r="B4765" s="123" t="s">
        <v>537</v>
      </c>
      <c r="C4765" s="123" t="s">
        <v>556</v>
      </c>
      <c r="D4765" s="123" t="s">
        <v>576</v>
      </c>
      <c r="E4765" s="123" t="s">
        <v>540</v>
      </c>
      <c r="F4765" s="7">
        <v>0.20930852</v>
      </c>
      <c r="G4765" s="123" t="s">
        <v>532</v>
      </c>
      <c r="H4765" s="7">
        <v>1.9942392999999999E-2</v>
      </c>
      <c r="I4765" s="7">
        <v>95.277500000000003</v>
      </c>
      <c r="J4765" s="7">
        <v>1.9800585999999998E-2</v>
      </c>
      <c r="K4765" s="7">
        <v>2.0930852E-6</v>
      </c>
      <c r="L4765" s="7">
        <v>3.1396278000000001E-7</v>
      </c>
      <c r="M4765" s="7">
        <v>94.6</v>
      </c>
      <c r="N4765" s="7">
        <v>0.01</v>
      </c>
      <c r="O4765" s="7">
        <v>1.5E-3</v>
      </c>
      <c r="P4765" s="7">
        <v>1</v>
      </c>
      <c r="Q4765" s="7">
        <v>28</v>
      </c>
      <c r="R4765" s="7">
        <v>265</v>
      </c>
      <c r="S4765" s="189">
        <v>45625.593981481485</v>
      </c>
    </row>
    <row r="4766" spans="1:19">
      <c r="A4766" s="7">
        <v>2022</v>
      </c>
      <c r="B4766" s="123" t="s">
        <v>537</v>
      </c>
      <c r="C4766" s="123" t="s">
        <v>556</v>
      </c>
      <c r="D4766" s="123" t="s">
        <v>576</v>
      </c>
      <c r="E4766" s="123" t="s">
        <v>531</v>
      </c>
      <c r="F4766" s="7">
        <v>0</v>
      </c>
      <c r="G4766" s="123" t="s">
        <v>532</v>
      </c>
      <c r="H4766" s="7">
        <v>0</v>
      </c>
      <c r="I4766" s="7"/>
      <c r="J4766" s="7">
        <v>0</v>
      </c>
      <c r="K4766" s="7">
        <v>0</v>
      </c>
      <c r="L4766" s="7">
        <v>0</v>
      </c>
      <c r="M4766" s="7"/>
      <c r="N4766" s="7"/>
      <c r="O4766" s="7"/>
      <c r="P4766" s="7">
        <v>1</v>
      </c>
      <c r="Q4766" s="7">
        <v>28</v>
      </c>
      <c r="R4766" s="7">
        <v>265</v>
      </c>
      <c r="S4766" s="189">
        <v>45625.593981481485</v>
      </c>
    </row>
    <row r="4767" spans="1:19">
      <c r="A4767" s="7">
        <v>2022</v>
      </c>
      <c r="B4767" s="123" t="s">
        <v>537</v>
      </c>
      <c r="C4767" s="123" t="s">
        <v>556</v>
      </c>
      <c r="D4767" s="123" t="s">
        <v>576</v>
      </c>
      <c r="E4767" s="123" t="s">
        <v>533</v>
      </c>
      <c r="F4767" s="7">
        <v>545.41443600000002</v>
      </c>
      <c r="G4767" s="123" t="s">
        <v>532</v>
      </c>
      <c r="H4767" s="7">
        <v>40.216497048000001</v>
      </c>
      <c r="I4767" s="7">
        <v>73.735666667000004</v>
      </c>
      <c r="J4767" s="7">
        <v>39.977060111</v>
      </c>
      <c r="K4767" s="7">
        <v>5.4541440000000002E-3</v>
      </c>
      <c r="L4767" s="7">
        <v>3.27249E-4</v>
      </c>
      <c r="M4767" s="7">
        <v>73.296666666999997</v>
      </c>
      <c r="N4767" s="7">
        <v>0.01</v>
      </c>
      <c r="O4767" s="7">
        <v>5.9999999999999995E-4</v>
      </c>
      <c r="P4767" s="7">
        <v>1</v>
      </c>
      <c r="Q4767" s="7">
        <v>28</v>
      </c>
      <c r="R4767" s="7">
        <v>265</v>
      </c>
      <c r="S4767" s="189">
        <v>45625.593981481485</v>
      </c>
    </row>
    <row r="4768" spans="1:19">
      <c r="A4768" s="7">
        <v>2022</v>
      </c>
      <c r="B4768" s="123" t="s">
        <v>537</v>
      </c>
      <c r="C4768" s="123" t="s">
        <v>556</v>
      </c>
      <c r="D4768" s="123" t="s">
        <v>576</v>
      </c>
      <c r="E4768" s="123" t="s">
        <v>160</v>
      </c>
      <c r="F4768" s="7">
        <v>199.961568</v>
      </c>
      <c r="G4768" s="123" t="s">
        <v>532</v>
      </c>
      <c r="H4768" s="7">
        <v>14.363039468</v>
      </c>
      <c r="I4768" s="7">
        <v>71.828999999999994</v>
      </c>
      <c r="J4768" s="7">
        <v>14.27525634</v>
      </c>
      <c r="K4768" s="7">
        <v>1.9996160000000001E-3</v>
      </c>
      <c r="L4768" s="7">
        <v>1.1997699999999999E-4</v>
      </c>
      <c r="M4768" s="7">
        <v>71.39</v>
      </c>
      <c r="N4768" s="7">
        <v>0.01</v>
      </c>
      <c r="O4768" s="7">
        <v>5.9999999999999995E-4</v>
      </c>
      <c r="P4768" s="7">
        <v>1</v>
      </c>
      <c r="Q4768" s="7">
        <v>28</v>
      </c>
      <c r="R4768" s="7">
        <v>265</v>
      </c>
      <c r="S4768" s="189">
        <v>45625.593981481485</v>
      </c>
    </row>
    <row r="4769" spans="1:19">
      <c r="A4769" s="7">
        <v>2022</v>
      </c>
      <c r="B4769" s="123" t="s">
        <v>537</v>
      </c>
      <c r="C4769" s="123" t="s">
        <v>556</v>
      </c>
      <c r="D4769" s="123" t="s">
        <v>576</v>
      </c>
      <c r="E4769" s="123" t="s">
        <v>163</v>
      </c>
      <c r="F4769" s="7">
        <v>797.87620766199996</v>
      </c>
      <c r="G4769" s="123" t="s">
        <v>532</v>
      </c>
      <c r="H4769" s="7">
        <v>50.949582055</v>
      </c>
      <c r="I4769" s="7">
        <v>63.856499999999997</v>
      </c>
      <c r="J4769" s="7">
        <v>50.816735666</v>
      </c>
      <c r="K4769" s="7">
        <v>3.9893810000000002E-3</v>
      </c>
      <c r="L4769" s="7">
        <v>7.9787620770000006E-5</v>
      </c>
      <c r="M4769" s="7">
        <v>63.69</v>
      </c>
      <c r="N4769" s="7">
        <v>5.0000000000000001E-3</v>
      </c>
      <c r="O4769" s="7">
        <v>1E-4</v>
      </c>
      <c r="P4769" s="7">
        <v>1</v>
      </c>
      <c r="Q4769" s="7">
        <v>28</v>
      </c>
      <c r="R4769" s="7">
        <v>265</v>
      </c>
      <c r="S4769" s="189">
        <v>45625.593981481485</v>
      </c>
    </row>
    <row r="4770" spans="1:19">
      <c r="A4770" s="7">
        <v>2022</v>
      </c>
      <c r="B4770" s="123" t="s">
        <v>537</v>
      </c>
      <c r="C4770" s="123" t="s">
        <v>556</v>
      </c>
      <c r="D4770" s="123" t="s">
        <v>576</v>
      </c>
      <c r="E4770" s="123" t="s">
        <v>535</v>
      </c>
      <c r="F4770" s="7">
        <v>1730.562492385</v>
      </c>
      <c r="G4770" s="123" t="s">
        <v>532</v>
      </c>
      <c r="H4770" s="7">
        <v>98.242150234999997</v>
      </c>
      <c r="I4770" s="7">
        <v>56.768912227999998</v>
      </c>
      <c r="J4770" s="7">
        <v>97.95401158</v>
      </c>
      <c r="K4770" s="7">
        <v>8.6528119999999993E-3</v>
      </c>
      <c r="L4770" s="7">
        <v>1.7305599999999999E-4</v>
      </c>
      <c r="M4770" s="7">
        <v>56.602412227999999</v>
      </c>
      <c r="N4770" s="7">
        <v>5.0000000000000001E-3</v>
      </c>
      <c r="O4770" s="7">
        <v>1E-4</v>
      </c>
      <c r="P4770" s="7">
        <v>1</v>
      </c>
      <c r="Q4770" s="7">
        <v>28</v>
      </c>
      <c r="R4770" s="7">
        <v>265</v>
      </c>
      <c r="S4770" s="189">
        <v>45625.593981481485</v>
      </c>
    </row>
    <row r="4771" spans="1:19">
      <c r="A4771" s="7">
        <v>2022</v>
      </c>
      <c r="B4771" s="123" t="s">
        <v>537</v>
      </c>
      <c r="C4771" s="123" t="s">
        <v>556</v>
      </c>
      <c r="D4771" s="123" t="s">
        <v>576</v>
      </c>
      <c r="E4771" s="123" t="s">
        <v>541</v>
      </c>
      <c r="F4771" s="7">
        <v>0</v>
      </c>
      <c r="G4771" s="123" t="s">
        <v>532</v>
      </c>
      <c r="H4771" s="7">
        <v>0</v>
      </c>
      <c r="I4771" s="7"/>
      <c r="J4771" s="7">
        <v>0</v>
      </c>
      <c r="K4771" s="7">
        <v>0</v>
      </c>
      <c r="L4771" s="7">
        <v>0</v>
      </c>
      <c r="M4771" s="7"/>
      <c r="N4771" s="7"/>
      <c r="O4771" s="7"/>
      <c r="P4771" s="7">
        <v>1</v>
      </c>
      <c r="Q4771" s="7">
        <v>28</v>
      </c>
      <c r="R4771" s="7">
        <v>265</v>
      </c>
      <c r="S4771" s="189">
        <v>45625.593981481485</v>
      </c>
    </row>
    <row r="4772" spans="1:19">
      <c r="A4772" s="7">
        <v>2022</v>
      </c>
      <c r="B4772" s="123" t="s">
        <v>537</v>
      </c>
      <c r="C4772" s="123" t="s">
        <v>556</v>
      </c>
      <c r="D4772" s="123" t="s">
        <v>577</v>
      </c>
      <c r="E4772" s="123" t="s">
        <v>27</v>
      </c>
      <c r="F4772" s="7">
        <v>0</v>
      </c>
      <c r="G4772" s="123" t="s">
        <v>532</v>
      </c>
      <c r="H4772" s="7">
        <v>0</v>
      </c>
      <c r="I4772" s="7"/>
      <c r="J4772" s="7">
        <v>0</v>
      </c>
      <c r="K4772" s="7">
        <v>0</v>
      </c>
      <c r="L4772" s="7">
        <v>0</v>
      </c>
      <c r="M4772" s="7"/>
      <c r="N4772" s="7"/>
      <c r="O4772" s="7"/>
      <c r="P4772" s="7"/>
      <c r="Q4772" s="7">
        <v>28</v>
      </c>
      <c r="R4772" s="7">
        <v>265</v>
      </c>
      <c r="S4772" s="189">
        <v>45625.593981481485</v>
      </c>
    </row>
    <row r="4773" spans="1:19">
      <c r="A4773" s="7">
        <v>2022</v>
      </c>
      <c r="B4773" s="123" t="s">
        <v>537</v>
      </c>
      <c r="C4773" s="123" t="s">
        <v>556</v>
      </c>
      <c r="D4773" s="123" t="s">
        <v>577</v>
      </c>
      <c r="E4773" s="123" t="s">
        <v>33</v>
      </c>
      <c r="F4773" s="7">
        <v>5.1506600349999996</v>
      </c>
      <c r="G4773" s="123" t="s">
        <v>532</v>
      </c>
      <c r="H4773" s="7">
        <v>4.8725244000000001E-2</v>
      </c>
      <c r="I4773" s="7">
        <v>9.4600000000000009</v>
      </c>
      <c r="J4773" s="7">
        <v>0</v>
      </c>
      <c r="K4773" s="7">
        <v>1.545198E-3</v>
      </c>
      <c r="L4773" s="7">
        <v>2.0602640139999999E-5</v>
      </c>
      <c r="M4773" s="7">
        <v>0</v>
      </c>
      <c r="N4773" s="7">
        <v>0.3</v>
      </c>
      <c r="O4773" s="7">
        <v>4.0000000000000001E-3</v>
      </c>
      <c r="P4773" s="7"/>
      <c r="Q4773" s="7">
        <v>28</v>
      </c>
      <c r="R4773" s="7">
        <v>265</v>
      </c>
      <c r="S4773" s="189">
        <v>45625.593981481485</v>
      </c>
    </row>
    <row r="4774" spans="1:19">
      <c r="A4774" s="7">
        <v>2022</v>
      </c>
      <c r="B4774" s="123" t="s">
        <v>537</v>
      </c>
      <c r="C4774" s="123" t="s">
        <v>556</v>
      </c>
      <c r="D4774" s="123" t="s">
        <v>577</v>
      </c>
      <c r="E4774" s="123" t="s">
        <v>540</v>
      </c>
      <c r="F4774" s="7">
        <v>0</v>
      </c>
      <c r="G4774" s="123" t="s">
        <v>532</v>
      </c>
      <c r="H4774" s="7">
        <v>0</v>
      </c>
      <c r="I4774" s="7"/>
      <c r="J4774" s="7">
        <v>0</v>
      </c>
      <c r="K4774" s="7">
        <v>0</v>
      </c>
      <c r="L4774" s="7">
        <v>0</v>
      </c>
      <c r="M4774" s="7"/>
      <c r="N4774" s="7"/>
      <c r="O4774" s="7"/>
      <c r="P4774" s="7">
        <v>1</v>
      </c>
      <c r="Q4774" s="7">
        <v>28</v>
      </c>
      <c r="R4774" s="7">
        <v>265</v>
      </c>
      <c r="S4774" s="189">
        <v>45625.593981481485</v>
      </c>
    </row>
    <row r="4775" spans="1:19">
      <c r="A4775" s="7">
        <v>2022</v>
      </c>
      <c r="B4775" s="123" t="s">
        <v>537</v>
      </c>
      <c r="C4775" s="123" t="s">
        <v>556</v>
      </c>
      <c r="D4775" s="123" t="s">
        <v>577</v>
      </c>
      <c r="E4775" s="123" t="s">
        <v>531</v>
      </c>
      <c r="F4775" s="7">
        <v>0</v>
      </c>
      <c r="G4775" s="123" t="s">
        <v>532</v>
      </c>
      <c r="H4775" s="7">
        <v>0</v>
      </c>
      <c r="I4775" s="7"/>
      <c r="J4775" s="7">
        <v>0</v>
      </c>
      <c r="K4775" s="7">
        <v>0</v>
      </c>
      <c r="L4775" s="7">
        <v>0</v>
      </c>
      <c r="M4775" s="7"/>
      <c r="N4775" s="7"/>
      <c r="O4775" s="7"/>
      <c r="P4775" s="7">
        <v>1</v>
      </c>
      <c r="Q4775" s="7">
        <v>28</v>
      </c>
      <c r="R4775" s="7">
        <v>265</v>
      </c>
      <c r="S4775" s="189">
        <v>45625.593981481485</v>
      </c>
    </row>
    <row r="4776" spans="1:19">
      <c r="A4776" s="7">
        <v>2022</v>
      </c>
      <c r="B4776" s="123" t="s">
        <v>537</v>
      </c>
      <c r="C4776" s="123" t="s">
        <v>556</v>
      </c>
      <c r="D4776" s="123" t="s">
        <v>577</v>
      </c>
      <c r="E4776" s="123" t="s">
        <v>533</v>
      </c>
      <c r="F4776" s="7">
        <v>670.892832</v>
      </c>
      <c r="G4776" s="123" t="s">
        <v>532</v>
      </c>
      <c r="H4776" s="7">
        <v>49.468730229999998</v>
      </c>
      <c r="I4776" s="7">
        <v>73.735666667000004</v>
      </c>
      <c r="J4776" s="7">
        <v>49.174208276000002</v>
      </c>
      <c r="K4776" s="7">
        <v>6.7089280000000003E-3</v>
      </c>
      <c r="L4776" s="7">
        <v>4.02536E-4</v>
      </c>
      <c r="M4776" s="7">
        <v>73.296666666999997</v>
      </c>
      <c r="N4776" s="7">
        <v>0.01</v>
      </c>
      <c r="O4776" s="7">
        <v>5.9999999999999995E-4</v>
      </c>
      <c r="P4776" s="7">
        <v>1</v>
      </c>
      <c r="Q4776" s="7">
        <v>28</v>
      </c>
      <c r="R4776" s="7">
        <v>265</v>
      </c>
      <c r="S4776" s="189">
        <v>45625.593981481485</v>
      </c>
    </row>
    <row r="4777" spans="1:19">
      <c r="A4777" s="7">
        <v>2022</v>
      </c>
      <c r="B4777" s="123" t="s">
        <v>537</v>
      </c>
      <c r="C4777" s="123" t="s">
        <v>556</v>
      </c>
      <c r="D4777" s="123" t="s">
        <v>577</v>
      </c>
      <c r="E4777" s="123" t="s">
        <v>160</v>
      </c>
      <c r="F4777" s="7">
        <v>55.684440000000002</v>
      </c>
      <c r="G4777" s="123" t="s">
        <v>532</v>
      </c>
      <c r="H4777" s="7">
        <v>3.999757641</v>
      </c>
      <c r="I4777" s="7">
        <v>71.828999999999994</v>
      </c>
      <c r="J4777" s="7">
        <v>3.9753121720000002</v>
      </c>
      <c r="K4777" s="7">
        <v>5.5684400000000002E-4</v>
      </c>
      <c r="L4777" s="7">
        <v>3.3410664000000003E-5</v>
      </c>
      <c r="M4777" s="7">
        <v>71.39</v>
      </c>
      <c r="N4777" s="7">
        <v>0.01</v>
      </c>
      <c r="O4777" s="7">
        <v>5.9999999999999995E-4</v>
      </c>
      <c r="P4777" s="7">
        <v>1</v>
      </c>
      <c r="Q4777" s="7">
        <v>28</v>
      </c>
      <c r="R4777" s="7">
        <v>265</v>
      </c>
      <c r="S4777" s="189">
        <v>45625.593981481485</v>
      </c>
    </row>
    <row r="4778" spans="1:19">
      <c r="A4778" s="7">
        <v>2022</v>
      </c>
      <c r="B4778" s="123" t="s">
        <v>537</v>
      </c>
      <c r="C4778" s="123" t="s">
        <v>556</v>
      </c>
      <c r="D4778" s="123" t="s">
        <v>577</v>
      </c>
      <c r="E4778" s="123" t="s">
        <v>163</v>
      </c>
      <c r="F4778" s="7">
        <v>118.739838109</v>
      </c>
      <c r="G4778" s="123" t="s">
        <v>532</v>
      </c>
      <c r="H4778" s="7">
        <v>7.5823104719999996</v>
      </c>
      <c r="I4778" s="7">
        <v>63.856499999999997</v>
      </c>
      <c r="J4778" s="7">
        <v>7.5625402890000002</v>
      </c>
      <c r="K4778" s="7">
        <v>5.9369900000000005E-4</v>
      </c>
      <c r="L4778" s="7">
        <v>1.187398381E-5</v>
      </c>
      <c r="M4778" s="7">
        <v>63.69</v>
      </c>
      <c r="N4778" s="7">
        <v>5.0000000000000001E-3</v>
      </c>
      <c r="O4778" s="7">
        <v>1E-4</v>
      </c>
      <c r="P4778" s="7">
        <v>1</v>
      </c>
      <c r="Q4778" s="7">
        <v>28</v>
      </c>
      <c r="R4778" s="7">
        <v>265</v>
      </c>
      <c r="S4778" s="189">
        <v>45625.593981481485</v>
      </c>
    </row>
    <row r="4779" spans="1:19">
      <c r="A4779" s="7">
        <v>2022</v>
      </c>
      <c r="B4779" s="123" t="s">
        <v>537</v>
      </c>
      <c r="C4779" s="123" t="s">
        <v>556</v>
      </c>
      <c r="D4779" s="123" t="s">
        <v>577</v>
      </c>
      <c r="E4779" s="123" t="s">
        <v>535</v>
      </c>
      <c r="F4779" s="7">
        <v>738.744346941</v>
      </c>
      <c r="G4779" s="123" t="s">
        <v>532</v>
      </c>
      <c r="H4779" s="7">
        <v>41.937712990000001</v>
      </c>
      <c r="I4779" s="7">
        <v>56.768912227999998</v>
      </c>
      <c r="J4779" s="7">
        <v>41.814712057000001</v>
      </c>
      <c r="K4779" s="7">
        <v>3.693722E-3</v>
      </c>
      <c r="L4779" s="7">
        <v>7.3874434689999996E-5</v>
      </c>
      <c r="M4779" s="7">
        <v>56.602412227999999</v>
      </c>
      <c r="N4779" s="7">
        <v>5.0000000000000001E-3</v>
      </c>
      <c r="O4779" s="7">
        <v>1E-4</v>
      </c>
      <c r="P4779" s="7">
        <v>1</v>
      </c>
      <c r="Q4779" s="7">
        <v>28</v>
      </c>
      <c r="R4779" s="7">
        <v>265</v>
      </c>
      <c r="S4779" s="189">
        <v>45625.593981481485</v>
      </c>
    </row>
    <row r="4780" spans="1:19">
      <c r="A4780" s="7">
        <v>2022</v>
      </c>
      <c r="B4780" s="123" t="s">
        <v>537</v>
      </c>
      <c r="C4780" s="123" t="s">
        <v>556</v>
      </c>
      <c r="D4780" s="123" t="s">
        <v>577</v>
      </c>
      <c r="E4780" s="123" t="s">
        <v>541</v>
      </c>
      <c r="F4780" s="7">
        <v>0</v>
      </c>
      <c r="G4780" s="123" t="s">
        <v>532</v>
      </c>
      <c r="H4780" s="7">
        <v>0</v>
      </c>
      <c r="I4780" s="7"/>
      <c r="J4780" s="7">
        <v>0</v>
      </c>
      <c r="K4780" s="7">
        <v>0</v>
      </c>
      <c r="L4780" s="7">
        <v>0</v>
      </c>
      <c r="M4780" s="7"/>
      <c r="N4780" s="7"/>
      <c r="O4780" s="7"/>
      <c r="P4780" s="7">
        <v>1</v>
      </c>
      <c r="Q4780" s="7">
        <v>28</v>
      </c>
      <c r="R4780" s="7">
        <v>265</v>
      </c>
      <c r="S4780" s="189">
        <v>45625.593981481485</v>
      </c>
    </row>
    <row r="4781" spans="1:19">
      <c r="A4781" s="7">
        <v>2022</v>
      </c>
      <c r="B4781" s="123" t="s">
        <v>537</v>
      </c>
      <c r="C4781" s="123" t="s">
        <v>556</v>
      </c>
      <c r="D4781" s="123" t="s">
        <v>578</v>
      </c>
      <c r="E4781" s="123" t="s">
        <v>27</v>
      </c>
      <c r="F4781" s="7">
        <v>0</v>
      </c>
      <c r="G4781" s="123" t="s">
        <v>532</v>
      </c>
      <c r="H4781" s="7">
        <v>0</v>
      </c>
      <c r="I4781" s="7"/>
      <c r="J4781" s="7">
        <v>0</v>
      </c>
      <c r="K4781" s="7">
        <v>0</v>
      </c>
      <c r="L4781" s="7">
        <v>0</v>
      </c>
      <c r="M4781" s="7"/>
      <c r="N4781" s="7"/>
      <c r="O4781" s="7"/>
      <c r="P4781" s="7"/>
      <c r="Q4781" s="7">
        <v>28</v>
      </c>
      <c r="R4781" s="7">
        <v>265</v>
      </c>
      <c r="S4781" s="189">
        <v>45625.593981481485</v>
      </c>
    </row>
    <row r="4782" spans="1:19">
      <c r="A4782" s="7">
        <v>2022</v>
      </c>
      <c r="B4782" s="123" t="s">
        <v>537</v>
      </c>
      <c r="C4782" s="123" t="s">
        <v>556</v>
      </c>
      <c r="D4782" s="123" t="s">
        <v>578</v>
      </c>
      <c r="E4782" s="123" t="s">
        <v>33</v>
      </c>
      <c r="F4782" s="7">
        <v>98.709908495999997</v>
      </c>
      <c r="G4782" s="123" t="s">
        <v>532</v>
      </c>
      <c r="H4782" s="7">
        <v>0.93379573400000004</v>
      </c>
      <c r="I4782" s="7">
        <v>9.4600000000000009</v>
      </c>
      <c r="J4782" s="7">
        <v>0</v>
      </c>
      <c r="K4782" s="7">
        <v>2.9612973000000001E-2</v>
      </c>
      <c r="L4782" s="7">
        <v>3.9483999999999998E-4</v>
      </c>
      <c r="M4782" s="7">
        <v>0</v>
      </c>
      <c r="N4782" s="7">
        <v>0.3</v>
      </c>
      <c r="O4782" s="7">
        <v>4.0000000000000001E-3</v>
      </c>
      <c r="P4782" s="7"/>
      <c r="Q4782" s="7">
        <v>28</v>
      </c>
      <c r="R4782" s="7">
        <v>265</v>
      </c>
      <c r="S4782" s="189">
        <v>45625.593981481485</v>
      </c>
    </row>
    <row r="4783" spans="1:19">
      <c r="A4783" s="7">
        <v>2022</v>
      </c>
      <c r="B4783" s="123" t="s">
        <v>537</v>
      </c>
      <c r="C4783" s="123" t="s">
        <v>556</v>
      </c>
      <c r="D4783" s="123" t="s">
        <v>578</v>
      </c>
      <c r="E4783" s="123" t="s">
        <v>540</v>
      </c>
      <c r="F4783" s="7">
        <v>8.121170588</v>
      </c>
      <c r="G4783" s="123" t="s">
        <v>532</v>
      </c>
      <c r="H4783" s="7">
        <v>0.77376483100000004</v>
      </c>
      <c r="I4783" s="7">
        <v>95.277500000000003</v>
      </c>
      <c r="J4783" s="7">
        <v>0.768262738</v>
      </c>
      <c r="K4783" s="7">
        <v>8.1211705880000006E-5</v>
      </c>
      <c r="L4783" s="7">
        <v>1.2181755879999999E-5</v>
      </c>
      <c r="M4783" s="7">
        <v>94.6</v>
      </c>
      <c r="N4783" s="7">
        <v>0.01</v>
      </c>
      <c r="O4783" s="7">
        <v>1.5E-3</v>
      </c>
      <c r="P4783" s="7">
        <v>1</v>
      </c>
      <c r="Q4783" s="7">
        <v>28</v>
      </c>
      <c r="R4783" s="7">
        <v>265</v>
      </c>
      <c r="S4783" s="189">
        <v>45625.593981481485</v>
      </c>
    </row>
    <row r="4784" spans="1:19">
      <c r="A4784" s="7">
        <v>2022</v>
      </c>
      <c r="B4784" s="123" t="s">
        <v>537</v>
      </c>
      <c r="C4784" s="123" t="s">
        <v>556</v>
      </c>
      <c r="D4784" s="123" t="s">
        <v>578</v>
      </c>
      <c r="E4784" s="123" t="s">
        <v>531</v>
      </c>
      <c r="F4784" s="7">
        <v>0</v>
      </c>
      <c r="G4784" s="123" t="s">
        <v>532</v>
      </c>
      <c r="H4784" s="7">
        <v>0</v>
      </c>
      <c r="I4784" s="7"/>
      <c r="J4784" s="7">
        <v>0</v>
      </c>
      <c r="K4784" s="7">
        <v>0</v>
      </c>
      <c r="L4784" s="7">
        <v>0</v>
      </c>
      <c r="M4784" s="7"/>
      <c r="N4784" s="7"/>
      <c r="O4784" s="7"/>
      <c r="P4784" s="7">
        <v>1</v>
      </c>
      <c r="Q4784" s="7">
        <v>28</v>
      </c>
      <c r="R4784" s="7">
        <v>265</v>
      </c>
      <c r="S4784" s="189">
        <v>45625.593981481485</v>
      </c>
    </row>
    <row r="4785" spans="1:19">
      <c r="A4785" s="7">
        <v>2022</v>
      </c>
      <c r="B4785" s="123" t="s">
        <v>537</v>
      </c>
      <c r="C4785" s="123" t="s">
        <v>556</v>
      </c>
      <c r="D4785" s="123" t="s">
        <v>578</v>
      </c>
      <c r="E4785" s="123" t="s">
        <v>533</v>
      </c>
      <c r="F4785" s="7">
        <v>48.650615999999999</v>
      </c>
      <c r="G4785" s="123" t="s">
        <v>532</v>
      </c>
      <c r="H4785" s="7">
        <v>3.5872856049999999</v>
      </c>
      <c r="I4785" s="7">
        <v>73.735666667000004</v>
      </c>
      <c r="J4785" s="7">
        <v>3.565927984</v>
      </c>
      <c r="K4785" s="7">
        <v>4.8650599999999999E-4</v>
      </c>
      <c r="L4785" s="7">
        <v>2.9190369599999999E-5</v>
      </c>
      <c r="M4785" s="7">
        <v>73.296666666999997</v>
      </c>
      <c r="N4785" s="7">
        <v>0.01</v>
      </c>
      <c r="O4785" s="7">
        <v>5.9999999999999995E-4</v>
      </c>
      <c r="P4785" s="7">
        <v>1</v>
      </c>
      <c r="Q4785" s="7">
        <v>28</v>
      </c>
      <c r="R4785" s="7">
        <v>265</v>
      </c>
      <c r="S4785" s="189">
        <v>45625.593981481485</v>
      </c>
    </row>
    <row r="4786" spans="1:19">
      <c r="A4786" s="7">
        <v>2022</v>
      </c>
      <c r="B4786" s="123" t="s">
        <v>537</v>
      </c>
      <c r="C4786" s="123" t="s">
        <v>556</v>
      </c>
      <c r="D4786" s="123" t="s">
        <v>578</v>
      </c>
      <c r="E4786" s="123" t="s">
        <v>160</v>
      </c>
      <c r="F4786" s="7">
        <v>71.761752000000001</v>
      </c>
      <c r="G4786" s="123" t="s">
        <v>532</v>
      </c>
      <c r="H4786" s="7">
        <v>5.1545748839999996</v>
      </c>
      <c r="I4786" s="7">
        <v>71.828999999999994</v>
      </c>
      <c r="J4786" s="7">
        <v>5.1230714749999997</v>
      </c>
      <c r="K4786" s="7">
        <v>7.1761800000000005E-4</v>
      </c>
      <c r="L4786" s="7">
        <v>4.3057051200000001E-5</v>
      </c>
      <c r="M4786" s="7">
        <v>71.39</v>
      </c>
      <c r="N4786" s="7">
        <v>0.01</v>
      </c>
      <c r="O4786" s="7">
        <v>5.9999999999999995E-4</v>
      </c>
      <c r="P4786" s="7">
        <v>1</v>
      </c>
      <c r="Q4786" s="7">
        <v>28</v>
      </c>
      <c r="R4786" s="7">
        <v>265</v>
      </c>
      <c r="S4786" s="189">
        <v>45625.593981481485</v>
      </c>
    </row>
    <row r="4787" spans="1:19">
      <c r="A4787" s="7">
        <v>2022</v>
      </c>
      <c r="B4787" s="123" t="s">
        <v>537</v>
      </c>
      <c r="C4787" s="123" t="s">
        <v>556</v>
      </c>
      <c r="D4787" s="123" t="s">
        <v>578</v>
      </c>
      <c r="E4787" s="123" t="s">
        <v>163</v>
      </c>
      <c r="F4787" s="7">
        <v>397.64960809199999</v>
      </c>
      <c r="G4787" s="123" t="s">
        <v>532</v>
      </c>
      <c r="H4787" s="7">
        <v>25.392512198999999</v>
      </c>
      <c r="I4787" s="7">
        <v>63.856499999999997</v>
      </c>
      <c r="J4787" s="7">
        <v>25.326303539000001</v>
      </c>
      <c r="K4787" s="7">
        <v>1.9882480000000002E-3</v>
      </c>
      <c r="L4787" s="7">
        <v>3.9764960810000003E-5</v>
      </c>
      <c r="M4787" s="7">
        <v>63.69</v>
      </c>
      <c r="N4787" s="7">
        <v>5.0000000000000001E-3</v>
      </c>
      <c r="O4787" s="7">
        <v>1E-4</v>
      </c>
      <c r="P4787" s="7">
        <v>1</v>
      </c>
      <c r="Q4787" s="7">
        <v>28</v>
      </c>
      <c r="R4787" s="7">
        <v>265</v>
      </c>
      <c r="S4787" s="189">
        <v>45625.593981481485</v>
      </c>
    </row>
    <row r="4788" spans="1:19">
      <c r="A4788" s="7">
        <v>2022</v>
      </c>
      <c r="B4788" s="123" t="s">
        <v>537</v>
      </c>
      <c r="C4788" s="123" t="s">
        <v>556</v>
      </c>
      <c r="D4788" s="123" t="s">
        <v>578</v>
      </c>
      <c r="E4788" s="123" t="s">
        <v>535</v>
      </c>
      <c r="F4788" s="7">
        <v>1043.825700054</v>
      </c>
      <c r="G4788" s="123" t="s">
        <v>532</v>
      </c>
      <c r="H4788" s="7">
        <v>59.256849547999998</v>
      </c>
      <c r="I4788" s="7">
        <v>56.768912227999998</v>
      </c>
      <c r="J4788" s="7">
        <v>59.083052569000003</v>
      </c>
      <c r="K4788" s="7">
        <v>5.2191290000000003E-3</v>
      </c>
      <c r="L4788" s="7">
        <v>1.0438300000000001E-4</v>
      </c>
      <c r="M4788" s="7">
        <v>56.602412227999999</v>
      </c>
      <c r="N4788" s="7">
        <v>5.0000000000000001E-3</v>
      </c>
      <c r="O4788" s="7">
        <v>1E-4</v>
      </c>
      <c r="P4788" s="7">
        <v>1</v>
      </c>
      <c r="Q4788" s="7">
        <v>28</v>
      </c>
      <c r="R4788" s="7">
        <v>265</v>
      </c>
      <c r="S4788" s="189">
        <v>45625.593981481485</v>
      </c>
    </row>
    <row r="4789" spans="1:19">
      <c r="A4789" s="7">
        <v>2022</v>
      </c>
      <c r="B4789" s="123" t="s">
        <v>537</v>
      </c>
      <c r="C4789" s="123" t="s">
        <v>556</v>
      </c>
      <c r="D4789" s="123" t="s">
        <v>578</v>
      </c>
      <c r="E4789" s="123" t="s">
        <v>541</v>
      </c>
      <c r="F4789" s="7">
        <v>0</v>
      </c>
      <c r="G4789" s="123" t="s">
        <v>532</v>
      </c>
      <c r="H4789" s="7">
        <v>0</v>
      </c>
      <c r="I4789" s="7"/>
      <c r="J4789" s="7">
        <v>0</v>
      </c>
      <c r="K4789" s="7">
        <v>0</v>
      </c>
      <c r="L4789" s="7">
        <v>0</v>
      </c>
      <c r="M4789" s="7"/>
      <c r="N4789" s="7"/>
      <c r="O4789" s="7"/>
      <c r="P4789" s="7">
        <v>1</v>
      </c>
      <c r="Q4789" s="7">
        <v>28</v>
      </c>
      <c r="R4789" s="7">
        <v>265</v>
      </c>
      <c r="S4789" s="189">
        <v>45625.593981481485</v>
      </c>
    </row>
    <row r="4790" spans="1:19">
      <c r="A4790" s="7">
        <v>2022</v>
      </c>
      <c r="B4790" s="123" t="s">
        <v>537</v>
      </c>
      <c r="C4790" s="123" t="s">
        <v>556</v>
      </c>
      <c r="D4790" s="123" t="s">
        <v>579</v>
      </c>
      <c r="E4790" s="123" t="s">
        <v>27</v>
      </c>
      <c r="F4790" s="7">
        <v>0</v>
      </c>
      <c r="G4790" s="123" t="s">
        <v>532</v>
      </c>
      <c r="H4790" s="7">
        <v>0</v>
      </c>
      <c r="I4790" s="7"/>
      <c r="J4790" s="7">
        <v>0</v>
      </c>
      <c r="K4790" s="7">
        <v>0</v>
      </c>
      <c r="L4790" s="7">
        <v>0</v>
      </c>
      <c r="M4790" s="7"/>
      <c r="N4790" s="7"/>
      <c r="O4790" s="7"/>
      <c r="P4790" s="7"/>
      <c r="Q4790" s="7">
        <v>28</v>
      </c>
      <c r="R4790" s="7">
        <v>265</v>
      </c>
      <c r="S4790" s="189">
        <v>45625.593981481485</v>
      </c>
    </row>
    <row r="4791" spans="1:19">
      <c r="A4791" s="7">
        <v>2022</v>
      </c>
      <c r="B4791" s="123" t="s">
        <v>537</v>
      </c>
      <c r="C4791" s="123" t="s">
        <v>556</v>
      </c>
      <c r="D4791" s="123" t="s">
        <v>579</v>
      </c>
      <c r="E4791" s="123" t="s">
        <v>33</v>
      </c>
      <c r="F4791" s="7">
        <v>3.0487251930000001</v>
      </c>
      <c r="G4791" s="123" t="s">
        <v>532</v>
      </c>
      <c r="H4791" s="7">
        <v>2.8840939999999999E-2</v>
      </c>
      <c r="I4791" s="7">
        <v>9.4600000000000009</v>
      </c>
      <c r="J4791" s="7">
        <v>0</v>
      </c>
      <c r="K4791" s="7">
        <v>9.1461799999999996E-4</v>
      </c>
      <c r="L4791" s="7">
        <v>1.2194900770000001E-5</v>
      </c>
      <c r="M4791" s="7">
        <v>0</v>
      </c>
      <c r="N4791" s="7">
        <v>0.3</v>
      </c>
      <c r="O4791" s="7">
        <v>4.0000000000000001E-3</v>
      </c>
      <c r="P4791" s="7"/>
      <c r="Q4791" s="7">
        <v>28</v>
      </c>
      <c r="R4791" s="7">
        <v>265</v>
      </c>
      <c r="S4791" s="189">
        <v>45625.593981481485</v>
      </c>
    </row>
    <row r="4792" spans="1:19">
      <c r="A4792" s="7">
        <v>2022</v>
      </c>
      <c r="B4792" s="123" t="s">
        <v>537</v>
      </c>
      <c r="C4792" s="123" t="s">
        <v>556</v>
      </c>
      <c r="D4792" s="123" t="s">
        <v>579</v>
      </c>
      <c r="E4792" s="123" t="s">
        <v>540</v>
      </c>
      <c r="F4792" s="7">
        <v>0</v>
      </c>
      <c r="G4792" s="123" t="s">
        <v>532</v>
      </c>
      <c r="H4792" s="7">
        <v>0</v>
      </c>
      <c r="I4792" s="7"/>
      <c r="J4792" s="7">
        <v>0</v>
      </c>
      <c r="K4792" s="7">
        <v>0</v>
      </c>
      <c r="L4792" s="7">
        <v>0</v>
      </c>
      <c r="M4792" s="7"/>
      <c r="N4792" s="7"/>
      <c r="O4792" s="7"/>
      <c r="P4792" s="7">
        <v>1</v>
      </c>
      <c r="Q4792" s="7">
        <v>28</v>
      </c>
      <c r="R4792" s="7">
        <v>265</v>
      </c>
      <c r="S4792" s="189">
        <v>45625.593981481485</v>
      </c>
    </row>
    <row r="4793" spans="1:19">
      <c r="A4793" s="7">
        <v>2022</v>
      </c>
      <c r="B4793" s="123" t="s">
        <v>537</v>
      </c>
      <c r="C4793" s="123" t="s">
        <v>556</v>
      </c>
      <c r="D4793" s="123" t="s">
        <v>579</v>
      </c>
      <c r="E4793" s="123" t="s">
        <v>531</v>
      </c>
      <c r="F4793" s="7">
        <v>0</v>
      </c>
      <c r="G4793" s="123" t="s">
        <v>532</v>
      </c>
      <c r="H4793" s="7">
        <v>0</v>
      </c>
      <c r="I4793" s="7"/>
      <c r="J4793" s="7">
        <v>0</v>
      </c>
      <c r="K4793" s="7">
        <v>0</v>
      </c>
      <c r="L4793" s="7">
        <v>0</v>
      </c>
      <c r="M4793" s="7"/>
      <c r="N4793" s="7"/>
      <c r="O4793" s="7"/>
      <c r="P4793" s="7">
        <v>1</v>
      </c>
      <c r="Q4793" s="7">
        <v>28</v>
      </c>
      <c r="R4793" s="7">
        <v>265</v>
      </c>
      <c r="S4793" s="189">
        <v>45625.593981481485</v>
      </c>
    </row>
    <row r="4794" spans="1:19">
      <c r="A4794" s="7">
        <v>2022</v>
      </c>
      <c r="B4794" s="123" t="s">
        <v>537</v>
      </c>
      <c r="C4794" s="123" t="s">
        <v>556</v>
      </c>
      <c r="D4794" s="123" t="s">
        <v>579</v>
      </c>
      <c r="E4794" s="123" t="s">
        <v>533</v>
      </c>
      <c r="F4794" s="7">
        <v>121.375332</v>
      </c>
      <c r="G4794" s="123" t="s">
        <v>532</v>
      </c>
      <c r="H4794" s="7">
        <v>8.9496910219999997</v>
      </c>
      <c r="I4794" s="7">
        <v>73.735666667000004</v>
      </c>
      <c r="J4794" s="7">
        <v>8.8964072509999994</v>
      </c>
      <c r="K4794" s="7">
        <v>1.2137529999999999E-3</v>
      </c>
      <c r="L4794" s="7">
        <v>7.2825199199999996E-5</v>
      </c>
      <c r="M4794" s="7">
        <v>73.296666666999997</v>
      </c>
      <c r="N4794" s="7">
        <v>0.01</v>
      </c>
      <c r="O4794" s="7">
        <v>5.9999999999999995E-4</v>
      </c>
      <c r="P4794" s="7">
        <v>1</v>
      </c>
      <c r="Q4794" s="7">
        <v>28</v>
      </c>
      <c r="R4794" s="7">
        <v>265</v>
      </c>
      <c r="S4794" s="189">
        <v>45625.593981481485</v>
      </c>
    </row>
    <row r="4795" spans="1:19">
      <c r="A4795" s="7">
        <v>2022</v>
      </c>
      <c r="B4795" s="123" t="s">
        <v>537</v>
      </c>
      <c r="C4795" s="123" t="s">
        <v>556</v>
      </c>
      <c r="D4795" s="123" t="s">
        <v>579</v>
      </c>
      <c r="E4795" s="123" t="s">
        <v>160</v>
      </c>
      <c r="F4795" s="7">
        <v>3.9774600000000002</v>
      </c>
      <c r="G4795" s="123" t="s">
        <v>532</v>
      </c>
      <c r="H4795" s="7">
        <v>0.28569697399999999</v>
      </c>
      <c r="I4795" s="7">
        <v>71.828999999999994</v>
      </c>
      <c r="J4795" s="7">
        <v>0.28395086899999999</v>
      </c>
      <c r="K4795" s="7">
        <v>3.9774599999999997E-5</v>
      </c>
      <c r="L4795" s="7">
        <v>2.3864760000000001E-6</v>
      </c>
      <c r="M4795" s="7">
        <v>71.39</v>
      </c>
      <c r="N4795" s="7">
        <v>0.01</v>
      </c>
      <c r="O4795" s="7">
        <v>5.9999999999999995E-4</v>
      </c>
      <c r="P4795" s="7">
        <v>1</v>
      </c>
      <c r="Q4795" s="7">
        <v>28</v>
      </c>
      <c r="R4795" s="7">
        <v>265</v>
      </c>
      <c r="S4795" s="189">
        <v>45625.593981481485</v>
      </c>
    </row>
    <row r="4796" spans="1:19">
      <c r="A4796" s="7">
        <v>2022</v>
      </c>
      <c r="B4796" s="123" t="s">
        <v>537</v>
      </c>
      <c r="C4796" s="123" t="s">
        <v>556</v>
      </c>
      <c r="D4796" s="123" t="s">
        <v>579</v>
      </c>
      <c r="E4796" s="123" t="s">
        <v>163</v>
      </c>
      <c r="F4796" s="7">
        <v>3.7002954560000001</v>
      </c>
      <c r="G4796" s="123" t="s">
        <v>532</v>
      </c>
      <c r="H4796" s="7">
        <v>0.23628791699999999</v>
      </c>
      <c r="I4796" s="7">
        <v>63.856499999999997</v>
      </c>
      <c r="J4796" s="7">
        <v>0.23567181800000001</v>
      </c>
      <c r="K4796" s="7">
        <v>1.8501477280000001E-5</v>
      </c>
      <c r="L4796" s="7">
        <v>3.700295456E-7</v>
      </c>
      <c r="M4796" s="7">
        <v>63.69</v>
      </c>
      <c r="N4796" s="7">
        <v>5.0000000000000001E-3</v>
      </c>
      <c r="O4796" s="7">
        <v>1E-4</v>
      </c>
      <c r="P4796" s="7">
        <v>1</v>
      </c>
      <c r="Q4796" s="7">
        <v>28</v>
      </c>
      <c r="R4796" s="7">
        <v>265</v>
      </c>
      <c r="S4796" s="189">
        <v>45625.593981481485</v>
      </c>
    </row>
    <row r="4797" spans="1:19">
      <c r="A4797" s="7">
        <v>2022</v>
      </c>
      <c r="B4797" s="123" t="s">
        <v>537</v>
      </c>
      <c r="C4797" s="123" t="s">
        <v>556</v>
      </c>
      <c r="D4797" s="123" t="s">
        <v>579</v>
      </c>
      <c r="E4797" s="123" t="s">
        <v>535</v>
      </c>
      <c r="F4797" s="7">
        <v>1066.2289543479999</v>
      </c>
      <c r="G4797" s="123" t="s">
        <v>532</v>
      </c>
      <c r="H4797" s="7">
        <v>60.528657924000001</v>
      </c>
      <c r="I4797" s="7">
        <v>56.768912227999998</v>
      </c>
      <c r="J4797" s="7">
        <v>60.351130802999997</v>
      </c>
      <c r="K4797" s="7">
        <v>5.3311449999999998E-3</v>
      </c>
      <c r="L4797" s="7">
        <v>1.06623E-4</v>
      </c>
      <c r="M4797" s="7">
        <v>56.602412227999999</v>
      </c>
      <c r="N4797" s="7">
        <v>5.0000000000000001E-3</v>
      </c>
      <c r="O4797" s="7">
        <v>1E-4</v>
      </c>
      <c r="P4797" s="7">
        <v>1</v>
      </c>
      <c r="Q4797" s="7">
        <v>28</v>
      </c>
      <c r="R4797" s="7">
        <v>265</v>
      </c>
      <c r="S4797" s="189">
        <v>45625.593981481485</v>
      </c>
    </row>
    <row r="4798" spans="1:19">
      <c r="A4798" s="7">
        <v>2022</v>
      </c>
      <c r="B4798" s="123" t="s">
        <v>537</v>
      </c>
      <c r="C4798" s="123" t="s">
        <v>556</v>
      </c>
      <c r="D4798" s="123" t="s">
        <v>579</v>
      </c>
      <c r="E4798" s="123" t="s">
        <v>541</v>
      </c>
      <c r="F4798" s="7">
        <v>0</v>
      </c>
      <c r="G4798" s="123" t="s">
        <v>532</v>
      </c>
      <c r="H4798" s="7">
        <v>0</v>
      </c>
      <c r="I4798" s="7"/>
      <c r="J4798" s="7">
        <v>0</v>
      </c>
      <c r="K4798" s="7">
        <v>0</v>
      </c>
      <c r="L4798" s="7">
        <v>0</v>
      </c>
      <c r="M4798" s="7"/>
      <c r="N4798" s="7"/>
      <c r="O4798" s="7"/>
      <c r="P4798" s="7">
        <v>1</v>
      </c>
      <c r="Q4798" s="7">
        <v>28</v>
      </c>
      <c r="R4798" s="7">
        <v>265</v>
      </c>
      <c r="S4798" s="189">
        <v>45625.593981481485</v>
      </c>
    </row>
    <row r="4799" spans="1:19">
      <c r="A4799" s="7">
        <v>2022</v>
      </c>
      <c r="B4799" s="123" t="s">
        <v>537</v>
      </c>
      <c r="C4799" s="123" t="s">
        <v>556</v>
      </c>
      <c r="D4799" s="123" t="s">
        <v>580</v>
      </c>
      <c r="E4799" s="123" t="s">
        <v>27</v>
      </c>
      <c r="F4799" s="7">
        <v>0</v>
      </c>
      <c r="G4799" s="123" t="s">
        <v>532</v>
      </c>
      <c r="H4799" s="7">
        <v>0</v>
      </c>
      <c r="I4799" s="7"/>
      <c r="J4799" s="7">
        <v>0</v>
      </c>
      <c r="K4799" s="7">
        <v>0</v>
      </c>
      <c r="L4799" s="7">
        <v>0</v>
      </c>
      <c r="M4799" s="7"/>
      <c r="N4799" s="7"/>
      <c r="O4799" s="7"/>
      <c r="P4799" s="7"/>
      <c r="Q4799" s="7">
        <v>28</v>
      </c>
      <c r="R4799" s="7">
        <v>265</v>
      </c>
      <c r="S4799" s="189">
        <v>45625.593981481485</v>
      </c>
    </row>
    <row r="4800" spans="1:19">
      <c r="A4800" s="7">
        <v>2022</v>
      </c>
      <c r="B4800" s="123" t="s">
        <v>537</v>
      </c>
      <c r="C4800" s="123" t="s">
        <v>556</v>
      </c>
      <c r="D4800" s="123" t="s">
        <v>580</v>
      </c>
      <c r="E4800" s="123" t="s">
        <v>33</v>
      </c>
      <c r="F4800" s="7">
        <v>79.251538714000006</v>
      </c>
      <c r="G4800" s="123" t="s">
        <v>532</v>
      </c>
      <c r="H4800" s="7">
        <v>0.74971955599999995</v>
      </c>
      <c r="I4800" s="7">
        <v>9.4600000000000009</v>
      </c>
      <c r="J4800" s="7">
        <v>0</v>
      </c>
      <c r="K4800" s="7">
        <v>2.3775462000000001E-2</v>
      </c>
      <c r="L4800" s="7">
        <v>3.1700599999999999E-4</v>
      </c>
      <c r="M4800" s="7">
        <v>0</v>
      </c>
      <c r="N4800" s="7">
        <v>0.3</v>
      </c>
      <c r="O4800" s="7">
        <v>4.0000000000000001E-3</v>
      </c>
      <c r="P4800" s="7"/>
      <c r="Q4800" s="7">
        <v>28</v>
      </c>
      <c r="R4800" s="7">
        <v>265</v>
      </c>
      <c r="S4800" s="189">
        <v>45625.593981481485</v>
      </c>
    </row>
    <row r="4801" spans="1:19">
      <c r="A4801" s="7">
        <v>2022</v>
      </c>
      <c r="B4801" s="123" t="s">
        <v>537</v>
      </c>
      <c r="C4801" s="123" t="s">
        <v>556</v>
      </c>
      <c r="D4801" s="123" t="s">
        <v>580</v>
      </c>
      <c r="E4801" s="123" t="s">
        <v>540</v>
      </c>
      <c r="F4801" s="7">
        <v>0.251170224</v>
      </c>
      <c r="G4801" s="123" t="s">
        <v>532</v>
      </c>
      <c r="H4801" s="7">
        <v>2.3930870999999999E-2</v>
      </c>
      <c r="I4801" s="7">
        <v>95.277500000000003</v>
      </c>
      <c r="J4801" s="7">
        <v>2.3760703000000001E-2</v>
      </c>
      <c r="K4801" s="7">
        <v>2.5117022400000001E-6</v>
      </c>
      <c r="L4801" s="7">
        <v>3.7675533600000002E-7</v>
      </c>
      <c r="M4801" s="7">
        <v>94.6</v>
      </c>
      <c r="N4801" s="7">
        <v>0.01</v>
      </c>
      <c r="O4801" s="7">
        <v>1.5E-3</v>
      </c>
      <c r="P4801" s="7">
        <v>1</v>
      </c>
      <c r="Q4801" s="7">
        <v>28</v>
      </c>
      <c r="R4801" s="7">
        <v>265</v>
      </c>
      <c r="S4801" s="189">
        <v>45625.593981481485</v>
      </c>
    </row>
    <row r="4802" spans="1:19">
      <c r="A4802" s="7">
        <v>2022</v>
      </c>
      <c r="B4802" s="123" t="s">
        <v>537</v>
      </c>
      <c r="C4802" s="123" t="s">
        <v>556</v>
      </c>
      <c r="D4802" s="123" t="s">
        <v>580</v>
      </c>
      <c r="E4802" s="123" t="s">
        <v>531</v>
      </c>
      <c r="F4802" s="7">
        <v>0</v>
      </c>
      <c r="G4802" s="123" t="s">
        <v>532</v>
      </c>
      <c r="H4802" s="7">
        <v>0</v>
      </c>
      <c r="I4802" s="7"/>
      <c r="J4802" s="7">
        <v>0</v>
      </c>
      <c r="K4802" s="7">
        <v>0</v>
      </c>
      <c r="L4802" s="7">
        <v>0</v>
      </c>
      <c r="M4802" s="7"/>
      <c r="N4802" s="7"/>
      <c r="O4802" s="7"/>
      <c r="P4802" s="7">
        <v>1</v>
      </c>
      <c r="Q4802" s="7">
        <v>28</v>
      </c>
      <c r="R4802" s="7">
        <v>265</v>
      </c>
      <c r="S4802" s="189">
        <v>45625.593981481485</v>
      </c>
    </row>
    <row r="4803" spans="1:19">
      <c r="A4803" s="7">
        <v>2022</v>
      </c>
      <c r="B4803" s="123" t="s">
        <v>537</v>
      </c>
      <c r="C4803" s="123" t="s">
        <v>556</v>
      </c>
      <c r="D4803" s="123" t="s">
        <v>580</v>
      </c>
      <c r="E4803" s="123" t="s">
        <v>533</v>
      </c>
      <c r="F4803" s="7">
        <v>34.331760000000003</v>
      </c>
      <c r="G4803" s="123" t="s">
        <v>532</v>
      </c>
      <c r="H4803" s="7">
        <v>2.5314752110000001</v>
      </c>
      <c r="I4803" s="7">
        <v>73.735666667000004</v>
      </c>
      <c r="J4803" s="7">
        <v>2.516403569</v>
      </c>
      <c r="K4803" s="7">
        <v>3.4331800000000001E-4</v>
      </c>
      <c r="L4803" s="7">
        <v>2.0599056E-5</v>
      </c>
      <c r="M4803" s="7">
        <v>73.296666666999997</v>
      </c>
      <c r="N4803" s="7">
        <v>0.01</v>
      </c>
      <c r="O4803" s="7">
        <v>5.9999999999999995E-4</v>
      </c>
      <c r="P4803" s="7">
        <v>1</v>
      </c>
      <c r="Q4803" s="7">
        <v>28</v>
      </c>
      <c r="R4803" s="7">
        <v>265</v>
      </c>
      <c r="S4803" s="189">
        <v>45625.593981481485</v>
      </c>
    </row>
    <row r="4804" spans="1:19">
      <c r="A4804" s="7">
        <v>2022</v>
      </c>
      <c r="B4804" s="123" t="s">
        <v>537</v>
      </c>
      <c r="C4804" s="123" t="s">
        <v>556</v>
      </c>
      <c r="D4804" s="123" t="s">
        <v>580</v>
      </c>
      <c r="E4804" s="123" t="s">
        <v>160</v>
      </c>
      <c r="F4804" s="7">
        <v>48.022596</v>
      </c>
      <c r="G4804" s="123" t="s">
        <v>532</v>
      </c>
      <c r="H4804" s="7">
        <v>3.4494150480000001</v>
      </c>
      <c r="I4804" s="7">
        <v>71.828999999999994</v>
      </c>
      <c r="J4804" s="7">
        <v>3.4283331279999998</v>
      </c>
      <c r="K4804" s="7">
        <v>4.8022599999999999E-4</v>
      </c>
      <c r="L4804" s="7">
        <v>2.88135576E-5</v>
      </c>
      <c r="M4804" s="7">
        <v>71.39</v>
      </c>
      <c r="N4804" s="7">
        <v>0.01</v>
      </c>
      <c r="O4804" s="7">
        <v>5.9999999999999995E-4</v>
      </c>
      <c r="P4804" s="7">
        <v>1</v>
      </c>
      <c r="Q4804" s="7">
        <v>28</v>
      </c>
      <c r="R4804" s="7">
        <v>265</v>
      </c>
      <c r="S4804" s="189">
        <v>45625.593981481485</v>
      </c>
    </row>
    <row r="4805" spans="1:19">
      <c r="A4805" s="7">
        <v>2022</v>
      </c>
      <c r="B4805" s="123" t="s">
        <v>537</v>
      </c>
      <c r="C4805" s="123" t="s">
        <v>556</v>
      </c>
      <c r="D4805" s="123" t="s">
        <v>580</v>
      </c>
      <c r="E4805" s="123" t="s">
        <v>163</v>
      </c>
      <c r="F4805" s="7">
        <v>7.7970511389999997</v>
      </c>
      <c r="G4805" s="123" t="s">
        <v>532</v>
      </c>
      <c r="H4805" s="7">
        <v>0.49789239600000001</v>
      </c>
      <c r="I4805" s="7">
        <v>63.856499999999997</v>
      </c>
      <c r="J4805" s="7">
        <v>0.49659418700000002</v>
      </c>
      <c r="K4805" s="7">
        <v>3.8985255690000003E-5</v>
      </c>
      <c r="L4805" s="7">
        <v>7.7970511389999997E-7</v>
      </c>
      <c r="M4805" s="7">
        <v>63.69</v>
      </c>
      <c r="N4805" s="7">
        <v>5.0000000000000001E-3</v>
      </c>
      <c r="O4805" s="7">
        <v>1E-4</v>
      </c>
      <c r="P4805" s="7">
        <v>1</v>
      </c>
      <c r="Q4805" s="7">
        <v>28</v>
      </c>
      <c r="R4805" s="7">
        <v>265</v>
      </c>
      <c r="S4805" s="189">
        <v>45625.593981481485</v>
      </c>
    </row>
    <row r="4806" spans="1:19">
      <c r="A4806" s="7">
        <v>2022</v>
      </c>
      <c r="B4806" s="123" t="s">
        <v>537</v>
      </c>
      <c r="C4806" s="123" t="s">
        <v>556</v>
      </c>
      <c r="D4806" s="123" t="s">
        <v>580</v>
      </c>
      <c r="E4806" s="123" t="s">
        <v>535</v>
      </c>
      <c r="F4806" s="7">
        <v>679.35794270199995</v>
      </c>
      <c r="G4806" s="123" t="s">
        <v>532</v>
      </c>
      <c r="H4806" s="7">
        <v>38.566411420999998</v>
      </c>
      <c r="I4806" s="7">
        <v>56.768912227999998</v>
      </c>
      <c r="J4806" s="7">
        <v>38.453298322999999</v>
      </c>
      <c r="K4806" s="7">
        <v>3.3967899999999998E-3</v>
      </c>
      <c r="L4806" s="7">
        <v>6.7935794269999997E-5</v>
      </c>
      <c r="M4806" s="7">
        <v>56.602412227999999</v>
      </c>
      <c r="N4806" s="7">
        <v>5.0000000000000001E-3</v>
      </c>
      <c r="O4806" s="7">
        <v>1E-4</v>
      </c>
      <c r="P4806" s="7">
        <v>1</v>
      </c>
      <c r="Q4806" s="7">
        <v>28</v>
      </c>
      <c r="R4806" s="7">
        <v>265</v>
      </c>
      <c r="S4806" s="189">
        <v>45625.593981481485</v>
      </c>
    </row>
    <row r="4807" spans="1:19">
      <c r="A4807" s="7">
        <v>2022</v>
      </c>
      <c r="B4807" s="123" t="s">
        <v>537</v>
      </c>
      <c r="C4807" s="123" t="s">
        <v>556</v>
      </c>
      <c r="D4807" s="123" t="s">
        <v>580</v>
      </c>
      <c r="E4807" s="123" t="s">
        <v>541</v>
      </c>
      <c r="F4807" s="7">
        <v>0</v>
      </c>
      <c r="G4807" s="123" t="s">
        <v>532</v>
      </c>
      <c r="H4807" s="7">
        <v>0</v>
      </c>
      <c r="I4807" s="7"/>
      <c r="J4807" s="7">
        <v>0</v>
      </c>
      <c r="K4807" s="7">
        <v>0</v>
      </c>
      <c r="L4807" s="7">
        <v>0</v>
      </c>
      <c r="M4807" s="7"/>
      <c r="N4807" s="7"/>
      <c r="O4807" s="7"/>
      <c r="P4807" s="7">
        <v>1</v>
      </c>
      <c r="Q4807" s="7">
        <v>28</v>
      </c>
      <c r="R4807" s="7">
        <v>265</v>
      </c>
      <c r="S4807" s="189">
        <v>45625.593981481485</v>
      </c>
    </row>
    <row r="4808" spans="1:19">
      <c r="A4808" s="7">
        <v>2022</v>
      </c>
      <c r="B4808" s="123" t="s">
        <v>537</v>
      </c>
      <c r="C4808" s="123" t="s">
        <v>556</v>
      </c>
      <c r="D4808" s="123" t="s">
        <v>581</v>
      </c>
      <c r="E4808" s="123" t="s">
        <v>27</v>
      </c>
      <c r="F4808" s="7">
        <v>85.399966387999996</v>
      </c>
      <c r="G4808" s="123" t="s">
        <v>532</v>
      </c>
      <c r="H4808" s="7">
        <v>1.4219094E-2</v>
      </c>
      <c r="I4808" s="7">
        <v>0.16650000000000001</v>
      </c>
      <c r="J4808" s="7">
        <v>0</v>
      </c>
      <c r="K4808" s="7">
        <v>4.2700000000000002E-4</v>
      </c>
      <c r="L4808" s="7">
        <v>8.5399966390000006E-6</v>
      </c>
      <c r="M4808" s="7">
        <v>0</v>
      </c>
      <c r="N4808" s="7">
        <v>5.0000000000000001E-3</v>
      </c>
      <c r="O4808" s="7">
        <v>1E-4</v>
      </c>
      <c r="P4808" s="7"/>
      <c r="Q4808" s="7">
        <v>28</v>
      </c>
      <c r="R4808" s="7">
        <v>265</v>
      </c>
      <c r="S4808" s="189">
        <v>45625.593981481485</v>
      </c>
    </row>
    <row r="4809" spans="1:19">
      <c r="A4809" s="7">
        <v>2022</v>
      </c>
      <c r="B4809" s="123" t="s">
        <v>537</v>
      </c>
      <c r="C4809" s="123" t="s">
        <v>556</v>
      </c>
      <c r="D4809" s="123" t="s">
        <v>581</v>
      </c>
      <c r="E4809" s="123" t="s">
        <v>33</v>
      </c>
      <c r="F4809" s="7">
        <v>93.602864499000006</v>
      </c>
      <c r="G4809" s="123" t="s">
        <v>532</v>
      </c>
      <c r="H4809" s="7">
        <v>0.88548309800000002</v>
      </c>
      <c r="I4809" s="7">
        <v>9.4600000000000009</v>
      </c>
      <c r="J4809" s="7">
        <v>0</v>
      </c>
      <c r="K4809" s="7">
        <v>2.8080859E-2</v>
      </c>
      <c r="L4809" s="7">
        <v>3.74411E-4</v>
      </c>
      <c r="M4809" s="7">
        <v>0</v>
      </c>
      <c r="N4809" s="7">
        <v>0.3</v>
      </c>
      <c r="O4809" s="7">
        <v>4.0000000000000001E-3</v>
      </c>
      <c r="P4809" s="7"/>
      <c r="Q4809" s="7">
        <v>28</v>
      </c>
      <c r="R4809" s="7">
        <v>265</v>
      </c>
      <c r="S4809" s="189">
        <v>45625.593981481485</v>
      </c>
    </row>
    <row r="4810" spans="1:19">
      <c r="A4810" s="7">
        <v>2022</v>
      </c>
      <c r="B4810" s="123" t="s">
        <v>537</v>
      </c>
      <c r="C4810" s="123" t="s">
        <v>556</v>
      </c>
      <c r="D4810" s="123" t="s">
        <v>581</v>
      </c>
      <c r="E4810" s="123" t="s">
        <v>540</v>
      </c>
      <c r="F4810" s="7">
        <v>0.293031928</v>
      </c>
      <c r="G4810" s="123" t="s">
        <v>532</v>
      </c>
      <c r="H4810" s="7">
        <v>2.7919349999999999E-2</v>
      </c>
      <c r="I4810" s="7">
        <v>95.277500000000003</v>
      </c>
      <c r="J4810" s="7">
        <v>2.772082E-2</v>
      </c>
      <c r="K4810" s="7">
        <v>2.9303192800000002E-6</v>
      </c>
      <c r="L4810" s="7">
        <v>4.3954789200000002E-7</v>
      </c>
      <c r="M4810" s="7">
        <v>94.6</v>
      </c>
      <c r="N4810" s="7">
        <v>0.01</v>
      </c>
      <c r="O4810" s="7">
        <v>1.5E-3</v>
      </c>
      <c r="P4810" s="7">
        <v>1</v>
      </c>
      <c r="Q4810" s="7">
        <v>28</v>
      </c>
      <c r="R4810" s="7">
        <v>265</v>
      </c>
      <c r="S4810" s="189">
        <v>45625.593981481485</v>
      </c>
    </row>
    <row r="4811" spans="1:19">
      <c r="A4811" s="7">
        <v>2022</v>
      </c>
      <c r="B4811" s="123" t="s">
        <v>537</v>
      </c>
      <c r="C4811" s="123" t="s">
        <v>556</v>
      </c>
      <c r="D4811" s="123" t="s">
        <v>581</v>
      </c>
      <c r="E4811" s="123" t="s">
        <v>531</v>
      </c>
      <c r="F4811" s="7">
        <v>0</v>
      </c>
      <c r="G4811" s="123" t="s">
        <v>532</v>
      </c>
      <c r="H4811" s="7">
        <v>0</v>
      </c>
      <c r="I4811" s="7"/>
      <c r="J4811" s="7">
        <v>0</v>
      </c>
      <c r="K4811" s="7">
        <v>0</v>
      </c>
      <c r="L4811" s="7">
        <v>0</v>
      </c>
      <c r="M4811" s="7"/>
      <c r="N4811" s="7"/>
      <c r="O4811" s="7"/>
      <c r="P4811" s="7">
        <v>1</v>
      </c>
      <c r="Q4811" s="7">
        <v>28</v>
      </c>
      <c r="R4811" s="7">
        <v>265</v>
      </c>
      <c r="S4811" s="189">
        <v>45625.593981481485</v>
      </c>
    </row>
    <row r="4812" spans="1:19">
      <c r="A4812" s="7">
        <v>2022</v>
      </c>
      <c r="B4812" s="123" t="s">
        <v>537</v>
      </c>
      <c r="C4812" s="123" t="s">
        <v>556</v>
      </c>
      <c r="D4812" s="123" t="s">
        <v>581</v>
      </c>
      <c r="E4812" s="123" t="s">
        <v>533</v>
      </c>
      <c r="F4812" s="7">
        <v>293.034132</v>
      </c>
      <c r="G4812" s="123" t="s">
        <v>532</v>
      </c>
      <c r="H4812" s="7">
        <v>21.607067079</v>
      </c>
      <c r="I4812" s="7">
        <v>73.735666667000004</v>
      </c>
      <c r="J4812" s="7">
        <v>21.478425094999999</v>
      </c>
      <c r="K4812" s="7">
        <v>2.9303409999999999E-3</v>
      </c>
      <c r="L4812" s="7">
        <v>1.7582000000000001E-4</v>
      </c>
      <c r="M4812" s="7">
        <v>73.296666666999997</v>
      </c>
      <c r="N4812" s="7">
        <v>0.01</v>
      </c>
      <c r="O4812" s="7">
        <v>5.9999999999999995E-4</v>
      </c>
      <c r="P4812" s="7">
        <v>1</v>
      </c>
      <c r="Q4812" s="7">
        <v>28</v>
      </c>
      <c r="R4812" s="7">
        <v>265</v>
      </c>
      <c r="S4812" s="189">
        <v>45625.593981481485</v>
      </c>
    </row>
    <row r="4813" spans="1:19">
      <c r="A4813" s="7">
        <v>2022</v>
      </c>
      <c r="B4813" s="123" t="s">
        <v>537</v>
      </c>
      <c r="C4813" s="123" t="s">
        <v>556</v>
      </c>
      <c r="D4813" s="123" t="s">
        <v>581</v>
      </c>
      <c r="E4813" s="123" t="s">
        <v>160</v>
      </c>
      <c r="F4813" s="7">
        <v>110.19657599999999</v>
      </c>
      <c r="G4813" s="123" t="s">
        <v>532</v>
      </c>
      <c r="H4813" s="7">
        <v>7.9153098579999996</v>
      </c>
      <c r="I4813" s="7">
        <v>71.828999999999994</v>
      </c>
      <c r="J4813" s="7">
        <v>7.8669335609999997</v>
      </c>
      <c r="K4813" s="7">
        <v>1.101966E-3</v>
      </c>
      <c r="L4813" s="7">
        <v>6.6117945599999999E-5</v>
      </c>
      <c r="M4813" s="7">
        <v>71.39</v>
      </c>
      <c r="N4813" s="7">
        <v>0.01</v>
      </c>
      <c r="O4813" s="7">
        <v>5.9999999999999995E-4</v>
      </c>
      <c r="P4813" s="7">
        <v>1</v>
      </c>
      <c r="Q4813" s="7">
        <v>28</v>
      </c>
      <c r="R4813" s="7">
        <v>265</v>
      </c>
      <c r="S4813" s="189">
        <v>45625.593981481485</v>
      </c>
    </row>
    <row r="4814" spans="1:19">
      <c r="A4814" s="7">
        <v>2022</v>
      </c>
      <c r="B4814" s="123" t="s">
        <v>537</v>
      </c>
      <c r="C4814" s="123" t="s">
        <v>556</v>
      </c>
      <c r="D4814" s="123" t="s">
        <v>581</v>
      </c>
      <c r="E4814" s="123" t="s">
        <v>163</v>
      </c>
      <c r="F4814" s="7">
        <v>166.51329551200001</v>
      </c>
      <c r="G4814" s="123" t="s">
        <v>532</v>
      </c>
      <c r="H4814" s="7">
        <v>10.632956255</v>
      </c>
      <c r="I4814" s="7">
        <v>63.856499999999997</v>
      </c>
      <c r="J4814" s="7">
        <v>10.605231791</v>
      </c>
      <c r="K4814" s="7">
        <v>8.3256599999999997E-4</v>
      </c>
      <c r="L4814" s="7">
        <v>1.6651329550000001E-5</v>
      </c>
      <c r="M4814" s="7">
        <v>63.69</v>
      </c>
      <c r="N4814" s="7">
        <v>5.0000000000000001E-3</v>
      </c>
      <c r="O4814" s="7">
        <v>1E-4</v>
      </c>
      <c r="P4814" s="7">
        <v>1</v>
      </c>
      <c r="Q4814" s="7">
        <v>28</v>
      </c>
      <c r="R4814" s="7">
        <v>265</v>
      </c>
      <c r="S4814" s="189">
        <v>45625.593981481485</v>
      </c>
    </row>
    <row r="4815" spans="1:19">
      <c r="A4815" s="7">
        <v>2022</v>
      </c>
      <c r="B4815" s="123" t="s">
        <v>537</v>
      </c>
      <c r="C4815" s="123" t="s">
        <v>556</v>
      </c>
      <c r="D4815" s="123" t="s">
        <v>581</v>
      </c>
      <c r="E4815" s="123" t="s">
        <v>535</v>
      </c>
      <c r="F4815" s="7">
        <v>2437.5688957430002</v>
      </c>
      <c r="G4815" s="123" t="s">
        <v>532</v>
      </c>
      <c r="H4815" s="7">
        <v>138.378134692</v>
      </c>
      <c r="I4815" s="7">
        <v>56.768912227999998</v>
      </c>
      <c r="J4815" s="7">
        <v>137.97227947100001</v>
      </c>
      <c r="K4815" s="7">
        <v>1.2187844E-2</v>
      </c>
      <c r="L4815" s="7">
        <v>2.4375699999999999E-4</v>
      </c>
      <c r="M4815" s="7">
        <v>56.602412227999999</v>
      </c>
      <c r="N4815" s="7">
        <v>5.0000000000000001E-3</v>
      </c>
      <c r="O4815" s="7">
        <v>1E-4</v>
      </c>
      <c r="P4815" s="7">
        <v>1</v>
      </c>
      <c r="Q4815" s="7">
        <v>28</v>
      </c>
      <c r="R4815" s="7">
        <v>265</v>
      </c>
      <c r="S4815" s="189">
        <v>45625.593981481485</v>
      </c>
    </row>
    <row r="4816" spans="1:19">
      <c r="A4816" s="7">
        <v>2022</v>
      </c>
      <c r="B4816" s="123" t="s">
        <v>537</v>
      </c>
      <c r="C4816" s="123" t="s">
        <v>556</v>
      </c>
      <c r="D4816" s="123" t="s">
        <v>581</v>
      </c>
      <c r="E4816" s="123" t="s">
        <v>541</v>
      </c>
      <c r="F4816" s="7">
        <v>0</v>
      </c>
      <c r="G4816" s="123" t="s">
        <v>532</v>
      </c>
      <c r="H4816" s="7">
        <v>0</v>
      </c>
      <c r="I4816" s="7"/>
      <c r="J4816" s="7">
        <v>0</v>
      </c>
      <c r="K4816" s="7">
        <v>0</v>
      </c>
      <c r="L4816" s="7">
        <v>0</v>
      </c>
      <c r="M4816" s="7"/>
      <c r="N4816" s="7"/>
      <c r="O4816" s="7"/>
      <c r="P4816" s="7">
        <v>1</v>
      </c>
      <c r="Q4816" s="7">
        <v>28</v>
      </c>
      <c r="R4816" s="7">
        <v>265</v>
      </c>
      <c r="S4816" s="189">
        <v>45625.593981481485</v>
      </c>
    </row>
    <row r="4817" spans="1:19">
      <c r="A4817" s="7">
        <v>2022</v>
      </c>
      <c r="B4817" s="123" t="s">
        <v>537</v>
      </c>
      <c r="C4817" s="123" t="s">
        <v>562</v>
      </c>
      <c r="D4817" s="123" t="s">
        <v>582</v>
      </c>
      <c r="E4817" s="123" t="s">
        <v>27</v>
      </c>
      <c r="F4817" s="7">
        <v>198.538099096</v>
      </c>
      <c r="G4817" s="123" t="s">
        <v>532</v>
      </c>
      <c r="H4817" s="7">
        <v>3.3056593000000002E-2</v>
      </c>
      <c r="I4817" s="7">
        <v>0.16650000000000001</v>
      </c>
      <c r="J4817" s="7">
        <v>0</v>
      </c>
      <c r="K4817" s="7">
        <v>9.9269000000000007E-4</v>
      </c>
      <c r="L4817" s="7">
        <v>1.9853809909999998E-5</v>
      </c>
      <c r="M4817" s="7">
        <v>0</v>
      </c>
      <c r="N4817" s="7">
        <v>5.0000000000000001E-3</v>
      </c>
      <c r="O4817" s="7">
        <v>1E-4</v>
      </c>
      <c r="P4817" s="7"/>
      <c r="Q4817" s="7">
        <v>28</v>
      </c>
      <c r="R4817" s="7">
        <v>265</v>
      </c>
      <c r="S4817" s="189">
        <v>45625.593981481485</v>
      </c>
    </row>
    <row r="4818" spans="1:19">
      <c r="A4818" s="7">
        <v>2022</v>
      </c>
      <c r="B4818" s="123" t="s">
        <v>537</v>
      </c>
      <c r="C4818" s="123" t="s">
        <v>562</v>
      </c>
      <c r="D4818" s="123" t="s">
        <v>582</v>
      </c>
      <c r="E4818" s="123" t="s">
        <v>33</v>
      </c>
      <c r="F4818" s="7">
        <v>0.20488389500000001</v>
      </c>
      <c r="G4818" s="123" t="s">
        <v>532</v>
      </c>
      <c r="H4818" s="7">
        <v>1.938202E-3</v>
      </c>
      <c r="I4818" s="7">
        <v>9.4600000000000009</v>
      </c>
      <c r="J4818" s="7">
        <v>0</v>
      </c>
      <c r="K4818" s="7">
        <v>6.1465168499999999E-5</v>
      </c>
      <c r="L4818" s="7">
        <v>8.1953558000000005E-7</v>
      </c>
      <c r="M4818" s="7">
        <v>0</v>
      </c>
      <c r="N4818" s="7">
        <v>0.3</v>
      </c>
      <c r="O4818" s="7">
        <v>4.0000000000000001E-3</v>
      </c>
      <c r="P4818" s="7"/>
      <c r="Q4818" s="7">
        <v>28</v>
      </c>
      <c r="R4818" s="7">
        <v>265</v>
      </c>
      <c r="S4818" s="189">
        <v>45625.593981481485</v>
      </c>
    </row>
    <row r="4819" spans="1:19">
      <c r="A4819" s="7">
        <v>2022</v>
      </c>
      <c r="B4819" s="123" t="s">
        <v>537</v>
      </c>
      <c r="C4819" s="123" t="s">
        <v>562</v>
      </c>
      <c r="D4819" s="123" t="s">
        <v>582</v>
      </c>
      <c r="E4819" s="123" t="s">
        <v>540</v>
      </c>
      <c r="F4819" s="7">
        <v>0</v>
      </c>
      <c r="G4819" s="123" t="s">
        <v>532</v>
      </c>
      <c r="H4819" s="7">
        <v>0</v>
      </c>
      <c r="I4819" s="7"/>
      <c r="J4819" s="7">
        <v>0</v>
      </c>
      <c r="K4819" s="7">
        <v>0</v>
      </c>
      <c r="L4819" s="7">
        <v>0</v>
      </c>
      <c r="M4819" s="7"/>
      <c r="N4819" s="7"/>
      <c r="O4819" s="7"/>
      <c r="P4819" s="7">
        <v>1</v>
      </c>
      <c r="Q4819" s="7">
        <v>28</v>
      </c>
      <c r="R4819" s="7">
        <v>265</v>
      </c>
      <c r="S4819" s="189">
        <v>45625.593981481485</v>
      </c>
    </row>
    <row r="4820" spans="1:19">
      <c r="A4820" s="7">
        <v>2022</v>
      </c>
      <c r="B4820" s="123" t="s">
        <v>537</v>
      </c>
      <c r="C4820" s="123" t="s">
        <v>562</v>
      </c>
      <c r="D4820" s="123" t="s">
        <v>582</v>
      </c>
      <c r="E4820" s="123" t="s">
        <v>531</v>
      </c>
      <c r="F4820" s="7">
        <v>3.2918628910000001</v>
      </c>
      <c r="G4820" s="123" t="s">
        <v>532</v>
      </c>
      <c r="H4820" s="7">
        <v>0.25165962600000003</v>
      </c>
      <c r="I4820" s="7">
        <v>76.448999999999998</v>
      </c>
      <c r="J4820" s="7">
        <v>0.25021449800000001</v>
      </c>
      <c r="K4820" s="7">
        <v>3.2918628909999998E-5</v>
      </c>
      <c r="L4820" s="7">
        <v>1.975117735E-6</v>
      </c>
      <c r="M4820" s="7">
        <v>76.010000000000005</v>
      </c>
      <c r="N4820" s="7">
        <v>0.01</v>
      </c>
      <c r="O4820" s="7">
        <v>5.9999999999999995E-4</v>
      </c>
      <c r="P4820" s="7">
        <v>1</v>
      </c>
      <c r="Q4820" s="7">
        <v>28</v>
      </c>
      <c r="R4820" s="7">
        <v>265</v>
      </c>
      <c r="S4820" s="189">
        <v>45625.593981481485</v>
      </c>
    </row>
    <row r="4821" spans="1:19">
      <c r="A4821" s="7">
        <v>2022</v>
      </c>
      <c r="B4821" s="123" t="s">
        <v>537</v>
      </c>
      <c r="C4821" s="123" t="s">
        <v>562</v>
      </c>
      <c r="D4821" s="123" t="s">
        <v>582</v>
      </c>
      <c r="E4821" s="123" t="s">
        <v>533</v>
      </c>
      <c r="F4821" s="7">
        <v>114.0903</v>
      </c>
      <c r="G4821" s="123" t="s">
        <v>532</v>
      </c>
      <c r="H4821" s="7">
        <v>8.4125243310000002</v>
      </c>
      <c r="I4821" s="7">
        <v>73.735666667000004</v>
      </c>
      <c r="J4821" s="7">
        <v>8.3624386889999993</v>
      </c>
      <c r="K4821" s="7">
        <v>1.140903E-3</v>
      </c>
      <c r="L4821" s="7">
        <v>6.8454180000000005E-5</v>
      </c>
      <c r="M4821" s="7">
        <v>73.296666666999997</v>
      </c>
      <c r="N4821" s="7">
        <v>0.01</v>
      </c>
      <c r="O4821" s="7">
        <v>5.9999999999999995E-4</v>
      </c>
      <c r="P4821" s="7">
        <v>1</v>
      </c>
      <c r="Q4821" s="7">
        <v>28</v>
      </c>
      <c r="R4821" s="7">
        <v>265</v>
      </c>
      <c r="S4821" s="189">
        <v>45625.593981481485</v>
      </c>
    </row>
    <row r="4822" spans="1:19">
      <c r="A4822" s="7">
        <v>2022</v>
      </c>
      <c r="B4822" s="123" t="s">
        <v>537</v>
      </c>
      <c r="C4822" s="123" t="s">
        <v>562</v>
      </c>
      <c r="D4822" s="123" t="s">
        <v>582</v>
      </c>
      <c r="E4822" s="123" t="s">
        <v>160</v>
      </c>
      <c r="F4822" s="7">
        <v>3.8937240000000002</v>
      </c>
      <c r="G4822" s="123" t="s">
        <v>532</v>
      </c>
      <c r="H4822" s="7">
        <v>0.27968230100000002</v>
      </c>
      <c r="I4822" s="7">
        <v>71.828999999999994</v>
      </c>
      <c r="J4822" s="7">
        <v>0.27797295599999999</v>
      </c>
      <c r="K4822" s="7">
        <v>3.893724E-5</v>
      </c>
      <c r="L4822" s="7">
        <v>2.3362344E-6</v>
      </c>
      <c r="M4822" s="7">
        <v>71.39</v>
      </c>
      <c r="N4822" s="7">
        <v>0.01</v>
      </c>
      <c r="O4822" s="7">
        <v>5.9999999999999995E-4</v>
      </c>
      <c r="P4822" s="7">
        <v>1</v>
      </c>
      <c r="Q4822" s="7">
        <v>28</v>
      </c>
      <c r="R4822" s="7">
        <v>265</v>
      </c>
      <c r="S4822" s="189">
        <v>45625.593981481485</v>
      </c>
    </row>
    <row r="4823" spans="1:19">
      <c r="A4823" s="7">
        <v>2022</v>
      </c>
      <c r="B4823" s="123" t="s">
        <v>537</v>
      </c>
      <c r="C4823" s="123" t="s">
        <v>562</v>
      </c>
      <c r="D4823" s="123" t="s">
        <v>582</v>
      </c>
      <c r="E4823" s="123" t="s">
        <v>163</v>
      </c>
      <c r="F4823" s="7">
        <v>5.2200596609999996</v>
      </c>
      <c r="G4823" s="123" t="s">
        <v>532</v>
      </c>
      <c r="H4823" s="7">
        <v>0.33333474000000002</v>
      </c>
      <c r="I4823" s="7">
        <v>63.856499999999997</v>
      </c>
      <c r="J4823" s="7">
        <v>0.33246560000000003</v>
      </c>
      <c r="K4823" s="7">
        <v>2.6100298300000001E-5</v>
      </c>
      <c r="L4823" s="7">
        <v>5.2200596610000005E-7</v>
      </c>
      <c r="M4823" s="7">
        <v>63.69</v>
      </c>
      <c r="N4823" s="7">
        <v>5.0000000000000001E-3</v>
      </c>
      <c r="O4823" s="7">
        <v>1E-4</v>
      </c>
      <c r="P4823" s="7">
        <v>1</v>
      </c>
      <c r="Q4823" s="7">
        <v>28</v>
      </c>
      <c r="R4823" s="7">
        <v>265</v>
      </c>
      <c r="S4823" s="189">
        <v>45625.593981481485</v>
      </c>
    </row>
    <row r="4824" spans="1:19">
      <c r="A4824" s="7">
        <v>2022</v>
      </c>
      <c r="B4824" s="123" t="s">
        <v>537</v>
      </c>
      <c r="C4824" s="123" t="s">
        <v>562</v>
      </c>
      <c r="D4824" s="123" t="s">
        <v>582</v>
      </c>
      <c r="E4824" s="123" t="s">
        <v>535</v>
      </c>
      <c r="F4824" s="7">
        <v>323.15805300599999</v>
      </c>
      <c r="G4824" s="123" t="s">
        <v>532</v>
      </c>
      <c r="H4824" s="7">
        <v>18.345331147</v>
      </c>
      <c r="I4824" s="7">
        <v>56.768912227999998</v>
      </c>
      <c r="J4824" s="7">
        <v>18.291525330999999</v>
      </c>
      <c r="K4824" s="7">
        <v>1.61579E-3</v>
      </c>
      <c r="L4824" s="7">
        <v>3.2315805300000002E-5</v>
      </c>
      <c r="M4824" s="7">
        <v>56.602412227999999</v>
      </c>
      <c r="N4824" s="7">
        <v>5.0000000000000001E-3</v>
      </c>
      <c r="O4824" s="7">
        <v>1E-4</v>
      </c>
      <c r="P4824" s="7">
        <v>1</v>
      </c>
      <c r="Q4824" s="7">
        <v>28</v>
      </c>
      <c r="R4824" s="7">
        <v>265</v>
      </c>
      <c r="S4824" s="189">
        <v>45625.593981481485</v>
      </c>
    </row>
    <row r="4825" spans="1:19">
      <c r="A4825" s="7">
        <v>2022</v>
      </c>
      <c r="B4825" s="123" t="s">
        <v>537</v>
      </c>
      <c r="C4825" s="123" t="s">
        <v>562</v>
      </c>
      <c r="D4825" s="123" t="s">
        <v>582</v>
      </c>
      <c r="E4825" s="123" t="s">
        <v>541</v>
      </c>
      <c r="F4825" s="7">
        <v>0</v>
      </c>
      <c r="G4825" s="123" t="s">
        <v>532</v>
      </c>
      <c r="H4825" s="7">
        <v>0</v>
      </c>
      <c r="I4825" s="7"/>
      <c r="J4825" s="7">
        <v>0</v>
      </c>
      <c r="K4825" s="7">
        <v>0</v>
      </c>
      <c r="L4825" s="7">
        <v>0</v>
      </c>
      <c r="M4825" s="7"/>
      <c r="N4825" s="7"/>
      <c r="O4825" s="7"/>
      <c r="P4825" s="7">
        <v>1</v>
      </c>
      <c r="Q4825" s="7">
        <v>28</v>
      </c>
      <c r="R4825" s="7">
        <v>265</v>
      </c>
      <c r="S4825" s="189">
        <v>45625.593981481485</v>
      </c>
    </row>
    <row r="4826" spans="1:19">
      <c r="A4826" s="7">
        <v>2022</v>
      </c>
      <c r="B4826" s="123" t="s">
        <v>537</v>
      </c>
      <c r="C4826" s="123" t="s">
        <v>562</v>
      </c>
      <c r="D4826" s="123" t="s">
        <v>583</v>
      </c>
      <c r="E4826" s="123" t="s">
        <v>27</v>
      </c>
      <c r="F4826" s="7">
        <v>0</v>
      </c>
      <c r="G4826" s="123" t="s">
        <v>532</v>
      </c>
      <c r="H4826" s="7">
        <v>0</v>
      </c>
      <c r="I4826" s="7"/>
      <c r="J4826" s="7">
        <v>0</v>
      </c>
      <c r="K4826" s="7">
        <v>0</v>
      </c>
      <c r="L4826" s="7">
        <v>0</v>
      </c>
      <c r="M4826" s="7"/>
      <c r="N4826" s="7"/>
      <c r="O4826" s="7"/>
      <c r="P4826" s="7"/>
      <c r="Q4826" s="7">
        <v>28</v>
      </c>
      <c r="R4826" s="7">
        <v>265</v>
      </c>
      <c r="S4826" s="189">
        <v>45625.593981481485</v>
      </c>
    </row>
    <row r="4827" spans="1:19">
      <c r="A4827" s="7">
        <v>2022</v>
      </c>
      <c r="B4827" s="123" t="s">
        <v>537</v>
      </c>
      <c r="C4827" s="123" t="s">
        <v>562</v>
      </c>
      <c r="D4827" s="123" t="s">
        <v>583</v>
      </c>
      <c r="E4827" s="123" t="s">
        <v>33</v>
      </c>
      <c r="F4827" s="7">
        <v>337.50117465599999</v>
      </c>
      <c r="G4827" s="123" t="s">
        <v>532</v>
      </c>
      <c r="H4827" s="7">
        <v>3.1927611119999999</v>
      </c>
      <c r="I4827" s="7">
        <v>9.4600000000000009</v>
      </c>
      <c r="J4827" s="7">
        <v>0</v>
      </c>
      <c r="K4827" s="7">
        <v>0.101250352</v>
      </c>
      <c r="L4827" s="7">
        <v>1.350005E-3</v>
      </c>
      <c r="M4827" s="7">
        <v>0</v>
      </c>
      <c r="N4827" s="7">
        <v>0.3</v>
      </c>
      <c r="O4827" s="7">
        <v>4.0000000000000001E-3</v>
      </c>
      <c r="P4827" s="7"/>
      <c r="Q4827" s="7">
        <v>28</v>
      </c>
      <c r="R4827" s="7">
        <v>265</v>
      </c>
      <c r="S4827" s="189">
        <v>45625.593981481485</v>
      </c>
    </row>
    <row r="4828" spans="1:19">
      <c r="A4828" s="7">
        <v>2022</v>
      </c>
      <c r="B4828" s="123" t="s">
        <v>537</v>
      </c>
      <c r="C4828" s="123" t="s">
        <v>562</v>
      </c>
      <c r="D4828" s="123" t="s">
        <v>583</v>
      </c>
      <c r="E4828" s="123" t="s">
        <v>540</v>
      </c>
      <c r="F4828" s="7">
        <v>0</v>
      </c>
      <c r="G4828" s="123" t="s">
        <v>532</v>
      </c>
      <c r="H4828" s="7">
        <v>0</v>
      </c>
      <c r="I4828" s="7"/>
      <c r="J4828" s="7">
        <v>0</v>
      </c>
      <c r="K4828" s="7">
        <v>0</v>
      </c>
      <c r="L4828" s="7">
        <v>0</v>
      </c>
      <c r="M4828" s="7"/>
      <c r="N4828" s="7"/>
      <c r="O4828" s="7"/>
      <c r="P4828" s="7">
        <v>1</v>
      </c>
      <c r="Q4828" s="7">
        <v>28</v>
      </c>
      <c r="R4828" s="7">
        <v>265</v>
      </c>
      <c r="S4828" s="189">
        <v>45625.593981481485</v>
      </c>
    </row>
    <row r="4829" spans="1:19">
      <c r="A4829" s="7">
        <v>2022</v>
      </c>
      <c r="B4829" s="123" t="s">
        <v>537</v>
      </c>
      <c r="C4829" s="123" t="s">
        <v>562</v>
      </c>
      <c r="D4829" s="123" t="s">
        <v>583</v>
      </c>
      <c r="E4829" s="123" t="s">
        <v>531</v>
      </c>
      <c r="F4829" s="7">
        <v>0.510649091</v>
      </c>
      <c r="G4829" s="123" t="s">
        <v>532</v>
      </c>
      <c r="H4829" s="7">
        <v>3.9038612E-2</v>
      </c>
      <c r="I4829" s="7">
        <v>76.448999999999998</v>
      </c>
      <c r="J4829" s="7">
        <v>3.8814437E-2</v>
      </c>
      <c r="K4829" s="7">
        <v>5.1064909100000004E-6</v>
      </c>
      <c r="L4829" s="7">
        <v>3.0638945459999998E-7</v>
      </c>
      <c r="M4829" s="7">
        <v>76.010000000000005</v>
      </c>
      <c r="N4829" s="7">
        <v>0.01</v>
      </c>
      <c r="O4829" s="7">
        <v>5.9999999999999995E-4</v>
      </c>
      <c r="P4829" s="7">
        <v>1</v>
      </c>
      <c r="Q4829" s="7">
        <v>28</v>
      </c>
      <c r="R4829" s="7">
        <v>265</v>
      </c>
      <c r="S4829" s="189">
        <v>45625.593981481485</v>
      </c>
    </row>
    <row r="4830" spans="1:19">
      <c r="A4830" s="7">
        <v>2022</v>
      </c>
      <c r="B4830" s="123" t="s">
        <v>537</v>
      </c>
      <c r="C4830" s="123" t="s">
        <v>562</v>
      </c>
      <c r="D4830" s="123" t="s">
        <v>583</v>
      </c>
      <c r="E4830" s="123" t="s">
        <v>533</v>
      </c>
      <c r="F4830" s="7">
        <v>738.84459600000002</v>
      </c>
      <c r="G4830" s="123" t="s">
        <v>532</v>
      </c>
      <c r="H4830" s="7">
        <v>54.479198848999999</v>
      </c>
      <c r="I4830" s="7">
        <v>73.735666667000004</v>
      </c>
      <c r="J4830" s="7">
        <v>54.154846071999998</v>
      </c>
      <c r="K4830" s="7">
        <v>7.3884459999999999E-3</v>
      </c>
      <c r="L4830" s="7">
        <v>4.4330699999999999E-4</v>
      </c>
      <c r="M4830" s="7">
        <v>73.296666666999997</v>
      </c>
      <c r="N4830" s="7">
        <v>0.01</v>
      </c>
      <c r="O4830" s="7">
        <v>5.9999999999999995E-4</v>
      </c>
      <c r="P4830" s="7">
        <v>1</v>
      </c>
      <c r="Q4830" s="7">
        <v>28</v>
      </c>
      <c r="R4830" s="7">
        <v>265</v>
      </c>
      <c r="S4830" s="189">
        <v>45625.593981481485</v>
      </c>
    </row>
    <row r="4831" spans="1:19">
      <c r="A4831" s="7">
        <v>2022</v>
      </c>
      <c r="B4831" s="123" t="s">
        <v>537</v>
      </c>
      <c r="C4831" s="123" t="s">
        <v>562</v>
      </c>
      <c r="D4831" s="123" t="s">
        <v>583</v>
      </c>
      <c r="E4831" s="123" t="s">
        <v>160</v>
      </c>
      <c r="F4831" s="7">
        <v>250.831188</v>
      </c>
      <c r="G4831" s="123" t="s">
        <v>532</v>
      </c>
      <c r="H4831" s="7">
        <v>18.016953402999999</v>
      </c>
      <c r="I4831" s="7">
        <v>71.828999999999994</v>
      </c>
      <c r="J4831" s="7">
        <v>17.906838511</v>
      </c>
      <c r="K4831" s="7">
        <v>2.508312E-3</v>
      </c>
      <c r="L4831" s="7">
        <v>1.5049900000000001E-4</v>
      </c>
      <c r="M4831" s="7">
        <v>71.39</v>
      </c>
      <c r="N4831" s="7">
        <v>0.01</v>
      </c>
      <c r="O4831" s="7">
        <v>5.9999999999999995E-4</v>
      </c>
      <c r="P4831" s="7">
        <v>1</v>
      </c>
      <c r="Q4831" s="7">
        <v>28</v>
      </c>
      <c r="R4831" s="7">
        <v>265</v>
      </c>
      <c r="S4831" s="189">
        <v>45625.593981481485</v>
      </c>
    </row>
    <row r="4832" spans="1:19">
      <c r="A4832" s="7">
        <v>2022</v>
      </c>
      <c r="B4832" s="123" t="s">
        <v>537</v>
      </c>
      <c r="C4832" s="123" t="s">
        <v>562</v>
      </c>
      <c r="D4832" s="123" t="s">
        <v>583</v>
      </c>
      <c r="E4832" s="123" t="s">
        <v>163</v>
      </c>
      <c r="F4832" s="7">
        <v>371.351079674</v>
      </c>
      <c r="G4832" s="123" t="s">
        <v>532</v>
      </c>
      <c r="H4832" s="7">
        <v>23.713180219000002</v>
      </c>
      <c r="I4832" s="7">
        <v>63.856499999999997</v>
      </c>
      <c r="J4832" s="7">
        <v>23.651350264000001</v>
      </c>
      <c r="K4832" s="7">
        <v>1.8567550000000001E-3</v>
      </c>
      <c r="L4832" s="7">
        <v>3.7135107970000002E-5</v>
      </c>
      <c r="M4832" s="7">
        <v>63.69</v>
      </c>
      <c r="N4832" s="7">
        <v>5.0000000000000001E-3</v>
      </c>
      <c r="O4832" s="7">
        <v>1E-4</v>
      </c>
      <c r="P4832" s="7">
        <v>1</v>
      </c>
      <c r="Q4832" s="7">
        <v>28</v>
      </c>
      <c r="R4832" s="7">
        <v>265</v>
      </c>
      <c r="S4832" s="189">
        <v>45625.593981481485</v>
      </c>
    </row>
    <row r="4833" spans="1:19">
      <c r="A4833" s="7">
        <v>2022</v>
      </c>
      <c r="B4833" s="123" t="s">
        <v>537</v>
      </c>
      <c r="C4833" s="123" t="s">
        <v>562</v>
      </c>
      <c r="D4833" s="123" t="s">
        <v>583</v>
      </c>
      <c r="E4833" s="123" t="s">
        <v>535</v>
      </c>
      <c r="F4833" s="7">
        <v>1908.484633628</v>
      </c>
      <c r="G4833" s="123" t="s">
        <v>532</v>
      </c>
      <c r="H4833" s="7">
        <v>108.34259665499999</v>
      </c>
      <c r="I4833" s="7">
        <v>56.768912227999998</v>
      </c>
      <c r="J4833" s="7">
        <v>108.02483396300001</v>
      </c>
      <c r="K4833" s="7">
        <v>9.5424229999999995E-3</v>
      </c>
      <c r="L4833" s="7">
        <v>1.90848E-4</v>
      </c>
      <c r="M4833" s="7">
        <v>56.602412227999999</v>
      </c>
      <c r="N4833" s="7">
        <v>5.0000000000000001E-3</v>
      </c>
      <c r="O4833" s="7">
        <v>1E-4</v>
      </c>
      <c r="P4833" s="7">
        <v>1</v>
      </c>
      <c r="Q4833" s="7">
        <v>28</v>
      </c>
      <c r="R4833" s="7">
        <v>265</v>
      </c>
      <c r="S4833" s="189">
        <v>45625.593981481485</v>
      </c>
    </row>
    <row r="4834" spans="1:19">
      <c r="A4834" s="7">
        <v>2022</v>
      </c>
      <c r="B4834" s="123" t="s">
        <v>537</v>
      </c>
      <c r="C4834" s="123" t="s">
        <v>562</v>
      </c>
      <c r="D4834" s="123" t="s">
        <v>583</v>
      </c>
      <c r="E4834" s="123" t="s">
        <v>541</v>
      </c>
      <c r="F4834" s="7">
        <v>0</v>
      </c>
      <c r="G4834" s="123" t="s">
        <v>532</v>
      </c>
      <c r="H4834" s="7">
        <v>0</v>
      </c>
      <c r="I4834" s="7"/>
      <c r="J4834" s="7">
        <v>0</v>
      </c>
      <c r="K4834" s="7">
        <v>0</v>
      </c>
      <c r="L4834" s="7">
        <v>0</v>
      </c>
      <c r="M4834" s="7"/>
      <c r="N4834" s="7"/>
      <c r="O4834" s="7"/>
      <c r="P4834" s="7">
        <v>1</v>
      </c>
      <c r="Q4834" s="7">
        <v>28</v>
      </c>
      <c r="R4834" s="7">
        <v>265</v>
      </c>
      <c r="S4834" s="189">
        <v>45625.593981481485</v>
      </c>
    </row>
    <row r="4835" spans="1:19">
      <c r="A4835" s="7">
        <v>2022</v>
      </c>
      <c r="B4835" s="123" t="s">
        <v>537</v>
      </c>
      <c r="C4835" s="123" t="s">
        <v>562</v>
      </c>
      <c r="D4835" s="123" t="s">
        <v>214</v>
      </c>
      <c r="E4835" s="123" t="s">
        <v>27</v>
      </c>
      <c r="F4835" s="7">
        <v>0</v>
      </c>
      <c r="G4835" s="123" t="s">
        <v>532</v>
      </c>
      <c r="H4835" s="7">
        <v>0</v>
      </c>
      <c r="I4835" s="7"/>
      <c r="J4835" s="7">
        <v>0</v>
      </c>
      <c r="K4835" s="7">
        <v>0</v>
      </c>
      <c r="L4835" s="7">
        <v>0</v>
      </c>
      <c r="M4835" s="7"/>
      <c r="N4835" s="7"/>
      <c r="O4835" s="7"/>
      <c r="P4835" s="7"/>
      <c r="Q4835" s="7">
        <v>28</v>
      </c>
      <c r="R4835" s="7">
        <v>265</v>
      </c>
      <c r="S4835" s="189">
        <v>45625.593981481485</v>
      </c>
    </row>
    <row r="4836" spans="1:19">
      <c r="A4836" s="7">
        <v>2022</v>
      </c>
      <c r="B4836" s="123" t="s">
        <v>537</v>
      </c>
      <c r="C4836" s="123" t="s">
        <v>562</v>
      </c>
      <c r="D4836" s="123" t="s">
        <v>214</v>
      </c>
      <c r="E4836" s="123" t="s">
        <v>33</v>
      </c>
      <c r="F4836" s="7">
        <v>105.99107951000001</v>
      </c>
      <c r="G4836" s="123" t="s">
        <v>532</v>
      </c>
      <c r="H4836" s="7">
        <v>1.002675612</v>
      </c>
      <c r="I4836" s="7">
        <v>9.4600000000000009</v>
      </c>
      <c r="J4836" s="7">
        <v>0</v>
      </c>
      <c r="K4836" s="7">
        <v>3.1797324000000002E-2</v>
      </c>
      <c r="L4836" s="7">
        <v>4.2396399999999998E-4</v>
      </c>
      <c r="M4836" s="7">
        <v>0</v>
      </c>
      <c r="N4836" s="7">
        <v>0.3</v>
      </c>
      <c r="O4836" s="7">
        <v>4.0000000000000001E-3</v>
      </c>
      <c r="P4836" s="7"/>
      <c r="Q4836" s="7">
        <v>28</v>
      </c>
      <c r="R4836" s="7">
        <v>265</v>
      </c>
      <c r="S4836" s="189">
        <v>45625.593981481485</v>
      </c>
    </row>
    <row r="4837" spans="1:19">
      <c r="A4837" s="7">
        <v>2022</v>
      </c>
      <c r="B4837" s="123" t="s">
        <v>537</v>
      </c>
      <c r="C4837" s="123" t="s">
        <v>562</v>
      </c>
      <c r="D4837" s="123" t="s">
        <v>214</v>
      </c>
      <c r="E4837" s="123" t="s">
        <v>540</v>
      </c>
      <c r="F4837" s="7">
        <v>0</v>
      </c>
      <c r="G4837" s="123" t="s">
        <v>532</v>
      </c>
      <c r="H4837" s="7">
        <v>0</v>
      </c>
      <c r="I4837" s="7"/>
      <c r="J4837" s="7">
        <v>0</v>
      </c>
      <c r="K4837" s="7">
        <v>0</v>
      </c>
      <c r="L4837" s="7">
        <v>0</v>
      </c>
      <c r="M4837" s="7"/>
      <c r="N4837" s="7"/>
      <c r="O4837" s="7"/>
      <c r="P4837" s="7">
        <v>1</v>
      </c>
      <c r="Q4837" s="7">
        <v>28</v>
      </c>
      <c r="R4837" s="7">
        <v>265</v>
      </c>
      <c r="S4837" s="189">
        <v>45625.593981481485</v>
      </c>
    </row>
    <row r="4838" spans="1:19">
      <c r="A4838" s="7">
        <v>2022</v>
      </c>
      <c r="B4838" s="123" t="s">
        <v>537</v>
      </c>
      <c r="C4838" s="123" t="s">
        <v>562</v>
      </c>
      <c r="D4838" s="123" t="s">
        <v>214</v>
      </c>
      <c r="E4838" s="123" t="s">
        <v>531</v>
      </c>
      <c r="F4838" s="7">
        <v>1.504591072</v>
      </c>
      <c r="G4838" s="123" t="s">
        <v>532</v>
      </c>
      <c r="H4838" s="7">
        <v>0.115024483</v>
      </c>
      <c r="I4838" s="7">
        <v>76.448999999999998</v>
      </c>
      <c r="J4838" s="7">
        <v>0.114363967</v>
      </c>
      <c r="K4838" s="7">
        <v>1.5045910719999999E-5</v>
      </c>
      <c r="L4838" s="7">
        <v>9.027546432E-7</v>
      </c>
      <c r="M4838" s="7">
        <v>76.010000000000005</v>
      </c>
      <c r="N4838" s="7">
        <v>0.01</v>
      </c>
      <c r="O4838" s="7">
        <v>5.9999999999999995E-4</v>
      </c>
      <c r="P4838" s="7">
        <v>1</v>
      </c>
      <c r="Q4838" s="7">
        <v>28</v>
      </c>
      <c r="R4838" s="7">
        <v>265</v>
      </c>
      <c r="S4838" s="189">
        <v>45625.593981481485</v>
      </c>
    </row>
    <row r="4839" spans="1:19">
      <c r="A4839" s="7">
        <v>2022</v>
      </c>
      <c r="B4839" s="123" t="s">
        <v>537</v>
      </c>
      <c r="C4839" s="123" t="s">
        <v>562</v>
      </c>
      <c r="D4839" s="123" t="s">
        <v>214</v>
      </c>
      <c r="E4839" s="123" t="s">
        <v>533</v>
      </c>
      <c r="F4839" s="7">
        <v>690.36145199999999</v>
      </c>
      <c r="G4839" s="123" t="s">
        <v>532</v>
      </c>
      <c r="H4839" s="7">
        <v>50.904261904000002</v>
      </c>
      <c r="I4839" s="7">
        <v>73.735666667000004</v>
      </c>
      <c r="J4839" s="7">
        <v>50.601193227000003</v>
      </c>
      <c r="K4839" s="7">
        <v>6.9036150000000001E-3</v>
      </c>
      <c r="L4839" s="7">
        <v>4.1421699999999998E-4</v>
      </c>
      <c r="M4839" s="7">
        <v>73.296666666999997</v>
      </c>
      <c r="N4839" s="7">
        <v>0.01</v>
      </c>
      <c r="O4839" s="7">
        <v>5.9999999999999995E-4</v>
      </c>
      <c r="P4839" s="7">
        <v>1</v>
      </c>
      <c r="Q4839" s="7">
        <v>28</v>
      </c>
      <c r="R4839" s="7">
        <v>265</v>
      </c>
      <c r="S4839" s="189">
        <v>45625.593981481485</v>
      </c>
    </row>
    <row r="4840" spans="1:19">
      <c r="A4840" s="7">
        <v>2022</v>
      </c>
      <c r="B4840" s="123" t="s">
        <v>537</v>
      </c>
      <c r="C4840" s="123" t="s">
        <v>562</v>
      </c>
      <c r="D4840" s="123" t="s">
        <v>214</v>
      </c>
      <c r="E4840" s="123" t="s">
        <v>160</v>
      </c>
      <c r="F4840" s="7">
        <v>922.85445600000003</v>
      </c>
      <c r="G4840" s="123" t="s">
        <v>532</v>
      </c>
      <c r="H4840" s="7">
        <v>66.287712720000002</v>
      </c>
      <c r="I4840" s="7">
        <v>71.828999999999994</v>
      </c>
      <c r="J4840" s="7">
        <v>65.882579613999994</v>
      </c>
      <c r="K4840" s="7">
        <v>9.2285449999999995E-3</v>
      </c>
      <c r="L4840" s="7">
        <v>5.5371299999999995E-4</v>
      </c>
      <c r="M4840" s="7">
        <v>71.39</v>
      </c>
      <c r="N4840" s="7">
        <v>0.01</v>
      </c>
      <c r="O4840" s="7">
        <v>5.9999999999999995E-4</v>
      </c>
      <c r="P4840" s="7">
        <v>1</v>
      </c>
      <c r="Q4840" s="7">
        <v>28</v>
      </c>
      <c r="R4840" s="7">
        <v>265</v>
      </c>
      <c r="S4840" s="189">
        <v>45625.593981481485</v>
      </c>
    </row>
    <row r="4841" spans="1:19">
      <c r="A4841" s="7">
        <v>2022</v>
      </c>
      <c r="B4841" s="123" t="s">
        <v>537</v>
      </c>
      <c r="C4841" s="123" t="s">
        <v>562</v>
      </c>
      <c r="D4841" s="123" t="s">
        <v>214</v>
      </c>
      <c r="E4841" s="123" t="s">
        <v>163</v>
      </c>
      <c r="F4841" s="7">
        <v>494.18767346599998</v>
      </c>
      <c r="G4841" s="123" t="s">
        <v>532</v>
      </c>
      <c r="H4841" s="7">
        <v>31.557095171</v>
      </c>
      <c r="I4841" s="7">
        <v>63.856499999999997</v>
      </c>
      <c r="J4841" s="7">
        <v>31.474812923000002</v>
      </c>
      <c r="K4841" s="7">
        <v>2.4709380000000002E-3</v>
      </c>
      <c r="L4841" s="7">
        <v>4.9418767350000002E-5</v>
      </c>
      <c r="M4841" s="7">
        <v>63.69</v>
      </c>
      <c r="N4841" s="7">
        <v>5.0000000000000001E-3</v>
      </c>
      <c r="O4841" s="7">
        <v>1E-4</v>
      </c>
      <c r="P4841" s="7">
        <v>1</v>
      </c>
      <c r="Q4841" s="7">
        <v>28</v>
      </c>
      <c r="R4841" s="7">
        <v>265</v>
      </c>
      <c r="S4841" s="189">
        <v>45625.593981481485</v>
      </c>
    </row>
    <row r="4842" spans="1:19">
      <c r="A4842" s="7">
        <v>2022</v>
      </c>
      <c r="B4842" s="123" t="s">
        <v>537</v>
      </c>
      <c r="C4842" s="123" t="s">
        <v>562</v>
      </c>
      <c r="D4842" s="123" t="s">
        <v>214</v>
      </c>
      <c r="E4842" s="123" t="s">
        <v>535</v>
      </c>
      <c r="F4842" s="7">
        <v>1536.2527855020001</v>
      </c>
      <c r="G4842" s="123" t="s">
        <v>532</v>
      </c>
      <c r="H4842" s="7">
        <v>87.211399540000002</v>
      </c>
      <c r="I4842" s="7">
        <v>56.768912227999998</v>
      </c>
      <c r="J4842" s="7">
        <v>86.955613451000005</v>
      </c>
      <c r="K4842" s="7">
        <v>7.6812640000000001E-3</v>
      </c>
      <c r="L4842" s="7">
        <v>1.5362500000000001E-4</v>
      </c>
      <c r="M4842" s="7">
        <v>56.602412227999999</v>
      </c>
      <c r="N4842" s="7">
        <v>5.0000000000000001E-3</v>
      </c>
      <c r="O4842" s="7">
        <v>1E-4</v>
      </c>
      <c r="P4842" s="7">
        <v>1</v>
      </c>
      <c r="Q4842" s="7">
        <v>28</v>
      </c>
      <c r="R4842" s="7">
        <v>265</v>
      </c>
      <c r="S4842" s="189">
        <v>45625.593981481485</v>
      </c>
    </row>
    <row r="4843" spans="1:19">
      <c r="A4843" s="7">
        <v>2022</v>
      </c>
      <c r="B4843" s="123" t="s">
        <v>537</v>
      </c>
      <c r="C4843" s="123" t="s">
        <v>562</v>
      </c>
      <c r="D4843" s="123" t="s">
        <v>214</v>
      </c>
      <c r="E4843" s="123" t="s">
        <v>541</v>
      </c>
      <c r="F4843" s="7">
        <v>0</v>
      </c>
      <c r="G4843" s="123" t="s">
        <v>532</v>
      </c>
      <c r="H4843" s="7">
        <v>0</v>
      </c>
      <c r="I4843" s="7"/>
      <c r="J4843" s="7">
        <v>0</v>
      </c>
      <c r="K4843" s="7">
        <v>0</v>
      </c>
      <c r="L4843" s="7">
        <v>0</v>
      </c>
      <c r="M4843" s="7"/>
      <c r="N4843" s="7"/>
      <c r="O4843" s="7"/>
      <c r="P4843" s="7">
        <v>1</v>
      </c>
      <c r="Q4843" s="7">
        <v>28</v>
      </c>
      <c r="R4843" s="7">
        <v>265</v>
      </c>
      <c r="S4843" s="189">
        <v>45625.593981481485</v>
      </c>
    </row>
    <row r="4844" spans="1:19">
      <c r="A4844" s="7">
        <v>2022</v>
      </c>
      <c r="B4844" s="123" t="s">
        <v>537</v>
      </c>
      <c r="C4844" s="123" t="s">
        <v>562</v>
      </c>
      <c r="D4844" s="123" t="s">
        <v>584</v>
      </c>
      <c r="E4844" s="123" t="s">
        <v>27</v>
      </c>
      <c r="F4844" s="7">
        <v>0</v>
      </c>
      <c r="G4844" s="123" t="s">
        <v>532</v>
      </c>
      <c r="H4844" s="7">
        <v>0</v>
      </c>
      <c r="I4844" s="7"/>
      <c r="J4844" s="7">
        <v>0</v>
      </c>
      <c r="K4844" s="7">
        <v>0</v>
      </c>
      <c r="L4844" s="7">
        <v>0</v>
      </c>
      <c r="M4844" s="7"/>
      <c r="N4844" s="7"/>
      <c r="O4844" s="7"/>
      <c r="P4844" s="7"/>
      <c r="Q4844" s="7">
        <v>28</v>
      </c>
      <c r="R4844" s="7">
        <v>265</v>
      </c>
      <c r="S4844" s="189">
        <v>45625.593981481485</v>
      </c>
    </row>
    <row r="4845" spans="1:19">
      <c r="A4845" s="7">
        <v>2022</v>
      </c>
      <c r="B4845" s="123" t="s">
        <v>537</v>
      </c>
      <c r="C4845" s="123" t="s">
        <v>562</v>
      </c>
      <c r="D4845" s="123" t="s">
        <v>584</v>
      </c>
      <c r="E4845" s="123" t="s">
        <v>33</v>
      </c>
      <c r="F4845" s="7">
        <v>36.921985861000003</v>
      </c>
      <c r="G4845" s="123" t="s">
        <v>532</v>
      </c>
      <c r="H4845" s="7">
        <v>0.34928198599999999</v>
      </c>
      <c r="I4845" s="7">
        <v>9.4600000000000009</v>
      </c>
      <c r="J4845" s="7">
        <v>0</v>
      </c>
      <c r="K4845" s="7">
        <v>1.1076595999999999E-2</v>
      </c>
      <c r="L4845" s="7">
        <v>1.4768800000000001E-4</v>
      </c>
      <c r="M4845" s="7">
        <v>0</v>
      </c>
      <c r="N4845" s="7">
        <v>0.3</v>
      </c>
      <c r="O4845" s="7">
        <v>4.0000000000000001E-3</v>
      </c>
      <c r="P4845" s="7"/>
      <c r="Q4845" s="7">
        <v>28</v>
      </c>
      <c r="R4845" s="7">
        <v>265</v>
      </c>
      <c r="S4845" s="189">
        <v>45625.593981481485</v>
      </c>
    </row>
    <row r="4846" spans="1:19">
      <c r="A4846" s="7">
        <v>2022</v>
      </c>
      <c r="B4846" s="123" t="s">
        <v>537</v>
      </c>
      <c r="C4846" s="123" t="s">
        <v>562</v>
      </c>
      <c r="D4846" s="123" t="s">
        <v>584</v>
      </c>
      <c r="E4846" s="123" t="s">
        <v>540</v>
      </c>
      <c r="F4846" s="7">
        <v>0</v>
      </c>
      <c r="G4846" s="123" t="s">
        <v>532</v>
      </c>
      <c r="H4846" s="7">
        <v>0</v>
      </c>
      <c r="I4846" s="7"/>
      <c r="J4846" s="7">
        <v>0</v>
      </c>
      <c r="K4846" s="7">
        <v>0</v>
      </c>
      <c r="L4846" s="7">
        <v>0</v>
      </c>
      <c r="M4846" s="7"/>
      <c r="N4846" s="7"/>
      <c r="O4846" s="7"/>
      <c r="P4846" s="7">
        <v>1</v>
      </c>
      <c r="Q4846" s="7">
        <v>28</v>
      </c>
      <c r="R4846" s="7">
        <v>265</v>
      </c>
      <c r="S4846" s="189">
        <v>45625.593981481485</v>
      </c>
    </row>
    <row r="4847" spans="1:19">
      <c r="A4847" s="7">
        <v>2022</v>
      </c>
      <c r="B4847" s="123" t="s">
        <v>537</v>
      </c>
      <c r="C4847" s="123" t="s">
        <v>562</v>
      </c>
      <c r="D4847" s="123" t="s">
        <v>584</v>
      </c>
      <c r="E4847" s="123" t="s">
        <v>531</v>
      </c>
      <c r="F4847" s="7">
        <v>3.4560000980000001</v>
      </c>
      <c r="G4847" s="123" t="s">
        <v>532</v>
      </c>
      <c r="H4847" s="7">
        <v>0.26420775099999999</v>
      </c>
      <c r="I4847" s="7">
        <v>76.448999999999998</v>
      </c>
      <c r="J4847" s="7">
        <v>0.26269056699999999</v>
      </c>
      <c r="K4847" s="7">
        <v>3.4560000979999998E-5</v>
      </c>
      <c r="L4847" s="7">
        <v>2.0736000589999998E-6</v>
      </c>
      <c r="M4847" s="7">
        <v>76.010000000000005</v>
      </c>
      <c r="N4847" s="7">
        <v>0.01</v>
      </c>
      <c r="O4847" s="7">
        <v>5.9999999999999995E-4</v>
      </c>
      <c r="P4847" s="7">
        <v>1</v>
      </c>
      <c r="Q4847" s="7">
        <v>28</v>
      </c>
      <c r="R4847" s="7">
        <v>265</v>
      </c>
      <c r="S4847" s="189">
        <v>45625.593981481485</v>
      </c>
    </row>
    <row r="4848" spans="1:19">
      <c r="A4848" s="7">
        <v>2022</v>
      </c>
      <c r="B4848" s="123" t="s">
        <v>537</v>
      </c>
      <c r="C4848" s="123" t="s">
        <v>562</v>
      </c>
      <c r="D4848" s="123" t="s">
        <v>584</v>
      </c>
      <c r="E4848" s="123" t="s">
        <v>533</v>
      </c>
      <c r="F4848" s="7">
        <v>228.1806</v>
      </c>
      <c r="G4848" s="123" t="s">
        <v>532</v>
      </c>
      <c r="H4848" s="7">
        <v>16.825048661</v>
      </c>
      <c r="I4848" s="7">
        <v>73.735666667000004</v>
      </c>
      <c r="J4848" s="7">
        <v>16.724877377999999</v>
      </c>
      <c r="K4848" s="7">
        <v>2.2818059999999999E-3</v>
      </c>
      <c r="L4848" s="7">
        <v>1.3690800000000001E-4</v>
      </c>
      <c r="M4848" s="7">
        <v>73.296666666999997</v>
      </c>
      <c r="N4848" s="7">
        <v>0.01</v>
      </c>
      <c r="O4848" s="7">
        <v>5.9999999999999995E-4</v>
      </c>
      <c r="P4848" s="7">
        <v>1</v>
      </c>
      <c r="Q4848" s="7">
        <v>28</v>
      </c>
      <c r="R4848" s="7">
        <v>265</v>
      </c>
      <c r="S4848" s="189">
        <v>45625.593981481485</v>
      </c>
    </row>
    <row r="4849" spans="1:19">
      <c r="A4849" s="7">
        <v>2022</v>
      </c>
      <c r="B4849" s="123" t="s">
        <v>537</v>
      </c>
      <c r="C4849" s="123" t="s">
        <v>562</v>
      </c>
      <c r="D4849" s="123" t="s">
        <v>584</v>
      </c>
      <c r="E4849" s="123" t="s">
        <v>160</v>
      </c>
      <c r="F4849" s="7">
        <v>268.87629600000002</v>
      </c>
      <c r="G4849" s="123" t="s">
        <v>532</v>
      </c>
      <c r="H4849" s="7">
        <v>19.313115464999999</v>
      </c>
      <c r="I4849" s="7">
        <v>71.828999999999994</v>
      </c>
      <c r="J4849" s="7">
        <v>19.195078770999999</v>
      </c>
      <c r="K4849" s="7">
        <v>2.6887629999999998E-3</v>
      </c>
      <c r="L4849" s="7">
        <v>1.6132599999999999E-4</v>
      </c>
      <c r="M4849" s="7">
        <v>71.39</v>
      </c>
      <c r="N4849" s="7">
        <v>0.01</v>
      </c>
      <c r="O4849" s="7">
        <v>5.9999999999999995E-4</v>
      </c>
      <c r="P4849" s="7">
        <v>1</v>
      </c>
      <c r="Q4849" s="7">
        <v>28</v>
      </c>
      <c r="R4849" s="7">
        <v>265</v>
      </c>
      <c r="S4849" s="189">
        <v>45625.593981481485</v>
      </c>
    </row>
    <row r="4850" spans="1:19">
      <c r="A4850" s="7">
        <v>2022</v>
      </c>
      <c r="B4850" s="123" t="s">
        <v>537</v>
      </c>
      <c r="C4850" s="123" t="s">
        <v>562</v>
      </c>
      <c r="D4850" s="123" t="s">
        <v>584</v>
      </c>
      <c r="E4850" s="123" t="s">
        <v>163</v>
      </c>
      <c r="F4850" s="7">
        <v>158.05547732700001</v>
      </c>
      <c r="G4850" s="123" t="s">
        <v>532</v>
      </c>
      <c r="H4850" s="7">
        <v>10.092869587999999</v>
      </c>
      <c r="I4850" s="7">
        <v>63.856499999999997</v>
      </c>
      <c r="J4850" s="7">
        <v>10.066553351</v>
      </c>
      <c r="K4850" s="7">
        <v>7.9027700000000004E-4</v>
      </c>
      <c r="L4850" s="7">
        <v>1.5805547729999999E-5</v>
      </c>
      <c r="M4850" s="7">
        <v>63.69</v>
      </c>
      <c r="N4850" s="7">
        <v>5.0000000000000001E-3</v>
      </c>
      <c r="O4850" s="7">
        <v>1E-4</v>
      </c>
      <c r="P4850" s="7">
        <v>1</v>
      </c>
      <c r="Q4850" s="7">
        <v>28</v>
      </c>
      <c r="R4850" s="7">
        <v>265</v>
      </c>
      <c r="S4850" s="189">
        <v>45625.593981481485</v>
      </c>
    </row>
    <row r="4851" spans="1:19">
      <c r="A4851" s="7">
        <v>2022</v>
      </c>
      <c r="B4851" s="123" t="s">
        <v>537</v>
      </c>
      <c r="C4851" s="123" t="s">
        <v>562</v>
      </c>
      <c r="D4851" s="123" t="s">
        <v>584</v>
      </c>
      <c r="E4851" s="123" t="s">
        <v>535</v>
      </c>
      <c r="F4851" s="7">
        <v>3007.9924961390002</v>
      </c>
      <c r="G4851" s="123" t="s">
        <v>532</v>
      </c>
      <c r="H4851" s="7">
        <v>170.760461996</v>
      </c>
      <c r="I4851" s="7">
        <v>56.768912227999998</v>
      </c>
      <c r="J4851" s="7">
        <v>170.25963124500001</v>
      </c>
      <c r="K4851" s="7">
        <v>1.5039962E-2</v>
      </c>
      <c r="L4851" s="7">
        <v>3.0079899999999998E-4</v>
      </c>
      <c r="M4851" s="7">
        <v>56.602412227999999</v>
      </c>
      <c r="N4851" s="7">
        <v>5.0000000000000001E-3</v>
      </c>
      <c r="O4851" s="7">
        <v>1E-4</v>
      </c>
      <c r="P4851" s="7">
        <v>1</v>
      </c>
      <c r="Q4851" s="7">
        <v>28</v>
      </c>
      <c r="R4851" s="7">
        <v>265</v>
      </c>
      <c r="S4851" s="189">
        <v>45625.593981481485</v>
      </c>
    </row>
    <row r="4852" spans="1:19">
      <c r="A4852" s="7">
        <v>2022</v>
      </c>
      <c r="B4852" s="123" t="s">
        <v>537</v>
      </c>
      <c r="C4852" s="123" t="s">
        <v>562</v>
      </c>
      <c r="D4852" s="123" t="s">
        <v>584</v>
      </c>
      <c r="E4852" s="123" t="s">
        <v>541</v>
      </c>
      <c r="F4852" s="7">
        <v>0</v>
      </c>
      <c r="G4852" s="123" t="s">
        <v>532</v>
      </c>
      <c r="H4852" s="7">
        <v>0</v>
      </c>
      <c r="I4852" s="7"/>
      <c r="J4852" s="7">
        <v>0</v>
      </c>
      <c r="K4852" s="7">
        <v>0</v>
      </c>
      <c r="L4852" s="7">
        <v>0</v>
      </c>
      <c r="M4852" s="7"/>
      <c r="N4852" s="7"/>
      <c r="O4852" s="7"/>
      <c r="P4852" s="7">
        <v>1</v>
      </c>
      <c r="Q4852" s="7">
        <v>28</v>
      </c>
      <c r="R4852" s="7">
        <v>265</v>
      </c>
      <c r="S4852" s="189">
        <v>45625.593981481485</v>
      </c>
    </row>
    <row r="4853" spans="1:19">
      <c r="A4853" s="7">
        <v>2022</v>
      </c>
      <c r="B4853" s="123" t="s">
        <v>537</v>
      </c>
      <c r="C4853" s="123" t="s">
        <v>565</v>
      </c>
      <c r="D4853" s="123" t="s">
        <v>500</v>
      </c>
      <c r="E4853" s="123" t="s">
        <v>540</v>
      </c>
      <c r="F4853" s="7">
        <v>0</v>
      </c>
      <c r="G4853" s="123" t="s">
        <v>532</v>
      </c>
      <c r="H4853" s="7">
        <v>0</v>
      </c>
      <c r="I4853" s="7"/>
      <c r="J4853" s="7">
        <v>0</v>
      </c>
      <c r="K4853" s="7">
        <v>0</v>
      </c>
      <c r="L4853" s="7">
        <v>0</v>
      </c>
      <c r="M4853" s="7"/>
      <c r="N4853" s="7"/>
      <c r="O4853" s="7"/>
      <c r="P4853" s="7">
        <v>1</v>
      </c>
      <c r="Q4853" s="7">
        <v>28</v>
      </c>
      <c r="R4853" s="7">
        <v>265</v>
      </c>
      <c r="S4853" s="189">
        <v>45625.593981481485</v>
      </c>
    </row>
    <row r="4854" spans="1:19">
      <c r="A4854" s="7">
        <v>2022</v>
      </c>
      <c r="B4854" s="123" t="s">
        <v>537</v>
      </c>
      <c r="C4854" s="123" t="s">
        <v>565</v>
      </c>
      <c r="D4854" s="123" t="s">
        <v>500</v>
      </c>
      <c r="E4854" s="123" t="s">
        <v>533</v>
      </c>
      <c r="F4854" s="7">
        <v>10625.952605823</v>
      </c>
      <c r="G4854" s="123" t="s">
        <v>532</v>
      </c>
      <c r="H4854" s="7">
        <v>852.89491949700005</v>
      </c>
      <c r="I4854" s="7">
        <v>80.265266667000006</v>
      </c>
      <c r="J4854" s="7">
        <v>778.84690616800003</v>
      </c>
      <c r="K4854" s="7">
        <v>4.9941976999999999E-2</v>
      </c>
      <c r="L4854" s="7">
        <v>0.27414957699999998</v>
      </c>
      <c r="M4854" s="7">
        <v>73.296666666999997</v>
      </c>
      <c r="N4854" s="7">
        <v>4.7000000000000002E-3</v>
      </c>
      <c r="O4854" s="7">
        <v>2.58E-2</v>
      </c>
      <c r="P4854" s="7">
        <v>1</v>
      </c>
      <c r="Q4854" s="7">
        <v>28</v>
      </c>
      <c r="R4854" s="7">
        <v>265</v>
      </c>
      <c r="S4854" s="189">
        <v>45625.593981481485</v>
      </c>
    </row>
    <row r="4855" spans="1:19">
      <c r="A4855" s="7">
        <v>2022</v>
      </c>
      <c r="B4855" s="123" t="s">
        <v>537</v>
      </c>
      <c r="C4855" s="123" t="s">
        <v>565</v>
      </c>
      <c r="D4855" s="123" t="s">
        <v>500</v>
      </c>
      <c r="E4855" s="123" t="s">
        <v>159</v>
      </c>
      <c r="F4855" s="7">
        <v>0</v>
      </c>
      <c r="G4855" s="123" t="s">
        <v>532</v>
      </c>
      <c r="H4855" s="7">
        <v>0</v>
      </c>
      <c r="I4855" s="7"/>
      <c r="J4855" s="7">
        <v>0</v>
      </c>
      <c r="K4855" s="7">
        <v>0</v>
      </c>
      <c r="L4855" s="7">
        <v>0</v>
      </c>
      <c r="M4855" s="7"/>
      <c r="N4855" s="7"/>
      <c r="O4855" s="7"/>
      <c r="P4855" s="7">
        <v>1</v>
      </c>
      <c r="Q4855" s="7">
        <v>28</v>
      </c>
      <c r="R4855" s="7">
        <v>265</v>
      </c>
      <c r="S4855" s="189">
        <v>45625.593981481485</v>
      </c>
    </row>
    <row r="4856" spans="1:19">
      <c r="A4856" s="7">
        <v>2022</v>
      </c>
      <c r="B4856" s="123" t="s">
        <v>537</v>
      </c>
      <c r="C4856" s="123" t="s">
        <v>565</v>
      </c>
      <c r="D4856" s="123" t="s">
        <v>500</v>
      </c>
      <c r="E4856" s="123" t="s">
        <v>160</v>
      </c>
      <c r="F4856" s="7">
        <v>0</v>
      </c>
      <c r="G4856" s="123" t="s">
        <v>532</v>
      </c>
      <c r="H4856" s="7">
        <v>0</v>
      </c>
      <c r="I4856" s="7"/>
      <c r="J4856" s="7">
        <v>0</v>
      </c>
      <c r="K4856" s="7">
        <v>0</v>
      </c>
      <c r="L4856" s="7">
        <v>0</v>
      </c>
      <c r="M4856" s="7"/>
      <c r="N4856" s="7"/>
      <c r="O4856" s="7"/>
      <c r="P4856" s="7">
        <v>1</v>
      </c>
      <c r="Q4856" s="7">
        <v>28</v>
      </c>
      <c r="R4856" s="7">
        <v>265</v>
      </c>
      <c r="S4856" s="189">
        <v>45625.593981481485</v>
      </c>
    </row>
    <row r="4857" spans="1:19">
      <c r="A4857" s="7">
        <v>2022</v>
      </c>
      <c r="B4857" s="123" t="s">
        <v>537</v>
      </c>
      <c r="C4857" s="123" t="s">
        <v>565</v>
      </c>
      <c r="D4857" s="123" t="s">
        <v>500</v>
      </c>
      <c r="E4857" s="123" t="s">
        <v>535</v>
      </c>
      <c r="F4857" s="7">
        <v>0</v>
      </c>
      <c r="G4857" s="123" t="s">
        <v>532</v>
      </c>
      <c r="H4857" s="7">
        <v>0</v>
      </c>
      <c r="I4857" s="7"/>
      <c r="J4857" s="7">
        <v>0</v>
      </c>
      <c r="K4857" s="7">
        <v>0</v>
      </c>
      <c r="L4857" s="7">
        <v>0</v>
      </c>
      <c r="M4857" s="7"/>
      <c r="N4857" s="7"/>
      <c r="O4857" s="7"/>
      <c r="P4857" s="7">
        <v>1</v>
      </c>
      <c r="Q4857" s="7">
        <v>28</v>
      </c>
      <c r="R4857" s="7">
        <v>265</v>
      </c>
      <c r="S4857" s="189">
        <v>45625.593981481485</v>
      </c>
    </row>
    <row r="4858" spans="1:19">
      <c r="A4858" s="7">
        <v>2022</v>
      </c>
      <c r="B4858" s="123" t="s">
        <v>537</v>
      </c>
      <c r="C4858" s="123" t="s">
        <v>585</v>
      </c>
      <c r="D4858" s="123" t="s">
        <v>183</v>
      </c>
      <c r="E4858" s="123" t="s">
        <v>533</v>
      </c>
      <c r="F4858" s="7">
        <v>723.76814027399996</v>
      </c>
      <c r="G4858" s="123" t="s">
        <v>532</v>
      </c>
      <c r="H4858" s="7">
        <v>53.575247791999999</v>
      </c>
      <c r="I4858" s="7">
        <v>74.022666666999996</v>
      </c>
      <c r="J4858" s="7">
        <v>53.049792121999999</v>
      </c>
      <c r="K4858" s="7">
        <v>5.0663770000000004E-3</v>
      </c>
      <c r="L4858" s="7">
        <v>1.4475359999999999E-3</v>
      </c>
      <c r="M4858" s="7">
        <v>73.296666666999997</v>
      </c>
      <c r="N4858" s="7">
        <v>7.0000000000000001E-3</v>
      </c>
      <c r="O4858" s="7">
        <v>2E-3</v>
      </c>
      <c r="P4858" s="7">
        <v>1</v>
      </c>
      <c r="Q4858" s="7">
        <v>28</v>
      </c>
      <c r="R4858" s="7">
        <v>265</v>
      </c>
      <c r="S4858" s="189">
        <v>45625.593981481485</v>
      </c>
    </row>
    <row r="4859" spans="1:19">
      <c r="A4859" s="7">
        <v>2023</v>
      </c>
      <c r="B4859" s="123" t="s">
        <v>586</v>
      </c>
      <c r="C4859" s="123" t="s">
        <v>586</v>
      </c>
      <c r="D4859" s="123" t="s">
        <v>587</v>
      </c>
      <c r="E4859" s="123" t="s">
        <v>531</v>
      </c>
      <c r="F4859" s="7">
        <v>0</v>
      </c>
      <c r="G4859" s="123" t="s">
        <v>532</v>
      </c>
      <c r="H4859" s="7">
        <v>0</v>
      </c>
      <c r="I4859" s="7"/>
      <c r="J4859" s="7">
        <v>0</v>
      </c>
      <c r="K4859" s="7">
        <v>0</v>
      </c>
      <c r="L4859" s="7">
        <v>0</v>
      </c>
      <c r="M4859" s="7"/>
      <c r="N4859" s="7"/>
      <c r="O4859" s="7"/>
      <c r="P4859" s="7">
        <v>1</v>
      </c>
      <c r="Q4859" s="7">
        <v>28</v>
      </c>
      <c r="R4859" s="7">
        <v>265</v>
      </c>
      <c r="S4859" s="189">
        <v>45625.593981481485</v>
      </c>
    </row>
    <row r="4860" spans="1:19">
      <c r="A4860" s="7">
        <v>2023</v>
      </c>
      <c r="B4860" s="123" t="s">
        <v>586</v>
      </c>
      <c r="C4860" s="123" t="s">
        <v>586</v>
      </c>
      <c r="D4860" s="123" t="s">
        <v>587</v>
      </c>
      <c r="E4860" s="123" t="s">
        <v>533</v>
      </c>
      <c r="F4860" s="7">
        <v>5586.2739997150002</v>
      </c>
      <c r="G4860" s="123" t="s">
        <v>532</v>
      </c>
      <c r="H4860" s="7">
        <v>413.51089819100002</v>
      </c>
      <c r="I4860" s="7">
        <v>74.022666666999996</v>
      </c>
      <c r="J4860" s="7">
        <v>409.45526326800001</v>
      </c>
      <c r="K4860" s="7">
        <v>3.9103918000000001E-2</v>
      </c>
      <c r="L4860" s="7">
        <v>1.1172547999999999E-2</v>
      </c>
      <c r="M4860" s="7">
        <v>73.296666666999997</v>
      </c>
      <c r="N4860" s="7">
        <v>7.0000000000000001E-3</v>
      </c>
      <c r="O4860" s="7">
        <v>2E-3</v>
      </c>
      <c r="P4860" s="7">
        <v>1</v>
      </c>
      <c r="Q4860" s="7">
        <v>28</v>
      </c>
      <c r="R4860" s="7">
        <v>265</v>
      </c>
      <c r="S4860" s="189">
        <v>45625.593981481485</v>
      </c>
    </row>
    <row r="4861" spans="1:19">
      <c r="A4861" s="7">
        <v>2023</v>
      </c>
      <c r="B4861" s="123" t="s">
        <v>588</v>
      </c>
      <c r="C4861" s="123" t="s">
        <v>588</v>
      </c>
      <c r="D4861" s="123" t="s">
        <v>589</v>
      </c>
      <c r="E4861" s="123" t="s">
        <v>33</v>
      </c>
      <c r="F4861" s="7">
        <v>3139.7801675740002</v>
      </c>
      <c r="G4861" s="123" t="s">
        <v>532</v>
      </c>
      <c r="H4861" s="7">
        <v>6.7913445020000003</v>
      </c>
      <c r="I4861" s="7">
        <v>2.1629999999999998</v>
      </c>
      <c r="J4861" s="7">
        <v>0</v>
      </c>
      <c r="K4861" s="7">
        <v>3.4537581999999997E-2</v>
      </c>
      <c r="L4861" s="7">
        <v>2.1978461000000001E-2</v>
      </c>
      <c r="M4861" s="7">
        <v>0</v>
      </c>
      <c r="N4861" s="7">
        <v>1.0999999999999999E-2</v>
      </c>
      <c r="O4861" s="7">
        <v>7.0000000000000001E-3</v>
      </c>
      <c r="P4861" s="7"/>
      <c r="Q4861" s="7">
        <v>28</v>
      </c>
      <c r="R4861" s="7">
        <v>265</v>
      </c>
      <c r="S4861" s="189">
        <v>45625.593981481485</v>
      </c>
    </row>
    <row r="4862" spans="1:19">
      <c r="A4862" s="7">
        <v>2023</v>
      </c>
      <c r="B4862" s="123" t="s">
        <v>588</v>
      </c>
      <c r="C4862" s="123" t="s">
        <v>588</v>
      </c>
      <c r="D4862" s="123" t="s">
        <v>589</v>
      </c>
      <c r="E4862" s="123" t="s">
        <v>540</v>
      </c>
      <c r="F4862" s="7">
        <v>13172.763418776</v>
      </c>
      <c r="G4862" s="123" t="s">
        <v>532</v>
      </c>
      <c r="H4862" s="7">
        <v>1232.8303516030001</v>
      </c>
      <c r="I4862" s="7">
        <v>93.589348901999998</v>
      </c>
      <c r="J4862" s="7">
        <v>1230.826774287</v>
      </c>
      <c r="K4862" s="7">
        <v>9.2209340000000001E-3</v>
      </c>
      <c r="L4862" s="7">
        <v>6.586382E-3</v>
      </c>
      <c r="M4862" s="7">
        <v>93.437248901999993</v>
      </c>
      <c r="N4862" s="7">
        <v>6.9999999999999999E-4</v>
      </c>
      <c r="O4862" s="7">
        <v>5.0000000000000001E-4</v>
      </c>
      <c r="P4862" s="7">
        <v>1</v>
      </c>
      <c r="Q4862" s="7">
        <v>28</v>
      </c>
      <c r="R4862" s="7">
        <v>265</v>
      </c>
      <c r="S4862" s="189">
        <v>45625.593981481485</v>
      </c>
    </row>
    <row r="4863" spans="1:19">
      <c r="A4863" s="7">
        <v>2023</v>
      </c>
      <c r="B4863" s="123" t="s">
        <v>588</v>
      </c>
      <c r="C4863" s="123" t="s">
        <v>588</v>
      </c>
      <c r="D4863" s="123" t="s">
        <v>589</v>
      </c>
      <c r="E4863" s="123" t="s">
        <v>531</v>
      </c>
      <c r="F4863" s="7">
        <v>1949.395724814</v>
      </c>
      <c r="G4863" s="123" t="s">
        <v>532</v>
      </c>
      <c r="H4863" s="7">
        <v>152.40741577599999</v>
      </c>
      <c r="I4863" s="7">
        <v>78.181876484</v>
      </c>
      <c r="J4863" s="7">
        <v>152.20877235099999</v>
      </c>
      <c r="K4863" s="7">
        <v>1.5595170000000001E-3</v>
      </c>
      <c r="L4863" s="7">
        <v>5.8481899999999999E-4</v>
      </c>
      <c r="M4863" s="7">
        <v>78.079976483999999</v>
      </c>
      <c r="N4863" s="7">
        <v>8.0000000000000004E-4</v>
      </c>
      <c r="O4863" s="7">
        <v>2.9999999999999997E-4</v>
      </c>
      <c r="P4863" s="7">
        <v>1</v>
      </c>
      <c r="Q4863" s="7">
        <v>28</v>
      </c>
      <c r="R4863" s="7">
        <v>265</v>
      </c>
      <c r="S4863" s="189">
        <v>45625.593981481485</v>
      </c>
    </row>
    <row r="4864" spans="1:19">
      <c r="A4864" s="7">
        <v>2023</v>
      </c>
      <c r="B4864" s="123" t="s">
        <v>588</v>
      </c>
      <c r="C4864" s="123" t="s">
        <v>588</v>
      </c>
      <c r="D4864" s="123" t="s">
        <v>589</v>
      </c>
      <c r="E4864" s="123" t="s">
        <v>533</v>
      </c>
      <c r="F4864" s="7">
        <v>373.50478404500001</v>
      </c>
      <c r="G4864" s="123" t="s">
        <v>532</v>
      </c>
      <c r="H4864" s="7">
        <v>29.212248583000001</v>
      </c>
      <c r="I4864" s="7">
        <v>78.211176484000006</v>
      </c>
      <c r="J4864" s="7">
        <v>29.163244755000001</v>
      </c>
      <c r="K4864" s="7">
        <v>3.3615400000000002E-4</v>
      </c>
      <c r="L4864" s="7">
        <v>1.49402E-4</v>
      </c>
      <c r="M4864" s="7">
        <v>78.079976483999999</v>
      </c>
      <c r="N4864" s="7">
        <v>8.9999999999999998E-4</v>
      </c>
      <c r="O4864" s="7">
        <v>4.0000000000000002E-4</v>
      </c>
      <c r="P4864" s="7">
        <v>1</v>
      </c>
      <c r="Q4864" s="7">
        <v>28</v>
      </c>
      <c r="R4864" s="7">
        <v>265</v>
      </c>
      <c r="S4864" s="189">
        <v>45625.593981481485</v>
      </c>
    </row>
    <row r="4865" spans="1:19">
      <c r="A4865" s="7">
        <v>2023</v>
      </c>
      <c r="B4865" s="123" t="s">
        <v>588</v>
      </c>
      <c r="C4865" s="123" t="s">
        <v>588</v>
      </c>
      <c r="D4865" s="123" t="s">
        <v>589</v>
      </c>
      <c r="E4865" s="123" t="s">
        <v>590</v>
      </c>
      <c r="F4865" s="7">
        <v>1025.4498582419999</v>
      </c>
      <c r="G4865" s="123" t="s">
        <v>532</v>
      </c>
      <c r="H4865" s="7">
        <v>5.5887016999999997E-2</v>
      </c>
      <c r="I4865" s="7">
        <v>5.45E-2</v>
      </c>
      <c r="J4865" s="7">
        <v>0</v>
      </c>
      <c r="K4865" s="7">
        <v>1.02545E-3</v>
      </c>
      <c r="L4865" s="7">
        <v>1.02545E-4</v>
      </c>
      <c r="M4865" s="7">
        <v>0</v>
      </c>
      <c r="N4865" s="7">
        <v>1E-3</v>
      </c>
      <c r="O4865" s="7">
        <v>1E-4</v>
      </c>
      <c r="P4865" s="7"/>
      <c r="Q4865" s="7">
        <v>28</v>
      </c>
      <c r="R4865" s="7">
        <v>265</v>
      </c>
      <c r="S4865" s="189">
        <v>45625.593981481485</v>
      </c>
    </row>
    <row r="4866" spans="1:19">
      <c r="A4866" s="7">
        <v>2023</v>
      </c>
      <c r="B4866" s="123" t="s">
        <v>588</v>
      </c>
      <c r="C4866" s="123" t="s">
        <v>588</v>
      </c>
      <c r="D4866" s="123" t="s">
        <v>589</v>
      </c>
      <c r="E4866" s="123" t="s">
        <v>534</v>
      </c>
      <c r="F4866" s="7">
        <v>1411.47028884</v>
      </c>
      <c r="G4866" s="123" t="s">
        <v>532</v>
      </c>
      <c r="H4866" s="7">
        <v>195.52158854499999</v>
      </c>
      <c r="I4866" s="7">
        <v>138.52334696</v>
      </c>
      <c r="J4866" s="7">
        <v>192.78474765499999</v>
      </c>
      <c r="K4866" s="7">
        <v>4.2344110000000004E-3</v>
      </c>
      <c r="L4866" s="7">
        <v>9.8802920000000006E-3</v>
      </c>
      <c r="M4866" s="7">
        <v>136.58434696</v>
      </c>
      <c r="N4866" s="7">
        <v>3.0000000000000001E-3</v>
      </c>
      <c r="O4866" s="7">
        <v>7.0000000000000001E-3</v>
      </c>
      <c r="P4866" s="7">
        <v>1</v>
      </c>
      <c r="Q4866" s="7">
        <v>28</v>
      </c>
      <c r="R4866" s="7">
        <v>265</v>
      </c>
      <c r="S4866" s="189">
        <v>45625.593981481485</v>
      </c>
    </row>
    <row r="4867" spans="1:19">
      <c r="A4867" s="7">
        <v>2023</v>
      </c>
      <c r="B4867" s="123" t="s">
        <v>588</v>
      </c>
      <c r="C4867" s="123" t="s">
        <v>588</v>
      </c>
      <c r="D4867" s="123" t="s">
        <v>589</v>
      </c>
      <c r="E4867" s="123" t="s">
        <v>535</v>
      </c>
      <c r="F4867" s="7">
        <v>91361.051180181996</v>
      </c>
      <c r="G4867" s="123" t="s">
        <v>532</v>
      </c>
      <c r="H4867" s="7">
        <v>5278.0255744670003</v>
      </c>
      <c r="I4867" s="7">
        <v>57.771068812000003</v>
      </c>
      <c r="J4867" s="7">
        <v>5203.112001083</v>
      </c>
      <c r="K4867" s="7">
        <v>9.3221344999999997E-2</v>
      </c>
      <c r="L4867" s="7">
        <v>0.27284292700000001</v>
      </c>
      <c r="M4867" s="7">
        <v>56.951096051</v>
      </c>
      <c r="N4867" s="7">
        <v>1.0203619999999999E-3</v>
      </c>
      <c r="O4867" s="7">
        <v>2.986425E-3</v>
      </c>
      <c r="P4867" s="7">
        <v>1</v>
      </c>
      <c r="Q4867" s="7">
        <v>28</v>
      </c>
      <c r="R4867" s="7">
        <v>265</v>
      </c>
      <c r="S4867" s="189">
        <v>45625.593981481485</v>
      </c>
    </row>
    <row r="4868" spans="1:19">
      <c r="A4868" s="7">
        <v>2023</v>
      </c>
      <c r="B4868" s="123" t="s">
        <v>588</v>
      </c>
      <c r="C4868" s="123" t="s">
        <v>588</v>
      </c>
      <c r="D4868" s="123" t="s">
        <v>589</v>
      </c>
      <c r="E4868" s="123" t="s">
        <v>549</v>
      </c>
      <c r="F4868" s="7">
        <v>3919.2052340830001</v>
      </c>
      <c r="G4868" s="123" t="s">
        <v>532</v>
      </c>
      <c r="H4868" s="7">
        <v>547.35692293399995</v>
      </c>
      <c r="I4868" s="7">
        <v>139.66018369599999</v>
      </c>
      <c r="J4868" s="7">
        <v>539.91043299</v>
      </c>
      <c r="K4868" s="7">
        <v>0.117576157</v>
      </c>
      <c r="L4868" s="7">
        <v>1.5676821000000001E-2</v>
      </c>
      <c r="M4868" s="7">
        <v>137.76018369600001</v>
      </c>
      <c r="N4868" s="7">
        <v>0.03</v>
      </c>
      <c r="O4868" s="7">
        <v>4.0000000000000001E-3</v>
      </c>
      <c r="P4868" s="7">
        <v>1</v>
      </c>
      <c r="Q4868" s="7">
        <v>28</v>
      </c>
      <c r="R4868" s="7">
        <v>265</v>
      </c>
      <c r="S4868" s="189">
        <v>45625.593981481485</v>
      </c>
    </row>
    <row r="4869" spans="1:19">
      <c r="A4869" s="7">
        <v>2023</v>
      </c>
      <c r="B4869" s="123" t="s">
        <v>588</v>
      </c>
      <c r="C4869" s="123" t="s">
        <v>588</v>
      </c>
      <c r="D4869" s="123" t="s">
        <v>589</v>
      </c>
      <c r="E4869" s="123" t="s">
        <v>131</v>
      </c>
      <c r="F4869" s="7">
        <v>4006.0552746550002</v>
      </c>
      <c r="G4869" s="123" t="s">
        <v>532</v>
      </c>
      <c r="H4869" s="7">
        <v>7.6115050220000002</v>
      </c>
      <c r="I4869" s="7">
        <v>1.9</v>
      </c>
      <c r="J4869" s="7">
        <v>0</v>
      </c>
      <c r="K4869" s="7">
        <v>0.120181658</v>
      </c>
      <c r="L4869" s="7">
        <v>1.6024221000000002E-2</v>
      </c>
      <c r="M4869" s="7">
        <v>0</v>
      </c>
      <c r="N4869" s="7">
        <v>0.03</v>
      </c>
      <c r="O4869" s="7">
        <v>4.0000000000000001E-3</v>
      </c>
      <c r="P4869" s="7"/>
      <c r="Q4869" s="7">
        <v>28</v>
      </c>
      <c r="R4869" s="7">
        <v>265</v>
      </c>
      <c r="S4869" s="189">
        <v>45625.593981481485</v>
      </c>
    </row>
    <row r="4870" spans="1:19">
      <c r="A4870" s="7">
        <v>2023</v>
      </c>
      <c r="B4870" s="123" t="s">
        <v>588</v>
      </c>
      <c r="C4870" s="123" t="s">
        <v>588</v>
      </c>
      <c r="D4870" s="123" t="s">
        <v>589</v>
      </c>
      <c r="E4870" s="123" t="s">
        <v>570</v>
      </c>
      <c r="F4870" s="7">
        <v>0</v>
      </c>
      <c r="G4870" s="123" t="s">
        <v>532</v>
      </c>
      <c r="H4870" s="7">
        <v>0</v>
      </c>
      <c r="I4870" s="7"/>
      <c r="J4870" s="7">
        <v>0</v>
      </c>
      <c r="K4870" s="7">
        <v>0</v>
      </c>
      <c r="L4870" s="7">
        <v>0</v>
      </c>
      <c r="M4870" s="7"/>
      <c r="N4870" s="7"/>
      <c r="O4870" s="7"/>
      <c r="P4870" s="7">
        <v>1</v>
      </c>
      <c r="Q4870" s="7">
        <v>28</v>
      </c>
      <c r="R4870" s="7">
        <v>265</v>
      </c>
      <c r="S4870" s="189">
        <v>45625.593981481485</v>
      </c>
    </row>
    <row r="4871" spans="1:19">
      <c r="A4871" s="7">
        <v>2023</v>
      </c>
      <c r="B4871" s="123" t="s">
        <v>588</v>
      </c>
      <c r="C4871" s="123" t="s">
        <v>588</v>
      </c>
      <c r="D4871" s="123" t="s">
        <v>591</v>
      </c>
      <c r="E4871" s="123" t="s">
        <v>27</v>
      </c>
      <c r="F4871" s="7">
        <v>431.57719001200002</v>
      </c>
      <c r="G4871" s="123" t="s">
        <v>532</v>
      </c>
      <c r="H4871" s="7">
        <v>6.6828944000000001E-2</v>
      </c>
      <c r="I4871" s="7">
        <v>0.154848185</v>
      </c>
      <c r="J4871" s="7">
        <v>0</v>
      </c>
      <c r="K4871" s="7">
        <v>1.9782910000000001E-3</v>
      </c>
      <c r="L4871" s="7">
        <v>4.3157719E-5</v>
      </c>
      <c r="M4871" s="7">
        <v>0</v>
      </c>
      <c r="N4871" s="7">
        <v>4.583864E-3</v>
      </c>
      <c r="O4871" s="7">
        <v>1E-4</v>
      </c>
      <c r="P4871" s="7"/>
      <c r="Q4871" s="7">
        <v>28</v>
      </c>
      <c r="R4871" s="7">
        <v>265</v>
      </c>
      <c r="S4871" s="189">
        <v>45625.593981481485</v>
      </c>
    </row>
    <row r="4872" spans="1:19">
      <c r="A4872" s="7">
        <v>2023</v>
      </c>
      <c r="B4872" s="123" t="s">
        <v>588</v>
      </c>
      <c r="C4872" s="123" t="s">
        <v>588</v>
      </c>
      <c r="D4872" s="123" t="s">
        <v>591</v>
      </c>
      <c r="E4872" s="123" t="s">
        <v>33</v>
      </c>
      <c r="F4872" s="7">
        <v>201.59519687900001</v>
      </c>
      <c r="G4872" s="123" t="s">
        <v>532</v>
      </c>
      <c r="H4872" s="7">
        <v>0.38303087400000002</v>
      </c>
      <c r="I4872" s="7">
        <v>1.9</v>
      </c>
      <c r="J4872" s="7">
        <v>0</v>
      </c>
      <c r="K4872" s="7">
        <v>6.0478559999999999E-3</v>
      </c>
      <c r="L4872" s="7">
        <v>8.06381E-4</v>
      </c>
      <c r="M4872" s="7">
        <v>0</v>
      </c>
      <c r="N4872" s="7">
        <v>0.03</v>
      </c>
      <c r="O4872" s="7">
        <v>4.0000000000000001E-3</v>
      </c>
      <c r="P4872" s="7"/>
      <c r="Q4872" s="7">
        <v>28</v>
      </c>
      <c r="R4872" s="7">
        <v>265</v>
      </c>
      <c r="S4872" s="189">
        <v>45625.593981481485</v>
      </c>
    </row>
    <row r="4873" spans="1:19">
      <c r="A4873" s="7">
        <v>2023</v>
      </c>
      <c r="B4873" s="123" t="s">
        <v>588</v>
      </c>
      <c r="C4873" s="123" t="s">
        <v>588</v>
      </c>
      <c r="D4873" s="123" t="s">
        <v>591</v>
      </c>
      <c r="E4873" s="123" t="s">
        <v>540</v>
      </c>
      <c r="F4873" s="7">
        <v>0</v>
      </c>
      <c r="G4873" s="123" t="s">
        <v>532</v>
      </c>
      <c r="H4873" s="7">
        <v>0</v>
      </c>
      <c r="I4873" s="7"/>
      <c r="J4873" s="7">
        <v>0</v>
      </c>
      <c r="K4873" s="7">
        <v>0</v>
      </c>
      <c r="L4873" s="7">
        <v>0</v>
      </c>
      <c r="M4873" s="7"/>
      <c r="N4873" s="7"/>
      <c r="O4873" s="7"/>
      <c r="P4873" s="7">
        <v>1</v>
      </c>
      <c r="Q4873" s="7">
        <v>28</v>
      </c>
      <c r="R4873" s="7">
        <v>265</v>
      </c>
      <c r="S4873" s="189">
        <v>45625.593981481485</v>
      </c>
    </row>
    <row r="4874" spans="1:19">
      <c r="A4874" s="7">
        <v>2023</v>
      </c>
      <c r="B4874" s="123" t="s">
        <v>588</v>
      </c>
      <c r="C4874" s="123" t="s">
        <v>588</v>
      </c>
      <c r="D4874" s="123" t="s">
        <v>591</v>
      </c>
      <c r="E4874" s="123" t="s">
        <v>531</v>
      </c>
      <c r="F4874" s="7">
        <v>0</v>
      </c>
      <c r="G4874" s="123" t="s">
        <v>532</v>
      </c>
      <c r="H4874" s="7">
        <v>0</v>
      </c>
      <c r="I4874" s="7"/>
      <c r="J4874" s="7">
        <v>0</v>
      </c>
      <c r="K4874" s="7">
        <v>0</v>
      </c>
      <c r="L4874" s="7">
        <v>0</v>
      </c>
      <c r="M4874" s="7"/>
      <c r="N4874" s="7"/>
      <c r="O4874" s="7"/>
      <c r="P4874" s="7">
        <v>1</v>
      </c>
      <c r="Q4874" s="7">
        <v>28</v>
      </c>
      <c r="R4874" s="7">
        <v>265</v>
      </c>
      <c r="S4874" s="189">
        <v>45625.593981481485</v>
      </c>
    </row>
    <row r="4875" spans="1:19">
      <c r="A4875" s="7">
        <v>2023</v>
      </c>
      <c r="B4875" s="123" t="s">
        <v>588</v>
      </c>
      <c r="C4875" s="123" t="s">
        <v>588</v>
      </c>
      <c r="D4875" s="123" t="s">
        <v>591</v>
      </c>
      <c r="E4875" s="123" t="s">
        <v>533</v>
      </c>
      <c r="F4875" s="7">
        <v>0</v>
      </c>
      <c r="G4875" s="123" t="s">
        <v>532</v>
      </c>
      <c r="H4875" s="7">
        <v>0</v>
      </c>
      <c r="I4875" s="7"/>
      <c r="J4875" s="7">
        <v>0</v>
      </c>
      <c r="K4875" s="7">
        <v>0</v>
      </c>
      <c r="L4875" s="7">
        <v>0</v>
      </c>
      <c r="M4875" s="7"/>
      <c r="N4875" s="7"/>
      <c r="O4875" s="7"/>
      <c r="P4875" s="7">
        <v>1</v>
      </c>
      <c r="Q4875" s="7">
        <v>28</v>
      </c>
      <c r="R4875" s="7">
        <v>265</v>
      </c>
      <c r="S4875" s="189">
        <v>45625.593981481485</v>
      </c>
    </row>
    <row r="4876" spans="1:19">
      <c r="A4876" s="7">
        <v>2023</v>
      </c>
      <c r="B4876" s="123" t="s">
        <v>588</v>
      </c>
      <c r="C4876" s="123" t="s">
        <v>588</v>
      </c>
      <c r="D4876" s="123" t="s">
        <v>591</v>
      </c>
      <c r="E4876" s="123" t="s">
        <v>163</v>
      </c>
      <c r="F4876" s="7">
        <v>27.056266988000001</v>
      </c>
      <c r="G4876" s="123" t="s">
        <v>532</v>
      </c>
      <c r="H4876" s="7">
        <v>1.7277185129999999</v>
      </c>
      <c r="I4876" s="7">
        <v>63.856499999999997</v>
      </c>
      <c r="J4876" s="7">
        <v>1.7232136440000001</v>
      </c>
      <c r="K4876" s="7">
        <v>1.3528100000000001E-4</v>
      </c>
      <c r="L4876" s="7">
        <v>2.705626699E-6</v>
      </c>
      <c r="M4876" s="7">
        <v>63.69</v>
      </c>
      <c r="N4876" s="7">
        <v>5.0000000000000001E-3</v>
      </c>
      <c r="O4876" s="7">
        <v>1E-4</v>
      </c>
      <c r="P4876" s="7">
        <v>1</v>
      </c>
      <c r="Q4876" s="7">
        <v>28</v>
      </c>
      <c r="R4876" s="7">
        <v>265</v>
      </c>
      <c r="S4876" s="189">
        <v>45625.593981481485</v>
      </c>
    </row>
    <row r="4877" spans="1:19">
      <c r="A4877" s="7">
        <v>2023</v>
      </c>
      <c r="B4877" s="123" t="s">
        <v>588</v>
      </c>
      <c r="C4877" s="123" t="s">
        <v>588</v>
      </c>
      <c r="D4877" s="123" t="s">
        <v>591</v>
      </c>
      <c r="E4877" s="123" t="s">
        <v>534</v>
      </c>
      <c r="F4877" s="7">
        <v>90.384970858000003</v>
      </c>
      <c r="G4877" s="123" t="s">
        <v>532</v>
      </c>
      <c r="H4877" s="7">
        <v>9.8757643640000001</v>
      </c>
      <c r="I4877" s="7">
        <v>109.26334622100001</v>
      </c>
      <c r="J4877" s="7">
        <v>9.83477478</v>
      </c>
      <c r="K4877" s="7">
        <v>1.8076999999999999E-4</v>
      </c>
      <c r="L4877" s="7">
        <v>1.3557700000000001E-4</v>
      </c>
      <c r="M4877" s="7">
        <v>108.809846221</v>
      </c>
      <c r="N4877" s="7">
        <v>2E-3</v>
      </c>
      <c r="O4877" s="7">
        <v>1.5E-3</v>
      </c>
      <c r="P4877" s="7">
        <v>1</v>
      </c>
      <c r="Q4877" s="7">
        <v>28</v>
      </c>
      <c r="R4877" s="7">
        <v>265</v>
      </c>
      <c r="S4877" s="189">
        <v>45625.593981481485</v>
      </c>
    </row>
    <row r="4878" spans="1:19">
      <c r="A4878" s="7">
        <v>2023</v>
      </c>
      <c r="B4878" s="123" t="s">
        <v>588</v>
      </c>
      <c r="C4878" s="123" t="s">
        <v>588</v>
      </c>
      <c r="D4878" s="123" t="s">
        <v>591</v>
      </c>
      <c r="E4878" s="123" t="s">
        <v>535</v>
      </c>
      <c r="F4878" s="7">
        <v>10003.029703390001</v>
      </c>
      <c r="G4878" s="123" t="s">
        <v>532</v>
      </c>
      <c r="H4878" s="7">
        <v>567.07375643</v>
      </c>
      <c r="I4878" s="7">
        <v>56.690200193999999</v>
      </c>
      <c r="J4878" s="7">
        <v>566.37255993400004</v>
      </c>
      <c r="K4878" s="7">
        <v>1.5575579000000001E-2</v>
      </c>
      <c r="L4878" s="7">
        <v>1.0003029999999999E-3</v>
      </c>
      <c r="M4878" s="7">
        <v>56.620101781999999</v>
      </c>
      <c r="N4878" s="7">
        <v>1.5570860000000001E-3</v>
      </c>
      <c r="O4878" s="7">
        <v>1E-4</v>
      </c>
      <c r="P4878" s="7">
        <v>1</v>
      </c>
      <c r="Q4878" s="7">
        <v>28</v>
      </c>
      <c r="R4878" s="7">
        <v>265</v>
      </c>
      <c r="S4878" s="189">
        <v>45625.593981481485</v>
      </c>
    </row>
    <row r="4879" spans="1:19">
      <c r="A4879" s="7">
        <v>2023</v>
      </c>
      <c r="B4879" s="123" t="s">
        <v>588</v>
      </c>
      <c r="C4879" s="123" t="s">
        <v>588</v>
      </c>
      <c r="D4879" s="123" t="s">
        <v>591</v>
      </c>
      <c r="E4879" s="123" t="s">
        <v>536</v>
      </c>
      <c r="F4879" s="7">
        <v>0</v>
      </c>
      <c r="G4879" s="123" t="s">
        <v>532</v>
      </c>
      <c r="H4879" s="7">
        <v>0</v>
      </c>
      <c r="I4879" s="7"/>
      <c r="J4879" s="7">
        <v>0</v>
      </c>
      <c r="K4879" s="7">
        <v>0</v>
      </c>
      <c r="L4879" s="7">
        <v>0</v>
      </c>
      <c r="M4879" s="7"/>
      <c r="N4879" s="7"/>
      <c r="O4879" s="7"/>
      <c r="P4879" s="7">
        <v>1</v>
      </c>
      <c r="Q4879" s="7">
        <v>28</v>
      </c>
      <c r="R4879" s="7">
        <v>265</v>
      </c>
      <c r="S4879" s="189">
        <v>45625.593981481485</v>
      </c>
    </row>
    <row r="4880" spans="1:19">
      <c r="A4880" s="7">
        <v>2023</v>
      </c>
      <c r="B4880" s="123" t="s">
        <v>588</v>
      </c>
      <c r="C4880" s="123" t="s">
        <v>588</v>
      </c>
      <c r="D4880" s="123" t="s">
        <v>592</v>
      </c>
      <c r="E4880" s="123" t="s">
        <v>535</v>
      </c>
      <c r="F4880" s="7">
        <v>924.217745756</v>
      </c>
      <c r="G4880" s="123" t="s">
        <v>532</v>
      </c>
      <c r="H4880" s="7">
        <v>17.197529906</v>
      </c>
      <c r="I4880" s="7">
        <v>18.607660354</v>
      </c>
      <c r="J4880" s="7">
        <v>17.147160038999999</v>
      </c>
      <c r="K4880" s="7">
        <v>9.2421799999999998E-4</v>
      </c>
      <c r="L4880" s="7">
        <v>9.2421774579999995E-5</v>
      </c>
      <c r="M4880" s="7">
        <v>18.553160353999999</v>
      </c>
      <c r="N4880" s="7">
        <v>1E-3</v>
      </c>
      <c r="O4880" s="7">
        <v>1E-4</v>
      </c>
      <c r="P4880" s="7">
        <v>1</v>
      </c>
      <c r="Q4880" s="7">
        <v>28</v>
      </c>
      <c r="R4880" s="7">
        <v>265</v>
      </c>
      <c r="S4880" s="189">
        <v>45625.593981481485</v>
      </c>
    </row>
    <row r="4881" spans="1:19">
      <c r="A4881" s="7">
        <v>2023</v>
      </c>
      <c r="B4881" s="123" t="s">
        <v>530</v>
      </c>
      <c r="C4881" s="123" t="s">
        <v>530</v>
      </c>
      <c r="D4881" s="123" t="s">
        <v>530</v>
      </c>
      <c r="E4881" s="123" t="s">
        <v>531</v>
      </c>
      <c r="F4881" s="7">
        <v>0</v>
      </c>
      <c r="G4881" s="123" t="s">
        <v>532</v>
      </c>
      <c r="H4881" s="7">
        <v>0</v>
      </c>
      <c r="I4881" s="7"/>
      <c r="J4881" s="7">
        <v>0</v>
      </c>
      <c r="K4881" s="7">
        <v>0</v>
      </c>
      <c r="L4881" s="7">
        <v>0</v>
      </c>
      <c r="M4881" s="7"/>
      <c r="N4881" s="7"/>
      <c r="O4881" s="7"/>
      <c r="P4881" s="7">
        <v>1</v>
      </c>
      <c r="Q4881" s="7">
        <v>28</v>
      </c>
      <c r="R4881" s="7">
        <v>265</v>
      </c>
      <c r="S4881" s="189">
        <v>45625.593981481485</v>
      </c>
    </row>
    <row r="4882" spans="1:19">
      <c r="A4882" s="7">
        <v>2023</v>
      </c>
      <c r="B4882" s="123" t="s">
        <v>530</v>
      </c>
      <c r="C4882" s="123" t="s">
        <v>530</v>
      </c>
      <c r="D4882" s="123" t="s">
        <v>530</v>
      </c>
      <c r="E4882" s="123" t="s">
        <v>533</v>
      </c>
      <c r="F4882" s="7">
        <v>3.8211516699999999</v>
      </c>
      <c r="G4882" s="123" t="s">
        <v>532</v>
      </c>
      <c r="H4882" s="7">
        <v>0.27434340499999998</v>
      </c>
      <c r="I4882" s="7">
        <v>71.796000000000006</v>
      </c>
      <c r="J4882" s="7">
        <v>0.27341486500000001</v>
      </c>
      <c r="K4882" s="7">
        <v>1.146345501E-5</v>
      </c>
      <c r="L4882" s="7">
        <v>2.2926910019999998E-6</v>
      </c>
      <c r="M4882" s="7">
        <v>71.552999999999997</v>
      </c>
      <c r="N4882" s="7">
        <v>3.0000000000000001E-3</v>
      </c>
      <c r="O4882" s="7">
        <v>5.9999999999999995E-4</v>
      </c>
      <c r="P4882" s="7">
        <v>1</v>
      </c>
      <c r="Q4882" s="7">
        <v>28</v>
      </c>
      <c r="R4882" s="7">
        <v>265</v>
      </c>
      <c r="S4882" s="189">
        <v>45625.593981481485</v>
      </c>
    </row>
    <row r="4883" spans="1:19">
      <c r="A4883" s="7">
        <v>2023</v>
      </c>
      <c r="B4883" s="123" t="s">
        <v>530</v>
      </c>
      <c r="C4883" s="123" t="s">
        <v>530</v>
      </c>
      <c r="D4883" s="123" t="s">
        <v>530</v>
      </c>
      <c r="E4883" s="123" t="s">
        <v>163</v>
      </c>
      <c r="F4883" s="7">
        <v>7.651993E-2</v>
      </c>
      <c r="G4883" s="123" t="s">
        <v>532</v>
      </c>
      <c r="H4883" s="7">
        <v>4.8777250000000003E-3</v>
      </c>
      <c r="I4883" s="7">
        <v>63.744500000000002</v>
      </c>
      <c r="J4883" s="7">
        <v>4.8735540000000004E-3</v>
      </c>
      <c r="K4883" s="7">
        <v>7.6519929999999997E-8</v>
      </c>
      <c r="L4883" s="7">
        <v>7.6519930000000007E-9</v>
      </c>
      <c r="M4883" s="7">
        <v>63.69</v>
      </c>
      <c r="N4883" s="7">
        <v>1E-3</v>
      </c>
      <c r="O4883" s="7">
        <v>1E-4</v>
      </c>
      <c r="P4883" s="7">
        <v>1</v>
      </c>
      <c r="Q4883" s="7">
        <v>28</v>
      </c>
      <c r="R4883" s="7">
        <v>265</v>
      </c>
      <c r="S4883" s="189">
        <v>45625.593981481485</v>
      </c>
    </row>
    <row r="4884" spans="1:19">
      <c r="A4884" s="7">
        <v>2023</v>
      </c>
      <c r="B4884" s="123" t="s">
        <v>530</v>
      </c>
      <c r="C4884" s="123" t="s">
        <v>530</v>
      </c>
      <c r="D4884" s="123" t="s">
        <v>530</v>
      </c>
      <c r="E4884" s="123" t="s">
        <v>534</v>
      </c>
      <c r="F4884" s="7">
        <v>149.528908573</v>
      </c>
      <c r="G4884" s="123" t="s">
        <v>532</v>
      </c>
      <c r="H4884" s="7">
        <v>16.338028907000002</v>
      </c>
      <c r="I4884" s="7">
        <v>109.26334622100001</v>
      </c>
      <c r="J4884" s="7">
        <v>16.270217547000001</v>
      </c>
      <c r="K4884" s="7">
        <v>2.99058E-4</v>
      </c>
      <c r="L4884" s="7">
        <v>2.24293E-4</v>
      </c>
      <c r="M4884" s="7">
        <v>108.809846221</v>
      </c>
      <c r="N4884" s="7">
        <v>2E-3</v>
      </c>
      <c r="O4884" s="7">
        <v>1.5E-3</v>
      </c>
      <c r="P4884" s="7">
        <v>1</v>
      </c>
      <c r="Q4884" s="7">
        <v>28</v>
      </c>
      <c r="R4884" s="7">
        <v>265</v>
      </c>
      <c r="S4884" s="189">
        <v>45625.593981481485</v>
      </c>
    </row>
    <row r="4885" spans="1:19">
      <c r="A4885" s="7">
        <v>2023</v>
      </c>
      <c r="B4885" s="123" t="s">
        <v>530</v>
      </c>
      <c r="C4885" s="123" t="s">
        <v>530</v>
      </c>
      <c r="D4885" s="123" t="s">
        <v>530</v>
      </c>
      <c r="E4885" s="123" t="s">
        <v>535</v>
      </c>
      <c r="F4885" s="7">
        <v>2232.2587777369999</v>
      </c>
      <c r="G4885" s="123" t="s">
        <v>532</v>
      </c>
      <c r="H4885" s="7">
        <v>121.16357028</v>
      </c>
      <c r="I4885" s="7">
        <v>54.278460672999998</v>
      </c>
      <c r="J4885" s="7">
        <v>121.046982618</v>
      </c>
      <c r="K4885" s="7">
        <v>2.139223E-3</v>
      </c>
      <c r="L4885" s="7">
        <v>2.1392199999999999E-4</v>
      </c>
      <c r="M4885" s="7">
        <v>54.226232113000002</v>
      </c>
      <c r="N4885" s="7">
        <v>9.5832199999999995E-4</v>
      </c>
      <c r="O4885" s="7">
        <v>9.5832220600000005E-5</v>
      </c>
      <c r="P4885" s="7">
        <v>1</v>
      </c>
      <c r="Q4885" s="7">
        <v>28</v>
      </c>
      <c r="R4885" s="7">
        <v>265</v>
      </c>
      <c r="S4885" s="189">
        <v>45625.593981481485</v>
      </c>
    </row>
    <row r="4886" spans="1:19">
      <c r="A4886" s="7">
        <v>2023</v>
      </c>
      <c r="B4886" s="123" t="s">
        <v>530</v>
      </c>
      <c r="C4886" s="123" t="s">
        <v>530</v>
      </c>
      <c r="D4886" s="123" t="s">
        <v>530</v>
      </c>
      <c r="E4886" s="123" t="s">
        <v>536</v>
      </c>
      <c r="F4886" s="7">
        <v>4508.9842554380002</v>
      </c>
      <c r="G4886" s="123" t="s">
        <v>532</v>
      </c>
      <c r="H4886" s="7">
        <v>267.962170824</v>
      </c>
      <c r="I4886" s="7">
        <v>59.4285</v>
      </c>
      <c r="J4886" s="7">
        <v>267.71643118200001</v>
      </c>
      <c r="K4886" s="7">
        <v>4.5089839999999997E-3</v>
      </c>
      <c r="L4886" s="7">
        <v>4.5089799999999998E-4</v>
      </c>
      <c r="M4886" s="7">
        <v>59.374000000000002</v>
      </c>
      <c r="N4886" s="7">
        <v>1E-3</v>
      </c>
      <c r="O4886" s="7">
        <v>1E-4</v>
      </c>
      <c r="P4886" s="7">
        <v>1</v>
      </c>
      <c r="Q4886" s="7">
        <v>28</v>
      </c>
      <c r="R4886" s="7">
        <v>265</v>
      </c>
      <c r="S4886" s="189">
        <v>45625.593981481485</v>
      </c>
    </row>
    <row r="4887" spans="1:19">
      <c r="A4887" s="7">
        <v>2023</v>
      </c>
      <c r="B4887" s="123" t="s">
        <v>537</v>
      </c>
      <c r="C4887" s="123" t="s">
        <v>538</v>
      </c>
      <c r="D4887" s="123" t="s">
        <v>539</v>
      </c>
      <c r="E4887" s="123" t="s">
        <v>540</v>
      </c>
      <c r="F4887" s="7">
        <v>0</v>
      </c>
      <c r="G4887" s="123" t="s">
        <v>532</v>
      </c>
      <c r="H4887" s="7">
        <v>0</v>
      </c>
      <c r="I4887" s="7"/>
      <c r="J4887" s="7">
        <v>0</v>
      </c>
      <c r="K4887" s="7">
        <v>0</v>
      </c>
      <c r="L4887" s="7">
        <v>0</v>
      </c>
      <c r="M4887" s="7"/>
      <c r="N4887" s="7"/>
      <c r="O4887" s="7"/>
      <c r="P4887" s="7">
        <v>1</v>
      </c>
      <c r="Q4887" s="7">
        <v>28</v>
      </c>
      <c r="R4887" s="7">
        <v>265</v>
      </c>
      <c r="S4887" s="189">
        <v>45625.593981481485</v>
      </c>
    </row>
    <row r="4888" spans="1:19">
      <c r="A4888" s="7">
        <v>2023</v>
      </c>
      <c r="B4888" s="123" t="s">
        <v>537</v>
      </c>
      <c r="C4888" s="123" t="s">
        <v>538</v>
      </c>
      <c r="D4888" s="123" t="s">
        <v>539</v>
      </c>
      <c r="E4888" s="123" t="s">
        <v>531</v>
      </c>
      <c r="F4888" s="7">
        <v>0</v>
      </c>
      <c r="G4888" s="123" t="s">
        <v>532</v>
      </c>
      <c r="H4888" s="7">
        <v>0</v>
      </c>
      <c r="I4888" s="7"/>
      <c r="J4888" s="7">
        <v>0</v>
      </c>
      <c r="K4888" s="7">
        <v>0</v>
      </c>
      <c r="L4888" s="7">
        <v>0</v>
      </c>
      <c r="M4888" s="7"/>
      <c r="N4888" s="7"/>
      <c r="O4888" s="7"/>
      <c r="P4888" s="7">
        <v>1</v>
      </c>
      <c r="Q4888" s="7">
        <v>28</v>
      </c>
      <c r="R4888" s="7">
        <v>265</v>
      </c>
      <c r="S4888" s="189">
        <v>45625.593981481485</v>
      </c>
    </row>
    <row r="4889" spans="1:19">
      <c r="A4889" s="7">
        <v>2023</v>
      </c>
      <c r="B4889" s="123" t="s">
        <v>537</v>
      </c>
      <c r="C4889" s="123" t="s">
        <v>538</v>
      </c>
      <c r="D4889" s="123" t="s">
        <v>539</v>
      </c>
      <c r="E4889" s="123" t="s">
        <v>533</v>
      </c>
      <c r="F4889" s="7">
        <v>291.50644631699998</v>
      </c>
      <c r="G4889" s="123" t="s">
        <v>532</v>
      </c>
      <c r="H4889" s="7">
        <v>21.437286893</v>
      </c>
      <c r="I4889" s="7">
        <v>73.539666667000006</v>
      </c>
      <c r="J4889" s="7">
        <v>21.366450827000001</v>
      </c>
      <c r="K4889" s="7">
        <v>8.7451900000000003E-4</v>
      </c>
      <c r="L4889" s="7">
        <v>1.74904E-4</v>
      </c>
      <c r="M4889" s="7">
        <v>73.296666666999997</v>
      </c>
      <c r="N4889" s="7">
        <v>3.0000000000000001E-3</v>
      </c>
      <c r="O4889" s="7">
        <v>5.9999999999999995E-4</v>
      </c>
      <c r="P4889" s="7">
        <v>1</v>
      </c>
      <c r="Q4889" s="7">
        <v>28</v>
      </c>
      <c r="R4889" s="7">
        <v>265</v>
      </c>
      <c r="S4889" s="189">
        <v>45625.593981481485</v>
      </c>
    </row>
    <row r="4890" spans="1:19">
      <c r="A4890" s="7">
        <v>2023</v>
      </c>
      <c r="B4890" s="123" t="s">
        <v>537</v>
      </c>
      <c r="C4890" s="123" t="s">
        <v>538</v>
      </c>
      <c r="D4890" s="123" t="s">
        <v>539</v>
      </c>
      <c r="E4890" s="123" t="s">
        <v>160</v>
      </c>
      <c r="F4890" s="7">
        <v>6.1411366149999997</v>
      </c>
      <c r="G4890" s="123" t="s">
        <v>532</v>
      </c>
      <c r="H4890" s="7">
        <v>0.43990803899999997</v>
      </c>
      <c r="I4890" s="7">
        <v>71.632999999999996</v>
      </c>
      <c r="J4890" s="7">
        <v>0.43841574300000002</v>
      </c>
      <c r="K4890" s="7">
        <v>1.8423409840000001E-5</v>
      </c>
      <c r="L4890" s="7">
        <v>3.6846819690000002E-6</v>
      </c>
      <c r="M4890" s="7">
        <v>71.39</v>
      </c>
      <c r="N4890" s="7">
        <v>3.0000000000000001E-3</v>
      </c>
      <c r="O4890" s="7">
        <v>5.9999999999999995E-4</v>
      </c>
      <c r="P4890" s="7">
        <v>1</v>
      </c>
      <c r="Q4890" s="7">
        <v>28</v>
      </c>
      <c r="R4890" s="7">
        <v>265</v>
      </c>
      <c r="S4890" s="189">
        <v>45625.593981481485</v>
      </c>
    </row>
    <row r="4891" spans="1:19">
      <c r="A4891" s="7">
        <v>2023</v>
      </c>
      <c r="B4891" s="123" t="s">
        <v>537</v>
      </c>
      <c r="C4891" s="123" t="s">
        <v>538</v>
      </c>
      <c r="D4891" s="123" t="s">
        <v>539</v>
      </c>
      <c r="E4891" s="123" t="s">
        <v>163</v>
      </c>
      <c r="F4891" s="7">
        <v>0.30452391200000001</v>
      </c>
      <c r="G4891" s="123" t="s">
        <v>532</v>
      </c>
      <c r="H4891" s="7">
        <v>1.9411725000000001E-2</v>
      </c>
      <c r="I4891" s="7">
        <v>63.744500000000002</v>
      </c>
      <c r="J4891" s="7">
        <v>1.9395128000000001E-2</v>
      </c>
      <c r="K4891" s="7">
        <v>3.0452391199999998E-7</v>
      </c>
      <c r="L4891" s="7">
        <v>3.0452391199999999E-8</v>
      </c>
      <c r="M4891" s="7">
        <v>63.69</v>
      </c>
      <c r="N4891" s="7">
        <v>1E-3</v>
      </c>
      <c r="O4891" s="7">
        <v>1E-4</v>
      </c>
      <c r="P4891" s="7">
        <v>1</v>
      </c>
      <c r="Q4891" s="7">
        <v>28</v>
      </c>
      <c r="R4891" s="7">
        <v>265</v>
      </c>
      <c r="S4891" s="189">
        <v>45625.593981481485</v>
      </c>
    </row>
    <row r="4892" spans="1:19">
      <c r="A4892" s="7">
        <v>2023</v>
      </c>
      <c r="B4892" s="123" t="s">
        <v>537</v>
      </c>
      <c r="C4892" s="123" t="s">
        <v>538</v>
      </c>
      <c r="D4892" s="123" t="s">
        <v>539</v>
      </c>
      <c r="E4892" s="123" t="s">
        <v>535</v>
      </c>
      <c r="F4892" s="7">
        <v>0</v>
      </c>
      <c r="G4892" s="123" t="s">
        <v>532</v>
      </c>
      <c r="H4892" s="7">
        <v>0</v>
      </c>
      <c r="I4892" s="7"/>
      <c r="J4892" s="7">
        <v>0</v>
      </c>
      <c r="K4892" s="7">
        <v>0</v>
      </c>
      <c r="L4892" s="7">
        <v>0</v>
      </c>
      <c r="M4892" s="7"/>
      <c r="N4892" s="7"/>
      <c r="O4892" s="7"/>
      <c r="P4892" s="7">
        <v>1</v>
      </c>
      <c r="Q4892" s="7">
        <v>28</v>
      </c>
      <c r="R4892" s="7">
        <v>265</v>
      </c>
      <c r="S4892" s="189">
        <v>45625.593981481485</v>
      </c>
    </row>
    <row r="4893" spans="1:19">
      <c r="A4893" s="7">
        <v>2023</v>
      </c>
      <c r="B4893" s="123" t="s">
        <v>537</v>
      </c>
      <c r="C4893" s="123" t="s">
        <v>538</v>
      </c>
      <c r="D4893" s="123" t="s">
        <v>539</v>
      </c>
      <c r="E4893" s="123" t="s">
        <v>541</v>
      </c>
      <c r="F4893" s="7">
        <v>0</v>
      </c>
      <c r="G4893" s="123" t="s">
        <v>532</v>
      </c>
      <c r="H4893" s="7">
        <v>0</v>
      </c>
      <c r="I4893" s="7"/>
      <c r="J4893" s="7">
        <v>0</v>
      </c>
      <c r="K4893" s="7">
        <v>0</v>
      </c>
      <c r="L4893" s="7">
        <v>0</v>
      </c>
      <c r="M4893" s="7"/>
      <c r="N4893" s="7"/>
      <c r="O4893" s="7"/>
      <c r="P4893" s="7">
        <v>1</v>
      </c>
      <c r="Q4893" s="7">
        <v>28</v>
      </c>
      <c r="R4893" s="7">
        <v>265</v>
      </c>
      <c r="S4893" s="189">
        <v>45625.593981481485</v>
      </c>
    </row>
    <row r="4894" spans="1:19">
      <c r="A4894" s="7">
        <v>2023</v>
      </c>
      <c r="B4894" s="123" t="s">
        <v>537</v>
      </c>
      <c r="C4894" s="123" t="s">
        <v>538</v>
      </c>
      <c r="D4894" s="123" t="s">
        <v>542</v>
      </c>
      <c r="E4894" s="123" t="s">
        <v>27</v>
      </c>
      <c r="F4894" s="7">
        <v>232.54010965399999</v>
      </c>
      <c r="G4894" s="123" t="s">
        <v>532</v>
      </c>
      <c r="H4894" s="7">
        <v>1.2673436E-2</v>
      </c>
      <c r="I4894" s="7">
        <v>5.45E-2</v>
      </c>
      <c r="J4894" s="7">
        <v>0</v>
      </c>
      <c r="K4894" s="7">
        <v>2.3253999999999999E-4</v>
      </c>
      <c r="L4894" s="7">
        <v>2.3254010969999999E-5</v>
      </c>
      <c r="M4894" s="7">
        <v>0</v>
      </c>
      <c r="N4894" s="7">
        <v>1E-3</v>
      </c>
      <c r="O4894" s="7">
        <v>1E-4</v>
      </c>
      <c r="P4894" s="7"/>
      <c r="Q4894" s="7">
        <v>28</v>
      </c>
      <c r="R4894" s="7">
        <v>265</v>
      </c>
      <c r="S4894" s="189">
        <v>45625.593981481485</v>
      </c>
    </row>
    <row r="4895" spans="1:19">
      <c r="A4895" s="7">
        <v>2023</v>
      </c>
      <c r="B4895" s="123" t="s">
        <v>537</v>
      </c>
      <c r="C4895" s="123" t="s">
        <v>538</v>
      </c>
      <c r="D4895" s="123" t="s">
        <v>542</v>
      </c>
      <c r="E4895" s="123" t="s">
        <v>33</v>
      </c>
      <c r="F4895" s="7">
        <v>219.759641472</v>
      </c>
      <c r="G4895" s="123" t="s">
        <v>532</v>
      </c>
      <c r="H4895" s="7">
        <v>0.41754331900000002</v>
      </c>
      <c r="I4895" s="7">
        <v>1.9</v>
      </c>
      <c r="J4895" s="7">
        <v>0</v>
      </c>
      <c r="K4895" s="7">
        <v>6.5927889999999999E-3</v>
      </c>
      <c r="L4895" s="7">
        <v>8.7903899999999997E-4</v>
      </c>
      <c r="M4895" s="7">
        <v>0</v>
      </c>
      <c r="N4895" s="7">
        <v>0.03</v>
      </c>
      <c r="O4895" s="7">
        <v>4.0000000000000001E-3</v>
      </c>
      <c r="P4895" s="7"/>
      <c r="Q4895" s="7">
        <v>28</v>
      </c>
      <c r="R4895" s="7">
        <v>265</v>
      </c>
      <c r="S4895" s="189">
        <v>45625.593981481485</v>
      </c>
    </row>
    <row r="4896" spans="1:19">
      <c r="A4896" s="7">
        <v>2023</v>
      </c>
      <c r="B4896" s="123" t="s">
        <v>537</v>
      </c>
      <c r="C4896" s="123" t="s">
        <v>538</v>
      </c>
      <c r="D4896" s="123" t="s">
        <v>542</v>
      </c>
      <c r="E4896" s="123" t="s">
        <v>540</v>
      </c>
      <c r="F4896" s="7">
        <v>0</v>
      </c>
      <c r="G4896" s="123" t="s">
        <v>532</v>
      </c>
      <c r="H4896" s="7">
        <v>0</v>
      </c>
      <c r="I4896" s="7"/>
      <c r="J4896" s="7">
        <v>0</v>
      </c>
      <c r="K4896" s="7">
        <v>0</v>
      </c>
      <c r="L4896" s="7">
        <v>0</v>
      </c>
      <c r="M4896" s="7"/>
      <c r="N4896" s="7"/>
      <c r="O4896" s="7"/>
      <c r="P4896" s="7">
        <v>1</v>
      </c>
      <c r="Q4896" s="7">
        <v>28</v>
      </c>
      <c r="R4896" s="7">
        <v>265</v>
      </c>
      <c r="S4896" s="189">
        <v>45625.593981481485</v>
      </c>
    </row>
    <row r="4897" spans="1:19">
      <c r="A4897" s="7">
        <v>2023</v>
      </c>
      <c r="B4897" s="123" t="s">
        <v>537</v>
      </c>
      <c r="C4897" s="123" t="s">
        <v>538</v>
      </c>
      <c r="D4897" s="123" t="s">
        <v>542</v>
      </c>
      <c r="E4897" s="123" t="s">
        <v>531</v>
      </c>
      <c r="F4897" s="7">
        <v>461.00057669799997</v>
      </c>
      <c r="G4897" s="123" t="s">
        <v>532</v>
      </c>
      <c r="H4897" s="7">
        <v>35.152676974999999</v>
      </c>
      <c r="I4897" s="7">
        <v>76.253</v>
      </c>
      <c r="J4897" s="7">
        <v>35.040653835000001</v>
      </c>
      <c r="K4897" s="7">
        <v>1.3830019999999999E-3</v>
      </c>
      <c r="L4897" s="7">
        <v>2.766E-4</v>
      </c>
      <c r="M4897" s="7">
        <v>76.010000000000005</v>
      </c>
      <c r="N4897" s="7">
        <v>3.0000000000000001E-3</v>
      </c>
      <c r="O4897" s="7">
        <v>5.9999999999999995E-4</v>
      </c>
      <c r="P4897" s="7">
        <v>1</v>
      </c>
      <c r="Q4897" s="7">
        <v>28</v>
      </c>
      <c r="R4897" s="7">
        <v>265</v>
      </c>
      <c r="S4897" s="189">
        <v>45625.593981481485</v>
      </c>
    </row>
    <row r="4898" spans="1:19">
      <c r="A4898" s="7">
        <v>2023</v>
      </c>
      <c r="B4898" s="123" t="s">
        <v>537</v>
      </c>
      <c r="C4898" s="123" t="s">
        <v>538</v>
      </c>
      <c r="D4898" s="123" t="s">
        <v>542</v>
      </c>
      <c r="E4898" s="123" t="s">
        <v>533</v>
      </c>
      <c r="F4898" s="7">
        <v>684.23809126000003</v>
      </c>
      <c r="G4898" s="123" t="s">
        <v>532</v>
      </c>
      <c r="H4898" s="7">
        <v>50.318641151999998</v>
      </c>
      <c r="I4898" s="7">
        <v>73.539666667000006</v>
      </c>
      <c r="J4898" s="7">
        <v>50.152371295999998</v>
      </c>
      <c r="K4898" s="7">
        <v>2.0527140000000002E-3</v>
      </c>
      <c r="L4898" s="7">
        <v>4.1054299999999998E-4</v>
      </c>
      <c r="M4898" s="7">
        <v>73.296666666999997</v>
      </c>
      <c r="N4898" s="7">
        <v>3.0000000000000001E-3</v>
      </c>
      <c r="O4898" s="7">
        <v>5.9999999999999995E-4</v>
      </c>
      <c r="P4898" s="7">
        <v>1</v>
      </c>
      <c r="Q4898" s="7">
        <v>28</v>
      </c>
      <c r="R4898" s="7">
        <v>265</v>
      </c>
      <c r="S4898" s="189">
        <v>45625.593981481485</v>
      </c>
    </row>
    <row r="4899" spans="1:19">
      <c r="A4899" s="7">
        <v>2023</v>
      </c>
      <c r="B4899" s="123" t="s">
        <v>537</v>
      </c>
      <c r="C4899" s="123" t="s">
        <v>538</v>
      </c>
      <c r="D4899" s="123" t="s">
        <v>542</v>
      </c>
      <c r="E4899" s="123" t="s">
        <v>160</v>
      </c>
      <c r="F4899" s="7">
        <v>66.374750531999993</v>
      </c>
      <c r="G4899" s="123" t="s">
        <v>532</v>
      </c>
      <c r="H4899" s="7">
        <v>4.7546225050000004</v>
      </c>
      <c r="I4899" s="7">
        <v>71.632999999999996</v>
      </c>
      <c r="J4899" s="7">
        <v>4.7384934400000001</v>
      </c>
      <c r="K4899" s="7">
        <v>1.9912400000000001E-4</v>
      </c>
      <c r="L4899" s="7">
        <v>3.9824850320000003E-5</v>
      </c>
      <c r="M4899" s="7">
        <v>71.39</v>
      </c>
      <c r="N4899" s="7">
        <v>3.0000000000000001E-3</v>
      </c>
      <c r="O4899" s="7">
        <v>5.9999999999999995E-4</v>
      </c>
      <c r="P4899" s="7">
        <v>1</v>
      </c>
      <c r="Q4899" s="7">
        <v>28</v>
      </c>
      <c r="R4899" s="7">
        <v>265</v>
      </c>
      <c r="S4899" s="189">
        <v>45625.593981481485</v>
      </c>
    </row>
    <row r="4900" spans="1:19">
      <c r="A4900" s="7">
        <v>2023</v>
      </c>
      <c r="B4900" s="123" t="s">
        <v>537</v>
      </c>
      <c r="C4900" s="123" t="s">
        <v>538</v>
      </c>
      <c r="D4900" s="123" t="s">
        <v>542</v>
      </c>
      <c r="E4900" s="123" t="s">
        <v>163</v>
      </c>
      <c r="F4900" s="7">
        <v>2208.25514866</v>
      </c>
      <c r="G4900" s="123" t="s">
        <v>532</v>
      </c>
      <c r="H4900" s="7">
        <v>140.764120324</v>
      </c>
      <c r="I4900" s="7">
        <v>63.744500000000002</v>
      </c>
      <c r="J4900" s="7">
        <v>140.643770418</v>
      </c>
      <c r="K4900" s="7">
        <v>2.2082550000000001E-3</v>
      </c>
      <c r="L4900" s="7">
        <v>2.20826E-4</v>
      </c>
      <c r="M4900" s="7">
        <v>63.69</v>
      </c>
      <c r="N4900" s="7">
        <v>1E-3</v>
      </c>
      <c r="O4900" s="7">
        <v>1E-4</v>
      </c>
      <c r="P4900" s="7">
        <v>1</v>
      </c>
      <c r="Q4900" s="7">
        <v>28</v>
      </c>
      <c r="R4900" s="7">
        <v>265</v>
      </c>
      <c r="S4900" s="189">
        <v>45625.593981481485</v>
      </c>
    </row>
    <row r="4901" spans="1:19">
      <c r="A4901" s="7">
        <v>2023</v>
      </c>
      <c r="B4901" s="123" t="s">
        <v>537</v>
      </c>
      <c r="C4901" s="123" t="s">
        <v>538</v>
      </c>
      <c r="D4901" s="123" t="s">
        <v>542</v>
      </c>
      <c r="E4901" s="123" t="s">
        <v>535</v>
      </c>
      <c r="F4901" s="7">
        <v>11657.010613544</v>
      </c>
      <c r="G4901" s="123" t="s">
        <v>532</v>
      </c>
      <c r="H4901" s="7">
        <v>660.65643449100003</v>
      </c>
      <c r="I4901" s="7">
        <v>56.674601782000003</v>
      </c>
      <c r="J4901" s="7">
        <v>660.02112741300004</v>
      </c>
      <c r="K4901" s="7">
        <v>1.1657011E-2</v>
      </c>
      <c r="L4901" s="7">
        <v>1.1657010000000001E-3</v>
      </c>
      <c r="M4901" s="7">
        <v>56.620101781999999</v>
      </c>
      <c r="N4901" s="7">
        <v>1E-3</v>
      </c>
      <c r="O4901" s="7">
        <v>1E-4</v>
      </c>
      <c r="P4901" s="7">
        <v>1</v>
      </c>
      <c r="Q4901" s="7">
        <v>28</v>
      </c>
      <c r="R4901" s="7">
        <v>265</v>
      </c>
      <c r="S4901" s="189">
        <v>45625.593981481485</v>
      </c>
    </row>
    <row r="4902" spans="1:19">
      <c r="A4902" s="7">
        <v>2023</v>
      </c>
      <c r="B4902" s="123" t="s">
        <v>537</v>
      </c>
      <c r="C4902" s="123" t="s">
        <v>538</v>
      </c>
      <c r="D4902" s="123" t="s">
        <v>542</v>
      </c>
      <c r="E4902" s="123" t="s">
        <v>541</v>
      </c>
      <c r="F4902" s="7">
        <v>0</v>
      </c>
      <c r="G4902" s="123" t="s">
        <v>532</v>
      </c>
      <c r="H4902" s="7">
        <v>0</v>
      </c>
      <c r="I4902" s="7"/>
      <c r="J4902" s="7">
        <v>0</v>
      </c>
      <c r="K4902" s="7">
        <v>0</v>
      </c>
      <c r="L4902" s="7">
        <v>0</v>
      </c>
      <c r="M4902" s="7"/>
      <c r="N4902" s="7"/>
      <c r="O4902" s="7"/>
      <c r="P4902" s="7">
        <v>1</v>
      </c>
      <c r="Q4902" s="7">
        <v>28</v>
      </c>
      <c r="R4902" s="7">
        <v>265</v>
      </c>
      <c r="S4902" s="189">
        <v>45625.593981481485</v>
      </c>
    </row>
    <row r="4903" spans="1:19">
      <c r="A4903" s="7">
        <v>2023</v>
      </c>
      <c r="B4903" s="123" t="s">
        <v>537</v>
      </c>
      <c r="C4903" s="123" t="s">
        <v>538</v>
      </c>
      <c r="D4903" s="123" t="s">
        <v>543</v>
      </c>
      <c r="E4903" s="123" t="s">
        <v>540</v>
      </c>
      <c r="F4903" s="7">
        <v>0</v>
      </c>
      <c r="G4903" s="123" t="s">
        <v>532</v>
      </c>
      <c r="H4903" s="7">
        <v>0</v>
      </c>
      <c r="I4903" s="7"/>
      <c r="J4903" s="7">
        <v>0</v>
      </c>
      <c r="K4903" s="7">
        <v>0</v>
      </c>
      <c r="L4903" s="7">
        <v>0</v>
      </c>
      <c r="M4903" s="7"/>
      <c r="N4903" s="7"/>
      <c r="O4903" s="7"/>
      <c r="P4903" s="7">
        <v>1</v>
      </c>
      <c r="Q4903" s="7">
        <v>28</v>
      </c>
      <c r="R4903" s="7">
        <v>265</v>
      </c>
      <c r="S4903" s="189">
        <v>45625.593981481485</v>
      </c>
    </row>
    <row r="4904" spans="1:19">
      <c r="A4904" s="7">
        <v>2023</v>
      </c>
      <c r="B4904" s="123" t="s">
        <v>537</v>
      </c>
      <c r="C4904" s="123" t="s">
        <v>538</v>
      </c>
      <c r="D4904" s="123" t="s">
        <v>543</v>
      </c>
      <c r="E4904" s="123" t="s">
        <v>531</v>
      </c>
      <c r="F4904" s="7">
        <v>0</v>
      </c>
      <c r="G4904" s="123" t="s">
        <v>532</v>
      </c>
      <c r="H4904" s="7">
        <v>0</v>
      </c>
      <c r="I4904" s="7"/>
      <c r="J4904" s="7">
        <v>0</v>
      </c>
      <c r="K4904" s="7">
        <v>0</v>
      </c>
      <c r="L4904" s="7">
        <v>0</v>
      </c>
      <c r="M4904" s="7"/>
      <c r="N4904" s="7"/>
      <c r="O4904" s="7"/>
      <c r="P4904" s="7">
        <v>1</v>
      </c>
      <c r="Q4904" s="7">
        <v>28</v>
      </c>
      <c r="R4904" s="7">
        <v>265</v>
      </c>
      <c r="S4904" s="189">
        <v>45625.593981481485</v>
      </c>
    </row>
    <row r="4905" spans="1:19">
      <c r="A4905" s="7">
        <v>2023</v>
      </c>
      <c r="B4905" s="123" t="s">
        <v>537</v>
      </c>
      <c r="C4905" s="123" t="s">
        <v>538</v>
      </c>
      <c r="D4905" s="123" t="s">
        <v>543</v>
      </c>
      <c r="E4905" s="123" t="s">
        <v>533</v>
      </c>
      <c r="F4905" s="7">
        <v>11.181393914999999</v>
      </c>
      <c r="G4905" s="123" t="s">
        <v>532</v>
      </c>
      <c r="H4905" s="7">
        <v>0.82227598099999999</v>
      </c>
      <c r="I4905" s="7">
        <v>73.539666667000006</v>
      </c>
      <c r="J4905" s="7">
        <v>0.81955890300000001</v>
      </c>
      <c r="K4905" s="7">
        <v>3.3544181739999998E-5</v>
      </c>
      <c r="L4905" s="7">
        <v>6.7088363489999997E-6</v>
      </c>
      <c r="M4905" s="7">
        <v>73.296666666999997</v>
      </c>
      <c r="N4905" s="7">
        <v>3.0000000000000001E-3</v>
      </c>
      <c r="O4905" s="7">
        <v>5.9999999999999995E-4</v>
      </c>
      <c r="P4905" s="7">
        <v>1</v>
      </c>
      <c r="Q4905" s="7">
        <v>28</v>
      </c>
      <c r="R4905" s="7">
        <v>265</v>
      </c>
      <c r="S4905" s="189">
        <v>45625.593981481485</v>
      </c>
    </row>
    <row r="4906" spans="1:19">
      <c r="A4906" s="7">
        <v>2023</v>
      </c>
      <c r="B4906" s="123" t="s">
        <v>537</v>
      </c>
      <c r="C4906" s="123" t="s">
        <v>538</v>
      </c>
      <c r="D4906" s="123" t="s">
        <v>543</v>
      </c>
      <c r="E4906" s="123" t="s">
        <v>160</v>
      </c>
      <c r="F4906" s="7">
        <v>5.8887611370000004</v>
      </c>
      <c r="G4906" s="123" t="s">
        <v>532</v>
      </c>
      <c r="H4906" s="7">
        <v>0.42182962699999998</v>
      </c>
      <c r="I4906" s="7">
        <v>71.632999999999996</v>
      </c>
      <c r="J4906" s="7">
        <v>0.42039865799999998</v>
      </c>
      <c r="K4906" s="7">
        <v>1.766628341E-5</v>
      </c>
      <c r="L4906" s="7">
        <v>3.5332566819999999E-6</v>
      </c>
      <c r="M4906" s="7">
        <v>71.39</v>
      </c>
      <c r="N4906" s="7">
        <v>3.0000000000000001E-3</v>
      </c>
      <c r="O4906" s="7">
        <v>5.9999999999999995E-4</v>
      </c>
      <c r="P4906" s="7">
        <v>1</v>
      </c>
      <c r="Q4906" s="7">
        <v>28</v>
      </c>
      <c r="R4906" s="7">
        <v>265</v>
      </c>
      <c r="S4906" s="189">
        <v>45625.593981481485</v>
      </c>
    </row>
    <row r="4907" spans="1:19">
      <c r="A4907" s="7">
        <v>2023</v>
      </c>
      <c r="B4907" s="123" t="s">
        <v>537</v>
      </c>
      <c r="C4907" s="123" t="s">
        <v>538</v>
      </c>
      <c r="D4907" s="123" t="s">
        <v>543</v>
      </c>
      <c r="E4907" s="123" t="s">
        <v>163</v>
      </c>
      <c r="F4907" s="7">
        <v>235.777638951</v>
      </c>
      <c r="G4907" s="123" t="s">
        <v>532</v>
      </c>
      <c r="H4907" s="7">
        <v>15.029527706</v>
      </c>
      <c r="I4907" s="7">
        <v>63.744500000000002</v>
      </c>
      <c r="J4907" s="7">
        <v>15.016677825</v>
      </c>
      <c r="K4907" s="7">
        <v>2.3577799999999999E-4</v>
      </c>
      <c r="L4907" s="7">
        <v>2.35777639E-5</v>
      </c>
      <c r="M4907" s="7">
        <v>63.69</v>
      </c>
      <c r="N4907" s="7">
        <v>1E-3</v>
      </c>
      <c r="O4907" s="7">
        <v>1E-4</v>
      </c>
      <c r="P4907" s="7">
        <v>1</v>
      </c>
      <c r="Q4907" s="7">
        <v>28</v>
      </c>
      <c r="R4907" s="7">
        <v>265</v>
      </c>
      <c r="S4907" s="189">
        <v>45625.593981481485</v>
      </c>
    </row>
    <row r="4908" spans="1:19">
      <c r="A4908" s="7">
        <v>2023</v>
      </c>
      <c r="B4908" s="123" t="s">
        <v>537</v>
      </c>
      <c r="C4908" s="123" t="s">
        <v>538</v>
      </c>
      <c r="D4908" s="123" t="s">
        <v>543</v>
      </c>
      <c r="E4908" s="123" t="s">
        <v>535</v>
      </c>
      <c r="F4908" s="7">
        <v>440.58381956800002</v>
      </c>
      <c r="G4908" s="123" t="s">
        <v>532</v>
      </c>
      <c r="H4908" s="7">
        <v>24.969912526000002</v>
      </c>
      <c r="I4908" s="7">
        <v>56.674601782000003</v>
      </c>
      <c r="J4908" s="7">
        <v>24.945900707</v>
      </c>
      <c r="K4908" s="7">
        <v>4.40584E-4</v>
      </c>
      <c r="L4908" s="7">
        <v>4.4058381960000003E-5</v>
      </c>
      <c r="M4908" s="7">
        <v>56.620101781999999</v>
      </c>
      <c r="N4908" s="7">
        <v>1E-3</v>
      </c>
      <c r="O4908" s="7">
        <v>1E-4</v>
      </c>
      <c r="P4908" s="7">
        <v>1</v>
      </c>
      <c r="Q4908" s="7">
        <v>28</v>
      </c>
      <c r="R4908" s="7">
        <v>265</v>
      </c>
      <c r="S4908" s="189">
        <v>45625.593981481485</v>
      </c>
    </row>
    <row r="4909" spans="1:19">
      <c r="A4909" s="7">
        <v>2023</v>
      </c>
      <c r="B4909" s="123" t="s">
        <v>537</v>
      </c>
      <c r="C4909" s="123" t="s">
        <v>538</v>
      </c>
      <c r="D4909" s="123" t="s">
        <v>543</v>
      </c>
      <c r="E4909" s="123" t="s">
        <v>541</v>
      </c>
      <c r="F4909" s="7">
        <v>0</v>
      </c>
      <c r="G4909" s="123" t="s">
        <v>532</v>
      </c>
      <c r="H4909" s="7">
        <v>0</v>
      </c>
      <c r="I4909" s="7"/>
      <c r="J4909" s="7">
        <v>0</v>
      </c>
      <c r="K4909" s="7">
        <v>0</v>
      </c>
      <c r="L4909" s="7">
        <v>0</v>
      </c>
      <c r="M4909" s="7"/>
      <c r="N4909" s="7"/>
      <c r="O4909" s="7"/>
      <c r="P4909" s="7">
        <v>1</v>
      </c>
      <c r="Q4909" s="7">
        <v>28</v>
      </c>
      <c r="R4909" s="7">
        <v>265</v>
      </c>
      <c r="S4909" s="189">
        <v>45625.593981481485</v>
      </c>
    </row>
    <row r="4910" spans="1:19">
      <c r="A4910" s="7">
        <v>2023</v>
      </c>
      <c r="B4910" s="123" t="s">
        <v>537</v>
      </c>
      <c r="C4910" s="123" t="s">
        <v>538</v>
      </c>
      <c r="D4910" s="123" t="s">
        <v>544</v>
      </c>
      <c r="E4910" s="123" t="s">
        <v>33</v>
      </c>
      <c r="F4910" s="7">
        <v>4250.109847574</v>
      </c>
      <c r="G4910" s="123" t="s">
        <v>532</v>
      </c>
      <c r="H4910" s="7">
        <v>8.0752087100000001</v>
      </c>
      <c r="I4910" s="7">
        <v>1.9</v>
      </c>
      <c r="J4910" s="7">
        <v>0</v>
      </c>
      <c r="K4910" s="7">
        <v>0.12750329499999999</v>
      </c>
      <c r="L4910" s="7">
        <v>1.7000438999999999E-2</v>
      </c>
      <c r="M4910" s="7">
        <v>0</v>
      </c>
      <c r="N4910" s="7">
        <v>0.03</v>
      </c>
      <c r="O4910" s="7">
        <v>4.0000000000000001E-3</v>
      </c>
      <c r="P4910" s="7"/>
      <c r="Q4910" s="7">
        <v>28</v>
      </c>
      <c r="R4910" s="7">
        <v>265</v>
      </c>
      <c r="S4910" s="189">
        <v>45625.593981481485</v>
      </c>
    </row>
    <row r="4911" spans="1:19">
      <c r="A4911" s="7">
        <v>2023</v>
      </c>
      <c r="B4911" s="123" t="s">
        <v>537</v>
      </c>
      <c r="C4911" s="123" t="s">
        <v>538</v>
      </c>
      <c r="D4911" s="123" t="s">
        <v>544</v>
      </c>
      <c r="E4911" s="123" t="s">
        <v>540</v>
      </c>
      <c r="F4911" s="7">
        <v>0</v>
      </c>
      <c r="G4911" s="123" t="s">
        <v>532</v>
      </c>
      <c r="H4911" s="7">
        <v>0</v>
      </c>
      <c r="I4911" s="7"/>
      <c r="J4911" s="7">
        <v>0</v>
      </c>
      <c r="K4911" s="7">
        <v>0</v>
      </c>
      <c r="L4911" s="7">
        <v>0</v>
      </c>
      <c r="M4911" s="7"/>
      <c r="N4911" s="7"/>
      <c r="O4911" s="7"/>
      <c r="P4911" s="7">
        <v>1</v>
      </c>
      <c r="Q4911" s="7">
        <v>28</v>
      </c>
      <c r="R4911" s="7">
        <v>265</v>
      </c>
      <c r="S4911" s="189">
        <v>45625.593981481485</v>
      </c>
    </row>
    <row r="4912" spans="1:19">
      <c r="A4912" s="7">
        <v>2023</v>
      </c>
      <c r="B4912" s="123" t="s">
        <v>537</v>
      </c>
      <c r="C4912" s="123" t="s">
        <v>538</v>
      </c>
      <c r="D4912" s="123" t="s">
        <v>544</v>
      </c>
      <c r="E4912" s="123" t="s">
        <v>531</v>
      </c>
      <c r="F4912" s="7">
        <v>0</v>
      </c>
      <c r="G4912" s="123" t="s">
        <v>532</v>
      </c>
      <c r="H4912" s="7">
        <v>0</v>
      </c>
      <c r="I4912" s="7"/>
      <c r="J4912" s="7">
        <v>0</v>
      </c>
      <c r="K4912" s="7">
        <v>0</v>
      </c>
      <c r="L4912" s="7">
        <v>0</v>
      </c>
      <c r="M4912" s="7"/>
      <c r="N4912" s="7"/>
      <c r="O4912" s="7"/>
      <c r="P4912" s="7">
        <v>1</v>
      </c>
      <c r="Q4912" s="7">
        <v>28</v>
      </c>
      <c r="R4912" s="7">
        <v>265</v>
      </c>
      <c r="S4912" s="189">
        <v>45625.593981481485</v>
      </c>
    </row>
    <row r="4913" spans="1:19">
      <c r="A4913" s="7">
        <v>2023</v>
      </c>
      <c r="B4913" s="123" t="s">
        <v>537</v>
      </c>
      <c r="C4913" s="123" t="s">
        <v>538</v>
      </c>
      <c r="D4913" s="123" t="s">
        <v>544</v>
      </c>
      <c r="E4913" s="123" t="s">
        <v>533</v>
      </c>
      <c r="F4913" s="7">
        <v>64.915301071000002</v>
      </c>
      <c r="G4913" s="123" t="s">
        <v>532</v>
      </c>
      <c r="H4913" s="7">
        <v>4.7738496020000003</v>
      </c>
      <c r="I4913" s="7">
        <v>73.539666667000006</v>
      </c>
      <c r="J4913" s="7">
        <v>4.758075184</v>
      </c>
      <c r="K4913" s="7">
        <v>1.9474600000000001E-4</v>
      </c>
      <c r="L4913" s="7">
        <v>3.8949180639999997E-5</v>
      </c>
      <c r="M4913" s="7">
        <v>73.296666666999997</v>
      </c>
      <c r="N4913" s="7">
        <v>3.0000000000000001E-3</v>
      </c>
      <c r="O4913" s="7">
        <v>5.9999999999999995E-4</v>
      </c>
      <c r="P4913" s="7">
        <v>1</v>
      </c>
      <c r="Q4913" s="7">
        <v>28</v>
      </c>
      <c r="R4913" s="7">
        <v>265</v>
      </c>
      <c r="S4913" s="189">
        <v>45625.593981481485</v>
      </c>
    </row>
    <row r="4914" spans="1:19">
      <c r="A4914" s="7">
        <v>2023</v>
      </c>
      <c r="B4914" s="123" t="s">
        <v>537</v>
      </c>
      <c r="C4914" s="123" t="s">
        <v>538</v>
      </c>
      <c r="D4914" s="123" t="s">
        <v>544</v>
      </c>
      <c r="E4914" s="123" t="s">
        <v>160</v>
      </c>
      <c r="F4914" s="7">
        <v>4.0380076369999998</v>
      </c>
      <c r="G4914" s="123" t="s">
        <v>532</v>
      </c>
      <c r="H4914" s="7">
        <v>0.289254601</v>
      </c>
      <c r="I4914" s="7">
        <v>71.632999999999996</v>
      </c>
      <c r="J4914" s="7">
        <v>0.288273365</v>
      </c>
      <c r="K4914" s="7">
        <v>1.2114022910000001E-5</v>
      </c>
      <c r="L4914" s="7">
        <v>2.4228045819999998E-6</v>
      </c>
      <c r="M4914" s="7">
        <v>71.39</v>
      </c>
      <c r="N4914" s="7">
        <v>3.0000000000000001E-3</v>
      </c>
      <c r="O4914" s="7">
        <v>5.9999999999999995E-4</v>
      </c>
      <c r="P4914" s="7">
        <v>1</v>
      </c>
      <c r="Q4914" s="7">
        <v>28</v>
      </c>
      <c r="R4914" s="7">
        <v>265</v>
      </c>
      <c r="S4914" s="189">
        <v>45625.593981481485</v>
      </c>
    </row>
    <row r="4915" spans="1:19">
      <c r="A4915" s="7">
        <v>2023</v>
      </c>
      <c r="B4915" s="123" t="s">
        <v>537</v>
      </c>
      <c r="C4915" s="123" t="s">
        <v>538</v>
      </c>
      <c r="D4915" s="123" t="s">
        <v>544</v>
      </c>
      <c r="E4915" s="123" t="s">
        <v>163</v>
      </c>
      <c r="F4915" s="7">
        <v>32.051141749000003</v>
      </c>
      <c r="G4915" s="123" t="s">
        <v>532</v>
      </c>
      <c r="H4915" s="7">
        <v>2.0430840049999999</v>
      </c>
      <c r="I4915" s="7">
        <v>63.744500000000002</v>
      </c>
      <c r="J4915" s="7">
        <v>2.0413372179999998</v>
      </c>
      <c r="K4915" s="7">
        <v>3.2051141749999998E-5</v>
      </c>
      <c r="L4915" s="7">
        <v>3.2051141749999999E-6</v>
      </c>
      <c r="M4915" s="7">
        <v>63.69</v>
      </c>
      <c r="N4915" s="7">
        <v>1E-3</v>
      </c>
      <c r="O4915" s="7">
        <v>1E-4</v>
      </c>
      <c r="P4915" s="7">
        <v>1</v>
      </c>
      <c r="Q4915" s="7">
        <v>28</v>
      </c>
      <c r="R4915" s="7">
        <v>265</v>
      </c>
      <c r="S4915" s="189">
        <v>45625.593981481485</v>
      </c>
    </row>
    <row r="4916" spans="1:19">
      <c r="A4916" s="7">
        <v>2023</v>
      </c>
      <c r="B4916" s="123" t="s">
        <v>537</v>
      </c>
      <c r="C4916" s="123" t="s">
        <v>538</v>
      </c>
      <c r="D4916" s="123" t="s">
        <v>544</v>
      </c>
      <c r="E4916" s="123" t="s">
        <v>535</v>
      </c>
      <c r="F4916" s="7">
        <v>222.11111625500001</v>
      </c>
      <c r="G4916" s="123" t="s">
        <v>532</v>
      </c>
      <c r="H4916" s="7">
        <v>12.588059064999999</v>
      </c>
      <c r="I4916" s="7">
        <v>56.674601782000003</v>
      </c>
      <c r="J4916" s="7">
        <v>12.575954009</v>
      </c>
      <c r="K4916" s="7">
        <v>2.2211099999999999E-4</v>
      </c>
      <c r="L4916" s="7">
        <v>2.2211111630000001E-5</v>
      </c>
      <c r="M4916" s="7">
        <v>56.620101781999999</v>
      </c>
      <c r="N4916" s="7">
        <v>1E-3</v>
      </c>
      <c r="O4916" s="7">
        <v>1E-4</v>
      </c>
      <c r="P4916" s="7">
        <v>1</v>
      </c>
      <c r="Q4916" s="7">
        <v>28</v>
      </c>
      <c r="R4916" s="7">
        <v>265</v>
      </c>
      <c r="S4916" s="189">
        <v>45625.593981481485</v>
      </c>
    </row>
    <row r="4917" spans="1:19">
      <c r="A4917" s="7">
        <v>2023</v>
      </c>
      <c r="B4917" s="123" t="s">
        <v>537</v>
      </c>
      <c r="C4917" s="123" t="s">
        <v>538</v>
      </c>
      <c r="D4917" s="123" t="s">
        <v>544</v>
      </c>
      <c r="E4917" s="123" t="s">
        <v>541</v>
      </c>
      <c r="F4917" s="7">
        <v>0</v>
      </c>
      <c r="G4917" s="123" t="s">
        <v>532</v>
      </c>
      <c r="H4917" s="7">
        <v>0</v>
      </c>
      <c r="I4917" s="7"/>
      <c r="J4917" s="7">
        <v>0</v>
      </c>
      <c r="K4917" s="7">
        <v>0</v>
      </c>
      <c r="L4917" s="7">
        <v>0</v>
      </c>
      <c r="M4917" s="7"/>
      <c r="N4917" s="7"/>
      <c r="O4917" s="7"/>
      <c r="P4917" s="7">
        <v>1</v>
      </c>
      <c r="Q4917" s="7">
        <v>28</v>
      </c>
      <c r="R4917" s="7">
        <v>265</v>
      </c>
      <c r="S4917" s="189">
        <v>45625.593981481485</v>
      </c>
    </row>
    <row r="4918" spans="1:19">
      <c r="A4918" s="7">
        <v>2023</v>
      </c>
      <c r="B4918" s="123" t="s">
        <v>537</v>
      </c>
      <c r="C4918" s="123" t="s">
        <v>538</v>
      </c>
      <c r="D4918" s="123" t="s">
        <v>545</v>
      </c>
      <c r="E4918" s="123" t="s">
        <v>540</v>
      </c>
      <c r="F4918" s="7">
        <v>0</v>
      </c>
      <c r="G4918" s="123" t="s">
        <v>532</v>
      </c>
      <c r="H4918" s="7">
        <v>0</v>
      </c>
      <c r="I4918" s="7"/>
      <c r="J4918" s="7">
        <v>0</v>
      </c>
      <c r="K4918" s="7">
        <v>0</v>
      </c>
      <c r="L4918" s="7">
        <v>0</v>
      </c>
      <c r="M4918" s="7"/>
      <c r="N4918" s="7"/>
      <c r="O4918" s="7"/>
      <c r="P4918" s="7">
        <v>1</v>
      </c>
      <c r="Q4918" s="7">
        <v>28</v>
      </c>
      <c r="R4918" s="7">
        <v>265</v>
      </c>
      <c r="S4918" s="189">
        <v>45625.593981481485</v>
      </c>
    </row>
    <row r="4919" spans="1:19">
      <c r="A4919" s="7">
        <v>2023</v>
      </c>
      <c r="B4919" s="123" t="s">
        <v>537</v>
      </c>
      <c r="C4919" s="123" t="s">
        <v>538</v>
      </c>
      <c r="D4919" s="123" t="s">
        <v>545</v>
      </c>
      <c r="E4919" s="123" t="s">
        <v>531</v>
      </c>
      <c r="F4919" s="7">
        <v>0</v>
      </c>
      <c r="G4919" s="123" t="s">
        <v>532</v>
      </c>
      <c r="H4919" s="7">
        <v>0</v>
      </c>
      <c r="I4919" s="7"/>
      <c r="J4919" s="7">
        <v>0</v>
      </c>
      <c r="K4919" s="7">
        <v>0</v>
      </c>
      <c r="L4919" s="7">
        <v>0</v>
      </c>
      <c r="M4919" s="7"/>
      <c r="N4919" s="7"/>
      <c r="O4919" s="7"/>
      <c r="P4919" s="7">
        <v>1</v>
      </c>
      <c r="Q4919" s="7">
        <v>28</v>
      </c>
      <c r="R4919" s="7">
        <v>265</v>
      </c>
      <c r="S4919" s="189">
        <v>45625.593981481485</v>
      </c>
    </row>
    <row r="4920" spans="1:19">
      <c r="A4920" s="7">
        <v>2023</v>
      </c>
      <c r="B4920" s="123" t="s">
        <v>537</v>
      </c>
      <c r="C4920" s="123" t="s">
        <v>538</v>
      </c>
      <c r="D4920" s="123" t="s">
        <v>545</v>
      </c>
      <c r="E4920" s="123" t="s">
        <v>533</v>
      </c>
      <c r="F4920" s="7">
        <v>24.614870704000001</v>
      </c>
      <c r="G4920" s="123" t="s">
        <v>532</v>
      </c>
      <c r="H4920" s="7">
        <v>1.810169387</v>
      </c>
      <c r="I4920" s="7">
        <v>73.539666667000006</v>
      </c>
      <c r="J4920" s="7">
        <v>1.8041879729999999</v>
      </c>
      <c r="K4920" s="7">
        <v>7.3844612109999995E-5</v>
      </c>
      <c r="L4920" s="7">
        <v>1.476892242E-5</v>
      </c>
      <c r="M4920" s="7">
        <v>73.296666666999997</v>
      </c>
      <c r="N4920" s="7">
        <v>3.0000000000000001E-3</v>
      </c>
      <c r="O4920" s="7">
        <v>5.9999999999999995E-4</v>
      </c>
      <c r="P4920" s="7">
        <v>1</v>
      </c>
      <c r="Q4920" s="7">
        <v>28</v>
      </c>
      <c r="R4920" s="7">
        <v>265</v>
      </c>
      <c r="S4920" s="189">
        <v>45625.593981481485</v>
      </c>
    </row>
    <row r="4921" spans="1:19">
      <c r="A4921" s="7">
        <v>2023</v>
      </c>
      <c r="B4921" s="123" t="s">
        <v>537</v>
      </c>
      <c r="C4921" s="123" t="s">
        <v>538</v>
      </c>
      <c r="D4921" s="123" t="s">
        <v>545</v>
      </c>
      <c r="E4921" s="123" t="s">
        <v>160</v>
      </c>
      <c r="F4921" s="7">
        <v>3.6173818409999998</v>
      </c>
      <c r="G4921" s="123" t="s">
        <v>532</v>
      </c>
      <c r="H4921" s="7">
        <v>0.25912391299999998</v>
      </c>
      <c r="I4921" s="7">
        <v>71.632999999999996</v>
      </c>
      <c r="J4921" s="7">
        <v>0.25824489</v>
      </c>
      <c r="K4921" s="7">
        <v>1.085214552E-5</v>
      </c>
      <c r="L4921" s="7">
        <v>2.170429105E-6</v>
      </c>
      <c r="M4921" s="7">
        <v>71.39</v>
      </c>
      <c r="N4921" s="7">
        <v>3.0000000000000001E-3</v>
      </c>
      <c r="O4921" s="7">
        <v>5.9999999999999995E-4</v>
      </c>
      <c r="P4921" s="7">
        <v>1</v>
      </c>
      <c r="Q4921" s="7">
        <v>28</v>
      </c>
      <c r="R4921" s="7">
        <v>265</v>
      </c>
      <c r="S4921" s="189">
        <v>45625.593981481485</v>
      </c>
    </row>
    <row r="4922" spans="1:19">
      <c r="A4922" s="7">
        <v>2023</v>
      </c>
      <c r="B4922" s="123" t="s">
        <v>537</v>
      </c>
      <c r="C4922" s="123" t="s">
        <v>538</v>
      </c>
      <c r="D4922" s="123" t="s">
        <v>545</v>
      </c>
      <c r="E4922" s="123" t="s">
        <v>163</v>
      </c>
      <c r="F4922" s="7">
        <v>20.250840154999999</v>
      </c>
      <c r="G4922" s="123" t="s">
        <v>532</v>
      </c>
      <c r="H4922" s="7">
        <v>1.29087968</v>
      </c>
      <c r="I4922" s="7">
        <v>63.744500000000002</v>
      </c>
      <c r="J4922" s="7">
        <v>1.2897760089999999</v>
      </c>
      <c r="K4922" s="7">
        <v>2.0250840149999999E-5</v>
      </c>
      <c r="L4922" s="7">
        <v>2.0250840159999999E-6</v>
      </c>
      <c r="M4922" s="7">
        <v>63.69</v>
      </c>
      <c r="N4922" s="7">
        <v>1E-3</v>
      </c>
      <c r="O4922" s="7">
        <v>1E-4</v>
      </c>
      <c r="P4922" s="7">
        <v>1</v>
      </c>
      <c r="Q4922" s="7">
        <v>28</v>
      </c>
      <c r="R4922" s="7">
        <v>265</v>
      </c>
      <c r="S4922" s="189">
        <v>45625.593981481485</v>
      </c>
    </row>
    <row r="4923" spans="1:19">
      <c r="A4923" s="7">
        <v>2023</v>
      </c>
      <c r="B4923" s="123" t="s">
        <v>537</v>
      </c>
      <c r="C4923" s="123" t="s">
        <v>538</v>
      </c>
      <c r="D4923" s="123" t="s">
        <v>545</v>
      </c>
      <c r="E4923" s="123" t="s">
        <v>535</v>
      </c>
      <c r="F4923" s="7">
        <v>212.79118156300001</v>
      </c>
      <c r="G4923" s="123" t="s">
        <v>532</v>
      </c>
      <c r="H4923" s="7">
        <v>12.059855477999999</v>
      </c>
      <c r="I4923" s="7">
        <v>56.674601782000003</v>
      </c>
      <c r="J4923" s="7">
        <v>12.048258358</v>
      </c>
      <c r="K4923" s="7">
        <v>2.1279099999999999E-4</v>
      </c>
      <c r="L4923" s="7">
        <v>2.1279118160000001E-5</v>
      </c>
      <c r="M4923" s="7">
        <v>56.620101781999999</v>
      </c>
      <c r="N4923" s="7">
        <v>1E-3</v>
      </c>
      <c r="O4923" s="7">
        <v>1E-4</v>
      </c>
      <c r="P4923" s="7">
        <v>1</v>
      </c>
      <c r="Q4923" s="7">
        <v>28</v>
      </c>
      <c r="R4923" s="7">
        <v>265</v>
      </c>
      <c r="S4923" s="189">
        <v>45625.593981481485</v>
      </c>
    </row>
    <row r="4924" spans="1:19">
      <c r="A4924" s="7">
        <v>2023</v>
      </c>
      <c r="B4924" s="123" t="s">
        <v>537</v>
      </c>
      <c r="C4924" s="123" t="s">
        <v>538</v>
      </c>
      <c r="D4924" s="123" t="s">
        <v>545</v>
      </c>
      <c r="E4924" s="123" t="s">
        <v>541</v>
      </c>
      <c r="F4924" s="7">
        <v>0</v>
      </c>
      <c r="G4924" s="123" t="s">
        <v>532</v>
      </c>
      <c r="H4924" s="7">
        <v>0</v>
      </c>
      <c r="I4924" s="7"/>
      <c r="J4924" s="7">
        <v>0</v>
      </c>
      <c r="K4924" s="7">
        <v>0</v>
      </c>
      <c r="L4924" s="7">
        <v>0</v>
      </c>
      <c r="M4924" s="7"/>
      <c r="N4924" s="7"/>
      <c r="O4924" s="7"/>
      <c r="P4924" s="7">
        <v>1</v>
      </c>
      <c r="Q4924" s="7">
        <v>28</v>
      </c>
      <c r="R4924" s="7">
        <v>265</v>
      </c>
      <c r="S4924" s="189">
        <v>45625.593981481485</v>
      </c>
    </row>
    <row r="4925" spans="1:19">
      <c r="A4925" s="7">
        <v>2023</v>
      </c>
      <c r="B4925" s="123" t="s">
        <v>537</v>
      </c>
      <c r="C4925" s="123" t="s">
        <v>538</v>
      </c>
      <c r="D4925" s="123" t="s">
        <v>546</v>
      </c>
      <c r="E4925" s="123" t="s">
        <v>33</v>
      </c>
      <c r="F4925" s="7">
        <v>2.295326771</v>
      </c>
      <c r="G4925" s="123" t="s">
        <v>532</v>
      </c>
      <c r="H4925" s="7">
        <v>4.3611209999999999E-3</v>
      </c>
      <c r="I4925" s="7">
        <v>1.9</v>
      </c>
      <c r="J4925" s="7">
        <v>0</v>
      </c>
      <c r="K4925" s="7">
        <v>6.8859803130000004E-5</v>
      </c>
      <c r="L4925" s="7">
        <v>9.1813070840000004E-6</v>
      </c>
      <c r="M4925" s="7">
        <v>0</v>
      </c>
      <c r="N4925" s="7">
        <v>0.03</v>
      </c>
      <c r="O4925" s="7">
        <v>4.0000000000000001E-3</v>
      </c>
      <c r="P4925" s="7"/>
      <c r="Q4925" s="7">
        <v>28</v>
      </c>
      <c r="R4925" s="7">
        <v>265</v>
      </c>
      <c r="S4925" s="189">
        <v>45625.593981481485</v>
      </c>
    </row>
    <row r="4926" spans="1:19">
      <c r="A4926" s="7">
        <v>2023</v>
      </c>
      <c r="B4926" s="123" t="s">
        <v>537</v>
      </c>
      <c r="C4926" s="123" t="s">
        <v>538</v>
      </c>
      <c r="D4926" s="123" t="s">
        <v>546</v>
      </c>
      <c r="E4926" s="123" t="s">
        <v>540</v>
      </c>
      <c r="F4926" s="7">
        <v>0</v>
      </c>
      <c r="G4926" s="123" t="s">
        <v>532</v>
      </c>
      <c r="H4926" s="7">
        <v>0</v>
      </c>
      <c r="I4926" s="7"/>
      <c r="J4926" s="7">
        <v>0</v>
      </c>
      <c r="K4926" s="7">
        <v>0</v>
      </c>
      <c r="L4926" s="7">
        <v>0</v>
      </c>
      <c r="M4926" s="7"/>
      <c r="N4926" s="7"/>
      <c r="O4926" s="7"/>
      <c r="P4926" s="7">
        <v>1</v>
      </c>
      <c r="Q4926" s="7">
        <v>28</v>
      </c>
      <c r="R4926" s="7">
        <v>265</v>
      </c>
      <c r="S4926" s="189">
        <v>45625.593981481485</v>
      </c>
    </row>
    <row r="4927" spans="1:19">
      <c r="A4927" s="7">
        <v>2023</v>
      </c>
      <c r="B4927" s="123" t="s">
        <v>537</v>
      </c>
      <c r="C4927" s="123" t="s">
        <v>538</v>
      </c>
      <c r="D4927" s="123" t="s">
        <v>546</v>
      </c>
      <c r="E4927" s="123" t="s">
        <v>531</v>
      </c>
      <c r="F4927" s="7">
        <v>47.880196142999999</v>
      </c>
      <c r="G4927" s="123" t="s">
        <v>532</v>
      </c>
      <c r="H4927" s="7">
        <v>3.6510085960000001</v>
      </c>
      <c r="I4927" s="7">
        <v>76.253</v>
      </c>
      <c r="J4927" s="7">
        <v>3.639373709</v>
      </c>
      <c r="K4927" s="7">
        <v>1.4364099999999999E-4</v>
      </c>
      <c r="L4927" s="7">
        <v>2.8728117690000002E-5</v>
      </c>
      <c r="M4927" s="7">
        <v>76.010000000000005</v>
      </c>
      <c r="N4927" s="7">
        <v>3.0000000000000001E-3</v>
      </c>
      <c r="O4927" s="7">
        <v>5.9999999999999995E-4</v>
      </c>
      <c r="P4927" s="7">
        <v>1</v>
      </c>
      <c r="Q4927" s="7">
        <v>28</v>
      </c>
      <c r="R4927" s="7">
        <v>265</v>
      </c>
      <c r="S4927" s="189">
        <v>45625.593981481485</v>
      </c>
    </row>
    <row r="4928" spans="1:19">
      <c r="A4928" s="7">
        <v>2023</v>
      </c>
      <c r="B4928" s="123" t="s">
        <v>537</v>
      </c>
      <c r="C4928" s="123" t="s">
        <v>538</v>
      </c>
      <c r="D4928" s="123" t="s">
        <v>546</v>
      </c>
      <c r="E4928" s="123" t="s">
        <v>533</v>
      </c>
      <c r="F4928" s="7">
        <v>132.556807725</v>
      </c>
      <c r="G4928" s="123" t="s">
        <v>532</v>
      </c>
      <c r="H4928" s="7">
        <v>9.7481834549999995</v>
      </c>
      <c r="I4928" s="7">
        <v>73.539666667000006</v>
      </c>
      <c r="J4928" s="7">
        <v>9.7159721500000007</v>
      </c>
      <c r="K4928" s="7">
        <v>3.9766999999999998E-4</v>
      </c>
      <c r="L4928" s="7">
        <v>7.9534084630000003E-5</v>
      </c>
      <c r="M4928" s="7">
        <v>73.296666666999997</v>
      </c>
      <c r="N4928" s="7">
        <v>3.0000000000000001E-3</v>
      </c>
      <c r="O4928" s="7">
        <v>5.9999999999999995E-4</v>
      </c>
      <c r="P4928" s="7">
        <v>1</v>
      </c>
      <c r="Q4928" s="7">
        <v>28</v>
      </c>
      <c r="R4928" s="7">
        <v>265</v>
      </c>
      <c r="S4928" s="189">
        <v>45625.593981481485</v>
      </c>
    </row>
    <row r="4929" spans="1:19">
      <c r="A4929" s="7">
        <v>2023</v>
      </c>
      <c r="B4929" s="123" t="s">
        <v>537</v>
      </c>
      <c r="C4929" s="123" t="s">
        <v>538</v>
      </c>
      <c r="D4929" s="123" t="s">
        <v>546</v>
      </c>
      <c r="E4929" s="123" t="s">
        <v>160</v>
      </c>
      <c r="F4929" s="7">
        <v>5.0475095459999997</v>
      </c>
      <c r="G4929" s="123" t="s">
        <v>532</v>
      </c>
      <c r="H4929" s="7">
        <v>0.36156825100000001</v>
      </c>
      <c r="I4929" s="7">
        <v>71.632999999999996</v>
      </c>
      <c r="J4929" s="7">
        <v>0.36034170599999998</v>
      </c>
      <c r="K4929" s="7">
        <v>1.514252864E-5</v>
      </c>
      <c r="L4929" s="7">
        <v>3.0285057279999999E-6</v>
      </c>
      <c r="M4929" s="7">
        <v>71.39</v>
      </c>
      <c r="N4929" s="7">
        <v>3.0000000000000001E-3</v>
      </c>
      <c r="O4929" s="7">
        <v>5.9999999999999995E-4</v>
      </c>
      <c r="P4929" s="7">
        <v>1</v>
      </c>
      <c r="Q4929" s="7">
        <v>28</v>
      </c>
      <c r="R4929" s="7">
        <v>265</v>
      </c>
      <c r="S4929" s="189">
        <v>45625.593981481485</v>
      </c>
    </row>
    <row r="4930" spans="1:19">
      <c r="A4930" s="7">
        <v>2023</v>
      </c>
      <c r="B4930" s="123" t="s">
        <v>537</v>
      </c>
      <c r="C4930" s="123" t="s">
        <v>538</v>
      </c>
      <c r="D4930" s="123" t="s">
        <v>546</v>
      </c>
      <c r="E4930" s="123" t="s">
        <v>163</v>
      </c>
      <c r="F4930" s="7">
        <v>220.24691943299999</v>
      </c>
      <c r="G4930" s="123" t="s">
        <v>532</v>
      </c>
      <c r="H4930" s="7">
        <v>14.039529756</v>
      </c>
      <c r="I4930" s="7">
        <v>63.744500000000002</v>
      </c>
      <c r="J4930" s="7">
        <v>14.027526299</v>
      </c>
      <c r="K4930" s="7">
        <v>2.2024699999999999E-4</v>
      </c>
      <c r="L4930" s="7">
        <v>2.2024691939999999E-5</v>
      </c>
      <c r="M4930" s="7">
        <v>63.69</v>
      </c>
      <c r="N4930" s="7">
        <v>1E-3</v>
      </c>
      <c r="O4930" s="7">
        <v>1E-4</v>
      </c>
      <c r="P4930" s="7">
        <v>1</v>
      </c>
      <c r="Q4930" s="7">
        <v>28</v>
      </c>
      <c r="R4930" s="7">
        <v>265</v>
      </c>
      <c r="S4930" s="189">
        <v>45625.593981481485</v>
      </c>
    </row>
    <row r="4931" spans="1:19">
      <c r="A4931" s="7">
        <v>2023</v>
      </c>
      <c r="B4931" s="123" t="s">
        <v>537</v>
      </c>
      <c r="C4931" s="123" t="s">
        <v>538</v>
      </c>
      <c r="D4931" s="123" t="s">
        <v>546</v>
      </c>
      <c r="E4931" s="123" t="s">
        <v>535</v>
      </c>
      <c r="F4931" s="7">
        <v>4534.3861237199999</v>
      </c>
      <c r="G4931" s="123" t="s">
        <v>532</v>
      </c>
      <c r="H4931" s="7">
        <v>256.984527888</v>
      </c>
      <c r="I4931" s="7">
        <v>56.674601782000003</v>
      </c>
      <c r="J4931" s="7">
        <v>256.73740384400003</v>
      </c>
      <c r="K4931" s="7">
        <v>4.5343859999999996E-3</v>
      </c>
      <c r="L4931" s="7">
        <v>4.5343899999999998E-4</v>
      </c>
      <c r="M4931" s="7">
        <v>56.620101781999999</v>
      </c>
      <c r="N4931" s="7">
        <v>1E-3</v>
      </c>
      <c r="O4931" s="7">
        <v>1E-4</v>
      </c>
      <c r="P4931" s="7">
        <v>1</v>
      </c>
      <c r="Q4931" s="7">
        <v>28</v>
      </c>
      <c r="R4931" s="7">
        <v>265</v>
      </c>
      <c r="S4931" s="189">
        <v>45625.593981481485</v>
      </c>
    </row>
    <row r="4932" spans="1:19">
      <c r="A4932" s="7">
        <v>2023</v>
      </c>
      <c r="B4932" s="123" t="s">
        <v>537</v>
      </c>
      <c r="C4932" s="123" t="s">
        <v>538</v>
      </c>
      <c r="D4932" s="123" t="s">
        <v>546</v>
      </c>
      <c r="E4932" s="123" t="s">
        <v>541</v>
      </c>
      <c r="F4932" s="7">
        <v>0</v>
      </c>
      <c r="G4932" s="123" t="s">
        <v>532</v>
      </c>
      <c r="H4932" s="7">
        <v>0</v>
      </c>
      <c r="I4932" s="7"/>
      <c r="J4932" s="7">
        <v>0</v>
      </c>
      <c r="K4932" s="7">
        <v>0</v>
      </c>
      <c r="L4932" s="7">
        <v>0</v>
      </c>
      <c r="M4932" s="7"/>
      <c r="N4932" s="7"/>
      <c r="O4932" s="7"/>
      <c r="P4932" s="7">
        <v>1</v>
      </c>
      <c r="Q4932" s="7">
        <v>28</v>
      </c>
      <c r="R4932" s="7">
        <v>265</v>
      </c>
      <c r="S4932" s="189">
        <v>45625.593981481485</v>
      </c>
    </row>
    <row r="4933" spans="1:19">
      <c r="A4933" s="7">
        <v>2023</v>
      </c>
      <c r="B4933" s="123" t="s">
        <v>537</v>
      </c>
      <c r="C4933" s="123" t="s">
        <v>538</v>
      </c>
      <c r="D4933" s="123" t="s">
        <v>547</v>
      </c>
      <c r="E4933" s="123" t="s">
        <v>540</v>
      </c>
      <c r="F4933" s="7">
        <v>0</v>
      </c>
      <c r="G4933" s="123" t="s">
        <v>532</v>
      </c>
      <c r="H4933" s="7">
        <v>0</v>
      </c>
      <c r="I4933" s="7"/>
      <c r="J4933" s="7">
        <v>0</v>
      </c>
      <c r="K4933" s="7">
        <v>0</v>
      </c>
      <c r="L4933" s="7">
        <v>0</v>
      </c>
      <c r="M4933" s="7"/>
      <c r="N4933" s="7"/>
      <c r="O4933" s="7"/>
      <c r="P4933" s="7">
        <v>1</v>
      </c>
      <c r="Q4933" s="7">
        <v>28</v>
      </c>
      <c r="R4933" s="7">
        <v>265</v>
      </c>
      <c r="S4933" s="189">
        <v>45625.593981481485</v>
      </c>
    </row>
    <row r="4934" spans="1:19">
      <c r="A4934" s="7">
        <v>2023</v>
      </c>
      <c r="B4934" s="123" t="s">
        <v>537</v>
      </c>
      <c r="C4934" s="123" t="s">
        <v>538</v>
      </c>
      <c r="D4934" s="123" t="s">
        <v>547</v>
      </c>
      <c r="E4934" s="123" t="s">
        <v>531</v>
      </c>
      <c r="F4934" s="7">
        <v>0</v>
      </c>
      <c r="G4934" s="123" t="s">
        <v>532</v>
      </c>
      <c r="H4934" s="7">
        <v>0</v>
      </c>
      <c r="I4934" s="7"/>
      <c r="J4934" s="7">
        <v>0</v>
      </c>
      <c r="K4934" s="7">
        <v>0</v>
      </c>
      <c r="L4934" s="7">
        <v>0</v>
      </c>
      <c r="M4934" s="7"/>
      <c r="N4934" s="7"/>
      <c r="O4934" s="7"/>
      <c r="P4934" s="7">
        <v>1</v>
      </c>
      <c r="Q4934" s="7">
        <v>28</v>
      </c>
      <c r="R4934" s="7">
        <v>265</v>
      </c>
      <c r="S4934" s="189">
        <v>45625.593981481485</v>
      </c>
    </row>
    <row r="4935" spans="1:19">
      <c r="A4935" s="7">
        <v>2023</v>
      </c>
      <c r="B4935" s="123" t="s">
        <v>537</v>
      </c>
      <c r="C4935" s="123" t="s">
        <v>538</v>
      </c>
      <c r="D4935" s="123" t="s">
        <v>547</v>
      </c>
      <c r="E4935" s="123" t="s">
        <v>533</v>
      </c>
      <c r="F4935" s="7">
        <v>36.191366877999997</v>
      </c>
      <c r="G4935" s="123" t="s">
        <v>532</v>
      </c>
      <c r="H4935" s="7">
        <v>2.6615010560000001</v>
      </c>
      <c r="I4935" s="7">
        <v>73.539666667000006</v>
      </c>
      <c r="J4935" s="7">
        <v>2.6527065539999999</v>
      </c>
      <c r="K4935" s="7">
        <v>1.0857399999999999E-4</v>
      </c>
      <c r="L4935" s="7">
        <v>2.171482013E-5</v>
      </c>
      <c r="M4935" s="7">
        <v>73.296666666999997</v>
      </c>
      <c r="N4935" s="7">
        <v>3.0000000000000001E-3</v>
      </c>
      <c r="O4935" s="7">
        <v>5.9999999999999995E-4</v>
      </c>
      <c r="P4935" s="7">
        <v>1</v>
      </c>
      <c r="Q4935" s="7">
        <v>28</v>
      </c>
      <c r="R4935" s="7">
        <v>265</v>
      </c>
      <c r="S4935" s="189">
        <v>45625.593981481485</v>
      </c>
    </row>
    <row r="4936" spans="1:19">
      <c r="A4936" s="7">
        <v>2023</v>
      </c>
      <c r="B4936" s="123" t="s">
        <v>537</v>
      </c>
      <c r="C4936" s="123" t="s">
        <v>538</v>
      </c>
      <c r="D4936" s="123" t="s">
        <v>547</v>
      </c>
      <c r="E4936" s="123" t="s">
        <v>160</v>
      </c>
      <c r="F4936" s="7">
        <v>13.796526093000001</v>
      </c>
      <c r="G4936" s="123" t="s">
        <v>532</v>
      </c>
      <c r="H4936" s="7">
        <v>0.98828655399999998</v>
      </c>
      <c r="I4936" s="7">
        <v>71.632999999999996</v>
      </c>
      <c r="J4936" s="7">
        <v>0.98493399800000003</v>
      </c>
      <c r="K4936" s="7">
        <v>4.1389578280000003E-5</v>
      </c>
      <c r="L4936" s="7">
        <v>8.2779156559999992E-6</v>
      </c>
      <c r="M4936" s="7">
        <v>71.39</v>
      </c>
      <c r="N4936" s="7">
        <v>3.0000000000000001E-3</v>
      </c>
      <c r="O4936" s="7">
        <v>5.9999999999999995E-4</v>
      </c>
      <c r="P4936" s="7">
        <v>1</v>
      </c>
      <c r="Q4936" s="7">
        <v>28</v>
      </c>
      <c r="R4936" s="7">
        <v>265</v>
      </c>
      <c r="S4936" s="189">
        <v>45625.593981481485</v>
      </c>
    </row>
    <row r="4937" spans="1:19">
      <c r="A4937" s="7">
        <v>2023</v>
      </c>
      <c r="B4937" s="123" t="s">
        <v>537</v>
      </c>
      <c r="C4937" s="123" t="s">
        <v>538</v>
      </c>
      <c r="D4937" s="123" t="s">
        <v>547</v>
      </c>
      <c r="E4937" s="123" t="s">
        <v>163</v>
      </c>
      <c r="F4937" s="7">
        <v>89.606161138000004</v>
      </c>
      <c r="G4937" s="123" t="s">
        <v>532</v>
      </c>
      <c r="H4937" s="7">
        <v>5.7118999390000003</v>
      </c>
      <c r="I4937" s="7">
        <v>63.744500000000002</v>
      </c>
      <c r="J4937" s="7">
        <v>5.7070164029999999</v>
      </c>
      <c r="K4937" s="7">
        <v>8.9606161139999994E-5</v>
      </c>
      <c r="L4937" s="7">
        <v>8.960616114E-6</v>
      </c>
      <c r="M4937" s="7">
        <v>63.69</v>
      </c>
      <c r="N4937" s="7">
        <v>1E-3</v>
      </c>
      <c r="O4937" s="7">
        <v>1E-4</v>
      </c>
      <c r="P4937" s="7">
        <v>1</v>
      </c>
      <c r="Q4937" s="7">
        <v>28</v>
      </c>
      <c r="R4937" s="7">
        <v>265</v>
      </c>
      <c r="S4937" s="189">
        <v>45625.593981481485</v>
      </c>
    </row>
    <row r="4938" spans="1:19">
      <c r="A4938" s="7">
        <v>2023</v>
      </c>
      <c r="B4938" s="123" t="s">
        <v>537</v>
      </c>
      <c r="C4938" s="123" t="s">
        <v>538</v>
      </c>
      <c r="D4938" s="123" t="s">
        <v>547</v>
      </c>
      <c r="E4938" s="123" t="s">
        <v>535</v>
      </c>
      <c r="F4938" s="7">
        <v>207.16563539800001</v>
      </c>
      <c r="G4938" s="123" t="s">
        <v>532</v>
      </c>
      <c r="H4938" s="7">
        <v>11.741029889</v>
      </c>
      <c r="I4938" s="7">
        <v>56.674601782000003</v>
      </c>
      <c r="J4938" s="7">
        <v>11.729739362</v>
      </c>
      <c r="K4938" s="7">
        <v>2.07166E-4</v>
      </c>
      <c r="L4938" s="7">
        <v>2.071656354E-5</v>
      </c>
      <c r="M4938" s="7">
        <v>56.620101781999999</v>
      </c>
      <c r="N4938" s="7">
        <v>1E-3</v>
      </c>
      <c r="O4938" s="7">
        <v>1E-4</v>
      </c>
      <c r="P4938" s="7">
        <v>1</v>
      </c>
      <c r="Q4938" s="7">
        <v>28</v>
      </c>
      <c r="R4938" s="7">
        <v>265</v>
      </c>
      <c r="S4938" s="189">
        <v>45625.593981481485</v>
      </c>
    </row>
    <row r="4939" spans="1:19">
      <c r="A4939" s="7">
        <v>2023</v>
      </c>
      <c r="B4939" s="123" t="s">
        <v>537</v>
      </c>
      <c r="C4939" s="123" t="s">
        <v>538</v>
      </c>
      <c r="D4939" s="123" t="s">
        <v>547</v>
      </c>
      <c r="E4939" s="123" t="s">
        <v>541</v>
      </c>
      <c r="F4939" s="7">
        <v>0</v>
      </c>
      <c r="G4939" s="123" t="s">
        <v>532</v>
      </c>
      <c r="H4939" s="7">
        <v>0</v>
      </c>
      <c r="I4939" s="7"/>
      <c r="J4939" s="7">
        <v>0</v>
      </c>
      <c r="K4939" s="7">
        <v>0</v>
      </c>
      <c r="L4939" s="7">
        <v>0</v>
      </c>
      <c r="M4939" s="7"/>
      <c r="N4939" s="7"/>
      <c r="O4939" s="7"/>
      <c r="P4939" s="7">
        <v>1</v>
      </c>
      <c r="Q4939" s="7">
        <v>28</v>
      </c>
      <c r="R4939" s="7">
        <v>265</v>
      </c>
      <c r="S4939" s="189">
        <v>45625.593981481485</v>
      </c>
    </row>
    <row r="4940" spans="1:19">
      <c r="A4940" s="7">
        <v>2023</v>
      </c>
      <c r="B4940" s="123" t="s">
        <v>537</v>
      </c>
      <c r="C4940" s="123" t="s">
        <v>538</v>
      </c>
      <c r="D4940" s="123" t="s">
        <v>548</v>
      </c>
      <c r="E4940" s="123" t="s">
        <v>33</v>
      </c>
      <c r="F4940" s="7">
        <v>17.791143278</v>
      </c>
      <c r="G4940" s="123" t="s">
        <v>532</v>
      </c>
      <c r="H4940" s="7">
        <v>3.3803171999999999E-2</v>
      </c>
      <c r="I4940" s="7">
        <v>1.9</v>
      </c>
      <c r="J4940" s="7">
        <v>0</v>
      </c>
      <c r="K4940" s="7">
        <v>5.3373400000000001E-4</v>
      </c>
      <c r="L4940" s="7">
        <v>7.1164573109999994E-5</v>
      </c>
      <c r="M4940" s="7">
        <v>0</v>
      </c>
      <c r="N4940" s="7">
        <v>0.03</v>
      </c>
      <c r="O4940" s="7">
        <v>4.0000000000000001E-3</v>
      </c>
      <c r="P4940" s="7"/>
      <c r="Q4940" s="7">
        <v>28</v>
      </c>
      <c r="R4940" s="7">
        <v>265</v>
      </c>
      <c r="S4940" s="189">
        <v>45625.593981481485</v>
      </c>
    </row>
    <row r="4941" spans="1:19">
      <c r="A4941" s="7">
        <v>2023</v>
      </c>
      <c r="B4941" s="123" t="s">
        <v>537</v>
      </c>
      <c r="C4941" s="123" t="s">
        <v>538</v>
      </c>
      <c r="D4941" s="123" t="s">
        <v>548</v>
      </c>
      <c r="E4941" s="123" t="s">
        <v>540</v>
      </c>
      <c r="F4941" s="7">
        <v>2191.2598594149999</v>
      </c>
      <c r="G4941" s="123" t="s">
        <v>532</v>
      </c>
      <c r="H4941" s="7">
        <v>208.777761255</v>
      </c>
      <c r="I4941" s="7">
        <v>95.277500000000003</v>
      </c>
      <c r="J4941" s="7">
        <v>207.29318270100001</v>
      </c>
      <c r="K4941" s="7">
        <v>2.1912599000000001E-2</v>
      </c>
      <c r="L4941" s="7">
        <v>3.2868900000000002E-3</v>
      </c>
      <c r="M4941" s="7">
        <v>94.6</v>
      </c>
      <c r="N4941" s="7">
        <v>0.01</v>
      </c>
      <c r="O4941" s="7">
        <v>1.5E-3</v>
      </c>
      <c r="P4941" s="7">
        <v>1</v>
      </c>
      <c r="Q4941" s="7">
        <v>28</v>
      </c>
      <c r="R4941" s="7">
        <v>265</v>
      </c>
      <c r="S4941" s="189">
        <v>45625.593981481485</v>
      </c>
    </row>
    <row r="4942" spans="1:19">
      <c r="A4942" s="7">
        <v>2023</v>
      </c>
      <c r="B4942" s="123" t="s">
        <v>537</v>
      </c>
      <c r="C4942" s="123" t="s">
        <v>538</v>
      </c>
      <c r="D4942" s="123" t="s">
        <v>548</v>
      </c>
      <c r="E4942" s="123" t="s">
        <v>531</v>
      </c>
      <c r="F4942" s="7">
        <v>0</v>
      </c>
      <c r="G4942" s="123" t="s">
        <v>532</v>
      </c>
      <c r="H4942" s="7">
        <v>0</v>
      </c>
      <c r="I4942" s="7"/>
      <c r="J4942" s="7">
        <v>0</v>
      </c>
      <c r="K4942" s="7">
        <v>0</v>
      </c>
      <c r="L4942" s="7">
        <v>0</v>
      </c>
      <c r="M4942" s="7"/>
      <c r="N4942" s="7"/>
      <c r="O4942" s="7"/>
      <c r="P4942" s="7">
        <v>1</v>
      </c>
      <c r="Q4942" s="7">
        <v>28</v>
      </c>
      <c r="R4942" s="7">
        <v>265</v>
      </c>
      <c r="S4942" s="189">
        <v>45625.593981481485</v>
      </c>
    </row>
    <row r="4943" spans="1:19">
      <c r="A4943" s="7">
        <v>2023</v>
      </c>
      <c r="B4943" s="123" t="s">
        <v>537</v>
      </c>
      <c r="C4943" s="123" t="s">
        <v>538</v>
      </c>
      <c r="D4943" s="123" t="s">
        <v>548</v>
      </c>
      <c r="E4943" s="123" t="s">
        <v>533</v>
      </c>
      <c r="F4943" s="7">
        <v>1287.7172808830001</v>
      </c>
      <c r="G4943" s="123" t="s">
        <v>532</v>
      </c>
      <c r="H4943" s="7">
        <v>94.698299597000002</v>
      </c>
      <c r="I4943" s="7">
        <v>73.539666667000006</v>
      </c>
      <c r="J4943" s="7">
        <v>94.385384298000005</v>
      </c>
      <c r="K4943" s="7">
        <v>3.8631519999999999E-3</v>
      </c>
      <c r="L4943" s="7">
        <v>7.7262999999999995E-4</v>
      </c>
      <c r="M4943" s="7">
        <v>73.296666666999997</v>
      </c>
      <c r="N4943" s="7">
        <v>3.0000000000000001E-3</v>
      </c>
      <c r="O4943" s="7">
        <v>5.9999999999999995E-4</v>
      </c>
      <c r="P4943" s="7">
        <v>1</v>
      </c>
      <c r="Q4943" s="7">
        <v>28</v>
      </c>
      <c r="R4943" s="7">
        <v>265</v>
      </c>
      <c r="S4943" s="189">
        <v>45625.593981481485</v>
      </c>
    </row>
    <row r="4944" spans="1:19">
      <c r="A4944" s="7">
        <v>2023</v>
      </c>
      <c r="B4944" s="123" t="s">
        <v>537</v>
      </c>
      <c r="C4944" s="123" t="s">
        <v>538</v>
      </c>
      <c r="D4944" s="123" t="s">
        <v>548</v>
      </c>
      <c r="E4944" s="123" t="s">
        <v>160</v>
      </c>
      <c r="F4944" s="7">
        <v>70.286570429999998</v>
      </c>
      <c r="G4944" s="123" t="s">
        <v>532</v>
      </c>
      <c r="H4944" s="7">
        <v>5.0348379000000003</v>
      </c>
      <c r="I4944" s="7">
        <v>71.632999999999996</v>
      </c>
      <c r="J4944" s="7">
        <v>5.0177582630000002</v>
      </c>
      <c r="K4944" s="7">
        <v>2.1086E-4</v>
      </c>
      <c r="L4944" s="7">
        <v>4.2171942259999999E-5</v>
      </c>
      <c r="M4944" s="7">
        <v>71.39</v>
      </c>
      <c r="N4944" s="7">
        <v>3.0000000000000001E-3</v>
      </c>
      <c r="O4944" s="7">
        <v>5.9999999999999995E-4</v>
      </c>
      <c r="P4944" s="7">
        <v>1</v>
      </c>
      <c r="Q4944" s="7">
        <v>28</v>
      </c>
      <c r="R4944" s="7">
        <v>265</v>
      </c>
      <c r="S4944" s="189">
        <v>45625.593981481485</v>
      </c>
    </row>
    <row r="4945" spans="1:19">
      <c r="A4945" s="7">
        <v>2023</v>
      </c>
      <c r="B4945" s="123" t="s">
        <v>537</v>
      </c>
      <c r="C4945" s="123" t="s">
        <v>538</v>
      </c>
      <c r="D4945" s="123" t="s">
        <v>548</v>
      </c>
      <c r="E4945" s="123" t="s">
        <v>163</v>
      </c>
      <c r="F4945" s="7">
        <v>168.09719948399999</v>
      </c>
      <c r="G4945" s="123" t="s">
        <v>532</v>
      </c>
      <c r="H4945" s="7">
        <v>10.715271933</v>
      </c>
      <c r="I4945" s="7">
        <v>63.744500000000002</v>
      </c>
      <c r="J4945" s="7">
        <v>10.706110635</v>
      </c>
      <c r="K4945" s="7">
        <v>1.68097E-4</v>
      </c>
      <c r="L4945" s="7">
        <v>1.6809719950000002E-5</v>
      </c>
      <c r="M4945" s="7">
        <v>63.69</v>
      </c>
      <c r="N4945" s="7">
        <v>1E-3</v>
      </c>
      <c r="O4945" s="7">
        <v>1E-4</v>
      </c>
      <c r="P4945" s="7">
        <v>1</v>
      </c>
      <c r="Q4945" s="7">
        <v>28</v>
      </c>
      <c r="R4945" s="7">
        <v>265</v>
      </c>
      <c r="S4945" s="189">
        <v>45625.593981481485</v>
      </c>
    </row>
    <row r="4946" spans="1:19">
      <c r="A4946" s="7">
        <v>2023</v>
      </c>
      <c r="B4946" s="123" t="s">
        <v>537</v>
      </c>
      <c r="C4946" s="123" t="s">
        <v>538</v>
      </c>
      <c r="D4946" s="123" t="s">
        <v>548</v>
      </c>
      <c r="E4946" s="123" t="s">
        <v>535</v>
      </c>
      <c r="F4946" s="7">
        <v>876.71758022799997</v>
      </c>
      <c r="G4946" s="123" t="s">
        <v>532</v>
      </c>
      <c r="H4946" s="7">
        <v>49.687619734999998</v>
      </c>
      <c r="I4946" s="7">
        <v>56.674601782000003</v>
      </c>
      <c r="J4946" s="7">
        <v>49.639838627000003</v>
      </c>
      <c r="K4946" s="7">
        <v>8.7671799999999996E-4</v>
      </c>
      <c r="L4946" s="7">
        <v>8.7671758019999994E-5</v>
      </c>
      <c r="M4946" s="7">
        <v>56.620101781999999</v>
      </c>
      <c r="N4946" s="7">
        <v>1E-3</v>
      </c>
      <c r="O4946" s="7">
        <v>1E-4</v>
      </c>
      <c r="P4946" s="7">
        <v>1</v>
      </c>
      <c r="Q4946" s="7">
        <v>28</v>
      </c>
      <c r="R4946" s="7">
        <v>265</v>
      </c>
      <c r="S4946" s="189">
        <v>45625.593981481485</v>
      </c>
    </row>
    <row r="4947" spans="1:19">
      <c r="A4947" s="7">
        <v>2023</v>
      </c>
      <c r="B4947" s="123" t="s">
        <v>537</v>
      </c>
      <c r="C4947" s="123" t="s">
        <v>538</v>
      </c>
      <c r="D4947" s="123" t="s">
        <v>548</v>
      </c>
      <c r="E4947" s="123" t="s">
        <v>549</v>
      </c>
      <c r="F4947" s="7">
        <v>3131.9622194670001</v>
      </c>
      <c r="G4947" s="123" t="s">
        <v>532</v>
      </c>
      <c r="H4947" s="7">
        <v>275.16621825200002</v>
      </c>
      <c r="I4947" s="7">
        <v>87.857451326000003</v>
      </c>
      <c r="J4947" s="7">
        <v>274.40515143200003</v>
      </c>
      <c r="K4947" s="7">
        <v>9.3958870000000003E-3</v>
      </c>
      <c r="L4947" s="7">
        <v>1.8791770000000001E-3</v>
      </c>
      <c r="M4947" s="7">
        <v>87.614451325999994</v>
      </c>
      <c r="N4947" s="7">
        <v>3.0000000000000001E-3</v>
      </c>
      <c r="O4947" s="7">
        <v>5.9999999999999995E-4</v>
      </c>
      <c r="P4947" s="7">
        <v>1</v>
      </c>
      <c r="Q4947" s="7">
        <v>28</v>
      </c>
      <c r="R4947" s="7">
        <v>265</v>
      </c>
      <c r="S4947" s="189">
        <v>45625.593981481485</v>
      </c>
    </row>
    <row r="4948" spans="1:19">
      <c r="A4948" s="7">
        <v>2023</v>
      </c>
      <c r="B4948" s="123" t="s">
        <v>537</v>
      </c>
      <c r="C4948" s="123" t="s">
        <v>538</v>
      </c>
      <c r="D4948" s="123" t="s">
        <v>548</v>
      </c>
      <c r="E4948" s="123" t="s">
        <v>541</v>
      </c>
      <c r="F4948" s="7">
        <v>4729.7784171120002</v>
      </c>
      <c r="G4948" s="123" t="s">
        <v>532</v>
      </c>
      <c r="H4948" s="7">
        <v>445.96803345000001</v>
      </c>
      <c r="I4948" s="7">
        <v>94.289413608999993</v>
      </c>
      <c r="J4948" s="7">
        <v>444.81869729499999</v>
      </c>
      <c r="K4948" s="7">
        <v>1.4189335000000001E-2</v>
      </c>
      <c r="L4948" s="7">
        <v>2.837867E-3</v>
      </c>
      <c r="M4948" s="7">
        <v>94.046413608999998</v>
      </c>
      <c r="N4948" s="7">
        <v>3.0000000000000001E-3</v>
      </c>
      <c r="O4948" s="7">
        <v>5.9999999999999995E-4</v>
      </c>
      <c r="P4948" s="7">
        <v>1</v>
      </c>
      <c r="Q4948" s="7">
        <v>28</v>
      </c>
      <c r="R4948" s="7">
        <v>265</v>
      </c>
      <c r="S4948" s="189">
        <v>45625.593981481485</v>
      </c>
    </row>
    <row r="4949" spans="1:19">
      <c r="A4949" s="7">
        <v>2023</v>
      </c>
      <c r="B4949" s="123" t="s">
        <v>537</v>
      </c>
      <c r="C4949" s="123" t="s">
        <v>538</v>
      </c>
      <c r="D4949" s="123" t="s">
        <v>548</v>
      </c>
      <c r="E4949" s="123" t="s">
        <v>131</v>
      </c>
      <c r="F4949" s="7">
        <v>2451.728621059</v>
      </c>
      <c r="G4949" s="123" t="s">
        <v>532</v>
      </c>
      <c r="H4949" s="7">
        <v>0.59577005500000002</v>
      </c>
      <c r="I4949" s="7">
        <v>0.24299999999999999</v>
      </c>
      <c r="J4949" s="7">
        <v>0</v>
      </c>
      <c r="K4949" s="7">
        <v>7.3551859999999997E-3</v>
      </c>
      <c r="L4949" s="7">
        <v>1.4710369999999999E-3</v>
      </c>
      <c r="M4949" s="7">
        <v>0</v>
      </c>
      <c r="N4949" s="7">
        <v>3.0000000000000001E-3</v>
      </c>
      <c r="O4949" s="7">
        <v>5.9999999999999995E-4</v>
      </c>
      <c r="P4949" s="7"/>
      <c r="Q4949" s="7">
        <v>28</v>
      </c>
      <c r="R4949" s="7">
        <v>265</v>
      </c>
      <c r="S4949" s="189">
        <v>45625.593981481485</v>
      </c>
    </row>
    <row r="4950" spans="1:19">
      <c r="A4950" s="7">
        <v>2023</v>
      </c>
      <c r="B4950" s="123" t="s">
        <v>537</v>
      </c>
      <c r="C4950" s="123" t="s">
        <v>538</v>
      </c>
      <c r="D4950" s="123" t="s">
        <v>550</v>
      </c>
      <c r="E4950" s="123" t="s">
        <v>540</v>
      </c>
      <c r="F4950" s="7">
        <v>0</v>
      </c>
      <c r="G4950" s="123" t="s">
        <v>532</v>
      </c>
      <c r="H4950" s="7">
        <v>0</v>
      </c>
      <c r="I4950" s="7"/>
      <c r="J4950" s="7">
        <v>0</v>
      </c>
      <c r="K4950" s="7">
        <v>0</v>
      </c>
      <c r="L4950" s="7">
        <v>0</v>
      </c>
      <c r="M4950" s="7"/>
      <c r="N4950" s="7"/>
      <c r="O4950" s="7"/>
      <c r="P4950" s="7">
        <v>1</v>
      </c>
      <c r="Q4950" s="7">
        <v>28</v>
      </c>
      <c r="R4950" s="7">
        <v>265</v>
      </c>
      <c r="S4950" s="189">
        <v>45625.593981481485</v>
      </c>
    </row>
    <row r="4951" spans="1:19">
      <c r="A4951" s="7">
        <v>2023</v>
      </c>
      <c r="B4951" s="123" t="s">
        <v>537</v>
      </c>
      <c r="C4951" s="123" t="s">
        <v>538</v>
      </c>
      <c r="D4951" s="123" t="s">
        <v>550</v>
      </c>
      <c r="E4951" s="123" t="s">
        <v>531</v>
      </c>
      <c r="F4951" s="7">
        <v>31.393889740999999</v>
      </c>
      <c r="G4951" s="123" t="s">
        <v>532</v>
      </c>
      <c r="H4951" s="7">
        <v>2.393878274</v>
      </c>
      <c r="I4951" s="7">
        <v>76.253</v>
      </c>
      <c r="J4951" s="7">
        <v>2.3862495589999999</v>
      </c>
      <c r="K4951" s="7">
        <v>9.4181669219999998E-5</v>
      </c>
      <c r="L4951" s="7">
        <v>1.883633384E-5</v>
      </c>
      <c r="M4951" s="7">
        <v>76.010000000000005</v>
      </c>
      <c r="N4951" s="7">
        <v>3.0000000000000001E-3</v>
      </c>
      <c r="O4951" s="7">
        <v>5.9999999999999995E-4</v>
      </c>
      <c r="P4951" s="7">
        <v>1</v>
      </c>
      <c r="Q4951" s="7">
        <v>28</v>
      </c>
      <c r="R4951" s="7">
        <v>265</v>
      </c>
      <c r="S4951" s="189">
        <v>45625.593981481485</v>
      </c>
    </row>
    <row r="4952" spans="1:19">
      <c r="A4952" s="7">
        <v>2023</v>
      </c>
      <c r="B4952" s="123" t="s">
        <v>537</v>
      </c>
      <c r="C4952" s="123" t="s">
        <v>538</v>
      </c>
      <c r="D4952" s="123" t="s">
        <v>550</v>
      </c>
      <c r="E4952" s="123" t="s">
        <v>533</v>
      </c>
      <c r="F4952" s="7">
        <v>82.418331121999998</v>
      </c>
      <c r="G4952" s="123" t="s">
        <v>532</v>
      </c>
      <c r="H4952" s="7">
        <v>6.0610165980000001</v>
      </c>
      <c r="I4952" s="7">
        <v>73.539666667000006</v>
      </c>
      <c r="J4952" s="7">
        <v>6.0409889430000003</v>
      </c>
      <c r="K4952" s="7">
        <v>2.4725499999999999E-4</v>
      </c>
      <c r="L4952" s="7">
        <v>4.9450998669999998E-5</v>
      </c>
      <c r="M4952" s="7">
        <v>73.296666666999997</v>
      </c>
      <c r="N4952" s="7">
        <v>3.0000000000000001E-3</v>
      </c>
      <c r="O4952" s="7">
        <v>5.9999999999999995E-4</v>
      </c>
      <c r="P4952" s="7">
        <v>1</v>
      </c>
      <c r="Q4952" s="7">
        <v>28</v>
      </c>
      <c r="R4952" s="7">
        <v>265</v>
      </c>
      <c r="S4952" s="189">
        <v>45625.593981481485</v>
      </c>
    </row>
    <row r="4953" spans="1:19">
      <c r="A4953" s="7">
        <v>2023</v>
      </c>
      <c r="B4953" s="123" t="s">
        <v>537</v>
      </c>
      <c r="C4953" s="123" t="s">
        <v>538</v>
      </c>
      <c r="D4953" s="123" t="s">
        <v>550</v>
      </c>
      <c r="E4953" s="123" t="s">
        <v>160</v>
      </c>
      <c r="F4953" s="7">
        <v>7.4030140009999998</v>
      </c>
      <c r="G4953" s="123" t="s">
        <v>532</v>
      </c>
      <c r="H4953" s="7">
        <v>0.530300102</v>
      </c>
      <c r="I4953" s="7">
        <v>71.632999999999996</v>
      </c>
      <c r="J4953" s="7">
        <v>0.52850116999999996</v>
      </c>
      <c r="K4953" s="7">
        <v>2.2209041999999999E-5</v>
      </c>
      <c r="L4953" s="7">
        <v>4.4418084009999999E-6</v>
      </c>
      <c r="M4953" s="7">
        <v>71.39</v>
      </c>
      <c r="N4953" s="7">
        <v>3.0000000000000001E-3</v>
      </c>
      <c r="O4953" s="7">
        <v>5.9999999999999995E-4</v>
      </c>
      <c r="P4953" s="7">
        <v>1</v>
      </c>
      <c r="Q4953" s="7">
        <v>28</v>
      </c>
      <c r="R4953" s="7">
        <v>265</v>
      </c>
      <c r="S4953" s="189">
        <v>45625.593981481485</v>
      </c>
    </row>
    <row r="4954" spans="1:19">
      <c r="A4954" s="7">
        <v>2023</v>
      </c>
      <c r="B4954" s="123" t="s">
        <v>537</v>
      </c>
      <c r="C4954" s="123" t="s">
        <v>538</v>
      </c>
      <c r="D4954" s="123" t="s">
        <v>550</v>
      </c>
      <c r="E4954" s="123" t="s">
        <v>163</v>
      </c>
      <c r="F4954" s="7">
        <v>76.511632917</v>
      </c>
      <c r="G4954" s="123" t="s">
        <v>532</v>
      </c>
      <c r="H4954" s="7">
        <v>4.8771957840000004</v>
      </c>
      <c r="I4954" s="7">
        <v>63.744500000000002</v>
      </c>
      <c r="J4954" s="7">
        <v>4.8730259</v>
      </c>
      <c r="K4954" s="7">
        <v>7.6511632920000006E-5</v>
      </c>
      <c r="L4954" s="7">
        <v>7.6511632919999999E-6</v>
      </c>
      <c r="M4954" s="7">
        <v>63.69</v>
      </c>
      <c r="N4954" s="7">
        <v>1E-3</v>
      </c>
      <c r="O4954" s="7">
        <v>1E-4</v>
      </c>
      <c r="P4954" s="7">
        <v>1</v>
      </c>
      <c r="Q4954" s="7">
        <v>28</v>
      </c>
      <c r="R4954" s="7">
        <v>265</v>
      </c>
      <c r="S4954" s="189">
        <v>45625.593981481485</v>
      </c>
    </row>
    <row r="4955" spans="1:19">
      <c r="A4955" s="7">
        <v>2023</v>
      </c>
      <c r="B4955" s="123" t="s">
        <v>537</v>
      </c>
      <c r="C4955" s="123" t="s">
        <v>538</v>
      </c>
      <c r="D4955" s="123" t="s">
        <v>550</v>
      </c>
      <c r="E4955" s="123" t="s">
        <v>535</v>
      </c>
      <c r="F4955" s="7">
        <v>14803.246898617001</v>
      </c>
      <c r="G4955" s="123" t="s">
        <v>532</v>
      </c>
      <c r="H4955" s="7">
        <v>838.96812306000004</v>
      </c>
      <c r="I4955" s="7">
        <v>56.674601782000003</v>
      </c>
      <c r="J4955" s="7">
        <v>838.16134610400002</v>
      </c>
      <c r="K4955" s="7">
        <v>1.4803247E-2</v>
      </c>
      <c r="L4955" s="7">
        <v>1.480325E-3</v>
      </c>
      <c r="M4955" s="7">
        <v>56.620101781999999</v>
      </c>
      <c r="N4955" s="7">
        <v>1E-3</v>
      </c>
      <c r="O4955" s="7">
        <v>1E-4</v>
      </c>
      <c r="P4955" s="7">
        <v>1</v>
      </c>
      <c r="Q4955" s="7">
        <v>28</v>
      </c>
      <c r="R4955" s="7">
        <v>265</v>
      </c>
      <c r="S4955" s="189">
        <v>45625.593981481485</v>
      </c>
    </row>
    <row r="4956" spans="1:19">
      <c r="A4956" s="7">
        <v>2023</v>
      </c>
      <c r="B4956" s="123" t="s">
        <v>537</v>
      </c>
      <c r="C4956" s="123" t="s">
        <v>538</v>
      </c>
      <c r="D4956" s="123" t="s">
        <v>550</v>
      </c>
      <c r="E4956" s="123" t="s">
        <v>541</v>
      </c>
      <c r="F4956" s="7">
        <v>0</v>
      </c>
      <c r="G4956" s="123" t="s">
        <v>532</v>
      </c>
      <c r="H4956" s="7">
        <v>0</v>
      </c>
      <c r="I4956" s="7"/>
      <c r="J4956" s="7">
        <v>0</v>
      </c>
      <c r="K4956" s="7">
        <v>0</v>
      </c>
      <c r="L4956" s="7">
        <v>0</v>
      </c>
      <c r="M4956" s="7"/>
      <c r="N4956" s="7"/>
      <c r="O4956" s="7"/>
      <c r="P4956" s="7">
        <v>1</v>
      </c>
      <c r="Q4956" s="7">
        <v>28</v>
      </c>
      <c r="R4956" s="7">
        <v>265</v>
      </c>
      <c r="S4956" s="189">
        <v>45625.593981481485</v>
      </c>
    </row>
    <row r="4957" spans="1:19">
      <c r="A4957" s="7">
        <v>2023</v>
      </c>
      <c r="B4957" s="123" t="s">
        <v>537</v>
      </c>
      <c r="C4957" s="123" t="s">
        <v>538</v>
      </c>
      <c r="D4957" s="123" t="s">
        <v>551</v>
      </c>
      <c r="E4957" s="123" t="s">
        <v>540</v>
      </c>
      <c r="F4957" s="7">
        <v>0</v>
      </c>
      <c r="G4957" s="123" t="s">
        <v>532</v>
      </c>
      <c r="H4957" s="7">
        <v>0</v>
      </c>
      <c r="I4957" s="7"/>
      <c r="J4957" s="7">
        <v>0</v>
      </c>
      <c r="K4957" s="7">
        <v>0</v>
      </c>
      <c r="L4957" s="7">
        <v>0</v>
      </c>
      <c r="M4957" s="7"/>
      <c r="N4957" s="7"/>
      <c r="O4957" s="7"/>
      <c r="P4957" s="7">
        <v>1</v>
      </c>
      <c r="Q4957" s="7">
        <v>28</v>
      </c>
      <c r="R4957" s="7">
        <v>265</v>
      </c>
      <c r="S4957" s="189">
        <v>45625.593981481485</v>
      </c>
    </row>
    <row r="4958" spans="1:19">
      <c r="A4958" s="7">
        <v>2023</v>
      </c>
      <c r="B4958" s="123" t="s">
        <v>537</v>
      </c>
      <c r="C4958" s="123" t="s">
        <v>538</v>
      </c>
      <c r="D4958" s="123" t="s">
        <v>551</v>
      </c>
      <c r="E4958" s="123" t="s">
        <v>531</v>
      </c>
      <c r="F4958" s="7">
        <v>0</v>
      </c>
      <c r="G4958" s="123" t="s">
        <v>532</v>
      </c>
      <c r="H4958" s="7">
        <v>0</v>
      </c>
      <c r="I4958" s="7"/>
      <c r="J4958" s="7">
        <v>0</v>
      </c>
      <c r="K4958" s="7">
        <v>0</v>
      </c>
      <c r="L4958" s="7">
        <v>0</v>
      </c>
      <c r="M4958" s="7"/>
      <c r="N4958" s="7"/>
      <c r="O4958" s="7"/>
      <c r="P4958" s="7">
        <v>1</v>
      </c>
      <c r="Q4958" s="7">
        <v>28</v>
      </c>
      <c r="R4958" s="7">
        <v>265</v>
      </c>
      <c r="S4958" s="189">
        <v>45625.593981481485</v>
      </c>
    </row>
    <row r="4959" spans="1:19">
      <c r="A4959" s="7">
        <v>2023</v>
      </c>
      <c r="B4959" s="123" t="s">
        <v>537</v>
      </c>
      <c r="C4959" s="123" t="s">
        <v>538</v>
      </c>
      <c r="D4959" s="123" t="s">
        <v>551</v>
      </c>
      <c r="E4959" s="123" t="s">
        <v>533</v>
      </c>
      <c r="F4959" s="7">
        <v>35.480182812999999</v>
      </c>
      <c r="G4959" s="123" t="s">
        <v>532</v>
      </c>
      <c r="H4959" s="7">
        <v>2.6092008170000001</v>
      </c>
      <c r="I4959" s="7">
        <v>73.539666667000006</v>
      </c>
      <c r="J4959" s="7">
        <v>2.6005791330000001</v>
      </c>
      <c r="K4959" s="7">
        <v>1.0644100000000001E-4</v>
      </c>
      <c r="L4959" s="7">
        <v>2.128810969E-5</v>
      </c>
      <c r="M4959" s="7">
        <v>73.296666666999997</v>
      </c>
      <c r="N4959" s="7">
        <v>3.0000000000000001E-3</v>
      </c>
      <c r="O4959" s="7">
        <v>5.9999999999999995E-4</v>
      </c>
      <c r="P4959" s="7">
        <v>1</v>
      </c>
      <c r="Q4959" s="7">
        <v>28</v>
      </c>
      <c r="R4959" s="7">
        <v>265</v>
      </c>
      <c r="S4959" s="189">
        <v>45625.593981481485</v>
      </c>
    </row>
    <row r="4960" spans="1:19">
      <c r="A4960" s="7">
        <v>2023</v>
      </c>
      <c r="B4960" s="123" t="s">
        <v>537</v>
      </c>
      <c r="C4960" s="123" t="s">
        <v>538</v>
      </c>
      <c r="D4960" s="123" t="s">
        <v>551</v>
      </c>
      <c r="E4960" s="123" t="s">
        <v>160</v>
      </c>
      <c r="F4960" s="7">
        <v>5.4260727620000004</v>
      </c>
      <c r="G4960" s="123" t="s">
        <v>532</v>
      </c>
      <c r="H4960" s="7">
        <v>0.38868586999999999</v>
      </c>
      <c r="I4960" s="7">
        <v>71.632999999999996</v>
      </c>
      <c r="J4960" s="7">
        <v>0.38736733400000001</v>
      </c>
      <c r="K4960" s="7">
        <v>1.627821829E-5</v>
      </c>
      <c r="L4960" s="7">
        <v>3.2556436570000001E-6</v>
      </c>
      <c r="M4960" s="7">
        <v>71.39</v>
      </c>
      <c r="N4960" s="7">
        <v>3.0000000000000001E-3</v>
      </c>
      <c r="O4960" s="7">
        <v>5.9999999999999995E-4</v>
      </c>
      <c r="P4960" s="7">
        <v>1</v>
      </c>
      <c r="Q4960" s="7">
        <v>28</v>
      </c>
      <c r="R4960" s="7">
        <v>265</v>
      </c>
      <c r="S4960" s="189">
        <v>45625.593981481485</v>
      </c>
    </row>
    <row r="4961" spans="1:19">
      <c r="A4961" s="7">
        <v>2023</v>
      </c>
      <c r="B4961" s="123" t="s">
        <v>537</v>
      </c>
      <c r="C4961" s="123" t="s">
        <v>538</v>
      </c>
      <c r="D4961" s="123" t="s">
        <v>551</v>
      </c>
      <c r="E4961" s="123" t="s">
        <v>163</v>
      </c>
      <c r="F4961" s="7">
        <v>119.90629039300001</v>
      </c>
      <c r="G4961" s="123" t="s">
        <v>532</v>
      </c>
      <c r="H4961" s="7">
        <v>7.6433665279999996</v>
      </c>
      <c r="I4961" s="7">
        <v>63.744500000000002</v>
      </c>
      <c r="J4961" s="7">
        <v>7.6368316350000001</v>
      </c>
      <c r="K4961" s="7">
        <v>1.19906E-4</v>
      </c>
      <c r="L4961" s="7">
        <v>1.199062904E-5</v>
      </c>
      <c r="M4961" s="7">
        <v>63.69</v>
      </c>
      <c r="N4961" s="7">
        <v>1E-3</v>
      </c>
      <c r="O4961" s="7">
        <v>1E-4</v>
      </c>
      <c r="P4961" s="7">
        <v>1</v>
      </c>
      <c r="Q4961" s="7">
        <v>28</v>
      </c>
      <c r="R4961" s="7">
        <v>265</v>
      </c>
      <c r="S4961" s="189">
        <v>45625.593981481485</v>
      </c>
    </row>
    <row r="4962" spans="1:19">
      <c r="A4962" s="7">
        <v>2023</v>
      </c>
      <c r="B4962" s="123" t="s">
        <v>537</v>
      </c>
      <c r="C4962" s="123" t="s">
        <v>538</v>
      </c>
      <c r="D4962" s="123" t="s">
        <v>551</v>
      </c>
      <c r="E4962" s="123" t="s">
        <v>535</v>
      </c>
      <c r="F4962" s="7">
        <v>255.892381038</v>
      </c>
      <c r="G4962" s="123" t="s">
        <v>532</v>
      </c>
      <c r="H4962" s="7">
        <v>14.502598794000001</v>
      </c>
      <c r="I4962" s="7">
        <v>56.674601782000003</v>
      </c>
      <c r="J4962" s="7">
        <v>14.48865266</v>
      </c>
      <c r="K4962" s="7">
        <v>2.5589200000000002E-4</v>
      </c>
      <c r="L4962" s="7">
        <v>2.5589238100000001E-5</v>
      </c>
      <c r="M4962" s="7">
        <v>56.620101781999999</v>
      </c>
      <c r="N4962" s="7">
        <v>1E-3</v>
      </c>
      <c r="O4962" s="7">
        <v>1E-4</v>
      </c>
      <c r="P4962" s="7">
        <v>1</v>
      </c>
      <c r="Q4962" s="7">
        <v>28</v>
      </c>
      <c r="R4962" s="7">
        <v>265</v>
      </c>
      <c r="S4962" s="189">
        <v>45625.593981481485</v>
      </c>
    </row>
    <row r="4963" spans="1:19">
      <c r="A4963" s="7">
        <v>2023</v>
      </c>
      <c r="B4963" s="123" t="s">
        <v>537</v>
      </c>
      <c r="C4963" s="123" t="s">
        <v>538</v>
      </c>
      <c r="D4963" s="123" t="s">
        <v>551</v>
      </c>
      <c r="E4963" s="123" t="s">
        <v>541</v>
      </c>
      <c r="F4963" s="7">
        <v>0</v>
      </c>
      <c r="G4963" s="123" t="s">
        <v>532</v>
      </c>
      <c r="H4963" s="7">
        <v>0</v>
      </c>
      <c r="I4963" s="7"/>
      <c r="J4963" s="7">
        <v>0</v>
      </c>
      <c r="K4963" s="7">
        <v>0</v>
      </c>
      <c r="L4963" s="7">
        <v>0</v>
      </c>
      <c r="M4963" s="7"/>
      <c r="N4963" s="7"/>
      <c r="O4963" s="7"/>
      <c r="P4963" s="7">
        <v>1</v>
      </c>
      <c r="Q4963" s="7">
        <v>28</v>
      </c>
      <c r="R4963" s="7">
        <v>265</v>
      </c>
      <c r="S4963" s="189">
        <v>45625.593981481485</v>
      </c>
    </row>
    <row r="4964" spans="1:19">
      <c r="A4964" s="7">
        <v>2023</v>
      </c>
      <c r="B4964" s="123" t="s">
        <v>537</v>
      </c>
      <c r="C4964" s="123" t="s">
        <v>538</v>
      </c>
      <c r="D4964" s="123" t="s">
        <v>552</v>
      </c>
      <c r="E4964" s="123" t="s">
        <v>540</v>
      </c>
      <c r="F4964" s="7">
        <v>0</v>
      </c>
      <c r="G4964" s="123" t="s">
        <v>532</v>
      </c>
      <c r="H4964" s="7">
        <v>0</v>
      </c>
      <c r="I4964" s="7"/>
      <c r="J4964" s="7">
        <v>0</v>
      </c>
      <c r="K4964" s="7">
        <v>0</v>
      </c>
      <c r="L4964" s="7">
        <v>0</v>
      </c>
      <c r="M4964" s="7"/>
      <c r="N4964" s="7"/>
      <c r="O4964" s="7"/>
      <c r="P4964" s="7">
        <v>1</v>
      </c>
      <c r="Q4964" s="7">
        <v>28</v>
      </c>
      <c r="R4964" s="7">
        <v>265</v>
      </c>
      <c r="S4964" s="189">
        <v>45625.593981481485</v>
      </c>
    </row>
    <row r="4965" spans="1:19">
      <c r="A4965" s="7">
        <v>2023</v>
      </c>
      <c r="B4965" s="123" t="s">
        <v>537</v>
      </c>
      <c r="C4965" s="123" t="s">
        <v>538</v>
      </c>
      <c r="D4965" s="123" t="s">
        <v>552</v>
      </c>
      <c r="E4965" s="123" t="s">
        <v>531</v>
      </c>
      <c r="F4965" s="7">
        <v>0</v>
      </c>
      <c r="G4965" s="123" t="s">
        <v>532</v>
      </c>
      <c r="H4965" s="7">
        <v>0</v>
      </c>
      <c r="I4965" s="7"/>
      <c r="J4965" s="7">
        <v>0</v>
      </c>
      <c r="K4965" s="7">
        <v>0</v>
      </c>
      <c r="L4965" s="7">
        <v>0</v>
      </c>
      <c r="M4965" s="7"/>
      <c r="N4965" s="7"/>
      <c r="O4965" s="7"/>
      <c r="P4965" s="7">
        <v>1</v>
      </c>
      <c r="Q4965" s="7">
        <v>28</v>
      </c>
      <c r="R4965" s="7">
        <v>265</v>
      </c>
      <c r="S4965" s="189">
        <v>45625.593981481485</v>
      </c>
    </row>
    <row r="4966" spans="1:19">
      <c r="A4966" s="7">
        <v>2023</v>
      </c>
      <c r="B4966" s="123" t="s">
        <v>537</v>
      </c>
      <c r="C4966" s="123" t="s">
        <v>538</v>
      </c>
      <c r="D4966" s="123" t="s">
        <v>552</v>
      </c>
      <c r="E4966" s="123" t="s">
        <v>533</v>
      </c>
      <c r="F4966" s="7">
        <v>27.380586514000001</v>
      </c>
      <c r="G4966" s="123" t="s">
        <v>532</v>
      </c>
      <c r="H4966" s="7">
        <v>2.013559205</v>
      </c>
      <c r="I4966" s="7">
        <v>73.539666667000006</v>
      </c>
      <c r="J4966" s="7">
        <v>2.006905723</v>
      </c>
      <c r="K4966" s="7">
        <v>8.2141759539999999E-5</v>
      </c>
      <c r="L4966" s="7">
        <v>1.642835191E-5</v>
      </c>
      <c r="M4966" s="7">
        <v>73.296666666999997</v>
      </c>
      <c r="N4966" s="7">
        <v>3.0000000000000001E-3</v>
      </c>
      <c r="O4966" s="7">
        <v>5.9999999999999995E-4</v>
      </c>
      <c r="P4966" s="7">
        <v>1</v>
      </c>
      <c r="Q4966" s="7">
        <v>28</v>
      </c>
      <c r="R4966" s="7">
        <v>265</v>
      </c>
      <c r="S4966" s="189">
        <v>45625.593981481485</v>
      </c>
    </row>
    <row r="4967" spans="1:19">
      <c r="A4967" s="7">
        <v>2023</v>
      </c>
      <c r="B4967" s="123" t="s">
        <v>537</v>
      </c>
      <c r="C4967" s="123" t="s">
        <v>538</v>
      </c>
      <c r="D4967" s="123" t="s">
        <v>552</v>
      </c>
      <c r="E4967" s="123" t="s">
        <v>160</v>
      </c>
      <c r="F4967" s="7">
        <v>15.310778957</v>
      </c>
      <c r="G4967" s="123" t="s">
        <v>532</v>
      </c>
      <c r="H4967" s="7">
        <v>1.0967570289999999</v>
      </c>
      <c r="I4967" s="7">
        <v>71.632999999999996</v>
      </c>
      <c r="J4967" s="7">
        <v>1.0930365099999999</v>
      </c>
      <c r="K4967" s="7">
        <v>4.5932336870000001E-5</v>
      </c>
      <c r="L4967" s="7">
        <v>9.1864673740000005E-6</v>
      </c>
      <c r="M4967" s="7">
        <v>71.39</v>
      </c>
      <c r="N4967" s="7">
        <v>3.0000000000000001E-3</v>
      </c>
      <c r="O4967" s="7">
        <v>5.9999999999999995E-4</v>
      </c>
      <c r="P4967" s="7">
        <v>1</v>
      </c>
      <c r="Q4967" s="7">
        <v>28</v>
      </c>
      <c r="R4967" s="7">
        <v>265</v>
      </c>
      <c r="S4967" s="189">
        <v>45625.593981481485</v>
      </c>
    </row>
    <row r="4968" spans="1:19">
      <c r="A4968" s="7">
        <v>2023</v>
      </c>
      <c r="B4968" s="123" t="s">
        <v>537</v>
      </c>
      <c r="C4968" s="123" t="s">
        <v>538</v>
      </c>
      <c r="D4968" s="123" t="s">
        <v>552</v>
      </c>
      <c r="E4968" s="123" t="s">
        <v>163</v>
      </c>
      <c r="F4968" s="7">
        <v>95.087591556000007</v>
      </c>
      <c r="G4968" s="123" t="s">
        <v>532</v>
      </c>
      <c r="H4968" s="7">
        <v>6.06131098</v>
      </c>
      <c r="I4968" s="7">
        <v>63.744500000000002</v>
      </c>
      <c r="J4968" s="7">
        <v>6.056128706</v>
      </c>
      <c r="K4968" s="7">
        <v>9.5087591560000007E-5</v>
      </c>
      <c r="L4968" s="7">
        <v>9.508759156E-6</v>
      </c>
      <c r="M4968" s="7">
        <v>63.69</v>
      </c>
      <c r="N4968" s="7">
        <v>1E-3</v>
      </c>
      <c r="O4968" s="7">
        <v>1E-4</v>
      </c>
      <c r="P4968" s="7">
        <v>1</v>
      </c>
      <c r="Q4968" s="7">
        <v>28</v>
      </c>
      <c r="R4968" s="7">
        <v>265</v>
      </c>
      <c r="S4968" s="189">
        <v>45625.593981481485</v>
      </c>
    </row>
    <row r="4969" spans="1:19">
      <c r="A4969" s="7">
        <v>2023</v>
      </c>
      <c r="B4969" s="123" t="s">
        <v>537</v>
      </c>
      <c r="C4969" s="123" t="s">
        <v>538</v>
      </c>
      <c r="D4969" s="123" t="s">
        <v>552</v>
      </c>
      <c r="E4969" s="123" t="s">
        <v>535</v>
      </c>
      <c r="F4969" s="7">
        <v>883.74251598700005</v>
      </c>
      <c r="G4969" s="123" t="s">
        <v>532</v>
      </c>
      <c r="H4969" s="7">
        <v>50.085755171000002</v>
      </c>
      <c r="I4969" s="7">
        <v>56.674601782000003</v>
      </c>
      <c r="J4969" s="7">
        <v>50.037591204000002</v>
      </c>
      <c r="K4969" s="7">
        <v>8.8374299999999999E-4</v>
      </c>
      <c r="L4969" s="7">
        <v>8.8374251599999994E-5</v>
      </c>
      <c r="M4969" s="7">
        <v>56.620101781999999</v>
      </c>
      <c r="N4969" s="7">
        <v>1E-3</v>
      </c>
      <c r="O4969" s="7">
        <v>1E-4</v>
      </c>
      <c r="P4969" s="7">
        <v>1</v>
      </c>
      <c r="Q4969" s="7">
        <v>28</v>
      </c>
      <c r="R4969" s="7">
        <v>265</v>
      </c>
      <c r="S4969" s="189">
        <v>45625.593981481485</v>
      </c>
    </row>
    <row r="4970" spans="1:19">
      <c r="A4970" s="7">
        <v>2023</v>
      </c>
      <c r="B4970" s="123" t="s">
        <v>537</v>
      </c>
      <c r="C4970" s="123" t="s">
        <v>538</v>
      </c>
      <c r="D4970" s="123" t="s">
        <v>552</v>
      </c>
      <c r="E4970" s="123" t="s">
        <v>541</v>
      </c>
      <c r="F4970" s="7">
        <v>0</v>
      </c>
      <c r="G4970" s="123" t="s">
        <v>532</v>
      </c>
      <c r="H4970" s="7">
        <v>0</v>
      </c>
      <c r="I4970" s="7"/>
      <c r="J4970" s="7">
        <v>0</v>
      </c>
      <c r="K4970" s="7">
        <v>0</v>
      </c>
      <c r="L4970" s="7">
        <v>0</v>
      </c>
      <c r="M4970" s="7"/>
      <c r="N4970" s="7"/>
      <c r="O4970" s="7"/>
      <c r="P4970" s="7">
        <v>1</v>
      </c>
      <c r="Q4970" s="7">
        <v>28</v>
      </c>
      <c r="R4970" s="7">
        <v>265</v>
      </c>
      <c r="S4970" s="189">
        <v>45625.593981481485</v>
      </c>
    </row>
    <row r="4971" spans="1:19">
      <c r="A4971" s="7">
        <v>2023</v>
      </c>
      <c r="B4971" s="123" t="s">
        <v>537</v>
      </c>
      <c r="C4971" s="123" t="s">
        <v>538</v>
      </c>
      <c r="D4971" s="123" t="s">
        <v>567</v>
      </c>
      <c r="E4971" s="123" t="s">
        <v>540</v>
      </c>
      <c r="F4971" s="7">
        <v>0</v>
      </c>
      <c r="G4971" s="123" t="s">
        <v>532</v>
      </c>
      <c r="H4971" s="7">
        <v>0</v>
      </c>
      <c r="I4971" s="7"/>
      <c r="J4971" s="7">
        <v>0</v>
      </c>
      <c r="K4971" s="7">
        <v>0</v>
      </c>
      <c r="L4971" s="7">
        <v>0</v>
      </c>
      <c r="M4971" s="7"/>
      <c r="N4971" s="7"/>
      <c r="O4971" s="7"/>
      <c r="P4971" s="7">
        <v>1</v>
      </c>
      <c r="Q4971" s="7">
        <v>28</v>
      </c>
      <c r="R4971" s="7">
        <v>265</v>
      </c>
      <c r="S4971" s="189">
        <v>45625.593981481485</v>
      </c>
    </row>
    <row r="4972" spans="1:19">
      <c r="A4972" s="7">
        <v>2023</v>
      </c>
      <c r="B4972" s="123" t="s">
        <v>537</v>
      </c>
      <c r="C4972" s="123" t="s">
        <v>538</v>
      </c>
      <c r="D4972" s="123" t="s">
        <v>567</v>
      </c>
      <c r="E4972" s="123" t="s">
        <v>531</v>
      </c>
      <c r="F4972" s="7">
        <v>0</v>
      </c>
      <c r="G4972" s="123" t="s">
        <v>532</v>
      </c>
      <c r="H4972" s="7">
        <v>0</v>
      </c>
      <c r="I4972" s="7"/>
      <c r="J4972" s="7">
        <v>0</v>
      </c>
      <c r="K4972" s="7">
        <v>0</v>
      </c>
      <c r="L4972" s="7">
        <v>0</v>
      </c>
      <c r="M4972" s="7"/>
      <c r="N4972" s="7"/>
      <c r="O4972" s="7"/>
      <c r="P4972" s="7">
        <v>1</v>
      </c>
      <c r="Q4972" s="7">
        <v>28</v>
      </c>
      <c r="R4972" s="7">
        <v>265</v>
      </c>
      <c r="S4972" s="189">
        <v>45625.593981481485</v>
      </c>
    </row>
    <row r="4973" spans="1:19">
      <c r="A4973" s="7">
        <v>2023</v>
      </c>
      <c r="B4973" s="123" t="s">
        <v>537</v>
      </c>
      <c r="C4973" s="123" t="s">
        <v>538</v>
      </c>
      <c r="D4973" s="123" t="s">
        <v>567</v>
      </c>
      <c r="E4973" s="123" t="s">
        <v>533</v>
      </c>
      <c r="F4973" s="7">
        <v>9.2058826230000008</v>
      </c>
      <c r="G4973" s="123" t="s">
        <v>532</v>
      </c>
      <c r="H4973" s="7">
        <v>0.67699753900000004</v>
      </c>
      <c r="I4973" s="7">
        <v>73.539666667000006</v>
      </c>
      <c r="J4973" s="7">
        <v>0.67476051000000004</v>
      </c>
      <c r="K4973" s="7">
        <v>2.7617647870000002E-5</v>
      </c>
      <c r="L4973" s="7">
        <v>5.5235295739999996E-6</v>
      </c>
      <c r="M4973" s="7">
        <v>73.296666666999997</v>
      </c>
      <c r="N4973" s="7">
        <v>3.0000000000000001E-3</v>
      </c>
      <c r="O4973" s="7">
        <v>5.9999999999999995E-4</v>
      </c>
      <c r="P4973" s="7">
        <v>1</v>
      </c>
      <c r="Q4973" s="7">
        <v>28</v>
      </c>
      <c r="R4973" s="7">
        <v>265</v>
      </c>
      <c r="S4973" s="189">
        <v>45625.593981481485</v>
      </c>
    </row>
    <row r="4974" spans="1:19">
      <c r="A4974" s="7">
        <v>2023</v>
      </c>
      <c r="B4974" s="123" t="s">
        <v>537</v>
      </c>
      <c r="C4974" s="123" t="s">
        <v>538</v>
      </c>
      <c r="D4974" s="123" t="s">
        <v>567</v>
      </c>
      <c r="E4974" s="123" t="s">
        <v>160</v>
      </c>
      <c r="F4974" s="7">
        <v>1.808690921</v>
      </c>
      <c r="G4974" s="123" t="s">
        <v>532</v>
      </c>
      <c r="H4974" s="7">
        <v>0.12956195700000001</v>
      </c>
      <c r="I4974" s="7">
        <v>71.632999999999996</v>
      </c>
      <c r="J4974" s="7">
        <v>0.129122445</v>
      </c>
      <c r="K4974" s="7">
        <v>5.426072763E-6</v>
      </c>
      <c r="L4974" s="7">
        <v>1.085214553E-6</v>
      </c>
      <c r="M4974" s="7">
        <v>71.39</v>
      </c>
      <c r="N4974" s="7">
        <v>3.0000000000000001E-3</v>
      </c>
      <c r="O4974" s="7">
        <v>5.9999999999999995E-4</v>
      </c>
      <c r="P4974" s="7">
        <v>1</v>
      </c>
      <c r="Q4974" s="7">
        <v>28</v>
      </c>
      <c r="R4974" s="7">
        <v>265</v>
      </c>
      <c r="S4974" s="189">
        <v>45625.593981481485</v>
      </c>
    </row>
    <row r="4975" spans="1:19">
      <c r="A4975" s="7">
        <v>2023</v>
      </c>
      <c r="B4975" s="123" t="s">
        <v>537</v>
      </c>
      <c r="C4975" s="123" t="s">
        <v>538</v>
      </c>
      <c r="D4975" s="123" t="s">
        <v>567</v>
      </c>
      <c r="E4975" s="123" t="s">
        <v>163</v>
      </c>
      <c r="F4975" s="7">
        <v>46.592158552999997</v>
      </c>
      <c r="G4975" s="123" t="s">
        <v>532</v>
      </c>
      <c r="H4975" s="7">
        <v>2.9699938509999999</v>
      </c>
      <c r="I4975" s="7">
        <v>63.744500000000002</v>
      </c>
      <c r="J4975" s="7">
        <v>2.9674545779999999</v>
      </c>
      <c r="K4975" s="7">
        <v>4.6592158550000003E-5</v>
      </c>
      <c r="L4975" s="7">
        <v>4.6592158549999998E-6</v>
      </c>
      <c r="M4975" s="7">
        <v>63.69</v>
      </c>
      <c r="N4975" s="7">
        <v>1E-3</v>
      </c>
      <c r="O4975" s="7">
        <v>1E-4</v>
      </c>
      <c r="P4975" s="7">
        <v>1</v>
      </c>
      <c r="Q4975" s="7">
        <v>28</v>
      </c>
      <c r="R4975" s="7">
        <v>265</v>
      </c>
      <c r="S4975" s="189">
        <v>45625.593981481485</v>
      </c>
    </row>
    <row r="4976" spans="1:19">
      <c r="A4976" s="7">
        <v>2023</v>
      </c>
      <c r="B4976" s="123" t="s">
        <v>537</v>
      </c>
      <c r="C4976" s="123" t="s">
        <v>538</v>
      </c>
      <c r="D4976" s="123" t="s">
        <v>567</v>
      </c>
      <c r="E4976" s="123" t="s">
        <v>535</v>
      </c>
      <c r="F4976" s="7">
        <v>28.967364581999998</v>
      </c>
      <c r="G4976" s="123" t="s">
        <v>532</v>
      </c>
      <c r="H4976" s="7">
        <v>1.6417138520000001</v>
      </c>
      <c r="I4976" s="7">
        <v>56.674601782000003</v>
      </c>
      <c r="J4976" s="7">
        <v>1.6401351310000001</v>
      </c>
      <c r="K4976" s="7">
        <v>2.8967364580000001E-5</v>
      </c>
      <c r="L4976" s="7">
        <v>2.8967364580000001E-6</v>
      </c>
      <c r="M4976" s="7">
        <v>56.620101781999999</v>
      </c>
      <c r="N4976" s="7">
        <v>1E-3</v>
      </c>
      <c r="O4976" s="7">
        <v>1E-4</v>
      </c>
      <c r="P4976" s="7">
        <v>1</v>
      </c>
      <c r="Q4976" s="7">
        <v>28</v>
      </c>
      <c r="R4976" s="7">
        <v>265</v>
      </c>
      <c r="S4976" s="189">
        <v>45625.593981481485</v>
      </c>
    </row>
    <row r="4977" spans="1:19">
      <c r="A4977" s="7">
        <v>2023</v>
      </c>
      <c r="B4977" s="123" t="s">
        <v>537</v>
      </c>
      <c r="C4977" s="123" t="s">
        <v>538</v>
      </c>
      <c r="D4977" s="123" t="s">
        <v>567</v>
      </c>
      <c r="E4977" s="123" t="s">
        <v>541</v>
      </c>
      <c r="F4977" s="7">
        <v>0</v>
      </c>
      <c r="G4977" s="123" t="s">
        <v>532</v>
      </c>
      <c r="H4977" s="7">
        <v>0</v>
      </c>
      <c r="I4977" s="7"/>
      <c r="J4977" s="7">
        <v>0</v>
      </c>
      <c r="K4977" s="7">
        <v>0</v>
      </c>
      <c r="L4977" s="7">
        <v>0</v>
      </c>
      <c r="M4977" s="7"/>
      <c r="N4977" s="7"/>
      <c r="O4977" s="7"/>
      <c r="P4977" s="7">
        <v>1</v>
      </c>
      <c r="Q4977" s="7">
        <v>28</v>
      </c>
      <c r="R4977" s="7">
        <v>265</v>
      </c>
      <c r="S4977" s="189">
        <v>45625.593981481485</v>
      </c>
    </row>
    <row r="4978" spans="1:19">
      <c r="A4978" s="7">
        <v>2023</v>
      </c>
      <c r="B4978" s="123" t="s">
        <v>537</v>
      </c>
      <c r="C4978" s="123" t="s">
        <v>538</v>
      </c>
      <c r="D4978" s="123" t="s">
        <v>568</v>
      </c>
      <c r="E4978" s="123" t="s">
        <v>540</v>
      </c>
      <c r="F4978" s="7">
        <v>0</v>
      </c>
      <c r="G4978" s="123" t="s">
        <v>532</v>
      </c>
      <c r="H4978" s="7">
        <v>0</v>
      </c>
      <c r="I4978" s="7"/>
      <c r="J4978" s="7">
        <v>0</v>
      </c>
      <c r="K4978" s="7">
        <v>0</v>
      </c>
      <c r="L4978" s="7">
        <v>0</v>
      </c>
      <c r="M4978" s="7"/>
      <c r="N4978" s="7"/>
      <c r="O4978" s="7"/>
      <c r="P4978" s="7">
        <v>1</v>
      </c>
      <c r="Q4978" s="7">
        <v>28</v>
      </c>
      <c r="R4978" s="7">
        <v>265</v>
      </c>
      <c r="S4978" s="189">
        <v>45625.593981481485</v>
      </c>
    </row>
    <row r="4979" spans="1:19">
      <c r="A4979" s="7">
        <v>2023</v>
      </c>
      <c r="B4979" s="123" t="s">
        <v>537</v>
      </c>
      <c r="C4979" s="123" t="s">
        <v>538</v>
      </c>
      <c r="D4979" s="123" t="s">
        <v>568</v>
      </c>
      <c r="E4979" s="123" t="s">
        <v>569</v>
      </c>
      <c r="F4979" s="7">
        <v>0</v>
      </c>
      <c r="G4979" s="123" t="s">
        <v>532</v>
      </c>
      <c r="H4979" s="7">
        <v>0</v>
      </c>
      <c r="I4979" s="7"/>
      <c r="J4979" s="7">
        <v>0</v>
      </c>
      <c r="K4979" s="7">
        <v>0</v>
      </c>
      <c r="L4979" s="7">
        <v>0</v>
      </c>
      <c r="M4979" s="7"/>
      <c r="N4979" s="7"/>
      <c r="O4979" s="7"/>
      <c r="P4979" s="7">
        <v>1</v>
      </c>
      <c r="Q4979" s="7">
        <v>28</v>
      </c>
      <c r="R4979" s="7">
        <v>265</v>
      </c>
      <c r="S4979" s="189">
        <v>45625.593981481485</v>
      </c>
    </row>
    <row r="4980" spans="1:19">
      <c r="A4980" s="7">
        <v>2023</v>
      </c>
      <c r="B4980" s="123" t="s">
        <v>537</v>
      </c>
      <c r="C4980" s="123" t="s">
        <v>538</v>
      </c>
      <c r="D4980" s="123" t="s">
        <v>568</v>
      </c>
      <c r="E4980" s="123" t="s">
        <v>531</v>
      </c>
      <c r="F4980" s="7">
        <v>155.11998214400001</v>
      </c>
      <c r="G4980" s="123" t="s">
        <v>532</v>
      </c>
      <c r="H4980" s="7">
        <v>11.828363998</v>
      </c>
      <c r="I4980" s="7">
        <v>76.253</v>
      </c>
      <c r="J4980" s="7">
        <v>11.790669843</v>
      </c>
      <c r="K4980" s="7">
        <v>4.6536E-4</v>
      </c>
      <c r="L4980" s="7">
        <v>9.3071989289999994E-5</v>
      </c>
      <c r="M4980" s="7">
        <v>76.010000000000005</v>
      </c>
      <c r="N4980" s="7">
        <v>3.0000000000000001E-3</v>
      </c>
      <c r="O4980" s="7">
        <v>5.9999999999999995E-4</v>
      </c>
      <c r="P4980" s="7">
        <v>1</v>
      </c>
      <c r="Q4980" s="7">
        <v>28</v>
      </c>
      <c r="R4980" s="7">
        <v>265</v>
      </c>
      <c r="S4980" s="189">
        <v>45625.593981481485</v>
      </c>
    </row>
    <row r="4981" spans="1:19">
      <c r="A4981" s="7">
        <v>2023</v>
      </c>
      <c r="B4981" s="123" t="s">
        <v>537</v>
      </c>
      <c r="C4981" s="123" t="s">
        <v>538</v>
      </c>
      <c r="D4981" s="123" t="s">
        <v>568</v>
      </c>
      <c r="E4981" s="123" t="s">
        <v>533</v>
      </c>
      <c r="F4981" s="7">
        <v>58.672685385999998</v>
      </c>
      <c r="G4981" s="123" t="s">
        <v>532</v>
      </c>
      <c r="H4981" s="7">
        <v>4.3147697259999997</v>
      </c>
      <c r="I4981" s="7">
        <v>73.539666667000006</v>
      </c>
      <c r="J4981" s="7">
        <v>4.3005122629999999</v>
      </c>
      <c r="K4981" s="7">
        <v>1.7601800000000001E-4</v>
      </c>
      <c r="L4981" s="7">
        <v>3.5203611229999999E-5</v>
      </c>
      <c r="M4981" s="7">
        <v>73.296666666999997</v>
      </c>
      <c r="N4981" s="7">
        <v>3.0000000000000001E-3</v>
      </c>
      <c r="O4981" s="7">
        <v>5.9999999999999995E-4</v>
      </c>
      <c r="P4981" s="7">
        <v>1</v>
      </c>
      <c r="Q4981" s="7">
        <v>28</v>
      </c>
      <c r="R4981" s="7">
        <v>265</v>
      </c>
      <c r="S4981" s="189">
        <v>45625.593981481485</v>
      </c>
    </row>
    <row r="4982" spans="1:19">
      <c r="A4982" s="7">
        <v>2023</v>
      </c>
      <c r="B4982" s="123" t="s">
        <v>537</v>
      </c>
      <c r="C4982" s="123" t="s">
        <v>538</v>
      </c>
      <c r="D4982" s="123" t="s">
        <v>568</v>
      </c>
      <c r="E4982" s="123" t="s">
        <v>160</v>
      </c>
      <c r="F4982" s="7">
        <v>9.7164558759999995</v>
      </c>
      <c r="G4982" s="123" t="s">
        <v>532</v>
      </c>
      <c r="H4982" s="7">
        <v>0.696018884</v>
      </c>
      <c r="I4982" s="7">
        <v>71.632999999999996</v>
      </c>
      <c r="J4982" s="7">
        <v>0.69365778499999997</v>
      </c>
      <c r="K4982" s="7">
        <v>2.9149367630000001E-5</v>
      </c>
      <c r="L4982" s="7">
        <v>5.8298735259999998E-6</v>
      </c>
      <c r="M4982" s="7">
        <v>71.39</v>
      </c>
      <c r="N4982" s="7">
        <v>3.0000000000000001E-3</v>
      </c>
      <c r="O4982" s="7">
        <v>5.9999999999999995E-4</v>
      </c>
      <c r="P4982" s="7">
        <v>1</v>
      </c>
      <c r="Q4982" s="7">
        <v>28</v>
      </c>
      <c r="R4982" s="7">
        <v>265</v>
      </c>
      <c r="S4982" s="189">
        <v>45625.593981481485</v>
      </c>
    </row>
    <row r="4983" spans="1:19">
      <c r="A4983" s="7">
        <v>2023</v>
      </c>
      <c r="B4983" s="123" t="s">
        <v>537</v>
      </c>
      <c r="C4983" s="123" t="s">
        <v>538</v>
      </c>
      <c r="D4983" s="123" t="s">
        <v>568</v>
      </c>
      <c r="E4983" s="123" t="s">
        <v>163</v>
      </c>
      <c r="F4983" s="7">
        <v>309.472425681</v>
      </c>
      <c r="G4983" s="123" t="s">
        <v>532</v>
      </c>
      <c r="H4983" s="7">
        <v>19.727165038999999</v>
      </c>
      <c r="I4983" s="7">
        <v>63.744500000000002</v>
      </c>
      <c r="J4983" s="7">
        <v>19.710298792</v>
      </c>
      <c r="K4983" s="7">
        <v>3.0947199999999998E-4</v>
      </c>
      <c r="L4983" s="7">
        <v>3.0947242570000003E-5</v>
      </c>
      <c r="M4983" s="7">
        <v>63.69</v>
      </c>
      <c r="N4983" s="7">
        <v>1E-3</v>
      </c>
      <c r="O4983" s="7">
        <v>1E-4</v>
      </c>
      <c r="P4983" s="7">
        <v>1</v>
      </c>
      <c r="Q4983" s="7">
        <v>28</v>
      </c>
      <c r="R4983" s="7">
        <v>265</v>
      </c>
      <c r="S4983" s="189">
        <v>45625.593981481485</v>
      </c>
    </row>
    <row r="4984" spans="1:19">
      <c r="A4984" s="7">
        <v>2023</v>
      </c>
      <c r="B4984" s="123" t="s">
        <v>537</v>
      </c>
      <c r="C4984" s="123" t="s">
        <v>538</v>
      </c>
      <c r="D4984" s="123" t="s">
        <v>568</v>
      </c>
      <c r="E4984" s="123" t="s">
        <v>535</v>
      </c>
      <c r="F4984" s="7">
        <v>1432.1632976169999</v>
      </c>
      <c r="G4984" s="123" t="s">
        <v>532</v>
      </c>
      <c r="H4984" s="7">
        <v>81.167284578999997</v>
      </c>
      <c r="I4984" s="7">
        <v>56.674601782000003</v>
      </c>
      <c r="J4984" s="7">
        <v>81.089231679999997</v>
      </c>
      <c r="K4984" s="7">
        <v>1.432163E-3</v>
      </c>
      <c r="L4984" s="7">
        <v>1.4321599999999999E-4</v>
      </c>
      <c r="M4984" s="7">
        <v>56.620101781999999</v>
      </c>
      <c r="N4984" s="7">
        <v>1E-3</v>
      </c>
      <c r="O4984" s="7">
        <v>1E-4</v>
      </c>
      <c r="P4984" s="7">
        <v>1</v>
      </c>
      <c r="Q4984" s="7">
        <v>28</v>
      </c>
      <c r="R4984" s="7">
        <v>265</v>
      </c>
      <c r="S4984" s="189">
        <v>45625.593981481485</v>
      </c>
    </row>
    <row r="4985" spans="1:19">
      <c r="A4985" s="7">
        <v>2023</v>
      </c>
      <c r="B4985" s="123" t="s">
        <v>537</v>
      </c>
      <c r="C4985" s="123" t="s">
        <v>538</v>
      </c>
      <c r="D4985" s="123" t="s">
        <v>568</v>
      </c>
      <c r="E4985" s="123" t="s">
        <v>541</v>
      </c>
      <c r="F4985" s="7">
        <v>0</v>
      </c>
      <c r="G4985" s="123" t="s">
        <v>532</v>
      </c>
      <c r="H4985" s="7">
        <v>0</v>
      </c>
      <c r="I4985" s="7"/>
      <c r="J4985" s="7">
        <v>0</v>
      </c>
      <c r="K4985" s="7">
        <v>0</v>
      </c>
      <c r="L4985" s="7">
        <v>0</v>
      </c>
      <c r="M4985" s="7"/>
      <c r="N4985" s="7"/>
      <c r="O4985" s="7"/>
      <c r="P4985" s="7">
        <v>1</v>
      </c>
      <c r="Q4985" s="7">
        <v>28</v>
      </c>
      <c r="R4985" s="7">
        <v>265</v>
      </c>
      <c r="S4985" s="189">
        <v>45625.593981481485</v>
      </c>
    </row>
    <row r="4986" spans="1:19">
      <c r="A4986" s="7">
        <v>2023</v>
      </c>
      <c r="B4986" s="123" t="s">
        <v>537</v>
      </c>
      <c r="C4986" s="123" t="s">
        <v>538</v>
      </c>
      <c r="D4986" s="123" t="s">
        <v>566</v>
      </c>
      <c r="E4986" s="123" t="s">
        <v>540</v>
      </c>
      <c r="F4986" s="7">
        <v>0</v>
      </c>
      <c r="G4986" s="123" t="s">
        <v>532</v>
      </c>
      <c r="H4986" s="7">
        <v>0</v>
      </c>
      <c r="I4986" s="7"/>
      <c r="J4986" s="7">
        <v>0</v>
      </c>
      <c r="K4986" s="7">
        <v>0</v>
      </c>
      <c r="L4986" s="7">
        <v>0</v>
      </c>
      <c r="M4986" s="7"/>
      <c r="N4986" s="7"/>
      <c r="O4986" s="7"/>
      <c r="P4986" s="7">
        <v>1</v>
      </c>
      <c r="Q4986" s="7">
        <v>28</v>
      </c>
      <c r="R4986" s="7">
        <v>265</v>
      </c>
      <c r="S4986" s="189">
        <v>45625.593981481485</v>
      </c>
    </row>
    <row r="4987" spans="1:19">
      <c r="A4987" s="7">
        <v>2023</v>
      </c>
      <c r="B4987" s="123" t="s">
        <v>537</v>
      </c>
      <c r="C4987" s="123" t="s">
        <v>538</v>
      </c>
      <c r="D4987" s="123" t="s">
        <v>566</v>
      </c>
      <c r="E4987" s="123" t="s">
        <v>531</v>
      </c>
      <c r="F4987" s="7">
        <v>0</v>
      </c>
      <c r="G4987" s="123" t="s">
        <v>532</v>
      </c>
      <c r="H4987" s="7">
        <v>0</v>
      </c>
      <c r="I4987" s="7"/>
      <c r="J4987" s="7">
        <v>0</v>
      </c>
      <c r="K4987" s="7">
        <v>0</v>
      </c>
      <c r="L4987" s="7">
        <v>0</v>
      </c>
      <c r="M4987" s="7"/>
      <c r="N4987" s="7"/>
      <c r="O4987" s="7"/>
      <c r="P4987" s="7">
        <v>1</v>
      </c>
      <c r="Q4987" s="7">
        <v>28</v>
      </c>
      <c r="R4987" s="7">
        <v>265</v>
      </c>
      <c r="S4987" s="189">
        <v>45625.593981481485</v>
      </c>
    </row>
    <row r="4988" spans="1:19">
      <c r="A4988" s="7">
        <v>2023</v>
      </c>
      <c r="B4988" s="123" t="s">
        <v>537</v>
      </c>
      <c r="C4988" s="123" t="s">
        <v>538</v>
      </c>
      <c r="D4988" s="123" t="s">
        <v>566</v>
      </c>
      <c r="E4988" s="123" t="s">
        <v>533</v>
      </c>
      <c r="F4988" s="7">
        <v>2019.7275383839999</v>
      </c>
      <c r="G4988" s="123" t="s">
        <v>532</v>
      </c>
      <c r="H4988" s="7">
        <v>148.53008993099999</v>
      </c>
      <c r="I4988" s="7">
        <v>73.539666667000006</v>
      </c>
      <c r="J4988" s="7">
        <v>148.03929613899999</v>
      </c>
      <c r="K4988" s="7">
        <v>6.0591830000000001E-3</v>
      </c>
      <c r="L4988" s="7">
        <v>1.2118369999999999E-3</v>
      </c>
      <c r="M4988" s="7">
        <v>73.296666666999997</v>
      </c>
      <c r="N4988" s="7">
        <v>3.0000000000000001E-3</v>
      </c>
      <c r="O4988" s="7">
        <v>5.9999999999999995E-4</v>
      </c>
      <c r="P4988" s="7">
        <v>1</v>
      </c>
      <c r="Q4988" s="7">
        <v>28</v>
      </c>
      <c r="R4988" s="7">
        <v>265</v>
      </c>
      <c r="S4988" s="189">
        <v>45625.593981481485</v>
      </c>
    </row>
    <row r="4989" spans="1:19">
      <c r="A4989" s="7">
        <v>2023</v>
      </c>
      <c r="B4989" s="123" t="s">
        <v>537</v>
      </c>
      <c r="C4989" s="123" t="s">
        <v>538</v>
      </c>
      <c r="D4989" s="123" t="s">
        <v>566</v>
      </c>
      <c r="E4989" s="123" t="s">
        <v>160</v>
      </c>
      <c r="F4989" s="7">
        <v>35.853286420000003</v>
      </c>
      <c r="G4989" s="123" t="s">
        <v>532</v>
      </c>
      <c r="H4989" s="7">
        <v>2.5682784660000002</v>
      </c>
      <c r="I4989" s="7">
        <v>71.632999999999996</v>
      </c>
      <c r="J4989" s="7">
        <v>2.5595661179999998</v>
      </c>
      <c r="K4989" s="7">
        <v>1.0755999999999999E-4</v>
      </c>
      <c r="L4989" s="7">
        <v>2.1511971849999999E-5</v>
      </c>
      <c r="M4989" s="7">
        <v>71.39</v>
      </c>
      <c r="N4989" s="7">
        <v>3.0000000000000001E-3</v>
      </c>
      <c r="O4989" s="7">
        <v>5.9999999999999995E-4</v>
      </c>
      <c r="P4989" s="7">
        <v>1</v>
      </c>
      <c r="Q4989" s="7">
        <v>28</v>
      </c>
      <c r="R4989" s="7">
        <v>265</v>
      </c>
      <c r="S4989" s="189">
        <v>45625.593981481485</v>
      </c>
    </row>
    <row r="4990" spans="1:19">
      <c r="A4990" s="7">
        <v>2023</v>
      </c>
      <c r="B4990" s="123" t="s">
        <v>537</v>
      </c>
      <c r="C4990" s="123" t="s">
        <v>538</v>
      </c>
      <c r="D4990" s="123" t="s">
        <v>566</v>
      </c>
      <c r="E4990" s="123" t="s">
        <v>163</v>
      </c>
      <c r="F4990" s="7">
        <v>30.065156269999999</v>
      </c>
      <c r="G4990" s="123" t="s">
        <v>532</v>
      </c>
      <c r="H4990" s="7">
        <v>1.9164883539999999</v>
      </c>
      <c r="I4990" s="7">
        <v>63.744500000000002</v>
      </c>
      <c r="J4990" s="7">
        <v>1.9148498030000001</v>
      </c>
      <c r="K4990" s="7">
        <v>3.006515627E-5</v>
      </c>
      <c r="L4990" s="7">
        <v>3.006515627E-6</v>
      </c>
      <c r="M4990" s="7">
        <v>63.69</v>
      </c>
      <c r="N4990" s="7">
        <v>1E-3</v>
      </c>
      <c r="O4990" s="7">
        <v>1E-4</v>
      </c>
      <c r="P4990" s="7">
        <v>1</v>
      </c>
      <c r="Q4990" s="7">
        <v>28</v>
      </c>
      <c r="R4990" s="7">
        <v>265</v>
      </c>
      <c r="S4990" s="189">
        <v>45625.593981481485</v>
      </c>
    </row>
    <row r="4991" spans="1:19">
      <c r="A4991" s="7">
        <v>2023</v>
      </c>
      <c r="B4991" s="123" t="s">
        <v>537</v>
      </c>
      <c r="C4991" s="123" t="s">
        <v>538</v>
      </c>
      <c r="D4991" s="123" t="s">
        <v>566</v>
      </c>
      <c r="E4991" s="123" t="s">
        <v>535</v>
      </c>
      <c r="F4991" s="7">
        <v>159.94607016099999</v>
      </c>
      <c r="G4991" s="123" t="s">
        <v>532</v>
      </c>
      <c r="H4991" s="7">
        <v>9.0648798330000009</v>
      </c>
      <c r="I4991" s="7">
        <v>56.674601782000003</v>
      </c>
      <c r="J4991" s="7">
        <v>9.0561627720000004</v>
      </c>
      <c r="K4991" s="7">
        <v>1.59946E-4</v>
      </c>
      <c r="L4991" s="7">
        <v>1.599460702E-5</v>
      </c>
      <c r="M4991" s="7">
        <v>56.620101781999999</v>
      </c>
      <c r="N4991" s="7">
        <v>1E-3</v>
      </c>
      <c r="O4991" s="7">
        <v>1E-4</v>
      </c>
      <c r="P4991" s="7">
        <v>1</v>
      </c>
      <c r="Q4991" s="7">
        <v>28</v>
      </c>
      <c r="R4991" s="7">
        <v>265</v>
      </c>
      <c r="S4991" s="189">
        <v>45625.593981481485</v>
      </c>
    </row>
    <row r="4992" spans="1:19">
      <c r="A4992" s="7">
        <v>2023</v>
      </c>
      <c r="B4992" s="123" t="s">
        <v>537</v>
      </c>
      <c r="C4992" s="123" t="s">
        <v>538</v>
      </c>
      <c r="D4992" s="123" t="s">
        <v>566</v>
      </c>
      <c r="E4992" s="123" t="s">
        <v>541</v>
      </c>
      <c r="F4992" s="7">
        <v>0</v>
      </c>
      <c r="G4992" s="123" t="s">
        <v>532</v>
      </c>
      <c r="H4992" s="7">
        <v>0</v>
      </c>
      <c r="I4992" s="7"/>
      <c r="J4992" s="7">
        <v>0</v>
      </c>
      <c r="K4992" s="7">
        <v>0</v>
      </c>
      <c r="L4992" s="7">
        <v>0</v>
      </c>
      <c r="M4992" s="7"/>
      <c r="N4992" s="7"/>
      <c r="O4992" s="7"/>
      <c r="P4992" s="7">
        <v>1</v>
      </c>
      <c r="Q4992" s="7">
        <v>28</v>
      </c>
      <c r="R4992" s="7">
        <v>265</v>
      </c>
      <c r="S4992" s="189">
        <v>45625.593981481485</v>
      </c>
    </row>
    <row r="4993" spans="1:19">
      <c r="A4993" s="7">
        <v>2023</v>
      </c>
      <c r="B4993" s="123" t="s">
        <v>537</v>
      </c>
      <c r="C4993" s="123" t="s">
        <v>553</v>
      </c>
      <c r="D4993" s="123" t="s">
        <v>554</v>
      </c>
      <c r="E4993" s="123" t="s">
        <v>25</v>
      </c>
      <c r="F4993" s="7">
        <v>2857.3871131139999</v>
      </c>
      <c r="G4993" s="123" t="s">
        <v>532</v>
      </c>
      <c r="H4993" s="7">
        <v>13.167031929</v>
      </c>
      <c r="I4993" s="7">
        <v>4.6080672329999999</v>
      </c>
      <c r="J4993" s="7">
        <v>10.98012353</v>
      </c>
      <c r="K4993" s="7">
        <v>9.8622699999999989E-4</v>
      </c>
      <c r="L4993" s="7">
        <v>8.1482789999999996E-3</v>
      </c>
      <c r="M4993" s="7">
        <v>3.8427147229999998</v>
      </c>
      <c r="N4993" s="7">
        <v>3.4515000000000001E-4</v>
      </c>
      <c r="O4993" s="7">
        <v>2.8516539999999999E-3</v>
      </c>
      <c r="P4993" s="7">
        <v>1</v>
      </c>
      <c r="Q4993" s="7">
        <v>28</v>
      </c>
      <c r="R4993" s="7">
        <v>265</v>
      </c>
      <c r="S4993" s="189">
        <v>45625.593981481485</v>
      </c>
    </row>
    <row r="4994" spans="1:19">
      <c r="A4994" s="7">
        <v>2023</v>
      </c>
      <c r="B4994" s="123" t="s">
        <v>537</v>
      </c>
      <c r="C4994" s="123" t="s">
        <v>553</v>
      </c>
      <c r="D4994" s="123" t="s">
        <v>554</v>
      </c>
      <c r="E4994" s="123" t="s">
        <v>23</v>
      </c>
      <c r="F4994" s="7">
        <v>0</v>
      </c>
      <c r="G4994" s="123" t="s">
        <v>532</v>
      </c>
      <c r="H4994" s="7">
        <v>0</v>
      </c>
      <c r="I4994" s="7"/>
      <c r="J4994" s="7">
        <v>0</v>
      </c>
      <c r="K4994" s="7">
        <v>0</v>
      </c>
      <c r="L4994" s="7">
        <v>0</v>
      </c>
      <c r="M4994" s="7"/>
      <c r="N4994" s="7"/>
      <c r="O4994" s="7"/>
      <c r="P4994" s="7"/>
      <c r="Q4994" s="7">
        <v>28</v>
      </c>
      <c r="R4994" s="7">
        <v>265</v>
      </c>
      <c r="S4994" s="189">
        <v>45625.593981481485</v>
      </c>
    </row>
    <row r="4995" spans="1:19">
      <c r="A4995" s="7">
        <v>2023</v>
      </c>
      <c r="B4995" s="123" t="s">
        <v>537</v>
      </c>
      <c r="C4995" s="123" t="s">
        <v>553</v>
      </c>
      <c r="D4995" s="123" t="s">
        <v>554</v>
      </c>
      <c r="E4995" s="123" t="s">
        <v>533</v>
      </c>
      <c r="F4995" s="7">
        <v>30683.302147686001</v>
      </c>
      <c r="G4995" s="123" t="s">
        <v>532</v>
      </c>
      <c r="H4995" s="7">
        <v>2274.2251792900001</v>
      </c>
      <c r="I4995" s="7">
        <v>74.119309856000001</v>
      </c>
      <c r="J4995" s="7">
        <v>2249.0860474249998</v>
      </c>
      <c r="K4995" s="7">
        <v>1.0142734E-2</v>
      </c>
      <c r="L4995" s="7">
        <v>9.3792962999999993E-2</v>
      </c>
      <c r="M4995" s="7">
        <v>73.3</v>
      </c>
      <c r="N4995" s="7">
        <v>3.3056200000000001E-4</v>
      </c>
      <c r="O4995" s="7">
        <v>3.0568079999999998E-3</v>
      </c>
      <c r="P4995" s="7">
        <v>1</v>
      </c>
      <c r="Q4995" s="7">
        <v>28</v>
      </c>
      <c r="R4995" s="7">
        <v>265</v>
      </c>
      <c r="S4995" s="189">
        <v>45625.593981481485</v>
      </c>
    </row>
    <row r="4996" spans="1:19">
      <c r="A4996" s="7">
        <v>2023</v>
      </c>
      <c r="B4996" s="123" t="s">
        <v>537</v>
      </c>
      <c r="C4996" s="123" t="s">
        <v>553</v>
      </c>
      <c r="D4996" s="123" t="s">
        <v>554</v>
      </c>
      <c r="E4996" s="123" t="s">
        <v>535</v>
      </c>
      <c r="F4996" s="7">
        <v>19.138122266</v>
      </c>
      <c r="G4996" s="123" t="s">
        <v>532</v>
      </c>
      <c r="H4996" s="7">
        <v>1.1406384970000001</v>
      </c>
      <c r="I4996" s="7">
        <v>59.600334932000003</v>
      </c>
      <c r="J4996" s="7">
        <v>1.0832638859999999</v>
      </c>
      <c r="K4996" s="7">
        <v>2.0490930000000001E-3</v>
      </c>
      <c r="L4996" s="7">
        <v>0</v>
      </c>
      <c r="M4996" s="7">
        <v>56.602412227999999</v>
      </c>
      <c r="N4996" s="7">
        <v>0.10706866800000001</v>
      </c>
      <c r="O4996" s="7">
        <v>0</v>
      </c>
      <c r="P4996" s="7">
        <v>1</v>
      </c>
      <c r="Q4996" s="7">
        <v>28</v>
      </c>
      <c r="R4996" s="7"/>
      <c r="S4996" s="189">
        <v>45625.593981481485</v>
      </c>
    </row>
    <row r="4997" spans="1:19">
      <c r="A4997" s="7">
        <v>2023</v>
      </c>
      <c r="B4997" s="123" t="s">
        <v>537</v>
      </c>
      <c r="C4997" s="123" t="s">
        <v>553</v>
      </c>
      <c r="D4997" s="123" t="s">
        <v>555</v>
      </c>
      <c r="E4997" s="123" t="s">
        <v>25</v>
      </c>
      <c r="F4997" s="7">
        <v>1063.0067149270001</v>
      </c>
      <c r="G4997" s="123" t="s">
        <v>532</v>
      </c>
      <c r="H4997" s="7">
        <v>4.8984064119999999</v>
      </c>
      <c r="I4997" s="7">
        <v>4.6080672329999999</v>
      </c>
      <c r="J4997" s="7">
        <v>4.084831554</v>
      </c>
      <c r="K4997" s="7">
        <v>3.6689699999999998E-4</v>
      </c>
      <c r="L4997" s="7">
        <v>3.0313269999999999E-3</v>
      </c>
      <c r="M4997" s="7">
        <v>3.8427147229999998</v>
      </c>
      <c r="N4997" s="7">
        <v>3.4515000000000001E-4</v>
      </c>
      <c r="O4997" s="7">
        <v>2.8516539999999999E-3</v>
      </c>
      <c r="P4997" s="7">
        <v>1</v>
      </c>
      <c r="Q4997" s="7">
        <v>28</v>
      </c>
      <c r="R4997" s="7">
        <v>265</v>
      </c>
      <c r="S4997" s="189">
        <v>45625.593981481485</v>
      </c>
    </row>
    <row r="4998" spans="1:19">
      <c r="A4998" s="7">
        <v>2023</v>
      </c>
      <c r="B4998" s="123" t="s">
        <v>537</v>
      </c>
      <c r="C4998" s="123" t="s">
        <v>553</v>
      </c>
      <c r="D4998" s="123" t="s">
        <v>555</v>
      </c>
      <c r="E4998" s="123" t="s">
        <v>23</v>
      </c>
      <c r="F4998" s="7">
        <v>0</v>
      </c>
      <c r="G4998" s="123" t="s">
        <v>532</v>
      </c>
      <c r="H4998" s="7">
        <v>0</v>
      </c>
      <c r="I4998" s="7"/>
      <c r="J4998" s="7">
        <v>0</v>
      </c>
      <c r="K4998" s="7">
        <v>0</v>
      </c>
      <c r="L4998" s="7">
        <v>0</v>
      </c>
      <c r="M4998" s="7"/>
      <c r="N4998" s="7"/>
      <c r="O4998" s="7"/>
      <c r="P4998" s="7"/>
      <c r="Q4998" s="7">
        <v>28</v>
      </c>
      <c r="R4998" s="7">
        <v>265</v>
      </c>
      <c r="S4998" s="189">
        <v>45625.593981481485</v>
      </c>
    </row>
    <row r="4999" spans="1:19">
      <c r="A4999" s="7">
        <v>2023</v>
      </c>
      <c r="B4999" s="123" t="s">
        <v>537</v>
      </c>
      <c r="C4999" s="123" t="s">
        <v>553</v>
      </c>
      <c r="D4999" s="123" t="s">
        <v>555</v>
      </c>
      <c r="E4999" s="123" t="s">
        <v>533</v>
      </c>
      <c r="F4999" s="7">
        <v>11414.818828514</v>
      </c>
      <c r="G4999" s="123" t="s">
        <v>532</v>
      </c>
      <c r="H4999" s="7">
        <v>846.05849370099997</v>
      </c>
      <c r="I4999" s="7">
        <v>74.119309856000001</v>
      </c>
      <c r="J4999" s="7">
        <v>836.70622013000002</v>
      </c>
      <c r="K4999" s="7">
        <v>3.7733049999999998E-3</v>
      </c>
      <c r="L4999" s="7">
        <v>3.4892909999999999E-2</v>
      </c>
      <c r="M4999" s="7">
        <v>73.3</v>
      </c>
      <c r="N4999" s="7">
        <v>3.3056200000000001E-4</v>
      </c>
      <c r="O4999" s="7">
        <v>3.0568079999999998E-3</v>
      </c>
      <c r="P4999" s="7">
        <v>1</v>
      </c>
      <c r="Q4999" s="7">
        <v>28</v>
      </c>
      <c r="R4999" s="7">
        <v>265</v>
      </c>
      <c r="S4999" s="189">
        <v>45625.593981481485</v>
      </c>
    </row>
    <row r="5000" spans="1:19">
      <c r="A5000" s="7">
        <v>2023</v>
      </c>
      <c r="B5000" s="123" t="s">
        <v>537</v>
      </c>
      <c r="C5000" s="123" t="s">
        <v>553</v>
      </c>
      <c r="D5000" s="123" t="s">
        <v>555</v>
      </c>
      <c r="E5000" s="123" t="s">
        <v>159</v>
      </c>
      <c r="F5000" s="7">
        <v>47.173071219999997</v>
      </c>
      <c r="G5000" s="123" t="s">
        <v>532</v>
      </c>
      <c r="H5000" s="7">
        <v>3.3198430120000002</v>
      </c>
      <c r="I5000" s="7">
        <v>70.375808184999997</v>
      </c>
      <c r="J5000" s="7">
        <v>3.300228063</v>
      </c>
      <c r="K5000" s="7">
        <v>4.1332400000000002E-4</v>
      </c>
      <c r="L5000" s="7">
        <v>3.0346672579999999E-5</v>
      </c>
      <c r="M5000" s="7">
        <v>69.959999999999994</v>
      </c>
      <c r="N5000" s="7">
        <v>8.7618699999999997E-3</v>
      </c>
      <c r="O5000" s="7">
        <v>6.4330500000000005E-4</v>
      </c>
      <c r="P5000" s="7">
        <v>1</v>
      </c>
      <c r="Q5000" s="7">
        <v>28</v>
      </c>
      <c r="R5000" s="7">
        <v>265</v>
      </c>
      <c r="S5000" s="189">
        <v>45625.593981481485</v>
      </c>
    </row>
    <row r="5001" spans="1:19">
      <c r="A5001" s="7">
        <v>2023</v>
      </c>
      <c r="B5001" s="123" t="s">
        <v>537</v>
      </c>
      <c r="C5001" s="123" t="s">
        <v>553</v>
      </c>
      <c r="D5001" s="123" t="s">
        <v>560</v>
      </c>
      <c r="E5001" s="123" t="s">
        <v>25</v>
      </c>
      <c r="F5001" s="7">
        <v>4940.9006881610003</v>
      </c>
      <c r="G5001" s="123" t="s">
        <v>532</v>
      </c>
      <c r="H5001" s="7">
        <v>22.768002564</v>
      </c>
      <c r="I5001" s="7">
        <v>4.6080672329999999</v>
      </c>
      <c r="J5001" s="7">
        <v>18.986471820999999</v>
      </c>
      <c r="K5001" s="7">
        <v>1.705352E-3</v>
      </c>
      <c r="L5001" s="7">
        <v>1.4089739E-2</v>
      </c>
      <c r="M5001" s="7">
        <v>3.8427147229999998</v>
      </c>
      <c r="N5001" s="7">
        <v>3.4515000000000001E-4</v>
      </c>
      <c r="O5001" s="7">
        <v>2.8516539999999999E-3</v>
      </c>
      <c r="P5001" s="7">
        <v>1</v>
      </c>
      <c r="Q5001" s="7">
        <v>28</v>
      </c>
      <c r="R5001" s="7">
        <v>265</v>
      </c>
      <c r="S5001" s="189">
        <v>45625.593981481485</v>
      </c>
    </row>
    <row r="5002" spans="1:19">
      <c r="A5002" s="7">
        <v>2023</v>
      </c>
      <c r="B5002" s="123" t="s">
        <v>537</v>
      </c>
      <c r="C5002" s="123" t="s">
        <v>553</v>
      </c>
      <c r="D5002" s="123" t="s">
        <v>560</v>
      </c>
      <c r="E5002" s="123" t="s">
        <v>23</v>
      </c>
      <c r="F5002" s="7">
        <v>1227.431509448</v>
      </c>
      <c r="G5002" s="123" t="s">
        <v>532</v>
      </c>
      <c r="H5002" s="7">
        <v>0.440011969</v>
      </c>
      <c r="I5002" s="7">
        <v>0.358481891</v>
      </c>
      <c r="J5002" s="7">
        <v>0</v>
      </c>
      <c r="K5002" s="7">
        <v>8.8902949999999994E-3</v>
      </c>
      <c r="L5002" s="7">
        <v>7.2107099999999999E-4</v>
      </c>
      <c r="M5002" s="7">
        <v>0</v>
      </c>
      <c r="N5002" s="7">
        <v>7.2430070000000001E-3</v>
      </c>
      <c r="O5002" s="7">
        <v>5.8746299999999998E-4</v>
      </c>
      <c r="P5002" s="7"/>
      <c r="Q5002" s="7">
        <v>28</v>
      </c>
      <c r="R5002" s="7">
        <v>265</v>
      </c>
      <c r="S5002" s="189">
        <v>45625.593981481485</v>
      </c>
    </row>
    <row r="5003" spans="1:19">
      <c r="A5003" s="7">
        <v>2023</v>
      </c>
      <c r="B5003" s="123" t="s">
        <v>537</v>
      </c>
      <c r="C5003" s="123" t="s">
        <v>553</v>
      </c>
      <c r="D5003" s="123" t="s">
        <v>560</v>
      </c>
      <c r="E5003" s="123" t="s">
        <v>533</v>
      </c>
      <c r="F5003" s="7">
        <v>52883.846222417</v>
      </c>
      <c r="G5003" s="123" t="s">
        <v>532</v>
      </c>
      <c r="H5003" s="7">
        <v>3919.7141845360002</v>
      </c>
      <c r="I5003" s="7">
        <v>74.119309856000001</v>
      </c>
      <c r="J5003" s="7">
        <v>3876.385928103</v>
      </c>
      <c r="K5003" s="7">
        <v>1.7481389999999999E-2</v>
      </c>
      <c r="L5003" s="7">
        <v>0.16165576400000001</v>
      </c>
      <c r="M5003" s="7">
        <v>73.3</v>
      </c>
      <c r="N5003" s="7">
        <v>3.3056200000000001E-4</v>
      </c>
      <c r="O5003" s="7">
        <v>3.0568079999999998E-3</v>
      </c>
      <c r="P5003" s="7">
        <v>1</v>
      </c>
      <c r="Q5003" s="7">
        <v>28</v>
      </c>
      <c r="R5003" s="7">
        <v>265</v>
      </c>
      <c r="S5003" s="189">
        <v>45625.593981481485</v>
      </c>
    </row>
    <row r="5004" spans="1:19">
      <c r="A5004" s="7">
        <v>2023</v>
      </c>
      <c r="B5004" s="123" t="s">
        <v>537</v>
      </c>
      <c r="C5004" s="123" t="s">
        <v>553</v>
      </c>
      <c r="D5004" s="123" t="s">
        <v>560</v>
      </c>
      <c r="E5004" s="123" t="s">
        <v>159</v>
      </c>
      <c r="F5004" s="7">
        <v>27777.826596825998</v>
      </c>
      <c r="G5004" s="123" t="s">
        <v>532</v>
      </c>
      <c r="H5004" s="7">
        <v>1954.8869963740001</v>
      </c>
      <c r="I5004" s="7">
        <v>70.375808184999997</v>
      </c>
      <c r="J5004" s="7">
        <v>1943.3367487139999</v>
      </c>
      <c r="K5004" s="7">
        <v>0.24338570600000001</v>
      </c>
      <c r="L5004" s="7">
        <v>1.7869614999999998E-2</v>
      </c>
      <c r="M5004" s="7">
        <v>69.959999999999994</v>
      </c>
      <c r="N5004" s="7">
        <v>8.7618699999999997E-3</v>
      </c>
      <c r="O5004" s="7">
        <v>6.4330500000000005E-4</v>
      </c>
      <c r="P5004" s="7">
        <v>1</v>
      </c>
      <c r="Q5004" s="7">
        <v>28</v>
      </c>
      <c r="R5004" s="7">
        <v>265</v>
      </c>
      <c r="S5004" s="189">
        <v>45625.593981481485</v>
      </c>
    </row>
    <row r="5005" spans="1:19">
      <c r="A5005" s="7">
        <v>2023</v>
      </c>
      <c r="B5005" s="123" t="s">
        <v>537</v>
      </c>
      <c r="C5005" s="123" t="s">
        <v>553</v>
      </c>
      <c r="D5005" s="123" t="s">
        <v>560</v>
      </c>
      <c r="E5005" s="123" t="s">
        <v>163</v>
      </c>
      <c r="F5005" s="7">
        <v>65.550434151999994</v>
      </c>
      <c r="G5005" s="123" t="s">
        <v>532</v>
      </c>
      <c r="H5005" s="7">
        <v>4.2089640990000001</v>
      </c>
      <c r="I5005" s="7">
        <v>64.209553346999996</v>
      </c>
      <c r="J5005" s="7">
        <v>4.1755626550000002</v>
      </c>
      <c r="K5005" s="7">
        <v>6.5023100000000003E-4</v>
      </c>
      <c r="L5005" s="7">
        <v>5.7339521220000002E-5</v>
      </c>
      <c r="M5005" s="7">
        <v>63.7</v>
      </c>
      <c r="N5005" s="7">
        <v>9.9195540000000006E-3</v>
      </c>
      <c r="O5005" s="7">
        <v>8.7473900000000003E-4</v>
      </c>
      <c r="P5005" s="7">
        <v>1</v>
      </c>
      <c r="Q5005" s="7">
        <v>28</v>
      </c>
      <c r="R5005" s="7">
        <v>265</v>
      </c>
      <c r="S5005" s="189">
        <v>45625.593981481485</v>
      </c>
    </row>
    <row r="5006" spans="1:19">
      <c r="A5006" s="7">
        <v>2023</v>
      </c>
      <c r="B5006" s="123" t="s">
        <v>537</v>
      </c>
      <c r="C5006" s="123" t="s">
        <v>553</v>
      </c>
      <c r="D5006" s="123" t="s">
        <v>559</v>
      </c>
      <c r="E5006" s="123" t="s">
        <v>25</v>
      </c>
      <c r="F5006" s="7">
        <v>427.65618389100001</v>
      </c>
      <c r="G5006" s="123" t="s">
        <v>532</v>
      </c>
      <c r="H5006" s="7">
        <v>1.9706684480000001</v>
      </c>
      <c r="I5006" s="7">
        <v>4.6080672329999999</v>
      </c>
      <c r="J5006" s="7">
        <v>1.6433607139999999</v>
      </c>
      <c r="K5006" s="7">
        <v>1.47606E-4</v>
      </c>
      <c r="L5006" s="7">
        <v>1.219527E-3</v>
      </c>
      <c r="M5006" s="7">
        <v>3.8427147229999998</v>
      </c>
      <c r="N5006" s="7">
        <v>3.4515000000000001E-4</v>
      </c>
      <c r="O5006" s="7">
        <v>2.8516539999999999E-3</v>
      </c>
      <c r="P5006" s="7">
        <v>1</v>
      </c>
      <c r="Q5006" s="7">
        <v>28</v>
      </c>
      <c r="R5006" s="7">
        <v>265</v>
      </c>
      <c r="S5006" s="189">
        <v>45625.593981481485</v>
      </c>
    </row>
    <row r="5007" spans="1:19">
      <c r="A5007" s="7">
        <v>2023</v>
      </c>
      <c r="B5007" s="123" t="s">
        <v>537</v>
      </c>
      <c r="C5007" s="123" t="s">
        <v>553</v>
      </c>
      <c r="D5007" s="123" t="s">
        <v>559</v>
      </c>
      <c r="E5007" s="123" t="s">
        <v>23</v>
      </c>
      <c r="F5007" s="7">
        <v>17.447232625000002</v>
      </c>
      <c r="G5007" s="123" t="s">
        <v>532</v>
      </c>
      <c r="H5007" s="7">
        <v>6.2545170000000002E-3</v>
      </c>
      <c r="I5007" s="7">
        <v>0.358481891</v>
      </c>
      <c r="J5007" s="7">
        <v>0</v>
      </c>
      <c r="K5007" s="7">
        <v>1.2637E-4</v>
      </c>
      <c r="L5007" s="7">
        <v>1.024960362E-5</v>
      </c>
      <c r="M5007" s="7">
        <v>0</v>
      </c>
      <c r="N5007" s="7">
        <v>7.2430070000000001E-3</v>
      </c>
      <c r="O5007" s="7">
        <v>5.8746299999999998E-4</v>
      </c>
      <c r="P5007" s="7"/>
      <c r="Q5007" s="7">
        <v>28</v>
      </c>
      <c r="R5007" s="7">
        <v>265</v>
      </c>
      <c r="S5007" s="189">
        <v>45625.593981481485</v>
      </c>
    </row>
    <row r="5008" spans="1:19">
      <c r="A5008" s="7">
        <v>2023</v>
      </c>
      <c r="B5008" s="123" t="s">
        <v>537</v>
      </c>
      <c r="C5008" s="123" t="s">
        <v>553</v>
      </c>
      <c r="D5008" s="123" t="s">
        <v>559</v>
      </c>
      <c r="E5008" s="123" t="s">
        <v>533</v>
      </c>
      <c r="F5008" s="7">
        <v>4592.2737753749998</v>
      </c>
      <c r="G5008" s="123" t="s">
        <v>532</v>
      </c>
      <c r="H5008" s="7">
        <v>340.37616290099999</v>
      </c>
      <c r="I5008" s="7">
        <v>74.119309856000001</v>
      </c>
      <c r="J5008" s="7">
        <v>336.61366773499998</v>
      </c>
      <c r="K5008" s="7">
        <v>1.518031E-3</v>
      </c>
      <c r="L5008" s="7">
        <v>1.4037699000000001E-2</v>
      </c>
      <c r="M5008" s="7">
        <v>73.3</v>
      </c>
      <c r="N5008" s="7">
        <v>3.3056200000000001E-4</v>
      </c>
      <c r="O5008" s="7">
        <v>3.0568079999999998E-3</v>
      </c>
      <c r="P5008" s="7">
        <v>1</v>
      </c>
      <c r="Q5008" s="7">
        <v>28</v>
      </c>
      <c r="R5008" s="7">
        <v>265</v>
      </c>
      <c r="S5008" s="189">
        <v>45625.593981481485</v>
      </c>
    </row>
    <row r="5009" spans="1:19">
      <c r="A5009" s="7">
        <v>2023</v>
      </c>
      <c r="B5009" s="123" t="s">
        <v>537</v>
      </c>
      <c r="C5009" s="123" t="s">
        <v>553</v>
      </c>
      <c r="D5009" s="123" t="s">
        <v>559</v>
      </c>
      <c r="E5009" s="123" t="s">
        <v>159</v>
      </c>
      <c r="F5009" s="7">
        <v>394.84582130000001</v>
      </c>
      <c r="G5009" s="123" t="s">
        <v>532</v>
      </c>
      <c r="H5009" s="7">
        <v>27.787593781999998</v>
      </c>
      <c r="I5009" s="7">
        <v>70.375808184999997</v>
      </c>
      <c r="J5009" s="7">
        <v>27.623413658</v>
      </c>
      <c r="K5009" s="7">
        <v>3.459588E-3</v>
      </c>
      <c r="L5009" s="7">
        <v>2.5400599999999998E-4</v>
      </c>
      <c r="M5009" s="7">
        <v>69.959999999999994</v>
      </c>
      <c r="N5009" s="7">
        <v>8.7618699999999997E-3</v>
      </c>
      <c r="O5009" s="7">
        <v>6.4330500000000005E-4</v>
      </c>
      <c r="P5009" s="7">
        <v>1</v>
      </c>
      <c r="Q5009" s="7">
        <v>28</v>
      </c>
      <c r="R5009" s="7">
        <v>265</v>
      </c>
      <c r="S5009" s="189">
        <v>45625.593981481485</v>
      </c>
    </row>
    <row r="5010" spans="1:19">
      <c r="A5010" s="7">
        <v>2023</v>
      </c>
      <c r="B5010" s="123" t="s">
        <v>537</v>
      </c>
      <c r="C5010" s="123" t="s">
        <v>553</v>
      </c>
      <c r="D5010" s="123" t="s">
        <v>188</v>
      </c>
      <c r="E5010" s="123" t="s">
        <v>533</v>
      </c>
      <c r="F5010" s="7">
        <v>1683.4811044149999</v>
      </c>
      <c r="G5010" s="123" t="s">
        <v>532</v>
      </c>
      <c r="H5010" s="7">
        <v>136.353888748</v>
      </c>
      <c r="I5010" s="7">
        <v>80.995199999999997</v>
      </c>
      <c r="J5010" s="7">
        <v>123.399164954</v>
      </c>
      <c r="K5010" s="7">
        <v>6.9864469999999998E-3</v>
      </c>
      <c r="L5010" s="7">
        <v>4.8147559999999999E-2</v>
      </c>
      <c r="M5010" s="7">
        <v>73.3</v>
      </c>
      <c r="N5010" s="7">
        <v>4.15E-3</v>
      </c>
      <c r="O5010" s="7">
        <v>2.86E-2</v>
      </c>
      <c r="P5010" s="7">
        <v>1</v>
      </c>
      <c r="Q5010" s="7">
        <v>28</v>
      </c>
      <c r="R5010" s="7">
        <v>265</v>
      </c>
      <c r="S5010" s="189">
        <v>45625.593981481485</v>
      </c>
    </row>
    <row r="5011" spans="1:19">
      <c r="A5011" s="7">
        <v>2023</v>
      </c>
      <c r="B5011" s="123" t="s">
        <v>537</v>
      </c>
      <c r="C5011" s="123" t="s">
        <v>553</v>
      </c>
      <c r="D5011" s="123" t="s">
        <v>571</v>
      </c>
      <c r="E5011" s="123" t="s">
        <v>572</v>
      </c>
      <c r="F5011" s="7">
        <v>293.06743490299999</v>
      </c>
      <c r="G5011" s="123" t="s">
        <v>532</v>
      </c>
      <c r="H5011" s="7">
        <v>21.067795981</v>
      </c>
      <c r="I5011" s="7">
        <v>71.887195478999999</v>
      </c>
      <c r="J5011" s="7">
        <v>20.887462184</v>
      </c>
      <c r="K5011" s="7">
        <v>5.3652500000000004E-4</v>
      </c>
      <c r="L5011" s="7">
        <v>6.23815E-4</v>
      </c>
      <c r="M5011" s="7">
        <v>71.271863389999993</v>
      </c>
      <c r="N5011" s="7">
        <v>1.830723E-3</v>
      </c>
      <c r="O5011" s="7">
        <v>2.1285729999999999E-3</v>
      </c>
      <c r="P5011" s="7">
        <v>1</v>
      </c>
      <c r="Q5011" s="7">
        <v>28</v>
      </c>
      <c r="R5011" s="7">
        <v>265</v>
      </c>
      <c r="S5011" s="189">
        <v>45625.593981481485</v>
      </c>
    </row>
    <row r="5012" spans="1:19">
      <c r="A5012" s="7">
        <v>2023</v>
      </c>
      <c r="B5012" s="123" t="s">
        <v>537</v>
      </c>
      <c r="C5012" s="123" t="s">
        <v>553</v>
      </c>
      <c r="D5012" s="123" t="s">
        <v>573</v>
      </c>
      <c r="E5012" s="123" t="s">
        <v>572</v>
      </c>
      <c r="F5012" s="7">
        <v>47798.604034866003</v>
      </c>
      <c r="G5012" s="123" t="s">
        <v>532</v>
      </c>
      <c r="H5012" s="7">
        <v>3437.5717372549998</v>
      </c>
      <c r="I5012" s="7">
        <v>71.917827029999998</v>
      </c>
      <c r="J5012" s="7">
        <v>3412.3423420489999</v>
      </c>
      <c r="K5012" s="7">
        <v>2.295289E-2</v>
      </c>
      <c r="L5012" s="7">
        <v>9.2780054000000001E-2</v>
      </c>
      <c r="M5012" s="7">
        <v>71.39</v>
      </c>
      <c r="N5012" s="7">
        <v>4.8020000000000002E-4</v>
      </c>
      <c r="O5012" s="7">
        <v>1.9410619999999999E-3</v>
      </c>
      <c r="P5012" s="7">
        <v>1</v>
      </c>
      <c r="Q5012" s="7">
        <v>28</v>
      </c>
      <c r="R5012" s="7">
        <v>265</v>
      </c>
      <c r="S5012" s="189">
        <v>45625.593981481485</v>
      </c>
    </row>
    <row r="5013" spans="1:19">
      <c r="A5013" s="7">
        <v>2023</v>
      </c>
      <c r="B5013" s="123" t="s">
        <v>537</v>
      </c>
      <c r="C5013" s="123" t="s">
        <v>553</v>
      </c>
      <c r="D5013" s="123" t="s">
        <v>558</v>
      </c>
      <c r="E5013" s="123" t="s">
        <v>25</v>
      </c>
      <c r="F5013" s="7">
        <v>613.42450276900001</v>
      </c>
      <c r="G5013" s="123" t="s">
        <v>532</v>
      </c>
      <c r="H5013" s="7">
        <v>2.8267013510000001</v>
      </c>
      <c r="I5013" s="7">
        <v>4.6080672329999999</v>
      </c>
      <c r="J5013" s="7">
        <v>2.3572153679999999</v>
      </c>
      <c r="K5013" s="7">
        <v>2.1172300000000001E-4</v>
      </c>
      <c r="L5013" s="7">
        <v>1.7492740000000001E-3</v>
      </c>
      <c r="M5013" s="7">
        <v>3.8427147229999998</v>
      </c>
      <c r="N5013" s="7">
        <v>3.4515000000000001E-4</v>
      </c>
      <c r="O5013" s="7">
        <v>2.8516539999999999E-3</v>
      </c>
      <c r="P5013" s="7">
        <v>1</v>
      </c>
      <c r="Q5013" s="7">
        <v>28</v>
      </c>
      <c r="R5013" s="7">
        <v>265</v>
      </c>
      <c r="S5013" s="189">
        <v>45625.593981481485</v>
      </c>
    </row>
    <row r="5014" spans="1:19">
      <c r="A5014" s="7">
        <v>2023</v>
      </c>
      <c r="B5014" s="123" t="s">
        <v>537</v>
      </c>
      <c r="C5014" s="123" t="s">
        <v>553</v>
      </c>
      <c r="D5014" s="123" t="s">
        <v>558</v>
      </c>
      <c r="E5014" s="123" t="s">
        <v>23</v>
      </c>
      <c r="F5014" s="7">
        <v>6.8969573290000001</v>
      </c>
      <c r="G5014" s="123" t="s">
        <v>532</v>
      </c>
      <c r="H5014" s="7">
        <v>2.4724339999999999E-3</v>
      </c>
      <c r="I5014" s="7">
        <v>0.358481891</v>
      </c>
      <c r="J5014" s="7">
        <v>0</v>
      </c>
      <c r="K5014" s="7">
        <v>4.9954710209999998E-5</v>
      </c>
      <c r="L5014" s="7">
        <v>4.0517072429999998E-6</v>
      </c>
      <c r="M5014" s="7">
        <v>0</v>
      </c>
      <c r="N5014" s="7">
        <v>7.2430070000000001E-3</v>
      </c>
      <c r="O5014" s="7">
        <v>5.8746299999999998E-4</v>
      </c>
      <c r="P5014" s="7"/>
      <c r="Q5014" s="7">
        <v>28</v>
      </c>
      <c r="R5014" s="7">
        <v>265</v>
      </c>
      <c r="S5014" s="189">
        <v>45625.593981481485</v>
      </c>
    </row>
    <row r="5015" spans="1:19">
      <c r="A5015" s="7">
        <v>2023</v>
      </c>
      <c r="B5015" s="123" t="s">
        <v>537</v>
      </c>
      <c r="C5015" s="123" t="s">
        <v>553</v>
      </c>
      <c r="D5015" s="123" t="s">
        <v>558</v>
      </c>
      <c r="E5015" s="123" t="s">
        <v>533</v>
      </c>
      <c r="F5015" s="7">
        <v>6587.0981488199996</v>
      </c>
      <c r="G5015" s="123" t="s">
        <v>532</v>
      </c>
      <c r="H5015" s="7">
        <v>488.231168744</v>
      </c>
      <c r="I5015" s="7">
        <v>74.119309856000001</v>
      </c>
      <c r="J5015" s="7">
        <v>482.83429430899997</v>
      </c>
      <c r="K5015" s="7">
        <v>2.1774440000000002E-3</v>
      </c>
      <c r="L5015" s="7">
        <v>2.0135494E-2</v>
      </c>
      <c r="M5015" s="7">
        <v>73.3</v>
      </c>
      <c r="N5015" s="7">
        <v>3.3056200000000001E-4</v>
      </c>
      <c r="O5015" s="7">
        <v>3.0568079999999998E-3</v>
      </c>
      <c r="P5015" s="7">
        <v>1</v>
      </c>
      <c r="Q5015" s="7">
        <v>28</v>
      </c>
      <c r="R5015" s="7">
        <v>265</v>
      </c>
      <c r="S5015" s="189">
        <v>45625.593981481485</v>
      </c>
    </row>
    <row r="5016" spans="1:19">
      <c r="A5016" s="7">
        <v>2023</v>
      </c>
      <c r="B5016" s="123" t="s">
        <v>537</v>
      </c>
      <c r="C5016" s="123" t="s">
        <v>553</v>
      </c>
      <c r="D5016" s="123" t="s">
        <v>558</v>
      </c>
      <c r="E5016" s="123" t="s">
        <v>159</v>
      </c>
      <c r="F5016" s="7">
        <v>156.08405296800001</v>
      </c>
      <c r="G5016" s="123" t="s">
        <v>532</v>
      </c>
      <c r="H5016" s="7">
        <v>10.984541372000001</v>
      </c>
      <c r="I5016" s="7">
        <v>70.375808184999997</v>
      </c>
      <c r="J5016" s="7">
        <v>10.919640346</v>
      </c>
      <c r="K5016" s="7">
        <v>1.3675880000000001E-3</v>
      </c>
      <c r="L5016" s="7">
        <v>1.0041E-4</v>
      </c>
      <c r="M5016" s="7">
        <v>69.959999999999994</v>
      </c>
      <c r="N5016" s="7">
        <v>8.7618699999999997E-3</v>
      </c>
      <c r="O5016" s="7">
        <v>6.4330500000000005E-4</v>
      </c>
      <c r="P5016" s="7">
        <v>1</v>
      </c>
      <c r="Q5016" s="7">
        <v>28</v>
      </c>
      <c r="R5016" s="7">
        <v>265</v>
      </c>
      <c r="S5016" s="189">
        <v>45625.593981481485</v>
      </c>
    </row>
    <row r="5017" spans="1:19">
      <c r="A5017" s="7">
        <v>2023</v>
      </c>
      <c r="B5017" s="123" t="s">
        <v>537</v>
      </c>
      <c r="C5017" s="123" t="s">
        <v>553</v>
      </c>
      <c r="D5017" s="123" t="s">
        <v>191</v>
      </c>
      <c r="E5017" s="123" t="s">
        <v>533</v>
      </c>
      <c r="F5017" s="7">
        <v>3872.270896258</v>
      </c>
      <c r="G5017" s="123" t="s">
        <v>532</v>
      </c>
      <c r="H5017" s="7">
        <v>286.64872536600001</v>
      </c>
      <c r="I5017" s="7">
        <v>74.025999999999996</v>
      </c>
      <c r="J5017" s="7">
        <v>283.837456696</v>
      </c>
      <c r="K5017" s="7">
        <v>2.7105896000000001E-2</v>
      </c>
      <c r="L5017" s="7">
        <v>7.7445420000000001E-3</v>
      </c>
      <c r="M5017" s="7">
        <v>73.3</v>
      </c>
      <c r="N5017" s="7">
        <v>7.0000000000000001E-3</v>
      </c>
      <c r="O5017" s="7">
        <v>2E-3</v>
      </c>
      <c r="P5017" s="7">
        <v>1</v>
      </c>
      <c r="Q5017" s="7">
        <v>28</v>
      </c>
      <c r="R5017" s="7">
        <v>265</v>
      </c>
      <c r="S5017" s="189">
        <v>45625.593981481485</v>
      </c>
    </row>
    <row r="5018" spans="1:19">
      <c r="A5018" s="7">
        <v>2023</v>
      </c>
      <c r="B5018" s="123" t="s">
        <v>537</v>
      </c>
      <c r="C5018" s="123" t="s">
        <v>553</v>
      </c>
      <c r="D5018" s="123" t="s">
        <v>561</v>
      </c>
      <c r="E5018" s="123" t="s">
        <v>25</v>
      </c>
      <c r="F5018" s="7">
        <v>1362.8722819049999</v>
      </c>
      <c r="G5018" s="123" t="s">
        <v>532</v>
      </c>
      <c r="H5018" s="7">
        <v>6.2802071049999997</v>
      </c>
      <c r="I5018" s="7">
        <v>4.6080672329999999</v>
      </c>
      <c r="J5018" s="7">
        <v>5.2371293840000002</v>
      </c>
      <c r="K5018" s="7">
        <v>4.7039500000000003E-4</v>
      </c>
      <c r="L5018" s="7">
        <v>3.8864400000000001E-3</v>
      </c>
      <c r="M5018" s="7">
        <v>3.8427147229999998</v>
      </c>
      <c r="N5018" s="7">
        <v>3.4515000000000001E-4</v>
      </c>
      <c r="O5018" s="7">
        <v>2.8516539999999999E-3</v>
      </c>
      <c r="P5018" s="7">
        <v>1</v>
      </c>
      <c r="Q5018" s="7">
        <v>28</v>
      </c>
      <c r="R5018" s="7">
        <v>265</v>
      </c>
      <c r="S5018" s="189">
        <v>45625.593981481485</v>
      </c>
    </row>
    <row r="5019" spans="1:19">
      <c r="A5019" s="7">
        <v>2023</v>
      </c>
      <c r="B5019" s="123" t="s">
        <v>537</v>
      </c>
      <c r="C5019" s="123" t="s">
        <v>553</v>
      </c>
      <c r="D5019" s="123" t="s">
        <v>561</v>
      </c>
      <c r="E5019" s="123" t="s">
        <v>23</v>
      </c>
      <c r="F5019" s="7">
        <v>120.459860733</v>
      </c>
      <c r="G5019" s="123" t="s">
        <v>532</v>
      </c>
      <c r="H5019" s="7">
        <v>4.3182679000000002E-2</v>
      </c>
      <c r="I5019" s="7">
        <v>0.358481891</v>
      </c>
      <c r="J5019" s="7">
        <v>0</v>
      </c>
      <c r="K5019" s="7">
        <v>8.7249199999999999E-4</v>
      </c>
      <c r="L5019" s="7">
        <v>7.0765711169999996E-5</v>
      </c>
      <c r="M5019" s="7">
        <v>0</v>
      </c>
      <c r="N5019" s="7">
        <v>7.2430070000000001E-3</v>
      </c>
      <c r="O5019" s="7">
        <v>5.8746299999999998E-4</v>
      </c>
      <c r="P5019" s="7"/>
      <c r="Q5019" s="7">
        <v>28</v>
      </c>
      <c r="R5019" s="7">
        <v>265</v>
      </c>
      <c r="S5019" s="189">
        <v>45625.593981481485</v>
      </c>
    </row>
    <row r="5020" spans="1:19">
      <c r="A5020" s="7">
        <v>2023</v>
      </c>
      <c r="B5020" s="123" t="s">
        <v>537</v>
      </c>
      <c r="C5020" s="123" t="s">
        <v>553</v>
      </c>
      <c r="D5020" s="123" t="s">
        <v>561</v>
      </c>
      <c r="E5020" s="123" t="s">
        <v>533</v>
      </c>
      <c r="F5020" s="7">
        <v>14634.846578008999</v>
      </c>
      <c r="G5020" s="123" t="s">
        <v>532</v>
      </c>
      <c r="H5020" s="7">
        <v>1084.72472821</v>
      </c>
      <c r="I5020" s="7">
        <v>74.119309856000001</v>
      </c>
      <c r="J5020" s="7">
        <v>1072.734254168</v>
      </c>
      <c r="K5020" s="7">
        <v>4.8377239999999998E-3</v>
      </c>
      <c r="L5020" s="7">
        <v>4.4735916000000001E-2</v>
      </c>
      <c r="M5020" s="7">
        <v>73.3</v>
      </c>
      <c r="N5020" s="7">
        <v>3.3056200000000001E-4</v>
      </c>
      <c r="O5020" s="7">
        <v>3.0568079999999998E-3</v>
      </c>
      <c r="P5020" s="7">
        <v>1</v>
      </c>
      <c r="Q5020" s="7">
        <v>28</v>
      </c>
      <c r="R5020" s="7">
        <v>265</v>
      </c>
      <c r="S5020" s="189">
        <v>45625.593981481485</v>
      </c>
    </row>
    <row r="5021" spans="1:19">
      <c r="A5021" s="7">
        <v>2023</v>
      </c>
      <c r="B5021" s="123" t="s">
        <v>537</v>
      </c>
      <c r="C5021" s="123" t="s">
        <v>553</v>
      </c>
      <c r="D5021" s="123" t="s">
        <v>561</v>
      </c>
      <c r="E5021" s="123" t="s">
        <v>159</v>
      </c>
      <c r="F5021" s="7">
        <v>2726.1098460879998</v>
      </c>
      <c r="G5021" s="123" t="s">
        <v>532</v>
      </c>
      <c r="H5021" s="7">
        <v>191.85218362000001</v>
      </c>
      <c r="I5021" s="7">
        <v>70.375808184999997</v>
      </c>
      <c r="J5021" s="7">
        <v>190.718644832</v>
      </c>
      <c r="K5021" s="7">
        <v>2.3885819999999999E-2</v>
      </c>
      <c r="L5021" s="7">
        <v>1.7537200000000001E-3</v>
      </c>
      <c r="M5021" s="7">
        <v>69.959999999999994</v>
      </c>
      <c r="N5021" s="7">
        <v>8.7618699999999997E-3</v>
      </c>
      <c r="O5021" s="7">
        <v>6.4330500000000005E-4</v>
      </c>
      <c r="P5021" s="7">
        <v>1</v>
      </c>
      <c r="Q5021" s="7">
        <v>28</v>
      </c>
      <c r="R5021" s="7">
        <v>265</v>
      </c>
      <c r="S5021" s="189">
        <v>45625.593981481485</v>
      </c>
    </row>
    <row r="5022" spans="1:19">
      <c r="A5022" s="7">
        <v>2023</v>
      </c>
      <c r="B5022" s="123" t="s">
        <v>537</v>
      </c>
      <c r="C5022" s="123" t="s">
        <v>553</v>
      </c>
      <c r="D5022" s="123" t="s">
        <v>561</v>
      </c>
      <c r="E5022" s="123" t="s">
        <v>535</v>
      </c>
      <c r="F5022" s="7">
        <v>623.04821346699998</v>
      </c>
      <c r="G5022" s="123" t="s">
        <v>532</v>
      </c>
      <c r="H5022" s="7">
        <v>35.311009388999999</v>
      </c>
      <c r="I5022" s="7">
        <v>56.674601782000003</v>
      </c>
      <c r="J5022" s="7">
        <v>35.277053262000003</v>
      </c>
      <c r="K5022" s="7">
        <v>6.2304799999999996E-4</v>
      </c>
      <c r="L5022" s="7">
        <v>6.2304821349999995E-5</v>
      </c>
      <c r="M5022" s="7">
        <v>56.620101781999999</v>
      </c>
      <c r="N5022" s="7">
        <v>1E-3</v>
      </c>
      <c r="O5022" s="7">
        <v>1E-4</v>
      </c>
      <c r="P5022" s="7">
        <v>1</v>
      </c>
      <c r="Q5022" s="7">
        <v>28</v>
      </c>
      <c r="R5022" s="7">
        <v>265</v>
      </c>
      <c r="S5022" s="189">
        <v>45625.593981481485</v>
      </c>
    </row>
    <row r="5023" spans="1:19">
      <c r="A5023" s="7">
        <v>2023</v>
      </c>
      <c r="B5023" s="123" t="s">
        <v>537</v>
      </c>
      <c r="C5023" s="123" t="s">
        <v>564</v>
      </c>
      <c r="D5023" s="123" t="s">
        <v>180</v>
      </c>
      <c r="E5023" s="123" t="s">
        <v>574</v>
      </c>
      <c r="F5023" s="7">
        <v>3558.5658302440002</v>
      </c>
      <c r="G5023" s="123" t="s">
        <v>532</v>
      </c>
      <c r="H5023" s="7">
        <v>381.11231781700002</v>
      </c>
      <c r="I5023" s="7">
        <v>107.097166667</v>
      </c>
      <c r="J5023" s="7">
        <v>349.80583492599999</v>
      </c>
      <c r="K5023" s="7">
        <v>1.067569749</v>
      </c>
      <c r="L5023" s="7">
        <v>5.3378490000000004E-3</v>
      </c>
      <c r="M5023" s="7">
        <v>98.299666666999997</v>
      </c>
      <c r="N5023" s="7">
        <v>0.3</v>
      </c>
      <c r="O5023" s="7">
        <v>1.5E-3</v>
      </c>
      <c r="P5023" s="7">
        <v>1</v>
      </c>
      <c r="Q5023" s="7">
        <v>28</v>
      </c>
      <c r="R5023" s="7">
        <v>265</v>
      </c>
      <c r="S5023" s="189">
        <v>45625.593981481485</v>
      </c>
    </row>
    <row r="5024" spans="1:19">
      <c r="A5024" s="7">
        <v>2023</v>
      </c>
      <c r="B5024" s="123" t="s">
        <v>537</v>
      </c>
      <c r="C5024" s="123" t="s">
        <v>564</v>
      </c>
      <c r="D5024" s="123" t="s">
        <v>180</v>
      </c>
      <c r="E5024" s="123" t="s">
        <v>33</v>
      </c>
      <c r="F5024" s="7">
        <v>1053.6924977189999</v>
      </c>
      <c r="G5024" s="123" t="s">
        <v>532</v>
      </c>
      <c r="H5024" s="7">
        <v>9.9679310280000006</v>
      </c>
      <c r="I5024" s="7">
        <v>9.4600000000000009</v>
      </c>
      <c r="J5024" s="7">
        <v>0</v>
      </c>
      <c r="K5024" s="7">
        <v>0.31610774899999999</v>
      </c>
      <c r="L5024" s="7">
        <v>4.2147699999999996E-3</v>
      </c>
      <c r="M5024" s="7">
        <v>0</v>
      </c>
      <c r="N5024" s="7">
        <v>0.3</v>
      </c>
      <c r="O5024" s="7">
        <v>4.0000000000000001E-3</v>
      </c>
      <c r="P5024" s="7"/>
      <c r="Q5024" s="7">
        <v>28</v>
      </c>
      <c r="R5024" s="7">
        <v>265</v>
      </c>
      <c r="S5024" s="189">
        <v>45625.593981481485</v>
      </c>
    </row>
    <row r="5025" spans="1:19">
      <c r="A5025" s="7">
        <v>2023</v>
      </c>
      <c r="B5025" s="123" t="s">
        <v>537</v>
      </c>
      <c r="C5025" s="123" t="s">
        <v>564</v>
      </c>
      <c r="D5025" s="123" t="s">
        <v>180</v>
      </c>
      <c r="E5025" s="123" t="s">
        <v>540</v>
      </c>
      <c r="F5025" s="7">
        <v>166.923958524</v>
      </c>
      <c r="G5025" s="123" t="s">
        <v>532</v>
      </c>
      <c r="H5025" s="7">
        <v>17.259520000999999</v>
      </c>
      <c r="I5025" s="7">
        <v>103.39749999999999</v>
      </c>
      <c r="J5025" s="7">
        <v>15.791006476</v>
      </c>
      <c r="K5025" s="7">
        <v>5.0077188000000002E-2</v>
      </c>
      <c r="L5025" s="7">
        <v>2.5038600000000001E-4</v>
      </c>
      <c r="M5025" s="7">
        <v>94.6</v>
      </c>
      <c r="N5025" s="7">
        <v>0.3</v>
      </c>
      <c r="O5025" s="7">
        <v>1.5E-3</v>
      </c>
      <c r="P5025" s="7">
        <v>1</v>
      </c>
      <c r="Q5025" s="7">
        <v>28</v>
      </c>
      <c r="R5025" s="7">
        <v>265</v>
      </c>
      <c r="S5025" s="189">
        <v>45625.593981481485</v>
      </c>
    </row>
    <row r="5026" spans="1:19">
      <c r="A5026" s="7">
        <v>2023</v>
      </c>
      <c r="B5026" s="123" t="s">
        <v>537</v>
      </c>
      <c r="C5026" s="123" t="s">
        <v>564</v>
      </c>
      <c r="D5026" s="123" t="s">
        <v>180</v>
      </c>
      <c r="E5026" s="123" t="s">
        <v>569</v>
      </c>
      <c r="F5026" s="7">
        <v>505.23144704999999</v>
      </c>
      <c r="G5026" s="123" t="s">
        <v>532</v>
      </c>
      <c r="H5026" s="7">
        <v>54.378565877</v>
      </c>
      <c r="I5026" s="7">
        <v>107.631</v>
      </c>
      <c r="J5026" s="7">
        <v>49.947180854999999</v>
      </c>
      <c r="K5026" s="7">
        <v>0.151569434</v>
      </c>
      <c r="L5026" s="7">
        <v>7.0732399999999995E-4</v>
      </c>
      <c r="M5026" s="7">
        <v>98.86</v>
      </c>
      <c r="N5026" s="7">
        <v>0.3</v>
      </c>
      <c r="O5026" s="7">
        <v>1.4E-3</v>
      </c>
      <c r="P5026" s="7">
        <v>1</v>
      </c>
      <c r="Q5026" s="7">
        <v>28</v>
      </c>
      <c r="R5026" s="7">
        <v>265</v>
      </c>
      <c r="S5026" s="189">
        <v>45625.593981481485</v>
      </c>
    </row>
    <row r="5027" spans="1:19">
      <c r="A5027" s="7">
        <v>2023</v>
      </c>
      <c r="B5027" s="123" t="s">
        <v>537</v>
      </c>
      <c r="C5027" s="123" t="s">
        <v>564</v>
      </c>
      <c r="D5027" s="123" t="s">
        <v>180</v>
      </c>
      <c r="E5027" s="123" t="s">
        <v>531</v>
      </c>
      <c r="F5027" s="7">
        <v>0</v>
      </c>
      <c r="G5027" s="123" t="s">
        <v>532</v>
      </c>
      <c r="H5027" s="7">
        <v>0</v>
      </c>
      <c r="I5027" s="7"/>
      <c r="J5027" s="7">
        <v>0</v>
      </c>
      <c r="K5027" s="7">
        <v>0</v>
      </c>
      <c r="L5027" s="7">
        <v>0</v>
      </c>
      <c r="M5027" s="7"/>
      <c r="N5027" s="7"/>
      <c r="O5027" s="7"/>
      <c r="P5027" s="7">
        <v>1</v>
      </c>
      <c r="Q5027" s="7">
        <v>28</v>
      </c>
      <c r="R5027" s="7">
        <v>265</v>
      </c>
      <c r="S5027" s="189">
        <v>45625.593981481485</v>
      </c>
    </row>
    <row r="5028" spans="1:19">
      <c r="A5028" s="7">
        <v>2023</v>
      </c>
      <c r="B5028" s="123" t="s">
        <v>537</v>
      </c>
      <c r="C5028" s="123" t="s">
        <v>564</v>
      </c>
      <c r="D5028" s="123" t="s">
        <v>180</v>
      </c>
      <c r="E5028" s="123" t="s">
        <v>533</v>
      </c>
      <c r="F5028" s="7">
        <v>10732.039994884</v>
      </c>
      <c r="G5028" s="123" t="s">
        <v>532</v>
      </c>
      <c r="H5028" s="7">
        <v>791.33412371999998</v>
      </c>
      <c r="I5028" s="7">
        <v>73.735666667000004</v>
      </c>
      <c r="J5028" s="7">
        <v>786.62275816199997</v>
      </c>
      <c r="K5028" s="7">
        <v>0.1073204</v>
      </c>
      <c r="L5028" s="7">
        <v>6.4392240000000003E-3</v>
      </c>
      <c r="M5028" s="7">
        <v>73.296666666999997</v>
      </c>
      <c r="N5028" s="7">
        <v>0.01</v>
      </c>
      <c r="O5028" s="7">
        <v>5.9999999999999995E-4</v>
      </c>
      <c r="P5028" s="7">
        <v>1</v>
      </c>
      <c r="Q5028" s="7">
        <v>28</v>
      </c>
      <c r="R5028" s="7">
        <v>265</v>
      </c>
      <c r="S5028" s="189">
        <v>45625.593981481485</v>
      </c>
    </row>
    <row r="5029" spans="1:19">
      <c r="A5029" s="7">
        <v>2023</v>
      </c>
      <c r="B5029" s="123" t="s">
        <v>537</v>
      </c>
      <c r="C5029" s="123" t="s">
        <v>564</v>
      </c>
      <c r="D5029" s="123" t="s">
        <v>180</v>
      </c>
      <c r="E5029" s="123" t="s">
        <v>159</v>
      </c>
      <c r="F5029" s="7">
        <v>0</v>
      </c>
      <c r="G5029" s="123" t="s">
        <v>532</v>
      </c>
      <c r="H5029" s="7">
        <v>0</v>
      </c>
      <c r="I5029" s="7"/>
      <c r="J5029" s="7">
        <v>0</v>
      </c>
      <c r="K5029" s="7">
        <v>0</v>
      </c>
      <c r="L5029" s="7">
        <v>0</v>
      </c>
      <c r="M5029" s="7"/>
      <c r="N5029" s="7"/>
      <c r="O5029" s="7"/>
      <c r="P5029" s="7">
        <v>1</v>
      </c>
      <c r="Q5029" s="7">
        <v>28</v>
      </c>
      <c r="R5029" s="7">
        <v>265</v>
      </c>
      <c r="S5029" s="189">
        <v>45625.593981481485</v>
      </c>
    </row>
    <row r="5030" spans="1:19">
      <c r="A5030" s="7">
        <v>2023</v>
      </c>
      <c r="B5030" s="123" t="s">
        <v>537</v>
      </c>
      <c r="C5030" s="123" t="s">
        <v>564</v>
      </c>
      <c r="D5030" s="123" t="s">
        <v>180</v>
      </c>
      <c r="E5030" s="123" t="s">
        <v>160</v>
      </c>
      <c r="F5030" s="7">
        <v>30703.879525169999</v>
      </c>
      <c r="G5030" s="123" t="s">
        <v>532</v>
      </c>
      <c r="H5030" s="7">
        <v>2205.4289624130001</v>
      </c>
      <c r="I5030" s="7">
        <v>71.828999999999994</v>
      </c>
      <c r="J5030" s="7">
        <v>2191.949959302</v>
      </c>
      <c r="K5030" s="7">
        <v>0.30703879499999998</v>
      </c>
      <c r="L5030" s="7">
        <v>1.8422328000000002E-2</v>
      </c>
      <c r="M5030" s="7">
        <v>71.39</v>
      </c>
      <c r="N5030" s="7">
        <v>0.01</v>
      </c>
      <c r="O5030" s="7">
        <v>5.9999999999999995E-4</v>
      </c>
      <c r="P5030" s="7">
        <v>1</v>
      </c>
      <c r="Q5030" s="7">
        <v>28</v>
      </c>
      <c r="R5030" s="7">
        <v>265</v>
      </c>
      <c r="S5030" s="189">
        <v>45625.593981481485</v>
      </c>
    </row>
    <row r="5031" spans="1:19">
      <c r="A5031" s="7">
        <v>2023</v>
      </c>
      <c r="B5031" s="123" t="s">
        <v>537</v>
      </c>
      <c r="C5031" s="123" t="s">
        <v>564</v>
      </c>
      <c r="D5031" s="123" t="s">
        <v>180</v>
      </c>
      <c r="E5031" s="123" t="s">
        <v>575</v>
      </c>
      <c r="F5031" s="7">
        <v>322.61211980100001</v>
      </c>
      <c r="G5031" s="123" t="s">
        <v>532</v>
      </c>
      <c r="H5031" s="7">
        <v>35.421466537000001</v>
      </c>
      <c r="I5031" s="7">
        <v>109.795833333</v>
      </c>
      <c r="J5031" s="7">
        <v>32.583286413000003</v>
      </c>
      <c r="K5031" s="7">
        <v>9.6783636000000006E-2</v>
      </c>
      <c r="L5031" s="7">
        <v>4.8391800000000001E-4</v>
      </c>
      <c r="M5031" s="7">
        <v>100.99833333300001</v>
      </c>
      <c r="N5031" s="7">
        <v>0.3</v>
      </c>
      <c r="O5031" s="7">
        <v>1.5E-3</v>
      </c>
      <c r="P5031" s="7">
        <v>1</v>
      </c>
      <c r="Q5031" s="7">
        <v>28</v>
      </c>
      <c r="R5031" s="7">
        <v>265</v>
      </c>
      <c r="S5031" s="189">
        <v>45625.593981481485</v>
      </c>
    </row>
    <row r="5032" spans="1:19">
      <c r="A5032" s="7">
        <v>2023</v>
      </c>
      <c r="B5032" s="123" t="s">
        <v>537</v>
      </c>
      <c r="C5032" s="123" t="s">
        <v>564</v>
      </c>
      <c r="D5032" s="123" t="s">
        <v>180</v>
      </c>
      <c r="E5032" s="123" t="s">
        <v>163</v>
      </c>
      <c r="F5032" s="7">
        <v>2070.6082624760002</v>
      </c>
      <c r="G5032" s="123" t="s">
        <v>532</v>
      </c>
      <c r="H5032" s="7">
        <v>132.22179651299999</v>
      </c>
      <c r="I5032" s="7">
        <v>63.856499999999997</v>
      </c>
      <c r="J5032" s="7">
        <v>131.87704023699999</v>
      </c>
      <c r="K5032" s="7">
        <v>1.0353041E-2</v>
      </c>
      <c r="L5032" s="7">
        <v>2.07061E-4</v>
      </c>
      <c r="M5032" s="7">
        <v>63.69</v>
      </c>
      <c r="N5032" s="7">
        <v>5.0000000000000001E-3</v>
      </c>
      <c r="O5032" s="7">
        <v>1E-4</v>
      </c>
      <c r="P5032" s="7">
        <v>1</v>
      </c>
      <c r="Q5032" s="7">
        <v>28</v>
      </c>
      <c r="R5032" s="7">
        <v>265</v>
      </c>
      <c r="S5032" s="189">
        <v>45625.593981481485</v>
      </c>
    </row>
    <row r="5033" spans="1:19">
      <c r="A5033" s="7">
        <v>2023</v>
      </c>
      <c r="B5033" s="123" t="s">
        <v>537</v>
      </c>
      <c r="C5033" s="123" t="s">
        <v>564</v>
      </c>
      <c r="D5033" s="123" t="s">
        <v>180</v>
      </c>
      <c r="E5033" s="123" t="s">
        <v>535</v>
      </c>
      <c r="F5033" s="7">
        <v>19461.109882525001</v>
      </c>
      <c r="G5033" s="123" t="s">
        <v>532</v>
      </c>
      <c r="H5033" s="7">
        <v>1105.1302971350001</v>
      </c>
      <c r="I5033" s="7">
        <v>56.786601781999998</v>
      </c>
      <c r="J5033" s="7">
        <v>1101.8900223390001</v>
      </c>
      <c r="K5033" s="7">
        <v>9.7305549000000005E-2</v>
      </c>
      <c r="L5033" s="7">
        <v>1.9461109999999999E-3</v>
      </c>
      <c r="M5033" s="7">
        <v>56.620101781999999</v>
      </c>
      <c r="N5033" s="7">
        <v>5.0000000000000001E-3</v>
      </c>
      <c r="O5033" s="7">
        <v>1E-4</v>
      </c>
      <c r="P5033" s="7">
        <v>1</v>
      </c>
      <c r="Q5033" s="7">
        <v>28</v>
      </c>
      <c r="R5033" s="7">
        <v>265</v>
      </c>
      <c r="S5033" s="189">
        <v>45625.593981481485</v>
      </c>
    </row>
    <row r="5034" spans="1:19">
      <c r="A5034" s="7">
        <v>2023</v>
      </c>
      <c r="B5034" s="123" t="s">
        <v>537</v>
      </c>
      <c r="C5034" s="123" t="s">
        <v>564</v>
      </c>
      <c r="D5034" s="123" t="s">
        <v>180</v>
      </c>
      <c r="E5034" s="123" t="s">
        <v>541</v>
      </c>
      <c r="F5034" s="7">
        <v>116.62891713800001</v>
      </c>
      <c r="G5034" s="123" t="s">
        <v>532</v>
      </c>
      <c r="H5034" s="7">
        <v>11.019731475</v>
      </c>
      <c r="I5034" s="7">
        <v>94.485413609000005</v>
      </c>
      <c r="J5034" s="7">
        <v>10.96853138</v>
      </c>
      <c r="K5034" s="7">
        <v>1.166289E-3</v>
      </c>
      <c r="L5034" s="7">
        <v>6.9977350280000004E-5</v>
      </c>
      <c r="M5034" s="7">
        <v>94.046413608999998</v>
      </c>
      <c r="N5034" s="7">
        <v>0.01</v>
      </c>
      <c r="O5034" s="7">
        <v>5.9999999999999995E-4</v>
      </c>
      <c r="P5034" s="7">
        <v>1</v>
      </c>
      <c r="Q5034" s="7">
        <v>28</v>
      </c>
      <c r="R5034" s="7">
        <v>265</v>
      </c>
      <c r="S5034" s="189">
        <v>45625.593981481485</v>
      </c>
    </row>
    <row r="5035" spans="1:19">
      <c r="A5035" s="7">
        <v>2023</v>
      </c>
      <c r="B5035" s="123" t="s">
        <v>537</v>
      </c>
      <c r="C5035" s="123" t="s">
        <v>564</v>
      </c>
      <c r="D5035" s="123" t="s">
        <v>180</v>
      </c>
      <c r="E5035" s="123" t="s">
        <v>570</v>
      </c>
      <c r="F5035" s="7">
        <v>5346.7110720000001</v>
      </c>
      <c r="G5035" s="123" t="s">
        <v>532</v>
      </c>
      <c r="H5035" s="7">
        <v>602.95395430099995</v>
      </c>
      <c r="I5035" s="7">
        <v>112.771</v>
      </c>
      <c r="J5035" s="7">
        <v>556.05795148799996</v>
      </c>
      <c r="K5035" s="7">
        <v>1.6040133219999999</v>
      </c>
      <c r="L5035" s="7">
        <v>7.4853960000000001E-3</v>
      </c>
      <c r="M5035" s="7">
        <v>104</v>
      </c>
      <c r="N5035" s="7">
        <v>0.3</v>
      </c>
      <c r="O5035" s="7">
        <v>1.4E-3</v>
      </c>
      <c r="P5035" s="7">
        <v>1</v>
      </c>
      <c r="Q5035" s="7">
        <v>28</v>
      </c>
      <c r="R5035" s="7">
        <v>265</v>
      </c>
      <c r="S5035" s="189">
        <v>45625.593981481485</v>
      </c>
    </row>
    <row r="5036" spans="1:19">
      <c r="A5036" s="7">
        <v>2023</v>
      </c>
      <c r="B5036" s="123" t="s">
        <v>537</v>
      </c>
      <c r="C5036" s="123" t="s">
        <v>556</v>
      </c>
      <c r="D5036" s="123" t="s">
        <v>576</v>
      </c>
      <c r="E5036" s="123" t="s">
        <v>27</v>
      </c>
      <c r="F5036" s="7">
        <v>0</v>
      </c>
      <c r="G5036" s="123" t="s">
        <v>532</v>
      </c>
      <c r="H5036" s="7">
        <v>0</v>
      </c>
      <c r="I5036" s="7"/>
      <c r="J5036" s="7">
        <v>0</v>
      </c>
      <c r="K5036" s="7">
        <v>0</v>
      </c>
      <c r="L5036" s="7">
        <v>0</v>
      </c>
      <c r="M5036" s="7"/>
      <c r="N5036" s="7"/>
      <c r="O5036" s="7"/>
      <c r="P5036" s="7"/>
      <c r="Q5036" s="7">
        <v>28</v>
      </c>
      <c r="R5036" s="7">
        <v>265</v>
      </c>
      <c r="S5036" s="189">
        <v>45625.593981481485</v>
      </c>
    </row>
    <row r="5037" spans="1:19">
      <c r="A5037" s="7">
        <v>2023</v>
      </c>
      <c r="B5037" s="123" t="s">
        <v>537</v>
      </c>
      <c r="C5037" s="123" t="s">
        <v>556</v>
      </c>
      <c r="D5037" s="123" t="s">
        <v>576</v>
      </c>
      <c r="E5037" s="123" t="s">
        <v>33</v>
      </c>
      <c r="F5037" s="7">
        <v>97.428779910000003</v>
      </c>
      <c r="G5037" s="123" t="s">
        <v>532</v>
      </c>
      <c r="H5037" s="7">
        <v>0.92167625799999997</v>
      </c>
      <c r="I5037" s="7">
        <v>9.4600000000000009</v>
      </c>
      <c r="J5037" s="7">
        <v>0</v>
      </c>
      <c r="K5037" s="7">
        <v>2.9228634E-2</v>
      </c>
      <c r="L5037" s="7">
        <v>3.89715E-4</v>
      </c>
      <c r="M5037" s="7">
        <v>0</v>
      </c>
      <c r="N5037" s="7">
        <v>0.3</v>
      </c>
      <c r="O5037" s="7">
        <v>4.0000000000000001E-3</v>
      </c>
      <c r="P5037" s="7"/>
      <c r="Q5037" s="7">
        <v>28</v>
      </c>
      <c r="R5037" s="7">
        <v>265</v>
      </c>
      <c r="S5037" s="189">
        <v>45625.593981481485</v>
      </c>
    </row>
    <row r="5038" spans="1:19">
      <c r="A5038" s="7">
        <v>2023</v>
      </c>
      <c r="B5038" s="123" t="s">
        <v>537</v>
      </c>
      <c r="C5038" s="123" t="s">
        <v>556</v>
      </c>
      <c r="D5038" s="123" t="s">
        <v>576</v>
      </c>
      <c r="E5038" s="123" t="s">
        <v>540</v>
      </c>
      <c r="F5038" s="7">
        <v>0.20930852</v>
      </c>
      <c r="G5038" s="123" t="s">
        <v>532</v>
      </c>
      <c r="H5038" s="7">
        <v>1.9942392999999999E-2</v>
      </c>
      <c r="I5038" s="7">
        <v>95.277500000000003</v>
      </c>
      <c r="J5038" s="7">
        <v>1.9800585999999998E-2</v>
      </c>
      <c r="K5038" s="7">
        <v>2.0930852E-6</v>
      </c>
      <c r="L5038" s="7">
        <v>3.1396278000000001E-7</v>
      </c>
      <c r="M5038" s="7">
        <v>94.6</v>
      </c>
      <c r="N5038" s="7">
        <v>0.01</v>
      </c>
      <c r="O5038" s="7">
        <v>1.5E-3</v>
      </c>
      <c r="P5038" s="7">
        <v>1</v>
      </c>
      <c r="Q5038" s="7">
        <v>28</v>
      </c>
      <c r="R5038" s="7">
        <v>265</v>
      </c>
      <c r="S5038" s="189">
        <v>45625.593981481485</v>
      </c>
    </row>
    <row r="5039" spans="1:19">
      <c r="A5039" s="7">
        <v>2023</v>
      </c>
      <c r="B5039" s="123" t="s">
        <v>537</v>
      </c>
      <c r="C5039" s="123" t="s">
        <v>556</v>
      </c>
      <c r="D5039" s="123" t="s">
        <v>576</v>
      </c>
      <c r="E5039" s="123" t="s">
        <v>531</v>
      </c>
      <c r="F5039" s="7">
        <v>0</v>
      </c>
      <c r="G5039" s="123" t="s">
        <v>532</v>
      </c>
      <c r="H5039" s="7">
        <v>0</v>
      </c>
      <c r="I5039" s="7"/>
      <c r="J5039" s="7">
        <v>0</v>
      </c>
      <c r="K5039" s="7">
        <v>0</v>
      </c>
      <c r="L5039" s="7">
        <v>0</v>
      </c>
      <c r="M5039" s="7"/>
      <c r="N5039" s="7"/>
      <c r="O5039" s="7"/>
      <c r="P5039" s="7">
        <v>1</v>
      </c>
      <c r="Q5039" s="7">
        <v>28</v>
      </c>
      <c r="R5039" s="7">
        <v>265</v>
      </c>
      <c r="S5039" s="189">
        <v>45625.593981481485</v>
      </c>
    </row>
    <row r="5040" spans="1:19">
      <c r="A5040" s="7">
        <v>2023</v>
      </c>
      <c r="B5040" s="123" t="s">
        <v>537</v>
      </c>
      <c r="C5040" s="123" t="s">
        <v>556</v>
      </c>
      <c r="D5040" s="123" t="s">
        <v>576</v>
      </c>
      <c r="E5040" s="123" t="s">
        <v>533</v>
      </c>
      <c r="F5040" s="7">
        <v>516.27357742900006</v>
      </c>
      <c r="G5040" s="123" t="s">
        <v>532</v>
      </c>
      <c r="H5040" s="7">
        <v>38.067776414000001</v>
      </c>
      <c r="I5040" s="7">
        <v>73.735666667000004</v>
      </c>
      <c r="J5040" s="7">
        <v>37.841132313999999</v>
      </c>
      <c r="K5040" s="7">
        <v>5.1627360000000002E-3</v>
      </c>
      <c r="L5040" s="7">
        <v>3.0976400000000002E-4</v>
      </c>
      <c r="M5040" s="7">
        <v>73.296666666999997</v>
      </c>
      <c r="N5040" s="7">
        <v>0.01</v>
      </c>
      <c r="O5040" s="7">
        <v>5.9999999999999995E-4</v>
      </c>
      <c r="P5040" s="7">
        <v>1</v>
      </c>
      <c r="Q5040" s="7">
        <v>28</v>
      </c>
      <c r="R5040" s="7">
        <v>265</v>
      </c>
      <c r="S5040" s="189">
        <v>45625.593981481485</v>
      </c>
    </row>
    <row r="5041" spans="1:19">
      <c r="A5041" s="7">
        <v>2023</v>
      </c>
      <c r="B5041" s="123" t="s">
        <v>537</v>
      </c>
      <c r="C5041" s="123" t="s">
        <v>556</v>
      </c>
      <c r="D5041" s="123" t="s">
        <v>576</v>
      </c>
      <c r="E5041" s="123" t="s">
        <v>160</v>
      </c>
      <c r="F5041" s="7">
        <v>199.268217233</v>
      </c>
      <c r="G5041" s="123" t="s">
        <v>532</v>
      </c>
      <c r="H5041" s="7">
        <v>14.313236776</v>
      </c>
      <c r="I5041" s="7">
        <v>71.828999999999994</v>
      </c>
      <c r="J5041" s="7">
        <v>14.225758028</v>
      </c>
      <c r="K5041" s="7">
        <v>1.992682E-3</v>
      </c>
      <c r="L5041" s="7">
        <v>1.19561E-4</v>
      </c>
      <c r="M5041" s="7">
        <v>71.39</v>
      </c>
      <c r="N5041" s="7">
        <v>0.01</v>
      </c>
      <c r="O5041" s="7">
        <v>5.9999999999999995E-4</v>
      </c>
      <c r="P5041" s="7">
        <v>1</v>
      </c>
      <c r="Q5041" s="7">
        <v>28</v>
      </c>
      <c r="R5041" s="7">
        <v>265</v>
      </c>
      <c r="S5041" s="189">
        <v>45625.593981481485</v>
      </c>
    </row>
    <row r="5042" spans="1:19">
      <c r="A5042" s="7">
        <v>2023</v>
      </c>
      <c r="B5042" s="123" t="s">
        <v>537</v>
      </c>
      <c r="C5042" s="123" t="s">
        <v>556</v>
      </c>
      <c r="D5042" s="123" t="s">
        <v>576</v>
      </c>
      <c r="E5042" s="123" t="s">
        <v>163</v>
      </c>
      <c r="F5042" s="7">
        <v>919.28155967999999</v>
      </c>
      <c r="G5042" s="123" t="s">
        <v>532</v>
      </c>
      <c r="H5042" s="7">
        <v>58.702102916000001</v>
      </c>
      <c r="I5042" s="7">
        <v>63.856499999999997</v>
      </c>
      <c r="J5042" s="7">
        <v>58.549042536000002</v>
      </c>
      <c r="K5042" s="7">
        <v>4.5964079999999997E-3</v>
      </c>
      <c r="L5042" s="7">
        <v>9.1928155969999995E-5</v>
      </c>
      <c r="M5042" s="7">
        <v>63.69</v>
      </c>
      <c r="N5042" s="7">
        <v>5.0000000000000001E-3</v>
      </c>
      <c r="O5042" s="7">
        <v>1E-4</v>
      </c>
      <c r="P5042" s="7">
        <v>1</v>
      </c>
      <c r="Q5042" s="7">
        <v>28</v>
      </c>
      <c r="R5042" s="7">
        <v>265</v>
      </c>
      <c r="S5042" s="189">
        <v>45625.593981481485</v>
      </c>
    </row>
    <row r="5043" spans="1:19">
      <c r="A5043" s="7">
        <v>2023</v>
      </c>
      <c r="B5043" s="123" t="s">
        <v>537</v>
      </c>
      <c r="C5043" s="123" t="s">
        <v>556</v>
      </c>
      <c r="D5043" s="123" t="s">
        <v>576</v>
      </c>
      <c r="E5043" s="123" t="s">
        <v>535</v>
      </c>
      <c r="F5043" s="7">
        <v>1634.4310694390001</v>
      </c>
      <c r="G5043" s="123" t="s">
        <v>532</v>
      </c>
      <c r="H5043" s="7">
        <v>92.813786280000002</v>
      </c>
      <c r="I5043" s="7">
        <v>56.786601781999998</v>
      </c>
      <c r="J5043" s="7">
        <v>92.541653507000007</v>
      </c>
      <c r="K5043" s="7">
        <v>8.1721550000000004E-3</v>
      </c>
      <c r="L5043" s="7">
        <v>1.6344299999999999E-4</v>
      </c>
      <c r="M5043" s="7">
        <v>56.620101781999999</v>
      </c>
      <c r="N5043" s="7">
        <v>5.0000000000000001E-3</v>
      </c>
      <c r="O5043" s="7">
        <v>1E-4</v>
      </c>
      <c r="P5043" s="7">
        <v>1</v>
      </c>
      <c r="Q5043" s="7">
        <v>28</v>
      </c>
      <c r="R5043" s="7">
        <v>265</v>
      </c>
      <c r="S5043" s="189">
        <v>45625.593981481485</v>
      </c>
    </row>
    <row r="5044" spans="1:19">
      <c r="A5044" s="7">
        <v>2023</v>
      </c>
      <c r="B5044" s="123" t="s">
        <v>537</v>
      </c>
      <c r="C5044" s="123" t="s">
        <v>556</v>
      </c>
      <c r="D5044" s="123" t="s">
        <v>576</v>
      </c>
      <c r="E5044" s="123" t="s">
        <v>541</v>
      </c>
      <c r="F5044" s="7">
        <v>0</v>
      </c>
      <c r="G5044" s="123" t="s">
        <v>532</v>
      </c>
      <c r="H5044" s="7">
        <v>0</v>
      </c>
      <c r="I5044" s="7"/>
      <c r="J5044" s="7">
        <v>0</v>
      </c>
      <c r="K5044" s="7">
        <v>0</v>
      </c>
      <c r="L5044" s="7">
        <v>0</v>
      </c>
      <c r="M5044" s="7"/>
      <c r="N5044" s="7"/>
      <c r="O5044" s="7"/>
      <c r="P5044" s="7">
        <v>1</v>
      </c>
      <c r="Q5044" s="7">
        <v>28</v>
      </c>
      <c r="R5044" s="7">
        <v>265</v>
      </c>
      <c r="S5044" s="189">
        <v>45625.593981481485</v>
      </c>
    </row>
    <row r="5045" spans="1:19">
      <c r="A5045" s="7">
        <v>2023</v>
      </c>
      <c r="B5045" s="123" t="s">
        <v>537</v>
      </c>
      <c r="C5045" s="123" t="s">
        <v>556</v>
      </c>
      <c r="D5045" s="123" t="s">
        <v>577</v>
      </c>
      <c r="E5045" s="123" t="s">
        <v>27</v>
      </c>
      <c r="F5045" s="7">
        <v>0</v>
      </c>
      <c r="G5045" s="123" t="s">
        <v>532</v>
      </c>
      <c r="H5045" s="7">
        <v>0</v>
      </c>
      <c r="I5045" s="7"/>
      <c r="J5045" s="7">
        <v>0</v>
      </c>
      <c r="K5045" s="7">
        <v>0</v>
      </c>
      <c r="L5045" s="7">
        <v>0</v>
      </c>
      <c r="M5045" s="7"/>
      <c r="N5045" s="7"/>
      <c r="O5045" s="7"/>
      <c r="P5045" s="7"/>
      <c r="Q5045" s="7">
        <v>28</v>
      </c>
      <c r="R5045" s="7">
        <v>265</v>
      </c>
      <c r="S5045" s="189">
        <v>45625.593981481485</v>
      </c>
    </row>
    <row r="5046" spans="1:19">
      <c r="A5046" s="7">
        <v>2023</v>
      </c>
      <c r="B5046" s="123" t="s">
        <v>537</v>
      </c>
      <c r="C5046" s="123" t="s">
        <v>556</v>
      </c>
      <c r="D5046" s="123" t="s">
        <v>577</v>
      </c>
      <c r="E5046" s="123" t="s">
        <v>33</v>
      </c>
      <c r="F5046" s="7">
        <v>1.8889748</v>
      </c>
      <c r="G5046" s="123" t="s">
        <v>532</v>
      </c>
      <c r="H5046" s="7">
        <v>1.7869702000000001E-2</v>
      </c>
      <c r="I5046" s="7">
        <v>9.4600000000000009</v>
      </c>
      <c r="J5046" s="7">
        <v>0</v>
      </c>
      <c r="K5046" s="7">
        <v>5.6669200000000004E-4</v>
      </c>
      <c r="L5046" s="7">
        <v>7.5558991999999996E-6</v>
      </c>
      <c r="M5046" s="7">
        <v>0</v>
      </c>
      <c r="N5046" s="7">
        <v>0.3</v>
      </c>
      <c r="O5046" s="7">
        <v>4.0000000000000001E-3</v>
      </c>
      <c r="P5046" s="7"/>
      <c r="Q5046" s="7">
        <v>28</v>
      </c>
      <c r="R5046" s="7">
        <v>265</v>
      </c>
      <c r="S5046" s="189">
        <v>45625.593981481485</v>
      </c>
    </row>
    <row r="5047" spans="1:19">
      <c r="A5047" s="7">
        <v>2023</v>
      </c>
      <c r="B5047" s="123" t="s">
        <v>537</v>
      </c>
      <c r="C5047" s="123" t="s">
        <v>556</v>
      </c>
      <c r="D5047" s="123" t="s">
        <v>577</v>
      </c>
      <c r="E5047" s="123" t="s">
        <v>540</v>
      </c>
      <c r="F5047" s="7">
        <v>0</v>
      </c>
      <c r="G5047" s="123" t="s">
        <v>532</v>
      </c>
      <c r="H5047" s="7">
        <v>0</v>
      </c>
      <c r="I5047" s="7"/>
      <c r="J5047" s="7">
        <v>0</v>
      </c>
      <c r="K5047" s="7">
        <v>0</v>
      </c>
      <c r="L5047" s="7">
        <v>0</v>
      </c>
      <c r="M5047" s="7"/>
      <c r="N5047" s="7"/>
      <c r="O5047" s="7"/>
      <c r="P5047" s="7">
        <v>1</v>
      </c>
      <c r="Q5047" s="7">
        <v>28</v>
      </c>
      <c r="R5047" s="7">
        <v>265</v>
      </c>
      <c r="S5047" s="189">
        <v>45625.593981481485</v>
      </c>
    </row>
    <row r="5048" spans="1:19">
      <c r="A5048" s="7">
        <v>2023</v>
      </c>
      <c r="B5048" s="123" t="s">
        <v>537</v>
      </c>
      <c r="C5048" s="123" t="s">
        <v>556</v>
      </c>
      <c r="D5048" s="123" t="s">
        <v>577</v>
      </c>
      <c r="E5048" s="123" t="s">
        <v>531</v>
      </c>
      <c r="F5048" s="7">
        <v>0</v>
      </c>
      <c r="G5048" s="123" t="s">
        <v>532</v>
      </c>
      <c r="H5048" s="7">
        <v>0</v>
      </c>
      <c r="I5048" s="7"/>
      <c r="J5048" s="7">
        <v>0</v>
      </c>
      <c r="K5048" s="7">
        <v>0</v>
      </c>
      <c r="L5048" s="7">
        <v>0</v>
      </c>
      <c r="M5048" s="7"/>
      <c r="N5048" s="7"/>
      <c r="O5048" s="7"/>
      <c r="P5048" s="7">
        <v>1</v>
      </c>
      <c r="Q5048" s="7">
        <v>28</v>
      </c>
      <c r="R5048" s="7">
        <v>265</v>
      </c>
      <c r="S5048" s="189">
        <v>45625.593981481485</v>
      </c>
    </row>
    <row r="5049" spans="1:19">
      <c r="A5049" s="7">
        <v>2023</v>
      </c>
      <c r="B5049" s="123" t="s">
        <v>537</v>
      </c>
      <c r="C5049" s="123" t="s">
        <v>556</v>
      </c>
      <c r="D5049" s="123" t="s">
        <v>577</v>
      </c>
      <c r="E5049" s="123" t="s">
        <v>533</v>
      </c>
      <c r="F5049" s="7">
        <v>635.04780876100006</v>
      </c>
      <c r="G5049" s="123" t="s">
        <v>532</v>
      </c>
      <c r="H5049" s="7">
        <v>46.825673543999997</v>
      </c>
      <c r="I5049" s="7">
        <v>73.735666667000004</v>
      </c>
      <c r="J5049" s="7">
        <v>46.546887556000001</v>
      </c>
      <c r="K5049" s="7">
        <v>6.3504779999999997E-3</v>
      </c>
      <c r="L5049" s="7">
        <v>3.8102900000000001E-4</v>
      </c>
      <c r="M5049" s="7">
        <v>73.296666666999997</v>
      </c>
      <c r="N5049" s="7">
        <v>0.01</v>
      </c>
      <c r="O5049" s="7">
        <v>5.9999999999999995E-4</v>
      </c>
      <c r="P5049" s="7">
        <v>1</v>
      </c>
      <c r="Q5049" s="7">
        <v>28</v>
      </c>
      <c r="R5049" s="7">
        <v>265</v>
      </c>
      <c r="S5049" s="189">
        <v>45625.593981481485</v>
      </c>
    </row>
    <row r="5050" spans="1:19">
      <c r="A5050" s="7">
        <v>2023</v>
      </c>
      <c r="B5050" s="123" t="s">
        <v>537</v>
      </c>
      <c r="C5050" s="123" t="s">
        <v>556</v>
      </c>
      <c r="D5050" s="123" t="s">
        <v>577</v>
      </c>
      <c r="E5050" s="123" t="s">
        <v>160</v>
      </c>
      <c r="F5050" s="7">
        <v>55.491358650999999</v>
      </c>
      <c r="G5050" s="123" t="s">
        <v>532</v>
      </c>
      <c r="H5050" s="7">
        <v>3.9858888010000002</v>
      </c>
      <c r="I5050" s="7">
        <v>71.828999999999994</v>
      </c>
      <c r="J5050" s="7">
        <v>3.9615280940000002</v>
      </c>
      <c r="K5050" s="7">
        <v>5.5491399999999999E-4</v>
      </c>
      <c r="L5050" s="7">
        <v>3.329481519E-5</v>
      </c>
      <c r="M5050" s="7">
        <v>71.39</v>
      </c>
      <c r="N5050" s="7">
        <v>0.01</v>
      </c>
      <c r="O5050" s="7">
        <v>5.9999999999999995E-4</v>
      </c>
      <c r="P5050" s="7">
        <v>1</v>
      </c>
      <c r="Q5050" s="7">
        <v>28</v>
      </c>
      <c r="R5050" s="7">
        <v>265</v>
      </c>
      <c r="S5050" s="189">
        <v>45625.593981481485</v>
      </c>
    </row>
    <row r="5051" spans="1:19">
      <c r="A5051" s="7">
        <v>2023</v>
      </c>
      <c r="B5051" s="123" t="s">
        <v>537</v>
      </c>
      <c r="C5051" s="123" t="s">
        <v>556</v>
      </c>
      <c r="D5051" s="123" t="s">
        <v>577</v>
      </c>
      <c r="E5051" s="123" t="s">
        <v>163</v>
      </c>
      <c r="F5051" s="7">
        <v>136.80736751500001</v>
      </c>
      <c r="G5051" s="123" t="s">
        <v>532</v>
      </c>
      <c r="H5051" s="7">
        <v>8.7360396639999998</v>
      </c>
      <c r="I5051" s="7">
        <v>63.856499999999997</v>
      </c>
      <c r="J5051" s="7">
        <v>8.7132612369999993</v>
      </c>
      <c r="K5051" s="7">
        <v>6.8403699999999997E-4</v>
      </c>
      <c r="L5051" s="7">
        <v>1.368073675E-5</v>
      </c>
      <c r="M5051" s="7">
        <v>63.69</v>
      </c>
      <c r="N5051" s="7">
        <v>5.0000000000000001E-3</v>
      </c>
      <c r="O5051" s="7">
        <v>1E-4</v>
      </c>
      <c r="P5051" s="7">
        <v>1</v>
      </c>
      <c r="Q5051" s="7">
        <v>28</v>
      </c>
      <c r="R5051" s="7">
        <v>265</v>
      </c>
      <c r="S5051" s="189">
        <v>45625.593981481485</v>
      </c>
    </row>
    <row r="5052" spans="1:19">
      <c r="A5052" s="7">
        <v>2023</v>
      </c>
      <c r="B5052" s="123" t="s">
        <v>537</v>
      </c>
      <c r="C5052" s="123" t="s">
        <v>556</v>
      </c>
      <c r="D5052" s="123" t="s">
        <v>577</v>
      </c>
      <c r="E5052" s="123" t="s">
        <v>535</v>
      </c>
      <c r="F5052" s="7">
        <v>697.70766344799995</v>
      </c>
      <c r="G5052" s="123" t="s">
        <v>532</v>
      </c>
      <c r="H5052" s="7">
        <v>39.620447243999998</v>
      </c>
      <c r="I5052" s="7">
        <v>56.786601781999998</v>
      </c>
      <c r="J5052" s="7">
        <v>39.504278919000001</v>
      </c>
      <c r="K5052" s="7">
        <v>3.4885379999999998E-3</v>
      </c>
      <c r="L5052" s="7">
        <v>6.9770766339999994E-5</v>
      </c>
      <c r="M5052" s="7">
        <v>56.620101781999999</v>
      </c>
      <c r="N5052" s="7">
        <v>5.0000000000000001E-3</v>
      </c>
      <c r="O5052" s="7">
        <v>1E-4</v>
      </c>
      <c r="P5052" s="7">
        <v>1</v>
      </c>
      <c r="Q5052" s="7">
        <v>28</v>
      </c>
      <c r="R5052" s="7">
        <v>265</v>
      </c>
      <c r="S5052" s="189">
        <v>45625.593981481485</v>
      </c>
    </row>
    <row r="5053" spans="1:19">
      <c r="A5053" s="7">
        <v>2023</v>
      </c>
      <c r="B5053" s="123" t="s">
        <v>537</v>
      </c>
      <c r="C5053" s="123" t="s">
        <v>556</v>
      </c>
      <c r="D5053" s="123" t="s">
        <v>577</v>
      </c>
      <c r="E5053" s="123" t="s">
        <v>541</v>
      </c>
      <c r="F5053" s="7">
        <v>0</v>
      </c>
      <c r="G5053" s="123" t="s">
        <v>532</v>
      </c>
      <c r="H5053" s="7">
        <v>0</v>
      </c>
      <c r="I5053" s="7"/>
      <c r="J5053" s="7">
        <v>0</v>
      </c>
      <c r="K5053" s="7">
        <v>0</v>
      </c>
      <c r="L5053" s="7">
        <v>0</v>
      </c>
      <c r="M5053" s="7"/>
      <c r="N5053" s="7"/>
      <c r="O5053" s="7"/>
      <c r="P5053" s="7">
        <v>1</v>
      </c>
      <c r="Q5053" s="7">
        <v>28</v>
      </c>
      <c r="R5053" s="7">
        <v>265</v>
      </c>
      <c r="S5053" s="189">
        <v>45625.593981481485</v>
      </c>
    </row>
    <row r="5054" spans="1:19">
      <c r="A5054" s="7">
        <v>2023</v>
      </c>
      <c r="B5054" s="123" t="s">
        <v>537</v>
      </c>
      <c r="C5054" s="123" t="s">
        <v>556</v>
      </c>
      <c r="D5054" s="123" t="s">
        <v>578</v>
      </c>
      <c r="E5054" s="123" t="s">
        <v>27</v>
      </c>
      <c r="F5054" s="7">
        <v>0</v>
      </c>
      <c r="G5054" s="123" t="s">
        <v>532</v>
      </c>
      <c r="H5054" s="7">
        <v>0</v>
      </c>
      <c r="I5054" s="7"/>
      <c r="J5054" s="7">
        <v>0</v>
      </c>
      <c r="K5054" s="7">
        <v>0</v>
      </c>
      <c r="L5054" s="7">
        <v>0</v>
      </c>
      <c r="M5054" s="7"/>
      <c r="N5054" s="7"/>
      <c r="O5054" s="7"/>
      <c r="P5054" s="7"/>
      <c r="Q5054" s="7">
        <v>28</v>
      </c>
      <c r="R5054" s="7">
        <v>265</v>
      </c>
      <c r="S5054" s="189">
        <v>45625.593981481485</v>
      </c>
    </row>
    <row r="5055" spans="1:19">
      <c r="A5055" s="7">
        <v>2023</v>
      </c>
      <c r="B5055" s="123" t="s">
        <v>537</v>
      </c>
      <c r="C5055" s="123" t="s">
        <v>556</v>
      </c>
      <c r="D5055" s="123" t="s">
        <v>578</v>
      </c>
      <c r="E5055" s="123" t="s">
        <v>33</v>
      </c>
      <c r="F5055" s="7">
        <v>84.042775223000007</v>
      </c>
      <c r="G5055" s="123" t="s">
        <v>532</v>
      </c>
      <c r="H5055" s="7">
        <v>0.79504465400000002</v>
      </c>
      <c r="I5055" s="7">
        <v>9.4600000000000009</v>
      </c>
      <c r="J5055" s="7">
        <v>0</v>
      </c>
      <c r="K5055" s="7">
        <v>2.5212833E-2</v>
      </c>
      <c r="L5055" s="7">
        <v>3.3617100000000002E-4</v>
      </c>
      <c r="M5055" s="7">
        <v>0</v>
      </c>
      <c r="N5055" s="7">
        <v>0.3</v>
      </c>
      <c r="O5055" s="7">
        <v>4.0000000000000001E-3</v>
      </c>
      <c r="P5055" s="7"/>
      <c r="Q5055" s="7">
        <v>28</v>
      </c>
      <c r="R5055" s="7">
        <v>265</v>
      </c>
      <c r="S5055" s="189">
        <v>45625.593981481485</v>
      </c>
    </row>
    <row r="5056" spans="1:19">
      <c r="A5056" s="7">
        <v>2023</v>
      </c>
      <c r="B5056" s="123" t="s">
        <v>537</v>
      </c>
      <c r="C5056" s="123" t="s">
        <v>556</v>
      </c>
      <c r="D5056" s="123" t="s">
        <v>578</v>
      </c>
      <c r="E5056" s="123" t="s">
        <v>540</v>
      </c>
      <c r="F5056" s="7">
        <v>8.121170588</v>
      </c>
      <c r="G5056" s="123" t="s">
        <v>532</v>
      </c>
      <c r="H5056" s="7">
        <v>0.77376483100000004</v>
      </c>
      <c r="I5056" s="7">
        <v>95.277500000000003</v>
      </c>
      <c r="J5056" s="7">
        <v>0.768262738</v>
      </c>
      <c r="K5056" s="7">
        <v>8.1211705880000006E-5</v>
      </c>
      <c r="L5056" s="7">
        <v>1.2181755879999999E-5</v>
      </c>
      <c r="M5056" s="7">
        <v>94.6</v>
      </c>
      <c r="N5056" s="7">
        <v>0.01</v>
      </c>
      <c r="O5056" s="7">
        <v>1.5E-3</v>
      </c>
      <c r="P5056" s="7">
        <v>1</v>
      </c>
      <c r="Q5056" s="7">
        <v>28</v>
      </c>
      <c r="R5056" s="7">
        <v>265</v>
      </c>
      <c r="S5056" s="189">
        <v>45625.593981481485</v>
      </c>
    </row>
    <row r="5057" spans="1:19">
      <c r="A5057" s="7">
        <v>2023</v>
      </c>
      <c r="B5057" s="123" t="s">
        <v>537</v>
      </c>
      <c r="C5057" s="123" t="s">
        <v>556</v>
      </c>
      <c r="D5057" s="123" t="s">
        <v>578</v>
      </c>
      <c r="E5057" s="123" t="s">
        <v>531</v>
      </c>
      <c r="F5057" s="7">
        <v>0</v>
      </c>
      <c r="G5057" s="123" t="s">
        <v>532</v>
      </c>
      <c r="H5057" s="7">
        <v>0</v>
      </c>
      <c r="I5057" s="7"/>
      <c r="J5057" s="7">
        <v>0</v>
      </c>
      <c r="K5057" s="7">
        <v>0</v>
      </c>
      <c r="L5057" s="7">
        <v>0</v>
      </c>
      <c r="M5057" s="7"/>
      <c r="N5057" s="7"/>
      <c r="O5057" s="7"/>
      <c r="P5057" s="7">
        <v>1</v>
      </c>
      <c r="Q5057" s="7">
        <v>28</v>
      </c>
      <c r="R5057" s="7">
        <v>265</v>
      </c>
      <c r="S5057" s="189">
        <v>45625.593981481485</v>
      </c>
    </row>
    <row r="5058" spans="1:19">
      <c r="A5058" s="7">
        <v>2023</v>
      </c>
      <c r="B5058" s="123" t="s">
        <v>537</v>
      </c>
      <c r="C5058" s="123" t="s">
        <v>556</v>
      </c>
      <c r="D5058" s="123" t="s">
        <v>578</v>
      </c>
      <c r="E5058" s="123" t="s">
        <v>533</v>
      </c>
      <c r="F5058" s="7">
        <v>46.051270205999998</v>
      </c>
      <c r="G5058" s="123" t="s">
        <v>532</v>
      </c>
      <c r="H5058" s="7">
        <v>3.39562111</v>
      </c>
      <c r="I5058" s="7">
        <v>73.735666667000004</v>
      </c>
      <c r="J5058" s="7">
        <v>3.3754046020000001</v>
      </c>
      <c r="K5058" s="7">
        <v>4.6051300000000001E-4</v>
      </c>
      <c r="L5058" s="7">
        <v>2.763076212E-5</v>
      </c>
      <c r="M5058" s="7">
        <v>73.296666666999997</v>
      </c>
      <c r="N5058" s="7">
        <v>0.01</v>
      </c>
      <c r="O5058" s="7">
        <v>5.9999999999999995E-4</v>
      </c>
      <c r="P5058" s="7">
        <v>1</v>
      </c>
      <c r="Q5058" s="7">
        <v>28</v>
      </c>
      <c r="R5058" s="7">
        <v>265</v>
      </c>
      <c r="S5058" s="189">
        <v>45625.593981481485</v>
      </c>
    </row>
    <row r="5059" spans="1:19">
      <c r="A5059" s="7">
        <v>2023</v>
      </c>
      <c r="B5059" s="123" t="s">
        <v>537</v>
      </c>
      <c r="C5059" s="123" t="s">
        <v>556</v>
      </c>
      <c r="D5059" s="123" t="s">
        <v>578</v>
      </c>
      <c r="E5059" s="123" t="s">
        <v>160</v>
      </c>
      <c r="F5059" s="7">
        <v>71.512923856</v>
      </c>
      <c r="G5059" s="123" t="s">
        <v>532</v>
      </c>
      <c r="H5059" s="7">
        <v>5.1367018079999998</v>
      </c>
      <c r="I5059" s="7">
        <v>71.828999999999994</v>
      </c>
      <c r="J5059" s="7">
        <v>5.1053076339999999</v>
      </c>
      <c r="K5059" s="7">
        <v>7.15129E-4</v>
      </c>
      <c r="L5059" s="7">
        <v>4.2907754310000002E-5</v>
      </c>
      <c r="M5059" s="7">
        <v>71.39</v>
      </c>
      <c r="N5059" s="7">
        <v>0.01</v>
      </c>
      <c r="O5059" s="7">
        <v>5.9999999999999995E-4</v>
      </c>
      <c r="P5059" s="7">
        <v>1</v>
      </c>
      <c r="Q5059" s="7">
        <v>28</v>
      </c>
      <c r="R5059" s="7">
        <v>265</v>
      </c>
      <c r="S5059" s="189">
        <v>45625.593981481485</v>
      </c>
    </row>
    <row r="5060" spans="1:19">
      <c r="A5060" s="7">
        <v>2023</v>
      </c>
      <c r="B5060" s="123" t="s">
        <v>537</v>
      </c>
      <c r="C5060" s="123" t="s">
        <v>556</v>
      </c>
      <c r="D5060" s="123" t="s">
        <v>578</v>
      </c>
      <c r="E5060" s="123" t="s">
        <v>163</v>
      </c>
      <c r="F5060" s="7">
        <v>458.15622576800001</v>
      </c>
      <c r="G5060" s="123" t="s">
        <v>532</v>
      </c>
      <c r="H5060" s="7">
        <v>29.256253031</v>
      </c>
      <c r="I5060" s="7">
        <v>63.856499999999997</v>
      </c>
      <c r="J5060" s="7">
        <v>29.179970018999999</v>
      </c>
      <c r="K5060" s="7">
        <v>2.290781E-3</v>
      </c>
      <c r="L5060" s="7">
        <v>4.5815622579999999E-5</v>
      </c>
      <c r="M5060" s="7">
        <v>63.69</v>
      </c>
      <c r="N5060" s="7">
        <v>5.0000000000000001E-3</v>
      </c>
      <c r="O5060" s="7">
        <v>1E-4</v>
      </c>
      <c r="P5060" s="7">
        <v>1</v>
      </c>
      <c r="Q5060" s="7">
        <v>28</v>
      </c>
      <c r="R5060" s="7">
        <v>265</v>
      </c>
      <c r="S5060" s="189">
        <v>45625.593981481485</v>
      </c>
    </row>
    <row r="5061" spans="1:19">
      <c r="A5061" s="7">
        <v>2023</v>
      </c>
      <c r="B5061" s="123" t="s">
        <v>537</v>
      </c>
      <c r="C5061" s="123" t="s">
        <v>556</v>
      </c>
      <c r="D5061" s="123" t="s">
        <v>578</v>
      </c>
      <c r="E5061" s="123" t="s">
        <v>535</v>
      </c>
      <c r="F5061" s="7">
        <v>985.84198071699996</v>
      </c>
      <c r="G5061" s="123" t="s">
        <v>532</v>
      </c>
      <c r="H5061" s="7">
        <v>55.982615979000002</v>
      </c>
      <c r="I5061" s="7">
        <v>56.786601781999998</v>
      </c>
      <c r="J5061" s="7">
        <v>55.818473289000003</v>
      </c>
      <c r="K5061" s="7">
        <v>4.9292099999999998E-3</v>
      </c>
      <c r="L5061" s="7">
        <v>9.8584198069999994E-5</v>
      </c>
      <c r="M5061" s="7">
        <v>56.620101781999999</v>
      </c>
      <c r="N5061" s="7">
        <v>5.0000000000000001E-3</v>
      </c>
      <c r="O5061" s="7">
        <v>1E-4</v>
      </c>
      <c r="P5061" s="7">
        <v>1</v>
      </c>
      <c r="Q5061" s="7">
        <v>28</v>
      </c>
      <c r="R5061" s="7">
        <v>265</v>
      </c>
      <c r="S5061" s="189">
        <v>45625.593981481485</v>
      </c>
    </row>
    <row r="5062" spans="1:19">
      <c r="A5062" s="7">
        <v>2023</v>
      </c>
      <c r="B5062" s="123" t="s">
        <v>537</v>
      </c>
      <c r="C5062" s="123" t="s">
        <v>556</v>
      </c>
      <c r="D5062" s="123" t="s">
        <v>578</v>
      </c>
      <c r="E5062" s="123" t="s">
        <v>541</v>
      </c>
      <c r="F5062" s="7">
        <v>0</v>
      </c>
      <c r="G5062" s="123" t="s">
        <v>532</v>
      </c>
      <c r="H5062" s="7">
        <v>0</v>
      </c>
      <c r="I5062" s="7"/>
      <c r="J5062" s="7">
        <v>0</v>
      </c>
      <c r="K5062" s="7">
        <v>0</v>
      </c>
      <c r="L5062" s="7">
        <v>0</v>
      </c>
      <c r="M5062" s="7"/>
      <c r="N5062" s="7"/>
      <c r="O5062" s="7"/>
      <c r="P5062" s="7">
        <v>1</v>
      </c>
      <c r="Q5062" s="7">
        <v>28</v>
      </c>
      <c r="R5062" s="7">
        <v>265</v>
      </c>
      <c r="S5062" s="189">
        <v>45625.593981481485</v>
      </c>
    </row>
    <row r="5063" spans="1:19">
      <c r="A5063" s="7">
        <v>2023</v>
      </c>
      <c r="B5063" s="123" t="s">
        <v>537</v>
      </c>
      <c r="C5063" s="123" t="s">
        <v>556</v>
      </c>
      <c r="D5063" s="123" t="s">
        <v>579</v>
      </c>
      <c r="E5063" s="123" t="s">
        <v>27</v>
      </c>
      <c r="F5063" s="7">
        <v>0</v>
      </c>
      <c r="G5063" s="123" t="s">
        <v>532</v>
      </c>
      <c r="H5063" s="7">
        <v>0</v>
      </c>
      <c r="I5063" s="7"/>
      <c r="J5063" s="7">
        <v>0</v>
      </c>
      <c r="K5063" s="7">
        <v>0</v>
      </c>
      <c r="L5063" s="7">
        <v>0</v>
      </c>
      <c r="M5063" s="7"/>
      <c r="N5063" s="7"/>
      <c r="O5063" s="7"/>
      <c r="P5063" s="7"/>
      <c r="Q5063" s="7">
        <v>28</v>
      </c>
      <c r="R5063" s="7">
        <v>265</v>
      </c>
      <c r="S5063" s="189">
        <v>45625.593981481485</v>
      </c>
    </row>
    <row r="5064" spans="1:19">
      <c r="A5064" s="7">
        <v>2023</v>
      </c>
      <c r="B5064" s="123" t="s">
        <v>537</v>
      </c>
      <c r="C5064" s="123" t="s">
        <v>556</v>
      </c>
      <c r="D5064" s="123" t="s">
        <v>579</v>
      </c>
      <c r="E5064" s="123" t="s">
        <v>33</v>
      </c>
      <c r="F5064" s="7">
        <v>2.788131651</v>
      </c>
      <c r="G5064" s="123" t="s">
        <v>532</v>
      </c>
      <c r="H5064" s="7">
        <v>2.6375724999999999E-2</v>
      </c>
      <c r="I5064" s="7">
        <v>9.4600000000000009</v>
      </c>
      <c r="J5064" s="7">
        <v>0</v>
      </c>
      <c r="K5064" s="7">
        <v>8.3643900000000002E-4</v>
      </c>
      <c r="L5064" s="7">
        <v>1.1152526599999999E-5</v>
      </c>
      <c r="M5064" s="7">
        <v>0</v>
      </c>
      <c r="N5064" s="7">
        <v>0.3</v>
      </c>
      <c r="O5064" s="7">
        <v>4.0000000000000001E-3</v>
      </c>
      <c r="P5064" s="7"/>
      <c r="Q5064" s="7">
        <v>28</v>
      </c>
      <c r="R5064" s="7">
        <v>265</v>
      </c>
      <c r="S5064" s="189">
        <v>45625.593981481485</v>
      </c>
    </row>
    <row r="5065" spans="1:19">
      <c r="A5065" s="7">
        <v>2023</v>
      </c>
      <c r="B5065" s="123" t="s">
        <v>537</v>
      </c>
      <c r="C5065" s="123" t="s">
        <v>556</v>
      </c>
      <c r="D5065" s="123" t="s">
        <v>579</v>
      </c>
      <c r="E5065" s="123" t="s">
        <v>540</v>
      </c>
      <c r="F5065" s="7">
        <v>0</v>
      </c>
      <c r="G5065" s="123" t="s">
        <v>532</v>
      </c>
      <c r="H5065" s="7">
        <v>0</v>
      </c>
      <c r="I5065" s="7"/>
      <c r="J5065" s="7">
        <v>0</v>
      </c>
      <c r="K5065" s="7">
        <v>0</v>
      </c>
      <c r="L5065" s="7">
        <v>0</v>
      </c>
      <c r="M5065" s="7"/>
      <c r="N5065" s="7"/>
      <c r="O5065" s="7"/>
      <c r="P5065" s="7">
        <v>1</v>
      </c>
      <c r="Q5065" s="7">
        <v>28</v>
      </c>
      <c r="R5065" s="7">
        <v>265</v>
      </c>
      <c r="S5065" s="189">
        <v>45625.593981481485</v>
      </c>
    </row>
    <row r="5066" spans="1:19">
      <c r="A5066" s="7">
        <v>2023</v>
      </c>
      <c r="B5066" s="123" t="s">
        <v>537</v>
      </c>
      <c r="C5066" s="123" t="s">
        <v>556</v>
      </c>
      <c r="D5066" s="123" t="s">
        <v>579</v>
      </c>
      <c r="E5066" s="123" t="s">
        <v>531</v>
      </c>
      <c r="F5066" s="7">
        <v>0</v>
      </c>
      <c r="G5066" s="123" t="s">
        <v>532</v>
      </c>
      <c r="H5066" s="7">
        <v>0</v>
      </c>
      <c r="I5066" s="7"/>
      <c r="J5066" s="7">
        <v>0</v>
      </c>
      <c r="K5066" s="7">
        <v>0</v>
      </c>
      <c r="L5066" s="7">
        <v>0</v>
      </c>
      <c r="M5066" s="7"/>
      <c r="N5066" s="7"/>
      <c r="O5066" s="7"/>
      <c r="P5066" s="7">
        <v>1</v>
      </c>
      <c r="Q5066" s="7">
        <v>28</v>
      </c>
      <c r="R5066" s="7">
        <v>265</v>
      </c>
      <c r="S5066" s="189">
        <v>45625.593981481485</v>
      </c>
    </row>
    <row r="5067" spans="1:19">
      <c r="A5067" s="7">
        <v>2023</v>
      </c>
      <c r="B5067" s="123" t="s">
        <v>537</v>
      </c>
      <c r="C5067" s="123" t="s">
        <v>556</v>
      </c>
      <c r="D5067" s="123" t="s">
        <v>579</v>
      </c>
      <c r="E5067" s="123" t="s">
        <v>533</v>
      </c>
      <c r="F5067" s="7">
        <v>114.890389266</v>
      </c>
      <c r="G5067" s="123" t="s">
        <v>532</v>
      </c>
      <c r="H5067" s="7">
        <v>8.4715194460000003</v>
      </c>
      <c r="I5067" s="7">
        <v>73.735666667000004</v>
      </c>
      <c r="J5067" s="7">
        <v>8.4210825650000007</v>
      </c>
      <c r="K5067" s="7">
        <v>1.1489040000000001E-3</v>
      </c>
      <c r="L5067" s="7">
        <v>6.8934233559999995E-5</v>
      </c>
      <c r="M5067" s="7">
        <v>73.296666666999997</v>
      </c>
      <c r="N5067" s="7">
        <v>0.01</v>
      </c>
      <c r="O5067" s="7">
        <v>5.9999999999999995E-4</v>
      </c>
      <c r="P5067" s="7">
        <v>1</v>
      </c>
      <c r="Q5067" s="7">
        <v>28</v>
      </c>
      <c r="R5067" s="7">
        <v>265</v>
      </c>
      <c r="S5067" s="189">
        <v>45625.593981481485</v>
      </c>
    </row>
    <row r="5068" spans="1:19">
      <c r="A5068" s="7">
        <v>2023</v>
      </c>
      <c r="B5068" s="123" t="s">
        <v>537</v>
      </c>
      <c r="C5068" s="123" t="s">
        <v>556</v>
      </c>
      <c r="D5068" s="123" t="s">
        <v>579</v>
      </c>
      <c r="E5068" s="123" t="s">
        <v>160</v>
      </c>
      <c r="F5068" s="7">
        <v>3.963668475</v>
      </c>
      <c r="G5068" s="123" t="s">
        <v>532</v>
      </c>
      <c r="H5068" s="7">
        <v>0.28470634299999997</v>
      </c>
      <c r="I5068" s="7">
        <v>71.828999999999994</v>
      </c>
      <c r="J5068" s="7">
        <v>0.28296629200000001</v>
      </c>
      <c r="K5068" s="7">
        <v>3.9636684749999999E-5</v>
      </c>
      <c r="L5068" s="7">
        <v>2.378201085E-6</v>
      </c>
      <c r="M5068" s="7">
        <v>71.39</v>
      </c>
      <c r="N5068" s="7">
        <v>0.01</v>
      </c>
      <c r="O5068" s="7">
        <v>5.9999999999999995E-4</v>
      </c>
      <c r="P5068" s="7">
        <v>1</v>
      </c>
      <c r="Q5068" s="7">
        <v>28</v>
      </c>
      <c r="R5068" s="7">
        <v>265</v>
      </c>
      <c r="S5068" s="189">
        <v>45625.593981481485</v>
      </c>
    </row>
    <row r="5069" spans="1:19">
      <c r="A5069" s="7">
        <v>2023</v>
      </c>
      <c r="B5069" s="123" t="s">
        <v>537</v>
      </c>
      <c r="C5069" s="123" t="s">
        <v>556</v>
      </c>
      <c r="D5069" s="123" t="s">
        <v>579</v>
      </c>
      <c r="E5069" s="123" t="s">
        <v>163</v>
      </c>
      <c r="F5069" s="7">
        <v>4.2633347700000002</v>
      </c>
      <c r="G5069" s="123" t="s">
        <v>532</v>
      </c>
      <c r="H5069" s="7">
        <v>0.27224163699999998</v>
      </c>
      <c r="I5069" s="7">
        <v>63.856499999999997</v>
      </c>
      <c r="J5069" s="7">
        <v>0.27153179199999999</v>
      </c>
      <c r="K5069" s="7">
        <v>2.131667385E-5</v>
      </c>
      <c r="L5069" s="7">
        <v>4.2633347699999999E-7</v>
      </c>
      <c r="M5069" s="7">
        <v>63.69</v>
      </c>
      <c r="N5069" s="7">
        <v>5.0000000000000001E-3</v>
      </c>
      <c r="O5069" s="7">
        <v>1E-4</v>
      </c>
      <c r="P5069" s="7">
        <v>1</v>
      </c>
      <c r="Q5069" s="7">
        <v>28</v>
      </c>
      <c r="R5069" s="7">
        <v>265</v>
      </c>
      <c r="S5069" s="189">
        <v>45625.593981481485</v>
      </c>
    </row>
    <row r="5070" spans="1:19">
      <c r="A5070" s="7">
        <v>2023</v>
      </c>
      <c r="B5070" s="123" t="s">
        <v>537</v>
      </c>
      <c r="C5070" s="123" t="s">
        <v>556</v>
      </c>
      <c r="D5070" s="123" t="s">
        <v>579</v>
      </c>
      <c r="E5070" s="123" t="s">
        <v>535</v>
      </c>
      <c r="F5070" s="7">
        <v>1007.000751368</v>
      </c>
      <c r="G5070" s="123" t="s">
        <v>532</v>
      </c>
      <c r="H5070" s="7">
        <v>57.184150662</v>
      </c>
      <c r="I5070" s="7">
        <v>56.786601781999998</v>
      </c>
      <c r="J5070" s="7">
        <v>57.016485037000002</v>
      </c>
      <c r="K5070" s="7">
        <v>5.035004E-3</v>
      </c>
      <c r="L5070" s="7">
        <v>1.0069999999999999E-4</v>
      </c>
      <c r="M5070" s="7">
        <v>56.620101781999999</v>
      </c>
      <c r="N5070" s="7">
        <v>5.0000000000000001E-3</v>
      </c>
      <c r="O5070" s="7">
        <v>1E-4</v>
      </c>
      <c r="P5070" s="7">
        <v>1</v>
      </c>
      <c r="Q5070" s="7">
        <v>28</v>
      </c>
      <c r="R5070" s="7">
        <v>265</v>
      </c>
      <c r="S5070" s="189">
        <v>45625.593981481485</v>
      </c>
    </row>
    <row r="5071" spans="1:19">
      <c r="A5071" s="7">
        <v>2023</v>
      </c>
      <c r="B5071" s="123" t="s">
        <v>537</v>
      </c>
      <c r="C5071" s="123" t="s">
        <v>556</v>
      </c>
      <c r="D5071" s="123" t="s">
        <v>579</v>
      </c>
      <c r="E5071" s="123" t="s">
        <v>541</v>
      </c>
      <c r="F5071" s="7">
        <v>0</v>
      </c>
      <c r="G5071" s="123" t="s">
        <v>532</v>
      </c>
      <c r="H5071" s="7">
        <v>0</v>
      </c>
      <c r="I5071" s="7"/>
      <c r="J5071" s="7">
        <v>0</v>
      </c>
      <c r="K5071" s="7">
        <v>0</v>
      </c>
      <c r="L5071" s="7">
        <v>0</v>
      </c>
      <c r="M5071" s="7"/>
      <c r="N5071" s="7"/>
      <c r="O5071" s="7"/>
      <c r="P5071" s="7">
        <v>1</v>
      </c>
      <c r="Q5071" s="7">
        <v>28</v>
      </c>
      <c r="R5071" s="7">
        <v>265</v>
      </c>
      <c r="S5071" s="189">
        <v>45625.593981481485</v>
      </c>
    </row>
    <row r="5072" spans="1:19">
      <c r="A5072" s="7">
        <v>2023</v>
      </c>
      <c r="B5072" s="123" t="s">
        <v>537</v>
      </c>
      <c r="C5072" s="123" t="s">
        <v>556</v>
      </c>
      <c r="D5072" s="123" t="s">
        <v>580</v>
      </c>
      <c r="E5072" s="123" t="s">
        <v>27</v>
      </c>
      <c r="F5072" s="7">
        <v>0</v>
      </c>
      <c r="G5072" s="123" t="s">
        <v>532</v>
      </c>
      <c r="H5072" s="7">
        <v>0</v>
      </c>
      <c r="I5072" s="7"/>
      <c r="J5072" s="7">
        <v>0</v>
      </c>
      <c r="K5072" s="7">
        <v>0</v>
      </c>
      <c r="L5072" s="7">
        <v>0</v>
      </c>
      <c r="M5072" s="7"/>
      <c r="N5072" s="7"/>
      <c r="O5072" s="7"/>
      <c r="P5072" s="7"/>
      <c r="Q5072" s="7">
        <v>28</v>
      </c>
      <c r="R5072" s="7">
        <v>265</v>
      </c>
      <c r="S5072" s="189">
        <v>45625.593981481485</v>
      </c>
    </row>
    <row r="5073" spans="1:19">
      <c r="A5073" s="7">
        <v>2023</v>
      </c>
      <c r="B5073" s="123" t="s">
        <v>537</v>
      </c>
      <c r="C5073" s="123" t="s">
        <v>556</v>
      </c>
      <c r="D5073" s="123" t="s">
        <v>580</v>
      </c>
      <c r="E5073" s="123" t="s">
        <v>33</v>
      </c>
      <c r="F5073" s="7">
        <v>75.714853482999999</v>
      </c>
      <c r="G5073" s="123" t="s">
        <v>532</v>
      </c>
      <c r="H5073" s="7">
        <v>0.71626251399999996</v>
      </c>
      <c r="I5073" s="7">
        <v>9.4600000000000009</v>
      </c>
      <c r="J5073" s="7">
        <v>0</v>
      </c>
      <c r="K5073" s="7">
        <v>2.2714456000000001E-2</v>
      </c>
      <c r="L5073" s="7">
        <v>3.0285899999999999E-4</v>
      </c>
      <c r="M5073" s="7">
        <v>0</v>
      </c>
      <c r="N5073" s="7">
        <v>0.3</v>
      </c>
      <c r="O5073" s="7">
        <v>4.0000000000000001E-3</v>
      </c>
      <c r="P5073" s="7"/>
      <c r="Q5073" s="7">
        <v>28</v>
      </c>
      <c r="R5073" s="7">
        <v>265</v>
      </c>
      <c r="S5073" s="189">
        <v>45625.593981481485</v>
      </c>
    </row>
    <row r="5074" spans="1:19">
      <c r="A5074" s="7">
        <v>2023</v>
      </c>
      <c r="B5074" s="123" t="s">
        <v>537</v>
      </c>
      <c r="C5074" s="123" t="s">
        <v>556</v>
      </c>
      <c r="D5074" s="123" t="s">
        <v>580</v>
      </c>
      <c r="E5074" s="123" t="s">
        <v>540</v>
      </c>
      <c r="F5074" s="7">
        <v>0.251170224</v>
      </c>
      <c r="G5074" s="123" t="s">
        <v>532</v>
      </c>
      <c r="H5074" s="7">
        <v>2.3930870999999999E-2</v>
      </c>
      <c r="I5074" s="7">
        <v>95.277500000000003</v>
      </c>
      <c r="J5074" s="7">
        <v>2.3760703000000001E-2</v>
      </c>
      <c r="K5074" s="7">
        <v>2.5117022400000001E-6</v>
      </c>
      <c r="L5074" s="7">
        <v>3.7675533600000002E-7</v>
      </c>
      <c r="M5074" s="7">
        <v>94.6</v>
      </c>
      <c r="N5074" s="7">
        <v>0.01</v>
      </c>
      <c r="O5074" s="7">
        <v>1.5E-3</v>
      </c>
      <c r="P5074" s="7">
        <v>1</v>
      </c>
      <c r="Q5074" s="7">
        <v>28</v>
      </c>
      <c r="R5074" s="7">
        <v>265</v>
      </c>
      <c r="S5074" s="189">
        <v>45625.593981481485</v>
      </c>
    </row>
    <row r="5075" spans="1:19">
      <c r="A5075" s="7">
        <v>2023</v>
      </c>
      <c r="B5075" s="123" t="s">
        <v>537</v>
      </c>
      <c r="C5075" s="123" t="s">
        <v>556</v>
      </c>
      <c r="D5075" s="123" t="s">
        <v>580</v>
      </c>
      <c r="E5075" s="123" t="s">
        <v>531</v>
      </c>
      <c r="F5075" s="7">
        <v>0</v>
      </c>
      <c r="G5075" s="123" t="s">
        <v>532</v>
      </c>
      <c r="H5075" s="7">
        <v>0</v>
      </c>
      <c r="I5075" s="7"/>
      <c r="J5075" s="7">
        <v>0</v>
      </c>
      <c r="K5075" s="7">
        <v>0</v>
      </c>
      <c r="L5075" s="7">
        <v>0</v>
      </c>
      <c r="M5075" s="7"/>
      <c r="N5075" s="7"/>
      <c r="O5075" s="7"/>
      <c r="P5075" s="7">
        <v>1</v>
      </c>
      <c r="Q5075" s="7">
        <v>28</v>
      </c>
      <c r="R5075" s="7">
        <v>265</v>
      </c>
      <c r="S5075" s="189">
        <v>45625.593981481485</v>
      </c>
    </row>
    <row r="5076" spans="1:19">
      <c r="A5076" s="7">
        <v>2023</v>
      </c>
      <c r="B5076" s="123" t="s">
        <v>537</v>
      </c>
      <c r="C5076" s="123" t="s">
        <v>556</v>
      </c>
      <c r="D5076" s="123" t="s">
        <v>580</v>
      </c>
      <c r="E5076" s="123" t="s">
        <v>533</v>
      </c>
      <c r="F5076" s="7">
        <v>32.497454017999999</v>
      </c>
      <c r="G5076" s="123" t="s">
        <v>532</v>
      </c>
      <c r="H5076" s="7">
        <v>2.3962214369999999</v>
      </c>
      <c r="I5076" s="7">
        <v>73.735666667000004</v>
      </c>
      <c r="J5076" s="7">
        <v>2.3819550550000002</v>
      </c>
      <c r="K5076" s="7">
        <v>3.2497500000000003E-4</v>
      </c>
      <c r="L5076" s="7">
        <v>1.9498472409999999E-5</v>
      </c>
      <c r="M5076" s="7">
        <v>73.296666666999997</v>
      </c>
      <c r="N5076" s="7">
        <v>0.01</v>
      </c>
      <c r="O5076" s="7">
        <v>5.9999999999999995E-4</v>
      </c>
      <c r="P5076" s="7">
        <v>1</v>
      </c>
      <c r="Q5076" s="7">
        <v>28</v>
      </c>
      <c r="R5076" s="7">
        <v>265</v>
      </c>
      <c r="S5076" s="189">
        <v>45625.593981481485</v>
      </c>
    </row>
    <row r="5077" spans="1:19">
      <c r="A5077" s="7">
        <v>2023</v>
      </c>
      <c r="B5077" s="123" t="s">
        <v>537</v>
      </c>
      <c r="C5077" s="123" t="s">
        <v>556</v>
      </c>
      <c r="D5077" s="123" t="s">
        <v>580</v>
      </c>
      <c r="E5077" s="123" t="s">
        <v>160</v>
      </c>
      <c r="F5077" s="7">
        <v>47.856081484000001</v>
      </c>
      <c r="G5077" s="123" t="s">
        <v>532</v>
      </c>
      <c r="H5077" s="7">
        <v>3.4374544770000002</v>
      </c>
      <c r="I5077" s="7">
        <v>71.828999999999994</v>
      </c>
      <c r="J5077" s="7">
        <v>3.4164456570000001</v>
      </c>
      <c r="K5077" s="7">
        <v>4.7856100000000001E-4</v>
      </c>
      <c r="L5077" s="7">
        <v>2.8713648890000002E-5</v>
      </c>
      <c r="M5077" s="7">
        <v>71.39</v>
      </c>
      <c r="N5077" s="7">
        <v>0.01</v>
      </c>
      <c r="O5077" s="7">
        <v>5.9999999999999995E-4</v>
      </c>
      <c r="P5077" s="7">
        <v>1</v>
      </c>
      <c r="Q5077" s="7">
        <v>28</v>
      </c>
      <c r="R5077" s="7">
        <v>265</v>
      </c>
      <c r="S5077" s="189">
        <v>45625.593981481485</v>
      </c>
    </row>
    <row r="5078" spans="1:19">
      <c r="A5078" s="7">
        <v>2023</v>
      </c>
      <c r="B5078" s="123" t="s">
        <v>537</v>
      </c>
      <c r="C5078" s="123" t="s">
        <v>556</v>
      </c>
      <c r="D5078" s="123" t="s">
        <v>580</v>
      </c>
      <c r="E5078" s="123" t="s">
        <v>163</v>
      </c>
      <c r="F5078" s="7">
        <v>8.9834554069999992</v>
      </c>
      <c r="G5078" s="123" t="s">
        <v>532</v>
      </c>
      <c r="H5078" s="7">
        <v>0.57365202000000004</v>
      </c>
      <c r="I5078" s="7">
        <v>63.856499999999997</v>
      </c>
      <c r="J5078" s="7">
        <v>0.57215627499999999</v>
      </c>
      <c r="K5078" s="7">
        <v>4.4917277029999998E-5</v>
      </c>
      <c r="L5078" s="7">
        <v>8.9834554069999995E-7</v>
      </c>
      <c r="M5078" s="7">
        <v>63.69</v>
      </c>
      <c r="N5078" s="7">
        <v>5.0000000000000001E-3</v>
      </c>
      <c r="O5078" s="7">
        <v>1E-4</v>
      </c>
      <c r="P5078" s="7">
        <v>1</v>
      </c>
      <c r="Q5078" s="7">
        <v>28</v>
      </c>
      <c r="R5078" s="7">
        <v>265</v>
      </c>
      <c r="S5078" s="189">
        <v>45625.593981481485</v>
      </c>
    </row>
    <row r="5079" spans="1:19">
      <c r="A5079" s="7">
        <v>2023</v>
      </c>
      <c r="B5079" s="123" t="s">
        <v>537</v>
      </c>
      <c r="C5079" s="123" t="s">
        <v>556</v>
      </c>
      <c r="D5079" s="123" t="s">
        <v>580</v>
      </c>
      <c r="E5079" s="123" t="s">
        <v>535</v>
      </c>
      <c r="F5079" s="7">
        <v>641.62012854700004</v>
      </c>
      <c r="G5079" s="123" t="s">
        <v>532</v>
      </c>
      <c r="H5079" s="7">
        <v>36.435426735</v>
      </c>
      <c r="I5079" s="7">
        <v>56.786601781999998</v>
      </c>
      <c r="J5079" s="7">
        <v>36.328596984000001</v>
      </c>
      <c r="K5079" s="7">
        <v>3.2081010000000001E-3</v>
      </c>
      <c r="L5079" s="7">
        <v>6.4162012849999995E-5</v>
      </c>
      <c r="M5079" s="7">
        <v>56.620101781999999</v>
      </c>
      <c r="N5079" s="7">
        <v>5.0000000000000001E-3</v>
      </c>
      <c r="O5079" s="7">
        <v>1E-4</v>
      </c>
      <c r="P5079" s="7">
        <v>1</v>
      </c>
      <c r="Q5079" s="7">
        <v>28</v>
      </c>
      <c r="R5079" s="7">
        <v>265</v>
      </c>
      <c r="S5079" s="189">
        <v>45625.593981481485</v>
      </c>
    </row>
    <row r="5080" spans="1:19">
      <c r="A5080" s="7">
        <v>2023</v>
      </c>
      <c r="B5080" s="123" t="s">
        <v>537</v>
      </c>
      <c r="C5080" s="123" t="s">
        <v>556</v>
      </c>
      <c r="D5080" s="123" t="s">
        <v>580</v>
      </c>
      <c r="E5080" s="123" t="s">
        <v>541</v>
      </c>
      <c r="F5080" s="7">
        <v>0</v>
      </c>
      <c r="G5080" s="123" t="s">
        <v>532</v>
      </c>
      <c r="H5080" s="7">
        <v>0</v>
      </c>
      <c r="I5080" s="7"/>
      <c r="J5080" s="7">
        <v>0</v>
      </c>
      <c r="K5080" s="7">
        <v>0</v>
      </c>
      <c r="L5080" s="7">
        <v>0</v>
      </c>
      <c r="M5080" s="7"/>
      <c r="N5080" s="7"/>
      <c r="O5080" s="7"/>
      <c r="P5080" s="7">
        <v>1</v>
      </c>
      <c r="Q5080" s="7">
        <v>28</v>
      </c>
      <c r="R5080" s="7">
        <v>265</v>
      </c>
      <c r="S5080" s="189">
        <v>45625.593981481485</v>
      </c>
    </row>
    <row r="5081" spans="1:19">
      <c r="A5081" s="7">
        <v>2023</v>
      </c>
      <c r="B5081" s="123" t="s">
        <v>537</v>
      </c>
      <c r="C5081" s="123" t="s">
        <v>556</v>
      </c>
      <c r="D5081" s="123" t="s">
        <v>581</v>
      </c>
      <c r="E5081" s="123" t="s">
        <v>27</v>
      </c>
      <c r="F5081" s="7">
        <v>85.805888370999995</v>
      </c>
      <c r="G5081" s="123" t="s">
        <v>532</v>
      </c>
      <c r="H5081" s="7">
        <v>1.428668E-2</v>
      </c>
      <c r="I5081" s="7">
        <v>0.16650000000000001</v>
      </c>
      <c r="J5081" s="7">
        <v>0</v>
      </c>
      <c r="K5081" s="7">
        <v>4.2902899999999999E-4</v>
      </c>
      <c r="L5081" s="7">
        <v>8.5805888370000005E-6</v>
      </c>
      <c r="M5081" s="7">
        <v>0</v>
      </c>
      <c r="N5081" s="7">
        <v>5.0000000000000001E-3</v>
      </c>
      <c r="O5081" s="7">
        <v>1E-4</v>
      </c>
      <c r="P5081" s="7"/>
      <c r="Q5081" s="7">
        <v>28</v>
      </c>
      <c r="R5081" s="7">
        <v>265</v>
      </c>
      <c r="S5081" s="189">
        <v>45625.593981481485</v>
      </c>
    </row>
    <row r="5082" spans="1:19">
      <c r="A5082" s="7">
        <v>2023</v>
      </c>
      <c r="B5082" s="123" t="s">
        <v>537</v>
      </c>
      <c r="C5082" s="123" t="s">
        <v>556</v>
      </c>
      <c r="D5082" s="123" t="s">
        <v>581</v>
      </c>
      <c r="E5082" s="123" t="s">
        <v>33</v>
      </c>
      <c r="F5082" s="7">
        <v>98.453649764000005</v>
      </c>
      <c r="G5082" s="123" t="s">
        <v>532</v>
      </c>
      <c r="H5082" s="7">
        <v>0.93137152700000003</v>
      </c>
      <c r="I5082" s="7">
        <v>9.4600000000000009</v>
      </c>
      <c r="J5082" s="7">
        <v>0</v>
      </c>
      <c r="K5082" s="7">
        <v>2.9536094999999998E-2</v>
      </c>
      <c r="L5082" s="7">
        <v>3.93815E-4</v>
      </c>
      <c r="M5082" s="7">
        <v>0</v>
      </c>
      <c r="N5082" s="7">
        <v>0.3</v>
      </c>
      <c r="O5082" s="7">
        <v>4.0000000000000001E-3</v>
      </c>
      <c r="P5082" s="7"/>
      <c r="Q5082" s="7">
        <v>28</v>
      </c>
      <c r="R5082" s="7">
        <v>265</v>
      </c>
      <c r="S5082" s="189">
        <v>45625.593981481485</v>
      </c>
    </row>
    <row r="5083" spans="1:19">
      <c r="A5083" s="7">
        <v>2023</v>
      </c>
      <c r="B5083" s="123" t="s">
        <v>537</v>
      </c>
      <c r="C5083" s="123" t="s">
        <v>556</v>
      </c>
      <c r="D5083" s="123" t="s">
        <v>581</v>
      </c>
      <c r="E5083" s="123" t="s">
        <v>540</v>
      </c>
      <c r="F5083" s="7">
        <v>0.293031928</v>
      </c>
      <c r="G5083" s="123" t="s">
        <v>532</v>
      </c>
      <c r="H5083" s="7">
        <v>2.7919349999999999E-2</v>
      </c>
      <c r="I5083" s="7">
        <v>95.277500000000003</v>
      </c>
      <c r="J5083" s="7">
        <v>2.772082E-2</v>
      </c>
      <c r="K5083" s="7">
        <v>2.9303192800000002E-6</v>
      </c>
      <c r="L5083" s="7">
        <v>4.3954789200000002E-7</v>
      </c>
      <c r="M5083" s="7">
        <v>94.6</v>
      </c>
      <c r="N5083" s="7">
        <v>0.01</v>
      </c>
      <c r="O5083" s="7">
        <v>1.5E-3</v>
      </c>
      <c r="P5083" s="7">
        <v>1</v>
      </c>
      <c r="Q5083" s="7">
        <v>28</v>
      </c>
      <c r="R5083" s="7">
        <v>265</v>
      </c>
      <c r="S5083" s="189">
        <v>45625.593981481485</v>
      </c>
    </row>
    <row r="5084" spans="1:19">
      <c r="A5084" s="7">
        <v>2023</v>
      </c>
      <c r="B5084" s="123" t="s">
        <v>537</v>
      </c>
      <c r="C5084" s="123" t="s">
        <v>556</v>
      </c>
      <c r="D5084" s="123" t="s">
        <v>581</v>
      </c>
      <c r="E5084" s="123" t="s">
        <v>531</v>
      </c>
      <c r="F5084" s="7">
        <v>0</v>
      </c>
      <c r="G5084" s="123" t="s">
        <v>532</v>
      </c>
      <c r="H5084" s="7">
        <v>0</v>
      </c>
      <c r="I5084" s="7"/>
      <c r="J5084" s="7">
        <v>0</v>
      </c>
      <c r="K5084" s="7">
        <v>0</v>
      </c>
      <c r="L5084" s="7">
        <v>0</v>
      </c>
      <c r="M5084" s="7"/>
      <c r="N5084" s="7"/>
      <c r="O5084" s="7"/>
      <c r="P5084" s="7">
        <v>1</v>
      </c>
      <c r="Q5084" s="7">
        <v>28</v>
      </c>
      <c r="R5084" s="7">
        <v>265</v>
      </c>
      <c r="S5084" s="189">
        <v>45625.593981481485</v>
      </c>
    </row>
    <row r="5085" spans="1:19">
      <c r="A5085" s="7">
        <v>2023</v>
      </c>
      <c r="B5085" s="123" t="s">
        <v>537</v>
      </c>
      <c r="C5085" s="123" t="s">
        <v>556</v>
      </c>
      <c r="D5085" s="123" t="s">
        <v>581</v>
      </c>
      <c r="E5085" s="123" t="s">
        <v>533</v>
      </c>
      <c r="F5085" s="7">
        <v>277.37765935599998</v>
      </c>
      <c r="G5085" s="123" t="s">
        <v>532</v>
      </c>
      <c r="H5085" s="7">
        <v>20.452626631000001</v>
      </c>
      <c r="I5085" s="7">
        <v>73.735666667000004</v>
      </c>
      <c r="J5085" s="7">
        <v>20.330857839</v>
      </c>
      <c r="K5085" s="7">
        <v>2.7737769999999998E-3</v>
      </c>
      <c r="L5085" s="7">
        <v>1.66427E-4</v>
      </c>
      <c r="M5085" s="7">
        <v>73.296666666999997</v>
      </c>
      <c r="N5085" s="7">
        <v>0.01</v>
      </c>
      <c r="O5085" s="7">
        <v>5.9999999999999995E-4</v>
      </c>
      <c r="P5085" s="7">
        <v>1</v>
      </c>
      <c r="Q5085" s="7">
        <v>28</v>
      </c>
      <c r="R5085" s="7">
        <v>265</v>
      </c>
      <c r="S5085" s="189">
        <v>45625.593981481485</v>
      </c>
    </row>
    <row r="5086" spans="1:19">
      <c r="A5086" s="7">
        <v>2023</v>
      </c>
      <c r="B5086" s="123" t="s">
        <v>537</v>
      </c>
      <c r="C5086" s="123" t="s">
        <v>556</v>
      </c>
      <c r="D5086" s="123" t="s">
        <v>581</v>
      </c>
      <c r="E5086" s="123" t="s">
        <v>160</v>
      </c>
      <c r="F5086" s="7">
        <v>109.814478173</v>
      </c>
      <c r="G5086" s="123" t="s">
        <v>532</v>
      </c>
      <c r="H5086" s="7">
        <v>7.8878641529999998</v>
      </c>
      <c r="I5086" s="7">
        <v>71.828999999999994</v>
      </c>
      <c r="J5086" s="7">
        <v>7.8396555970000001</v>
      </c>
      <c r="K5086" s="7">
        <v>1.098145E-3</v>
      </c>
      <c r="L5086" s="7">
        <v>6.5888686900000004E-5</v>
      </c>
      <c r="M5086" s="7">
        <v>71.39</v>
      </c>
      <c r="N5086" s="7">
        <v>0.01</v>
      </c>
      <c r="O5086" s="7">
        <v>5.9999999999999995E-4</v>
      </c>
      <c r="P5086" s="7">
        <v>1</v>
      </c>
      <c r="Q5086" s="7">
        <v>28</v>
      </c>
      <c r="R5086" s="7">
        <v>265</v>
      </c>
      <c r="S5086" s="189">
        <v>45625.593981481485</v>
      </c>
    </row>
    <row r="5087" spans="1:19">
      <c r="A5087" s="7">
        <v>2023</v>
      </c>
      <c r="B5087" s="123" t="s">
        <v>537</v>
      </c>
      <c r="C5087" s="123" t="s">
        <v>556</v>
      </c>
      <c r="D5087" s="123" t="s">
        <v>581</v>
      </c>
      <c r="E5087" s="123" t="s">
        <v>163</v>
      </c>
      <c r="F5087" s="7">
        <v>191.850064629</v>
      </c>
      <c r="G5087" s="123" t="s">
        <v>532</v>
      </c>
      <c r="H5087" s="7">
        <v>12.250873651999999</v>
      </c>
      <c r="I5087" s="7">
        <v>63.856499999999997</v>
      </c>
      <c r="J5087" s="7">
        <v>12.218930616</v>
      </c>
      <c r="K5087" s="7">
        <v>9.5925000000000003E-4</v>
      </c>
      <c r="L5087" s="7">
        <v>1.9185006459999999E-5</v>
      </c>
      <c r="M5087" s="7">
        <v>63.69</v>
      </c>
      <c r="N5087" s="7">
        <v>5.0000000000000001E-3</v>
      </c>
      <c r="O5087" s="7">
        <v>1E-4</v>
      </c>
      <c r="P5087" s="7">
        <v>1</v>
      </c>
      <c r="Q5087" s="7">
        <v>28</v>
      </c>
      <c r="R5087" s="7">
        <v>265</v>
      </c>
      <c r="S5087" s="189">
        <v>45625.593981481485</v>
      </c>
    </row>
    <row r="5088" spans="1:19">
      <c r="A5088" s="7">
        <v>2023</v>
      </c>
      <c r="B5088" s="123" t="s">
        <v>537</v>
      </c>
      <c r="C5088" s="123" t="s">
        <v>556</v>
      </c>
      <c r="D5088" s="123" t="s">
        <v>581</v>
      </c>
      <c r="E5088" s="123" t="s">
        <v>535</v>
      </c>
      <c r="F5088" s="7">
        <v>2302.1638077980001</v>
      </c>
      <c r="G5088" s="123" t="s">
        <v>532</v>
      </c>
      <c r="H5088" s="7">
        <v>130.73205938999999</v>
      </c>
      <c r="I5088" s="7">
        <v>56.786601781999998</v>
      </c>
      <c r="J5088" s="7">
        <v>130.34874911599999</v>
      </c>
      <c r="K5088" s="7">
        <v>1.1510819E-2</v>
      </c>
      <c r="L5088" s="7">
        <v>2.3021599999999999E-4</v>
      </c>
      <c r="M5088" s="7">
        <v>56.620101781999999</v>
      </c>
      <c r="N5088" s="7">
        <v>5.0000000000000001E-3</v>
      </c>
      <c r="O5088" s="7">
        <v>1E-4</v>
      </c>
      <c r="P5088" s="7">
        <v>1</v>
      </c>
      <c r="Q5088" s="7">
        <v>28</v>
      </c>
      <c r="R5088" s="7">
        <v>265</v>
      </c>
      <c r="S5088" s="189">
        <v>45625.593981481485</v>
      </c>
    </row>
    <row r="5089" spans="1:19">
      <c r="A5089" s="7">
        <v>2023</v>
      </c>
      <c r="B5089" s="123" t="s">
        <v>537</v>
      </c>
      <c r="C5089" s="123" t="s">
        <v>556</v>
      </c>
      <c r="D5089" s="123" t="s">
        <v>581</v>
      </c>
      <c r="E5089" s="123" t="s">
        <v>541</v>
      </c>
      <c r="F5089" s="7">
        <v>0</v>
      </c>
      <c r="G5089" s="123" t="s">
        <v>532</v>
      </c>
      <c r="H5089" s="7">
        <v>0</v>
      </c>
      <c r="I5089" s="7"/>
      <c r="J5089" s="7">
        <v>0</v>
      </c>
      <c r="K5089" s="7">
        <v>0</v>
      </c>
      <c r="L5089" s="7">
        <v>0</v>
      </c>
      <c r="M5089" s="7"/>
      <c r="N5089" s="7"/>
      <c r="O5089" s="7"/>
      <c r="P5089" s="7">
        <v>1</v>
      </c>
      <c r="Q5089" s="7">
        <v>28</v>
      </c>
      <c r="R5089" s="7">
        <v>265</v>
      </c>
      <c r="S5089" s="189">
        <v>45625.593981481485</v>
      </c>
    </row>
    <row r="5090" spans="1:19">
      <c r="A5090" s="7">
        <v>2023</v>
      </c>
      <c r="B5090" s="123" t="s">
        <v>537</v>
      </c>
      <c r="C5090" s="123" t="s">
        <v>562</v>
      </c>
      <c r="D5090" s="123" t="s">
        <v>582</v>
      </c>
      <c r="E5090" s="123" t="s">
        <v>27</v>
      </c>
      <c r="F5090" s="7">
        <v>192.20471948599999</v>
      </c>
      <c r="G5090" s="123" t="s">
        <v>532</v>
      </c>
      <c r="H5090" s="7">
        <v>3.2002085999999999E-2</v>
      </c>
      <c r="I5090" s="7">
        <v>0.16650000000000001</v>
      </c>
      <c r="J5090" s="7">
        <v>0</v>
      </c>
      <c r="K5090" s="7">
        <v>9.6102399999999999E-4</v>
      </c>
      <c r="L5090" s="7">
        <v>1.9220471950000001E-5</v>
      </c>
      <c r="M5090" s="7">
        <v>0</v>
      </c>
      <c r="N5090" s="7">
        <v>5.0000000000000001E-3</v>
      </c>
      <c r="O5090" s="7">
        <v>1E-4</v>
      </c>
      <c r="P5090" s="7"/>
      <c r="Q5090" s="7">
        <v>28</v>
      </c>
      <c r="R5090" s="7">
        <v>265</v>
      </c>
      <c r="S5090" s="189">
        <v>45625.593981481485</v>
      </c>
    </row>
    <row r="5091" spans="1:19">
      <c r="A5091" s="7">
        <v>2023</v>
      </c>
      <c r="B5091" s="123" t="s">
        <v>537</v>
      </c>
      <c r="C5091" s="123" t="s">
        <v>562</v>
      </c>
      <c r="D5091" s="123" t="s">
        <v>582</v>
      </c>
      <c r="E5091" s="123" t="s">
        <v>33</v>
      </c>
      <c r="F5091" s="7">
        <v>6.2679161999999997E-2</v>
      </c>
      <c r="G5091" s="123" t="s">
        <v>532</v>
      </c>
      <c r="H5091" s="7">
        <v>5.92945E-4</v>
      </c>
      <c r="I5091" s="7">
        <v>9.4600000000000009</v>
      </c>
      <c r="J5091" s="7">
        <v>0</v>
      </c>
      <c r="K5091" s="7">
        <v>1.8803748599999998E-5</v>
      </c>
      <c r="L5091" s="7">
        <v>2.5071664799999997E-7</v>
      </c>
      <c r="M5091" s="7">
        <v>0</v>
      </c>
      <c r="N5091" s="7">
        <v>0.3</v>
      </c>
      <c r="O5091" s="7">
        <v>4.0000000000000001E-3</v>
      </c>
      <c r="P5091" s="7"/>
      <c r="Q5091" s="7">
        <v>28</v>
      </c>
      <c r="R5091" s="7">
        <v>265</v>
      </c>
      <c r="S5091" s="189">
        <v>45625.593981481485</v>
      </c>
    </row>
    <row r="5092" spans="1:19">
      <c r="A5092" s="7">
        <v>2023</v>
      </c>
      <c r="B5092" s="123" t="s">
        <v>537</v>
      </c>
      <c r="C5092" s="123" t="s">
        <v>562</v>
      </c>
      <c r="D5092" s="123" t="s">
        <v>582</v>
      </c>
      <c r="E5092" s="123" t="s">
        <v>540</v>
      </c>
      <c r="F5092" s="7">
        <v>0</v>
      </c>
      <c r="G5092" s="123" t="s">
        <v>532</v>
      </c>
      <c r="H5092" s="7">
        <v>0</v>
      </c>
      <c r="I5092" s="7"/>
      <c r="J5092" s="7">
        <v>0</v>
      </c>
      <c r="K5092" s="7">
        <v>0</v>
      </c>
      <c r="L5092" s="7">
        <v>0</v>
      </c>
      <c r="M5092" s="7"/>
      <c r="N5092" s="7"/>
      <c r="O5092" s="7"/>
      <c r="P5092" s="7">
        <v>1</v>
      </c>
      <c r="Q5092" s="7">
        <v>28</v>
      </c>
      <c r="R5092" s="7">
        <v>265</v>
      </c>
      <c r="S5092" s="189">
        <v>45625.593981481485</v>
      </c>
    </row>
    <row r="5093" spans="1:19">
      <c r="A5093" s="7">
        <v>2023</v>
      </c>
      <c r="B5093" s="123" t="s">
        <v>537</v>
      </c>
      <c r="C5093" s="123" t="s">
        <v>562</v>
      </c>
      <c r="D5093" s="123" t="s">
        <v>582</v>
      </c>
      <c r="E5093" s="123" t="s">
        <v>531</v>
      </c>
      <c r="F5093" s="7">
        <v>3.2918628910000001</v>
      </c>
      <c r="G5093" s="123" t="s">
        <v>532</v>
      </c>
      <c r="H5093" s="7">
        <v>0.25165962600000003</v>
      </c>
      <c r="I5093" s="7">
        <v>76.448999999999998</v>
      </c>
      <c r="J5093" s="7">
        <v>0.25021449800000001</v>
      </c>
      <c r="K5093" s="7">
        <v>3.2918628909999998E-5</v>
      </c>
      <c r="L5093" s="7">
        <v>1.975117735E-6</v>
      </c>
      <c r="M5093" s="7">
        <v>76.010000000000005</v>
      </c>
      <c r="N5093" s="7">
        <v>0.01</v>
      </c>
      <c r="O5093" s="7">
        <v>5.9999999999999995E-4</v>
      </c>
      <c r="P5093" s="7">
        <v>1</v>
      </c>
      <c r="Q5093" s="7">
        <v>28</v>
      </c>
      <c r="R5093" s="7">
        <v>265</v>
      </c>
      <c r="S5093" s="189">
        <v>45625.593981481485</v>
      </c>
    </row>
    <row r="5094" spans="1:19">
      <c r="A5094" s="7">
        <v>2023</v>
      </c>
      <c r="B5094" s="123" t="s">
        <v>537</v>
      </c>
      <c r="C5094" s="123" t="s">
        <v>562</v>
      </c>
      <c r="D5094" s="123" t="s">
        <v>582</v>
      </c>
      <c r="E5094" s="123" t="s">
        <v>533</v>
      </c>
      <c r="F5094" s="7">
        <v>107.994588048</v>
      </c>
      <c r="G5094" s="123" t="s">
        <v>532</v>
      </c>
      <c r="H5094" s="7">
        <v>7.9630529460000004</v>
      </c>
      <c r="I5094" s="7">
        <v>73.735666667000004</v>
      </c>
      <c r="J5094" s="7">
        <v>7.9156433220000002</v>
      </c>
      <c r="K5094" s="7">
        <v>1.079946E-3</v>
      </c>
      <c r="L5094" s="7">
        <v>6.4796752829999994E-5</v>
      </c>
      <c r="M5094" s="7">
        <v>73.296666666999997</v>
      </c>
      <c r="N5094" s="7">
        <v>0.01</v>
      </c>
      <c r="O5094" s="7">
        <v>5.9999999999999995E-4</v>
      </c>
      <c r="P5094" s="7">
        <v>1</v>
      </c>
      <c r="Q5094" s="7">
        <v>28</v>
      </c>
      <c r="R5094" s="7">
        <v>265</v>
      </c>
      <c r="S5094" s="189">
        <v>45625.593981481485</v>
      </c>
    </row>
    <row r="5095" spans="1:19">
      <c r="A5095" s="7">
        <v>2023</v>
      </c>
      <c r="B5095" s="123" t="s">
        <v>537</v>
      </c>
      <c r="C5095" s="123" t="s">
        <v>562</v>
      </c>
      <c r="D5095" s="123" t="s">
        <v>582</v>
      </c>
      <c r="E5095" s="123" t="s">
        <v>160</v>
      </c>
      <c r="F5095" s="7">
        <v>3.880222823</v>
      </c>
      <c r="G5095" s="123" t="s">
        <v>532</v>
      </c>
      <c r="H5095" s="7">
        <v>0.27871252499999999</v>
      </c>
      <c r="I5095" s="7">
        <v>71.828999999999994</v>
      </c>
      <c r="J5095" s="7">
        <v>0.27700910699999998</v>
      </c>
      <c r="K5095" s="7">
        <v>3.8802228230000002E-5</v>
      </c>
      <c r="L5095" s="7">
        <v>2.3281336939999998E-6</v>
      </c>
      <c r="M5095" s="7">
        <v>71.39</v>
      </c>
      <c r="N5095" s="7">
        <v>0.01</v>
      </c>
      <c r="O5095" s="7">
        <v>5.9999999999999995E-4</v>
      </c>
      <c r="P5095" s="7">
        <v>1</v>
      </c>
      <c r="Q5095" s="7">
        <v>28</v>
      </c>
      <c r="R5095" s="7">
        <v>265</v>
      </c>
      <c r="S5095" s="189">
        <v>45625.593981481485</v>
      </c>
    </row>
    <row r="5096" spans="1:19">
      <c r="A5096" s="7">
        <v>2023</v>
      </c>
      <c r="B5096" s="123" t="s">
        <v>537</v>
      </c>
      <c r="C5096" s="123" t="s">
        <v>562</v>
      </c>
      <c r="D5096" s="123" t="s">
        <v>582</v>
      </c>
      <c r="E5096" s="123" t="s">
        <v>163</v>
      </c>
      <c r="F5096" s="7">
        <v>6.0143472640000004</v>
      </c>
      <c r="G5096" s="123" t="s">
        <v>532</v>
      </c>
      <c r="H5096" s="7">
        <v>0.384055166</v>
      </c>
      <c r="I5096" s="7">
        <v>63.856499999999997</v>
      </c>
      <c r="J5096" s="7">
        <v>0.38305377699999998</v>
      </c>
      <c r="K5096" s="7">
        <v>3.0071736319999998E-5</v>
      </c>
      <c r="L5096" s="7">
        <v>6.0143472640000003E-7</v>
      </c>
      <c r="M5096" s="7">
        <v>63.69</v>
      </c>
      <c r="N5096" s="7">
        <v>5.0000000000000001E-3</v>
      </c>
      <c r="O5096" s="7">
        <v>1E-4</v>
      </c>
      <c r="P5096" s="7">
        <v>1</v>
      </c>
      <c r="Q5096" s="7">
        <v>28</v>
      </c>
      <c r="R5096" s="7">
        <v>265</v>
      </c>
      <c r="S5096" s="189">
        <v>45625.593981481485</v>
      </c>
    </row>
    <row r="5097" spans="1:19">
      <c r="A5097" s="7">
        <v>2023</v>
      </c>
      <c r="B5097" s="123" t="s">
        <v>537</v>
      </c>
      <c r="C5097" s="123" t="s">
        <v>562</v>
      </c>
      <c r="D5097" s="123" t="s">
        <v>582</v>
      </c>
      <c r="E5097" s="123" t="s">
        <v>535</v>
      </c>
      <c r="F5097" s="7">
        <v>305.20687030800002</v>
      </c>
      <c r="G5097" s="123" t="s">
        <v>532</v>
      </c>
      <c r="H5097" s="7">
        <v>17.331661005000001</v>
      </c>
      <c r="I5097" s="7">
        <v>56.786601781999998</v>
      </c>
      <c r="J5097" s="7">
        <v>17.280844061</v>
      </c>
      <c r="K5097" s="7">
        <v>1.5260339999999999E-3</v>
      </c>
      <c r="L5097" s="7">
        <v>3.0520687030000001E-5</v>
      </c>
      <c r="M5097" s="7">
        <v>56.620101781999999</v>
      </c>
      <c r="N5097" s="7">
        <v>5.0000000000000001E-3</v>
      </c>
      <c r="O5097" s="7">
        <v>1E-4</v>
      </c>
      <c r="P5097" s="7">
        <v>1</v>
      </c>
      <c r="Q5097" s="7">
        <v>28</v>
      </c>
      <c r="R5097" s="7">
        <v>265</v>
      </c>
      <c r="S5097" s="189">
        <v>45625.593981481485</v>
      </c>
    </row>
    <row r="5098" spans="1:19">
      <c r="A5098" s="7">
        <v>2023</v>
      </c>
      <c r="B5098" s="123" t="s">
        <v>537</v>
      </c>
      <c r="C5098" s="123" t="s">
        <v>562</v>
      </c>
      <c r="D5098" s="123" t="s">
        <v>582</v>
      </c>
      <c r="E5098" s="123" t="s">
        <v>541</v>
      </c>
      <c r="F5098" s="7">
        <v>0</v>
      </c>
      <c r="G5098" s="123" t="s">
        <v>532</v>
      </c>
      <c r="H5098" s="7">
        <v>0</v>
      </c>
      <c r="I5098" s="7"/>
      <c r="J5098" s="7">
        <v>0</v>
      </c>
      <c r="K5098" s="7">
        <v>0</v>
      </c>
      <c r="L5098" s="7">
        <v>0</v>
      </c>
      <c r="M5098" s="7"/>
      <c r="N5098" s="7"/>
      <c r="O5098" s="7"/>
      <c r="P5098" s="7">
        <v>1</v>
      </c>
      <c r="Q5098" s="7">
        <v>28</v>
      </c>
      <c r="R5098" s="7">
        <v>265</v>
      </c>
      <c r="S5098" s="189">
        <v>45625.593981481485</v>
      </c>
    </row>
    <row r="5099" spans="1:19">
      <c r="A5099" s="7">
        <v>2023</v>
      </c>
      <c r="B5099" s="123" t="s">
        <v>537</v>
      </c>
      <c r="C5099" s="123" t="s">
        <v>562</v>
      </c>
      <c r="D5099" s="123" t="s">
        <v>583</v>
      </c>
      <c r="E5099" s="123" t="s">
        <v>27</v>
      </c>
      <c r="F5099" s="7">
        <v>0</v>
      </c>
      <c r="G5099" s="123" t="s">
        <v>532</v>
      </c>
      <c r="H5099" s="7">
        <v>0</v>
      </c>
      <c r="I5099" s="7"/>
      <c r="J5099" s="7">
        <v>0</v>
      </c>
      <c r="K5099" s="7">
        <v>0</v>
      </c>
      <c r="L5099" s="7">
        <v>0</v>
      </c>
      <c r="M5099" s="7"/>
      <c r="N5099" s="7"/>
      <c r="O5099" s="7"/>
      <c r="P5099" s="7"/>
      <c r="Q5099" s="7">
        <v>28</v>
      </c>
      <c r="R5099" s="7">
        <v>265</v>
      </c>
      <c r="S5099" s="189">
        <v>45625.593981481485</v>
      </c>
    </row>
    <row r="5100" spans="1:19">
      <c r="A5100" s="7">
        <v>2023</v>
      </c>
      <c r="B5100" s="123" t="s">
        <v>537</v>
      </c>
      <c r="C5100" s="123" t="s">
        <v>562</v>
      </c>
      <c r="D5100" s="123" t="s">
        <v>583</v>
      </c>
      <c r="E5100" s="123" t="s">
        <v>33</v>
      </c>
      <c r="F5100" s="7">
        <v>312.47033705199999</v>
      </c>
      <c r="G5100" s="123" t="s">
        <v>532</v>
      </c>
      <c r="H5100" s="7">
        <v>2.9559693889999998</v>
      </c>
      <c r="I5100" s="7">
        <v>9.4600000000000009</v>
      </c>
      <c r="J5100" s="7">
        <v>0</v>
      </c>
      <c r="K5100" s="7">
        <v>9.3741100999999993E-2</v>
      </c>
      <c r="L5100" s="7">
        <v>1.249881E-3</v>
      </c>
      <c r="M5100" s="7">
        <v>0</v>
      </c>
      <c r="N5100" s="7">
        <v>0.3</v>
      </c>
      <c r="O5100" s="7">
        <v>4.0000000000000001E-3</v>
      </c>
      <c r="P5100" s="7"/>
      <c r="Q5100" s="7">
        <v>28</v>
      </c>
      <c r="R5100" s="7">
        <v>265</v>
      </c>
      <c r="S5100" s="189">
        <v>45625.593981481485</v>
      </c>
    </row>
    <row r="5101" spans="1:19">
      <c r="A5101" s="7">
        <v>2023</v>
      </c>
      <c r="B5101" s="123" t="s">
        <v>537</v>
      </c>
      <c r="C5101" s="123" t="s">
        <v>562</v>
      </c>
      <c r="D5101" s="123" t="s">
        <v>583</v>
      </c>
      <c r="E5101" s="123" t="s">
        <v>540</v>
      </c>
      <c r="F5101" s="7">
        <v>0</v>
      </c>
      <c r="G5101" s="123" t="s">
        <v>532</v>
      </c>
      <c r="H5101" s="7">
        <v>0</v>
      </c>
      <c r="I5101" s="7"/>
      <c r="J5101" s="7">
        <v>0</v>
      </c>
      <c r="K5101" s="7">
        <v>0</v>
      </c>
      <c r="L5101" s="7">
        <v>0</v>
      </c>
      <c r="M5101" s="7"/>
      <c r="N5101" s="7"/>
      <c r="O5101" s="7"/>
      <c r="P5101" s="7">
        <v>1</v>
      </c>
      <c r="Q5101" s="7">
        <v>28</v>
      </c>
      <c r="R5101" s="7">
        <v>265</v>
      </c>
      <c r="S5101" s="189">
        <v>45625.593981481485</v>
      </c>
    </row>
    <row r="5102" spans="1:19">
      <c r="A5102" s="7">
        <v>2023</v>
      </c>
      <c r="B5102" s="123" t="s">
        <v>537</v>
      </c>
      <c r="C5102" s="123" t="s">
        <v>562</v>
      </c>
      <c r="D5102" s="123" t="s">
        <v>583</v>
      </c>
      <c r="E5102" s="123" t="s">
        <v>531</v>
      </c>
      <c r="F5102" s="7">
        <v>0.510649091</v>
      </c>
      <c r="G5102" s="123" t="s">
        <v>532</v>
      </c>
      <c r="H5102" s="7">
        <v>3.9038612E-2</v>
      </c>
      <c r="I5102" s="7">
        <v>76.448999999999998</v>
      </c>
      <c r="J5102" s="7">
        <v>3.8814437E-2</v>
      </c>
      <c r="K5102" s="7">
        <v>5.1064909100000004E-6</v>
      </c>
      <c r="L5102" s="7">
        <v>3.0638945459999998E-7</v>
      </c>
      <c r="M5102" s="7">
        <v>76.010000000000005</v>
      </c>
      <c r="N5102" s="7">
        <v>0.01</v>
      </c>
      <c r="O5102" s="7">
        <v>5.9999999999999995E-4</v>
      </c>
      <c r="P5102" s="7">
        <v>1</v>
      </c>
      <c r="Q5102" s="7">
        <v>28</v>
      </c>
      <c r="R5102" s="7">
        <v>265</v>
      </c>
      <c r="S5102" s="189">
        <v>45625.593981481485</v>
      </c>
    </row>
    <row r="5103" spans="1:19">
      <c r="A5103" s="7">
        <v>2023</v>
      </c>
      <c r="B5103" s="123" t="s">
        <v>537</v>
      </c>
      <c r="C5103" s="123" t="s">
        <v>562</v>
      </c>
      <c r="D5103" s="123" t="s">
        <v>583</v>
      </c>
      <c r="E5103" s="123" t="s">
        <v>533</v>
      </c>
      <c r="F5103" s="7">
        <v>699.36898909199999</v>
      </c>
      <c r="G5103" s="123" t="s">
        <v>532</v>
      </c>
      <c r="H5103" s="7">
        <v>51.568438657000002</v>
      </c>
      <c r="I5103" s="7">
        <v>73.735666667000004</v>
      </c>
      <c r="J5103" s="7">
        <v>51.261415671000002</v>
      </c>
      <c r="K5103" s="7">
        <v>6.9936900000000003E-3</v>
      </c>
      <c r="L5103" s="7">
        <v>4.1962100000000001E-4</v>
      </c>
      <c r="M5103" s="7">
        <v>73.296666666999997</v>
      </c>
      <c r="N5103" s="7">
        <v>0.01</v>
      </c>
      <c r="O5103" s="7">
        <v>5.9999999999999995E-4</v>
      </c>
      <c r="P5103" s="7">
        <v>1</v>
      </c>
      <c r="Q5103" s="7">
        <v>28</v>
      </c>
      <c r="R5103" s="7">
        <v>265</v>
      </c>
      <c r="S5103" s="189">
        <v>45625.593981481485</v>
      </c>
    </row>
    <row r="5104" spans="1:19">
      <c r="A5104" s="7">
        <v>2023</v>
      </c>
      <c r="B5104" s="123" t="s">
        <v>537</v>
      </c>
      <c r="C5104" s="123" t="s">
        <v>562</v>
      </c>
      <c r="D5104" s="123" t="s">
        <v>583</v>
      </c>
      <c r="E5104" s="123" t="s">
        <v>160</v>
      </c>
      <c r="F5104" s="7">
        <v>249.961450888</v>
      </c>
      <c r="G5104" s="123" t="s">
        <v>532</v>
      </c>
      <c r="H5104" s="7">
        <v>17.954481055999999</v>
      </c>
      <c r="I5104" s="7">
        <v>71.828999999999994</v>
      </c>
      <c r="J5104" s="7">
        <v>17.844747979000001</v>
      </c>
      <c r="K5104" s="7">
        <v>2.4996150000000002E-3</v>
      </c>
      <c r="L5104" s="7">
        <v>1.49977E-4</v>
      </c>
      <c r="M5104" s="7">
        <v>71.39</v>
      </c>
      <c r="N5104" s="7">
        <v>0.01</v>
      </c>
      <c r="O5104" s="7">
        <v>5.9999999999999995E-4</v>
      </c>
      <c r="P5104" s="7">
        <v>1</v>
      </c>
      <c r="Q5104" s="7">
        <v>28</v>
      </c>
      <c r="R5104" s="7">
        <v>265</v>
      </c>
      <c r="S5104" s="189">
        <v>45625.593981481485</v>
      </c>
    </row>
    <row r="5105" spans="1:19">
      <c r="A5105" s="7">
        <v>2023</v>
      </c>
      <c r="B5105" s="123" t="s">
        <v>537</v>
      </c>
      <c r="C5105" s="123" t="s">
        <v>562</v>
      </c>
      <c r="D5105" s="123" t="s">
        <v>583</v>
      </c>
      <c r="E5105" s="123" t="s">
        <v>163</v>
      </c>
      <c r="F5105" s="7">
        <v>427.85609651300001</v>
      </c>
      <c r="G5105" s="123" t="s">
        <v>532</v>
      </c>
      <c r="H5105" s="7">
        <v>27.321392827</v>
      </c>
      <c r="I5105" s="7">
        <v>63.856499999999997</v>
      </c>
      <c r="J5105" s="7">
        <v>27.250154787</v>
      </c>
      <c r="K5105" s="7">
        <v>2.1392799999999999E-3</v>
      </c>
      <c r="L5105" s="7">
        <v>4.2785609650000003E-5</v>
      </c>
      <c r="M5105" s="7">
        <v>63.69</v>
      </c>
      <c r="N5105" s="7">
        <v>5.0000000000000001E-3</v>
      </c>
      <c r="O5105" s="7">
        <v>1E-4</v>
      </c>
      <c r="P5105" s="7">
        <v>1</v>
      </c>
      <c r="Q5105" s="7">
        <v>28</v>
      </c>
      <c r="R5105" s="7">
        <v>265</v>
      </c>
      <c r="S5105" s="189">
        <v>45625.593981481485</v>
      </c>
    </row>
    <row r="5106" spans="1:19">
      <c r="A5106" s="7">
        <v>2023</v>
      </c>
      <c r="B5106" s="123" t="s">
        <v>537</v>
      </c>
      <c r="C5106" s="123" t="s">
        <v>562</v>
      </c>
      <c r="D5106" s="123" t="s">
        <v>583</v>
      </c>
      <c r="E5106" s="123" t="s">
        <v>535</v>
      </c>
      <c r="F5106" s="7">
        <v>1802.4697718069999</v>
      </c>
      <c r="G5106" s="123" t="s">
        <v>532</v>
      </c>
      <c r="H5106" s="7">
        <v>102.356133156</v>
      </c>
      <c r="I5106" s="7">
        <v>56.786601781999998</v>
      </c>
      <c r="J5106" s="7">
        <v>102.056021939</v>
      </c>
      <c r="K5106" s="7">
        <v>9.0123489999999994E-3</v>
      </c>
      <c r="L5106" s="7">
        <v>1.80247E-4</v>
      </c>
      <c r="M5106" s="7">
        <v>56.620101781999999</v>
      </c>
      <c r="N5106" s="7">
        <v>5.0000000000000001E-3</v>
      </c>
      <c r="O5106" s="7">
        <v>1E-4</v>
      </c>
      <c r="P5106" s="7">
        <v>1</v>
      </c>
      <c r="Q5106" s="7">
        <v>28</v>
      </c>
      <c r="R5106" s="7">
        <v>265</v>
      </c>
      <c r="S5106" s="189">
        <v>45625.593981481485</v>
      </c>
    </row>
    <row r="5107" spans="1:19">
      <c r="A5107" s="7">
        <v>2023</v>
      </c>
      <c r="B5107" s="123" t="s">
        <v>537</v>
      </c>
      <c r="C5107" s="123" t="s">
        <v>562</v>
      </c>
      <c r="D5107" s="123" t="s">
        <v>583</v>
      </c>
      <c r="E5107" s="123" t="s">
        <v>541</v>
      </c>
      <c r="F5107" s="7">
        <v>0</v>
      </c>
      <c r="G5107" s="123" t="s">
        <v>532</v>
      </c>
      <c r="H5107" s="7">
        <v>0</v>
      </c>
      <c r="I5107" s="7"/>
      <c r="J5107" s="7">
        <v>0</v>
      </c>
      <c r="K5107" s="7">
        <v>0</v>
      </c>
      <c r="L5107" s="7">
        <v>0</v>
      </c>
      <c r="M5107" s="7"/>
      <c r="N5107" s="7"/>
      <c r="O5107" s="7"/>
      <c r="P5107" s="7">
        <v>1</v>
      </c>
      <c r="Q5107" s="7">
        <v>28</v>
      </c>
      <c r="R5107" s="7">
        <v>265</v>
      </c>
      <c r="S5107" s="189">
        <v>45625.593981481485</v>
      </c>
    </row>
    <row r="5108" spans="1:19">
      <c r="A5108" s="7">
        <v>2023</v>
      </c>
      <c r="B5108" s="123" t="s">
        <v>537</v>
      </c>
      <c r="C5108" s="123" t="s">
        <v>562</v>
      </c>
      <c r="D5108" s="123" t="s">
        <v>214</v>
      </c>
      <c r="E5108" s="123" t="s">
        <v>27</v>
      </c>
      <c r="F5108" s="7">
        <v>0</v>
      </c>
      <c r="G5108" s="123" t="s">
        <v>532</v>
      </c>
      <c r="H5108" s="7">
        <v>0</v>
      </c>
      <c r="I5108" s="7"/>
      <c r="J5108" s="7">
        <v>0</v>
      </c>
      <c r="K5108" s="7">
        <v>0</v>
      </c>
      <c r="L5108" s="7">
        <v>0</v>
      </c>
      <c r="M5108" s="7"/>
      <c r="N5108" s="7"/>
      <c r="O5108" s="7"/>
      <c r="P5108" s="7"/>
      <c r="Q5108" s="7">
        <v>28</v>
      </c>
      <c r="R5108" s="7">
        <v>265</v>
      </c>
      <c r="S5108" s="189">
        <v>45625.593981481485</v>
      </c>
    </row>
    <row r="5109" spans="1:19">
      <c r="A5109" s="7">
        <v>2023</v>
      </c>
      <c r="B5109" s="123" t="s">
        <v>537</v>
      </c>
      <c r="C5109" s="123" t="s">
        <v>562</v>
      </c>
      <c r="D5109" s="123" t="s">
        <v>214</v>
      </c>
      <c r="E5109" s="123" t="s">
        <v>33</v>
      </c>
      <c r="F5109" s="7">
        <v>88.660416834000003</v>
      </c>
      <c r="G5109" s="123" t="s">
        <v>532</v>
      </c>
      <c r="H5109" s="7">
        <v>0.83872754299999996</v>
      </c>
      <c r="I5109" s="7">
        <v>9.4600000000000009</v>
      </c>
      <c r="J5109" s="7">
        <v>0</v>
      </c>
      <c r="K5109" s="7">
        <v>2.6598125E-2</v>
      </c>
      <c r="L5109" s="7">
        <v>3.5464200000000001E-4</v>
      </c>
      <c r="M5109" s="7">
        <v>0</v>
      </c>
      <c r="N5109" s="7">
        <v>0.3</v>
      </c>
      <c r="O5109" s="7">
        <v>4.0000000000000001E-3</v>
      </c>
      <c r="P5109" s="7"/>
      <c r="Q5109" s="7">
        <v>28</v>
      </c>
      <c r="R5109" s="7">
        <v>265</v>
      </c>
      <c r="S5109" s="189">
        <v>45625.593981481485</v>
      </c>
    </row>
    <row r="5110" spans="1:19">
      <c r="A5110" s="7">
        <v>2023</v>
      </c>
      <c r="B5110" s="123" t="s">
        <v>537</v>
      </c>
      <c r="C5110" s="123" t="s">
        <v>562</v>
      </c>
      <c r="D5110" s="123" t="s">
        <v>214</v>
      </c>
      <c r="E5110" s="123" t="s">
        <v>540</v>
      </c>
      <c r="F5110" s="7">
        <v>0</v>
      </c>
      <c r="G5110" s="123" t="s">
        <v>532</v>
      </c>
      <c r="H5110" s="7">
        <v>0</v>
      </c>
      <c r="I5110" s="7"/>
      <c r="J5110" s="7">
        <v>0</v>
      </c>
      <c r="K5110" s="7">
        <v>0</v>
      </c>
      <c r="L5110" s="7">
        <v>0</v>
      </c>
      <c r="M5110" s="7"/>
      <c r="N5110" s="7"/>
      <c r="O5110" s="7"/>
      <c r="P5110" s="7">
        <v>1</v>
      </c>
      <c r="Q5110" s="7">
        <v>28</v>
      </c>
      <c r="R5110" s="7">
        <v>265</v>
      </c>
      <c r="S5110" s="189">
        <v>45625.593981481485</v>
      </c>
    </row>
    <row r="5111" spans="1:19">
      <c r="A5111" s="7">
        <v>2023</v>
      </c>
      <c r="B5111" s="123" t="s">
        <v>537</v>
      </c>
      <c r="C5111" s="123" t="s">
        <v>562</v>
      </c>
      <c r="D5111" s="123" t="s">
        <v>214</v>
      </c>
      <c r="E5111" s="123" t="s">
        <v>531</v>
      </c>
      <c r="F5111" s="7">
        <v>1.504591072</v>
      </c>
      <c r="G5111" s="123" t="s">
        <v>532</v>
      </c>
      <c r="H5111" s="7">
        <v>0.115024483</v>
      </c>
      <c r="I5111" s="7">
        <v>76.448999999999998</v>
      </c>
      <c r="J5111" s="7">
        <v>0.114363967</v>
      </c>
      <c r="K5111" s="7">
        <v>1.5045910719999999E-5</v>
      </c>
      <c r="L5111" s="7">
        <v>9.027546432E-7</v>
      </c>
      <c r="M5111" s="7">
        <v>76.010000000000005</v>
      </c>
      <c r="N5111" s="7">
        <v>0.01</v>
      </c>
      <c r="O5111" s="7">
        <v>5.9999999999999995E-4</v>
      </c>
      <c r="P5111" s="7">
        <v>1</v>
      </c>
      <c r="Q5111" s="7">
        <v>28</v>
      </c>
      <c r="R5111" s="7">
        <v>265</v>
      </c>
      <c r="S5111" s="189">
        <v>45625.593981481485</v>
      </c>
    </row>
    <row r="5112" spans="1:19">
      <c r="A5112" s="7">
        <v>2023</v>
      </c>
      <c r="B5112" s="123" t="s">
        <v>537</v>
      </c>
      <c r="C5112" s="123" t="s">
        <v>562</v>
      </c>
      <c r="D5112" s="123" t="s">
        <v>214</v>
      </c>
      <c r="E5112" s="123" t="s">
        <v>533</v>
      </c>
      <c r="F5112" s="7">
        <v>653.47624305199997</v>
      </c>
      <c r="G5112" s="123" t="s">
        <v>532</v>
      </c>
      <c r="H5112" s="7">
        <v>48.184506431999999</v>
      </c>
      <c r="I5112" s="7">
        <v>73.735666667000004</v>
      </c>
      <c r="J5112" s="7">
        <v>47.897630362000001</v>
      </c>
      <c r="K5112" s="7">
        <v>6.5347620000000004E-3</v>
      </c>
      <c r="L5112" s="7">
        <v>3.9208599999999999E-4</v>
      </c>
      <c r="M5112" s="7">
        <v>73.296666666999997</v>
      </c>
      <c r="N5112" s="7">
        <v>0.01</v>
      </c>
      <c r="O5112" s="7">
        <v>5.9999999999999995E-4</v>
      </c>
      <c r="P5112" s="7">
        <v>1</v>
      </c>
      <c r="Q5112" s="7">
        <v>28</v>
      </c>
      <c r="R5112" s="7">
        <v>265</v>
      </c>
      <c r="S5112" s="189">
        <v>45625.593981481485</v>
      </c>
    </row>
    <row r="5113" spans="1:19">
      <c r="A5113" s="7">
        <v>2023</v>
      </c>
      <c r="B5113" s="123" t="s">
        <v>537</v>
      </c>
      <c r="C5113" s="123" t="s">
        <v>562</v>
      </c>
      <c r="D5113" s="123" t="s">
        <v>214</v>
      </c>
      <c r="E5113" s="123" t="s">
        <v>160</v>
      </c>
      <c r="F5113" s="7">
        <v>919.65453187699995</v>
      </c>
      <c r="G5113" s="123" t="s">
        <v>532</v>
      </c>
      <c r="H5113" s="7">
        <v>66.057865370000002</v>
      </c>
      <c r="I5113" s="7">
        <v>71.828999999999994</v>
      </c>
      <c r="J5113" s="7">
        <v>65.654137031000005</v>
      </c>
      <c r="K5113" s="7">
        <v>9.1965450000000004E-3</v>
      </c>
      <c r="L5113" s="7">
        <v>5.5179299999999997E-4</v>
      </c>
      <c r="M5113" s="7">
        <v>71.39</v>
      </c>
      <c r="N5113" s="7">
        <v>0.01</v>
      </c>
      <c r="O5113" s="7">
        <v>5.9999999999999995E-4</v>
      </c>
      <c r="P5113" s="7">
        <v>1</v>
      </c>
      <c r="Q5113" s="7">
        <v>28</v>
      </c>
      <c r="R5113" s="7">
        <v>265</v>
      </c>
      <c r="S5113" s="189">
        <v>45625.593981481485</v>
      </c>
    </row>
    <row r="5114" spans="1:19">
      <c r="A5114" s="7">
        <v>2023</v>
      </c>
      <c r="B5114" s="123" t="s">
        <v>537</v>
      </c>
      <c r="C5114" s="123" t="s">
        <v>562</v>
      </c>
      <c r="D5114" s="123" t="s">
        <v>214</v>
      </c>
      <c r="E5114" s="123" t="s">
        <v>163</v>
      </c>
      <c r="F5114" s="7">
        <v>569.38358466600005</v>
      </c>
      <c r="G5114" s="123" t="s">
        <v>532</v>
      </c>
      <c r="H5114" s="7">
        <v>36.358842873999997</v>
      </c>
      <c r="I5114" s="7">
        <v>63.856499999999997</v>
      </c>
      <c r="J5114" s="7">
        <v>36.264040506999997</v>
      </c>
      <c r="K5114" s="7">
        <v>2.8469179999999999E-3</v>
      </c>
      <c r="L5114" s="7">
        <v>5.6938358469999997E-5</v>
      </c>
      <c r="M5114" s="7">
        <v>63.69</v>
      </c>
      <c r="N5114" s="7">
        <v>5.0000000000000001E-3</v>
      </c>
      <c r="O5114" s="7">
        <v>1E-4</v>
      </c>
      <c r="P5114" s="7">
        <v>1</v>
      </c>
      <c r="Q5114" s="7">
        <v>28</v>
      </c>
      <c r="R5114" s="7">
        <v>265</v>
      </c>
      <c r="S5114" s="189">
        <v>45625.593981481485</v>
      </c>
    </row>
    <row r="5115" spans="1:19">
      <c r="A5115" s="7">
        <v>2023</v>
      </c>
      <c r="B5115" s="123" t="s">
        <v>537</v>
      </c>
      <c r="C5115" s="123" t="s">
        <v>562</v>
      </c>
      <c r="D5115" s="123" t="s">
        <v>214</v>
      </c>
      <c r="E5115" s="123" t="s">
        <v>535</v>
      </c>
      <c r="F5115" s="7">
        <v>1450.9151181679999</v>
      </c>
      <c r="G5115" s="123" t="s">
        <v>532</v>
      </c>
      <c r="H5115" s="7">
        <v>82.392539034999999</v>
      </c>
      <c r="I5115" s="7">
        <v>56.786601781999998</v>
      </c>
      <c r="J5115" s="7">
        <v>82.150961667999994</v>
      </c>
      <c r="K5115" s="7">
        <v>7.2545760000000004E-3</v>
      </c>
      <c r="L5115" s="7">
        <v>1.4509200000000001E-4</v>
      </c>
      <c r="M5115" s="7">
        <v>56.620101781999999</v>
      </c>
      <c r="N5115" s="7">
        <v>5.0000000000000001E-3</v>
      </c>
      <c r="O5115" s="7">
        <v>1E-4</v>
      </c>
      <c r="P5115" s="7">
        <v>1</v>
      </c>
      <c r="Q5115" s="7">
        <v>28</v>
      </c>
      <c r="R5115" s="7">
        <v>265</v>
      </c>
      <c r="S5115" s="189">
        <v>45625.593981481485</v>
      </c>
    </row>
    <row r="5116" spans="1:19">
      <c r="A5116" s="7">
        <v>2023</v>
      </c>
      <c r="B5116" s="123" t="s">
        <v>537</v>
      </c>
      <c r="C5116" s="123" t="s">
        <v>562</v>
      </c>
      <c r="D5116" s="123" t="s">
        <v>214</v>
      </c>
      <c r="E5116" s="123" t="s">
        <v>541</v>
      </c>
      <c r="F5116" s="7">
        <v>0</v>
      </c>
      <c r="G5116" s="123" t="s">
        <v>532</v>
      </c>
      <c r="H5116" s="7">
        <v>0</v>
      </c>
      <c r="I5116" s="7"/>
      <c r="J5116" s="7">
        <v>0</v>
      </c>
      <c r="K5116" s="7">
        <v>0</v>
      </c>
      <c r="L5116" s="7">
        <v>0</v>
      </c>
      <c r="M5116" s="7"/>
      <c r="N5116" s="7"/>
      <c r="O5116" s="7"/>
      <c r="P5116" s="7">
        <v>1</v>
      </c>
      <c r="Q5116" s="7">
        <v>28</v>
      </c>
      <c r="R5116" s="7">
        <v>265</v>
      </c>
      <c r="S5116" s="189">
        <v>45625.593981481485</v>
      </c>
    </row>
    <row r="5117" spans="1:19">
      <c r="A5117" s="7">
        <v>2023</v>
      </c>
      <c r="B5117" s="123" t="s">
        <v>537</v>
      </c>
      <c r="C5117" s="123" t="s">
        <v>562</v>
      </c>
      <c r="D5117" s="123" t="s">
        <v>584</v>
      </c>
      <c r="E5117" s="123" t="s">
        <v>27</v>
      </c>
      <c r="F5117" s="7">
        <v>0</v>
      </c>
      <c r="G5117" s="123" t="s">
        <v>532</v>
      </c>
      <c r="H5117" s="7">
        <v>0</v>
      </c>
      <c r="I5117" s="7"/>
      <c r="J5117" s="7">
        <v>0</v>
      </c>
      <c r="K5117" s="7">
        <v>0</v>
      </c>
      <c r="L5117" s="7">
        <v>0</v>
      </c>
      <c r="M5117" s="7"/>
      <c r="N5117" s="7"/>
      <c r="O5117" s="7"/>
      <c r="P5117" s="7"/>
      <c r="Q5117" s="7">
        <v>28</v>
      </c>
      <c r="R5117" s="7">
        <v>265</v>
      </c>
      <c r="S5117" s="189">
        <v>45625.593981481485</v>
      </c>
    </row>
    <row r="5118" spans="1:19">
      <c r="A5118" s="7">
        <v>2023</v>
      </c>
      <c r="B5118" s="123" t="s">
        <v>537</v>
      </c>
      <c r="C5118" s="123" t="s">
        <v>562</v>
      </c>
      <c r="D5118" s="123" t="s">
        <v>584</v>
      </c>
      <c r="E5118" s="123" t="s">
        <v>33</v>
      </c>
      <c r="F5118" s="7">
        <v>31.081849598000002</v>
      </c>
      <c r="G5118" s="123" t="s">
        <v>532</v>
      </c>
      <c r="H5118" s="7">
        <v>0.294034297</v>
      </c>
      <c r="I5118" s="7">
        <v>9.4600000000000009</v>
      </c>
      <c r="J5118" s="7">
        <v>0</v>
      </c>
      <c r="K5118" s="7">
        <v>9.324555E-3</v>
      </c>
      <c r="L5118" s="7">
        <v>1.24327E-4</v>
      </c>
      <c r="M5118" s="7">
        <v>0</v>
      </c>
      <c r="N5118" s="7">
        <v>0.3</v>
      </c>
      <c r="O5118" s="7">
        <v>4.0000000000000001E-3</v>
      </c>
      <c r="P5118" s="7"/>
      <c r="Q5118" s="7">
        <v>28</v>
      </c>
      <c r="R5118" s="7">
        <v>265</v>
      </c>
      <c r="S5118" s="189">
        <v>45625.593981481485</v>
      </c>
    </row>
    <row r="5119" spans="1:19">
      <c r="A5119" s="7">
        <v>2023</v>
      </c>
      <c r="B5119" s="123" t="s">
        <v>537</v>
      </c>
      <c r="C5119" s="123" t="s">
        <v>562</v>
      </c>
      <c r="D5119" s="123" t="s">
        <v>584</v>
      </c>
      <c r="E5119" s="123" t="s">
        <v>540</v>
      </c>
      <c r="F5119" s="7">
        <v>0</v>
      </c>
      <c r="G5119" s="123" t="s">
        <v>532</v>
      </c>
      <c r="H5119" s="7">
        <v>0</v>
      </c>
      <c r="I5119" s="7"/>
      <c r="J5119" s="7">
        <v>0</v>
      </c>
      <c r="K5119" s="7">
        <v>0</v>
      </c>
      <c r="L5119" s="7">
        <v>0</v>
      </c>
      <c r="M5119" s="7"/>
      <c r="N5119" s="7"/>
      <c r="O5119" s="7"/>
      <c r="P5119" s="7">
        <v>1</v>
      </c>
      <c r="Q5119" s="7">
        <v>28</v>
      </c>
      <c r="R5119" s="7">
        <v>265</v>
      </c>
      <c r="S5119" s="189">
        <v>45625.593981481485</v>
      </c>
    </row>
    <row r="5120" spans="1:19">
      <c r="A5120" s="7">
        <v>2023</v>
      </c>
      <c r="B5120" s="123" t="s">
        <v>537</v>
      </c>
      <c r="C5120" s="123" t="s">
        <v>562</v>
      </c>
      <c r="D5120" s="123" t="s">
        <v>584</v>
      </c>
      <c r="E5120" s="123" t="s">
        <v>531</v>
      </c>
      <c r="F5120" s="7">
        <v>3.4560000980000001</v>
      </c>
      <c r="G5120" s="123" t="s">
        <v>532</v>
      </c>
      <c r="H5120" s="7">
        <v>0.26420775099999999</v>
      </c>
      <c r="I5120" s="7">
        <v>76.448999999999998</v>
      </c>
      <c r="J5120" s="7">
        <v>0.26269056699999999</v>
      </c>
      <c r="K5120" s="7">
        <v>3.4560000979999998E-5</v>
      </c>
      <c r="L5120" s="7">
        <v>2.0736000589999998E-6</v>
      </c>
      <c r="M5120" s="7">
        <v>76.010000000000005</v>
      </c>
      <c r="N5120" s="7">
        <v>0.01</v>
      </c>
      <c r="O5120" s="7">
        <v>5.9999999999999995E-4</v>
      </c>
      <c r="P5120" s="7">
        <v>1</v>
      </c>
      <c r="Q5120" s="7">
        <v>28</v>
      </c>
      <c r="R5120" s="7">
        <v>265</v>
      </c>
      <c r="S5120" s="189">
        <v>45625.593981481485</v>
      </c>
    </row>
    <row r="5121" spans="1:19">
      <c r="A5121" s="7">
        <v>2023</v>
      </c>
      <c r="B5121" s="123" t="s">
        <v>537</v>
      </c>
      <c r="C5121" s="123" t="s">
        <v>562</v>
      </c>
      <c r="D5121" s="123" t="s">
        <v>584</v>
      </c>
      <c r="E5121" s="123" t="s">
        <v>533</v>
      </c>
      <c r="F5121" s="7">
        <v>215.989176095</v>
      </c>
      <c r="G5121" s="123" t="s">
        <v>532</v>
      </c>
      <c r="H5121" s="7">
        <v>15.926105892000001</v>
      </c>
      <c r="I5121" s="7">
        <v>73.735666667000004</v>
      </c>
      <c r="J5121" s="7">
        <v>15.831286644</v>
      </c>
      <c r="K5121" s="7">
        <v>2.1598920000000001E-3</v>
      </c>
      <c r="L5121" s="7">
        <v>1.2959399999999999E-4</v>
      </c>
      <c r="M5121" s="7">
        <v>73.296666666999997</v>
      </c>
      <c r="N5121" s="7">
        <v>0.01</v>
      </c>
      <c r="O5121" s="7">
        <v>5.9999999999999995E-4</v>
      </c>
      <c r="P5121" s="7">
        <v>1</v>
      </c>
      <c r="Q5121" s="7">
        <v>28</v>
      </c>
      <c r="R5121" s="7">
        <v>265</v>
      </c>
      <c r="S5121" s="189">
        <v>45625.593981481485</v>
      </c>
    </row>
    <row r="5122" spans="1:19">
      <c r="A5122" s="7">
        <v>2023</v>
      </c>
      <c r="B5122" s="123" t="s">
        <v>537</v>
      </c>
      <c r="C5122" s="123" t="s">
        <v>562</v>
      </c>
      <c r="D5122" s="123" t="s">
        <v>584</v>
      </c>
      <c r="E5122" s="123" t="s">
        <v>160</v>
      </c>
      <c r="F5122" s="7">
        <v>267.94398891700001</v>
      </c>
      <c r="G5122" s="123" t="s">
        <v>532</v>
      </c>
      <c r="H5122" s="7">
        <v>19.246148779999999</v>
      </c>
      <c r="I5122" s="7">
        <v>71.828999999999994</v>
      </c>
      <c r="J5122" s="7">
        <v>19.128521369000001</v>
      </c>
      <c r="K5122" s="7">
        <v>2.6794399999999999E-3</v>
      </c>
      <c r="L5122" s="7">
        <v>1.6076600000000001E-4</v>
      </c>
      <c r="M5122" s="7">
        <v>71.39</v>
      </c>
      <c r="N5122" s="7">
        <v>0.01</v>
      </c>
      <c r="O5122" s="7">
        <v>5.9999999999999995E-4</v>
      </c>
      <c r="P5122" s="7">
        <v>1</v>
      </c>
      <c r="Q5122" s="7">
        <v>28</v>
      </c>
      <c r="R5122" s="7">
        <v>265</v>
      </c>
      <c r="S5122" s="189">
        <v>45625.593981481485</v>
      </c>
    </row>
    <row r="5123" spans="1:19">
      <c r="A5123" s="7">
        <v>2023</v>
      </c>
      <c r="B5123" s="123" t="s">
        <v>537</v>
      </c>
      <c r="C5123" s="123" t="s">
        <v>562</v>
      </c>
      <c r="D5123" s="123" t="s">
        <v>584</v>
      </c>
      <c r="E5123" s="123" t="s">
        <v>163</v>
      </c>
      <c r="F5123" s="7">
        <v>182.105299441</v>
      </c>
      <c r="G5123" s="123" t="s">
        <v>532</v>
      </c>
      <c r="H5123" s="7">
        <v>11.628607054</v>
      </c>
      <c r="I5123" s="7">
        <v>63.856499999999997</v>
      </c>
      <c r="J5123" s="7">
        <v>11.598286521</v>
      </c>
      <c r="K5123" s="7">
        <v>9.1052600000000004E-4</v>
      </c>
      <c r="L5123" s="7">
        <v>1.8210529940000001E-5</v>
      </c>
      <c r="M5123" s="7">
        <v>63.69</v>
      </c>
      <c r="N5123" s="7">
        <v>5.0000000000000001E-3</v>
      </c>
      <c r="O5123" s="7">
        <v>1E-4</v>
      </c>
      <c r="P5123" s="7">
        <v>1</v>
      </c>
      <c r="Q5123" s="7">
        <v>28</v>
      </c>
      <c r="R5123" s="7">
        <v>265</v>
      </c>
      <c r="S5123" s="189">
        <v>45625.593981481485</v>
      </c>
    </row>
    <row r="5124" spans="1:19">
      <c r="A5124" s="7">
        <v>2023</v>
      </c>
      <c r="B5124" s="123" t="s">
        <v>537</v>
      </c>
      <c r="C5124" s="123" t="s">
        <v>562</v>
      </c>
      <c r="D5124" s="123" t="s">
        <v>584</v>
      </c>
      <c r="E5124" s="123" t="s">
        <v>535</v>
      </c>
      <c r="F5124" s="7">
        <v>2840.9008134420001</v>
      </c>
      <c r="G5124" s="123" t="s">
        <v>532</v>
      </c>
      <c r="H5124" s="7">
        <v>161.325103195</v>
      </c>
      <c r="I5124" s="7">
        <v>56.786601781999998</v>
      </c>
      <c r="J5124" s="7">
        <v>160.85209320999999</v>
      </c>
      <c r="K5124" s="7">
        <v>1.4204504E-2</v>
      </c>
      <c r="L5124" s="7">
        <v>2.8409000000000003E-4</v>
      </c>
      <c r="M5124" s="7">
        <v>56.620101781999999</v>
      </c>
      <c r="N5124" s="7">
        <v>5.0000000000000001E-3</v>
      </c>
      <c r="O5124" s="7">
        <v>1E-4</v>
      </c>
      <c r="P5124" s="7">
        <v>1</v>
      </c>
      <c r="Q5124" s="7">
        <v>28</v>
      </c>
      <c r="R5124" s="7">
        <v>265</v>
      </c>
      <c r="S5124" s="189">
        <v>45625.593981481485</v>
      </c>
    </row>
    <row r="5125" spans="1:19">
      <c r="A5125" s="7">
        <v>2023</v>
      </c>
      <c r="B5125" s="123" t="s">
        <v>537</v>
      </c>
      <c r="C5125" s="123" t="s">
        <v>562</v>
      </c>
      <c r="D5125" s="123" t="s">
        <v>584</v>
      </c>
      <c r="E5125" s="123" t="s">
        <v>541</v>
      </c>
      <c r="F5125" s="7">
        <v>0</v>
      </c>
      <c r="G5125" s="123" t="s">
        <v>532</v>
      </c>
      <c r="H5125" s="7">
        <v>0</v>
      </c>
      <c r="I5125" s="7"/>
      <c r="J5125" s="7">
        <v>0</v>
      </c>
      <c r="K5125" s="7">
        <v>0</v>
      </c>
      <c r="L5125" s="7">
        <v>0</v>
      </c>
      <c r="M5125" s="7"/>
      <c r="N5125" s="7"/>
      <c r="O5125" s="7"/>
      <c r="P5125" s="7">
        <v>1</v>
      </c>
      <c r="Q5125" s="7">
        <v>28</v>
      </c>
      <c r="R5125" s="7">
        <v>265</v>
      </c>
      <c r="S5125" s="189">
        <v>45625.593981481485</v>
      </c>
    </row>
    <row r="5126" spans="1:19">
      <c r="A5126" s="7">
        <v>2023</v>
      </c>
      <c r="B5126" s="123" t="s">
        <v>537</v>
      </c>
      <c r="C5126" s="123" t="s">
        <v>565</v>
      </c>
      <c r="D5126" s="123" t="s">
        <v>500</v>
      </c>
      <c r="E5126" s="123" t="s">
        <v>540</v>
      </c>
      <c r="F5126" s="7">
        <v>0</v>
      </c>
      <c r="G5126" s="123" t="s">
        <v>532</v>
      </c>
      <c r="H5126" s="7">
        <v>0</v>
      </c>
      <c r="I5126" s="7"/>
      <c r="J5126" s="7">
        <v>0</v>
      </c>
      <c r="K5126" s="7">
        <v>0</v>
      </c>
      <c r="L5126" s="7">
        <v>0</v>
      </c>
      <c r="M5126" s="7"/>
      <c r="N5126" s="7"/>
      <c r="O5126" s="7"/>
      <c r="P5126" s="7">
        <v>1</v>
      </c>
      <c r="Q5126" s="7">
        <v>28</v>
      </c>
      <c r="R5126" s="7">
        <v>265</v>
      </c>
      <c r="S5126" s="189">
        <v>45625.593981481485</v>
      </c>
    </row>
    <row r="5127" spans="1:19">
      <c r="A5127" s="7">
        <v>2023</v>
      </c>
      <c r="B5127" s="123" t="s">
        <v>537</v>
      </c>
      <c r="C5127" s="123" t="s">
        <v>565</v>
      </c>
      <c r="D5127" s="123" t="s">
        <v>500</v>
      </c>
      <c r="E5127" s="123" t="s">
        <v>533</v>
      </c>
      <c r="F5127" s="7">
        <v>9520.1667510509997</v>
      </c>
      <c r="G5127" s="123" t="s">
        <v>532</v>
      </c>
      <c r="H5127" s="7">
        <v>764.13872298700005</v>
      </c>
      <c r="I5127" s="7">
        <v>80.265266667000006</v>
      </c>
      <c r="J5127" s="7">
        <v>697.79648896599997</v>
      </c>
      <c r="K5127" s="7">
        <v>4.4744784000000003E-2</v>
      </c>
      <c r="L5127" s="7">
        <v>0.24562030200000001</v>
      </c>
      <c r="M5127" s="7">
        <v>73.296666666999997</v>
      </c>
      <c r="N5127" s="7">
        <v>4.7000000000000002E-3</v>
      </c>
      <c r="O5127" s="7">
        <v>2.58E-2</v>
      </c>
      <c r="P5127" s="7">
        <v>1</v>
      </c>
      <c r="Q5127" s="7">
        <v>28</v>
      </c>
      <c r="R5127" s="7">
        <v>265</v>
      </c>
      <c r="S5127" s="189">
        <v>45625.593981481485</v>
      </c>
    </row>
    <row r="5128" spans="1:19">
      <c r="A5128" s="7">
        <v>2023</v>
      </c>
      <c r="B5128" s="123" t="s">
        <v>537</v>
      </c>
      <c r="C5128" s="123" t="s">
        <v>565</v>
      </c>
      <c r="D5128" s="123" t="s">
        <v>500</v>
      </c>
      <c r="E5128" s="123" t="s">
        <v>159</v>
      </c>
      <c r="F5128" s="7">
        <v>0</v>
      </c>
      <c r="G5128" s="123" t="s">
        <v>532</v>
      </c>
      <c r="H5128" s="7">
        <v>0</v>
      </c>
      <c r="I5128" s="7"/>
      <c r="J5128" s="7">
        <v>0</v>
      </c>
      <c r="K5128" s="7">
        <v>0</v>
      </c>
      <c r="L5128" s="7">
        <v>0</v>
      </c>
      <c r="M5128" s="7"/>
      <c r="N5128" s="7"/>
      <c r="O5128" s="7"/>
      <c r="P5128" s="7">
        <v>1</v>
      </c>
      <c r="Q5128" s="7">
        <v>28</v>
      </c>
      <c r="R5128" s="7">
        <v>265</v>
      </c>
      <c r="S5128" s="189">
        <v>45625.593981481485</v>
      </c>
    </row>
    <row r="5129" spans="1:19">
      <c r="A5129" s="7">
        <v>2023</v>
      </c>
      <c r="B5129" s="123" t="s">
        <v>537</v>
      </c>
      <c r="C5129" s="123" t="s">
        <v>565</v>
      </c>
      <c r="D5129" s="123" t="s">
        <v>500</v>
      </c>
      <c r="E5129" s="123" t="s">
        <v>160</v>
      </c>
      <c r="F5129" s="7">
        <v>0</v>
      </c>
      <c r="G5129" s="123" t="s">
        <v>532</v>
      </c>
      <c r="H5129" s="7">
        <v>0</v>
      </c>
      <c r="I5129" s="7"/>
      <c r="J5129" s="7">
        <v>0</v>
      </c>
      <c r="K5129" s="7">
        <v>0</v>
      </c>
      <c r="L5129" s="7">
        <v>0</v>
      </c>
      <c r="M5129" s="7"/>
      <c r="N5129" s="7"/>
      <c r="O5129" s="7"/>
      <c r="P5129" s="7">
        <v>1</v>
      </c>
      <c r="Q5129" s="7">
        <v>28</v>
      </c>
      <c r="R5129" s="7">
        <v>265</v>
      </c>
      <c r="S5129" s="189">
        <v>45625.593981481485</v>
      </c>
    </row>
    <row r="5130" spans="1:19">
      <c r="A5130" s="7">
        <v>2023</v>
      </c>
      <c r="B5130" s="123" t="s">
        <v>537</v>
      </c>
      <c r="C5130" s="123" t="s">
        <v>565</v>
      </c>
      <c r="D5130" s="123" t="s">
        <v>500</v>
      </c>
      <c r="E5130" s="123" t="s">
        <v>535</v>
      </c>
      <c r="F5130" s="7">
        <v>0</v>
      </c>
      <c r="G5130" s="123" t="s">
        <v>532</v>
      </c>
      <c r="H5130" s="7">
        <v>0</v>
      </c>
      <c r="I5130" s="7"/>
      <c r="J5130" s="7">
        <v>0</v>
      </c>
      <c r="K5130" s="7">
        <v>0</v>
      </c>
      <c r="L5130" s="7">
        <v>0</v>
      </c>
      <c r="M5130" s="7"/>
      <c r="N5130" s="7"/>
      <c r="O5130" s="7"/>
      <c r="P5130" s="7">
        <v>1</v>
      </c>
      <c r="Q5130" s="7">
        <v>28</v>
      </c>
      <c r="R5130" s="7">
        <v>265</v>
      </c>
      <c r="S5130" s="189">
        <v>45625.593981481485</v>
      </c>
    </row>
    <row r="5131" spans="1:19">
      <c r="A5131" s="7">
        <v>2023</v>
      </c>
      <c r="B5131" s="123" t="s">
        <v>537</v>
      </c>
      <c r="C5131" s="123" t="s">
        <v>585</v>
      </c>
      <c r="D5131" s="123" t="s">
        <v>183</v>
      </c>
      <c r="E5131" s="123" t="s">
        <v>533</v>
      </c>
      <c r="F5131" s="7">
        <v>822.65557617299999</v>
      </c>
      <c r="G5131" s="123" t="s">
        <v>532</v>
      </c>
      <c r="H5131" s="7">
        <v>60.895159497000002</v>
      </c>
      <c r="I5131" s="7">
        <v>74.022666666999996</v>
      </c>
      <c r="J5131" s="7">
        <v>60.297911548999998</v>
      </c>
      <c r="K5131" s="7">
        <v>5.7585889999999997E-3</v>
      </c>
      <c r="L5131" s="7">
        <v>1.645311E-3</v>
      </c>
      <c r="M5131" s="7">
        <v>73.296666666999997</v>
      </c>
      <c r="N5131" s="7">
        <v>7.0000000000000001E-3</v>
      </c>
      <c r="O5131" s="7">
        <v>2E-3</v>
      </c>
      <c r="P5131" s="7">
        <v>1</v>
      </c>
      <c r="Q5131" s="7">
        <v>28</v>
      </c>
      <c r="R5131" s="7">
        <v>265</v>
      </c>
      <c r="S5131" s="189">
        <v>45625.593981481485</v>
      </c>
    </row>
    <row r="5132" spans="1:19">
      <c r="A5132" s="7">
        <v>1990</v>
      </c>
      <c r="B5132" s="123" t="s">
        <v>586</v>
      </c>
      <c r="C5132" s="123" t="s">
        <v>586</v>
      </c>
      <c r="D5132" s="123" t="s">
        <v>587</v>
      </c>
      <c r="E5132" s="123" t="s">
        <v>531</v>
      </c>
      <c r="F5132" s="7">
        <v>371.12213880000002</v>
      </c>
      <c r="G5132" s="123" t="s">
        <v>532</v>
      </c>
      <c r="H5132" s="7">
        <v>28.478428442999999</v>
      </c>
      <c r="I5132" s="7">
        <v>76.736000000000004</v>
      </c>
      <c r="J5132" s="7">
        <v>28.208993769999999</v>
      </c>
      <c r="K5132" s="7">
        <v>2.597855E-3</v>
      </c>
      <c r="L5132" s="7">
        <v>7.4224399999999998E-4</v>
      </c>
      <c r="M5132" s="7">
        <v>76.010000000000005</v>
      </c>
      <c r="N5132" s="7">
        <v>7.0000000000000001E-3</v>
      </c>
      <c r="O5132" s="7">
        <v>2E-3</v>
      </c>
      <c r="P5132" s="7">
        <v>1</v>
      </c>
      <c r="Q5132" s="7">
        <v>28</v>
      </c>
      <c r="R5132" s="7">
        <v>265</v>
      </c>
      <c r="S5132" s="189">
        <v>45625.593981481485</v>
      </c>
    </row>
    <row r="5133" spans="1:19">
      <c r="A5133" s="7">
        <v>1990</v>
      </c>
      <c r="B5133" s="123" t="s">
        <v>586</v>
      </c>
      <c r="C5133" s="123" t="s">
        <v>586</v>
      </c>
      <c r="D5133" s="123" t="s">
        <v>587</v>
      </c>
      <c r="E5133" s="123" t="s">
        <v>533</v>
      </c>
      <c r="F5133" s="7">
        <v>389.77433280000002</v>
      </c>
      <c r="G5133" s="123" t="s">
        <v>532</v>
      </c>
      <c r="H5133" s="7">
        <v>28.852135512</v>
      </c>
      <c r="I5133" s="7">
        <v>74.022666666999996</v>
      </c>
      <c r="J5133" s="7">
        <v>28.569159346999999</v>
      </c>
      <c r="K5133" s="7">
        <v>2.7284200000000001E-3</v>
      </c>
      <c r="L5133" s="7">
        <v>7.7954900000000004E-4</v>
      </c>
      <c r="M5133" s="7">
        <v>73.296666666999997</v>
      </c>
      <c r="N5133" s="7">
        <v>7.0000000000000001E-3</v>
      </c>
      <c r="O5133" s="7">
        <v>2E-3</v>
      </c>
      <c r="P5133" s="7">
        <v>1</v>
      </c>
      <c r="Q5133" s="7">
        <v>28</v>
      </c>
      <c r="R5133" s="7">
        <v>265</v>
      </c>
      <c r="S5133" s="189">
        <v>45625.593981481485</v>
      </c>
    </row>
    <row r="5134" spans="1:19">
      <c r="A5134" s="7">
        <v>1990</v>
      </c>
      <c r="B5134" s="123" t="s">
        <v>588</v>
      </c>
      <c r="C5134" s="123" t="s">
        <v>588</v>
      </c>
      <c r="D5134" s="123" t="s">
        <v>589</v>
      </c>
      <c r="E5134" s="123" t="s">
        <v>33</v>
      </c>
      <c r="F5134" s="7">
        <v>0</v>
      </c>
      <c r="G5134" s="123" t="s">
        <v>532</v>
      </c>
      <c r="H5134" s="7">
        <v>0</v>
      </c>
      <c r="I5134" s="7"/>
      <c r="J5134" s="7">
        <v>0</v>
      </c>
      <c r="K5134" s="7">
        <v>0</v>
      </c>
      <c r="L5134" s="7">
        <v>0</v>
      </c>
      <c r="M5134" s="7"/>
      <c r="N5134" s="7"/>
      <c r="O5134" s="7"/>
      <c r="P5134" s="7"/>
      <c r="Q5134" s="7">
        <v>28</v>
      </c>
      <c r="R5134" s="7">
        <v>265</v>
      </c>
      <c r="S5134" s="189">
        <v>45625.593981481485</v>
      </c>
    </row>
    <row r="5135" spans="1:19">
      <c r="A5135" s="7">
        <v>1990</v>
      </c>
      <c r="B5135" s="123" t="s">
        <v>588</v>
      </c>
      <c r="C5135" s="123" t="s">
        <v>588</v>
      </c>
      <c r="D5135" s="123" t="s">
        <v>589</v>
      </c>
      <c r="E5135" s="123" t="s">
        <v>540</v>
      </c>
      <c r="F5135" s="7">
        <v>51972.076126389999</v>
      </c>
      <c r="G5135" s="123" t="s">
        <v>532</v>
      </c>
      <c r="H5135" s="7">
        <v>4853.8783453630003</v>
      </c>
      <c r="I5135" s="7">
        <v>93.393966667000001</v>
      </c>
      <c r="J5135" s="7">
        <v>4845.9733925840001</v>
      </c>
      <c r="K5135" s="7">
        <v>3.6380453E-2</v>
      </c>
      <c r="L5135" s="7">
        <v>2.5986037999999999E-2</v>
      </c>
      <c r="M5135" s="7">
        <v>93.241866666999996</v>
      </c>
      <c r="N5135" s="7">
        <v>6.9999999999999999E-4</v>
      </c>
      <c r="O5135" s="7">
        <v>5.0000000000000001E-4</v>
      </c>
      <c r="P5135" s="7">
        <v>1</v>
      </c>
      <c r="Q5135" s="7">
        <v>28</v>
      </c>
      <c r="R5135" s="7">
        <v>265</v>
      </c>
      <c r="S5135" s="189">
        <v>45625.593981481485</v>
      </c>
    </row>
    <row r="5136" spans="1:19">
      <c r="A5136" s="7">
        <v>1990</v>
      </c>
      <c r="B5136" s="123" t="s">
        <v>588</v>
      </c>
      <c r="C5136" s="123" t="s">
        <v>588</v>
      </c>
      <c r="D5136" s="123" t="s">
        <v>589</v>
      </c>
      <c r="E5136" s="123" t="s">
        <v>531</v>
      </c>
      <c r="F5136" s="7">
        <v>13978.9338948</v>
      </c>
      <c r="G5136" s="123" t="s">
        <v>532</v>
      </c>
      <c r="H5136" s="7">
        <v>1064.8815130620001</v>
      </c>
      <c r="I5136" s="7">
        <v>76.177591301000007</v>
      </c>
      <c r="J5136" s="7">
        <v>1063.457059698</v>
      </c>
      <c r="K5136" s="7">
        <v>1.1183146999999999E-2</v>
      </c>
      <c r="L5136" s="7">
        <v>4.19368E-3</v>
      </c>
      <c r="M5136" s="7">
        <v>76.075691301000006</v>
      </c>
      <c r="N5136" s="7">
        <v>8.0000000000000004E-4</v>
      </c>
      <c r="O5136" s="7">
        <v>2.9999999999999997E-4</v>
      </c>
      <c r="P5136" s="7">
        <v>1</v>
      </c>
      <c r="Q5136" s="7">
        <v>28</v>
      </c>
      <c r="R5136" s="7">
        <v>265</v>
      </c>
      <c r="S5136" s="189">
        <v>45625.593981481485</v>
      </c>
    </row>
    <row r="5137" spans="1:19">
      <c r="A5137" s="7">
        <v>1990</v>
      </c>
      <c r="B5137" s="123" t="s">
        <v>588</v>
      </c>
      <c r="C5137" s="123" t="s">
        <v>588</v>
      </c>
      <c r="D5137" s="123" t="s">
        <v>589</v>
      </c>
      <c r="E5137" s="123" t="s">
        <v>533</v>
      </c>
      <c r="F5137" s="7">
        <v>303.15781440000001</v>
      </c>
      <c r="G5137" s="123" t="s">
        <v>532</v>
      </c>
      <c r="H5137" s="7">
        <v>23.102714609</v>
      </c>
      <c r="I5137" s="7">
        <v>76.206891300999999</v>
      </c>
      <c r="J5137" s="7">
        <v>23.062940304000001</v>
      </c>
      <c r="K5137" s="7">
        <v>2.7284199999999997E-4</v>
      </c>
      <c r="L5137" s="7">
        <v>1.2126299999999999E-4</v>
      </c>
      <c r="M5137" s="7">
        <v>76.075691301000006</v>
      </c>
      <c r="N5137" s="7">
        <v>8.9999999999999998E-4</v>
      </c>
      <c r="O5137" s="7">
        <v>4.0000000000000002E-4</v>
      </c>
      <c r="P5137" s="7">
        <v>1</v>
      </c>
      <c r="Q5137" s="7">
        <v>28</v>
      </c>
      <c r="R5137" s="7">
        <v>265</v>
      </c>
      <c r="S5137" s="189">
        <v>45625.593981481485</v>
      </c>
    </row>
    <row r="5138" spans="1:19">
      <c r="A5138" s="7">
        <v>1990</v>
      </c>
      <c r="B5138" s="123" t="s">
        <v>588</v>
      </c>
      <c r="C5138" s="123" t="s">
        <v>588</v>
      </c>
      <c r="D5138" s="123" t="s">
        <v>589</v>
      </c>
      <c r="E5138" s="123" t="s">
        <v>590</v>
      </c>
      <c r="F5138" s="7">
        <v>0</v>
      </c>
      <c r="G5138" s="123" t="s">
        <v>532</v>
      </c>
      <c r="H5138" s="7">
        <v>0</v>
      </c>
      <c r="I5138" s="7"/>
      <c r="J5138" s="7">
        <v>0</v>
      </c>
      <c r="K5138" s="7">
        <v>0</v>
      </c>
      <c r="L5138" s="7">
        <v>0</v>
      </c>
      <c r="M5138" s="7"/>
      <c r="N5138" s="7"/>
      <c r="O5138" s="7"/>
      <c r="P5138" s="7"/>
      <c r="Q5138" s="7">
        <v>28</v>
      </c>
      <c r="R5138" s="7">
        <v>265</v>
      </c>
      <c r="S5138" s="189">
        <v>45625.593981481485</v>
      </c>
    </row>
    <row r="5139" spans="1:19">
      <c r="A5139" s="7">
        <v>1990</v>
      </c>
      <c r="B5139" s="123" t="s">
        <v>588</v>
      </c>
      <c r="C5139" s="123" t="s">
        <v>588</v>
      </c>
      <c r="D5139" s="123" t="s">
        <v>589</v>
      </c>
      <c r="E5139" s="123" t="s">
        <v>534</v>
      </c>
      <c r="F5139" s="7">
        <v>23463.580824000001</v>
      </c>
      <c r="G5139" s="123" t="s">
        <v>532</v>
      </c>
      <c r="H5139" s="7">
        <v>2589.4955280839999</v>
      </c>
      <c r="I5139" s="7">
        <v>110.362333333</v>
      </c>
      <c r="J5139" s="7">
        <v>2543.9996448659999</v>
      </c>
      <c r="K5139" s="7">
        <v>7.0390742000000006E-2</v>
      </c>
      <c r="L5139" s="7">
        <v>0.164245066</v>
      </c>
      <c r="M5139" s="7">
        <v>108.423333333</v>
      </c>
      <c r="N5139" s="7">
        <v>3.0000000000000001E-3</v>
      </c>
      <c r="O5139" s="7">
        <v>7.0000000000000001E-3</v>
      </c>
      <c r="P5139" s="7">
        <v>1</v>
      </c>
      <c r="Q5139" s="7">
        <v>28</v>
      </c>
      <c r="R5139" s="7">
        <v>265</v>
      </c>
      <c r="S5139" s="189">
        <v>45625.593981481485</v>
      </c>
    </row>
    <row r="5140" spans="1:19">
      <c r="A5140" s="7">
        <v>1990</v>
      </c>
      <c r="B5140" s="123" t="s">
        <v>588</v>
      </c>
      <c r="C5140" s="123" t="s">
        <v>588</v>
      </c>
      <c r="D5140" s="123" t="s">
        <v>589</v>
      </c>
      <c r="E5140" s="123" t="s">
        <v>535</v>
      </c>
      <c r="F5140" s="7">
        <v>34269.413523839998</v>
      </c>
      <c r="G5140" s="123" t="s">
        <v>532</v>
      </c>
      <c r="H5140" s="7">
        <v>1895.6811478980001</v>
      </c>
      <c r="I5140" s="7">
        <v>55.317</v>
      </c>
      <c r="J5140" s="7">
        <v>1882.761579</v>
      </c>
      <c r="K5140" s="7">
        <v>0.13707765399999999</v>
      </c>
      <c r="L5140" s="7">
        <v>3.4269413999999998E-2</v>
      </c>
      <c r="M5140" s="7">
        <v>54.94</v>
      </c>
      <c r="N5140" s="7">
        <v>4.0000000000000001E-3</v>
      </c>
      <c r="O5140" s="7">
        <v>1E-3</v>
      </c>
      <c r="P5140" s="7">
        <v>1</v>
      </c>
      <c r="Q5140" s="7">
        <v>28</v>
      </c>
      <c r="R5140" s="7">
        <v>265</v>
      </c>
      <c r="S5140" s="189">
        <v>45625.593981481485</v>
      </c>
    </row>
    <row r="5141" spans="1:19">
      <c r="A5141" s="7">
        <v>1990</v>
      </c>
      <c r="B5141" s="123" t="s">
        <v>588</v>
      </c>
      <c r="C5141" s="123" t="s">
        <v>588</v>
      </c>
      <c r="D5141" s="123" t="s">
        <v>589</v>
      </c>
      <c r="E5141" s="123" t="s">
        <v>131</v>
      </c>
      <c r="F5141" s="7">
        <v>0</v>
      </c>
      <c r="G5141" s="123" t="s">
        <v>532</v>
      </c>
      <c r="H5141" s="7">
        <v>0</v>
      </c>
      <c r="I5141" s="7"/>
      <c r="J5141" s="7">
        <v>0</v>
      </c>
      <c r="K5141" s="7">
        <v>0</v>
      </c>
      <c r="L5141" s="7">
        <v>0</v>
      </c>
      <c r="M5141" s="7"/>
      <c r="N5141" s="7"/>
      <c r="O5141" s="7"/>
      <c r="P5141" s="7"/>
      <c r="Q5141" s="7">
        <v>28</v>
      </c>
      <c r="R5141" s="7">
        <v>265</v>
      </c>
      <c r="S5141" s="189">
        <v>45625.593981481485</v>
      </c>
    </row>
    <row r="5142" spans="1:19">
      <c r="A5142" s="7">
        <v>1990</v>
      </c>
      <c r="B5142" s="123" t="s">
        <v>588</v>
      </c>
      <c r="C5142" s="123" t="s">
        <v>588</v>
      </c>
      <c r="D5142" s="123" t="s">
        <v>589</v>
      </c>
      <c r="E5142" s="123" t="s">
        <v>570</v>
      </c>
      <c r="F5142" s="7">
        <v>1323.5730840000001</v>
      </c>
      <c r="G5142" s="123" t="s">
        <v>532</v>
      </c>
      <c r="H5142" s="7">
        <v>140.218008946</v>
      </c>
      <c r="I5142" s="7">
        <v>105.93899999999999</v>
      </c>
      <c r="J5142" s="7">
        <v>137.65160073600001</v>
      </c>
      <c r="K5142" s="7">
        <v>3.9707190000000002E-3</v>
      </c>
      <c r="L5142" s="7">
        <v>9.2650119999999996E-3</v>
      </c>
      <c r="M5142" s="7">
        <v>104</v>
      </c>
      <c r="N5142" s="7">
        <v>3.0000000000000001E-3</v>
      </c>
      <c r="O5142" s="7">
        <v>7.0000000000000001E-3</v>
      </c>
      <c r="P5142" s="7">
        <v>1</v>
      </c>
      <c r="Q5142" s="7">
        <v>28</v>
      </c>
      <c r="R5142" s="7">
        <v>265</v>
      </c>
      <c r="S5142" s="189">
        <v>45625.593981481485</v>
      </c>
    </row>
    <row r="5143" spans="1:19">
      <c r="A5143" s="7">
        <v>1990</v>
      </c>
      <c r="B5143" s="123" t="s">
        <v>588</v>
      </c>
      <c r="C5143" s="123" t="s">
        <v>588</v>
      </c>
      <c r="D5143" s="123" t="s">
        <v>591</v>
      </c>
      <c r="E5143" s="123" t="s">
        <v>27</v>
      </c>
      <c r="F5143" s="7">
        <v>0</v>
      </c>
      <c r="G5143" s="123" t="s">
        <v>532</v>
      </c>
      <c r="H5143" s="7">
        <v>0</v>
      </c>
      <c r="I5143" s="7"/>
      <c r="J5143" s="7">
        <v>0</v>
      </c>
      <c r="K5143" s="7">
        <v>0</v>
      </c>
      <c r="L5143" s="7">
        <v>0</v>
      </c>
      <c r="M5143" s="7"/>
      <c r="N5143" s="7"/>
      <c r="O5143" s="7"/>
      <c r="P5143" s="7"/>
      <c r="Q5143" s="7">
        <v>28</v>
      </c>
      <c r="R5143" s="7">
        <v>265</v>
      </c>
      <c r="S5143" s="189">
        <v>45625.593981481485</v>
      </c>
    </row>
    <row r="5144" spans="1:19">
      <c r="A5144" s="7">
        <v>1990</v>
      </c>
      <c r="B5144" s="123" t="s">
        <v>588</v>
      </c>
      <c r="C5144" s="123" t="s">
        <v>588</v>
      </c>
      <c r="D5144" s="123" t="s">
        <v>591</v>
      </c>
      <c r="E5144" s="123" t="s">
        <v>33</v>
      </c>
      <c r="F5144" s="7">
        <v>0</v>
      </c>
      <c r="G5144" s="123" t="s">
        <v>532</v>
      </c>
      <c r="H5144" s="7">
        <v>0</v>
      </c>
      <c r="I5144" s="7"/>
      <c r="J5144" s="7">
        <v>0</v>
      </c>
      <c r="K5144" s="7">
        <v>0</v>
      </c>
      <c r="L5144" s="7">
        <v>0</v>
      </c>
      <c r="M5144" s="7"/>
      <c r="N5144" s="7"/>
      <c r="O5144" s="7"/>
      <c r="P5144" s="7"/>
      <c r="Q5144" s="7">
        <v>28</v>
      </c>
      <c r="R5144" s="7">
        <v>265</v>
      </c>
      <c r="S5144" s="189">
        <v>45625.593981481485</v>
      </c>
    </row>
    <row r="5145" spans="1:19">
      <c r="A5145" s="7">
        <v>1990</v>
      </c>
      <c r="B5145" s="123" t="s">
        <v>588</v>
      </c>
      <c r="C5145" s="123" t="s">
        <v>588</v>
      </c>
      <c r="D5145" s="123" t="s">
        <v>591</v>
      </c>
      <c r="E5145" s="123" t="s">
        <v>540</v>
      </c>
      <c r="F5145" s="7">
        <v>159.17940620600001</v>
      </c>
      <c r="G5145" s="123" t="s">
        <v>532</v>
      </c>
      <c r="H5145" s="7">
        <v>15.166215875000001</v>
      </c>
      <c r="I5145" s="7">
        <v>95.277500000000003</v>
      </c>
      <c r="J5145" s="7">
        <v>15.058371827</v>
      </c>
      <c r="K5145" s="7">
        <v>1.5917940000000001E-3</v>
      </c>
      <c r="L5145" s="7">
        <v>2.38769E-4</v>
      </c>
      <c r="M5145" s="7">
        <v>94.6</v>
      </c>
      <c r="N5145" s="7">
        <v>0.01</v>
      </c>
      <c r="O5145" s="7">
        <v>1.5E-3</v>
      </c>
      <c r="P5145" s="7">
        <v>1</v>
      </c>
      <c r="Q5145" s="7">
        <v>28</v>
      </c>
      <c r="R5145" s="7">
        <v>265</v>
      </c>
      <c r="S5145" s="189">
        <v>45625.593981481485</v>
      </c>
    </row>
    <row r="5146" spans="1:19">
      <c r="A5146" s="7">
        <v>1990</v>
      </c>
      <c r="B5146" s="123" t="s">
        <v>588</v>
      </c>
      <c r="C5146" s="123" t="s">
        <v>588</v>
      </c>
      <c r="D5146" s="123" t="s">
        <v>591</v>
      </c>
      <c r="E5146" s="123" t="s">
        <v>531</v>
      </c>
      <c r="F5146" s="7">
        <v>0</v>
      </c>
      <c r="G5146" s="123" t="s">
        <v>532</v>
      </c>
      <c r="H5146" s="7">
        <v>0</v>
      </c>
      <c r="I5146" s="7"/>
      <c r="J5146" s="7">
        <v>0</v>
      </c>
      <c r="K5146" s="7">
        <v>0</v>
      </c>
      <c r="L5146" s="7">
        <v>0</v>
      </c>
      <c r="M5146" s="7"/>
      <c r="N5146" s="7"/>
      <c r="O5146" s="7"/>
      <c r="P5146" s="7">
        <v>1</v>
      </c>
      <c r="Q5146" s="7">
        <v>28</v>
      </c>
      <c r="R5146" s="7">
        <v>265</v>
      </c>
      <c r="S5146" s="189">
        <v>45625.593981481485</v>
      </c>
    </row>
    <row r="5147" spans="1:19">
      <c r="A5147" s="7">
        <v>1990</v>
      </c>
      <c r="B5147" s="123" t="s">
        <v>588</v>
      </c>
      <c r="C5147" s="123" t="s">
        <v>588</v>
      </c>
      <c r="D5147" s="123" t="s">
        <v>591</v>
      </c>
      <c r="E5147" s="123" t="s">
        <v>533</v>
      </c>
      <c r="F5147" s="7">
        <v>0</v>
      </c>
      <c r="G5147" s="123" t="s">
        <v>532</v>
      </c>
      <c r="H5147" s="7">
        <v>0</v>
      </c>
      <c r="I5147" s="7"/>
      <c r="J5147" s="7">
        <v>0</v>
      </c>
      <c r="K5147" s="7">
        <v>0</v>
      </c>
      <c r="L5147" s="7">
        <v>0</v>
      </c>
      <c r="M5147" s="7"/>
      <c r="N5147" s="7"/>
      <c r="O5147" s="7"/>
      <c r="P5147" s="7">
        <v>1</v>
      </c>
      <c r="Q5147" s="7">
        <v>28</v>
      </c>
      <c r="R5147" s="7">
        <v>265</v>
      </c>
      <c r="S5147" s="189">
        <v>45625.593981481485</v>
      </c>
    </row>
    <row r="5148" spans="1:19">
      <c r="A5148" s="7">
        <v>1990</v>
      </c>
      <c r="B5148" s="123" t="s">
        <v>588</v>
      </c>
      <c r="C5148" s="123" t="s">
        <v>588</v>
      </c>
      <c r="D5148" s="123" t="s">
        <v>591</v>
      </c>
      <c r="E5148" s="123" t="s">
        <v>163</v>
      </c>
      <c r="F5148" s="7">
        <v>0</v>
      </c>
      <c r="G5148" s="123" t="s">
        <v>532</v>
      </c>
      <c r="H5148" s="7">
        <v>0</v>
      </c>
      <c r="I5148" s="7"/>
      <c r="J5148" s="7">
        <v>0</v>
      </c>
      <c r="K5148" s="7">
        <v>0</v>
      </c>
      <c r="L5148" s="7">
        <v>0</v>
      </c>
      <c r="M5148" s="7"/>
      <c r="N5148" s="7"/>
      <c r="O5148" s="7"/>
      <c r="P5148" s="7">
        <v>1</v>
      </c>
      <c r="Q5148" s="7">
        <v>28</v>
      </c>
      <c r="R5148" s="7">
        <v>265</v>
      </c>
      <c r="S5148" s="189">
        <v>45625.593981481485</v>
      </c>
    </row>
    <row r="5149" spans="1:19">
      <c r="A5149" s="7">
        <v>1990</v>
      </c>
      <c r="B5149" s="123" t="s">
        <v>588</v>
      </c>
      <c r="C5149" s="123" t="s">
        <v>588</v>
      </c>
      <c r="D5149" s="123" t="s">
        <v>591</v>
      </c>
      <c r="E5149" s="123" t="s">
        <v>534</v>
      </c>
      <c r="F5149" s="7">
        <v>482.821776</v>
      </c>
      <c r="G5149" s="123" t="s">
        <v>532</v>
      </c>
      <c r="H5149" s="7">
        <v>59.914387449000003</v>
      </c>
      <c r="I5149" s="7">
        <v>124.092140054</v>
      </c>
      <c r="J5149" s="7">
        <v>59.695427772999999</v>
      </c>
      <c r="K5149" s="7">
        <v>9.6564399999999999E-4</v>
      </c>
      <c r="L5149" s="7">
        <v>7.2423300000000002E-4</v>
      </c>
      <c r="M5149" s="7">
        <v>123.63864005400001</v>
      </c>
      <c r="N5149" s="7">
        <v>2E-3</v>
      </c>
      <c r="O5149" s="7">
        <v>1.5E-3</v>
      </c>
      <c r="P5149" s="7">
        <v>1</v>
      </c>
      <c r="Q5149" s="7">
        <v>28</v>
      </c>
      <c r="R5149" s="7">
        <v>265</v>
      </c>
      <c r="S5149" s="189">
        <v>45625.593981481485</v>
      </c>
    </row>
    <row r="5150" spans="1:19">
      <c r="A5150" s="7">
        <v>1990</v>
      </c>
      <c r="B5150" s="123" t="s">
        <v>588</v>
      </c>
      <c r="C5150" s="123" t="s">
        <v>588</v>
      </c>
      <c r="D5150" s="123" t="s">
        <v>591</v>
      </c>
      <c r="E5150" s="123" t="s">
        <v>535</v>
      </c>
      <c r="F5150" s="7">
        <v>1019.064138998</v>
      </c>
      <c r="G5150" s="123" t="s">
        <v>532</v>
      </c>
      <c r="H5150" s="7">
        <v>56.050180605000001</v>
      </c>
      <c r="I5150" s="7">
        <v>55.001622036999997</v>
      </c>
      <c r="J5150" s="7">
        <v>55.987383797</v>
      </c>
      <c r="K5150" s="7">
        <v>1.278272E-3</v>
      </c>
      <c r="L5150" s="7">
        <v>1.01906E-4</v>
      </c>
      <c r="M5150" s="7">
        <v>54.94</v>
      </c>
      <c r="N5150" s="7">
        <v>1.2543579999999999E-3</v>
      </c>
      <c r="O5150" s="7">
        <v>1E-4</v>
      </c>
      <c r="P5150" s="7">
        <v>1</v>
      </c>
      <c r="Q5150" s="7">
        <v>28</v>
      </c>
      <c r="R5150" s="7">
        <v>265</v>
      </c>
      <c r="S5150" s="189">
        <v>45625.593981481485</v>
      </c>
    </row>
    <row r="5151" spans="1:19">
      <c r="A5151" s="7">
        <v>1990</v>
      </c>
      <c r="B5151" s="123" t="s">
        <v>588</v>
      </c>
      <c r="C5151" s="123" t="s">
        <v>588</v>
      </c>
      <c r="D5151" s="123" t="s">
        <v>591</v>
      </c>
      <c r="E5151" s="123" t="s">
        <v>536</v>
      </c>
      <c r="F5151" s="7">
        <v>59.988470399999997</v>
      </c>
      <c r="G5151" s="123" t="s">
        <v>532</v>
      </c>
      <c r="H5151" s="7">
        <v>3.4586052669999998</v>
      </c>
      <c r="I5151" s="7">
        <v>57.654499999999999</v>
      </c>
      <c r="J5151" s="7">
        <v>3.4553358950000002</v>
      </c>
      <c r="K5151" s="7">
        <v>5.9988470400000001E-5</v>
      </c>
      <c r="L5151" s="7">
        <v>5.9988470399999996E-6</v>
      </c>
      <c r="M5151" s="7">
        <v>57.6</v>
      </c>
      <c r="N5151" s="7">
        <v>1E-3</v>
      </c>
      <c r="O5151" s="7">
        <v>1E-4</v>
      </c>
      <c r="P5151" s="7">
        <v>1</v>
      </c>
      <c r="Q5151" s="7">
        <v>28</v>
      </c>
      <c r="R5151" s="7">
        <v>265</v>
      </c>
      <c r="S5151" s="189">
        <v>45625.593981481485</v>
      </c>
    </row>
    <row r="5152" spans="1:19">
      <c r="A5152" s="7">
        <v>1990</v>
      </c>
      <c r="B5152" s="123" t="s">
        <v>530</v>
      </c>
      <c r="C5152" s="123" t="s">
        <v>530</v>
      </c>
      <c r="D5152" s="123" t="s">
        <v>530</v>
      </c>
      <c r="E5152" s="123" t="s">
        <v>531</v>
      </c>
      <c r="F5152" s="7">
        <v>536.06531159999997</v>
      </c>
      <c r="G5152" s="123" t="s">
        <v>532</v>
      </c>
      <c r="H5152" s="7">
        <v>40.876588204999997</v>
      </c>
      <c r="I5152" s="7">
        <v>76.253</v>
      </c>
      <c r="J5152" s="7">
        <v>40.746324334999997</v>
      </c>
      <c r="K5152" s="7">
        <v>1.6081960000000001E-3</v>
      </c>
      <c r="L5152" s="7">
        <v>3.2163899999999997E-4</v>
      </c>
      <c r="M5152" s="7">
        <v>76.010000000000005</v>
      </c>
      <c r="N5152" s="7">
        <v>3.0000000000000001E-3</v>
      </c>
      <c r="O5152" s="7">
        <v>5.9999999999999995E-4</v>
      </c>
      <c r="P5152" s="7">
        <v>1</v>
      </c>
      <c r="Q5152" s="7">
        <v>28</v>
      </c>
      <c r="R5152" s="7">
        <v>265</v>
      </c>
      <c r="S5152" s="189">
        <v>45625.593981481485</v>
      </c>
    </row>
    <row r="5153" spans="1:19">
      <c r="A5153" s="7">
        <v>1990</v>
      </c>
      <c r="B5153" s="123" t="s">
        <v>530</v>
      </c>
      <c r="C5153" s="123" t="s">
        <v>530</v>
      </c>
      <c r="D5153" s="123" t="s">
        <v>530</v>
      </c>
      <c r="E5153" s="123" t="s">
        <v>533</v>
      </c>
      <c r="F5153" s="7">
        <v>173.23303680000001</v>
      </c>
      <c r="G5153" s="123" t="s">
        <v>532</v>
      </c>
      <c r="H5153" s="7">
        <v>12.673555738999999</v>
      </c>
      <c r="I5153" s="7">
        <v>73.159000000000006</v>
      </c>
      <c r="J5153" s="7">
        <v>12.631460111000001</v>
      </c>
      <c r="K5153" s="7">
        <v>5.1969899999999999E-4</v>
      </c>
      <c r="L5153" s="7">
        <v>1.0394E-4</v>
      </c>
      <c r="M5153" s="7">
        <v>72.915999999999997</v>
      </c>
      <c r="N5153" s="7">
        <v>3.0000000000000001E-3</v>
      </c>
      <c r="O5153" s="7">
        <v>5.9999999999999995E-4</v>
      </c>
      <c r="P5153" s="7">
        <v>1</v>
      </c>
      <c r="Q5153" s="7">
        <v>28</v>
      </c>
      <c r="R5153" s="7">
        <v>265</v>
      </c>
      <c r="S5153" s="189">
        <v>45625.593981481485</v>
      </c>
    </row>
    <row r="5154" spans="1:19">
      <c r="A5154" s="7">
        <v>1990</v>
      </c>
      <c r="B5154" s="123" t="s">
        <v>530</v>
      </c>
      <c r="C5154" s="123" t="s">
        <v>530</v>
      </c>
      <c r="D5154" s="123" t="s">
        <v>530</v>
      </c>
      <c r="E5154" s="123" t="s">
        <v>163</v>
      </c>
      <c r="F5154" s="7">
        <v>141.46778520000001</v>
      </c>
      <c r="G5154" s="123" t="s">
        <v>532</v>
      </c>
      <c r="H5154" s="7">
        <v>9.0177932340000009</v>
      </c>
      <c r="I5154" s="7">
        <v>63.744500000000002</v>
      </c>
      <c r="J5154" s="7">
        <v>9.0100832390000001</v>
      </c>
      <c r="K5154" s="7">
        <v>1.4146800000000001E-4</v>
      </c>
      <c r="L5154" s="7">
        <v>1.4146778520000001E-5</v>
      </c>
      <c r="M5154" s="7">
        <v>63.69</v>
      </c>
      <c r="N5154" s="7">
        <v>1E-3</v>
      </c>
      <c r="O5154" s="7">
        <v>1E-4</v>
      </c>
      <c r="P5154" s="7">
        <v>1</v>
      </c>
      <c r="Q5154" s="7">
        <v>28</v>
      </c>
      <c r="R5154" s="7">
        <v>265</v>
      </c>
      <c r="S5154" s="189">
        <v>45625.593981481485</v>
      </c>
    </row>
    <row r="5155" spans="1:19">
      <c r="A5155" s="7">
        <v>1990</v>
      </c>
      <c r="B5155" s="123" t="s">
        <v>530</v>
      </c>
      <c r="C5155" s="123" t="s">
        <v>530</v>
      </c>
      <c r="D5155" s="123" t="s">
        <v>530</v>
      </c>
      <c r="E5155" s="123" t="s">
        <v>534</v>
      </c>
      <c r="F5155" s="7">
        <v>327.07281599999999</v>
      </c>
      <c r="G5155" s="123" t="s">
        <v>532</v>
      </c>
      <c r="H5155" s="7">
        <v>40.587165691000003</v>
      </c>
      <c r="I5155" s="7">
        <v>124.092140054</v>
      </c>
      <c r="J5155" s="7">
        <v>40.438838169</v>
      </c>
      <c r="K5155" s="7">
        <v>6.5414599999999998E-4</v>
      </c>
      <c r="L5155" s="7">
        <v>4.9060900000000003E-4</v>
      </c>
      <c r="M5155" s="7">
        <v>123.63864005400001</v>
      </c>
      <c r="N5155" s="7">
        <v>2E-3</v>
      </c>
      <c r="O5155" s="7">
        <v>1.5E-3</v>
      </c>
      <c r="P5155" s="7">
        <v>1</v>
      </c>
      <c r="Q5155" s="7">
        <v>28</v>
      </c>
      <c r="R5155" s="7">
        <v>265</v>
      </c>
      <c r="S5155" s="189">
        <v>45625.593981481485</v>
      </c>
    </row>
    <row r="5156" spans="1:19">
      <c r="A5156" s="7">
        <v>1990</v>
      </c>
      <c r="B5156" s="123" t="s">
        <v>530</v>
      </c>
      <c r="C5156" s="123" t="s">
        <v>530</v>
      </c>
      <c r="D5156" s="123" t="s">
        <v>530</v>
      </c>
      <c r="E5156" s="123" t="s">
        <v>535</v>
      </c>
      <c r="F5156" s="7">
        <v>1382.5002876850001</v>
      </c>
      <c r="G5156" s="123" t="s">
        <v>532</v>
      </c>
      <c r="H5156" s="7">
        <v>73.195416362000003</v>
      </c>
      <c r="I5156" s="7">
        <v>52.944232282000002</v>
      </c>
      <c r="J5156" s="7">
        <v>73.122879104000006</v>
      </c>
      <c r="K5156" s="7">
        <v>1.330959E-3</v>
      </c>
      <c r="L5156" s="7">
        <v>1.33096E-4</v>
      </c>
      <c r="M5156" s="7">
        <v>52.891764113999997</v>
      </c>
      <c r="N5156" s="7">
        <v>9.6271900000000001E-4</v>
      </c>
      <c r="O5156" s="7">
        <v>9.62718677E-5</v>
      </c>
      <c r="P5156" s="7">
        <v>1</v>
      </c>
      <c r="Q5156" s="7">
        <v>28</v>
      </c>
      <c r="R5156" s="7">
        <v>265</v>
      </c>
      <c r="S5156" s="189">
        <v>45625.593981481485</v>
      </c>
    </row>
    <row r="5157" spans="1:19">
      <c r="A5157" s="7">
        <v>1990</v>
      </c>
      <c r="B5157" s="123" t="s">
        <v>530</v>
      </c>
      <c r="C5157" s="123" t="s">
        <v>530</v>
      </c>
      <c r="D5157" s="123" t="s">
        <v>530</v>
      </c>
      <c r="E5157" s="123" t="s">
        <v>536</v>
      </c>
      <c r="F5157" s="7">
        <v>1779.0927372000001</v>
      </c>
      <c r="G5157" s="123" t="s">
        <v>532</v>
      </c>
      <c r="H5157" s="7">
        <v>127.035227353</v>
      </c>
      <c r="I5157" s="7">
        <v>71.404499999999999</v>
      </c>
      <c r="J5157" s="7">
        <v>126.938266799</v>
      </c>
      <c r="K5157" s="7">
        <v>1.779093E-3</v>
      </c>
      <c r="L5157" s="7">
        <v>1.7790899999999999E-4</v>
      </c>
      <c r="M5157" s="7">
        <v>71.349999999999994</v>
      </c>
      <c r="N5157" s="7">
        <v>1E-3</v>
      </c>
      <c r="O5157" s="7">
        <v>1E-4</v>
      </c>
      <c r="P5157" s="7">
        <v>1</v>
      </c>
      <c r="Q5157" s="7">
        <v>28</v>
      </c>
      <c r="R5157" s="7">
        <v>265</v>
      </c>
      <c r="S5157" s="189">
        <v>45625.593981481485</v>
      </c>
    </row>
    <row r="5158" spans="1:19">
      <c r="A5158" s="7">
        <v>1990</v>
      </c>
      <c r="B5158" s="123" t="s">
        <v>537</v>
      </c>
      <c r="C5158" s="123" t="s">
        <v>538</v>
      </c>
      <c r="D5158" s="123" t="s">
        <v>539</v>
      </c>
      <c r="E5158" s="123" t="s">
        <v>540</v>
      </c>
      <c r="F5158" s="7">
        <v>0</v>
      </c>
      <c r="G5158" s="123" t="s">
        <v>532</v>
      </c>
      <c r="H5158" s="7">
        <v>0</v>
      </c>
      <c r="I5158" s="7"/>
      <c r="J5158" s="7">
        <v>0</v>
      </c>
      <c r="K5158" s="7">
        <v>0</v>
      </c>
      <c r="L5158" s="7">
        <v>0</v>
      </c>
      <c r="M5158" s="7"/>
      <c r="N5158" s="7"/>
      <c r="O5158" s="7"/>
      <c r="P5158" s="7">
        <v>1</v>
      </c>
      <c r="Q5158" s="7">
        <v>28</v>
      </c>
      <c r="R5158" s="7">
        <v>265</v>
      </c>
      <c r="S5158" s="189">
        <v>45625.593981481485</v>
      </c>
    </row>
    <row r="5159" spans="1:19">
      <c r="A5159" s="7">
        <v>1990</v>
      </c>
      <c r="B5159" s="123" t="s">
        <v>537</v>
      </c>
      <c r="C5159" s="123" t="s">
        <v>538</v>
      </c>
      <c r="D5159" s="123" t="s">
        <v>539</v>
      </c>
      <c r="E5159" s="123" t="s">
        <v>531</v>
      </c>
      <c r="F5159" s="7">
        <v>251.913223641</v>
      </c>
      <c r="G5159" s="123" t="s">
        <v>532</v>
      </c>
      <c r="H5159" s="7">
        <v>19.209139042</v>
      </c>
      <c r="I5159" s="7">
        <v>76.253</v>
      </c>
      <c r="J5159" s="7">
        <v>19.147924129</v>
      </c>
      <c r="K5159" s="7">
        <v>7.5573999999999997E-4</v>
      </c>
      <c r="L5159" s="7">
        <v>1.5114800000000001E-4</v>
      </c>
      <c r="M5159" s="7">
        <v>76.010000000000005</v>
      </c>
      <c r="N5159" s="7">
        <v>3.0000000000000001E-3</v>
      </c>
      <c r="O5159" s="7">
        <v>5.9999999999999995E-4</v>
      </c>
      <c r="P5159" s="7">
        <v>1</v>
      </c>
      <c r="Q5159" s="7">
        <v>28</v>
      </c>
      <c r="R5159" s="7">
        <v>265</v>
      </c>
      <c r="S5159" s="189">
        <v>45625.593981481485</v>
      </c>
    </row>
    <row r="5160" spans="1:19">
      <c r="A5160" s="7">
        <v>1990</v>
      </c>
      <c r="B5160" s="123" t="s">
        <v>537</v>
      </c>
      <c r="C5160" s="123" t="s">
        <v>538</v>
      </c>
      <c r="D5160" s="123" t="s">
        <v>539</v>
      </c>
      <c r="E5160" s="123" t="s">
        <v>533</v>
      </c>
      <c r="F5160" s="7">
        <v>764.50902614999995</v>
      </c>
      <c r="G5160" s="123" t="s">
        <v>532</v>
      </c>
      <c r="H5160" s="7">
        <v>56.221738946999999</v>
      </c>
      <c r="I5160" s="7">
        <v>73.539666667000006</v>
      </c>
      <c r="J5160" s="7">
        <v>56.035963254000002</v>
      </c>
      <c r="K5160" s="7">
        <v>2.2935270000000001E-3</v>
      </c>
      <c r="L5160" s="7">
        <v>4.5870500000000001E-4</v>
      </c>
      <c r="M5160" s="7">
        <v>73.296666666999997</v>
      </c>
      <c r="N5160" s="7">
        <v>3.0000000000000001E-3</v>
      </c>
      <c r="O5160" s="7">
        <v>5.9999999999999995E-4</v>
      </c>
      <c r="P5160" s="7">
        <v>1</v>
      </c>
      <c r="Q5160" s="7">
        <v>28</v>
      </c>
      <c r="R5160" s="7">
        <v>265</v>
      </c>
      <c r="S5160" s="189">
        <v>45625.593981481485</v>
      </c>
    </row>
    <row r="5161" spans="1:19">
      <c r="A5161" s="7">
        <v>1990</v>
      </c>
      <c r="B5161" s="123" t="s">
        <v>537</v>
      </c>
      <c r="C5161" s="123" t="s">
        <v>538</v>
      </c>
      <c r="D5161" s="123" t="s">
        <v>539</v>
      </c>
      <c r="E5161" s="123" t="s">
        <v>160</v>
      </c>
      <c r="F5161" s="7">
        <v>10.093328850000001</v>
      </c>
      <c r="G5161" s="123" t="s">
        <v>532</v>
      </c>
      <c r="H5161" s="7">
        <v>0.72301542600000002</v>
      </c>
      <c r="I5161" s="7">
        <v>71.632999999999996</v>
      </c>
      <c r="J5161" s="7">
        <v>0.720562747</v>
      </c>
      <c r="K5161" s="7">
        <v>3.027998655E-5</v>
      </c>
      <c r="L5161" s="7">
        <v>6.0559973099999999E-6</v>
      </c>
      <c r="M5161" s="7">
        <v>71.39</v>
      </c>
      <c r="N5161" s="7">
        <v>3.0000000000000001E-3</v>
      </c>
      <c r="O5161" s="7">
        <v>5.9999999999999995E-4</v>
      </c>
      <c r="P5161" s="7">
        <v>1</v>
      </c>
      <c r="Q5161" s="7">
        <v>28</v>
      </c>
      <c r="R5161" s="7">
        <v>265</v>
      </c>
      <c r="S5161" s="189">
        <v>45625.593981481485</v>
      </c>
    </row>
    <row r="5162" spans="1:19">
      <c r="A5162" s="7">
        <v>1990</v>
      </c>
      <c r="B5162" s="123" t="s">
        <v>537</v>
      </c>
      <c r="C5162" s="123" t="s">
        <v>538</v>
      </c>
      <c r="D5162" s="123" t="s">
        <v>539</v>
      </c>
      <c r="E5162" s="123" t="s">
        <v>163</v>
      </c>
      <c r="F5162" s="7">
        <v>0</v>
      </c>
      <c r="G5162" s="123" t="s">
        <v>532</v>
      </c>
      <c r="H5162" s="7">
        <v>0</v>
      </c>
      <c r="I5162" s="7"/>
      <c r="J5162" s="7">
        <v>0</v>
      </c>
      <c r="K5162" s="7">
        <v>0</v>
      </c>
      <c r="L5162" s="7">
        <v>0</v>
      </c>
      <c r="M5162" s="7"/>
      <c r="N5162" s="7"/>
      <c r="O5162" s="7"/>
      <c r="P5162" s="7">
        <v>1</v>
      </c>
      <c r="Q5162" s="7">
        <v>28</v>
      </c>
      <c r="R5162" s="7">
        <v>265</v>
      </c>
      <c r="S5162" s="189">
        <v>45625.593981481485</v>
      </c>
    </row>
    <row r="5163" spans="1:19">
      <c r="A5163" s="7">
        <v>1990</v>
      </c>
      <c r="B5163" s="123" t="s">
        <v>537</v>
      </c>
      <c r="C5163" s="123" t="s">
        <v>538</v>
      </c>
      <c r="D5163" s="123" t="s">
        <v>539</v>
      </c>
      <c r="E5163" s="123" t="s">
        <v>535</v>
      </c>
      <c r="F5163" s="7">
        <v>166.914798894</v>
      </c>
      <c r="G5163" s="123" t="s">
        <v>532</v>
      </c>
      <c r="H5163" s="7">
        <v>9.179395908</v>
      </c>
      <c r="I5163" s="7">
        <v>54.994500000000002</v>
      </c>
      <c r="J5163" s="7">
        <v>9.1702990510000006</v>
      </c>
      <c r="K5163" s="7">
        <v>1.6691500000000001E-4</v>
      </c>
      <c r="L5163" s="7">
        <v>1.6691479890000002E-5</v>
      </c>
      <c r="M5163" s="7">
        <v>54.94</v>
      </c>
      <c r="N5163" s="7">
        <v>1E-3</v>
      </c>
      <c r="O5163" s="7">
        <v>1E-4</v>
      </c>
      <c r="P5163" s="7">
        <v>1</v>
      </c>
      <c r="Q5163" s="7">
        <v>28</v>
      </c>
      <c r="R5163" s="7">
        <v>265</v>
      </c>
      <c r="S5163" s="189">
        <v>45625.593981481485</v>
      </c>
    </row>
    <row r="5164" spans="1:19">
      <c r="A5164" s="7">
        <v>1990</v>
      </c>
      <c r="B5164" s="123" t="s">
        <v>537</v>
      </c>
      <c r="C5164" s="123" t="s">
        <v>538</v>
      </c>
      <c r="D5164" s="123" t="s">
        <v>539</v>
      </c>
      <c r="E5164" s="123" t="s">
        <v>541</v>
      </c>
      <c r="F5164" s="7">
        <v>0</v>
      </c>
      <c r="G5164" s="123" t="s">
        <v>532</v>
      </c>
      <c r="H5164" s="7">
        <v>0</v>
      </c>
      <c r="I5164" s="7"/>
      <c r="J5164" s="7">
        <v>0</v>
      </c>
      <c r="K5164" s="7">
        <v>0</v>
      </c>
      <c r="L5164" s="7">
        <v>0</v>
      </c>
      <c r="M5164" s="7"/>
      <c r="N5164" s="7"/>
      <c r="O5164" s="7"/>
      <c r="P5164" s="7">
        <v>1</v>
      </c>
      <c r="Q5164" s="7">
        <v>28</v>
      </c>
      <c r="R5164" s="7">
        <v>265</v>
      </c>
      <c r="S5164" s="189">
        <v>45625.593981481485</v>
      </c>
    </row>
    <row r="5165" spans="1:19">
      <c r="A5165" s="7">
        <v>1990</v>
      </c>
      <c r="B5165" s="123" t="s">
        <v>537</v>
      </c>
      <c r="C5165" s="123" t="s">
        <v>538</v>
      </c>
      <c r="D5165" s="123" t="s">
        <v>542</v>
      </c>
      <c r="E5165" s="123" t="s">
        <v>27</v>
      </c>
      <c r="F5165" s="7">
        <v>94.981744800000001</v>
      </c>
      <c r="G5165" s="123" t="s">
        <v>532</v>
      </c>
      <c r="H5165" s="7">
        <v>5.1765049999999996E-3</v>
      </c>
      <c r="I5165" s="7">
        <v>5.45E-2</v>
      </c>
      <c r="J5165" s="7">
        <v>0</v>
      </c>
      <c r="K5165" s="7">
        <v>9.4981744799999999E-5</v>
      </c>
      <c r="L5165" s="7">
        <v>9.4981744800000006E-6</v>
      </c>
      <c r="M5165" s="7">
        <v>0</v>
      </c>
      <c r="N5165" s="7">
        <v>1E-3</v>
      </c>
      <c r="O5165" s="7">
        <v>1E-4</v>
      </c>
      <c r="P5165" s="7"/>
      <c r="Q5165" s="7">
        <v>28</v>
      </c>
      <c r="R5165" s="7">
        <v>265</v>
      </c>
      <c r="S5165" s="189">
        <v>45625.593981481485</v>
      </c>
    </row>
    <row r="5166" spans="1:19">
      <c r="A5166" s="7">
        <v>1990</v>
      </c>
      <c r="B5166" s="123" t="s">
        <v>537</v>
      </c>
      <c r="C5166" s="123" t="s">
        <v>538</v>
      </c>
      <c r="D5166" s="123" t="s">
        <v>542</v>
      </c>
      <c r="E5166" s="123" t="s">
        <v>33</v>
      </c>
      <c r="F5166" s="7">
        <v>0</v>
      </c>
      <c r="G5166" s="123" t="s">
        <v>532</v>
      </c>
      <c r="H5166" s="7">
        <v>0</v>
      </c>
      <c r="I5166" s="7"/>
      <c r="J5166" s="7">
        <v>0</v>
      </c>
      <c r="K5166" s="7">
        <v>0</v>
      </c>
      <c r="L5166" s="7">
        <v>0</v>
      </c>
      <c r="M5166" s="7"/>
      <c r="N5166" s="7"/>
      <c r="O5166" s="7"/>
      <c r="P5166" s="7"/>
      <c r="Q5166" s="7">
        <v>28</v>
      </c>
      <c r="R5166" s="7">
        <v>265</v>
      </c>
      <c r="S5166" s="189">
        <v>45625.593981481485</v>
      </c>
    </row>
    <row r="5167" spans="1:19">
      <c r="A5167" s="7">
        <v>1990</v>
      </c>
      <c r="B5167" s="123" t="s">
        <v>537</v>
      </c>
      <c r="C5167" s="123" t="s">
        <v>538</v>
      </c>
      <c r="D5167" s="123" t="s">
        <v>542</v>
      </c>
      <c r="E5167" s="123" t="s">
        <v>540</v>
      </c>
      <c r="F5167" s="7">
        <v>2923.3254834610002</v>
      </c>
      <c r="G5167" s="123" t="s">
        <v>532</v>
      </c>
      <c r="H5167" s="7">
        <v>278.52714374999999</v>
      </c>
      <c r="I5167" s="7">
        <v>95.277500000000003</v>
      </c>
      <c r="J5167" s="7">
        <v>276.546590735</v>
      </c>
      <c r="K5167" s="7">
        <v>2.9233255E-2</v>
      </c>
      <c r="L5167" s="7">
        <v>4.3849880000000003E-3</v>
      </c>
      <c r="M5167" s="7">
        <v>94.6</v>
      </c>
      <c r="N5167" s="7">
        <v>0.01</v>
      </c>
      <c r="O5167" s="7">
        <v>1.5E-3</v>
      </c>
      <c r="P5167" s="7">
        <v>1</v>
      </c>
      <c r="Q5167" s="7">
        <v>28</v>
      </c>
      <c r="R5167" s="7">
        <v>265</v>
      </c>
      <c r="S5167" s="189">
        <v>45625.593981481485</v>
      </c>
    </row>
    <row r="5168" spans="1:19">
      <c r="A5168" s="7">
        <v>1990</v>
      </c>
      <c r="B5168" s="123" t="s">
        <v>537</v>
      </c>
      <c r="C5168" s="123" t="s">
        <v>538</v>
      </c>
      <c r="D5168" s="123" t="s">
        <v>542</v>
      </c>
      <c r="E5168" s="123" t="s">
        <v>531</v>
      </c>
      <c r="F5168" s="7">
        <v>3293.2257050500002</v>
      </c>
      <c r="G5168" s="123" t="s">
        <v>532</v>
      </c>
      <c r="H5168" s="7">
        <v>251.118339687</v>
      </c>
      <c r="I5168" s="7">
        <v>76.253</v>
      </c>
      <c r="J5168" s="7">
        <v>250.318085841</v>
      </c>
      <c r="K5168" s="7">
        <v>9.8796769999999999E-3</v>
      </c>
      <c r="L5168" s="7">
        <v>1.9759349999999998E-3</v>
      </c>
      <c r="M5168" s="7">
        <v>76.010000000000005</v>
      </c>
      <c r="N5168" s="7">
        <v>3.0000000000000001E-3</v>
      </c>
      <c r="O5168" s="7">
        <v>5.9999999999999995E-4</v>
      </c>
      <c r="P5168" s="7">
        <v>1</v>
      </c>
      <c r="Q5168" s="7">
        <v>28</v>
      </c>
      <c r="R5168" s="7">
        <v>265</v>
      </c>
      <c r="S5168" s="189">
        <v>45625.593981481485</v>
      </c>
    </row>
    <row r="5169" spans="1:19">
      <c r="A5169" s="7">
        <v>1990</v>
      </c>
      <c r="B5169" s="123" t="s">
        <v>537</v>
      </c>
      <c r="C5169" s="123" t="s">
        <v>538</v>
      </c>
      <c r="D5169" s="123" t="s">
        <v>542</v>
      </c>
      <c r="E5169" s="123" t="s">
        <v>533</v>
      </c>
      <c r="F5169" s="7">
        <v>2284.0530980610001</v>
      </c>
      <c r="G5169" s="123" t="s">
        <v>532</v>
      </c>
      <c r="H5169" s="7">
        <v>167.968503481</v>
      </c>
      <c r="I5169" s="7">
        <v>73.539666667000006</v>
      </c>
      <c r="J5169" s="7">
        <v>167.413478578</v>
      </c>
      <c r="K5169" s="7">
        <v>6.852159E-3</v>
      </c>
      <c r="L5169" s="7">
        <v>1.370432E-3</v>
      </c>
      <c r="M5169" s="7">
        <v>73.296666666999997</v>
      </c>
      <c r="N5169" s="7">
        <v>3.0000000000000001E-3</v>
      </c>
      <c r="O5169" s="7">
        <v>5.9999999999999995E-4</v>
      </c>
      <c r="P5169" s="7">
        <v>1</v>
      </c>
      <c r="Q5169" s="7">
        <v>28</v>
      </c>
      <c r="R5169" s="7">
        <v>265</v>
      </c>
      <c r="S5169" s="189">
        <v>45625.593981481485</v>
      </c>
    </row>
    <row r="5170" spans="1:19">
      <c r="A5170" s="7">
        <v>1990</v>
      </c>
      <c r="B5170" s="123" t="s">
        <v>537</v>
      </c>
      <c r="C5170" s="123" t="s">
        <v>538</v>
      </c>
      <c r="D5170" s="123" t="s">
        <v>542</v>
      </c>
      <c r="E5170" s="123" t="s">
        <v>160</v>
      </c>
      <c r="F5170" s="7">
        <v>131.94865095700001</v>
      </c>
      <c r="G5170" s="123" t="s">
        <v>532</v>
      </c>
      <c r="H5170" s="7">
        <v>9.4518777140000001</v>
      </c>
      <c r="I5170" s="7">
        <v>71.632999999999996</v>
      </c>
      <c r="J5170" s="7">
        <v>9.4198141920000005</v>
      </c>
      <c r="K5170" s="7">
        <v>3.9584599999999999E-4</v>
      </c>
      <c r="L5170" s="7">
        <v>7.9169190569999994E-5</v>
      </c>
      <c r="M5170" s="7">
        <v>71.39</v>
      </c>
      <c r="N5170" s="7">
        <v>3.0000000000000001E-3</v>
      </c>
      <c r="O5170" s="7">
        <v>5.9999999999999995E-4</v>
      </c>
      <c r="P5170" s="7">
        <v>1</v>
      </c>
      <c r="Q5170" s="7">
        <v>28</v>
      </c>
      <c r="R5170" s="7">
        <v>265</v>
      </c>
      <c r="S5170" s="189">
        <v>45625.593981481485</v>
      </c>
    </row>
    <row r="5171" spans="1:19">
      <c r="A5171" s="7">
        <v>1990</v>
      </c>
      <c r="B5171" s="123" t="s">
        <v>537</v>
      </c>
      <c r="C5171" s="123" t="s">
        <v>538</v>
      </c>
      <c r="D5171" s="123" t="s">
        <v>542</v>
      </c>
      <c r="E5171" s="123" t="s">
        <v>163</v>
      </c>
      <c r="F5171" s="7">
        <v>87.693943712000006</v>
      </c>
      <c r="G5171" s="123" t="s">
        <v>532</v>
      </c>
      <c r="H5171" s="7">
        <v>5.5900065950000002</v>
      </c>
      <c r="I5171" s="7">
        <v>63.744500000000002</v>
      </c>
      <c r="J5171" s="7">
        <v>5.5852272750000003</v>
      </c>
      <c r="K5171" s="7">
        <v>8.7693943709999999E-5</v>
      </c>
      <c r="L5171" s="7">
        <v>8.7693943710000003E-6</v>
      </c>
      <c r="M5171" s="7">
        <v>63.69</v>
      </c>
      <c r="N5171" s="7">
        <v>1E-3</v>
      </c>
      <c r="O5171" s="7">
        <v>1E-4</v>
      </c>
      <c r="P5171" s="7">
        <v>1</v>
      </c>
      <c r="Q5171" s="7">
        <v>28</v>
      </c>
      <c r="R5171" s="7">
        <v>265</v>
      </c>
      <c r="S5171" s="189">
        <v>45625.593981481485</v>
      </c>
    </row>
    <row r="5172" spans="1:19">
      <c r="A5172" s="7">
        <v>1990</v>
      </c>
      <c r="B5172" s="123" t="s">
        <v>537</v>
      </c>
      <c r="C5172" s="123" t="s">
        <v>538</v>
      </c>
      <c r="D5172" s="123" t="s">
        <v>542</v>
      </c>
      <c r="E5172" s="123" t="s">
        <v>535</v>
      </c>
      <c r="F5172" s="7">
        <v>4603.4617724050004</v>
      </c>
      <c r="G5172" s="123" t="s">
        <v>532</v>
      </c>
      <c r="H5172" s="7">
        <v>253.165078443</v>
      </c>
      <c r="I5172" s="7">
        <v>54.994500000000002</v>
      </c>
      <c r="J5172" s="7">
        <v>252.914189776</v>
      </c>
      <c r="K5172" s="7">
        <v>4.603462E-3</v>
      </c>
      <c r="L5172" s="7">
        <v>4.6034599999999999E-4</v>
      </c>
      <c r="M5172" s="7">
        <v>54.94</v>
      </c>
      <c r="N5172" s="7">
        <v>1E-3</v>
      </c>
      <c r="O5172" s="7">
        <v>1E-4</v>
      </c>
      <c r="P5172" s="7">
        <v>1</v>
      </c>
      <c r="Q5172" s="7">
        <v>28</v>
      </c>
      <c r="R5172" s="7">
        <v>265</v>
      </c>
      <c r="S5172" s="189">
        <v>45625.593981481485</v>
      </c>
    </row>
    <row r="5173" spans="1:19">
      <c r="A5173" s="7">
        <v>1990</v>
      </c>
      <c r="B5173" s="123" t="s">
        <v>537</v>
      </c>
      <c r="C5173" s="123" t="s">
        <v>538</v>
      </c>
      <c r="D5173" s="123" t="s">
        <v>542</v>
      </c>
      <c r="E5173" s="123" t="s">
        <v>541</v>
      </c>
      <c r="F5173" s="7">
        <v>0</v>
      </c>
      <c r="G5173" s="123" t="s">
        <v>532</v>
      </c>
      <c r="H5173" s="7">
        <v>0</v>
      </c>
      <c r="I5173" s="7"/>
      <c r="J5173" s="7">
        <v>0</v>
      </c>
      <c r="K5173" s="7">
        <v>0</v>
      </c>
      <c r="L5173" s="7">
        <v>0</v>
      </c>
      <c r="M5173" s="7"/>
      <c r="N5173" s="7"/>
      <c r="O5173" s="7"/>
      <c r="P5173" s="7">
        <v>1</v>
      </c>
      <c r="Q5173" s="7">
        <v>28</v>
      </c>
      <c r="R5173" s="7">
        <v>265</v>
      </c>
      <c r="S5173" s="189">
        <v>45625.593981481485</v>
      </c>
    </row>
    <row r="5174" spans="1:19">
      <c r="A5174" s="7">
        <v>1990</v>
      </c>
      <c r="B5174" s="123" t="s">
        <v>537</v>
      </c>
      <c r="C5174" s="123" t="s">
        <v>538</v>
      </c>
      <c r="D5174" s="123" t="s">
        <v>543</v>
      </c>
      <c r="E5174" s="123" t="s">
        <v>540</v>
      </c>
      <c r="F5174" s="7">
        <v>141.894536663</v>
      </c>
      <c r="G5174" s="123" t="s">
        <v>532</v>
      </c>
      <c r="H5174" s="7">
        <v>13.519356717000001</v>
      </c>
      <c r="I5174" s="7">
        <v>95.277500000000003</v>
      </c>
      <c r="J5174" s="7">
        <v>13.423223168</v>
      </c>
      <c r="K5174" s="7">
        <v>1.418945E-3</v>
      </c>
      <c r="L5174" s="7">
        <v>2.1284200000000001E-4</v>
      </c>
      <c r="M5174" s="7">
        <v>94.6</v>
      </c>
      <c r="N5174" s="7">
        <v>0.01</v>
      </c>
      <c r="O5174" s="7">
        <v>1.5E-3</v>
      </c>
      <c r="P5174" s="7">
        <v>1</v>
      </c>
      <c r="Q5174" s="7">
        <v>28</v>
      </c>
      <c r="R5174" s="7">
        <v>265</v>
      </c>
      <c r="S5174" s="189">
        <v>45625.593981481485</v>
      </c>
    </row>
    <row r="5175" spans="1:19">
      <c r="A5175" s="7">
        <v>1990</v>
      </c>
      <c r="B5175" s="123" t="s">
        <v>537</v>
      </c>
      <c r="C5175" s="123" t="s">
        <v>538</v>
      </c>
      <c r="D5175" s="123" t="s">
        <v>543</v>
      </c>
      <c r="E5175" s="123" t="s">
        <v>531</v>
      </c>
      <c r="F5175" s="7">
        <v>659.26673415899995</v>
      </c>
      <c r="G5175" s="123" t="s">
        <v>532</v>
      </c>
      <c r="H5175" s="7">
        <v>50.271066279999999</v>
      </c>
      <c r="I5175" s="7">
        <v>76.253</v>
      </c>
      <c r="J5175" s="7">
        <v>50.110864462999999</v>
      </c>
      <c r="K5175" s="7">
        <v>1.9778E-3</v>
      </c>
      <c r="L5175" s="7">
        <v>3.9555999999999999E-4</v>
      </c>
      <c r="M5175" s="7">
        <v>76.010000000000005</v>
      </c>
      <c r="N5175" s="7">
        <v>3.0000000000000001E-3</v>
      </c>
      <c r="O5175" s="7">
        <v>5.9999999999999995E-4</v>
      </c>
      <c r="P5175" s="7">
        <v>1</v>
      </c>
      <c r="Q5175" s="7">
        <v>28</v>
      </c>
      <c r="R5175" s="7">
        <v>265</v>
      </c>
      <c r="S5175" s="189">
        <v>45625.593981481485</v>
      </c>
    </row>
    <row r="5176" spans="1:19">
      <c r="A5176" s="7">
        <v>1990</v>
      </c>
      <c r="B5176" s="123" t="s">
        <v>537</v>
      </c>
      <c r="C5176" s="123" t="s">
        <v>538</v>
      </c>
      <c r="D5176" s="123" t="s">
        <v>543</v>
      </c>
      <c r="E5176" s="123" t="s">
        <v>533</v>
      </c>
      <c r="F5176" s="7">
        <v>370.04693360200002</v>
      </c>
      <c r="G5176" s="123" t="s">
        <v>532</v>
      </c>
      <c r="H5176" s="7">
        <v>27.213128147999999</v>
      </c>
      <c r="I5176" s="7">
        <v>73.539666667000006</v>
      </c>
      <c r="J5176" s="7">
        <v>27.123206743000001</v>
      </c>
      <c r="K5176" s="7">
        <v>1.110141E-3</v>
      </c>
      <c r="L5176" s="7">
        <v>2.2202800000000001E-4</v>
      </c>
      <c r="M5176" s="7">
        <v>73.296666666999997</v>
      </c>
      <c r="N5176" s="7">
        <v>3.0000000000000001E-3</v>
      </c>
      <c r="O5176" s="7">
        <v>5.9999999999999995E-4</v>
      </c>
      <c r="P5176" s="7">
        <v>1</v>
      </c>
      <c r="Q5176" s="7">
        <v>28</v>
      </c>
      <c r="R5176" s="7">
        <v>265</v>
      </c>
      <c r="S5176" s="189">
        <v>45625.593981481485</v>
      </c>
    </row>
    <row r="5177" spans="1:19">
      <c r="A5177" s="7">
        <v>1990</v>
      </c>
      <c r="B5177" s="123" t="s">
        <v>537</v>
      </c>
      <c r="C5177" s="123" t="s">
        <v>538</v>
      </c>
      <c r="D5177" s="123" t="s">
        <v>543</v>
      </c>
      <c r="E5177" s="123" t="s">
        <v>160</v>
      </c>
      <c r="F5177" s="7">
        <v>26.414635370999999</v>
      </c>
      <c r="G5177" s="123" t="s">
        <v>532</v>
      </c>
      <c r="H5177" s="7">
        <v>1.8921595760000001</v>
      </c>
      <c r="I5177" s="7">
        <v>71.632999999999996</v>
      </c>
      <c r="J5177" s="7">
        <v>1.885740819</v>
      </c>
      <c r="K5177" s="7">
        <v>7.9243906110000007E-5</v>
      </c>
      <c r="L5177" s="7">
        <v>1.5848781220000001E-5</v>
      </c>
      <c r="M5177" s="7">
        <v>71.39</v>
      </c>
      <c r="N5177" s="7">
        <v>3.0000000000000001E-3</v>
      </c>
      <c r="O5177" s="7">
        <v>5.9999999999999995E-4</v>
      </c>
      <c r="P5177" s="7">
        <v>1</v>
      </c>
      <c r="Q5177" s="7">
        <v>28</v>
      </c>
      <c r="R5177" s="7">
        <v>265</v>
      </c>
      <c r="S5177" s="189">
        <v>45625.593981481485</v>
      </c>
    </row>
    <row r="5178" spans="1:19">
      <c r="A5178" s="7">
        <v>1990</v>
      </c>
      <c r="B5178" s="123" t="s">
        <v>537</v>
      </c>
      <c r="C5178" s="123" t="s">
        <v>538</v>
      </c>
      <c r="D5178" s="123" t="s">
        <v>543</v>
      </c>
      <c r="E5178" s="123" t="s">
        <v>163</v>
      </c>
      <c r="F5178" s="7">
        <v>116.92525828300001</v>
      </c>
      <c r="G5178" s="123" t="s">
        <v>532</v>
      </c>
      <c r="H5178" s="7">
        <v>7.453342127</v>
      </c>
      <c r="I5178" s="7">
        <v>63.744500000000002</v>
      </c>
      <c r="J5178" s="7">
        <v>7.4469697000000004</v>
      </c>
      <c r="K5178" s="7">
        <v>1.16925E-4</v>
      </c>
      <c r="L5178" s="7">
        <v>1.1692525829999999E-5</v>
      </c>
      <c r="M5178" s="7">
        <v>63.69</v>
      </c>
      <c r="N5178" s="7">
        <v>1E-3</v>
      </c>
      <c r="O5178" s="7">
        <v>1E-4</v>
      </c>
      <c r="P5178" s="7">
        <v>1</v>
      </c>
      <c r="Q5178" s="7">
        <v>28</v>
      </c>
      <c r="R5178" s="7">
        <v>265</v>
      </c>
      <c r="S5178" s="189">
        <v>45625.593981481485</v>
      </c>
    </row>
    <row r="5179" spans="1:19">
      <c r="A5179" s="7">
        <v>1990</v>
      </c>
      <c r="B5179" s="123" t="s">
        <v>537</v>
      </c>
      <c r="C5179" s="123" t="s">
        <v>538</v>
      </c>
      <c r="D5179" s="123" t="s">
        <v>543</v>
      </c>
      <c r="E5179" s="123" t="s">
        <v>535</v>
      </c>
      <c r="F5179" s="7">
        <v>0</v>
      </c>
      <c r="G5179" s="123" t="s">
        <v>532</v>
      </c>
      <c r="H5179" s="7">
        <v>0</v>
      </c>
      <c r="I5179" s="7"/>
      <c r="J5179" s="7">
        <v>0</v>
      </c>
      <c r="K5179" s="7">
        <v>0</v>
      </c>
      <c r="L5179" s="7">
        <v>0</v>
      </c>
      <c r="M5179" s="7"/>
      <c r="N5179" s="7"/>
      <c r="O5179" s="7"/>
      <c r="P5179" s="7">
        <v>1</v>
      </c>
      <c r="Q5179" s="7">
        <v>28</v>
      </c>
      <c r="R5179" s="7">
        <v>265</v>
      </c>
      <c r="S5179" s="189">
        <v>45625.593981481485</v>
      </c>
    </row>
    <row r="5180" spans="1:19">
      <c r="A5180" s="7">
        <v>1990</v>
      </c>
      <c r="B5180" s="123" t="s">
        <v>537</v>
      </c>
      <c r="C5180" s="123" t="s">
        <v>538</v>
      </c>
      <c r="D5180" s="123" t="s">
        <v>543</v>
      </c>
      <c r="E5180" s="123" t="s">
        <v>541</v>
      </c>
      <c r="F5180" s="7">
        <v>0</v>
      </c>
      <c r="G5180" s="123" t="s">
        <v>532</v>
      </c>
      <c r="H5180" s="7">
        <v>0</v>
      </c>
      <c r="I5180" s="7"/>
      <c r="J5180" s="7">
        <v>0</v>
      </c>
      <c r="K5180" s="7">
        <v>0</v>
      </c>
      <c r="L5180" s="7">
        <v>0</v>
      </c>
      <c r="M5180" s="7"/>
      <c r="N5180" s="7"/>
      <c r="O5180" s="7"/>
      <c r="P5180" s="7">
        <v>1</v>
      </c>
      <c r="Q5180" s="7">
        <v>28</v>
      </c>
      <c r="R5180" s="7">
        <v>265</v>
      </c>
      <c r="S5180" s="189">
        <v>45625.593981481485</v>
      </c>
    </row>
    <row r="5181" spans="1:19">
      <c r="A5181" s="7">
        <v>1990</v>
      </c>
      <c r="B5181" s="123" t="s">
        <v>537</v>
      </c>
      <c r="C5181" s="123" t="s">
        <v>538</v>
      </c>
      <c r="D5181" s="123" t="s">
        <v>544</v>
      </c>
      <c r="E5181" s="123" t="s">
        <v>33</v>
      </c>
      <c r="F5181" s="7">
        <v>2544.5109527999998</v>
      </c>
      <c r="G5181" s="123" t="s">
        <v>532</v>
      </c>
      <c r="H5181" s="7">
        <v>4.8345708099999998</v>
      </c>
      <c r="I5181" s="7">
        <v>1.9</v>
      </c>
      <c r="J5181" s="7">
        <v>0</v>
      </c>
      <c r="K5181" s="7">
        <v>7.6335328999999993E-2</v>
      </c>
      <c r="L5181" s="7">
        <v>1.0178044000000001E-2</v>
      </c>
      <c r="M5181" s="7">
        <v>0</v>
      </c>
      <c r="N5181" s="7">
        <v>0.03</v>
      </c>
      <c r="O5181" s="7">
        <v>4.0000000000000001E-3</v>
      </c>
      <c r="P5181" s="7"/>
      <c r="Q5181" s="7">
        <v>28</v>
      </c>
      <c r="R5181" s="7">
        <v>265</v>
      </c>
      <c r="S5181" s="189">
        <v>45625.593981481485</v>
      </c>
    </row>
    <row r="5182" spans="1:19">
      <c r="A5182" s="7">
        <v>1990</v>
      </c>
      <c r="B5182" s="123" t="s">
        <v>537</v>
      </c>
      <c r="C5182" s="123" t="s">
        <v>538</v>
      </c>
      <c r="D5182" s="123" t="s">
        <v>544</v>
      </c>
      <c r="E5182" s="123" t="s">
        <v>540</v>
      </c>
      <c r="F5182" s="7">
        <v>0</v>
      </c>
      <c r="G5182" s="123" t="s">
        <v>532</v>
      </c>
      <c r="H5182" s="7">
        <v>0</v>
      </c>
      <c r="I5182" s="7"/>
      <c r="J5182" s="7">
        <v>0</v>
      </c>
      <c r="K5182" s="7">
        <v>0</v>
      </c>
      <c r="L5182" s="7">
        <v>0</v>
      </c>
      <c r="M5182" s="7"/>
      <c r="N5182" s="7"/>
      <c r="O5182" s="7"/>
      <c r="P5182" s="7">
        <v>1</v>
      </c>
      <c r="Q5182" s="7">
        <v>28</v>
      </c>
      <c r="R5182" s="7">
        <v>265</v>
      </c>
      <c r="S5182" s="189">
        <v>45625.593981481485</v>
      </c>
    </row>
    <row r="5183" spans="1:19">
      <c r="A5183" s="7">
        <v>1990</v>
      </c>
      <c r="B5183" s="123" t="s">
        <v>537</v>
      </c>
      <c r="C5183" s="123" t="s">
        <v>538</v>
      </c>
      <c r="D5183" s="123" t="s">
        <v>544</v>
      </c>
      <c r="E5183" s="123" t="s">
        <v>531</v>
      </c>
      <c r="F5183" s="7">
        <v>77.825142282000002</v>
      </c>
      <c r="G5183" s="123" t="s">
        <v>532</v>
      </c>
      <c r="H5183" s="7">
        <v>5.9344005739999997</v>
      </c>
      <c r="I5183" s="7">
        <v>76.253</v>
      </c>
      <c r="J5183" s="7">
        <v>5.915489065</v>
      </c>
      <c r="K5183" s="7">
        <v>2.33475E-4</v>
      </c>
      <c r="L5183" s="7">
        <v>4.6695085370000002E-5</v>
      </c>
      <c r="M5183" s="7">
        <v>76.010000000000005</v>
      </c>
      <c r="N5183" s="7">
        <v>3.0000000000000001E-3</v>
      </c>
      <c r="O5183" s="7">
        <v>5.9999999999999995E-4</v>
      </c>
      <c r="P5183" s="7">
        <v>1</v>
      </c>
      <c r="Q5183" s="7">
        <v>28</v>
      </c>
      <c r="R5183" s="7">
        <v>265</v>
      </c>
      <c r="S5183" s="189">
        <v>45625.593981481485</v>
      </c>
    </row>
    <row r="5184" spans="1:19">
      <c r="A5184" s="7">
        <v>1990</v>
      </c>
      <c r="B5184" s="123" t="s">
        <v>537</v>
      </c>
      <c r="C5184" s="123" t="s">
        <v>538</v>
      </c>
      <c r="D5184" s="123" t="s">
        <v>544</v>
      </c>
      <c r="E5184" s="123" t="s">
        <v>533</v>
      </c>
      <c r="F5184" s="7">
        <v>74.219087471999998</v>
      </c>
      <c r="G5184" s="123" t="s">
        <v>532</v>
      </c>
      <c r="H5184" s="7">
        <v>5.4580469530000002</v>
      </c>
      <c r="I5184" s="7">
        <v>73.539666667000006</v>
      </c>
      <c r="J5184" s="7">
        <v>5.4400117149999998</v>
      </c>
      <c r="K5184" s="7">
        <v>2.2265699999999999E-4</v>
      </c>
      <c r="L5184" s="7">
        <v>4.4531452479999999E-5</v>
      </c>
      <c r="M5184" s="7">
        <v>73.296666666999997</v>
      </c>
      <c r="N5184" s="7">
        <v>3.0000000000000001E-3</v>
      </c>
      <c r="O5184" s="7">
        <v>5.9999999999999995E-4</v>
      </c>
      <c r="P5184" s="7">
        <v>1</v>
      </c>
      <c r="Q5184" s="7">
        <v>28</v>
      </c>
      <c r="R5184" s="7">
        <v>265</v>
      </c>
      <c r="S5184" s="189">
        <v>45625.593981481485</v>
      </c>
    </row>
    <row r="5185" spans="1:19">
      <c r="A5185" s="7">
        <v>1990</v>
      </c>
      <c r="B5185" s="123" t="s">
        <v>537</v>
      </c>
      <c r="C5185" s="123" t="s">
        <v>538</v>
      </c>
      <c r="D5185" s="123" t="s">
        <v>544</v>
      </c>
      <c r="E5185" s="123" t="s">
        <v>160</v>
      </c>
      <c r="F5185" s="7">
        <v>3.1181957919999999</v>
      </c>
      <c r="G5185" s="123" t="s">
        <v>532</v>
      </c>
      <c r="H5185" s="7">
        <v>0.22336571899999999</v>
      </c>
      <c r="I5185" s="7">
        <v>71.632999999999996</v>
      </c>
      <c r="J5185" s="7">
        <v>0.222607998</v>
      </c>
      <c r="K5185" s="7">
        <v>9.3545873760000001E-6</v>
      </c>
      <c r="L5185" s="7">
        <v>1.8709174749999999E-6</v>
      </c>
      <c r="M5185" s="7">
        <v>71.39</v>
      </c>
      <c r="N5185" s="7">
        <v>3.0000000000000001E-3</v>
      </c>
      <c r="O5185" s="7">
        <v>5.9999999999999995E-4</v>
      </c>
      <c r="P5185" s="7">
        <v>1</v>
      </c>
      <c r="Q5185" s="7">
        <v>28</v>
      </c>
      <c r="R5185" s="7">
        <v>265</v>
      </c>
      <c r="S5185" s="189">
        <v>45625.593981481485</v>
      </c>
    </row>
    <row r="5186" spans="1:19">
      <c r="A5186" s="7">
        <v>1990</v>
      </c>
      <c r="B5186" s="123" t="s">
        <v>537</v>
      </c>
      <c r="C5186" s="123" t="s">
        <v>538</v>
      </c>
      <c r="D5186" s="123" t="s">
        <v>544</v>
      </c>
      <c r="E5186" s="123" t="s">
        <v>163</v>
      </c>
      <c r="F5186" s="7">
        <v>7.6081503680000004</v>
      </c>
      <c r="G5186" s="123" t="s">
        <v>532</v>
      </c>
      <c r="H5186" s="7">
        <v>0.48497774100000002</v>
      </c>
      <c r="I5186" s="7">
        <v>63.744500000000002</v>
      </c>
      <c r="J5186" s="7">
        <v>0.484563097</v>
      </c>
      <c r="K5186" s="7">
        <v>7.6081503679999998E-6</v>
      </c>
      <c r="L5186" s="7">
        <v>7.6081503679999996E-7</v>
      </c>
      <c r="M5186" s="7">
        <v>63.69</v>
      </c>
      <c r="N5186" s="7">
        <v>1E-3</v>
      </c>
      <c r="O5186" s="7">
        <v>1E-4</v>
      </c>
      <c r="P5186" s="7">
        <v>1</v>
      </c>
      <c r="Q5186" s="7">
        <v>28</v>
      </c>
      <c r="R5186" s="7">
        <v>265</v>
      </c>
      <c r="S5186" s="189">
        <v>45625.593981481485</v>
      </c>
    </row>
    <row r="5187" spans="1:19">
      <c r="A5187" s="7">
        <v>1990</v>
      </c>
      <c r="B5187" s="123" t="s">
        <v>537</v>
      </c>
      <c r="C5187" s="123" t="s">
        <v>538</v>
      </c>
      <c r="D5187" s="123" t="s">
        <v>544</v>
      </c>
      <c r="E5187" s="123" t="s">
        <v>535</v>
      </c>
      <c r="F5187" s="7">
        <v>0</v>
      </c>
      <c r="G5187" s="123" t="s">
        <v>532</v>
      </c>
      <c r="H5187" s="7">
        <v>0</v>
      </c>
      <c r="I5187" s="7"/>
      <c r="J5187" s="7">
        <v>0</v>
      </c>
      <c r="K5187" s="7">
        <v>0</v>
      </c>
      <c r="L5187" s="7">
        <v>0</v>
      </c>
      <c r="M5187" s="7"/>
      <c r="N5187" s="7"/>
      <c r="O5187" s="7"/>
      <c r="P5187" s="7">
        <v>1</v>
      </c>
      <c r="Q5187" s="7">
        <v>28</v>
      </c>
      <c r="R5187" s="7">
        <v>265</v>
      </c>
      <c r="S5187" s="189">
        <v>45625.593981481485</v>
      </c>
    </row>
    <row r="5188" spans="1:19">
      <c r="A5188" s="7">
        <v>1990</v>
      </c>
      <c r="B5188" s="123" t="s">
        <v>537</v>
      </c>
      <c r="C5188" s="123" t="s">
        <v>538</v>
      </c>
      <c r="D5188" s="123" t="s">
        <v>544</v>
      </c>
      <c r="E5188" s="123" t="s">
        <v>541</v>
      </c>
      <c r="F5188" s="7">
        <v>0</v>
      </c>
      <c r="G5188" s="123" t="s">
        <v>532</v>
      </c>
      <c r="H5188" s="7">
        <v>0</v>
      </c>
      <c r="I5188" s="7"/>
      <c r="J5188" s="7">
        <v>0</v>
      </c>
      <c r="K5188" s="7">
        <v>0</v>
      </c>
      <c r="L5188" s="7">
        <v>0</v>
      </c>
      <c r="M5188" s="7"/>
      <c r="N5188" s="7"/>
      <c r="O5188" s="7"/>
      <c r="P5188" s="7">
        <v>1</v>
      </c>
      <c r="Q5188" s="7">
        <v>28</v>
      </c>
      <c r="R5188" s="7">
        <v>265</v>
      </c>
      <c r="S5188" s="189">
        <v>45625.593981481485</v>
      </c>
    </row>
    <row r="5189" spans="1:19">
      <c r="A5189" s="7">
        <v>1990</v>
      </c>
      <c r="B5189" s="123" t="s">
        <v>537</v>
      </c>
      <c r="C5189" s="123" t="s">
        <v>538</v>
      </c>
      <c r="D5189" s="123" t="s">
        <v>545</v>
      </c>
      <c r="E5189" s="123" t="s">
        <v>540</v>
      </c>
      <c r="F5189" s="7">
        <v>0</v>
      </c>
      <c r="G5189" s="123" t="s">
        <v>532</v>
      </c>
      <c r="H5189" s="7">
        <v>0</v>
      </c>
      <c r="I5189" s="7"/>
      <c r="J5189" s="7">
        <v>0</v>
      </c>
      <c r="K5189" s="7">
        <v>0</v>
      </c>
      <c r="L5189" s="7">
        <v>0</v>
      </c>
      <c r="M5189" s="7"/>
      <c r="N5189" s="7"/>
      <c r="O5189" s="7"/>
      <c r="P5189" s="7">
        <v>1</v>
      </c>
      <c r="Q5189" s="7">
        <v>28</v>
      </c>
      <c r="R5189" s="7">
        <v>265</v>
      </c>
      <c r="S5189" s="189">
        <v>45625.593981481485</v>
      </c>
    </row>
    <row r="5190" spans="1:19">
      <c r="A5190" s="7">
        <v>1990</v>
      </c>
      <c r="B5190" s="123" t="s">
        <v>537</v>
      </c>
      <c r="C5190" s="123" t="s">
        <v>538</v>
      </c>
      <c r="D5190" s="123" t="s">
        <v>545</v>
      </c>
      <c r="E5190" s="123" t="s">
        <v>531</v>
      </c>
      <c r="F5190" s="7">
        <v>237.59138148299999</v>
      </c>
      <c r="G5190" s="123" t="s">
        <v>532</v>
      </c>
      <c r="H5190" s="7">
        <v>18.117055612000001</v>
      </c>
      <c r="I5190" s="7">
        <v>76.253</v>
      </c>
      <c r="J5190" s="7">
        <v>18.059320907</v>
      </c>
      <c r="K5190" s="7">
        <v>7.12774E-4</v>
      </c>
      <c r="L5190" s="7">
        <v>1.4255499999999999E-4</v>
      </c>
      <c r="M5190" s="7">
        <v>76.010000000000005</v>
      </c>
      <c r="N5190" s="7">
        <v>3.0000000000000001E-3</v>
      </c>
      <c r="O5190" s="7">
        <v>5.9999999999999995E-4</v>
      </c>
      <c r="P5190" s="7">
        <v>1</v>
      </c>
      <c r="Q5190" s="7">
        <v>28</v>
      </c>
      <c r="R5190" s="7">
        <v>265</v>
      </c>
      <c r="S5190" s="189">
        <v>45625.593981481485</v>
      </c>
    </row>
    <row r="5191" spans="1:19">
      <c r="A5191" s="7">
        <v>1990</v>
      </c>
      <c r="B5191" s="123" t="s">
        <v>537</v>
      </c>
      <c r="C5191" s="123" t="s">
        <v>538</v>
      </c>
      <c r="D5191" s="123" t="s">
        <v>545</v>
      </c>
      <c r="E5191" s="123" t="s">
        <v>533</v>
      </c>
      <c r="F5191" s="7">
        <v>116.720936251</v>
      </c>
      <c r="G5191" s="123" t="s">
        <v>532</v>
      </c>
      <c r="H5191" s="7">
        <v>8.5836187450000008</v>
      </c>
      <c r="I5191" s="7">
        <v>73.539666667000006</v>
      </c>
      <c r="J5191" s="7">
        <v>8.5552555570000006</v>
      </c>
      <c r="K5191" s="7">
        <v>3.5016300000000002E-4</v>
      </c>
      <c r="L5191" s="7">
        <v>7.0032561750000001E-5</v>
      </c>
      <c r="M5191" s="7">
        <v>73.296666666999997</v>
      </c>
      <c r="N5191" s="7">
        <v>3.0000000000000001E-3</v>
      </c>
      <c r="O5191" s="7">
        <v>5.9999999999999995E-4</v>
      </c>
      <c r="P5191" s="7">
        <v>1</v>
      </c>
      <c r="Q5191" s="7">
        <v>28</v>
      </c>
      <c r="R5191" s="7">
        <v>265</v>
      </c>
      <c r="S5191" s="189">
        <v>45625.593981481485</v>
      </c>
    </row>
    <row r="5192" spans="1:19">
      <c r="A5192" s="7">
        <v>1990</v>
      </c>
      <c r="B5192" s="123" t="s">
        <v>537</v>
      </c>
      <c r="C5192" s="123" t="s">
        <v>538</v>
      </c>
      <c r="D5192" s="123" t="s">
        <v>545</v>
      </c>
      <c r="E5192" s="123" t="s">
        <v>160</v>
      </c>
      <c r="F5192" s="7">
        <v>9.5195000509999996</v>
      </c>
      <c r="G5192" s="123" t="s">
        <v>532</v>
      </c>
      <c r="H5192" s="7">
        <v>0.68191034699999997</v>
      </c>
      <c r="I5192" s="7">
        <v>71.632999999999996</v>
      </c>
      <c r="J5192" s="7">
        <v>0.67959710900000003</v>
      </c>
      <c r="K5192" s="7">
        <v>2.8558500149999998E-5</v>
      </c>
      <c r="L5192" s="7">
        <v>5.7117000309999997E-6</v>
      </c>
      <c r="M5192" s="7">
        <v>71.39</v>
      </c>
      <c r="N5192" s="7">
        <v>3.0000000000000001E-3</v>
      </c>
      <c r="O5192" s="7">
        <v>5.9999999999999995E-4</v>
      </c>
      <c r="P5192" s="7">
        <v>1</v>
      </c>
      <c r="Q5192" s="7">
        <v>28</v>
      </c>
      <c r="R5192" s="7">
        <v>265</v>
      </c>
      <c r="S5192" s="189">
        <v>45625.593981481485</v>
      </c>
    </row>
    <row r="5193" spans="1:19">
      <c r="A5193" s="7">
        <v>1990</v>
      </c>
      <c r="B5193" s="123" t="s">
        <v>537</v>
      </c>
      <c r="C5193" s="123" t="s">
        <v>538</v>
      </c>
      <c r="D5193" s="123" t="s">
        <v>545</v>
      </c>
      <c r="E5193" s="123" t="s">
        <v>163</v>
      </c>
      <c r="F5193" s="7">
        <v>18.019303503</v>
      </c>
      <c r="G5193" s="123" t="s">
        <v>532</v>
      </c>
      <c r="H5193" s="7">
        <v>1.148631492</v>
      </c>
      <c r="I5193" s="7">
        <v>63.744500000000002</v>
      </c>
      <c r="J5193" s="7">
        <v>1.1476494399999999</v>
      </c>
      <c r="K5193" s="7">
        <v>1.8019303500000002E-5</v>
      </c>
      <c r="L5193" s="7">
        <v>1.80193035E-6</v>
      </c>
      <c r="M5193" s="7">
        <v>63.69</v>
      </c>
      <c r="N5193" s="7">
        <v>1E-3</v>
      </c>
      <c r="O5193" s="7">
        <v>1E-4</v>
      </c>
      <c r="P5193" s="7">
        <v>1</v>
      </c>
      <c r="Q5193" s="7">
        <v>28</v>
      </c>
      <c r="R5193" s="7">
        <v>265</v>
      </c>
      <c r="S5193" s="189">
        <v>45625.593981481485</v>
      </c>
    </row>
    <row r="5194" spans="1:19">
      <c r="A5194" s="7">
        <v>1990</v>
      </c>
      <c r="B5194" s="123" t="s">
        <v>537</v>
      </c>
      <c r="C5194" s="123" t="s">
        <v>538</v>
      </c>
      <c r="D5194" s="123" t="s">
        <v>545</v>
      </c>
      <c r="E5194" s="123" t="s">
        <v>535</v>
      </c>
      <c r="F5194" s="7">
        <v>0</v>
      </c>
      <c r="G5194" s="123" t="s">
        <v>532</v>
      </c>
      <c r="H5194" s="7">
        <v>0</v>
      </c>
      <c r="I5194" s="7"/>
      <c r="J5194" s="7">
        <v>0</v>
      </c>
      <c r="K5194" s="7">
        <v>0</v>
      </c>
      <c r="L5194" s="7">
        <v>0</v>
      </c>
      <c r="M5194" s="7"/>
      <c r="N5194" s="7"/>
      <c r="O5194" s="7"/>
      <c r="P5194" s="7">
        <v>1</v>
      </c>
      <c r="Q5194" s="7">
        <v>28</v>
      </c>
      <c r="R5194" s="7">
        <v>265</v>
      </c>
      <c r="S5194" s="189">
        <v>45625.593981481485</v>
      </c>
    </row>
    <row r="5195" spans="1:19">
      <c r="A5195" s="7">
        <v>1990</v>
      </c>
      <c r="B5195" s="123" t="s">
        <v>537</v>
      </c>
      <c r="C5195" s="123" t="s">
        <v>538</v>
      </c>
      <c r="D5195" s="123" t="s">
        <v>545</v>
      </c>
      <c r="E5195" s="123" t="s">
        <v>541</v>
      </c>
      <c r="F5195" s="7">
        <v>0</v>
      </c>
      <c r="G5195" s="123" t="s">
        <v>532</v>
      </c>
      <c r="H5195" s="7">
        <v>0</v>
      </c>
      <c r="I5195" s="7"/>
      <c r="J5195" s="7">
        <v>0</v>
      </c>
      <c r="K5195" s="7">
        <v>0</v>
      </c>
      <c r="L5195" s="7">
        <v>0</v>
      </c>
      <c r="M5195" s="7"/>
      <c r="N5195" s="7"/>
      <c r="O5195" s="7"/>
      <c r="P5195" s="7">
        <v>1</v>
      </c>
      <c r="Q5195" s="7">
        <v>28</v>
      </c>
      <c r="R5195" s="7">
        <v>265</v>
      </c>
      <c r="S5195" s="189">
        <v>45625.593981481485</v>
      </c>
    </row>
    <row r="5196" spans="1:19">
      <c r="A5196" s="7">
        <v>1990</v>
      </c>
      <c r="B5196" s="123" t="s">
        <v>537</v>
      </c>
      <c r="C5196" s="123" t="s">
        <v>538</v>
      </c>
      <c r="D5196" s="123" t="s">
        <v>546</v>
      </c>
      <c r="E5196" s="123" t="s">
        <v>33</v>
      </c>
      <c r="F5196" s="7">
        <v>0</v>
      </c>
      <c r="G5196" s="123" t="s">
        <v>532</v>
      </c>
      <c r="H5196" s="7">
        <v>0</v>
      </c>
      <c r="I5196" s="7"/>
      <c r="J5196" s="7">
        <v>0</v>
      </c>
      <c r="K5196" s="7">
        <v>0</v>
      </c>
      <c r="L5196" s="7">
        <v>0</v>
      </c>
      <c r="M5196" s="7"/>
      <c r="N5196" s="7"/>
      <c r="O5196" s="7"/>
      <c r="P5196" s="7"/>
      <c r="Q5196" s="7">
        <v>28</v>
      </c>
      <c r="R5196" s="7">
        <v>265</v>
      </c>
      <c r="S5196" s="189">
        <v>45625.593981481485</v>
      </c>
    </row>
    <row r="5197" spans="1:19">
      <c r="A5197" s="7">
        <v>1990</v>
      </c>
      <c r="B5197" s="123" t="s">
        <v>537</v>
      </c>
      <c r="C5197" s="123" t="s">
        <v>538</v>
      </c>
      <c r="D5197" s="123" t="s">
        <v>546</v>
      </c>
      <c r="E5197" s="123" t="s">
        <v>540</v>
      </c>
      <c r="F5197" s="7">
        <v>761.08231346699995</v>
      </c>
      <c r="G5197" s="123" t="s">
        <v>532</v>
      </c>
      <c r="H5197" s="7">
        <v>72.514020121000001</v>
      </c>
      <c r="I5197" s="7">
        <v>95.277500000000003</v>
      </c>
      <c r="J5197" s="7">
        <v>71.998386854000003</v>
      </c>
      <c r="K5197" s="7">
        <v>7.6108230000000001E-3</v>
      </c>
      <c r="L5197" s="7">
        <v>1.141623E-3</v>
      </c>
      <c r="M5197" s="7">
        <v>94.6</v>
      </c>
      <c r="N5197" s="7">
        <v>0.01</v>
      </c>
      <c r="O5197" s="7">
        <v>1.5E-3</v>
      </c>
      <c r="P5197" s="7">
        <v>1</v>
      </c>
      <c r="Q5197" s="7">
        <v>28</v>
      </c>
      <c r="R5197" s="7">
        <v>265</v>
      </c>
      <c r="S5197" s="189">
        <v>45625.593981481485</v>
      </c>
    </row>
    <row r="5198" spans="1:19">
      <c r="A5198" s="7">
        <v>1990</v>
      </c>
      <c r="B5198" s="123" t="s">
        <v>537</v>
      </c>
      <c r="C5198" s="123" t="s">
        <v>538</v>
      </c>
      <c r="D5198" s="123" t="s">
        <v>546</v>
      </c>
      <c r="E5198" s="123" t="s">
        <v>531</v>
      </c>
      <c r="F5198" s="7">
        <v>995.34315176099994</v>
      </c>
      <c r="G5198" s="123" t="s">
        <v>532</v>
      </c>
      <c r="H5198" s="7">
        <v>75.897901351000002</v>
      </c>
      <c r="I5198" s="7">
        <v>76.253</v>
      </c>
      <c r="J5198" s="7">
        <v>75.656032964999994</v>
      </c>
      <c r="K5198" s="7">
        <v>2.9860289999999999E-3</v>
      </c>
      <c r="L5198" s="7">
        <v>5.9720599999999997E-4</v>
      </c>
      <c r="M5198" s="7">
        <v>76.010000000000005</v>
      </c>
      <c r="N5198" s="7">
        <v>3.0000000000000001E-3</v>
      </c>
      <c r="O5198" s="7">
        <v>5.9999999999999995E-4</v>
      </c>
      <c r="P5198" s="7">
        <v>1</v>
      </c>
      <c r="Q5198" s="7">
        <v>28</v>
      </c>
      <c r="R5198" s="7">
        <v>265</v>
      </c>
      <c r="S5198" s="189">
        <v>45625.593981481485</v>
      </c>
    </row>
    <row r="5199" spans="1:19">
      <c r="A5199" s="7">
        <v>1990</v>
      </c>
      <c r="B5199" s="123" t="s">
        <v>537</v>
      </c>
      <c r="C5199" s="123" t="s">
        <v>538</v>
      </c>
      <c r="D5199" s="123" t="s">
        <v>546</v>
      </c>
      <c r="E5199" s="123" t="s">
        <v>533</v>
      </c>
      <c r="F5199" s="7">
        <v>584.21513189899997</v>
      </c>
      <c r="G5199" s="123" t="s">
        <v>532</v>
      </c>
      <c r="H5199" s="7">
        <v>42.962986061999999</v>
      </c>
      <c r="I5199" s="7">
        <v>73.539666667000006</v>
      </c>
      <c r="J5199" s="7">
        <v>42.821021784999999</v>
      </c>
      <c r="K5199" s="7">
        <v>1.7526449999999999E-3</v>
      </c>
      <c r="L5199" s="7">
        <v>3.5052899999999998E-4</v>
      </c>
      <c r="M5199" s="7">
        <v>73.296666666999997</v>
      </c>
      <c r="N5199" s="7">
        <v>3.0000000000000001E-3</v>
      </c>
      <c r="O5199" s="7">
        <v>5.9999999999999995E-4</v>
      </c>
      <c r="P5199" s="7">
        <v>1</v>
      </c>
      <c r="Q5199" s="7">
        <v>28</v>
      </c>
      <c r="R5199" s="7">
        <v>265</v>
      </c>
      <c r="S5199" s="189">
        <v>45625.593981481485</v>
      </c>
    </row>
    <row r="5200" spans="1:19">
      <c r="A5200" s="7">
        <v>1990</v>
      </c>
      <c r="B5200" s="123" t="s">
        <v>537</v>
      </c>
      <c r="C5200" s="123" t="s">
        <v>538</v>
      </c>
      <c r="D5200" s="123" t="s">
        <v>546</v>
      </c>
      <c r="E5200" s="123" t="s">
        <v>160</v>
      </c>
      <c r="F5200" s="7">
        <v>39.880104758999998</v>
      </c>
      <c r="G5200" s="123" t="s">
        <v>532</v>
      </c>
      <c r="H5200" s="7">
        <v>2.8567315440000001</v>
      </c>
      <c r="I5200" s="7">
        <v>71.632999999999996</v>
      </c>
      <c r="J5200" s="7">
        <v>2.847040679</v>
      </c>
      <c r="K5200" s="7">
        <v>1.1964E-4</v>
      </c>
      <c r="L5200" s="7">
        <v>2.392806286E-5</v>
      </c>
      <c r="M5200" s="7">
        <v>71.39</v>
      </c>
      <c r="N5200" s="7">
        <v>3.0000000000000001E-3</v>
      </c>
      <c r="O5200" s="7">
        <v>5.9999999999999995E-4</v>
      </c>
      <c r="P5200" s="7">
        <v>1</v>
      </c>
      <c r="Q5200" s="7">
        <v>28</v>
      </c>
      <c r="R5200" s="7">
        <v>265</v>
      </c>
      <c r="S5200" s="189">
        <v>45625.593981481485</v>
      </c>
    </row>
    <row r="5201" spans="1:19">
      <c r="A5201" s="7">
        <v>1990</v>
      </c>
      <c r="B5201" s="123" t="s">
        <v>537</v>
      </c>
      <c r="C5201" s="123" t="s">
        <v>538</v>
      </c>
      <c r="D5201" s="123" t="s">
        <v>546</v>
      </c>
      <c r="E5201" s="123" t="s">
        <v>163</v>
      </c>
      <c r="F5201" s="7">
        <v>150.499118944</v>
      </c>
      <c r="G5201" s="123" t="s">
        <v>532</v>
      </c>
      <c r="H5201" s="7">
        <v>9.5934910880000004</v>
      </c>
      <c r="I5201" s="7">
        <v>63.744500000000002</v>
      </c>
      <c r="J5201" s="7">
        <v>9.5852888860000007</v>
      </c>
      <c r="K5201" s="7">
        <v>1.5049900000000001E-4</v>
      </c>
      <c r="L5201" s="7">
        <v>1.5049911889999999E-5</v>
      </c>
      <c r="M5201" s="7">
        <v>63.69</v>
      </c>
      <c r="N5201" s="7">
        <v>1E-3</v>
      </c>
      <c r="O5201" s="7">
        <v>1E-4</v>
      </c>
      <c r="P5201" s="7">
        <v>1</v>
      </c>
      <c r="Q5201" s="7">
        <v>28</v>
      </c>
      <c r="R5201" s="7">
        <v>265</v>
      </c>
      <c r="S5201" s="189">
        <v>45625.593981481485</v>
      </c>
    </row>
    <row r="5202" spans="1:19">
      <c r="A5202" s="7">
        <v>1990</v>
      </c>
      <c r="B5202" s="123" t="s">
        <v>537</v>
      </c>
      <c r="C5202" s="123" t="s">
        <v>538</v>
      </c>
      <c r="D5202" s="123" t="s">
        <v>546</v>
      </c>
      <c r="E5202" s="123" t="s">
        <v>535</v>
      </c>
      <c r="F5202" s="7">
        <v>3682.1355511239999</v>
      </c>
      <c r="G5202" s="123" t="s">
        <v>532</v>
      </c>
      <c r="H5202" s="7">
        <v>202.497203566</v>
      </c>
      <c r="I5202" s="7">
        <v>54.994500000000002</v>
      </c>
      <c r="J5202" s="7">
        <v>202.29652717900001</v>
      </c>
      <c r="K5202" s="7">
        <v>3.6821359999999999E-3</v>
      </c>
      <c r="L5202" s="7">
        <v>3.6821400000000001E-4</v>
      </c>
      <c r="M5202" s="7">
        <v>54.94</v>
      </c>
      <c r="N5202" s="7">
        <v>1E-3</v>
      </c>
      <c r="O5202" s="7">
        <v>1E-4</v>
      </c>
      <c r="P5202" s="7">
        <v>1</v>
      </c>
      <c r="Q5202" s="7">
        <v>28</v>
      </c>
      <c r="R5202" s="7">
        <v>265</v>
      </c>
      <c r="S5202" s="189">
        <v>45625.593981481485</v>
      </c>
    </row>
    <row r="5203" spans="1:19">
      <c r="A5203" s="7">
        <v>1990</v>
      </c>
      <c r="B5203" s="123" t="s">
        <v>537</v>
      </c>
      <c r="C5203" s="123" t="s">
        <v>538</v>
      </c>
      <c r="D5203" s="123" t="s">
        <v>546</v>
      </c>
      <c r="E5203" s="123" t="s">
        <v>541</v>
      </c>
      <c r="F5203" s="7">
        <v>0</v>
      </c>
      <c r="G5203" s="123" t="s">
        <v>532</v>
      </c>
      <c r="H5203" s="7">
        <v>0</v>
      </c>
      <c r="I5203" s="7"/>
      <c r="J5203" s="7">
        <v>0</v>
      </c>
      <c r="K5203" s="7">
        <v>0</v>
      </c>
      <c r="L5203" s="7">
        <v>0</v>
      </c>
      <c r="M5203" s="7"/>
      <c r="N5203" s="7"/>
      <c r="O5203" s="7"/>
      <c r="P5203" s="7">
        <v>1</v>
      </c>
      <c r="Q5203" s="7">
        <v>28</v>
      </c>
      <c r="R5203" s="7">
        <v>265</v>
      </c>
      <c r="S5203" s="189">
        <v>45625.593981481485</v>
      </c>
    </row>
    <row r="5204" spans="1:19">
      <c r="A5204" s="7">
        <v>1990</v>
      </c>
      <c r="B5204" s="123" t="s">
        <v>537</v>
      </c>
      <c r="C5204" s="123" t="s">
        <v>538</v>
      </c>
      <c r="D5204" s="123" t="s">
        <v>547</v>
      </c>
      <c r="E5204" s="123" t="s">
        <v>540</v>
      </c>
      <c r="F5204" s="7">
        <v>8.6996872110000005</v>
      </c>
      <c r="G5204" s="123" t="s">
        <v>532</v>
      </c>
      <c r="H5204" s="7">
        <v>0.82888444800000005</v>
      </c>
      <c r="I5204" s="7">
        <v>95.277500000000003</v>
      </c>
      <c r="J5204" s="7">
        <v>0.82299040999999995</v>
      </c>
      <c r="K5204" s="7">
        <v>8.6996872109999999E-5</v>
      </c>
      <c r="L5204" s="7">
        <v>1.3049530820000001E-5</v>
      </c>
      <c r="M5204" s="7">
        <v>94.6</v>
      </c>
      <c r="N5204" s="7">
        <v>0.01</v>
      </c>
      <c r="O5204" s="7">
        <v>1.5E-3</v>
      </c>
      <c r="P5204" s="7">
        <v>1</v>
      </c>
      <c r="Q5204" s="7">
        <v>28</v>
      </c>
      <c r="R5204" s="7">
        <v>265</v>
      </c>
      <c r="S5204" s="189">
        <v>45625.593981481485</v>
      </c>
    </row>
    <row r="5205" spans="1:19">
      <c r="A5205" s="7">
        <v>1990</v>
      </c>
      <c r="B5205" s="123" t="s">
        <v>537</v>
      </c>
      <c r="C5205" s="123" t="s">
        <v>538</v>
      </c>
      <c r="D5205" s="123" t="s">
        <v>547</v>
      </c>
      <c r="E5205" s="123" t="s">
        <v>531</v>
      </c>
      <c r="F5205" s="7">
        <v>407.39938848200001</v>
      </c>
      <c r="G5205" s="123" t="s">
        <v>532</v>
      </c>
      <c r="H5205" s="7">
        <v>31.065425569999999</v>
      </c>
      <c r="I5205" s="7">
        <v>76.253</v>
      </c>
      <c r="J5205" s="7">
        <v>30.966427519</v>
      </c>
      <c r="K5205" s="7">
        <v>1.2221980000000001E-3</v>
      </c>
      <c r="L5205" s="7">
        <v>2.4444000000000001E-4</v>
      </c>
      <c r="M5205" s="7">
        <v>76.010000000000005</v>
      </c>
      <c r="N5205" s="7">
        <v>3.0000000000000001E-3</v>
      </c>
      <c r="O5205" s="7">
        <v>5.9999999999999995E-4</v>
      </c>
      <c r="P5205" s="7">
        <v>1</v>
      </c>
      <c r="Q5205" s="7">
        <v>28</v>
      </c>
      <c r="R5205" s="7">
        <v>265</v>
      </c>
      <c r="S5205" s="189">
        <v>45625.593981481485</v>
      </c>
    </row>
    <row r="5206" spans="1:19">
      <c r="A5206" s="7">
        <v>1990</v>
      </c>
      <c r="B5206" s="123" t="s">
        <v>537</v>
      </c>
      <c r="C5206" s="123" t="s">
        <v>538</v>
      </c>
      <c r="D5206" s="123" t="s">
        <v>547</v>
      </c>
      <c r="E5206" s="123" t="s">
        <v>533</v>
      </c>
      <c r="F5206" s="7">
        <v>239.12244441199999</v>
      </c>
      <c r="G5206" s="123" t="s">
        <v>532</v>
      </c>
      <c r="H5206" s="7">
        <v>17.584984854999998</v>
      </c>
      <c r="I5206" s="7">
        <v>73.539666667000006</v>
      </c>
      <c r="J5206" s="7">
        <v>17.526878101000001</v>
      </c>
      <c r="K5206" s="7">
        <v>7.17367E-4</v>
      </c>
      <c r="L5206" s="7">
        <v>1.43473E-4</v>
      </c>
      <c r="M5206" s="7">
        <v>73.296666666999997</v>
      </c>
      <c r="N5206" s="7">
        <v>3.0000000000000001E-3</v>
      </c>
      <c r="O5206" s="7">
        <v>5.9999999999999995E-4</v>
      </c>
      <c r="P5206" s="7">
        <v>1</v>
      </c>
      <c r="Q5206" s="7">
        <v>28</v>
      </c>
      <c r="R5206" s="7">
        <v>265</v>
      </c>
      <c r="S5206" s="189">
        <v>45625.593981481485</v>
      </c>
    </row>
    <row r="5207" spans="1:19">
      <c r="A5207" s="7">
        <v>1990</v>
      </c>
      <c r="B5207" s="123" t="s">
        <v>537</v>
      </c>
      <c r="C5207" s="123" t="s">
        <v>538</v>
      </c>
      <c r="D5207" s="123" t="s">
        <v>547</v>
      </c>
      <c r="E5207" s="123" t="s">
        <v>160</v>
      </c>
      <c r="F5207" s="7">
        <v>16.323144699</v>
      </c>
      <c r="G5207" s="123" t="s">
        <v>532</v>
      </c>
      <c r="H5207" s="7">
        <v>1.1692758240000001</v>
      </c>
      <c r="I5207" s="7">
        <v>71.632999999999996</v>
      </c>
      <c r="J5207" s="7">
        <v>1.1653093000000001</v>
      </c>
      <c r="K5207" s="7">
        <v>4.8969434099999997E-5</v>
      </c>
      <c r="L5207" s="7">
        <v>9.7938868190000001E-6</v>
      </c>
      <c r="M5207" s="7">
        <v>71.39</v>
      </c>
      <c r="N5207" s="7">
        <v>3.0000000000000001E-3</v>
      </c>
      <c r="O5207" s="7">
        <v>5.9999999999999995E-4</v>
      </c>
      <c r="P5207" s="7">
        <v>1</v>
      </c>
      <c r="Q5207" s="7">
        <v>28</v>
      </c>
      <c r="R5207" s="7">
        <v>265</v>
      </c>
      <c r="S5207" s="189">
        <v>45625.593981481485</v>
      </c>
    </row>
    <row r="5208" spans="1:19">
      <c r="A5208" s="7">
        <v>1990</v>
      </c>
      <c r="B5208" s="123" t="s">
        <v>537</v>
      </c>
      <c r="C5208" s="123" t="s">
        <v>538</v>
      </c>
      <c r="D5208" s="123" t="s">
        <v>547</v>
      </c>
      <c r="E5208" s="123" t="s">
        <v>163</v>
      </c>
      <c r="F5208" s="7">
        <v>20.083620880000002</v>
      </c>
      <c r="G5208" s="123" t="s">
        <v>532</v>
      </c>
      <c r="H5208" s="7">
        <v>1.280220371</v>
      </c>
      <c r="I5208" s="7">
        <v>63.744500000000002</v>
      </c>
      <c r="J5208" s="7">
        <v>1.2791258139999999</v>
      </c>
      <c r="K5208" s="7">
        <v>2.0083620880000001E-5</v>
      </c>
      <c r="L5208" s="7">
        <v>2.0083620879999998E-6</v>
      </c>
      <c r="M5208" s="7">
        <v>63.69</v>
      </c>
      <c r="N5208" s="7">
        <v>1E-3</v>
      </c>
      <c r="O5208" s="7">
        <v>1E-4</v>
      </c>
      <c r="P5208" s="7">
        <v>1</v>
      </c>
      <c r="Q5208" s="7">
        <v>28</v>
      </c>
      <c r="R5208" s="7">
        <v>265</v>
      </c>
      <c r="S5208" s="189">
        <v>45625.593981481485</v>
      </c>
    </row>
    <row r="5209" spans="1:19">
      <c r="A5209" s="7">
        <v>1990</v>
      </c>
      <c r="B5209" s="123" t="s">
        <v>537</v>
      </c>
      <c r="C5209" s="123" t="s">
        <v>538</v>
      </c>
      <c r="D5209" s="123" t="s">
        <v>547</v>
      </c>
      <c r="E5209" s="123" t="s">
        <v>535</v>
      </c>
      <c r="F5209" s="7">
        <v>171.01597794200001</v>
      </c>
      <c r="G5209" s="123" t="s">
        <v>532</v>
      </c>
      <c r="H5209" s="7">
        <v>9.4049381990000001</v>
      </c>
      <c r="I5209" s="7">
        <v>54.994500000000002</v>
      </c>
      <c r="J5209" s="7">
        <v>9.3956178280000007</v>
      </c>
      <c r="K5209" s="7">
        <v>1.7101599999999999E-4</v>
      </c>
      <c r="L5209" s="7">
        <v>1.7101597790000001E-5</v>
      </c>
      <c r="M5209" s="7">
        <v>54.94</v>
      </c>
      <c r="N5209" s="7">
        <v>1E-3</v>
      </c>
      <c r="O5209" s="7">
        <v>1E-4</v>
      </c>
      <c r="P5209" s="7">
        <v>1</v>
      </c>
      <c r="Q5209" s="7">
        <v>28</v>
      </c>
      <c r="R5209" s="7">
        <v>265</v>
      </c>
      <c r="S5209" s="189">
        <v>45625.593981481485</v>
      </c>
    </row>
    <row r="5210" spans="1:19">
      <c r="A5210" s="7">
        <v>1990</v>
      </c>
      <c r="B5210" s="123" t="s">
        <v>537</v>
      </c>
      <c r="C5210" s="123" t="s">
        <v>538</v>
      </c>
      <c r="D5210" s="123" t="s">
        <v>547</v>
      </c>
      <c r="E5210" s="123" t="s">
        <v>541</v>
      </c>
      <c r="F5210" s="7">
        <v>0</v>
      </c>
      <c r="G5210" s="123" t="s">
        <v>532</v>
      </c>
      <c r="H5210" s="7">
        <v>0</v>
      </c>
      <c r="I5210" s="7"/>
      <c r="J5210" s="7">
        <v>0</v>
      </c>
      <c r="K5210" s="7">
        <v>0</v>
      </c>
      <c r="L5210" s="7">
        <v>0</v>
      </c>
      <c r="M5210" s="7"/>
      <c r="N5210" s="7"/>
      <c r="O5210" s="7"/>
      <c r="P5210" s="7">
        <v>1</v>
      </c>
      <c r="Q5210" s="7">
        <v>28</v>
      </c>
      <c r="R5210" s="7">
        <v>265</v>
      </c>
      <c r="S5210" s="189">
        <v>45625.593981481485</v>
      </c>
    </row>
    <row r="5211" spans="1:19">
      <c r="A5211" s="7">
        <v>1990</v>
      </c>
      <c r="B5211" s="123" t="s">
        <v>537</v>
      </c>
      <c r="C5211" s="123" t="s">
        <v>538</v>
      </c>
      <c r="D5211" s="123" t="s">
        <v>548</v>
      </c>
      <c r="E5211" s="123" t="s">
        <v>33</v>
      </c>
      <c r="F5211" s="7">
        <v>0</v>
      </c>
      <c r="G5211" s="123" t="s">
        <v>532</v>
      </c>
      <c r="H5211" s="7">
        <v>0</v>
      </c>
      <c r="I5211" s="7"/>
      <c r="J5211" s="7">
        <v>0</v>
      </c>
      <c r="K5211" s="7">
        <v>0</v>
      </c>
      <c r="L5211" s="7">
        <v>0</v>
      </c>
      <c r="M5211" s="7"/>
      <c r="N5211" s="7"/>
      <c r="O5211" s="7"/>
      <c r="P5211" s="7"/>
      <c r="Q5211" s="7">
        <v>28</v>
      </c>
      <c r="R5211" s="7">
        <v>265</v>
      </c>
      <c r="S5211" s="189">
        <v>45625.593981481485</v>
      </c>
    </row>
    <row r="5212" spans="1:19">
      <c r="A5212" s="7">
        <v>1990</v>
      </c>
      <c r="B5212" s="123" t="s">
        <v>537</v>
      </c>
      <c r="C5212" s="123" t="s">
        <v>538</v>
      </c>
      <c r="D5212" s="123" t="s">
        <v>548</v>
      </c>
      <c r="E5212" s="123" t="s">
        <v>540</v>
      </c>
      <c r="F5212" s="7">
        <v>5174.1006659590003</v>
      </c>
      <c r="G5212" s="123" t="s">
        <v>532</v>
      </c>
      <c r="H5212" s="7">
        <v>492.97537620100002</v>
      </c>
      <c r="I5212" s="7">
        <v>95.277500000000003</v>
      </c>
      <c r="J5212" s="7">
        <v>489.46992299999999</v>
      </c>
      <c r="K5212" s="7">
        <v>5.1741006999999999E-2</v>
      </c>
      <c r="L5212" s="7">
        <v>7.761151E-3</v>
      </c>
      <c r="M5212" s="7">
        <v>94.6</v>
      </c>
      <c r="N5212" s="7">
        <v>0.01</v>
      </c>
      <c r="O5212" s="7">
        <v>1.5E-3</v>
      </c>
      <c r="P5212" s="7">
        <v>1</v>
      </c>
      <c r="Q5212" s="7">
        <v>28</v>
      </c>
      <c r="R5212" s="7">
        <v>265</v>
      </c>
      <c r="S5212" s="189">
        <v>45625.593981481485</v>
      </c>
    </row>
    <row r="5213" spans="1:19">
      <c r="A5213" s="7">
        <v>1990</v>
      </c>
      <c r="B5213" s="123" t="s">
        <v>537</v>
      </c>
      <c r="C5213" s="123" t="s">
        <v>538</v>
      </c>
      <c r="D5213" s="123" t="s">
        <v>548</v>
      </c>
      <c r="E5213" s="123" t="s">
        <v>531</v>
      </c>
      <c r="F5213" s="7">
        <v>732.93392226599997</v>
      </c>
      <c r="G5213" s="123" t="s">
        <v>532</v>
      </c>
      <c r="H5213" s="7">
        <v>55.888410374999999</v>
      </c>
      <c r="I5213" s="7">
        <v>76.253</v>
      </c>
      <c r="J5213" s="7">
        <v>55.710307430999997</v>
      </c>
      <c r="K5213" s="7">
        <v>2.1988020000000001E-3</v>
      </c>
      <c r="L5213" s="7">
        <v>4.3975999999999998E-4</v>
      </c>
      <c r="M5213" s="7">
        <v>76.010000000000005</v>
      </c>
      <c r="N5213" s="7">
        <v>3.0000000000000001E-3</v>
      </c>
      <c r="O5213" s="7">
        <v>5.9999999999999995E-4</v>
      </c>
      <c r="P5213" s="7">
        <v>1</v>
      </c>
      <c r="Q5213" s="7">
        <v>28</v>
      </c>
      <c r="R5213" s="7">
        <v>265</v>
      </c>
      <c r="S5213" s="189">
        <v>45625.593981481485</v>
      </c>
    </row>
    <row r="5214" spans="1:19">
      <c r="A5214" s="7">
        <v>1990</v>
      </c>
      <c r="B5214" s="123" t="s">
        <v>537</v>
      </c>
      <c r="C5214" s="123" t="s">
        <v>538</v>
      </c>
      <c r="D5214" s="123" t="s">
        <v>548</v>
      </c>
      <c r="E5214" s="123" t="s">
        <v>533</v>
      </c>
      <c r="F5214" s="7">
        <v>676.80917606900005</v>
      </c>
      <c r="G5214" s="123" t="s">
        <v>532</v>
      </c>
      <c r="H5214" s="7">
        <v>49.772321204999997</v>
      </c>
      <c r="I5214" s="7">
        <v>73.539666667000006</v>
      </c>
      <c r="J5214" s="7">
        <v>49.607856575</v>
      </c>
      <c r="K5214" s="7">
        <v>2.0304279999999999E-3</v>
      </c>
      <c r="L5214" s="7">
        <v>4.06086E-4</v>
      </c>
      <c r="M5214" s="7">
        <v>73.296666666999997</v>
      </c>
      <c r="N5214" s="7">
        <v>3.0000000000000001E-3</v>
      </c>
      <c r="O5214" s="7">
        <v>5.9999999999999995E-4</v>
      </c>
      <c r="P5214" s="7">
        <v>1</v>
      </c>
      <c r="Q5214" s="7">
        <v>28</v>
      </c>
      <c r="R5214" s="7">
        <v>265</v>
      </c>
      <c r="S5214" s="189">
        <v>45625.593981481485</v>
      </c>
    </row>
    <row r="5215" spans="1:19">
      <c r="A5215" s="7">
        <v>1990</v>
      </c>
      <c r="B5215" s="123" t="s">
        <v>537</v>
      </c>
      <c r="C5215" s="123" t="s">
        <v>538</v>
      </c>
      <c r="D5215" s="123" t="s">
        <v>548</v>
      </c>
      <c r="E5215" s="123" t="s">
        <v>160</v>
      </c>
      <c r="F5215" s="7">
        <v>29.366235705000001</v>
      </c>
      <c r="G5215" s="123" t="s">
        <v>532</v>
      </c>
      <c r="H5215" s="7">
        <v>2.1035915620000001</v>
      </c>
      <c r="I5215" s="7">
        <v>71.632999999999996</v>
      </c>
      <c r="J5215" s="7">
        <v>2.096455567</v>
      </c>
      <c r="K5215" s="7">
        <v>8.8098707120000001E-5</v>
      </c>
      <c r="L5215" s="7">
        <v>1.7619741420000002E-5</v>
      </c>
      <c r="M5215" s="7">
        <v>71.39</v>
      </c>
      <c r="N5215" s="7">
        <v>3.0000000000000001E-3</v>
      </c>
      <c r="O5215" s="7">
        <v>5.9999999999999995E-4</v>
      </c>
      <c r="P5215" s="7">
        <v>1</v>
      </c>
      <c r="Q5215" s="7">
        <v>28</v>
      </c>
      <c r="R5215" s="7">
        <v>265</v>
      </c>
      <c r="S5215" s="189">
        <v>45625.593981481485</v>
      </c>
    </row>
    <row r="5216" spans="1:19">
      <c r="A5216" s="7">
        <v>1990</v>
      </c>
      <c r="B5216" s="123" t="s">
        <v>537</v>
      </c>
      <c r="C5216" s="123" t="s">
        <v>538</v>
      </c>
      <c r="D5216" s="123" t="s">
        <v>548</v>
      </c>
      <c r="E5216" s="123" t="s">
        <v>163</v>
      </c>
      <c r="F5216" s="7">
        <v>312.73502301100001</v>
      </c>
      <c r="G5216" s="123" t="s">
        <v>532</v>
      </c>
      <c r="H5216" s="7">
        <v>19.935137674</v>
      </c>
      <c r="I5216" s="7">
        <v>63.744500000000002</v>
      </c>
      <c r="J5216" s="7">
        <v>19.918093616</v>
      </c>
      <c r="K5216" s="7">
        <v>3.1273500000000002E-4</v>
      </c>
      <c r="L5216" s="7">
        <v>3.1273502299999998E-5</v>
      </c>
      <c r="M5216" s="7">
        <v>63.69</v>
      </c>
      <c r="N5216" s="7">
        <v>1E-3</v>
      </c>
      <c r="O5216" s="7">
        <v>1E-4</v>
      </c>
      <c r="P5216" s="7">
        <v>1</v>
      </c>
      <c r="Q5216" s="7">
        <v>28</v>
      </c>
      <c r="R5216" s="7">
        <v>265</v>
      </c>
      <c r="S5216" s="189">
        <v>45625.593981481485</v>
      </c>
    </row>
    <row r="5217" spans="1:19">
      <c r="A5217" s="7">
        <v>1990</v>
      </c>
      <c r="B5217" s="123" t="s">
        <v>537</v>
      </c>
      <c r="C5217" s="123" t="s">
        <v>538</v>
      </c>
      <c r="D5217" s="123" t="s">
        <v>548</v>
      </c>
      <c r="E5217" s="123" t="s">
        <v>535</v>
      </c>
      <c r="F5217" s="7">
        <v>2388.413692392</v>
      </c>
      <c r="G5217" s="123" t="s">
        <v>532</v>
      </c>
      <c r="H5217" s="7">
        <v>131.349616806</v>
      </c>
      <c r="I5217" s="7">
        <v>54.994500000000002</v>
      </c>
      <c r="J5217" s="7">
        <v>131.21944826000001</v>
      </c>
      <c r="K5217" s="7">
        <v>2.3884140000000002E-3</v>
      </c>
      <c r="L5217" s="7">
        <v>2.38841E-4</v>
      </c>
      <c r="M5217" s="7">
        <v>54.94</v>
      </c>
      <c r="N5217" s="7">
        <v>1E-3</v>
      </c>
      <c r="O5217" s="7">
        <v>1E-4</v>
      </c>
      <c r="P5217" s="7">
        <v>1</v>
      </c>
      <c r="Q5217" s="7">
        <v>28</v>
      </c>
      <c r="R5217" s="7">
        <v>265</v>
      </c>
      <c r="S5217" s="189">
        <v>45625.593981481485</v>
      </c>
    </row>
    <row r="5218" spans="1:19">
      <c r="A5218" s="7">
        <v>1990</v>
      </c>
      <c r="B5218" s="123" t="s">
        <v>537</v>
      </c>
      <c r="C5218" s="123" t="s">
        <v>538</v>
      </c>
      <c r="D5218" s="123" t="s">
        <v>548</v>
      </c>
      <c r="E5218" s="123" t="s">
        <v>549</v>
      </c>
      <c r="F5218" s="7">
        <v>0</v>
      </c>
      <c r="G5218" s="123" t="s">
        <v>532</v>
      </c>
      <c r="H5218" s="7">
        <v>0</v>
      </c>
      <c r="I5218" s="7"/>
      <c r="J5218" s="7">
        <v>0</v>
      </c>
      <c r="K5218" s="7">
        <v>0</v>
      </c>
      <c r="L5218" s="7">
        <v>0</v>
      </c>
      <c r="M5218" s="7"/>
      <c r="N5218" s="7"/>
      <c r="O5218" s="7"/>
      <c r="P5218" s="7">
        <v>1</v>
      </c>
      <c r="Q5218" s="7">
        <v>28</v>
      </c>
      <c r="R5218" s="7">
        <v>265</v>
      </c>
      <c r="S5218" s="189">
        <v>45625.593981481485</v>
      </c>
    </row>
    <row r="5219" spans="1:19">
      <c r="A5219" s="7">
        <v>1990</v>
      </c>
      <c r="B5219" s="123" t="s">
        <v>537</v>
      </c>
      <c r="C5219" s="123" t="s">
        <v>538</v>
      </c>
      <c r="D5219" s="123" t="s">
        <v>548</v>
      </c>
      <c r="E5219" s="123" t="s">
        <v>541</v>
      </c>
      <c r="F5219" s="7">
        <v>1971.870751812</v>
      </c>
      <c r="G5219" s="123" t="s">
        <v>532</v>
      </c>
      <c r="H5219" s="7">
        <v>185.14126107300001</v>
      </c>
      <c r="I5219" s="7">
        <v>93.891174613000004</v>
      </c>
      <c r="J5219" s="7">
        <v>184.66209648</v>
      </c>
      <c r="K5219" s="7">
        <v>5.9156119999999998E-3</v>
      </c>
      <c r="L5219" s="7">
        <v>1.183122E-3</v>
      </c>
      <c r="M5219" s="7">
        <v>93.648174612999995</v>
      </c>
      <c r="N5219" s="7">
        <v>3.0000000000000001E-3</v>
      </c>
      <c r="O5219" s="7">
        <v>5.9999999999999995E-4</v>
      </c>
      <c r="P5219" s="7">
        <v>1</v>
      </c>
      <c r="Q5219" s="7">
        <v>28</v>
      </c>
      <c r="R5219" s="7">
        <v>265</v>
      </c>
      <c r="S5219" s="189">
        <v>45625.593981481485</v>
      </c>
    </row>
    <row r="5220" spans="1:19">
      <c r="A5220" s="7">
        <v>1990</v>
      </c>
      <c r="B5220" s="123" t="s">
        <v>537</v>
      </c>
      <c r="C5220" s="123" t="s">
        <v>538</v>
      </c>
      <c r="D5220" s="123" t="s">
        <v>548</v>
      </c>
      <c r="E5220" s="123" t="s">
        <v>131</v>
      </c>
      <c r="F5220" s="7">
        <v>0</v>
      </c>
      <c r="G5220" s="123" t="s">
        <v>532</v>
      </c>
      <c r="H5220" s="7">
        <v>0</v>
      </c>
      <c r="I5220" s="7"/>
      <c r="J5220" s="7">
        <v>0</v>
      </c>
      <c r="K5220" s="7">
        <v>0</v>
      </c>
      <c r="L5220" s="7">
        <v>0</v>
      </c>
      <c r="M5220" s="7"/>
      <c r="N5220" s="7"/>
      <c r="O5220" s="7"/>
      <c r="P5220" s="7"/>
      <c r="Q5220" s="7">
        <v>28</v>
      </c>
      <c r="R5220" s="7">
        <v>265</v>
      </c>
      <c r="S5220" s="189">
        <v>45625.593981481485</v>
      </c>
    </row>
    <row r="5221" spans="1:19">
      <c r="A5221" s="7">
        <v>1990</v>
      </c>
      <c r="B5221" s="123" t="s">
        <v>537</v>
      </c>
      <c r="C5221" s="123" t="s">
        <v>538</v>
      </c>
      <c r="D5221" s="123" t="s">
        <v>550</v>
      </c>
      <c r="E5221" s="123" t="s">
        <v>540</v>
      </c>
      <c r="F5221" s="7">
        <v>41.392805328000001</v>
      </c>
      <c r="G5221" s="123" t="s">
        <v>532</v>
      </c>
      <c r="H5221" s="7">
        <v>3.9438030099999999</v>
      </c>
      <c r="I5221" s="7">
        <v>95.277500000000003</v>
      </c>
      <c r="J5221" s="7">
        <v>3.9157593839999998</v>
      </c>
      <c r="K5221" s="7">
        <v>4.1392799999999998E-4</v>
      </c>
      <c r="L5221" s="7">
        <v>6.208920799E-5</v>
      </c>
      <c r="M5221" s="7">
        <v>94.6</v>
      </c>
      <c r="N5221" s="7">
        <v>0.01</v>
      </c>
      <c r="O5221" s="7">
        <v>1.5E-3</v>
      </c>
      <c r="P5221" s="7">
        <v>1</v>
      </c>
      <c r="Q5221" s="7">
        <v>28</v>
      </c>
      <c r="R5221" s="7">
        <v>265</v>
      </c>
      <c r="S5221" s="189">
        <v>45625.593981481485</v>
      </c>
    </row>
    <row r="5222" spans="1:19">
      <c r="A5222" s="7">
        <v>1990</v>
      </c>
      <c r="B5222" s="123" t="s">
        <v>537</v>
      </c>
      <c r="C5222" s="123" t="s">
        <v>538</v>
      </c>
      <c r="D5222" s="123" t="s">
        <v>550</v>
      </c>
      <c r="E5222" s="123" t="s">
        <v>531</v>
      </c>
      <c r="F5222" s="7">
        <v>9511.3831741520007</v>
      </c>
      <c r="G5222" s="123" t="s">
        <v>532</v>
      </c>
      <c r="H5222" s="7">
        <v>725.27150117899998</v>
      </c>
      <c r="I5222" s="7">
        <v>76.253</v>
      </c>
      <c r="J5222" s="7">
        <v>722.96023506699999</v>
      </c>
      <c r="K5222" s="7">
        <v>2.8534150000000001E-2</v>
      </c>
      <c r="L5222" s="7">
        <v>5.7068300000000004E-3</v>
      </c>
      <c r="M5222" s="7">
        <v>76.010000000000005</v>
      </c>
      <c r="N5222" s="7">
        <v>3.0000000000000001E-3</v>
      </c>
      <c r="O5222" s="7">
        <v>5.9999999999999995E-4</v>
      </c>
      <c r="P5222" s="7">
        <v>1</v>
      </c>
      <c r="Q5222" s="7">
        <v>28</v>
      </c>
      <c r="R5222" s="7">
        <v>265</v>
      </c>
      <c r="S5222" s="189">
        <v>45625.593981481485</v>
      </c>
    </row>
    <row r="5223" spans="1:19">
      <c r="A5223" s="7">
        <v>1990</v>
      </c>
      <c r="B5223" s="123" t="s">
        <v>537</v>
      </c>
      <c r="C5223" s="123" t="s">
        <v>538</v>
      </c>
      <c r="D5223" s="123" t="s">
        <v>550</v>
      </c>
      <c r="E5223" s="123" t="s">
        <v>533</v>
      </c>
      <c r="F5223" s="7">
        <v>46.995436316000003</v>
      </c>
      <c r="G5223" s="123" t="s">
        <v>532</v>
      </c>
      <c r="H5223" s="7">
        <v>3.4560287220000001</v>
      </c>
      <c r="I5223" s="7">
        <v>73.539666667000006</v>
      </c>
      <c r="J5223" s="7">
        <v>3.444608831</v>
      </c>
      <c r="K5223" s="7">
        <v>1.4098600000000001E-4</v>
      </c>
      <c r="L5223" s="7">
        <v>2.8197261790000002E-5</v>
      </c>
      <c r="M5223" s="7">
        <v>73.296666666999997</v>
      </c>
      <c r="N5223" s="7">
        <v>3.0000000000000001E-3</v>
      </c>
      <c r="O5223" s="7">
        <v>5.9999999999999995E-4</v>
      </c>
      <c r="P5223" s="7">
        <v>1</v>
      </c>
      <c r="Q5223" s="7">
        <v>28</v>
      </c>
      <c r="R5223" s="7">
        <v>265</v>
      </c>
      <c r="S5223" s="189">
        <v>45625.593981481485</v>
      </c>
    </row>
    <row r="5224" spans="1:19">
      <c r="A5224" s="7">
        <v>1990</v>
      </c>
      <c r="B5224" s="123" t="s">
        <v>537</v>
      </c>
      <c r="C5224" s="123" t="s">
        <v>538</v>
      </c>
      <c r="D5224" s="123" t="s">
        <v>550</v>
      </c>
      <c r="E5224" s="123" t="s">
        <v>160</v>
      </c>
      <c r="F5224" s="7">
        <v>381.089633983</v>
      </c>
      <c r="G5224" s="123" t="s">
        <v>532</v>
      </c>
      <c r="H5224" s="7">
        <v>27.298593750999999</v>
      </c>
      <c r="I5224" s="7">
        <v>71.632999999999996</v>
      </c>
      <c r="J5224" s="7">
        <v>27.20598897</v>
      </c>
      <c r="K5224" s="7">
        <v>1.1432689999999999E-3</v>
      </c>
      <c r="L5224" s="7">
        <v>2.2865400000000001E-4</v>
      </c>
      <c r="M5224" s="7">
        <v>71.39</v>
      </c>
      <c r="N5224" s="7">
        <v>3.0000000000000001E-3</v>
      </c>
      <c r="O5224" s="7">
        <v>5.9999999999999995E-4</v>
      </c>
      <c r="P5224" s="7">
        <v>1</v>
      </c>
      <c r="Q5224" s="7">
        <v>28</v>
      </c>
      <c r="R5224" s="7">
        <v>265</v>
      </c>
      <c r="S5224" s="189">
        <v>45625.593981481485</v>
      </c>
    </row>
    <row r="5225" spans="1:19">
      <c r="A5225" s="7">
        <v>1990</v>
      </c>
      <c r="B5225" s="123" t="s">
        <v>537</v>
      </c>
      <c r="C5225" s="123" t="s">
        <v>538</v>
      </c>
      <c r="D5225" s="123" t="s">
        <v>550</v>
      </c>
      <c r="E5225" s="123" t="s">
        <v>163</v>
      </c>
      <c r="F5225" s="7">
        <v>201.81619922799999</v>
      </c>
      <c r="G5225" s="123" t="s">
        <v>532</v>
      </c>
      <c r="H5225" s="7">
        <v>12.864672712000001</v>
      </c>
      <c r="I5225" s="7">
        <v>63.744500000000002</v>
      </c>
      <c r="J5225" s="7">
        <v>12.853673729</v>
      </c>
      <c r="K5225" s="7">
        <v>2.0181600000000001E-4</v>
      </c>
      <c r="L5225" s="7">
        <v>2.0181619919999999E-5</v>
      </c>
      <c r="M5225" s="7">
        <v>63.69</v>
      </c>
      <c r="N5225" s="7">
        <v>1E-3</v>
      </c>
      <c r="O5225" s="7">
        <v>1E-4</v>
      </c>
      <c r="P5225" s="7">
        <v>1</v>
      </c>
      <c r="Q5225" s="7">
        <v>28</v>
      </c>
      <c r="R5225" s="7">
        <v>265</v>
      </c>
      <c r="S5225" s="189">
        <v>45625.593981481485</v>
      </c>
    </row>
    <row r="5226" spans="1:19">
      <c r="A5226" s="7">
        <v>1990</v>
      </c>
      <c r="B5226" s="123" t="s">
        <v>537</v>
      </c>
      <c r="C5226" s="123" t="s">
        <v>538</v>
      </c>
      <c r="D5226" s="123" t="s">
        <v>550</v>
      </c>
      <c r="E5226" s="123" t="s">
        <v>535</v>
      </c>
      <c r="F5226" s="7">
        <v>701.92914221000001</v>
      </c>
      <c r="G5226" s="123" t="s">
        <v>532</v>
      </c>
      <c r="H5226" s="7">
        <v>38.602242210999997</v>
      </c>
      <c r="I5226" s="7">
        <v>54.994500000000002</v>
      </c>
      <c r="J5226" s="7">
        <v>38.563987073</v>
      </c>
      <c r="K5226" s="7">
        <v>7.0192900000000001E-4</v>
      </c>
      <c r="L5226" s="7">
        <v>7.0192914220000005E-5</v>
      </c>
      <c r="M5226" s="7">
        <v>54.94</v>
      </c>
      <c r="N5226" s="7">
        <v>1E-3</v>
      </c>
      <c r="O5226" s="7">
        <v>1E-4</v>
      </c>
      <c r="P5226" s="7">
        <v>1</v>
      </c>
      <c r="Q5226" s="7">
        <v>28</v>
      </c>
      <c r="R5226" s="7">
        <v>265</v>
      </c>
      <c r="S5226" s="189">
        <v>45625.593981481485</v>
      </c>
    </row>
    <row r="5227" spans="1:19">
      <c r="A5227" s="7">
        <v>1990</v>
      </c>
      <c r="B5227" s="123" t="s">
        <v>537</v>
      </c>
      <c r="C5227" s="123" t="s">
        <v>538</v>
      </c>
      <c r="D5227" s="123" t="s">
        <v>550</v>
      </c>
      <c r="E5227" s="123" t="s">
        <v>541</v>
      </c>
      <c r="F5227" s="7">
        <v>0</v>
      </c>
      <c r="G5227" s="123" t="s">
        <v>532</v>
      </c>
      <c r="H5227" s="7">
        <v>0</v>
      </c>
      <c r="I5227" s="7"/>
      <c r="J5227" s="7">
        <v>0</v>
      </c>
      <c r="K5227" s="7">
        <v>0</v>
      </c>
      <c r="L5227" s="7">
        <v>0</v>
      </c>
      <c r="M5227" s="7"/>
      <c r="N5227" s="7"/>
      <c r="O5227" s="7"/>
      <c r="P5227" s="7">
        <v>1</v>
      </c>
      <c r="Q5227" s="7">
        <v>28</v>
      </c>
      <c r="R5227" s="7">
        <v>265</v>
      </c>
      <c r="S5227" s="189">
        <v>45625.593981481485</v>
      </c>
    </row>
    <row r="5228" spans="1:19">
      <c r="A5228" s="7">
        <v>1990</v>
      </c>
      <c r="B5228" s="123" t="s">
        <v>537</v>
      </c>
      <c r="C5228" s="123" t="s">
        <v>538</v>
      </c>
      <c r="D5228" s="123" t="s">
        <v>551</v>
      </c>
      <c r="E5228" s="123" t="s">
        <v>540</v>
      </c>
      <c r="F5228" s="7">
        <v>0</v>
      </c>
      <c r="G5228" s="123" t="s">
        <v>532</v>
      </c>
      <c r="H5228" s="7">
        <v>0</v>
      </c>
      <c r="I5228" s="7"/>
      <c r="J5228" s="7">
        <v>0</v>
      </c>
      <c r="K5228" s="7">
        <v>0</v>
      </c>
      <c r="L5228" s="7">
        <v>0</v>
      </c>
      <c r="M5228" s="7"/>
      <c r="N5228" s="7"/>
      <c r="O5228" s="7"/>
      <c r="P5228" s="7">
        <v>1</v>
      </c>
      <c r="Q5228" s="7">
        <v>28</v>
      </c>
      <c r="R5228" s="7">
        <v>265</v>
      </c>
      <c r="S5228" s="189">
        <v>45625.593981481485</v>
      </c>
    </row>
    <row r="5229" spans="1:19">
      <c r="A5229" s="7">
        <v>1990</v>
      </c>
      <c r="B5229" s="123" t="s">
        <v>537</v>
      </c>
      <c r="C5229" s="123" t="s">
        <v>538</v>
      </c>
      <c r="D5229" s="123" t="s">
        <v>551</v>
      </c>
      <c r="E5229" s="123" t="s">
        <v>531</v>
      </c>
      <c r="F5229" s="7">
        <v>326.26973729100001</v>
      </c>
      <c r="G5229" s="123" t="s">
        <v>532</v>
      </c>
      <c r="H5229" s="7">
        <v>24.879046278000001</v>
      </c>
      <c r="I5229" s="7">
        <v>76.253</v>
      </c>
      <c r="J5229" s="7">
        <v>24.799762731000001</v>
      </c>
      <c r="K5229" s="7">
        <v>9.7880899999999997E-4</v>
      </c>
      <c r="L5229" s="7">
        <v>1.9576199999999999E-4</v>
      </c>
      <c r="M5229" s="7">
        <v>76.010000000000005</v>
      </c>
      <c r="N5229" s="7">
        <v>3.0000000000000001E-3</v>
      </c>
      <c r="O5229" s="7">
        <v>5.9999999999999995E-4</v>
      </c>
      <c r="P5229" s="7">
        <v>1</v>
      </c>
      <c r="Q5229" s="7">
        <v>28</v>
      </c>
      <c r="R5229" s="7">
        <v>265</v>
      </c>
      <c r="S5229" s="189">
        <v>45625.593981481485</v>
      </c>
    </row>
    <row r="5230" spans="1:19">
      <c r="A5230" s="7">
        <v>1990</v>
      </c>
      <c r="B5230" s="123" t="s">
        <v>537</v>
      </c>
      <c r="C5230" s="123" t="s">
        <v>538</v>
      </c>
      <c r="D5230" s="123" t="s">
        <v>551</v>
      </c>
      <c r="E5230" s="123" t="s">
        <v>533</v>
      </c>
      <c r="F5230" s="7">
        <v>246.03041554000001</v>
      </c>
      <c r="G5230" s="123" t="s">
        <v>532</v>
      </c>
      <c r="H5230" s="7">
        <v>18.092994748999999</v>
      </c>
      <c r="I5230" s="7">
        <v>73.539666667000006</v>
      </c>
      <c r="J5230" s="7">
        <v>18.033209358000001</v>
      </c>
      <c r="K5230" s="7">
        <v>7.3809099999999996E-4</v>
      </c>
      <c r="L5230" s="7">
        <v>1.47618E-4</v>
      </c>
      <c r="M5230" s="7">
        <v>73.296666666999997</v>
      </c>
      <c r="N5230" s="7">
        <v>3.0000000000000001E-3</v>
      </c>
      <c r="O5230" s="7">
        <v>5.9999999999999995E-4</v>
      </c>
      <c r="P5230" s="7">
        <v>1</v>
      </c>
      <c r="Q5230" s="7">
        <v>28</v>
      </c>
      <c r="R5230" s="7">
        <v>265</v>
      </c>
      <c r="S5230" s="189">
        <v>45625.593981481485</v>
      </c>
    </row>
    <row r="5231" spans="1:19">
      <c r="A5231" s="7">
        <v>1990</v>
      </c>
      <c r="B5231" s="123" t="s">
        <v>537</v>
      </c>
      <c r="C5231" s="123" t="s">
        <v>538</v>
      </c>
      <c r="D5231" s="123" t="s">
        <v>551</v>
      </c>
      <c r="E5231" s="123" t="s">
        <v>160</v>
      </c>
      <c r="F5231" s="7">
        <v>13.072548176</v>
      </c>
      <c r="G5231" s="123" t="s">
        <v>532</v>
      </c>
      <c r="H5231" s="7">
        <v>0.93642584299999998</v>
      </c>
      <c r="I5231" s="7">
        <v>71.632999999999996</v>
      </c>
      <c r="J5231" s="7">
        <v>0.93324921400000005</v>
      </c>
      <c r="K5231" s="7">
        <v>3.9217644530000003E-5</v>
      </c>
      <c r="L5231" s="7">
        <v>7.843528906E-6</v>
      </c>
      <c r="M5231" s="7">
        <v>71.39</v>
      </c>
      <c r="N5231" s="7">
        <v>3.0000000000000001E-3</v>
      </c>
      <c r="O5231" s="7">
        <v>5.9999999999999995E-4</v>
      </c>
      <c r="P5231" s="7">
        <v>1</v>
      </c>
      <c r="Q5231" s="7">
        <v>28</v>
      </c>
      <c r="R5231" s="7">
        <v>265</v>
      </c>
      <c r="S5231" s="189">
        <v>45625.593981481485</v>
      </c>
    </row>
    <row r="5232" spans="1:19">
      <c r="A5232" s="7">
        <v>1990</v>
      </c>
      <c r="B5232" s="123" t="s">
        <v>537</v>
      </c>
      <c r="C5232" s="123" t="s">
        <v>538</v>
      </c>
      <c r="D5232" s="123" t="s">
        <v>551</v>
      </c>
      <c r="E5232" s="123" t="s">
        <v>163</v>
      </c>
      <c r="F5232" s="7">
        <v>49.83284862</v>
      </c>
      <c r="G5232" s="123" t="s">
        <v>532</v>
      </c>
      <c r="H5232" s="7">
        <v>3.1765700190000001</v>
      </c>
      <c r="I5232" s="7">
        <v>63.744500000000002</v>
      </c>
      <c r="J5232" s="7">
        <v>3.173854129</v>
      </c>
      <c r="K5232" s="7">
        <v>4.9832848620000002E-5</v>
      </c>
      <c r="L5232" s="7">
        <v>4.9832848619999997E-6</v>
      </c>
      <c r="M5232" s="7">
        <v>63.69</v>
      </c>
      <c r="N5232" s="7">
        <v>1E-3</v>
      </c>
      <c r="O5232" s="7">
        <v>1E-4</v>
      </c>
      <c r="P5232" s="7">
        <v>1</v>
      </c>
      <c r="Q5232" s="7">
        <v>28</v>
      </c>
      <c r="R5232" s="7">
        <v>265</v>
      </c>
      <c r="S5232" s="189">
        <v>45625.593981481485</v>
      </c>
    </row>
    <row r="5233" spans="1:19">
      <c r="A5233" s="7">
        <v>1990</v>
      </c>
      <c r="B5233" s="123" t="s">
        <v>537</v>
      </c>
      <c r="C5233" s="123" t="s">
        <v>538</v>
      </c>
      <c r="D5233" s="123" t="s">
        <v>551</v>
      </c>
      <c r="E5233" s="123" t="s">
        <v>535</v>
      </c>
      <c r="F5233" s="7">
        <v>0</v>
      </c>
      <c r="G5233" s="123" t="s">
        <v>532</v>
      </c>
      <c r="H5233" s="7">
        <v>0</v>
      </c>
      <c r="I5233" s="7"/>
      <c r="J5233" s="7">
        <v>0</v>
      </c>
      <c r="K5233" s="7">
        <v>0</v>
      </c>
      <c r="L5233" s="7">
        <v>0</v>
      </c>
      <c r="M5233" s="7"/>
      <c r="N5233" s="7"/>
      <c r="O5233" s="7"/>
      <c r="P5233" s="7">
        <v>1</v>
      </c>
      <c r="Q5233" s="7">
        <v>28</v>
      </c>
      <c r="R5233" s="7">
        <v>265</v>
      </c>
      <c r="S5233" s="189">
        <v>45625.593981481485</v>
      </c>
    </row>
    <row r="5234" spans="1:19">
      <c r="A5234" s="7">
        <v>1990</v>
      </c>
      <c r="B5234" s="123" t="s">
        <v>537</v>
      </c>
      <c r="C5234" s="123" t="s">
        <v>538</v>
      </c>
      <c r="D5234" s="123" t="s">
        <v>551</v>
      </c>
      <c r="E5234" s="123" t="s">
        <v>541</v>
      </c>
      <c r="F5234" s="7">
        <v>0</v>
      </c>
      <c r="G5234" s="123" t="s">
        <v>532</v>
      </c>
      <c r="H5234" s="7">
        <v>0</v>
      </c>
      <c r="I5234" s="7"/>
      <c r="J5234" s="7">
        <v>0</v>
      </c>
      <c r="K5234" s="7">
        <v>0</v>
      </c>
      <c r="L5234" s="7">
        <v>0</v>
      </c>
      <c r="M5234" s="7"/>
      <c r="N5234" s="7"/>
      <c r="O5234" s="7"/>
      <c r="P5234" s="7">
        <v>1</v>
      </c>
      <c r="Q5234" s="7">
        <v>28</v>
      </c>
      <c r="R5234" s="7">
        <v>265</v>
      </c>
      <c r="S5234" s="189">
        <v>45625.593981481485</v>
      </c>
    </row>
    <row r="5235" spans="1:19">
      <c r="A5235" s="7">
        <v>1990</v>
      </c>
      <c r="B5235" s="123" t="s">
        <v>537</v>
      </c>
      <c r="C5235" s="123" t="s">
        <v>538</v>
      </c>
      <c r="D5235" s="123" t="s">
        <v>552</v>
      </c>
      <c r="E5235" s="123" t="s">
        <v>540</v>
      </c>
      <c r="F5235" s="7">
        <v>0</v>
      </c>
      <c r="G5235" s="123" t="s">
        <v>532</v>
      </c>
      <c r="H5235" s="7">
        <v>0</v>
      </c>
      <c r="I5235" s="7"/>
      <c r="J5235" s="7">
        <v>0</v>
      </c>
      <c r="K5235" s="7">
        <v>0</v>
      </c>
      <c r="L5235" s="7">
        <v>0</v>
      </c>
      <c r="M5235" s="7"/>
      <c r="N5235" s="7"/>
      <c r="O5235" s="7"/>
      <c r="P5235" s="7">
        <v>1</v>
      </c>
      <c r="Q5235" s="7">
        <v>28</v>
      </c>
      <c r="R5235" s="7">
        <v>265</v>
      </c>
      <c r="S5235" s="189">
        <v>45625.593981481485</v>
      </c>
    </row>
    <row r="5236" spans="1:19">
      <c r="A5236" s="7">
        <v>1990</v>
      </c>
      <c r="B5236" s="123" t="s">
        <v>537</v>
      </c>
      <c r="C5236" s="123" t="s">
        <v>538</v>
      </c>
      <c r="D5236" s="123" t="s">
        <v>552</v>
      </c>
      <c r="E5236" s="123" t="s">
        <v>531</v>
      </c>
      <c r="F5236" s="7">
        <v>673.99123873899998</v>
      </c>
      <c r="G5236" s="123" t="s">
        <v>532</v>
      </c>
      <c r="H5236" s="7">
        <v>51.393853927999999</v>
      </c>
      <c r="I5236" s="7">
        <v>76.253</v>
      </c>
      <c r="J5236" s="7">
        <v>51.230074057000003</v>
      </c>
      <c r="K5236" s="7">
        <v>2.0219740000000002E-3</v>
      </c>
      <c r="L5236" s="7">
        <v>4.0439499999999999E-4</v>
      </c>
      <c r="M5236" s="7">
        <v>76.010000000000005</v>
      </c>
      <c r="N5236" s="7">
        <v>3.0000000000000001E-3</v>
      </c>
      <c r="O5236" s="7">
        <v>5.9999999999999995E-4</v>
      </c>
      <c r="P5236" s="7">
        <v>1</v>
      </c>
      <c r="Q5236" s="7">
        <v>28</v>
      </c>
      <c r="R5236" s="7">
        <v>265</v>
      </c>
      <c r="S5236" s="189">
        <v>45625.593981481485</v>
      </c>
    </row>
    <row r="5237" spans="1:19">
      <c r="A5237" s="7">
        <v>1990</v>
      </c>
      <c r="B5237" s="123" t="s">
        <v>537</v>
      </c>
      <c r="C5237" s="123" t="s">
        <v>538</v>
      </c>
      <c r="D5237" s="123" t="s">
        <v>552</v>
      </c>
      <c r="E5237" s="123" t="s">
        <v>533</v>
      </c>
      <c r="F5237" s="7">
        <v>508.23697568300003</v>
      </c>
      <c r="G5237" s="123" t="s">
        <v>532</v>
      </c>
      <c r="H5237" s="7">
        <v>37.37557778</v>
      </c>
      <c r="I5237" s="7">
        <v>73.539666667000006</v>
      </c>
      <c r="J5237" s="7">
        <v>37.252076193999997</v>
      </c>
      <c r="K5237" s="7">
        <v>1.524711E-3</v>
      </c>
      <c r="L5237" s="7">
        <v>3.04942E-4</v>
      </c>
      <c r="M5237" s="7">
        <v>73.296666666999997</v>
      </c>
      <c r="N5237" s="7">
        <v>3.0000000000000001E-3</v>
      </c>
      <c r="O5237" s="7">
        <v>5.9999999999999995E-4</v>
      </c>
      <c r="P5237" s="7">
        <v>1</v>
      </c>
      <c r="Q5237" s="7">
        <v>28</v>
      </c>
      <c r="R5237" s="7">
        <v>265</v>
      </c>
      <c r="S5237" s="189">
        <v>45625.593981481485</v>
      </c>
    </row>
    <row r="5238" spans="1:19">
      <c r="A5238" s="7">
        <v>1990</v>
      </c>
      <c r="B5238" s="123" t="s">
        <v>537</v>
      </c>
      <c r="C5238" s="123" t="s">
        <v>538</v>
      </c>
      <c r="D5238" s="123" t="s">
        <v>552</v>
      </c>
      <c r="E5238" s="123" t="s">
        <v>160</v>
      </c>
      <c r="F5238" s="7">
        <v>27.004597520000001</v>
      </c>
      <c r="G5238" s="123" t="s">
        <v>532</v>
      </c>
      <c r="H5238" s="7">
        <v>1.9344203339999999</v>
      </c>
      <c r="I5238" s="7">
        <v>71.632999999999996</v>
      </c>
      <c r="J5238" s="7">
        <v>1.927858217</v>
      </c>
      <c r="K5238" s="7">
        <v>8.1013792560000002E-5</v>
      </c>
      <c r="L5238" s="7">
        <v>1.620275851E-5</v>
      </c>
      <c r="M5238" s="7">
        <v>71.39</v>
      </c>
      <c r="N5238" s="7">
        <v>3.0000000000000001E-3</v>
      </c>
      <c r="O5238" s="7">
        <v>5.9999999999999995E-4</v>
      </c>
      <c r="P5238" s="7">
        <v>1</v>
      </c>
      <c r="Q5238" s="7">
        <v>28</v>
      </c>
      <c r="R5238" s="7">
        <v>265</v>
      </c>
      <c r="S5238" s="189">
        <v>45625.593981481485</v>
      </c>
    </row>
    <row r="5239" spans="1:19">
      <c r="A5239" s="7">
        <v>1990</v>
      </c>
      <c r="B5239" s="123" t="s">
        <v>537</v>
      </c>
      <c r="C5239" s="123" t="s">
        <v>538</v>
      </c>
      <c r="D5239" s="123" t="s">
        <v>552</v>
      </c>
      <c r="E5239" s="123" t="s">
        <v>163</v>
      </c>
      <c r="F5239" s="7">
        <v>125.955467771</v>
      </c>
      <c r="G5239" s="123" t="s">
        <v>532</v>
      </c>
      <c r="H5239" s="7">
        <v>8.0289683150000002</v>
      </c>
      <c r="I5239" s="7">
        <v>63.744500000000002</v>
      </c>
      <c r="J5239" s="7">
        <v>8.0221037420000005</v>
      </c>
      <c r="K5239" s="7">
        <v>1.25955E-4</v>
      </c>
      <c r="L5239" s="7">
        <v>1.2595546780000001E-5</v>
      </c>
      <c r="M5239" s="7">
        <v>63.69</v>
      </c>
      <c r="N5239" s="7">
        <v>1E-3</v>
      </c>
      <c r="O5239" s="7">
        <v>1E-4</v>
      </c>
      <c r="P5239" s="7">
        <v>1</v>
      </c>
      <c r="Q5239" s="7">
        <v>28</v>
      </c>
      <c r="R5239" s="7">
        <v>265</v>
      </c>
      <c r="S5239" s="189">
        <v>45625.593981481485</v>
      </c>
    </row>
    <row r="5240" spans="1:19">
      <c r="A5240" s="7">
        <v>1990</v>
      </c>
      <c r="B5240" s="123" t="s">
        <v>537</v>
      </c>
      <c r="C5240" s="123" t="s">
        <v>538</v>
      </c>
      <c r="D5240" s="123" t="s">
        <v>552</v>
      </c>
      <c r="E5240" s="123" t="s">
        <v>535</v>
      </c>
      <c r="F5240" s="7">
        <v>0</v>
      </c>
      <c r="G5240" s="123" t="s">
        <v>532</v>
      </c>
      <c r="H5240" s="7">
        <v>0</v>
      </c>
      <c r="I5240" s="7"/>
      <c r="J5240" s="7">
        <v>0</v>
      </c>
      <c r="K5240" s="7">
        <v>0</v>
      </c>
      <c r="L5240" s="7">
        <v>0</v>
      </c>
      <c r="M5240" s="7"/>
      <c r="N5240" s="7"/>
      <c r="O5240" s="7"/>
      <c r="P5240" s="7">
        <v>1</v>
      </c>
      <c r="Q5240" s="7">
        <v>28</v>
      </c>
      <c r="R5240" s="7">
        <v>265</v>
      </c>
      <c r="S5240" s="189">
        <v>45625.593981481485</v>
      </c>
    </row>
    <row r="5241" spans="1:19">
      <c r="A5241" s="7">
        <v>1990</v>
      </c>
      <c r="B5241" s="123" t="s">
        <v>537</v>
      </c>
      <c r="C5241" s="123" t="s">
        <v>538</v>
      </c>
      <c r="D5241" s="123" t="s">
        <v>552</v>
      </c>
      <c r="E5241" s="123" t="s">
        <v>541</v>
      </c>
      <c r="F5241" s="7">
        <v>0</v>
      </c>
      <c r="G5241" s="123" t="s">
        <v>532</v>
      </c>
      <c r="H5241" s="7">
        <v>0</v>
      </c>
      <c r="I5241" s="7"/>
      <c r="J5241" s="7">
        <v>0</v>
      </c>
      <c r="K5241" s="7">
        <v>0</v>
      </c>
      <c r="L5241" s="7">
        <v>0</v>
      </c>
      <c r="M5241" s="7"/>
      <c r="N5241" s="7"/>
      <c r="O5241" s="7"/>
      <c r="P5241" s="7">
        <v>1</v>
      </c>
      <c r="Q5241" s="7">
        <v>28</v>
      </c>
      <c r="R5241" s="7">
        <v>265</v>
      </c>
      <c r="S5241" s="189">
        <v>45625.593981481485</v>
      </c>
    </row>
    <row r="5242" spans="1:19">
      <c r="A5242" s="7">
        <v>1990</v>
      </c>
      <c r="B5242" s="123" t="s">
        <v>537</v>
      </c>
      <c r="C5242" s="123" t="s">
        <v>538</v>
      </c>
      <c r="D5242" s="123" t="s">
        <v>567</v>
      </c>
      <c r="E5242" s="123" t="s">
        <v>540</v>
      </c>
      <c r="F5242" s="7">
        <v>0</v>
      </c>
      <c r="G5242" s="123" t="s">
        <v>532</v>
      </c>
      <c r="H5242" s="7">
        <v>0</v>
      </c>
      <c r="I5242" s="7"/>
      <c r="J5242" s="7">
        <v>0</v>
      </c>
      <c r="K5242" s="7">
        <v>0</v>
      </c>
      <c r="L5242" s="7">
        <v>0</v>
      </c>
      <c r="M5242" s="7"/>
      <c r="N5242" s="7"/>
      <c r="O5242" s="7"/>
      <c r="P5242" s="7">
        <v>1</v>
      </c>
      <c r="Q5242" s="7">
        <v>28</v>
      </c>
      <c r="R5242" s="7">
        <v>265</v>
      </c>
      <c r="S5242" s="189">
        <v>45625.593981481485</v>
      </c>
    </row>
    <row r="5243" spans="1:19">
      <c r="A5243" s="7">
        <v>1990</v>
      </c>
      <c r="B5243" s="123" t="s">
        <v>537</v>
      </c>
      <c r="C5243" s="123" t="s">
        <v>538</v>
      </c>
      <c r="D5243" s="123" t="s">
        <v>567</v>
      </c>
      <c r="E5243" s="123" t="s">
        <v>531</v>
      </c>
      <c r="F5243" s="7">
        <v>144.562406764</v>
      </c>
      <c r="G5243" s="123" t="s">
        <v>532</v>
      </c>
      <c r="H5243" s="7">
        <v>11.023317203</v>
      </c>
      <c r="I5243" s="7">
        <v>76.253</v>
      </c>
      <c r="J5243" s="7">
        <v>10.988188537999999</v>
      </c>
      <c r="K5243" s="7">
        <v>4.3368699999999998E-4</v>
      </c>
      <c r="L5243" s="7">
        <v>8.673744406E-5</v>
      </c>
      <c r="M5243" s="7">
        <v>76.010000000000005</v>
      </c>
      <c r="N5243" s="7">
        <v>3.0000000000000001E-3</v>
      </c>
      <c r="O5243" s="7">
        <v>5.9999999999999995E-4</v>
      </c>
      <c r="P5243" s="7">
        <v>1</v>
      </c>
      <c r="Q5243" s="7">
        <v>28</v>
      </c>
      <c r="R5243" s="7">
        <v>265</v>
      </c>
      <c r="S5243" s="189">
        <v>45625.593981481485</v>
      </c>
    </row>
    <row r="5244" spans="1:19">
      <c r="A5244" s="7">
        <v>1990</v>
      </c>
      <c r="B5244" s="123" t="s">
        <v>537</v>
      </c>
      <c r="C5244" s="123" t="s">
        <v>538</v>
      </c>
      <c r="D5244" s="123" t="s">
        <v>567</v>
      </c>
      <c r="E5244" s="123" t="s">
        <v>533</v>
      </c>
      <c r="F5244" s="7">
        <v>103.090387392</v>
      </c>
      <c r="G5244" s="123" t="s">
        <v>532</v>
      </c>
      <c r="H5244" s="7">
        <v>7.5812327249999996</v>
      </c>
      <c r="I5244" s="7">
        <v>73.539666667000006</v>
      </c>
      <c r="J5244" s="7">
        <v>7.5561817610000004</v>
      </c>
      <c r="K5244" s="7">
        <v>3.0927100000000001E-4</v>
      </c>
      <c r="L5244" s="7">
        <v>6.1854232439999995E-5</v>
      </c>
      <c r="M5244" s="7">
        <v>73.296666666999997</v>
      </c>
      <c r="N5244" s="7">
        <v>3.0000000000000001E-3</v>
      </c>
      <c r="O5244" s="7">
        <v>5.9999999999999995E-4</v>
      </c>
      <c r="P5244" s="7">
        <v>1</v>
      </c>
      <c r="Q5244" s="7">
        <v>28</v>
      </c>
      <c r="R5244" s="7">
        <v>265</v>
      </c>
      <c r="S5244" s="189">
        <v>45625.593981481485</v>
      </c>
    </row>
    <row r="5245" spans="1:19">
      <c r="A5245" s="7">
        <v>1990</v>
      </c>
      <c r="B5245" s="123" t="s">
        <v>537</v>
      </c>
      <c r="C5245" s="123" t="s">
        <v>538</v>
      </c>
      <c r="D5245" s="123" t="s">
        <v>567</v>
      </c>
      <c r="E5245" s="123" t="s">
        <v>160</v>
      </c>
      <c r="F5245" s="7">
        <v>5.792137029</v>
      </c>
      <c r="G5245" s="123" t="s">
        <v>532</v>
      </c>
      <c r="H5245" s="7">
        <v>0.41490815199999997</v>
      </c>
      <c r="I5245" s="7">
        <v>71.632999999999996</v>
      </c>
      <c r="J5245" s="7">
        <v>0.41350066299999999</v>
      </c>
      <c r="K5245" s="7">
        <v>1.737641109E-5</v>
      </c>
      <c r="L5245" s="7">
        <v>3.4752822170000002E-6</v>
      </c>
      <c r="M5245" s="7">
        <v>71.39</v>
      </c>
      <c r="N5245" s="7">
        <v>3.0000000000000001E-3</v>
      </c>
      <c r="O5245" s="7">
        <v>5.9999999999999995E-4</v>
      </c>
      <c r="P5245" s="7">
        <v>1</v>
      </c>
      <c r="Q5245" s="7">
        <v>28</v>
      </c>
      <c r="R5245" s="7">
        <v>265</v>
      </c>
      <c r="S5245" s="189">
        <v>45625.593981481485</v>
      </c>
    </row>
    <row r="5246" spans="1:19">
      <c r="A5246" s="7">
        <v>1990</v>
      </c>
      <c r="B5246" s="123" t="s">
        <v>537</v>
      </c>
      <c r="C5246" s="123" t="s">
        <v>538</v>
      </c>
      <c r="D5246" s="123" t="s">
        <v>567</v>
      </c>
      <c r="E5246" s="123" t="s">
        <v>163</v>
      </c>
      <c r="F5246" s="7">
        <v>154.966010122</v>
      </c>
      <c r="G5246" s="123" t="s">
        <v>532</v>
      </c>
      <c r="H5246" s="7">
        <v>9.8782308319999999</v>
      </c>
      <c r="I5246" s="7">
        <v>63.744500000000002</v>
      </c>
      <c r="J5246" s="7">
        <v>9.8697851849999996</v>
      </c>
      <c r="K5246" s="7">
        <v>1.5496600000000001E-4</v>
      </c>
      <c r="L5246" s="7">
        <v>1.5496601009999999E-5</v>
      </c>
      <c r="M5246" s="7">
        <v>63.69</v>
      </c>
      <c r="N5246" s="7">
        <v>1E-3</v>
      </c>
      <c r="O5246" s="7">
        <v>1E-4</v>
      </c>
      <c r="P5246" s="7">
        <v>1</v>
      </c>
      <c r="Q5246" s="7">
        <v>28</v>
      </c>
      <c r="R5246" s="7">
        <v>265</v>
      </c>
      <c r="S5246" s="189">
        <v>45625.593981481485</v>
      </c>
    </row>
    <row r="5247" spans="1:19">
      <c r="A5247" s="7">
        <v>1990</v>
      </c>
      <c r="B5247" s="123" t="s">
        <v>537</v>
      </c>
      <c r="C5247" s="123" t="s">
        <v>538</v>
      </c>
      <c r="D5247" s="123" t="s">
        <v>567</v>
      </c>
      <c r="E5247" s="123" t="s">
        <v>535</v>
      </c>
      <c r="F5247" s="7">
        <v>0</v>
      </c>
      <c r="G5247" s="123" t="s">
        <v>532</v>
      </c>
      <c r="H5247" s="7">
        <v>0</v>
      </c>
      <c r="I5247" s="7"/>
      <c r="J5247" s="7">
        <v>0</v>
      </c>
      <c r="K5247" s="7">
        <v>0</v>
      </c>
      <c r="L5247" s="7">
        <v>0</v>
      </c>
      <c r="M5247" s="7"/>
      <c r="N5247" s="7"/>
      <c r="O5247" s="7"/>
      <c r="P5247" s="7">
        <v>1</v>
      </c>
      <c r="Q5247" s="7">
        <v>28</v>
      </c>
      <c r="R5247" s="7">
        <v>265</v>
      </c>
      <c r="S5247" s="189">
        <v>45625.593981481485</v>
      </c>
    </row>
    <row r="5248" spans="1:19">
      <c r="A5248" s="7">
        <v>1990</v>
      </c>
      <c r="B5248" s="123" t="s">
        <v>537</v>
      </c>
      <c r="C5248" s="123" t="s">
        <v>538</v>
      </c>
      <c r="D5248" s="123" t="s">
        <v>567</v>
      </c>
      <c r="E5248" s="123" t="s">
        <v>541</v>
      </c>
      <c r="F5248" s="7">
        <v>0</v>
      </c>
      <c r="G5248" s="123" t="s">
        <v>532</v>
      </c>
      <c r="H5248" s="7">
        <v>0</v>
      </c>
      <c r="I5248" s="7"/>
      <c r="J5248" s="7">
        <v>0</v>
      </c>
      <c r="K5248" s="7">
        <v>0</v>
      </c>
      <c r="L5248" s="7">
        <v>0</v>
      </c>
      <c r="M5248" s="7"/>
      <c r="N5248" s="7"/>
      <c r="O5248" s="7"/>
      <c r="P5248" s="7">
        <v>1</v>
      </c>
      <c r="Q5248" s="7">
        <v>28</v>
      </c>
      <c r="R5248" s="7">
        <v>265</v>
      </c>
      <c r="S5248" s="189">
        <v>45625.593981481485</v>
      </c>
    </row>
    <row r="5249" spans="1:19">
      <c r="A5249" s="7">
        <v>1990</v>
      </c>
      <c r="B5249" s="123" t="s">
        <v>537</v>
      </c>
      <c r="C5249" s="123" t="s">
        <v>538</v>
      </c>
      <c r="D5249" s="123" t="s">
        <v>568</v>
      </c>
      <c r="E5249" s="123" t="s">
        <v>540</v>
      </c>
      <c r="F5249" s="7">
        <v>0</v>
      </c>
      <c r="G5249" s="123" t="s">
        <v>532</v>
      </c>
      <c r="H5249" s="7">
        <v>0</v>
      </c>
      <c r="I5249" s="7"/>
      <c r="J5249" s="7">
        <v>0</v>
      </c>
      <c r="K5249" s="7">
        <v>0</v>
      </c>
      <c r="L5249" s="7">
        <v>0</v>
      </c>
      <c r="M5249" s="7"/>
      <c r="N5249" s="7"/>
      <c r="O5249" s="7"/>
      <c r="P5249" s="7">
        <v>1</v>
      </c>
      <c r="Q5249" s="7">
        <v>28</v>
      </c>
      <c r="R5249" s="7">
        <v>265</v>
      </c>
      <c r="S5249" s="189">
        <v>45625.593981481485</v>
      </c>
    </row>
    <row r="5250" spans="1:19">
      <c r="A5250" s="7">
        <v>1990</v>
      </c>
      <c r="B5250" s="123" t="s">
        <v>537</v>
      </c>
      <c r="C5250" s="123" t="s">
        <v>538</v>
      </c>
      <c r="D5250" s="123" t="s">
        <v>568</v>
      </c>
      <c r="E5250" s="123" t="s">
        <v>569</v>
      </c>
      <c r="F5250" s="7">
        <v>0</v>
      </c>
      <c r="G5250" s="123" t="s">
        <v>532</v>
      </c>
      <c r="H5250" s="7">
        <v>0</v>
      </c>
      <c r="I5250" s="7"/>
      <c r="J5250" s="7">
        <v>0</v>
      </c>
      <c r="K5250" s="7">
        <v>0</v>
      </c>
      <c r="L5250" s="7">
        <v>0</v>
      </c>
      <c r="M5250" s="7"/>
      <c r="N5250" s="7"/>
      <c r="O5250" s="7"/>
      <c r="P5250" s="7">
        <v>1</v>
      </c>
      <c r="Q5250" s="7">
        <v>28</v>
      </c>
      <c r="R5250" s="7">
        <v>265</v>
      </c>
      <c r="S5250" s="189">
        <v>45625.593981481485</v>
      </c>
    </row>
    <row r="5251" spans="1:19">
      <c r="A5251" s="7">
        <v>1990</v>
      </c>
      <c r="B5251" s="123" t="s">
        <v>537</v>
      </c>
      <c r="C5251" s="123" t="s">
        <v>538</v>
      </c>
      <c r="D5251" s="123" t="s">
        <v>568</v>
      </c>
      <c r="E5251" s="123" t="s">
        <v>531</v>
      </c>
      <c r="F5251" s="7">
        <v>337.21428352999999</v>
      </c>
      <c r="G5251" s="123" t="s">
        <v>532</v>
      </c>
      <c r="H5251" s="7">
        <v>25.713600761999999</v>
      </c>
      <c r="I5251" s="7">
        <v>76.253</v>
      </c>
      <c r="J5251" s="7">
        <v>25.631657691000001</v>
      </c>
      <c r="K5251" s="7">
        <v>1.011643E-3</v>
      </c>
      <c r="L5251" s="7">
        <v>2.0232900000000001E-4</v>
      </c>
      <c r="M5251" s="7">
        <v>76.010000000000005</v>
      </c>
      <c r="N5251" s="7">
        <v>3.0000000000000001E-3</v>
      </c>
      <c r="O5251" s="7">
        <v>5.9999999999999995E-4</v>
      </c>
      <c r="P5251" s="7">
        <v>1</v>
      </c>
      <c r="Q5251" s="7">
        <v>28</v>
      </c>
      <c r="R5251" s="7">
        <v>265</v>
      </c>
      <c r="S5251" s="189">
        <v>45625.593981481485</v>
      </c>
    </row>
    <row r="5252" spans="1:19">
      <c r="A5252" s="7">
        <v>1990</v>
      </c>
      <c r="B5252" s="123" t="s">
        <v>537</v>
      </c>
      <c r="C5252" s="123" t="s">
        <v>538</v>
      </c>
      <c r="D5252" s="123" t="s">
        <v>568</v>
      </c>
      <c r="E5252" s="123" t="s">
        <v>533</v>
      </c>
      <c r="F5252" s="7">
        <v>179.03201675299999</v>
      </c>
      <c r="G5252" s="123" t="s">
        <v>532</v>
      </c>
      <c r="H5252" s="7">
        <v>13.165954835000001</v>
      </c>
      <c r="I5252" s="7">
        <v>73.539666667000006</v>
      </c>
      <c r="J5252" s="7">
        <v>13.122450055</v>
      </c>
      <c r="K5252" s="7">
        <v>5.3709600000000004E-4</v>
      </c>
      <c r="L5252" s="7">
        <v>1.07419E-4</v>
      </c>
      <c r="M5252" s="7">
        <v>73.296666666999997</v>
      </c>
      <c r="N5252" s="7">
        <v>3.0000000000000001E-3</v>
      </c>
      <c r="O5252" s="7">
        <v>5.9999999999999995E-4</v>
      </c>
      <c r="P5252" s="7">
        <v>1</v>
      </c>
      <c r="Q5252" s="7">
        <v>28</v>
      </c>
      <c r="R5252" s="7">
        <v>265</v>
      </c>
      <c r="S5252" s="189">
        <v>45625.593981481485</v>
      </c>
    </row>
    <row r="5253" spans="1:19">
      <c r="A5253" s="7">
        <v>1990</v>
      </c>
      <c r="B5253" s="123" t="s">
        <v>537</v>
      </c>
      <c r="C5253" s="123" t="s">
        <v>538</v>
      </c>
      <c r="D5253" s="123" t="s">
        <v>568</v>
      </c>
      <c r="E5253" s="123" t="s">
        <v>160</v>
      </c>
      <c r="F5253" s="7">
        <v>13.511059909</v>
      </c>
      <c r="G5253" s="123" t="s">
        <v>532</v>
      </c>
      <c r="H5253" s="7">
        <v>0.96783775400000005</v>
      </c>
      <c r="I5253" s="7">
        <v>71.632999999999996</v>
      </c>
      <c r="J5253" s="7">
        <v>0.96455456699999997</v>
      </c>
      <c r="K5253" s="7">
        <v>4.053317973E-5</v>
      </c>
      <c r="L5253" s="7">
        <v>8.1066359450000007E-6</v>
      </c>
      <c r="M5253" s="7">
        <v>71.39</v>
      </c>
      <c r="N5253" s="7">
        <v>3.0000000000000001E-3</v>
      </c>
      <c r="O5253" s="7">
        <v>5.9999999999999995E-4</v>
      </c>
      <c r="P5253" s="7">
        <v>1</v>
      </c>
      <c r="Q5253" s="7">
        <v>28</v>
      </c>
      <c r="R5253" s="7">
        <v>265</v>
      </c>
      <c r="S5253" s="189">
        <v>45625.593981481485</v>
      </c>
    </row>
    <row r="5254" spans="1:19">
      <c r="A5254" s="7">
        <v>1990</v>
      </c>
      <c r="B5254" s="123" t="s">
        <v>537</v>
      </c>
      <c r="C5254" s="123" t="s">
        <v>538</v>
      </c>
      <c r="D5254" s="123" t="s">
        <v>568</v>
      </c>
      <c r="E5254" s="123" t="s">
        <v>163</v>
      </c>
      <c r="F5254" s="7">
        <v>1339.835322655</v>
      </c>
      <c r="G5254" s="123" t="s">
        <v>532</v>
      </c>
      <c r="H5254" s="7">
        <v>85.407132724999997</v>
      </c>
      <c r="I5254" s="7">
        <v>63.744500000000002</v>
      </c>
      <c r="J5254" s="7">
        <v>85.334111699999994</v>
      </c>
      <c r="K5254" s="7">
        <v>1.3398349999999999E-3</v>
      </c>
      <c r="L5254" s="7">
        <v>1.33984E-4</v>
      </c>
      <c r="M5254" s="7">
        <v>63.69</v>
      </c>
      <c r="N5254" s="7">
        <v>1E-3</v>
      </c>
      <c r="O5254" s="7">
        <v>1E-4</v>
      </c>
      <c r="P5254" s="7">
        <v>1</v>
      </c>
      <c r="Q5254" s="7">
        <v>28</v>
      </c>
      <c r="R5254" s="7">
        <v>265</v>
      </c>
      <c r="S5254" s="189">
        <v>45625.593981481485</v>
      </c>
    </row>
    <row r="5255" spans="1:19">
      <c r="A5255" s="7">
        <v>1990</v>
      </c>
      <c r="B5255" s="123" t="s">
        <v>537</v>
      </c>
      <c r="C5255" s="123" t="s">
        <v>538</v>
      </c>
      <c r="D5255" s="123" t="s">
        <v>568</v>
      </c>
      <c r="E5255" s="123" t="s">
        <v>535</v>
      </c>
      <c r="F5255" s="7">
        <v>3290.7212284440002</v>
      </c>
      <c r="G5255" s="123" t="s">
        <v>532</v>
      </c>
      <c r="H5255" s="7">
        <v>180.971568598</v>
      </c>
      <c r="I5255" s="7">
        <v>54.994500000000002</v>
      </c>
      <c r="J5255" s="7">
        <v>180.792224291</v>
      </c>
      <c r="K5255" s="7">
        <v>3.2907209999999999E-3</v>
      </c>
      <c r="L5255" s="7">
        <v>3.2907200000000002E-4</v>
      </c>
      <c r="M5255" s="7">
        <v>54.94</v>
      </c>
      <c r="N5255" s="7">
        <v>1E-3</v>
      </c>
      <c r="O5255" s="7">
        <v>1E-4</v>
      </c>
      <c r="P5255" s="7">
        <v>1</v>
      </c>
      <c r="Q5255" s="7">
        <v>28</v>
      </c>
      <c r="R5255" s="7">
        <v>265</v>
      </c>
      <c r="S5255" s="189">
        <v>45625.593981481485</v>
      </c>
    </row>
    <row r="5256" spans="1:19">
      <c r="A5256" s="7">
        <v>1990</v>
      </c>
      <c r="B5256" s="123" t="s">
        <v>537</v>
      </c>
      <c r="C5256" s="123" t="s">
        <v>538</v>
      </c>
      <c r="D5256" s="123" t="s">
        <v>568</v>
      </c>
      <c r="E5256" s="123" t="s">
        <v>541</v>
      </c>
      <c r="F5256" s="7">
        <v>0</v>
      </c>
      <c r="G5256" s="123" t="s">
        <v>532</v>
      </c>
      <c r="H5256" s="7">
        <v>0</v>
      </c>
      <c r="I5256" s="7"/>
      <c r="J5256" s="7">
        <v>0</v>
      </c>
      <c r="K5256" s="7">
        <v>0</v>
      </c>
      <c r="L5256" s="7">
        <v>0</v>
      </c>
      <c r="M5256" s="7"/>
      <c r="N5256" s="7"/>
      <c r="O5256" s="7"/>
      <c r="P5256" s="7">
        <v>1</v>
      </c>
      <c r="Q5256" s="7">
        <v>28</v>
      </c>
      <c r="R5256" s="7">
        <v>265</v>
      </c>
      <c r="S5256" s="189">
        <v>45625.593981481485</v>
      </c>
    </row>
    <row r="5257" spans="1:19">
      <c r="A5257" s="7">
        <v>1990</v>
      </c>
      <c r="B5257" s="123" t="s">
        <v>537</v>
      </c>
      <c r="C5257" s="123" t="s">
        <v>538</v>
      </c>
      <c r="D5257" s="123" t="s">
        <v>568</v>
      </c>
      <c r="E5257" s="123" t="s">
        <v>593</v>
      </c>
      <c r="F5257" s="7">
        <v>44.003267999999998</v>
      </c>
      <c r="G5257" s="123" t="s">
        <v>532</v>
      </c>
      <c r="H5257" s="7">
        <v>3.237599114</v>
      </c>
      <c r="I5257" s="7">
        <v>73.576333332999994</v>
      </c>
      <c r="J5257" s="7">
        <v>3.2269063199999999</v>
      </c>
      <c r="K5257" s="7">
        <v>1.3201E-4</v>
      </c>
      <c r="L5257" s="7">
        <v>2.6401960799999999E-5</v>
      </c>
      <c r="M5257" s="7">
        <v>73.333333332999999</v>
      </c>
      <c r="N5257" s="7">
        <v>3.0000000000000001E-3</v>
      </c>
      <c r="O5257" s="7">
        <v>5.9999999999999995E-4</v>
      </c>
      <c r="P5257" s="7">
        <v>1</v>
      </c>
      <c r="Q5257" s="7">
        <v>28</v>
      </c>
      <c r="R5257" s="7">
        <v>265</v>
      </c>
      <c r="S5257" s="189">
        <v>45625.593981481485</v>
      </c>
    </row>
    <row r="5258" spans="1:19">
      <c r="A5258" s="7">
        <v>1990</v>
      </c>
      <c r="B5258" s="123" t="s">
        <v>537</v>
      </c>
      <c r="C5258" s="123" t="s">
        <v>538</v>
      </c>
      <c r="D5258" s="123" t="s">
        <v>566</v>
      </c>
      <c r="E5258" s="123" t="s">
        <v>540</v>
      </c>
      <c r="F5258" s="7">
        <v>0</v>
      </c>
      <c r="G5258" s="123" t="s">
        <v>532</v>
      </c>
      <c r="H5258" s="7">
        <v>0</v>
      </c>
      <c r="I5258" s="7"/>
      <c r="J5258" s="7">
        <v>0</v>
      </c>
      <c r="K5258" s="7">
        <v>0</v>
      </c>
      <c r="L5258" s="7">
        <v>0</v>
      </c>
      <c r="M5258" s="7"/>
      <c r="N5258" s="7"/>
      <c r="O5258" s="7"/>
      <c r="P5258" s="7">
        <v>1</v>
      </c>
      <c r="Q5258" s="7">
        <v>28</v>
      </c>
      <c r="R5258" s="7">
        <v>265</v>
      </c>
      <c r="S5258" s="189">
        <v>45625.593981481485</v>
      </c>
    </row>
    <row r="5259" spans="1:19">
      <c r="A5259" s="7">
        <v>1990</v>
      </c>
      <c r="B5259" s="123" t="s">
        <v>537</v>
      </c>
      <c r="C5259" s="123" t="s">
        <v>538</v>
      </c>
      <c r="D5259" s="123" t="s">
        <v>566</v>
      </c>
      <c r="E5259" s="123" t="s">
        <v>531</v>
      </c>
      <c r="F5259" s="7">
        <v>0</v>
      </c>
      <c r="G5259" s="123" t="s">
        <v>532</v>
      </c>
      <c r="H5259" s="7">
        <v>0</v>
      </c>
      <c r="I5259" s="7"/>
      <c r="J5259" s="7">
        <v>0</v>
      </c>
      <c r="K5259" s="7">
        <v>0</v>
      </c>
      <c r="L5259" s="7">
        <v>0</v>
      </c>
      <c r="M5259" s="7"/>
      <c r="N5259" s="7"/>
      <c r="O5259" s="7"/>
      <c r="P5259" s="7">
        <v>1</v>
      </c>
      <c r="Q5259" s="7">
        <v>28</v>
      </c>
      <c r="R5259" s="7">
        <v>265</v>
      </c>
      <c r="S5259" s="189">
        <v>45625.593981481485</v>
      </c>
    </row>
    <row r="5260" spans="1:19">
      <c r="A5260" s="7">
        <v>1990</v>
      </c>
      <c r="B5260" s="123" t="s">
        <v>537</v>
      </c>
      <c r="C5260" s="123" t="s">
        <v>538</v>
      </c>
      <c r="D5260" s="123" t="s">
        <v>566</v>
      </c>
      <c r="E5260" s="123" t="s">
        <v>533</v>
      </c>
      <c r="F5260" s="7">
        <v>1497.023446591</v>
      </c>
      <c r="G5260" s="123" t="s">
        <v>532</v>
      </c>
      <c r="H5260" s="7">
        <v>110.090605255</v>
      </c>
      <c r="I5260" s="7">
        <v>73.539666667000006</v>
      </c>
      <c r="J5260" s="7">
        <v>109.726828557</v>
      </c>
      <c r="K5260" s="7">
        <v>4.4910699999999998E-3</v>
      </c>
      <c r="L5260" s="7">
        <v>8.9821400000000004E-4</v>
      </c>
      <c r="M5260" s="7">
        <v>73.296666666999997</v>
      </c>
      <c r="N5260" s="7">
        <v>3.0000000000000001E-3</v>
      </c>
      <c r="O5260" s="7">
        <v>5.9999999999999995E-4</v>
      </c>
      <c r="P5260" s="7">
        <v>1</v>
      </c>
      <c r="Q5260" s="7">
        <v>28</v>
      </c>
      <c r="R5260" s="7">
        <v>265</v>
      </c>
      <c r="S5260" s="189">
        <v>45625.593981481485</v>
      </c>
    </row>
    <row r="5261" spans="1:19">
      <c r="A5261" s="7">
        <v>1990</v>
      </c>
      <c r="B5261" s="123" t="s">
        <v>537</v>
      </c>
      <c r="C5261" s="123" t="s">
        <v>538</v>
      </c>
      <c r="D5261" s="123" t="s">
        <v>566</v>
      </c>
      <c r="E5261" s="123" t="s">
        <v>160</v>
      </c>
      <c r="F5261" s="7">
        <v>31.546197995</v>
      </c>
      <c r="G5261" s="123" t="s">
        <v>532</v>
      </c>
      <c r="H5261" s="7">
        <v>2.2597488010000002</v>
      </c>
      <c r="I5261" s="7">
        <v>71.632999999999996</v>
      </c>
      <c r="J5261" s="7">
        <v>2.2520830749999998</v>
      </c>
      <c r="K5261" s="7">
        <v>9.4638593990000006E-5</v>
      </c>
      <c r="L5261" s="7">
        <v>1.89277188E-5</v>
      </c>
      <c r="M5261" s="7">
        <v>71.39</v>
      </c>
      <c r="N5261" s="7">
        <v>3.0000000000000001E-3</v>
      </c>
      <c r="O5261" s="7">
        <v>5.9999999999999995E-4</v>
      </c>
      <c r="P5261" s="7">
        <v>1</v>
      </c>
      <c r="Q5261" s="7">
        <v>28</v>
      </c>
      <c r="R5261" s="7">
        <v>265</v>
      </c>
      <c r="S5261" s="189">
        <v>45625.593981481485</v>
      </c>
    </row>
    <row r="5262" spans="1:19">
      <c r="A5262" s="7">
        <v>1990</v>
      </c>
      <c r="B5262" s="123" t="s">
        <v>537</v>
      </c>
      <c r="C5262" s="123" t="s">
        <v>538</v>
      </c>
      <c r="D5262" s="123" t="s">
        <v>566</v>
      </c>
      <c r="E5262" s="123" t="s">
        <v>163</v>
      </c>
      <c r="F5262" s="7">
        <v>16.477303279000001</v>
      </c>
      <c r="G5262" s="123" t="s">
        <v>532</v>
      </c>
      <c r="H5262" s="7">
        <v>1.0503374590000001</v>
      </c>
      <c r="I5262" s="7">
        <v>63.744500000000002</v>
      </c>
      <c r="J5262" s="7">
        <v>1.0494394460000001</v>
      </c>
      <c r="K5262" s="7">
        <v>1.6477303279999999E-5</v>
      </c>
      <c r="L5262" s="7">
        <v>1.647730328E-6</v>
      </c>
      <c r="M5262" s="7">
        <v>63.69</v>
      </c>
      <c r="N5262" s="7">
        <v>1E-3</v>
      </c>
      <c r="O5262" s="7">
        <v>1E-4</v>
      </c>
      <c r="P5262" s="7">
        <v>1</v>
      </c>
      <c r="Q5262" s="7">
        <v>28</v>
      </c>
      <c r="R5262" s="7">
        <v>265</v>
      </c>
      <c r="S5262" s="189">
        <v>45625.593981481485</v>
      </c>
    </row>
    <row r="5263" spans="1:19">
      <c r="A5263" s="7">
        <v>1990</v>
      </c>
      <c r="B5263" s="123" t="s">
        <v>537</v>
      </c>
      <c r="C5263" s="123" t="s">
        <v>538</v>
      </c>
      <c r="D5263" s="123" t="s">
        <v>566</v>
      </c>
      <c r="E5263" s="123" t="s">
        <v>535</v>
      </c>
      <c r="F5263" s="7">
        <v>0</v>
      </c>
      <c r="G5263" s="123" t="s">
        <v>532</v>
      </c>
      <c r="H5263" s="7">
        <v>0</v>
      </c>
      <c r="I5263" s="7"/>
      <c r="J5263" s="7">
        <v>0</v>
      </c>
      <c r="K5263" s="7">
        <v>0</v>
      </c>
      <c r="L5263" s="7">
        <v>0</v>
      </c>
      <c r="M5263" s="7"/>
      <c r="N5263" s="7"/>
      <c r="O5263" s="7"/>
      <c r="P5263" s="7">
        <v>1</v>
      </c>
      <c r="Q5263" s="7">
        <v>28</v>
      </c>
      <c r="R5263" s="7">
        <v>265</v>
      </c>
      <c r="S5263" s="189">
        <v>45625.593981481485</v>
      </c>
    </row>
    <row r="5264" spans="1:19">
      <c r="A5264" s="7">
        <v>1990</v>
      </c>
      <c r="B5264" s="123" t="s">
        <v>537</v>
      </c>
      <c r="C5264" s="123" t="s">
        <v>538</v>
      </c>
      <c r="D5264" s="123" t="s">
        <v>566</v>
      </c>
      <c r="E5264" s="123" t="s">
        <v>541</v>
      </c>
      <c r="F5264" s="7">
        <v>0</v>
      </c>
      <c r="G5264" s="123" t="s">
        <v>532</v>
      </c>
      <c r="H5264" s="7">
        <v>0</v>
      </c>
      <c r="I5264" s="7"/>
      <c r="J5264" s="7">
        <v>0</v>
      </c>
      <c r="K5264" s="7">
        <v>0</v>
      </c>
      <c r="L5264" s="7">
        <v>0</v>
      </c>
      <c r="M5264" s="7"/>
      <c r="N5264" s="7"/>
      <c r="O5264" s="7"/>
      <c r="P5264" s="7">
        <v>1</v>
      </c>
      <c r="Q5264" s="7">
        <v>28</v>
      </c>
      <c r="R5264" s="7">
        <v>265</v>
      </c>
      <c r="S5264" s="189">
        <v>45625.593981481485</v>
      </c>
    </row>
    <row r="5265" spans="1:19">
      <c r="A5265" s="7">
        <v>1990</v>
      </c>
      <c r="B5265" s="123" t="s">
        <v>537</v>
      </c>
      <c r="C5265" s="123" t="s">
        <v>553</v>
      </c>
      <c r="D5265" s="123" t="s">
        <v>554</v>
      </c>
      <c r="E5265" s="123" t="s">
        <v>533</v>
      </c>
      <c r="F5265" s="7">
        <v>14452.0674156</v>
      </c>
      <c r="G5265" s="123" t="s">
        <v>532</v>
      </c>
      <c r="H5265" s="7">
        <v>1069.162190107</v>
      </c>
      <c r="I5265" s="7">
        <v>73.979878404999994</v>
      </c>
      <c r="J5265" s="7">
        <v>1059.3365415630001</v>
      </c>
      <c r="K5265" s="7">
        <v>0.10513149200000001</v>
      </c>
      <c r="L5265" s="7">
        <v>2.5969685999999999E-2</v>
      </c>
      <c r="M5265" s="7">
        <v>73.3</v>
      </c>
      <c r="N5265" s="7">
        <v>7.2744949999999997E-3</v>
      </c>
      <c r="O5265" s="7">
        <v>1.796953E-3</v>
      </c>
      <c r="P5265" s="7">
        <v>1</v>
      </c>
      <c r="Q5265" s="7">
        <v>28</v>
      </c>
      <c r="R5265" s="7">
        <v>265</v>
      </c>
      <c r="S5265" s="189">
        <v>45625.593981481485</v>
      </c>
    </row>
    <row r="5266" spans="1:19">
      <c r="A5266" s="7">
        <v>1990</v>
      </c>
      <c r="B5266" s="123" t="s">
        <v>537</v>
      </c>
      <c r="C5266" s="123" t="s">
        <v>553</v>
      </c>
      <c r="D5266" s="123" t="s">
        <v>555</v>
      </c>
      <c r="E5266" s="123" t="s">
        <v>533</v>
      </c>
      <c r="F5266" s="7">
        <v>0</v>
      </c>
      <c r="G5266" s="123" t="s">
        <v>532</v>
      </c>
      <c r="H5266" s="7">
        <v>0</v>
      </c>
      <c r="I5266" s="7"/>
      <c r="J5266" s="7">
        <v>0</v>
      </c>
      <c r="K5266" s="7">
        <v>0</v>
      </c>
      <c r="L5266" s="7">
        <v>0</v>
      </c>
      <c r="M5266" s="7"/>
      <c r="N5266" s="7"/>
      <c r="O5266" s="7"/>
      <c r="P5266" s="7">
        <v>1</v>
      </c>
      <c r="Q5266" s="7">
        <v>28</v>
      </c>
      <c r="R5266" s="7">
        <v>265</v>
      </c>
      <c r="S5266" s="189">
        <v>45625.593981481485</v>
      </c>
    </row>
    <row r="5267" spans="1:19">
      <c r="A5267" s="7">
        <v>1990</v>
      </c>
      <c r="B5267" s="123" t="s">
        <v>537</v>
      </c>
      <c r="C5267" s="123" t="s">
        <v>553</v>
      </c>
      <c r="D5267" s="123" t="s">
        <v>555</v>
      </c>
      <c r="E5267" s="123" t="s">
        <v>159</v>
      </c>
      <c r="F5267" s="7">
        <v>0</v>
      </c>
      <c r="G5267" s="123" t="s">
        <v>532</v>
      </c>
      <c r="H5267" s="7">
        <v>0</v>
      </c>
      <c r="I5267" s="7"/>
      <c r="J5267" s="7">
        <v>0</v>
      </c>
      <c r="K5267" s="7">
        <v>0</v>
      </c>
      <c r="L5267" s="7">
        <v>0</v>
      </c>
      <c r="M5267" s="7"/>
      <c r="N5267" s="7"/>
      <c r="O5267" s="7"/>
      <c r="P5267" s="7">
        <v>1</v>
      </c>
      <c r="Q5267" s="7">
        <v>28</v>
      </c>
      <c r="R5267" s="7">
        <v>265</v>
      </c>
      <c r="S5267" s="189">
        <v>45625.593981481485</v>
      </c>
    </row>
    <row r="5268" spans="1:19">
      <c r="A5268" s="7">
        <v>1990</v>
      </c>
      <c r="B5268" s="123" t="s">
        <v>537</v>
      </c>
      <c r="C5268" s="123" t="s">
        <v>553</v>
      </c>
      <c r="D5268" s="123" t="s">
        <v>560</v>
      </c>
      <c r="E5268" s="123" t="s">
        <v>533</v>
      </c>
      <c r="F5268" s="7">
        <v>5166.5877425099998</v>
      </c>
      <c r="G5268" s="123" t="s">
        <v>532</v>
      </c>
      <c r="H5268" s="7">
        <v>382.22353296</v>
      </c>
      <c r="I5268" s="7">
        <v>73.979878404999994</v>
      </c>
      <c r="J5268" s="7">
        <v>378.71088152599998</v>
      </c>
      <c r="K5268" s="7">
        <v>3.7584316999999999E-2</v>
      </c>
      <c r="L5268" s="7">
        <v>9.2841150000000008E-3</v>
      </c>
      <c r="M5268" s="7">
        <v>73.3</v>
      </c>
      <c r="N5268" s="7">
        <v>7.2744949999999997E-3</v>
      </c>
      <c r="O5268" s="7">
        <v>1.796953E-3</v>
      </c>
      <c r="P5268" s="7">
        <v>1</v>
      </c>
      <c r="Q5268" s="7">
        <v>28</v>
      </c>
      <c r="R5268" s="7">
        <v>265</v>
      </c>
      <c r="S5268" s="189">
        <v>45625.593981481485</v>
      </c>
    </row>
    <row r="5269" spans="1:19">
      <c r="A5269" s="7">
        <v>1990</v>
      </c>
      <c r="B5269" s="123" t="s">
        <v>537</v>
      </c>
      <c r="C5269" s="123" t="s">
        <v>553</v>
      </c>
      <c r="D5269" s="123" t="s">
        <v>560</v>
      </c>
      <c r="E5269" s="123" t="s">
        <v>159</v>
      </c>
      <c r="F5269" s="7">
        <v>33318.892852546996</v>
      </c>
      <c r="G5269" s="123" t="s">
        <v>532</v>
      </c>
      <c r="H5269" s="7">
        <v>2399.015858531</v>
      </c>
      <c r="I5269" s="7">
        <v>72.001667917000006</v>
      </c>
      <c r="J5269" s="7">
        <v>2330.9897439639999</v>
      </c>
      <c r="K5269" s="7">
        <v>1.4807896890000001</v>
      </c>
      <c r="L5269" s="7">
        <v>0.100241522</v>
      </c>
      <c r="M5269" s="7">
        <v>69.959999999999994</v>
      </c>
      <c r="N5269" s="7">
        <v>4.4442943999999998E-2</v>
      </c>
      <c r="O5269" s="7">
        <v>3.0085490000000001E-3</v>
      </c>
      <c r="P5269" s="7">
        <v>1</v>
      </c>
      <c r="Q5269" s="7">
        <v>28</v>
      </c>
      <c r="R5269" s="7">
        <v>265</v>
      </c>
      <c r="S5269" s="189">
        <v>45625.593981481485</v>
      </c>
    </row>
    <row r="5270" spans="1:19">
      <c r="A5270" s="7">
        <v>1990</v>
      </c>
      <c r="B5270" s="123" t="s">
        <v>537</v>
      </c>
      <c r="C5270" s="123" t="s">
        <v>553</v>
      </c>
      <c r="D5270" s="123" t="s">
        <v>560</v>
      </c>
      <c r="E5270" s="123" t="s">
        <v>163</v>
      </c>
      <c r="F5270" s="7">
        <v>290.94938946500002</v>
      </c>
      <c r="G5270" s="123" t="s">
        <v>532</v>
      </c>
      <c r="H5270" s="7">
        <v>18.674973374</v>
      </c>
      <c r="I5270" s="7">
        <v>64.186329479999998</v>
      </c>
      <c r="J5270" s="7">
        <v>18.533476108999999</v>
      </c>
      <c r="K5270" s="7">
        <v>5.0534739999999996E-3</v>
      </c>
      <c r="L5270" s="7">
        <v>0</v>
      </c>
      <c r="M5270" s="7">
        <v>63.7</v>
      </c>
      <c r="N5270" s="7">
        <v>1.7368910000000001E-2</v>
      </c>
      <c r="O5270" s="7">
        <v>0</v>
      </c>
      <c r="P5270" s="7">
        <v>1</v>
      </c>
      <c r="Q5270" s="7">
        <v>28</v>
      </c>
      <c r="R5270" s="7"/>
      <c r="S5270" s="189">
        <v>45625.593981481485</v>
      </c>
    </row>
    <row r="5271" spans="1:19">
      <c r="A5271" s="7">
        <v>1990</v>
      </c>
      <c r="B5271" s="123" t="s">
        <v>537</v>
      </c>
      <c r="C5271" s="123" t="s">
        <v>553</v>
      </c>
      <c r="D5271" s="123" t="s">
        <v>559</v>
      </c>
      <c r="E5271" s="123" t="s">
        <v>533</v>
      </c>
      <c r="F5271" s="7">
        <v>1939.501616199</v>
      </c>
      <c r="G5271" s="123" t="s">
        <v>532</v>
      </c>
      <c r="H5271" s="7">
        <v>143.48409373300001</v>
      </c>
      <c r="I5271" s="7">
        <v>73.979878404999994</v>
      </c>
      <c r="J5271" s="7">
        <v>142.16546846700001</v>
      </c>
      <c r="K5271" s="7">
        <v>1.4108895E-2</v>
      </c>
      <c r="L5271" s="7">
        <v>3.4851930000000001E-3</v>
      </c>
      <c r="M5271" s="7">
        <v>73.3</v>
      </c>
      <c r="N5271" s="7">
        <v>7.2744949999999997E-3</v>
      </c>
      <c r="O5271" s="7">
        <v>1.796953E-3</v>
      </c>
      <c r="P5271" s="7">
        <v>1</v>
      </c>
      <c r="Q5271" s="7">
        <v>28</v>
      </c>
      <c r="R5271" s="7">
        <v>265</v>
      </c>
      <c r="S5271" s="189">
        <v>45625.593981481485</v>
      </c>
    </row>
    <row r="5272" spans="1:19">
      <c r="A5272" s="7">
        <v>1990</v>
      </c>
      <c r="B5272" s="123" t="s">
        <v>537</v>
      </c>
      <c r="C5272" s="123" t="s">
        <v>553</v>
      </c>
      <c r="D5272" s="123" t="s">
        <v>559</v>
      </c>
      <c r="E5272" s="123" t="s">
        <v>159</v>
      </c>
      <c r="F5272" s="7">
        <v>257.23699199999999</v>
      </c>
      <c r="G5272" s="123" t="s">
        <v>532</v>
      </c>
      <c r="H5272" s="7">
        <v>18.521492473999999</v>
      </c>
      <c r="I5272" s="7">
        <v>72.001667917000006</v>
      </c>
      <c r="J5272" s="7">
        <v>17.996299960000002</v>
      </c>
      <c r="K5272" s="7">
        <v>1.1432369E-2</v>
      </c>
      <c r="L5272" s="7">
        <v>7.7391000000000005E-4</v>
      </c>
      <c r="M5272" s="7">
        <v>69.959999999999994</v>
      </c>
      <c r="N5272" s="7">
        <v>4.4442943999999998E-2</v>
      </c>
      <c r="O5272" s="7">
        <v>3.0085490000000001E-3</v>
      </c>
      <c r="P5272" s="7">
        <v>1</v>
      </c>
      <c r="Q5272" s="7">
        <v>28</v>
      </c>
      <c r="R5272" s="7">
        <v>265</v>
      </c>
      <c r="S5272" s="189">
        <v>45625.593981481485</v>
      </c>
    </row>
    <row r="5273" spans="1:19">
      <c r="A5273" s="7">
        <v>1990</v>
      </c>
      <c r="B5273" s="123" t="s">
        <v>537</v>
      </c>
      <c r="C5273" s="123" t="s">
        <v>553</v>
      </c>
      <c r="D5273" s="123" t="s">
        <v>188</v>
      </c>
      <c r="E5273" s="123" t="s">
        <v>533</v>
      </c>
      <c r="F5273" s="7">
        <v>1817.0712000000001</v>
      </c>
      <c r="G5273" s="123" t="s">
        <v>532</v>
      </c>
      <c r="H5273" s="7">
        <v>147.17404525800001</v>
      </c>
      <c r="I5273" s="7">
        <v>80.995199999999997</v>
      </c>
      <c r="J5273" s="7">
        <v>133.19131895999999</v>
      </c>
      <c r="K5273" s="7">
        <v>7.540845E-3</v>
      </c>
      <c r="L5273" s="7">
        <v>5.1968236000000001E-2</v>
      </c>
      <c r="M5273" s="7">
        <v>73.3</v>
      </c>
      <c r="N5273" s="7">
        <v>4.15E-3</v>
      </c>
      <c r="O5273" s="7">
        <v>2.86E-2</v>
      </c>
      <c r="P5273" s="7">
        <v>1</v>
      </c>
      <c r="Q5273" s="7">
        <v>28</v>
      </c>
      <c r="R5273" s="7">
        <v>265</v>
      </c>
      <c r="S5273" s="189">
        <v>45625.593981481485</v>
      </c>
    </row>
    <row r="5274" spans="1:19">
      <c r="A5274" s="7">
        <v>1990</v>
      </c>
      <c r="B5274" s="123" t="s">
        <v>537</v>
      </c>
      <c r="C5274" s="123" t="s">
        <v>553</v>
      </c>
      <c r="D5274" s="123" t="s">
        <v>571</v>
      </c>
      <c r="E5274" s="123" t="s">
        <v>572</v>
      </c>
      <c r="F5274" s="7">
        <v>631.66090220199999</v>
      </c>
      <c r="G5274" s="123" t="s">
        <v>532</v>
      </c>
      <c r="H5274" s="7">
        <v>45.425813951999999</v>
      </c>
      <c r="I5274" s="7">
        <v>71.914873619000005</v>
      </c>
      <c r="J5274" s="7">
        <v>45.044947864999997</v>
      </c>
      <c r="K5274" s="7">
        <v>1.2504860000000001E-3</v>
      </c>
      <c r="L5274" s="7">
        <v>1.3051040000000001E-3</v>
      </c>
      <c r="M5274" s="7">
        <v>71.311913888999996</v>
      </c>
      <c r="N5274" s="7">
        <v>1.9796800000000002E-3</v>
      </c>
      <c r="O5274" s="7">
        <v>2.066146E-3</v>
      </c>
      <c r="P5274" s="7">
        <v>1</v>
      </c>
      <c r="Q5274" s="7">
        <v>28</v>
      </c>
      <c r="R5274" s="7">
        <v>265</v>
      </c>
      <c r="S5274" s="189">
        <v>45625.593981481485</v>
      </c>
    </row>
    <row r="5275" spans="1:19">
      <c r="A5275" s="7">
        <v>1990</v>
      </c>
      <c r="B5275" s="123" t="s">
        <v>537</v>
      </c>
      <c r="C5275" s="123" t="s">
        <v>553</v>
      </c>
      <c r="D5275" s="123" t="s">
        <v>573</v>
      </c>
      <c r="E5275" s="123" t="s">
        <v>572</v>
      </c>
      <c r="F5275" s="7">
        <v>15023.694975812999</v>
      </c>
      <c r="G5275" s="123" t="s">
        <v>532</v>
      </c>
      <c r="H5275" s="7">
        <v>1080.6800653509999</v>
      </c>
      <c r="I5275" s="7">
        <v>71.931709682000005</v>
      </c>
      <c r="J5275" s="7">
        <v>1072.5415843230001</v>
      </c>
      <c r="K5275" s="7">
        <v>1.4663262E-2</v>
      </c>
      <c r="L5275" s="7">
        <v>2.9161922999999999E-2</v>
      </c>
      <c r="M5275" s="7">
        <v>71.39</v>
      </c>
      <c r="N5275" s="7">
        <v>9.7600900000000001E-4</v>
      </c>
      <c r="O5275" s="7">
        <v>1.9410619999999999E-3</v>
      </c>
      <c r="P5275" s="7">
        <v>1</v>
      </c>
      <c r="Q5275" s="7">
        <v>28</v>
      </c>
      <c r="R5275" s="7">
        <v>265</v>
      </c>
      <c r="S5275" s="189">
        <v>45625.593981481485</v>
      </c>
    </row>
    <row r="5276" spans="1:19">
      <c r="A5276" s="7">
        <v>1990</v>
      </c>
      <c r="B5276" s="123" t="s">
        <v>537</v>
      </c>
      <c r="C5276" s="123" t="s">
        <v>553</v>
      </c>
      <c r="D5276" s="123" t="s">
        <v>558</v>
      </c>
      <c r="E5276" s="123" t="s">
        <v>533</v>
      </c>
      <c r="F5276" s="7">
        <v>0</v>
      </c>
      <c r="G5276" s="123" t="s">
        <v>532</v>
      </c>
      <c r="H5276" s="7">
        <v>0</v>
      </c>
      <c r="I5276" s="7"/>
      <c r="J5276" s="7">
        <v>0</v>
      </c>
      <c r="K5276" s="7">
        <v>0</v>
      </c>
      <c r="L5276" s="7">
        <v>0</v>
      </c>
      <c r="M5276" s="7"/>
      <c r="N5276" s="7"/>
      <c r="O5276" s="7"/>
      <c r="P5276" s="7">
        <v>1</v>
      </c>
      <c r="Q5276" s="7">
        <v>28</v>
      </c>
      <c r="R5276" s="7">
        <v>265</v>
      </c>
      <c r="S5276" s="189">
        <v>45625.593981481485</v>
      </c>
    </row>
    <row r="5277" spans="1:19">
      <c r="A5277" s="7">
        <v>1990</v>
      </c>
      <c r="B5277" s="123" t="s">
        <v>537</v>
      </c>
      <c r="C5277" s="123" t="s">
        <v>553</v>
      </c>
      <c r="D5277" s="123" t="s">
        <v>558</v>
      </c>
      <c r="E5277" s="123" t="s">
        <v>159</v>
      </c>
      <c r="F5277" s="7">
        <v>0</v>
      </c>
      <c r="G5277" s="123" t="s">
        <v>532</v>
      </c>
      <c r="H5277" s="7">
        <v>0</v>
      </c>
      <c r="I5277" s="7"/>
      <c r="J5277" s="7">
        <v>0</v>
      </c>
      <c r="K5277" s="7">
        <v>0</v>
      </c>
      <c r="L5277" s="7">
        <v>0</v>
      </c>
      <c r="M5277" s="7"/>
      <c r="N5277" s="7"/>
      <c r="O5277" s="7"/>
      <c r="P5277" s="7">
        <v>1</v>
      </c>
      <c r="Q5277" s="7">
        <v>28</v>
      </c>
      <c r="R5277" s="7">
        <v>265</v>
      </c>
      <c r="S5277" s="189">
        <v>45625.593981481485</v>
      </c>
    </row>
    <row r="5278" spans="1:19">
      <c r="A5278" s="7">
        <v>1990</v>
      </c>
      <c r="B5278" s="123" t="s">
        <v>537</v>
      </c>
      <c r="C5278" s="123" t="s">
        <v>553</v>
      </c>
      <c r="D5278" s="123" t="s">
        <v>191</v>
      </c>
      <c r="E5278" s="123" t="s">
        <v>533</v>
      </c>
      <c r="F5278" s="7">
        <v>303.15781440000001</v>
      </c>
      <c r="G5278" s="123" t="s">
        <v>532</v>
      </c>
      <c r="H5278" s="7">
        <v>22.441560369000001</v>
      </c>
      <c r="I5278" s="7">
        <v>74.025999999999996</v>
      </c>
      <c r="J5278" s="7">
        <v>22.221467795999999</v>
      </c>
      <c r="K5278" s="7">
        <v>2.122105E-3</v>
      </c>
      <c r="L5278" s="7">
        <v>6.0631599999999997E-4</v>
      </c>
      <c r="M5278" s="7">
        <v>73.3</v>
      </c>
      <c r="N5278" s="7">
        <v>7.0000000000000001E-3</v>
      </c>
      <c r="O5278" s="7">
        <v>2E-3</v>
      </c>
      <c r="P5278" s="7">
        <v>1</v>
      </c>
      <c r="Q5278" s="7">
        <v>28</v>
      </c>
      <c r="R5278" s="7">
        <v>265</v>
      </c>
      <c r="S5278" s="189">
        <v>45625.593981481485</v>
      </c>
    </row>
    <row r="5279" spans="1:19">
      <c r="A5279" s="7">
        <v>1990</v>
      </c>
      <c r="B5279" s="123" t="s">
        <v>537</v>
      </c>
      <c r="C5279" s="123" t="s">
        <v>553</v>
      </c>
      <c r="D5279" s="123" t="s">
        <v>561</v>
      </c>
      <c r="E5279" s="123" t="s">
        <v>531</v>
      </c>
      <c r="F5279" s="7">
        <v>824.71586400000001</v>
      </c>
      <c r="G5279" s="123" t="s">
        <v>532</v>
      </c>
      <c r="H5279" s="7">
        <v>63.277149381000001</v>
      </c>
      <c r="I5279" s="7">
        <v>76.725999999999999</v>
      </c>
      <c r="J5279" s="7">
        <v>62.678405664000003</v>
      </c>
      <c r="K5279" s="7">
        <v>5.7730109999999998E-3</v>
      </c>
      <c r="L5279" s="7">
        <v>1.6494319999999999E-3</v>
      </c>
      <c r="M5279" s="7">
        <v>76</v>
      </c>
      <c r="N5279" s="7">
        <v>7.0000000000000001E-3</v>
      </c>
      <c r="O5279" s="7">
        <v>2E-3</v>
      </c>
      <c r="P5279" s="7">
        <v>1</v>
      </c>
      <c r="Q5279" s="7">
        <v>28</v>
      </c>
      <c r="R5279" s="7">
        <v>265</v>
      </c>
      <c r="S5279" s="189">
        <v>45625.593981481485</v>
      </c>
    </row>
    <row r="5280" spans="1:19">
      <c r="A5280" s="7">
        <v>1990</v>
      </c>
      <c r="B5280" s="123" t="s">
        <v>537</v>
      </c>
      <c r="C5280" s="123" t="s">
        <v>553</v>
      </c>
      <c r="D5280" s="123" t="s">
        <v>561</v>
      </c>
      <c r="E5280" s="123" t="s">
        <v>533</v>
      </c>
      <c r="F5280" s="7">
        <v>4556.7235232909998</v>
      </c>
      <c r="G5280" s="123" t="s">
        <v>532</v>
      </c>
      <c r="H5280" s="7">
        <v>337.10585217800002</v>
      </c>
      <c r="I5280" s="7">
        <v>73.979878404999994</v>
      </c>
      <c r="J5280" s="7">
        <v>334.00783425700001</v>
      </c>
      <c r="K5280" s="7">
        <v>3.3147862E-2</v>
      </c>
      <c r="L5280" s="7">
        <v>8.1882180000000006E-3</v>
      </c>
      <c r="M5280" s="7">
        <v>73.3</v>
      </c>
      <c r="N5280" s="7">
        <v>7.2744949999999997E-3</v>
      </c>
      <c r="O5280" s="7">
        <v>1.796953E-3</v>
      </c>
      <c r="P5280" s="7">
        <v>1</v>
      </c>
      <c r="Q5280" s="7">
        <v>28</v>
      </c>
      <c r="R5280" s="7">
        <v>265</v>
      </c>
      <c r="S5280" s="189">
        <v>45625.593981481485</v>
      </c>
    </row>
    <row r="5281" spans="1:19">
      <c r="A5281" s="7">
        <v>1990</v>
      </c>
      <c r="B5281" s="123" t="s">
        <v>537</v>
      </c>
      <c r="C5281" s="123" t="s">
        <v>553</v>
      </c>
      <c r="D5281" s="123" t="s">
        <v>561</v>
      </c>
      <c r="E5281" s="123" t="s">
        <v>159</v>
      </c>
      <c r="F5281" s="7">
        <v>5841.6747825450002</v>
      </c>
      <c r="G5281" s="123" t="s">
        <v>532</v>
      </c>
      <c r="H5281" s="7">
        <v>420.61032777200001</v>
      </c>
      <c r="I5281" s="7">
        <v>72.001667917000006</v>
      </c>
      <c r="J5281" s="7">
        <v>408.68356778700002</v>
      </c>
      <c r="K5281" s="7">
        <v>0.25962122500000001</v>
      </c>
      <c r="L5281" s="7">
        <v>1.7574965000000001E-2</v>
      </c>
      <c r="M5281" s="7">
        <v>69.959999999999994</v>
      </c>
      <c r="N5281" s="7">
        <v>4.4442943999999998E-2</v>
      </c>
      <c r="O5281" s="7">
        <v>3.0085490000000001E-3</v>
      </c>
      <c r="P5281" s="7">
        <v>1</v>
      </c>
      <c r="Q5281" s="7">
        <v>28</v>
      </c>
      <c r="R5281" s="7">
        <v>265</v>
      </c>
      <c r="S5281" s="189">
        <v>45625.593981481485</v>
      </c>
    </row>
    <row r="5282" spans="1:19">
      <c r="A5282" s="7">
        <v>1990</v>
      </c>
      <c r="B5282" s="123" t="s">
        <v>537</v>
      </c>
      <c r="C5282" s="123" t="s">
        <v>553</v>
      </c>
      <c r="D5282" s="123" t="s">
        <v>561</v>
      </c>
      <c r="E5282" s="123" t="s">
        <v>535</v>
      </c>
      <c r="F5282" s="7">
        <v>0</v>
      </c>
      <c r="G5282" s="123" t="s">
        <v>532</v>
      </c>
      <c r="H5282" s="7">
        <v>0</v>
      </c>
      <c r="I5282" s="7"/>
      <c r="J5282" s="7">
        <v>0</v>
      </c>
      <c r="K5282" s="7">
        <v>0</v>
      </c>
      <c r="L5282" s="7">
        <v>0</v>
      </c>
      <c r="M5282" s="7"/>
      <c r="N5282" s="7"/>
      <c r="O5282" s="7"/>
      <c r="P5282" s="7">
        <v>1</v>
      </c>
      <c r="Q5282" s="7">
        <v>28</v>
      </c>
      <c r="R5282" s="7">
        <v>265</v>
      </c>
      <c r="S5282" s="189">
        <v>45625.593981481485</v>
      </c>
    </row>
    <row r="5283" spans="1:19">
      <c r="A5283" s="7">
        <v>1990</v>
      </c>
      <c r="B5283" s="123" t="s">
        <v>537</v>
      </c>
      <c r="C5283" s="123" t="s">
        <v>564</v>
      </c>
      <c r="D5283" s="123" t="s">
        <v>180</v>
      </c>
      <c r="E5283" s="123" t="s">
        <v>33</v>
      </c>
      <c r="F5283" s="7">
        <v>1870.6404686400001</v>
      </c>
      <c r="G5283" s="123" t="s">
        <v>532</v>
      </c>
      <c r="H5283" s="7">
        <v>17.696258833000002</v>
      </c>
      <c r="I5283" s="7">
        <v>9.4600000000000009</v>
      </c>
      <c r="J5283" s="7">
        <v>0</v>
      </c>
      <c r="K5283" s="7">
        <v>0.56119214100000003</v>
      </c>
      <c r="L5283" s="7">
        <v>7.4825619999999999E-3</v>
      </c>
      <c r="M5283" s="7">
        <v>0</v>
      </c>
      <c r="N5283" s="7">
        <v>0.3</v>
      </c>
      <c r="O5283" s="7">
        <v>4.0000000000000001E-3</v>
      </c>
      <c r="P5283" s="7"/>
      <c r="Q5283" s="7">
        <v>28</v>
      </c>
      <c r="R5283" s="7">
        <v>265</v>
      </c>
      <c r="S5283" s="189">
        <v>45625.593981481485</v>
      </c>
    </row>
    <row r="5284" spans="1:19">
      <c r="A5284" s="7">
        <v>1990</v>
      </c>
      <c r="B5284" s="123" t="s">
        <v>537</v>
      </c>
      <c r="C5284" s="123" t="s">
        <v>564</v>
      </c>
      <c r="D5284" s="123" t="s">
        <v>180</v>
      </c>
      <c r="E5284" s="123" t="s">
        <v>540</v>
      </c>
      <c r="F5284" s="7">
        <v>25447.789079999999</v>
      </c>
      <c r="G5284" s="123" t="s">
        <v>532</v>
      </c>
      <c r="H5284" s="7">
        <v>2631.2377713989999</v>
      </c>
      <c r="I5284" s="7">
        <v>103.39749999999999</v>
      </c>
      <c r="J5284" s="7">
        <v>2407.3608469679998</v>
      </c>
      <c r="K5284" s="7">
        <v>7.6343367239999997</v>
      </c>
      <c r="L5284" s="7">
        <v>3.8171683999999997E-2</v>
      </c>
      <c r="M5284" s="7">
        <v>94.6</v>
      </c>
      <c r="N5284" s="7">
        <v>0.3</v>
      </c>
      <c r="O5284" s="7">
        <v>1.5E-3</v>
      </c>
      <c r="P5284" s="7">
        <v>1</v>
      </c>
      <c r="Q5284" s="7">
        <v>28</v>
      </c>
      <c r="R5284" s="7">
        <v>265</v>
      </c>
      <c r="S5284" s="189">
        <v>45625.593981481485</v>
      </c>
    </row>
    <row r="5285" spans="1:19">
      <c r="A5285" s="7">
        <v>1990</v>
      </c>
      <c r="B5285" s="123" t="s">
        <v>537</v>
      </c>
      <c r="C5285" s="123" t="s">
        <v>564</v>
      </c>
      <c r="D5285" s="123" t="s">
        <v>180</v>
      </c>
      <c r="E5285" s="123" t="s">
        <v>569</v>
      </c>
      <c r="F5285" s="7">
        <v>6489.54</v>
      </c>
      <c r="G5285" s="123" t="s">
        <v>532</v>
      </c>
      <c r="H5285" s="7">
        <v>698.47567974000003</v>
      </c>
      <c r="I5285" s="7">
        <v>107.631</v>
      </c>
      <c r="J5285" s="7">
        <v>641.55592439999998</v>
      </c>
      <c r="K5285" s="7">
        <v>1.9468620000000001</v>
      </c>
      <c r="L5285" s="7">
        <v>9.0853559999999993E-3</v>
      </c>
      <c r="M5285" s="7">
        <v>98.86</v>
      </c>
      <c r="N5285" s="7">
        <v>0.3</v>
      </c>
      <c r="O5285" s="7">
        <v>1.4E-3</v>
      </c>
      <c r="P5285" s="7">
        <v>1</v>
      </c>
      <c r="Q5285" s="7">
        <v>28</v>
      </c>
      <c r="R5285" s="7">
        <v>265</v>
      </c>
      <c r="S5285" s="189">
        <v>45625.593981481485</v>
      </c>
    </row>
    <row r="5286" spans="1:19">
      <c r="A5286" s="7">
        <v>1990</v>
      </c>
      <c r="B5286" s="123" t="s">
        <v>537</v>
      </c>
      <c r="C5286" s="123" t="s">
        <v>564</v>
      </c>
      <c r="D5286" s="123" t="s">
        <v>180</v>
      </c>
      <c r="E5286" s="123" t="s">
        <v>531</v>
      </c>
      <c r="F5286" s="7">
        <v>0</v>
      </c>
      <c r="G5286" s="123" t="s">
        <v>532</v>
      </c>
      <c r="H5286" s="7">
        <v>0</v>
      </c>
      <c r="I5286" s="7"/>
      <c r="J5286" s="7">
        <v>0</v>
      </c>
      <c r="K5286" s="7">
        <v>0</v>
      </c>
      <c r="L5286" s="7">
        <v>0</v>
      </c>
      <c r="M5286" s="7"/>
      <c r="N5286" s="7"/>
      <c r="O5286" s="7"/>
      <c r="P5286" s="7">
        <v>1</v>
      </c>
      <c r="Q5286" s="7">
        <v>28</v>
      </c>
      <c r="R5286" s="7">
        <v>265</v>
      </c>
      <c r="S5286" s="189">
        <v>45625.593981481485</v>
      </c>
    </row>
    <row r="5287" spans="1:19">
      <c r="A5287" s="7">
        <v>1990</v>
      </c>
      <c r="B5287" s="123" t="s">
        <v>537</v>
      </c>
      <c r="C5287" s="123" t="s">
        <v>564</v>
      </c>
      <c r="D5287" s="123" t="s">
        <v>180</v>
      </c>
      <c r="E5287" s="123" t="s">
        <v>533</v>
      </c>
      <c r="F5287" s="7">
        <v>8228.5692479999998</v>
      </c>
      <c r="G5287" s="123" t="s">
        <v>532</v>
      </c>
      <c r="H5287" s="7">
        <v>606.73903921700003</v>
      </c>
      <c r="I5287" s="7">
        <v>73.735666667000004</v>
      </c>
      <c r="J5287" s="7">
        <v>603.12669731699998</v>
      </c>
      <c r="K5287" s="7">
        <v>8.2285691999999994E-2</v>
      </c>
      <c r="L5287" s="7">
        <v>4.9371420000000003E-3</v>
      </c>
      <c r="M5287" s="7">
        <v>73.296666666999997</v>
      </c>
      <c r="N5287" s="7">
        <v>0.01</v>
      </c>
      <c r="O5287" s="7">
        <v>5.9999999999999995E-4</v>
      </c>
      <c r="P5287" s="7">
        <v>1</v>
      </c>
      <c r="Q5287" s="7">
        <v>28</v>
      </c>
      <c r="R5287" s="7">
        <v>265</v>
      </c>
      <c r="S5287" s="189">
        <v>45625.593981481485</v>
      </c>
    </row>
    <row r="5288" spans="1:19">
      <c r="A5288" s="7">
        <v>1990</v>
      </c>
      <c r="B5288" s="123" t="s">
        <v>537</v>
      </c>
      <c r="C5288" s="123" t="s">
        <v>564</v>
      </c>
      <c r="D5288" s="123" t="s">
        <v>180</v>
      </c>
      <c r="E5288" s="123" t="s">
        <v>159</v>
      </c>
      <c r="F5288" s="7">
        <v>0</v>
      </c>
      <c r="G5288" s="123" t="s">
        <v>532</v>
      </c>
      <c r="H5288" s="7">
        <v>0</v>
      </c>
      <c r="I5288" s="7"/>
      <c r="J5288" s="7">
        <v>0</v>
      </c>
      <c r="K5288" s="7">
        <v>0</v>
      </c>
      <c r="L5288" s="7">
        <v>0</v>
      </c>
      <c r="M5288" s="7"/>
      <c r="N5288" s="7"/>
      <c r="O5288" s="7"/>
      <c r="P5288" s="7">
        <v>1</v>
      </c>
      <c r="Q5288" s="7">
        <v>28</v>
      </c>
      <c r="R5288" s="7">
        <v>265</v>
      </c>
      <c r="S5288" s="189">
        <v>45625.593981481485</v>
      </c>
    </row>
    <row r="5289" spans="1:19">
      <c r="A5289" s="7">
        <v>1990</v>
      </c>
      <c r="B5289" s="123" t="s">
        <v>537</v>
      </c>
      <c r="C5289" s="123" t="s">
        <v>564</v>
      </c>
      <c r="D5289" s="123" t="s">
        <v>180</v>
      </c>
      <c r="E5289" s="123" t="s">
        <v>160</v>
      </c>
      <c r="F5289" s="7">
        <v>4343.844021205</v>
      </c>
      <c r="G5289" s="123" t="s">
        <v>532</v>
      </c>
      <c r="H5289" s="7">
        <v>312.01397219900002</v>
      </c>
      <c r="I5289" s="7">
        <v>71.828999999999994</v>
      </c>
      <c r="J5289" s="7">
        <v>310.107024674</v>
      </c>
      <c r="K5289" s="7">
        <v>4.3438440000000002E-2</v>
      </c>
      <c r="L5289" s="7">
        <v>2.6063060000000001E-3</v>
      </c>
      <c r="M5289" s="7">
        <v>71.39</v>
      </c>
      <c r="N5289" s="7">
        <v>0.01</v>
      </c>
      <c r="O5289" s="7">
        <v>5.9999999999999995E-4</v>
      </c>
      <c r="P5289" s="7">
        <v>1</v>
      </c>
      <c r="Q5289" s="7">
        <v>28</v>
      </c>
      <c r="R5289" s="7">
        <v>265</v>
      </c>
      <c r="S5289" s="189">
        <v>45625.593981481485</v>
      </c>
    </row>
    <row r="5290" spans="1:19">
      <c r="A5290" s="7">
        <v>1990</v>
      </c>
      <c r="B5290" s="123" t="s">
        <v>537</v>
      </c>
      <c r="C5290" s="123" t="s">
        <v>564</v>
      </c>
      <c r="D5290" s="123" t="s">
        <v>180</v>
      </c>
      <c r="E5290" s="123" t="s">
        <v>575</v>
      </c>
      <c r="F5290" s="7">
        <v>753.01527277399998</v>
      </c>
      <c r="G5290" s="123" t="s">
        <v>532</v>
      </c>
      <c r="H5290" s="7">
        <v>82.677939386999995</v>
      </c>
      <c r="I5290" s="7">
        <v>109.795833333</v>
      </c>
      <c r="J5290" s="7">
        <v>76.053287523999998</v>
      </c>
      <c r="K5290" s="7">
        <v>0.22590458199999999</v>
      </c>
      <c r="L5290" s="7">
        <v>1.1295229999999999E-3</v>
      </c>
      <c r="M5290" s="7">
        <v>100.99833333300001</v>
      </c>
      <c r="N5290" s="7">
        <v>0.3</v>
      </c>
      <c r="O5290" s="7">
        <v>1.5E-3</v>
      </c>
      <c r="P5290" s="7">
        <v>1</v>
      </c>
      <c r="Q5290" s="7">
        <v>28</v>
      </c>
      <c r="R5290" s="7">
        <v>265</v>
      </c>
      <c r="S5290" s="189">
        <v>45625.593981481485</v>
      </c>
    </row>
    <row r="5291" spans="1:19">
      <c r="A5291" s="7">
        <v>1990</v>
      </c>
      <c r="B5291" s="123" t="s">
        <v>537</v>
      </c>
      <c r="C5291" s="123" t="s">
        <v>564</v>
      </c>
      <c r="D5291" s="123" t="s">
        <v>180</v>
      </c>
      <c r="E5291" s="123" t="s">
        <v>163</v>
      </c>
      <c r="F5291" s="7">
        <v>2890.2020632260001</v>
      </c>
      <c r="G5291" s="123" t="s">
        <v>532</v>
      </c>
      <c r="H5291" s="7">
        <v>184.55818805000001</v>
      </c>
      <c r="I5291" s="7">
        <v>63.856499999999997</v>
      </c>
      <c r="J5291" s="7">
        <v>184.07696940700001</v>
      </c>
      <c r="K5291" s="7">
        <v>1.445101E-2</v>
      </c>
      <c r="L5291" s="7">
        <v>2.8902000000000002E-4</v>
      </c>
      <c r="M5291" s="7">
        <v>63.69</v>
      </c>
      <c r="N5291" s="7">
        <v>5.0000000000000001E-3</v>
      </c>
      <c r="O5291" s="7">
        <v>1E-4</v>
      </c>
      <c r="P5291" s="7">
        <v>1</v>
      </c>
      <c r="Q5291" s="7">
        <v>28</v>
      </c>
      <c r="R5291" s="7">
        <v>265</v>
      </c>
      <c r="S5291" s="189">
        <v>45625.593981481485</v>
      </c>
    </row>
    <row r="5292" spans="1:19">
      <c r="A5292" s="7">
        <v>1990</v>
      </c>
      <c r="B5292" s="123" t="s">
        <v>537</v>
      </c>
      <c r="C5292" s="123" t="s">
        <v>564</v>
      </c>
      <c r="D5292" s="123" t="s">
        <v>180</v>
      </c>
      <c r="E5292" s="123" t="s">
        <v>535</v>
      </c>
      <c r="F5292" s="7">
        <v>4909.5444006260004</v>
      </c>
      <c r="G5292" s="123" t="s">
        <v>532</v>
      </c>
      <c r="H5292" s="7">
        <v>270.54780851300001</v>
      </c>
      <c r="I5292" s="7">
        <v>55.106499999999997</v>
      </c>
      <c r="J5292" s="7">
        <v>269.73036937000001</v>
      </c>
      <c r="K5292" s="7">
        <v>2.4547722000000001E-2</v>
      </c>
      <c r="L5292" s="7">
        <v>4.9095400000000004E-4</v>
      </c>
      <c r="M5292" s="7">
        <v>54.94</v>
      </c>
      <c r="N5292" s="7">
        <v>5.0000000000000001E-3</v>
      </c>
      <c r="O5292" s="7">
        <v>1E-4</v>
      </c>
      <c r="P5292" s="7">
        <v>1</v>
      </c>
      <c r="Q5292" s="7">
        <v>28</v>
      </c>
      <c r="R5292" s="7">
        <v>265</v>
      </c>
      <c r="S5292" s="189">
        <v>45625.593981481485</v>
      </c>
    </row>
    <row r="5293" spans="1:19">
      <c r="A5293" s="7">
        <v>1990</v>
      </c>
      <c r="B5293" s="123" t="s">
        <v>537</v>
      </c>
      <c r="C5293" s="123" t="s">
        <v>564</v>
      </c>
      <c r="D5293" s="123" t="s">
        <v>180</v>
      </c>
      <c r="E5293" s="123" t="s">
        <v>541</v>
      </c>
      <c r="F5293" s="7">
        <v>808.14375074199995</v>
      </c>
      <c r="G5293" s="123" t="s">
        <v>532</v>
      </c>
      <c r="H5293" s="7">
        <v>76.035962187999999</v>
      </c>
      <c r="I5293" s="7">
        <v>94.087174613000002</v>
      </c>
      <c r="J5293" s="7">
        <v>75.681187081999994</v>
      </c>
      <c r="K5293" s="7">
        <v>8.0814379999999998E-3</v>
      </c>
      <c r="L5293" s="7">
        <v>4.8488600000000002E-4</v>
      </c>
      <c r="M5293" s="7">
        <v>93.648174612999995</v>
      </c>
      <c r="N5293" s="7">
        <v>0.01</v>
      </c>
      <c r="O5293" s="7">
        <v>5.9999999999999995E-4</v>
      </c>
      <c r="P5293" s="7">
        <v>1</v>
      </c>
      <c r="Q5293" s="7">
        <v>28</v>
      </c>
      <c r="R5293" s="7">
        <v>265</v>
      </c>
      <c r="S5293" s="189">
        <v>45625.593981481485</v>
      </c>
    </row>
    <row r="5294" spans="1:19">
      <c r="A5294" s="7">
        <v>1990</v>
      </c>
      <c r="B5294" s="123" t="s">
        <v>537</v>
      </c>
      <c r="C5294" s="123" t="s">
        <v>564</v>
      </c>
      <c r="D5294" s="123" t="s">
        <v>180</v>
      </c>
      <c r="E5294" s="123" t="s">
        <v>570</v>
      </c>
      <c r="F5294" s="7">
        <v>23863.629563999999</v>
      </c>
      <c r="G5294" s="123" t="s">
        <v>532</v>
      </c>
      <c r="H5294" s="7">
        <v>2691.1253695619998</v>
      </c>
      <c r="I5294" s="7">
        <v>112.771</v>
      </c>
      <c r="J5294" s="7">
        <v>2481.8174746559998</v>
      </c>
      <c r="K5294" s="7">
        <v>7.1590888689999996</v>
      </c>
      <c r="L5294" s="7">
        <v>3.3409081E-2</v>
      </c>
      <c r="M5294" s="7">
        <v>104</v>
      </c>
      <c r="N5294" s="7">
        <v>0.3</v>
      </c>
      <c r="O5294" s="7">
        <v>1.4E-3</v>
      </c>
      <c r="P5294" s="7">
        <v>1</v>
      </c>
      <c r="Q5294" s="7">
        <v>28</v>
      </c>
      <c r="R5294" s="7">
        <v>265</v>
      </c>
      <c r="S5294" s="189">
        <v>45625.593981481485</v>
      </c>
    </row>
    <row r="5295" spans="1:19">
      <c r="A5295" s="7">
        <v>1990</v>
      </c>
      <c r="B5295" s="123" t="s">
        <v>537</v>
      </c>
      <c r="C5295" s="123" t="s">
        <v>556</v>
      </c>
      <c r="D5295" s="123" t="s">
        <v>557</v>
      </c>
      <c r="E5295" s="123" t="s">
        <v>574</v>
      </c>
      <c r="F5295" s="7">
        <v>0</v>
      </c>
      <c r="G5295" s="123" t="s">
        <v>532</v>
      </c>
      <c r="H5295" s="7">
        <v>0</v>
      </c>
      <c r="I5295" s="7"/>
      <c r="J5295" s="7">
        <v>0</v>
      </c>
      <c r="K5295" s="7">
        <v>0</v>
      </c>
      <c r="L5295" s="7">
        <v>0</v>
      </c>
      <c r="M5295" s="7"/>
      <c r="N5295" s="7"/>
      <c r="O5295" s="7"/>
      <c r="P5295" s="7">
        <v>1</v>
      </c>
      <c r="Q5295" s="7">
        <v>28</v>
      </c>
      <c r="R5295" s="7">
        <v>265</v>
      </c>
      <c r="S5295" s="189">
        <v>45625.593981481485</v>
      </c>
    </row>
    <row r="5296" spans="1:19">
      <c r="A5296" s="7">
        <v>1990</v>
      </c>
      <c r="B5296" s="123" t="s">
        <v>537</v>
      </c>
      <c r="C5296" s="123" t="s">
        <v>556</v>
      </c>
      <c r="D5296" s="123" t="s">
        <v>557</v>
      </c>
      <c r="E5296" s="123" t="s">
        <v>27</v>
      </c>
      <c r="F5296" s="7">
        <v>0</v>
      </c>
      <c r="G5296" s="123" t="s">
        <v>532</v>
      </c>
      <c r="H5296" s="7">
        <v>0</v>
      </c>
      <c r="I5296" s="7"/>
      <c r="J5296" s="7">
        <v>0</v>
      </c>
      <c r="K5296" s="7">
        <v>0</v>
      </c>
      <c r="L5296" s="7">
        <v>0</v>
      </c>
      <c r="M5296" s="7"/>
      <c r="N5296" s="7"/>
      <c r="O5296" s="7"/>
      <c r="P5296" s="7"/>
      <c r="Q5296" s="7">
        <v>28</v>
      </c>
      <c r="R5296" s="7">
        <v>265</v>
      </c>
      <c r="S5296" s="189">
        <v>45625.593981481485</v>
      </c>
    </row>
    <row r="5297" spans="1:19">
      <c r="A5297" s="7">
        <v>1990</v>
      </c>
      <c r="B5297" s="123" t="s">
        <v>537</v>
      </c>
      <c r="C5297" s="123" t="s">
        <v>556</v>
      </c>
      <c r="D5297" s="123" t="s">
        <v>557</v>
      </c>
      <c r="E5297" s="123" t="s">
        <v>33</v>
      </c>
      <c r="F5297" s="7">
        <v>0</v>
      </c>
      <c r="G5297" s="123" t="s">
        <v>532</v>
      </c>
      <c r="H5297" s="7">
        <v>0</v>
      </c>
      <c r="I5297" s="7"/>
      <c r="J5297" s="7">
        <v>0</v>
      </c>
      <c r="K5297" s="7">
        <v>0</v>
      </c>
      <c r="L5297" s="7">
        <v>0</v>
      </c>
      <c r="M5297" s="7"/>
      <c r="N5297" s="7"/>
      <c r="O5297" s="7"/>
      <c r="P5297" s="7"/>
      <c r="Q5297" s="7">
        <v>28</v>
      </c>
      <c r="R5297" s="7">
        <v>265</v>
      </c>
      <c r="S5297" s="189">
        <v>45625.593981481485</v>
      </c>
    </row>
    <row r="5298" spans="1:19">
      <c r="A5298" s="7">
        <v>1990</v>
      </c>
      <c r="B5298" s="123" t="s">
        <v>537</v>
      </c>
      <c r="C5298" s="123" t="s">
        <v>556</v>
      </c>
      <c r="D5298" s="123" t="s">
        <v>557</v>
      </c>
      <c r="E5298" s="123" t="s">
        <v>540</v>
      </c>
      <c r="F5298" s="7">
        <v>27.016404454</v>
      </c>
      <c r="G5298" s="123" t="s">
        <v>532</v>
      </c>
      <c r="H5298" s="7">
        <v>2.5740554750000002</v>
      </c>
      <c r="I5298" s="7">
        <v>95.277500000000003</v>
      </c>
      <c r="J5298" s="7">
        <v>2.5557518610000001</v>
      </c>
      <c r="K5298" s="7">
        <v>2.7016399999999998E-4</v>
      </c>
      <c r="L5298" s="7">
        <v>4.052460668E-5</v>
      </c>
      <c r="M5298" s="7">
        <v>94.6</v>
      </c>
      <c r="N5298" s="7">
        <v>0.01</v>
      </c>
      <c r="O5298" s="7">
        <v>1.5E-3</v>
      </c>
      <c r="P5298" s="7">
        <v>1</v>
      </c>
      <c r="Q5298" s="7">
        <v>28</v>
      </c>
      <c r="R5298" s="7">
        <v>265</v>
      </c>
      <c r="S5298" s="189">
        <v>45625.593981481485</v>
      </c>
    </row>
    <row r="5299" spans="1:19">
      <c r="A5299" s="7">
        <v>1990</v>
      </c>
      <c r="B5299" s="123" t="s">
        <v>537</v>
      </c>
      <c r="C5299" s="123" t="s">
        <v>556</v>
      </c>
      <c r="D5299" s="123" t="s">
        <v>557</v>
      </c>
      <c r="E5299" s="123" t="s">
        <v>531</v>
      </c>
      <c r="F5299" s="7">
        <v>603.44037570900002</v>
      </c>
      <c r="G5299" s="123" t="s">
        <v>532</v>
      </c>
      <c r="H5299" s="7">
        <v>46.132413282999998</v>
      </c>
      <c r="I5299" s="7">
        <v>76.448999999999998</v>
      </c>
      <c r="J5299" s="7">
        <v>45.867502958000003</v>
      </c>
      <c r="K5299" s="7">
        <v>6.0344040000000002E-3</v>
      </c>
      <c r="L5299" s="7">
        <v>3.6206399999999999E-4</v>
      </c>
      <c r="M5299" s="7">
        <v>76.010000000000005</v>
      </c>
      <c r="N5299" s="7">
        <v>0.01</v>
      </c>
      <c r="O5299" s="7">
        <v>5.9999999999999995E-4</v>
      </c>
      <c r="P5299" s="7">
        <v>1</v>
      </c>
      <c r="Q5299" s="7">
        <v>28</v>
      </c>
      <c r="R5299" s="7">
        <v>265</v>
      </c>
      <c r="S5299" s="189">
        <v>45625.593981481485</v>
      </c>
    </row>
    <row r="5300" spans="1:19">
      <c r="A5300" s="7">
        <v>1990</v>
      </c>
      <c r="B5300" s="123" t="s">
        <v>537</v>
      </c>
      <c r="C5300" s="123" t="s">
        <v>556</v>
      </c>
      <c r="D5300" s="123" t="s">
        <v>557</v>
      </c>
      <c r="E5300" s="123" t="s">
        <v>533</v>
      </c>
      <c r="F5300" s="7">
        <v>11388.419670578</v>
      </c>
      <c r="G5300" s="123" t="s">
        <v>532</v>
      </c>
      <c r="H5300" s="7">
        <v>839.73271669400003</v>
      </c>
      <c r="I5300" s="7">
        <v>73.735666667000004</v>
      </c>
      <c r="J5300" s="7">
        <v>834.73320045800006</v>
      </c>
      <c r="K5300" s="7">
        <v>0.11388419700000001</v>
      </c>
      <c r="L5300" s="7">
        <v>6.833052E-3</v>
      </c>
      <c r="M5300" s="7">
        <v>73.296666666999997</v>
      </c>
      <c r="N5300" s="7">
        <v>0.01</v>
      </c>
      <c r="O5300" s="7">
        <v>5.9999999999999995E-4</v>
      </c>
      <c r="P5300" s="7">
        <v>1</v>
      </c>
      <c r="Q5300" s="7">
        <v>28</v>
      </c>
      <c r="R5300" s="7">
        <v>265</v>
      </c>
      <c r="S5300" s="189">
        <v>45625.593981481485</v>
      </c>
    </row>
    <row r="5301" spans="1:19">
      <c r="A5301" s="7">
        <v>1990</v>
      </c>
      <c r="B5301" s="123" t="s">
        <v>537</v>
      </c>
      <c r="C5301" s="123" t="s">
        <v>556</v>
      </c>
      <c r="D5301" s="123" t="s">
        <v>557</v>
      </c>
      <c r="E5301" s="123" t="s">
        <v>160</v>
      </c>
      <c r="F5301" s="7">
        <v>0</v>
      </c>
      <c r="G5301" s="123" t="s">
        <v>532</v>
      </c>
      <c r="H5301" s="7">
        <v>0</v>
      </c>
      <c r="I5301" s="7"/>
      <c r="J5301" s="7">
        <v>0</v>
      </c>
      <c r="K5301" s="7">
        <v>0</v>
      </c>
      <c r="L5301" s="7">
        <v>0</v>
      </c>
      <c r="M5301" s="7"/>
      <c r="N5301" s="7"/>
      <c r="O5301" s="7"/>
      <c r="P5301" s="7">
        <v>1</v>
      </c>
      <c r="Q5301" s="7">
        <v>28</v>
      </c>
      <c r="R5301" s="7">
        <v>265</v>
      </c>
      <c r="S5301" s="189">
        <v>45625.593981481485</v>
      </c>
    </row>
    <row r="5302" spans="1:19">
      <c r="A5302" s="7">
        <v>1990</v>
      </c>
      <c r="B5302" s="123" t="s">
        <v>537</v>
      </c>
      <c r="C5302" s="123" t="s">
        <v>556</v>
      </c>
      <c r="D5302" s="123" t="s">
        <v>557</v>
      </c>
      <c r="E5302" s="123" t="s">
        <v>575</v>
      </c>
      <c r="F5302" s="7">
        <v>0</v>
      </c>
      <c r="G5302" s="123" t="s">
        <v>532</v>
      </c>
      <c r="H5302" s="7">
        <v>0</v>
      </c>
      <c r="I5302" s="7"/>
      <c r="J5302" s="7">
        <v>0</v>
      </c>
      <c r="K5302" s="7">
        <v>0</v>
      </c>
      <c r="L5302" s="7">
        <v>0</v>
      </c>
      <c r="M5302" s="7"/>
      <c r="N5302" s="7"/>
      <c r="O5302" s="7"/>
      <c r="P5302" s="7">
        <v>1</v>
      </c>
      <c r="Q5302" s="7">
        <v>28</v>
      </c>
      <c r="R5302" s="7">
        <v>265</v>
      </c>
      <c r="S5302" s="189">
        <v>45625.593981481485</v>
      </c>
    </row>
    <row r="5303" spans="1:19">
      <c r="A5303" s="7">
        <v>1990</v>
      </c>
      <c r="B5303" s="123" t="s">
        <v>537</v>
      </c>
      <c r="C5303" s="123" t="s">
        <v>556</v>
      </c>
      <c r="D5303" s="123" t="s">
        <v>557</v>
      </c>
      <c r="E5303" s="123" t="s">
        <v>163</v>
      </c>
      <c r="F5303" s="7">
        <v>299.12682996299998</v>
      </c>
      <c r="G5303" s="123" t="s">
        <v>532</v>
      </c>
      <c r="H5303" s="7">
        <v>19.101192418</v>
      </c>
      <c r="I5303" s="7">
        <v>63.856499999999997</v>
      </c>
      <c r="J5303" s="7">
        <v>19.051387800000001</v>
      </c>
      <c r="K5303" s="7">
        <v>1.495634E-3</v>
      </c>
      <c r="L5303" s="7">
        <v>2.9912682999999999E-5</v>
      </c>
      <c r="M5303" s="7">
        <v>63.69</v>
      </c>
      <c r="N5303" s="7">
        <v>5.0000000000000001E-3</v>
      </c>
      <c r="O5303" s="7">
        <v>1E-4</v>
      </c>
      <c r="P5303" s="7">
        <v>1</v>
      </c>
      <c r="Q5303" s="7">
        <v>28</v>
      </c>
      <c r="R5303" s="7">
        <v>265</v>
      </c>
      <c r="S5303" s="189">
        <v>45625.593981481485</v>
      </c>
    </row>
    <row r="5304" spans="1:19">
      <c r="A5304" s="7">
        <v>1990</v>
      </c>
      <c r="B5304" s="123" t="s">
        <v>537</v>
      </c>
      <c r="C5304" s="123" t="s">
        <v>556</v>
      </c>
      <c r="D5304" s="123" t="s">
        <v>557</v>
      </c>
      <c r="E5304" s="123" t="s">
        <v>535</v>
      </c>
      <c r="F5304" s="7">
        <v>1724.2577103470001</v>
      </c>
      <c r="G5304" s="123" t="s">
        <v>532</v>
      </c>
      <c r="H5304" s="7">
        <v>95.017807515000001</v>
      </c>
      <c r="I5304" s="7">
        <v>55.106499999999997</v>
      </c>
      <c r="J5304" s="7">
        <v>94.730718605999996</v>
      </c>
      <c r="K5304" s="7">
        <v>8.6212890000000007E-3</v>
      </c>
      <c r="L5304" s="7">
        <v>1.7242599999999999E-4</v>
      </c>
      <c r="M5304" s="7">
        <v>54.94</v>
      </c>
      <c r="N5304" s="7">
        <v>5.0000000000000001E-3</v>
      </c>
      <c r="O5304" s="7">
        <v>1E-4</v>
      </c>
      <c r="P5304" s="7">
        <v>1</v>
      </c>
      <c r="Q5304" s="7">
        <v>28</v>
      </c>
      <c r="R5304" s="7">
        <v>265</v>
      </c>
      <c r="S5304" s="189">
        <v>45625.593981481485</v>
      </c>
    </row>
    <row r="5305" spans="1:19">
      <c r="A5305" s="7">
        <v>1990</v>
      </c>
      <c r="B5305" s="123" t="s">
        <v>537</v>
      </c>
      <c r="C5305" s="123" t="s">
        <v>556</v>
      </c>
      <c r="D5305" s="123" t="s">
        <v>557</v>
      </c>
      <c r="E5305" s="123" t="s">
        <v>541</v>
      </c>
      <c r="F5305" s="7">
        <v>0</v>
      </c>
      <c r="G5305" s="123" t="s">
        <v>532</v>
      </c>
      <c r="H5305" s="7">
        <v>0</v>
      </c>
      <c r="I5305" s="7"/>
      <c r="J5305" s="7">
        <v>0</v>
      </c>
      <c r="K5305" s="7">
        <v>0</v>
      </c>
      <c r="L5305" s="7">
        <v>0</v>
      </c>
      <c r="M5305" s="7"/>
      <c r="N5305" s="7"/>
      <c r="O5305" s="7"/>
      <c r="P5305" s="7">
        <v>1</v>
      </c>
      <c r="Q5305" s="7">
        <v>28</v>
      </c>
      <c r="R5305" s="7">
        <v>265</v>
      </c>
      <c r="S5305" s="189">
        <v>45625.593981481485</v>
      </c>
    </row>
    <row r="5306" spans="1:19">
      <c r="A5306" s="7">
        <v>1990</v>
      </c>
      <c r="B5306" s="123" t="s">
        <v>537</v>
      </c>
      <c r="C5306" s="123" t="s">
        <v>562</v>
      </c>
      <c r="D5306" s="123" t="s">
        <v>563</v>
      </c>
      <c r="E5306" s="123" t="s">
        <v>27</v>
      </c>
      <c r="F5306" s="7">
        <v>0</v>
      </c>
      <c r="G5306" s="123" t="s">
        <v>532</v>
      </c>
      <c r="H5306" s="7">
        <v>0</v>
      </c>
      <c r="I5306" s="7"/>
      <c r="J5306" s="7">
        <v>0</v>
      </c>
      <c r="K5306" s="7">
        <v>0</v>
      </c>
      <c r="L5306" s="7">
        <v>0</v>
      </c>
      <c r="M5306" s="7"/>
      <c r="N5306" s="7"/>
      <c r="O5306" s="7"/>
      <c r="P5306" s="7"/>
      <c r="Q5306" s="7">
        <v>28</v>
      </c>
      <c r="R5306" s="7">
        <v>265</v>
      </c>
      <c r="S5306" s="189">
        <v>45625.593981481485</v>
      </c>
    </row>
    <row r="5307" spans="1:19">
      <c r="A5307" s="7">
        <v>1990</v>
      </c>
      <c r="B5307" s="123" t="s">
        <v>537</v>
      </c>
      <c r="C5307" s="123" t="s">
        <v>562</v>
      </c>
      <c r="D5307" s="123" t="s">
        <v>563</v>
      </c>
      <c r="E5307" s="123" t="s">
        <v>540</v>
      </c>
      <c r="F5307" s="7">
        <v>0</v>
      </c>
      <c r="G5307" s="123" t="s">
        <v>532</v>
      </c>
      <c r="H5307" s="7">
        <v>0</v>
      </c>
      <c r="I5307" s="7"/>
      <c r="J5307" s="7">
        <v>0</v>
      </c>
      <c r="K5307" s="7">
        <v>0</v>
      </c>
      <c r="L5307" s="7">
        <v>0</v>
      </c>
      <c r="M5307" s="7"/>
      <c r="N5307" s="7"/>
      <c r="O5307" s="7"/>
      <c r="P5307" s="7">
        <v>1</v>
      </c>
      <c r="Q5307" s="7">
        <v>28</v>
      </c>
      <c r="R5307" s="7">
        <v>265</v>
      </c>
      <c r="S5307" s="189">
        <v>45625.593981481485</v>
      </c>
    </row>
    <row r="5308" spans="1:19">
      <c r="A5308" s="7">
        <v>1990</v>
      </c>
      <c r="B5308" s="123" t="s">
        <v>537</v>
      </c>
      <c r="C5308" s="123" t="s">
        <v>562</v>
      </c>
      <c r="D5308" s="123" t="s">
        <v>563</v>
      </c>
      <c r="E5308" s="123" t="s">
        <v>569</v>
      </c>
      <c r="F5308" s="7">
        <v>669.88800000000003</v>
      </c>
      <c r="G5308" s="123" t="s">
        <v>532</v>
      </c>
      <c r="H5308" s="7">
        <v>66.661224767999997</v>
      </c>
      <c r="I5308" s="7">
        <v>99.510999999999996</v>
      </c>
      <c r="J5308" s="7">
        <v>66.22512768</v>
      </c>
      <c r="K5308" s="7">
        <v>6.6988799999999999E-3</v>
      </c>
      <c r="L5308" s="7">
        <v>9.3784300000000005E-4</v>
      </c>
      <c r="M5308" s="7">
        <v>98.86</v>
      </c>
      <c r="N5308" s="7">
        <v>0.01</v>
      </c>
      <c r="O5308" s="7">
        <v>1.4E-3</v>
      </c>
      <c r="P5308" s="7">
        <v>1</v>
      </c>
      <c r="Q5308" s="7">
        <v>28</v>
      </c>
      <c r="R5308" s="7">
        <v>265</v>
      </c>
      <c r="S5308" s="189">
        <v>45625.593981481485</v>
      </c>
    </row>
    <row r="5309" spans="1:19">
      <c r="A5309" s="7">
        <v>1990</v>
      </c>
      <c r="B5309" s="123" t="s">
        <v>537</v>
      </c>
      <c r="C5309" s="123" t="s">
        <v>562</v>
      </c>
      <c r="D5309" s="123" t="s">
        <v>563</v>
      </c>
      <c r="E5309" s="123" t="s">
        <v>531</v>
      </c>
      <c r="F5309" s="7">
        <v>5581.9286042909998</v>
      </c>
      <c r="G5309" s="123" t="s">
        <v>532</v>
      </c>
      <c r="H5309" s="7">
        <v>426.73285986899998</v>
      </c>
      <c r="I5309" s="7">
        <v>76.448999999999998</v>
      </c>
      <c r="J5309" s="7">
        <v>424.28239321199999</v>
      </c>
      <c r="K5309" s="7">
        <v>5.5819286000000003E-2</v>
      </c>
      <c r="L5309" s="7">
        <v>3.3491570000000002E-3</v>
      </c>
      <c r="M5309" s="7">
        <v>76.010000000000005</v>
      </c>
      <c r="N5309" s="7">
        <v>0.01</v>
      </c>
      <c r="O5309" s="7">
        <v>5.9999999999999995E-4</v>
      </c>
      <c r="P5309" s="7">
        <v>1</v>
      </c>
      <c r="Q5309" s="7">
        <v>28</v>
      </c>
      <c r="R5309" s="7">
        <v>265</v>
      </c>
      <c r="S5309" s="189">
        <v>45625.593981481485</v>
      </c>
    </row>
    <row r="5310" spans="1:19">
      <c r="A5310" s="7">
        <v>1990</v>
      </c>
      <c r="B5310" s="123" t="s">
        <v>537</v>
      </c>
      <c r="C5310" s="123" t="s">
        <v>562</v>
      </c>
      <c r="D5310" s="123" t="s">
        <v>563</v>
      </c>
      <c r="E5310" s="123" t="s">
        <v>533</v>
      </c>
      <c r="F5310" s="7">
        <v>5850.3816516859997</v>
      </c>
      <c r="G5310" s="123" t="s">
        <v>532</v>
      </c>
      <c r="H5310" s="7">
        <v>431.38179134299997</v>
      </c>
      <c r="I5310" s="7">
        <v>73.735666667000004</v>
      </c>
      <c r="J5310" s="7">
        <v>428.81347379800002</v>
      </c>
      <c r="K5310" s="7">
        <v>5.8503817E-2</v>
      </c>
      <c r="L5310" s="7">
        <v>3.5102290000000001E-3</v>
      </c>
      <c r="M5310" s="7">
        <v>73.296666666999997</v>
      </c>
      <c r="N5310" s="7">
        <v>0.01</v>
      </c>
      <c r="O5310" s="7">
        <v>5.9999999999999995E-4</v>
      </c>
      <c r="P5310" s="7">
        <v>1</v>
      </c>
      <c r="Q5310" s="7">
        <v>28</v>
      </c>
      <c r="R5310" s="7">
        <v>265</v>
      </c>
      <c r="S5310" s="189">
        <v>45625.593981481485</v>
      </c>
    </row>
    <row r="5311" spans="1:19">
      <c r="A5311" s="7">
        <v>1990</v>
      </c>
      <c r="B5311" s="123" t="s">
        <v>537</v>
      </c>
      <c r="C5311" s="123" t="s">
        <v>562</v>
      </c>
      <c r="D5311" s="123" t="s">
        <v>563</v>
      </c>
      <c r="E5311" s="123" t="s">
        <v>160</v>
      </c>
      <c r="F5311" s="7">
        <v>0</v>
      </c>
      <c r="G5311" s="123" t="s">
        <v>532</v>
      </c>
      <c r="H5311" s="7">
        <v>0</v>
      </c>
      <c r="I5311" s="7"/>
      <c r="J5311" s="7">
        <v>0</v>
      </c>
      <c r="K5311" s="7">
        <v>0</v>
      </c>
      <c r="L5311" s="7">
        <v>0</v>
      </c>
      <c r="M5311" s="7"/>
      <c r="N5311" s="7"/>
      <c r="O5311" s="7"/>
      <c r="P5311" s="7">
        <v>1</v>
      </c>
      <c r="Q5311" s="7">
        <v>28</v>
      </c>
      <c r="R5311" s="7">
        <v>265</v>
      </c>
      <c r="S5311" s="189">
        <v>45625.593981481485</v>
      </c>
    </row>
    <row r="5312" spans="1:19">
      <c r="A5312" s="7">
        <v>1990</v>
      </c>
      <c r="B5312" s="123" t="s">
        <v>537</v>
      </c>
      <c r="C5312" s="123" t="s">
        <v>562</v>
      </c>
      <c r="D5312" s="123" t="s">
        <v>563</v>
      </c>
      <c r="E5312" s="123" t="s">
        <v>163</v>
      </c>
      <c r="F5312" s="7">
        <v>102.714586436</v>
      </c>
      <c r="G5312" s="123" t="s">
        <v>532</v>
      </c>
      <c r="H5312" s="7">
        <v>6.5589939890000002</v>
      </c>
      <c r="I5312" s="7">
        <v>63.856499999999997</v>
      </c>
      <c r="J5312" s="7">
        <v>6.5418920099999998</v>
      </c>
      <c r="K5312" s="7">
        <v>5.1357300000000002E-4</v>
      </c>
      <c r="L5312" s="7">
        <v>1.0271458640000001E-5</v>
      </c>
      <c r="M5312" s="7">
        <v>63.69</v>
      </c>
      <c r="N5312" s="7">
        <v>5.0000000000000001E-3</v>
      </c>
      <c r="O5312" s="7">
        <v>1E-4</v>
      </c>
      <c r="P5312" s="7">
        <v>1</v>
      </c>
      <c r="Q5312" s="7">
        <v>28</v>
      </c>
      <c r="R5312" s="7">
        <v>265</v>
      </c>
      <c r="S5312" s="189">
        <v>45625.593981481485</v>
      </c>
    </row>
    <row r="5313" spans="1:19">
      <c r="A5313" s="7">
        <v>1990</v>
      </c>
      <c r="B5313" s="123" t="s">
        <v>537</v>
      </c>
      <c r="C5313" s="123" t="s">
        <v>562</v>
      </c>
      <c r="D5313" s="123" t="s">
        <v>563</v>
      </c>
      <c r="E5313" s="123" t="s">
        <v>535</v>
      </c>
      <c r="F5313" s="7">
        <v>2210.4120581920001</v>
      </c>
      <c r="G5313" s="123" t="s">
        <v>532</v>
      </c>
      <c r="H5313" s="7">
        <v>121.80807208500001</v>
      </c>
      <c r="I5313" s="7">
        <v>55.106499999999997</v>
      </c>
      <c r="J5313" s="7">
        <v>121.440038477</v>
      </c>
      <c r="K5313" s="7">
        <v>1.1052060000000001E-2</v>
      </c>
      <c r="L5313" s="7">
        <v>2.21041E-4</v>
      </c>
      <c r="M5313" s="7">
        <v>54.94</v>
      </c>
      <c r="N5313" s="7">
        <v>5.0000000000000001E-3</v>
      </c>
      <c r="O5313" s="7">
        <v>1E-4</v>
      </c>
      <c r="P5313" s="7">
        <v>1</v>
      </c>
      <c r="Q5313" s="7">
        <v>28</v>
      </c>
      <c r="R5313" s="7">
        <v>265</v>
      </c>
      <c r="S5313" s="189">
        <v>45625.593981481485</v>
      </c>
    </row>
    <row r="5314" spans="1:19">
      <c r="A5314" s="7">
        <v>1990</v>
      </c>
      <c r="B5314" s="123" t="s">
        <v>537</v>
      </c>
      <c r="C5314" s="123" t="s">
        <v>562</v>
      </c>
      <c r="D5314" s="123" t="s">
        <v>563</v>
      </c>
      <c r="E5314" s="123" t="s">
        <v>541</v>
      </c>
      <c r="F5314" s="7">
        <v>0</v>
      </c>
      <c r="G5314" s="123" t="s">
        <v>532</v>
      </c>
      <c r="H5314" s="7">
        <v>0</v>
      </c>
      <c r="I5314" s="7"/>
      <c r="J5314" s="7">
        <v>0</v>
      </c>
      <c r="K5314" s="7">
        <v>0</v>
      </c>
      <c r="L5314" s="7">
        <v>0</v>
      </c>
      <c r="M5314" s="7"/>
      <c r="N5314" s="7"/>
      <c r="O5314" s="7"/>
      <c r="P5314" s="7">
        <v>1</v>
      </c>
      <c r="Q5314" s="7">
        <v>28</v>
      </c>
      <c r="R5314" s="7">
        <v>265</v>
      </c>
      <c r="S5314" s="189">
        <v>45625.593981481485</v>
      </c>
    </row>
    <row r="5315" spans="1:19">
      <c r="A5315" s="7">
        <v>1990</v>
      </c>
      <c r="B5315" s="123" t="s">
        <v>537</v>
      </c>
      <c r="C5315" s="123" t="s">
        <v>562</v>
      </c>
      <c r="D5315" s="123" t="s">
        <v>563</v>
      </c>
      <c r="E5315" s="123" t="s">
        <v>570</v>
      </c>
      <c r="F5315" s="7">
        <v>668.33888400000001</v>
      </c>
      <c r="G5315" s="123" t="s">
        <v>532</v>
      </c>
      <c r="H5315" s="7">
        <v>69.942332549</v>
      </c>
      <c r="I5315" s="7">
        <v>104.651</v>
      </c>
      <c r="J5315" s="7">
        <v>69.507243935999995</v>
      </c>
      <c r="K5315" s="7">
        <v>6.6833889999999996E-3</v>
      </c>
      <c r="L5315" s="7">
        <v>9.3567400000000005E-4</v>
      </c>
      <c r="M5315" s="7">
        <v>104</v>
      </c>
      <c r="N5315" s="7">
        <v>0.01</v>
      </c>
      <c r="O5315" s="7">
        <v>1.4E-3</v>
      </c>
      <c r="P5315" s="7">
        <v>1</v>
      </c>
      <c r="Q5315" s="7">
        <v>28</v>
      </c>
      <c r="R5315" s="7">
        <v>265</v>
      </c>
      <c r="S5315" s="189">
        <v>45625.593981481485</v>
      </c>
    </row>
    <row r="5316" spans="1:19">
      <c r="A5316" s="7">
        <v>1990</v>
      </c>
      <c r="B5316" s="123" t="s">
        <v>537</v>
      </c>
      <c r="C5316" s="123" t="s">
        <v>565</v>
      </c>
      <c r="D5316" s="123" t="s">
        <v>500</v>
      </c>
      <c r="E5316" s="123" t="s">
        <v>540</v>
      </c>
      <c r="F5316" s="7">
        <v>0</v>
      </c>
      <c r="G5316" s="123" t="s">
        <v>532</v>
      </c>
      <c r="H5316" s="7">
        <v>0</v>
      </c>
      <c r="I5316" s="7"/>
      <c r="J5316" s="7">
        <v>0</v>
      </c>
      <c r="K5316" s="7">
        <v>0</v>
      </c>
      <c r="L5316" s="7">
        <v>0</v>
      </c>
      <c r="M5316" s="7"/>
      <c r="N5316" s="7"/>
      <c r="O5316" s="7"/>
      <c r="P5316" s="7">
        <v>1</v>
      </c>
      <c r="Q5316" s="7">
        <v>28</v>
      </c>
      <c r="R5316" s="7">
        <v>265</v>
      </c>
      <c r="S5316" s="189">
        <v>45625.593981481485</v>
      </c>
    </row>
    <row r="5317" spans="1:19">
      <c r="A5317" s="7">
        <v>1990</v>
      </c>
      <c r="B5317" s="123" t="s">
        <v>537</v>
      </c>
      <c r="C5317" s="123" t="s">
        <v>565</v>
      </c>
      <c r="D5317" s="123" t="s">
        <v>500</v>
      </c>
      <c r="E5317" s="123" t="s">
        <v>533</v>
      </c>
      <c r="F5317" s="7">
        <v>9008.1179135999992</v>
      </c>
      <c r="G5317" s="123" t="s">
        <v>532</v>
      </c>
      <c r="H5317" s="7">
        <v>723.03898650300005</v>
      </c>
      <c r="I5317" s="7">
        <v>80.265266667000006</v>
      </c>
      <c r="J5317" s="7">
        <v>660.26501600999995</v>
      </c>
      <c r="K5317" s="7">
        <v>4.2338154000000003E-2</v>
      </c>
      <c r="L5317" s="7">
        <v>0.23240944199999999</v>
      </c>
      <c r="M5317" s="7">
        <v>73.296666666999997</v>
      </c>
      <c r="N5317" s="7">
        <v>4.7000000000000002E-3</v>
      </c>
      <c r="O5317" s="7">
        <v>2.58E-2</v>
      </c>
      <c r="P5317" s="7">
        <v>1</v>
      </c>
      <c r="Q5317" s="7">
        <v>28</v>
      </c>
      <c r="R5317" s="7">
        <v>265</v>
      </c>
      <c r="S5317" s="189">
        <v>45625.593981481485</v>
      </c>
    </row>
    <row r="5318" spans="1:19">
      <c r="A5318" s="7">
        <v>1990</v>
      </c>
      <c r="B5318" s="123" t="s">
        <v>537</v>
      </c>
      <c r="C5318" s="123" t="s">
        <v>565</v>
      </c>
      <c r="D5318" s="123" t="s">
        <v>500</v>
      </c>
      <c r="E5318" s="123" t="s">
        <v>159</v>
      </c>
      <c r="F5318" s="7">
        <v>0</v>
      </c>
      <c r="G5318" s="123" t="s">
        <v>532</v>
      </c>
      <c r="H5318" s="7">
        <v>0</v>
      </c>
      <c r="I5318" s="7"/>
      <c r="J5318" s="7">
        <v>0</v>
      </c>
      <c r="K5318" s="7">
        <v>0</v>
      </c>
      <c r="L5318" s="7">
        <v>0</v>
      </c>
      <c r="M5318" s="7"/>
      <c r="N5318" s="7"/>
      <c r="O5318" s="7"/>
      <c r="P5318" s="7">
        <v>1</v>
      </c>
      <c r="Q5318" s="7">
        <v>28</v>
      </c>
      <c r="R5318" s="7">
        <v>265</v>
      </c>
      <c r="S5318" s="189">
        <v>45625.593981481485</v>
      </c>
    </row>
    <row r="5319" spans="1:19">
      <c r="A5319" s="7">
        <v>1990</v>
      </c>
      <c r="B5319" s="123" t="s">
        <v>537</v>
      </c>
      <c r="C5319" s="123" t="s">
        <v>565</v>
      </c>
      <c r="D5319" s="123" t="s">
        <v>500</v>
      </c>
      <c r="E5319" s="123" t="s">
        <v>160</v>
      </c>
      <c r="F5319" s="7">
        <v>0</v>
      </c>
      <c r="G5319" s="123" t="s">
        <v>532</v>
      </c>
      <c r="H5319" s="7">
        <v>0</v>
      </c>
      <c r="I5319" s="7"/>
      <c r="J5319" s="7">
        <v>0</v>
      </c>
      <c r="K5319" s="7">
        <v>0</v>
      </c>
      <c r="L5319" s="7">
        <v>0</v>
      </c>
      <c r="M5319" s="7"/>
      <c r="N5319" s="7"/>
      <c r="O5319" s="7"/>
      <c r="P5319" s="7">
        <v>1</v>
      </c>
      <c r="Q5319" s="7">
        <v>28</v>
      </c>
      <c r="R5319" s="7">
        <v>265</v>
      </c>
      <c r="S5319" s="189">
        <v>45625.593981481485</v>
      </c>
    </row>
    <row r="5320" spans="1:19">
      <c r="A5320" s="7">
        <v>1990</v>
      </c>
      <c r="B5320" s="123" t="s">
        <v>537</v>
      </c>
      <c r="C5320" s="123" t="s">
        <v>565</v>
      </c>
      <c r="D5320" s="123" t="s">
        <v>500</v>
      </c>
      <c r="E5320" s="123" t="s">
        <v>535</v>
      </c>
      <c r="F5320" s="7">
        <v>0</v>
      </c>
      <c r="G5320" s="123" t="s">
        <v>532</v>
      </c>
      <c r="H5320" s="7">
        <v>0</v>
      </c>
      <c r="I5320" s="7"/>
      <c r="J5320" s="7">
        <v>0</v>
      </c>
      <c r="K5320" s="7">
        <v>0</v>
      </c>
      <c r="L5320" s="7">
        <v>0</v>
      </c>
      <c r="M5320" s="7"/>
      <c r="N5320" s="7"/>
      <c r="O5320" s="7"/>
      <c r="P5320" s="7">
        <v>1</v>
      </c>
      <c r="Q5320" s="7">
        <v>28</v>
      </c>
      <c r="R5320" s="7">
        <v>265</v>
      </c>
      <c r="S5320" s="189">
        <v>45625.593981481485</v>
      </c>
    </row>
    <row r="5321" spans="1:19">
      <c r="A5321" s="7">
        <v>1990</v>
      </c>
      <c r="B5321" s="123" t="s">
        <v>537</v>
      </c>
      <c r="C5321" s="123" t="s">
        <v>585</v>
      </c>
      <c r="D5321" s="123" t="s">
        <v>183</v>
      </c>
      <c r="E5321" s="123" t="s">
        <v>533</v>
      </c>
      <c r="F5321" s="7">
        <v>1185.9744631450001</v>
      </c>
      <c r="G5321" s="123" t="s">
        <v>532</v>
      </c>
      <c r="H5321" s="7">
        <v>87.788992360999998</v>
      </c>
      <c r="I5321" s="7">
        <v>74.022666666999996</v>
      </c>
      <c r="J5321" s="7">
        <v>86.927974900999999</v>
      </c>
      <c r="K5321" s="7">
        <v>8.3018209999999992E-3</v>
      </c>
      <c r="L5321" s="7">
        <v>2.3719489999999999E-3</v>
      </c>
      <c r="M5321" s="7">
        <v>73.296666666999997</v>
      </c>
      <c r="N5321" s="7">
        <v>7.0000000000000001E-3</v>
      </c>
      <c r="O5321" s="7">
        <v>2E-3</v>
      </c>
      <c r="P5321" s="7">
        <v>1</v>
      </c>
      <c r="Q5321" s="7">
        <v>28</v>
      </c>
      <c r="R5321" s="7">
        <v>265</v>
      </c>
      <c r="S5321" s="189">
        <v>45625.593981481485</v>
      </c>
    </row>
    <row r="5322" spans="1:19">
      <c r="A5322" s="7">
        <v>1991</v>
      </c>
      <c r="B5322" s="123" t="s">
        <v>586</v>
      </c>
      <c r="C5322" s="123" t="s">
        <v>586</v>
      </c>
      <c r="D5322" s="123" t="s">
        <v>587</v>
      </c>
      <c r="E5322" s="123" t="s">
        <v>531</v>
      </c>
      <c r="F5322" s="7">
        <v>907.18745039999999</v>
      </c>
      <c r="G5322" s="123" t="s">
        <v>532</v>
      </c>
      <c r="H5322" s="7">
        <v>69.613936194000004</v>
      </c>
      <c r="I5322" s="7">
        <v>76.736000000000004</v>
      </c>
      <c r="J5322" s="7">
        <v>68.955318105000003</v>
      </c>
      <c r="K5322" s="7">
        <v>6.3503120000000003E-3</v>
      </c>
      <c r="L5322" s="7">
        <v>1.814375E-3</v>
      </c>
      <c r="M5322" s="7">
        <v>76.010000000000005</v>
      </c>
      <c r="N5322" s="7">
        <v>7.0000000000000001E-3</v>
      </c>
      <c r="O5322" s="7">
        <v>2E-3</v>
      </c>
      <c r="P5322" s="7">
        <v>1</v>
      </c>
      <c r="Q5322" s="7">
        <v>28</v>
      </c>
      <c r="R5322" s="7">
        <v>265</v>
      </c>
      <c r="S5322" s="189">
        <v>45625.593981481485</v>
      </c>
    </row>
    <row r="5323" spans="1:19">
      <c r="A5323" s="7">
        <v>1991</v>
      </c>
      <c r="B5323" s="123" t="s">
        <v>586</v>
      </c>
      <c r="C5323" s="123" t="s">
        <v>586</v>
      </c>
      <c r="D5323" s="123" t="s">
        <v>587</v>
      </c>
      <c r="E5323" s="123" t="s">
        <v>533</v>
      </c>
      <c r="F5323" s="7">
        <v>519.6991104</v>
      </c>
      <c r="G5323" s="123" t="s">
        <v>532</v>
      </c>
      <c r="H5323" s="7">
        <v>38.469514015999998</v>
      </c>
      <c r="I5323" s="7">
        <v>74.022666666999996</v>
      </c>
      <c r="J5323" s="7">
        <v>38.092212461999999</v>
      </c>
      <c r="K5323" s="7">
        <v>3.637894E-3</v>
      </c>
      <c r="L5323" s="7">
        <v>1.039398E-3</v>
      </c>
      <c r="M5323" s="7">
        <v>73.296666666999997</v>
      </c>
      <c r="N5323" s="7">
        <v>7.0000000000000001E-3</v>
      </c>
      <c r="O5323" s="7">
        <v>2E-3</v>
      </c>
      <c r="P5323" s="7">
        <v>1</v>
      </c>
      <c r="Q5323" s="7">
        <v>28</v>
      </c>
      <c r="R5323" s="7">
        <v>265</v>
      </c>
      <c r="S5323" s="189">
        <v>45625.593981481485</v>
      </c>
    </row>
    <row r="5324" spans="1:19">
      <c r="A5324" s="7">
        <v>1991</v>
      </c>
      <c r="B5324" s="123" t="s">
        <v>588</v>
      </c>
      <c r="C5324" s="123" t="s">
        <v>588</v>
      </c>
      <c r="D5324" s="123" t="s">
        <v>589</v>
      </c>
      <c r="E5324" s="123" t="s">
        <v>33</v>
      </c>
      <c r="F5324" s="7">
        <v>0</v>
      </c>
      <c r="G5324" s="123" t="s">
        <v>532</v>
      </c>
      <c r="H5324" s="7">
        <v>0</v>
      </c>
      <c r="I5324" s="7"/>
      <c r="J5324" s="7">
        <v>0</v>
      </c>
      <c r="K5324" s="7">
        <v>0</v>
      </c>
      <c r="L5324" s="7">
        <v>0</v>
      </c>
      <c r="M5324" s="7"/>
      <c r="N5324" s="7"/>
      <c r="O5324" s="7"/>
      <c r="P5324" s="7"/>
      <c r="Q5324" s="7">
        <v>28</v>
      </c>
      <c r="R5324" s="7">
        <v>265</v>
      </c>
      <c r="S5324" s="189">
        <v>45625.593981481485</v>
      </c>
    </row>
    <row r="5325" spans="1:19">
      <c r="A5325" s="7">
        <v>1991</v>
      </c>
      <c r="B5325" s="123" t="s">
        <v>588</v>
      </c>
      <c r="C5325" s="123" t="s">
        <v>588</v>
      </c>
      <c r="D5325" s="123" t="s">
        <v>589</v>
      </c>
      <c r="E5325" s="123" t="s">
        <v>540</v>
      </c>
      <c r="F5325" s="7">
        <v>51137.648500820003</v>
      </c>
      <c r="G5325" s="123" t="s">
        <v>532</v>
      </c>
      <c r="H5325" s="7">
        <v>4545.1670409730004</v>
      </c>
      <c r="I5325" s="7">
        <v>88.881033333000005</v>
      </c>
      <c r="J5325" s="7">
        <v>4537.3890046360002</v>
      </c>
      <c r="K5325" s="7">
        <v>3.5796354000000002E-2</v>
      </c>
      <c r="L5325" s="7">
        <v>2.5568824E-2</v>
      </c>
      <c r="M5325" s="7">
        <v>88.728933333000001</v>
      </c>
      <c r="N5325" s="7">
        <v>6.9999999999999999E-4</v>
      </c>
      <c r="O5325" s="7">
        <v>5.0000000000000001E-4</v>
      </c>
      <c r="P5325" s="7">
        <v>1</v>
      </c>
      <c r="Q5325" s="7">
        <v>28</v>
      </c>
      <c r="R5325" s="7">
        <v>265</v>
      </c>
      <c r="S5325" s="189">
        <v>45625.593981481485</v>
      </c>
    </row>
    <row r="5326" spans="1:19">
      <c r="A5326" s="7">
        <v>1991</v>
      </c>
      <c r="B5326" s="123" t="s">
        <v>588</v>
      </c>
      <c r="C5326" s="123" t="s">
        <v>588</v>
      </c>
      <c r="D5326" s="123" t="s">
        <v>589</v>
      </c>
      <c r="E5326" s="123" t="s">
        <v>531</v>
      </c>
      <c r="F5326" s="7">
        <v>23298.223158000001</v>
      </c>
      <c r="G5326" s="123" t="s">
        <v>532</v>
      </c>
      <c r="H5326" s="7">
        <v>1771.26530564</v>
      </c>
      <c r="I5326" s="7">
        <v>76.025767872000003</v>
      </c>
      <c r="J5326" s="7">
        <v>1768.8912167000001</v>
      </c>
      <c r="K5326" s="7">
        <v>1.8638578999999999E-2</v>
      </c>
      <c r="L5326" s="7">
        <v>6.9894670000000001E-3</v>
      </c>
      <c r="M5326" s="7">
        <v>75.923867872000002</v>
      </c>
      <c r="N5326" s="7">
        <v>8.0000000000000004E-4</v>
      </c>
      <c r="O5326" s="7">
        <v>2.9999999999999997E-4</v>
      </c>
      <c r="P5326" s="7">
        <v>1</v>
      </c>
      <c r="Q5326" s="7">
        <v>28</v>
      </c>
      <c r="R5326" s="7">
        <v>265</v>
      </c>
      <c r="S5326" s="189">
        <v>45625.593981481485</v>
      </c>
    </row>
    <row r="5327" spans="1:19">
      <c r="A5327" s="7">
        <v>1991</v>
      </c>
      <c r="B5327" s="123" t="s">
        <v>588</v>
      </c>
      <c r="C5327" s="123" t="s">
        <v>588</v>
      </c>
      <c r="D5327" s="123" t="s">
        <v>589</v>
      </c>
      <c r="E5327" s="123" t="s">
        <v>533</v>
      </c>
      <c r="F5327" s="7">
        <v>259.8495552</v>
      </c>
      <c r="G5327" s="123" t="s">
        <v>532</v>
      </c>
      <c r="H5327" s="7">
        <v>19.762875557000001</v>
      </c>
      <c r="I5327" s="7">
        <v>76.055067871999995</v>
      </c>
      <c r="J5327" s="7">
        <v>19.728783296</v>
      </c>
      <c r="K5327" s="7">
        <v>2.3386500000000001E-4</v>
      </c>
      <c r="L5327" s="7">
        <v>1.0394E-4</v>
      </c>
      <c r="M5327" s="7">
        <v>75.923867872000002</v>
      </c>
      <c r="N5327" s="7">
        <v>8.9999999999999998E-4</v>
      </c>
      <c r="O5327" s="7">
        <v>4.0000000000000002E-4</v>
      </c>
      <c r="P5327" s="7">
        <v>1</v>
      </c>
      <c r="Q5327" s="7">
        <v>28</v>
      </c>
      <c r="R5327" s="7">
        <v>265</v>
      </c>
      <c r="S5327" s="189">
        <v>45625.593981481485</v>
      </c>
    </row>
    <row r="5328" spans="1:19">
      <c r="A5328" s="7">
        <v>1991</v>
      </c>
      <c r="B5328" s="123" t="s">
        <v>588</v>
      </c>
      <c r="C5328" s="123" t="s">
        <v>588</v>
      </c>
      <c r="D5328" s="123" t="s">
        <v>589</v>
      </c>
      <c r="E5328" s="123" t="s">
        <v>590</v>
      </c>
      <c r="F5328" s="7">
        <v>0</v>
      </c>
      <c r="G5328" s="123" t="s">
        <v>532</v>
      </c>
      <c r="H5328" s="7">
        <v>0</v>
      </c>
      <c r="I5328" s="7"/>
      <c r="J5328" s="7">
        <v>0</v>
      </c>
      <c r="K5328" s="7">
        <v>0</v>
      </c>
      <c r="L5328" s="7">
        <v>0</v>
      </c>
      <c r="M5328" s="7"/>
      <c r="N5328" s="7"/>
      <c r="O5328" s="7"/>
      <c r="P5328" s="7"/>
      <c r="Q5328" s="7">
        <v>28</v>
      </c>
      <c r="R5328" s="7">
        <v>265</v>
      </c>
      <c r="S5328" s="189">
        <v>45625.593981481485</v>
      </c>
    </row>
    <row r="5329" spans="1:19">
      <c r="A5329" s="7">
        <v>1991</v>
      </c>
      <c r="B5329" s="123" t="s">
        <v>588</v>
      </c>
      <c r="C5329" s="123" t="s">
        <v>588</v>
      </c>
      <c r="D5329" s="123" t="s">
        <v>589</v>
      </c>
      <c r="E5329" s="123" t="s">
        <v>534</v>
      </c>
      <c r="F5329" s="7">
        <v>24374.712240000001</v>
      </c>
      <c r="G5329" s="123" t="s">
        <v>532</v>
      </c>
      <c r="H5329" s="7">
        <v>2730.3577662759999</v>
      </c>
      <c r="I5329" s="7">
        <v>112.01600000000001</v>
      </c>
      <c r="J5329" s="7">
        <v>2683.095199242</v>
      </c>
      <c r="K5329" s="7">
        <v>7.3124137000000006E-2</v>
      </c>
      <c r="L5329" s="7">
        <v>0.170622986</v>
      </c>
      <c r="M5329" s="7">
        <v>110.077</v>
      </c>
      <c r="N5329" s="7">
        <v>3.0000000000000001E-3</v>
      </c>
      <c r="O5329" s="7">
        <v>7.0000000000000001E-3</v>
      </c>
      <c r="P5329" s="7">
        <v>1</v>
      </c>
      <c r="Q5329" s="7">
        <v>28</v>
      </c>
      <c r="R5329" s="7">
        <v>265</v>
      </c>
      <c r="S5329" s="189">
        <v>45625.593981481485</v>
      </c>
    </row>
    <row r="5330" spans="1:19">
      <c r="A5330" s="7">
        <v>1991</v>
      </c>
      <c r="B5330" s="123" t="s">
        <v>588</v>
      </c>
      <c r="C5330" s="123" t="s">
        <v>588</v>
      </c>
      <c r="D5330" s="123" t="s">
        <v>589</v>
      </c>
      <c r="E5330" s="123" t="s">
        <v>535</v>
      </c>
      <c r="F5330" s="7">
        <v>32010.337711282002</v>
      </c>
      <c r="G5330" s="123" t="s">
        <v>532</v>
      </c>
      <c r="H5330" s="7">
        <v>1770.7158511749999</v>
      </c>
      <c r="I5330" s="7">
        <v>55.317</v>
      </c>
      <c r="J5330" s="7">
        <v>1758.6479538579999</v>
      </c>
      <c r="K5330" s="7">
        <v>0.128041351</v>
      </c>
      <c r="L5330" s="7">
        <v>3.2010337999999999E-2</v>
      </c>
      <c r="M5330" s="7">
        <v>54.94</v>
      </c>
      <c r="N5330" s="7">
        <v>4.0000000000000001E-3</v>
      </c>
      <c r="O5330" s="7">
        <v>1E-3</v>
      </c>
      <c r="P5330" s="7">
        <v>1</v>
      </c>
      <c r="Q5330" s="7">
        <v>28</v>
      </c>
      <c r="R5330" s="7">
        <v>265</v>
      </c>
      <c r="S5330" s="189">
        <v>45625.593981481485</v>
      </c>
    </row>
    <row r="5331" spans="1:19">
      <c r="A5331" s="7">
        <v>1991</v>
      </c>
      <c r="B5331" s="123" t="s">
        <v>588</v>
      </c>
      <c r="C5331" s="123" t="s">
        <v>588</v>
      </c>
      <c r="D5331" s="123" t="s">
        <v>589</v>
      </c>
      <c r="E5331" s="123" t="s">
        <v>131</v>
      </c>
      <c r="F5331" s="7">
        <v>0</v>
      </c>
      <c r="G5331" s="123" t="s">
        <v>532</v>
      </c>
      <c r="H5331" s="7">
        <v>0</v>
      </c>
      <c r="I5331" s="7"/>
      <c r="J5331" s="7">
        <v>0</v>
      </c>
      <c r="K5331" s="7">
        <v>0</v>
      </c>
      <c r="L5331" s="7">
        <v>0</v>
      </c>
      <c r="M5331" s="7"/>
      <c r="N5331" s="7"/>
      <c r="O5331" s="7"/>
      <c r="P5331" s="7"/>
      <c r="Q5331" s="7">
        <v>28</v>
      </c>
      <c r="R5331" s="7">
        <v>265</v>
      </c>
      <c r="S5331" s="189">
        <v>45625.593981481485</v>
      </c>
    </row>
    <row r="5332" spans="1:19">
      <c r="A5332" s="7">
        <v>1991</v>
      </c>
      <c r="B5332" s="123" t="s">
        <v>588</v>
      </c>
      <c r="C5332" s="123" t="s">
        <v>588</v>
      </c>
      <c r="D5332" s="123" t="s">
        <v>589</v>
      </c>
      <c r="E5332" s="123" t="s">
        <v>570</v>
      </c>
      <c r="F5332" s="7">
        <v>1218.7356119999999</v>
      </c>
      <c r="G5332" s="123" t="s">
        <v>532</v>
      </c>
      <c r="H5332" s="7">
        <v>129.11163199999999</v>
      </c>
      <c r="I5332" s="7">
        <v>105.93899999999999</v>
      </c>
      <c r="J5332" s="7">
        <v>126.748503648</v>
      </c>
      <c r="K5332" s="7">
        <v>3.6562069999999999E-3</v>
      </c>
      <c r="L5332" s="7">
        <v>8.531149E-3</v>
      </c>
      <c r="M5332" s="7">
        <v>104</v>
      </c>
      <c r="N5332" s="7">
        <v>3.0000000000000001E-3</v>
      </c>
      <c r="O5332" s="7">
        <v>7.0000000000000001E-3</v>
      </c>
      <c r="P5332" s="7">
        <v>1</v>
      </c>
      <c r="Q5332" s="7">
        <v>28</v>
      </c>
      <c r="R5332" s="7">
        <v>265</v>
      </c>
      <c r="S5332" s="189">
        <v>45625.593981481485</v>
      </c>
    </row>
    <row r="5333" spans="1:19">
      <c r="A5333" s="7">
        <v>1991</v>
      </c>
      <c r="B5333" s="123" t="s">
        <v>588</v>
      </c>
      <c r="C5333" s="123" t="s">
        <v>588</v>
      </c>
      <c r="D5333" s="123" t="s">
        <v>591</v>
      </c>
      <c r="E5333" s="123" t="s">
        <v>27</v>
      </c>
      <c r="F5333" s="7">
        <v>0</v>
      </c>
      <c r="G5333" s="123" t="s">
        <v>532</v>
      </c>
      <c r="H5333" s="7">
        <v>0</v>
      </c>
      <c r="I5333" s="7"/>
      <c r="J5333" s="7">
        <v>0</v>
      </c>
      <c r="K5333" s="7">
        <v>0</v>
      </c>
      <c r="L5333" s="7">
        <v>0</v>
      </c>
      <c r="M5333" s="7"/>
      <c r="N5333" s="7"/>
      <c r="O5333" s="7"/>
      <c r="P5333" s="7"/>
      <c r="Q5333" s="7">
        <v>28</v>
      </c>
      <c r="R5333" s="7">
        <v>265</v>
      </c>
      <c r="S5333" s="189">
        <v>45625.593981481485</v>
      </c>
    </row>
    <row r="5334" spans="1:19">
      <c r="A5334" s="7">
        <v>1991</v>
      </c>
      <c r="B5334" s="123" t="s">
        <v>588</v>
      </c>
      <c r="C5334" s="123" t="s">
        <v>588</v>
      </c>
      <c r="D5334" s="123" t="s">
        <v>591</v>
      </c>
      <c r="E5334" s="123" t="s">
        <v>33</v>
      </c>
      <c r="F5334" s="7">
        <v>0</v>
      </c>
      <c r="G5334" s="123" t="s">
        <v>532</v>
      </c>
      <c r="H5334" s="7">
        <v>0</v>
      </c>
      <c r="I5334" s="7"/>
      <c r="J5334" s="7">
        <v>0</v>
      </c>
      <c r="K5334" s="7">
        <v>0</v>
      </c>
      <c r="L5334" s="7">
        <v>0</v>
      </c>
      <c r="M5334" s="7"/>
      <c r="N5334" s="7"/>
      <c r="O5334" s="7"/>
      <c r="P5334" s="7"/>
      <c r="Q5334" s="7">
        <v>28</v>
      </c>
      <c r="R5334" s="7">
        <v>265</v>
      </c>
      <c r="S5334" s="189">
        <v>45625.593981481485</v>
      </c>
    </row>
    <row r="5335" spans="1:19">
      <c r="A5335" s="7">
        <v>1991</v>
      </c>
      <c r="B5335" s="123" t="s">
        <v>588</v>
      </c>
      <c r="C5335" s="123" t="s">
        <v>588</v>
      </c>
      <c r="D5335" s="123" t="s">
        <v>591</v>
      </c>
      <c r="E5335" s="123" t="s">
        <v>540</v>
      </c>
      <c r="F5335" s="7">
        <v>160.055237874</v>
      </c>
      <c r="G5335" s="123" t="s">
        <v>532</v>
      </c>
      <c r="H5335" s="7">
        <v>15.249662926999999</v>
      </c>
      <c r="I5335" s="7">
        <v>95.277500000000003</v>
      </c>
      <c r="J5335" s="7">
        <v>15.141225502999999</v>
      </c>
      <c r="K5335" s="7">
        <v>1.6005520000000001E-3</v>
      </c>
      <c r="L5335" s="7">
        <v>2.4008300000000001E-4</v>
      </c>
      <c r="M5335" s="7">
        <v>94.6</v>
      </c>
      <c r="N5335" s="7">
        <v>0.01</v>
      </c>
      <c r="O5335" s="7">
        <v>1.5E-3</v>
      </c>
      <c r="P5335" s="7">
        <v>1</v>
      </c>
      <c r="Q5335" s="7">
        <v>28</v>
      </c>
      <c r="R5335" s="7">
        <v>265</v>
      </c>
      <c r="S5335" s="189">
        <v>45625.593981481485</v>
      </c>
    </row>
    <row r="5336" spans="1:19">
      <c r="A5336" s="7">
        <v>1991</v>
      </c>
      <c r="B5336" s="123" t="s">
        <v>588</v>
      </c>
      <c r="C5336" s="123" t="s">
        <v>588</v>
      </c>
      <c r="D5336" s="123" t="s">
        <v>591</v>
      </c>
      <c r="E5336" s="123" t="s">
        <v>531</v>
      </c>
      <c r="F5336" s="7">
        <v>0</v>
      </c>
      <c r="G5336" s="123" t="s">
        <v>532</v>
      </c>
      <c r="H5336" s="7">
        <v>0</v>
      </c>
      <c r="I5336" s="7"/>
      <c r="J5336" s="7">
        <v>0</v>
      </c>
      <c r="K5336" s="7">
        <v>0</v>
      </c>
      <c r="L5336" s="7">
        <v>0</v>
      </c>
      <c r="M5336" s="7"/>
      <c r="N5336" s="7"/>
      <c r="O5336" s="7"/>
      <c r="P5336" s="7">
        <v>1</v>
      </c>
      <c r="Q5336" s="7">
        <v>28</v>
      </c>
      <c r="R5336" s="7">
        <v>265</v>
      </c>
      <c r="S5336" s="189">
        <v>45625.593981481485</v>
      </c>
    </row>
    <row r="5337" spans="1:19">
      <c r="A5337" s="7">
        <v>1991</v>
      </c>
      <c r="B5337" s="123" t="s">
        <v>588</v>
      </c>
      <c r="C5337" s="123" t="s">
        <v>588</v>
      </c>
      <c r="D5337" s="123" t="s">
        <v>591</v>
      </c>
      <c r="E5337" s="123" t="s">
        <v>533</v>
      </c>
      <c r="F5337" s="7">
        <v>0</v>
      </c>
      <c r="G5337" s="123" t="s">
        <v>532</v>
      </c>
      <c r="H5337" s="7">
        <v>0</v>
      </c>
      <c r="I5337" s="7"/>
      <c r="J5337" s="7">
        <v>0</v>
      </c>
      <c r="K5337" s="7">
        <v>0</v>
      </c>
      <c r="L5337" s="7">
        <v>0</v>
      </c>
      <c r="M5337" s="7"/>
      <c r="N5337" s="7"/>
      <c r="O5337" s="7"/>
      <c r="P5337" s="7">
        <v>1</v>
      </c>
      <c r="Q5337" s="7">
        <v>28</v>
      </c>
      <c r="R5337" s="7">
        <v>265</v>
      </c>
      <c r="S5337" s="189">
        <v>45625.593981481485</v>
      </c>
    </row>
    <row r="5338" spans="1:19">
      <c r="A5338" s="7">
        <v>1991</v>
      </c>
      <c r="B5338" s="123" t="s">
        <v>588</v>
      </c>
      <c r="C5338" s="123" t="s">
        <v>588</v>
      </c>
      <c r="D5338" s="123" t="s">
        <v>591</v>
      </c>
      <c r="E5338" s="123" t="s">
        <v>163</v>
      </c>
      <c r="F5338" s="7">
        <v>0</v>
      </c>
      <c r="G5338" s="123" t="s">
        <v>532</v>
      </c>
      <c r="H5338" s="7">
        <v>0</v>
      </c>
      <c r="I5338" s="7"/>
      <c r="J5338" s="7">
        <v>0</v>
      </c>
      <c r="K5338" s="7">
        <v>0</v>
      </c>
      <c r="L5338" s="7">
        <v>0</v>
      </c>
      <c r="M5338" s="7"/>
      <c r="N5338" s="7"/>
      <c r="O5338" s="7"/>
      <c r="P5338" s="7">
        <v>1</v>
      </c>
      <c r="Q5338" s="7">
        <v>28</v>
      </c>
      <c r="R5338" s="7">
        <v>265</v>
      </c>
      <c r="S5338" s="189">
        <v>45625.593981481485</v>
      </c>
    </row>
    <row r="5339" spans="1:19">
      <c r="A5339" s="7">
        <v>1991</v>
      </c>
      <c r="B5339" s="123" t="s">
        <v>588</v>
      </c>
      <c r="C5339" s="123" t="s">
        <v>588</v>
      </c>
      <c r="D5339" s="123" t="s">
        <v>591</v>
      </c>
      <c r="E5339" s="123" t="s">
        <v>534</v>
      </c>
      <c r="F5339" s="7">
        <v>389.37240000000003</v>
      </c>
      <c r="G5339" s="123" t="s">
        <v>532</v>
      </c>
      <c r="H5339" s="7">
        <v>46.097468867000003</v>
      </c>
      <c r="I5339" s="7">
        <v>118.389153588</v>
      </c>
      <c r="J5339" s="7">
        <v>45.920888482999999</v>
      </c>
      <c r="K5339" s="7">
        <v>7.7874499999999996E-4</v>
      </c>
      <c r="L5339" s="7">
        <v>5.8405900000000005E-4</v>
      </c>
      <c r="M5339" s="7">
        <v>117.93565358799999</v>
      </c>
      <c r="N5339" s="7">
        <v>2E-3</v>
      </c>
      <c r="O5339" s="7">
        <v>1.5E-3</v>
      </c>
      <c r="P5339" s="7">
        <v>1</v>
      </c>
      <c r="Q5339" s="7">
        <v>28</v>
      </c>
      <c r="R5339" s="7">
        <v>265</v>
      </c>
      <c r="S5339" s="189">
        <v>45625.593981481485</v>
      </c>
    </row>
    <row r="5340" spans="1:19">
      <c r="A5340" s="7">
        <v>1991</v>
      </c>
      <c r="B5340" s="123" t="s">
        <v>588</v>
      </c>
      <c r="C5340" s="123" t="s">
        <v>588</v>
      </c>
      <c r="D5340" s="123" t="s">
        <v>591</v>
      </c>
      <c r="E5340" s="123" t="s">
        <v>535</v>
      </c>
      <c r="F5340" s="7">
        <v>1079.4865260009999</v>
      </c>
      <c r="G5340" s="123" t="s">
        <v>532</v>
      </c>
      <c r="H5340" s="7">
        <v>59.373509896999998</v>
      </c>
      <c r="I5340" s="7">
        <v>55.001622036999997</v>
      </c>
      <c r="J5340" s="7">
        <v>59.306989737999999</v>
      </c>
      <c r="K5340" s="7">
        <v>1.354063E-3</v>
      </c>
      <c r="L5340" s="7">
        <v>1.0794900000000001E-4</v>
      </c>
      <c r="M5340" s="7">
        <v>54.94</v>
      </c>
      <c r="N5340" s="7">
        <v>1.2543579999999999E-3</v>
      </c>
      <c r="O5340" s="7">
        <v>1E-4</v>
      </c>
      <c r="P5340" s="7">
        <v>1</v>
      </c>
      <c r="Q5340" s="7">
        <v>28</v>
      </c>
      <c r="R5340" s="7">
        <v>265</v>
      </c>
      <c r="S5340" s="189">
        <v>45625.593981481485</v>
      </c>
    </row>
    <row r="5341" spans="1:19">
      <c r="A5341" s="7">
        <v>1991</v>
      </c>
      <c r="B5341" s="123" t="s">
        <v>588</v>
      </c>
      <c r="C5341" s="123" t="s">
        <v>588</v>
      </c>
      <c r="D5341" s="123" t="s">
        <v>591</v>
      </c>
      <c r="E5341" s="123" t="s">
        <v>536</v>
      </c>
      <c r="F5341" s="7">
        <v>64.987509599999996</v>
      </c>
      <c r="G5341" s="123" t="s">
        <v>532</v>
      </c>
      <c r="H5341" s="7">
        <v>3.746822372</v>
      </c>
      <c r="I5341" s="7">
        <v>57.654499999999999</v>
      </c>
      <c r="J5341" s="7">
        <v>3.743280553</v>
      </c>
      <c r="K5341" s="7">
        <v>6.4987509599999995E-5</v>
      </c>
      <c r="L5341" s="7">
        <v>6.4987509600000003E-6</v>
      </c>
      <c r="M5341" s="7">
        <v>57.6</v>
      </c>
      <c r="N5341" s="7">
        <v>1E-3</v>
      </c>
      <c r="O5341" s="7">
        <v>1E-4</v>
      </c>
      <c r="P5341" s="7">
        <v>1</v>
      </c>
      <c r="Q5341" s="7">
        <v>28</v>
      </c>
      <c r="R5341" s="7">
        <v>265</v>
      </c>
      <c r="S5341" s="189">
        <v>45625.593981481485</v>
      </c>
    </row>
    <row r="5342" spans="1:19">
      <c r="A5342" s="7">
        <v>1991</v>
      </c>
      <c r="B5342" s="123" t="s">
        <v>530</v>
      </c>
      <c r="C5342" s="123" t="s">
        <v>530</v>
      </c>
      <c r="D5342" s="123" t="s">
        <v>530</v>
      </c>
      <c r="E5342" s="123" t="s">
        <v>531</v>
      </c>
      <c r="F5342" s="7">
        <v>783.48007080000002</v>
      </c>
      <c r="G5342" s="123" t="s">
        <v>532</v>
      </c>
      <c r="H5342" s="7">
        <v>59.742705839000003</v>
      </c>
      <c r="I5342" s="7">
        <v>76.253</v>
      </c>
      <c r="J5342" s="7">
        <v>59.552320182000003</v>
      </c>
      <c r="K5342" s="7">
        <v>2.3504400000000001E-3</v>
      </c>
      <c r="L5342" s="7">
        <v>4.7008800000000002E-4</v>
      </c>
      <c r="M5342" s="7">
        <v>76.010000000000005</v>
      </c>
      <c r="N5342" s="7">
        <v>3.0000000000000001E-3</v>
      </c>
      <c r="O5342" s="7">
        <v>5.9999999999999995E-4</v>
      </c>
      <c r="P5342" s="7">
        <v>1</v>
      </c>
      <c r="Q5342" s="7">
        <v>28</v>
      </c>
      <c r="R5342" s="7">
        <v>265</v>
      </c>
      <c r="S5342" s="189">
        <v>45625.593981481485</v>
      </c>
    </row>
    <row r="5343" spans="1:19">
      <c r="A5343" s="7">
        <v>1991</v>
      </c>
      <c r="B5343" s="123" t="s">
        <v>530</v>
      </c>
      <c r="C5343" s="123" t="s">
        <v>530</v>
      </c>
      <c r="D5343" s="123" t="s">
        <v>530</v>
      </c>
      <c r="E5343" s="123" t="s">
        <v>533</v>
      </c>
      <c r="F5343" s="7">
        <v>86.616518400000004</v>
      </c>
      <c r="G5343" s="123" t="s">
        <v>532</v>
      </c>
      <c r="H5343" s="7">
        <v>6.3367778699999997</v>
      </c>
      <c r="I5343" s="7">
        <v>73.159000000000006</v>
      </c>
      <c r="J5343" s="7">
        <v>6.3157300559999996</v>
      </c>
      <c r="K5343" s="7">
        <v>2.5985E-4</v>
      </c>
      <c r="L5343" s="7">
        <v>5.1969911040000001E-5</v>
      </c>
      <c r="M5343" s="7">
        <v>72.915999999999997</v>
      </c>
      <c r="N5343" s="7">
        <v>3.0000000000000001E-3</v>
      </c>
      <c r="O5343" s="7">
        <v>5.9999999999999995E-4</v>
      </c>
      <c r="P5343" s="7">
        <v>1</v>
      </c>
      <c r="Q5343" s="7">
        <v>28</v>
      </c>
      <c r="R5343" s="7">
        <v>265</v>
      </c>
      <c r="S5343" s="189">
        <v>45625.593981481485</v>
      </c>
    </row>
    <row r="5344" spans="1:19">
      <c r="A5344" s="7">
        <v>1991</v>
      </c>
      <c r="B5344" s="123" t="s">
        <v>530</v>
      </c>
      <c r="C5344" s="123" t="s">
        <v>530</v>
      </c>
      <c r="D5344" s="123" t="s">
        <v>530</v>
      </c>
      <c r="E5344" s="123" t="s">
        <v>163</v>
      </c>
      <c r="F5344" s="7">
        <v>0</v>
      </c>
      <c r="G5344" s="123" t="s">
        <v>532</v>
      </c>
      <c r="H5344" s="7">
        <v>0</v>
      </c>
      <c r="I5344" s="7"/>
      <c r="J5344" s="7">
        <v>0</v>
      </c>
      <c r="K5344" s="7">
        <v>0</v>
      </c>
      <c r="L5344" s="7">
        <v>0</v>
      </c>
      <c r="M5344" s="7"/>
      <c r="N5344" s="7"/>
      <c r="O5344" s="7"/>
      <c r="P5344" s="7">
        <v>1</v>
      </c>
      <c r="Q5344" s="7">
        <v>28</v>
      </c>
      <c r="R5344" s="7">
        <v>265</v>
      </c>
      <c r="S5344" s="189">
        <v>45625.593981481485</v>
      </c>
    </row>
    <row r="5345" spans="1:19">
      <c r="A5345" s="7">
        <v>1991</v>
      </c>
      <c r="B5345" s="123" t="s">
        <v>530</v>
      </c>
      <c r="C5345" s="123" t="s">
        <v>530</v>
      </c>
      <c r="D5345" s="123" t="s">
        <v>530</v>
      </c>
      <c r="E5345" s="123" t="s">
        <v>534</v>
      </c>
      <c r="F5345" s="7">
        <v>256.98578400000002</v>
      </c>
      <c r="G5345" s="123" t="s">
        <v>532</v>
      </c>
      <c r="H5345" s="7">
        <v>30.424329451999998</v>
      </c>
      <c r="I5345" s="7">
        <v>118.389153588</v>
      </c>
      <c r="J5345" s="7">
        <v>30.307786399000001</v>
      </c>
      <c r="K5345" s="7">
        <v>5.1397200000000002E-4</v>
      </c>
      <c r="L5345" s="7">
        <v>3.8547899999999999E-4</v>
      </c>
      <c r="M5345" s="7">
        <v>117.93565358799999</v>
      </c>
      <c r="N5345" s="7">
        <v>2E-3</v>
      </c>
      <c r="O5345" s="7">
        <v>1.5E-3</v>
      </c>
      <c r="P5345" s="7">
        <v>1</v>
      </c>
      <c r="Q5345" s="7">
        <v>28</v>
      </c>
      <c r="R5345" s="7">
        <v>265</v>
      </c>
      <c r="S5345" s="189">
        <v>45625.593981481485</v>
      </c>
    </row>
    <row r="5346" spans="1:19">
      <c r="A5346" s="7">
        <v>1991</v>
      </c>
      <c r="B5346" s="123" t="s">
        <v>530</v>
      </c>
      <c r="C5346" s="123" t="s">
        <v>530</v>
      </c>
      <c r="D5346" s="123" t="s">
        <v>530</v>
      </c>
      <c r="E5346" s="123" t="s">
        <v>535</v>
      </c>
      <c r="F5346" s="7">
        <v>1400.536821119</v>
      </c>
      <c r="G5346" s="123" t="s">
        <v>532</v>
      </c>
      <c r="H5346" s="7">
        <v>74.116936482</v>
      </c>
      <c r="I5346" s="7">
        <v>52.920376933</v>
      </c>
      <c r="J5346" s="7">
        <v>74.043485990999997</v>
      </c>
      <c r="K5346" s="7">
        <v>1.347715E-3</v>
      </c>
      <c r="L5346" s="7">
        <v>1.3477199999999999E-4</v>
      </c>
      <c r="M5346" s="7">
        <v>52.867932406000001</v>
      </c>
      <c r="N5346" s="7">
        <v>9.6228500000000001E-4</v>
      </c>
      <c r="O5346" s="7">
        <v>9.6228489999999995E-5</v>
      </c>
      <c r="P5346" s="7">
        <v>1</v>
      </c>
      <c r="Q5346" s="7">
        <v>28</v>
      </c>
      <c r="R5346" s="7">
        <v>265</v>
      </c>
      <c r="S5346" s="189">
        <v>45625.593981481485</v>
      </c>
    </row>
    <row r="5347" spans="1:19">
      <c r="A5347" s="7">
        <v>1991</v>
      </c>
      <c r="B5347" s="123" t="s">
        <v>530</v>
      </c>
      <c r="C5347" s="123" t="s">
        <v>530</v>
      </c>
      <c r="D5347" s="123" t="s">
        <v>530</v>
      </c>
      <c r="E5347" s="123" t="s">
        <v>536</v>
      </c>
      <c r="F5347" s="7">
        <v>1679.7818411999999</v>
      </c>
      <c r="G5347" s="123" t="s">
        <v>532</v>
      </c>
      <c r="H5347" s="7">
        <v>119.94398248</v>
      </c>
      <c r="I5347" s="7">
        <v>71.404499999999999</v>
      </c>
      <c r="J5347" s="7">
        <v>119.85243437</v>
      </c>
      <c r="K5347" s="7">
        <v>1.6797820000000001E-3</v>
      </c>
      <c r="L5347" s="7">
        <v>1.67978E-4</v>
      </c>
      <c r="M5347" s="7">
        <v>71.349999999999994</v>
      </c>
      <c r="N5347" s="7">
        <v>1E-3</v>
      </c>
      <c r="O5347" s="7">
        <v>1E-4</v>
      </c>
      <c r="P5347" s="7">
        <v>1</v>
      </c>
      <c r="Q5347" s="7">
        <v>28</v>
      </c>
      <c r="R5347" s="7">
        <v>265</v>
      </c>
      <c r="S5347" s="189">
        <v>45625.593981481485</v>
      </c>
    </row>
    <row r="5348" spans="1:19">
      <c r="A5348" s="7">
        <v>1991</v>
      </c>
      <c r="B5348" s="123" t="s">
        <v>537</v>
      </c>
      <c r="C5348" s="123" t="s">
        <v>538</v>
      </c>
      <c r="D5348" s="123" t="s">
        <v>539</v>
      </c>
      <c r="E5348" s="123" t="s">
        <v>540</v>
      </c>
      <c r="F5348" s="7">
        <v>0</v>
      </c>
      <c r="G5348" s="123" t="s">
        <v>532</v>
      </c>
      <c r="H5348" s="7">
        <v>0</v>
      </c>
      <c r="I5348" s="7"/>
      <c r="J5348" s="7">
        <v>0</v>
      </c>
      <c r="K5348" s="7">
        <v>0</v>
      </c>
      <c r="L5348" s="7">
        <v>0</v>
      </c>
      <c r="M5348" s="7"/>
      <c r="N5348" s="7"/>
      <c r="O5348" s="7"/>
      <c r="P5348" s="7">
        <v>1</v>
      </c>
      <c r="Q5348" s="7">
        <v>28</v>
      </c>
      <c r="R5348" s="7">
        <v>265</v>
      </c>
      <c r="S5348" s="189">
        <v>45625.593981481485</v>
      </c>
    </row>
    <row r="5349" spans="1:19">
      <c r="A5349" s="7">
        <v>1991</v>
      </c>
      <c r="B5349" s="123" t="s">
        <v>537</v>
      </c>
      <c r="C5349" s="123" t="s">
        <v>538</v>
      </c>
      <c r="D5349" s="123" t="s">
        <v>539</v>
      </c>
      <c r="E5349" s="123" t="s">
        <v>531</v>
      </c>
      <c r="F5349" s="7">
        <v>545.30117210599997</v>
      </c>
      <c r="G5349" s="123" t="s">
        <v>532</v>
      </c>
      <c r="H5349" s="7">
        <v>41.580850277000003</v>
      </c>
      <c r="I5349" s="7">
        <v>76.253</v>
      </c>
      <c r="J5349" s="7">
        <v>41.448342091999997</v>
      </c>
      <c r="K5349" s="7">
        <v>1.6359040000000001E-3</v>
      </c>
      <c r="L5349" s="7">
        <v>3.2718100000000001E-4</v>
      </c>
      <c r="M5349" s="7">
        <v>76.010000000000005</v>
      </c>
      <c r="N5349" s="7">
        <v>3.0000000000000001E-3</v>
      </c>
      <c r="O5349" s="7">
        <v>5.9999999999999995E-4</v>
      </c>
      <c r="P5349" s="7">
        <v>1</v>
      </c>
      <c r="Q5349" s="7">
        <v>28</v>
      </c>
      <c r="R5349" s="7">
        <v>265</v>
      </c>
      <c r="S5349" s="189">
        <v>45625.593981481485</v>
      </c>
    </row>
    <row r="5350" spans="1:19">
      <c r="A5350" s="7">
        <v>1991</v>
      </c>
      <c r="B5350" s="123" t="s">
        <v>537</v>
      </c>
      <c r="C5350" s="123" t="s">
        <v>538</v>
      </c>
      <c r="D5350" s="123" t="s">
        <v>539</v>
      </c>
      <c r="E5350" s="123" t="s">
        <v>533</v>
      </c>
      <c r="F5350" s="7">
        <v>1311.414387558</v>
      </c>
      <c r="G5350" s="123" t="s">
        <v>532</v>
      </c>
      <c r="H5350" s="7">
        <v>96.440976922999994</v>
      </c>
      <c r="I5350" s="7">
        <v>73.539666667000006</v>
      </c>
      <c r="J5350" s="7">
        <v>96.122303227000003</v>
      </c>
      <c r="K5350" s="7">
        <v>3.9342429999999996E-3</v>
      </c>
      <c r="L5350" s="7">
        <v>7.8684899999999995E-4</v>
      </c>
      <c r="M5350" s="7">
        <v>73.296666666999997</v>
      </c>
      <c r="N5350" s="7">
        <v>3.0000000000000001E-3</v>
      </c>
      <c r="O5350" s="7">
        <v>5.9999999999999995E-4</v>
      </c>
      <c r="P5350" s="7">
        <v>1</v>
      </c>
      <c r="Q5350" s="7">
        <v>28</v>
      </c>
      <c r="R5350" s="7">
        <v>265</v>
      </c>
      <c r="S5350" s="189">
        <v>45625.593981481485</v>
      </c>
    </row>
    <row r="5351" spans="1:19">
      <c r="A5351" s="7">
        <v>1991</v>
      </c>
      <c r="B5351" s="123" t="s">
        <v>537</v>
      </c>
      <c r="C5351" s="123" t="s">
        <v>538</v>
      </c>
      <c r="D5351" s="123" t="s">
        <v>539</v>
      </c>
      <c r="E5351" s="123" t="s">
        <v>160</v>
      </c>
      <c r="F5351" s="7">
        <v>23.862474796000001</v>
      </c>
      <c r="G5351" s="123" t="s">
        <v>532</v>
      </c>
      <c r="H5351" s="7">
        <v>1.709340657</v>
      </c>
      <c r="I5351" s="7">
        <v>71.632999999999996</v>
      </c>
      <c r="J5351" s="7">
        <v>1.703542076</v>
      </c>
      <c r="K5351" s="7">
        <v>7.1587424389999994E-5</v>
      </c>
      <c r="L5351" s="7">
        <v>1.4317484880000001E-5</v>
      </c>
      <c r="M5351" s="7">
        <v>71.39</v>
      </c>
      <c r="N5351" s="7">
        <v>3.0000000000000001E-3</v>
      </c>
      <c r="O5351" s="7">
        <v>5.9999999999999995E-4</v>
      </c>
      <c r="P5351" s="7">
        <v>1</v>
      </c>
      <c r="Q5351" s="7">
        <v>28</v>
      </c>
      <c r="R5351" s="7">
        <v>265</v>
      </c>
      <c r="S5351" s="189">
        <v>45625.593981481485</v>
      </c>
    </row>
    <row r="5352" spans="1:19">
      <c r="A5352" s="7">
        <v>1991</v>
      </c>
      <c r="B5352" s="123" t="s">
        <v>537</v>
      </c>
      <c r="C5352" s="123" t="s">
        <v>538</v>
      </c>
      <c r="D5352" s="123" t="s">
        <v>539</v>
      </c>
      <c r="E5352" s="123" t="s">
        <v>163</v>
      </c>
      <c r="F5352" s="7">
        <v>20.86218401</v>
      </c>
      <c r="G5352" s="123" t="s">
        <v>532</v>
      </c>
      <c r="H5352" s="7">
        <v>1.3298494890000001</v>
      </c>
      <c r="I5352" s="7">
        <v>63.744500000000002</v>
      </c>
      <c r="J5352" s="7">
        <v>1.3287125</v>
      </c>
      <c r="K5352" s="7">
        <v>2.0862184010000001E-5</v>
      </c>
      <c r="L5352" s="7">
        <v>2.0862184010000002E-6</v>
      </c>
      <c r="M5352" s="7">
        <v>63.69</v>
      </c>
      <c r="N5352" s="7">
        <v>1E-3</v>
      </c>
      <c r="O5352" s="7">
        <v>1E-4</v>
      </c>
      <c r="P5352" s="7">
        <v>1</v>
      </c>
      <c r="Q5352" s="7">
        <v>28</v>
      </c>
      <c r="R5352" s="7">
        <v>265</v>
      </c>
      <c r="S5352" s="189">
        <v>45625.593981481485</v>
      </c>
    </row>
    <row r="5353" spans="1:19">
      <c r="A5353" s="7">
        <v>1991</v>
      </c>
      <c r="B5353" s="123" t="s">
        <v>537</v>
      </c>
      <c r="C5353" s="123" t="s">
        <v>538</v>
      </c>
      <c r="D5353" s="123" t="s">
        <v>539</v>
      </c>
      <c r="E5353" s="123" t="s">
        <v>535</v>
      </c>
      <c r="F5353" s="7">
        <v>437.90965183600002</v>
      </c>
      <c r="G5353" s="123" t="s">
        <v>532</v>
      </c>
      <c r="H5353" s="7">
        <v>24.082622348000001</v>
      </c>
      <c r="I5353" s="7">
        <v>54.994500000000002</v>
      </c>
      <c r="J5353" s="7">
        <v>24.058756272</v>
      </c>
      <c r="K5353" s="7">
        <v>4.3791000000000001E-4</v>
      </c>
      <c r="L5353" s="7">
        <v>4.3790965180000003E-5</v>
      </c>
      <c r="M5353" s="7">
        <v>54.94</v>
      </c>
      <c r="N5353" s="7">
        <v>1E-3</v>
      </c>
      <c r="O5353" s="7">
        <v>1E-4</v>
      </c>
      <c r="P5353" s="7">
        <v>1</v>
      </c>
      <c r="Q5353" s="7">
        <v>28</v>
      </c>
      <c r="R5353" s="7">
        <v>265</v>
      </c>
      <c r="S5353" s="189">
        <v>45625.593981481485</v>
      </c>
    </row>
    <row r="5354" spans="1:19">
      <c r="A5354" s="7">
        <v>1991</v>
      </c>
      <c r="B5354" s="123" t="s">
        <v>537</v>
      </c>
      <c r="C5354" s="123" t="s">
        <v>538</v>
      </c>
      <c r="D5354" s="123" t="s">
        <v>539</v>
      </c>
      <c r="E5354" s="123" t="s">
        <v>541</v>
      </c>
      <c r="F5354" s="7">
        <v>501.00072749600002</v>
      </c>
      <c r="G5354" s="123" t="s">
        <v>532</v>
      </c>
      <c r="H5354" s="7">
        <v>47.039546786999999</v>
      </c>
      <c r="I5354" s="7">
        <v>93.891174613000004</v>
      </c>
      <c r="J5354" s="7">
        <v>46.91780361</v>
      </c>
      <c r="K5354" s="7">
        <v>1.503002E-3</v>
      </c>
      <c r="L5354" s="7">
        <v>3.0059999999999999E-4</v>
      </c>
      <c r="M5354" s="7">
        <v>93.648174612999995</v>
      </c>
      <c r="N5354" s="7">
        <v>3.0000000000000001E-3</v>
      </c>
      <c r="O5354" s="7">
        <v>5.9999999999999995E-4</v>
      </c>
      <c r="P5354" s="7">
        <v>1</v>
      </c>
      <c r="Q5354" s="7">
        <v>28</v>
      </c>
      <c r="R5354" s="7">
        <v>265</v>
      </c>
      <c r="S5354" s="189">
        <v>45625.593981481485</v>
      </c>
    </row>
    <row r="5355" spans="1:19">
      <c r="A5355" s="7">
        <v>1991</v>
      </c>
      <c r="B5355" s="123" t="s">
        <v>537</v>
      </c>
      <c r="C5355" s="123" t="s">
        <v>538</v>
      </c>
      <c r="D5355" s="123" t="s">
        <v>542</v>
      </c>
      <c r="E5355" s="123" t="s">
        <v>27</v>
      </c>
      <c r="F5355" s="7">
        <v>118.97713296000001</v>
      </c>
      <c r="G5355" s="123" t="s">
        <v>532</v>
      </c>
      <c r="H5355" s="7">
        <v>6.4842540000000001E-3</v>
      </c>
      <c r="I5355" s="7">
        <v>5.45E-2</v>
      </c>
      <c r="J5355" s="7">
        <v>0</v>
      </c>
      <c r="K5355" s="7">
        <v>1.18977E-4</v>
      </c>
      <c r="L5355" s="7">
        <v>1.18977133E-5</v>
      </c>
      <c r="M5355" s="7">
        <v>0</v>
      </c>
      <c r="N5355" s="7">
        <v>1E-3</v>
      </c>
      <c r="O5355" s="7">
        <v>1E-4</v>
      </c>
      <c r="P5355" s="7"/>
      <c r="Q5355" s="7">
        <v>28</v>
      </c>
      <c r="R5355" s="7">
        <v>265</v>
      </c>
      <c r="S5355" s="189">
        <v>45625.593981481485</v>
      </c>
    </row>
    <row r="5356" spans="1:19">
      <c r="A5356" s="7">
        <v>1991</v>
      </c>
      <c r="B5356" s="123" t="s">
        <v>537</v>
      </c>
      <c r="C5356" s="123" t="s">
        <v>538</v>
      </c>
      <c r="D5356" s="123" t="s">
        <v>542</v>
      </c>
      <c r="E5356" s="123" t="s">
        <v>33</v>
      </c>
      <c r="F5356" s="7">
        <v>0</v>
      </c>
      <c r="G5356" s="123" t="s">
        <v>532</v>
      </c>
      <c r="H5356" s="7">
        <v>0</v>
      </c>
      <c r="I5356" s="7"/>
      <c r="J5356" s="7">
        <v>0</v>
      </c>
      <c r="K5356" s="7">
        <v>0</v>
      </c>
      <c r="L5356" s="7">
        <v>0</v>
      </c>
      <c r="M5356" s="7"/>
      <c r="N5356" s="7"/>
      <c r="O5356" s="7"/>
      <c r="P5356" s="7"/>
      <c r="Q5356" s="7">
        <v>28</v>
      </c>
      <c r="R5356" s="7">
        <v>265</v>
      </c>
      <c r="S5356" s="189">
        <v>45625.593981481485</v>
      </c>
    </row>
    <row r="5357" spans="1:19">
      <c r="A5357" s="7">
        <v>1991</v>
      </c>
      <c r="B5357" s="123" t="s">
        <v>537</v>
      </c>
      <c r="C5357" s="123" t="s">
        <v>538</v>
      </c>
      <c r="D5357" s="123" t="s">
        <v>542</v>
      </c>
      <c r="E5357" s="123" t="s">
        <v>540</v>
      </c>
      <c r="F5357" s="7">
        <v>2325.693553569</v>
      </c>
      <c r="G5357" s="123" t="s">
        <v>532</v>
      </c>
      <c r="H5357" s="7">
        <v>221.58626755</v>
      </c>
      <c r="I5357" s="7">
        <v>95.277500000000003</v>
      </c>
      <c r="J5357" s="7">
        <v>220.010610168</v>
      </c>
      <c r="K5357" s="7">
        <v>2.3256935999999999E-2</v>
      </c>
      <c r="L5357" s="7">
        <v>3.48854E-3</v>
      </c>
      <c r="M5357" s="7">
        <v>94.6</v>
      </c>
      <c r="N5357" s="7">
        <v>0.01</v>
      </c>
      <c r="O5357" s="7">
        <v>1.5E-3</v>
      </c>
      <c r="P5357" s="7">
        <v>1</v>
      </c>
      <c r="Q5357" s="7">
        <v>28</v>
      </c>
      <c r="R5357" s="7">
        <v>265</v>
      </c>
      <c r="S5357" s="189">
        <v>45625.593981481485</v>
      </c>
    </row>
    <row r="5358" spans="1:19">
      <c r="A5358" s="7">
        <v>1991</v>
      </c>
      <c r="B5358" s="123" t="s">
        <v>537</v>
      </c>
      <c r="C5358" s="123" t="s">
        <v>538</v>
      </c>
      <c r="D5358" s="123" t="s">
        <v>542</v>
      </c>
      <c r="E5358" s="123" t="s">
        <v>531</v>
      </c>
      <c r="F5358" s="7">
        <v>4070.6573020880001</v>
      </c>
      <c r="G5358" s="123" t="s">
        <v>532</v>
      </c>
      <c r="H5358" s="7">
        <v>310.39983125600003</v>
      </c>
      <c r="I5358" s="7">
        <v>76.253</v>
      </c>
      <c r="J5358" s="7">
        <v>309.41066153200001</v>
      </c>
      <c r="K5358" s="7">
        <v>1.2211972E-2</v>
      </c>
      <c r="L5358" s="7">
        <v>2.4423940000000001E-3</v>
      </c>
      <c r="M5358" s="7">
        <v>76.010000000000005</v>
      </c>
      <c r="N5358" s="7">
        <v>3.0000000000000001E-3</v>
      </c>
      <c r="O5358" s="7">
        <v>5.9999999999999995E-4</v>
      </c>
      <c r="P5358" s="7">
        <v>1</v>
      </c>
      <c r="Q5358" s="7">
        <v>28</v>
      </c>
      <c r="R5358" s="7">
        <v>265</v>
      </c>
      <c r="S5358" s="189">
        <v>45625.593981481485</v>
      </c>
    </row>
    <row r="5359" spans="1:19">
      <c r="A5359" s="7">
        <v>1991</v>
      </c>
      <c r="B5359" s="123" t="s">
        <v>537</v>
      </c>
      <c r="C5359" s="123" t="s">
        <v>538</v>
      </c>
      <c r="D5359" s="123" t="s">
        <v>542</v>
      </c>
      <c r="E5359" s="123" t="s">
        <v>533</v>
      </c>
      <c r="F5359" s="7">
        <v>1314.527311306</v>
      </c>
      <c r="G5359" s="123" t="s">
        <v>532</v>
      </c>
      <c r="H5359" s="7">
        <v>96.669900298000002</v>
      </c>
      <c r="I5359" s="7">
        <v>73.539666667000006</v>
      </c>
      <c r="J5359" s="7">
        <v>96.350470161000004</v>
      </c>
      <c r="K5359" s="7">
        <v>3.9435820000000002E-3</v>
      </c>
      <c r="L5359" s="7">
        <v>7.8871599999999996E-4</v>
      </c>
      <c r="M5359" s="7">
        <v>73.296666666999997</v>
      </c>
      <c r="N5359" s="7">
        <v>3.0000000000000001E-3</v>
      </c>
      <c r="O5359" s="7">
        <v>5.9999999999999995E-4</v>
      </c>
      <c r="P5359" s="7">
        <v>1</v>
      </c>
      <c r="Q5359" s="7">
        <v>28</v>
      </c>
      <c r="R5359" s="7">
        <v>265</v>
      </c>
      <c r="S5359" s="189">
        <v>45625.593981481485</v>
      </c>
    </row>
    <row r="5360" spans="1:19">
      <c r="A5360" s="7">
        <v>1991</v>
      </c>
      <c r="B5360" s="123" t="s">
        <v>537</v>
      </c>
      <c r="C5360" s="123" t="s">
        <v>538</v>
      </c>
      <c r="D5360" s="123" t="s">
        <v>542</v>
      </c>
      <c r="E5360" s="123" t="s">
        <v>160</v>
      </c>
      <c r="F5360" s="7">
        <v>178.13267647800001</v>
      </c>
      <c r="G5360" s="123" t="s">
        <v>532</v>
      </c>
      <c r="H5360" s="7">
        <v>12.760178013999999</v>
      </c>
      <c r="I5360" s="7">
        <v>71.632999999999996</v>
      </c>
      <c r="J5360" s="7">
        <v>12.716891774</v>
      </c>
      <c r="K5360" s="7">
        <v>5.3439799999999995E-4</v>
      </c>
      <c r="L5360" s="7">
        <v>1.0688000000000001E-4</v>
      </c>
      <c r="M5360" s="7">
        <v>71.39</v>
      </c>
      <c r="N5360" s="7">
        <v>3.0000000000000001E-3</v>
      </c>
      <c r="O5360" s="7">
        <v>5.9999999999999995E-4</v>
      </c>
      <c r="P5360" s="7">
        <v>1</v>
      </c>
      <c r="Q5360" s="7">
        <v>28</v>
      </c>
      <c r="R5360" s="7">
        <v>265</v>
      </c>
      <c r="S5360" s="189">
        <v>45625.593981481485</v>
      </c>
    </row>
    <row r="5361" spans="1:19">
      <c r="A5361" s="7">
        <v>1991</v>
      </c>
      <c r="B5361" s="123" t="s">
        <v>537</v>
      </c>
      <c r="C5361" s="123" t="s">
        <v>538</v>
      </c>
      <c r="D5361" s="123" t="s">
        <v>542</v>
      </c>
      <c r="E5361" s="123" t="s">
        <v>163</v>
      </c>
      <c r="F5361" s="7">
        <v>504.03739571800003</v>
      </c>
      <c r="G5361" s="123" t="s">
        <v>532</v>
      </c>
      <c r="H5361" s="7">
        <v>32.129611771</v>
      </c>
      <c r="I5361" s="7">
        <v>63.744500000000002</v>
      </c>
      <c r="J5361" s="7">
        <v>32.102141733000003</v>
      </c>
      <c r="K5361" s="7">
        <v>5.0403700000000004E-4</v>
      </c>
      <c r="L5361" s="7">
        <v>5.040373957E-5</v>
      </c>
      <c r="M5361" s="7">
        <v>63.69</v>
      </c>
      <c r="N5361" s="7">
        <v>1E-3</v>
      </c>
      <c r="O5361" s="7">
        <v>1E-4</v>
      </c>
      <c r="P5361" s="7">
        <v>1</v>
      </c>
      <c r="Q5361" s="7">
        <v>28</v>
      </c>
      <c r="R5361" s="7">
        <v>265</v>
      </c>
      <c r="S5361" s="189">
        <v>45625.593981481485</v>
      </c>
    </row>
    <row r="5362" spans="1:19">
      <c r="A5362" s="7">
        <v>1991</v>
      </c>
      <c r="B5362" s="123" t="s">
        <v>537</v>
      </c>
      <c r="C5362" s="123" t="s">
        <v>538</v>
      </c>
      <c r="D5362" s="123" t="s">
        <v>542</v>
      </c>
      <c r="E5362" s="123" t="s">
        <v>535</v>
      </c>
      <c r="F5362" s="7">
        <v>4923.0819094369999</v>
      </c>
      <c r="G5362" s="123" t="s">
        <v>532</v>
      </c>
      <c r="H5362" s="7">
        <v>270.74242806900003</v>
      </c>
      <c r="I5362" s="7">
        <v>54.994500000000002</v>
      </c>
      <c r="J5362" s="7">
        <v>270.47412010400001</v>
      </c>
      <c r="K5362" s="7">
        <v>4.9230819999999996E-3</v>
      </c>
      <c r="L5362" s="7">
        <v>4.92308E-4</v>
      </c>
      <c r="M5362" s="7">
        <v>54.94</v>
      </c>
      <c r="N5362" s="7">
        <v>1E-3</v>
      </c>
      <c r="O5362" s="7">
        <v>1E-4</v>
      </c>
      <c r="P5362" s="7">
        <v>1</v>
      </c>
      <c r="Q5362" s="7">
        <v>28</v>
      </c>
      <c r="R5362" s="7">
        <v>265</v>
      </c>
      <c r="S5362" s="189">
        <v>45625.593981481485</v>
      </c>
    </row>
    <row r="5363" spans="1:19">
      <c r="A5363" s="7">
        <v>1991</v>
      </c>
      <c r="B5363" s="123" t="s">
        <v>537</v>
      </c>
      <c r="C5363" s="123" t="s">
        <v>538</v>
      </c>
      <c r="D5363" s="123" t="s">
        <v>542</v>
      </c>
      <c r="E5363" s="123" t="s">
        <v>541</v>
      </c>
      <c r="F5363" s="7">
        <v>911.69496926500005</v>
      </c>
      <c r="G5363" s="123" t="s">
        <v>532</v>
      </c>
      <c r="H5363" s="7">
        <v>85.600111553000005</v>
      </c>
      <c r="I5363" s="7">
        <v>93.891174613000004</v>
      </c>
      <c r="J5363" s="7">
        <v>85.378569675999998</v>
      </c>
      <c r="K5363" s="7">
        <v>2.7350849999999999E-3</v>
      </c>
      <c r="L5363" s="7">
        <v>5.4701700000000001E-4</v>
      </c>
      <c r="M5363" s="7">
        <v>93.648174612999995</v>
      </c>
      <c r="N5363" s="7">
        <v>3.0000000000000001E-3</v>
      </c>
      <c r="O5363" s="7">
        <v>5.9999999999999995E-4</v>
      </c>
      <c r="P5363" s="7">
        <v>1</v>
      </c>
      <c r="Q5363" s="7">
        <v>28</v>
      </c>
      <c r="R5363" s="7">
        <v>265</v>
      </c>
      <c r="S5363" s="189">
        <v>45625.593981481485</v>
      </c>
    </row>
    <row r="5364" spans="1:19">
      <c r="A5364" s="7">
        <v>1991</v>
      </c>
      <c r="B5364" s="123" t="s">
        <v>537</v>
      </c>
      <c r="C5364" s="123" t="s">
        <v>538</v>
      </c>
      <c r="D5364" s="123" t="s">
        <v>543</v>
      </c>
      <c r="E5364" s="123" t="s">
        <v>540</v>
      </c>
      <c r="F5364" s="7">
        <v>810.65752294699996</v>
      </c>
      <c r="G5364" s="123" t="s">
        <v>532</v>
      </c>
      <c r="H5364" s="7">
        <v>77.237422143000003</v>
      </c>
      <c r="I5364" s="7">
        <v>95.277500000000003</v>
      </c>
      <c r="J5364" s="7">
        <v>76.688201671000002</v>
      </c>
      <c r="K5364" s="7">
        <v>8.1065749999999995E-3</v>
      </c>
      <c r="L5364" s="7">
        <v>1.2159860000000001E-3</v>
      </c>
      <c r="M5364" s="7">
        <v>94.6</v>
      </c>
      <c r="N5364" s="7">
        <v>0.01</v>
      </c>
      <c r="O5364" s="7">
        <v>1.5E-3</v>
      </c>
      <c r="P5364" s="7">
        <v>1</v>
      </c>
      <c r="Q5364" s="7">
        <v>28</v>
      </c>
      <c r="R5364" s="7">
        <v>265</v>
      </c>
      <c r="S5364" s="189">
        <v>45625.593981481485</v>
      </c>
    </row>
    <row r="5365" spans="1:19">
      <c r="A5365" s="7">
        <v>1991</v>
      </c>
      <c r="B5365" s="123" t="s">
        <v>537</v>
      </c>
      <c r="C5365" s="123" t="s">
        <v>538</v>
      </c>
      <c r="D5365" s="123" t="s">
        <v>543</v>
      </c>
      <c r="E5365" s="123" t="s">
        <v>531</v>
      </c>
      <c r="F5365" s="7">
        <v>262.22342212900003</v>
      </c>
      <c r="G5365" s="123" t="s">
        <v>532</v>
      </c>
      <c r="H5365" s="7">
        <v>19.995322607999999</v>
      </c>
      <c r="I5365" s="7">
        <v>76.253</v>
      </c>
      <c r="J5365" s="7">
        <v>19.931602315999999</v>
      </c>
      <c r="K5365" s="7">
        <v>7.8666999999999995E-4</v>
      </c>
      <c r="L5365" s="7">
        <v>1.5733399999999999E-4</v>
      </c>
      <c r="M5365" s="7">
        <v>76.010000000000005</v>
      </c>
      <c r="N5365" s="7">
        <v>3.0000000000000001E-3</v>
      </c>
      <c r="O5365" s="7">
        <v>5.9999999999999995E-4</v>
      </c>
      <c r="P5365" s="7">
        <v>1</v>
      </c>
      <c r="Q5365" s="7">
        <v>28</v>
      </c>
      <c r="R5365" s="7">
        <v>265</v>
      </c>
      <c r="S5365" s="189">
        <v>45625.593981481485</v>
      </c>
    </row>
    <row r="5366" spans="1:19">
      <c r="A5366" s="7">
        <v>1991</v>
      </c>
      <c r="B5366" s="123" t="s">
        <v>537</v>
      </c>
      <c r="C5366" s="123" t="s">
        <v>538</v>
      </c>
      <c r="D5366" s="123" t="s">
        <v>543</v>
      </c>
      <c r="E5366" s="123" t="s">
        <v>533</v>
      </c>
      <c r="F5366" s="7">
        <v>268.69957524400002</v>
      </c>
      <c r="G5366" s="123" t="s">
        <v>532</v>
      </c>
      <c r="H5366" s="7">
        <v>19.760077197000001</v>
      </c>
      <c r="I5366" s="7">
        <v>73.539666667000006</v>
      </c>
      <c r="J5366" s="7">
        <v>19.6947832</v>
      </c>
      <c r="K5366" s="7">
        <v>8.0609900000000001E-4</v>
      </c>
      <c r="L5366" s="7">
        <v>1.6122E-4</v>
      </c>
      <c r="M5366" s="7">
        <v>73.296666666999997</v>
      </c>
      <c r="N5366" s="7">
        <v>3.0000000000000001E-3</v>
      </c>
      <c r="O5366" s="7">
        <v>5.9999999999999995E-4</v>
      </c>
      <c r="P5366" s="7">
        <v>1</v>
      </c>
      <c r="Q5366" s="7">
        <v>28</v>
      </c>
      <c r="R5366" s="7">
        <v>265</v>
      </c>
      <c r="S5366" s="189">
        <v>45625.593981481485</v>
      </c>
    </row>
    <row r="5367" spans="1:19">
      <c r="A5367" s="7">
        <v>1991</v>
      </c>
      <c r="B5367" s="123" t="s">
        <v>537</v>
      </c>
      <c r="C5367" s="123" t="s">
        <v>538</v>
      </c>
      <c r="D5367" s="123" t="s">
        <v>543</v>
      </c>
      <c r="E5367" s="123" t="s">
        <v>160</v>
      </c>
      <c r="F5367" s="7">
        <v>11.474942878</v>
      </c>
      <c r="G5367" s="123" t="s">
        <v>532</v>
      </c>
      <c r="H5367" s="7">
        <v>0.82198458299999999</v>
      </c>
      <c r="I5367" s="7">
        <v>71.632999999999996</v>
      </c>
      <c r="J5367" s="7">
        <v>0.81919617199999994</v>
      </c>
      <c r="K5367" s="7">
        <v>3.4424828629999998E-5</v>
      </c>
      <c r="L5367" s="7">
        <v>6.884965727E-6</v>
      </c>
      <c r="M5367" s="7">
        <v>71.39</v>
      </c>
      <c r="N5367" s="7">
        <v>3.0000000000000001E-3</v>
      </c>
      <c r="O5367" s="7">
        <v>5.9999999999999995E-4</v>
      </c>
      <c r="P5367" s="7">
        <v>1</v>
      </c>
      <c r="Q5367" s="7">
        <v>28</v>
      </c>
      <c r="R5367" s="7">
        <v>265</v>
      </c>
      <c r="S5367" s="189">
        <v>45625.593981481485</v>
      </c>
    </row>
    <row r="5368" spans="1:19">
      <c r="A5368" s="7">
        <v>1991</v>
      </c>
      <c r="B5368" s="123" t="s">
        <v>537</v>
      </c>
      <c r="C5368" s="123" t="s">
        <v>538</v>
      </c>
      <c r="D5368" s="123" t="s">
        <v>543</v>
      </c>
      <c r="E5368" s="123" t="s">
        <v>163</v>
      </c>
      <c r="F5368" s="7">
        <v>539.97479210699998</v>
      </c>
      <c r="G5368" s="123" t="s">
        <v>532</v>
      </c>
      <c r="H5368" s="7">
        <v>34.420423135</v>
      </c>
      <c r="I5368" s="7">
        <v>63.744500000000002</v>
      </c>
      <c r="J5368" s="7">
        <v>34.390994509000002</v>
      </c>
      <c r="K5368" s="7">
        <v>5.3997500000000005E-4</v>
      </c>
      <c r="L5368" s="7">
        <v>5.3997479210000002E-5</v>
      </c>
      <c r="M5368" s="7">
        <v>63.69</v>
      </c>
      <c r="N5368" s="7">
        <v>1E-3</v>
      </c>
      <c r="O5368" s="7">
        <v>1E-4</v>
      </c>
      <c r="P5368" s="7">
        <v>1</v>
      </c>
      <c r="Q5368" s="7">
        <v>28</v>
      </c>
      <c r="R5368" s="7">
        <v>265</v>
      </c>
      <c r="S5368" s="189">
        <v>45625.593981481485</v>
      </c>
    </row>
    <row r="5369" spans="1:19">
      <c r="A5369" s="7">
        <v>1991</v>
      </c>
      <c r="B5369" s="123" t="s">
        <v>537</v>
      </c>
      <c r="C5369" s="123" t="s">
        <v>538</v>
      </c>
      <c r="D5369" s="123" t="s">
        <v>543</v>
      </c>
      <c r="E5369" s="123" t="s">
        <v>535</v>
      </c>
      <c r="F5369" s="7">
        <v>13.506878454000001</v>
      </c>
      <c r="G5369" s="123" t="s">
        <v>532</v>
      </c>
      <c r="H5369" s="7">
        <v>0.74280402700000003</v>
      </c>
      <c r="I5369" s="7">
        <v>54.994500000000002</v>
      </c>
      <c r="J5369" s="7">
        <v>0.74206790199999995</v>
      </c>
      <c r="K5369" s="7">
        <v>1.350687845E-5</v>
      </c>
      <c r="L5369" s="7">
        <v>1.3506878450000001E-6</v>
      </c>
      <c r="M5369" s="7">
        <v>54.94</v>
      </c>
      <c r="N5369" s="7">
        <v>1E-3</v>
      </c>
      <c r="O5369" s="7">
        <v>1E-4</v>
      </c>
      <c r="P5369" s="7">
        <v>1</v>
      </c>
      <c r="Q5369" s="7">
        <v>28</v>
      </c>
      <c r="R5369" s="7">
        <v>265</v>
      </c>
      <c r="S5369" s="189">
        <v>45625.593981481485</v>
      </c>
    </row>
    <row r="5370" spans="1:19">
      <c r="A5370" s="7">
        <v>1991</v>
      </c>
      <c r="B5370" s="123" t="s">
        <v>537</v>
      </c>
      <c r="C5370" s="123" t="s">
        <v>538</v>
      </c>
      <c r="D5370" s="123" t="s">
        <v>543</v>
      </c>
      <c r="E5370" s="123" t="s">
        <v>541</v>
      </c>
      <c r="F5370" s="7">
        <v>0</v>
      </c>
      <c r="G5370" s="123" t="s">
        <v>532</v>
      </c>
      <c r="H5370" s="7">
        <v>0</v>
      </c>
      <c r="I5370" s="7"/>
      <c r="J5370" s="7">
        <v>0</v>
      </c>
      <c r="K5370" s="7">
        <v>0</v>
      </c>
      <c r="L5370" s="7">
        <v>0</v>
      </c>
      <c r="M5370" s="7"/>
      <c r="N5370" s="7"/>
      <c r="O5370" s="7"/>
      <c r="P5370" s="7">
        <v>1</v>
      </c>
      <c r="Q5370" s="7">
        <v>28</v>
      </c>
      <c r="R5370" s="7">
        <v>265</v>
      </c>
      <c r="S5370" s="189">
        <v>45625.593981481485</v>
      </c>
    </row>
    <row r="5371" spans="1:19">
      <c r="A5371" s="7">
        <v>1991</v>
      </c>
      <c r="B5371" s="123" t="s">
        <v>537</v>
      </c>
      <c r="C5371" s="123" t="s">
        <v>538</v>
      </c>
      <c r="D5371" s="123" t="s">
        <v>544</v>
      </c>
      <c r="E5371" s="123" t="s">
        <v>33</v>
      </c>
      <c r="F5371" s="7">
        <v>2544.5109527999998</v>
      </c>
      <c r="G5371" s="123" t="s">
        <v>532</v>
      </c>
      <c r="H5371" s="7">
        <v>4.8345708099999998</v>
      </c>
      <c r="I5371" s="7">
        <v>1.9</v>
      </c>
      <c r="J5371" s="7">
        <v>0</v>
      </c>
      <c r="K5371" s="7">
        <v>7.6335328999999993E-2</v>
      </c>
      <c r="L5371" s="7">
        <v>1.0178044000000001E-2</v>
      </c>
      <c r="M5371" s="7">
        <v>0</v>
      </c>
      <c r="N5371" s="7">
        <v>0.03</v>
      </c>
      <c r="O5371" s="7">
        <v>4.0000000000000001E-3</v>
      </c>
      <c r="P5371" s="7"/>
      <c r="Q5371" s="7">
        <v>28</v>
      </c>
      <c r="R5371" s="7">
        <v>265</v>
      </c>
      <c r="S5371" s="189">
        <v>45625.593981481485</v>
      </c>
    </row>
    <row r="5372" spans="1:19">
      <c r="A5372" s="7">
        <v>1991</v>
      </c>
      <c r="B5372" s="123" t="s">
        <v>537</v>
      </c>
      <c r="C5372" s="123" t="s">
        <v>538</v>
      </c>
      <c r="D5372" s="123" t="s">
        <v>544</v>
      </c>
      <c r="E5372" s="123" t="s">
        <v>540</v>
      </c>
      <c r="F5372" s="7">
        <v>0</v>
      </c>
      <c r="G5372" s="123" t="s">
        <v>532</v>
      </c>
      <c r="H5372" s="7">
        <v>0</v>
      </c>
      <c r="I5372" s="7"/>
      <c r="J5372" s="7">
        <v>0</v>
      </c>
      <c r="K5372" s="7">
        <v>0</v>
      </c>
      <c r="L5372" s="7">
        <v>0</v>
      </c>
      <c r="M5372" s="7"/>
      <c r="N5372" s="7"/>
      <c r="O5372" s="7"/>
      <c r="P5372" s="7">
        <v>1</v>
      </c>
      <c r="Q5372" s="7">
        <v>28</v>
      </c>
      <c r="R5372" s="7">
        <v>265</v>
      </c>
      <c r="S5372" s="189">
        <v>45625.593981481485</v>
      </c>
    </row>
    <row r="5373" spans="1:19">
      <c r="A5373" s="7">
        <v>1991</v>
      </c>
      <c r="B5373" s="123" t="s">
        <v>537</v>
      </c>
      <c r="C5373" s="123" t="s">
        <v>538</v>
      </c>
      <c r="D5373" s="123" t="s">
        <v>544</v>
      </c>
      <c r="E5373" s="123" t="s">
        <v>531</v>
      </c>
      <c r="F5373" s="7">
        <v>151.70907011700001</v>
      </c>
      <c r="G5373" s="123" t="s">
        <v>532</v>
      </c>
      <c r="H5373" s="7">
        <v>11.568271724000001</v>
      </c>
      <c r="I5373" s="7">
        <v>76.253</v>
      </c>
      <c r="J5373" s="7">
        <v>11.53140642</v>
      </c>
      <c r="K5373" s="7">
        <v>4.5512699999999999E-4</v>
      </c>
      <c r="L5373" s="7">
        <v>9.1025442069999995E-5</v>
      </c>
      <c r="M5373" s="7">
        <v>76.010000000000005</v>
      </c>
      <c r="N5373" s="7">
        <v>3.0000000000000001E-3</v>
      </c>
      <c r="O5373" s="7">
        <v>5.9999999999999995E-4</v>
      </c>
      <c r="P5373" s="7">
        <v>1</v>
      </c>
      <c r="Q5373" s="7">
        <v>28</v>
      </c>
      <c r="R5373" s="7">
        <v>265</v>
      </c>
      <c r="S5373" s="189">
        <v>45625.593981481485</v>
      </c>
    </row>
    <row r="5374" spans="1:19">
      <c r="A5374" s="7">
        <v>1991</v>
      </c>
      <c r="B5374" s="123" t="s">
        <v>537</v>
      </c>
      <c r="C5374" s="123" t="s">
        <v>538</v>
      </c>
      <c r="D5374" s="123" t="s">
        <v>544</v>
      </c>
      <c r="E5374" s="123" t="s">
        <v>533</v>
      </c>
      <c r="F5374" s="7">
        <v>35.377196501999997</v>
      </c>
      <c r="G5374" s="123" t="s">
        <v>532</v>
      </c>
      <c r="H5374" s="7">
        <v>2.6016272379999998</v>
      </c>
      <c r="I5374" s="7">
        <v>73.539666667000006</v>
      </c>
      <c r="J5374" s="7">
        <v>2.5930305800000002</v>
      </c>
      <c r="K5374" s="7">
        <v>1.0613200000000001E-4</v>
      </c>
      <c r="L5374" s="7">
        <v>2.1226317900000001E-5</v>
      </c>
      <c r="M5374" s="7">
        <v>73.296666666999997</v>
      </c>
      <c r="N5374" s="7">
        <v>3.0000000000000001E-3</v>
      </c>
      <c r="O5374" s="7">
        <v>5.9999999999999995E-4</v>
      </c>
      <c r="P5374" s="7">
        <v>1</v>
      </c>
      <c r="Q5374" s="7">
        <v>28</v>
      </c>
      <c r="R5374" s="7">
        <v>265</v>
      </c>
      <c r="S5374" s="189">
        <v>45625.593981481485</v>
      </c>
    </row>
    <row r="5375" spans="1:19">
      <c r="A5375" s="7">
        <v>1991</v>
      </c>
      <c r="B5375" s="123" t="s">
        <v>537</v>
      </c>
      <c r="C5375" s="123" t="s">
        <v>538</v>
      </c>
      <c r="D5375" s="123" t="s">
        <v>544</v>
      </c>
      <c r="E5375" s="123" t="s">
        <v>160</v>
      </c>
      <c r="F5375" s="7">
        <v>6.6388154789999998</v>
      </c>
      <c r="G5375" s="123" t="s">
        <v>532</v>
      </c>
      <c r="H5375" s="7">
        <v>0.47555826899999998</v>
      </c>
      <c r="I5375" s="7">
        <v>71.632999999999996</v>
      </c>
      <c r="J5375" s="7">
        <v>0.47394503700000001</v>
      </c>
      <c r="K5375" s="7">
        <v>1.9916446439999999E-5</v>
      </c>
      <c r="L5375" s="7">
        <v>3.9832892870000003E-6</v>
      </c>
      <c r="M5375" s="7">
        <v>71.39</v>
      </c>
      <c r="N5375" s="7">
        <v>3.0000000000000001E-3</v>
      </c>
      <c r="O5375" s="7">
        <v>5.9999999999999995E-4</v>
      </c>
      <c r="P5375" s="7">
        <v>1</v>
      </c>
      <c r="Q5375" s="7">
        <v>28</v>
      </c>
      <c r="R5375" s="7">
        <v>265</v>
      </c>
      <c r="S5375" s="189">
        <v>45625.593981481485</v>
      </c>
    </row>
    <row r="5376" spans="1:19">
      <c r="A5376" s="7">
        <v>1991</v>
      </c>
      <c r="B5376" s="123" t="s">
        <v>537</v>
      </c>
      <c r="C5376" s="123" t="s">
        <v>538</v>
      </c>
      <c r="D5376" s="123" t="s">
        <v>544</v>
      </c>
      <c r="E5376" s="123" t="s">
        <v>163</v>
      </c>
      <c r="F5376" s="7">
        <v>16.377478847999999</v>
      </c>
      <c r="G5376" s="123" t="s">
        <v>532</v>
      </c>
      <c r="H5376" s="7">
        <v>1.0439742000000001</v>
      </c>
      <c r="I5376" s="7">
        <v>63.744500000000002</v>
      </c>
      <c r="J5376" s="7">
        <v>1.0430816279999999</v>
      </c>
      <c r="K5376" s="7">
        <v>1.6377478849999999E-5</v>
      </c>
      <c r="L5376" s="7">
        <v>1.637747885E-6</v>
      </c>
      <c r="M5376" s="7">
        <v>63.69</v>
      </c>
      <c r="N5376" s="7">
        <v>1E-3</v>
      </c>
      <c r="O5376" s="7">
        <v>1E-4</v>
      </c>
      <c r="P5376" s="7">
        <v>1</v>
      </c>
      <c r="Q5376" s="7">
        <v>28</v>
      </c>
      <c r="R5376" s="7">
        <v>265</v>
      </c>
      <c r="S5376" s="189">
        <v>45625.593981481485</v>
      </c>
    </row>
    <row r="5377" spans="1:19">
      <c r="A5377" s="7">
        <v>1991</v>
      </c>
      <c r="B5377" s="123" t="s">
        <v>537</v>
      </c>
      <c r="C5377" s="123" t="s">
        <v>538</v>
      </c>
      <c r="D5377" s="123" t="s">
        <v>544</v>
      </c>
      <c r="E5377" s="123" t="s">
        <v>535</v>
      </c>
      <c r="F5377" s="7">
        <v>0</v>
      </c>
      <c r="G5377" s="123" t="s">
        <v>532</v>
      </c>
      <c r="H5377" s="7">
        <v>0</v>
      </c>
      <c r="I5377" s="7"/>
      <c r="J5377" s="7">
        <v>0</v>
      </c>
      <c r="K5377" s="7">
        <v>0</v>
      </c>
      <c r="L5377" s="7">
        <v>0</v>
      </c>
      <c r="M5377" s="7"/>
      <c r="N5377" s="7"/>
      <c r="O5377" s="7"/>
      <c r="P5377" s="7">
        <v>1</v>
      </c>
      <c r="Q5377" s="7">
        <v>28</v>
      </c>
      <c r="R5377" s="7">
        <v>265</v>
      </c>
      <c r="S5377" s="189">
        <v>45625.593981481485</v>
      </c>
    </row>
    <row r="5378" spans="1:19">
      <c r="A5378" s="7">
        <v>1991</v>
      </c>
      <c r="B5378" s="123" t="s">
        <v>537</v>
      </c>
      <c r="C5378" s="123" t="s">
        <v>538</v>
      </c>
      <c r="D5378" s="123" t="s">
        <v>544</v>
      </c>
      <c r="E5378" s="123" t="s">
        <v>541</v>
      </c>
      <c r="F5378" s="7">
        <v>0</v>
      </c>
      <c r="G5378" s="123" t="s">
        <v>532</v>
      </c>
      <c r="H5378" s="7">
        <v>0</v>
      </c>
      <c r="I5378" s="7"/>
      <c r="J5378" s="7">
        <v>0</v>
      </c>
      <c r="K5378" s="7">
        <v>0</v>
      </c>
      <c r="L5378" s="7">
        <v>0</v>
      </c>
      <c r="M5378" s="7"/>
      <c r="N5378" s="7"/>
      <c r="O5378" s="7"/>
      <c r="P5378" s="7">
        <v>1</v>
      </c>
      <c r="Q5378" s="7">
        <v>28</v>
      </c>
      <c r="R5378" s="7">
        <v>265</v>
      </c>
      <c r="S5378" s="189">
        <v>45625.593981481485</v>
      </c>
    </row>
    <row r="5379" spans="1:19">
      <c r="A5379" s="7">
        <v>1991</v>
      </c>
      <c r="B5379" s="123" t="s">
        <v>537</v>
      </c>
      <c r="C5379" s="123" t="s">
        <v>538</v>
      </c>
      <c r="D5379" s="123" t="s">
        <v>545</v>
      </c>
      <c r="E5379" s="123" t="s">
        <v>540</v>
      </c>
      <c r="F5379" s="7">
        <v>0</v>
      </c>
      <c r="G5379" s="123" t="s">
        <v>532</v>
      </c>
      <c r="H5379" s="7">
        <v>0</v>
      </c>
      <c r="I5379" s="7"/>
      <c r="J5379" s="7">
        <v>0</v>
      </c>
      <c r="K5379" s="7">
        <v>0</v>
      </c>
      <c r="L5379" s="7">
        <v>0</v>
      </c>
      <c r="M5379" s="7"/>
      <c r="N5379" s="7"/>
      <c r="O5379" s="7"/>
      <c r="P5379" s="7">
        <v>1</v>
      </c>
      <c r="Q5379" s="7">
        <v>28</v>
      </c>
      <c r="R5379" s="7">
        <v>265</v>
      </c>
      <c r="S5379" s="189">
        <v>45625.593981481485</v>
      </c>
    </row>
    <row r="5380" spans="1:19">
      <c r="A5380" s="7">
        <v>1991</v>
      </c>
      <c r="B5380" s="123" t="s">
        <v>537</v>
      </c>
      <c r="C5380" s="123" t="s">
        <v>538</v>
      </c>
      <c r="D5380" s="123" t="s">
        <v>545</v>
      </c>
      <c r="E5380" s="123" t="s">
        <v>531</v>
      </c>
      <c r="F5380" s="7">
        <v>63.446301317</v>
      </c>
      <c r="G5380" s="123" t="s">
        <v>532</v>
      </c>
      <c r="H5380" s="7">
        <v>4.8379708140000002</v>
      </c>
      <c r="I5380" s="7">
        <v>76.253</v>
      </c>
      <c r="J5380" s="7">
        <v>4.8225533629999999</v>
      </c>
      <c r="K5380" s="7">
        <v>1.9033900000000001E-4</v>
      </c>
      <c r="L5380" s="7">
        <v>3.8067780790000003E-5</v>
      </c>
      <c r="M5380" s="7">
        <v>76.010000000000005</v>
      </c>
      <c r="N5380" s="7">
        <v>3.0000000000000001E-3</v>
      </c>
      <c r="O5380" s="7">
        <v>5.9999999999999995E-4</v>
      </c>
      <c r="P5380" s="7">
        <v>1</v>
      </c>
      <c r="Q5380" s="7">
        <v>28</v>
      </c>
      <c r="R5380" s="7">
        <v>265</v>
      </c>
      <c r="S5380" s="189">
        <v>45625.593981481485</v>
      </c>
    </row>
    <row r="5381" spans="1:19">
      <c r="A5381" s="7">
        <v>1991</v>
      </c>
      <c r="B5381" s="123" t="s">
        <v>537</v>
      </c>
      <c r="C5381" s="123" t="s">
        <v>538</v>
      </c>
      <c r="D5381" s="123" t="s">
        <v>545</v>
      </c>
      <c r="E5381" s="123" t="s">
        <v>533</v>
      </c>
      <c r="F5381" s="7">
        <v>230.31525600699999</v>
      </c>
      <c r="G5381" s="123" t="s">
        <v>532</v>
      </c>
      <c r="H5381" s="7">
        <v>16.937307154999999</v>
      </c>
      <c r="I5381" s="7">
        <v>73.539666667000006</v>
      </c>
      <c r="J5381" s="7">
        <v>16.881340548000001</v>
      </c>
      <c r="K5381" s="7">
        <v>6.9094600000000001E-4</v>
      </c>
      <c r="L5381" s="7">
        <v>1.3818899999999999E-4</v>
      </c>
      <c r="M5381" s="7">
        <v>73.296666666999997</v>
      </c>
      <c r="N5381" s="7">
        <v>3.0000000000000001E-3</v>
      </c>
      <c r="O5381" s="7">
        <v>5.9999999999999995E-4</v>
      </c>
      <c r="P5381" s="7">
        <v>1</v>
      </c>
      <c r="Q5381" s="7">
        <v>28</v>
      </c>
      <c r="R5381" s="7">
        <v>265</v>
      </c>
      <c r="S5381" s="189">
        <v>45625.593981481485</v>
      </c>
    </row>
    <row r="5382" spans="1:19">
      <c r="A5382" s="7">
        <v>1991</v>
      </c>
      <c r="B5382" s="123" t="s">
        <v>537</v>
      </c>
      <c r="C5382" s="123" t="s">
        <v>538</v>
      </c>
      <c r="D5382" s="123" t="s">
        <v>545</v>
      </c>
      <c r="E5382" s="123" t="s">
        <v>160</v>
      </c>
      <c r="F5382" s="7">
        <v>2.7764212580000001</v>
      </c>
      <c r="G5382" s="123" t="s">
        <v>532</v>
      </c>
      <c r="H5382" s="7">
        <v>0.198883384</v>
      </c>
      <c r="I5382" s="7">
        <v>71.632999999999996</v>
      </c>
      <c r="J5382" s="7">
        <v>0.19820871400000001</v>
      </c>
      <c r="K5382" s="7">
        <v>8.3292637740000001E-6</v>
      </c>
      <c r="L5382" s="7">
        <v>1.665852755E-6</v>
      </c>
      <c r="M5382" s="7">
        <v>71.39</v>
      </c>
      <c r="N5382" s="7">
        <v>3.0000000000000001E-3</v>
      </c>
      <c r="O5382" s="7">
        <v>5.9999999999999995E-4</v>
      </c>
      <c r="P5382" s="7">
        <v>1</v>
      </c>
      <c r="Q5382" s="7">
        <v>28</v>
      </c>
      <c r="R5382" s="7">
        <v>265</v>
      </c>
      <c r="S5382" s="189">
        <v>45625.593981481485</v>
      </c>
    </row>
    <row r="5383" spans="1:19">
      <c r="A5383" s="7">
        <v>1991</v>
      </c>
      <c r="B5383" s="123" t="s">
        <v>537</v>
      </c>
      <c r="C5383" s="123" t="s">
        <v>538</v>
      </c>
      <c r="D5383" s="123" t="s">
        <v>545</v>
      </c>
      <c r="E5383" s="123" t="s">
        <v>163</v>
      </c>
      <c r="F5383" s="7">
        <v>0.59554468500000002</v>
      </c>
      <c r="G5383" s="123" t="s">
        <v>532</v>
      </c>
      <c r="H5383" s="7">
        <v>3.7962698000000003E-2</v>
      </c>
      <c r="I5383" s="7">
        <v>63.744500000000002</v>
      </c>
      <c r="J5383" s="7">
        <v>3.7930241000000003E-2</v>
      </c>
      <c r="K5383" s="7">
        <v>5.9554468500000005E-7</v>
      </c>
      <c r="L5383" s="7">
        <v>5.9554468499999997E-8</v>
      </c>
      <c r="M5383" s="7">
        <v>63.69</v>
      </c>
      <c r="N5383" s="7">
        <v>1E-3</v>
      </c>
      <c r="O5383" s="7">
        <v>1E-4</v>
      </c>
      <c r="P5383" s="7">
        <v>1</v>
      </c>
      <c r="Q5383" s="7">
        <v>28</v>
      </c>
      <c r="R5383" s="7">
        <v>265</v>
      </c>
      <c r="S5383" s="189">
        <v>45625.593981481485</v>
      </c>
    </row>
    <row r="5384" spans="1:19">
      <c r="A5384" s="7">
        <v>1991</v>
      </c>
      <c r="B5384" s="123" t="s">
        <v>537</v>
      </c>
      <c r="C5384" s="123" t="s">
        <v>538</v>
      </c>
      <c r="D5384" s="123" t="s">
        <v>545</v>
      </c>
      <c r="E5384" s="123" t="s">
        <v>535</v>
      </c>
      <c r="F5384" s="7">
        <v>117.042141683</v>
      </c>
      <c r="G5384" s="123" t="s">
        <v>532</v>
      </c>
      <c r="H5384" s="7">
        <v>6.4366740609999997</v>
      </c>
      <c r="I5384" s="7">
        <v>54.994500000000002</v>
      </c>
      <c r="J5384" s="7">
        <v>6.4302952639999997</v>
      </c>
      <c r="K5384" s="7">
        <v>1.17042E-4</v>
      </c>
      <c r="L5384" s="7">
        <v>1.1704214169999999E-5</v>
      </c>
      <c r="M5384" s="7">
        <v>54.94</v>
      </c>
      <c r="N5384" s="7">
        <v>1E-3</v>
      </c>
      <c r="O5384" s="7">
        <v>1E-4</v>
      </c>
      <c r="P5384" s="7">
        <v>1</v>
      </c>
      <c r="Q5384" s="7">
        <v>28</v>
      </c>
      <c r="R5384" s="7">
        <v>265</v>
      </c>
      <c r="S5384" s="189">
        <v>45625.593981481485</v>
      </c>
    </row>
    <row r="5385" spans="1:19">
      <c r="A5385" s="7">
        <v>1991</v>
      </c>
      <c r="B5385" s="123" t="s">
        <v>537</v>
      </c>
      <c r="C5385" s="123" t="s">
        <v>538</v>
      </c>
      <c r="D5385" s="123" t="s">
        <v>545</v>
      </c>
      <c r="E5385" s="123" t="s">
        <v>541</v>
      </c>
      <c r="F5385" s="7">
        <v>0</v>
      </c>
      <c r="G5385" s="123" t="s">
        <v>532</v>
      </c>
      <c r="H5385" s="7">
        <v>0</v>
      </c>
      <c r="I5385" s="7"/>
      <c r="J5385" s="7">
        <v>0</v>
      </c>
      <c r="K5385" s="7">
        <v>0</v>
      </c>
      <c r="L5385" s="7">
        <v>0</v>
      </c>
      <c r="M5385" s="7"/>
      <c r="N5385" s="7"/>
      <c r="O5385" s="7"/>
      <c r="P5385" s="7">
        <v>1</v>
      </c>
      <c r="Q5385" s="7">
        <v>28</v>
      </c>
      <c r="R5385" s="7">
        <v>265</v>
      </c>
      <c r="S5385" s="189">
        <v>45625.593981481485</v>
      </c>
    </row>
    <row r="5386" spans="1:19">
      <c r="A5386" s="7">
        <v>1991</v>
      </c>
      <c r="B5386" s="123" t="s">
        <v>537</v>
      </c>
      <c r="C5386" s="123" t="s">
        <v>538</v>
      </c>
      <c r="D5386" s="123" t="s">
        <v>546</v>
      </c>
      <c r="E5386" s="123" t="s">
        <v>33</v>
      </c>
      <c r="F5386" s="7">
        <v>0</v>
      </c>
      <c r="G5386" s="123" t="s">
        <v>532</v>
      </c>
      <c r="H5386" s="7">
        <v>0</v>
      </c>
      <c r="I5386" s="7"/>
      <c r="J5386" s="7">
        <v>0</v>
      </c>
      <c r="K5386" s="7">
        <v>0</v>
      </c>
      <c r="L5386" s="7">
        <v>0</v>
      </c>
      <c r="M5386" s="7"/>
      <c r="N5386" s="7"/>
      <c r="O5386" s="7"/>
      <c r="P5386" s="7"/>
      <c r="Q5386" s="7">
        <v>28</v>
      </c>
      <c r="R5386" s="7">
        <v>265</v>
      </c>
      <c r="S5386" s="189">
        <v>45625.593981481485</v>
      </c>
    </row>
    <row r="5387" spans="1:19">
      <c r="A5387" s="7">
        <v>1991</v>
      </c>
      <c r="B5387" s="123" t="s">
        <v>537</v>
      </c>
      <c r="C5387" s="123" t="s">
        <v>538</v>
      </c>
      <c r="D5387" s="123" t="s">
        <v>546</v>
      </c>
      <c r="E5387" s="123" t="s">
        <v>540</v>
      </c>
      <c r="F5387" s="7">
        <v>0</v>
      </c>
      <c r="G5387" s="123" t="s">
        <v>532</v>
      </c>
      <c r="H5387" s="7">
        <v>0</v>
      </c>
      <c r="I5387" s="7"/>
      <c r="J5387" s="7">
        <v>0</v>
      </c>
      <c r="K5387" s="7">
        <v>0</v>
      </c>
      <c r="L5387" s="7">
        <v>0</v>
      </c>
      <c r="M5387" s="7"/>
      <c r="N5387" s="7"/>
      <c r="O5387" s="7"/>
      <c r="P5387" s="7">
        <v>1</v>
      </c>
      <c r="Q5387" s="7">
        <v>28</v>
      </c>
      <c r="R5387" s="7">
        <v>265</v>
      </c>
      <c r="S5387" s="189">
        <v>45625.593981481485</v>
      </c>
    </row>
    <row r="5388" spans="1:19">
      <c r="A5388" s="7">
        <v>1991</v>
      </c>
      <c r="B5388" s="123" t="s">
        <v>537</v>
      </c>
      <c r="C5388" s="123" t="s">
        <v>538</v>
      </c>
      <c r="D5388" s="123" t="s">
        <v>546</v>
      </c>
      <c r="E5388" s="123" t="s">
        <v>531</v>
      </c>
      <c r="F5388" s="7">
        <v>1193.567588075</v>
      </c>
      <c r="G5388" s="123" t="s">
        <v>532</v>
      </c>
      <c r="H5388" s="7">
        <v>91.013109292999999</v>
      </c>
      <c r="I5388" s="7">
        <v>76.253</v>
      </c>
      <c r="J5388" s="7">
        <v>90.723072369999997</v>
      </c>
      <c r="K5388" s="7">
        <v>3.5807030000000002E-3</v>
      </c>
      <c r="L5388" s="7">
        <v>7.16141E-4</v>
      </c>
      <c r="M5388" s="7">
        <v>76.010000000000005</v>
      </c>
      <c r="N5388" s="7">
        <v>3.0000000000000001E-3</v>
      </c>
      <c r="O5388" s="7">
        <v>5.9999999999999995E-4</v>
      </c>
      <c r="P5388" s="7">
        <v>1</v>
      </c>
      <c r="Q5388" s="7">
        <v>28</v>
      </c>
      <c r="R5388" s="7">
        <v>265</v>
      </c>
      <c r="S5388" s="189">
        <v>45625.593981481485</v>
      </c>
    </row>
    <row r="5389" spans="1:19">
      <c r="A5389" s="7">
        <v>1991</v>
      </c>
      <c r="B5389" s="123" t="s">
        <v>537</v>
      </c>
      <c r="C5389" s="123" t="s">
        <v>538</v>
      </c>
      <c r="D5389" s="123" t="s">
        <v>546</v>
      </c>
      <c r="E5389" s="123" t="s">
        <v>533</v>
      </c>
      <c r="F5389" s="7">
        <v>411.65666032799999</v>
      </c>
      <c r="G5389" s="123" t="s">
        <v>532</v>
      </c>
      <c r="H5389" s="7">
        <v>30.273093582000001</v>
      </c>
      <c r="I5389" s="7">
        <v>73.539666667000006</v>
      </c>
      <c r="J5389" s="7">
        <v>30.173061013000002</v>
      </c>
      <c r="K5389" s="7">
        <v>1.2349699999999999E-3</v>
      </c>
      <c r="L5389" s="7">
        <v>2.46994E-4</v>
      </c>
      <c r="M5389" s="7">
        <v>73.296666666999997</v>
      </c>
      <c r="N5389" s="7">
        <v>3.0000000000000001E-3</v>
      </c>
      <c r="O5389" s="7">
        <v>5.9999999999999995E-4</v>
      </c>
      <c r="P5389" s="7">
        <v>1</v>
      </c>
      <c r="Q5389" s="7">
        <v>28</v>
      </c>
      <c r="R5389" s="7">
        <v>265</v>
      </c>
      <c r="S5389" s="189">
        <v>45625.593981481485</v>
      </c>
    </row>
    <row r="5390" spans="1:19">
      <c r="A5390" s="7">
        <v>1991</v>
      </c>
      <c r="B5390" s="123" t="s">
        <v>537</v>
      </c>
      <c r="C5390" s="123" t="s">
        <v>538</v>
      </c>
      <c r="D5390" s="123" t="s">
        <v>546</v>
      </c>
      <c r="E5390" s="123" t="s">
        <v>160</v>
      </c>
      <c r="F5390" s="7">
        <v>52.230726697000001</v>
      </c>
      <c r="G5390" s="123" t="s">
        <v>532</v>
      </c>
      <c r="H5390" s="7">
        <v>3.7414436449999999</v>
      </c>
      <c r="I5390" s="7">
        <v>71.632999999999996</v>
      </c>
      <c r="J5390" s="7">
        <v>3.7287515789999999</v>
      </c>
      <c r="K5390" s="7">
        <v>1.56692E-4</v>
      </c>
      <c r="L5390" s="7">
        <v>3.1338436020000003E-5</v>
      </c>
      <c r="M5390" s="7">
        <v>71.39</v>
      </c>
      <c r="N5390" s="7">
        <v>3.0000000000000001E-3</v>
      </c>
      <c r="O5390" s="7">
        <v>5.9999999999999995E-4</v>
      </c>
      <c r="P5390" s="7">
        <v>1</v>
      </c>
      <c r="Q5390" s="7">
        <v>28</v>
      </c>
      <c r="R5390" s="7">
        <v>265</v>
      </c>
      <c r="S5390" s="189">
        <v>45625.593981481485</v>
      </c>
    </row>
    <row r="5391" spans="1:19">
      <c r="A5391" s="7">
        <v>1991</v>
      </c>
      <c r="B5391" s="123" t="s">
        <v>537</v>
      </c>
      <c r="C5391" s="123" t="s">
        <v>538</v>
      </c>
      <c r="D5391" s="123" t="s">
        <v>546</v>
      </c>
      <c r="E5391" s="123" t="s">
        <v>163</v>
      </c>
      <c r="F5391" s="7">
        <v>166.712051968</v>
      </c>
      <c r="G5391" s="123" t="s">
        <v>532</v>
      </c>
      <c r="H5391" s="7">
        <v>10.626976397</v>
      </c>
      <c r="I5391" s="7">
        <v>63.744500000000002</v>
      </c>
      <c r="J5391" s="7">
        <v>10.61789059</v>
      </c>
      <c r="K5391" s="7">
        <v>1.6671200000000001E-4</v>
      </c>
      <c r="L5391" s="7">
        <v>1.6671205200000001E-5</v>
      </c>
      <c r="M5391" s="7">
        <v>63.69</v>
      </c>
      <c r="N5391" s="7">
        <v>1E-3</v>
      </c>
      <c r="O5391" s="7">
        <v>1E-4</v>
      </c>
      <c r="P5391" s="7">
        <v>1</v>
      </c>
      <c r="Q5391" s="7">
        <v>28</v>
      </c>
      <c r="R5391" s="7">
        <v>265</v>
      </c>
      <c r="S5391" s="189">
        <v>45625.593981481485</v>
      </c>
    </row>
    <row r="5392" spans="1:19">
      <c r="A5392" s="7">
        <v>1991</v>
      </c>
      <c r="B5392" s="123" t="s">
        <v>537</v>
      </c>
      <c r="C5392" s="123" t="s">
        <v>538</v>
      </c>
      <c r="D5392" s="123" t="s">
        <v>546</v>
      </c>
      <c r="E5392" s="123" t="s">
        <v>535</v>
      </c>
      <c r="F5392" s="7">
        <v>3672.7486628050001</v>
      </c>
      <c r="G5392" s="123" t="s">
        <v>532</v>
      </c>
      <c r="H5392" s="7">
        <v>201.98097633699999</v>
      </c>
      <c r="I5392" s="7">
        <v>54.994500000000002</v>
      </c>
      <c r="J5392" s="7">
        <v>201.780811535</v>
      </c>
      <c r="K5392" s="7">
        <v>3.6727489999999999E-3</v>
      </c>
      <c r="L5392" s="7">
        <v>3.6727500000000002E-4</v>
      </c>
      <c r="M5392" s="7">
        <v>54.94</v>
      </c>
      <c r="N5392" s="7">
        <v>1E-3</v>
      </c>
      <c r="O5392" s="7">
        <v>1E-4</v>
      </c>
      <c r="P5392" s="7">
        <v>1</v>
      </c>
      <c r="Q5392" s="7">
        <v>28</v>
      </c>
      <c r="R5392" s="7">
        <v>265</v>
      </c>
      <c r="S5392" s="189">
        <v>45625.593981481485</v>
      </c>
    </row>
    <row r="5393" spans="1:19">
      <c r="A5393" s="7">
        <v>1991</v>
      </c>
      <c r="B5393" s="123" t="s">
        <v>537</v>
      </c>
      <c r="C5393" s="123" t="s">
        <v>538</v>
      </c>
      <c r="D5393" s="123" t="s">
        <v>546</v>
      </c>
      <c r="E5393" s="123" t="s">
        <v>541</v>
      </c>
      <c r="F5393" s="7">
        <v>0</v>
      </c>
      <c r="G5393" s="123" t="s">
        <v>532</v>
      </c>
      <c r="H5393" s="7">
        <v>0</v>
      </c>
      <c r="I5393" s="7"/>
      <c r="J5393" s="7">
        <v>0</v>
      </c>
      <c r="K5393" s="7">
        <v>0</v>
      </c>
      <c r="L5393" s="7">
        <v>0</v>
      </c>
      <c r="M5393" s="7"/>
      <c r="N5393" s="7"/>
      <c r="O5393" s="7"/>
      <c r="P5393" s="7">
        <v>1</v>
      </c>
      <c r="Q5393" s="7">
        <v>28</v>
      </c>
      <c r="R5393" s="7">
        <v>265</v>
      </c>
      <c r="S5393" s="189">
        <v>45625.593981481485</v>
      </c>
    </row>
    <row r="5394" spans="1:19">
      <c r="A5394" s="7">
        <v>1991</v>
      </c>
      <c r="B5394" s="123" t="s">
        <v>537</v>
      </c>
      <c r="C5394" s="123" t="s">
        <v>538</v>
      </c>
      <c r="D5394" s="123" t="s">
        <v>547</v>
      </c>
      <c r="E5394" s="123" t="s">
        <v>540</v>
      </c>
      <c r="F5394" s="7">
        <v>0</v>
      </c>
      <c r="G5394" s="123" t="s">
        <v>532</v>
      </c>
      <c r="H5394" s="7">
        <v>0</v>
      </c>
      <c r="I5394" s="7"/>
      <c r="J5394" s="7">
        <v>0</v>
      </c>
      <c r="K5394" s="7">
        <v>0</v>
      </c>
      <c r="L5394" s="7">
        <v>0</v>
      </c>
      <c r="M5394" s="7"/>
      <c r="N5394" s="7"/>
      <c r="O5394" s="7"/>
      <c r="P5394" s="7">
        <v>1</v>
      </c>
      <c r="Q5394" s="7">
        <v>28</v>
      </c>
      <c r="R5394" s="7">
        <v>265</v>
      </c>
      <c r="S5394" s="189">
        <v>45625.593981481485</v>
      </c>
    </row>
    <row r="5395" spans="1:19">
      <c r="A5395" s="7">
        <v>1991</v>
      </c>
      <c r="B5395" s="123" t="s">
        <v>537</v>
      </c>
      <c r="C5395" s="123" t="s">
        <v>538</v>
      </c>
      <c r="D5395" s="123" t="s">
        <v>547</v>
      </c>
      <c r="E5395" s="123" t="s">
        <v>531</v>
      </c>
      <c r="F5395" s="7">
        <v>87.706734052000002</v>
      </c>
      <c r="G5395" s="123" t="s">
        <v>532</v>
      </c>
      <c r="H5395" s="7">
        <v>6.6879015920000002</v>
      </c>
      <c r="I5395" s="7">
        <v>76.253</v>
      </c>
      <c r="J5395" s="7">
        <v>6.6665888549999996</v>
      </c>
      <c r="K5395" s="7">
        <v>2.6311999999999999E-4</v>
      </c>
      <c r="L5395" s="7">
        <v>5.2624040430000002E-5</v>
      </c>
      <c r="M5395" s="7">
        <v>76.010000000000005</v>
      </c>
      <c r="N5395" s="7">
        <v>3.0000000000000001E-3</v>
      </c>
      <c r="O5395" s="7">
        <v>5.9999999999999995E-4</v>
      </c>
      <c r="P5395" s="7">
        <v>1</v>
      </c>
      <c r="Q5395" s="7">
        <v>28</v>
      </c>
      <c r="R5395" s="7">
        <v>265</v>
      </c>
      <c r="S5395" s="189">
        <v>45625.593981481485</v>
      </c>
    </row>
    <row r="5396" spans="1:19">
      <c r="A5396" s="7">
        <v>1991</v>
      </c>
      <c r="B5396" s="123" t="s">
        <v>537</v>
      </c>
      <c r="C5396" s="123" t="s">
        <v>538</v>
      </c>
      <c r="D5396" s="123" t="s">
        <v>547</v>
      </c>
      <c r="E5396" s="123" t="s">
        <v>533</v>
      </c>
      <c r="F5396" s="7">
        <v>266.58090383199999</v>
      </c>
      <c r="G5396" s="123" t="s">
        <v>532</v>
      </c>
      <c r="H5396" s="7">
        <v>19.604270807999999</v>
      </c>
      <c r="I5396" s="7">
        <v>73.539666667000006</v>
      </c>
      <c r="J5396" s="7">
        <v>19.539491647999998</v>
      </c>
      <c r="K5396" s="7">
        <v>7.99743E-4</v>
      </c>
      <c r="L5396" s="7">
        <v>1.59949E-4</v>
      </c>
      <c r="M5396" s="7">
        <v>73.296666666999997</v>
      </c>
      <c r="N5396" s="7">
        <v>3.0000000000000001E-3</v>
      </c>
      <c r="O5396" s="7">
        <v>5.9999999999999995E-4</v>
      </c>
      <c r="P5396" s="7">
        <v>1</v>
      </c>
      <c r="Q5396" s="7">
        <v>28</v>
      </c>
      <c r="R5396" s="7">
        <v>265</v>
      </c>
      <c r="S5396" s="189">
        <v>45625.593981481485</v>
      </c>
    </row>
    <row r="5397" spans="1:19">
      <c r="A5397" s="7">
        <v>1991</v>
      </c>
      <c r="B5397" s="123" t="s">
        <v>537</v>
      </c>
      <c r="C5397" s="123" t="s">
        <v>538</v>
      </c>
      <c r="D5397" s="123" t="s">
        <v>547</v>
      </c>
      <c r="E5397" s="123" t="s">
        <v>160</v>
      </c>
      <c r="F5397" s="7">
        <v>3.8380620429999999</v>
      </c>
      <c r="G5397" s="123" t="s">
        <v>532</v>
      </c>
      <c r="H5397" s="7">
        <v>0.27493189800000001</v>
      </c>
      <c r="I5397" s="7">
        <v>71.632999999999996</v>
      </c>
      <c r="J5397" s="7">
        <v>0.273999249</v>
      </c>
      <c r="K5397" s="7">
        <v>1.151418613E-5</v>
      </c>
      <c r="L5397" s="7">
        <v>2.3028372259999999E-6</v>
      </c>
      <c r="M5397" s="7">
        <v>71.39</v>
      </c>
      <c r="N5397" s="7">
        <v>3.0000000000000001E-3</v>
      </c>
      <c r="O5397" s="7">
        <v>5.9999999999999995E-4</v>
      </c>
      <c r="P5397" s="7">
        <v>1</v>
      </c>
      <c r="Q5397" s="7">
        <v>28</v>
      </c>
      <c r="R5397" s="7">
        <v>265</v>
      </c>
      <c r="S5397" s="189">
        <v>45625.593981481485</v>
      </c>
    </row>
    <row r="5398" spans="1:19">
      <c r="A5398" s="7">
        <v>1991</v>
      </c>
      <c r="B5398" s="123" t="s">
        <v>537</v>
      </c>
      <c r="C5398" s="123" t="s">
        <v>538</v>
      </c>
      <c r="D5398" s="123" t="s">
        <v>547</v>
      </c>
      <c r="E5398" s="123" t="s">
        <v>163</v>
      </c>
      <c r="F5398" s="7">
        <v>71.272186188999996</v>
      </c>
      <c r="G5398" s="123" t="s">
        <v>532</v>
      </c>
      <c r="H5398" s="7">
        <v>4.5432098730000003</v>
      </c>
      <c r="I5398" s="7">
        <v>63.744500000000002</v>
      </c>
      <c r="J5398" s="7">
        <v>4.5393255379999999</v>
      </c>
      <c r="K5398" s="7">
        <v>7.127218619E-5</v>
      </c>
      <c r="L5398" s="7">
        <v>7.127218619E-6</v>
      </c>
      <c r="M5398" s="7">
        <v>63.69</v>
      </c>
      <c r="N5398" s="7">
        <v>1E-3</v>
      </c>
      <c r="O5398" s="7">
        <v>1E-4</v>
      </c>
      <c r="P5398" s="7">
        <v>1</v>
      </c>
      <c r="Q5398" s="7">
        <v>28</v>
      </c>
      <c r="R5398" s="7">
        <v>265</v>
      </c>
      <c r="S5398" s="189">
        <v>45625.593981481485</v>
      </c>
    </row>
    <row r="5399" spans="1:19">
      <c r="A5399" s="7">
        <v>1991</v>
      </c>
      <c r="B5399" s="123" t="s">
        <v>537</v>
      </c>
      <c r="C5399" s="123" t="s">
        <v>538</v>
      </c>
      <c r="D5399" s="123" t="s">
        <v>547</v>
      </c>
      <c r="E5399" s="123" t="s">
        <v>535</v>
      </c>
      <c r="F5399" s="7">
        <v>172.112845085</v>
      </c>
      <c r="G5399" s="123" t="s">
        <v>532</v>
      </c>
      <c r="H5399" s="7">
        <v>9.4652598589999997</v>
      </c>
      <c r="I5399" s="7">
        <v>54.994500000000002</v>
      </c>
      <c r="J5399" s="7">
        <v>9.4558797089999995</v>
      </c>
      <c r="K5399" s="7">
        <v>1.72113E-4</v>
      </c>
      <c r="L5399" s="7">
        <v>1.721128451E-5</v>
      </c>
      <c r="M5399" s="7">
        <v>54.94</v>
      </c>
      <c r="N5399" s="7">
        <v>1E-3</v>
      </c>
      <c r="O5399" s="7">
        <v>1E-4</v>
      </c>
      <c r="P5399" s="7">
        <v>1</v>
      </c>
      <c r="Q5399" s="7">
        <v>28</v>
      </c>
      <c r="R5399" s="7">
        <v>265</v>
      </c>
      <c r="S5399" s="189">
        <v>45625.593981481485</v>
      </c>
    </row>
    <row r="5400" spans="1:19">
      <c r="A5400" s="7">
        <v>1991</v>
      </c>
      <c r="B5400" s="123" t="s">
        <v>537</v>
      </c>
      <c r="C5400" s="123" t="s">
        <v>538</v>
      </c>
      <c r="D5400" s="123" t="s">
        <v>547</v>
      </c>
      <c r="E5400" s="123" t="s">
        <v>541</v>
      </c>
      <c r="F5400" s="7">
        <v>0</v>
      </c>
      <c r="G5400" s="123" t="s">
        <v>532</v>
      </c>
      <c r="H5400" s="7">
        <v>0</v>
      </c>
      <c r="I5400" s="7"/>
      <c r="J5400" s="7">
        <v>0</v>
      </c>
      <c r="K5400" s="7">
        <v>0</v>
      </c>
      <c r="L5400" s="7">
        <v>0</v>
      </c>
      <c r="M5400" s="7"/>
      <c r="N5400" s="7"/>
      <c r="O5400" s="7"/>
      <c r="P5400" s="7">
        <v>1</v>
      </c>
      <c r="Q5400" s="7">
        <v>28</v>
      </c>
      <c r="R5400" s="7">
        <v>265</v>
      </c>
      <c r="S5400" s="189">
        <v>45625.593981481485</v>
      </c>
    </row>
    <row r="5401" spans="1:19">
      <c r="A5401" s="7">
        <v>1991</v>
      </c>
      <c r="B5401" s="123" t="s">
        <v>537</v>
      </c>
      <c r="C5401" s="123" t="s">
        <v>538</v>
      </c>
      <c r="D5401" s="123" t="s">
        <v>548</v>
      </c>
      <c r="E5401" s="123" t="s">
        <v>33</v>
      </c>
      <c r="F5401" s="7">
        <v>0</v>
      </c>
      <c r="G5401" s="123" t="s">
        <v>532</v>
      </c>
      <c r="H5401" s="7">
        <v>0</v>
      </c>
      <c r="I5401" s="7"/>
      <c r="J5401" s="7">
        <v>0</v>
      </c>
      <c r="K5401" s="7">
        <v>0</v>
      </c>
      <c r="L5401" s="7">
        <v>0</v>
      </c>
      <c r="M5401" s="7"/>
      <c r="N5401" s="7"/>
      <c r="O5401" s="7"/>
      <c r="P5401" s="7"/>
      <c r="Q5401" s="7">
        <v>28</v>
      </c>
      <c r="R5401" s="7">
        <v>265</v>
      </c>
      <c r="S5401" s="189">
        <v>45625.593981481485</v>
      </c>
    </row>
    <row r="5402" spans="1:19">
      <c r="A5402" s="7">
        <v>1991</v>
      </c>
      <c r="B5402" s="123" t="s">
        <v>537</v>
      </c>
      <c r="C5402" s="123" t="s">
        <v>538</v>
      </c>
      <c r="D5402" s="123" t="s">
        <v>548</v>
      </c>
      <c r="E5402" s="123" t="s">
        <v>540</v>
      </c>
      <c r="F5402" s="7">
        <v>5609.1641377100004</v>
      </c>
      <c r="G5402" s="123" t="s">
        <v>532</v>
      </c>
      <c r="H5402" s="7">
        <v>534.427136131</v>
      </c>
      <c r="I5402" s="7">
        <v>95.277500000000003</v>
      </c>
      <c r="J5402" s="7">
        <v>530.62692742700006</v>
      </c>
      <c r="K5402" s="7">
        <v>5.6091640999999998E-2</v>
      </c>
      <c r="L5402" s="7">
        <v>8.4137459999999997E-3</v>
      </c>
      <c r="M5402" s="7">
        <v>94.6</v>
      </c>
      <c r="N5402" s="7">
        <v>0.01</v>
      </c>
      <c r="O5402" s="7">
        <v>1.5E-3</v>
      </c>
      <c r="P5402" s="7">
        <v>1</v>
      </c>
      <c r="Q5402" s="7">
        <v>28</v>
      </c>
      <c r="R5402" s="7">
        <v>265</v>
      </c>
      <c r="S5402" s="189">
        <v>45625.593981481485</v>
      </c>
    </row>
    <row r="5403" spans="1:19">
      <c r="A5403" s="7">
        <v>1991</v>
      </c>
      <c r="B5403" s="123" t="s">
        <v>537</v>
      </c>
      <c r="C5403" s="123" t="s">
        <v>538</v>
      </c>
      <c r="D5403" s="123" t="s">
        <v>548</v>
      </c>
      <c r="E5403" s="123" t="s">
        <v>531</v>
      </c>
      <c r="F5403" s="7">
        <v>586.58373002999997</v>
      </c>
      <c r="G5403" s="123" t="s">
        <v>532</v>
      </c>
      <c r="H5403" s="7">
        <v>44.728769165999999</v>
      </c>
      <c r="I5403" s="7">
        <v>76.253</v>
      </c>
      <c r="J5403" s="7">
        <v>44.586229320000001</v>
      </c>
      <c r="K5403" s="7">
        <v>1.7597509999999999E-3</v>
      </c>
      <c r="L5403" s="7">
        <v>3.5195000000000002E-4</v>
      </c>
      <c r="M5403" s="7">
        <v>76.010000000000005</v>
      </c>
      <c r="N5403" s="7">
        <v>3.0000000000000001E-3</v>
      </c>
      <c r="O5403" s="7">
        <v>5.9999999999999995E-4</v>
      </c>
      <c r="P5403" s="7">
        <v>1</v>
      </c>
      <c r="Q5403" s="7">
        <v>28</v>
      </c>
      <c r="R5403" s="7">
        <v>265</v>
      </c>
      <c r="S5403" s="189">
        <v>45625.593981481485</v>
      </c>
    </row>
    <row r="5404" spans="1:19">
      <c r="A5404" s="7">
        <v>1991</v>
      </c>
      <c r="B5404" s="123" t="s">
        <v>537</v>
      </c>
      <c r="C5404" s="123" t="s">
        <v>538</v>
      </c>
      <c r="D5404" s="123" t="s">
        <v>548</v>
      </c>
      <c r="E5404" s="123" t="s">
        <v>533</v>
      </c>
      <c r="F5404" s="7">
        <v>614.65158120399997</v>
      </c>
      <c r="G5404" s="123" t="s">
        <v>532</v>
      </c>
      <c r="H5404" s="7">
        <v>45.201272398</v>
      </c>
      <c r="I5404" s="7">
        <v>73.539666667000006</v>
      </c>
      <c r="J5404" s="7">
        <v>45.051912064</v>
      </c>
      <c r="K5404" s="7">
        <v>1.843955E-3</v>
      </c>
      <c r="L5404" s="7">
        <v>3.6879099999999999E-4</v>
      </c>
      <c r="M5404" s="7">
        <v>73.296666666999997</v>
      </c>
      <c r="N5404" s="7">
        <v>3.0000000000000001E-3</v>
      </c>
      <c r="O5404" s="7">
        <v>5.9999999999999995E-4</v>
      </c>
      <c r="P5404" s="7">
        <v>1</v>
      </c>
      <c r="Q5404" s="7">
        <v>28</v>
      </c>
      <c r="R5404" s="7">
        <v>265</v>
      </c>
      <c r="S5404" s="189">
        <v>45625.593981481485</v>
      </c>
    </row>
    <row r="5405" spans="1:19">
      <c r="A5405" s="7">
        <v>1991</v>
      </c>
      <c r="B5405" s="123" t="s">
        <v>537</v>
      </c>
      <c r="C5405" s="123" t="s">
        <v>538</v>
      </c>
      <c r="D5405" s="123" t="s">
        <v>548</v>
      </c>
      <c r="E5405" s="123" t="s">
        <v>160</v>
      </c>
      <c r="F5405" s="7">
        <v>25.669006760999999</v>
      </c>
      <c r="G5405" s="123" t="s">
        <v>532</v>
      </c>
      <c r="H5405" s="7">
        <v>1.8387479609999999</v>
      </c>
      <c r="I5405" s="7">
        <v>71.632999999999996</v>
      </c>
      <c r="J5405" s="7">
        <v>1.832510393</v>
      </c>
      <c r="K5405" s="7">
        <v>7.700702028E-5</v>
      </c>
      <c r="L5405" s="7">
        <v>1.5401404060000001E-5</v>
      </c>
      <c r="M5405" s="7">
        <v>71.39</v>
      </c>
      <c r="N5405" s="7">
        <v>3.0000000000000001E-3</v>
      </c>
      <c r="O5405" s="7">
        <v>5.9999999999999995E-4</v>
      </c>
      <c r="P5405" s="7">
        <v>1</v>
      </c>
      <c r="Q5405" s="7">
        <v>28</v>
      </c>
      <c r="R5405" s="7">
        <v>265</v>
      </c>
      <c r="S5405" s="189">
        <v>45625.593981481485</v>
      </c>
    </row>
    <row r="5406" spans="1:19">
      <c r="A5406" s="7">
        <v>1991</v>
      </c>
      <c r="B5406" s="123" t="s">
        <v>537</v>
      </c>
      <c r="C5406" s="123" t="s">
        <v>538</v>
      </c>
      <c r="D5406" s="123" t="s">
        <v>548</v>
      </c>
      <c r="E5406" s="123" t="s">
        <v>163</v>
      </c>
      <c r="F5406" s="7">
        <v>219.17288272900001</v>
      </c>
      <c r="G5406" s="123" t="s">
        <v>532</v>
      </c>
      <c r="H5406" s="7">
        <v>13.971065823</v>
      </c>
      <c r="I5406" s="7">
        <v>63.744500000000002</v>
      </c>
      <c r="J5406" s="7">
        <v>13.959120901</v>
      </c>
      <c r="K5406" s="7">
        <v>2.19173E-4</v>
      </c>
      <c r="L5406" s="7">
        <v>2.191728827E-5</v>
      </c>
      <c r="M5406" s="7">
        <v>63.69</v>
      </c>
      <c r="N5406" s="7">
        <v>1E-3</v>
      </c>
      <c r="O5406" s="7">
        <v>1E-4</v>
      </c>
      <c r="P5406" s="7">
        <v>1</v>
      </c>
      <c r="Q5406" s="7">
        <v>28</v>
      </c>
      <c r="R5406" s="7">
        <v>265</v>
      </c>
      <c r="S5406" s="189">
        <v>45625.593981481485</v>
      </c>
    </row>
    <row r="5407" spans="1:19">
      <c r="A5407" s="7">
        <v>1991</v>
      </c>
      <c r="B5407" s="123" t="s">
        <v>537</v>
      </c>
      <c r="C5407" s="123" t="s">
        <v>538</v>
      </c>
      <c r="D5407" s="123" t="s">
        <v>548</v>
      </c>
      <c r="E5407" s="123" t="s">
        <v>535</v>
      </c>
      <c r="F5407" s="7">
        <v>2386.6565276820002</v>
      </c>
      <c r="G5407" s="123" t="s">
        <v>532</v>
      </c>
      <c r="H5407" s="7">
        <v>131.25298241199999</v>
      </c>
      <c r="I5407" s="7">
        <v>54.994500000000002</v>
      </c>
      <c r="J5407" s="7">
        <v>131.122909631</v>
      </c>
      <c r="K5407" s="7">
        <v>2.3866569999999999E-3</v>
      </c>
      <c r="L5407" s="7">
        <v>2.3866600000000001E-4</v>
      </c>
      <c r="M5407" s="7">
        <v>54.94</v>
      </c>
      <c r="N5407" s="7">
        <v>1E-3</v>
      </c>
      <c r="O5407" s="7">
        <v>1E-4</v>
      </c>
      <c r="P5407" s="7">
        <v>1</v>
      </c>
      <c r="Q5407" s="7">
        <v>28</v>
      </c>
      <c r="R5407" s="7">
        <v>265</v>
      </c>
      <c r="S5407" s="189">
        <v>45625.593981481485</v>
      </c>
    </row>
    <row r="5408" spans="1:19">
      <c r="A5408" s="7">
        <v>1991</v>
      </c>
      <c r="B5408" s="123" t="s">
        <v>537</v>
      </c>
      <c r="C5408" s="123" t="s">
        <v>538</v>
      </c>
      <c r="D5408" s="123" t="s">
        <v>548</v>
      </c>
      <c r="E5408" s="123" t="s">
        <v>549</v>
      </c>
      <c r="F5408" s="7">
        <v>0</v>
      </c>
      <c r="G5408" s="123" t="s">
        <v>532</v>
      </c>
      <c r="H5408" s="7">
        <v>0</v>
      </c>
      <c r="I5408" s="7"/>
      <c r="J5408" s="7">
        <v>0</v>
      </c>
      <c r="K5408" s="7">
        <v>0</v>
      </c>
      <c r="L5408" s="7">
        <v>0</v>
      </c>
      <c r="M5408" s="7"/>
      <c r="N5408" s="7"/>
      <c r="O5408" s="7"/>
      <c r="P5408" s="7">
        <v>1</v>
      </c>
      <c r="Q5408" s="7">
        <v>28</v>
      </c>
      <c r="R5408" s="7">
        <v>265</v>
      </c>
      <c r="S5408" s="189">
        <v>45625.593981481485</v>
      </c>
    </row>
    <row r="5409" spans="1:19">
      <c r="A5409" s="7">
        <v>1991</v>
      </c>
      <c r="B5409" s="123" t="s">
        <v>537</v>
      </c>
      <c r="C5409" s="123" t="s">
        <v>538</v>
      </c>
      <c r="D5409" s="123" t="s">
        <v>548</v>
      </c>
      <c r="E5409" s="123" t="s">
        <v>541</v>
      </c>
      <c r="F5409" s="7">
        <v>759.56862204399999</v>
      </c>
      <c r="G5409" s="123" t="s">
        <v>532</v>
      </c>
      <c r="H5409" s="7">
        <v>71.316790123000004</v>
      </c>
      <c r="I5409" s="7">
        <v>93.891174613000004</v>
      </c>
      <c r="J5409" s="7">
        <v>71.132214947999998</v>
      </c>
      <c r="K5409" s="7">
        <v>2.2787060000000001E-3</v>
      </c>
      <c r="L5409" s="7">
        <v>4.5574100000000001E-4</v>
      </c>
      <c r="M5409" s="7">
        <v>93.648174612999995</v>
      </c>
      <c r="N5409" s="7">
        <v>3.0000000000000001E-3</v>
      </c>
      <c r="O5409" s="7">
        <v>5.9999999999999995E-4</v>
      </c>
      <c r="P5409" s="7">
        <v>1</v>
      </c>
      <c r="Q5409" s="7">
        <v>28</v>
      </c>
      <c r="R5409" s="7">
        <v>265</v>
      </c>
      <c r="S5409" s="189">
        <v>45625.593981481485</v>
      </c>
    </row>
    <row r="5410" spans="1:19">
      <c r="A5410" s="7">
        <v>1991</v>
      </c>
      <c r="B5410" s="123" t="s">
        <v>537</v>
      </c>
      <c r="C5410" s="123" t="s">
        <v>538</v>
      </c>
      <c r="D5410" s="123" t="s">
        <v>548</v>
      </c>
      <c r="E5410" s="123" t="s">
        <v>131</v>
      </c>
      <c r="F5410" s="7">
        <v>0</v>
      </c>
      <c r="G5410" s="123" t="s">
        <v>532</v>
      </c>
      <c r="H5410" s="7">
        <v>0</v>
      </c>
      <c r="I5410" s="7"/>
      <c r="J5410" s="7">
        <v>0</v>
      </c>
      <c r="K5410" s="7">
        <v>0</v>
      </c>
      <c r="L5410" s="7">
        <v>0</v>
      </c>
      <c r="M5410" s="7"/>
      <c r="N5410" s="7"/>
      <c r="O5410" s="7"/>
      <c r="P5410" s="7"/>
      <c r="Q5410" s="7">
        <v>28</v>
      </c>
      <c r="R5410" s="7">
        <v>265</v>
      </c>
      <c r="S5410" s="189">
        <v>45625.593981481485</v>
      </c>
    </row>
    <row r="5411" spans="1:19">
      <c r="A5411" s="7">
        <v>1991</v>
      </c>
      <c r="B5411" s="123" t="s">
        <v>537</v>
      </c>
      <c r="C5411" s="123" t="s">
        <v>538</v>
      </c>
      <c r="D5411" s="123" t="s">
        <v>550</v>
      </c>
      <c r="E5411" s="123" t="s">
        <v>540</v>
      </c>
      <c r="F5411" s="7">
        <v>0</v>
      </c>
      <c r="G5411" s="123" t="s">
        <v>532</v>
      </c>
      <c r="H5411" s="7">
        <v>0</v>
      </c>
      <c r="I5411" s="7"/>
      <c r="J5411" s="7">
        <v>0</v>
      </c>
      <c r="K5411" s="7">
        <v>0</v>
      </c>
      <c r="L5411" s="7">
        <v>0</v>
      </c>
      <c r="M5411" s="7"/>
      <c r="N5411" s="7"/>
      <c r="O5411" s="7"/>
      <c r="P5411" s="7">
        <v>1</v>
      </c>
      <c r="Q5411" s="7">
        <v>28</v>
      </c>
      <c r="R5411" s="7">
        <v>265</v>
      </c>
      <c r="S5411" s="189">
        <v>45625.593981481485</v>
      </c>
    </row>
    <row r="5412" spans="1:19">
      <c r="A5412" s="7">
        <v>1991</v>
      </c>
      <c r="B5412" s="123" t="s">
        <v>537</v>
      </c>
      <c r="C5412" s="123" t="s">
        <v>538</v>
      </c>
      <c r="D5412" s="123" t="s">
        <v>550</v>
      </c>
      <c r="E5412" s="123" t="s">
        <v>531</v>
      </c>
      <c r="F5412" s="7">
        <v>9334.5931468309991</v>
      </c>
      <c r="G5412" s="123" t="s">
        <v>532</v>
      </c>
      <c r="H5412" s="7">
        <v>711.79073122499994</v>
      </c>
      <c r="I5412" s="7">
        <v>76.253</v>
      </c>
      <c r="J5412" s="7">
        <v>709.52242509099995</v>
      </c>
      <c r="K5412" s="7">
        <v>2.8003778999999999E-2</v>
      </c>
      <c r="L5412" s="7">
        <v>5.6007560000000001E-3</v>
      </c>
      <c r="M5412" s="7">
        <v>76.010000000000005</v>
      </c>
      <c r="N5412" s="7">
        <v>3.0000000000000001E-3</v>
      </c>
      <c r="O5412" s="7">
        <v>5.9999999999999995E-4</v>
      </c>
      <c r="P5412" s="7">
        <v>1</v>
      </c>
      <c r="Q5412" s="7">
        <v>28</v>
      </c>
      <c r="R5412" s="7">
        <v>265</v>
      </c>
      <c r="S5412" s="189">
        <v>45625.593981481485</v>
      </c>
    </row>
    <row r="5413" spans="1:19">
      <c r="A5413" s="7">
        <v>1991</v>
      </c>
      <c r="B5413" s="123" t="s">
        <v>537</v>
      </c>
      <c r="C5413" s="123" t="s">
        <v>538</v>
      </c>
      <c r="D5413" s="123" t="s">
        <v>550</v>
      </c>
      <c r="E5413" s="123" t="s">
        <v>533</v>
      </c>
      <c r="F5413" s="7">
        <v>259.85999048500003</v>
      </c>
      <c r="G5413" s="123" t="s">
        <v>532</v>
      </c>
      <c r="H5413" s="7">
        <v>19.110017079999999</v>
      </c>
      <c r="I5413" s="7">
        <v>73.539666667000006</v>
      </c>
      <c r="J5413" s="7">
        <v>19.046871103000001</v>
      </c>
      <c r="K5413" s="7">
        <v>7.7957999999999999E-4</v>
      </c>
      <c r="L5413" s="7">
        <v>1.55916E-4</v>
      </c>
      <c r="M5413" s="7">
        <v>73.296666666999997</v>
      </c>
      <c r="N5413" s="7">
        <v>3.0000000000000001E-3</v>
      </c>
      <c r="O5413" s="7">
        <v>5.9999999999999995E-4</v>
      </c>
      <c r="P5413" s="7">
        <v>1</v>
      </c>
      <c r="Q5413" s="7">
        <v>28</v>
      </c>
      <c r="R5413" s="7">
        <v>265</v>
      </c>
      <c r="S5413" s="189">
        <v>45625.593981481485</v>
      </c>
    </row>
    <row r="5414" spans="1:19">
      <c r="A5414" s="7">
        <v>1991</v>
      </c>
      <c r="B5414" s="123" t="s">
        <v>537</v>
      </c>
      <c r="C5414" s="123" t="s">
        <v>538</v>
      </c>
      <c r="D5414" s="123" t="s">
        <v>550</v>
      </c>
      <c r="E5414" s="123" t="s">
        <v>160</v>
      </c>
      <c r="F5414" s="7">
        <v>408.48343097399999</v>
      </c>
      <c r="G5414" s="123" t="s">
        <v>532</v>
      </c>
      <c r="H5414" s="7">
        <v>29.260893611</v>
      </c>
      <c r="I5414" s="7">
        <v>71.632999999999996</v>
      </c>
      <c r="J5414" s="7">
        <v>29.161632137000002</v>
      </c>
      <c r="K5414" s="7">
        <v>1.2254500000000001E-3</v>
      </c>
      <c r="L5414" s="7">
        <v>2.4509E-4</v>
      </c>
      <c r="M5414" s="7">
        <v>71.39</v>
      </c>
      <c r="N5414" s="7">
        <v>3.0000000000000001E-3</v>
      </c>
      <c r="O5414" s="7">
        <v>5.9999999999999995E-4</v>
      </c>
      <c r="P5414" s="7">
        <v>1</v>
      </c>
      <c r="Q5414" s="7">
        <v>28</v>
      </c>
      <c r="R5414" s="7">
        <v>265</v>
      </c>
      <c r="S5414" s="189">
        <v>45625.593981481485</v>
      </c>
    </row>
    <row r="5415" spans="1:19">
      <c r="A5415" s="7">
        <v>1991</v>
      </c>
      <c r="B5415" s="123" t="s">
        <v>537</v>
      </c>
      <c r="C5415" s="123" t="s">
        <v>538</v>
      </c>
      <c r="D5415" s="123" t="s">
        <v>550</v>
      </c>
      <c r="E5415" s="123" t="s">
        <v>163</v>
      </c>
      <c r="F5415" s="7">
        <v>378.40477375400002</v>
      </c>
      <c r="G5415" s="123" t="s">
        <v>532</v>
      </c>
      <c r="H5415" s="7">
        <v>24.121223100999998</v>
      </c>
      <c r="I5415" s="7">
        <v>63.744500000000002</v>
      </c>
      <c r="J5415" s="7">
        <v>24.10060004</v>
      </c>
      <c r="K5415" s="7">
        <v>3.7840500000000001E-4</v>
      </c>
      <c r="L5415" s="7">
        <v>3.7840477380000002E-5</v>
      </c>
      <c r="M5415" s="7">
        <v>63.69</v>
      </c>
      <c r="N5415" s="7">
        <v>1E-3</v>
      </c>
      <c r="O5415" s="7">
        <v>1E-4</v>
      </c>
      <c r="P5415" s="7">
        <v>1</v>
      </c>
      <c r="Q5415" s="7">
        <v>28</v>
      </c>
      <c r="R5415" s="7">
        <v>265</v>
      </c>
      <c r="S5415" s="189">
        <v>45625.593981481485</v>
      </c>
    </row>
    <row r="5416" spans="1:19">
      <c r="A5416" s="7">
        <v>1991</v>
      </c>
      <c r="B5416" s="123" t="s">
        <v>537</v>
      </c>
      <c r="C5416" s="123" t="s">
        <v>538</v>
      </c>
      <c r="D5416" s="123" t="s">
        <v>550</v>
      </c>
      <c r="E5416" s="123" t="s">
        <v>535</v>
      </c>
      <c r="F5416" s="7">
        <v>745.63504143</v>
      </c>
      <c r="G5416" s="123" t="s">
        <v>532</v>
      </c>
      <c r="H5416" s="7">
        <v>41.005826286000001</v>
      </c>
      <c r="I5416" s="7">
        <v>54.994500000000002</v>
      </c>
      <c r="J5416" s="7">
        <v>40.965189176000003</v>
      </c>
      <c r="K5416" s="7">
        <v>7.4563500000000003E-4</v>
      </c>
      <c r="L5416" s="7">
        <v>7.4563504139999994E-5</v>
      </c>
      <c r="M5416" s="7">
        <v>54.94</v>
      </c>
      <c r="N5416" s="7">
        <v>1E-3</v>
      </c>
      <c r="O5416" s="7">
        <v>1E-4</v>
      </c>
      <c r="P5416" s="7">
        <v>1</v>
      </c>
      <c r="Q5416" s="7">
        <v>28</v>
      </c>
      <c r="R5416" s="7">
        <v>265</v>
      </c>
      <c r="S5416" s="189">
        <v>45625.593981481485</v>
      </c>
    </row>
    <row r="5417" spans="1:19">
      <c r="A5417" s="7">
        <v>1991</v>
      </c>
      <c r="B5417" s="123" t="s">
        <v>537</v>
      </c>
      <c r="C5417" s="123" t="s">
        <v>538</v>
      </c>
      <c r="D5417" s="123" t="s">
        <v>550</v>
      </c>
      <c r="E5417" s="123" t="s">
        <v>541</v>
      </c>
      <c r="F5417" s="7">
        <v>3.5932286979999999</v>
      </c>
      <c r="G5417" s="123" t="s">
        <v>532</v>
      </c>
      <c r="H5417" s="7">
        <v>0.33737246300000001</v>
      </c>
      <c r="I5417" s="7">
        <v>93.891174613000004</v>
      </c>
      <c r="J5417" s="7">
        <v>0.33649930900000002</v>
      </c>
      <c r="K5417" s="7">
        <v>1.077968609E-5</v>
      </c>
      <c r="L5417" s="7">
        <v>2.155937219E-6</v>
      </c>
      <c r="M5417" s="7">
        <v>93.648174612999995</v>
      </c>
      <c r="N5417" s="7">
        <v>3.0000000000000001E-3</v>
      </c>
      <c r="O5417" s="7">
        <v>5.9999999999999995E-4</v>
      </c>
      <c r="P5417" s="7">
        <v>1</v>
      </c>
      <c r="Q5417" s="7">
        <v>28</v>
      </c>
      <c r="R5417" s="7">
        <v>265</v>
      </c>
      <c r="S5417" s="189">
        <v>45625.593981481485</v>
      </c>
    </row>
    <row r="5418" spans="1:19">
      <c r="A5418" s="7">
        <v>1991</v>
      </c>
      <c r="B5418" s="123" t="s">
        <v>537</v>
      </c>
      <c r="C5418" s="123" t="s">
        <v>538</v>
      </c>
      <c r="D5418" s="123" t="s">
        <v>551</v>
      </c>
      <c r="E5418" s="123" t="s">
        <v>540</v>
      </c>
      <c r="F5418" s="7">
        <v>0</v>
      </c>
      <c r="G5418" s="123" t="s">
        <v>532</v>
      </c>
      <c r="H5418" s="7">
        <v>0</v>
      </c>
      <c r="I5418" s="7"/>
      <c r="J5418" s="7">
        <v>0</v>
      </c>
      <c r="K5418" s="7">
        <v>0</v>
      </c>
      <c r="L5418" s="7">
        <v>0</v>
      </c>
      <c r="M5418" s="7"/>
      <c r="N5418" s="7"/>
      <c r="O5418" s="7"/>
      <c r="P5418" s="7">
        <v>1</v>
      </c>
      <c r="Q5418" s="7">
        <v>28</v>
      </c>
      <c r="R5418" s="7">
        <v>265</v>
      </c>
      <c r="S5418" s="189">
        <v>45625.593981481485</v>
      </c>
    </row>
    <row r="5419" spans="1:19">
      <c r="A5419" s="7">
        <v>1991</v>
      </c>
      <c r="B5419" s="123" t="s">
        <v>537</v>
      </c>
      <c r="C5419" s="123" t="s">
        <v>538</v>
      </c>
      <c r="D5419" s="123" t="s">
        <v>551</v>
      </c>
      <c r="E5419" s="123" t="s">
        <v>531</v>
      </c>
      <c r="F5419" s="7">
        <v>73.534927009</v>
      </c>
      <c r="G5419" s="123" t="s">
        <v>532</v>
      </c>
      <c r="H5419" s="7">
        <v>5.6072587890000003</v>
      </c>
      <c r="I5419" s="7">
        <v>76.253</v>
      </c>
      <c r="J5419" s="7">
        <v>5.5893898020000004</v>
      </c>
      <c r="K5419" s="7">
        <v>2.2060499999999999E-4</v>
      </c>
      <c r="L5419" s="7">
        <v>4.4120956209999999E-5</v>
      </c>
      <c r="M5419" s="7">
        <v>76.010000000000005</v>
      </c>
      <c r="N5419" s="7">
        <v>3.0000000000000001E-3</v>
      </c>
      <c r="O5419" s="7">
        <v>5.9999999999999995E-4</v>
      </c>
      <c r="P5419" s="7">
        <v>1</v>
      </c>
      <c r="Q5419" s="7">
        <v>28</v>
      </c>
      <c r="R5419" s="7">
        <v>265</v>
      </c>
      <c r="S5419" s="189">
        <v>45625.593981481485</v>
      </c>
    </row>
    <row r="5420" spans="1:19">
      <c r="A5420" s="7">
        <v>1991</v>
      </c>
      <c r="B5420" s="123" t="s">
        <v>537</v>
      </c>
      <c r="C5420" s="123" t="s">
        <v>538</v>
      </c>
      <c r="D5420" s="123" t="s">
        <v>551</v>
      </c>
      <c r="E5420" s="123" t="s">
        <v>533</v>
      </c>
      <c r="F5420" s="7">
        <v>165.67882753800001</v>
      </c>
      <c r="G5420" s="123" t="s">
        <v>532</v>
      </c>
      <c r="H5420" s="7">
        <v>12.183965751000001</v>
      </c>
      <c r="I5420" s="7">
        <v>73.539666667000006</v>
      </c>
      <c r="J5420" s="7">
        <v>12.143705796000001</v>
      </c>
      <c r="K5420" s="7">
        <v>4.9703599999999996E-4</v>
      </c>
      <c r="L5420" s="7">
        <v>9.9407296520000006E-5</v>
      </c>
      <c r="M5420" s="7">
        <v>73.296666666999997</v>
      </c>
      <c r="N5420" s="7">
        <v>3.0000000000000001E-3</v>
      </c>
      <c r="O5420" s="7">
        <v>5.9999999999999995E-4</v>
      </c>
      <c r="P5420" s="7">
        <v>1</v>
      </c>
      <c r="Q5420" s="7">
        <v>28</v>
      </c>
      <c r="R5420" s="7">
        <v>265</v>
      </c>
      <c r="S5420" s="189">
        <v>45625.593981481485</v>
      </c>
    </row>
    <row r="5421" spans="1:19">
      <c r="A5421" s="7">
        <v>1991</v>
      </c>
      <c r="B5421" s="123" t="s">
        <v>537</v>
      </c>
      <c r="C5421" s="123" t="s">
        <v>538</v>
      </c>
      <c r="D5421" s="123" t="s">
        <v>551</v>
      </c>
      <c r="E5421" s="123" t="s">
        <v>160</v>
      </c>
      <c r="F5421" s="7">
        <v>3.2179012849999999</v>
      </c>
      <c r="G5421" s="123" t="s">
        <v>532</v>
      </c>
      <c r="H5421" s="7">
        <v>0.230507923</v>
      </c>
      <c r="I5421" s="7">
        <v>71.632999999999996</v>
      </c>
      <c r="J5421" s="7">
        <v>0.229725973</v>
      </c>
      <c r="K5421" s="7">
        <v>9.6537038550000005E-6</v>
      </c>
      <c r="L5421" s="7">
        <v>1.9307407710000002E-6</v>
      </c>
      <c r="M5421" s="7">
        <v>71.39</v>
      </c>
      <c r="N5421" s="7">
        <v>3.0000000000000001E-3</v>
      </c>
      <c r="O5421" s="7">
        <v>5.9999999999999995E-4</v>
      </c>
      <c r="P5421" s="7">
        <v>1</v>
      </c>
      <c r="Q5421" s="7">
        <v>28</v>
      </c>
      <c r="R5421" s="7">
        <v>265</v>
      </c>
      <c r="S5421" s="189">
        <v>45625.593981481485</v>
      </c>
    </row>
    <row r="5422" spans="1:19">
      <c r="A5422" s="7">
        <v>1991</v>
      </c>
      <c r="B5422" s="123" t="s">
        <v>537</v>
      </c>
      <c r="C5422" s="123" t="s">
        <v>538</v>
      </c>
      <c r="D5422" s="123" t="s">
        <v>551</v>
      </c>
      <c r="E5422" s="123" t="s">
        <v>163</v>
      </c>
      <c r="F5422" s="7">
        <v>256.07919771000002</v>
      </c>
      <c r="G5422" s="123" t="s">
        <v>532</v>
      </c>
      <c r="H5422" s="7">
        <v>16.323640418</v>
      </c>
      <c r="I5422" s="7">
        <v>63.744500000000002</v>
      </c>
      <c r="J5422" s="7">
        <v>16.309684101999999</v>
      </c>
      <c r="K5422" s="7">
        <v>2.5607899999999999E-4</v>
      </c>
      <c r="L5422" s="7">
        <v>2.5607919770000001E-5</v>
      </c>
      <c r="M5422" s="7">
        <v>63.69</v>
      </c>
      <c r="N5422" s="7">
        <v>1E-3</v>
      </c>
      <c r="O5422" s="7">
        <v>1E-4</v>
      </c>
      <c r="P5422" s="7">
        <v>1</v>
      </c>
      <c r="Q5422" s="7">
        <v>28</v>
      </c>
      <c r="R5422" s="7">
        <v>265</v>
      </c>
      <c r="S5422" s="189">
        <v>45625.593981481485</v>
      </c>
    </row>
    <row r="5423" spans="1:19">
      <c r="A5423" s="7">
        <v>1991</v>
      </c>
      <c r="B5423" s="123" t="s">
        <v>537</v>
      </c>
      <c r="C5423" s="123" t="s">
        <v>538</v>
      </c>
      <c r="D5423" s="123" t="s">
        <v>551</v>
      </c>
      <c r="E5423" s="123" t="s">
        <v>535</v>
      </c>
      <c r="F5423" s="7">
        <v>40.515563784000001</v>
      </c>
      <c r="G5423" s="123" t="s">
        <v>532</v>
      </c>
      <c r="H5423" s="7">
        <v>2.2281331729999998</v>
      </c>
      <c r="I5423" s="7">
        <v>54.994500000000002</v>
      </c>
      <c r="J5423" s="7">
        <v>2.2259250740000001</v>
      </c>
      <c r="K5423" s="7">
        <v>4.0515563780000001E-5</v>
      </c>
      <c r="L5423" s="7">
        <v>4.0515563780000003E-6</v>
      </c>
      <c r="M5423" s="7">
        <v>54.94</v>
      </c>
      <c r="N5423" s="7">
        <v>1E-3</v>
      </c>
      <c r="O5423" s="7">
        <v>1E-4</v>
      </c>
      <c r="P5423" s="7">
        <v>1</v>
      </c>
      <c r="Q5423" s="7">
        <v>28</v>
      </c>
      <c r="R5423" s="7">
        <v>265</v>
      </c>
      <c r="S5423" s="189">
        <v>45625.593981481485</v>
      </c>
    </row>
    <row r="5424" spans="1:19">
      <c r="A5424" s="7">
        <v>1991</v>
      </c>
      <c r="B5424" s="123" t="s">
        <v>537</v>
      </c>
      <c r="C5424" s="123" t="s">
        <v>538</v>
      </c>
      <c r="D5424" s="123" t="s">
        <v>551</v>
      </c>
      <c r="E5424" s="123" t="s">
        <v>541</v>
      </c>
      <c r="F5424" s="7">
        <v>733.45995516999994</v>
      </c>
      <c r="G5424" s="123" t="s">
        <v>532</v>
      </c>
      <c r="H5424" s="7">
        <v>68.865416722999996</v>
      </c>
      <c r="I5424" s="7">
        <v>93.891174613000004</v>
      </c>
      <c r="J5424" s="7">
        <v>68.687185952999997</v>
      </c>
      <c r="K5424" s="7">
        <v>2.20038E-3</v>
      </c>
      <c r="L5424" s="7">
        <v>4.4007600000000002E-4</v>
      </c>
      <c r="M5424" s="7">
        <v>93.648174612999995</v>
      </c>
      <c r="N5424" s="7">
        <v>3.0000000000000001E-3</v>
      </c>
      <c r="O5424" s="7">
        <v>5.9999999999999995E-4</v>
      </c>
      <c r="P5424" s="7">
        <v>1</v>
      </c>
      <c r="Q5424" s="7">
        <v>28</v>
      </c>
      <c r="R5424" s="7">
        <v>265</v>
      </c>
      <c r="S5424" s="189">
        <v>45625.593981481485</v>
      </c>
    </row>
    <row r="5425" spans="1:19">
      <c r="A5425" s="7">
        <v>1991</v>
      </c>
      <c r="B5425" s="123" t="s">
        <v>537</v>
      </c>
      <c r="C5425" s="123" t="s">
        <v>538</v>
      </c>
      <c r="D5425" s="123" t="s">
        <v>552</v>
      </c>
      <c r="E5425" s="123" t="s">
        <v>540</v>
      </c>
      <c r="F5425" s="7">
        <v>338.700456874</v>
      </c>
      <c r="G5425" s="123" t="s">
        <v>532</v>
      </c>
      <c r="H5425" s="7">
        <v>32.270532780000003</v>
      </c>
      <c r="I5425" s="7">
        <v>95.277500000000003</v>
      </c>
      <c r="J5425" s="7">
        <v>32.041063219999998</v>
      </c>
      <c r="K5425" s="7">
        <v>3.3870049999999998E-3</v>
      </c>
      <c r="L5425" s="7">
        <v>5.0805100000000003E-4</v>
      </c>
      <c r="M5425" s="7">
        <v>94.6</v>
      </c>
      <c r="N5425" s="7">
        <v>0.01</v>
      </c>
      <c r="O5425" s="7">
        <v>1.5E-3</v>
      </c>
      <c r="P5425" s="7">
        <v>1</v>
      </c>
      <c r="Q5425" s="7">
        <v>28</v>
      </c>
      <c r="R5425" s="7">
        <v>265</v>
      </c>
      <c r="S5425" s="189">
        <v>45625.593981481485</v>
      </c>
    </row>
    <row r="5426" spans="1:19">
      <c r="A5426" s="7">
        <v>1991</v>
      </c>
      <c r="B5426" s="123" t="s">
        <v>537</v>
      </c>
      <c r="C5426" s="123" t="s">
        <v>538</v>
      </c>
      <c r="D5426" s="123" t="s">
        <v>552</v>
      </c>
      <c r="E5426" s="123" t="s">
        <v>531</v>
      </c>
      <c r="F5426" s="7">
        <v>176.62595199699999</v>
      </c>
      <c r="G5426" s="123" t="s">
        <v>532</v>
      </c>
      <c r="H5426" s="7">
        <v>13.468258718</v>
      </c>
      <c r="I5426" s="7">
        <v>76.253</v>
      </c>
      <c r="J5426" s="7">
        <v>13.425338611000001</v>
      </c>
      <c r="K5426" s="7">
        <v>5.2987800000000001E-4</v>
      </c>
      <c r="L5426" s="7">
        <v>1.05976E-4</v>
      </c>
      <c r="M5426" s="7">
        <v>76.010000000000005</v>
      </c>
      <c r="N5426" s="7">
        <v>3.0000000000000001E-3</v>
      </c>
      <c r="O5426" s="7">
        <v>5.9999999999999995E-4</v>
      </c>
      <c r="P5426" s="7">
        <v>1</v>
      </c>
      <c r="Q5426" s="7">
        <v>28</v>
      </c>
      <c r="R5426" s="7">
        <v>265</v>
      </c>
      <c r="S5426" s="189">
        <v>45625.593981481485</v>
      </c>
    </row>
    <row r="5427" spans="1:19">
      <c r="A5427" s="7">
        <v>1991</v>
      </c>
      <c r="B5427" s="123" t="s">
        <v>537</v>
      </c>
      <c r="C5427" s="123" t="s">
        <v>538</v>
      </c>
      <c r="D5427" s="123" t="s">
        <v>552</v>
      </c>
      <c r="E5427" s="123" t="s">
        <v>533</v>
      </c>
      <c r="F5427" s="7">
        <v>1353.3792315840001</v>
      </c>
      <c r="G5427" s="123" t="s">
        <v>532</v>
      </c>
      <c r="H5427" s="7">
        <v>99.527057565000007</v>
      </c>
      <c r="I5427" s="7">
        <v>73.539666667000006</v>
      </c>
      <c r="J5427" s="7">
        <v>99.198186410999995</v>
      </c>
      <c r="K5427" s="7">
        <v>4.0601379999999996E-3</v>
      </c>
      <c r="L5427" s="7">
        <v>8.1202800000000001E-4</v>
      </c>
      <c r="M5427" s="7">
        <v>73.296666666999997</v>
      </c>
      <c r="N5427" s="7">
        <v>3.0000000000000001E-3</v>
      </c>
      <c r="O5427" s="7">
        <v>5.9999999999999995E-4</v>
      </c>
      <c r="P5427" s="7">
        <v>1</v>
      </c>
      <c r="Q5427" s="7">
        <v>28</v>
      </c>
      <c r="R5427" s="7">
        <v>265</v>
      </c>
      <c r="S5427" s="189">
        <v>45625.593981481485</v>
      </c>
    </row>
    <row r="5428" spans="1:19">
      <c r="A5428" s="7">
        <v>1991</v>
      </c>
      <c r="B5428" s="123" t="s">
        <v>537</v>
      </c>
      <c r="C5428" s="123" t="s">
        <v>538</v>
      </c>
      <c r="D5428" s="123" t="s">
        <v>552</v>
      </c>
      <c r="E5428" s="123" t="s">
        <v>160</v>
      </c>
      <c r="F5428" s="7">
        <v>7.7291825940000001</v>
      </c>
      <c r="G5428" s="123" t="s">
        <v>532</v>
      </c>
      <c r="H5428" s="7">
        <v>0.55366453699999996</v>
      </c>
      <c r="I5428" s="7">
        <v>71.632999999999996</v>
      </c>
      <c r="J5428" s="7">
        <v>0.55178634500000001</v>
      </c>
      <c r="K5428" s="7">
        <v>2.318754778E-5</v>
      </c>
      <c r="L5428" s="7">
        <v>4.6375095559999996E-6</v>
      </c>
      <c r="M5428" s="7">
        <v>71.39</v>
      </c>
      <c r="N5428" s="7">
        <v>3.0000000000000001E-3</v>
      </c>
      <c r="O5428" s="7">
        <v>5.9999999999999995E-4</v>
      </c>
      <c r="P5428" s="7">
        <v>1</v>
      </c>
      <c r="Q5428" s="7">
        <v>28</v>
      </c>
      <c r="R5428" s="7">
        <v>265</v>
      </c>
      <c r="S5428" s="189">
        <v>45625.593981481485</v>
      </c>
    </row>
    <row r="5429" spans="1:19">
      <c r="A5429" s="7">
        <v>1991</v>
      </c>
      <c r="B5429" s="123" t="s">
        <v>537</v>
      </c>
      <c r="C5429" s="123" t="s">
        <v>538</v>
      </c>
      <c r="D5429" s="123" t="s">
        <v>552</v>
      </c>
      <c r="E5429" s="123" t="s">
        <v>163</v>
      </c>
      <c r="F5429" s="7">
        <v>401.65816926799999</v>
      </c>
      <c r="G5429" s="123" t="s">
        <v>532</v>
      </c>
      <c r="H5429" s="7">
        <v>25.603499170999999</v>
      </c>
      <c r="I5429" s="7">
        <v>63.744500000000002</v>
      </c>
      <c r="J5429" s="7">
        <v>25.581608801000002</v>
      </c>
      <c r="K5429" s="7">
        <v>4.01658E-4</v>
      </c>
      <c r="L5429" s="7">
        <v>4.0165816929999999E-5</v>
      </c>
      <c r="M5429" s="7">
        <v>63.69</v>
      </c>
      <c r="N5429" s="7">
        <v>1E-3</v>
      </c>
      <c r="O5429" s="7">
        <v>1E-4</v>
      </c>
      <c r="P5429" s="7">
        <v>1</v>
      </c>
      <c r="Q5429" s="7">
        <v>28</v>
      </c>
      <c r="R5429" s="7">
        <v>265</v>
      </c>
      <c r="S5429" s="189">
        <v>45625.593981481485</v>
      </c>
    </row>
    <row r="5430" spans="1:19">
      <c r="A5430" s="7">
        <v>1991</v>
      </c>
      <c r="B5430" s="123" t="s">
        <v>537</v>
      </c>
      <c r="C5430" s="123" t="s">
        <v>538</v>
      </c>
      <c r="D5430" s="123" t="s">
        <v>552</v>
      </c>
      <c r="E5430" s="123" t="s">
        <v>535</v>
      </c>
      <c r="F5430" s="7">
        <v>202.16994096900001</v>
      </c>
      <c r="G5430" s="123" t="s">
        <v>532</v>
      </c>
      <c r="H5430" s="7">
        <v>11.118234819</v>
      </c>
      <c r="I5430" s="7">
        <v>54.994500000000002</v>
      </c>
      <c r="J5430" s="7">
        <v>11.107216556999999</v>
      </c>
      <c r="K5430" s="7">
        <v>2.0217E-4</v>
      </c>
      <c r="L5430" s="7">
        <v>2.0216994100000002E-5</v>
      </c>
      <c r="M5430" s="7">
        <v>54.94</v>
      </c>
      <c r="N5430" s="7">
        <v>1E-3</v>
      </c>
      <c r="O5430" s="7">
        <v>1E-4</v>
      </c>
      <c r="P5430" s="7">
        <v>1</v>
      </c>
      <c r="Q5430" s="7">
        <v>28</v>
      </c>
      <c r="R5430" s="7">
        <v>265</v>
      </c>
      <c r="S5430" s="189">
        <v>45625.593981481485</v>
      </c>
    </row>
    <row r="5431" spans="1:19">
      <c r="A5431" s="7">
        <v>1991</v>
      </c>
      <c r="B5431" s="123" t="s">
        <v>537</v>
      </c>
      <c r="C5431" s="123" t="s">
        <v>538</v>
      </c>
      <c r="D5431" s="123" t="s">
        <v>552</v>
      </c>
      <c r="E5431" s="123" t="s">
        <v>541</v>
      </c>
      <c r="F5431" s="7">
        <v>0</v>
      </c>
      <c r="G5431" s="123" t="s">
        <v>532</v>
      </c>
      <c r="H5431" s="7">
        <v>0</v>
      </c>
      <c r="I5431" s="7"/>
      <c r="J5431" s="7">
        <v>0</v>
      </c>
      <c r="K5431" s="7">
        <v>0</v>
      </c>
      <c r="L5431" s="7">
        <v>0</v>
      </c>
      <c r="M5431" s="7"/>
      <c r="N5431" s="7"/>
      <c r="O5431" s="7"/>
      <c r="P5431" s="7">
        <v>1</v>
      </c>
      <c r="Q5431" s="7">
        <v>28</v>
      </c>
      <c r="R5431" s="7">
        <v>265</v>
      </c>
      <c r="S5431" s="189">
        <v>45625.593981481485</v>
      </c>
    </row>
    <row r="5432" spans="1:19">
      <c r="A5432" s="7">
        <v>1991</v>
      </c>
      <c r="B5432" s="123" t="s">
        <v>537</v>
      </c>
      <c r="C5432" s="123" t="s">
        <v>538</v>
      </c>
      <c r="D5432" s="123" t="s">
        <v>567</v>
      </c>
      <c r="E5432" s="123" t="s">
        <v>540</v>
      </c>
      <c r="F5432" s="7">
        <v>0</v>
      </c>
      <c r="G5432" s="123" t="s">
        <v>532</v>
      </c>
      <c r="H5432" s="7">
        <v>0</v>
      </c>
      <c r="I5432" s="7"/>
      <c r="J5432" s="7">
        <v>0</v>
      </c>
      <c r="K5432" s="7">
        <v>0</v>
      </c>
      <c r="L5432" s="7">
        <v>0</v>
      </c>
      <c r="M5432" s="7"/>
      <c r="N5432" s="7"/>
      <c r="O5432" s="7"/>
      <c r="P5432" s="7">
        <v>1</v>
      </c>
      <c r="Q5432" s="7">
        <v>28</v>
      </c>
      <c r="R5432" s="7">
        <v>265</v>
      </c>
      <c r="S5432" s="189">
        <v>45625.593981481485</v>
      </c>
    </row>
    <row r="5433" spans="1:19">
      <c r="A5433" s="7">
        <v>1991</v>
      </c>
      <c r="B5433" s="123" t="s">
        <v>537</v>
      </c>
      <c r="C5433" s="123" t="s">
        <v>538</v>
      </c>
      <c r="D5433" s="123" t="s">
        <v>567</v>
      </c>
      <c r="E5433" s="123" t="s">
        <v>531</v>
      </c>
      <c r="F5433" s="7">
        <v>45.575532881000001</v>
      </c>
      <c r="G5433" s="123" t="s">
        <v>532</v>
      </c>
      <c r="H5433" s="7">
        <v>3.4752711089999999</v>
      </c>
      <c r="I5433" s="7">
        <v>76.253</v>
      </c>
      <c r="J5433" s="7">
        <v>3.464196254</v>
      </c>
      <c r="K5433" s="7">
        <v>1.3672700000000001E-4</v>
      </c>
      <c r="L5433" s="7">
        <v>2.734531973E-5</v>
      </c>
      <c r="M5433" s="7">
        <v>76.010000000000005</v>
      </c>
      <c r="N5433" s="7">
        <v>3.0000000000000001E-3</v>
      </c>
      <c r="O5433" s="7">
        <v>5.9999999999999995E-4</v>
      </c>
      <c r="P5433" s="7">
        <v>1</v>
      </c>
      <c r="Q5433" s="7">
        <v>28</v>
      </c>
      <c r="R5433" s="7">
        <v>265</v>
      </c>
      <c r="S5433" s="189">
        <v>45625.593981481485</v>
      </c>
    </row>
    <row r="5434" spans="1:19">
      <c r="A5434" s="7">
        <v>1991</v>
      </c>
      <c r="B5434" s="123" t="s">
        <v>537</v>
      </c>
      <c r="C5434" s="123" t="s">
        <v>538</v>
      </c>
      <c r="D5434" s="123" t="s">
        <v>567</v>
      </c>
      <c r="E5434" s="123" t="s">
        <v>533</v>
      </c>
      <c r="F5434" s="7">
        <v>62.695336021000003</v>
      </c>
      <c r="G5434" s="123" t="s">
        <v>532</v>
      </c>
      <c r="H5434" s="7">
        <v>4.6105941130000003</v>
      </c>
      <c r="I5434" s="7">
        <v>73.539666667000006</v>
      </c>
      <c r="J5434" s="7">
        <v>4.5953591459999998</v>
      </c>
      <c r="K5434" s="7">
        <v>1.8808599999999999E-4</v>
      </c>
      <c r="L5434" s="7">
        <v>3.7617201609999998E-5</v>
      </c>
      <c r="M5434" s="7">
        <v>73.296666666999997</v>
      </c>
      <c r="N5434" s="7">
        <v>3.0000000000000001E-3</v>
      </c>
      <c r="O5434" s="7">
        <v>5.9999999999999995E-4</v>
      </c>
      <c r="P5434" s="7">
        <v>1</v>
      </c>
      <c r="Q5434" s="7">
        <v>28</v>
      </c>
      <c r="R5434" s="7">
        <v>265</v>
      </c>
      <c r="S5434" s="189">
        <v>45625.593981481485</v>
      </c>
    </row>
    <row r="5435" spans="1:19">
      <c r="A5435" s="7">
        <v>1991</v>
      </c>
      <c r="B5435" s="123" t="s">
        <v>537</v>
      </c>
      <c r="C5435" s="123" t="s">
        <v>538</v>
      </c>
      <c r="D5435" s="123" t="s">
        <v>567</v>
      </c>
      <c r="E5435" s="123" t="s">
        <v>160</v>
      </c>
      <c r="F5435" s="7">
        <v>1.9943933009999999</v>
      </c>
      <c r="G5435" s="123" t="s">
        <v>532</v>
      </c>
      <c r="H5435" s="7">
        <v>0.14286437499999999</v>
      </c>
      <c r="I5435" s="7">
        <v>71.632999999999996</v>
      </c>
      <c r="J5435" s="7">
        <v>0.14237973800000001</v>
      </c>
      <c r="K5435" s="7">
        <v>5.9831799030000002E-6</v>
      </c>
      <c r="L5435" s="7">
        <v>1.1966359810000001E-6</v>
      </c>
      <c r="M5435" s="7">
        <v>71.39</v>
      </c>
      <c r="N5435" s="7">
        <v>3.0000000000000001E-3</v>
      </c>
      <c r="O5435" s="7">
        <v>5.9999999999999995E-4</v>
      </c>
      <c r="P5435" s="7">
        <v>1</v>
      </c>
      <c r="Q5435" s="7">
        <v>28</v>
      </c>
      <c r="R5435" s="7">
        <v>265</v>
      </c>
      <c r="S5435" s="189">
        <v>45625.593981481485</v>
      </c>
    </row>
    <row r="5436" spans="1:19">
      <c r="A5436" s="7">
        <v>1991</v>
      </c>
      <c r="B5436" s="123" t="s">
        <v>537</v>
      </c>
      <c r="C5436" s="123" t="s">
        <v>538</v>
      </c>
      <c r="D5436" s="123" t="s">
        <v>567</v>
      </c>
      <c r="E5436" s="123" t="s">
        <v>163</v>
      </c>
      <c r="F5436" s="7">
        <v>47.842005931999999</v>
      </c>
      <c r="G5436" s="123" t="s">
        <v>532</v>
      </c>
      <c r="H5436" s="7">
        <v>3.049664747</v>
      </c>
      <c r="I5436" s="7">
        <v>63.744500000000002</v>
      </c>
      <c r="J5436" s="7">
        <v>3.047057358</v>
      </c>
      <c r="K5436" s="7">
        <v>4.7842005930000001E-5</v>
      </c>
      <c r="L5436" s="7">
        <v>4.7842005929999998E-6</v>
      </c>
      <c r="M5436" s="7">
        <v>63.69</v>
      </c>
      <c r="N5436" s="7">
        <v>1E-3</v>
      </c>
      <c r="O5436" s="7">
        <v>1E-4</v>
      </c>
      <c r="P5436" s="7">
        <v>1</v>
      </c>
      <c r="Q5436" s="7">
        <v>28</v>
      </c>
      <c r="R5436" s="7">
        <v>265</v>
      </c>
      <c r="S5436" s="189">
        <v>45625.593981481485</v>
      </c>
    </row>
    <row r="5437" spans="1:19">
      <c r="A5437" s="7">
        <v>1991</v>
      </c>
      <c r="B5437" s="123" t="s">
        <v>537</v>
      </c>
      <c r="C5437" s="123" t="s">
        <v>538</v>
      </c>
      <c r="D5437" s="123" t="s">
        <v>567</v>
      </c>
      <c r="E5437" s="123" t="s">
        <v>535</v>
      </c>
      <c r="F5437" s="7">
        <v>11.16814329</v>
      </c>
      <c r="G5437" s="123" t="s">
        <v>532</v>
      </c>
      <c r="H5437" s="7">
        <v>0.61418645599999999</v>
      </c>
      <c r="I5437" s="7">
        <v>54.994500000000002</v>
      </c>
      <c r="J5437" s="7">
        <v>0.61357779199999996</v>
      </c>
      <c r="K5437" s="7">
        <v>1.116814329E-5</v>
      </c>
      <c r="L5437" s="7">
        <v>1.116814329E-6</v>
      </c>
      <c r="M5437" s="7">
        <v>54.94</v>
      </c>
      <c r="N5437" s="7">
        <v>1E-3</v>
      </c>
      <c r="O5437" s="7">
        <v>1E-4</v>
      </c>
      <c r="P5437" s="7">
        <v>1</v>
      </c>
      <c r="Q5437" s="7">
        <v>28</v>
      </c>
      <c r="R5437" s="7">
        <v>265</v>
      </c>
      <c r="S5437" s="189">
        <v>45625.593981481485</v>
      </c>
    </row>
    <row r="5438" spans="1:19">
      <c r="A5438" s="7">
        <v>1991</v>
      </c>
      <c r="B5438" s="123" t="s">
        <v>537</v>
      </c>
      <c r="C5438" s="123" t="s">
        <v>538</v>
      </c>
      <c r="D5438" s="123" t="s">
        <v>567</v>
      </c>
      <c r="E5438" s="123" t="s">
        <v>541</v>
      </c>
      <c r="F5438" s="7">
        <v>0</v>
      </c>
      <c r="G5438" s="123" t="s">
        <v>532</v>
      </c>
      <c r="H5438" s="7">
        <v>0</v>
      </c>
      <c r="I5438" s="7"/>
      <c r="J5438" s="7">
        <v>0</v>
      </c>
      <c r="K5438" s="7">
        <v>0</v>
      </c>
      <c r="L5438" s="7">
        <v>0</v>
      </c>
      <c r="M5438" s="7"/>
      <c r="N5438" s="7"/>
      <c r="O5438" s="7"/>
      <c r="P5438" s="7">
        <v>1</v>
      </c>
      <c r="Q5438" s="7">
        <v>28</v>
      </c>
      <c r="R5438" s="7">
        <v>265</v>
      </c>
      <c r="S5438" s="189">
        <v>45625.593981481485</v>
      </c>
    </row>
    <row r="5439" spans="1:19">
      <c r="A5439" s="7">
        <v>1991</v>
      </c>
      <c r="B5439" s="123" t="s">
        <v>537</v>
      </c>
      <c r="C5439" s="123" t="s">
        <v>538</v>
      </c>
      <c r="D5439" s="123" t="s">
        <v>568</v>
      </c>
      <c r="E5439" s="123" t="s">
        <v>540</v>
      </c>
      <c r="F5439" s="7">
        <v>0</v>
      </c>
      <c r="G5439" s="123" t="s">
        <v>532</v>
      </c>
      <c r="H5439" s="7">
        <v>0</v>
      </c>
      <c r="I5439" s="7"/>
      <c r="J5439" s="7">
        <v>0</v>
      </c>
      <c r="K5439" s="7">
        <v>0</v>
      </c>
      <c r="L5439" s="7">
        <v>0</v>
      </c>
      <c r="M5439" s="7"/>
      <c r="N5439" s="7"/>
      <c r="O5439" s="7"/>
      <c r="P5439" s="7">
        <v>1</v>
      </c>
      <c r="Q5439" s="7">
        <v>28</v>
      </c>
      <c r="R5439" s="7">
        <v>265</v>
      </c>
      <c r="S5439" s="189">
        <v>45625.593981481485</v>
      </c>
    </row>
    <row r="5440" spans="1:19">
      <c r="A5440" s="7">
        <v>1991</v>
      </c>
      <c r="B5440" s="123" t="s">
        <v>537</v>
      </c>
      <c r="C5440" s="123" t="s">
        <v>538</v>
      </c>
      <c r="D5440" s="123" t="s">
        <v>568</v>
      </c>
      <c r="E5440" s="123" t="s">
        <v>569</v>
      </c>
      <c r="F5440" s="7">
        <v>0</v>
      </c>
      <c r="G5440" s="123" t="s">
        <v>532</v>
      </c>
      <c r="H5440" s="7">
        <v>0</v>
      </c>
      <c r="I5440" s="7"/>
      <c r="J5440" s="7">
        <v>0</v>
      </c>
      <c r="K5440" s="7">
        <v>0</v>
      </c>
      <c r="L5440" s="7">
        <v>0</v>
      </c>
      <c r="M5440" s="7"/>
      <c r="N5440" s="7"/>
      <c r="O5440" s="7"/>
      <c r="P5440" s="7">
        <v>1</v>
      </c>
      <c r="Q5440" s="7">
        <v>28</v>
      </c>
      <c r="R5440" s="7">
        <v>265</v>
      </c>
      <c r="S5440" s="189">
        <v>45625.593981481485</v>
      </c>
    </row>
    <row r="5441" spans="1:19">
      <c r="A5441" s="7">
        <v>1991</v>
      </c>
      <c r="B5441" s="123" t="s">
        <v>537</v>
      </c>
      <c r="C5441" s="123" t="s">
        <v>538</v>
      </c>
      <c r="D5441" s="123" t="s">
        <v>568</v>
      </c>
      <c r="E5441" s="123" t="s">
        <v>531</v>
      </c>
      <c r="F5441" s="7">
        <v>78.044522469</v>
      </c>
      <c r="G5441" s="123" t="s">
        <v>532</v>
      </c>
      <c r="H5441" s="7">
        <v>5.9511289720000002</v>
      </c>
      <c r="I5441" s="7">
        <v>76.253</v>
      </c>
      <c r="J5441" s="7">
        <v>5.9321641530000004</v>
      </c>
      <c r="K5441" s="7">
        <v>2.3413399999999999E-4</v>
      </c>
      <c r="L5441" s="7">
        <v>4.6826713479999997E-5</v>
      </c>
      <c r="M5441" s="7">
        <v>76.010000000000005</v>
      </c>
      <c r="N5441" s="7">
        <v>3.0000000000000001E-3</v>
      </c>
      <c r="O5441" s="7">
        <v>5.9999999999999995E-4</v>
      </c>
      <c r="P5441" s="7">
        <v>1</v>
      </c>
      <c r="Q5441" s="7">
        <v>28</v>
      </c>
      <c r="R5441" s="7">
        <v>265</v>
      </c>
      <c r="S5441" s="189">
        <v>45625.593981481485</v>
      </c>
    </row>
    <row r="5442" spans="1:19">
      <c r="A5442" s="7">
        <v>1991</v>
      </c>
      <c r="B5442" s="123" t="s">
        <v>537</v>
      </c>
      <c r="C5442" s="123" t="s">
        <v>538</v>
      </c>
      <c r="D5442" s="123" t="s">
        <v>568</v>
      </c>
      <c r="E5442" s="123" t="s">
        <v>533</v>
      </c>
      <c r="F5442" s="7">
        <v>42.544471969</v>
      </c>
      <c r="G5442" s="123" t="s">
        <v>532</v>
      </c>
      <c r="H5442" s="7">
        <v>3.128706287</v>
      </c>
      <c r="I5442" s="7">
        <v>73.539666667000006</v>
      </c>
      <c r="J5442" s="7">
        <v>3.1183679799999999</v>
      </c>
      <c r="K5442" s="7">
        <v>1.2763299999999999E-4</v>
      </c>
      <c r="L5442" s="7">
        <v>2.5526683180000001E-5</v>
      </c>
      <c r="M5442" s="7">
        <v>73.296666666999997</v>
      </c>
      <c r="N5442" s="7">
        <v>3.0000000000000001E-3</v>
      </c>
      <c r="O5442" s="7">
        <v>5.9999999999999995E-4</v>
      </c>
      <c r="P5442" s="7">
        <v>1</v>
      </c>
      <c r="Q5442" s="7">
        <v>28</v>
      </c>
      <c r="R5442" s="7">
        <v>265</v>
      </c>
      <c r="S5442" s="189">
        <v>45625.593981481485</v>
      </c>
    </row>
    <row r="5443" spans="1:19">
      <c r="A5443" s="7">
        <v>1991</v>
      </c>
      <c r="B5443" s="123" t="s">
        <v>537</v>
      </c>
      <c r="C5443" s="123" t="s">
        <v>538</v>
      </c>
      <c r="D5443" s="123" t="s">
        <v>568</v>
      </c>
      <c r="E5443" s="123" t="s">
        <v>160</v>
      </c>
      <c r="F5443" s="7">
        <v>3.415241972</v>
      </c>
      <c r="G5443" s="123" t="s">
        <v>532</v>
      </c>
      <c r="H5443" s="7">
        <v>0.24464402800000001</v>
      </c>
      <c r="I5443" s="7">
        <v>71.632999999999996</v>
      </c>
      <c r="J5443" s="7">
        <v>0.24381412399999999</v>
      </c>
      <c r="K5443" s="7">
        <v>1.024572592E-5</v>
      </c>
      <c r="L5443" s="7">
        <v>2.0491451830000001E-6</v>
      </c>
      <c r="M5443" s="7">
        <v>71.39</v>
      </c>
      <c r="N5443" s="7">
        <v>3.0000000000000001E-3</v>
      </c>
      <c r="O5443" s="7">
        <v>5.9999999999999995E-4</v>
      </c>
      <c r="P5443" s="7">
        <v>1</v>
      </c>
      <c r="Q5443" s="7">
        <v>28</v>
      </c>
      <c r="R5443" s="7">
        <v>265</v>
      </c>
      <c r="S5443" s="189">
        <v>45625.593981481485</v>
      </c>
    </row>
    <row r="5444" spans="1:19">
      <c r="A5444" s="7">
        <v>1991</v>
      </c>
      <c r="B5444" s="123" t="s">
        <v>537</v>
      </c>
      <c r="C5444" s="123" t="s">
        <v>538</v>
      </c>
      <c r="D5444" s="123" t="s">
        <v>568</v>
      </c>
      <c r="E5444" s="123" t="s">
        <v>163</v>
      </c>
      <c r="F5444" s="7">
        <v>34.639833994999996</v>
      </c>
      <c r="G5444" s="123" t="s">
        <v>532</v>
      </c>
      <c r="H5444" s="7">
        <v>2.2080988979999998</v>
      </c>
      <c r="I5444" s="7">
        <v>63.744500000000002</v>
      </c>
      <c r="J5444" s="7">
        <v>2.2062110270000002</v>
      </c>
      <c r="K5444" s="7">
        <v>3.4639833990000003E-5</v>
      </c>
      <c r="L5444" s="7">
        <v>3.4639834000000001E-6</v>
      </c>
      <c r="M5444" s="7">
        <v>63.69</v>
      </c>
      <c r="N5444" s="7">
        <v>1E-3</v>
      </c>
      <c r="O5444" s="7">
        <v>1E-4</v>
      </c>
      <c r="P5444" s="7">
        <v>1</v>
      </c>
      <c r="Q5444" s="7">
        <v>28</v>
      </c>
      <c r="R5444" s="7">
        <v>265</v>
      </c>
      <c r="S5444" s="189">
        <v>45625.593981481485</v>
      </c>
    </row>
    <row r="5445" spans="1:19">
      <c r="A5445" s="7">
        <v>1991</v>
      </c>
      <c r="B5445" s="123" t="s">
        <v>537</v>
      </c>
      <c r="C5445" s="123" t="s">
        <v>538</v>
      </c>
      <c r="D5445" s="123" t="s">
        <v>568</v>
      </c>
      <c r="E5445" s="123" t="s">
        <v>535</v>
      </c>
      <c r="F5445" s="7">
        <v>3066.634061319</v>
      </c>
      <c r="G5445" s="123" t="s">
        <v>532</v>
      </c>
      <c r="H5445" s="7">
        <v>168.648006885</v>
      </c>
      <c r="I5445" s="7">
        <v>54.994500000000002</v>
      </c>
      <c r="J5445" s="7">
        <v>168.48087532900001</v>
      </c>
      <c r="K5445" s="7">
        <v>3.0666339999999999E-3</v>
      </c>
      <c r="L5445" s="7">
        <v>3.0666299999999999E-4</v>
      </c>
      <c r="M5445" s="7">
        <v>54.94</v>
      </c>
      <c r="N5445" s="7">
        <v>1E-3</v>
      </c>
      <c r="O5445" s="7">
        <v>1E-4</v>
      </c>
      <c r="P5445" s="7">
        <v>1</v>
      </c>
      <c r="Q5445" s="7">
        <v>28</v>
      </c>
      <c r="R5445" s="7">
        <v>265</v>
      </c>
      <c r="S5445" s="189">
        <v>45625.593981481485</v>
      </c>
    </row>
    <row r="5446" spans="1:19">
      <c r="A5446" s="7">
        <v>1991</v>
      </c>
      <c r="B5446" s="123" t="s">
        <v>537</v>
      </c>
      <c r="C5446" s="123" t="s">
        <v>538</v>
      </c>
      <c r="D5446" s="123" t="s">
        <v>568</v>
      </c>
      <c r="E5446" s="123" t="s">
        <v>541</v>
      </c>
      <c r="F5446" s="7">
        <v>0</v>
      </c>
      <c r="G5446" s="123" t="s">
        <v>532</v>
      </c>
      <c r="H5446" s="7">
        <v>0</v>
      </c>
      <c r="I5446" s="7"/>
      <c r="J5446" s="7">
        <v>0</v>
      </c>
      <c r="K5446" s="7">
        <v>0</v>
      </c>
      <c r="L5446" s="7">
        <v>0</v>
      </c>
      <c r="M5446" s="7"/>
      <c r="N5446" s="7"/>
      <c r="O5446" s="7"/>
      <c r="P5446" s="7">
        <v>1</v>
      </c>
      <c r="Q5446" s="7">
        <v>28</v>
      </c>
      <c r="R5446" s="7">
        <v>265</v>
      </c>
      <c r="S5446" s="189">
        <v>45625.593981481485</v>
      </c>
    </row>
    <row r="5447" spans="1:19">
      <c r="A5447" s="7">
        <v>1991</v>
      </c>
      <c r="B5447" s="123" t="s">
        <v>537</v>
      </c>
      <c r="C5447" s="123" t="s">
        <v>538</v>
      </c>
      <c r="D5447" s="123" t="s">
        <v>568</v>
      </c>
      <c r="E5447" s="123" t="s">
        <v>593</v>
      </c>
      <c r="F5447" s="7">
        <v>44.003267999999998</v>
      </c>
      <c r="G5447" s="123" t="s">
        <v>532</v>
      </c>
      <c r="H5447" s="7">
        <v>3.237599114</v>
      </c>
      <c r="I5447" s="7">
        <v>73.576333332999994</v>
      </c>
      <c r="J5447" s="7">
        <v>3.2269063199999999</v>
      </c>
      <c r="K5447" s="7">
        <v>1.3201E-4</v>
      </c>
      <c r="L5447" s="7">
        <v>2.6401960799999999E-5</v>
      </c>
      <c r="M5447" s="7">
        <v>73.333333332999999</v>
      </c>
      <c r="N5447" s="7">
        <v>3.0000000000000001E-3</v>
      </c>
      <c r="O5447" s="7">
        <v>5.9999999999999995E-4</v>
      </c>
      <c r="P5447" s="7">
        <v>1</v>
      </c>
      <c r="Q5447" s="7">
        <v>28</v>
      </c>
      <c r="R5447" s="7">
        <v>265</v>
      </c>
      <c r="S5447" s="189">
        <v>45625.593981481485</v>
      </c>
    </row>
    <row r="5448" spans="1:19">
      <c r="A5448" s="7">
        <v>1991</v>
      </c>
      <c r="B5448" s="123" t="s">
        <v>537</v>
      </c>
      <c r="C5448" s="123" t="s">
        <v>538</v>
      </c>
      <c r="D5448" s="123" t="s">
        <v>566</v>
      </c>
      <c r="E5448" s="123" t="s">
        <v>540</v>
      </c>
      <c r="F5448" s="7">
        <v>0</v>
      </c>
      <c r="G5448" s="123" t="s">
        <v>532</v>
      </c>
      <c r="H5448" s="7">
        <v>0</v>
      </c>
      <c r="I5448" s="7"/>
      <c r="J5448" s="7">
        <v>0</v>
      </c>
      <c r="K5448" s="7">
        <v>0</v>
      </c>
      <c r="L5448" s="7">
        <v>0</v>
      </c>
      <c r="M5448" s="7"/>
      <c r="N5448" s="7"/>
      <c r="O5448" s="7"/>
      <c r="P5448" s="7">
        <v>1</v>
      </c>
      <c r="Q5448" s="7">
        <v>28</v>
      </c>
      <c r="R5448" s="7">
        <v>265</v>
      </c>
      <c r="S5448" s="189">
        <v>45625.593981481485</v>
      </c>
    </row>
    <row r="5449" spans="1:19">
      <c r="A5449" s="7">
        <v>1991</v>
      </c>
      <c r="B5449" s="123" t="s">
        <v>537</v>
      </c>
      <c r="C5449" s="123" t="s">
        <v>538</v>
      </c>
      <c r="D5449" s="123" t="s">
        <v>566</v>
      </c>
      <c r="E5449" s="123" t="s">
        <v>531</v>
      </c>
      <c r="F5449" s="7">
        <v>0</v>
      </c>
      <c r="G5449" s="123" t="s">
        <v>532</v>
      </c>
      <c r="H5449" s="7">
        <v>0</v>
      </c>
      <c r="I5449" s="7"/>
      <c r="J5449" s="7">
        <v>0</v>
      </c>
      <c r="K5449" s="7">
        <v>0</v>
      </c>
      <c r="L5449" s="7">
        <v>0</v>
      </c>
      <c r="M5449" s="7"/>
      <c r="N5449" s="7"/>
      <c r="O5449" s="7"/>
      <c r="P5449" s="7">
        <v>1</v>
      </c>
      <c r="Q5449" s="7">
        <v>28</v>
      </c>
      <c r="R5449" s="7">
        <v>265</v>
      </c>
      <c r="S5449" s="189">
        <v>45625.593981481485</v>
      </c>
    </row>
    <row r="5450" spans="1:19">
      <c r="A5450" s="7">
        <v>1991</v>
      </c>
      <c r="B5450" s="123" t="s">
        <v>537</v>
      </c>
      <c r="C5450" s="123" t="s">
        <v>538</v>
      </c>
      <c r="D5450" s="123" t="s">
        <v>566</v>
      </c>
      <c r="E5450" s="123" t="s">
        <v>533</v>
      </c>
      <c r="F5450" s="7">
        <v>1590.148968512</v>
      </c>
      <c r="G5450" s="123" t="s">
        <v>532</v>
      </c>
      <c r="H5450" s="7">
        <v>116.93902509500001</v>
      </c>
      <c r="I5450" s="7">
        <v>73.539666667000006</v>
      </c>
      <c r="J5450" s="7">
        <v>116.552618896</v>
      </c>
      <c r="K5450" s="7">
        <v>4.7704469999999997E-3</v>
      </c>
      <c r="L5450" s="7">
        <v>9.5408899999999998E-4</v>
      </c>
      <c r="M5450" s="7">
        <v>73.296666666999997</v>
      </c>
      <c r="N5450" s="7">
        <v>3.0000000000000001E-3</v>
      </c>
      <c r="O5450" s="7">
        <v>5.9999999999999995E-4</v>
      </c>
      <c r="P5450" s="7">
        <v>1</v>
      </c>
      <c r="Q5450" s="7">
        <v>28</v>
      </c>
      <c r="R5450" s="7">
        <v>265</v>
      </c>
      <c r="S5450" s="189">
        <v>45625.593981481485</v>
      </c>
    </row>
    <row r="5451" spans="1:19">
      <c r="A5451" s="7">
        <v>1991</v>
      </c>
      <c r="B5451" s="123" t="s">
        <v>537</v>
      </c>
      <c r="C5451" s="123" t="s">
        <v>538</v>
      </c>
      <c r="D5451" s="123" t="s">
        <v>566</v>
      </c>
      <c r="E5451" s="123" t="s">
        <v>160</v>
      </c>
      <c r="F5451" s="7">
        <v>33.508596218999998</v>
      </c>
      <c r="G5451" s="123" t="s">
        <v>532</v>
      </c>
      <c r="H5451" s="7">
        <v>2.4003212729999999</v>
      </c>
      <c r="I5451" s="7">
        <v>71.632999999999996</v>
      </c>
      <c r="J5451" s="7">
        <v>2.3921786840000001</v>
      </c>
      <c r="K5451" s="7">
        <v>1.0052600000000001E-4</v>
      </c>
      <c r="L5451" s="7">
        <v>2.0105157730000002E-5</v>
      </c>
      <c r="M5451" s="7">
        <v>71.39</v>
      </c>
      <c r="N5451" s="7">
        <v>3.0000000000000001E-3</v>
      </c>
      <c r="O5451" s="7">
        <v>5.9999999999999995E-4</v>
      </c>
      <c r="P5451" s="7">
        <v>1</v>
      </c>
      <c r="Q5451" s="7">
        <v>28</v>
      </c>
      <c r="R5451" s="7">
        <v>265</v>
      </c>
      <c r="S5451" s="189">
        <v>45625.593981481485</v>
      </c>
    </row>
    <row r="5452" spans="1:19">
      <c r="A5452" s="7">
        <v>1991</v>
      </c>
      <c r="B5452" s="123" t="s">
        <v>537</v>
      </c>
      <c r="C5452" s="123" t="s">
        <v>538</v>
      </c>
      <c r="D5452" s="123" t="s">
        <v>566</v>
      </c>
      <c r="E5452" s="123" t="s">
        <v>163</v>
      </c>
      <c r="F5452" s="7">
        <v>17.502308913</v>
      </c>
      <c r="G5452" s="123" t="s">
        <v>532</v>
      </c>
      <c r="H5452" s="7">
        <v>1.115675931</v>
      </c>
      <c r="I5452" s="7">
        <v>63.744500000000002</v>
      </c>
      <c r="J5452" s="7">
        <v>1.1147220550000001</v>
      </c>
      <c r="K5452" s="7">
        <v>1.750230891E-5</v>
      </c>
      <c r="L5452" s="7">
        <v>1.7502308909999999E-6</v>
      </c>
      <c r="M5452" s="7">
        <v>63.69</v>
      </c>
      <c r="N5452" s="7">
        <v>1E-3</v>
      </c>
      <c r="O5452" s="7">
        <v>1E-4</v>
      </c>
      <c r="P5452" s="7">
        <v>1</v>
      </c>
      <c r="Q5452" s="7">
        <v>28</v>
      </c>
      <c r="R5452" s="7">
        <v>265</v>
      </c>
      <c r="S5452" s="189">
        <v>45625.593981481485</v>
      </c>
    </row>
    <row r="5453" spans="1:19">
      <c r="A5453" s="7">
        <v>1991</v>
      </c>
      <c r="B5453" s="123" t="s">
        <v>537</v>
      </c>
      <c r="C5453" s="123" t="s">
        <v>538</v>
      </c>
      <c r="D5453" s="123" t="s">
        <v>566</v>
      </c>
      <c r="E5453" s="123" t="s">
        <v>535</v>
      </c>
      <c r="F5453" s="7">
        <v>0</v>
      </c>
      <c r="G5453" s="123" t="s">
        <v>532</v>
      </c>
      <c r="H5453" s="7">
        <v>0</v>
      </c>
      <c r="I5453" s="7"/>
      <c r="J5453" s="7">
        <v>0</v>
      </c>
      <c r="K5453" s="7">
        <v>0</v>
      </c>
      <c r="L5453" s="7">
        <v>0</v>
      </c>
      <c r="M5453" s="7"/>
      <c r="N5453" s="7"/>
      <c r="O5453" s="7"/>
      <c r="P5453" s="7">
        <v>1</v>
      </c>
      <c r="Q5453" s="7">
        <v>28</v>
      </c>
      <c r="R5453" s="7">
        <v>265</v>
      </c>
      <c r="S5453" s="189">
        <v>45625.593981481485</v>
      </c>
    </row>
    <row r="5454" spans="1:19">
      <c r="A5454" s="7">
        <v>1991</v>
      </c>
      <c r="B5454" s="123" t="s">
        <v>537</v>
      </c>
      <c r="C5454" s="123" t="s">
        <v>538</v>
      </c>
      <c r="D5454" s="123" t="s">
        <v>566</v>
      </c>
      <c r="E5454" s="123" t="s">
        <v>541</v>
      </c>
      <c r="F5454" s="7">
        <v>0</v>
      </c>
      <c r="G5454" s="123" t="s">
        <v>532</v>
      </c>
      <c r="H5454" s="7">
        <v>0</v>
      </c>
      <c r="I5454" s="7"/>
      <c r="J5454" s="7">
        <v>0</v>
      </c>
      <c r="K5454" s="7">
        <v>0</v>
      </c>
      <c r="L5454" s="7">
        <v>0</v>
      </c>
      <c r="M5454" s="7"/>
      <c r="N5454" s="7"/>
      <c r="O5454" s="7"/>
      <c r="P5454" s="7">
        <v>1</v>
      </c>
      <c r="Q5454" s="7">
        <v>28</v>
      </c>
      <c r="R5454" s="7">
        <v>265</v>
      </c>
      <c r="S5454" s="189">
        <v>45625.593981481485</v>
      </c>
    </row>
    <row r="5455" spans="1:19">
      <c r="A5455" s="7">
        <v>1991</v>
      </c>
      <c r="B5455" s="123" t="s">
        <v>537</v>
      </c>
      <c r="C5455" s="123" t="s">
        <v>553</v>
      </c>
      <c r="D5455" s="123" t="s">
        <v>554</v>
      </c>
      <c r="E5455" s="123" t="s">
        <v>533</v>
      </c>
      <c r="F5455" s="7">
        <v>14606.497533600001</v>
      </c>
      <c r="G5455" s="123" t="s">
        <v>532</v>
      </c>
      <c r="H5455" s="7">
        <v>1080.2566667000001</v>
      </c>
      <c r="I5455" s="7">
        <v>73.957268963000004</v>
      </c>
      <c r="J5455" s="7">
        <v>1070.6562692130001</v>
      </c>
      <c r="K5455" s="7">
        <v>0.106540684</v>
      </c>
      <c r="L5455" s="7">
        <v>2.4970785999999998E-2</v>
      </c>
      <c r="M5455" s="7">
        <v>73.3</v>
      </c>
      <c r="N5455" s="7">
        <v>7.2940610000000001E-3</v>
      </c>
      <c r="O5455" s="7">
        <v>1.7095669999999999E-3</v>
      </c>
      <c r="P5455" s="7">
        <v>1</v>
      </c>
      <c r="Q5455" s="7">
        <v>28</v>
      </c>
      <c r="R5455" s="7">
        <v>265</v>
      </c>
      <c r="S5455" s="189">
        <v>45625.593981481485</v>
      </c>
    </row>
    <row r="5456" spans="1:19">
      <c r="A5456" s="7">
        <v>1991</v>
      </c>
      <c r="B5456" s="123" t="s">
        <v>537</v>
      </c>
      <c r="C5456" s="123" t="s">
        <v>553</v>
      </c>
      <c r="D5456" s="123" t="s">
        <v>555</v>
      </c>
      <c r="E5456" s="123" t="s">
        <v>533</v>
      </c>
      <c r="F5456" s="7">
        <v>0</v>
      </c>
      <c r="G5456" s="123" t="s">
        <v>532</v>
      </c>
      <c r="H5456" s="7">
        <v>0</v>
      </c>
      <c r="I5456" s="7"/>
      <c r="J5456" s="7">
        <v>0</v>
      </c>
      <c r="K5456" s="7">
        <v>0</v>
      </c>
      <c r="L5456" s="7">
        <v>0</v>
      </c>
      <c r="M5456" s="7"/>
      <c r="N5456" s="7"/>
      <c r="O5456" s="7"/>
      <c r="P5456" s="7">
        <v>1</v>
      </c>
      <c r="Q5456" s="7">
        <v>28</v>
      </c>
      <c r="R5456" s="7">
        <v>265</v>
      </c>
      <c r="S5456" s="189">
        <v>45625.593981481485</v>
      </c>
    </row>
    <row r="5457" spans="1:19">
      <c r="A5457" s="7">
        <v>1991</v>
      </c>
      <c r="B5457" s="123" t="s">
        <v>537</v>
      </c>
      <c r="C5457" s="123" t="s">
        <v>553</v>
      </c>
      <c r="D5457" s="123" t="s">
        <v>555</v>
      </c>
      <c r="E5457" s="123" t="s">
        <v>159</v>
      </c>
      <c r="F5457" s="7">
        <v>0</v>
      </c>
      <c r="G5457" s="123" t="s">
        <v>532</v>
      </c>
      <c r="H5457" s="7">
        <v>0</v>
      </c>
      <c r="I5457" s="7"/>
      <c r="J5457" s="7">
        <v>0</v>
      </c>
      <c r="K5457" s="7">
        <v>0</v>
      </c>
      <c r="L5457" s="7">
        <v>0</v>
      </c>
      <c r="M5457" s="7"/>
      <c r="N5457" s="7"/>
      <c r="O5457" s="7"/>
      <c r="P5457" s="7">
        <v>1</v>
      </c>
      <c r="Q5457" s="7">
        <v>28</v>
      </c>
      <c r="R5457" s="7">
        <v>265</v>
      </c>
      <c r="S5457" s="189">
        <v>45625.593981481485</v>
      </c>
    </row>
    <row r="5458" spans="1:19">
      <c r="A5458" s="7">
        <v>1991</v>
      </c>
      <c r="B5458" s="123" t="s">
        <v>537</v>
      </c>
      <c r="C5458" s="123" t="s">
        <v>553</v>
      </c>
      <c r="D5458" s="123" t="s">
        <v>560</v>
      </c>
      <c r="E5458" s="123" t="s">
        <v>533</v>
      </c>
      <c r="F5458" s="7">
        <v>6319.5860976759996</v>
      </c>
      <c r="G5458" s="123" t="s">
        <v>532</v>
      </c>
      <c r="H5458" s="7">
        <v>467.37932876100001</v>
      </c>
      <c r="I5458" s="7">
        <v>73.957268963000004</v>
      </c>
      <c r="J5458" s="7">
        <v>463.22566096000003</v>
      </c>
      <c r="K5458" s="7">
        <v>4.6095445999999998E-2</v>
      </c>
      <c r="L5458" s="7">
        <v>1.0803755999999999E-2</v>
      </c>
      <c r="M5458" s="7">
        <v>73.3</v>
      </c>
      <c r="N5458" s="7">
        <v>7.2940610000000001E-3</v>
      </c>
      <c r="O5458" s="7">
        <v>1.7095669999999999E-3</v>
      </c>
      <c r="P5458" s="7">
        <v>1</v>
      </c>
      <c r="Q5458" s="7">
        <v>28</v>
      </c>
      <c r="R5458" s="7">
        <v>265</v>
      </c>
      <c r="S5458" s="189">
        <v>45625.593981481485</v>
      </c>
    </row>
    <row r="5459" spans="1:19">
      <c r="A5459" s="7">
        <v>1991</v>
      </c>
      <c r="B5459" s="123" t="s">
        <v>537</v>
      </c>
      <c r="C5459" s="123" t="s">
        <v>553</v>
      </c>
      <c r="D5459" s="123" t="s">
        <v>560</v>
      </c>
      <c r="E5459" s="123" t="s">
        <v>159</v>
      </c>
      <c r="F5459" s="7">
        <v>34436.532134202003</v>
      </c>
      <c r="G5459" s="123" t="s">
        <v>532</v>
      </c>
      <c r="H5459" s="7">
        <v>2479.5403048419998</v>
      </c>
      <c r="I5459" s="7">
        <v>72.003194026000003</v>
      </c>
      <c r="J5459" s="7">
        <v>2409.1797881090001</v>
      </c>
      <c r="K5459" s="7">
        <v>1.5321132369999999</v>
      </c>
      <c r="L5459" s="7">
        <v>0.10362772100000001</v>
      </c>
      <c r="M5459" s="7">
        <v>69.959999999999994</v>
      </c>
      <c r="N5459" s="7">
        <v>4.4490927E-2</v>
      </c>
      <c r="O5459" s="7">
        <v>3.009238E-3</v>
      </c>
      <c r="P5459" s="7">
        <v>1</v>
      </c>
      <c r="Q5459" s="7">
        <v>28</v>
      </c>
      <c r="R5459" s="7">
        <v>265</v>
      </c>
      <c r="S5459" s="189">
        <v>45625.593981481485</v>
      </c>
    </row>
    <row r="5460" spans="1:19">
      <c r="A5460" s="7">
        <v>1991</v>
      </c>
      <c r="B5460" s="123" t="s">
        <v>537</v>
      </c>
      <c r="C5460" s="123" t="s">
        <v>553</v>
      </c>
      <c r="D5460" s="123" t="s">
        <v>560</v>
      </c>
      <c r="E5460" s="123" t="s">
        <v>163</v>
      </c>
      <c r="F5460" s="7">
        <v>328.06796560599997</v>
      </c>
      <c r="G5460" s="123" t="s">
        <v>532</v>
      </c>
      <c r="H5460" s="7">
        <v>21.057444526000001</v>
      </c>
      <c r="I5460" s="7">
        <v>64.186225824000005</v>
      </c>
      <c r="J5460" s="7">
        <v>20.897929409</v>
      </c>
      <c r="K5460" s="7">
        <v>5.6969680000000002E-3</v>
      </c>
      <c r="L5460" s="7">
        <v>0</v>
      </c>
      <c r="M5460" s="7">
        <v>63.7</v>
      </c>
      <c r="N5460" s="7">
        <v>1.7365208E-2</v>
      </c>
      <c r="O5460" s="7">
        <v>0</v>
      </c>
      <c r="P5460" s="7">
        <v>1</v>
      </c>
      <c r="Q5460" s="7">
        <v>28</v>
      </c>
      <c r="R5460" s="7"/>
      <c r="S5460" s="189">
        <v>45625.593981481485</v>
      </c>
    </row>
    <row r="5461" spans="1:19">
      <c r="A5461" s="7">
        <v>1991</v>
      </c>
      <c r="B5461" s="123" t="s">
        <v>537</v>
      </c>
      <c r="C5461" s="123" t="s">
        <v>553</v>
      </c>
      <c r="D5461" s="123" t="s">
        <v>559</v>
      </c>
      <c r="E5461" s="123" t="s">
        <v>533</v>
      </c>
      <c r="F5461" s="7">
        <v>2166.2903330889999</v>
      </c>
      <c r="G5461" s="123" t="s">
        <v>532</v>
      </c>
      <c r="H5461" s="7">
        <v>160.21291681599999</v>
      </c>
      <c r="I5461" s="7">
        <v>73.957268963000004</v>
      </c>
      <c r="J5461" s="7">
        <v>158.789081415</v>
      </c>
      <c r="K5461" s="7">
        <v>1.5801053999999998E-2</v>
      </c>
      <c r="L5461" s="7">
        <v>3.703418E-3</v>
      </c>
      <c r="M5461" s="7">
        <v>73.3</v>
      </c>
      <c r="N5461" s="7">
        <v>7.2940610000000001E-3</v>
      </c>
      <c r="O5461" s="7">
        <v>1.7095669999999999E-3</v>
      </c>
      <c r="P5461" s="7">
        <v>1</v>
      </c>
      <c r="Q5461" s="7">
        <v>28</v>
      </c>
      <c r="R5461" s="7">
        <v>265</v>
      </c>
      <c r="S5461" s="189">
        <v>45625.593981481485</v>
      </c>
    </row>
    <row r="5462" spans="1:19">
      <c r="A5462" s="7">
        <v>1991</v>
      </c>
      <c r="B5462" s="123" t="s">
        <v>537</v>
      </c>
      <c r="C5462" s="123" t="s">
        <v>553</v>
      </c>
      <c r="D5462" s="123" t="s">
        <v>559</v>
      </c>
      <c r="E5462" s="123" t="s">
        <v>159</v>
      </c>
      <c r="F5462" s="7">
        <v>240.75774720000001</v>
      </c>
      <c r="G5462" s="123" t="s">
        <v>532</v>
      </c>
      <c r="H5462" s="7">
        <v>17.335326784999999</v>
      </c>
      <c r="I5462" s="7">
        <v>72.003194026000003</v>
      </c>
      <c r="J5462" s="7">
        <v>16.843411994</v>
      </c>
      <c r="K5462" s="7">
        <v>1.0711534999999999E-2</v>
      </c>
      <c r="L5462" s="7">
        <v>7.2449700000000005E-4</v>
      </c>
      <c r="M5462" s="7">
        <v>69.959999999999994</v>
      </c>
      <c r="N5462" s="7">
        <v>4.4490927E-2</v>
      </c>
      <c r="O5462" s="7">
        <v>3.009238E-3</v>
      </c>
      <c r="P5462" s="7">
        <v>1</v>
      </c>
      <c r="Q5462" s="7">
        <v>28</v>
      </c>
      <c r="R5462" s="7">
        <v>265</v>
      </c>
      <c r="S5462" s="189">
        <v>45625.593981481485</v>
      </c>
    </row>
    <row r="5463" spans="1:19">
      <c r="A5463" s="7">
        <v>1991</v>
      </c>
      <c r="B5463" s="123" t="s">
        <v>537</v>
      </c>
      <c r="C5463" s="123" t="s">
        <v>553</v>
      </c>
      <c r="D5463" s="123" t="s">
        <v>188</v>
      </c>
      <c r="E5463" s="123" t="s">
        <v>533</v>
      </c>
      <c r="F5463" s="7">
        <v>1764.7362000000001</v>
      </c>
      <c r="G5463" s="123" t="s">
        <v>532</v>
      </c>
      <c r="H5463" s="7">
        <v>142.93516146600001</v>
      </c>
      <c r="I5463" s="7">
        <v>80.995199999999997</v>
      </c>
      <c r="J5463" s="7">
        <v>129.35516346</v>
      </c>
      <c r="K5463" s="7">
        <v>7.3236550000000001E-3</v>
      </c>
      <c r="L5463" s="7">
        <v>5.0471454999999998E-2</v>
      </c>
      <c r="M5463" s="7">
        <v>73.3</v>
      </c>
      <c r="N5463" s="7">
        <v>4.15E-3</v>
      </c>
      <c r="O5463" s="7">
        <v>2.86E-2</v>
      </c>
      <c r="P5463" s="7">
        <v>1</v>
      </c>
      <c r="Q5463" s="7">
        <v>28</v>
      </c>
      <c r="R5463" s="7">
        <v>265</v>
      </c>
      <c r="S5463" s="189">
        <v>45625.593981481485</v>
      </c>
    </row>
    <row r="5464" spans="1:19">
      <c r="A5464" s="7">
        <v>1991</v>
      </c>
      <c r="B5464" s="123" t="s">
        <v>537</v>
      </c>
      <c r="C5464" s="123" t="s">
        <v>553</v>
      </c>
      <c r="D5464" s="123" t="s">
        <v>571</v>
      </c>
      <c r="E5464" s="123" t="s">
        <v>572</v>
      </c>
      <c r="F5464" s="7">
        <v>566.37755733400002</v>
      </c>
      <c r="G5464" s="123" t="s">
        <v>532</v>
      </c>
      <c r="H5464" s="7">
        <v>40.726123395000002</v>
      </c>
      <c r="I5464" s="7">
        <v>71.906315614999997</v>
      </c>
      <c r="J5464" s="7">
        <v>40.380710436999998</v>
      </c>
      <c r="K5464" s="7">
        <v>1.1340829999999999E-3</v>
      </c>
      <c r="L5464" s="7">
        <v>1.183618E-3</v>
      </c>
      <c r="M5464" s="7">
        <v>71.296452188000004</v>
      </c>
      <c r="N5464" s="7">
        <v>2.0023440000000001E-3</v>
      </c>
      <c r="O5464" s="7">
        <v>2.0898029999999999E-3</v>
      </c>
      <c r="P5464" s="7">
        <v>1</v>
      </c>
      <c r="Q5464" s="7">
        <v>28</v>
      </c>
      <c r="R5464" s="7">
        <v>265</v>
      </c>
      <c r="S5464" s="189">
        <v>45625.593981481485</v>
      </c>
    </row>
    <row r="5465" spans="1:19">
      <c r="A5465" s="7">
        <v>1991</v>
      </c>
      <c r="B5465" s="123" t="s">
        <v>537</v>
      </c>
      <c r="C5465" s="123" t="s">
        <v>553</v>
      </c>
      <c r="D5465" s="123" t="s">
        <v>573</v>
      </c>
      <c r="E5465" s="123" t="s">
        <v>572</v>
      </c>
      <c r="F5465" s="7">
        <v>14559.782568727</v>
      </c>
      <c r="G5465" s="123" t="s">
        <v>532</v>
      </c>
      <c r="H5465" s="7">
        <v>1047.3124392899999</v>
      </c>
      <c r="I5465" s="7">
        <v>71.931873593999995</v>
      </c>
      <c r="J5465" s="7">
        <v>1039.422877581</v>
      </c>
      <c r="K5465" s="7">
        <v>1.4295712E-2</v>
      </c>
      <c r="L5465" s="7">
        <v>2.8261441000000002E-2</v>
      </c>
      <c r="M5465" s="7">
        <v>71.39</v>
      </c>
      <c r="N5465" s="7">
        <v>9.8186299999999992E-4</v>
      </c>
      <c r="O5465" s="7">
        <v>1.9410619999999999E-3</v>
      </c>
      <c r="P5465" s="7">
        <v>1</v>
      </c>
      <c r="Q5465" s="7">
        <v>28</v>
      </c>
      <c r="R5465" s="7">
        <v>265</v>
      </c>
      <c r="S5465" s="189">
        <v>45625.593981481485</v>
      </c>
    </row>
    <row r="5466" spans="1:19">
      <c r="A5466" s="7">
        <v>1991</v>
      </c>
      <c r="B5466" s="123" t="s">
        <v>537</v>
      </c>
      <c r="C5466" s="123" t="s">
        <v>553</v>
      </c>
      <c r="D5466" s="123" t="s">
        <v>558</v>
      </c>
      <c r="E5466" s="123" t="s">
        <v>533</v>
      </c>
      <c r="F5466" s="7">
        <v>0</v>
      </c>
      <c r="G5466" s="123" t="s">
        <v>532</v>
      </c>
      <c r="H5466" s="7">
        <v>0</v>
      </c>
      <c r="I5466" s="7"/>
      <c r="J5466" s="7">
        <v>0</v>
      </c>
      <c r="K5466" s="7">
        <v>0</v>
      </c>
      <c r="L5466" s="7">
        <v>0</v>
      </c>
      <c r="M5466" s="7"/>
      <c r="N5466" s="7"/>
      <c r="O5466" s="7"/>
      <c r="P5466" s="7">
        <v>1</v>
      </c>
      <c r="Q5466" s="7">
        <v>28</v>
      </c>
      <c r="R5466" s="7">
        <v>265</v>
      </c>
      <c r="S5466" s="189">
        <v>45625.593981481485</v>
      </c>
    </row>
    <row r="5467" spans="1:19">
      <c r="A5467" s="7">
        <v>1991</v>
      </c>
      <c r="B5467" s="123" t="s">
        <v>537</v>
      </c>
      <c r="C5467" s="123" t="s">
        <v>553</v>
      </c>
      <c r="D5467" s="123" t="s">
        <v>558</v>
      </c>
      <c r="E5467" s="123" t="s">
        <v>159</v>
      </c>
      <c r="F5467" s="7">
        <v>0</v>
      </c>
      <c r="G5467" s="123" t="s">
        <v>532</v>
      </c>
      <c r="H5467" s="7">
        <v>0</v>
      </c>
      <c r="I5467" s="7"/>
      <c r="J5467" s="7">
        <v>0</v>
      </c>
      <c r="K5467" s="7">
        <v>0</v>
      </c>
      <c r="L5467" s="7">
        <v>0</v>
      </c>
      <c r="M5467" s="7"/>
      <c r="N5467" s="7"/>
      <c r="O5467" s="7"/>
      <c r="P5467" s="7">
        <v>1</v>
      </c>
      <c r="Q5467" s="7">
        <v>28</v>
      </c>
      <c r="R5467" s="7">
        <v>265</v>
      </c>
      <c r="S5467" s="189">
        <v>45625.593981481485</v>
      </c>
    </row>
    <row r="5468" spans="1:19">
      <c r="A5468" s="7">
        <v>1991</v>
      </c>
      <c r="B5468" s="123" t="s">
        <v>537</v>
      </c>
      <c r="C5468" s="123" t="s">
        <v>553</v>
      </c>
      <c r="D5468" s="123" t="s">
        <v>191</v>
      </c>
      <c r="E5468" s="123" t="s">
        <v>533</v>
      </c>
      <c r="F5468" s="7">
        <v>303.15781440000001</v>
      </c>
      <c r="G5468" s="123" t="s">
        <v>532</v>
      </c>
      <c r="H5468" s="7">
        <v>22.441560369000001</v>
      </c>
      <c r="I5468" s="7">
        <v>74.025999999999996</v>
      </c>
      <c r="J5468" s="7">
        <v>22.221467795999999</v>
      </c>
      <c r="K5468" s="7">
        <v>2.122105E-3</v>
      </c>
      <c r="L5468" s="7">
        <v>6.0631599999999997E-4</v>
      </c>
      <c r="M5468" s="7">
        <v>73.3</v>
      </c>
      <c r="N5468" s="7">
        <v>7.0000000000000001E-3</v>
      </c>
      <c r="O5468" s="7">
        <v>2E-3</v>
      </c>
      <c r="P5468" s="7">
        <v>1</v>
      </c>
      <c r="Q5468" s="7">
        <v>28</v>
      </c>
      <c r="R5468" s="7">
        <v>265</v>
      </c>
      <c r="S5468" s="189">
        <v>45625.593981481485</v>
      </c>
    </row>
    <row r="5469" spans="1:19">
      <c r="A5469" s="7">
        <v>1991</v>
      </c>
      <c r="B5469" s="123" t="s">
        <v>537</v>
      </c>
      <c r="C5469" s="123" t="s">
        <v>553</v>
      </c>
      <c r="D5469" s="123" t="s">
        <v>561</v>
      </c>
      <c r="E5469" s="123" t="s">
        <v>531</v>
      </c>
      <c r="F5469" s="7">
        <v>783.48007080000002</v>
      </c>
      <c r="G5469" s="123" t="s">
        <v>532</v>
      </c>
      <c r="H5469" s="7">
        <v>60.113291912000001</v>
      </c>
      <c r="I5469" s="7">
        <v>76.725999999999999</v>
      </c>
      <c r="J5469" s="7">
        <v>59.544485381000001</v>
      </c>
      <c r="K5469" s="7">
        <v>5.4843599999999998E-3</v>
      </c>
      <c r="L5469" s="7">
        <v>1.5669600000000001E-3</v>
      </c>
      <c r="M5469" s="7">
        <v>76</v>
      </c>
      <c r="N5469" s="7">
        <v>7.0000000000000001E-3</v>
      </c>
      <c r="O5469" s="7">
        <v>2E-3</v>
      </c>
      <c r="P5469" s="7">
        <v>1</v>
      </c>
      <c r="Q5469" s="7">
        <v>28</v>
      </c>
      <c r="R5469" s="7">
        <v>265</v>
      </c>
      <c r="S5469" s="189">
        <v>45625.593981481485</v>
      </c>
    </row>
    <row r="5470" spans="1:19">
      <c r="A5470" s="7">
        <v>1991</v>
      </c>
      <c r="B5470" s="123" t="s">
        <v>537</v>
      </c>
      <c r="C5470" s="123" t="s">
        <v>553</v>
      </c>
      <c r="D5470" s="123" t="s">
        <v>561</v>
      </c>
      <c r="E5470" s="123" t="s">
        <v>533</v>
      </c>
      <c r="F5470" s="7">
        <v>4711.5284420349999</v>
      </c>
      <c r="G5470" s="123" t="s">
        <v>532</v>
      </c>
      <c r="H5470" s="7">
        <v>348.45177621400001</v>
      </c>
      <c r="I5470" s="7">
        <v>73.957268963000004</v>
      </c>
      <c r="J5470" s="7">
        <v>345.35503480099999</v>
      </c>
      <c r="K5470" s="7">
        <v>3.4366175999999998E-2</v>
      </c>
      <c r="L5470" s="7">
        <v>8.0546739999999995E-3</v>
      </c>
      <c r="M5470" s="7">
        <v>73.3</v>
      </c>
      <c r="N5470" s="7">
        <v>7.2940610000000001E-3</v>
      </c>
      <c r="O5470" s="7">
        <v>1.7095669999999999E-3</v>
      </c>
      <c r="P5470" s="7">
        <v>1</v>
      </c>
      <c r="Q5470" s="7">
        <v>28</v>
      </c>
      <c r="R5470" s="7">
        <v>265</v>
      </c>
      <c r="S5470" s="189">
        <v>45625.593981481485</v>
      </c>
    </row>
    <row r="5471" spans="1:19">
      <c r="A5471" s="7">
        <v>1991</v>
      </c>
      <c r="B5471" s="123" t="s">
        <v>537</v>
      </c>
      <c r="C5471" s="123" t="s">
        <v>553</v>
      </c>
      <c r="D5471" s="123" t="s">
        <v>561</v>
      </c>
      <c r="E5471" s="123" t="s">
        <v>159</v>
      </c>
      <c r="F5471" s="7">
        <v>5629.4001220549999</v>
      </c>
      <c r="G5471" s="123" t="s">
        <v>532</v>
      </c>
      <c r="H5471" s="7">
        <v>405.33478923799998</v>
      </c>
      <c r="I5471" s="7">
        <v>72.003194026000003</v>
      </c>
      <c r="J5471" s="7">
        <v>393.83283253899998</v>
      </c>
      <c r="K5471" s="7">
        <v>0.25045722999999998</v>
      </c>
      <c r="L5471" s="7">
        <v>1.6940205E-2</v>
      </c>
      <c r="M5471" s="7">
        <v>69.959999999999994</v>
      </c>
      <c r="N5471" s="7">
        <v>4.4490927E-2</v>
      </c>
      <c r="O5471" s="7">
        <v>3.009238E-3</v>
      </c>
      <c r="P5471" s="7">
        <v>1</v>
      </c>
      <c r="Q5471" s="7">
        <v>28</v>
      </c>
      <c r="R5471" s="7">
        <v>265</v>
      </c>
      <c r="S5471" s="189">
        <v>45625.593981481485</v>
      </c>
    </row>
    <row r="5472" spans="1:19">
      <c r="A5472" s="7">
        <v>1991</v>
      </c>
      <c r="B5472" s="123" t="s">
        <v>537</v>
      </c>
      <c r="C5472" s="123" t="s">
        <v>553</v>
      </c>
      <c r="D5472" s="123" t="s">
        <v>561</v>
      </c>
      <c r="E5472" s="123" t="s">
        <v>535</v>
      </c>
      <c r="F5472" s="7">
        <v>0</v>
      </c>
      <c r="G5472" s="123" t="s">
        <v>532</v>
      </c>
      <c r="H5472" s="7">
        <v>0</v>
      </c>
      <c r="I5472" s="7"/>
      <c r="J5472" s="7">
        <v>0</v>
      </c>
      <c r="K5472" s="7">
        <v>0</v>
      </c>
      <c r="L5472" s="7">
        <v>0</v>
      </c>
      <c r="M5472" s="7"/>
      <c r="N5472" s="7"/>
      <c r="O5472" s="7"/>
      <c r="P5472" s="7">
        <v>1</v>
      </c>
      <c r="Q5472" s="7">
        <v>28</v>
      </c>
      <c r="R5472" s="7">
        <v>265</v>
      </c>
      <c r="S5472" s="189">
        <v>45625.593981481485</v>
      </c>
    </row>
    <row r="5473" spans="1:19">
      <c r="A5473" s="7">
        <v>1991</v>
      </c>
      <c r="B5473" s="123" t="s">
        <v>537</v>
      </c>
      <c r="C5473" s="123" t="s">
        <v>564</v>
      </c>
      <c r="D5473" s="123" t="s">
        <v>180</v>
      </c>
      <c r="E5473" s="123" t="s">
        <v>574</v>
      </c>
      <c r="F5473" s="7">
        <v>3897.9108000000001</v>
      </c>
      <c r="G5473" s="123" t="s">
        <v>532</v>
      </c>
      <c r="H5473" s="7">
        <v>417.455202601</v>
      </c>
      <c r="I5473" s="7">
        <v>107.097166667</v>
      </c>
      <c r="J5473" s="7">
        <v>383.16333233799998</v>
      </c>
      <c r="K5473" s="7">
        <v>1.1693732400000001</v>
      </c>
      <c r="L5473" s="7">
        <v>5.846866E-3</v>
      </c>
      <c r="M5473" s="7">
        <v>98.299666666999997</v>
      </c>
      <c r="N5473" s="7">
        <v>0.3</v>
      </c>
      <c r="O5473" s="7">
        <v>1.5E-3</v>
      </c>
      <c r="P5473" s="7">
        <v>1</v>
      </c>
      <c r="Q5473" s="7">
        <v>28</v>
      </c>
      <c r="R5473" s="7">
        <v>265</v>
      </c>
      <c r="S5473" s="189">
        <v>45625.593981481485</v>
      </c>
    </row>
    <row r="5474" spans="1:19">
      <c r="A5474" s="7">
        <v>1991</v>
      </c>
      <c r="B5474" s="123" t="s">
        <v>537</v>
      </c>
      <c r="C5474" s="123" t="s">
        <v>564</v>
      </c>
      <c r="D5474" s="123" t="s">
        <v>180</v>
      </c>
      <c r="E5474" s="123" t="s">
        <v>33</v>
      </c>
      <c r="F5474" s="7">
        <v>1668.9902677939999</v>
      </c>
      <c r="G5474" s="123" t="s">
        <v>532</v>
      </c>
      <c r="H5474" s="7">
        <v>15.788647933</v>
      </c>
      <c r="I5474" s="7">
        <v>9.4600000000000009</v>
      </c>
      <c r="J5474" s="7">
        <v>0</v>
      </c>
      <c r="K5474" s="7">
        <v>0.50069708000000002</v>
      </c>
      <c r="L5474" s="7">
        <v>6.6759610000000002E-3</v>
      </c>
      <c r="M5474" s="7">
        <v>0</v>
      </c>
      <c r="N5474" s="7">
        <v>0.3</v>
      </c>
      <c r="O5474" s="7">
        <v>4.0000000000000001E-3</v>
      </c>
      <c r="P5474" s="7"/>
      <c r="Q5474" s="7">
        <v>28</v>
      </c>
      <c r="R5474" s="7">
        <v>265</v>
      </c>
      <c r="S5474" s="189">
        <v>45625.593981481485</v>
      </c>
    </row>
    <row r="5475" spans="1:19">
      <c r="A5475" s="7">
        <v>1991</v>
      </c>
      <c r="B5475" s="123" t="s">
        <v>537</v>
      </c>
      <c r="C5475" s="123" t="s">
        <v>564</v>
      </c>
      <c r="D5475" s="123" t="s">
        <v>180</v>
      </c>
      <c r="E5475" s="123" t="s">
        <v>540</v>
      </c>
      <c r="F5475" s="7">
        <v>23999.993640000001</v>
      </c>
      <c r="G5475" s="123" t="s">
        <v>532</v>
      </c>
      <c r="H5475" s="7">
        <v>2481.539342392</v>
      </c>
      <c r="I5475" s="7">
        <v>103.39749999999999</v>
      </c>
      <c r="J5475" s="7">
        <v>2270.399398344</v>
      </c>
      <c r="K5475" s="7">
        <v>7.1999980920000004</v>
      </c>
      <c r="L5475" s="7">
        <v>3.5999990000000003E-2</v>
      </c>
      <c r="M5475" s="7">
        <v>94.6</v>
      </c>
      <c r="N5475" s="7">
        <v>0.3</v>
      </c>
      <c r="O5475" s="7">
        <v>1.5E-3</v>
      </c>
      <c r="P5475" s="7">
        <v>1</v>
      </c>
      <c r="Q5475" s="7">
        <v>28</v>
      </c>
      <c r="R5475" s="7">
        <v>265</v>
      </c>
      <c r="S5475" s="189">
        <v>45625.593981481485</v>
      </c>
    </row>
    <row r="5476" spans="1:19">
      <c r="A5476" s="7">
        <v>1991</v>
      </c>
      <c r="B5476" s="123" t="s">
        <v>537</v>
      </c>
      <c r="C5476" s="123" t="s">
        <v>564</v>
      </c>
      <c r="D5476" s="123" t="s">
        <v>180</v>
      </c>
      <c r="E5476" s="123" t="s">
        <v>569</v>
      </c>
      <c r="F5476" s="7">
        <v>6550.1757915480002</v>
      </c>
      <c r="G5476" s="123" t="s">
        <v>532</v>
      </c>
      <c r="H5476" s="7">
        <v>705.00197061999995</v>
      </c>
      <c r="I5476" s="7">
        <v>107.631</v>
      </c>
      <c r="J5476" s="7">
        <v>647.55037875200003</v>
      </c>
      <c r="K5476" s="7">
        <v>1.9650527369999999</v>
      </c>
      <c r="L5476" s="7">
        <v>9.170246E-3</v>
      </c>
      <c r="M5476" s="7">
        <v>98.86</v>
      </c>
      <c r="N5476" s="7">
        <v>0.3</v>
      </c>
      <c r="O5476" s="7">
        <v>1.4E-3</v>
      </c>
      <c r="P5476" s="7">
        <v>1</v>
      </c>
      <c r="Q5476" s="7">
        <v>28</v>
      </c>
      <c r="R5476" s="7">
        <v>265</v>
      </c>
      <c r="S5476" s="189">
        <v>45625.593981481485</v>
      </c>
    </row>
    <row r="5477" spans="1:19">
      <c r="A5477" s="7">
        <v>1991</v>
      </c>
      <c r="B5477" s="123" t="s">
        <v>537</v>
      </c>
      <c r="C5477" s="123" t="s">
        <v>564</v>
      </c>
      <c r="D5477" s="123" t="s">
        <v>180</v>
      </c>
      <c r="E5477" s="123" t="s">
        <v>531</v>
      </c>
      <c r="F5477" s="7">
        <v>0</v>
      </c>
      <c r="G5477" s="123" t="s">
        <v>532</v>
      </c>
      <c r="H5477" s="7">
        <v>0</v>
      </c>
      <c r="I5477" s="7"/>
      <c r="J5477" s="7">
        <v>0</v>
      </c>
      <c r="K5477" s="7">
        <v>0</v>
      </c>
      <c r="L5477" s="7">
        <v>0</v>
      </c>
      <c r="M5477" s="7"/>
      <c r="N5477" s="7"/>
      <c r="O5477" s="7"/>
      <c r="P5477" s="7">
        <v>1</v>
      </c>
      <c r="Q5477" s="7">
        <v>28</v>
      </c>
      <c r="R5477" s="7">
        <v>265</v>
      </c>
      <c r="S5477" s="189">
        <v>45625.593981481485</v>
      </c>
    </row>
    <row r="5478" spans="1:19">
      <c r="A5478" s="7">
        <v>1991</v>
      </c>
      <c r="B5478" s="123" t="s">
        <v>537</v>
      </c>
      <c r="C5478" s="123" t="s">
        <v>564</v>
      </c>
      <c r="D5478" s="123" t="s">
        <v>180</v>
      </c>
      <c r="E5478" s="123" t="s">
        <v>533</v>
      </c>
      <c r="F5478" s="7">
        <v>9395.8822164110006</v>
      </c>
      <c r="G5478" s="123" t="s">
        <v>532</v>
      </c>
      <c r="H5478" s="7">
        <v>692.811639152</v>
      </c>
      <c r="I5478" s="7">
        <v>73.735666667000004</v>
      </c>
      <c r="J5478" s="7">
        <v>688.68684685899996</v>
      </c>
      <c r="K5478" s="7">
        <v>9.3958821999999997E-2</v>
      </c>
      <c r="L5478" s="7">
        <v>5.6375289999999996E-3</v>
      </c>
      <c r="M5478" s="7">
        <v>73.296666666999997</v>
      </c>
      <c r="N5478" s="7">
        <v>0.01</v>
      </c>
      <c r="O5478" s="7">
        <v>5.9999999999999995E-4</v>
      </c>
      <c r="P5478" s="7">
        <v>1</v>
      </c>
      <c r="Q5478" s="7">
        <v>28</v>
      </c>
      <c r="R5478" s="7">
        <v>265</v>
      </c>
      <c r="S5478" s="189">
        <v>45625.593981481485</v>
      </c>
    </row>
    <row r="5479" spans="1:19">
      <c r="A5479" s="7">
        <v>1991</v>
      </c>
      <c r="B5479" s="123" t="s">
        <v>537</v>
      </c>
      <c r="C5479" s="123" t="s">
        <v>564</v>
      </c>
      <c r="D5479" s="123" t="s">
        <v>180</v>
      </c>
      <c r="E5479" s="123" t="s">
        <v>159</v>
      </c>
      <c r="F5479" s="7">
        <v>0</v>
      </c>
      <c r="G5479" s="123" t="s">
        <v>532</v>
      </c>
      <c r="H5479" s="7">
        <v>0</v>
      </c>
      <c r="I5479" s="7"/>
      <c r="J5479" s="7">
        <v>0</v>
      </c>
      <c r="K5479" s="7">
        <v>0</v>
      </c>
      <c r="L5479" s="7">
        <v>0</v>
      </c>
      <c r="M5479" s="7"/>
      <c r="N5479" s="7"/>
      <c r="O5479" s="7"/>
      <c r="P5479" s="7">
        <v>1</v>
      </c>
      <c r="Q5479" s="7">
        <v>28</v>
      </c>
      <c r="R5479" s="7">
        <v>265</v>
      </c>
      <c r="S5479" s="189">
        <v>45625.593981481485</v>
      </c>
    </row>
    <row r="5480" spans="1:19">
      <c r="A5480" s="7">
        <v>1991</v>
      </c>
      <c r="B5480" s="123" t="s">
        <v>537</v>
      </c>
      <c r="C5480" s="123" t="s">
        <v>564</v>
      </c>
      <c r="D5480" s="123" t="s">
        <v>180</v>
      </c>
      <c r="E5480" s="123" t="s">
        <v>160</v>
      </c>
      <c r="F5480" s="7">
        <v>4751.4803940009997</v>
      </c>
      <c r="G5480" s="123" t="s">
        <v>532</v>
      </c>
      <c r="H5480" s="7">
        <v>341.29408522099999</v>
      </c>
      <c r="I5480" s="7">
        <v>71.828999999999994</v>
      </c>
      <c r="J5480" s="7">
        <v>339.20818532800001</v>
      </c>
      <c r="K5480" s="7">
        <v>4.7514804000000001E-2</v>
      </c>
      <c r="L5480" s="7">
        <v>2.8508880000000002E-3</v>
      </c>
      <c r="M5480" s="7">
        <v>71.39</v>
      </c>
      <c r="N5480" s="7">
        <v>0.01</v>
      </c>
      <c r="O5480" s="7">
        <v>5.9999999999999995E-4</v>
      </c>
      <c r="P5480" s="7">
        <v>1</v>
      </c>
      <c r="Q5480" s="7">
        <v>28</v>
      </c>
      <c r="R5480" s="7">
        <v>265</v>
      </c>
      <c r="S5480" s="189">
        <v>45625.593981481485</v>
      </c>
    </row>
    <row r="5481" spans="1:19">
      <c r="A5481" s="7">
        <v>1991</v>
      </c>
      <c r="B5481" s="123" t="s">
        <v>537</v>
      </c>
      <c r="C5481" s="123" t="s">
        <v>564</v>
      </c>
      <c r="D5481" s="123" t="s">
        <v>180</v>
      </c>
      <c r="E5481" s="123" t="s">
        <v>575</v>
      </c>
      <c r="F5481" s="7">
        <v>1387.133397216</v>
      </c>
      <c r="G5481" s="123" t="s">
        <v>532</v>
      </c>
      <c r="H5481" s="7">
        <v>152.30146729099999</v>
      </c>
      <c r="I5481" s="7">
        <v>109.795833333</v>
      </c>
      <c r="J5481" s="7">
        <v>140.098161229</v>
      </c>
      <c r="K5481" s="7">
        <v>0.41614001900000003</v>
      </c>
      <c r="L5481" s="7">
        <v>2.0807E-3</v>
      </c>
      <c r="M5481" s="7">
        <v>100.99833333300001</v>
      </c>
      <c r="N5481" s="7">
        <v>0.3</v>
      </c>
      <c r="O5481" s="7">
        <v>1.5E-3</v>
      </c>
      <c r="P5481" s="7">
        <v>1</v>
      </c>
      <c r="Q5481" s="7">
        <v>28</v>
      </c>
      <c r="R5481" s="7">
        <v>265</v>
      </c>
      <c r="S5481" s="189">
        <v>45625.593981481485</v>
      </c>
    </row>
    <row r="5482" spans="1:19">
      <c r="A5482" s="7">
        <v>1991</v>
      </c>
      <c r="B5482" s="123" t="s">
        <v>537</v>
      </c>
      <c r="C5482" s="123" t="s">
        <v>564</v>
      </c>
      <c r="D5482" s="123" t="s">
        <v>180</v>
      </c>
      <c r="E5482" s="123" t="s">
        <v>163</v>
      </c>
      <c r="F5482" s="7">
        <v>2935.4675518979998</v>
      </c>
      <c r="G5482" s="123" t="s">
        <v>532</v>
      </c>
      <c r="H5482" s="7">
        <v>187.44868372799999</v>
      </c>
      <c r="I5482" s="7">
        <v>63.856499999999997</v>
      </c>
      <c r="J5482" s="7">
        <v>186.95992838000001</v>
      </c>
      <c r="K5482" s="7">
        <v>1.4677338E-2</v>
      </c>
      <c r="L5482" s="7">
        <v>2.9354700000000001E-4</v>
      </c>
      <c r="M5482" s="7">
        <v>63.69</v>
      </c>
      <c r="N5482" s="7">
        <v>5.0000000000000001E-3</v>
      </c>
      <c r="O5482" s="7">
        <v>1E-4</v>
      </c>
      <c r="P5482" s="7">
        <v>1</v>
      </c>
      <c r="Q5482" s="7">
        <v>28</v>
      </c>
      <c r="R5482" s="7">
        <v>265</v>
      </c>
      <c r="S5482" s="189">
        <v>45625.593981481485</v>
      </c>
    </row>
    <row r="5483" spans="1:19">
      <c r="A5483" s="7">
        <v>1991</v>
      </c>
      <c r="B5483" s="123" t="s">
        <v>537</v>
      </c>
      <c r="C5483" s="123" t="s">
        <v>564</v>
      </c>
      <c r="D5483" s="123" t="s">
        <v>180</v>
      </c>
      <c r="E5483" s="123" t="s">
        <v>535</v>
      </c>
      <c r="F5483" s="7">
        <v>6738.4488907929999</v>
      </c>
      <c r="G5483" s="123" t="s">
        <v>532</v>
      </c>
      <c r="H5483" s="7">
        <v>371.33233380000001</v>
      </c>
      <c r="I5483" s="7">
        <v>55.106499999999997</v>
      </c>
      <c r="J5483" s="7">
        <v>370.21038205999997</v>
      </c>
      <c r="K5483" s="7">
        <v>3.3692244000000003E-2</v>
      </c>
      <c r="L5483" s="7">
        <v>6.7384499999999996E-4</v>
      </c>
      <c r="M5483" s="7">
        <v>54.94</v>
      </c>
      <c r="N5483" s="7">
        <v>5.0000000000000001E-3</v>
      </c>
      <c r="O5483" s="7">
        <v>1E-4</v>
      </c>
      <c r="P5483" s="7">
        <v>1</v>
      </c>
      <c r="Q5483" s="7">
        <v>28</v>
      </c>
      <c r="R5483" s="7">
        <v>265</v>
      </c>
      <c r="S5483" s="189">
        <v>45625.593981481485</v>
      </c>
    </row>
    <row r="5484" spans="1:19">
      <c r="A5484" s="7">
        <v>1991</v>
      </c>
      <c r="B5484" s="123" t="s">
        <v>537</v>
      </c>
      <c r="C5484" s="123" t="s">
        <v>564</v>
      </c>
      <c r="D5484" s="123" t="s">
        <v>180</v>
      </c>
      <c r="E5484" s="123" t="s">
        <v>541</v>
      </c>
      <c r="F5484" s="7">
        <v>1228.3785011289999</v>
      </c>
      <c r="G5484" s="123" t="s">
        <v>532</v>
      </c>
      <c r="H5484" s="7">
        <v>115.574662527</v>
      </c>
      <c r="I5484" s="7">
        <v>94.087174613000002</v>
      </c>
      <c r="J5484" s="7">
        <v>115.03540436500001</v>
      </c>
      <c r="K5484" s="7">
        <v>1.2283785E-2</v>
      </c>
      <c r="L5484" s="7">
        <v>7.3702700000000002E-4</v>
      </c>
      <c r="M5484" s="7">
        <v>93.648174612999995</v>
      </c>
      <c r="N5484" s="7">
        <v>0.01</v>
      </c>
      <c r="O5484" s="7">
        <v>5.9999999999999995E-4</v>
      </c>
      <c r="P5484" s="7">
        <v>1</v>
      </c>
      <c r="Q5484" s="7">
        <v>28</v>
      </c>
      <c r="R5484" s="7">
        <v>265</v>
      </c>
      <c r="S5484" s="189">
        <v>45625.593981481485</v>
      </c>
    </row>
    <row r="5485" spans="1:19">
      <c r="A5485" s="7">
        <v>1991</v>
      </c>
      <c r="B5485" s="123" t="s">
        <v>537</v>
      </c>
      <c r="C5485" s="123" t="s">
        <v>564</v>
      </c>
      <c r="D5485" s="123" t="s">
        <v>180</v>
      </c>
      <c r="E5485" s="123" t="s">
        <v>570</v>
      </c>
      <c r="F5485" s="7">
        <v>19473.560423999999</v>
      </c>
      <c r="G5485" s="123" t="s">
        <v>532</v>
      </c>
      <c r="H5485" s="7">
        <v>2196.0528825749998</v>
      </c>
      <c r="I5485" s="7">
        <v>112.771</v>
      </c>
      <c r="J5485" s="7">
        <v>2025.2502840960001</v>
      </c>
      <c r="K5485" s="7">
        <v>5.8420681270000001</v>
      </c>
      <c r="L5485" s="7">
        <v>2.7262985E-2</v>
      </c>
      <c r="M5485" s="7">
        <v>104</v>
      </c>
      <c r="N5485" s="7">
        <v>0.3</v>
      </c>
      <c r="O5485" s="7">
        <v>1.4E-3</v>
      </c>
      <c r="P5485" s="7">
        <v>1</v>
      </c>
      <c r="Q5485" s="7">
        <v>28</v>
      </c>
      <c r="R5485" s="7">
        <v>265</v>
      </c>
      <c r="S5485" s="189">
        <v>45625.593981481485</v>
      </c>
    </row>
    <row r="5486" spans="1:19">
      <c r="A5486" s="7">
        <v>1991</v>
      </c>
      <c r="B5486" s="123" t="s">
        <v>537</v>
      </c>
      <c r="C5486" s="123" t="s">
        <v>556</v>
      </c>
      <c r="D5486" s="123" t="s">
        <v>557</v>
      </c>
      <c r="E5486" s="123" t="s">
        <v>574</v>
      </c>
      <c r="F5486" s="7">
        <v>0</v>
      </c>
      <c r="G5486" s="123" t="s">
        <v>532</v>
      </c>
      <c r="H5486" s="7">
        <v>0</v>
      </c>
      <c r="I5486" s="7"/>
      <c r="J5486" s="7">
        <v>0</v>
      </c>
      <c r="K5486" s="7">
        <v>0</v>
      </c>
      <c r="L5486" s="7">
        <v>0</v>
      </c>
      <c r="M5486" s="7"/>
      <c r="N5486" s="7"/>
      <c r="O5486" s="7"/>
      <c r="P5486" s="7">
        <v>1</v>
      </c>
      <c r="Q5486" s="7">
        <v>28</v>
      </c>
      <c r="R5486" s="7">
        <v>265</v>
      </c>
      <c r="S5486" s="189">
        <v>45625.593981481485</v>
      </c>
    </row>
    <row r="5487" spans="1:19">
      <c r="A5487" s="7">
        <v>1991</v>
      </c>
      <c r="B5487" s="123" t="s">
        <v>537</v>
      </c>
      <c r="C5487" s="123" t="s">
        <v>556</v>
      </c>
      <c r="D5487" s="123" t="s">
        <v>557</v>
      </c>
      <c r="E5487" s="123" t="s">
        <v>27</v>
      </c>
      <c r="F5487" s="7">
        <v>0</v>
      </c>
      <c r="G5487" s="123" t="s">
        <v>532</v>
      </c>
      <c r="H5487" s="7">
        <v>0</v>
      </c>
      <c r="I5487" s="7"/>
      <c r="J5487" s="7">
        <v>0</v>
      </c>
      <c r="K5487" s="7">
        <v>0</v>
      </c>
      <c r="L5487" s="7">
        <v>0</v>
      </c>
      <c r="M5487" s="7"/>
      <c r="N5487" s="7"/>
      <c r="O5487" s="7"/>
      <c r="P5487" s="7"/>
      <c r="Q5487" s="7">
        <v>28</v>
      </c>
      <c r="R5487" s="7">
        <v>265</v>
      </c>
      <c r="S5487" s="189">
        <v>45625.593981481485</v>
      </c>
    </row>
    <row r="5488" spans="1:19">
      <c r="A5488" s="7">
        <v>1991</v>
      </c>
      <c r="B5488" s="123" t="s">
        <v>537</v>
      </c>
      <c r="C5488" s="123" t="s">
        <v>556</v>
      </c>
      <c r="D5488" s="123" t="s">
        <v>557</v>
      </c>
      <c r="E5488" s="123" t="s">
        <v>33</v>
      </c>
      <c r="F5488" s="7">
        <v>0</v>
      </c>
      <c r="G5488" s="123" t="s">
        <v>532</v>
      </c>
      <c r="H5488" s="7">
        <v>0</v>
      </c>
      <c r="I5488" s="7"/>
      <c r="J5488" s="7">
        <v>0</v>
      </c>
      <c r="K5488" s="7">
        <v>0</v>
      </c>
      <c r="L5488" s="7">
        <v>0</v>
      </c>
      <c r="M5488" s="7"/>
      <c r="N5488" s="7"/>
      <c r="O5488" s="7"/>
      <c r="P5488" s="7"/>
      <c r="Q5488" s="7">
        <v>28</v>
      </c>
      <c r="R5488" s="7">
        <v>265</v>
      </c>
      <c r="S5488" s="189">
        <v>45625.593981481485</v>
      </c>
    </row>
    <row r="5489" spans="1:19">
      <c r="A5489" s="7">
        <v>1991</v>
      </c>
      <c r="B5489" s="123" t="s">
        <v>537</v>
      </c>
      <c r="C5489" s="123" t="s">
        <v>556</v>
      </c>
      <c r="D5489" s="123" t="s">
        <v>557</v>
      </c>
      <c r="E5489" s="123" t="s">
        <v>540</v>
      </c>
      <c r="F5489" s="7">
        <v>0</v>
      </c>
      <c r="G5489" s="123" t="s">
        <v>532</v>
      </c>
      <c r="H5489" s="7">
        <v>0</v>
      </c>
      <c r="I5489" s="7"/>
      <c r="J5489" s="7">
        <v>0</v>
      </c>
      <c r="K5489" s="7">
        <v>0</v>
      </c>
      <c r="L5489" s="7">
        <v>0</v>
      </c>
      <c r="M5489" s="7"/>
      <c r="N5489" s="7"/>
      <c r="O5489" s="7"/>
      <c r="P5489" s="7">
        <v>1</v>
      </c>
      <c r="Q5489" s="7">
        <v>28</v>
      </c>
      <c r="R5489" s="7">
        <v>265</v>
      </c>
      <c r="S5489" s="189">
        <v>45625.593981481485</v>
      </c>
    </row>
    <row r="5490" spans="1:19">
      <c r="A5490" s="7">
        <v>1991</v>
      </c>
      <c r="B5490" s="123" t="s">
        <v>537</v>
      </c>
      <c r="C5490" s="123" t="s">
        <v>556</v>
      </c>
      <c r="D5490" s="123" t="s">
        <v>557</v>
      </c>
      <c r="E5490" s="123" t="s">
        <v>531</v>
      </c>
      <c r="F5490" s="7">
        <v>538.06766833999995</v>
      </c>
      <c r="G5490" s="123" t="s">
        <v>532</v>
      </c>
      <c r="H5490" s="7">
        <v>41.134735177000003</v>
      </c>
      <c r="I5490" s="7">
        <v>76.448999999999998</v>
      </c>
      <c r="J5490" s="7">
        <v>40.898523470999997</v>
      </c>
      <c r="K5490" s="7">
        <v>5.3806770000000004E-3</v>
      </c>
      <c r="L5490" s="7">
        <v>3.2284099999999998E-4</v>
      </c>
      <c r="M5490" s="7">
        <v>76.010000000000005</v>
      </c>
      <c r="N5490" s="7">
        <v>0.01</v>
      </c>
      <c r="O5490" s="7">
        <v>5.9999999999999995E-4</v>
      </c>
      <c r="P5490" s="7">
        <v>1</v>
      </c>
      <c r="Q5490" s="7">
        <v>28</v>
      </c>
      <c r="R5490" s="7">
        <v>265</v>
      </c>
      <c r="S5490" s="189">
        <v>45625.593981481485</v>
      </c>
    </row>
    <row r="5491" spans="1:19">
      <c r="A5491" s="7">
        <v>1991</v>
      </c>
      <c r="B5491" s="123" t="s">
        <v>537</v>
      </c>
      <c r="C5491" s="123" t="s">
        <v>556</v>
      </c>
      <c r="D5491" s="123" t="s">
        <v>557</v>
      </c>
      <c r="E5491" s="123" t="s">
        <v>533</v>
      </c>
      <c r="F5491" s="7">
        <v>11387.20970829</v>
      </c>
      <c r="G5491" s="123" t="s">
        <v>532</v>
      </c>
      <c r="H5491" s="7">
        <v>839.64349931799995</v>
      </c>
      <c r="I5491" s="7">
        <v>73.735666667000004</v>
      </c>
      <c r="J5491" s="7">
        <v>834.64451425599998</v>
      </c>
      <c r="K5491" s="7">
        <v>0.11387209700000001</v>
      </c>
      <c r="L5491" s="7">
        <v>6.8323259999999997E-3</v>
      </c>
      <c r="M5491" s="7">
        <v>73.296666666999997</v>
      </c>
      <c r="N5491" s="7">
        <v>0.01</v>
      </c>
      <c r="O5491" s="7">
        <v>5.9999999999999995E-4</v>
      </c>
      <c r="P5491" s="7">
        <v>1</v>
      </c>
      <c r="Q5491" s="7">
        <v>28</v>
      </c>
      <c r="R5491" s="7">
        <v>265</v>
      </c>
      <c r="S5491" s="189">
        <v>45625.593981481485</v>
      </c>
    </row>
    <row r="5492" spans="1:19">
      <c r="A5492" s="7">
        <v>1991</v>
      </c>
      <c r="B5492" s="123" t="s">
        <v>537</v>
      </c>
      <c r="C5492" s="123" t="s">
        <v>556</v>
      </c>
      <c r="D5492" s="123" t="s">
        <v>557</v>
      </c>
      <c r="E5492" s="123" t="s">
        <v>160</v>
      </c>
      <c r="F5492" s="7">
        <v>4.8058350719999998</v>
      </c>
      <c r="G5492" s="123" t="s">
        <v>532</v>
      </c>
      <c r="H5492" s="7">
        <v>0.34519832700000003</v>
      </c>
      <c r="I5492" s="7">
        <v>71.828999999999994</v>
      </c>
      <c r="J5492" s="7">
        <v>0.34308856599999998</v>
      </c>
      <c r="K5492" s="7">
        <v>4.8058350719999998E-5</v>
      </c>
      <c r="L5492" s="7">
        <v>2.8835010430000001E-6</v>
      </c>
      <c r="M5492" s="7">
        <v>71.39</v>
      </c>
      <c r="N5492" s="7">
        <v>0.01</v>
      </c>
      <c r="O5492" s="7">
        <v>5.9999999999999995E-4</v>
      </c>
      <c r="P5492" s="7">
        <v>1</v>
      </c>
      <c r="Q5492" s="7">
        <v>28</v>
      </c>
      <c r="R5492" s="7">
        <v>265</v>
      </c>
      <c r="S5492" s="189">
        <v>45625.593981481485</v>
      </c>
    </row>
    <row r="5493" spans="1:19">
      <c r="A5493" s="7">
        <v>1991</v>
      </c>
      <c r="B5493" s="123" t="s">
        <v>537</v>
      </c>
      <c r="C5493" s="123" t="s">
        <v>556</v>
      </c>
      <c r="D5493" s="123" t="s">
        <v>557</v>
      </c>
      <c r="E5493" s="123" t="s">
        <v>575</v>
      </c>
      <c r="F5493" s="7">
        <v>0</v>
      </c>
      <c r="G5493" s="123" t="s">
        <v>532</v>
      </c>
      <c r="H5493" s="7">
        <v>0</v>
      </c>
      <c r="I5493" s="7"/>
      <c r="J5493" s="7">
        <v>0</v>
      </c>
      <c r="K5493" s="7">
        <v>0</v>
      </c>
      <c r="L5493" s="7">
        <v>0</v>
      </c>
      <c r="M5493" s="7"/>
      <c r="N5493" s="7"/>
      <c r="O5493" s="7"/>
      <c r="P5493" s="7">
        <v>1</v>
      </c>
      <c r="Q5493" s="7">
        <v>28</v>
      </c>
      <c r="R5493" s="7">
        <v>265</v>
      </c>
      <c r="S5493" s="189">
        <v>45625.593981481485</v>
      </c>
    </row>
    <row r="5494" spans="1:19">
      <c r="A5494" s="7">
        <v>1991</v>
      </c>
      <c r="B5494" s="123" t="s">
        <v>537</v>
      </c>
      <c r="C5494" s="123" t="s">
        <v>556</v>
      </c>
      <c r="D5494" s="123" t="s">
        <v>557</v>
      </c>
      <c r="E5494" s="123" t="s">
        <v>163</v>
      </c>
      <c r="F5494" s="7">
        <v>380.13723550499998</v>
      </c>
      <c r="G5494" s="123" t="s">
        <v>532</v>
      </c>
      <c r="H5494" s="7">
        <v>24.274233379000002</v>
      </c>
      <c r="I5494" s="7">
        <v>63.856499999999997</v>
      </c>
      <c r="J5494" s="7">
        <v>24.210940528999998</v>
      </c>
      <c r="K5494" s="7">
        <v>1.900686E-3</v>
      </c>
      <c r="L5494" s="7">
        <v>3.8013723550000002E-5</v>
      </c>
      <c r="M5494" s="7">
        <v>63.69</v>
      </c>
      <c r="N5494" s="7">
        <v>5.0000000000000001E-3</v>
      </c>
      <c r="O5494" s="7">
        <v>1E-4</v>
      </c>
      <c r="P5494" s="7">
        <v>1</v>
      </c>
      <c r="Q5494" s="7">
        <v>28</v>
      </c>
      <c r="R5494" s="7">
        <v>265</v>
      </c>
      <c r="S5494" s="189">
        <v>45625.593981481485</v>
      </c>
    </row>
    <row r="5495" spans="1:19">
      <c r="A5495" s="7">
        <v>1991</v>
      </c>
      <c r="B5495" s="123" t="s">
        <v>537</v>
      </c>
      <c r="C5495" s="123" t="s">
        <v>556</v>
      </c>
      <c r="D5495" s="123" t="s">
        <v>557</v>
      </c>
      <c r="E5495" s="123" t="s">
        <v>535</v>
      </c>
      <c r="F5495" s="7">
        <v>2082.3089332620002</v>
      </c>
      <c r="G5495" s="123" t="s">
        <v>532</v>
      </c>
      <c r="H5495" s="7">
        <v>114.748757231</v>
      </c>
      <c r="I5495" s="7">
        <v>55.106499999999997</v>
      </c>
      <c r="J5495" s="7">
        <v>114.402052793</v>
      </c>
      <c r="K5495" s="7">
        <v>1.0411544999999999E-2</v>
      </c>
      <c r="L5495" s="7">
        <v>2.0823099999999999E-4</v>
      </c>
      <c r="M5495" s="7">
        <v>54.94</v>
      </c>
      <c r="N5495" s="7">
        <v>5.0000000000000001E-3</v>
      </c>
      <c r="O5495" s="7">
        <v>1E-4</v>
      </c>
      <c r="P5495" s="7">
        <v>1</v>
      </c>
      <c r="Q5495" s="7">
        <v>28</v>
      </c>
      <c r="R5495" s="7">
        <v>265</v>
      </c>
      <c r="S5495" s="189">
        <v>45625.593981481485</v>
      </c>
    </row>
    <row r="5496" spans="1:19">
      <c r="A5496" s="7">
        <v>1991</v>
      </c>
      <c r="B5496" s="123" t="s">
        <v>537</v>
      </c>
      <c r="C5496" s="123" t="s">
        <v>556</v>
      </c>
      <c r="D5496" s="123" t="s">
        <v>557</v>
      </c>
      <c r="E5496" s="123" t="s">
        <v>541</v>
      </c>
      <c r="F5496" s="7">
        <v>0</v>
      </c>
      <c r="G5496" s="123" t="s">
        <v>532</v>
      </c>
      <c r="H5496" s="7">
        <v>0</v>
      </c>
      <c r="I5496" s="7"/>
      <c r="J5496" s="7">
        <v>0</v>
      </c>
      <c r="K5496" s="7">
        <v>0</v>
      </c>
      <c r="L5496" s="7">
        <v>0</v>
      </c>
      <c r="M5496" s="7"/>
      <c r="N5496" s="7"/>
      <c r="O5496" s="7"/>
      <c r="P5496" s="7">
        <v>1</v>
      </c>
      <c r="Q5496" s="7">
        <v>28</v>
      </c>
      <c r="R5496" s="7">
        <v>265</v>
      </c>
      <c r="S5496" s="189">
        <v>45625.593981481485</v>
      </c>
    </row>
    <row r="5497" spans="1:19">
      <c r="A5497" s="7">
        <v>1991</v>
      </c>
      <c r="B5497" s="123" t="s">
        <v>537</v>
      </c>
      <c r="C5497" s="123" t="s">
        <v>562</v>
      </c>
      <c r="D5497" s="123" t="s">
        <v>563</v>
      </c>
      <c r="E5497" s="123" t="s">
        <v>27</v>
      </c>
      <c r="F5497" s="7">
        <v>0</v>
      </c>
      <c r="G5497" s="123" t="s">
        <v>532</v>
      </c>
      <c r="H5497" s="7">
        <v>0</v>
      </c>
      <c r="I5497" s="7"/>
      <c r="J5497" s="7">
        <v>0</v>
      </c>
      <c r="K5497" s="7">
        <v>0</v>
      </c>
      <c r="L5497" s="7">
        <v>0</v>
      </c>
      <c r="M5497" s="7"/>
      <c r="N5497" s="7"/>
      <c r="O5497" s="7"/>
      <c r="P5497" s="7"/>
      <c r="Q5497" s="7">
        <v>28</v>
      </c>
      <c r="R5497" s="7">
        <v>265</v>
      </c>
      <c r="S5497" s="189">
        <v>45625.593981481485</v>
      </c>
    </row>
    <row r="5498" spans="1:19">
      <c r="A5498" s="7">
        <v>1991</v>
      </c>
      <c r="B5498" s="123" t="s">
        <v>537</v>
      </c>
      <c r="C5498" s="123" t="s">
        <v>562</v>
      </c>
      <c r="D5498" s="123" t="s">
        <v>563</v>
      </c>
      <c r="E5498" s="123" t="s">
        <v>540</v>
      </c>
      <c r="F5498" s="7">
        <v>0</v>
      </c>
      <c r="G5498" s="123" t="s">
        <v>532</v>
      </c>
      <c r="H5498" s="7">
        <v>0</v>
      </c>
      <c r="I5498" s="7"/>
      <c r="J5498" s="7">
        <v>0</v>
      </c>
      <c r="K5498" s="7">
        <v>0</v>
      </c>
      <c r="L5498" s="7">
        <v>0</v>
      </c>
      <c r="M5498" s="7"/>
      <c r="N5498" s="7"/>
      <c r="O5498" s="7"/>
      <c r="P5498" s="7">
        <v>1</v>
      </c>
      <c r="Q5498" s="7">
        <v>28</v>
      </c>
      <c r="R5498" s="7">
        <v>265</v>
      </c>
      <c r="S5498" s="189">
        <v>45625.593981481485</v>
      </c>
    </row>
    <row r="5499" spans="1:19">
      <c r="A5499" s="7">
        <v>1991</v>
      </c>
      <c r="B5499" s="123" t="s">
        <v>537</v>
      </c>
      <c r="C5499" s="123" t="s">
        <v>562</v>
      </c>
      <c r="D5499" s="123" t="s">
        <v>563</v>
      </c>
      <c r="E5499" s="123" t="s">
        <v>569</v>
      </c>
      <c r="F5499" s="7">
        <v>669.88800000000003</v>
      </c>
      <c r="G5499" s="123" t="s">
        <v>532</v>
      </c>
      <c r="H5499" s="7">
        <v>66.661224767999997</v>
      </c>
      <c r="I5499" s="7">
        <v>99.510999999999996</v>
      </c>
      <c r="J5499" s="7">
        <v>66.22512768</v>
      </c>
      <c r="K5499" s="7">
        <v>6.6988799999999999E-3</v>
      </c>
      <c r="L5499" s="7">
        <v>9.3784300000000005E-4</v>
      </c>
      <c r="M5499" s="7">
        <v>98.86</v>
      </c>
      <c r="N5499" s="7">
        <v>0.01</v>
      </c>
      <c r="O5499" s="7">
        <v>1.4E-3</v>
      </c>
      <c r="P5499" s="7">
        <v>1</v>
      </c>
      <c r="Q5499" s="7">
        <v>28</v>
      </c>
      <c r="R5499" s="7">
        <v>265</v>
      </c>
      <c r="S5499" s="189">
        <v>45625.593981481485</v>
      </c>
    </row>
    <row r="5500" spans="1:19">
      <c r="A5500" s="7">
        <v>1991</v>
      </c>
      <c r="B5500" s="123" t="s">
        <v>537</v>
      </c>
      <c r="C5500" s="123" t="s">
        <v>562</v>
      </c>
      <c r="D5500" s="123" t="s">
        <v>563</v>
      </c>
      <c r="E5500" s="123" t="s">
        <v>531</v>
      </c>
      <c r="F5500" s="7">
        <v>4977.2196721600003</v>
      </c>
      <c r="G5500" s="123" t="s">
        <v>532</v>
      </c>
      <c r="H5500" s="7">
        <v>380.50346671699998</v>
      </c>
      <c r="I5500" s="7">
        <v>76.448999999999998</v>
      </c>
      <c r="J5500" s="7">
        <v>378.31846728099998</v>
      </c>
      <c r="K5500" s="7">
        <v>4.9772196999999997E-2</v>
      </c>
      <c r="L5500" s="7">
        <v>2.986332E-3</v>
      </c>
      <c r="M5500" s="7">
        <v>76.010000000000005</v>
      </c>
      <c r="N5500" s="7">
        <v>0.01</v>
      </c>
      <c r="O5500" s="7">
        <v>5.9999999999999995E-4</v>
      </c>
      <c r="P5500" s="7">
        <v>1</v>
      </c>
      <c r="Q5500" s="7">
        <v>28</v>
      </c>
      <c r="R5500" s="7">
        <v>265</v>
      </c>
      <c r="S5500" s="189">
        <v>45625.593981481485</v>
      </c>
    </row>
    <row r="5501" spans="1:19">
      <c r="A5501" s="7">
        <v>1991</v>
      </c>
      <c r="B5501" s="123" t="s">
        <v>537</v>
      </c>
      <c r="C5501" s="123" t="s">
        <v>562</v>
      </c>
      <c r="D5501" s="123" t="s">
        <v>563</v>
      </c>
      <c r="E5501" s="123" t="s">
        <v>533</v>
      </c>
      <c r="F5501" s="7">
        <v>5910.2993242299999</v>
      </c>
      <c r="G5501" s="123" t="s">
        <v>532</v>
      </c>
      <c r="H5501" s="7">
        <v>435.79986087399999</v>
      </c>
      <c r="I5501" s="7">
        <v>73.735666667000004</v>
      </c>
      <c r="J5501" s="7">
        <v>433.20523946999998</v>
      </c>
      <c r="K5501" s="7">
        <v>5.9102993E-2</v>
      </c>
      <c r="L5501" s="7">
        <v>3.5461799999999999E-3</v>
      </c>
      <c r="M5501" s="7">
        <v>73.296666666999997</v>
      </c>
      <c r="N5501" s="7">
        <v>0.01</v>
      </c>
      <c r="O5501" s="7">
        <v>5.9999999999999995E-4</v>
      </c>
      <c r="P5501" s="7">
        <v>1</v>
      </c>
      <c r="Q5501" s="7">
        <v>28</v>
      </c>
      <c r="R5501" s="7">
        <v>265</v>
      </c>
      <c r="S5501" s="189">
        <v>45625.593981481485</v>
      </c>
    </row>
    <row r="5502" spans="1:19">
      <c r="A5502" s="7">
        <v>1991</v>
      </c>
      <c r="B5502" s="123" t="s">
        <v>537</v>
      </c>
      <c r="C5502" s="123" t="s">
        <v>562</v>
      </c>
      <c r="D5502" s="123" t="s">
        <v>563</v>
      </c>
      <c r="E5502" s="123" t="s">
        <v>160</v>
      </c>
      <c r="F5502" s="7">
        <v>5.2244981929999996</v>
      </c>
      <c r="G5502" s="123" t="s">
        <v>532</v>
      </c>
      <c r="H5502" s="7">
        <v>0.37527048099999999</v>
      </c>
      <c r="I5502" s="7">
        <v>71.828999999999994</v>
      </c>
      <c r="J5502" s="7">
        <v>0.37297692599999999</v>
      </c>
      <c r="K5502" s="7">
        <v>5.2244981930000001E-5</v>
      </c>
      <c r="L5502" s="7">
        <v>3.1346989160000001E-6</v>
      </c>
      <c r="M5502" s="7">
        <v>71.39</v>
      </c>
      <c r="N5502" s="7">
        <v>0.01</v>
      </c>
      <c r="O5502" s="7">
        <v>5.9999999999999995E-4</v>
      </c>
      <c r="P5502" s="7">
        <v>1</v>
      </c>
      <c r="Q5502" s="7">
        <v>28</v>
      </c>
      <c r="R5502" s="7">
        <v>265</v>
      </c>
      <c r="S5502" s="189">
        <v>45625.593981481485</v>
      </c>
    </row>
    <row r="5503" spans="1:19">
      <c r="A5503" s="7">
        <v>1991</v>
      </c>
      <c r="B5503" s="123" t="s">
        <v>537</v>
      </c>
      <c r="C5503" s="123" t="s">
        <v>562</v>
      </c>
      <c r="D5503" s="123" t="s">
        <v>563</v>
      </c>
      <c r="E5503" s="123" t="s">
        <v>163</v>
      </c>
      <c r="F5503" s="7">
        <v>139.53509877100001</v>
      </c>
      <c r="G5503" s="123" t="s">
        <v>532</v>
      </c>
      <c r="H5503" s="7">
        <v>8.9102230349999996</v>
      </c>
      <c r="I5503" s="7">
        <v>63.856499999999997</v>
      </c>
      <c r="J5503" s="7">
        <v>8.886990441</v>
      </c>
      <c r="K5503" s="7">
        <v>6.9767500000000003E-4</v>
      </c>
      <c r="L5503" s="7">
        <v>1.3953509880000001E-5</v>
      </c>
      <c r="M5503" s="7">
        <v>63.69</v>
      </c>
      <c r="N5503" s="7">
        <v>5.0000000000000001E-3</v>
      </c>
      <c r="O5503" s="7">
        <v>1E-4</v>
      </c>
      <c r="P5503" s="7">
        <v>1</v>
      </c>
      <c r="Q5503" s="7">
        <v>28</v>
      </c>
      <c r="R5503" s="7">
        <v>265</v>
      </c>
      <c r="S5503" s="189">
        <v>45625.593981481485</v>
      </c>
    </row>
    <row r="5504" spans="1:19">
      <c r="A5504" s="7">
        <v>1991</v>
      </c>
      <c r="B5504" s="123" t="s">
        <v>537</v>
      </c>
      <c r="C5504" s="123" t="s">
        <v>562</v>
      </c>
      <c r="D5504" s="123" t="s">
        <v>563</v>
      </c>
      <c r="E5504" s="123" t="s">
        <v>535</v>
      </c>
      <c r="F5504" s="7">
        <v>2669.4157998199998</v>
      </c>
      <c r="G5504" s="123" t="s">
        <v>532</v>
      </c>
      <c r="H5504" s="7">
        <v>147.10216177300001</v>
      </c>
      <c r="I5504" s="7">
        <v>55.106499999999997</v>
      </c>
      <c r="J5504" s="7">
        <v>146.65770404200001</v>
      </c>
      <c r="K5504" s="7">
        <v>1.3347079E-2</v>
      </c>
      <c r="L5504" s="7">
        <v>2.6694199999999999E-4</v>
      </c>
      <c r="M5504" s="7">
        <v>54.94</v>
      </c>
      <c r="N5504" s="7">
        <v>5.0000000000000001E-3</v>
      </c>
      <c r="O5504" s="7">
        <v>1E-4</v>
      </c>
      <c r="P5504" s="7">
        <v>1</v>
      </c>
      <c r="Q5504" s="7">
        <v>28</v>
      </c>
      <c r="R5504" s="7">
        <v>265</v>
      </c>
      <c r="S5504" s="189">
        <v>45625.593981481485</v>
      </c>
    </row>
    <row r="5505" spans="1:19">
      <c r="A5505" s="7">
        <v>1991</v>
      </c>
      <c r="B5505" s="123" t="s">
        <v>537</v>
      </c>
      <c r="C5505" s="123" t="s">
        <v>562</v>
      </c>
      <c r="D5505" s="123" t="s">
        <v>563</v>
      </c>
      <c r="E5505" s="123" t="s">
        <v>541</v>
      </c>
      <c r="F5505" s="7">
        <v>0</v>
      </c>
      <c r="G5505" s="123" t="s">
        <v>532</v>
      </c>
      <c r="H5505" s="7">
        <v>0</v>
      </c>
      <c r="I5505" s="7"/>
      <c r="J5505" s="7">
        <v>0</v>
      </c>
      <c r="K5505" s="7">
        <v>0</v>
      </c>
      <c r="L5505" s="7">
        <v>0</v>
      </c>
      <c r="M5505" s="7"/>
      <c r="N5505" s="7"/>
      <c r="O5505" s="7"/>
      <c r="P5505" s="7">
        <v>1</v>
      </c>
      <c r="Q5505" s="7">
        <v>28</v>
      </c>
      <c r="R5505" s="7">
        <v>265</v>
      </c>
      <c r="S5505" s="189">
        <v>45625.593981481485</v>
      </c>
    </row>
    <row r="5506" spans="1:19">
      <c r="A5506" s="7">
        <v>1991</v>
      </c>
      <c r="B5506" s="123" t="s">
        <v>537</v>
      </c>
      <c r="C5506" s="123" t="s">
        <v>562</v>
      </c>
      <c r="D5506" s="123" t="s">
        <v>563</v>
      </c>
      <c r="E5506" s="123" t="s">
        <v>570</v>
      </c>
      <c r="F5506" s="7">
        <v>550.39672800000005</v>
      </c>
      <c r="G5506" s="123" t="s">
        <v>532</v>
      </c>
      <c r="H5506" s="7">
        <v>57.599567982000003</v>
      </c>
      <c r="I5506" s="7">
        <v>104.651</v>
      </c>
      <c r="J5506" s="7">
        <v>57.241259712000002</v>
      </c>
      <c r="K5506" s="7">
        <v>5.5039670000000002E-3</v>
      </c>
      <c r="L5506" s="7">
        <v>7.7055500000000002E-4</v>
      </c>
      <c r="M5506" s="7">
        <v>104</v>
      </c>
      <c r="N5506" s="7">
        <v>0.01</v>
      </c>
      <c r="O5506" s="7">
        <v>1.4E-3</v>
      </c>
      <c r="P5506" s="7">
        <v>1</v>
      </c>
      <c r="Q5506" s="7">
        <v>28</v>
      </c>
      <c r="R5506" s="7">
        <v>265</v>
      </c>
      <c r="S5506" s="189">
        <v>45625.593981481485</v>
      </c>
    </row>
    <row r="5507" spans="1:19">
      <c r="A5507" s="7">
        <v>1991</v>
      </c>
      <c r="B5507" s="123" t="s">
        <v>537</v>
      </c>
      <c r="C5507" s="123" t="s">
        <v>565</v>
      </c>
      <c r="D5507" s="123" t="s">
        <v>500</v>
      </c>
      <c r="E5507" s="123" t="s">
        <v>540</v>
      </c>
      <c r="F5507" s="7">
        <v>0</v>
      </c>
      <c r="G5507" s="123" t="s">
        <v>532</v>
      </c>
      <c r="H5507" s="7">
        <v>0</v>
      </c>
      <c r="I5507" s="7"/>
      <c r="J5507" s="7">
        <v>0</v>
      </c>
      <c r="K5507" s="7">
        <v>0</v>
      </c>
      <c r="L5507" s="7">
        <v>0</v>
      </c>
      <c r="M5507" s="7"/>
      <c r="N5507" s="7"/>
      <c r="O5507" s="7"/>
      <c r="P5507" s="7">
        <v>1</v>
      </c>
      <c r="Q5507" s="7">
        <v>28</v>
      </c>
      <c r="R5507" s="7">
        <v>265</v>
      </c>
      <c r="S5507" s="189">
        <v>45625.593981481485</v>
      </c>
    </row>
    <row r="5508" spans="1:19">
      <c r="A5508" s="7">
        <v>1991</v>
      </c>
      <c r="B5508" s="123" t="s">
        <v>537</v>
      </c>
      <c r="C5508" s="123" t="s">
        <v>565</v>
      </c>
      <c r="D5508" s="123" t="s">
        <v>500</v>
      </c>
      <c r="E5508" s="123" t="s">
        <v>533</v>
      </c>
      <c r="F5508" s="7">
        <v>9354.5839871999997</v>
      </c>
      <c r="G5508" s="123" t="s">
        <v>532</v>
      </c>
      <c r="H5508" s="7">
        <v>750.84817829099995</v>
      </c>
      <c r="I5508" s="7">
        <v>80.265266667000006</v>
      </c>
      <c r="J5508" s="7">
        <v>685.65982431800001</v>
      </c>
      <c r="K5508" s="7">
        <v>4.3966545000000003E-2</v>
      </c>
      <c r="L5508" s="7">
        <v>0.24134826700000001</v>
      </c>
      <c r="M5508" s="7">
        <v>73.296666666999997</v>
      </c>
      <c r="N5508" s="7">
        <v>4.7000000000000002E-3</v>
      </c>
      <c r="O5508" s="7">
        <v>2.58E-2</v>
      </c>
      <c r="P5508" s="7">
        <v>1</v>
      </c>
      <c r="Q5508" s="7">
        <v>28</v>
      </c>
      <c r="R5508" s="7">
        <v>265</v>
      </c>
      <c r="S5508" s="189">
        <v>45625.593981481485</v>
      </c>
    </row>
    <row r="5509" spans="1:19">
      <c r="A5509" s="7">
        <v>1991</v>
      </c>
      <c r="B5509" s="123" t="s">
        <v>537</v>
      </c>
      <c r="C5509" s="123" t="s">
        <v>565</v>
      </c>
      <c r="D5509" s="123" t="s">
        <v>500</v>
      </c>
      <c r="E5509" s="123" t="s">
        <v>159</v>
      </c>
      <c r="F5509" s="7">
        <v>0</v>
      </c>
      <c r="G5509" s="123" t="s">
        <v>532</v>
      </c>
      <c r="H5509" s="7">
        <v>0</v>
      </c>
      <c r="I5509" s="7"/>
      <c r="J5509" s="7">
        <v>0</v>
      </c>
      <c r="K5509" s="7">
        <v>0</v>
      </c>
      <c r="L5509" s="7">
        <v>0</v>
      </c>
      <c r="M5509" s="7"/>
      <c r="N5509" s="7"/>
      <c r="O5509" s="7"/>
      <c r="P5509" s="7">
        <v>1</v>
      </c>
      <c r="Q5509" s="7">
        <v>28</v>
      </c>
      <c r="R5509" s="7">
        <v>265</v>
      </c>
      <c r="S5509" s="189">
        <v>45625.593981481485</v>
      </c>
    </row>
    <row r="5510" spans="1:19">
      <c r="A5510" s="7">
        <v>1991</v>
      </c>
      <c r="B5510" s="123" t="s">
        <v>537</v>
      </c>
      <c r="C5510" s="123" t="s">
        <v>565</v>
      </c>
      <c r="D5510" s="123" t="s">
        <v>500</v>
      </c>
      <c r="E5510" s="123" t="s">
        <v>160</v>
      </c>
      <c r="F5510" s="7">
        <v>0</v>
      </c>
      <c r="G5510" s="123" t="s">
        <v>532</v>
      </c>
      <c r="H5510" s="7">
        <v>0</v>
      </c>
      <c r="I5510" s="7"/>
      <c r="J5510" s="7">
        <v>0</v>
      </c>
      <c r="K5510" s="7">
        <v>0</v>
      </c>
      <c r="L5510" s="7">
        <v>0</v>
      </c>
      <c r="M5510" s="7"/>
      <c r="N5510" s="7"/>
      <c r="O5510" s="7"/>
      <c r="P5510" s="7">
        <v>1</v>
      </c>
      <c r="Q5510" s="7">
        <v>28</v>
      </c>
      <c r="R5510" s="7">
        <v>265</v>
      </c>
      <c r="S5510" s="189">
        <v>45625.593981481485</v>
      </c>
    </row>
    <row r="5511" spans="1:19">
      <c r="A5511" s="7">
        <v>2009</v>
      </c>
      <c r="B5511" s="123" t="s">
        <v>537</v>
      </c>
      <c r="C5511" s="123" t="s">
        <v>538</v>
      </c>
      <c r="D5511" s="123" t="s">
        <v>548</v>
      </c>
      <c r="E5511" s="123" t="s">
        <v>163</v>
      </c>
      <c r="F5511" s="7">
        <v>108.962625217</v>
      </c>
      <c r="G5511" s="123" t="s">
        <v>532</v>
      </c>
      <c r="H5511" s="7">
        <v>6.945768063</v>
      </c>
      <c r="I5511" s="7">
        <v>63.744500000000002</v>
      </c>
      <c r="J5511" s="7">
        <v>6.9398296000000004</v>
      </c>
      <c r="K5511" s="7">
        <v>1.0896299999999999E-4</v>
      </c>
      <c r="L5511" s="7">
        <v>1.089626252E-5</v>
      </c>
      <c r="M5511" s="7">
        <v>63.69</v>
      </c>
      <c r="N5511" s="7">
        <v>1E-3</v>
      </c>
      <c r="O5511" s="7">
        <v>1E-4</v>
      </c>
      <c r="P5511" s="7">
        <v>1</v>
      </c>
      <c r="Q5511" s="7">
        <v>28</v>
      </c>
      <c r="R5511" s="7">
        <v>265</v>
      </c>
      <c r="S5511" s="189">
        <v>45625.593981481485</v>
      </c>
    </row>
    <row r="5512" spans="1:19">
      <c r="A5512" s="7">
        <v>2009</v>
      </c>
      <c r="B5512" s="123" t="s">
        <v>537</v>
      </c>
      <c r="C5512" s="123" t="s">
        <v>538</v>
      </c>
      <c r="D5512" s="123" t="s">
        <v>548</v>
      </c>
      <c r="E5512" s="123" t="s">
        <v>535</v>
      </c>
      <c r="F5512" s="7">
        <v>1039.4187326690001</v>
      </c>
      <c r="G5512" s="123" t="s">
        <v>532</v>
      </c>
      <c r="H5512" s="7">
        <v>59.341862773999999</v>
      </c>
      <c r="I5512" s="7">
        <v>57.091392438</v>
      </c>
      <c r="J5512" s="7">
        <v>59.285214453000002</v>
      </c>
      <c r="K5512" s="7">
        <v>1.039419E-3</v>
      </c>
      <c r="L5512" s="7">
        <v>1.03942E-4</v>
      </c>
      <c r="M5512" s="7">
        <v>57.036892438000002</v>
      </c>
      <c r="N5512" s="7">
        <v>1E-3</v>
      </c>
      <c r="O5512" s="7">
        <v>1E-4</v>
      </c>
      <c r="P5512" s="7">
        <v>1</v>
      </c>
      <c r="Q5512" s="7">
        <v>28</v>
      </c>
      <c r="R5512" s="7">
        <v>265</v>
      </c>
      <c r="S5512" s="189">
        <v>45625.593981481485</v>
      </c>
    </row>
    <row r="5513" spans="1:19">
      <c r="A5513" s="7">
        <v>2009</v>
      </c>
      <c r="B5513" s="123" t="s">
        <v>537</v>
      </c>
      <c r="C5513" s="123" t="s">
        <v>538</v>
      </c>
      <c r="D5513" s="123" t="s">
        <v>548</v>
      </c>
      <c r="E5513" s="123" t="s">
        <v>549</v>
      </c>
      <c r="F5513" s="7">
        <v>540.51151584499996</v>
      </c>
      <c r="G5513" s="123" t="s">
        <v>532</v>
      </c>
      <c r="H5513" s="7">
        <v>29.432445986000001</v>
      </c>
      <c r="I5513" s="7">
        <v>54.452948962000001</v>
      </c>
      <c r="J5513" s="7">
        <v>29.301101686999999</v>
      </c>
      <c r="K5513" s="7">
        <v>1.6215349999999999E-3</v>
      </c>
      <c r="L5513" s="7">
        <v>3.2430700000000002E-4</v>
      </c>
      <c r="M5513" s="7">
        <v>54.209948961999999</v>
      </c>
      <c r="N5513" s="7">
        <v>3.0000000000000001E-3</v>
      </c>
      <c r="O5513" s="7">
        <v>5.9999999999999995E-4</v>
      </c>
      <c r="P5513" s="7">
        <v>1</v>
      </c>
      <c r="Q5513" s="7">
        <v>28</v>
      </c>
      <c r="R5513" s="7">
        <v>265</v>
      </c>
      <c r="S5513" s="189">
        <v>45625.593981481485</v>
      </c>
    </row>
    <row r="5514" spans="1:19">
      <c r="A5514" s="7">
        <v>2009</v>
      </c>
      <c r="B5514" s="123" t="s">
        <v>537</v>
      </c>
      <c r="C5514" s="123" t="s">
        <v>538</v>
      </c>
      <c r="D5514" s="123" t="s">
        <v>548</v>
      </c>
      <c r="E5514" s="123" t="s">
        <v>541</v>
      </c>
      <c r="F5514" s="7">
        <v>4340.2699468580004</v>
      </c>
      <c r="G5514" s="123" t="s">
        <v>532</v>
      </c>
      <c r="H5514" s="7">
        <v>407.06744102699997</v>
      </c>
      <c r="I5514" s="7">
        <v>93.788507629999998</v>
      </c>
      <c r="J5514" s="7">
        <v>406.01275543000003</v>
      </c>
      <c r="K5514" s="7">
        <v>1.3020810000000001E-2</v>
      </c>
      <c r="L5514" s="7">
        <v>2.6041620000000001E-3</v>
      </c>
      <c r="M5514" s="7">
        <v>93.545507630000003</v>
      </c>
      <c r="N5514" s="7">
        <v>3.0000000000000001E-3</v>
      </c>
      <c r="O5514" s="7">
        <v>5.9999999999999995E-4</v>
      </c>
      <c r="P5514" s="7">
        <v>1</v>
      </c>
      <c r="Q5514" s="7">
        <v>28</v>
      </c>
      <c r="R5514" s="7">
        <v>265</v>
      </c>
      <c r="S5514" s="189">
        <v>45625.593981481485</v>
      </c>
    </row>
    <row r="5515" spans="1:19">
      <c r="A5515" s="7">
        <v>2009</v>
      </c>
      <c r="B5515" s="123" t="s">
        <v>537</v>
      </c>
      <c r="C5515" s="123" t="s">
        <v>538</v>
      </c>
      <c r="D5515" s="123" t="s">
        <v>548</v>
      </c>
      <c r="E5515" s="123" t="s">
        <v>131</v>
      </c>
      <c r="F5515" s="7">
        <v>213.730950267</v>
      </c>
      <c r="G5515" s="123" t="s">
        <v>532</v>
      </c>
      <c r="H5515" s="7">
        <v>5.1936621000000002E-2</v>
      </c>
      <c r="I5515" s="7">
        <v>0.24299999999999999</v>
      </c>
      <c r="J5515" s="7">
        <v>0</v>
      </c>
      <c r="K5515" s="7">
        <v>6.4119299999999997E-4</v>
      </c>
      <c r="L5515" s="7">
        <v>1.2823899999999999E-4</v>
      </c>
      <c r="M5515" s="7">
        <v>0</v>
      </c>
      <c r="N5515" s="7">
        <v>3.0000000000000001E-3</v>
      </c>
      <c r="O5515" s="7">
        <v>5.9999999999999995E-4</v>
      </c>
      <c r="P5515" s="7"/>
      <c r="Q5515" s="7">
        <v>28</v>
      </c>
      <c r="R5515" s="7">
        <v>265</v>
      </c>
      <c r="S5515" s="189">
        <v>45625.593981481485</v>
      </c>
    </row>
    <row r="5516" spans="1:19">
      <c r="A5516" s="7">
        <v>2009</v>
      </c>
      <c r="B5516" s="123" t="s">
        <v>537</v>
      </c>
      <c r="C5516" s="123" t="s">
        <v>538</v>
      </c>
      <c r="D5516" s="123" t="s">
        <v>550</v>
      </c>
      <c r="E5516" s="123" t="s">
        <v>540</v>
      </c>
      <c r="F5516" s="7">
        <v>25.932050267000001</v>
      </c>
      <c r="G5516" s="123" t="s">
        <v>532</v>
      </c>
      <c r="H5516" s="7">
        <v>2.4707409189999998</v>
      </c>
      <c r="I5516" s="7">
        <v>95.277500000000003</v>
      </c>
      <c r="J5516" s="7">
        <v>2.4531719550000002</v>
      </c>
      <c r="K5516" s="7">
        <v>2.5932100000000002E-4</v>
      </c>
      <c r="L5516" s="7">
        <v>3.8898075399999997E-5</v>
      </c>
      <c r="M5516" s="7">
        <v>94.6</v>
      </c>
      <c r="N5516" s="7">
        <v>0.01</v>
      </c>
      <c r="O5516" s="7">
        <v>1.5E-3</v>
      </c>
      <c r="P5516" s="7">
        <v>1</v>
      </c>
      <c r="Q5516" s="7">
        <v>28</v>
      </c>
      <c r="R5516" s="7">
        <v>265</v>
      </c>
      <c r="S5516" s="189">
        <v>45625.593981481485</v>
      </c>
    </row>
    <row r="5517" spans="1:19">
      <c r="A5517" s="7">
        <v>2009</v>
      </c>
      <c r="B5517" s="123" t="s">
        <v>537</v>
      </c>
      <c r="C5517" s="123" t="s">
        <v>538</v>
      </c>
      <c r="D5517" s="123" t="s">
        <v>550</v>
      </c>
      <c r="E5517" s="123" t="s">
        <v>531</v>
      </c>
      <c r="F5517" s="7">
        <v>5569.2813599999999</v>
      </c>
      <c r="G5517" s="123" t="s">
        <v>532</v>
      </c>
      <c r="H5517" s="7">
        <v>424.67441154400001</v>
      </c>
      <c r="I5517" s="7">
        <v>76.253</v>
      </c>
      <c r="J5517" s="7">
        <v>423.32107617399998</v>
      </c>
      <c r="K5517" s="7">
        <v>1.6707843999999999E-2</v>
      </c>
      <c r="L5517" s="7">
        <v>3.341569E-3</v>
      </c>
      <c r="M5517" s="7">
        <v>76.010000000000005</v>
      </c>
      <c r="N5517" s="7">
        <v>3.0000000000000001E-3</v>
      </c>
      <c r="O5517" s="7">
        <v>5.9999999999999995E-4</v>
      </c>
      <c r="P5517" s="7">
        <v>1</v>
      </c>
      <c r="Q5517" s="7">
        <v>28</v>
      </c>
      <c r="R5517" s="7">
        <v>265</v>
      </c>
      <c r="S5517" s="189">
        <v>45625.593981481485</v>
      </c>
    </row>
    <row r="5518" spans="1:19">
      <c r="A5518" s="7">
        <v>2009</v>
      </c>
      <c r="B5518" s="123" t="s">
        <v>537</v>
      </c>
      <c r="C5518" s="123" t="s">
        <v>538</v>
      </c>
      <c r="D5518" s="123" t="s">
        <v>550</v>
      </c>
      <c r="E5518" s="123" t="s">
        <v>533</v>
      </c>
      <c r="F5518" s="7">
        <v>166.34156400000001</v>
      </c>
      <c r="G5518" s="123" t="s">
        <v>532</v>
      </c>
      <c r="H5518" s="7">
        <v>12.232703169000001</v>
      </c>
      <c r="I5518" s="7">
        <v>73.539666667000006</v>
      </c>
      <c r="J5518" s="7">
        <v>12.192282169</v>
      </c>
      <c r="K5518" s="7">
        <v>4.9902499999999995E-4</v>
      </c>
      <c r="L5518" s="7">
        <v>9.9804938399999994E-5</v>
      </c>
      <c r="M5518" s="7">
        <v>73.296666666999997</v>
      </c>
      <c r="N5518" s="7">
        <v>3.0000000000000001E-3</v>
      </c>
      <c r="O5518" s="7">
        <v>5.9999999999999995E-4</v>
      </c>
      <c r="P5518" s="7">
        <v>1</v>
      </c>
      <c r="Q5518" s="7">
        <v>28</v>
      </c>
      <c r="R5518" s="7">
        <v>265</v>
      </c>
      <c r="S5518" s="189">
        <v>45625.593981481485</v>
      </c>
    </row>
    <row r="5519" spans="1:19">
      <c r="A5519" s="7">
        <v>2009</v>
      </c>
      <c r="B5519" s="123" t="s">
        <v>537</v>
      </c>
      <c r="C5519" s="123" t="s">
        <v>538</v>
      </c>
      <c r="D5519" s="123" t="s">
        <v>550</v>
      </c>
      <c r="E5519" s="123" t="s">
        <v>160</v>
      </c>
      <c r="F5519" s="7">
        <v>22.818059999999999</v>
      </c>
      <c r="G5519" s="123" t="s">
        <v>532</v>
      </c>
      <c r="H5519" s="7">
        <v>1.634526092</v>
      </c>
      <c r="I5519" s="7">
        <v>71.632999999999996</v>
      </c>
      <c r="J5519" s="7">
        <v>1.628981303</v>
      </c>
      <c r="K5519" s="7">
        <v>6.8454180000000005E-5</v>
      </c>
      <c r="L5519" s="7">
        <v>1.3690836E-5</v>
      </c>
      <c r="M5519" s="7">
        <v>71.39</v>
      </c>
      <c r="N5519" s="7">
        <v>3.0000000000000001E-3</v>
      </c>
      <c r="O5519" s="7">
        <v>5.9999999999999995E-4</v>
      </c>
      <c r="P5519" s="7">
        <v>1</v>
      </c>
      <c r="Q5519" s="7">
        <v>28</v>
      </c>
      <c r="R5519" s="7">
        <v>265</v>
      </c>
      <c r="S5519" s="189">
        <v>45625.593981481485</v>
      </c>
    </row>
    <row r="5520" spans="1:19">
      <c r="A5520" s="7">
        <v>2009</v>
      </c>
      <c r="B5520" s="123" t="s">
        <v>537</v>
      </c>
      <c r="C5520" s="123" t="s">
        <v>538</v>
      </c>
      <c r="D5520" s="123" t="s">
        <v>550</v>
      </c>
      <c r="E5520" s="123" t="s">
        <v>163</v>
      </c>
      <c r="F5520" s="7">
        <v>68.256612888999996</v>
      </c>
      <c r="G5520" s="123" t="s">
        <v>532</v>
      </c>
      <c r="H5520" s="7">
        <v>4.3509836599999998</v>
      </c>
      <c r="I5520" s="7">
        <v>63.744500000000002</v>
      </c>
      <c r="J5520" s="7">
        <v>4.3472636749999998</v>
      </c>
      <c r="K5520" s="7">
        <v>6.825661289E-5</v>
      </c>
      <c r="L5520" s="7">
        <v>6.8256612890000002E-6</v>
      </c>
      <c r="M5520" s="7">
        <v>63.69</v>
      </c>
      <c r="N5520" s="7">
        <v>1E-3</v>
      </c>
      <c r="O5520" s="7">
        <v>1E-4</v>
      </c>
      <c r="P5520" s="7">
        <v>1</v>
      </c>
      <c r="Q5520" s="7">
        <v>28</v>
      </c>
      <c r="R5520" s="7">
        <v>265</v>
      </c>
      <c r="S5520" s="189">
        <v>45625.593981481485</v>
      </c>
    </row>
    <row r="5521" spans="1:19">
      <c r="A5521" s="7">
        <v>2009</v>
      </c>
      <c r="B5521" s="123" t="s">
        <v>537</v>
      </c>
      <c r="C5521" s="123" t="s">
        <v>538</v>
      </c>
      <c r="D5521" s="123" t="s">
        <v>550</v>
      </c>
      <c r="E5521" s="123" t="s">
        <v>535</v>
      </c>
      <c r="F5521" s="7">
        <v>8105.2623518270002</v>
      </c>
      <c r="G5521" s="123" t="s">
        <v>532</v>
      </c>
      <c r="H5521" s="7">
        <v>462.74071374099998</v>
      </c>
      <c r="I5521" s="7">
        <v>57.091392438</v>
      </c>
      <c r="J5521" s="7">
        <v>462.29897694300001</v>
      </c>
      <c r="K5521" s="7">
        <v>8.1052620000000002E-3</v>
      </c>
      <c r="L5521" s="7">
        <v>8.10526E-4</v>
      </c>
      <c r="M5521" s="7">
        <v>57.036892438000002</v>
      </c>
      <c r="N5521" s="7">
        <v>1E-3</v>
      </c>
      <c r="O5521" s="7">
        <v>1E-4</v>
      </c>
      <c r="P5521" s="7">
        <v>1</v>
      </c>
      <c r="Q5521" s="7">
        <v>28</v>
      </c>
      <c r="R5521" s="7">
        <v>265</v>
      </c>
      <c r="S5521" s="189">
        <v>45625.593981481485</v>
      </c>
    </row>
    <row r="5522" spans="1:19">
      <c r="A5522" s="7">
        <v>2009</v>
      </c>
      <c r="B5522" s="123" t="s">
        <v>537</v>
      </c>
      <c r="C5522" s="123" t="s">
        <v>538</v>
      </c>
      <c r="D5522" s="123" t="s">
        <v>550</v>
      </c>
      <c r="E5522" s="123" t="s">
        <v>541</v>
      </c>
      <c r="F5522" s="7">
        <v>0</v>
      </c>
      <c r="G5522" s="123" t="s">
        <v>532</v>
      </c>
      <c r="H5522" s="7">
        <v>0</v>
      </c>
      <c r="I5522" s="7"/>
      <c r="J5522" s="7">
        <v>0</v>
      </c>
      <c r="K5522" s="7">
        <v>0</v>
      </c>
      <c r="L5522" s="7">
        <v>0</v>
      </c>
      <c r="M5522" s="7"/>
      <c r="N5522" s="7"/>
      <c r="O5522" s="7"/>
      <c r="P5522" s="7">
        <v>1</v>
      </c>
      <c r="Q5522" s="7">
        <v>28</v>
      </c>
      <c r="R5522" s="7">
        <v>265</v>
      </c>
      <c r="S5522" s="189">
        <v>45625.593981481485</v>
      </c>
    </row>
    <row r="5523" spans="1:19">
      <c r="A5523" s="7">
        <v>2009</v>
      </c>
      <c r="B5523" s="123" t="s">
        <v>537</v>
      </c>
      <c r="C5523" s="123" t="s">
        <v>538</v>
      </c>
      <c r="D5523" s="123" t="s">
        <v>551</v>
      </c>
      <c r="E5523" s="123" t="s">
        <v>540</v>
      </c>
      <c r="F5523" s="7">
        <v>12.966025134000001</v>
      </c>
      <c r="G5523" s="123" t="s">
        <v>532</v>
      </c>
      <c r="H5523" s="7">
        <v>1.2353704599999999</v>
      </c>
      <c r="I5523" s="7">
        <v>95.277500000000003</v>
      </c>
      <c r="J5523" s="7">
        <v>1.2265859779999999</v>
      </c>
      <c r="K5523" s="7">
        <v>1.2966E-4</v>
      </c>
      <c r="L5523" s="7">
        <v>1.9449037699999999E-5</v>
      </c>
      <c r="M5523" s="7">
        <v>94.6</v>
      </c>
      <c r="N5523" s="7">
        <v>0.01</v>
      </c>
      <c r="O5523" s="7">
        <v>1.5E-3</v>
      </c>
      <c r="P5523" s="7">
        <v>1</v>
      </c>
      <c r="Q5523" s="7">
        <v>28</v>
      </c>
      <c r="R5523" s="7">
        <v>265</v>
      </c>
      <c r="S5523" s="189">
        <v>45625.593981481485</v>
      </c>
    </row>
    <row r="5524" spans="1:19">
      <c r="A5524" s="7">
        <v>2009</v>
      </c>
      <c r="B5524" s="123" t="s">
        <v>537</v>
      </c>
      <c r="C5524" s="123" t="s">
        <v>538</v>
      </c>
      <c r="D5524" s="123" t="s">
        <v>551</v>
      </c>
      <c r="E5524" s="123" t="s">
        <v>531</v>
      </c>
      <c r="F5524" s="7">
        <v>25.87527948</v>
      </c>
      <c r="G5524" s="123" t="s">
        <v>532</v>
      </c>
      <c r="H5524" s="7">
        <v>1.973067686</v>
      </c>
      <c r="I5524" s="7">
        <v>76.253</v>
      </c>
      <c r="J5524" s="7">
        <v>1.9667799930000001</v>
      </c>
      <c r="K5524" s="7">
        <v>7.7625838439999994E-5</v>
      </c>
      <c r="L5524" s="7">
        <v>1.552516769E-5</v>
      </c>
      <c r="M5524" s="7">
        <v>76.010000000000005</v>
      </c>
      <c r="N5524" s="7">
        <v>3.0000000000000001E-3</v>
      </c>
      <c r="O5524" s="7">
        <v>5.9999999999999995E-4</v>
      </c>
      <c r="P5524" s="7">
        <v>1</v>
      </c>
      <c r="Q5524" s="7">
        <v>28</v>
      </c>
      <c r="R5524" s="7">
        <v>265</v>
      </c>
      <c r="S5524" s="189">
        <v>45625.593981481485</v>
      </c>
    </row>
    <row r="5525" spans="1:19">
      <c r="A5525" s="7">
        <v>2009</v>
      </c>
      <c r="B5525" s="123" t="s">
        <v>537</v>
      </c>
      <c r="C5525" s="123" t="s">
        <v>538</v>
      </c>
      <c r="D5525" s="123" t="s">
        <v>551</v>
      </c>
      <c r="E5525" s="123" t="s">
        <v>533</v>
      </c>
      <c r="F5525" s="7">
        <v>101.11122</v>
      </c>
      <c r="G5525" s="123" t="s">
        <v>532</v>
      </c>
      <c r="H5525" s="7">
        <v>7.435685415</v>
      </c>
      <c r="I5525" s="7">
        <v>73.539666667000006</v>
      </c>
      <c r="J5525" s="7">
        <v>7.4111153889999999</v>
      </c>
      <c r="K5525" s="7">
        <v>3.0333399999999999E-4</v>
      </c>
      <c r="L5525" s="7">
        <v>6.0666732000000001E-5</v>
      </c>
      <c r="M5525" s="7">
        <v>73.296666666999997</v>
      </c>
      <c r="N5525" s="7">
        <v>3.0000000000000001E-3</v>
      </c>
      <c r="O5525" s="7">
        <v>5.9999999999999995E-4</v>
      </c>
      <c r="P5525" s="7">
        <v>1</v>
      </c>
      <c r="Q5525" s="7">
        <v>28</v>
      </c>
      <c r="R5525" s="7">
        <v>265</v>
      </c>
      <c r="S5525" s="189">
        <v>45625.593981481485</v>
      </c>
    </row>
    <row r="5526" spans="1:19">
      <c r="A5526" s="7">
        <v>2009</v>
      </c>
      <c r="B5526" s="123" t="s">
        <v>537</v>
      </c>
      <c r="C5526" s="123" t="s">
        <v>538</v>
      </c>
      <c r="D5526" s="123" t="s">
        <v>551</v>
      </c>
      <c r="E5526" s="123" t="s">
        <v>160</v>
      </c>
      <c r="F5526" s="7">
        <v>18.589392</v>
      </c>
      <c r="G5526" s="123" t="s">
        <v>532</v>
      </c>
      <c r="H5526" s="7">
        <v>1.3316139170000001</v>
      </c>
      <c r="I5526" s="7">
        <v>71.632999999999996</v>
      </c>
      <c r="J5526" s="7">
        <v>1.327096695</v>
      </c>
      <c r="K5526" s="7">
        <v>5.5768176E-5</v>
      </c>
      <c r="L5526" s="7">
        <v>1.11536352E-5</v>
      </c>
      <c r="M5526" s="7">
        <v>71.39</v>
      </c>
      <c r="N5526" s="7">
        <v>3.0000000000000001E-3</v>
      </c>
      <c r="O5526" s="7">
        <v>5.9999999999999995E-4</v>
      </c>
      <c r="P5526" s="7">
        <v>1</v>
      </c>
      <c r="Q5526" s="7">
        <v>28</v>
      </c>
      <c r="R5526" s="7">
        <v>265</v>
      </c>
      <c r="S5526" s="189">
        <v>45625.593981481485</v>
      </c>
    </row>
    <row r="5527" spans="1:19">
      <c r="A5527" s="7">
        <v>2009</v>
      </c>
      <c r="B5527" s="123" t="s">
        <v>537</v>
      </c>
      <c r="C5527" s="123" t="s">
        <v>538</v>
      </c>
      <c r="D5527" s="123" t="s">
        <v>551</v>
      </c>
      <c r="E5527" s="123" t="s">
        <v>163</v>
      </c>
      <c r="F5527" s="7">
        <v>60.198062225000001</v>
      </c>
      <c r="G5527" s="123" t="s">
        <v>532</v>
      </c>
      <c r="H5527" s="7">
        <v>3.8372953779999999</v>
      </c>
      <c r="I5527" s="7">
        <v>63.744500000000002</v>
      </c>
      <c r="J5527" s="7">
        <v>3.8340145830000001</v>
      </c>
      <c r="K5527" s="7">
        <v>6.0198062229999998E-5</v>
      </c>
      <c r="L5527" s="7">
        <v>6.0198062229999998E-6</v>
      </c>
      <c r="M5527" s="7">
        <v>63.69</v>
      </c>
      <c r="N5527" s="7">
        <v>1E-3</v>
      </c>
      <c r="O5527" s="7">
        <v>1E-4</v>
      </c>
      <c r="P5527" s="7">
        <v>1</v>
      </c>
      <c r="Q5527" s="7">
        <v>28</v>
      </c>
      <c r="R5527" s="7">
        <v>265</v>
      </c>
      <c r="S5527" s="189">
        <v>45625.593981481485</v>
      </c>
    </row>
    <row r="5528" spans="1:19">
      <c r="A5528" s="7">
        <v>2009</v>
      </c>
      <c r="B5528" s="123" t="s">
        <v>537</v>
      </c>
      <c r="C5528" s="123" t="s">
        <v>538</v>
      </c>
      <c r="D5528" s="123" t="s">
        <v>551</v>
      </c>
      <c r="E5528" s="123" t="s">
        <v>535</v>
      </c>
      <c r="F5528" s="7">
        <v>291.55373784099999</v>
      </c>
      <c r="G5528" s="123" t="s">
        <v>532</v>
      </c>
      <c r="H5528" s="7">
        <v>16.645208864000001</v>
      </c>
      <c r="I5528" s="7">
        <v>57.091392438</v>
      </c>
      <c r="J5528" s="7">
        <v>16.629319185</v>
      </c>
      <c r="K5528" s="7">
        <v>2.9155400000000002E-4</v>
      </c>
      <c r="L5528" s="7">
        <v>2.9155373780000001E-5</v>
      </c>
      <c r="M5528" s="7">
        <v>57.036892438000002</v>
      </c>
      <c r="N5528" s="7">
        <v>1E-3</v>
      </c>
      <c r="O5528" s="7">
        <v>1E-4</v>
      </c>
      <c r="P5528" s="7">
        <v>1</v>
      </c>
      <c r="Q5528" s="7">
        <v>28</v>
      </c>
      <c r="R5528" s="7">
        <v>265</v>
      </c>
      <c r="S5528" s="189">
        <v>45625.593981481485</v>
      </c>
    </row>
    <row r="5529" spans="1:19">
      <c r="A5529" s="7">
        <v>2009</v>
      </c>
      <c r="B5529" s="123" t="s">
        <v>537</v>
      </c>
      <c r="C5529" s="123" t="s">
        <v>538</v>
      </c>
      <c r="D5529" s="123" t="s">
        <v>551</v>
      </c>
      <c r="E5529" s="123" t="s">
        <v>541</v>
      </c>
      <c r="F5529" s="7">
        <v>0</v>
      </c>
      <c r="G5529" s="123" t="s">
        <v>532</v>
      </c>
      <c r="H5529" s="7">
        <v>0</v>
      </c>
      <c r="I5529" s="7"/>
      <c r="J5529" s="7">
        <v>0</v>
      </c>
      <c r="K5529" s="7">
        <v>0</v>
      </c>
      <c r="L5529" s="7">
        <v>0</v>
      </c>
      <c r="M5529" s="7"/>
      <c r="N5529" s="7"/>
      <c r="O5529" s="7"/>
      <c r="P5529" s="7">
        <v>1</v>
      </c>
      <c r="Q5529" s="7">
        <v>28</v>
      </c>
      <c r="R5529" s="7">
        <v>265</v>
      </c>
      <c r="S5529" s="189">
        <v>45625.593981481485</v>
      </c>
    </row>
    <row r="5530" spans="1:19">
      <c r="A5530" s="7">
        <v>2009</v>
      </c>
      <c r="B5530" s="123" t="s">
        <v>537</v>
      </c>
      <c r="C5530" s="123" t="s">
        <v>538</v>
      </c>
      <c r="D5530" s="123" t="s">
        <v>552</v>
      </c>
      <c r="E5530" s="123" t="s">
        <v>540</v>
      </c>
      <c r="F5530" s="7">
        <v>7.6547832309999997</v>
      </c>
      <c r="G5530" s="123" t="s">
        <v>532</v>
      </c>
      <c r="H5530" s="7">
        <v>0.72932860899999996</v>
      </c>
      <c r="I5530" s="7">
        <v>95.277500000000003</v>
      </c>
      <c r="J5530" s="7">
        <v>0.72414249399999997</v>
      </c>
      <c r="K5530" s="7">
        <v>7.6547832309999998E-5</v>
      </c>
      <c r="L5530" s="7">
        <v>1.1482174850000001E-5</v>
      </c>
      <c r="M5530" s="7">
        <v>94.6</v>
      </c>
      <c r="N5530" s="7">
        <v>0.01</v>
      </c>
      <c r="O5530" s="7">
        <v>1.5E-3</v>
      </c>
      <c r="P5530" s="7">
        <v>1</v>
      </c>
      <c r="Q5530" s="7">
        <v>28</v>
      </c>
      <c r="R5530" s="7">
        <v>265</v>
      </c>
      <c r="S5530" s="189">
        <v>45625.593981481485</v>
      </c>
    </row>
    <row r="5531" spans="1:19">
      <c r="A5531" s="7">
        <v>2009</v>
      </c>
      <c r="B5531" s="123" t="s">
        <v>537</v>
      </c>
      <c r="C5531" s="123" t="s">
        <v>538</v>
      </c>
      <c r="D5531" s="123" t="s">
        <v>552</v>
      </c>
      <c r="E5531" s="123" t="s">
        <v>531</v>
      </c>
      <c r="F5531" s="7">
        <v>21.398587528</v>
      </c>
      <c r="G5531" s="123" t="s">
        <v>532</v>
      </c>
      <c r="H5531" s="7">
        <v>1.631706495</v>
      </c>
      <c r="I5531" s="7">
        <v>76.253</v>
      </c>
      <c r="J5531" s="7">
        <v>1.6265066379999999</v>
      </c>
      <c r="K5531" s="7">
        <v>6.4195762580000006E-5</v>
      </c>
      <c r="L5531" s="7">
        <v>1.283915252E-5</v>
      </c>
      <c r="M5531" s="7">
        <v>76.010000000000005</v>
      </c>
      <c r="N5531" s="7">
        <v>3.0000000000000001E-3</v>
      </c>
      <c r="O5531" s="7">
        <v>5.9999999999999995E-4</v>
      </c>
      <c r="P5531" s="7">
        <v>1</v>
      </c>
      <c r="Q5531" s="7">
        <v>28</v>
      </c>
      <c r="R5531" s="7">
        <v>265</v>
      </c>
      <c r="S5531" s="189">
        <v>45625.593981481485</v>
      </c>
    </row>
    <row r="5532" spans="1:19">
      <c r="A5532" s="7">
        <v>2009</v>
      </c>
      <c r="B5532" s="123" t="s">
        <v>537</v>
      </c>
      <c r="C5532" s="123" t="s">
        <v>538</v>
      </c>
      <c r="D5532" s="123" t="s">
        <v>552</v>
      </c>
      <c r="E5532" s="123" t="s">
        <v>533</v>
      </c>
      <c r="F5532" s="7">
        <v>50.032260000000001</v>
      </c>
      <c r="G5532" s="123" t="s">
        <v>532</v>
      </c>
      <c r="H5532" s="7">
        <v>3.679355723</v>
      </c>
      <c r="I5532" s="7">
        <v>73.539666667000006</v>
      </c>
      <c r="J5532" s="7">
        <v>3.6671978840000001</v>
      </c>
      <c r="K5532" s="7">
        <v>1.50097E-4</v>
      </c>
      <c r="L5532" s="7">
        <v>3.0019355999999999E-5</v>
      </c>
      <c r="M5532" s="7">
        <v>73.296666666999997</v>
      </c>
      <c r="N5532" s="7">
        <v>3.0000000000000001E-3</v>
      </c>
      <c r="O5532" s="7">
        <v>5.9999999999999995E-4</v>
      </c>
      <c r="P5532" s="7">
        <v>1</v>
      </c>
      <c r="Q5532" s="7">
        <v>28</v>
      </c>
      <c r="R5532" s="7">
        <v>265</v>
      </c>
      <c r="S5532" s="189">
        <v>45625.593981481485</v>
      </c>
    </row>
    <row r="5533" spans="1:19">
      <c r="A5533" s="7">
        <v>2009</v>
      </c>
      <c r="B5533" s="123" t="s">
        <v>537</v>
      </c>
      <c r="C5533" s="123" t="s">
        <v>538</v>
      </c>
      <c r="D5533" s="123" t="s">
        <v>552</v>
      </c>
      <c r="E5533" s="123" t="s">
        <v>160</v>
      </c>
      <c r="F5533" s="7">
        <v>11.93238</v>
      </c>
      <c r="G5533" s="123" t="s">
        <v>532</v>
      </c>
      <c r="H5533" s="7">
        <v>0.85475217699999995</v>
      </c>
      <c r="I5533" s="7">
        <v>71.632999999999996</v>
      </c>
      <c r="J5533" s="7">
        <v>0.85185260799999996</v>
      </c>
      <c r="K5533" s="7">
        <v>3.5797139999999999E-5</v>
      </c>
      <c r="L5533" s="7">
        <v>7.1594280000000004E-6</v>
      </c>
      <c r="M5533" s="7">
        <v>71.39</v>
      </c>
      <c r="N5533" s="7">
        <v>3.0000000000000001E-3</v>
      </c>
      <c r="O5533" s="7">
        <v>5.9999999999999995E-4</v>
      </c>
      <c r="P5533" s="7">
        <v>1</v>
      </c>
      <c r="Q5533" s="7">
        <v>28</v>
      </c>
      <c r="R5533" s="7">
        <v>265</v>
      </c>
      <c r="S5533" s="189">
        <v>45625.593981481485</v>
      </c>
    </row>
    <row r="5534" spans="1:19">
      <c r="A5534" s="7">
        <v>2009</v>
      </c>
      <c r="B5534" s="123" t="s">
        <v>537</v>
      </c>
      <c r="C5534" s="123" t="s">
        <v>538</v>
      </c>
      <c r="D5534" s="123" t="s">
        <v>552</v>
      </c>
      <c r="E5534" s="123" t="s">
        <v>163</v>
      </c>
      <c r="F5534" s="7">
        <v>71.631561457000004</v>
      </c>
      <c r="G5534" s="123" t="s">
        <v>532</v>
      </c>
      <c r="H5534" s="7">
        <v>4.5661180689999998</v>
      </c>
      <c r="I5534" s="7">
        <v>63.744500000000002</v>
      </c>
      <c r="J5534" s="7">
        <v>4.5622141489999999</v>
      </c>
      <c r="K5534" s="7">
        <v>7.1631561459999999E-5</v>
      </c>
      <c r="L5534" s="7">
        <v>7.1631561460000002E-6</v>
      </c>
      <c r="M5534" s="7">
        <v>63.69</v>
      </c>
      <c r="N5534" s="7">
        <v>1E-3</v>
      </c>
      <c r="O5534" s="7">
        <v>1E-4</v>
      </c>
      <c r="P5534" s="7">
        <v>1</v>
      </c>
      <c r="Q5534" s="7">
        <v>28</v>
      </c>
      <c r="R5534" s="7">
        <v>265</v>
      </c>
      <c r="S5534" s="189">
        <v>45625.593981481485</v>
      </c>
    </row>
    <row r="5535" spans="1:19">
      <c r="A5535" s="7">
        <v>2009</v>
      </c>
      <c r="B5535" s="123" t="s">
        <v>537</v>
      </c>
      <c r="C5535" s="123" t="s">
        <v>538</v>
      </c>
      <c r="D5535" s="123" t="s">
        <v>552</v>
      </c>
      <c r="E5535" s="123" t="s">
        <v>535</v>
      </c>
      <c r="F5535" s="7">
        <v>610.27809397399994</v>
      </c>
      <c r="G5535" s="123" t="s">
        <v>532</v>
      </c>
      <c r="H5535" s="7">
        <v>34.841626159</v>
      </c>
      <c r="I5535" s="7">
        <v>57.091392438</v>
      </c>
      <c r="J5535" s="7">
        <v>34.808366003000003</v>
      </c>
      <c r="K5535" s="7">
        <v>6.1027800000000001E-4</v>
      </c>
      <c r="L5535" s="7">
        <v>6.1027809400000003E-5</v>
      </c>
      <c r="M5535" s="7">
        <v>57.036892438000002</v>
      </c>
      <c r="N5535" s="7">
        <v>1E-3</v>
      </c>
      <c r="O5535" s="7">
        <v>1E-4</v>
      </c>
      <c r="P5535" s="7">
        <v>1</v>
      </c>
      <c r="Q5535" s="7">
        <v>28</v>
      </c>
      <c r="R5535" s="7">
        <v>265</v>
      </c>
      <c r="S5535" s="189">
        <v>45625.593981481485</v>
      </c>
    </row>
    <row r="5536" spans="1:19">
      <c r="A5536" s="7">
        <v>2009</v>
      </c>
      <c r="B5536" s="123" t="s">
        <v>537</v>
      </c>
      <c r="C5536" s="123" t="s">
        <v>538</v>
      </c>
      <c r="D5536" s="123" t="s">
        <v>552</v>
      </c>
      <c r="E5536" s="123" t="s">
        <v>541</v>
      </c>
      <c r="F5536" s="7">
        <v>0</v>
      </c>
      <c r="G5536" s="123" t="s">
        <v>532</v>
      </c>
      <c r="H5536" s="7">
        <v>0</v>
      </c>
      <c r="I5536" s="7"/>
      <c r="J5536" s="7">
        <v>0</v>
      </c>
      <c r="K5536" s="7">
        <v>0</v>
      </c>
      <c r="L5536" s="7">
        <v>0</v>
      </c>
      <c r="M5536" s="7"/>
      <c r="N5536" s="7"/>
      <c r="O5536" s="7"/>
      <c r="P5536" s="7">
        <v>1</v>
      </c>
      <c r="Q5536" s="7">
        <v>28</v>
      </c>
      <c r="R5536" s="7">
        <v>265</v>
      </c>
      <c r="S5536" s="189">
        <v>45625.593981481485</v>
      </c>
    </row>
    <row r="5537" spans="1:19">
      <c r="A5537" s="7">
        <v>2009</v>
      </c>
      <c r="B5537" s="123" t="s">
        <v>537</v>
      </c>
      <c r="C5537" s="123" t="s">
        <v>538</v>
      </c>
      <c r="D5537" s="123" t="s">
        <v>567</v>
      </c>
      <c r="E5537" s="123" t="s">
        <v>540</v>
      </c>
      <c r="F5537" s="7">
        <v>11.034664442</v>
      </c>
      <c r="G5537" s="123" t="s">
        <v>532</v>
      </c>
      <c r="H5537" s="7">
        <v>1.051355241</v>
      </c>
      <c r="I5537" s="7">
        <v>95.277500000000003</v>
      </c>
      <c r="J5537" s="7">
        <v>1.0438792560000001</v>
      </c>
      <c r="K5537" s="7">
        <v>1.1034700000000001E-4</v>
      </c>
      <c r="L5537" s="7">
        <v>1.6551996660000001E-5</v>
      </c>
      <c r="M5537" s="7">
        <v>94.6</v>
      </c>
      <c r="N5537" s="7">
        <v>0.01</v>
      </c>
      <c r="O5537" s="7">
        <v>1.5E-3</v>
      </c>
      <c r="P5537" s="7">
        <v>1</v>
      </c>
      <c r="Q5537" s="7">
        <v>28</v>
      </c>
      <c r="R5537" s="7">
        <v>265</v>
      </c>
      <c r="S5537" s="189">
        <v>45625.593981481485</v>
      </c>
    </row>
    <row r="5538" spans="1:19">
      <c r="A5538" s="7">
        <v>2009</v>
      </c>
      <c r="B5538" s="123" t="s">
        <v>537</v>
      </c>
      <c r="C5538" s="123" t="s">
        <v>538</v>
      </c>
      <c r="D5538" s="123" t="s">
        <v>567</v>
      </c>
      <c r="E5538" s="123" t="s">
        <v>531</v>
      </c>
      <c r="F5538" s="7">
        <v>16.742827899000002</v>
      </c>
      <c r="G5538" s="123" t="s">
        <v>532</v>
      </c>
      <c r="H5538" s="7">
        <v>1.2766908560000001</v>
      </c>
      <c r="I5538" s="7">
        <v>76.253</v>
      </c>
      <c r="J5538" s="7">
        <v>1.2726223489999999</v>
      </c>
      <c r="K5538" s="7">
        <v>5.0228483699999997E-5</v>
      </c>
      <c r="L5538" s="7">
        <v>1.0045696740000001E-5</v>
      </c>
      <c r="M5538" s="7">
        <v>76.010000000000005</v>
      </c>
      <c r="N5538" s="7">
        <v>3.0000000000000001E-3</v>
      </c>
      <c r="O5538" s="7">
        <v>5.9999999999999995E-4</v>
      </c>
      <c r="P5538" s="7">
        <v>1</v>
      </c>
      <c r="Q5538" s="7">
        <v>28</v>
      </c>
      <c r="R5538" s="7">
        <v>265</v>
      </c>
      <c r="S5538" s="189">
        <v>45625.593981481485</v>
      </c>
    </row>
    <row r="5539" spans="1:19">
      <c r="A5539" s="7">
        <v>2009</v>
      </c>
      <c r="B5539" s="123" t="s">
        <v>537</v>
      </c>
      <c r="C5539" s="123" t="s">
        <v>538</v>
      </c>
      <c r="D5539" s="123" t="s">
        <v>567</v>
      </c>
      <c r="E5539" s="123" t="s">
        <v>533</v>
      </c>
      <c r="F5539" s="7">
        <v>46.012931999999999</v>
      </c>
      <c r="G5539" s="123" t="s">
        <v>532</v>
      </c>
      <c r="H5539" s="7">
        <v>3.383775682</v>
      </c>
      <c r="I5539" s="7">
        <v>73.539666667000006</v>
      </c>
      <c r="J5539" s="7">
        <v>3.3725945390000001</v>
      </c>
      <c r="K5539" s="7">
        <v>1.3803900000000001E-4</v>
      </c>
      <c r="L5539" s="7">
        <v>2.7607759200000001E-5</v>
      </c>
      <c r="M5539" s="7">
        <v>73.296666666999997</v>
      </c>
      <c r="N5539" s="7">
        <v>3.0000000000000001E-3</v>
      </c>
      <c r="O5539" s="7">
        <v>5.9999999999999995E-4</v>
      </c>
      <c r="P5539" s="7">
        <v>1</v>
      </c>
      <c r="Q5539" s="7">
        <v>28</v>
      </c>
      <c r="R5539" s="7">
        <v>265</v>
      </c>
      <c r="S5539" s="189">
        <v>45625.593981481485</v>
      </c>
    </row>
    <row r="5540" spans="1:19">
      <c r="A5540" s="7">
        <v>2009</v>
      </c>
      <c r="B5540" s="123" t="s">
        <v>537</v>
      </c>
      <c r="C5540" s="123" t="s">
        <v>538</v>
      </c>
      <c r="D5540" s="123" t="s">
        <v>567</v>
      </c>
      <c r="E5540" s="123" t="s">
        <v>160</v>
      </c>
      <c r="F5540" s="7">
        <v>22.985531999999999</v>
      </c>
      <c r="G5540" s="123" t="s">
        <v>532</v>
      </c>
      <c r="H5540" s="7">
        <v>1.646522614</v>
      </c>
      <c r="I5540" s="7">
        <v>71.632999999999996</v>
      </c>
      <c r="J5540" s="7">
        <v>1.6409371290000001</v>
      </c>
      <c r="K5540" s="7">
        <v>6.8956595999999999E-5</v>
      </c>
      <c r="L5540" s="7">
        <v>1.37913192E-5</v>
      </c>
      <c r="M5540" s="7">
        <v>71.39</v>
      </c>
      <c r="N5540" s="7">
        <v>3.0000000000000001E-3</v>
      </c>
      <c r="O5540" s="7">
        <v>5.9999999999999995E-4</v>
      </c>
      <c r="P5540" s="7">
        <v>1</v>
      </c>
      <c r="Q5540" s="7">
        <v>28</v>
      </c>
      <c r="R5540" s="7">
        <v>265</v>
      </c>
      <c r="S5540" s="189">
        <v>45625.593981481485</v>
      </c>
    </row>
    <row r="5541" spans="1:19">
      <c r="A5541" s="7">
        <v>2009</v>
      </c>
      <c r="B5541" s="123" t="s">
        <v>537</v>
      </c>
      <c r="C5541" s="123" t="s">
        <v>538</v>
      </c>
      <c r="D5541" s="123" t="s">
        <v>567</v>
      </c>
      <c r="E5541" s="123" t="s">
        <v>163</v>
      </c>
      <c r="F5541" s="7">
        <v>18.596655378000001</v>
      </c>
      <c r="G5541" s="123" t="s">
        <v>532</v>
      </c>
      <c r="H5541" s="7">
        <v>1.1854344990000001</v>
      </c>
      <c r="I5541" s="7">
        <v>63.744500000000002</v>
      </c>
      <c r="J5541" s="7">
        <v>1.1844209809999999</v>
      </c>
      <c r="K5541" s="7">
        <v>1.8596655380000001E-5</v>
      </c>
      <c r="L5541" s="7">
        <v>1.8596655380000001E-6</v>
      </c>
      <c r="M5541" s="7">
        <v>63.69</v>
      </c>
      <c r="N5541" s="7">
        <v>1E-3</v>
      </c>
      <c r="O5541" s="7">
        <v>1E-4</v>
      </c>
      <c r="P5541" s="7">
        <v>1</v>
      </c>
      <c r="Q5541" s="7">
        <v>28</v>
      </c>
      <c r="R5541" s="7">
        <v>265</v>
      </c>
      <c r="S5541" s="189">
        <v>45625.593981481485</v>
      </c>
    </row>
    <row r="5542" spans="1:19">
      <c r="A5542" s="7">
        <v>2009</v>
      </c>
      <c r="B5542" s="123" t="s">
        <v>537</v>
      </c>
      <c r="C5542" s="123" t="s">
        <v>538</v>
      </c>
      <c r="D5542" s="123" t="s">
        <v>567</v>
      </c>
      <c r="E5542" s="123" t="s">
        <v>535</v>
      </c>
      <c r="F5542" s="7">
        <v>61.709926514999999</v>
      </c>
      <c r="G5542" s="123" t="s">
        <v>532</v>
      </c>
      <c r="H5542" s="7">
        <v>3.523105632</v>
      </c>
      <c r="I5542" s="7">
        <v>57.091392438</v>
      </c>
      <c r="J5542" s="7">
        <v>3.519742441</v>
      </c>
      <c r="K5542" s="7">
        <v>6.1709926520000006E-5</v>
      </c>
      <c r="L5542" s="7">
        <v>6.1709926510000004E-6</v>
      </c>
      <c r="M5542" s="7">
        <v>57.036892438000002</v>
      </c>
      <c r="N5542" s="7">
        <v>1E-3</v>
      </c>
      <c r="O5542" s="7">
        <v>1E-4</v>
      </c>
      <c r="P5542" s="7">
        <v>1</v>
      </c>
      <c r="Q5542" s="7">
        <v>28</v>
      </c>
      <c r="R5542" s="7">
        <v>265</v>
      </c>
      <c r="S5542" s="189">
        <v>45625.593981481485</v>
      </c>
    </row>
    <row r="5543" spans="1:19">
      <c r="A5543" s="7">
        <v>2009</v>
      </c>
      <c r="B5543" s="123" t="s">
        <v>537</v>
      </c>
      <c r="C5543" s="123" t="s">
        <v>538</v>
      </c>
      <c r="D5543" s="123" t="s">
        <v>567</v>
      </c>
      <c r="E5543" s="123" t="s">
        <v>541</v>
      </c>
      <c r="F5543" s="7">
        <v>0</v>
      </c>
      <c r="G5543" s="123" t="s">
        <v>532</v>
      </c>
      <c r="H5543" s="7">
        <v>0</v>
      </c>
      <c r="I5543" s="7"/>
      <c r="J5543" s="7">
        <v>0</v>
      </c>
      <c r="K5543" s="7">
        <v>0</v>
      </c>
      <c r="L5543" s="7">
        <v>0</v>
      </c>
      <c r="M5543" s="7"/>
      <c r="N5543" s="7"/>
      <c r="O5543" s="7"/>
      <c r="P5543" s="7">
        <v>1</v>
      </c>
      <c r="Q5543" s="7">
        <v>28</v>
      </c>
      <c r="R5543" s="7">
        <v>265</v>
      </c>
      <c r="S5543" s="189">
        <v>45625.593981481485</v>
      </c>
    </row>
    <row r="5544" spans="1:19">
      <c r="A5544" s="7">
        <v>2009</v>
      </c>
      <c r="B5544" s="123" t="s">
        <v>537</v>
      </c>
      <c r="C5544" s="123" t="s">
        <v>538</v>
      </c>
      <c r="D5544" s="123" t="s">
        <v>568</v>
      </c>
      <c r="E5544" s="123" t="s">
        <v>540</v>
      </c>
      <c r="F5544" s="7">
        <v>29.029293328000001</v>
      </c>
      <c r="G5544" s="123" t="s">
        <v>532</v>
      </c>
      <c r="H5544" s="7">
        <v>2.7658384950000001</v>
      </c>
      <c r="I5544" s="7">
        <v>95.277500000000003</v>
      </c>
      <c r="J5544" s="7">
        <v>2.7461711489999998</v>
      </c>
      <c r="K5544" s="7">
        <v>2.9029300000000001E-4</v>
      </c>
      <c r="L5544" s="7">
        <v>4.3543939990000001E-5</v>
      </c>
      <c r="M5544" s="7">
        <v>94.6</v>
      </c>
      <c r="N5544" s="7">
        <v>0.01</v>
      </c>
      <c r="O5544" s="7">
        <v>1.5E-3</v>
      </c>
      <c r="P5544" s="7">
        <v>1</v>
      </c>
      <c r="Q5544" s="7">
        <v>28</v>
      </c>
      <c r="R5544" s="7">
        <v>265</v>
      </c>
      <c r="S5544" s="189">
        <v>45625.593981481485</v>
      </c>
    </row>
    <row r="5545" spans="1:19">
      <c r="A5545" s="7">
        <v>2009</v>
      </c>
      <c r="B5545" s="123" t="s">
        <v>537</v>
      </c>
      <c r="C5545" s="123" t="s">
        <v>538</v>
      </c>
      <c r="D5545" s="123" t="s">
        <v>568</v>
      </c>
      <c r="E5545" s="123" t="s">
        <v>569</v>
      </c>
      <c r="F5545" s="7">
        <v>25.002062351999999</v>
      </c>
      <c r="G5545" s="123" t="s">
        <v>532</v>
      </c>
      <c r="H5545" s="7">
        <v>2.4830423189999999</v>
      </c>
      <c r="I5545" s="7">
        <v>99.313500000000005</v>
      </c>
      <c r="J5545" s="7">
        <v>2.4717038840000001</v>
      </c>
      <c r="K5545" s="7">
        <v>5.0004124699999998E-5</v>
      </c>
      <c r="L5545" s="7">
        <v>3.7503093529999998E-5</v>
      </c>
      <c r="M5545" s="7">
        <v>98.86</v>
      </c>
      <c r="N5545" s="7">
        <v>2E-3</v>
      </c>
      <c r="O5545" s="7">
        <v>1.5E-3</v>
      </c>
      <c r="P5545" s="7">
        <v>1</v>
      </c>
      <c r="Q5545" s="7">
        <v>28</v>
      </c>
      <c r="R5545" s="7">
        <v>265</v>
      </c>
      <c r="S5545" s="189">
        <v>45625.593981481485</v>
      </c>
    </row>
    <row r="5546" spans="1:19">
      <c r="A5546" s="7">
        <v>2009</v>
      </c>
      <c r="B5546" s="123" t="s">
        <v>537</v>
      </c>
      <c r="C5546" s="123" t="s">
        <v>538</v>
      </c>
      <c r="D5546" s="123" t="s">
        <v>568</v>
      </c>
      <c r="E5546" s="123" t="s">
        <v>531</v>
      </c>
      <c r="F5546" s="7">
        <v>557.25861412799998</v>
      </c>
      <c r="G5546" s="123" t="s">
        <v>532</v>
      </c>
      <c r="H5546" s="7">
        <v>42.492641102999997</v>
      </c>
      <c r="I5546" s="7">
        <v>76.253</v>
      </c>
      <c r="J5546" s="7">
        <v>42.357227260000002</v>
      </c>
      <c r="K5546" s="7">
        <v>1.671776E-3</v>
      </c>
      <c r="L5546" s="7">
        <v>3.3435499999999999E-4</v>
      </c>
      <c r="M5546" s="7">
        <v>76.010000000000005</v>
      </c>
      <c r="N5546" s="7">
        <v>3.0000000000000001E-3</v>
      </c>
      <c r="O5546" s="7">
        <v>5.9999999999999995E-4</v>
      </c>
      <c r="P5546" s="7">
        <v>1</v>
      </c>
      <c r="Q5546" s="7">
        <v>28</v>
      </c>
      <c r="R5546" s="7">
        <v>265</v>
      </c>
      <c r="S5546" s="189">
        <v>45625.593981481485</v>
      </c>
    </row>
    <row r="5547" spans="1:19">
      <c r="A5547" s="7">
        <v>2009</v>
      </c>
      <c r="B5547" s="123" t="s">
        <v>537</v>
      </c>
      <c r="C5547" s="123" t="s">
        <v>538</v>
      </c>
      <c r="D5547" s="123" t="s">
        <v>568</v>
      </c>
      <c r="E5547" s="123" t="s">
        <v>533</v>
      </c>
      <c r="F5547" s="7">
        <v>638.78007600000001</v>
      </c>
      <c r="G5547" s="123" t="s">
        <v>532</v>
      </c>
      <c r="H5547" s="7">
        <v>46.975673862999997</v>
      </c>
      <c r="I5547" s="7">
        <v>73.539666667000006</v>
      </c>
      <c r="J5547" s="7">
        <v>46.820450303999998</v>
      </c>
      <c r="K5547" s="7">
        <v>1.9163400000000001E-3</v>
      </c>
      <c r="L5547" s="7">
        <v>3.8326799999999998E-4</v>
      </c>
      <c r="M5547" s="7">
        <v>73.296666666999997</v>
      </c>
      <c r="N5547" s="7">
        <v>3.0000000000000001E-3</v>
      </c>
      <c r="O5547" s="7">
        <v>5.9999999999999995E-4</v>
      </c>
      <c r="P5547" s="7">
        <v>1</v>
      </c>
      <c r="Q5547" s="7">
        <v>28</v>
      </c>
      <c r="R5547" s="7">
        <v>265</v>
      </c>
      <c r="S5547" s="189">
        <v>45625.593981481485</v>
      </c>
    </row>
    <row r="5548" spans="1:19">
      <c r="A5548" s="7">
        <v>2009</v>
      </c>
      <c r="B5548" s="123" t="s">
        <v>537</v>
      </c>
      <c r="C5548" s="123" t="s">
        <v>538</v>
      </c>
      <c r="D5548" s="123" t="s">
        <v>568</v>
      </c>
      <c r="E5548" s="123" t="s">
        <v>160</v>
      </c>
      <c r="F5548" s="7">
        <v>51.413904000000002</v>
      </c>
      <c r="G5548" s="123" t="s">
        <v>532</v>
      </c>
      <c r="H5548" s="7">
        <v>3.6829321849999999</v>
      </c>
      <c r="I5548" s="7">
        <v>71.632999999999996</v>
      </c>
      <c r="J5548" s="7">
        <v>3.6704386069999999</v>
      </c>
      <c r="K5548" s="7">
        <v>1.5424199999999999E-4</v>
      </c>
      <c r="L5548" s="7">
        <v>3.0848342400000002E-5</v>
      </c>
      <c r="M5548" s="7">
        <v>71.39</v>
      </c>
      <c r="N5548" s="7">
        <v>3.0000000000000001E-3</v>
      </c>
      <c r="O5548" s="7">
        <v>5.9999999999999995E-4</v>
      </c>
      <c r="P5548" s="7">
        <v>1</v>
      </c>
      <c r="Q5548" s="7">
        <v>28</v>
      </c>
      <c r="R5548" s="7">
        <v>265</v>
      </c>
      <c r="S5548" s="189">
        <v>45625.593981481485</v>
      </c>
    </row>
    <row r="5549" spans="1:19">
      <c r="A5549" s="7">
        <v>2009</v>
      </c>
      <c r="B5549" s="123" t="s">
        <v>537</v>
      </c>
      <c r="C5549" s="123" t="s">
        <v>538</v>
      </c>
      <c r="D5549" s="123" t="s">
        <v>568</v>
      </c>
      <c r="E5549" s="123" t="s">
        <v>163</v>
      </c>
      <c r="F5549" s="7">
        <v>76.315163553000005</v>
      </c>
      <c r="G5549" s="123" t="s">
        <v>532</v>
      </c>
      <c r="H5549" s="7">
        <v>4.8646719430000003</v>
      </c>
      <c r="I5549" s="7">
        <v>63.744500000000002</v>
      </c>
      <c r="J5549" s="7">
        <v>4.8605127670000003</v>
      </c>
      <c r="K5549" s="7">
        <v>7.6315163550000003E-5</v>
      </c>
      <c r="L5549" s="7">
        <v>7.6315163550000007E-6</v>
      </c>
      <c r="M5549" s="7">
        <v>63.69</v>
      </c>
      <c r="N5549" s="7">
        <v>1E-3</v>
      </c>
      <c r="O5549" s="7">
        <v>1E-4</v>
      </c>
      <c r="P5549" s="7">
        <v>1</v>
      </c>
      <c r="Q5549" s="7">
        <v>28</v>
      </c>
      <c r="R5549" s="7">
        <v>265</v>
      </c>
      <c r="S5549" s="189">
        <v>45625.593981481485</v>
      </c>
    </row>
    <row r="5550" spans="1:19">
      <c r="A5550" s="7">
        <v>2009</v>
      </c>
      <c r="B5550" s="123" t="s">
        <v>537</v>
      </c>
      <c r="C5550" s="123" t="s">
        <v>538</v>
      </c>
      <c r="D5550" s="123" t="s">
        <v>568</v>
      </c>
      <c r="E5550" s="123" t="s">
        <v>535</v>
      </c>
      <c r="F5550" s="7">
        <v>773.34743028800006</v>
      </c>
      <c r="G5550" s="123" t="s">
        <v>532</v>
      </c>
      <c r="H5550" s="7">
        <v>44.151481633000003</v>
      </c>
      <c r="I5550" s="7">
        <v>57.091392438</v>
      </c>
      <c r="J5550" s="7">
        <v>44.109334199000003</v>
      </c>
      <c r="K5550" s="7">
        <v>7.7334699999999997E-4</v>
      </c>
      <c r="L5550" s="7">
        <v>7.7334743029999997E-5</v>
      </c>
      <c r="M5550" s="7">
        <v>57.036892438000002</v>
      </c>
      <c r="N5550" s="7">
        <v>1E-3</v>
      </c>
      <c r="O5550" s="7">
        <v>1E-4</v>
      </c>
      <c r="P5550" s="7">
        <v>1</v>
      </c>
      <c r="Q5550" s="7">
        <v>28</v>
      </c>
      <c r="R5550" s="7">
        <v>265</v>
      </c>
      <c r="S5550" s="189">
        <v>45625.593981481485</v>
      </c>
    </row>
    <row r="5551" spans="1:19">
      <c r="A5551" s="7">
        <v>2009</v>
      </c>
      <c r="B5551" s="123" t="s">
        <v>537</v>
      </c>
      <c r="C5551" s="123" t="s">
        <v>538</v>
      </c>
      <c r="D5551" s="123" t="s">
        <v>568</v>
      </c>
      <c r="E5551" s="123" t="s">
        <v>541</v>
      </c>
      <c r="F5551" s="7">
        <v>0</v>
      </c>
      <c r="G5551" s="123" t="s">
        <v>532</v>
      </c>
      <c r="H5551" s="7">
        <v>0</v>
      </c>
      <c r="I5551" s="7"/>
      <c r="J5551" s="7">
        <v>0</v>
      </c>
      <c r="K5551" s="7">
        <v>0</v>
      </c>
      <c r="L5551" s="7">
        <v>0</v>
      </c>
      <c r="M5551" s="7"/>
      <c r="N5551" s="7"/>
      <c r="O5551" s="7"/>
      <c r="P5551" s="7">
        <v>1</v>
      </c>
      <c r="Q5551" s="7">
        <v>28</v>
      </c>
      <c r="R5551" s="7">
        <v>265</v>
      </c>
      <c r="S5551" s="189">
        <v>45625.593981481485</v>
      </c>
    </row>
    <row r="5552" spans="1:19">
      <c r="A5552" s="7">
        <v>2009</v>
      </c>
      <c r="B5552" s="123" t="s">
        <v>537</v>
      </c>
      <c r="C5552" s="123" t="s">
        <v>538</v>
      </c>
      <c r="D5552" s="123" t="s">
        <v>568</v>
      </c>
      <c r="E5552" s="123" t="s">
        <v>593</v>
      </c>
      <c r="F5552" s="7">
        <v>44.003267999999998</v>
      </c>
      <c r="G5552" s="123" t="s">
        <v>532</v>
      </c>
      <c r="H5552" s="7">
        <v>3.237599114</v>
      </c>
      <c r="I5552" s="7">
        <v>73.576333332999994</v>
      </c>
      <c r="J5552" s="7">
        <v>3.2269063199999999</v>
      </c>
      <c r="K5552" s="7">
        <v>1.3201E-4</v>
      </c>
      <c r="L5552" s="7">
        <v>2.6401960799999999E-5</v>
      </c>
      <c r="M5552" s="7">
        <v>73.333333332999999</v>
      </c>
      <c r="N5552" s="7">
        <v>3.0000000000000001E-3</v>
      </c>
      <c r="O5552" s="7">
        <v>5.9999999999999995E-4</v>
      </c>
      <c r="P5552" s="7">
        <v>1</v>
      </c>
      <c r="Q5552" s="7">
        <v>28</v>
      </c>
      <c r="R5552" s="7">
        <v>265</v>
      </c>
      <c r="S5552" s="189">
        <v>45625.593981481485</v>
      </c>
    </row>
    <row r="5553" spans="1:19">
      <c r="A5553" s="7">
        <v>2009</v>
      </c>
      <c r="B5553" s="123" t="s">
        <v>537</v>
      </c>
      <c r="C5553" s="123" t="s">
        <v>538</v>
      </c>
      <c r="D5553" s="123" t="s">
        <v>566</v>
      </c>
      <c r="E5553" s="123" t="s">
        <v>540</v>
      </c>
      <c r="F5553" s="7">
        <v>1.954913871</v>
      </c>
      <c r="G5553" s="123" t="s">
        <v>532</v>
      </c>
      <c r="H5553" s="7">
        <v>0.18625930600000001</v>
      </c>
      <c r="I5553" s="7">
        <v>95.277500000000003</v>
      </c>
      <c r="J5553" s="7">
        <v>0.18493485200000001</v>
      </c>
      <c r="K5553" s="7">
        <v>1.9549138710000001E-5</v>
      </c>
      <c r="L5553" s="7">
        <v>2.9323708070000002E-6</v>
      </c>
      <c r="M5553" s="7">
        <v>94.6</v>
      </c>
      <c r="N5553" s="7">
        <v>0.01</v>
      </c>
      <c r="O5553" s="7">
        <v>1.5E-3</v>
      </c>
      <c r="P5553" s="7">
        <v>1</v>
      </c>
      <c r="Q5553" s="7">
        <v>28</v>
      </c>
      <c r="R5553" s="7">
        <v>265</v>
      </c>
      <c r="S5553" s="189">
        <v>45625.593981481485</v>
      </c>
    </row>
    <row r="5554" spans="1:19">
      <c r="A5554" s="7">
        <v>2009</v>
      </c>
      <c r="B5554" s="123" t="s">
        <v>537</v>
      </c>
      <c r="C5554" s="123" t="s">
        <v>538</v>
      </c>
      <c r="D5554" s="123" t="s">
        <v>566</v>
      </c>
      <c r="E5554" s="123" t="s">
        <v>531</v>
      </c>
      <c r="F5554" s="7">
        <v>0</v>
      </c>
      <c r="G5554" s="123" t="s">
        <v>532</v>
      </c>
      <c r="H5554" s="7">
        <v>0</v>
      </c>
      <c r="I5554" s="7"/>
      <c r="J5554" s="7">
        <v>0</v>
      </c>
      <c r="K5554" s="7">
        <v>0</v>
      </c>
      <c r="L5554" s="7">
        <v>0</v>
      </c>
      <c r="M5554" s="7"/>
      <c r="N5554" s="7"/>
      <c r="O5554" s="7"/>
      <c r="P5554" s="7">
        <v>1</v>
      </c>
      <c r="Q5554" s="7">
        <v>28</v>
      </c>
      <c r="R5554" s="7">
        <v>265</v>
      </c>
      <c r="S5554" s="189">
        <v>45625.593981481485</v>
      </c>
    </row>
    <row r="5555" spans="1:19">
      <c r="A5555" s="7">
        <v>2009</v>
      </c>
      <c r="B5555" s="123" t="s">
        <v>537</v>
      </c>
      <c r="C5555" s="123" t="s">
        <v>538</v>
      </c>
      <c r="D5555" s="123" t="s">
        <v>566</v>
      </c>
      <c r="E5555" s="123" t="s">
        <v>533</v>
      </c>
      <c r="F5555" s="7">
        <v>1497.7830311279999</v>
      </c>
      <c r="G5555" s="123" t="s">
        <v>532</v>
      </c>
      <c r="H5555" s="7">
        <v>110.146464849</v>
      </c>
      <c r="I5555" s="7">
        <v>73.539666667000006</v>
      </c>
      <c r="J5555" s="7">
        <v>109.782503572</v>
      </c>
      <c r="K5555" s="7">
        <v>4.4933489999999998E-3</v>
      </c>
      <c r="L5555" s="7">
        <v>8.9866999999999996E-4</v>
      </c>
      <c r="M5555" s="7">
        <v>73.296666666999997</v>
      </c>
      <c r="N5555" s="7">
        <v>3.0000000000000001E-3</v>
      </c>
      <c r="O5555" s="7">
        <v>5.9999999999999995E-4</v>
      </c>
      <c r="P5555" s="7">
        <v>1</v>
      </c>
      <c r="Q5555" s="7">
        <v>28</v>
      </c>
      <c r="R5555" s="7">
        <v>265</v>
      </c>
      <c r="S5555" s="189">
        <v>45625.593981481485</v>
      </c>
    </row>
    <row r="5556" spans="1:19">
      <c r="A5556" s="7">
        <v>2009</v>
      </c>
      <c r="B5556" s="123" t="s">
        <v>537</v>
      </c>
      <c r="C5556" s="123" t="s">
        <v>538</v>
      </c>
      <c r="D5556" s="123" t="s">
        <v>566</v>
      </c>
      <c r="E5556" s="123" t="s">
        <v>160</v>
      </c>
      <c r="F5556" s="7">
        <v>31.562204428000001</v>
      </c>
      <c r="G5556" s="123" t="s">
        <v>532</v>
      </c>
      <c r="H5556" s="7">
        <v>2.2608953899999999</v>
      </c>
      <c r="I5556" s="7">
        <v>71.632999999999996</v>
      </c>
      <c r="J5556" s="7">
        <v>2.2532257740000001</v>
      </c>
      <c r="K5556" s="7">
        <v>9.4686613280000007E-5</v>
      </c>
      <c r="L5556" s="7">
        <v>1.8937322660000001E-5</v>
      </c>
      <c r="M5556" s="7">
        <v>71.39</v>
      </c>
      <c r="N5556" s="7">
        <v>3.0000000000000001E-3</v>
      </c>
      <c r="O5556" s="7">
        <v>5.9999999999999995E-4</v>
      </c>
      <c r="P5556" s="7">
        <v>1</v>
      </c>
      <c r="Q5556" s="7">
        <v>28</v>
      </c>
      <c r="R5556" s="7">
        <v>265</v>
      </c>
      <c r="S5556" s="189">
        <v>45625.593981481485</v>
      </c>
    </row>
    <row r="5557" spans="1:19">
      <c r="A5557" s="7">
        <v>2009</v>
      </c>
      <c r="B5557" s="123" t="s">
        <v>537</v>
      </c>
      <c r="C5557" s="123" t="s">
        <v>538</v>
      </c>
      <c r="D5557" s="123" t="s">
        <v>566</v>
      </c>
      <c r="E5557" s="123" t="s">
        <v>163</v>
      </c>
      <c r="F5557" s="7">
        <v>16.485663805000002</v>
      </c>
      <c r="G5557" s="123" t="s">
        <v>532</v>
      </c>
      <c r="H5557" s="7">
        <v>1.0508703960000001</v>
      </c>
      <c r="I5557" s="7">
        <v>63.744500000000002</v>
      </c>
      <c r="J5557" s="7">
        <v>1.0499719279999999</v>
      </c>
      <c r="K5557" s="7">
        <v>1.6485663809999999E-5</v>
      </c>
      <c r="L5557" s="7">
        <v>1.6485663810000001E-6</v>
      </c>
      <c r="M5557" s="7">
        <v>63.69</v>
      </c>
      <c r="N5557" s="7">
        <v>1E-3</v>
      </c>
      <c r="O5557" s="7">
        <v>1E-4</v>
      </c>
      <c r="P5557" s="7">
        <v>1</v>
      </c>
      <c r="Q5557" s="7">
        <v>28</v>
      </c>
      <c r="R5557" s="7">
        <v>265</v>
      </c>
      <c r="S5557" s="189">
        <v>45625.593981481485</v>
      </c>
    </row>
    <row r="5558" spans="1:19">
      <c r="A5558" s="7">
        <v>2009</v>
      </c>
      <c r="B5558" s="123" t="s">
        <v>537</v>
      </c>
      <c r="C5558" s="123" t="s">
        <v>538</v>
      </c>
      <c r="D5558" s="123" t="s">
        <v>566</v>
      </c>
      <c r="E5558" s="123" t="s">
        <v>535</v>
      </c>
      <c r="F5558" s="7">
        <v>62.573188835000003</v>
      </c>
      <c r="G5558" s="123" t="s">
        <v>532</v>
      </c>
      <c r="H5558" s="7">
        <v>3.5723904800000001</v>
      </c>
      <c r="I5558" s="7">
        <v>57.091392438</v>
      </c>
      <c r="J5558" s="7">
        <v>3.5689802410000002</v>
      </c>
      <c r="K5558" s="7">
        <v>6.2573188840000005E-5</v>
      </c>
      <c r="L5558" s="7">
        <v>6.2573188839999997E-6</v>
      </c>
      <c r="M5558" s="7">
        <v>57.036892438000002</v>
      </c>
      <c r="N5558" s="7">
        <v>1E-3</v>
      </c>
      <c r="O5558" s="7">
        <v>1E-4</v>
      </c>
      <c r="P5558" s="7">
        <v>1</v>
      </c>
      <c r="Q5558" s="7">
        <v>28</v>
      </c>
      <c r="R5558" s="7">
        <v>265</v>
      </c>
      <c r="S5558" s="189">
        <v>45625.593981481485</v>
      </c>
    </row>
    <row r="5559" spans="1:19">
      <c r="A5559" s="7">
        <v>2009</v>
      </c>
      <c r="B5559" s="123" t="s">
        <v>537</v>
      </c>
      <c r="C5559" s="123" t="s">
        <v>538</v>
      </c>
      <c r="D5559" s="123" t="s">
        <v>566</v>
      </c>
      <c r="E5559" s="123" t="s">
        <v>541</v>
      </c>
      <c r="F5559" s="7">
        <v>0</v>
      </c>
      <c r="G5559" s="123" t="s">
        <v>532</v>
      </c>
      <c r="H5559" s="7">
        <v>0</v>
      </c>
      <c r="I5559" s="7"/>
      <c r="J5559" s="7">
        <v>0</v>
      </c>
      <c r="K5559" s="7">
        <v>0</v>
      </c>
      <c r="L5559" s="7">
        <v>0</v>
      </c>
      <c r="M5559" s="7"/>
      <c r="N5559" s="7"/>
      <c r="O5559" s="7"/>
      <c r="P5559" s="7">
        <v>1</v>
      </c>
      <c r="Q5559" s="7">
        <v>28</v>
      </c>
      <c r="R5559" s="7">
        <v>265</v>
      </c>
      <c r="S5559" s="189">
        <v>45625.593981481485</v>
      </c>
    </row>
    <row r="5560" spans="1:19">
      <c r="A5560" s="7">
        <v>2009</v>
      </c>
      <c r="B5560" s="123" t="s">
        <v>537</v>
      </c>
      <c r="C5560" s="123" t="s">
        <v>553</v>
      </c>
      <c r="D5560" s="123" t="s">
        <v>554</v>
      </c>
      <c r="E5560" s="123" t="s">
        <v>25</v>
      </c>
      <c r="F5560" s="7">
        <v>752.23662509600001</v>
      </c>
      <c r="G5560" s="123" t="s">
        <v>532</v>
      </c>
      <c r="H5560" s="7">
        <v>3.407534493</v>
      </c>
      <c r="I5560" s="7">
        <v>4.5298704949999999</v>
      </c>
      <c r="J5560" s="7">
        <v>2.9836220880000002</v>
      </c>
      <c r="K5560" s="7">
        <v>1.85714E-3</v>
      </c>
      <c r="L5560" s="7">
        <v>1.4034430000000001E-3</v>
      </c>
      <c r="M5560" s="7">
        <v>3.9663345130000001</v>
      </c>
      <c r="N5560" s="7">
        <v>2.4688240000000001E-3</v>
      </c>
      <c r="O5560" s="7">
        <v>1.865694E-3</v>
      </c>
      <c r="P5560" s="7">
        <v>1</v>
      </c>
      <c r="Q5560" s="7">
        <v>28</v>
      </c>
      <c r="R5560" s="7">
        <v>265</v>
      </c>
      <c r="S5560" s="189">
        <v>45625.593981481485</v>
      </c>
    </row>
    <row r="5561" spans="1:19">
      <c r="A5561" s="7">
        <v>2009</v>
      </c>
      <c r="B5561" s="123" t="s">
        <v>537</v>
      </c>
      <c r="C5561" s="123" t="s">
        <v>553</v>
      </c>
      <c r="D5561" s="123" t="s">
        <v>554</v>
      </c>
      <c r="E5561" s="123" t="s">
        <v>23</v>
      </c>
      <c r="F5561" s="7">
        <v>0</v>
      </c>
      <c r="G5561" s="123" t="s">
        <v>532</v>
      </c>
      <c r="H5561" s="7">
        <v>0</v>
      </c>
      <c r="I5561" s="7"/>
      <c r="J5561" s="7">
        <v>0</v>
      </c>
      <c r="K5561" s="7">
        <v>0</v>
      </c>
      <c r="L5561" s="7">
        <v>0</v>
      </c>
      <c r="M5561" s="7"/>
      <c r="N5561" s="7"/>
      <c r="O5561" s="7"/>
      <c r="P5561" s="7"/>
      <c r="Q5561" s="7">
        <v>28</v>
      </c>
      <c r="R5561" s="7">
        <v>265</v>
      </c>
      <c r="S5561" s="189">
        <v>45625.593981481485</v>
      </c>
    </row>
    <row r="5562" spans="1:19">
      <c r="A5562" s="7">
        <v>2009</v>
      </c>
      <c r="B5562" s="123" t="s">
        <v>537</v>
      </c>
      <c r="C5562" s="123" t="s">
        <v>553</v>
      </c>
      <c r="D5562" s="123" t="s">
        <v>554</v>
      </c>
      <c r="E5562" s="123" t="s">
        <v>533</v>
      </c>
      <c r="F5562" s="7">
        <v>32098.024194903999</v>
      </c>
      <c r="G5562" s="123" t="s">
        <v>532</v>
      </c>
      <c r="H5562" s="7">
        <v>2371.6084901959998</v>
      </c>
      <c r="I5562" s="7">
        <v>73.886432255000003</v>
      </c>
      <c r="J5562" s="7">
        <v>2352.7851734860001</v>
      </c>
      <c r="K5562" s="7">
        <v>8.0548226000000001E-2</v>
      </c>
      <c r="L5562" s="7">
        <v>6.2520627999999995E-2</v>
      </c>
      <c r="M5562" s="7">
        <v>73.3</v>
      </c>
      <c r="N5562" s="7">
        <v>2.5094449999999999E-3</v>
      </c>
      <c r="O5562" s="7">
        <v>1.9478029999999999E-3</v>
      </c>
      <c r="P5562" s="7">
        <v>1</v>
      </c>
      <c r="Q5562" s="7">
        <v>28</v>
      </c>
      <c r="R5562" s="7">
        <v>265</v>
      </c>
      <c r="S5562" s="189">
        <v>45625.593981481485</v>
      </c>
    </row>
    <row r="5563" spans="1:19">
      <c r="A5563" s="7">
        <v>2009</v>
      </c>
      <c r="B5563" s="123" t="s">
        <v>537</v>
      </c>
      <c r="C5563" s="123" t="s">
        <v>553</v>
      </c>
      <c r="D5563" s="123" t="s">
        <v>555</v>
      </c>
      <c r="E5563" s="123" t="s">
        <v>25</v>
      </c>
      <c r="F5563" s="7">
        <v>358.33412165999999</v>
      </c>
      <c r="G5563" s="123" t="s">
        <v>532</v>
      </c>
      <c r="H5563" s="7">
        <v>1.623207165</v>
      </c>
      <c r="I5563" s="7">
        <v>4.5298704949999999</v>
      </c>
      <c r="J5563" s="7">
        <v>1.421272994</v>
      </c>
      <c r="K5563" s="7">
        <v>8.8466399999999996E-4</v>
      </c>
      <c r="L5563" s="7">
        <v>6.6854200000000005E-4</v>
      </c>
      <c r="M5563" s="7">
        <v>3.9663345130000001</v>
      </c>
      <c r="N5563" s="7">
        <v>2.4688240000000001E-3</v>
      </c>
      <c r="O5563" s="7">
        <v>1.865694E-3</v>
      </c>
      <c r="P5563" s="7">
        <v>1</v>
      </c>
      <c r="Q5563" s="7">
        <v>28</v>
      </c>
      <c r="R5563" s="7">
        <v>265</v>
      </c>
      <c r="S5563" s="189">
        <v>45625.593981481485</v>
      </c>
    </row>
    <row r="5564" spans="1:19">
      <c r="A5564" s="7">
        <v>2009</v>
      </c>
      <c r="B5564" s="123" t="s">
        <v>537</v>
      </c>
      <c r="C5564" s="123" t="s">
        <v>553</v>
      </c>
      <c r="D5564" s="123" t="s">
        <v>555</v>
      </c>
      <c r="E5564" s="123" t="s">
        <v>23</v>
      </c>
      <c r="F5564" s="7">
        <v>0</v>
      </c>
      <c r="G5564" s="123" t="s">
        <v>532</v>
      </c>
      <c r="H5564" s="7">
        <v>0</v>
      </c>
      <c r="I5564" s="7"/>
      <c r="J5564" s="7">
        <v>0</v>
      </c>
      <c r="K5564" s="7">
        <v>0</v>
      </c>
      <c r="L5564" s="7">
        <v>0</v>
      </c>
      <c r="M5564" s="7"/>
      <c r="N5564" s="7"/>
      <c r="O5564" s="7"/>
      <c r="P5564" s="7"/>
      <c r="Q5564" s="7">
        <v>28</v>
      </c>
      <c r="R5564" s="7">
        <v>265</v>
      </c>
      <c r="S5564" s="189">
        <v>45625.593981481485</v>
      </c>
    </row>
    <row r="5565" spans="1:19">
      <c r="A5565" s="7">
        <v>2009</v>
      </c>
      <c r="B5565" s="123" t="s">
        <v>537</v>
      </c>
      <c r="C5565" s="123" t="s">
        <v>553</v>
      </c>
      <c r="D5565" s="123" t="s">
        <v>555</v>
      </c>
      <c r="E5565" s="123" t="s">
        <v>533</v>
      </c>
      <c r="F5565" s="7">
        <v>15290.158605926001</v>
      </c>
      <c r="G5565" s="123" t="s">
        <v>532</v>
      </c>
      <c r="H5565" s="7">
        <v>1129.7352680050001</v>
      </c>
      <c r="I5565" s="7">
        <v>73.886432255000003</v>
      </c>
      <c r="J5565" s="7">
        <v>1120.768625814</v>
      </c>
      <c r="K5565" s="7">
        <v>3.8369812000000003E-2</v>
      </c>
      <c r="L5565" s="7">
        <v>2.9782217E-2</v>
      </c>
      <c r="M5565" s="7">
        <v>73.3</v>
      </c>
      <c r="N5565" s="7">
        <v>2.5094449999999999E-3</v>
      </c>
      <c r="O5565" s="7">
        <v>1.9478029999999999E-3</v>
      </c>
      <c r="P5565" s="7">
        <v>1</v>
      </c>
      <c r="Q5565" s="7">
        <v>28</v>
      </c>
      <c r="R5565" s="7">
        <v>265</v>
      </c>
      <c r="S5565" s="189">
        <v>45625.593981481485</v>
      </c>
    </row>
    <row r="5566" spans="1:19">
      <c r="A5566" s="7">
        <v>2009</v>
      </c>
      <c r="B5566" s="123" t="s">
        <v>537</v>
      </c>
      <c r="C5566" s="123" t="s">
        <v>553</v>
      </c>
      <c r="D5566" s="123" t="s">
        <v>555</v>
      </c>
      <c r="E5566" s="123" t="s">
        <v>159</v>
      </c>
      <c r="F5566" s="7">
        <v>0</v>
      </c>
      <c r="G5566" s="123" t="s">
        <v>532</v>
      </c>
      <c r="H5566" s="7">
        <v>0</v>
      </c>
      <c r="I5566" s="7"/>
      <c r="J5566" s="7">
        <v>0</v>
      </c>
      <c r="K5566" s="7">
        <v>0</v>
      </c>
      <c r="L5566" s="7">
        <v>0</v>
      </c>
      <c r="M5566" s="7"/>
      <c r="N5566" s="7"/>
      <c r="O5566" s="7"/>
      <c r="P5566" s="7">
        <v>1</v>
      </c>
      <c r="Q5566" s="7">
        <v>28</v>
      </c>
      <c r="R5566" s="7">
        <v>265</v>
      </c>
      <c r="S5566" s="189">
        <v>45625.593981481485</v>
      </c>
    </row>
    <row r="5567" spans="1:19">
      <c r="A5567" s="7">
        <v>2009</v>
      </c>
      <c r="B5567" s="123" t="s">
        <v>537</v>
      </c>
      <c r="C5567" s="123" t="s">
        <v>553</v>
      </c>
      <c r="D5567" s="123" t="s">
        <v>560</v>
      </c>
      <c r="E5567" s="123" t="s">
        <v>25</v>
      </c>
      <c r="F5567" s="7">
        <v>659.23968469099998</v>
      </c>
      <c r="G5567" s="123" t="s">
        <v>532</v>
      </c>
      <c r="H5567" s="7">
        <v>2.9862703970000002</v>
      </c>
      <c r="I5567" s="7">
        <v>4.5298704949999999</v>
      </c>
      <c r="J5567" s="7">
        <v>2.6147651139999999</v>
      </c>
      <c r="K5567" s="7">
        <v>1.627547E-3</v>
      </c>
      <c r="L5567" s="7">
        <v>1.2299399999999999E-3</v>
      </c>
      <c r="M5567" s="7">
        <v>3.9663345130000001</v>
      </c>
      <c r="N5567" s="7">
        <v>2.4688240000000001E-3</v>
      </c>
      <c r="O5567" s="7">
        <v>1.865694E-3</v>
      </c>
      <c r="P5567" s="7">
        <v>1</v>
      </c>
      <c r="Q5567" s="7">
        <v>28</v>
      </c>
      <c r="R5567" s="7">
        <v>265</v>
      </c>
      <c r="S5567" s="189">
        <v>45625.593981481485</v>
      </c>
    </row>
    <row r="5568" spans="1:19">
      <c r="A5568" s="7">
        <v>2009</v>
      </c>
      <c r="B5568" s="123" t="s">
        <v>537</v>
      </c>
      <c r="C5568" s="123" t="s">
        <v>553</v>
      </c>
      <c r="D5568" s="123" t="s">
        <v>560</v>
      </c>
      <c r="E5568" s="123" t="s">
        <v>23</v>
      </c>
      <c r="F5568" s="7">
        <v>820.71266346599998</v>
      </c>
      <c r="G5568" s="123" t="s">
        <v>532</v>
      </c>
      <c r="H5568" s="7">
        <v>0.61025277200000005</v>
      </c>
      <c r="I5568" s="7">
        <v>0.74356446399999998</v>
      </c>
      <c r="J5568" s="7">
        <v>0</v>
      </c>
      <c r="K5568" s="7">
        <v>8.2834020000000005E-3</v>
      </c>
      <c r="L5568" s="7">
        <v>1.4276130000000001E-3</v>
      </c>
      <c r="M5568" s="7">
        <v>0</v>
      </c>
      <c r="N5568" s="7">
        <v>1.0092937999999999E-2</v>
      </c>
      <c r="O5568" s="7">
        <v>1.7394800000000001E-3</v>
      </c>
      <c r="P5568" s="7"/>
      <c r="Q5568" s="7">
        <v>28</v>
      </c>
      <c r="R5568" s="7">
        <v>265</v>
      </c>
      <c r="S5568" s="189">
        <v>45625.593981481485</v>
      </c>
    </row>
    <row r="5569" spans="1:19">
      <c r="A5569" s="7">
        <v>2009</v>
      </c>
      <c r="B5569" s="123" t="s">
        <v>537</v>
      </c>
      <c r="C5569" s="123" t="s">
        <v>553</v>
      </c>
      <c r="D5569" s="123" t="s">
        <v>560</v>
      </c>
      <c r="E5569" s="123" t="s">
        <v>533</v>
      </c>
      <c r="F5569" s="7">
        <v>25770.968769972002</v>
      </c>
      <c r="G5569" s="123" t="s">
        <v>532</v>
      </c>
      <c r="H5569" s="7">
        <v>1904.124938168</v>
      </c>
      <c r="I5569" s="7">
        <v>73.886432255000003</v>
      </c>
      <c r="J5569" s="7">
        <v>1889.0120108389999</v>
      </c>
      <c r="K5569" s="7">
        <v>6.4670828999999999E-2</v>
      </c>
      <c r="L5569" s="7">
        <v>5.0196770000000002E-2</v>
      </c>
      <c r="M5569" s="7">
        <v>73.3</v>
      </c>
      <c r="N5569" s="7">
        <v>2.5094449999999999E-3</v>
      </c>
      <c r="O5569" s="7">
        <v>1.9478029999999999E-3</v>
      </c>
      <c r="P5569" s="7">
        <v>1</v>
      </c>
      <c r="Q5569" s="7">
        <v>28</v>
      </c>
      <c r="R5569" s="7">
        <v>265</v>
      </c>
      <c r="S5569" s="189">
        <v>45625.593981481485</v>
      </c>
    </row>
    <row r="5570" spans="1:19">
      <c r="A5570" s="7">
        <v>2009</v>
      </c>
      <c r="B5570" s="123" t="s">
        <v>537</v>
      </c>
      <c r="C5570" s="123" t="s">
        <v>553</v>
      </c>
      <c r="D5570" s="123" t="s">
        <v>560</v>
      </c>
      <c r="E5570" s="123" t="s">
        <v>159</v>
      </c>
      <c r="F5570" s="7">
        <v>58854.394687289001</v>
      </c>
      <c r="G5570" s="123" t="s">
        <v>532</v>
      </c>
      <c r="H5570" s="7">
        <v>4164.4734952560002</v>
      </c>
      <c r="I5570" s="7">
        <v>70.758921528000002</v>
      </c>
      <c r="J5570" s="7">
        <v>4117.4534523230004</v>
      </c>
      <c r="K5570" s="7">
        <v>0.67953702000000005</v>
      </c>
      <c r="L5570" s="7">
        <v>0.105633986</v>
      </c>
      <c r="M5570" s="7">
        <v>69.959999999999994</v>
      </c>
      <c r="N5570" s="7">
        <v>1.1546071E-2</v>
      </c>
      <c r="O5570" s="7">
        <v>1.794836E-3</v>
      </c>
      <c r="P5570" s="7">
        <v>1</v>
      </c>
      <c r="Q5570" s="7">
        <v>28</v>
      </c>
      <c r="R5570" s="7">
        <v>265</v>
      </c>
      <c r="S5570" s="189">
        <v>45625.593981481485</v>
      </c>
    </row>
    <row r="5571" spans="1:19">
      <c r="A5571" s="7">
        <v>2009</v>
      </c>
      <c r="B5571" s="123" t="s">
        <v>537</v>
      </c>
      <c r="C5571" s="123" t="s">
        <v>553</v>
      </c>
      <c r="D5571" s="123" t="s">
        <v>560</v>
      </c>
      <c r="E5571" s="123" t="s">
        <v>163</v>
      </c>
      <c r="F5571" s="7">
        <v>24.568238696000002</v>
      </c>
      <c r="G5571" s="123" t="s">
        <v>532</v>
      </c>
      <c r="H5571" s="7">
        <v>1.601557696</v>
      </c>
      <c r="I5571" s="7">
        <v>65.188136432999997</v>
      </c>
      <c r="J5571" s="7">
        <v>1.564996805</v>
      </c>
      <c r="K5571" s="7">
        <v>3.2578099999999998E-4</v>
      </c>
      <c r="L5571" s="7">
        <v>1.0354299999999999E-4</v>
      </c>
      <c r="M5571" s="7">
        <v>63.7</v>
      </c>
      <c r="N5571" s="7">
        <v>1.3260261000000001E-2</v>
      </c>
      <c r="O5571" s="7">
        <v>4.2145250000000002E-3</v>
      </c>
      <c r="P5571" s="7">
        <v>1</v>
      </c>
      <c r="Q5571" s="7">
        <v>28</v>
      </c>
      <c r="R5571" s="7">
        <v>265</v>
      </c>
      <c r="S5571" s="189">
        <v>45625.593981481485</v>
      </c>
    </row>
    <row r="5572" spans="1:19">
      <c r="A5572" s="7">
        <v>2009</v>
      </c>
      <c r="B5572" s="123" t="s">
        <v>537</v>
      </c>
      <c r="C5572" s="123" t="s">
        <v>553</v>
      </c>
      <c r="D5572" s="123" t="s">
        <v>559</v>
      </c>
      <c r="E5572" s="123" t="s">
        <v>25</v>
      </c>
      <c r="F5572" s="7">
        <v>131.321311108</v>
      </c>
      <c r="G5572" s="123" t="s">
        <v>532</v>
      </c>
      <c r="H5572" s="7">
        <v>0.59486853299999998</v>
      </c>
      <c r="I5572" s="7">
        <v>4.5298704949999999</v>
      </c>
      <c r="J5572" s="7">
        <v>0.52086424899999995</v>
      </c>
      <c r="K5572" s="7">
        <v>3.24209E-4</v>
      </c>
      <c r="L5572" s="7">
        <v>2.4500500000000002E-4</v>
      </c>
      <c r="M5572" s="7">
        <v>3.9663345130000001</v>
      </c>
      <c r="N5572" s="7">
        <v>2.4688240000000001E-3</v>
      </c>
      <c r="O5572" s="7">
        <v>1.865694E-3</v>
      </c>
      <c r="P5572" s="7">
        <v>1</v>
      </c>
      <c r="Q5572" s="7">
        <v>28</v>
      </c>
      <c r="R5572" s="7">
        <v>265</v>
      </c>
      <c r="S5572" s="189">
        <v>45625.593981481485</v>
      </c>
    </row>
    <row r="5573" spans="1:19">
      <c r="A5573" s="7">
        <v>2009</v>
      </c>
      <c r="B5573" s="123" t="s">
        <v>537</v>
      </c>
      <c r="C5573" s="123" t="s">
        <v>553</v>
      </c>
      <c r="D5573" s="123" t="s">
        <v>559</v>
      </c>
      <c r="E5573" s="123" t="s">
        <v>23</v>
      </c>
      <c r="F5573" s="7">
        <v>26.036776907</v>
      </c>
      <c r="G5573" s="123" t="s">
        <v>532</v>
      </c>
      <c r="H5573" s="7">
        <v>1.9360022000000001E-2</v>
      </c>
      <c r="I5573" s="7">
        <v>0.74356446399999998</v>
      </c>
      <c r="J5573" s="7">
        <v>0</v>
      </c>
      <c r="K5573" s="7">
        <v>2.6278800000000002E-4</v>
      </c>
      <c r="L5573" s="7">
        <v>4.5290452690000003E-5</v>
      </c>
      <c r="M5573" s="7">
        <v>0</v>
      </c>
      <c r="N5573" s="7">
        <v>1.0092937999999999E-2</v>
      </c>
      <c r="O5573" s="7">
        <v>1.7394800000000001E-3</v>
      </c>
      <c r="P5573" s="7"/>
      <c r="Q5573" s="7">
        <v>28</v>
      </c>
      <c r="R5573" s="7">
        <v>265</v>
      </c>
      <c r="S5573" s="189">
        <v>45625.593981481485</v>
      </c>
    </row>
    <row r="5574" spans="1:19">
      <c r="A5574" s="7">
        <v>2009</v>
      </c>
      <c r="B5574" s="123" t="s">
        <v>537</v>
      </c>
      <c r="C5574" s="123" t="s">
        <v>553</v>
      </c>
      <c r="D5574" s="123" t="s">
        <v>559</v>
      </c>
      <c r="E5574" s="123" t="s">
        <v>533</v>
      </c>
      <c r="F5574" s="7">
        <v>5603.495603161</v>
      </c>
      <c r="G5574" s="123" t="s">
        <v>532</v>
      </c>
      <c r="H5574" s="7">
        <v>414.02229827399998</v>
      </c>
      <c r="I5574" s="7">
        <v>73.886432255000003</v>
      </c>
      <c r="J5574" s="7">
        <v>410.73622771200002</v>
      </c>
      <c r="K5574" s="7">
        <v>1.4061664E-2</v>
      </c>
      <c r="L5574" s="7">
        <v>1.0914505999999999E-2</v>
      </c>
      <c r="M5574" s="7">
        <v>73.3</v>
      </c>
      <c r="N5574" s="7">
        <v>2.5094449999999999E-3</v>
      </c>
      <c r="O5574" s="7">
        <v>1.9478029999999999E-3</v>
      </c>
      <c r="P5574" s="7">
        <v>1</v>
      </c>
      <c r="Q5574" s="7">
        <v>28</v>
      </c>
      <c r="R5574" s="7">
        <v>265</v>
      </c>
      <c r="S5574" s="189">
        <v>45625.593981481485</v>
      </c>
    </row>
    <row r="5575" spans="1:19">
      <c r="A5575" s="7">
        <v>2009</v>
      </c>
      <c r="B5575" s="123" t="s">
        <v>537</v>
      </c>
      <c r="C5575" s="123" t="s">
        <v>553</v>
      </c>
      <c r="D5575" s="123" t="s">
        <v>559</v>
      </c>
      <c r="E5575" s="123" t="s">
        <v>159</v>
      </c>
      <c r="F5575" s="7">
        <v>1867.131838842</v>
      </c>
      <c r="G5575" s="123" t="s">
        <v>532</v>
      </c>
      <c r="H5575" s="7">
        <v>132.11623526700001</v>
      </c>
      <c r="I5575" s="7">
        <v>70.758921528000002</v>
      </c>
      <c r="J5575" s="7">
        <v>130.624543445</v>
      </c>
      <c r="K5575" s="7">
        <v>2.1558036999999999E-2</v>
      </c>
      <c r="L5575" s="7">
        <v>3.351195E-3</v>
      </c>
      <c r="M5575" s="7">
        <v>69.959999999999994</v>
      </c>
      <c r="N5575" s="7">
        <v>1.1546071E-2</v>
      </c>
      <c r="O5575" s="7">
        <v>1.794836E-3</v>
      </c>
      <c r="P5575" s="7">
        <v>1</v>
      </c>
      <c r="Q5575" s="7">
        <v>28</v>
      </c>
      <c r="R5575" s="7">
        <v>265</v>
      </c>
      <c r="S5575" s="189">
        <v>45625.593981481485</v>
      </c>
    </row>
    <row r="5576" spans="1:19">
      <c r="A5576" s="7">
        <v>2009</v>
      </c>
      <c r="B5576" s="123" t="s">
        <v>537</v>
      </c>
      <c r="C5576" s="123" t="s">
        <v>553</v>
      </c>
      <c r="D5576" s="123" t="s">
        <v>188</v>
      </c>
      <c r="E5576" s="123" t="s">
        <v>533</v>
      </c>
      <c r="F5576" s="7">
        <v>1676.585713485</v>
      </c>
      <c r="G5576" s="123" t="s">
        <v>532</v>
      </c>
      <c r="H5576" s="7">
        <v>135.795395181</v>
      </c>
      <c r="I5576" s="7">
        <v>80.995199999999997</v>
      </c>
      <c r="J5576" s="7">
        <v>122.893732798</v>
      </c>
      <c r="K5576" s="7">
        <v>6.9578310000000003E-3</v>
      </c>
      <c r="L5576" s="7">
        <v>4.7950351000000002E-2</v>
      </c>
      <c r="M5576" s="7">
        <v>73.3</v>
      </c>
      <c r="N5576" s="7">
        <v>4.15E-3</v>
      </c>
      <c r="O5576" s="7">
        <v>2.86E-2</v>
      </c>
      <c r="P5576" s="7">
        <v>1</v>
      </c>
      <c r="Q5576" s="7">
        <v>28</v>
      </c>
      <c r="R5576" s="7">
        <v>265</v>
      </c>
      <c r="S5576" s="189">
        <v>45625.593981481485</v>
      </c>
    </row>
    <row r="5577" spans="1:19">
      <c r="A5577" s="7">
        <v>2009</v>
      </c>
      <c r="B5577" s="123" t="s">
        <v>537</v>
      </c>
      <c r="C5577" s="123" t="s">
        <v>553</v>
      </c>
      <c r="D5577" s="123" t="s">
        <v>571</v>
      </c>
      <c r="E5577" s="123" t="s">
        <v>572</v>
      </c>
      <c r="F5577" s="7">
        <v>875.35384237799997</v>
      </c>
      <c r="G5577" s="123" t="s">
        <v>532</v>
      </c>
      <c r="H5577" s="7">
        <v>62.966327129</v>
      </c>
      <c r="I5577" s="7">
        <v>71.932427872000005</v>
      </c>
      <c r="J5577" s="7">
        <v>62.449899532000003</v>
      </c>
      <c r="K5577" s="7">
        <v>1.701E-3</v>
      </c>
      <c r="L5577" s="7">
        <v>1.7690550000000001E-3</v>
      </c>
      <c r="M5577" s="7">
        <v>71.342463480000006</v>
      </c>
      <c r="N5577" s="7">
        <v>1.943214E-3</v>
      </c>
      <c r="O5577" s="7">
        <v>2.02096E-3</v>
      </c>
      <c r="P5577" s="7">
        <v>1</v>
      </c>
      <c r="Q5577" s="7">
        <v>28</v>
      </c>
      <c r="R5577" s="7">
        <v>265</v>
      </c>
      <c r="S5577" s="189">
        <v>45625.593981481485</v>
      </c>
    </row>
    <row r="5578" spans="1:19">
      <c r="A5578" s="7">
        <v>2009</v>
      </c>
      <c r="B5578" s="123" t="s">
        <v>537</v>
      </c>
      <c r="C5578" s="123" t="s">
        <v>553</v>
      </c>
      <c r="D5578" s="123" t="s">
        <v>573</v>
      </c>
      <c r="E5578" s="123" t="s">
        <v>572</v>
      </c>
      <c r="F5578" s="7">
        <v>31233.916233454001</v>
      </c>
      <c r="G5578" s="123" t="s">
        <v>532</v>
      </c>
      <c r="H5578" s="7">
        <v>2246.339753751</v>
      </c>
      <c r="I5578" s="7">
        <v>71.919887885999998</v>
      </c>
      <c r="J5578" s="7">
        <v>2229.789279906</v>
      </c>
      <c r="K5578" s="7">
        <v>1.7297404999999998E-2</v>
      </c>
      <c r="L5578" s="7">
        <v>6.0626968000000003E-2</v>
      </c>
      <c r="M5578" s="7">
        <v>71.39</v>
      </c>
      <c r="N5578" s="7">
        <v>5.5380200000000005E-4</v>
      </c>
      <c r="O5578" s="7">
        <v>1.9410619999999999E-3</v>
      </c>
      <c r="P5578" s="7">
        <v>1</v>
      </c>
      <c r="Q5578" s="7">
        <v>28</v>
      </c>
      <c r="R5578" s="7">
        <v>265</v>
      </c>
      <c r="S5578" s="189">
        <v>45625.593981481485</v>
      </c>
    </row>
    <row r="5579" spans="1:19">
      <c r="A5579" s="7">
        <v>2009</v>
      </c>
      <c r="B5579" s="123" t="s">
        <v>537</v>
      </c>
      <c r="C5579" s="123" t="s">
        <v>553</v>
      </c>
      <c r="D5579" s="123" t="s">
        <v>558</v>
      </c>
      <c r="E5579" s="123" t="s">
        <v>25</v>
      </c>
      <c r="F5579" s="7">
        <v>199.90503089399999</v>
      </c>
      <c r="G5579" s="123" t="s">
        <v>532</v>
      </c>
      <c r="H5579" s="7">
        <v>0.90554390100000004</v>
      </c>
      <c r="I5579" s="7">
        <v>4.5298704949999999</v>
      </c>
      <c r="J5579" s="7">
        <v>0.79289022300000001</v>
      </c>
      <c r="K5579" s="7">
        <v>4.9353000000000005E-4</v>
      </c>
      <c r="L5579" s="7">
        <v>3.7296200000000001E-4</v>
      </c>
      <c r="M5579" s="7">
        <v>3.9663345130000001</v>
      </c>
      <c r="N5579" s="7">
        <v>2.4688240000000001E-3</v>
      </c>
      <c r="O5579" s="7">
        <v>1.865694E-3</v>
      </c>
      <c r="P5579" s="7">
        <v>1</v>
      </c>
      <c r="Q5579" s="7">
        <v>28</v>
      </c>
      <c r="R5579" s="7">
        <v>265</v>
      </c>
      <c r="S5579" s="189">
        <v>45625.593981481485</v>
      </c>
    </row>
    <row r="5580" spans="1:19">
      <c r="A5580" s="7">
        <v>2009</v>
      </c>
      <c r="B5580" s="123" t="s">
        <v>537</v>
      </c>
      <c r="C5580" s="123" t="s">
        <v>553</v>
      </c>
      <c r="D5580" s="123" t="s">
        <v>558</v>
      </c>
      <c r="E5580" s="123" t="s">
        <v>23</v>
      </c>
      <c r="F5580" s="7">
        <v>1.9858637320000001</v>
      </c>
      <c r="G5580" s="123" t="s">
        <v>532</v>
      </c>
      <c r="H5580" s="7">
        <v>1.4766180000000001E-3</v>
      </c>
      <c r="I5580" s="7">
        <v>0.74356446399999998</v>
      </c>
      <c r="J5580" s="7">
        <v>0</v>
      </c>
      <c r="K5580" s="7">
        <v>2.004319952E-5</v>
      </c>
      <c r="L5580" s="7">
        <v>3.4543702449999999E-6</v>
      </c>
      <c r="M5580" s="7">
        <v>0</v>
      </c>
      <c r="N5580" s="7">
        <v>1.0092937999999999E-2</v>
      </c>
      <c r="O5580" s="7">
        <v>1.7394800000000001E-3</v>
      </c>
      <c r="P5580" s="7"/>
      <c r="Q5580" s="7">
        <v>28</v>
      </c>
      <c r="R5580" s="7">
        <v>265</v>
      </c>
      <c r="S5580" s="189">
        <v>45625.593981481485</v>
      </c>
    </row>
    <row r="5581" spans="1:19">
      <c r="A5581" s="7">
        <v>2009</v>
      </c>
      <c r="B5581" s="123" t="s">
        <v>537</v>
      </c>
      <c r="C5581" s="123" t="s">
        <v>553</v>
      </c>
      <c r="D5581" s="123" t="s">
        <v>558</v>
      </c>
      <c r="E5581" s="123" t="s">
        <v>533</v>
      </c>
      <c r="F5581" s="7">
        <v>8529.9708951430002</v>
      </c>
      <c r="G5581" s="123" t="s">
        <v>532</v>
      </c>
      <c r="H5581" s="7">
        <v>630.24911668100003</v>
      </c>
      <c r="I5581" s="7">
        <v>73.886432255000003</v>
      </c>
      <c r="J5581" s="7">
        <v>625.24686661400006</v>
      </c>
      <c r="K5581" s="7">
        <v>2.1405493000000001E-2</v>
      </c>
      <c r="L5581" s="7">
        <v>1.6614703000000001E-2</v>
      </c>
      <c r="M5581" s="7">
        <v>73.3</v>
      </c>
      <c r="N5581" s="7">
        <v>2.5094449999999999E-3</v>
      </c>
      <c r="O5581" s="7">
        <v>1.9478029999999999E-3</v>
      </c>
      <c r="P5581" s="7">
        <v>1</v>
      </c>
      <c r="Q5581" s="7">
        <v>28</v>
      </c>
      <c r="R5581" s="7">
        <v>265</v>
      </c>
      <c r="S5581" s="189">
        <v>45625.593981481485</v>
      </c>
    </row>
    <row r="5582" spans="1:19">
      <c r="A5582" s="7">
        <v>2009</v>
      </c>
      <c r="B5582" s="123" t="s">
        <v>537</v>
      </c>
      <c r="C5582" s="123" t="s">
        <v>553</v>
      </c>
      <c r="D5582" s="123" t="s">
        <v>558</v>
      </c>
      <c r="E5582" s="123" t="s">
        <v>159</v>
      </c>
      <c r="F5582" s="7">
        <v>142.40892468800001</v>
      </c>
      <c r="G5582" s="123" t="s">
        <v>532</v>
      </c>
      <c r="H5582" s="7">
        <v>10.076701927</v>
      </c>
      <c r="I5582" s="7">
        <v>70.758921528000002</v>
      </c>
      <c r="J5582" s="7">
        <v>9.9629283710000003</v>
      </c>
      <c r="K5582" s="7">
        <v>1.6442640000000001E-3</v>
      </c>
      <c r="L5582" s="7">
        <v>2.5560099999999999E-4</v>
      </c>
      <c r="M5582" s="7">
        <v>69.959999999999994</v>
      </c>
      <c r="N5582" s="7">
        <v>1.1546071E-2</v>
      </c>
      <c r="O5582" s="7">
        <v>1.794836E-3</v>
      </c>
      <c r="P5582" s="7">
        <v>1</v>
      </c>
      <c r="Q5582" s="7">
        <v>28</v>
      </c>
      <c r="R5582" s="7">
        <v>265</v>
      </c>
      <c r="S5582" s="189">
        <v>45625.593981481485</v>
      </c>
    </row>
    <row r="5583" spans="1:19">
      <c r="A5583" s="7">
        <v>2009</v>
      </c>
      <c r="B5583" s="123" t="s">
        <v>537</v>
      </c>
      <c r="C5583" s="123" t="s">
        <v>553</v>
      </c>
      <c r="D5583" s="123" t="s">
        <v>191</v>
      </c>
      <c r="E5583" s="123" t="s">
        <v>533</v>
      </c>
      <c r="F5583" s="7">
        <v>2693.6518082130001</v>
      </c>
      <c r="G5583" s="123" t="s">
        <v>532</v>
      </c>
      <c r="H5583" s="7">
        <v>199.40026875500001</v>
      </c>
      <c r="I5583" s="7">
        <v>74.025999999999996</v>
      </c>
      <c r="J5583" s="7">
        <v>197.44467754199999</v>
      </c>
      <c r="K5583" s="7">
        <v>1.8855562999999999E-2</v>
      </c>
      <c r="L5583" s="7">
        <v>5.3873039999999999E-3</v>
      </c>
      <c r="M5583" s="7">
        <v>73.3</v>
      </c>
      <c r="N5583" s="7">
        <v>7.0000000000000001E-3</v>
      </c>
      <c r="O5583" s="7">
        <v>2E-3</v>
      </c>
      <c r="P5583" s="7">
        <v>1</v>
      </c>
      <c r="Q5583" s="7">
        <v>28</v>
      </c>
      <c r="R5583" s="7">
        <v>265</v>
      </c>
      <c r="S5583" s="189">
        <v>45625.593981481485</v>
      </c>
    </row>
    <row r="5584" spans="1:19">
      <c r="A5584" s="7">
        <v>2009</v>
      </c>
      <c r="B5584" s="123" t="s">
        <v>537</v>
      </c>
      <c r="C5584" s="123" t="s">
        <v>553</v>
      </c>
      <c r="D5584" s="123" t="s">
        <v>561</v>
      </c>
      <c r="E5584" s="123" t="s">
        <v>25</v>
      </c>
      <c r="F5584" s="7">
        <v>185.35985174699999</v>
      </c>
      <c r="G5584" s="123" t="s">
        <v>532</v>
      </c>
      <c r="H5584" s="7">
        <v>0.83965612300000003</v>
      </c>
      <c r="I5584" s="7">
        <v>4.5298704949999999</v>
      </c>
      <c r="J5584" s="7">
        <v>0.73519917700000004</v>
      </c>
      <c r="K5584" s="7">
        <v>4.5762100000000002E-4</v>
      </c>
      <c r="L5584" s="7">
        <v>3.4582500000000002E-4</v>
      </c>
      <c r="M5584" s="7">
        <v>3.9663345130000001</v>
      </c>
      <c r="N5584" s="7">
        <v>2.4688240000000001E-3</v>
      </c>
      <c r="O5584" s="7">
        <v>1.865694E-3</v>
      </c>
      <c r="P5584" s="7">
        <v>1</v>
      </c>
      <c r="Q5584" s="7">
        <v>28</v>
      </c>
      <c r="R5584" s="7">
        <v>265</v>
      </c>
      <c r="S5584" s="189">
        <v>45625.593981481485</v>
      </c>
    </row>
    <row r="5585" spans="1:19">
      <c r="A5585" s="7">
        <v>2009</v>
      </c>
      <c r="B5585" s="123" t="s">
        <v>537</v>
      </c>
      <c r="C5585" s="123" t="s">
        <v>553</v>
      </c>
      <c r="D5585" s="123" t="s">
        <v>561</v>
      </c>
      <c r="E5585" s="123" t="s">
        <v>23</v>
      </c>
      <c r="F5585" s="7">
        <v>106.104439872</v>
      </c>
      <c r="G5585" s="123" t="s">
        <v>532</v>
      </c>
      <c r="H5585" s="7">
        <v>7.8895490999999998E-2</v>
      </c>
      <c r="I5585" s="7">
        <v>0.74356446399999998</v>
      </c>
      <c r="J5585" s="7">
        <v>0</v>
      </c>
      <c r="K5585" s="7">
        <v>1.0709059999999999E-3</v>
      </c>
      <c r="L5585" s="7">
        <v>1.8456700000000001E-4</v>
      </c>
      <c r="M5585" s="7">
        <v>0</v>
      </c>
      <c r="N5585" s="7">
        <v>1.0092937999999999E-2</v>
      </c>
      <c r="O5585" s="7">
        <v>1.7394800000000001E-3</v>
      </c>
      <c r="P5585" s="7"/>
      <c r="Q5585" s="7">
        <v>28</v>
      </c>
      <c r="R5585" s="7">
        <v>265</v>
      </c>
      <c r="S5585" s="189">
        <v>45625.593981481485</v>
      </c>
    </row>
    <row r="5586" spans="1:19">
      <c r="A5586" s="7">
        <v>2009</v>
      </c>
      <c r="B5586" s="123" t="s">
        <v>537</v>
      </c>
      <c r="C5586" s="123" t="s">
        <v>553</v>
      </c>
      <c r="D5586" s="123" t="s">
        <v>561</v>
      </c>
      <c r="E5586" s="123" t="s">
        <v>533</v>
      </c>
      <c r="F5586" s="7">
        <v>7909.3264109239999</v>
      </c>
      <c r="G5586" s="123" t="s">
        <v>532</v>
      </c>
      <c r="H5586" s="7">
        <v>584.39191004300005</v>
      </c>
      <c r="I5586" s="7">
        <v>73.886432255000003</v>
      </c>
      <c r="J5586" s="7">
        <v>579.75362592099998</v>
      </c>
      <c r="K5586" s="7">
        <v>1.9848020000000001E-2</v>
      </c>
      <c r="L5586" s="7">
        <v>1.5405810000000001E-2</v>
      </c>
      <c r="M5586" s="7">
        <v>73.3</v>
      </c>
      <c r="N5586" s="7">
        <v>2.5094449999999999E-3</v>
      </c>
      <c r="O5586" s="7">
        <v>1.9478029999999999E-3</v>
      </c>
      <c r="P5586" s="7">
        <v>1</v>
      </c>
      <c r="Q5586" s="7">
        <v>28</v>
      </c>
      <c r="R5586" s="7">
        <v>265</v>
      </c>
      <c r="S5586" s="189">
        <v>45625.593981481485</v>
      </c>
    </row>
    <row r="5587" spans="1:19">
      <c r="A5587" s="7">
        <v>2009</v>
      </c>
      <c r="B5587" s="123" t="s">
        <v>537</v>
      </c>
      <c r="C5587" s="123" t="s">
        <v>553</v>
      </c>
      <c r="D5587" s="123" t="s">
        <v>561</v>
      </c>
      <c r="E5587" s="123" t="s">
        <v>159</v>
      </c>
      <c r="F5587" s="7">
        <v>7608.8902490629998</v>
      </c>
      <c r="G5587" s="123" t="s">
        <v>532</v>
      </c>
      <c r="H5587" s="7">
        <v>538.39686804899998</v>
      </c>
      <c r="I5587" s="7">
        <v>70.758921528000002</v>
      </c>
      <c r="J5587" s="7">
        <v>532.31796182400001</v>
      </c>
      <c r="K5587" s="7">
        <v>8.7852787000000002E-2</v>
      </c>
      <c r="L5587" s="7">
        <v>1.3656710000000001E-2</v>
      </c>
      <c r="M5587" s="7">
        <v>69.959999999999994</v>
      </c>
      <c r="N5587" s="7">
        <v>1.1546071E-2</v>
      </c>
      <c r="O5587" s="7">
        <v>1.794836E-3</v>
      </c>
      <c r="P5587" s="7">
        <v>1</v>
      </c>
      <c r="Q5587" s="7">
        <v>28</v>
      </c>
      <c r="R5587" s="7">
        <v>265</v>
      </c>
      <c r="S5587" s="189">
        <v>45625.593981481485</v>
      </c>
    </row>
    <row r="5588" spans="1:19">
      <c r="A5588" s="7">
        <v>2009</v>
      </c>
      <c r="B5588" s="123" t="s">
        <v>537</v>
      </c>
      <c r="C5588" s="123" t="s">
        <v>553</v>
      </c>
      <c r="D5588" s="123" t="s">
        <v>561</v>
      </c>
      <c r="E5588" s="123" t="s">
        <v>535</v>
      </c>
      <c r="F5588" s="7">
        <v>54.032781776</v>
      </c>
      <c r="G5588" s="123" t="s">
        <v>532</v>
      </c>
      <c r="H5588" s="7">
        <v>3.0848067490000002</v>
      </c>
      <c r="I5588" s="7">
        <v>57.091392438</v>
      </c>
      <c r="J5588" s="7">
        <v>3.0818619620000001</v>
      </c>
      <c r="K5588" s="7">
        <v>5.4032781780000003E-5</v>
      </c>
      <c r="L5588" s="7">
        <v>5.4032781779999998E-6</v>
      </c>
      <c r="M5588" s="7">
        <v>57.036892438000002</v>
      </c>
      <c r="N5588" s="7">
        <v>1E-3</v>
      </c>
      <c r="O5588" s="7">
        <v>1E-4</v>
      </c>
      <c r="P5588" s="7">
        <v>1</v>
      </c>
      <c r="Q5588" s="7">
        <v>28</v>
      </c>
      <c r="R5588" s="7">
        <v>265</v>
      </c>
      <c r="S5588" s="189">
        <v>45625.593981481485</v>
      </c>
    </row>
    <row r="5589" spans="1:19">
      <c r="A5589" s="7">
        <v>2009</v>
      </c>
      <c r="B5589" s="123" t="s">
        <v>537</v>
      </c>
      <c r="C5589" s="123" t="s">
        <v>564</v>
      </c>
      <c r="D5589" s="123" t="s">
        <v>180</v>
      </c>
      <c r="E5589" s="123" t="s">
        <v>574</v>
      </c>
      <c r="F5589" s="7">
        <v>2951.6427743170002</v>
      </c>
      <c r="G5589" s="123" t="s">
        <v>532</v>
      </c>
      <c r="H5589" s="7">
        <v>316.11257814200002</v>
      </c>
      <c r="I5589" s="7">
        <v>107.097166667</v>
      </c>
      <c r="J5589" s="7">
        <v>290.14550083500001</v>
      </c>
      <c r="K5589" s="7">
        <v>0.88549283199999995</v>
      </c>
      <c r="L5589" s="7">
        <v>4.4274639999999999E-3</v>
      </c>
      <c r="M5589" s="7">
        <v>98.299666666999997</v>
      </c>
      <c r="N5589" s="7">
        <v>0.3</v>
      </c>
      <c r="O5589" s="7">
        <v>1.5E-3</v>
      </c>
      <c r="P5589" s="7">
        <v>1</v>
      </c>
      <c r="Q5589" s="7">
        <v>28</v>
      </c>
      <c r="R5589" s="7">
        <v>265</v>
      </c>
      <c r="S5589" s="189">
        <v>45625.593981481485</v>
      </c>
    </row>
    <row r="5590" spans="1:19">
      <c r="A5590" s="7">
        <v>2009</v>
      </c>
      <c r="B5590" s="123" t="s">
        <v>537</v>
      </c>
      <c r="C5590" s="123" t="s">
        <v>564</v>
      </c>
      <c r="D5590" s="123" t="s">
        <v>180</v>
      </c>
      <c r="E5590" s="123" t="s">
        <v>33</v>
      </c>
      <c r="F5590" s="7">
        <v>1117.7678517689999</v>
      </c>
      <c r="G5590" s="123" t="s">
        <v>532</v>
      </c>
      <c r="H5590" s="7">
        <v>10.574083878</v>
      </c>
      <c r="I5590" s="7">
        <v>9.4600000000000009</v>
      </c>
      <c r="J5590" s="7">
        <v>0</v>
      </c>
      <c r="K5590" s="7">
        <v>0.335330356</v>
      </c>
      <c r="L5590" s="7">
        <v>4.4710710000000001E-3</v>
      </c>
      <c r="M5590" s="7">
        <v>0</v>
      </c>
      <c r="N5590" s="7">
        <v>0.3</v>
      </c>
      <c r="O5590" s="7">
        <v>4.0000000000000001E-3</v>
      </c>
      <c r="P5590" s="7"/>
      <c r="Q5590" s="7">
        <v>28</v>
      </c>
      <c r="R5590" s="7">
        <v>265</v>
      </c>
      <c r="S5590" s="189">
        <v>45625.593981481485</v>
      </c>
    </row>
    <row r="5591" spans="1:19">
      <c r="A5591" s="7">
        <v>2009</v>
      </c>
      <c r="B5591" s="123" t="s">
        <v>537</v>
      </c>
      <c r="C5591" s="123" t="s">
        <v>564</v>
      </c>
      <c r="D5591" s="123" t="s">
        <v>180</v>
      </c>
      <c r="E5591" s="123" t="s">
        <v>540</v>
      </c>
      <c r="F5591" s="7">
        <v>7703.1202013900001</v>
      </c>
      <c r="G5591" s="123" t="s">
        <v>532</v>
      </c>
      <c r="H5591" s="7">
        <v>796.48337102300002</v>
      </c>
      <c r="I5591" s="7">
        <v>103.39749999999999</v>
      </c>
      <c r="J5591" s="7">
        <v>728.71517105099997</v>
      </c>
      <c r="K5591" s="7">
        <v>2.31093606</v>
      </c>
      <c r="L5591" s="7">
        <v>1.1554679999999999E-2</v>
      </c>
      <c r="M5591" s="7">
        <v>94.6</v>
      </c>
      <c r="N5591" s="7">
        <v>0.3</v>
      </c>
      <c r="O5591" s="7">
        <v>1.5E-3</v>
      </c>
      <c r="P5591" s="7">
        <v>1</v>
      </c>
      <c r="Q5591" s="7">
        <v>28</v>
      </c>
      <c r="R5591" s="7">
        <v>265</v>
      </c>
      <c r="S5591" s="189">
        <v>45625.593981481485</v>
      </c>
    </row>
    <row r="5592" spans="1:19">
      <c r="A5592" s="7">
        <v>2009</v>
      </c>
      <c r="B5592" s="123" t="s">
        <v>537</v>
      </c>
      <c r="C5592" s="123" t="s">
        <v>564</v>
      </c>
      <c r="D5592" s="123" t="s">
        <v>180</v>
      </c>
      <c r="E5592" s="123" t="s">
        <v>569</v>
      </c>
      <c r="F5592" s="7">
        <v>4317.1402337640002</v>
      </c>
      <c r="G5592" s="123" t="s">
        <v>532</v>
      </c>
      <c r="H5592" s="7">
        <v>464.6581205</v>
      </c>
      <c r="I5592" s="7">
        <v>107.631</v>
      </c>
      <c r="J5592" s="7">
        <v>426.79248351000001</v>
      </c>
      <c r="K5592" s="7">
        <v>1.29514207</v>
      </c>
      <c r="L5592" s="7">
        <v>6.0439960000000003E-3</v>
      </c>
      <c r="M5592" s="7">
        <v>98.86</v>
      </c>
      <c r="N5592" s="7">
        <v>0.3</v>
      </c>
      <c r="O5592" s="7">
        <v>1.4E-3</v>
      </c>
      <c r="P5592" s="7">
        <v>1</v>
      </c>
      <c r="Q5592" s="7">
        <v>28</v>
      </c>
      <c r="R5592" s="7">
        <v>265</v>
      </c>
      <c r="S5592" s="189">
        <v>45625.593981481485</v>
      </c>
    </row>
    <row r="5593" spans="1:19">
      <c r="A5593" s="7">
        <v>2009</v>
      </c>
      <c r="B5593" s="123" t="s">
        <v>537</v>
      </c>
      <c r="C5593" s="123" t="s">
        <v>564</v>
      </c>
      <c r="D5593" s="123" t="s">
        <v>180</v>
      </c>
      <c r="E5593" s="123" t="s">
        <v>531</v>
      </c>
      <c r="F5593" s="7">
        <v>0</v>
      </c>
      <c r="G5593" s="123" t="s">
        <v>532</v>
      </c>
      <c r="H5593" s="7">
        <v>0</v>
      </c>
      <c r="I5593" s="7"/>
      <c r="J5593" s="7">
        <v>0</v>
      </c>
      <c r="K5593" s="7">
        <v>0</v>
      </c>
      <c r="L5593" s="7">
        <v>0</v>
      </c>
      <c r="M5593" s="7"/>
      <c r="N5593" s="7"/>
      <c r="O5593" s="7"/>
      <c r="P5593" s="7">
        <v>1</v>
      </c>
      <c r="Q5593" s="7">
        <v>28</v>
      </c>
      <c r="R5593" s="7">
        <v>265</v>
      </c>
      <c r="S5593" s="189">
        <v>45625.593981481485</v>
      </c>
    </row>
    <row r="5594" spans="1:19">
      <c r="A5594" s="7">
        <v>2009</v>
      </c>
      <c r="B5594" s="123" t="s">
        <v>537</v>
      </c>
      <c r="C5594" s="123" t="s">
        <v>564</v>
      </c>
      <c r="D5594" s="123" t="s">
        <v>180</v>
      </c>
      <c r="E5594" s="123" t="s">
        <v>533</v>
      </c>
      <c r="F5594" s="7">
        <v>21628.777944275</v>
      </c>
      <c r="G5594" s="123" t="s">
        <v>532</v>
      </c>
      <c r="H5594" s="7">
        <v>1594.812360914</v>
      </c>
      <c r="I5594" s="7">
        <v>73.735666667000004</v>
      </c>
      <c r="J5594" s="7">
        <v>1585.3173273960001</v>
      </c>
      <c r="K5594" s="7">
        <v>0.21628777900000001</v>
      </c>
      <c r="L5594" s="7">
        <v>1.2977267000000001E-2</v>
      </c>
      <c r="M5594" s="7">
        <v>73.296666666999997</v>
      </c>
      <c r="N5594" s="7">
        <v>0.01</v>
      </c>
      <c r="O5594" s="7">
        <v>5.9999999999999995E-4</v>
      </c>
      <c r="P5594" s="7">
        <v>1</v>
      </c>
      <c r="Q5594" s="7">
        <v>28</v>
      </c>
      <c r="R5594" s="7">
        <v>265</v>
      </c>
      <c r="S5594" s="189">
        <v>45625.593981481485</v>
      </c>
    </row>
    <row r="5595" spans="1:19">
      <c r="A5595" s="7">
        <v>2009</v>
      </c>
      <c r="B5595" s="123" t="s">
        <v>537</v>
      </c>
      <c r="C5595" s="123" t="s">
        <v>564</v>
      </c>
      <c r="D5595" s="123" t="s">
        <v>180</v>
      </c>
      <c r="E5595" s="123" t="s">
        <v>159</v>
      </c>
      <c r="F5595" s="7">
        <v>0</v>
      </c>
      <c r="G5595" s="123" t="s">
        <v>532</v>
      </c>
      <c r="H5595" s="7">
        <v>0</v>
      </c>
      <c r="I5595" s="7"/>
      <c r="J5595" s="7">
        <v>0</v>
      </c>
      <c r="K5595" s="7">
        <v>0</v>
      </c>
      <c r="L5595" s="7">
        <v>0</v>
      </c>
      <c r="M5595" s="7"/>
      <c r="N5595" s="7"/>
      <c r="O5595" s="7"/>
      <c r="P5595" s="7">
        <v>1</v>
      </c>
      <c r="Q5595" s="7">
        <v>28</v>
      </c>
      <c r="R5595" s="7">
        <v>265</v>
      </c>
      <c r="S5595" s="189">
        <v>45625.593981481485</v>
      </c>
    </row>
    <row r="5596" spans="1:19">
      <c r="A5596" s="7">
        <v>2009</v>
      </c>
      <c r="B5596" s="123" t="s">
        <v>537</v>
      </c>
      <c r="C5596" s="123" t="s">
        <v>564</v>
      </c>
      <c r="D5596" s="123" t="s">
        <v>180</v>
      </c>
      <c r="E5596" s="123" t="s">
        <v>160</v>
      </c>
      <c r="F5596" s="7">
        <v>42432.075543630002</v>
      </c>
      <c r="G5596" s="123" t="s">
        <v>532</v>
      </c>
      <c r="H5596" s="7">
        <v>3047.8535542230002</v>
      </c>
      <c r="I5596" s="7">
        <v>71.828999999999994</v>
      </c>
      <c r="J5596" s="7">
        <v>3029.2258730600001</v>
      </c>
      <c r="K5596" s="7">
        <v>0.42432075499999999</v>
      </c>
      <c r="L5596" s="7">
        <v>2.5459244999999998E-2</v>
      </c>
      <c r="M5596" s="7">
        <v>71.39</v>
      </c>
      <c r="N5596" s="7">
        <v>0.01</v>
      </c>
      <c r="O5596" s="7">
        <v>5.9999999999999995E-4</v>
      </c>
      <c r="P5596" s="7">
        <v>1</v>
      </c>
      <c r="Q5596" s="7">
        <v>28</v>
      </c>
      <c r="R5596" s="7">
        <v>265</v>
      </c>
      <c r="S5596" s="189">
        <v>45625.593981481485</v>
      </c>
    </row>
    <row r="5597" spans="1:19">
      <c r="A5597" s="7">
        <v>2009</v>
      </c>
      <c r="B5597" s="123" t="s">
        <v>537</v>
      </c>
      <c r="C5597" s="123" t="s">
        <v>564</v>
      </c>
      <c r="D5597" s="123" t="s">
        <v>180</v>
      </c>
      <c r="E5597" s="123" t="s">
        <v>575</v>
      </c>
      <c r="F5597" s="7">
        <v>497.87170325699998</v>
      </c>
      <c r="G5597" s="123" t="s">
        <v>532</v>
      </c>
      <c r="H5597" s="7">
        <v>54.664238552</v>
      </c>
      <c r="I5597" s="7">
        <v>109.795833333</v>
      </c>
      <c r="J5597" s="7">
        <v>50.284212242999999</v>
      </c>
      <c r="K5597" s="7">
        <v>0.149361511</v>
      </c>
      <c r="L5597" s="7">
        <v>7.4680799999999996E-4</v>
      </c>
      <c r="M5597" s="7">
        <v>100.99833333300001</v>
      </c>
      <c r="N5597" s="7">
        <v>0.3</v>
      </c>
      <c r="O5597" s="7">
        <v>1.5E-3</v>
      </c>
      <c r="P5597" s="7">
        <v>1</v>
      </c>
      <c r="Q5597" s="7">
        <v>28</v>
      </c>
      <c r="R5597" s="7">
        <v>265</v>
      </c>
      <c r="S5597" s="189">
        <v>45625.593981481485</v>
      </c>
    </row>
    <row r="5598" spans="1:19">
      <c r="A5598" s="7">
        <v>2009</v>
      </c>
      <c r="B5598" s="123" t="s">
        <v>537</v>
      </c>
      <c r="C5598" s="123" t="s">
        <v>564</v>
      </c>
      <c r="D5598" s="123" t="s">
        <v>180</v>
      </c>
      <c r="E5598" s="123" t="s">
        <v>163</v>
      </c>
      <c r="F5598" s="7">
        <v>1236.1799958439999</v>
      </c>
      <c r="G5598" s="123" t="s">
        <v>532</v>
      </c>
      <c r="H5598" s="7">
        <v>78.938127905000002</v>
      </c>
      <c r="I5598" s="7">
        <v>63.856499999999997</v>
      </c>
      <c r="J5598" s="7">
        <v>78.732303935000004</v>
      </c>
      <c r="K5598" s="7">
        <v>6.1808999999999996E-3</v>
      </c>
      <c r="L5598" s="7">
        <v>1.2361800000000001E-4</v>
      </c>
      <c r="M5598" s="7">
        <v>63.69</v>
      </c>
      <c r="N5598" s="7">
        <v>5.0000000000000001E-3</v>
      </c>
      <c r="O5598" s="7">
        <v>1E-4</v>
      </c>
      <c r="P5598" s="7">
        <v>1</v>
      </c>
      <c r="Q5598" s="7">
        <v>28</v>
      </c>
      <c r="R5598" s="7">
        <v>265</v>
      </c>
      <c r="S5598" s="189">
        <v>45625.593981481485</v>
      </c>
    </row>
    <row r="5599" spans="1:19">
      <c r="A5599" s="7">
        <v>2009</v>
      </c>
      <c r="B5599" s="123" t="s">
        <v>537</v>
      </c>
      <c r="C5599" s="123" t="s">
        <v>564</v>
      </c>
      <c r="D5599" s="123" t="s">
        <v>180</v>
      </c>
      <c r="E5599" s="123" t="s">
        <v>535</v>
      </c>
      <c r="F5599" s="7">
        <v>26155.219027132</v>
      </c>
      <c r="G5599" s="123" t="s">
        <v>532</v>
      </c>
      <c r="H5599" s="7">
        <v>1496.1672583110001</v>
      </c>
      <c r="I5599" s="7">
        <v>57.203392438000002</v>
      </c>
      <c r="J5599" s="7">
        <v>1491.812414343</v>
      </c>
      <c r="K5599" s="7">
        <v>0.13077609500000001</v>
      </c>
      <c r="L5599" s="7">
        <v>2.6155219999999999E-3</v>
      </c>
      <c r="M5599" s="7">
        <v>57.036892438000002</v>
      </c>
      <c r="N5599" s="7">
        <v>5.0000000000000001E-3</v>
      </c>
      <c r="O5599" s="7">
        <v>1E-4</v>
      </c>
      <c r="P5599" s="7">
        <v>1</v>
      </c>
      <c r="Q5599" s="7">
        <v>28</v>
      </c>
      <c r="R5599" s="7">
        <v>265</v>
      </c>
      <c r="S5599" s="189">
        <v>45625.593981481485</v>
      </c>
    </row>
    <row r="5600" spans="1:19">
      <c r="A5600" s="7">
        <v>2009</v>
      </c>
      <c r="B5600" s="123" t="s">
        <v>537</v>
      </c>
      <c r="C5600" s="123" t="s">
        <v>564</v>
      </c>
      <c r="D5600" s="123" t="s">
        <v>180</v>
      </c>
      <c r="E5600" s="123" t="s">
        <v>541</v>
      </c>
      <c r="F5600" s="7">
        <v>625.17438236400005</v>
      </c>
      <c r="G5600" s="123" t="s">
        <v>532</v>
      </c>
      <c r="H5600" s="7">
        <v>58.756706508999997</v>
      </c>
      <c r="I5600" s="7">
        <v>93.984507629999996</v>
      </c>
      <c r="J5600" s="7">
        <v>58.482254955999998</v>
      </c>
      <c r="K5600" s="7">
        <v>6.2517440000000001E-3</v>
      </c>
      <c r="L5600" s="7">
        <v>3.7510499999999998E-4</v>
      </c>
      <c r="M5600" s="7">
        <v>93.545507630000003</v>
      </c>
      <c r="N5600" s="7">
        <v>0.01</v>
      </c>
      <c r="O5600" s="7">
        <v>5.9999999999999995E-4</v>
      </c>
      <c r="P5600" s="7">
        <v>1</v>
      </c>
      <c r="Q5600" s="7">
        <v>28</v>
      </c>
      <c r="R5600" s="7">
        <v>265</v>
      </c>
      <c r="S5600" s="189">
        <v>45625.593981481485</v>
      </c>
    </row>
    <row r="5601" spans="1:19">
      <c r="A5601" s="7">
        <v>2009</v>
      </c>
      <c r="B5601" s="123" t="s">
        <v>537</v>
      </c>
      <c r="C5601" s="123" t="s">
        <v>564</v>
      </c>
      <c r="D5601" s="123" t="s">
        <v>180</v>
      </c>
      <c r="E5601" s="123" t="s">
        <v>570</v>
      </c>
      <c r="F5601" s="7">
        <v>7058.3400586079997</v>
      </c>
      <c r="G5601" s="123" t="s">
        <v>532</v>
      </c>
      <c r="H5601" s="7">
        <v>795.97606674899998</v>
      </c>
      <c r="I5601" s="7">
        <v>112.771</v>
      </c>
      <c r="J5601" s="7">
        <v>734.06736609500001</v>
      </c>
      <c r="K5601" s="7">
        <v>2.1175020180000002</v>
      </c>
      <c r="L5601" s="7">
        <v>9.8816760000000007E-3</v>
      </c>
      <c r="M5601" s="7">
        <v>104</v>
      </c>
      <c r="N5601" s="7">
        <v>0.3</v>
      </c>
      <c r="O5601" s="7">
        <v>1.4E-3</v>
      </c>
      <c r="P5601" s="7">
        <v>1</v>
      </c>
      <c r="Q5601" s="7">
        <v>28</v>
      </c>
      <c r="R5601" s="7">
        <v>265</v>
      </c>
      <c r="S5601" s="189">
        <v>45625.593981481485</v>
      </c>
    </row>
    <row r="5602" spans="1:19">
      <c r="A5602" s="7">
        <v>2009</v>
      </c>
      <c r="B5602" s="123" t="s">
        <v>537</v>
      </c>
      <c r="C5602" s="123" t="s">
        <v>556</v>
      </c>
      <c r="D5602" s="123" t="s">
        <v>576</v>
      </c>
      <c r="E5602" s="123" t="s">
        <v>27</v>
      </c>
      <c r="F5602" s="7">
        <v>0</v>
      </c>
      <c r="G5602" s="123" t="s">
        <v>532</v>
      </c>
      <c r="H5602" s="7">
        <v>0</v>
      </c>
      <c r="I5602" s="7"/>
      <c r="J5602" s="7">
        <v>0</v>
      </c>
      <c r="K5602" s="7">
        <v>0</v>
      </c>
      <c r="L5602" s="7">
        <v>0</v>
      </c>
      <c r="M5602" s="7"/>
      <c r="N5602" s="7"/>
      <c r="O5602" s="7"/>
      <c r="P5602" s="7"/>
      <c r="Q5602" s="7">
        <v>28</v>
      </c>
      <c r="R5602" s="7">
        <v>265</v>
      </c>
      <c r="S5602" s="189">
        <v>45625.593981481485</v>
      </c>
    </row>
    <row r="5603" spans="1:19">
      <c r="A5603" s="7">
        <v>2009</v>
      </c>
      <c r="B5603" s="123" t="s">
        <v>537</v>
      </c>
      <c r="C5603" s="123" t="s">
        <v>556</v>
      </c>
      <c r="D5603" s="123" t="s">
        <v>576</v>
      </c>
      <c r="E5603" s="123" t="s">
        <v>33</v>
      </c>
      <c r="F5603" s="7">
        <v>19.146972941000001</v>
      </c>
      <c r="G5603" s="123" t="s">
        <v>532</v>
      </c>
      <c r="H5603" s="7">
        <v>0.18113036399999999</v>
      </c>
      <c r="I5603" s="7">
        <v>9.4600000000000009</v>
      </c>
      <c r="J5603" s="7">
        <v>0</v>
      </c>
      <c r="K5603" s="7">
        <v>5.7440920000000001E-3</v>
      </c>
      <c r="L5603" s="7">
        <v>7.6587891759999995E-5</v>
      </c>
      <c r="M5603" s="7">
        <v>0</v>
      </c>
      <c r="N5603" s="7">
        <v>0.3</v>
      </c>
      <c r="O5603" s="7">
        <v>4.0000000000000001E-3</v>
      </c>
      <c r="P5603" s="7"/>
      <c r="Q5603" s="7">
        <v>28</v>
      </c>
      <c r="R5603" s="7">
        <v>265</v>
      </c>
      <c r="S5603" s="189">
        <v>45625.593981481485</v>
      </c>
    </row>
    <row r="5604" spans="1:19">
      <c r="A5604" s="7">
        <v>2009</v>
      </c>
      <c r="B5604" s="123" t="s">
        <v>537</v>
      </c>
      <c r="C5604" s="123" t="s">
        <v>556</v>
      </c>
      <c r="D5604" s="123" t="s">
        <v>576</v>
      </c>
      <c r="E5604" s="123" t="s">
        <v>540</v>
      </c>
      <c r="F5604" s="7">
        <v>6.0699470890000002</v>
      </c>
      <c r="G5604" s="123" t="s">
        <v>532</v>
      </c>
      <c r="H5604" s="7">
        <v>0.578329384</v>
      </c>
      <c r="I5604" s="7">
        <v>95.277500000000003</v>
      </c>
      <c r="J5604" s="7">
        <v>0.57421699500000001</v>
      </c>
      <c r="K5604" s="7">
        <v>6.0699470890000003E-5</v>
      </c>
      <c r="L5604" s="7">
        <v>9.1049206329999996E-6</v>
      </c>
      <c r="M5604" s="7">
        <v>94.6</v>
      </c>
      <c r="N5604" s="7">
        <v>0.01</v>
      </c>
      <c r="O5604" s="7">
        <v>1.5E-3</v>
      </c>
      <c r="P5604" s="7">
        <v>1</v>
      </c>
      <c r="Q5604" s="7">
        <v>28</v>
      </c>
      <c r="R5604" s="7">
        <v>265</v>
      </c>
      <c r="S5604" s="189">
        <v>45625.593981481485</v>
      </c>
    </row>
    <row r="5605" spans="1:19">
      <c r="A5605" s="7">
        <v>2009</v>
      </c>
      <c r="B5605" s="123" t="s">
        <v>537</v>
      </c>
      <c r="C5605" s="123" t="s">
        <v>556</v>
      </c>
      <c r="D5605" s="123" t="s">
        <v>576</v>
      </c>
      <c r="E5605" s="123" t="s">
        <v>531</v>
      </c>
      <c r="F5605" s="7">
        <v>0</v>
      </c>
      <c r="G5605" s="123" t="s">
        <v>532</v>
      </c>
      <c r="H5605" s="7">
        <v>0</v>
      </c>
      <c r="I5605" s="7"/>
      <c r="J5605" s="7">
        <v>0</v>
      </c>
      <c r="K5605" s="7">
        <v>0</v>
      </c>
      <c r="L5605" s="7">
        <v>0</v>
      </c>
      <c r="M5605" s="7"/>
      <c r="N5605" s="7"/>
      <c r="O5605" s="7"/>
      <c r="P5605" s="7">
        <v>1</v>
      </c>
      <c r="Q5605" s="7">
        <v>28</v>
      </c>
      <c r="R5605" s="7">
        <v>265</v>
      </c>
      <c r="S5605" s="189">
        <v>45625.593981481485</v>
      </c>
    </row>
    <row r="5606" spans="1:19">
      <c r="A5606" s="7">
        <v>2009</v>
      </c>
      <c r="B5606" s="123" t="s">
        <v>537</v>
      </c>
      <c r="C5606" s="123" t="s">
        <v>556</v>
      </c>
      <c r="D5606" s="123" t="s">
        <v>576</v>
      </c>
      <c r="E5606" s="123" t="s">
        <v>533</v>
      </c>
      <c r="F5606" s="7">
        <v>835.26660000000004</v>
      </c>
      <c r="G5606" s="123" t="s">
        <v>532</v>
      </c>
      <c r="H5606" s="7">
        <v>61.588939596000003</v>
      </c>
      <c r="I5606" s="7">
        <v>73.735666667000004</v>
      </c>
      <c r="J5606" s="7">
        <v>61.222257558000003</v>
      </c>
      <c r="K5606" s="7">
        <v>8.3526659999999999E-3</v>
      </c>
      <c r="L5606" s="7">
        <v>5.0115999999999995E-4</v>
      </c>
      <c r="M5606" s="7">
        <v>73.296666666999997</v>
      </c>
      <c r="N5606" s="7">
        <v>0.01</v>
      </c>
      <c r="O5606" s="7">
        <v>5.9999999999999995E-4</v>
      </c>
      <c r="P5606" s="7">
        <v>1</v>
      </c>
      <c r="Q5606" s="7">
        <v>28</v>
      </c>
      <c r="R5606" s="7">
        <v>265</v>
      </c>
      <c r="S5606" s="189">
        <v>45625.593981481485</v>
      </c>
    </row>
    <row r="5607" spans="1:19">
      <c r="A5607" s="7">
        <v>2009</v>
      </c>
      <c r="B5607" s="123" t="s">
        <v>537</v>
      </c>
      <c r="C5607" s="123" t="s">
        <v>556</v>
      </c>
      <c r="D5607" s="123" t="s">
        <v>576</v>
      </c>
      <c r="E5607" s="123" t="s">
        <v>160</v>
      </c>
      <c r="F5607" s="7">
        <v>225.835992</v>
      </c>
      <c r="G5607" s="123" t="s">
        <v>532</v>
      </c>
      <c r="H5607" s="7">
        <v>16.221573468999999</v>
      </c>
      <c r="I5607" s="7">
        <v>71.828999999999994</v>
      </c>
      <c r="J5607" s="7">
        <v>16.122431468999999</v>
      </c>
      <c r="K5607" s="7">
        <v>2.2583600000000001E-3</v>
      </c>
      <c r="L5607" s="7">
        <v>1.3550199999999999E-4</v>
      </c>
      <c r="M5607" s="7">
        <v>71.39</v>
      </c>
      <c r="N5607" s="7">
        <v>0.01</v>
      </c>
      <c r="O5607" s="7">
        <v>5.9999999999999995E-4</v>
      </c>
      <c r="P5607" s="7">
        <v>1</v>
      </c>
      <c r="Q5607" s="7">
        <v>28</v>
      </c>
      <c r="R5607" s="7">
        <v>265</v>
      </c>
      <c r="S5607" s="189">
        <v>45625.593981481485</v>
      </c>
    </row>
    <row r="5608" spans="1:19">
      <c r="A5608" s="7">
        <v>2009</v>
      </c>
      <c r="B5608" s="123" t="s">
        <v>537</v>
      </c>
      <c r="C5608" s="123" t="s">
        <v>556</v>
      </c>
      <c r="D5608" s="123" t="s">
        <v>576</v>
      </c>
      <c r="E5608" s="123" t="s">
        <v>163</v>
      </c>
      <c r="F5608" s="7">
        <v>332.94900777399999</v>
      </c>
      <c r="G5608" s="123" t="s">
        <v>532</v>
      </c>
      <c r="H5608" s="7">
        <v>21.260958315</v>
      </c>
      <c r="I5608" s="7">
        <v>63.856499999999997</v>
      </c>
      <c r="J5608" s="7">
        <v>21.205522304999999</v>
      </c>
      <c r="K5608" s="7">
        <v>1.664745E-3</v>
      </c>
      <c r="L5608" s="7">
        <v>3.3294900779999999E-5</v>
      </c>
      <c r="M5608" s="7">
        <v>63.69</v>
      </c>
      <c r="N5608" s="7">
        <v>5.0000000000000001E-3</v>
      </c>
      <c r="O5608" s="7">
        <v>1E-4</v>
      </c>
      <c r="P5608" s="7">
        <v>1</v>
      </c>
      <c r="Q5608" s="7">
        <v>28</v>
      </c>
      <c r="R5608" s="7">
        <v>265</v>
      </c>
      <c r="S5608" s="189">
        <v>45625.593981481485</v>
      </c>
    </row>
    <row r="5609" spans="1:19">
      <c r="A5609" s="7">
        <v>2009</v>
      </c>
      <c r="B5609" s="123" t="s">
        <v>537</v>
      </c>
      <c r="C5609" s="123" t="s">
        <v>556</v>
      </c>
      <c r="D5609" s="123" t="s">
        <v>576</v>
      </c>
      <c r="E5609" s="123" t="s">
        <v>535</v>
      </c>
      <c r="F5609" s="7">
        <v>1790.2722673769999</v>
      </c>
      <c r="G5609" s="123" t="s">
        <v>532</v>
      </c>
      <c r="H5609" s="7">
        <v>102.40964708200001</v>
      </c>
      <c r="I5609" s="7">
        <v>57.203392438000002</v>
      </c>
      <c r="J5609" s="7">
        <v>102.111566749</v>
      </c>
      <c r="K5609" s="7">
        <v>8.9513609999999997E-3</v>
      </c>
      <c r="L5609" s="7">
        <v>1.7902700000000001E-4</v>
      </c>
      <c r="M5609" s="7">
        <v>57.036892438000002</v>
      </c>
      <c r="N5609" s="7">
        <v>5.0000000000000001E-3</v>
      </c>
      <c r="O5609" s="7">
        <v>1E-4</v>
      </c>
      <c r="P5609" s="7">
        <v>1</v>
      </c>
      <c r="Q5609" s="7">
        <v>28</v>
      </c>
      <c r="R5609" s="7">
        <v>265</v>
      </c>
      <c r="S5609" s="189">
        <v>45625.593981481485</v>
      </c>
    </row>
    <row r="5610" spans="1:19">
      <c r="A5610" s="7">
        <v>2009</v>
      </c>
      <c r="B5610" s="123" t="s">
        <v>537</v>
      </c>
      <c r="C5610" s="123" t="s">
        <v>556</v>
      </c>
      <c r="D5610" s="123" t="s">
        <v>576</v>
      </c>
      <c r="E5610" s="123" t="s">
        <v>541</v>
      </c>
      <c r="F5610" s="7">
        <v>0</v>
      </c>
      <c r="G5610" s="123" t="s">
        <v>532</v>
      </c>
      <c r="H5610" s="7">
        <v>0</v>
      </c>
      <c r="I5610" s="7"/>
      <c r="J5610" s="7">
        <v>0</v>
      </c>
      <c r="K5610" s="7">
        <v>0</v>
      </c>
      <c r="L5610" s="7">
        <v>0</v>
      </c>
      <c r="M5610" s="7"/>
      <c r="N5610" s="7"/>
      <c r="O5610" s="7"/>
      <c r="P5610" s="7">
        <v>1</v>
      </c>
      <c r="Q5610" s="7">
        <v>28</v>
      </c>
      <c r="R5610" s="7">
        <v>265</v>
      </c>
      <c r="S5610" s="189">
        <v>45625.593981481485</v>
      </c>
    </row>
    <row r="5611" spans="1:19">
      <c r="A5611" s="7">
        <v>2009</v>
      </c>
      <c r="B5611" s="123" t="s">
        <v>537</v>
      </c>
      <c r="C5611" s="123" t="s">
        <v>556</v>
      </c>
      <c r="D5611" s="123" t="s">
        <v>577</v>
      </c>
      <c r="E5611" s="123" t="s">
        <v>27</v>
      </c>
      <c r="F5611" s="7">
        <v>0</v>
      </c>
      <c r="G5611" s="123" t="s">
        <v>532</v>
      </c>
      <c r="H5611" s="7">
        <v>0</v>
      </c>
      <c r="I5611" s="7"/>
      <c r="J5611" s="7">
        <v>0</v>
      </c>
      <c r="K5611" s="7">
        <v>0</v>
      </c>
      <c r="L5611" s="7">
        <v>0</v>
      </c>
      <c r="M5611" s="7"/>
      <c r="N5611" s="7"/>
      <c r="O5611" s="7"/>
      <c r="P5611" s="7"/>
      <c r="Q5611" s="7">
        <v>28</v>
      </c>
      <c r="R5611" s="7">
        <v>265</v>
      </c>
      <c r="S5611" s="189">
        <v>45625.593981481485</v>
      </c>
    </row>
    <row r="5612" spans="1:19">
      <c r="A5612" s="7">
        <v>2009</v>
      </c>
      <c r="B5612" s="123" t="s">
        <v>537</v>
      </c>
      <c r="C5612" s="123" t="s">
        <v>556</v>
      </c>
      <c r="D5612" s="123" t="s">
        <v>577</v>
      </c>
      <c r="E5612" s="123" t="s">
        <v>33</v>
      </c>
      <c r="F5612" s="7">
        <v>3.8942995809999998</v>
      </c>
      <c r="G5612" s="123" t="s">
        <v>532</v>
      </c>
      <c r="H5612" s="7">
        <v>3.6840074E-2</v>
      </c>
      <c r="I5612" s="7">
        <v>9.4600000000000009</v>
      </c>
      <c r="J5612" s="7">
        <v>0</v>
      </c>
      <c r="K5612" s="7">
        <v>1.16829E-3</v>
      </c>
      <c r="L5612" s="7">
        <v>1.557719832E-5</v>
      </c>
      <c r="M5612" s="7">
        <v>0</v>
      </c>
      <c r="N5612" s="7">
        <v>0.3</v>
      </c>
      <c r="O5612" s="7">
        <v>4.0000000000000001E-3</v>
      </c>
      <c r="P5612" s="7"/>
      <c r="Q5612" s="7">
        <v>28</v>
      </c>
      <c r="R5612" s="7">
        <v>265</v>
      </c>
      <c r="S5612" s="189">
        <v>45625.593981481485</v>
      </c>
    </row>
    <row r="5613" spans="1:19">
      <c r="A5613" s="7">
        <v>2009</v>
      </c>
      <c r="B5613" s="123" t="s">
        <v>537</v>
      </c>
      <c r="C5613" s="123" t="s">
        <v>556</v>
      </c>
      <c r="D5613" s="123" t="s">
        <v>577</v>
      </c>
      <c r="E5613" s="123" t="s">
        <v>540</v>
      </c>
      <c r="F5613" s="7">
        <v>1.4651596419999999</v>
      </c>
      <c r="G5613" s="123" t="s">
        <v>532</v>
      </c>
      <c r="H5613" s="7">
        <v>0.13959674799999999</v>
      </c>
      <c r="I5613" s="7">
        <v>95.277500000000003</v>
      </c>
      <c r="J5613" s="7">
        <v>0.13860410200000001</v>
      </c>
      <c r="K5613" s="7">
        <v>1.4651596420000001E-5</v>
      </c>
      <c r="L5613" s="7">
        <v>2.1977394629999998E-6</v>
      </c>
      <c r="M5613" s="7">
        <v>94.6</v>
      </c>
      <c r="N5613" s="7">
        <v>0.01</v>
      </c>
      <c r="O5613" s="7">
        <v>1.5E-3</v>
      </c>
      <c r="P5613" s="7">
        <v>1</v>
      </c>
      <c r="Q5613" s="7">
        <v>28</v>
      </c>
      <c r="R5613" s="7">
        <v>265</v>
      </c>
      <c r="S5613" s="189">
        <v>45625.593981481485</v>
      </c>
    </row>
    <row r="5614" spans="1:19">
      <c r="A5614" s="7">
        <v>2009</v>
      </c>
      <c r="B5614" s="123" t="s">
        <v>537</v>
      </c>
      <c r="C5614" s="123" t="s">
        <v>556</v>
      </c>
      <c r="D5614" s="123" t="s">
        <v>577</v>
      </c>
      <c r="E5614" s="123" t="s">
        <v>531</v>
      </c>
      <c r="F5614" s="7">
        <v>0</v>
      </c>
      <c r="G5614" s="123" t="s">
        <v>532</v>
      </c>
      <c r="H5614" s="7">
        <v>0</v>
      </c>
      <c r="I5614" s="7"/>
      <c r="J5614" s="7">
        <v>0</v>
      </c>
      <c r="K5614" s="7">
        <v>0</v>
      </c>
      <c r="L5614" s="7">
        <v>0</v>
      </c>
      <c r="M5614" s="7"/>
      <c r="N5614" s="7"/>
      <c r="O5614" s="7"/>
      <c r="P5614" s="7">
        <v>1</v>
      </c>
      <c r="Q5614" s="7">
        <v>28</v>
      </c>
      <c r="R5614" s="7">
        <v>265</v>
      </c>
      <c r="S5614" s="189">
        <v>45625.593981481485</v>
      </c>
    </row>
    <row r="5615" spans="1:19">
      <c r="A5615" s="7">
        <v>2009</v>
      </c>
      <c r="B5615" s="123" t="s">
        <v>537</v>
      </c>
      <c r="C5615" s="123" t="s">
        <v>556</v>
      </c>
      <c r="D5615" s="123" t="s">
        <v>577</v>
      </c>
      <c r="E5615" s="123" t="s">
        <v>533</v>
      </c>
      <c r="F5615" s="7">
        <v>598.87987199999998</v>
      </c>
      <c r="G5615" s="123" t="s">
        <v>532</v>
      </c>
      <c r="H5615" s="7">
        <v>44.158806615000003</v>
      </c>
      <c r="I5615" s="7">
        <v>73.735666667000004</v>
      </c>
      <c r="J5615" s="7">
        <v>43.895898352000003</v>
      </c>
      <c r="K5615" s="7">
        <v>5.9887990000000004E-3</v>
      </c>
      <c r="L5615" s="7">
        <v>3.5932800000000001E-4</v>
      </c>
      <c r="M5615" s="7">
        <v>73.296666666999997</v>
      </c>
      <c r="N5615" s="7">
        <v>0.01</v>
      </c>
      <c r="O5615" s="7">
        <v>5.9999999999999995E-4</v>
      </c>
      <c r="P5615" s="7">
        <v>1</v>
      </c>
      <c r="Q5615" s="7">
        <v>28</v>
      </c>
      <c r="R5615" s="7">
        <v>265</v>
      </c>
      <c r="S5615" s="189">
        <v>45625.593981481485</v>
      </c>
    </row>
    <row r="5616" spans="1:19">
      <c r="A5616" s="7">
        <v>2009</v>
      </c>
      <c r="B5616" s="123" t="s">
        <v>537</v>
      </c>
      <c r="C5616" s="123" t="s">
        <v>556</v>
      </c>
      <c r="D5616" s="123" t="s">
        <v>577</v>
      </c>
      <c r="E5616" s="123" t="s">
        <v>160</v>
      </c>
      <c r="F5616" s="7">
        <v>59.243220000000001</v>
      </c>
      <c r="G5616" s="123" t="s">
        <v>532</v>
      </c>
      <c r="H5616" s="7">
        <v>4.255381249</v>
      </c>
      <c r="I5616" s="7">
        <v>71.828999999999994</v>
      </c>
      <c r="J5616" s="7">
        <v>4.2293734760000001</v>
      </c>
      <c r="K5616" s="7">
        <v>5.9243200000000005E-4</v>
      </c>
      <c r="L5616" s="7">
        <v>3.5545932000000002E-5</v>
      </c>
      <c r="M5616" s="7">
        <v>71.39</v>
      </c>
      <c r="N5616" s="7">
        <v>0.01</v>
      </c>
      <c r="O5616" s="7">
        <v>5.9999999999999995E-4</v>
      </c>
      <c r="P5616" s="7">
        <v>1</v>
      </c>
      <c r="Q5616" s="7">
        <v>28</v>
      </c>
      <c r="R5616" s="7">
        <v>265</v>
      </c>
      <c r="S5616" s="189">
        <v>45625.593981481485</v>
      </c>
    </row>
    <row r="5617" spans="1:19">
      <c r="A5617" s="7">
        <v>2009</v>
      </c>
      <c r="B5617" s="123" t="s">
        <v>537</v>
      </c>
      <c r="C5617" s="123" t="s">
        <v>556</v>
      </c>
      <c r="D5617" s="123" t="s">
        <v>577</v>
      </c>
      <c r="E5617" s="123" t="s">
        <v>163</v>
      </c>
      <c r="F5617" s="7">
        <v>106.276441662</v>
      </c>
      <c r="G5617" s="123" t="s">
        <v>532</v>
      </c>
      <c r="H5617" s="7">
        <v>6.7864415969999996</v>
      </c>
      <c r="I5617" s="7">
        <v>63.856499999999997</v>
      </c>
      <c r="J5617" s="7">
        <v>6.7687465690000002</v>
      </c>
      <c r="K5617" s="7">
        <v>5.3138199999999995E-4</v>
      </c>
      <c r="L5617" s="7">
        <v>1.062764417E-5</v>
      </c>
      <c r="M5617" s="7">
        <v>63.69</v>
      </c>
      <c r="N5617" s="7">
        <v>5.0000000000000001E-3</v>
      </c>
      <c r="O5617" s="7">
        <v>1E-4</v>
      </c>
      <c r="P5617" s="7">
        <v>1</v>
      </c>
      <c r="Q5617" s="7">
        <v>28</v>
      </c>
      <c r="R5617" s="7">
        <v>265</v>
      </c>
      <c r="S5617" s="189">
        <v>45625.593981481485</v>
      </c>
    </row>
    <row r="5618" spans="1:19">
      <c r="A5618" s="7">
        <v>2009</v>
      </c>
      <c r="B5618" s="123" t="s">
        <v>537</v>
      </c>
      <c r="C5618" s="123" t="s">
        <v>556</v>
      </c>
      <c r="D5618" s="123" t="s">
        <v>577</v>
      </c>
      <c r="E5618" s="123" t="s">
        <v>535</v>
      </c>
      <c r="F5618" s="7">
        <v>757.58345275600004</v>
      </c>
      <c r="G5618" s="123" t="s">
        <v>532</v>
      </c>
      <c r="H5618" s="7">
        <v>43.336343552999999</v>
      </c>
      <c r="I5618" s="7">
        <v>57.203392438000002</v>
      </c>
      <c r="J5618" s="7">
        <v>43.210205907999999</v>
      </c>
      <c r="K5618" s="7">
        <v>3.787917E-3</v>
      </c>
      <c r="L5618" s="7">
        <v>7.5758345280000001E-5</v>
      </c>
      <c r="M5618" s="7">
        <v>57.036892438000002</v>
      </c>
      <c r="N5618" s="7">
        <v>5.0000000000000001E-3</v>
      </c>
      <c r="O5618" s="7">
        <v>1E-4</v>
      </c>
      <c r="P5618" s="7">
        <v>1</v>
      </c>
      <c r="Q5618" s="7">
        <v>28</v>
      </c>
      <c r="R5618" s="7">
        <v>265</v>
      </c>
      <c r="S5618" s="189">
        <v>45625.593981481485</v>
      </c>
    </row>
    <row r="5619" spans="1:19">
      <c r="A5619" s="7">
        <v>2009</v>
      </c>
      <c r="B5619" s="123" t="s">
        <v>537</v>
      </c>
      <c r="C5619" s="123" t="s">
        <v>556</v>
      </c>
      <c r="D5619" s="123" t="s">
        <v>577</v>
      </c>
      <c r="E5619" s="123" t="s">
        <v>541</v>
      </c>
      <c r="F5619" s="7">
        <v>0</v>
      </c>
      <c r="G5619" s="123" t="s">
        <v>532</v>
      </c>
      <c r="H5619" s="7">
        <v>0</v>
      </c>
      <c r="I5619" s="7"/>
      <c r="J5619" s="7">
        <v>0</v>
      </c>
      <c r="K5619" s="7">
        <v>0</v>
      </c>
      <c r="L5619" s="7">
        <v>0</v>
      </c>
      <c r="M5619" s="7"/>
      <c r="N5619" s="7"/>
      <c r="O5619" s="7"/>
      <c r="P5619" s="7">
        <v>1</v>
      </c>
      <c r="Q5619" s="7">
        <v>28</v>
      </c>
      <c r="R5619" s="7">
        <v>265</v>
      </c>
      <c r="S5619" s="189">
        <v>45625.593981481485</v>
      </c>
    </row>
    <row r="5620" spans="1:19">
      <c r="A5620" s="7">
        <v>2009</v>
      </c>
      <c r="B5620" s="123" t="s">
        <v>537</v>
      </c>
      <c r="C5620" s="123" t="s">
        <v>556</v>
      </c>
      <c r="D5620" s="123" t="s">
        <v>578</v>
      </c>
      <c r="E5620" s="123" t="s">
        <v>27</v>
      </c>
      <c r="F5620" s="7">
        <v>0</v>
      </c>
      <c r="G5620" s="123" t="s">
        <v>532</v>
      </c>
      <c r="H5620" s="7">
        <v>0</v>
      </c>
      <c r="I5620" s="7"/>
      <c r="J5620" s="7">
        <v>0</v>
      </c>
      <c r="K5620" s="7">
        <v>0</v>
      </c>
      <c r="L5620" s="7">
        <v>0</v>
      </c>
      <c r="M5620" s="7"/>
      <c r="N5620" s="7"/>
      <c r="O5620" s="7"/>
      <c r="P5620" s="7"/>
      <c r="Q5620" s="7">
        <v>28</v>
      </c>
      <c r="R5620" s="7">
        <v>265</v>
      </c>
      <c r="S5620" s="189">
        <v>45625.593981481485</v>
      </c>
    </row>
    <row r="5621" spans="1:19">
      <c r="A5621" s="7">
        <v>2009</v>
      </c>
      <c r="B5621" s="123" t="s">
        <v>537</v>
      </c>
      <c r="C5621" s="123" t="s">
        <v>556</v>
      </c>
      <c r="D5621" s="123" t="s">
        <v>578</v>
      </c>
      <c r="E5621" s="123" t="s">
        <v>33</v>
      </c>
      <c r="F5621" s="7">
        <v>295.88563693700002</v>
      </c>
      <c r="G5621" s="123" t="s">
        <v>532</v>
      </c>
      <c r="H5621" s="7">
        <v>2.7990781249999999</v>
      </c>
      <c r="I5621" s="7">
        <v>9.4600000000000009</v>
      </c>
      <c r="J5621" s="7">
        <v>0</v>
      </c>
      <c r="K5621" s="7">
        <v>8.8765690999999994E-2</v>
      </c>
      <c r="L5621" s="7">
        <v>1.183543E-3</v>
      </c>
      <c r="M5621" s="7">
        <v>0</v>
      </c>
      <c r="N5621" s="7">
        <v>0.3</v>
      </c>
      <c r="O5621" s="7">
        <v>4.0000000000000001E-3</v>
      </c>
      <c r="P5621" s="7"/>
      <c r="Q5621" s="7">
        <v>28</v>
      </c>
      <c r="R5621" s="7">
        <v>265</v>
      </c>
      <c r="S5621" s="189">
        <v>45625.593981481485</v>
      </c>
    </row>
    <row r="5622" spans="1:19">
      <c r="A5622" s="7">
        <v>2009</v>
      </c>
      <c r="B5622" s="123" t="s">
        <v>537</v>
      </c>
      <c r="C5622" s="123" t="s">
        <v>556</v>
      </c>
      <c r="D5622" s="123" t="s">
        <v>578</v>
      </c>
      <c r="E5622" s="123" t="s">
        <v>540</v>
      </c>
      <c r="F5622" s="7">
        <v>7.7444152510000004</v>
      </c>
      <c r="G5622" s="123" t="s">
        <v>532</v>
      </c>
      <c r="H5622" s="7">
        <v>0.73786852400000003</v>
      </c>
      <c r="I5622" s="7">
        <v>95.277500000000003</v>
      </c>
      <c r="J5622" s="7">
        <v>0.73262168299999997</v>
      </c>
      <c r="K5622" s="7">
        <v>7.7444152510000003E-5</v>
      </c>
      <c r="L5622" s="7">
        <v>1.161662288E-5</v>
      </c>
      <c r="M5622" s="7">
        <v>94.6</v>
      </c>
      <c r="N5622" s="7">
        <v>0.01</v>
      </c>
      <c r="O5622" s="7">
        <v>1.5E-3</v>
      </c>
      <c r="P5622" s="7">
        <v>1</v>
      </c>
      <c r="Q5622" s="7">
        <v>28</v>
      </c>
      <c r="R5622" s="7">
        <v>265</v>
      </c>
      <c r="S5622" s="189">
        <v>45625.593981481485</v>
      </c>
    </row>
    <row r="5623" spans="1:19">
      <c r="A5623" s="7">
        <v>2009</v>
      </c>
      <c r="B5623" s="123" t="s">
        <v>537</v>
      </c>
      <c r="C5623" s="123" t="s">
        <v>556</v>
      </c>
      <c r="D5623" s="123" t="s">
        <v>578</v>
      </c>
      <c r="E5623" s="123" t="s">
        <v>531</v>
      </c>
      <c r="F5623" s="7">
        <v>0</v>
      </c>
      <c r="G5623" s="123" t="s">
        <v>532</v>
      </c>
      <c r="H5623" s="7">
        <v>0</v>
      </c>
      <c r="I5623" s="7"/>
      <c r="J5623" s="7">
        <v>0</v>
      </c>
      <c r="K5623" s="7">
        <v>0</v>
      </c>
      <c r="L5623" s="7">
        <v>0</v>
      </c>
      <c r="M5623" s="7"/>
      <c r="N5623" s="7"/>
      <c r="O5623" s="7"/>
      <c r="P5623" s="7">
        <v>1</v>
      </c>
      <c r="Q5623" s="7">
        <v>28</v>
      </c>
      <c r="R5623" s="7">
        <v>265</v>
      </c>
      <c r="S5623" s="189">
        <v>45625.593981481485</v>
      </c>
    </row>
    <row r="5624" spans="1:19">
      <c r="A5624" s="7">
        <v>2009</v>
      </c>
      <c r="B5624" s="123" t="s">
        <v>537</v>
      </c>
      <c r="C5624" s="123" t="s">
        <v>556</v>
      </c>
      <c r="D5624" s="123" t="s">
        <v>578</v>
      </c>
      <c r="E5624" s="123" t="s">
        <v>533</v>
      </c>
      <c r="F5624" s="7">
        <v>317.61064800000003</v>
      </c>
      <c r="G5624" s="123" t="s">
        <v>532</v>
      </c>
      <c r="H5624" s="7">
        <v>23.419232870999998</v>
      </c>
      <c r="I5624" s="7">
        <v>73.735666667000004</v>
      </c>
      <c r="J5624" s="7">
        <v>23.279801796000001</v>
      </c>
      <c r="K5624" s="7">
        <v>3.1761060000000002E-3</v>
      </c>
      <c r="L5624" s="7">
        <v>1.90566E-4</v>
      </c>
      <c r="M5624" s="7">
        <v>73.296666666999997</v>
      </c>
      <c r="N5624" s="7">
        <v>0.01</v>
      </c>
      <c r="O5624" s="7">
        <v>5.9999999999999995E-4</v>
      </c>
      <c r="P5624" s="7">
        <v>1</v>
      </c>
      <c r="Q5624" s="7">
        <v>28</v>
      </c>
      <c r="R5624" s="7">
        <v>265</v>
      </c>
      <c r="S5624" s="189">
        <v>45625.593981481485</v>
      </c>
    </row>
    <row r="5625" spans="1:19">
      <c r="A5625" s="7">
        <v>2009</v>
      </c>
      <c r="B5625" s="123" t="s">
        <v>537</v>
      </c>
      <c r="C5625" s="123" t="s">
        <v>556</v>
      </c>
      <c r="D5625" s="123" t="s">
        <v>578</v>
      </c>
      <c r="E5625" s="123" t="s">
        <v>160</v>
      </c>
      <c r="F5625" s="7">
        <v>167.17892399999999</v>
      </c>
      <c r="G5625" s="123" t="s">
        <v>532</v>
      </c>
      <c r="H5625" s="7">
        <v>12.008294932</v>
      </c>
      <c r="I5625" s="7">
        <v>71.828999999999994</v>
      </c>
      <c r="J5625" s="7">
        <v>11.934903384</v>
      </c>
      <c r="K5625" s="7">
        <v>1.6717889999999999E-3</v>
      </c>
      <c r="L5625" s="7">
        <v>1.00307E-4</v>
      </c>
      <c r="M5625" s="7">
        <v>71.39</v>
      </c>
      <c r="N5625" s="7">
        <v>0.01</v>
      </c>
      <c r="O5625" s="7">
        <v>5.9999999999999995E-4</v>
      </c>
      <c r="P5625" s="7">
        <v>1</v>
      </c>
      <c r="Q5625" s="7">
        <v>28</v>
      </c>
      <c r="R5625" s="7">
        <v>265</v>
      </c>
      <c r="S5625" s="189">
        <v>45625.593981481485</v>
      </c>
    </row>
    <row r="5626" spans="1:19">
      <c r="A5626" s="7">
        <v>2009</v>
      </c>
      <c r="B5626" s="123" t="s">
        <v>537</v>
      </c>
      <c r="C5626" s="123" t="s">
        <v>556</v>
      </c>
      <c r="D5626" s="123" t="s">
        <v>578</v>
      </c>
      <c r="E5626" s="123" t="s">
        <v>163</v>
      </c>
      <c r="F5626" s="7">
        <v>827.48228783499997</v>
      </c>
      <c r="G5626" s="123" t="s">
        <v>532</v>
      </c>
      <c r="H5626" s="7">
        <v>52.840122713</v>
      </c>
      <c r="I5626" s="7">
        <v>63.856499999999997</v>
      </c>
      <c r="J5626" s="7">
        <v>52.702346912000003</v>
      </c>
      <c r="K5626" s="7">
        <v>4.1374109999999997E-3</v>
      </c>
      <c r="L5626" s="7">
        <v>8.2748228780000005E-5</v>
      </c>
      <c r="M5626" s="7">
        <v>63.69</v>
      </c>
      <c r="N5626" s="7">
        <v>5.0000000000000001E-3</v>
      </c>
      <c r="O5626" s="7">
        <v>1E-4</v>
      </c>
      <c r="P5626" s="7">
        <v>1</v>
      </c>
      <c r="Q5626" s="7">
        <v>28</v>
      </c>
      <c r="R5626" s="7">
        <v>265</v>
      </c>
      <c r="S5626" s="189">
        <v>45625.593981481485</v>
      </c>
    </row>
    <row r="5627" spans="1:19">
      <c r="A5627" s="7">
        <v>2009</v>
      </c>
      <c r="B5627" s="123" t="s">
        <v>537</v>
      </c>
      <c r="C5627" s="123" t="s">
        <v>556</v>
      </c>
      <c r="D5627" s="123" t="s">
        <v>578</v>
      </c>
      <c r="E5627" s="123" t="s">
        <v>535</v>
      </c>
      <c r="F5627" s="7">
        <v>2292.2100874070002</v>
      </c>
      <c r="G5627" s="123" t="s">
        <v>532</v>
      </c>
      <c r="H5627" s="7">
        <v>131.12219318000001</v>
      </c>
      <c r="I5627" s="7">
        <v>57.203392438000002</v>
      </c>
      <c r="J5627" s="7">
        <v>130.74054020099999</v>
      </c>
      <c r="K5627" s="7">
        <v>1.146105E-2</v>
      </c>
      <c r="L5627" s="7">
        <v>2.2922099999999999E-4</v>
      </c>
      <c r="M5627" s="7">
        <v>57.036892438000002</v>
      </c>
      <c r="N5627" s="7">
        <v>5.0000000000000001E-3</v>
      </c>
      <c r="O5627" s="7">
        <v>1E-4</v>
      </c>
      <c r="P5627" s="7">
        <v>1</v>
      </c>
      <c r="Q5627" s="7">
        <v>28</v>
      </c>
      <c r="R5627" s="7">
        <v>265</v>
      </c>
      <c r="S5627" s="189">
        <v>45625.593981481485</v>
      </c>
    </row>
    <row r="5628" spans="1:19">
      <c r="A5628" s="7">
        <v>2009</v>
      </c>
      <c r="B5628" s="123" t="s">
        <v>537</v>
      </c>
      <c r="C5628" s="123" t="s">
        <v>556</v>
      </c>
      <c r="D5628" s="123" t="s">
        <v>578</v>
      </c>
      <c r="E5628" s="123" t="s">
        <v>541</v>
      </c>
      <c r="F5628" s="7">
        <v>0</v>
      </c>
      <c r="G5628" s="123" t="s">
        <v>532</v>
      </c>
      <c r="H5628" s="7">
        <v>0</v>
      </c>
      <c r="I5628" s="7"/>
      <c r="J5628" s="7">
        <v>0</v>
      </c>
      <c r="K5628" s="7">
        <v>0</v>
      </c>
      <c r="L5628" s="7">
        <v>0</v>
      </c>
      <c r="M5628" s="7"/>
      <c r="N5628" s="7"/>
      <c r="O5628" s="7"/>
      <c r="P5628" s="7">
        <v>1</v>
      </c>
      <c r="Q5628" s="7">
        <v>28</v>
      </c>
      <c r="R5628" s="7">
        <v>265</v>
      </c>
      <c r="S5628" s="189">
        <v>45625.593981481485</v>
      </c>
    </row>
    <row r="5629" spans="1:19">
      <c r="A5629" s="7">
        <v>2009</v>
      </c>
      <c r="B5629" s="123" t="s">
        <v>537</v>
      </c>
      <c r="C5629" s="123" t="s">
        <v>556</v>
      </c>
      <c r="D5629" s="123" t="s">
        <v>579</v>
      </c>
      <c r="E5629" s="123" t="s">
        <v>27</v>
      </c>
      <c r="F5629" s="7">
        <v>0</v>
      </c>
      <c r="G5629" s="123" t="s">
        <v>532</v>
      </c>
      <c r="H5629" s="7">
        <v>0</v>
      </c>
      <c r="I5629" s="7"/>
      <c r="J5629" s="7">
        <v>0</v>
      </c>
      <c r="K5629" s="7">
        <v>0</v>
      </c>
      <c r="L5629" s="7">
        <v>0</v>
      </c>
      <c r="M5629" s="7"/>
      <c r="N5629" s="7"/>
      <c r="O5629" s="7"/>
      <c r="P5629" s="7"/>
      <c r="Q5629" s="7">
        <v>28</v>
      </c>
      <c r="R5629" s="7">
        <v>265</v>
      </c>
      <c r="S5629" s="189">
        <v>45625.593981481485</v>
      </c>
    </row>
    <row r="5630" spans="1:19">
      <c r="A5630" s="7">
        <v>2009</v>
      </c>
      <c r="B5630" s="123" t="s">
        <v>537</v>
      </c>
      <c r="C5630" s="123" t="s">
        <v>556</v>
      </c>
      <c r="D5630" s="123" t="s">
        <v>579</v>
      </c>
      <c r="E5630" s="123" t="s">
        <v>33</v>
      </c>
      <c r="F5630" s="7">
        <v>13.062129845999999</v>
      </c>
      <c r="G5630" s="123" t="s">
        <v>532</v>
      </c>
      <c r="H5630" s="7">
        <v>0.12356774800000001</v>
      </c>
      <c r="I5630" s="7">
        <v>9.4600000000000009</v>
      </c>
      <c r="J5630" s="7">
        <v>0</v>
      </c>
      <c r="K5630" s="7">
        <v>3.9186389999999998E-3</v>
      </c>
      <c r="L5630" s="7">
        <v>5.2248519379999998E-5</v>
      </c>
      <c r="M5630" s="7">
        <v>0</v>
      </c>
      <c r="N5630" s="7">
        <v>0.3</v>
      </c>
      <c r="O5630" s="7">
        <v>4.0000000000000001E-3</v>
      </c>
      <c r="P5630" s="7"/>
      <c r="Q5630" s="7">
        <v>28</v>
      </c>
      <c r="R5630" s="7">
        <v>265</v>
      </c>
      <c r="S5630" s="189">
        <v>45625.593981481485</v>
      </c>
    </row>
    <row r="5631" spans="1:19">
      <c r="A5631" s="7">
        <v>2009</v>
      </c>
      <c r="B5631" s="123" t="s">
        <v>537</v>
      </c>
      <c r="C5631" s="123" t="s">
        <v>556</v>
      </c>
      <c r="D5631" s="123" t="s">
        <v>579</v>
      </c>
      <c r="E5631" s="123" t="s">
        <v>540</v>
      </c>
      <c r="F5631" s="7">
        <v>7.0327662819999999</v>
      </c>
      <c r="G5631" s="123" t="s">
        <v>532</v>
      </c>
      <c r="H5631" s="7">
        <v>0.67006438899999998</v>
      </c>
      <c r="I5631" s="7">
        <v>95.277500000000003</v>
      </c>
      <c r="J5631" s="7">
        <v>0.66529969</v>
      </c>
      <c r="K5631" s="7">
        <v>7.0327662819999996E-5</v>
      </c>
      <c r="L5631" s="7">
        <v>1.054914942E-5</v>
      </c>
      <c r="M5631" s="7">
        <v>94.6</v>
      </c>
      <c r="N5631" s="7">
        <v>0.01</v>
      </c>
      <c r="O5631" s="7">
        <v>1.5E-3</v>
      </c>
      <c r="P5631" s="7">
        <v>1</v>
      </c>
      <c r="Q5631" s="7">
        <v>28</v>
      </c>
      <c r="R5631" s="7">
        <v>265</v>
      </c>
      <c r="S5631" s="189">
        <v>45625.593981481485</v>
      </c>
    </row>
    <row r="5632" spans="1:19">
      <c r="A5632" s="7">
        <v>2009</v>
      </c>
      <c r="B5632" s="123" t="s">
        <v>537</v>
      </c>
      <c r="C5632" s="123" t="s">
        <v>556</v>
      </c>
      <c r="D5632" s="123" t="s">
        <v>579</v>
      </c>
      <c r="E5632" s="123" t="s">
        <v>531</v>
      </c>
      <c r="F5632" s="7">
        <v>0</v>
      </c>
      <c r="G5632" s="123" t="s">
        <v>532</v>
      </c>
      <c r="H5632" s="7">
        <v>0</v>
      </c>
      <c r="I5632" s="7"/>
      <c r="J5632" s="7">
        <v>0</v>
      </c>
      <c r="K5632" s="7">
        <v>0</v>
      </c>
      <c r="L5632" s="7">
        <v>0</v>
      </c>
      <c r="M5632" s="7"/>
      <c r="N5632" s="7"/>
      <c r="O5632" s="7"/>
      <c r="P5632" s="7">
        <v>1</v>
      </c>
      <c r="Q5632" s="7">
        <v>28</v>
      </c>
      <c r="R5632" s="7">
        <v>265</v>
      </c>
      <c r="S5632" s="189">
        <v>45625.593981481485</v>
      </c>
    </row>
    <row r="5633" spans="1:19">
      <c r="A5633" s="7">
        <v>2009</v>
      </c>
      <c r="B5633" s="123" t="s">
        <v>537</v>
      </c>
      <c r="C5633" s="123" t="s">
        <v>556</v>
      </c>
      <c r="D5633" s="123" t="s">
        <v>579</v>
      </c>
      <c r="E5633" s="123" t="s">
        <v>533</v>
      </c>
      <c r="F5633" s="7">
        <v>78.963048000000001</v>
      </c>
      <c r="G5633" s="123" t="s">
        <v>532</v>
      </c>
      <c r="H5633" s="7">
        <v>5.8223929859999997</v>
      </c>
      <c r="I5633" s="7">
        <v>73.735666667000004</v>
      </c>
      <c r="J5633" s="7">
        <v>5.7877282079999999</v>
      </c>
      <c r="K5633" s="7">
        <v>7.8963000000000004E-4</v>
      </c>
      <c r="L5633" s="7">
        <v>4.7377828800000002E-5</v>
      </c>
      <c r="M5633" s="7">
        <v>73.296666666999997</v>
      </c>
      <c r="N5633" s="7">
        <v>0.01</v>
      </c>
      <c r="O5633" s="7">
        <v>5.9999999999999995E-4</v>
      </c>
      <c r="P5633" s="7">
        <v>1</v>
      </c>
      <c r="Q5633" s="7">
        <v>28</v>
      </c>
      <c r="R5633" s="7">
        <v>265</v>
      </c>
      <c r="S5633" s="189">
        <v>45625.593981481485</v>
      </c>
    </row>
    <row r="5634" spans="1:19">
      <c r="A5634" s="7">
        <v>2009</v>
      </c>
      <c r="B5634" s="123" t="s">
        <v>537</v>
      </c>
      <c r="C5634" s="123" t="s">
        <v>556</v>
      </c>
      <c r="D5634" s="123" t="s">
        <v>579</v>
      </c>
      <c r="E5634" s="123" t="s">
        <v>160</v>
      </c>
      <c r="F5634" s="7">
        <v>19.677959999999999</v>
      </c>
      <c r="G5634" s="123" t="s">
        <v>532</v>
      </c>
      <c r="H5634" s="7">
        <v>1.4134481889999999</v>
      </c>
      <c r="I5634" s="7">
        <v>71.828999999999994</v>
      </c>
      <c r="J5634" s="7">
        <v>1.404809564</v>
      </c>
      <c r="K5634" s="7">
        <v>1.9678E-4</v>
      </c>
      <c r="L5634" s="7">
        <v>1.1806776E-5</v>
      </c>
      <c r="M5634" s="7">
        <v>71.39</v>
      </c>
      <c r="N5634" s="7">
        <v>0.01</v>
      </c>
      <c r="O5634" s="7">
        <v>5.9999999999999995E-4</v>
      </c>
      <c r="P5634" s="7">
        <v>1</v>
      </c>
      <c r="Q5634" s="7">
        <v>28</v>
      </c>
      <c r="R5634" s="7">
        <v>265</v>
      </c>
      <c r="S5634" s="189">
        <v>45625.593981481485</v>
      </c>
    </row>
    <row r="5635" spans="1:19">
      <c r="A5635" s="7">
        <v>2009</v>
      </c>
      <c r="B5635" s="123" t="s">
        <v>537</v>
      </c>
      <c r="C5635" s="123" t="s">
        <v>556</v>
      </c>
      <c r="D5635" s="123" t="s">
        <v>579</v>
      </c>
      <c r="E5635" s="123" t="s">
        <v>163</v>
      </c>
      <c r="F5635" s="7">
        <v>68.945377902999994</v>
      </c>
      <c r="G5635" s="123" t="s">
        <v>532</v>
      </c>
      <c r="H5635" s="7">
        <v>4.402610524</v>
      </c>
      <c r="I5635" s="7">
        <v>63.856499999999997</v>
      </c>
      <c r="J5635" s="7">
        <v>4.3911311189999997</v>
      </c>
      <c r="K5635" s="7">
        <v>3.4472700000000002E-4</v>
      </c>
      <c r="L5635" s="7">
        <v>6.8945377899999999E-6</v>
      </c>
      <c r="M5635" s="7">
        <v>63.69</v>
      </c>
      <c r="N5635" s="7">
        <v>5.0000000000000001E-3</v>
      </c>
      <c r="O5635" s="7">
        <v>1E-4</v>
      </c>
      <c r="P5635" s="7">
        <v>1</v>
      </c>
      <c r="Q5635" s="7">
        <v>28</v>
      </c>
      <c r="R5635" s="7">
        <v>265</v>
      </c>
      <c r="S5635" s="189">
        <v>45625.593981481485</v>
      </c>
    </row>
    <row r="5636" spans="1:19">
      <c r="A5636" s="7">
        <v>2009</v>
      </c>
      <c r="B5636" s="123" t="s">
        <v>537</v>
      </c>
      <c r="C5636" s="123" t="s">
        <v>556</v>
      </c>
      <c r="D5636" s="123" t="s">
        <v>579</v>
      </c>
      <c r="E5636" s="123" t="s">
        <v>535</v>
      </c>
      <c r="F5636" s="7">
        <v>480.17394945799998</v>
      </c>
      <c r="G5636" s="123" t="s">
        <v>532</v>
      </c>
      <c r="H5636" s="7">
        <v>27.467578869</v>
      </c>
      <c r="I5636" s="7">
        <v>57.203392438000002</v>
      </c>
      <c r="J5636" s="7">
        <v>27.387629907000001</v>
      </c>
      <c r="K5636" s="7">
        <v>2.4008699999999998E-3</v>
      </c>
      <c r="L5636" s="7">
        <v>4.8017394950000003E-5</v>
      </c>
      <c r="M5636" s="7">
        <v>57.036892438000002</v>
      </c>
      <c r="N5636" s="7">
        <v>5.0000000000000001E-3</v>
      </c>
      <c r="O5636" s="7">
        <v>1E-4</v>
      </c>
      <c r="P5636" s="7">
        <v>1</v>
      </c>
      <c r="Q5636" s="7">
        <v>28</v>
      </c>
      <c r="R5636" s="7">
        <v>265</v>
      </c>
      <c r="S5636" s="189">
        <v>45625.593981481485</v>
      </c>
    </row>
    <row r="5637" spans="1:19">
      <c r="A5637" s="7">
        <v>2009</v>
      </c>
      <c r="B5637" s="123" t="s">
        <v>537</v>
      </c>
      <c r="C5637" s="123" t="s">
        <v>556</v>
      </c>
      <c r="D5637" s="123" t="s">
        <v>579</v>
      </c>
      <c r="E5637" s="123" t="s">
        <v>541</v>
      </c>
      <c r="F5637" s="7">
        <v>0</v>
      </c>
      <c r="G5637" s="123" t="s">
        <v>532</v>
      </c>
      <c r="H5637" s="7">
        <v>0</v>
      </c>
      <c r="I5637" s="7"/>
      <c r="J5637" s="7">
        <v>0</v>
      </c>
      <c r="K5637" s="7">
        <v>0</v>
      </c>
      <c r="L5637" s="7">
        <v>0</v>
      </c>
      <c r="M5637" s="7"/>
      <c r="N5637" s="7"/>
      <c r="O5637" s="7"/>
      <c r="P5637" s="7">
        <v>1</v>
      </c>
      <c r="Q5637" s="7">
        <v>28</v>
      </c>
      <c r="R5637" s="7">
        <v>265</v>
      </c>
      <c r="S5637" s="189">
        <v>45625.593981481485</v>
      </c>
    </row>
    <row r="5638" spans="1:19">
      <c r="A5638" s="7">
        <v>2009</v>
      </c>
      <c r="B5638" s="123" t="s">
        <v>537</v>
      </c>
      <c r="C5638" s="123" t="s">
        <v>556</v>
      </c>
      <c r="D5638" s="123" t="s">
        <v>580</v>
      </c>
      <c r="E5638" s="123" t="s">
        <v>27</v>
      </c>
      <c r="F5638" s="7">
        <v>0</v>
      </c>
      <c r="G5638" s="123" t="s">
        <v>532</v>
      </c>
      <c r="H5638" s="7">
        <v>0</v>
      </c>
      <c r="I5638" s="7"/>
      <c r="J5638" s="7">
        <v>0</v>
      </c>
      <c r="K5638" s="7">
        <v>0</v>
      </c>
      <c r="L5638" s="7">
        <v>0</v>
      </c>
      <c r="M5638" s="7"/>
      <c r="N5638" s="7"/>
      <c r="O5638" s="7"/>
      <c r="P5638" s="7"/>
      <c r="Q5638" s="7">
        <v>28</v>
      </c>
      <c r="R5638" s="7">
        <v>265</v>
      </c>
      <c r="S5638" s="189">
        <v>45625.593981481485</v>
      </c>
    </row>
    <row r="5639" spans="1:19">
      <c r="A5639" s="7">
        <v>2009</v>
      </c>
      <c r="B5639" s="123" t="s">
        <v>537</v>
      </c>
      <c r="C5639" s="123" t="s">
        <v>556</v>
      </c>
      <c r="D5639" s="123" t="s">
        <v>580</v>
      </c>
      <c r="E5639" s="123" t="s">
        <v>33</v>
      </c>
      <c r="F5639" s="7">
        <v>3.7320370989999998</v>
      </c>
      <c r="G5639" s="123" t="s">
        <v>532</v>
      </c>
      <c r="H5639" s="7">
        <v>3.5305071E-2</v>
      </c>
      <c r="I5639" s="7">
        <v>9.4600000000000009</v>
      </c>
      <c r="J5639" s="7">
        <v>0</v>
      </c>
      <c r="K5639" s="7">
        <v>1.119611E-3</v>
      </c>
      <c r="L5639" s="7">
        <v>1.49281484E-5</v>
      </c>
      <c r="M5639" s="7">
        <v>0</v>
      </c>
      <c r="N5639" s="7">
        <v>0.3</v>
      </c>
      <c r="O5639" s="7">
        <v>4.0000000000000001E-3</v>
      </c>
      <c r="P5639" s="7"/>
      <c r="Q5639" s="7">
        <v>28</v>
      </c>
      <c r="R5639" s="7">
        <v>265</v>
      </c>
      <c r="S5639" s="189">
        <v>45625.593981481485</v>
      </c>
    </row>
    <row r="5640" spans="1:19">
      <c r="A5640" s="7">
        <v>2009</v>
      </c>
      <c r="B5640" s="123" t="s">
        <v>537</v>
      </c>
      <c r="C5640" s="123" t="s">
        <v>556</v>
      </c>
      <c r="D5640" s="123" t="s">
        <v>580</v>
      </c>
      <c r="E5640" s="123" t="s">
        <v>540</v>
      </c>
      <c r="F5640" s="7">
        <v>1.5907447539999999</v>
      </c>
      <c r="G5640" s="123" t="s">
        <v>532</v>
      </c>
      <c r="H5640" s="7">
        <v>0.15156218299999999</v>
      </c>
      <c r="I5640" s="7">
        <v>95.277500000000003</v>
      </c>
      <c r="J5640" s="7">
        <v>0.15048445399999999</v>
      </c>
      <c r="K5640" s="7">
        <v>1.5907447539999999E-5</v>
      </c>
      <c r="L5640" s="7">
        <v>2.3861171309999999E-6</v>
      </c>
      <c r="M5640" s="7">
        <v>94.6</v>
      </c>
      <c r="N5640" s="7">
        <v>0.01</v>
      </c>
      <c r="O5640" s="7">
        <v>1.5E-3</v>
      </c>
      <c r="P5640" s="7">
        <v>1</v>
      </c>
      <c r="Q5640" s="7">
        <v>28</v>
      </c>
      <c r="R5640" s="7">
        <v>265</v>
      </c>
      <c r="S5640" s="189">
        <v>45625.593981481485</v>
      </c>
    </row>
    <row r="5641" spans="1:19">
      <c r="A5641" s="7">
        <v>2009</v>
      </c>
      <c r="B5641" s="123" t="s">
        <v>537</v>
      </c>
      <c r="C5641" s="123" t="s">
        <v>556</v>
      </c>
      <c r="D5641" s="123" t="s">
        <v>580</v>
      </c>
      <c r="E5641" s="123" t="s">
        <v>531</v>
      </c>
      <c r="F5641" s="7">
        <v>0</v>
      </c>
      <c r="G5641" s="123" t="s">
        <v>532</v>
      </c>
      <c r="H5641" s="7">
        <v>0</v>
      </c>
      <c r="I5641" s="7"/>
      <c r="J5641" s="7">
        <v>0</v>
      </c>
      <c r="K5641" s="7">
        <v>0</v>
      </c>
      <c r="L5641" s="7">
        <v>0</v>
      </c>
      <c r="M5641" s="7"/>
      <c r="N5641" s="7"/>
      <c r="O5641" s="7"/>
      <c r="P5641" s="7">
        <v>1</v>
      </c>
      <c r="Q5641" s="7">
        <v>28</v>
      </c>
      <c r="R5641" s="7">
        <v>265</v>
      </c>
      <c r="S5641" s="189">
        <v>45625.593981481485</v>
      </c>
    </row>
    <row r="5642" spans="1:19">
      <c r="A5642" s="7">
        <v>2009</v>
      </c>
      <c r="B5642" s="123" t="s">
        <v>537</v>
      </c>
      <c r="C5642" s="123" t="s">
        <v>556</v>
      </c>
      <c r="D5642" s="123" t="s">
        <v>580</v>
      </c>
      <c r="E5642" s="123" t="s">
        <v>533</v>
      </c>
      <c r="F5642" s="7">
        <v>61.085411999999998</v>
      </c>
      <c r="G5642" s="123" t="s">
        <v>532</v>
      </c>
      <c r="H5642" s="7">
        <v>4.5041735770000004</v>
      </c>
      <c r="I5642" s="7">
        <v>73.735666667000004</v>
      </c>
      <c r="J5642" s="7">
        <v>4.4773570820000002</v>
      </c>
      <c r="K5642" s="7">
        <v>6.1085399999999998E-4</v>
      </c>
      <c r="L5642" s="7">
        <v>3.6651247199999997E-5</v>
      </c>
      <c r="M5642" s="7">
        <v>73.296666666999997</v>
      </c>
      <c r="N5642" s="7">
        <v>0.01</v>
      </c>
      <c r="O5642" s="7">
        <v>5.9999999999999995E-4</v>
      </c>
      <c r="P5642" s="7">
        <v>1</v>
      </c>
      <c r="Q5642" s="7">
        <v>28</v>
      </c>
      <c r="R5642" s="7">
        <v>265</v>
      </c>
      <c r="S5642" s="189">
        <v>45625.593981481485</v>
      </c>
    </row>
    <row r="5643" spans="1:19">
      <c r="A5643" s="7">
        <v>2009</v>
      </c>
      <c r="B5643" s="123" t="s">
        <v>537</v>
      </c>
      <c r="C5643" s="123" t="s">
        <v>556</v>
      </c>
      <c r="D5643" s="123" t="s">
        <v>580</v>
      </c>
      <c r="E5643" s="123" t="s">
        <v>160</v>
      </c>
      <c r="F5643" s="7">
        <v>32.908248</v>
      </c>
      <c r="G5643" s="123" t="s">
        <v>532</v>
      </c>
      <c r="H5643" s="7">
        <v>2.3637665459999999</v>
      </c>
      <c r="I5643" s="7">
        <v>71.828999999999994</v>
      </c>
      <c r="J5643" s="7">
        <v>2.3493198249999998</v>
      </c>
      <c r="K5643" s="7">
        <v>3.2908200000000002E-4</v>
      </c>
      <c r="L5643" s="7">
        <v>1.9744948799999999E-5</v>
      </c>
      <c r="M5643" s="7">
        <v>71.39</v>
      </c>
      <c r="N5643" s="7">
        <v>0.01</v>
      </c>
      <c r="O5643" s="7">
        <v>5.9999999999999995E-4</v>
      </c>
      <c r="P5643" s="7">
        <v>1</v>
      </c>
      <c r="Q5643" s="7">
        <v>28</v>
      </c>
      <c r="R5643" s="7">
        <v>265</v>
      </c>
      <c r="S5643" s="189">
        <v>45625.593981481485</v>
      </c>
    </row>
    <row r="5644" spans="1:19">
      <c r="A5644" s="7">
        <v>2009</v>
      </c>
      <c r="B5644" s="123" t="s">
        <v>537</v>
      </c>
      <c r="C5644" s="123" t="s">
        <v>556</v>
      </c>
      <c r="D5644" s="123" t="s">
        <v>580</v>
      </c>
      <c r="E5644" s="123" t="s">
        <v>163</v>
      </c>
      <c r="F5644" s="7">
        <v>79.552359119000002</v>
      </c>
      <c r="G5644" s="123" t="s">
        <v>532</v>
      </c>
      <c r="H5644" s="7">
        <v>5.0799352200000003</v>
      </c>
      <c r="I5644" s="7">
        <v>63.856499999999997</v>
      </c>
      <c r="J5644" s="7">
        <v>5.0666897520000003</v>
      </c>
      <c r="K5644" s="7">
        <v>3.9776200000000002E-4</v>
      </c>
      <c r="L5644" s="7">
        <v>7.9552359120000003E-6</v>
      </c>
      <c r="M5644" s="7">
        <v>63.69</v>
      </c>
      <c r="N5644" s="7">
        <v>5.0000000000000001E-3</v>
      </c>
      <c r="O5644" s="7">
        <v>1E-4</v>
      </c>
      <c r="P5644" s="7">
        <v>1</v>
      </c>
      <c r="Q5644" s="7">
        <v>28</v>
      </c>
      <c r="R5644" s="7">
        <v>265</v>
      </c>
      <c r="S5644" s="189">
        <v>45625.593981481485</v>
      </c>
    </row>
    <row r="5645" spans="1:19">
      <c r="A5645" s="7">
        <v>2009</v>
      </c>
      <c r="B5645" s="123" t="s">
        <v>537</v>
      </c>
      <c r="C5645" s="123" t="s">
        <v>556</v>
      </c>
      <c r="D5645" s="123" t="s">
        <v>580</v>
      </c>
      <c r="E5645" s="123" t="s">
        <v>535</v>
      </c>
      <c r="F5645" s="7">
        <v>505.65638491800001</v>
      </c>
      <c r="G5645" s="123" t="s">
        <v>532</v>
      </c>
      <c r="H5645" s="7">
        <v>28.925260625</v>
      </c>
      <c r="I5645" s="7">
        <v>57.203392438000002</v>
      </c>
      <c r="J5645" s="7">
        <v>28.841068837000002</v>
      </c>
      <c r="K5645" s="7">
        <v>2.5282820000000002E-3</v>
      </c>
      <c r="L5645" s="7">
        <v>5.0565638490000001E-5</v>
      </c>
      <c r="M5645" s="7">
        <v>57.036892438000002</v>
      </c>
      <c r="N5645" s="7">
        <v>5.0000000000000001E-3</v>
      </c>
      <c r="O5645" s="7">
        <v>1E-4</v>
      </c>
      <c r="P5645" s="7">
        <v>1</v>
      </c>
      <c r="Q5645" s="7">
        <v>28</v>
      </c>
      <c r="R5645" s="7">
        <v>265</v>
      </c>
      <c r="S5645" s="189">
        <v>45625.593981481485</v>
      </c>
    </row>
    <row r="5646" spans="1:19">
      <c r="A5646" s="7">
        <v>2009</v>
      </c>
      <c r="B5646" s="123" t="s">
        <v>537</v>
      </c>
      <c r="C5646" s="123" t="s">
        <v>556</v>
      </c>
      <c r="D5646" s="123" t="s">
        <v>580</v>
      </c>
      <c r="E5646" s="123" t="s">
        <v>541</v>
      </c>
      <c r="F5646" s="7">
        <v>0</v>
      </c>
      <c r="G5646" s="123" t="s">
        <v>532</v>
      </c>
      <c r="H5646" s="7">
        <v>0</v>
      </c>
      <c r="I5646" s="7"/>
      <c r="J5646" s="7">
        <v>0</v>
      </c>
      <c r="K5646" s="7">
        <v>0</v>
      </c>
      <c r="L5646" s="7">
        <v>0</v>
      </c>
      <c r="M5646" s="7"/>
      <c r="N5646" s="7"/>
      <c r="O5646" s="7"/>
      <c r="P5646" s="7">
        <v>1</v>
      </c>
      <c r="Q5646" s="7">
        <v>28</v>
      </c>
      <c r="R5646" s="7">
        <v>265</v>
      </c>
      <c r="S5646" s="189">
        <v>45625.593981481485</v>
      </c>
    </row>
    <row r="5647" spans="1:19">
      <c r="A5647" s="7">
        <v>2009</v>
      </c>
      <c r="B5647" s="123" t="s">
        <v>537</v>
      </c>
      <c r="C5647" s="123" t="s">
        <v>556</v>
      </c>
      <c r="D5647" s="123" t="s">
        <v>581</v>
      </c>
      <c r="E5647" s="123" t="s">
        <v>27</v>
      </c>
      <c r="F5647" s="7">
        <v>0</v>
      </c>
      <c r="G5647" s="123" t="s">
        <v>532</v>
      </c>
      <c r="H5647" s="7">
        <v>0</v>
      </c>
      <c r="I5647" s="7"/>
      <c r="J5647" s="7">
        <v>0</v>
      </c>
      <c r="K5647" s="7">
        <v>0</v>
      </c>
      <c r="L5647" s="7">
        <v>0</v>
      </c>
      <c r="M5647" s="7"/>
      <c r="N5647" s="7"/>
      <c r="O5647" s="7"/>
      <c r="P5647" s="7"/>
      <c r="Q5647" s="7">
        <v>28</v>
      </c>
      <c r="R5647" s="7">
        <v>265</v>
      </c>
      <c r="S5647" s="189">
        <v>45625.593981481485</v>
      </c>
    </row>
    <row r="5648" spans="1:19">
      <c r="A5648" s="7">
        <v>2009</v>
      </c>
      <c r="B5648" s="123" t="s">
        <v>537</v>
      </c>
      <c r="C5648" s="123" t="s">
        <v>556</v>
      </c>
      <c r="D5648" s="123" t="s">
        <v>581</v>
      </c>
      <c r="E5648" s="123" t="s">
        <v>33</v>
      </c>
      <c r="F5648" s="7">
        <v>58.161806190999997</v>
      </c>
      <c r="G5648" s="123" t="s">
        <v>532</v>
      </c>
      <c r="H5648" s="7">
        <v>0.55021068699999998</v>
      </c>
      <c r="I5648" s="7">
        <v>9.4600000000000009</v>
      </c>
      <c r="J5648" s="7">
        <v>0</v>
      </c>
      <c r="K5648" s="7">
        <v>1.7448542000000001E-2</v>
      </c>
      <c r="L5648" s="7">
        <v>2.32647E-4</v>
      </c>
      <c r="M5648" s="7">
        <v>0</v>
      </c>
      <c r="N5648" s="7">
        <v>0.3</v>
      </c>
      <c r="O5648" s="7">
        <v>4.0000000000000001E-3</v>
      </c>
      <c r="P5648" s="7"/>
      <c r="Q5648" s="7">
        <v>28</v>
      </c>
      <c r="R5648" s="7">
        <v>265</v>
      </c>
      <c r="S5648" s="189">
        <v>45625.593981481485</v>
      </c>
    </row>
    <row r="5649" spans="1:19">
      <c r="A5649" s="7">
        <v>2009</v>
      </c>
      <c r="B5649" s="123" t="s">
        <v>537</v>
      </c>
      <c r="C5649" s="123" t="s">
        <v>556</v>
      </c>
      <c r="D5649" s="123" t="s">
        <v>581</v>
      </c>
      <c r="E5649" s="123" t="s">
        <v>540</v>
      </c>
      <c r="F5649" s="7">
        <v>2.5117022439999999</v>
      </c>
      <c r="G5649" s="123" t="s">
        <v>532</v>
      </c>
      <c r="H5649" s="7">
        <v>0.23930871100000001</v>
      </c>
      <c r="I5649" s="7">
        <v>95.277500000000003</v>
      </c>
      <c r="J5649" s="7">
        <v>0.237607032</v>
      </c>
      <c r="K5649" s="7">
        <v>2.5117022439999999E-5</v>
      </c>
      <c r="L5649" s="7">
        <v>3.7675533660000002E-6</v>
      </c>
      <c r="M5649" s="7">
        <v>94.6</v>
      </c>
      <c r="N5649" s="7">
        <v>0.01</v>
      </c>
      <c r="O5649" s="7">
        <v>1.5E-3</v>
      </c>
      <c r="P5649" s="7">
        <v>1</v>
      </c>
      <c r="Q5649" s="7">
        <v>28</v>
      </c>
      <c r="R5649" s="7">
        <v>265</v>
      </c>
      <c r="S5649" s="189">
        <v>45625.593981481485</v>
      </c>
    </row>
    <row r="5650" spans="1:19">
      <c r="A5650" s="7">
        <v>2009</v>
      </c>
      <c r="B5650" s="123" t="s">
        <v>537</v>
      </c>
      <c r="C5650" s="123" t="s">
        <v>556</v>
      </c>
      <c r="D5650" s="123" t="s">
        <v>581</v>
      </c>
      <c r="E5650" s="123" t="s">
        <v>531</v>
      </c>
      <c r="F5650" s="7">
        <v>0</v>
      </c>
      <c r="G5650" s="123" t="s">
        <v>532</v>
      </c>
      <c r="H5650" s="7">
        <v>0</v>
      </c>
      <c r="I5650" s="7"/>
      <c r="J5650" s="7">
        <v>0</v>
      </c>
      <c r="K5650" s="7">
        <v>0</v>
      </c>
      <c r="L5650" s="7">
        <v>0</v>
      </c>
      <c r="M5650" s="7"/>
      <c r="N5650" s="7"/>
      <c r="O5650" s="7"/>
      <c r="P5650" s="7">
        <v>1</v>
      </c>
      <c r="Q5650" s="7">
        <v>28</v>
      </c>
      <c r="R5650" s="7">
        <v>265</v>
      </c>
      <c r="S5650" s="189">
        <v>45625.593981481485</v>
      </c>
    </row>
    <row r="5651" spans="1:19">
      <c r="A5651" s="7">
        <v>2009</v>
      </c>
      <c r="B5651" s="123" t="s">
        <v>537</v>
      </c>
      <c r="C5651" s="123" t="s">
        <v>556</v>
      </c>
      <c r="D5651" s="123" t="s">
        <v>581</v>
      </c>
      <c r="E5651" s="123" t="s">
        <v>533</v>
      </c>
      <c r="F5651" s="7">
        <v>577.98774000000003</v>
      </c>
      <c r="G5651" s="123" t="s">
        <v>532</v>
      </c>
      <c r="H5651" s="7">
        <v>42.618311333999998</v>
      </c>
      <c r="I5651" s="7">
        <v>73.735666667000004</v>
      </c>
      <c r="J5651" s="7">
        <v>42.364574716</v>
      </c>
      <c r="K5651" s="7">
        <v>5.7798770000000001E-3</v>
      </c>
      <c r="L5651" s="7">
        <v>3.4679300000000003E-4</v>
      </c>
      <c r="M5651" s="7">
        <v>73.296666666999997</v>
      </c>
      <c r="N5651" s="7">
        <v>0.01</v>
      </c>
      <c r="O5651" s="7">
        <v>5.9999999999999995E-4</v>
      </c>
      <c r="P5651" s="7">
        <v>1</v>
      </c>
      <c r="Q5651" s="7">
        <v>28</v>
      </c>
      <c r="R5651" s="7">
        <v>265</v>
      </c>
      <c r="S5651" s="189">
        <v>45625.593981481485</v>
      </c>
    </row>
    <row r="5652" spans="1:19">
      <c r="A5652" s="7">
        <v>2009</v>
      </c>
      <c r="B5652" s="123" t="s">
        <v>537</v>
      </c>
      <c r="C5652" s="123" t="s">
        <v>556</v>
      </c>
      <c r="D5652" s="123" t="s">
        <v>581</v>
      </c>
      <c r="E5652" s="123" t="s">
        <v>160</v>
      </c>
      <c r="F5652" s="7">
        <v>227.594448</v>
      </c>
      <c r="G5652" s="123" t="s">
        <v>532</v>
      </c>
      <c r="H5652" s="7">
        <v>16.347881605000001</v>
      </c>
      <c r="I5652" s="7">
        <v>71.828999999999994</v>
      </c>
      <c r="J5652" s="7">
        <v>16.247967642999999</v>
      </c>
      <c r="K5652" s="7">
        <v>2.2759439999999998E-3</v>
      </c>
      <c r="L5652" s="7">
        <v>1.3655699999999999E-4</v>
      </c>
      <c r="M5652" s="7">
        <v>71.39</v>
      </c>
      <c r="N5652" s="7">
        <v>0.01</v>
      </c>
      <c r="O5652" s="7">
        <v>5.9999999999999995E-4</v>
      </c>
      <c r="P5652" s="7">
        <v>1</v>
      </c>
      <c r="Q5652" s="7">
        <v>28</v>
      </c>
      <c r="R5652" s="7">
        <v>265</v>
      </c>
      <c r="S5652" s="189">
        <v>45625.593981481485</v>
      </c>
    </row>
    <row r="5653" spans="1:19">
      <c r="A5653" s="7">
        <v>2009</v>
      </c>
      <c r="B5653" s="123" t="s">
        <v>537</v>
      </c>
      <c r="C5653" s="123" t="s">
        <v>556</v>
      </c>
      <c r="D5653" s="123" t="s">
        <v>581</v>
      </c>
      <c r="E5653" s="123" t="s">
        <v>163</v>
      </c>
      <c r="F5653" s="7">
        <v>479.86258526300003</v>
      </c>
      <c r="G5653" s="123" t="s">
        <v>532</v>
      </c>
      <c r="H5653" s="7">
        <v>30.642345175999999</v>
      </c>
      <c r="I5653" s="7">
        <v>63.856499999999997</v>
      </c>
      <c r="J5653" s="7">
        <v>30.562448055000001</v>
      </c>
      <c r="K5653" s="7">
        <v>2.3993130000000001E-3</v>
      </c>
      <c r="L5653" s="7">
        <v>4.7986258529999998E-5</v>
      </c>
      <c r="M5653" s="7">
        <v>63.69</v>
      </c>
      <c r="N5653" s="7">
        <v>5.0000000000000001E-3</v>
      </c>
      <c r="O5653" s="7">
        <v>1E-4</v>
      </c>
      <c r="P5653" s="7">
        <v>1</v>
      </c>
      <c r="Q5653" s="7">
        <v>28</v>
      </c>
      <c r="R5653" s="7">
        <v>265</v>
      </c>
      <c r="S5653" s="189">
        <v>45625.593981481485</v>
      </c>
    </row>
    <row r="5654" spans="1:19">
      <c r="A5654" s="7">
        <v>2009</v>
      </c>
      <c r="B5654" s="123" t="s">
        <v>537</v>
      </c>
      <c r="C5654" s="123" t="s">
        <v>556</v>
      </c>
      <c r="D5654" s="123" t="s">
        <v>581</v>
      </c>
      <c r="E5654" s="123" t="s">
        <v>535</v>
      </c>
      <c r="F5654" s="7">
        <v>2621.5198061659999</v>
      </c>
      <c r="G5654" s="123" t="s">
        <v>532</v>
      </c>
      <c r="H5654" s="7">
        <v>149.95982625600001</v>
      </c>
      <c r="I5654" s="7">
        <v>57.203392438000002</v>
      </c>
      <c r="J5654" s="7">
        <v>149.523343208</v>
      </c>
      <c r="K5654" s="7">
        <v>1.3107598999999999E-2</v>
      </c>
      <c r="L5654" s="7">
        <v>2.6215199999999998E-4</v>
      </c>
      <c r="M5654" s="7">
        <v>57.036892438000002</v>
      </c>
      <c r="N5654" s="7">
        <v>5.0000000000000001E-3</v>
      </c>
      <c r="O5654" s="7">
        <v>1E-4</v>
      </c>
      <c r="P5654" s="7">
        <v>1</v>
      </c>
      <c r="Q5654" s="7">
        <v>28</v>
      </c>
      <c r="R5654" s="7">
        <v>265</v>
      </c>
      <c r="S5654" s="189">
        <v>45625.593981481485</v>
      </c>
    </row>
    <row r="5655" spans="1:19">
      <c r="A5655" s="7">
        <v>2009</v>
      </c>
      <c r="B5655" s="123" t="s">
        <v>537</v>
      </c>
      <c r="C5655" s="123" t="s">
        <v>556</v>
      </c>
      <c r="D5655" s="123" t="s">
        <v>581</v>
      </c>
      <c r="E5655" s="123" t="s">
        <v>541</v>
      </c>
      <c r="F5655" s="7">
        <v>0</v>
      </c>
      <c r="G5655" s="123" t="s">
        <v>532</v>
      </c>
      <c r="H5655" s="7">
        <v>0</v>
      </c>
      <c r="I5655" s="7"/>
      <c r="J5655" s="7">
        <v>0</v>
      </c>
      <c r="K5655" s="7">
        <v>0</v>
      </c>
      <c r="L5655" s="7">
        <v>0</v>
      </c>
      <c r="M5655" s="7"/>
      <c r="N5655" s="7"/>
      <c r="O5655" s="7"/>
      <c r="P5655" s="7">
        <v>1</v>
      </c>
      <c r="Q5655" s="7">
        <v>28</v>
      </c>
      <c r="R5655" s="7">
        <v>265</v>
      </c>
      <c r="S5655" s="189">
        <v>45625.593981481485</v>
      </c>
    </row>
    <row r="5656" spans="1:19">
      <c r="A5656" s="7">
        <v>2009</v>
      </c>
      <c r="B5656" s="123" t="s">
        <v>537</v>
      </c>
      <c r="C5656" s="123" t="s">
        <v>562</v>
      </c>
      <c r="D5656" s="123" t="s">
        <v>582</v>
      </c>
      <c r="E5656" s="123" t="s">
        <v>27</v>
      </c>
      <c r="F5656" s="7">
        <v>156.58367659199999</v>
      </c>
      <c r="G5656" s="123" t="s">
        <v>532</v>
      </c>
      <c r="H5656" s="7">
        <v>2.6071181999999998E-2</v>
      </c>
      <c r="I5656" s="7">
        <v>0.16650000000000001</v>
      </c>
      <c r="J5656" s="7">
        <v>0</v>
      </c>
      <c r="K5656" s="7">
        <v>7.8291799999999996E-4</v>
      </c>
      <c r="L5656" s="7">
        <v>1.5658367660000001E-5</v>
      </c>
      <c r="M5656" s="7">
        <v>0</v>
      </c>
      <c r="N5656" s="7">
        <v>5.0000000000000001E-3</v>
      </c>
      <c r="O5656" s="7">
        <v>1E-4</v>
      </c>
      <c r="P5656" s="7"/>
      <c r="Q5656" s="7">
        <v>28</v>
      </c>
      <c r="R5656" s="7">
        <v>265</v>
      </c>
      <c r="S5656" s="189">
        <v>45625.593981481485</v>
      </c>
    </row>
    <row r="5657" spans="1:19">
      <c r="A5657" s="7">
        <v>2009</v>
      </c>
      <c r="B5657" s="123" t="s">
        <v>537</v>
      </c>
      <c r="C5657" s="123" t="s">
        <v>562</v>
      </c>
      <c r="D5657" s="123" t="s">
        <v>582</v>
      </c>
      <c r="E5657" s="123" t="s">
        <v>33</v>
      </c>
      <c r="F5657" s="7">
        <v>0</v>
      </c>
      <c r="G5657" s="123" t="s">
        <v>532</v>
      </c>
      <c r="H5657" s="7">
        <v>0</v>
      </c>
      <c r="I5657" s="7"/>
      <c r="J5657" s="7">
        <v>0</v>
      </c>
      <c r="K5657" s="7">
        <v>0</v>
      </c>
      <c r="L5657" s="7">
        <v>0</v>
      </c>
      <c r="M5657" s="7"/>
      <c r="N5657" s="7"/>
      <c r="O5657" s="7"/>
      <c r="P5657" s="7"/>
      <c r="Q5657" s="7">
        <v>28</v>
      </c>
      <c r="R5657" s="7">
        <v>265</v>
      </c>
      <c r="S5657" s="189">
        <v>45625.593981481485</v>
      </c>
    </row>
    <row r="5658" spans="1:19">
      <c r="A5658" s="7">
        <v>2009</v>
      </c>
      <c r="B5658" s="123" t="s">
        <v>537</v>
      </c>
      <c r="C5658" s="123" t="s">
        <v>562</v>
      </c>
      <c r="D5658" s="123" t="s">
        <v>582</v>
      </c>
      <c r="E5658" s="123" t="s">
        <v>540</v>
      </c>
      <c r="F5658" s="7">
        <v>8.3723407999999999E-2</v>
      </c>
      <c r="G5658" s="123" t="s">
        <v>532</v>
      </c>
      <c r="H5658" s="7">
        <v>7.9769569999999998E-3</v>
      </c>
      <c r="I5658" s="7">
        <v>95.277500000000003</v>
      </c>
      <c r="J5658" s="7">
        <v>7.920234E-3</v>
      </c>
      <c r="K5658" s="7">
        <v>8.3723407999999996E-7</v>
      </c>
      <c r="L5658" s="7">
        <v>1.2558511200000001E-7</v>
      </c>
      <c r="M5658" s="7">
        <v>94.6</v>
      </c>
      <c r="N5658" s="7">
        <v>0.01</v>
      </c>
      <c r="O5658" s="7">
        <v>1.5E-3</v>
      </c>
      <c r="P5658" s="7">
        <v>1</v>
      </c>
      <c r="Q5658" s="7">
        <v>28</v>
      </c>
      <c r="R5658" s="7">
        <v>265</v>
      </c>
      <c r="S5658" s="189">
        <v>45625.593981481485</v>
      </c>
    </row>
    <row r="5659" spans="1:19">
      <c r="A5659" s="7">
        <v>2009</v>
      </c>
      <c r="B5659" s="123" t="s">
        <v>537</v>
      </c>
      <c r="C5659" s="123" t="s">
        <v>562</v>
      </c>
      <c r="D5659" s="123" t="s">
        <v>582</v>
      </c>
      <c r="E5659" s="123" t="s">
        <v>531</v>
      </c>
      <c r="F5659" s="7">
        <v>0.31121144000000001</v>
      </c>
      <c r="G5659" s="123" t="s">
        <v>532</v>
      </c>
      <c r="H5659" s="7">
        <v>2.3791803E-2</v>
      </c>
      <c r="I5659" s="7">
        <v>76.448999999999998</v>
      </c>
      <c r="J5659" s="7">
        <v>2.3655182E-2</v>
      </c>
      <c r="K5659" s="7">
        <v>3.1121144E-6</v>
      </c>
      <c r="L5659" s="7">
        <v>1.8672686400000001E-7</v>
      </c>
      <c r="M5659" s="7">
        <v>76.010000000000005</v>
      </c>
      <c r="N5659" s="7">
        <v>0.01</v>
      </c>
      <c r="O5659" s="7">
        <v>5.9999999999999995E-4</v>
      </c>
      <c r="P5659" s="7">
        <v>1</v>
      </c>
      <c r="Q5659" s="7">
        <v>28</v>
      </c>
      <c r="R5659" s="7">
        <v>265</v>
      </c>
      <c r="S5659" s="189">
        <v>45625.593981481485</v>
      </c>
    </row>
    <row r="5660" spans="1:19">
      <c r="A5660" s="7">
        <v>2009</v>
      </c>
      <c r="B5660" s="123" t="s">
        <v>537</v>
      </c>
      <c r="C5660" s="123" t="s">
        <v>562</v>
      </c>
      <c r="D5660" s="123" t="s">
        <v>582</v>
      </c>
      <c r="E5660" s="123" t="s">
        <v>533</v>
      </c>
      <c r="F5660" s="7">
        <v>263.93587200000002</v>
      </c>
      <c r="G5660" s="123" t="s">
        <v>532</v>
      </c>
      <c r="H5660" s="7">
        <v>19.461487478999999</v>
      </c>
      <c r="I5660" s="7">
        <v>73.735666667000004</v>
      </c>
      <c r="J5660" s="7">
        <v>19.345619631000002</v>
      </c>
      <c r="K5660" s="7">
        <v>2.639359E-3</v>
      </c>
      <c r="L5660" s="7">
        <v>1.58362E-4</v>
      </c>
      <c r="M5660" s="7">
        <v>73.296666666999997</v>
      </c>
      <c r="N5660" s="7">
        <v>0.01</v>
      </c>
      <c r="O5660" s="7">
        <v>5.9999999999999995E-4</v>
      </c>
      <c r="P5660" s="7">
        <v>1</v>
      </c>
      <c r="Q5660" s="7">
        <v>28</v>
      </c>
      <c r="R5660" s="7">
        <v>265</v>
      </c>
      <c r="S5660" s="189">
        <v>45625.593981481485</v>
      </c>
    </row>
    <row r="5661" spans="1:19">
      <c r="A5661" s="7">
        <v>2009</v>
      </c>
      <c r="B5661" s="123" t="s">
        <v>537</v>
      </c>
      <c r="C5661" s="123" t="s">
        <v>562</v>
      </c>
      <c r="D5661" s="123" t="s">
        <v>582</v>
      </c>
      <c r="E5661" s="123" t="s">
        <v>160</v>
      </c>
      <c r="F5661" s="7">
        <v>34.499231999999999</v>
      </c>
      <c r="G5661" s="123" t="s">
        <v>532</v>
      </c>
      <c r="H5661" s="7">
        <v>2.478045335</v>
      </c>
      <c r="I5661" s="7">
        <v>71.828999999999994</v>
      </c>
      <c r="J5661" s="7">
        <v>2.4629001719999999</v>
      </c>
      <c r="K5661" s="7">
        <v>3.4499200000000002E-4</v>
      </c>
      <c r="L5661" s="7">
        <v>2.0699539200000001E-5</v>
      </c>
      <c r="M5661" s="7">
        <v>71.39</v>
      </c>
      <c r="N5661" s="7">
        <v>0.01</v>
      </c>
      <c r="O5661" s="7">
        <v>5.9999999999999995E-4</v>
      </c>
      <c r="P5661" s="7">
        <v>1</v>
      </c>
      <c r="Q5661" s="7">
        <v>28</v>
      </c>
      <c r="R5661" s="7">
        <v>265</v>
      </c>
      <c r="S5661" s="189">
        <v>45625.593981481485</v>
      </c>
    </row>
    <row r="5662" spans="1:19">
      <c r="A5662" s="7">
        <v>2009</v>
      </c>
      <c r="B5662" s="123" t="s">
        <v>537</v>
      </c>
      <c r="C5662" s="123" t="s">
        <v>562</v>
      </c>
      <c r="D5662" s="123" t="s">
        <v>582</v>
      </c>
      <c r="E5662" s="123" t="s">
        <v>163</v>
      </c>
      <c r="F5662" s="7">
        <v>36.84892825</v>
      </c>
      <c r="G5662" s="123" t="s">
        <v>532</v>
      </c>
      <c r="H5662" s="7">
        <v>2.3530435870000002</v>
      </c>
      <c r="I5662" s="7">
        <v>63.856499999999997</v>
      </c>
      <c r="J5662" s="7">
        <v>2.3469082399999999</v>
      </c>
      <c r="K5662" s="7">
        <v>1.8424500000000001E-4</v>
      </c>
      <c r="L5662" s="7">
        <v>3.6848928250000002E-6</v>
      </c>
      <c r="M5662" s="7">
        <v>63.69</v>
      </c>
      <c r="N5662" s="7">
        <v>5.0000000000000001E-3</v>
      </c>
      <c r="O5662" s="7">
        <v>1E-4</v>
      </c>
      <c r="P5662" s="7">
        <v>1</v>
      </c>
      <c r="Q5662" s="7">
        <v>28</v>
      </c>
      <c r="R5662" s="7">
        <v>265</v>
      </c>
      <c r="S5662" s="189">
        <v>45625.593981481485</v>
      </c>
    </row>
    <row r="5663" spans="1:19">
      <c r="A5663" s="7">
        <v>2009</v>
      </c>
      <c r="B5663" s="123" t="s">
        <v>537</v>
      </c>
      <c r="C5663" s="123" t="s">
        <v>562</v>
      </c>
      <c r="D5663" s="123" t="s">
        <v>582</v>
      </c>
      <c r="E5663" s="123" t="s">
        <v>535</v>
      </c>
      <c r="F5663" s="7">
        <v>459.550742963</v>
      </c>
      <c r="G5663" s="123" t="s">
        <v>532</v>
      </c>
      <c r="H5663" s="7">
        <v>26.287861495000001</v>
      </c>
      <c r="I5663" s="7">
        <v>57.203392438000002</v>
      </c>
      <c r="J5663" s="7">
        <v>26.211346295999999</v>
      </c>
      <c r="K5663" s="7">
        <v>2.2977539999999999E-3</v>
      </c>
      <c r="L5663" s="7">
        <v>4.59550743E-5</v>
      </c>
      <c r="M5663" s="7">
        <v>57.036892438000002</v>
      </c>
      <c r="N5663" s="7">
        <v>5.0000000000000001E-3</v>
      </c>
      <c r="O5663" s="7">
        <v>1E-4</v>
      </c>
      <c r="P5663" s="7">
        <v>1</v>
      </c>
      <c r="Q5663" s="7">
        <v>28</v>
      </c>
      <c r="R5663" s="7">
        <v>265</v>
      </c>
      <c r="S5663" s="189">
        <v>45625.593981481485</v>
      </c>
    </row>
    <row r="5664" spans="1:19">
      <c r="A5664" s="7">
        <v>2009</v>
      </c>
      <c r="B5664" s="123" t="s">
        <v>537</v>
      </c>
      <c r="C5664" s="123" t="s">
        <v>562</v>
      </c>
      <c r="D5664" s="123" t="s">
        <v>582</v>
      </c>
      <c r="E5664" s="123" t="s">
        <v>541</v>
      </c>
      <c r="F5664" s="7">
        <v>0</v>
      </c>
      <c r="G5664" s="123" t="s">
        <v>532</v>
      </c>
      <c r="H5664" s="7">
        <v>0</v>
      </c>
      <c r="I5664" s="7"/>
      <c r="J5664" s="7">
        <v>0</v>
      </c>
      <c r="K5664" s="7">
        <v>0</v>
      </c>
      <c r="L5664" s="7">
        <v>0</v>
      </c>
      <c r="M5664" s="7"/>
      <c r="N5664" s="7"/>
      <c r="O5664" s="7"/>
      <c r="P5664" s="7">
        <v>1</v>
      </c>
      <c r="Q5664" s="7">
        <v>28</v>
      </c>
      <c r="R5664" s="7">
        <v>265</v>
      </c>
      <c r="S5664" s="189">
        <v>45625.593981481485</v>
      </c>
    </row>
    <row r="5665" spans="1:19">
      <c r="A5665" s="7">
        <v>2009</v>
      </c>
      <c r="B5665" s="123" t="s">
        <v>537</v>
      </c>
      <c r="C5665" s="123" t="s">
        <v>562</v>
      </c>
      <c r="D5665" s="123" t="s">
        <v>583</v>
      </c>
      <c r="E5665" s="123" t="s">
        <v>27</v>
      </c>
      <c r="F5665" s="7">
        <v>0</v>
      </c>
      <c r="G5665" s="123" t="s">
        <v>532</v>
      </c>
      <c r="H5665" s="7">
        <v>0</v>
      </c>
      <c r="I5665" s="7"/>
      <c r="J5665" s="7">
        <v>0</v>
      </c>
      <c r="K5665" s="7">
        <v>0</v>
      </c>
      <c r="L5665" s="7">
        <v>0</v>
      </c>
      <c r="M5665" s="7"/>
      <c r="N5665" s="7"/>
      <c r="O5665" s="7"/>
      <c r="P5665" s="7"/>
      <c r="Q5665" s="7">
        <v>28</v>
      </c>
      <c r="R5665" s="7">
        <v>265</v>
      </c>
      <c r="S5665" s="189">
        <v>45625.593981481485</v>
      </c>
    </row>
    <row r="5666" spans="1:19">
      <c r="A5666" s="7">
        <v>2009</v>
      </c>
      <c r="B5666" s="123" t="s">
        <v>537</v>
      </c>
      <c r="C5666" s="123" t="s">
        <v>562</v>
      </c>
      <c r="D5666" s="123" t="s">
        <v>583</v>
      </c>
      <c r="E5666" s="123" t="s">
        <v>33</v>
      </c>
      <c r="F5666" s="7">
        <v>70.584179911000007</v>
      </c>
      <c r="G5666" s="123" t="s">
        <v>532</v>
      </c>
      <c r="H5666" s="7">
        <v>0.66772634200000003</v>
      </c>
      <c r="I5666" s="7">
        <v>9.4600000000000009</v>
      </c>
      <c r="J5666" s="7">
        <v>0</v>
      </c>
      <c r="K5666" s="7">
        <v>2.1175254000000001E-2</v>
      </c>
      <c r="L5666" s="7">
        <v>2.8233700000000002E-4</v>
      </c>
      <c r="M5666" s="7">
        <v>0</v>
      </c>
      <c r="N5666" s="7">
        <v>0.3</v>
      </c>
      <c r="O5666" s="7">
        <v>4.0000000000000001E-3</v>
      </c>
      <c r="P5666" s="7"/>
      <c r="Q5666" s="7">
        <v>28</v>
      </c>
      <c r="R5666" s="7">
        <v>265</v>
      </c>
      <c r="S5666" s="189">
        <v>45625.593981481485</v>
      </c>
    </row>
    <row r="5667" spans="1:19">
      <c r="A5667" s="7">
        <v>2009</v>
      </c>
      <c r="B5667" s="123" t="s">
        <v>537</v>
      </c>
      <c r="C5667" s="123" t="s">
        <v>562</v>
      </c>
      <c r="D5667" s="123" t="s">
        <v>583</v>
      </c>
      <c r="E5667" s="123" t="s">
        <v>540</v>
      </c>
      <c r="F5667" s="7">
        <v>0.41861704100000002</v>
      </c>
      <c r="G5667" s="123" t="s">
        <v>532</v>
      </c>
      <c r="H5667" s="7">
        <v>3.9884784999999999E-2</v>
      </c>
      <c r="I5667" s="7">
        <v>95.277500000000003</v>
      </c>
      <c r="J5667" s="7">
        <v>3.9601171999999997E-2</v>
      </c>
      <c r="K5667" s="7">
        <v>4.1861704099999999E-6</v>
      </c>
      <c r="L5667" s="7">
        <v>6.2792556149999998E-7</v>
      </c>
      <c r="M5667" s="7">
        <v>94.6</v>
      </c>
      <c r="N5667" s="7">
        <v>0.01</v>
      </c>
      <c r="O5667" s="7">
        <v>1.5E-3</v>
      </c>
      <c r="P5667" s="7">
        <v>1</v>
      </c>
      <c r="Q5667" s="7">
        <v>28</v>
      </c>
      <c r="R5667" s="7">
        <v>265</v>
      </c>
      <c r="S5667" s="189">
        <v>45625.593981481485</v>
      </c>
    </row>
    <row r="5668" spans="1:19">
      <c r="A5668" s="7">
        <v>2009</v>
      </c>
      <c r="B5668" s="123" t="s">
        <v>537</v>
      </c>
      <c r="C5668" s="123" t="s">
        <v>562</v>
      </c>
      <c r="D5668" s="123" t="s">
        <v>583</v>
      </c>
      <c r="E5668" s="123" t="s">
        <v>531</v>
      </c>
      <c r="F5668" s="7">
        <v>226.072881886</v>
      </c>
      <c r="G5668" s="123" t="s">
        <v>532</v>
      </c>
      <c r="H5668" s="7">
        <v>17.283045746999999</v>
      </c>
      <c r="I5668" s="7">
        <v>76.448999999999998</v>
      </c>
      <c r="J5668" s="7">
        <v>17.183799751999999</v>
      </c>
      <c r="K5668" s="7">
        <v>2.260729E-3</v>
      </c>
      <c r="L5668" s="7">
        <v>1.35644E-4</v>
      </c>
      <c r="M5668" s="7">
        <v>76.010000000000005</v>
      </c>
      <c r="N5668" s="7">
        <v>0.01</v>
      </c>
      <c r="O5668" s="7">
        <v>5.9999999999999995E-4</v>
      </c>
      <c r="P5668" s="7">
        <v>1</v>
      </c>
      <c r="Q5668" s="7">
        <v>28</v>
      </c>
      <c r="R5668" s="7">
        <v>265</v>
      </c>
      <c r="S5668" s="189">
        <v>45625.593981481485</v>
      </c>
    </row>
    <row r="5669" spans="1:19">
      <c r="A5669" s="7">
        <v>2009</v>
      </c>
      <c r="B5669" s="123" t="s">
        <v>537</v>
      </c>
      <c r="C5669" s="123" t="s">
        <v>562</v>
      </c>
      <c r="D5669" s="123" t="s">
        <v>583</v>
      </c>
      <c r="E5669" s="123" t="s">
        <v>533</v>
      </c>
      <c r="F5669" s="7">
        <v>1284.9289200000001</v>
      </c>
      <c r="G5669" s="123" t="s">
        <v>532</v>
      </c>
      <c r="H5669" s="7">
        <v>94.745090536000006</v>
      </c>
      <c r="I5669" s="7">
        <v>73.735666667000004</v>
      </c>
      <c r="J5669" s="7">
        <v>94.181006740000001</v>
      </c>
      <c r="K5669" s="7">
        <v>1.2849289E-2</v>
      </c>
      <c r="L5669" s="7">
        <v>7.7095699999999996E-4</v>
      </c>
      <c r="M5669" s="7">
        <v>73.296666666999997</v>
      </c>
      <c r="N5669" s="7">
        <v>0.01</v>
      </c>
      <c r="O5669" s="7">
        <v>5.9999999999999995E-4</v>
      </c>
      <c r="P5669" s="7">
        <v>1</v>
      </c>
      <c r="Q5669" s="7">
        <v>28</v>
      </c>
      <c r="R5669" s="7">
        <v>265</v>
      </c>
      <c r="S5669" s="189">
        <v>45625.593981481485</v>
      </c>
    </row>
    <row r="5670" spans="1:19">
      <c r="A5670" s="7">
        <v>2009</v>
      </c>
      <c r="B5670" s="123" t="s">
        <v>537</v>
      </c>
      <c r="C5670" s="123" t="s">
        <v>562</v>
      </c>
      <c r="D5670" s="123" t="s">
        <v>583</v>
      </c>
      <c r="E5670" s="123" t="s">
        <v>160</v>
      </c>
      <c r="F5670" s="7">
        <v>370.95048000000003</v>
      </c>
      <c r="G5670" s="123" t="s">
        <v>532</v>
      </c>
      <c r="H5670" s="7">
        <v>26.645002028</v>
      </c>
      <c r="I5670" s="7">
        <v>71.828999999999994</v>
      </c>
      <c r="J5670" s="7">
        <v>26.482154767000001</v>
      </c>
      <c r="K5670" s="7">
        <v>3.7095050000000001E-3</v>
      </c>
      <c r="L5670" s="7">
        <v>2.2257000000000001E-4</v>
      </c>
      <c r="M5670" s="7">
        <v>71.39</v>
      </c>
      <c r="N5670" s="7">
        <v>0.01</v>
      </c>
      <c r="O5670" s="7">
        <v>5.9999999999999995E-4</v>
      </c>
      <c r="P5670" s="7">
        <v>1</v>
      </c>
      <c r="Q5670" s="7">
        <v>28</v>
      </c>
      <c r="R5670" s="7">
        <v>265</v>
      </c>
      <c r="S5670" s="189">
        <v>45625.593981481485</v>
      </c>
    </row>
    <row r="5671" spans="1:19">
      <c r="A5671" s="7">
        <v>2009</v>
      </c>
      <c r="B5671" s="123" t="s">
        <v>537</v>
      </c>
      <c r="C5671" s="123" t="s">
        <v>562</v>
      </c>
      <c r="D5671" s="123" t="s">
        <v>583</v>
      </c>
      <c r="E5671" s="123" t="s">
        <v>163</v>
      </c>
      <c r="F5671" s="7">
        <v>271.855551031</v>
      </c>
      <c r="G5671" s="123" t="s">
        <v>532</v>
      </c>
      <c r="H5671" s="7">
        <v>17.359743993999999</v>
      </c>
      <c r="I5671" s="7">
        <v>63.856499999999997</v>
      </c>
      <c r="J5671" s="7">
        <v>17.314480045</v>
      </c>
      <c r="K5671" s="7">
        <v>1.359278E-3</v>
      </c>
      <c r="L5671" s="7">
        <v>2.7185555100000001E-5</v>
      </c>
      <c r="M5671" s="7">
        <v>63.69</v>
      </c>
      <c r="N5671" s="7">
        <v>5.0000000000000001E-3</v>
      </c>
      <c r="O5671" s="7">
        <v>1E-4</v>
      </c>
      <c r="P5671" s="7">
        <v>1</v>
      </c>
      <c r="Q5671" s="7">
        <v>28</v>
      </c>
      <c r="R5671" s="7">
        <v>265</v>
      </c>
      <c r="S5671" s="189">
        <v>45625.593981481485</v>
      </c>
    </row>
    <row r="5672" spans="1:19">
      <c r="A5672" s="7">
        <v>2009</v>
      </c>
      <c r="B5672" s="123" t="s">
        <v>537</v>
      </c>
      <c r="C5672" s="123" t="s">
        <v>562</v>
      </c>
      <c r="D5672" s="123" t="s">
        <v>583</v>
      </c>
      <c r="E5672" s="123" t="s">
        <v>535</v>
      </c>
      <c r="F5672" s="7">
        <v>1487.927847377</v>
      </c>
      <c r="G5672" s="123" t="s">
        <v>532</v>
      </c>
      <c r="H5672" s="7">
        <v>85.114520572999993</v>
      </c>
      <c r="I5672" s="7">
        <v>57.203392438000002</v>
      </c>
      <c r="J5672" s="7">
        <v>84.866780586000004</v>
      </c>
      <c r="K5672" s="7">
        <v>7.4396389999999996E-3</v>
      </c>
      <c r="L5672" s="7">
        <v>1.4879300000000001E-4</v>
      </c>
      <c r="M5672" s="7">
        <v>57.036892438000002</v>
      </c>
      <c r="N5672" s="7">
        <v>5.0000000000000001E-3</v>
      </c>
      <c r="O5672" s="7">
        <v>1E-4</v>
      </c>
      <c r="P5672" s="7">
        <v>1</v>
      </c>
      <c r="Q5672" s="7">
        <v>28</v>
      </c>
      <c r="R5672" s="7">
        <v>265</v>
      </c>
      <c r="S5672" s="189">
        <v>45625.593981481485</v>
      </c>
    </row>
    <row r="5673" spans="1:19">
      <c r="A5673" s="7">
        <v>2009</v>
      </c>
      <c r="B5673" s="123" t="s">
        <v>537</v>
      </c>
      <c r="C5673" s="123" t="s">
        <v>562</v>
      </c>
      <c r="D5673" s="123" t="s">
        <v>583</v>
      </c>
      <c r="E5673" s="123" t="s">
        <v>541</v>
      </c>
      <c r="F5673" s="7">
        <v>0</v>
      </c>
      <c r="G5673" s="123" t="s">
        <v>532</v>
      </c>
      <c r="H5673" s="7">
        <v>0</v>
      </c>
      <c r="I5673" s="7"/>
      <c r="J5673" s="7">
        <v>0</v>
      </c>
      <c r="K5673" s="7">
        <v>0</v>
      </c>
      <c r="L5673" s="7">
        <v>0</v>
      </c>
      <c r="M5673" s="7"/>
      <c r="N5673" s="7"/>
      <c r="O5673" s="7"/>
      <c r="P5673" s="7">
        <v>1</v>
      </c>
      <c r="Q5673" s="7">
        <v>28</v>
      </c>
      <c r="R5673" s="7">
        <v>265</v>
      </c>
      <c r="S5673" s="189">
        <v>45625.593981481485</v>
      </c>
    </row>
    <row r="5674" spans="1:19">
      <c r="A5674" s="7">
        <v>2009</v>
      </c>
      <c r="B5674" s="123" t="s">
        <v>537</v>
      </c>
      <c r="C5674" s="123" t="s">
        <v>562</v>
      </c>
      <c r="D5674" s="123" t="s">
        <v>214</v>
      </c>
      <c r="E5674" s="123" t="s">
        <v>27</v>
      </c>
      <c r="F5674" s="7">
        <v>0</v>
      </c>
      <c r="G5674" s="123" t="s">
        <v>532</v>
      </c>
      <c r="H5674" s="7">
        <v>0</v>
      </c>
      <c r="I5674" s="7"/>
      <c r="J5674" s="7">
        <v>0</v>
      </c>
      <c r="K5674" s="7">
        <v>0</v>
      </c>
      <c r="L5674" s="7">
        <v>0</v>
      </c>
      <c r="M5674" s="7"/>
      <c r="N5674" s="7"/>
      <c r="O5674" s="7"/>
      <c r="P5674" s="7"/>
      <c r="Q5674" s="7">
        <v>28</v>
      </c>
      <c r="R5674" s="7">
        <v>265</v>
      </c>
      <c r="S5674" s="189">
        <v>45625.593981481485</v>
      </c>
    </row>
    <row r="5675" spans="1:19">
      <c r="A5675" s="7">
        <v>2009</v>
      </c>
      <c r="B5675" s="123" t="s">
        <v>537</v>
      </c>
      <c r="C5675" s="123" t="s">
        <v>562</v>
      </c>
      <c r="D5675" s="123" t="s">
        <v>214</v>
      </c>
      <c r="E5675" s="123" t="s">
        <v>33</v>
      </c>
      <c r="F5675" s="7">
        <v>29.126115618</v>
      </c>
      <c r="G5675" s="123" t="s">
        <v>532</v>
      </c>
      <c r="H5675" s="7">
        <v>0.275533054</v>
      </c>
      <c r="I5675" s="7">
        <v>9.4600000000000009</v>
      </c>
      <c r="J5675" s="7">
        <v>0</v>
      </c>
      <c r="K5675" s="7">
        <v>8.7378349999999994E-3</v>
      </c>
      <c r="L5675" s="7">
        <v>1.1650399999999999E-4</v>
      </c>
      <c r="M5675" s="7">
        <v>0</v>
      </c>
      <c r="N5675" s="7">
        <v>0.3</v>
      </c>
      <c r="O5675" s="7">
        <v>4.0000000000000001E-3</v>
      </c>
      <c r="P5675" s="7"/>
      <c r="Q5675" s="7">
        <v>28</v>
      </c>
      <c r="R5675" s="7">
        <v>265</v>
      </c>
      <c r="S5675" s="189">
        <v>45625.593981481485</v>
      </c>
    </row>
    <row r="5676" spans="1:19">
      <c r="A5676" s="7">
        <v>2009</v>
      </c>
      <c r="B5676" s="123" t="s">
        <v>537</v>
      </c>
      <c r="C5676" s="123" t="s">
        <v>562</v>
      </c>
      <c r="D5676" s="123" t="s">
        <v>214</v>
      </c>
      <c r="E5676" s="123" t="s">
        <v>540</v>
      </c>
      <c r="F5676" s="7">
        <v>0</v>
      </c>
      <c r="G5676" s="123" t="s">
        <v>532</v>
      </c>
      <c r="H5676" s="7">
        <v>0</v>
      </c>
      <c r="I5676" s="7"/>
      <c r="J5676" s="7">
        <v>0</v>
      </c>
      <c r="K5676" s="7">
        <v>0</v>
      </c>
      <c r="L5676" s="7">
        <v>0</v>
      </c>
      <c r="M5676" s="7"/>
      <c r="N5676" s="7"/>
      <c r="O5676" s="7"/>
      <c r="P5676" s="7">
        <v>1</v>
      </c>
      <c r="Q5676" s="7">
        <v>28</v>
      </c>
      <c r="R5676" s="7">
        <v>265</v>
      </c>
      <c r="S5676" s="189">
        <v>45625.593981481485</v>
      </c>
    </row>
    <row r="5677" spans="1:19">
      <c r="A5677" s="7">
        <v>2009</v>
      </c>
      <c r="B5677" s="123" t="s">
        <v>537</v>
      </c>
      <c r="C5677" s="123" t="s">
        <v>562</v>
      </c>
      <c r="D5677" s="123" t="s">
        <v>214</v>
      </c>
      <c r="E5677" s="123" t="s">
        <v>531</v>
      </c>
      <c r="F5677" s="7">
        <v>34.900140075000003</v>
      </c>
      <c r="G5677" s="123" t="s">
        <v>532</v>
      </c>
      <c r="H5677" s="7">
        <v>2.6680808090000001</v>
      </c>
      <c r="I5677" s="7">
        <v>76.448999999999998</v>
      </c>
      <c r="J5677" s="7">
        <v>2.6527596469999999</v>
      </c>
      <c r="K5677" s="7">
        <v>3.4900099999999999E-4</v>
      </c>
      <c r="L5677" s="7">
        <v>2.0940084049999998E-5</v>
      </c>
      <c r="M5677" s="7">
        <v>76.010000000000005</v>
      </c>
      <c r="N5677" s="7">
        <v>0.01</v>
      </c>
      <c r="O5677" s="7">
        <v>5.9999999999999995E-4</v>
      </c>
      <c r="P5677" s="7">
        <v>1</v>
      </c>
      <c r="Q5677" s="7">
        <v>28</v>
      </c>
      <c r="R5677" s="7">
        <v>265</v>
      </c>
      <c r="S5677" s="189">
        <v>45625.593981481485</v>
      </c>
    </row>
    <row r="5678" spans="1:19">
      <c r="A5678" s="7">
        <v>2009</v>
      </c>
      <c r="B5678" s="123" t="s">
        <v>537</v>
      </c>
      <c r="C5678" s="123" t="s">
        <v>562</v>
      </c>
      <c r="D5678" s="123" t="s">
        <v>214</v>
      </c>
      <c r="E5678" s="123" t="s">
        <v>533</v>
      </c>
      <c r="F5678" s="7">
        <v>476.33223600000002</v>
      </c>
      <c r="G5678" s="123" t="s">
        <v>532</v>
      </c>
      <c r="H5678" s="7">
        <v>35.122674975999999</v>
      </c>
      <c r="I5678" s="7">
        <v>73.735666667000004</v>
      </c>
      <c r="J5678" s="7">
        <v>34.913565124999998</v>
      </c>
      <c r="K5678" s="7">
        <v>4.7633220000000004E-3</v>
      </c>
      <c r="L5678" s="7">
        <v>2.8579899999999999E-4</v>
      </c>
      <c r="M5678" s="7">
        <v>73.296666666999997</v>
      </c>
      <c r="N5678" s="7">
        <v>0.01</v>
      </c>
      <c r="O5678" s="7">
        <v>5.9999999999999995E-4</v>
      </c>
      <c r="P5678" s="7">
        <v>1</v>
      </c>
      <c r="Q5678" s="7">
        <v>28</v>
      </c>
      <c r="R5678" s="7">
        <v>265</v>
      </c>
      <c r="S5678" s="189">
        <v>45625.593981481485</v>
      </c>
    </row>
    <row r="5679" spans="1:19">
      <c r="A5679" s="7">
        <v>2009</v>
      </c>
      <c r="B5679" s="123" t="s">
        <v>537</v>
      </c>
      <c r="C5679" s="123" t="s">
        <v>562</v>
      </c>
      <c r="D5679" s="123" t="s">
        <v>214</v>
      </c>
      <c r="E5679" s="123" t="s">
        <v>160</v>
      </c>
      <c r="F5679" s="7">
        <v>152.27391600000001</v>
      </c>
      <c r="G5679" s="123" t="s">
        <v>532</v>
      </c>
      <c r="H5679" s="7">
        <v>10.937683112</v>
      </c>
      <c r="I5679" s="7">
        <v>71.828999999999994</v>
      </c>
      <c r="J5679" s="7">
        <v>10.870834863000001</v>
      </c>
      <c r="K5679" s="7">
        <v>1.522739E-3</v>
      </c>
      <c r="L5679" s="7">
        <v>9.1364349600000006E-5</v>
      </c>
      <c r="M5679" s="7">
        <v>71.39</v>
      </c>
      <c r="N5679" s="7">
        <v>0.01</v>
      </c>
      <c r="O5679" s="7">
        <v>5.9999999999999995E-4</v>
      </c>
      <c r="P5679" s="7">
        <v>1</v>
      </c>
      <c r="Q5679" s="7">
        <v>28</v>
      </c>
      <c r="R5679" s="7">
        <v>265</v>
      </c>
      <c r="S5679" s="189">
        <v>45625.593981481485</v>
      </c>
    </row>
    <row r="5680" spans="1:19">
      <c r="A5680" s="7">
        <v>2009</v>
      </c>
      <c r="B5680" s="123" t="s">
        <v>537</v>
      </c>
      <c r="C5680" s="123" t="s">
        <v>562</v>
      </c>
      <c r="D5680" s="123" t="s">
        <v>214</v>
      </c>
      <c r="E5680" s="123" t="s">
        <v>163</v>
      </c>
      <c r="F5680" s="7">
        <v>94.154177415999996</v>
      </c>
      <c r="G5680" s="123" t="s">
        <v>532</v>
      </c>
      <c r="H5680" s="7">
        <v>6.01235623</v>
      </c>
      <c r="I5680" s="7">
        <v>63.856499999999997</v>
      </c>
      <c r="J5680" s="7">
        <v>5.9966795599999996</v>
      </c>
      <c r="K5680" s="7">
        <v>4.7077099999999998E-4</v>
      </c>
      <c r="L5680" s="7">
        <v>9.4154177420000007E-6</v>
      </c>
      <c r="M5680" s="7">
        <v>63.69</v>
      </c>
      <c r="N5680" s="7">
        <v>5.0000000000000001E-3</v>
      </c>
      <c r="O5680" s="7">
        <v>1E-4</v>
      </c>
      <c r="P5680" s="7">
        <v>1</v>
      </c>
      <c r="Q5680" s="7">
        <v>28</v>
      </c>
      <c r="R5680" s="7">
        <v>265</v>
      </c>
      <c r="S5680" s="189">
        <v>45625.593981481485</v>
      </c>
    </row>
    <row r="5681" spans="1:19">
      <c r="A5681" s="7">
        <v>2009</v>
      </c>
      <c r="B5681" s="123" t="s">
        <v>537</v>
      </c>
      <c r="C5681" s="123" t="s">
        <v>562</v>
      </c>
      <c r="D5681" s="123" t="s">
        <v>214</v>
      </c>
      <c r="E5681" s="123" t="s">
        <v>535</v>
      </c>
      <c r="F5681" s="7">
        <v>742.75481976799995</v>
      </c>
      <c r="G5681" s="123" t="s">
        <v>532</v>
      </c>
      <c r="H5681" s="7">
        <v>42.488095440000002</v>
      </c>
      <c r="I5681" s="7">
        <v>57.203392438000002</v>
      </c>
      <c r="J5681" s="7">
        <v>42.364426762999997</v>
      </c>
      <c r="K5681" s="7">
        <v>3.713774E-3</v>
      </c>
      <c r="L5681" s="7">
        <v>7.4275481979999995E-5</v>
      </c>
      <c r="M5681" s="7">
        <v>57.036892438000002</v>
      </c>
      <c r="N5681" s="7">
        <v>5.0000000000000001E-3</v>
      </c>
      <c r="O5681" s="7">
        <v>1E-4</v>
      </c>
      <c r="P5681" s="7">
        <v>1</v>
      </c>
      <c r="Q5681" s="7">
        <v>28</v>
      </c>
      <c r="R5681" s="7">
        <v>265</v>
      </c>
      <c r="S5681" s="189">
        <v>45625.593981481485</v>
      </c>
    </row>
    <row r="5682" spans="1:19">
      <c r="A5682" s="7">
        <v>2009</v>
      </c>
      <c r="B5682" s="123" t="s">
        <v>537</v>
      </c>
      <c r="C5682" s="123" t="s">
        <v>562</v>
      </c>
      <c r="D5682" s="123" t="s">
        <v>214</v>
      </c>
      <c r="E5682" s="123" t="s">
        <v>541</v>
      </c>
      <c r="F5682" s="7">
        <v>0</v>
      </c>
      <c r="G5682" s="123" t="s">
        <v>532</v>
      </c>
      <c r="H5682" s="7">
        <v>0</v>
      </c>
      <c r="I5682" s="7"/>
      <c r="J5682" s="7">
        <v>0</v>
      </c>
      <c r="K5682" s="7">
        <v>0</v>
      </c>
      <c r="L5682" s="7">
        <v>0</v>
      </c>
      <c r="M5682" s="7"/>
      <c r="N5682" s="7"/>
      <c r="O5682" s="7"/>
      <c r="P5682" s="7">
        <v>1</v>
      </c>
      <c r="Q5682" s="7">
        <v>28</v>
      </c>
      <c r="R5682" s="7">
        <v>265</v>
      </c>
      <c r="S5682" s="189">
        <v>45625.593981481485</v>
      </c>
    </row>
    <row r="5683" spans="1:19">
      <c r="A5683" s="7">
        <v>2009</v>
      </c>
      <c r="B5683" s="123" t="s">
        <v>537</v>
      </c>
      <c r="C5683" s="123" t="s">
        <v>562</v>
      </c>
      <c r="D5683" s="123" t="s">
        <v>584</v>
      </c>
      <c r="E5683" s="123" t="s">
        <v>27</v>
      </c>
      <c r="F5683" s="7">
        <v>0</v>
      </c>
      <c r="G5683" s="123" t="s">
        <v>532</v>
      </c>
      <c r="H5683" s="7">
        <v>0</v>
      </c>
      <c r="I5683" s="7"/>
      <c r="J5683" s="7">
        <v>0</v>
      </c>
      <c r="K5683" s="7">
        <v>0</v>
      </c>
      <c r="L5683" s="7">
        <v>0</v>
      </c>
      <c r="M5683" s="7"/>
      <c r="N5683" s="7"/>
      <c r="O5683" s="7"/>
      <c r="P5683" s="7"/>
      <c r="Q5683" s="7">
        <v>28</v>
      </c>
      <c r="R5683" s="7">
        <v>265</v>
      </c>
      <c r="S5683" s="189">
        <v>45625.593981481485</v>
      </c>
    </row>
    <row r="5684" spans="1:19">
      <c r="A5684" s="7">
        <v>2009</v>
      </c>
      <c r="B5684" s="123" t="s">
        <v>537</v>
      </c>
      <c r="C5684" s="123" t="s">
        <v>562</v>
      </c>
      <c r="D5684" s="123" t="s">
        <v>584</v>
      </c>
      <c r="E5684" s="123" t="s">
        <v>33</v>
      </c>
      <c r="F5684" s="7">
        <v>113.502606547</v>
      </c>
      <c r="G5684" s="123" t="s">
        <v>532</v>
      </c>
      <c r="H5684" s="7">
        <v>1.073734658</v>
      </c>
      <c r="I5684" s="7">
        <v>9.4600000000000009</v>
      </c>
      <c r="J5684" s="7">
        <v>0</v>
      </c>
      <c r="K5684" s="7">
        <v>3.4050782000000002E-2</v>
      </c>
      <c r="L5684" s="7">
        <v>4.5401000000000003E-4</v>
      </c>
      <c r="M5684" s="7">
        <v>0</v>
      </c>
      <c r="N5684" s="7">
        <v>0.3</v>
      </c>
      <c r="O5684" s="7">
        <v>4.0000000000000001E-3</v>
      </c>
      <c r="P5684" s="7"/>
      <c r="Q5684" s="7">
        <v>28</v>
      </c>
      <c r="R5684" s="7">
        <v>265</v>
      </c>
      <c r="S5684" s="189">
        <v>45625.593981481485</v>
      </c>
    </row>
    <row r="5685" spans="1:19">
      <c r="A5685" s="7">
        <v>2009</v>
      </c>
      <c r="B5685" s="123" t="s">
        <v>537</v>
      </c>
      <c r="C5685" s="123" t="s">
        <v>562</v>
      </c>
      <c r="D5685" s="123" t="s">
        <v>584</v>
      </c>
      <c r="E5685" s="123" t="s">
        <v>540</v>
      </c>
      <c r="F5685" s="7">
        <v>0</v>
      </c>
      <c r="G5685" s="123" t="s">
        <v>532</v>
      </c>
      <c r="H5685" s="7">
        <v>0</v>
      </c>
      <c r="I5685" s="7"/>
      <c r="J5685" s="7">
        <v>0</v>
      </c>
      <c r="K5685" s="7">
        <v>0</v>
      </c>
      <c r="L5685" s="7">
        <v>0</v>
      </c>
      <c r="M5685" s="7"/>
      <c r="N5685" s="7"/>
      <c r="O5685" s="7"/>
      <c r="P5685" s="7">
        <v>1</v>
      </c>
      <c r="Q5685" s="7">
        <v>28</v>
      </c>
      <c r="R5685" s="7">
        <v>265</v>
      </c>
      <c r="S5685" s="189">
        <v>45625.593981481485</v>
      </c>
    </row>
    <row r="5686" spans="1:19">
      <c r="A5686" s="7">
        <v>2009</v>
      </c>
      <c r="B5686" s="123" t="s">
        <v>537</v>
      </c>
      <c r="C5686" s="123" t="s">
        <v>562</v>
      </c>
      <c r="D5686" s="123" t="s">
        <v>584</v>
      </c>
      <c r="E5686" s="123" t="s">
        <v>531</v>
      </c>
      <c r="F5686" s="7">
        <v>27.519983065000002</v>
      </c>
      <c r="G5686" s="123" t="s">
        <v>532</v>
      </c>
      <c r="H5686" s="7">
        <v>2.1038751850000001</v>
      </c>
      <c r="I5686" s="7">
        <v>76.448999999999998</v>
      </c>
      <c r="J5686" s="7">
        <v>2.0917939130000001</v>
      </c>
      <c r="K5686" s="7">
        <v>2.7520000000000002E-4</v>
      </c>
      <c r="L5686" s="7">
        <v>1.6511989839999999E-5</v>
      </c>
      <c r="M5686" s="7">
        <v>76.010000000000005</v>
      </c>
      <c r="N5686" s="7">
        <v>0.01</v>
      </c>
      <c r="O5686" s="7">
        <v>5.9999999999999995E-4</v>
      </c>
      <c r="P5686" s="7">
        <v>1</v>
      </c>
      <c r="Q5686" s="7">
        <v>28</v>
      </c>
      <c r="R5686" s="7">
        <v>265</v>
      </c>
      <c r="S5686" s="189">
        <v>45625.593981481485</v>
      </c>
    </row>
    <row r="5687" spans="1:19">
      <c r="A5687" s="7">
        <v>2009</v>
      </c>
      <c r="B5687" s="123" t="s">
        <v>537</v>
      </c>
      <c r="C5687" s="123" t="s">
        <v>562</v>
      </c>
      <c r="D5687" s="123" t="s">
        <v>584</v>
      </c>
      <c r="E5687" s="123" t="s">
        <v>533</v>
      </c>
      <c r="F5687" s="7">
        <v>350.51889599999998</v>
      </c>
      <c r="G5687" s="123" t="s">
        <v>532</v>
      </c>
      <c r="H5687" s="7">
        <v>25.845744476</v>
      </c>
      <c r="I5687" s="7">
        <v>73.735666667000004</v>
      </c>
      <c r="J5687" s="7">
        <v>25.691866681</v>
      </c>
      <c r="K5687" s="7">
        <v>3.5051890000000001E-3</v>
      </c>
      <c r="L5687" s="7">
        <v>2.10311E-4</v>
      </c>
      <c r="M5687" s="7">
        <v>73.296666666999997</v>
      </c>
      <c r="N5687" s="7">
        <v>0.01</v>
      </c>
      <c r="O5687" s="7">
        <v>5.9999999999999995E-4</v>
      </c>
      <c r="P5687" s="7">
        <v>1</v>
      </c>
      <c r="Q5687" s="7">
        <v>28</v>
      </c>
      <c r="R5687" s="7">
        <v>265</v>
      </c>
      <c r="S5687" s="189">
        <v>45625.593981481485</v>
      </c>
    </row>
    <row r="5688" spans="1:19">
      <c r="A5688" s="7">
        <v>2009</v>
      </c>
      <c r="B5688" s="123" t="s">
        <v>537</v>
      </c>
      <c r="C5688" s="123" t="s">
        <v>562</v>
      </c>
      <c r="D5688" s="123" t="s">
        <v>584</v>
      </c>
      <c r="E5688" s="123" t="s">
        <v>160</v>
      </c>
      <c r="F5688" s="7">
        <v>238.521996</v>
      </c>
      <c r="G5688" s="123" t="s">
        <v>532</v>
      </c>
      <c r="H5688" s="7">
        <v>17.132796451000001</v>
      </c>
      <c r="I5688" s="7">
        <v>71.828999999999994</v>
      </c>
      <c r="J5688" s="7">
        <v>17.028085294</v>
      </c>
      <c r="K5688" s="7">
        <v>2.38522E-3</v>
      </c>
      <c r="L5688" s="7">
        <v>1.43113E-4</v>
      </c>
      <c r="M5688" s="7">
        <v>71.39</v>
      </c>
      <c r="N5688" s="7">
        <v>0.01</v>
      </c>
      <c r="O5688" s="7">
        <v>5.9999999999999995E-4</v>
      </c>
      <c r="P5688" s="7">
        <v>1</v>
      </c>
      <c r="Q5688" s="7">
        <v>28</v>
      </c>
      <c r="R5688" s="7">
        <v>265</v>
      </c>
      <c r="S5688" s="189">
        <v>45625.593981481485</v>
      </c>
    </row>
    <row r="5689" spans="1:19">
      <c r="A5689" s="7">
        <v>2009</v>
      </c>
      <c r="B5689" s="123" t="s">
        <v>537</v>
      </c>
      <c r="C5689" s="123" t="s">
        <v>562</v>
      </c>
      <c r="D5689" s="123" t="s">
        <v>584</v>
      </c>
      <c r="E5689" s="123" t="s">
        <v>163</v>
      </c>
      <c r="F5689" s="7">
        <v>122.60017249400001</v>
      </c>
      <c r="G5689" s="123" t="s">
        <v>532</v>
      </c>
      <c r="H5689" s="7">
        <v>7.8288179150000001</v>
      </c>
      <c r="I5689" s="7">
        <v>63.856499999999997</v>
      </c>
      <c r="J5689" s="7">
        <v>7.8084049860000002</v>
      </c>
      <c r="K5689" s="7">
        <v>6.1300099999999995E-4</v>
      </c>
      <c r="L5689" s="7">
        <v>1.226001725E-5</v>
      </c>
      <c r="M5689" s="7">
        <v>63.69</v>
      </c>
      <c r="N5689" s="7">
        <v>5.0000000000000001E-3</v>
      </c>
      <c r="O5689" s="7">
        <v>1E-4</v>
      </c>
      <c r="P5689" s="7">
        <v>1</v>
      </c>
      <c r="Q5689" s="7">
        <v>28</v>
      </c>
      <c r="R5689" s="7">
        <v>265</v>
      </c>
      <c r="S5689" s="189">
        <v>45625.593981481485</v>
      </c>
    </row>
    <row r="5690" spans="1:19">
      <c r="A5690" s="7">
        <v>2009</v>
      </c>
      <c r="B5690" s="123" t="s">
        <v>537</v>
      </c>
      <c r="C5690" s="123" t="s">
        <v>562</v>
      </c>
      <c r="D5690" s="123" t="s">
        <v>584</v>
      </c>
      <c r="E5690" s="123" t="s">
        <v>535</v>
      </c>
      <c r="F5690" s="7">
        <v>1598.8916486959999</v>
      </c>
      <c r="G5690" s="123" t="s">
        <v>532</v>
      </c>
      <c r="H5690" s="7">
        <v>91.462026445999996</v>
      </c>
      <c r="I5690" s="7">
        <v>57.203392438000002</v>
      </c>
      <c r="J5690" s="7">
        <v>91.195810987000002</v>
      </c>
      <c r="K5690" s="7">
        <v>7.9944579999999994E-3</v>
      </c>
      <c r="L5690" s="7">
        <v>1.59889E-4</v>
      </c>
      <c r="M5690" s="7">
        <v>57.036892438000002</v>
      </c>
      <c r="N5690" s="7">
        <v>5.0000000000000001E-3</v>
      </c>
      <c r="O5690" s="7">
        <v>1E-4</v>
      </c>
      <c r="P5690" s="7">
        <v>1</v>
      </c>
      <c r="Q5690" s="7">
        <v>28</v>
      </c>
      <c r="R5690" s="7">
        <v>265</v>
      </c>
      <c r="S5690" s="189">
        <v>45625.593981481485</v>
      </c>
    </row>
    <row r="5691" spans="1:19">
      <c r="A5691" s="7">
        <v>2009</v>
      </c>
      <c r="B5691" s="123" t="s">
        <v>537</v>
      </c>
      <c r="C5691" s="123" t="s">
        <v>562</v>
      </c>
      <c r="D5691" s="123" t="s">
        <v>584</v>
      </c>
      <c r="E5691" s="123" t="s">
        <v>541</v>
      </c>
      <c r="F5691" s="7">
        <v>0</v>
      </c>
      <c r="G5691" s="123" t="s">
        <v>532</v>
      </c>
      <c r="H5691" s="7">
        <v>0</v>
      </c>
      <c r="I5691" s="7"/>
      <c r="J5691" s="7">
        <v>0</v>
      </c>
      <c r="K5691" s="7">
        <v>0</v>
      </c>
      <c r="L5691" s="7">
        <v>0</v>
      </c>
      <c r="M5691" s="7"/>
      <c r="N5691" s="7"/>
      <c r="O5691" s="7"/>
      <c r="P5691" s="7">
        <v>1</v>
      </c>
      <c r="Q5691" s="7">
        <v>28</v>
      </c>
      <c r="R5691" s="7">
        <v>265</v>
      </c>
      <c r="S5691" s="189">
        <v>45625.593981481485</v>
      </c>
    </row>
    <row r="5692" spans="1:19">
      <c r="A5692" s="7">
        <v>2009</v>
      </c>
      <c r="B5692" s="123" t="s">
        <v>537</v>
      </c>
      <c r="C5692" s="123" t="s">
        <v>565</v>
      </c>
      <c r="D5692" s="123" t="s">
        <v>500</v>
      </c>
      <c r="E5692" s="123" t="s">
        <v>540</v>
      </c>
      <c r="F5692" s="7">
        <v>0</v>
      </c>
      <c r="G5692" s="123" t="s">
        <v>532</v>
      </c>
      <c r="H5692" s="7">
        <v>0</v>
      </c>
      <c r="I5692" s="7"/>
      <c r="J5692" s="7">
        <v>0</v>
      </c>
      <c r="K5692" s="7">
        <v>0</v>
      </c>
      <c r="L5692" s="7">
        <v>0</v>
      </c>
      <c r="M5692" s="7"/>
      <c r="N5692" s="7"/>
      <c r="O5692" s="7"/>
      <c r="P5692" s="7">
        <v>1</v>
      </c>
      <c r="Q5692" s="7">
        <v>28</v>
      </c>
      <c r="R5692" s="7">
        <v>265</v>
      </c>
      <c r="S5692" s="189">
        <v>45625.593981481485</v>
      </c>
    </row>
    <row r="5693" spans="1:19">
      <c r="A5693" s="7">
        <v>2009</v>
      </c>
      <c r="B5693" s="123" t="s">
        <v>537</v>
      </c>
      <c r="C5693" s="123" t="s">
        <v>565</v>
      </c>
      <c r="D5693" s="123" t="s">
        <v>500</v>
      </c>
      <c r="E5693" s="123" t="s">
        <v>533</v>
      </c>
      <c r="F5693" s="7">
        <v>9822.0160090589998</v>
      </c>
      <c r="G5693" s="123" t="s">
        <v>532</v>
      </c>
      <c r="H5693" s="7">
        <v>788.36673417500003</v>
      </c>
      <c r="I5693" s="7">
        <v>80.265266667000006</v>
      </c>
      <c r="J5693" s="7">
        <v>719.92103341400002</v>
      </c>
      <c r="K5693" s="7">
        <v>4.6163475000000002E-2</v>
      </c>
      <c r="L5693" s="7">
        <v>0.25340801299999999</v>
      </c>
      <c r="M5693" s="7">
        <v>73.296666666999997</v>
      </c>
      <c r="N5693" s="7">
        <v>4.7000000000000002E-3</v>
      </c>
      <c r="O5693" s="7">
        <v>2.58E-2</v>
      </c>
      <c r="P5693" s="7">
        <v>1</v>
      </c>
      <c r="Q5693" s="7">
        <v>28</v>
      </c>
      <c r="R5693" s="7">
        <v>265</v>
      </c>
      <c r="S5693" s="189">
        <v>45625.593981481485</v>
      </c>
    </row>
    <row r="5694" spans="1:19">
      <c r="A5694" s="7">
        <v>2009</v>
      </c>
      <c r="B5694" s="123" t="s">
        <v>537</v>
      </c>
      <c r="C5694" s="123" t="s">
        <v>565</v>
      </c>
      <c r="D5694" s="123" t="s">
        <v>500</v>
      </c>
      <c r="E5694" s="123" t="s">
        <v>159</v>
      </c>
      <c r="F5694" s="7">
        <v>0</v>
      </c>
      <c r="G5694" s="123" t="s">
        <v>532</v>
      </c>
      <c r="H5694" s="7">
        <v>0</v>
      </c>
      <c r="I5694" s="7"/>
      <c r="J5694" s="7">
        <v>0</v>
      </c>
      <c r="K5694" s="7">
        <v>0</v>
      </c>
      <c r="L5694" s="7">
        <v>0</v>
      </c>
      <c r="M5694" s="7"/>
      <c r="N5694" s="7"/>
      <c r="O5694" s="7"/>
      <c r="P5694" s="7">
        <v>1</v>
      </c>
      <c r="Q5694" s="7">
        <v>28</v>
      </c>
      <c r="R5694" s="7">
        <v>265</v>
      </c>
      <c r="S5694" s="189">
        <v>45625.593981481485</v>
      </c>
    </row>
    <row r="5695" spans="1:19">
      <c r="A5695" s="7">
        <v>2009</v>
      </c>
      <c r="B5695" s="123" t="s">
        <v>537</v>
      </c>
      <c r="C5695" s="123" t="s">
        <v>565</v>
      </c>
      <c r="D5695" s="123" t="s">
        <v>500</v>
      </c>
      <c r="E5695" s="123" t="s">
        <v>160</v>
      </c>
      <c r="F5695" s="7">
        <v>0</v>
      </c>
      <c r="G5695" s="123" t="s">
        <v>532</v>
      </c>
      <c r="H5695" s="7">
        <v>0</v>
      </c>
      <c r="I5695" s="7"/>
      <c r="J5695" s="7">
        <v>0</v>
      </c>
      <c r="K5695" s="7">
        <v>0</v>
      </c>
      <c r="L5695" s="7">
        <v>0</v>
      </c>
      <c r="M5695" s="7"/>
      <c r="N5695" s="7"/>
      <c r="O5695" s="7"/>
      <c r="P5695" s="7">
        <v>1</v>
      </c>
      <c r="Q5695" s="7">
        <v>28</v>
      </c>
      <c r="R5695" s="7">
        <v>265</v>
      </c>
      <c r="S5695" s="189">
        <v>45625.593981481485</v>
      </c>
    </row>
    <row r="5696" spans="1:19">
      <c r="A5696" s="7">
        <v>2009</v>
      </c>
      <c r="B5696" s="123" t="s">
        <v>537</v>
      </c>
      <c r="C5696" s="123" t="s">
        <v>565</v>
      </c>
      <c r="D5696" s="123" t="s">
        <v>500</v>
      </c>
      <c r="E5696" s="123" t="s">
        <v>535</v>
      </c>
      <c r="F5696" s="7">
        <v>0</v>
      </c>
      <c r="G5696" s="123" t="s">
        <v>532</v>
      </c>
      <c r="H5696" s="7">
        <v>0</v>
      </c>
      <c r="I5696" s="7"/>
      <c r="J5696" s="7">
        <v>0</v>
      </c>
      <c r="K5696" s="7">
        <v>0</v>
      </c>
      <c r="L5696" s="7">
        <v>0</v>
      </c>
      <c r="M5696" s="7"/>
      <c r="N5696" s="7"/>
      <c r="O5696" s="7"/>
      <c r="P5696" s="7">
        <v>1</v>
      </c>
      <c r="Q5696" s="7">
        <v>28</v>
      </c>
      <c r="R5696" s="7">
        <v>265</v>
      </c>
      <c r="S5696" s="189">
        <v>45625.593981481485</v>
      </c>
    </row>
    <row r="5697" spans="1:19">
      <c r="A5697" s="7">
        <v>2009</v>
      </c>
      <c r="B5697" s="123" t="s">
        <v>537</v>
      </c>
      <c r="C5697" s="123" t="s">
        <v>585</v>
      </c>
      <c r="D5697" s="123" t="s">
        <v>183</v>
      </c>
      <c r="E5697" s="123" t="s">
        <v>533</v>
      </c>
      <c r="F5697" s="7">
        <v>1308.4523918079999</v>
      </c>
      <c r="G5697" s="123" t="s">
        <v>532</v>
      </c>
      <c r="H5697" s="7">
        <v>96.855135247999996</v>
      </c>
      <c r="I5697" s="7">
        <v>74.022666666999996</v>
      </c>
      <c r="J5697" s="7">
        <v>95.905198811999995</v>
      </c>
      <c r="K5697" s="7">
        <v>9.1591669999999993E-3</v>
      </c>
      <c r="L5697" s="7">
        <v>2.6169050000000001E-3</v>
      </c>
      <c r="M5697" s="7">
        <v>73.296666666999997</v>
      </c>
      <c r="N5697" s="7">
        <v>7.0000000000000001E-3</v>
      </c>
      <c r="O5697" s="7">
        <v>2E-3</v>
      </c>
      <c r="P5697" s="7">
        <v>1</v>
      </c>
      <c r="Q5697" s="7">
        <v>28</v>
      </c>
      <c r="R5697" s="7">
        <v>265</v>
      </c>
      <c r="S5697" s="189">
        <v>45625.593981481485</v>
      </c>
    </row>
    <row r="5698" spans="1:19">
      <c r="A5698" s="7">
        <v>2010</v>
      </c>
      <c r="B5698" s="123" t="s">
        <v>586</v>
      </c>
      <c r="C5698" s="123" t="s">
        <v>586</v>
      </c>
      <c r="D5698" s="123" t="s">
        <v>587</v>
      </c>
      <c r="E5698" s="123" t="s">
        <v>531</v>
      </c>
      <c r="F5698" s="7">
        <v>1609.36338922</v>
      </c>
      <c r="G5698" s="123" t="s">
        <v>532</v>
      </c>
      <c r="H5698" s="7">
        <v>123.496109035</v>
      </c>
      <c r="I5698" s="7">
        <v>76.736000000000004</v>
      </c>
      <c r="J5698" s="7">
        <v>122.32771121499999</v>
      </c>
      <c r="K5698" s="7">
        <v>1.1265544000000001E-2</v>
      </c>
      <c r="L5698" s="7">
        <v>3.2187269999999998E-3</v>
      </c>
      <c r="M5698" s="7">
        <v>76.010000000000005</v>
      </c>
      <c r="N5698" s="7">
        <v>7.0000000000000001E-3</v>
      </c>
      <c r="O5698" s="7">
        <v>2E-3</v>
      </c>
      <c r="P5698" s="7">
        <v>1</v>
      </c>
      <c r="Q5698" s="7">
        <v>28</v>
      </c>
      <c r="R5698" s="7">
        <v>265</v>
      </c>
      <c r="S5698" s="189">
        <v>45625.593981481485</v>
      </c>
    </row>
    <row r="5699" spans="1:19">
      <c r="A5699" s="7">
        <v>2010</v>
      </c>
      <c r="B5699" s="123" t="s">
        <v>586</v>
      </c>
      <c r="C5699" s="123" t="s">
        <v>586</v>
      </c>
      <c r="D5699" s="123" t="s">
        <v>587</v>
      </c>
      <c r="E5699" s="123" t="s">
        <v>533</v>
      </c>
      <c r="F5699" s="7">
        <v>4200.9058473550003</v>
      </c>
      <c r="G5699" s="123" t="s">
        <v>532</v>
      </c>
      <c r="H5699" s="7">
        <v>310.96225323800002</v>
      </c>
      <c r="I5699" s="7">
        <v>74.022666666999996</v>
      </c>
      <c r="J5699" s="7">
        <v>307.91239559299999</v>
      </c>
      <c r="K5699" s="7">
        <v>2.9406340999999999E-2</v>
      </c>
      <c r="L5699" s="7">
        <v>8.4018119999999998E-3</v>
      </c>
      <c r="M5699" s="7">
        <v>73.296666666999997</v>
      </c>
      <c r="N5699" s="7">
        <v>7.0000000000000001E-3</v>
      </c>
      <c r="O5699" s="7">
        <v>2E-3</v>
      </c>
      <c r="P5699" s="7">
        <v>1</v>
      </c>
      <c r="Q5699" s="7">
        <v>28</v>
      </c>
      <c r="R5699" s="7">
        <v>265</v>
      </c>
      <c r="S5699" s="189">
        <v>45625.593981481485</v>
      </c>
    </row>
    <row r="5700" spans="1:19">
      <c r="A5700" s="7">
        <v>2010</v>
      </c>
      <c r="B5700" s="123" t="s">
        <v>588</v>
      </c>
      <c r="C5700" s="123" t="s">
        <v>588</v>
      </c>
      <c r="D5700" s="123" t="s">
        <v>589</v>
      </c>
      <c r="E5700" s="123" t="s">
        <v>33</v>
      </c>
      <c r="F5700" s="7">
        <v>853.05841475800003</v>
      </c>
      <c r="G5700" s="123" t="s">
        <v>532</v>
      </c>
      <c r="H5700" s="7">
        <v>1.8451653509999999</v>
      </c>
      <c r="I5700" s="7">
        <v>2.1629999999999998</v>
      </c>
      <c r="J5700" s="7">
        <v>0</v>
      </c>
      <c r="K5700" s="7">
        <v>9.3836430000000005E-3</v>
      </c>
      <c r="L5700" s="7">
        <v>5.9714089999999996E-3</v>
      </c>
      <c r="M5700" s="7">
        <v>0</v>
      </c>
      <c r="N5700" s="7">
        <v>1.0999999999999999E-2</v>
      </c>
      <c r="O5700" s="7">
        <v>7.0000000000000001E-3</v>
      </c>
      <c r="P5700" s="7"/>
      <c r="Q5700" s="7">
        <v>28</v>
      </c>
      <c r="R5700" s="7">
        <v>265</v>
      </c>
      <c r="S5700" s="189">
        <v>45625.593981481485</v>
      </c>
    </row>
    <row r="5701" spans="1:19">
      <c r="A5701" s="7">
        <v>2010</v>
      </c>
      <c r="B5701" s="123" t="s">
        <v>588</v>
      </c>
      <c r="C5701" s="123" t="s">
        <v>588</v>
      </c>
      <c r="D5701" s="123" t="s">
        <v>589</v>
      </c>
      <c r="E5701" s="123" t="s">
        <v>540</v>
      </c>
      <c r="F5701" s="7">
        <v>36320.560700000002</v>
      </c>
      <c r="G5701" s="123" t="s">
        <v>532</v>
      </c>
      <c r="H5701" s="7">
        <v>3382.9553894679998</v>
      </c>
      <c r="I5701" s="7">
        <v>93.141606964999994</v>
      </c>
      <c r="J5701" s="7">
        <v>3377.4310321849998</v>
      </c>
      <c r="K5701" s="7">
        <v>2.5424392000000001E-2</v>
      </c>
      <c r="L5701" s="7">
        <v>1.8160280000000001E-2</v>
      </c>
      <c r="M5701" s="7">
        <v>92.989506965000004</v>
      </c>
      <c r="N5701" s="7">
        <v>6.9999999999999999E-4</v>
      </c>
      <c r="O5701" s="7">
        <v>5.0000000000000001E-4</v>
      </c>
      <c r="P5701" s="7">
        <v>1</v>
      </c>
      <c r="Q5701" s="7">
        <v>28</v>
      </c>
      <c r="R5701" s="7">
        <v>265</v>
      </c>
      <c r="S5701" s="189">
        <v>45625.593981481485</v>
      </c>
    </row>
    <row r="5702" spans="1:19">
      <c r="A5702" s="7">
        <v>2010</v>
      </c>
      <c r="B5702" s="123" t="s">
        <v>588</v>
      </c>
      <c r="C5702" s="123" t="s">
        <v>588</v>
      </c>
      <c r="D5702" s="123" t="s">
        <v>589</v>
      </c>
      <c r="E5702" s="123" t="s">
        <v>531</v>
      </c>
      <c r="F5702" s="7">
        <v>4335.3226677120001</v>
      </c>
      <c r="G5702" s="123" t="s">
        <v>532</v>
      </c>
      <c r="H5702" s="7">
        <v>338.73391139099999</v>
      </c>
      <c r="I5702" s="7">
        <v>78.133494863999999</v>
      </c>
      <c r="J5702" s="7">
        <v>338.292142012</v>
      </c>
      <c r="K5702" s="7">
        <v>3.4682580000000001E-3</v>
      </c>
      <c r="L5702" s="7">
        <v>1.3005969999999999E-3</v>
      </c>
      <c r="M5702" s="7">
        <v>78.031594863999999</v>
      </c>
      <c r="N5702" s="7">
        <v>8.0000000000000004E-4</v>
      </c>
      <c r="O5702" s="7">
        <v>2.9999999999999997E-4</v>
      </c>
      <c r="P5702" s="7">
        <v>1</v>
      </c>
      <c r="Q5702" s="7">
        <v>28</v>
      </c>
      <c r="R5702" s="7">
        <v>265</v>
      </c>
      <c r="S5702" s="189">
        <v>45625.593981481485</v>
      </c>
    </row>
    <row r="5703" spans="1:19">
      <c r="A5703" s="7">
        <v>2010</v>
      </c>
      <c r="B5703" s="123" t="s">
        <v>588</v>
      </c>
      <c r="C5703" s="123" t="s">
        <v>588</v>
      </c>
      <c r="D5703" s="123" t="s">
        <v>589</v>
      </c>
      <c r="E5703" s="123" t="s">
        <v>533</v>
      </c>
      <c r="F5703" s="7">
        <v>1095.6873658290001</v>
      </c>
      <c r="G5703" s="123" t="s">
        <v>532</v>
      </c>
      <c r="H5703" s="7">
        <v>85.641986810000006</v>
      </c>
      <c r="I5703" s="7">
        <v>78.162794864000006</v>
      </c>
      <c r="J5703" s="7">
        <v>85.498232627999997</v>
      </c>
      <c r="K5703" s="7">
        <v>9.8611899999999993E-4</v>
      </c>
      <c r="L5703" s="7">
        <v>4.3827500000000001E-4</v>
      </c>
      <c r="M5703" s="7">
        <v>78.031594863999999</v>
      </c>
      <c r="N5703" s="7">
        <v>8.9999999999999998E-4</v>
      </c>
      <c r="O5703" s="7">
        <v>4.0000000000000002E-4</v>
      </c>
      <c r="P5703" s="7">
        <v>1</v>
      </c>
      <c r="Q5703" s="7">
        <v>28</v>
      </c>
      <c r="R5703" s="7">
        <v>265</v>
      </c>
      <c r="S5703" s="189">
        <v>45625.593981481485</v>
      </c>
    </row>
    <row r="5704" spans="1:19">
      <c r="A5704" s="7">
        <v>2010</v>
      </c>
      <c r="B5704" s="123" t="s">
        <v>588</v>
      </c>
      <c r="C5704" s="123" t="s">
        <v>588</v>
      </c>
      <c r="D5704" s="123" t="s">
        <v>589</v>
      </c>
      <c r="E5704" s="123" t="s">
        <v>590</v>
      </c>
      <c r="F5704" s="7">
        <v>1848.71551651</v>
      </c>
      <c r="G5704" s="123" t="s">
        <v>532</v>
      </c>
      <c r="H5704" s="7">
        <v>0.100754996</v>
      </c>
      <c r="I5704" s="7">
        <v>5.45E-2</v>
      </c>
      <c r="J5704" s="7">
        <v>0</v>
      </c>
      <c r="K5704" s="7">
        <v>1.848716E-3</v>
      </c>
      <c r="L5704" s="7">
        <v>1.8487199999999999E-4</v>
      </c>
      <c r="M5704" s="7">
        <v>0</v>
      </c>
      <c r="N5704" s="7">
        <v>1E-3</v>
      </c>
      <c r="O5704" s="7">
        <v>1E-4</v>
      </c>
      <c r="P5704" s="7"/>
      <c r="Q5704" s="7">
        <v>28</v>
      </c>
      <c r="R5704" s="7">
        <v>265</v>
      </c>
      <c r="S5704" s="189">
        <v>45625.593981481485</v>
      </c>
    </row>
    <row r="5705" spans="1:19">
      <c r="A5705" s="7">
        <v>2010</v>
      </c>
      <c r="B5705" s="123" t="s">
        <v>588</v>
      </c>
      <c r="C5705" s="123" t="s">
        <v>588</v>
      </c>
      <c r="D5705" s="123" t="s">
        <v>589</v>
      </c>
      <c r="E5705" s="123" t="s">
        <v>534</v>
      </c>
      <c r="F5705" s="7">
        <v>20144.156650531</v>
      </c>
      <c r="G5705" s="123" t="s">
        <v>532</v>
      </c>
      <c r="H5705" s="7">
        <v>2349.7817027310002</v>
      </c>
      <c r="I5705" s="7">
        <v>116.648303699</v>
      </c>
      <c r="J5705" s="7">
        <v>2310.722182986</v>
      </c>
      <c r="K5705" s="7">
        <v>6.0432470000000002E-2</v>
      </c>
      <c r="L5705" s="7">
        <v>0.141009097</v>
      </c>
      <c r="M5705" s="7">
        <v>114.709303699</v>
      </c>
      <c r="N5705" s="7">
        <v>3.0000000000000001E-3</v>
      </c>
      <c r="O5705" s="7">
        <v>7.0000000000000001E-3</v>
      </c>
      <c r="P5705" s="7">
        <v>1</v>
      </c>
      <c r="Q5705" s="7">
        <v>28</v>
      </c>
      <c r="R5705" s="7">
        <v>265</v>
      </c>
      <c r="S5705" s="189">
        <v>45625.593981481485</v>
      </c>
    </row>
    <row r="5706" spans="1:19">
      <c r="A5706" s="7">
        <v>2010</v>
      </c>
      <c r="B5706" s="123" t="s">
        <v>588</v>
      </c>
      <c r="C5706" s="123" t="s">
        <v>588</v>
      </c>
      <c r="D5706" s="123" t="s">
        <v>589</v>
      </c>
      <c r="E5706" s="123" t="s">
        <v>535</v>
      </c>
      <c r="F5706" s="7">
        <v>115898.688489584</v>
      </c>
      <c r="G5706" s="123" t="s">
        <v>532</v>
      </c>
      <c r="H5706" s="7">
        <v>6717.9684738140004</v>
      </c>
      <c r="I5706" s="7">
        <v>57.964145766999998</v>
      </c>
      <c r="J5706" s="7">
        <v>6630.1772339210002</v>
      </c>
      <c r="K5706" s="7">
        <v>0.166975241</v>
      </c>
      <c r="L5706" s="7">
        <v>0.31364503100000002</v>
      </c>
      <c r="M5706" s="7">
        <v>57.206663167000002</v>
      </c>
      <c r="N5706" s="7">
        <v>1.4407000000000001E-3</v>
      </c>
      <c r="O5706" s="7">
        <v>2.7062000000000002E-3</v>
      </c>
      <c r="P5706" s="7">
        <v>1</v>
      </c>
      <c r="Q5706" s="7">
        <v>28</v>
      </c>
      <c r="R5706" s="7">
        <v>265</v>
      </c>
      <c r="S5706" s="189">
        <v>45625.593981481485</v>
      </c>
    </row>
    <row r="5707" spans="1:19">
      <c r="A5707" s="7">
        <v>2010</v>
      </c>
      <c r="B5707" s="123" t="s">
        <v>588</v>
      </c>
      <c r="C5707" s="123" t="s">
        <v>588</v>
      </c>
      <c r="D5707" s="123" t="s">
        <v>589</v>
      </c>
      <c r="E5707" s="123" t="s">
        <v>131</v>
      </c>
      <c r="F5707" s="7">
        <v>0</v>
      </c>
      <c r="G5707" s="123" t="s">
        <v>532</v>
      </c>
      <c r="H5707" s="7">
        <v>0</v>
      </c>
      <c r="I5707" s="7"/>
      <c r="J5707" s="7">
        <v>0</v>
      </c>
      <c r="K5707" s="7">
        <v>0</v>
      </c>
      <c r="L5707" s="7">
        <v>0</v>
      </c>
      <c r="M5707" s="7"/>
      <c r="N5707" s="7"/>
      <c r="O5707" s="7"/>
      <c r="P5707" s="7"/>
      <c r="Q5707" s="7">
        <v>28</v>
      </c>
      <c r="R5707" s="7">
        <v>265</v>
      </c>
      <c r="S5707" s="189">
        <v>45625.593981481485</v>
      </c>
    </row>
    <row r="5708" spans="1:19">
      <c r="A5708" s="7">
        <v>2010</v>
      </c>
      <c r="B5708" s="123" t="s">
        <v>588</v>
      </c>
      <c r="C5708" s="123" t="s">
        <v>588</v>
      </c>
      <c r="D5708" s="123" t="s">
        <v>589</v>
      </c>
      <c r="E5708" s="123" t="s">
        <v>570</v>
      </c>
      <c r="F5708" s="7">
        <v>0</v>
      </c>
      <c r="G5708" s="123" t="s">
        <v>532</v>
      </c>
      <c r="H5708" s="7">
        <v>0</v>
      </c>
      <c r="I5708" s="7"/>
      <c r="J5708" s="7">
        <v>0</v>
      </c>
      <c r="K5708" s="7">
        <v>0</v>
      </c>
      <c r="L5708" s="7">
        <v>0</v>
      </c>
      <c r="M5708" s="7"/>
      <c r="N5708" s="7"/>
      <c r="O5708" s="7"/>
      <c r="P5708" s="7">
        <v>1</v>
      </c>
      <c r="Q5708" s="7">
        <v>28</v>
      </c>
      <c r="R5708" s="7">
        <v>265</v>
      </c>
      <c r="S5708" s="189">
        <v>45625.593981481485</v>
      </c>
    </row>
    <row r="5709" spans="1:19">
      <c r="A5709" s="7">
        <v>2010</v>
      </c>
      <c r="B5709" s="123" t="s">
        <v>588</v>
      </c>
      <c r="C5709" s="123" t="s">
        <v>588</v>
      </c>
      <c r="D5709" s="123" t="s">
        <v>591</v>
      </c>
      <c r="E5709" s="123" t="s">
        <v>27</v>
      </c>
      <c r="F5709" s="7">
        <v>245.625137529</v>
      </c>
      <c r="G5709" s="123" t="s">
        <v>532</v>
      </c>
      <c r="H5709" s="7">
        <v>3.7786993999999997E-2</v>
      </c>
      <c r="I5709" s="7">
        <v>0.15384009200000001</v>
      </c>
      <c r="J5709" s="7">
        <v>0</v>
      </c>
      <c r="K5709" s="7">
        <v>1.117069E-3</v>
      </c>
      <c r="L5709" s="7">
        <v>2.456251375E-5</v>
      </c>
      <c r="M5709" s="7">
        <v>0</v>
      </c>
      <c r="N5709" s="7">
        <v>4.5478599999999999E-3</v>
      </c>
      <c r="O5709" s="7">
        <v>1E-4</v>
      </c>
      <c r="P5709" s="7"/>
      <c r="Q5709" s="7">
        <v>28</v>
      </c>
      <c r="R5709" s="7">
        <v>265</v>
      </c>
      <c r="S5709" s="189">
        <v>45625.593981481485</v>
      </c>
    </row>
    <row r="5710" spans="1:19">
      <c r="A5710" s="7">
        <v>2010</v>
      </c>
      <c r="B5710" s="123" t="s">
        <v>588</v>
      </c>
      <c r="C5710" s="123" t="s">
        <v>588</v>
      </c>
      <c r="D5710" s="123" t="s">
        <v>591</v>
      </c>
      <c r="E5710" s="123" t="s">
        <v>33</v>
      </c>
      <c r="F5710" s="7">
        <v>166.917918888</v>
      </c>
      <c r="G5710" s="123" t="s">
        <v>532</v>
      </c>
      <c r="H5710" s="7">
        <v>0.31714404600000001</v>
      </c>
      <c r="I5710" s="7">
        <v>1.9</v>
      </c>
      <c r="J5710" s="7">
        <v>0</v>
      </c>
      <c r="K5710" s="7">
        <v>5.0075379999999997E-3</v>
      </c>
      <c r="L5710" s="7">
        <v>6.6767200000000001E-4</v>
      </c>
      <c r="M5710" s="7">
        <v>0</v>
      </c>
      <c r="N5710" s="7">
        <v>0.03</v>
      </c>
      <c r="O5710" s="7">
        <v>4.0000000000000001E-3</v>
      </c>
      <c r="P5710" s="7"/>
      <c r="Q5710" s="7">
        <v>28</v>
      </c>
      <c r="R5710" s="7">
        <v>265</v>
      </c>
      <c r="S5710" s="189">
        <v>45625.593981481485</v>
      </c>
    </row>
    <row r="5711" spans="1:19">
      <c r="A5711" s="7">
        <v>2010</v>
      </c>
      <c r="B5711" s="123" t="s">
        <v>588</v>
      </c>
      <c r="C5711" s="123" t="s">
        <v>588</v>
      </c>
      <c r="D5711" s="123" t="s">
        <v>591</v>
      </c>
      <c r="E5711" s="123" t="s">
        <v>540</v>
      </c>
      <c r="F5711" s="7">
        <v>0</v>
      </c>
      <c r="G5711" s="123" t="s">
        <v>532</v>
      </c>
      <c r="H5711" s="7">
        <v>0</v>
      </c>
      <c r="I5711" s="7"/>
      <c r="J5711" s="7">
        <v>0</v>
      </c>
      <c r="K5711" s="7">
        <v>0</v>
      </c>
      <c r="L5711" s="7">
        <v>0</v>
      </c>
      <c r="M5711" s="7"/>
      <c r="N5711" s="7"/>
      <c r="O5711" s="7"/>
      <c r="P5711" s="7">
        <v>1</v>
      </c>
      <c r="Q5711" s="7">
        <v>28</v>
      </c>
      <c r="R5711" s="7">
        <v>265</v>
      </c>
      <c r="S5711" s="189">
        <v>45625.593981481485</v>
      </c>
    </row>
    <row r="5712" spans="1:19">
      <c r="A5712" s="7">
        <v>2010</v>
      </c>
      <c r="B5712" s="123" t="s">
        <v>588</v>
      </c>
      <c r="C5712" s="123" t="s">
        <v>588</v>
      </c>
      <c r="D5712" s="123" t="s">
        <v>591</v>
      </c>
      <c r="E5712" s="123" t="s">
        <v>531</v>
      </c>
      <c r="F5712" s="7">
        <v>0</v>
      </c>
      <c r="G5712" s="123" t="s">
        <v>532</v>
      </c>
      <c r="H5712" s="7">
        <v>0</v>
      </c>
      <c r="I5712" s="7"/>
      <c r="J5712" s="7">
        <v>0</v>
      </c>
      <c r="K5712" s="7">
        <v>0</v>
      </c>
      <c r="L5712" s="7">
        <v>0</v>
      </c>
      <c r="M5712" s="7"/>
      <c r="N5712" s="7"/>
      <c r="O5712" s="7"/>
      <c r="P5712" s="7">
        <v>1</v>
      </c>
      <c r="Q5712" s="7">
        <v>28</v>
      </c>
      <c r="R5712" s="7">
        <v>265</v>
      </c>
      <c r="S5712" s="189">
        <v>45625.593981481485</v>
      </c>
    </row>
    <row r="5713" spans="1:19">
      <c r="A5713" s="7">
        <v>2010</v>
      </c>
      <c r="B5713" s="123" t="s">
        <v>588</v>
      </c>
      <c r="C5713" s="123" t="s">
        <v>588</v>
      </c>
      <c r="D5713" s="123" t="s">
        <v>591</v>
      </c>
      <c r="E5713" s="123" t="s">
        <v>533</v>
      </c>
      <c r="F5713" s="7">
        <v>0</v>
      </c>
      <c r="G5713" s="123" t="s">
        <v>532</v>
      </c>
      <c r="H5713" s="7">
        <v>0</v>
      </c>
      <c r="I5713" s="7"/>
      <c r="J5713" s="7">
        <v>0</v>
      </c>
      <c r="K5713" s="7">
        <v>0</v>
      </c>
      <c r="L5713" s="7">
        <v>0</v>
      </c>
      <c r="M5713" s="7"/>
      <c r="N5713" s="7"/>
      <c r="O5713" s="7"/>
      <c r="P5713" s="7">
        <v>1</v>
      </c>
      <c r="Q5713" s="7">
        <v>28</v>
      </c>
      <c r="R5713" s="7">
        <v>265</v>
      </c>
      <c r="S5713" s="189">
        <v>45625.593981481485</v>
      </c>
    </row>
    <row r="5714" spans="1:19">
      <c r="A5714" s="7">
        <v>2010</v>
      </c>
      <c r="B5714" s="123" t="s">
        <v>588</v>
      </c>
      <c r="C5714" s="123" t="s">
        <v>588</v>
      </c>
      <c r="D5714" s="123" t="s">
        <v>591</v>
      </c>
      <c r="E5714" s="123" t="s">
        <v>163</v>
      </c>
      <c r="F5714" s="7">
        <v>19.360207427999999</v>
      </c>
      <c r="G5714" s="123" t="s">
        <v>532</v>
      </c>
      <c r="H5714" s="7">
        <v>1.236275086</v>
      </c>
      <c r="I5714" s="7">
        <v>63.856499999999997</v>
      </c>
      <c r="J5714" s="7">
        <v>1.233051611</v>
      </c>
      <c r="K5714" s="7">
        <v>9.6801037140000003E-5</v>
      </c>
      <c r="L5714" s="7">
        <v>1.9360207430000001E-6</v>
      </c>
      <c r="M5714" s="7">
        <v>63.69</v>
      </c>
      <c r="N5714" s="7">
        <v>5.0000000000000001E-3</v>
      </c>
      <c r="O5714" s="7">
        <v>1E-4</v>
      </c>
      <c r="P5714" s="7">
        <v>1</v>
      </c>
      <c r="Q5714" s="7">
        <v>28</v>
      </c>
      <c r="R5714" s="7">
        <v>265</v>
      </c>
      <c r="S5714" s="189">
        <v>45625.593981481485</v>
      </c>
    </row>
    <row r="5715" spans="1:19">
      <c r="A5715" s="7">
        <v>2010</v>
      </c>
      <c r="B5715" s="123" t="s">
        <v>588</v>
      </c>
      <c r="C5715" s="123" t="s">
        <v>588</v>
      </c>
      <c r="D5715" s="123" t="s">
        <v>591</v>
      </c>
      <c r="E5715" s="123" t="s">
        <v>534</v>
      </c>
      <c r="F5715" s="7">
        <v>413.14062416100001</v>
      </c>
      <c r="G5715" s="123" t="s">
        <v>532</v>
      </c>
      <c r="H5715" s="7">
        <v>47.037065616</v>
      </c>
      <c r="I5715" s="7">
        <v>113.85243393</v>
      </c>
      <c r="J5715" s="7">
        <v>46.849706343000001</v>
      </c>
      <c r="K5715" s="7">
        <v>8.26281E-4</v>
      </c>
      <c r="L5715" s="7">
        <v>6.19711E-4</v>
      </c>
      <c r="M5715" s="7">
        <v>113.39893393</v>
      </c>
      <c r="N5715" s="7">
        <v>2E-3</v>
      </c>
      <c r="O5715" s="7">
        <v>1.5E-3</v>
      </c>
      <c r="P5715" s="7">
        <v>1</v>
      </c>
      <c r="Q5715" s="7">
        <v>28</v>
      </c>
      <c r="R5715" s="7">
        <v>265</v>
      </c>
      <c r="S5715" s="189">
        <v>45625.593981481485</v>
      </c>
    </row>
    <row r="5716" spans="1:19">
      <c r="A5716" s="7">
        <v>2010</v>
      </c>
      <c r="B5716" s="123" t="s">
        <v>588</v>
      </c>
      <c r="C5716" s="123" t="s">
        <v>588</v>
      </c>
      <c r="D5716" s="123" t="s">
        <v>591</v>
      </c>
      <c r="E5716" s="123" t="s">
        <v>535</v>
      </c>
      <c r="F5716" s="7">
        <v>10744.829578217999</v>
      </c>
      <c r="G5716" s="123" t="s">
        <v>532</v>
      </c>
      <c r="H5716" s="7">
        <v>614.392177586</v>
      </c>
      <c r="I5716" s="7">
        <v>57.180262665999997</v>
      </c>
      <c r="J5716" s="7">
        <v>613.72131027800003</v>
      </c>
      <c r="K5716" s="7">
        <v>1.3790333E-2</v>
      </c>
      <c r="L5716" s="7">
        <v>1.074483E-3</v>
      </c>
      <c r="M5716" s="7">
        <v>57.117826375</v>
      </c>
      <c r="N5716" s="7">
        <v>1.2834389999999999E-3</v>
      </c>
      <c r="O5716" s="7">
        <v>1E-4</v>
      </c>
      <c r="P5716" s="7">
        <v>1</v>
      </c>
      <c r="Q5716" s="7">
        <v>28</v>
      </c>
      <c r="R5716" s="7">
        <v>265</v>
      </c>
      <c r="S5716" s="189">
        <v>45625.593981481485</v>
      </c>
    </row>
    <row r="5717" spans="1:19">
      <c r="A5717" s="7">
        <v>2010</v>
      </c>
      <c r="B5717" s="123" t="s">
        <v>588</v>
      </c>
      <c r="C5717" s="123" t="s">
        <v>588</v>
      </c>
      <c r="D5717" s="123" t="s">
        <v>591</v>
      </c>
      <c r="E5717" s="123" t="s">
        <v>536</v>
      </c>
      <c r="F5717" s="7">
        <v>306.12116445100003</v>
      </c>
      <c r="G5717" s="123" t="s">
        <v>532</v>
      </c>
      <c r="H5717" s="7">
        <v>17.649262675999999</v>
      </c>
      <c r="I5717" s="7">
        <v>57.654499999999999</v>
      </c>
      <c r="J5717" s="7">
        <v>17.632579071999999</v>
      </c>
      <c r="K5717" s="7">
        <v>3.0612100000000002E-4</v>
      </c>
      <c r="L5717" s="7">
        <v>3.0612116449999997E-5</v>
      </c>
      <c r="M5717" s="7">
        <v>57.6</v>
      </c>
      <c r="N5717" s="7">
        <v>1E-3</v>
      </c>
      <c r="O5717" s="7">
        <v>1E-4</v>
      </c>
      <c r="P5717" s="7">
        <v>1</v>
      </c>
      <c r="Q5717" s="7">
        <v>28</v>
      </c>
      <c r="R5717" s="7">
        <v>265</v>
      </c>
      <c r="S5717" s="189">
        <v>45625.593981481485</v>
      </c>
    </row>
    <row r="5718" spans="1:19">
      <c r="A5718" s="7">
        <v>2010</v>
      </c>
      <c r="B5718" s="123" t="s">
        <v>588</v>
      </c>
      <c r="C5718" s="123" t="s">
        <v>588</v>
      </c>
      <c r="D5718" s="123" t="s">
        <v>592</v>
      </c>
      <c r="E5718" s="123" t="s">
        <v>535</v>
      </c>
      <c r="F5718" s="7">
        <v>863.00800927700004</v>
      </c>
      <c r="G5718" s="123" t="s">
        <v>532</v>
      </c>
      <c r="H5718" s="7">
        <v>5.3159682769999996</v>
      </c>
      <c r="I5718" s="7">
        <v>6.1598133730000004</v>
      </c>
      <c r="J5718" s="7">
        <v>5.2689343400000004</v>
      </c>
      <c r="K5718" s="7">
        <v>8.6300799999999996E-4</v>
      </c>
      <c r="L5718" s="7">
        <v>8.6300800929999999E-5</v>
      </c>
      <c r="M5718" s="7">
        <v>6.1053133730000004</v>
      </c>
      <c r="N5718" s="7">
        <v>1E-3</v>
      </c>
      <c r="O5718" s="7">
        <v>1E-4</v>
      </c>
      <c r="P5718" s="7">
        <v>1</v>
      </c>
      <c r="Q5718" s="7">
        <v>28</v>
      </c>
      <c r="R5718" s="7">
        <v>265</v>
      </c>
      <c r="S5718" s="189">
        <v>45625.593981481485</v>
      </c>
    </row>
    <row r="5719" spans="1:19">
      <c r="A5719" s="7">
        <v>2010</v>
      </c>
      <c r="B5719" s="123" t="s">
        <v>530</v>
      </c>
      <c r="C5719" s="123" t="s">
        <v>530</v>
      </c>
      <c r="D5719" s="123" t="s">
        <v>530</v>
      </c>
      <c r="E5719" s="123" t="s">
        <v>531</v>
      </c>
      <c r="F5719" s="7">
        <v>377.748644646</v>
      </c>
      <c r="G5719" s="123" t="s">
        <v>532</v>
      </c>
      <c r="H5719" s="7">
        <v>28.8044674</v>
      </c>
      <c r="I5719" s="7">
        <v>76.253</v>
      </c>
      <c r="J5719" s="7">
        <v>28.71267448</v>
      </c>
      <c r="K5719" s="7">
        <v>1.1332460000000001E-3</v>
      </c>
      <c r="L5719" s="7">
        <v>2.2664899999999999E-4</v>
      </c>
      <c r="M5719" s="7">
        <v>76.010000000000005</v>
      </c>
      <c r="N5719" s="7">
        <v>3.0000000000000001E-3</v>
      </c>
      <c r="O5719" s="7">
        <v>5.9999999999999995E-4</v>
      </c>
      <c r="P5719" s="7">
        <v>1</v>
      </c>
      <c r="Q5719" s="7">
        <v>28</v>
      </c>
      <c r="R5719" s="7">
        <v>265</v>
      </c>
      <c r="S5719" s="189">
        <v>45625.593981481485</v>
      </c>
    </row>
    <row r="5720" spans="1:19">
      <c r="A5720" s="7">
        <v>2010</v>
      </c>
      <c r="B5720" s="123" t="s">
        <v>530</v>
      </c>
      <c r="C5720" s="123" t="s">
        <v>530</v>
      </c>
      <c r="D5720" s="123" t="s">
        <v>530</v>
      </c>
      <c r="E5720" s="123" t="s">
        <v>533</v>
      </c>
      <c r="F5720" s="7">
        <v>53.470897813000001</v>
      </c>
      <c r="G5720" s="123" t="s">
        <v>532</v>
      </c>
      <c r="H5720" s="7">
        <v>3.911877413</v>
      </c>
      <c r="I5720" s="7">
        <v>73.159000000000006</v>
      </c>
      <c r="J5720" s="7">
        <v>3.8988839849999999</v>
      </c>
      <c r="K5720" s="7">
        <v>1.6041300000000001E-4</v>
      </c>
      <c r="L5720" s="7">
        <v>3.2082538689999999E-5</v>
      </c>
      <c r="M5720" s="7">
        <v>72.915999999999997</v>
      </c>
      <c r="N5720" s="7">
        <v>3.0000000000000001E-3</v>
      </c>
      <c r="O5720" s="7">
        <v>5.9999999999999995E-4</v>
      </c>
      <c r="P5720" s="7">
        <v>1</v>
      </c>
      <c r="Q5720" s="7">
        <v>28</v>
      </c>
      <c r="R5720" s="7">
        <v>265</v>
      </c>
      <c r="S5720" s="189">
        <v>45625.593981481485</v>
      </c>
    </row>
    <row r="5721" spans="1:19">
      <c r="A5721" s="7">
        <v>2010</v>
      </c>
      <c r="B5721" s="123" t="s">
        <v>530</v>
      </c>
      <c r="C5721" s="123" t="s">
        <v>530</v>
      </c>
      <c r="D5721" s="123" t="s">
        <v>530</v>
      </c>
      <c r="E5721" s="123" t="s">
        <v>163</v>
      </c>
      <c r="F5721" s="7">
        <v>132.058424723</v>
      </c>
      <c r="G5721" s="123" t="s">
        <v>532</v>
      </c>
      <c r="H5721" s="7">
        <v>8.4179982550000005</v>
      </c>
      <c r="I5721" s="7">
        <v>63.744500000000002</v>
      </c>
      <c r="J5721" s="7">
        <v>8.4108010709999999</v>
      </c>
      <c r="K5721" s="7">
        <v>1.32058E-4</v>
      </c>
      <c r="L5721" s="7">
        <v>1.320584247E-5</v>
      </c>
      <c r="M5721" s="7">
        <v>63.69</v>
      </c>
      <c r="N5721" s="7">
        <v>1E-3</v>
      </c>
      <c r="O5721" s="7">
        <v>1E-4</v>
      </c>
      <c r="P5721" s="7">
        <v>1</v>
      </c>
      <c r="Q5721" s="7">
        <v>28</v>
      </c>
      <c r="R5721" s="7">
        <v>265</v>
      </c>
      <c r="S5721" s="189">
        <v>45625.593981481485</v>
      </c>
    </row>
    <row r="5722" spans="1:19">
      <c r="A5722" s="7">
        <v>2010</v>
      </c>
      <c r="B5722" s="123" t="s">
        <v>530</v>
      </c>
      <c r="C5722" s="123" t="s">
        <v>530</v>
      </c>
      <c r="D5722" s="123" t="s">
        <v>530</v>
      </c>
      <c r="E5722" s="123" t="s">
        <v>534</v>
      </c>
      <c r="F5722" s="7">
        <v>652.07765073300004</v>
      </c>
      <c r="G5722" s="123" t="s">
        <v>532</v>
      </c>
      <c r="H5722" s="7">
        <v>74.240627646999997</v>
      </c>
      <c r="I5722" s="7">
        <v>113.85243393</v>
      </c>
      <c r="J5722" s="7">
        <v>73.944910433000004</v>
      </c>
      <c r="K5722" s="7">
        <v>1.304155E-3</v>
      </c>
      <c r="L5722" s="7">
        <v>9.7811600000000001E-4</v>
      </c>
      <c r="M5722" s="7">
        <v>113.39893393</v>
      </c>
      <c r="N5722" s="7">
        <v>2E-3</v>
      </c>
      <c r="O5722" s="7">
        <v>1.5E-3</v>
      </c>
      <c r="P5722" s="7">
        <v>1</v>
      </c>
      <c r="Q5722" s="7">
        <v>28</v>
      </c>
      <c r="R5722" s="7">
        <v>265</v>
      </c>
      <c r="S5722" s="189">
        <v>45625.593981481485</v>
      </c>
    </row>
    <row r="5723" spans="1:19">
      <c r="A5723" s="7">
        <v>2010</v>
      </c>
      <c r="B5723" s="123" t="s">
        <v>530</v>
      </c>
      <c r="C5723" s="123" t="s">
        <v>530</v>
      </c>
      <c r="D5723" s="123" t="s">
        <v>530</v>
      </c>
      <c r="E5723" s="123" t="s">
        <v>535</v>
      </c>
      <c r="F5723" s="7">
        <v>3653.3880502090001</v>
      </c>
      <c r="G5723" s="123" t="s">
        <v>532</v>
      </c>
      <c r="H5723" s="7">
        <v>200.29756870599999</v>
      </c>
      <c r="I5723" s="7">
        <v>54.825155705999997</v>
      </c>
      <c r="J5723" s="7">
        <v>200.10607928900001</v>
      </c>
      <c r="K5723" s="7">
        <v>3.513567E-3</v>
      </c>
      <c r="L5723" s="7">
        <v>3.51357E-4</v>
      </c>
      <c r="M5723" s="7">
        <v>54.772741504000003</v>
      </c>
      <c r="N5723" s="7">
        <v>9.6172800000000002E-4</v>
      </c>
      <c r="O5723" s="7">
        <v>9.6172846599999997E-5</v>
      </c>
      <c r="P5723" s="7">
        <v>1</v>
      </c>
      <c r="Q5723" s="7">
        <v>28</v>
      </c>
      <c r="R5723" s="7">
        <v>265</v>
      </c>
      <c r="S5723" s="189">
        <v>45625.593981481485</v>
      </c>
    </row>
    <row r="5724" spans="1:19">
      <c r="A5724" s="7">
        <v>2010</v>
      </c>
      <c r="B5724" s="123" t="s">
        <v>530</v>
      </c>
      <c r="C5724" s="123" t="s">
        <v>530</v>
      </c>
      <c r="D5724" s="123" t="s">
        <v>530</v>
      </c>
      <c r="E5724" s="123" t="s">
        <v>536</v>
      </c>
      <c r="F5724" s="7">
        <v>3315.0222727790001</v>
      </c>
      <c r="G5724" s="123" t="s">
        <v>532</v>
      </c>
      <c r="H5724" s="7">
        <v>236.70750787700001</v>
      </c>
      <c r="I5724" s="7">
        <v>71.404499999999999</v>
      </c>
      <c r="J5724" s="7">
        <v>236.52683916300001</v>
      </c>
      <c r="K5724" s="7">
        <v>3.3150219999999999E-3</v>
      </c>
      <c r="L5724" s="7">
        <v>3.3150200000000001E-4</v>
      </c>
      <c r="M5724" s="7">
        <v>71.349999999999994</v>
      </c>
      <c r="N5724" s="7">
        <v>1E-3</v>
      </c>
      <c r="O5724" s="7">
        <v>1E-4</v>
      </c>
      <c r="P5724" s="7">
        <v>1</v>
      </c>
      <c r="Q5724" s="7">
        <v>28</v>
      </c>
      <c r="R5724" s="7">
        <v>265</v>
      </c>
      <c r="S5724" s="189">
        <v>45625.593981481485</v>
      </c>
    </row>
    <row r="5725" spans="1:19">
      <c r="A5725" s="7">
        <v>2010</v>
      </c>
      <c r="B5725" s="123" t="s">
        <v>537</v>
      </c>
      <c r="C5725" s="123" t="s">
        <v>538</v>
      </c>
      <c r="D5725" s="123" t="s">
        <v>539</v>
      </c>
      <c r="E5725" s="123" t="s">
        <v>540</v>
      </c>
      <c r="F5725" s="7">
        <v>43.212042402999998</v>
      </c>
      <c r="G5725" s="123" t="s">
        <v>532</v>
      </c>
      <c r="H5725" s="7">
        <v>4.1171353699999997</v>
      </c>
      <c r="I5725" s="7">
        <v>95.277500000000003</v>
      </c>
      <c r="J5725" s="7">
        <v>4.0878592109999996</v>
      </c>
      <c r="K5725" s="7">
        <v>4.3211999999999998E-4</v>
      </c>
      <c r="L5725" s="7">
        <v>6.4818063599999997E-5</v>
      </c>
      <c r="M5725" s="7">
        <v>94.6</v>
      </c>
      <c r="N5725" s="7">
        <v>0.01</v>
      </c>
      <c r="O5725" s="7">
        <v>1.5E-3</v>
      </c>
      <c r="P5725" s="7">
        <v>1</v>
      </c>
      <c r="Q5725" s="7">
        <v>28</v>
      </c>
      <c r="R5725" s="7">
        <v>265</v>
      </c>
      <c r="S5725" s="189">
        <v>45625.593981481485</v>
      </c>
    </row>
    <row r="5726" spans="1:19">
      <c r="A5726" s="7">
        <v>2010</v>
      </c>
      <c r="B5726" s="123" t="s">
        <v>537</v>
      </c>
      <c r="C5726" s="123" t="s">
        <v>538</v>
      </c>
      <c r="D5726" s="123" t="s">
        <v>539</v>
      </c>
      <c r="E5726" s="123" t="s">
        <v>531</v>
      </c>
      <c r="F5726" s="7">
        <v>126.1865209</v>
      </c>
      <c r="G5726" s="123" t="s">
        <v>532</v>
      </c>
      <c r="H5726" s="7">
        <v>9.6221007780000001</v>
      </c>
      <c r="I5726" s="7">
        <v>76.253</v>
      </c>
      <c r="J5726" s="7">
        <v>9.5914374539999994</v>
      </c>
      <c r="K5726" s="7">
        <v>3.7856000000000001E-4</v>
      </c>
      <c r="L5726" s="7">
        <v>7.5711912540000006E-5</v>
      </c>
      <c r="M5726" s="7">
        <v>76.010000000000005</v>
      </c>
      <c r="N5726" s="7">
        <v>3.0000000000000001E-3</v>
      </c>
      <c r="O5726" s="7">
        <v>5.9999999999999995E-4</v>
      </c>
      <c r="P5726" s="7">
        <v>1</v>
      </c>
      <c r="Q5726" s="7">
        <v>28</v>
      </c>
      <c r="R5726" s="7">
        <v>265</v>
      </c>
      <c r="S5726" s="189">
        <v>45625.593981481485</v>
      </c>
    </row>
    <row r="5727" spans="1:19">
      <c r="A5727" s="7">
        <v>2010</v>
      </c>
      <c r="B5727" s="123" t="s">
        <v>537</v>
      </c>
      <c r="C5727" s="123" t="s">
        <v>538</v>
      </c>
      <c r="D5727" s="123" t="s">
        <v>539</v>
      </c>
      <c r="E5727" s="123" t="s">
        <v>533</v>
      </c>
      <c r="F5727" s="7">
        <v>1003.073544</v>
      </c>
      <c r="G5727" s="123" t="s">
        <v>532</v>
      </c>
      <c r="H5727" s="7">
        <v>73.765694068000002</v>
      </c>
      <c r="I5727" s="7">
        <v>73.539666667000006</v>
      </c>
      <c r="J5727" s="7">
        <v>73.521947197000003</v>
      </c>
      <c r="K5727" s="7">
        <v>3.0092209999999999E-3</v>
      </c>
      <c r="L5727" s="7">
        <v>6.0184400000000003E-4</v>
      </c>
      <c r="M5727" s="7">
        <v>73.296666666999997</v>
      </c>
      <c r="N5727" s="7">
        <v>3.0000000000000001E-3</v>
      </c>
      <c r="O5727" s="7">
        <v>5.9999999999999995E-4</v>
      </c>
      <c r="P5727" s="7">
        <v>1</v>
      </c>
      <c r="Q5727" s="7">
        <v>28</v>
      </c>
      <c r="R5727" s="7">
        <v>265</v>
      </c>
      <c r="S5727" s="189">
        <v>45625.593981481485</v>
      </c>
    </row>
    <row r="5728" spans="1:19">
      <c r="A5728" s="7">
        <v>2010</v>
      </c>
      <c r="B5728" s="123" t="s">
        <v>537</v>
      </c>
      <c r="C5728" s="123" t="s">
        <v>538</v>
      </c>
      <c r="D5728" s="123" t="s">
        <v>539</v>
      </c>
      <c r="E5728" s="123" t="s">
        <v>160</v>
      </c>
      <c r="F5728" s="7">
        <v>8.8341480000000008</v>
      </c>
      <c r="G5728" s="123" t="s">
        <v>532</v>
      </c>
      <c r="H5728" s="7">
        <v>0.63281652399999999</v>
      </c>
      <c r="I5728" s="7">
        <v>71.632999999999996</v>
      </c>
      <c r="J5728" s="7">
        <v>0.63066982599999999</v>
      </c>
      <c r="K5728" s="7">
        <v>2.6502443999999999E-5</v>
      </c>
      <c r="L5728" s="7">
        <v>5.3004888000000004E-6</v>
      </c>
      <c r="M5728" s="7">
        <v>71.39</v>
      </c>
      <c r="N5728" s="7">
        <v>3.0000000000000001E-3</v>
      </c>
      <c r="O5728" s="7">
        <v>5.9999999999999995E-4</v>
      </c>
      <c r="P5728" s="7">
        <v>1</v>
      </c>
      <c r="Q5728" s="7">
        <v>28</v>
      </c>
      <c r="R5728" s="7">
        <v>265</v>
      </c>
      <c r="S5728" s="189">
        <v>45625.593981481485</v>
      </c>
    </row>
    <row r="5729" spans="1:19">
      <c r="A5729" s="7">
        <v>2010</v>
      </c>
      <c r="B5729" s="123" t="s">
        <v>537</v>
      </c>
      <c r="C5729" s="123" t="s">
        <v>538</v>
      </c>
      <c r="D5729" s="123" t="s">
        <v>539</v>
      </c>
      <c r="E5729" s="123" t="s">
        <v>163</v>
      </c>
      <c r="F5729" s="7">
        <v>16.272153953</v>
      </c>
      <c r="G5729" s="123" t="s">
        <v>532</v>
      </c>
      <c r="H5729" s="7">
        <v>1.037260318</v>
      </c>
      <c r="I5729" s="7">
        <v>63.744500000000002</v>
      </c>
      <c r="J5729" s="7">
        <v>1.0363734849999999</v>
      </c>
      <c r="K5729" s="7">
        <v>1.6272153950000002E-5</v>
      </c>
      <c r="L5729" s="7">
        <v>1.6272153949999999E-6</v>
      </c>
      <c r="M5729" s="7">
        <v>63.69</v>
      </c>
      <c r="N5729" s="7">
        <v>1E-3</v>
      </c>
      <c r="O5729" s="7">
        <v>1E-4</v>
      </c>
      <c r="P5729" s="7">
        <v>1</v>
      </c>
      <c r="Q5729" s="7">
        <v>28</v>
      </c>
      <c r="R5729" s="7">
        <v>265</v>
      </c>
      <c r="S5729" s="189">
        <v>45625.593981481485</v>
      </c>
    </row>
    <row r="5730" spans="1:19">
      <c r="A5730" s="7">
        <v>2010</v>
      </c>
      <c r="B5730" s="123" t="s">
        <v>537</v>
      </c>
      <c r="C5730" s="123" t="s">
        <v>538</v>
      </c>
      <c r="D5730" s="123" t="s">
        <v>539</v>
      </c>
      <c r="E5730" s="123" t="s">
        <v>535</v>
      </c>
      <c r="F5730" s="7">
        <v>509.43978990800002</v>
      </c>
      <c r="G5730" s="123" t="s">
        <v>532</v>
      </c>
      <c r="H5730" s="7">
        <v>29.125857936999999</v>
      </c>
      <c r="I5730" s="7">
        <v>57.172326374999997</v>
      </c>
      <c r="J5730" s="7">
        <v>29.098093467999998</v>
      </c>
      <c r="K5730" s="7">
        <v>5.0944E-4</v>
      </c>
      <c r="L5730" s="7">
        <v>5.0943978989999998E-5</v>
      </c>
      <c r="M5730" s="7">
        <v>57.117826375</v>
      </c>
      <c r="N5730" s="7">
        <v>1E-3</v>
      </c>
      <c r="O5730" s="7">
        <v>1E-4</v>
      </c>
      <c r="P5730" s="7">
        <v>1</v>
      </c>
      <c r="Q5730" s="7">
        <v>28</v>
      </c>
      <c r="R5730" s="7">
        <v>265</v>
      </c>
      <c r="S5730" s="189">
        <v>45625.593981481485</v>
      </c>
    </row>
    <row r="5731" spans="1:19">
      <c r="A5731" s="7">
        <v>2010</v>
      </c>
      <c r="B5731" s="123" t="s">
        <v>537</v>
      </c>
      <c r="C5731" s="123" t="s">
        <v>538</v>
      </c>
      <c r="D5731" s="123" t="s">
        <v>539</v>
      </c>
      <c r="E5731" s="123" t="s">
        <v>541</v>
      </c>
      <c r="F5731" s="7">
        <v>0</v>
      </c>
      <c r="G5731" s="123" t="s">
        <v>532</v>
      </c>
      <c r="H5731" s="7">
        <v>0</v>
      </c>
      <c r="I5731" s="7"/>
      <c r="J5731" s="7">
        <v>0</v>
      </c>
      <c r="K5731" s="7">
        <v>0</v>
      </c>
      <c r="L5731" s="7">
        <v>0</v>
      </c>
      <c r="M5731" s="7"/>
      <c r="N5731" s="7"/>
      <c r="O5731" s="7"/>
      <c r="P5731" s="7">
        <v>1</v>
      </c>
      <c r="Q5731" s="7">
        <v>28</v>
      </c>
      <c r="R5731" s="7">
        <v>265</v>
      </c>
      <c r="S5731" s="189">
        <v>45625.593981481485</v>
      </c>
    </row>
    <row r="5732" spans="1:19">
      <c r="A5732" s="7">
        <v>2010</v>
      </c>
      <c r="B5732" s="123" t="s">
        <v>537</v>
      </c>
      <c r="C5732" s="123" t="s">
        <v>538</v>
      </c>
      <c r="D5732" s="123" t="s">
        <v>542</v>
      </c>
      <c r="E5732" s="123" t="s">
        <v>27</v>
      </c>
      <c r="F5732" s="7">
        <v>190.277433261</v>
      </c>
      <c r="G5732" s="123" t="s">
        <v>532</v>
      </c>
      <c r="H5732" s="7">
        <v>1.037012E-2</v>
      </c>
      <c r="I5732" s="7">
        <v>5.45E-2</v>
      </c>
      <c r="J5732" s="7">
        <v>0</v>
      </c>
      <c r="K5732" s="7">
        <v>1.9027700000000001E-4</v>
      </c>
      <c r="L5732" s="7">
        <v>1.9027743329999999E-5</v>
      </c>
      <c r="M5732" s="7">
        <v>0</v>
      </c>
      <c r="N5732" s="7">
        <v>1E-3</v>
      </c>
      <c r="O5732" s="7">
        <v>1E-4</v>
      </c>
      <c r="P5732" s="7"/>
      <c r="Q5732" s="7">
        <v>28</v>
      </c>
      <c r="R5732" s="7">
        <v>265</v>
      </c>
      <c r="S5732" s="189">
        <v>45625.593981481485</v>
      </c>
    </row>
    <row r="5733" spans="1:19">
      <c r="A5733" s="7">
        <v>2010</v>
      </c>
      <c r="B5733" s="123" t="s">
        <v>537</v>
      </c>
      <c r="C5733" s="123" t="s">
        <v>538</v>
      </c>
      <c r="D5733" s="123" t="s">
        <v>542</v>
      </c>
      <c r="E5733" s="123" t="s">
        <v>33</v>
      </c>
      <c r="F5733" s="7">
        <v>1499.8535919999999</v>
      </c>
      <c r="G5733" s="123" t="s">
        <v>532</v>
      </c>
      <c r="H5733" s="7">
        <v>2.849721825</v>
      </c>
      <c r="I5733" s="7">
        <v>1.9</v>
      </c>
      <c r="J5733" s="7">
        <v>0</v>
      </c>
      <c r="K5733" s="7">
        <v>4.4995607999999999E-2</v>
      </c>
      <c r="L5733" s="7">
        <v>5.9994139999999998E-3</v>
      </c>
      <c r="M5733" s="7">
        <v>0</v>
      </c>
      <c r="N5733" s="7">
        <v>0.03</v>
      </c>
      <c r="O5733" s="7">
        <v>4.0000000000000001E-3</v>
      </c>
      <c r="P5733" s="7"/>
      <c r="Q5733" s="7">
        <v>28</v>
      </c>
      <c r="R5733" s="7">
        <v>265</v>
      </c>
      <c r="S5733" s="189">
        <v>45625.593981481485</v>
      </c>
    </row>
    <row r="5734" spans="1:19">
      <c r="A5734" s="7">
        <v>2010</v>
      </c>
      <c r="B5734" s="123" t="s">
        <v>537</v>
      </c>
      <c r="C5734" s="123" t="s">
        <v>538</v>
      </c>
      <c r="D5734" s="123" t="s">
        <v>542</v>
      </c>
      <c r="E5734" s="123" t="s">
        <v>540</v>
      </c>
      <c r="F5734" s="7">
        <v>727.96456818000001</v>
      </c>
      <c r="G5734" s="123" t="s">
        <v>532</v>
      </c>
      <c r="H5734" s="7">
        <v>69.358644145</v>
      </c>
      <c r="I5734" s="7">
        <v>95.277500000000003</v>
      </c>
      <c r="J5734" s="7">
        <v>68.865448150000006</v>
      </c>
      <c r="K5734" s="7">
        <v>7.2796459999999999E-3</v>
      </c>
      <c r="L5734" s="7">
        <v>1.091947E-3</v>
      </c>
      <c r="M5734" s="7">
        <v>94.6</v>
      </c>
      <c r="N5734" s="7">
        <v>0.01</v>
      </c>
      <c r="O5734" s="7">
        <v>1.5E-3</v>
      </c>
      <c r="P5734" s="7">
        <v>1</v>
      </c>
      <c r="Q5734" s="7">
        <v>28</v>
      </c>
      <c r="R5734" s="7">
        <v>265</v>
      </c>
      <c r="S5734" s="189">
        <v>45625.593981481485</v>
      </c>
    </row>
    <row r="5735" spans="1:19">
      <c r="A5735" s="7">
        <v>2010</v>
      </c>
      <c r="B5735" s="123" t="s">
        <v>537</v>
      </c>
      <c r="C5735" s="123" t="s">
        <v>538</v>
      </c>
      <c r="D5735" s="123" t="s">
        <v>542</v>
      </c>
      <c r="E5735" s="123" t="s">
        <v>531</v>
      </c>
      <c r="F5735" s="7">
        <v>2349.1408056589999</v>
      </c>
      <c r="G5735" s="123" t="s">
        <v>532</v>
      </c>
      <c r="H5735" s="7">
        <v>179.129033854</v>
      </c>
      <c r="I5735" s="7">
        <v>76.253</v>
      </c>
      <c r="J5735" s="7">
        <v>178.55819263800001</v>
      </c>
      <c r="K5735" s="7">
        <v>7.0474220000000002E-3</v>
      </c>
      <c r="L5735" s="7">
        <v>1.4094839999999999E-3</v>
      </c>
      <c r="M5735" s="7">
        <v>76.010000000000005</v>
      </c>
      <c r="N5735" s="7">
        <v>3.0000000000000001E-3</v>
      </c>
      <c r="O5735" s="7">
        <v>5.9999999999999995E-4</v>
      </c>
      <c r="P5735" s="7">
        <v>1</v>
      </c>
      <c r="Q5735" s="7">
        <v>28</v>
      </c>
      <c r="R5735" s="7">
        <v>265</v>
      </c>
      <c r="S5735" s="189">
        <v>45625.593981481485</v>
      </c>
    </row>
    <row r="5736" spans="1:19">
      <c r="A5736" s="7">
        <v>2010</v>
      </c>
      <c r="B5736" s="123" t="s">
        <v>537</v>
      </c>
      <c r="C5736" s="123" t="s">
        <v>538</v>
      </c>
      <c r="D5736" s="123" t="s">
        <v>542</v>
      </c>
      <c r="E5736" s="123" t="s">
        <v>533</v>
      </c>
      <c r="F5736" s="7">
        <v>625.96846800000003</v>
      </c>
      <c r="G5736" s="123" t="s">
        <v>532</v>
      </c>
      <c r="H5736" s="7">
        <v>46.033512481000002</v>
      </c>
      <c r="I5736" s="7">
        <v>73.539666667000006</v>
      </c>
      <c r="J5736" s="7">
        <v>45.881402143000003</v>
      </c>
      <c r="K5736" s="7">
        <v>1.877905E-3</v>
      </c>
      <c r="L5736" s="7">
        <v>3.7558099999999999E-4</v>
      </c>
      <c r="M5736" s="7">
        <v>73.296666666999997</v>
      </c>
      <c r="N5736" s="7">
        <v>3.0000000000000001E-3</v>
      </c>
      <c r="O5736" s="7">
        <v>5.9999999999999995E-4</v>
      </c>
      <c r="P5736" s="7">
        <v>1</v>
      </c>
      <c r="Q5736" s="7">
        <v>28</v>
      </c>
      <c r="R5736" s="7">
        <v>265</v>
      </c>
      <c r="S5736" s="189">
        <v>45625.593981481485</v>
      </c>
    </row>
    <row r="5737" spans="1:19">
      <c r="A5737" s="7">
        <v>2010</v>
      </c>
      <c r="B5737" s="123" t="s">
        <v>537</v>
      </c>
      <c r="C5737" s="123" t="s">
        <v>538</v>
      </c>
      <c r="D5737" s="123" t="s">
        <v>542</v>
      </c>
      <c r="E5737" s="123" t="s">
        <v>160</v>
      </c>
      <c r="F5737" s="7">
        <v>80.554032000000007</v>
      </c>
      <c r="G5737" s="123" t="s">
        <v>532</v>
      </c>
      <c r="H5737" s="7">
        <v>5.7703269739999996</v>
      </c>
      <c r="I5737" s="7">
        <v>71.632999999999996</v>
      </c>
      <c r="J5737" s="7">
        <v>5.7507523440000003</v>
      </c>
      <c r="K5737" s="7">
        <v>2.4166199999999999E-4</v>
      </c>
      <c r="L5737" s="7">
        <v>4.83324192E-5</v>
      </c>
      <c r="M5737" s="7">
        <v>71.39</v>
      </c>
      <c r="N5737" s="7">
        <v>3.0000000000000001E-3</v>
      </c>
      <c r="O5737" s="7">
        <v>5.9999999999999995E-4</v>
      </c>
      <c r="P5737" s="7">
        <v>1</v>
      </c>
      <c r="Q5737" s="7">
        <v>28</v>
      </c>
      <c r="R5737" s="7">
        <v>265</v>
      </c>
      <c r="S5737" s="189">
        <v>45625.593981481485</v>
      </c>
    </row>
    <row r="5738" spans="1:19">
      <c r="A5738" s="7">
        <v>2010</v>
      </c>
      <c r="B5738" s="123" t="s">
        <v>537</v>
      </c>
      <c r="C5738" s="123" t="s">
        <v>538</v>
      </c>
      <c r="D5738" s="123" t="s">
        <v>542</v>
      </c>
      <c r="E5738" s="123" t="s">
        <v>163</v>
      </c>
      <c r="F5738" s="7">
        <v>512.04794132200004</v>
      </c>
      <c r="G5738" s="123" t="s">
        <v>532</v>
      </c>
      <c r="H5738" s="7">
        <v>32.640239995999998</v>
      </c>
      <c r="I5738" s="7">
        <v>63.744500000000002</v>
      </c>
      <c r="J5738" s="7">
        <v>32.612333382999999</v>
      </c>
      <c r="K5738" s="7">
        <v>5.1204799999999997E-4</v>
      </c>
      <c r="L5738" s="7">
        <v>5.1204794129999999E-5</v>
      </c>
      <c r="M5738" s="7">
        <v>63.69</v>
      </c>
      <c r="N5738" s="7">
        <v>1E-3</v>
      </c>
      <c r="O5738" s="7">
        <v>1E-4</v>
      </c>
      <c r="P5738" s="7">
        <v>1</v>
      </c>
      <c r="Q5738" s="7">
        <v>28</v>
      </c>
      <c r="R5738" s="7">
        <v>265</v>
      </c>
      <c r="S5738" s="189">
        <v>45625.593981481485</v>
      </c>
    </row>
    <row r="5739" spans="1:19">
      <c r="A5739" s="7">
        <v>2010</v>
      </c>
      <c r="B5739" s="123" t="s">
        <v>537</v>
      </c>
      <c r="C5739" s="123" t="s">
        <v>538</v>
      </c>
      <c r="D5739" s="123" t="s">
        <v>542</v>
      </c>
      <c r="E5739" s="123" t="s">
        <v>534</v>
      </c>
      <c r="F5739" s="7">
        <v>18.579819015999998</v>
      </c>
      <c r="G5739" s="123" t="s">
        <v>532</v>
      </c>
      <c r="H5739" s="7">
        <v>1.845226856</v>
      </c>
      <c r="I5739" s="7">
        <v>99.313500000000005</v>
      </c>
      <c r="J5739" s="7">
        <v>1.8368009080000001</v>
      </c>
      <c r="K5739" s="7">
        <v>3.7159638030000003E-5</v>
      </c>
      <c r="L5739" s="7">
        <v>2.7869728519999999E-5</v>
      </c>
      <c r="M5739" s="7">
        <v>98.86</v>
      </c>
      <c r="N5739" s="7">
        <v>2E-3</v>
      </c>
      <c r="O5739" s="7">
        <v>1.5E-3</v>
      </c>
      <c r="P5739" s="7">
        <v>1</v>
      </c>
      <c r="Q5739" s="7">
        <v>28</v>
      </c>
      <c r="R5739" s="7">
        <v>265</v>
      </c>
      <c r="S5739" s="189">
        <v>45625.593981481485</v>
      </c>
    </row>
    <row r="5740" spans="1:19">
      <c r="A5740" s="7">
        <v>2010</v>
      </c>
      <c r="B5740" s="123" t="s">
        <v>537</v>
      </c>
      <c r="C5740" s="123" t="s">
        <v>538</v>
      </c>
      <c r="D5740" s="123" t="s">
        <v>542</v>
      </c>
      <c r="E5740" s="123" t="s">
        <v>535</v>
      </c>
      <c r="F5740" s="7">
        <v>6229.8152109129996</v>
      </c>
      <c r="G5740" s="123" t="s">
        <v>532</v>
      </c>
      <c r="H5740" s="7">
        <v>356.17302849399999</v>
      </c>
      <c r="I5740" s="7">
        <v>57.172326374999997</v>
      </c>
      <c r="J5740" s="7">
        <v>355.833503565</v>
      </c>
      <c r="K5740" s="7">
        <v>6.2298149999999997E-3</v>
      </c>
      <c r="L5740" s="7">
        <v>6.2298200000000001E-4</v>
      </c>
      <c r="M5740" s="7">
        <v>57.117826375</v>
      </c>
      <c r="N5740" s="7">
        <v>1E-3</v>
      </c>
      <c r="O5740" s="7">
        <v>1E-4</v>
      </c>
      <c r="P5740" s="7">
        <v>1</v>
      </c>
      <c r="Q5740" s="7">
        <v>28</v>
      </c>
      <c r="R5740" s="7">
        <v>265</v>
      </c>
      <c r="S5740" s="189">
        <v>45625.593981481485</v>
      </c>
    </row>
    <row r="5741" spans="1:19">
      <c r="A5741" s="7">
        <v>2010</v>
      </c>
      <c r="B5741" s="123" t="s">
        <v>537</v>
      </c>
      <c r="C5741" s="123" t="s">
        <v>538</v>
      </c>
      <c r="D5741" s="123" t="s">
        <v>542</v>
      </c>
      <c r="E5741" s="123" t="s">
        <v>541</v>
      </c>
      <c r="F5741" s="7">
        <v>0</v>
      </c>
      <c r="G5741" s="123" t="s">
        <v>532</v>
      </c>
      <c r="H5741" s="7">
        <v>0</v>
      </c>
      <c r="I5741" s="7"/>
      <c r="J5741" s="7">
        <v>0</v>
      </c>
      <c r="K5741" s="7">
        <v>0</v>
      </c>
      <c r="L5741" s="7">
        <v>0</v>
      </c>
      <c r="M5741" s="7"/>
      <c r="N5741" s="7"/>
      <c r="O5741" s="7"/>
      <c r="P5741" s="7">
        <v>1</v>
      </c>
      <c r="Q5741" s="7">
        <v>28</v>
      </c>
      <c r="R5741" s="7">
        <v>265</v>
      </c>
      <c r="S5741" s="189">
        <v>45625.593981481485</v>
      </c>
    </row>
    <row r="5742" spans="1:19">
      <c r="A5742" s="7">
        <v>2010</v>
      </c>
      <c r="B5742" s="123" t="s">
        <v>537</v>
      </c>
      <c r="C5742" s="123" t="s">
        <v>538</v>
      </c>
      <c r="D5742" s="123" t="s">
        <v>543</v>
      </c>
      <c r="E5742" s="123" t="s">
        <v>540</v>
      </c>
      <c r="F5742" s="7">
        <v>6.8720572960000004</v>
      </c>
      <c r="G5742" s="123" t="s">
        <v>532</v>
      </c>
      <c r="H5742" s="7">
        <v>0.65475243900000002</v>
      </c>
      <c r="I5742" s="7">
        <v>95.277500000000003</v>
      </c>
      <c r="J5742" s="7">
        <v>0.65009662000000001</v>
      </c>
      <c r="K5742" s="7">
        <v>6.8720572959999994E-5</v>
      </c>
      <c r="L5742" s="7">
        <v>1.030808594E-5</v>
      </c>
      <c r="M5742" s="7">
        <v>94.6</v>
      </c>
      <c r="N5742" s="7">
        <v>0.01</v>
      </c>
      <c r="O5742" s="7">
        <v>1.5E-3</v>
      </c>
      <c r="P5742" s="7">
        <v>1</v>
      </c>
      <c r="Q5742" s="7">
        <v>28</v>
      </c>
      <c r="R5742" s="7">
        <v>265</v>
      </c>
      <c r="S5742" s="189">
        <v>45625.593981481485</v>
      </c>
    </row>
    <row r="5743" spans="1:19">
      <c r="A5743" s="7">
        <v>2010</v>
      </c>
      <c r="B5743" s="123" t="s">
        <v>537</v>
      </c>
      <c r="C5743" s="123" t="s">
        <v>538</v>
      </c>
      <c r="D5743" s="123" t="s">
        <v>543</v>
      </c>
      <c r="E5743" s="123" t="s">
        <v>531</v>
      </c>
      <c r="F5743" s="7">
        <v>51.991012902999998</v>
      </c>
      <c r="G5743" s="123" t="s">
        <v>532</v>
      </c>
      <c r="H5743" s="7">
        <v>3.9644707069999998</v>
      </c>
      <c r="I5743" s="7">
        <v>76.253</v>
      </c>
      <c r="J5743" s="7">
        <v>3.9518368910000001</v>
      </c>
      <c r="K5743" s="7">
        <v>1.5597300000000001E-4</v>
      </c>
      <c r="L5743" s="7">
        <v>3.1194607740000001E-5</v>
      </c>
      <c r="M5743" s="7">
        <v>76.010000000000005</v>
      </c>
      <c r="N5743" s="7">
        <v>3.0000000000000001E-3</v>
      </c>
      <c r="O5743" s="7">
        <v>5.9999999999999995E-4</v>
      </c>
      <c r="P5743" s="7">
        <v>1</v>
      </c>
      <c r="Q5743" s="7">
        <v>28</v>
      </c>
      <c r="R5743" s="7">
        <v>265</v>
      </c>
      <c r="S5743" s="189">
        <v>45625.593981481485</v>
      </c>
    </row>
    <row r="5744" spans="1:19">
      <c r="A5744" s="7">
        <v>2010</v>
      </c>
      <c r="B5744" s="123" t="s">
        <v>537</v>
      </c>
      <c r="C5744" s="123" t="s">
        <v>538</v>
      </c>
      <c r="D5744" s="123" t="s">
        <v>543</v>
      </c>
      <c r="E5744" s="123" t="s">
        <v>533</v>
      </c>
      <c r="F5744" s="7">
        <v>14.6538</v>
      </c>
      <c r="G5744" s="123" t="s">
        <v>532</v>
      </c>
      <c r="H5744" s="7">
        <v>1.077635567</v>
      </c>
      <c r="I5744" s="7">
        <v>73.539666667000006</v>
      </c>
      <c r="J5744" s="7">
        <v>1.0740746940000001</v>
      </c>
      <c r="K5744" s="7">
        <v>4.3961400000000002E-5</v>
      </c>
      <c r="L5744" s="7">
        <v>8.7922800000000008E-6</v>
      </c>
      <c r="M5744" s="7">
        <v>73.296666666999997</v>
      </c>
      <c r="N5744" s="7">
        <v>3.0000000000000001E-3</v>
      </c>
      <c r="O5744" s="7">
        <v>5.9999999999999995E-4</v>
      </c>
      <c r="P5744" s="7">
        <v>1</v>
      </c>
      <c r="Q5744" s="7">
        <v>28</v>
      </c>
      <c r="R5744" s="7">
        <v>265</v>
      </c>
      <c r="S5744" s="189">
        <v>45625.593981481485</v>
      </c>
    </row>
    <row r="5745" spans="1:19">
      <c r="A5745" s="7">
        <v>2010</v>
      </c>
      <c r="B5745" s="123" t="s">
        <v>537</v>
      </c>
      <c r="C5745" s="123" t="s">
        <v>538</v>
      </c>
      <c r="D5745" s="123" t="s">
        <v>543</v>
      </c>
      <c r="E5745" s="123" t="s">
        <v>160</v>
      </c>
      <c r="F5745" s="7">
        <v>5.2335000000000003</v>
      </c>
      <c r="G5745" s="123" t="s">
        <v>532</v>
      </c>
      <c r="H5745" s="7">
        <v>0.37489130500000001</v>
      </c>
      <c r="I5745" s="7">
        <v>71.632999999999996</v>
      </c>
      <c r="J5745" s="7">
        <v>0.37361956499999999</v>
      </c>
      <c r="K5745" s="7">
        <v>1.57005E-5</v>
      </c>
      <c r="L5745" s="7">
        <v>3.1400999999999998E-6</v>
      </c>
      <c r="M5745" s="7">
        <v>71.39</v>
      </c>
      <c r="N5745" s="7">
        <v>3.0000000000000001E-3</v>
      </c>
      <c r="O5745" s="7">
        <v>5.9999999999999995E-4</v>
      </c>
      <c r="P5745" s="7">
        <v>1</v>
      </c>
      <c r="Q5745" s="7">
        <v>28</v>
      </c>
      <c r="R5745" s="7">
        <v>265</v>
      </c>
      <c r="S5745" s="189">
        <v>45625.593981481485</v>
      </c>
    </row>
    <row r="5746" spans="1:19">
      <c r="A5746" s="7">
        <v>2010</v>
      </c>
      <c r="B5746" s="123" t="s">
        <v>537</v>
      </c>
      <c r="C5746" s="123" t="s">
        <v>538</v>
      </c>
      <c r="D5746" s="123" t="s">
        <v>543</v>
      </c>
      <c r="E5746" s="123" t="s">
        <v>163</v>
      </c>
      <c r="F5746" s="7">
        <v>276.53913249999999</v>
      </c>
      <c r="G5746" s="123" t="s">
        <v>532</v>
      </c>
      <c r="H5746" s="7">
        <v>17.627848732</v>
      </c>
      <c r="I5746" s="7">
        <v>63.744500000000002</v>
      </c>
      <c r="J5746" s="7">
        <v>17.612777349000002</v>
      </c>
      <c r="K5746" s="7">
        <v>2.7653900000000002E-4</v>
      </c>
      <c r="L5746" s="7">
        <v>2.7653913250000001E-5</v>
      </c>
      <c r="M5746" s="7">
        <v>63.69</v>
      </c>
      <c r="N5746" s="7">
        <v>1E-3</v>
      </c>
      <c r="O5746" s="7">
        <v>1E-4</v>
      </c>
      <c r="P5746" s="7">
        <v>1</v>
      </c>
      <c r="Q5746" s="7">
        <v>28</v>
      </c>
      <c r="R5746" s="7">
        <v>265</v>
      </c>
      <c r="S5746" s="189">
        <v>45625.593981481485</v>
      </c>
    </row>
    <row r="5747" spans="1:19">
      <c r="A5747" s="7">
        <v>2010</v>
      </c>
      <c r="B5747" s="123" t="s">
        <v>537</v>
      </c>
      <c r="C5747" s="123" t="s">
        <v>538</v>
      </c>
      <c r="D5747" s="123" t="s">
        <v>543</v>
      </c>
      <c r="E5747" s="123" t="s">
        <v>535</v>
      </c>
      <c r="F5747" s="7">
        <v>94.019866342</v>
      </c>
      <c r="G5747" s="123" t="s">
        <v>532</v>
      </c>
      <c r="H5747" s="7">
        <v>5.3753344839999997</v>
      </c>
      <c r="I5747" s="7">
        <v>57.172326374999997</v>
      </c>
      <c r="J5747" s="7">
        <v>5.3702104019999997</v>
      </c>
      <c r="K5747" s="7">
        <v>9.4019866340000005E-5</v>
      </c>
      <c r="L5747" s="7">
        <v>9.4019866339999995E-6</v>
      </c>
      <c r="M5747" s="7">
        <v>57.117826375</v>
      </c>
      <c r="N5747" s="7">
        <v>1E-3</v>
      </c>
      <c r="O5747" s="7">
        <v>1E-4</v>
      </c>
      <c r="P5747" s="7">
        <v>1</v>
      </c>
      <c r="Q5747" s="7">
        <v>28</v>
      </c>
      <c r="R5747" s="7">
        <v>265</v>
      </c>
      <c r="S5747" s="189">
        <v>45625.593981481485</v>
      </c>
    </row>
    <row r="5748" spans="1:19">
      <c r="A5748" s="7">
        <v>2010</v>
      </c>
      <c r="B5748" s="123" t="s">
        <v>537</v>
      </c>
      <c r="C5748" s="123" t="s">
        <v>538</v>
      </c>
      <c r="D5748" s="123" t="s">
        <v>543</v>
      </c>
      <c r="E5748" s="123" t="s">
        <v>541</v>
      </c>
      <c r="F5748" s="7">
        <v>0</v>
      </c>
      <c r="G5748" s="123" t="s">
        <v>532</v>
      </c>
      <c r="H5748" s="7">
        <v>0</v>
      </c>
      <c r="I5748" s="7"/>
      <c r="J5748" s="7">
        <v>0</v>
      </c>
      <c r="K5748" s="7">
        <v>0</v>
      </c>
      <c r="L5748" s="7">
        <v>0</v>
      </c>
      <c r="M5748" s="7"/>
      <c r="N5748" s="7"/>
      <c r="O5748" s="7"/>
      <c r="P5748" s="7">
        <v>1</v>
      </c>
      <c r="Q5748" s="7">
        <v>28</v>
      </c>
      <c r="R5748" s="7">
        <v>265</v>
      </c>
      <c r="S5748" s="189">
        <v>45625.593981481485</v>
      </c>
    </row>
    <row r="5749" spans="1:19">
      <c r="A5749" s="7">
        <v>2010</v>
      </c>
      <c r="B5749" s="123" t="s">
        <v>537</v>
      </c>
      <c r="C5749" s="123" t="s">
        <v>538</v>
      </c>
      <c r="D5749" s="123" t="s">
        <v>544</v>
      </c>
      <c r="E5749" s="123" t="s">
        <v>33</v>
      </c>
      <c r="F5749" s="7">
        <v>4181.3082403440003</v>
      </c>
      <c r="G5749" s="123" t="s">
        <v>532</v>
      </c>
      <c r="H5749" s="7">
        <v>7.9444856570000004</v>
      </c>
      <c r="I5749" s="7">
        <v>1.9</v>
      </c>
      <c r="J5749" s="7">
        <v>0</v>
      </c>
      <c r="K5749" s="7">
        <v>0.125439247</v>
      </c>
      <c r="L5749" s="7">
        <v>1.6725232999999999E-2</v>
      </c>
      <c r="M5749" s="7">
        <v>0</v>
      </c>
      <c r="N5749" s="7">
        <v>0.03</v>
      </c>
      <c r="O5749" s="7">
        <v>4.0000000000000001E-3</v>
      </c>
      <c r="P5749" s="7"/>
      <c r="Q5749" s="7">
        <v>28</v>
      </c>
      <c r="R5749" s="7">
        <v>265</v>
      </c>
      <c r="S5749" s="189">
        <v>45625.593981481485</v>
      </c>
    </row>
    <row r="5750" spans="1:19">
      <c r="A5750" s="7">
        <v>2010</v>
      </c>
      <c r="B5750" s="123" t="s">
        <v>537</v>
      </c>
      <c r="C5750" s="123" t="s">
        <v>538</v>
      </c>
      <c r="D5750" s="123" t="s">
        <v>544</v>
      </c>
      <c r="E5750" s="123" t="s">
        <v>540</v>
      </c>
      <c r="F5750" s="7">
        <v>11.696150498</v>
      </c>
      <c r="G5750" s="123" t="s">
        <v>532</v>
      </c>
      <c r="H5750" s="7">
        <v>1.114379979</v>
      </c>
      <c r="I5750" s="7">
        <v>95.277500000000003</v>
      </c>
      <c r="J5750" s="7">
        <v>1.1064558369999999</v>
      </c>
      <c r="K5750" s="7">
        <v>1.16962E-4</v>
      </c>
      <c r="L5750" s="7">
        <v>1.7544225749999999E-5</v>
      </c>
      <c r="M5750" s="7">
        <v>94.6</v>
      </c>
      <c r="N5750" s="7">
        <v>0.01</v>
      </c>
      <c r="O5750" s="7">
        <v>1.5E-3</v>
      </c>
      <c r="P5750" s="7">
        <v>1</v>
      </c>
      <c r="Q5750" s="7">
        <v>28</v>
      </c>
      <c r="R5750" s="7">
        <v>265</v>
      </c>
      <c r="S5750" s="189">
        <v>45625.593981481485</v>
      </c>
    </row>
    <row r="5751" spans="1:19">
      <c r="A5751" s="7">
        <v>2010</v>
      </c>
      <c r="B5751" s="123" t="s">
        <v>537</v>
      </c>
      <c r="C5751" s="123" t="s">
        <v>538</v>
      </c>
      <c r="D5751" s="123" t="s">
        <v>544</v>
      </c>
      <c r="E5751" s="123" t="s">
        <v>531</v>
      </c>
      <c r="F5751" s="7">
        <v>18.345787104999999</v>
      </c>
      <c r="G5751" s="123" t="s">
        <v>532</v>
      </c>
      <c r="H5751" s="7">
        <v>1.3989213039999999</v>
      </c>
      <c r="I5751" s="7">
        <v>76.253</v>
      </c>
      <c r="J5751" s="7">
        <v>1.3944632779999999</v>
      </c>
      <c r="K5751" s="7">
        <v>5.5037361310000001E-5</v>
      </c>
      <c r="L5751" s="7">
        <v>1.100747226E-5</v>
      </c>
      <c r="M5751" s="7">
        <v>76.010000000000005</v>
      </c>
      <c r="N5751" s="7">
        <v>3.0000000000000001E-3</v>
      </c>
      <c r="O5751" s="7">
        <v>5.9999999999999995E-4</v>
      </c>
      <c r="P5751" s="7">
        <v>1</v>
      </c>
      <c r="Q5751" s="7">
        <v>28</v>
      </c>
      <c r="R5751" s="7">
        <v>265</v>
      </c>
      <c r="S5751" s="189">
        <v>45625.593981481485</v>
      </c>
    </row>
    <row r="5752" spans="1:19">
      <c r="A5752" s="7">
        <v>2010</v>
      </c>
      <c r="B5752" s="123" t="s">
        <v>537</v>
      </c>
      <c r="C5752" s="123" t="s">
        <v>538</v>
      </c>
      <c r="D5752" s="123" t="s">
        <v>544</v>
      </c>
      <c r="E5752" s="123" t="s">
        <v>533</v>
      </c>
      <c r="F5752" s="7">
        <v>102.116052</v>
      </c>
      <c r="G5752" s="123" t="s">
        <v>532</v>
      </c>
      <c r="H5752" s="7">
        <v>7.5095804250000002</v>
      </c>
      <c r="I5752" s="7">
        <v>73.539666667000006</v>
      </c>
      <c r="J5752" s="7">
        <v>7.4847662250000004</v>
      </c>
      <c r="K5752" s="7">
        <v>3.0634800000000002E-4</v>
      </c>
      <c r="L5752" s="7">
        <v>6.1269631199999995E-5</v>
      </c>
      <c r="M5752" s="7">
        <v>73.296666666999997</v>
      </c>
      <c r="N5752" s="7">
        <v>3.0000000000000001E-3</v>
      </c>
      <c r="O5752" s="7">
        <v>5.9999999999999995E-4</v>
      </c>
      <c r="P5752" s="7">
        <v>1</v>
      </c>
      <c r="Q5752" s="7">
        <v>28</v>
      </c>
      <c r="R5752" s="7">
        <v>265</v>
      </c>
      <c r="S5752" s="189">
        <v>45625.593981481485</v>
      </c>
    </row>
    <row r="5753" spans="1:19">
      <c r="A5753" s="7">
        <v>2010</v>
      </c>
      <c r="B5753" s="123" t="s">
        <v>537</v>
      </c>
      <c r="C5753" s="123" t="s">
        <v>538</v>
      </c>
      <c r="D5753" s="123" t="s">
        <v>544</v>
      </c>
      <c r="E5753" s="123" t="s">
        <v>160</v>
      </c>
      <c r="F5753" s="7">
        <v>13.690835999999999</v>
      </c>
      <c r="G5753" s="123" t="s">
        <v>532</v>
      </c>
      <c r="H5753" s="7">
        <v>0.98071565500000002</v>
      </c>
      <c r="I5753" s="7">
        <v>71.632999999999996</v>
      </c>
      <c r="J5753" s="7">
        <v>0.97738878200000001</v>
      </c>
      <c r="K5753" s="7">
        <v>4.1072507999999999E-5</v>
      </c>
      <c r="L5753" s="7">
        <v>8.2145015999999997E-6</v>
      </c>
      <c r="M5753" s="7">
        <v>71.39</v>
      </c>
      <c r="N5753" s="7">
        <v>3.0000000000000001E-3</v>
      </c>
      <c r="O5753" s="7">
        <v>5.9999999999999995E-4</v>
      </c>
      <c r="P5753" s="7">
        <v>1</v>
      </c>
      <c r="Q5753" s="7">
        <v>28</v>
      </c>
      <c r="R5753" s="7">
        <v>265</v>
      </c>
      <c r="S5753" s="189">
        <v>45625.593981481485</v>
      </c>
    </row>
    <row r="5754" spans="1:19">
      <c r="A5754" s="7">
        <v>2010</v>
      </c>
      <c r="B5754" s="123" t="s">
        <v>537</v>
      </c>
      <c r="C5754" s="123" t="s">
        <v>538</v>
      </c>
      <c r="D5754" s="123" t="s">
        <v>544</v>
      </c>
      <c r="E5754" s="123" t="s">
        <v>163</v>
      </c>
      <c r="F5754" s="7">
        <v>42.954987048</v>
      </c>
      <c r="G5754" s="123" t="s">
        <v>532</v>
      </c>
      <c r="H5754" s="7">
        <v>2.7381441720000002</v>
      </c>
      <c r="I5754" s="7">
        <v>63.744500000000002</v>
      </c>
      <c r="J5754" s="7">
        <v>2.7358031249999999</v>
      </c>
      <c r="K5754" s="7">
        <v>4.2954987049999998E-5</v>
      </c>
      <c r="L5754" s="7">
        <v>4.2954987049999996E-6</v>
      </c>
      <c r="M5754" s="7">
        <v>63.69</v>
      </c>
      <c r="N5754" s="7">
        <v>1E-3</v>
      </c>
      <c r="O5754" s="7">
        <v>1E-4</v>
      </c>
      <c r="P5754" s="7">
        <v>1</v>
      </c>
      <c r="Q5754" s="7">
        <v>28</v>
      </c>
      <c r="R5754" s="7">
        <v>265</v>
      </c>
      <c r="S5754" s="189">
        <v>45625.593981481485</v>
      </c>
    </row>
    <row r="5755" spans="1:19">
      <c r="A5755" s="7">
        <v>2010</v>
      </c>
      <c r="B5755" s="123" t="s">
        <v>537</v>
      </c>
      <c r="C5755" s="123" t="s">
        <v>538</v>
      </c>
      <c r="D5755" s="123" t="s">
        <v>544</v>
      </c>
      <c r="E5755" s="123" t="s">
        <v>535</v>
      </c>
      <c r="F5755" s="7">
        <v>176.14666229100001</v>
      </c>
      <c r="G5755" s="123" t="s">
        <v>532</v>
      </c>
      <c r="H5755" s="7">
        <v>10.070714466</v>
      </c>
      <c r="I5755" s="7">
        <v>57.172326374999997</v>
      </c>
      <c r="J5755" s="7">
        <v>10.061114473</v>
      </c>
      <c r="K5755" s="7">
        <v>1.7614700000000001E-4</v>
      </c>
      <c r="L5755" s="7">
        <v>1.7614666229999999E-5</v>
      </c>
      <c r="M5755" s="7">
        <v>57.117826375</v>
      </c>
      <c r="N5755" s="7">
        <v>1E-3</v>
      </c>
      <c r="O5755" s="7">
        <v>1E-4</v>
      </c>
      <c r="P5755" s="7">
        <v>1</v>
      </c>
      <c r="Q5755" s="7">
        <v>28</v>
      </c>
      <c r="R5755" s="7">
        <v>265</v>
      </c>
      <c r="S5755" s="189">
        <v>45625.593981481485</v>
      </c>
    </row>
    <row r="5756" spans="1:19">
      <c r="A5756" s="7">
        <v>2010</v>
      </c>
      <c r="B5756" s="123" t="s">
        <v>537</v>
      </c>
      <c r="C5756" s="123" t="s">
        <v>538</v>
      </c>
      <c r="D5756" s="123" t="s">
        <v>544</v>
      </c>
      <c r="E5756" s="123" t="s">
        <v>541</v>
      </c>
      <c r="F5756" s="7">
        <v>0</v>
      </c>
      <c r="G5756" s="123" t="s">
        <v>532</v>
      </c>
      <c r="H5756" s="7">
        <v>0</v>
      </c>
      <c r="I5756" s="7"/>
      <c r="J5756" s="7">
        <v>0</v>
      </c>
      <c r="K5756" s="7">
        <v>0</v>
      </c>
      <c r="L5756" s="7">
        <v>0</v>
      </c>
      <c r="M5756" s="7"/>
      <c r="N5756" s="7"/>
      <c r="O5756" s="7"/>
      <c r="P5756" s="7">
        <v>1</v>
      </c>
      <c r="Q5756" s="7">
        <v>28</v>
      </c>
      <c r="R5756" s="7">
        <v>265</v>
      </c>
      <c r="S5756" s="189">
        <v>45625.593981481485</v>
      </c>
    </row>
    <row r="5757" spans="1:19">
      <c r="A5757" s="7">
        <v>2010</v>
      </c>
      <c r="B5757" s="123" t="s">
        <v>537</v>
      </c>
      <c r="C5757" s="123" t="s">
        <v>538</v>
      </c>
      <c r="D5757" s="123" t="s">
        <v>545</v>
      </c>
      <c r="E5757" s="123" t="s">
        <v>540</v>
      </c>
      <c r="F5757" s="7">
        <v>11.514109245</v>
      </c>
      <c r="G5757" s="123" t="s">
        <v>532</v>
      </c>
      <c r="H5757" s="7">
        <v>1.0970355439999999</v>
      </c>
      <c r="I5757" s="7">
        <v>95.277500000000003</v>
      </c>
      <c r="J5757" s="7">
        <v>1.089234735</v>
      </c>
      <c r="K5757" s="7">
        <v>1.15141E-4</v>
      </c>
      <c r="L5757" s="7">
        <v>1.7271163869999999E-5</v>
      </c>
      <c r="M5757" s="7">
        <v>94.6</v>
      </c>
      <c r="N5757" s="7">
        <v>0.01</v>
      </c>
      <c r="O5757" s="7">
        <v>1.5E-3</v>
      </c>
      <c r="P5757" s="7">
        <v>1</v>
      </c>
      <c r="Q5757" s="7">
        <v>28</v>
      </c>
      <c r="R5757" s="7">
        <v>265</v>
      </c>
      <c r="S5757" s="189">
        <v>45625.593981481485</v>
      </c>
    </row>
    <row r="5758" spans="1:19">
      <c r="A5758" s="7">
        <v>2010</v>
      </c>
      <c r="B5758" s="123" t="s">
        <v>537</v>
      </c>
      <c r="C5758" s="123" t="s">
        <v>538</v>
      </c>
      <c r="D5758" s="123" t="s">
        <v>545</v>
      </c>
      <c r="E5758" s="123" t="s">
        <v>531</v>
      </c>
      <c r="F5758" s="7">
        <v>42.513484509000001</v>
      </c>
      <c r="G5758" s="123" t="s">
        <v>532</v>
      </c>
      <c r="H5758" s="7">
        <v>3.2417807340000002</v>
      </c>
      <c r="I5758" s="7">
        <v>76.253</v>
      </c>
      <c r="J5758" s="7">
        <v>3.2314499579999998</v>
      </c>
      <c r="K5758" s="7">
        <v>1.2753999999999999E-4</v>
      </c>
      <c r="L5758" s="7">
        <v>2.5508090710000001E-5</v>
      </c>
      <c r="M5758" s="7">
        <v>76.010000000000005</v>
      </c>
      <c r="N5758" s="7">
        <v>3.0000000000000001E-3</v>
      </c>
      <c r="O5758" s="7">
        <v>5.9999999999999995E-4</v>
      </c>
      <c r="P5758" s="7">
        <v>1</v>
      </c>
      <c r="Q5758" s="7">
        <v>28</v>
      </c>
      <c r="R5758" s="7">
        <v>265</v>
      </c>
      <c r="S5758" s="189">
        <v>45625.593981481485</v>
      </c>
    </row>
    <row r="5759" spans="1:19">
      <c r="A5759" s="7">
        <v>2010</v>
      </c>
      <c r="B5759" s="123" t="s">
        <v>537</v>
      </c>
      <c r="C5759" s="123" t="s">
        <v>538</v>
      </c>
      <c r="D5759" s="123" t="s">
        <v>545</v>
      </c>
      <c r="E5759" s="123" t="s">
        <v>533</v>
      </c>
      <c r="F5759" s="7">
        <v>45.803592000000002</v>
      </c>
      <c r="G5759" s="123" t="s">
        <v>532</v>
      </c>
      <c r="H5759" s="7">
        <v>3.3683808879999999</v>
      </c>
      <c r="I5759" s="7">
        <v>73.539666667000006</v>
      </c>
      <c r="J5759" s="7">
        <v>3.3572506149999999</v>
      </c>
      <c r="K5759" s="7">
        <v>1.3741099999999999E-4</v>
      </c>
      <c r="L5759" s="7">
        <v>2.7482155199999999E-5</v>
      </c>
      <c r="M5759" s="7">
        <v>73.296666666999997</v>
      </c>
      <c r="N5759" s="7">
        <v>3.0000000000000001E-3</v>
      </c>
      <c r="O5759" s="7">
        <v>5.9999999999999995E-4</v>
      </c>
      <c r="P5759" s="7">
        <v>1</v>
      </c>
      <c r="Q5759" s="7">
        <v>28</v>
      </c>
      <c r="R5759" s="7">
        <v>265</v>
      </c>
      <c r="S5759" s="189">
        <v>45625.593981481485</v>
      </c>
    </row>
    <row r="5760" spans="1:19">
      <c r="A5760" s="7">
        <v>2010</v>
      </c>
      <c r="B5760" s="123" t="s">
        <v>537</v>
      </c>
      <c r="C5760" s="123" t="s">
        <v>538</v>
      </c>
      <c r="D5760" s="123" t="s">
        <v>545</v>
      </c>
      <c r="E5760" s="123" t="s">
        <v>160</v>
      </c>
      <c r="F5760" s="7">
        <v>8.4992040000000006</v>
      </c>
      <c r="G5760" s="123" t="s">
        <v>532</v>
      </c>
      <c r="H5760" s="7">
        <v>0.60882347999999997</v>
      </c>
      <c r="I5760" s="7">
        <v>71.632999999999996</v>
      </c>
      <c r="J5760" s="7">
        <v>0.60675817399999998</v>
      </c>
      <c r="K5760" s="7">
        <v>2.5497612000000001E-5</v>
      </c>
      <c r="L5760" s="7">
        <v>5.0995224E-6</v>
      </c>
      <c r="M5760" s="7">
        <v>71.39</v>
      </c>
      <c r="N5760" s="7">
        <v>3.0000000000000001E-3</v>
      </c>
      <c r="O5760" s="7">
        <v>5.9999999999999995E-4</v>
      </c>
      <c r="P5760" s="7">
        <v>1</v>
      </c>
      <c r="Q5760" s="7">
        <v>28</v>
      </c>
      <c r="R5760" s="7">
        <v>265</v>
      </c>
      <c r="S5760" s="189">
        <v>45625.593981481485</v>
      </c>
    </row>
    <row r="5761" spans="1:19">
      <c r="A5761" s="7">
        <v>2010</v>
      </c>
      <c r="B5761" s="123" t="s">
        <v>537</v>
      </c>
      <c r="C5761" s="123" t="s">
        <v>538</v>
      </c>
      <c r="D5761" s="123" t="s">
        <v>545</v>
      </c>
      <c r="E5761" s="123" t="s">
        <v>163</v>
      </c>
      <c r="F5761" s="7">
        <v>17.671909132</v>
      </c>
      <c r="G5761" s="123" t="s">
        <v>532</v>
      </c>
      <c r="H5761" s="7">
        <v>1.1264870119999999</v>
      </c>
      <c r="I5761" s="7">
        <v>63.744500000000002</v>
      </c>
      <c r="J5761" s="7">
        <v>1.125523893</v>
      </c>
      <c r="K5761" s="7">
        <v>1.7671909129999998E-5</v>
      </c>
      <c r="L5761" s="7">
        <v>1.767190913E-6</v>
      </c>
      <c r="M5761" s="7">
        <v>63.69</v>
      </c>
      <c r="N5761" s="7">
        <v>1E-3</v>
      </c>
      <c r="O5761" s="7">
        <v>1E-4</v>
      </c>
      <c r="P5761" s="7">
        <v>1</v>
      </c>
      <c r="Q5761" s="7">
        <v>28</v>
      </c>
      <c r="R5761" s="7">
        <v>265</v>
      </c>
      <c r="S5761" s="189">
        <v>45625.593981481485</v>
      </c>
    </row>
    <row r="5762" spans="1:19">
      <c r="A5762" s="7">
        <v>2010</v>
      </c>
      <c r="B5762" s="123" t="s">
        <v>537</v>
      </c>
      <c r="C5762" s="123" t="s">
        <v>538</v>
      </c>
      <c r="D5762" s="123" t="s">
        <v>545</v>
      </c>
      <c r="E5762" s="123" t="s">
        <v>535</v>
      </c>
      <c r="F5762" s="7">
        <v>208.786799143</v>
      </c>
      <c r="G5762" s="123" t="s">
        <v>532</v>
      </c>
      <c r="H5762" s="7">
        <v>11.936827022999999</v>
      </c>
      <c r="I5762" s="7">
        <v>57.172326374999997</v>
      </c>
      <c r="J5762" s="7">
        <v>11.925448143000001</v>
      </c>
      <c r="K5762" s="7">
        <v>2.0878699999999999E-4</v>
      </c>
      <c r="L5762" s="7">
        <v>2.0878679910000001E-5</v>
      </c>
      <c r="M5762" s="7">
        <v>57.117826375</v>
      </c>
      <c r="N5762" s="7">
        <v>1E-3</v>
      </c>
      <c r="O5762" s="7">
        <v>1E-4</v>
      </c>
      <c r="P5762" s="7">
        <v>1</v>
      </c>
      <c r="Q5762" s="7">
        <v>28</v>
      </c>
      <c r="R5762" s="7">
        <v>265</v>
      </c>
      <c r="S5762" s="189">
        <v>45625.593981481485</v>
      </c>
    </row>
    <row r="5763" spans="1:19">
      <c r="A5763" s="7">
        <v>2010</v>
      </c>
      <c r="B5763" s="123" t="s">
        <v>537</v>
      </c>
      <c r="C5763" s="123" t="s">
        <v>538</v>
      </c>
      <c r="D5763" s="123" t="s">
        <v>545</v>
      </c>
      <c r="E5763" s="123" t="s">
        <v>541</v>
      </c>
      <c r="F5763" s="7">
        <v>0</v>
      </c>
      <c r="G5763" s="123" t="s">
        <v>532</v>
      </c>
      <c r="H5763" s="7">
        <v>0</v>
      </c>
      <c r="I5763" s="7"/>
      <c r="J5763" s="7">
        <v>0</v>
      </c>
      <c r="K5763" s="7">
        <v>0</v>
      </c>
      <c r="L5763" s="7">
        <v>0</v>
      </c>
      <c r="M5763" s="7"/>
      <c r="N5763" s="7"/>
      <c r="O5763" s="7"/>
      <c r="P5763" s="7">
        <v>1</v>
      </c>
      <c r="Q5763" s="7">
        <v>28</v>
      </c>
      <c r="R5763" s="7">
        <v>265</v>
      </c>
      <c r="S5763" s="189">
        <v>45625.593981481485</v>
      </c>
    </row>
    <row r="5764" spans="1:19">
      <c r="A5764" s="7">
        <v>2010</v>
      </c>
      <c r="B5764" s="123" t="s">
        <v>537</v>
      </c>
      <c r="C5764" s="123" t="s">
        <v>538</v>
      </c>
      <c r="D5764" s="123" t="s">
        <v>546</v>
      </c>
      <c r="E5764" s="123" t="s">
        <v>33</v>
      </c>
      <c r="F5764" s="7">
        <v>19.263297652999999</v>
      </c>
      <c r="G5764" s="123" t="s">
        <v>532</v>
      </c>
      <c r="H5764" s="7">
        <v>3.6600265999999999E-2</v>
      </c>
      <c r="I5764" s="7">
        <v>1.9</v>
      </c>
      <c r="J5764" s="7">
        <v>0</v>
      </c>
      <c r="K5764" s="7">
        <v>5.7789899999999999E-4</v>
      </c>
      <c r="L5764" s="7">
        <v>7.7053190610000002E-5</v>
      </c>
      <c r="M5764" s="7">
        <v>0</v>
      </c>
      <c r="N5764" s="7">
        <v>0.03</v>
      </c>
      <c r="O5764" s="7">
        <v>4.0000000000000001E-3</v>
      </c>
      <c r="P5764" s="7"/>
      <c r="Q5764" s="7">
        <v>28</v>
      </c>
      <c r="R5764" s="7">
        <v>265</v>
      </c>
      <c r="S5764" s="189">
        <v>45625.593981481485</v>
      </c>
    </row>
    <row r="5765" spans="1:19">
      <c r="A5765" s="7">
        <v>2010</v>
      </c>
      <c r="B5765" s="123" t="s">
        <v>537</v>
      </c>
      <c r="C5765" s="123" t="s">
        <v>538</v>
      </c>
      <c r="D5765" s="123" t="s">
        <v>546</v>
      </c>
      <c r="E5765" s="123" t="s">
        <v>540</v>
      </c>
      <c r="F5765" s="7">
        <v>13.903400689</v>
      </c>
      <c r="G5765" s="123" t="s">
        <v>532</v>
      </c>
      <c r="H5765" s="7">
        <v>1.3246812590000001</v>
      </c>
      <c r="I5765" s="7">
        <v>95.277500000000003</v>
      </c>
      <c r="J5765" s="7">
        <v>1.3152617049999999</v>
      </c>
      <c r="K5765" s="7">
        <v>1.3903400000000001E-4</v>
      </c>
      <c r="L5765" s="7">
        <v>2.0855101029999998E-5</v>
      </c>
      <c r="M5765" s="7">
        <v>94.6</v>
      </c>
      <c r="N5765" s="7">
        <v>0.01</v>
      </c>
      <c r="O5765" s="7">
        <v>1.5E-3</v>
      </c>
      <c r="P5765" s="7">
        <v>1</v>
      </c>
      <c r="Q5765" s="7">
        <v>28</v>
      </c>
      <c r="R5765" s="7">
        <v>265</v>
      </c>
      <c r="S5765" s="189">
        <v>45625.593981481485</v>
      </c>
    </row>
    <row r="5766" spans="1:19">
      <c r="A5766" s="7">
        <v>2010</v>
      </c>
      <c r="B5766" s="123" t="s">
        <v>537</v>
      </c>
      <c r="C5766" s="123" t="s">
        <v>538</v>
      </c>
      <c r="D5766" s="123" t="s">
        <v>546</v>
      </c>
      <c r="E5766" s="123" t="s">
        <v>531</v>
      </c>
      <c r="F5766" s="7">
        <v>558.83569207599999</v>
      </c>
      <c r="G5766" s="123" t="s">
        <v>532</v>
      </c>
      <c r="H5766" s="7">
        <v>42.612898027999996</v>
      </c>
      <c r="I5766" s="7">
        <v>76.253</v>
      </c>
      <c r="J5766" s="7">
        <v>42.477100954999997</v>
      </c>
      <c r="K5766" s="7">
        <v>1.676507E-3</v>
      </c>
      <c r="L5766" s="7">
        <v>3.3530099999999998E-4</v>
      </c>
      <c r="M5766" s="7">
        <v>76.010000000000005</v>
      </c>
      <c r="N5766" s="7">
        <v>3.0000000000000001E-3</v>
      </c>
      <c r="O5766" s="7">
        <v>5.9999999999999995E-4</v>
      </c>
      <c r="P5766" s="7">
        <v>1</v>
      </c>
      <c r="Q5766" s="7">
        <v>28</v>
      </c>
      <c r="R5766" s="7">
        <v>265</v>
      </c>
      <c r="S5766" s="189">
        <v>45625.593981481485</v>
      </c>
    </row>
    <row r="5767" spans="1:19">
      <c r="A5767" s="7">
        <v>2010</v>
      </c>
      <c r="B5767" s="123" t="s">
        <v>537</v>
      </c>
      <c r="C5767" s="123" t="s">
        <v>538</v>
      </c>
      <c r="D5767" s="123" t="s">
        <v>546</v>
      </c>
      <c r="E5767" s="123" t="s">
        <v>533</v>
      </c>
      <c r="F5767" s="7">
        <v>458.91514799999999</v>
      </c>
      <c r="G5767" s="123" t="s">
        <v>532</v>
      </c>
      <c r="H5767" s="7">
        <v>33.748467011999999</v>
      </c>
      <c r="I5767" s="7">
        <v>73.539666667000006</v>
      </c>
      <c r="J5767" s="7">
        <v>33.636950630999998</v>
      </c>
      <c r="K5767" s="7">
        <v>1.376745E-3</v>
      </c>
      <c r="L5767" s="7">
        <v>2.7534899999999998E-4</v>
      </c>
      <c r="M5767" s="7">
        <v>73.296666666999997</v>
      </c>
      <c r="N5767" s="7">
        <v>3.0000000000000001E-3</v>
      </c>
      <c r="O5767" s="7">
        <v>5.9999999999999995E-4</v>
      </c>
      <c r="P5767" s="7">
        <v>1</v>
      </c>
      <c r="Q5767" s="7">
        <v>28</v>
      </c>
      <c r="R5767" s="7">
        <v>265</v>
      </c>
      <c r="S5767" s="189">
        <v>45625.593981481485</v>
      </c>
    </row>
    <row r="5768" spans="1:19">
      <c r="A5768" s="7">
        <v>2010</v>
      </c>
      <c r="B5768" s="123" t="s">
        <v>537</v>
      </c>
      <c r="C5768" s="123" t="s">
        <v>538</v>
      </c>
      <c r="D5768" s="123" t="s">
        <v>546</v>
      </c>
      <c r="E5768" s="123" t="s">
        <v>160</v>
      </c>
      <c r="F5768" s="7">
        <v>38.434823999999999</v>
      </c>
      <c r="G5768" s="123" t="s">
        <v>532</v>
      </c>
      <c r="H5768" s="7">
        <v>2.7532017479999999</v>
      </c>
      <c r="I5768" s="7">
        <v>71.632999999999996</v>
      </c>
      <c r="J5768" s="7">
        <v>2.743862085</v>
      </c>
      <c r="K5768" s="7">
        <v>1.1530400000000001E-4</v>
      </c>
      <c r="L5768" s="7">
        <v>2.3060894400000001E-5</v>
      </c>
      <c r="M5768" s="7">
        <v>71.39</v>
      </c>
      <c r="N5768" s="7">
        <v>3.0000000000000001E-3</v>
      </c>
      <c r="O5768" s="7">
        <v>5.9999999999999995E-4</v>
      </c>
      <c r="P5768" s="7">
        <v>1</v>
      </c>
      <c r="Q5768" s="7">
        <v>28</v>
      </c>
      <c r="R5768" s="7">
        <v>265</v>
      </c>
      <c r="S5768" s="189">
        <v>45625.593981481485</v>
      </c>
    </row>
    <row r="5769" spans="1:19">
      <c r="A5769" s="7">
        <v>2010</v>
      </c>
      <c r="B5769" s="123" t="s">
        <v>537</v>
      </c>
      <c r="C5769" s="123" t="s">
        <v>538</v>
      </c>
      <c r="D5769" s="123" t="s">
        <v>546</v>
      </c>
      <c r="E5769" s="123" t="s">
        <v>163</v>
      </c>
      <c r="F5769" s="7">
        <v>163.42141711799999</v>
      </c>
      <c r="G5769" s="123" t="s">
        <v>532</v>
      </c>
      <c r="H5769" s="7">
        <v>10.417216523</v>
      </c>
      <c r="I5769" s="7">
        <v>63.744500000000002</v>
      </c>
      <c r="J5769" s="7">
        <v>10.408310055999999</v>
      </c>
      <c r="K5769" s="7">
        <v>1.6342099999999999E-4</v>
      </c>
      <c r="L5769" s="7">
        <v>1.6342141710000001E-5</v>
      </c>
      <c r="M5769" s="7">
        <v>63.69</v>
      </c>
      <c r="N5769" s="7">
        <v>1E-3</v>
      </c>
      <c r="O5769" s="7">
        <v>1E-4</v>
      </c>
      <c r="P5769" s="7">
        <v>1</v>
      </c>
      <c r="Q5769" s="7">
        <v>28</v>
      </c>
      <c r="R5769" s="7">
        <v>265</v>
      </c>
      <c r="S5769" s="189">
        <v>45625.593981481485</v>
      </c>
    </row>
    <row r="5770" spans="1:19">
      <c r="A5770" s="7">
        <v>2010</v>
      </c>
      <c r="B5770" s="123" t="s">
        <v>537</v>
      </c>
      <c r="C5770" s="123" t="s">
        <v>538</v>
      </c>
      <c r="D5770" s="123" t="s">
        <v>546</v>
      </c>
      <c r="E5770" s="123" t="s">
        <v>535</v>
      </c>
      <c r="F5770" s="7">
        <v>3573.1138667730002</v>
      </c>
      <c r="G5770" s="123" t="s">
        <v>532</v>
      </c>
      <c r="H5770" s="7">
        <v>204.283232166</v>
      </c>
      <c r="I5770" s="7">
        <v>57.172326374999997</v>
      </c>
      <c r="J5770" s="7">
        <v>204.08849746000001</v>
      </c>
      <c r="K5770" s="7">
        <v>3.5731140000000001E-3</v>
      </c>
      <c r="L5770" s="7">
        <v>3.5731100000000002E-4</v>
      </c>
      <c r="M5770" s="7">
        <v>57.117826375</v>
      </c>
      <c r="N5770" s="7">
        <v>1E-3</v>
      </c>
      <c r="O5770" s="7">
        <v>1E-4</v>
      </c>
      <c r="P5770" s="7">
        <v>1</v>
      </c>
      <c r="Q5770" s="7">
        <v>28</v>
      </c>
      <c r="R5770" s="7">
        <v>265</v>
      </c>
      <c r="S5770" s="189">
        <v>45625.593981481485</v>
      </c>
    </row>
    <row r="5771" spans="1:19">
      <c r="A5771" s="7">
        <v>2010</v>
      </c>
      <c r="B5771" s="123" t="s">
        <v>537</v>
      </c>
      <c r="C5771" s="123" t="s">
        <v>538</v>
      </c>
      <c r="D5771" s="123" t="s">
        <v>546</v>
      </c>
      <c r="E5771" s="123" t="s">
        <v>541</v>
      </c>
      <c r="F5771" s="7">
        <v>541.35974968999994</v>
      </c>
      <c r="G5771" s="123" t="s">
        <v>532</v>
      </c>
      <c r="H5771" s="7">
        <v>50.801769702000001</v>
      </c>
      <c r="I5771" s="7">
        <v>93.841054365000005</v>
      </c>
      <c r="J5771" s="7">
        <v>50.670219283000002</v>
      </c>
      <c r="K5771" s="7">
        <v>1.6240790000000001E-3</v>
      </c>
      <c r="L5771" s="7">
        <v>3.2481600000000002E-4</v>
      </c>
      <c r="M5771" s="7">
        <v>93.598054364999996</v>
      </c>
      <c r="N5771" s="7">
        <v>3.0000000000000001E-3</v>
      </c>
      <c r="O5771" s="7">
        <v>5.9999999999999995E-4</v>
      </c>
      <c r="P5771" s="7">
        <v>1</v>
      </c>
      <c r="Q5771" s="7">
        <v>28</v>
      </c>
      <c r="R5771" s="7">
        <v>265</v>
      </c>
      <c r="S5771" s="189">
        <v>45625.593981481485</v>
      </c>
    </row>
    <row r="5772" spans="1:19">
      <c r="A5772" s="7">
        <v>2010</v>
      </c>
      <c r="B5772" s="123" t="s">
        <v>537</v>
      </c>
      <c r="C5772" s="123" t="s">
        <v>538</v>
      </c>
      <c r="D5772" s="123" t="s">
        <v>547</v>
      </c>
      <c r="E5772" s="123" t="s">
        <v>540</v>
      </c>
      <c r="F5772" s="7">
        <v>25.713326969000001</v>
      </c>
      <c r="G5772" s="123" t="s">
        <v>532</v>
      </c>
      <c r="H5772" s="7">
        <v>2.4499015100000001</v>
      </c>
      <c r="I5772" s="7">
        <v>95.277500000000003</v>
      </c>
      <c r="J5772" s="7">
        <v>2.4324807310000001</v>
      </c>
      <c r="K5772" s="7">
        <v>2.5713299999999999E-4</v>
      </c>
      <c r="L5772" s="7">
        <v>3.856999045E-5</v>
      </c>
      <c r="M5772" s="7">
        <v>94.6</v>
      </c>
      <c r="N5772" s="7">
        <v>0.01</v>
      </c>
      <c r="O5772" s="7">
        <v>1.5E-3</v>
      </c>
      <c r="P5772" s="7">
        <v>1</v>
      </c>
      <c r="Q5772" s="7">
        <v>28</v>
      </c>
      <c r="R5772" s="7">
        <v>265</v>
      </c>
      <c r="S5772" s="189">
        <v>45625.593981481485</v>
      </c>
    </row>
    <row r="5773" spans="1:19">
      <c r="A5773" s="7">
        <v>2010</v>
      </c>
      <c r="B5773" s="123" t="s">
        <v>537</v>
      </c>
      <c r="C5773" s="123" t="s">
        <v>538</v>
      </c>
      <c r="D5773" s="123" t="s">
        <v>547</v>
      </c>
      <c r="E5773" s="123" t="s">
        <v>531</v>
      </c>
      <c r="F5773" s="7">
        <v>3.5879214629999998</v>
      </c>
      <c r="G5773" s="123" t="s">
        <v>532</v>
      </c>
      <c r="H5773" s="7">
        <v>0.27358977499999998</v>
      </c>
      <c r="I5773" s="7">
        <v>76.253</v>
      </c>
      <c r="J5773" s="7">
        <v>0.27271791000000001</v>
      </c>
      <c r="K5773" s="7">
        <v>1.076376439E-5</v>
      </c>
      <c r="L5773" s="7">
        <v>2.1527528779999999E-6</v>
      </c>
      <c r="M5773" s="7">
        <v>76.010000000000005</v>
      </c>
      <c r="N5773" s="7">
        <v>3.0000000000000001E-3</v>
      </c>
      <c r="O5773" s="7">
        <v>5.9999999999999995E-4</v>
      </c>
      <c r="P5773" s="7">
        <v>1</v>
      </c>
      <c r="Q5773" s="7">
        <v>28</v>
      </c>
      <c r="R5773" s="7">
        <v>265</v>
      </c>
      <c r="S5773" s="189">
        <v>45625.593981481485</v>
      </c>
    </row>
    <row r="5774" spans="1:19">
      <c r="A5774" s="7">
        <v>2010</v>
      </c>
      <c r="B5774" s="123" t="s">
        <v>537</v>
      </c>
      <c r="C5774" s="123" t="s">
        <v>538</v>
      </c>
      <c r="D5774" s="123" t="s">
        <v>547</v>
      </c>
      <c r="E5774" s="123" t="s">
        <v>533</v>
      </c>
      <c r="F5774" s="7">
        <v>77.581404000000006</v>
      </c>
      <c r="G5774" s="123" t="s">
        <v>532</v>
      </c>
      <c r="H5774" s="7">
        <v>5.7053105899999998</v>
      </c>
      <c r="I5774" s="7">
        <v>73.539666667000006</v>
      </c>
      <c r="J5774" s="7">
        <v>5.6864583089999998</v>
      </c>
      <c r="K5774" s="7">
        <v>2.3274400000000001E-4</v>
      </c>
      <c r="L5774" s="7">
        <v>4.6548842399999999E-5</v>
      </c>
      <c r="M5774" s="7">
        <v>73.296666666999997</v>
      </c>
      <c r="N5774" s="7">
        <v>3.0000000000000001E-3</v>
      </c>
      <c r="O5774" s="7">
        <v>5.9999999999999995E-4</v>
      </c>
      <c r="P5774" s="7">
        <v>1</v>
      </c>
      <c r="Q5774" s="7">
        <v>28</v>
      </c>
      <c r="R5774" s="7">
        <v>265</v>
      </c>
      <c r="S5774" s="189">
        <v>45625.593981481485</v>
      </c>
    </row>
    <row r="5775" spans="1:19">
      <c r="A5775" s="7">
        <v>2010</v>
      </c>
      <c r="B5775" s="123" t="s">
        <v>537</v>
      </c>
      <c r="C5775" s="123" t="s">
        <v>538</v>
      </c>
      <c r="D5775" s="123" t="s">
        <v>547</v>
      </c>
      <c r="E5775" s="123" t="s">
        <v>160</v>
      </c>
      <c r="F5775" s="7">
        <v>20.892132</v>
      </c>
      <c r="G5775" s="123" t="s">
        <v>532</v>
      </c>
      <c r="H5775" s="7">
        <v>1.4965660919999999</v>
      </c>
      <c r="I5775" s="7">
        <v>71.632999999999996</v>
      </c>
      <c r="J5775" s="7">
        <v>1.491489303</v>
      </c>
      <c r="K5775" s="7">
        <v>6.2676395999999998E-5</v>
      </c>
      <c r="L5775" s="7">
        <v>1.2535279199999999E-5</v>
      </c>
      <c r="M5775" s="7">
        <v>71.39</v>
      </c>
      <c r="N5775" s="7">
        <v>3.0000000000000001E-3</v>
      </c>
      <c r="O5775" s="7">
        <v>5.9999999999999995E-4</v>
      </c>
      <c r="P5775" s="7">
        <v>1</v>
      </c>
      <c r="Q5775" s="7">
        <v>28</v>
      </c>
      <c r="R5775" s="7">
        <v>265</v>
      </c>
      <c r="S5775" s="189">
        <v>45625.593981481485</v>
      </c>
    </row>
    <row r="5776" spans="1:19">
      <c r="A5776" s="7">
        <v>2010</v>
      </c>
      <c r="B5776" s="123" t="s">
        <v>537</v>
      </c>
      <c r="C5776" s="123" t="s">
        <v>538</v>
      </c>
      <c r="D5776" s="123" t="s">
        <v>547</v>
      </c>
      <c r="E5776" s="123" t="s">
        <v>163</v>
      </c>
      <c r="F5776" s="7">
        <v>67.800641470000002</v>
      </c>
      <c r="G5776" s="123" t="s">
        <v>532</v>
      </c>
      <c r="H5776" s="7">
        <v>4.3219179900000002</v>
      </c>
      <c r="I5776" s="7">
        <v>63.744500000000002</v>
      </c>
      <c r="J5776" s="7">
        <v>4.3182228550000001</v>
      </c>
      <c r="K5776" s="7">
        <v>6.7800641469999997E-5</v>
      </c>
      <c r="L5776" s="7">
        <v>6.7800641470000002E-6</v>
      </c>
      <c r="M5776" s="7">
        <v>63.69</v>
      </c>
      <c r="N5776" s="7">
        <v>1E-3</v>
      </c>
      <c r="O5776" s="7">
        <v>1E-4</v>
      </c>
      <c r="P5776" s="7">
        <v>1</v>
      </c>
      <c r="Q5776" s="7">
        <v>28</v>
      </c>
      <c r="R5776" s="7">
        <v>265</v>
      </c>
      <c r="S5776" s="189">
        <v>45625.593981481485</v>
      </c>
    </row>
    <row r="5777" spans="1:19">
      <c r="A5777" s="7">
        <v>2010</v>
      </c>
      <c r="B5777" s="123" t="s">
        <v>537</v>
      </c>
      <c r="C5777" s="123" t="s">
        <v>538</v>
      </c>
      <c r="D5777" s="123" t="s">
        <v>547</v>
      </c>
      <c r="E5777" s="123" t="s">
        <v>535</v>
      </c>
      <c r="F5777" s="7">
        <v>330.32584244899999</v>
      </c>
      <c r="G5777" s="123" t="s">
        <v>532</v>
      </c>
      <c r="H5777" s="7">
        <v>18.885496875000001</v>
      </c>
      <c r="I5777" s="7">
        <v>57.172326374999997</v>
      </c>
      <c r="J5777" s="7">
        <v>18.867494116</v>
      </c>
      <c r="K5777" s="7">
        <v>3.3032599999999998E-4</v>
      </c>
      <c r="L5777" s="7">
        <v>3.3032584239999998E-5</v>
      </c>
      <c r="M5777" s="7">
        <v>57.117826375</v>
      </c>
      <c r="N5777" s="7">
        <v>1E-3</v>
      </c>
      <c r="O5777" s="7">
        <v>1E-4</v>
      </c>
      <c r="P5777" s="7">
        <v>1</v>
      </c>
      <c r="Q5777" s="7">
        <v>28</v>
      </c>
      <c r="R5777" s="7">
        <v>265</v>
      </c>
      <c r="S5777" s="189">
        <v>45625.593981481485</v>
      </c>
    </row>
    <row r="5778" spans="1:19">
      <c r="A5778" s="7">
        <v>2010</v>
      </c>
      <c r="B5778" s="123" t="s">
        <v>537</v>
      </c>
      <c r="C5778" s="123" t="s">
        <v>538</v>
      </c>
      <c r="D5778" s="123" t="s">
        <v>547</v>
      </c>
      <c r="E5778" s="123" t="s">
        <v>541</v>
      </c>
      <c r="F5778" s="7">
        <v>0</v>
      </c>
      <c r="G5778" s="123" t="s">
        <v>532</v>
      </c>
      <c r="H5778" s="7">
        <v>0</v>
      </c>
      <c r="I5778" s="7"/>
      <c r="J5778" s="7">
        <v>0</v>
      </c>
      <c r="K5778" s="7">
        <v>0</v>
      </c>
      <c r="L5778" s="7">
        <v>0</v>
      </c>
      <c r="M5778" s="7"/>
      <c r="N5778" s="7"/>
      <c r="O5778" s="7"/>
      <c r="P5778" s="7">
        <v>1</v>
      </c>
      <c r="Q5778" s="7">
        <v>28</v>
      </c>
      <c r="R5778" s="7">
        <v>265</v>
      </c>
      <c r="S5778" s="189">
        <v>45625.593981481485</v>
      </c>
    </row>
    <row r="5779" spans="1:19">
      <c r="A5779" s="7">
        <v>2010</v>
      </c>
      <c r="B5779" s="123" t="s">
        <v>537</v>
      </c>
      <c r="C5779" s="123" t="s">
        <v>538</v>
      </c>
      <c r="D5779" s="123" t="s">
        <v>548</v>
      </c>
      <c r="E5779" s="123" t="s">
        <v>33</v>
      </c>
      <c r="F5779" s="7">
        <v>225.94004701599999</v>
      </c>
      <c r="G5779" s="123" t="s">
        <v>532</v>
      </c>
      <c r="H5779" s="7">
        <v>0.42928608899999998</v>
      </c>
      <c r="I5779" s="7">
        <v>1.9</v>
      </c>
      <c r="J5779" s="7">
        <v>0</v>
      </c>
      <c r="K5779" s="7">
        <v>6.7782010000000002E-3</v>
      </c>
      <c r="L5779" s="7">
        <v>9.0375999999999998E-4</v>
      </c>
      <c r="M5779" s="7">
        <v>0</v>
      </c>
      <c r="N5779" s="7">
        <v>0.03</v>
      </c>
      <c r="O5779" s="7">
        <v>4.0000000000000001E-3</v>
      </c>
      <c r="P5779" s="7"/>
      <c r="Q5779" s="7">
        <v>28</v>
      </c>
      <c r="R5779" s="7">
        <v>265</v>
      </c>
      <c r="S5779" s="189">
        <v>45625.593981481485</v>
      </c>
    </row>
    <row r="5780" spans="1:19">
      <c r="A5780" s="7">
        <v>2010</v>
      </c>
      <c r="B5780" s="123" t="s">
        <v>537</v>
      </c>
      <c r="C5780" s="123" t="s">
        <v>538</v>
      </c>
      <c r="D5780" s="123" t="s">
        <v>548</v>
      </c>
      <c r="E5780" s="123" t="s">
        <v>540</v>
      </c>
      <c r="F5780" s="7">
        <v>4282.0849616899995</v>
      </c>
      <c r="G5780" s="123" t="s">
        <v>532</v>
      </c>
      <c r="H5780" s="7">
        <v>407.986349937</v>
      </c>
      <c r="I5780" s="7">
        <v>95.277500000000003</v>
      </c>
      <c r="J5780" s="7">
        <v>405.08523737600001</v>
      </c>
      <c r="K5780" s="7">
        <v>4.2820850000000001E-2</v>
      </c>
      <c r="L5780" s="7">
        <v>6.4231269999999998E-3</v>
      </c>
      <c r="M5780" s="7">
        <v>94.6</v>
      </c>
      <c r="N5780" s="7">
        <v>0.01</v>
      </c>
      <c r="O5780" s="7">
        <v>1.5E-3</v>
      </c>
      <c r="P5780" s="7">
        <v>1</v>
      </c>
      <c r="Q5780" s="7">
        <v>28</v>
      </c>
      <c r="R5780" s="7">
        <v>265</v>
      </c>
      <c r="S5780" s="189">
        <v>45625.593981481485</v>
      </c>
    </row>
    <row r="5781" spans="1:19">
      <c r="A5781" s="7">
        <v>2010</v>
      </c>
      <c r="B5781" s="123" t="s">
        <v>537</v>
      </c>
      <c r="C5781" s="123" t="s">
        <v>538</v>
      </c>
      <c r="D5781" s="123" t="s">
        <v>548</v>
      </c>
      <c r="E5781" s="123" t="s">
        <v>531</v>
      </c>
      <c r="F5781" s="7">
        <v>378.356472806</v>
      </c>
      <c r="G5781" s="123" t="s">
        <v>532</v>
      </c>
      <c r="H5781" s="7">
        <v>28.850816121000001</v>
      </c>
      <c r="I5781" s="7">
        <v>76.253</v>
      </c>
      <c r="J5781" s="7">
        <v>28.758875497999998</v>
      </c>
      <c r="K5781" s="7">
        <v>1.1350690000000001E-3</v>
      </c>
      <c r="L5781" s="7">
        <v>2.2701399999999999E-4</v>
      </c>
      <c r="M5781" s="7">
        <v>76.010000000000005</v>
      </c>
      <c r="N5781" s="7">
        <v>3.0000000000000001E-3</v>
      </c>
      <c r="O5781" s="7">
        <v>5.9999999999999995E-4</v>
      </c>
      <c r="P5781" s="7">
        <v>1</v>
      </c>
      <c r="Q5781" s="7">
        <v>28</v>
      </c>
      <c r="R5781" s="7">
        <v>265</v>
      </c>
      <c r="S5781" s="189">
        <v>45625.593981481485</v>
      </c>
    </row>
    <row r="5782" spans="1:19">
      <c r="A5782" s="7">
        <v>2010</v>
      </c>
      <c r="B5782" s="123" t="s">
        <v>537</v>
      </c>
      <c r="C5782" s="123" t="s">
        <v>538</v>
      </c>
      <c r="D5782" s="123" t="s">
        <v>548</v>
      </c>
      <c r="E5782" s="123" t="s">
        <v>533</v>
      </c>
      <c r="F5782" s="7">
        <v>492.9957</v>
      </c>
      <c r="G5782" s="123" t="s">
        <v>532</v>
      </c>
      <c r="H5782" s="7">
        <v>36.254739446000002</v>
      </c>
      <c r="I5782" s="7">
        <v>73.539666667000006</v>
      </c>
      <c r="J5782" s="7">
        <v>36.134941490999999</v>
      </c>
      <c r="K5782" s="7">
        <v>1.478987E-3</v>
      </c>
      <c r="L5782" s="7">
        <v>2.9579699999999999E-4</v>
      </c>
      <c r="M5782" s="7">
        <v>73.296666666999997</v>
      </c>
      <c r="N5782" s="7">
        <v>3.0000000000000001E-3</v>
      </c>
      <c r="O5782" s="7">
        <v>5.9999999999999995E-4</v>
      </c>
      <c r="P5782" s="7">
        <v>1</v>
      </c>
      <c r="Q5782" s="7">
        <v>28</v>
      </c>
      <c r="R5782" s="7">
        <v>265</v>
      </c>
      <c r="S5782" s="189">
        <v>45625.593981481485</v>
      </c>
    </row>
    <row r="5783" spans="1:19">
      <c r="A5783" s="7">
        <v>2010</v>
      </c>
      <c r="B5783" s="123" t="s">
        <v>537</v>
      </c>
      <c r="C5783" s="123" t="s">
        <v>538</v>
      </c>
      <c r="D5783" s="123" t="s">
        <v>548</v>
      </c>
      <c r="E5783" s="123" t="s">
        <v>160</v>
      </c>
      <c r="F5783" s="7">
        <v>47.813256000000003</v>
      </c>
      <c r="G5783" s="123" t="s">
        <v>532</v>
      </c>
      <c r="H5783" s="7">
        <v>3.4250069669999998</v>
      </c>
      <c r="I5783" s="7">
        <v>71.632999999999996</v>
      </c>
      <c r="J5783" s="7">
        <v>3.4133883460000001</v>
      </c>
      <c r="K5783" s="7">
        <v>1.4344E-4</v>
      </c>
      <c r="L5783" s="7">
        <v>2.8687953600000002E-5</v>
      </c>
      <c r="M5783" s="7">
        <v>71.39</v>
      </c>
      <c r="N5783" s="7">
        <v>3.0000000000000001E-3</v>
      </c>
      <c r="O5783" s="7">
        <v>5.9999999999999995E-4</v>
      </c>
      <c r="P5783" s="7">
        <v>1</v>
      </c>
      <c r="Q5783" s="7">
        <v>28</v>
      </c>
      <c r="R5783" s="7">
        <v>265</v>
      </c>
      <c r="S5783" s="189">
        <v>45625.593981481485</v>
      </c>
    </row>
    <row r="5784" spans="1:19">
      <c r="A5784" s="7">
        <v>2010</v>
      </c>
      <c r="B5784" s="123" t="s">
        <v>537</v>
      </c>
      <c r="C5784" s="123" t="s">
        <v>538</v>
      </c>
      <c r="D5784" s="123" t="s">
        <v>548</v>
      </c>
      <c r="E5784" s="123" t="s">
        <v>163</v>
      </c>
      <c r="F5784" s="7">
        <v>89.496846740999999</v>
      </c>
      <c r="G5784" s="123" t="s">
        <v>532</v>
      </c>
      <c r="H5784" s="7">
        <v>5.7049317469999998</v>
      </c>
      <c r="I5784" s="7">
        <v>63.744500000000002</v>
      </c>
      <c r="J5784" s="7">
        <v>5.7000541690000004</v>
      </c>
      <c r="K5784" s="7">
        <v>8.949684674E-5</v>
      </c>
      <c r="L5784" s="7">
        <v>8.9496846739999993E-6</v>
      </c>
      <c r="M5784" s="7">
        <v>63.69</v>
      </c>
      <c r="N5784" s="7">
        <v>1E-3</v>
      </c>
      <c r="O5784" s="7">
        <v>1E-4</v>
      </c>
      <c r="P5784" s="7">
        <v>1</v>
      </c>
      <c r="Q5784" s="7">
        <v>28</v>
      </c>
      <c r="R5784" s="7">
        <v>265</v>
      </c>
      <c r="S5784" s="189">
        <v>45625.593981481485</v>
      </c>
    </row>
    <row r="5785" spans="1:19">
      <c r="A5785" s="7">
        <v>2010</v>
      </c>
      <c r="B5785" s="123" t="s">
        <v>537</v>
      </c>
      <c r="C5785" s="123" t="s">
        <v>538</v>
      </c>
      <c r="D5785" s="123" t="s">
        <v>548</v>
      </c>
      <c r="E5785" s="123" t="s">
        <v>535</v>
      </c>
      <c r="F5785" s="7">
        <v>856.97110038999995</v>
      </c>
      <c r="G5785" s="123" t="s">
        <v>532</v>
      </c>
      <c r="H5785" s="7">
        <v>48.995031445000002</v>
      </c>
      <c r="I5785" s="7">
        <v>57.172326374999997</v>
      </c>
      <c r="J5785" s="7">
        <v>48.948326520000002</v>
      </c>
      <c r="K5785" s="7">
        <v>8.5697099999999999E-4</v>
      </c>
      <c r="L5785" s="7">
        <v>8.5697110039999996E-5</v>
      </c>
      <c r="M5785" s="7">
        <v>57.117826375</v>
      </c>
      <c r="N5785" s="7">
        <v>1E-3</v>
      </c>
      <c r="O5785" s="7">
        <v>1E-4</v>
      </c>
      <c r="P5785" s="7">
        <v>1</v>
      </c>
      <c r="Q5785" s="7">
        <v>28</v>
      </c>
      <c r="R5785" s="7">
        <v>265</v>
      </c>
      <c r="S5785" s="189">
        <v>45625.593981481485</v>
      </c>
    </row>
    <row r="5786" spans="1:19">
      <c r="A5786" s="7">
        <v>2010</v>
      </c>
      <c r="B5786" s="123" t="s">
        <v>537</v>
      </c>
      <c r="C5786" s="123" t="s">
        <v>538</v>
      </c>
      <c r="D5786" s="123" t="s">
        <v>548</v>
      </c>
      <c r="E5786" s="123" t="s">
        <v>549</v>
      </c>
      <c r="F5786" s="7">
        <v>358.00399944899999</v>
      </c>
      <c r="G5786" s="123" t="s">
        <v>532</v>
      </c>
      <c r="H5786" s="7">
        <v>16.790850624000001</v>
      </c>
      <c r="I5786" s="7">
        <v>46.901293420000002</v>
      </c>
      <c r="J5786" s="7">
        <v>16.703855652000001</v>
      </c>
      <c r="K5786" s="7">
        <v>1.0740120000000001E-3</v>
      </c>
      <c r="L5786" s="7">
        <v>2.1480199999999999E-4</v>
      </c>
      <c r="M5786" s="7">
        <v>46.65829342</v>
      </c>
      <c r="N5786" s="7">
        <v>3.0000000000000001E-3</v>
      </c>
      <c r="O5786" s="7">
        <v>5.9999999999999995E-4</v>
      </c>
      <c r="P5786" s="7">
        <v>1</v>
      </c>
      <c r="Q5786" s="7">
        <v>28</v>
      </c>
      <c r="R5786" s="7">
        <v>265</v>
      </c>
      <c r="S5786" s="189">
        <v>45625.593981481485</v>
      </c>
    </row>
    <row r="5787" spans="1:19">
      <c r="A5787" s="7">
        <v>2010</v>
      </c>
      <c r="B5787" s="123" t="s">
        <v>537</v>
      </c>
      <c r="C5787" s="123" t="s">
        <v>538</v>
      </c>
      <c r="D5787" s="123" t="s">
        <v>548</v>
      </c>
      <c r="E5787" s="123" t="s">
        <v>541</v>
      </c>
      <c r="F5787" s="7">
        <v>2512.4795316640002</v>
      </c>
      <c r="G5787" s="123" t="s">
        <v>532</v>
      </c>
      <c r="H5787" s="7">
        <v>235.77372832200001</v>
      </c>
      <c r="I5787" s="7">
        <v>93.841054365000005</v>
      </c>
      <c r="J5787" s="7">
        <v>235.163195796</v>
      </c>
      <c r="K5787" s="7">
        <v>7.5374389999999999E-3</v>
      </c>
      <c r="L5787" s="7">
        <v>1.507488E-3</v>
      </c>
      <c r="M5787" s="7">
        <v>93.598054364999996</v>
      </c>
      <c r="N5787" s="7">
        <v>3.0000000000000001E-3</v>
      </c>
      <c r="O5787" s="7">
        <v>5.9999999999999995E-4</v>
      </c>
      <c r="P5787" s="7">
        <v>1</v>
      </c>
      <c r="Q5787" s="7">
        <v>28</v>
      </c>
      <c r="R5787" s="7">
        <v>265</v>
      </c>
      <c r="S5787" s="189">
        <v>45625.593981481485</v>
      </c>
    </row>
    <row r="5788" spans="1:19">
      <c r="A5788" s="7">
        <v>2010</v>
      </c>
      <c r="B5788" s="123" t="s">
        <v>537</v>
      </c>
      <c r="C5788" s="123" t="s">
        <v>538</v>
      </c>
      <c r="D5788" s="123" t="s">
        <v>548</v>
      </c>
      <c r="E5788" s="123" t="s">
        <v>131</v>
      </c>
      <c r="F5788" s="7">
        <v>266.498504045</v>
      </c>
      <c r="G5788" s="123" t="s">
        <v>532</v>
      </c>
      <c r="H5788" s="7">
        <v>6.4759135999999995E-2</v>
      </c>
      <c r="I5788" s="7">
        <v>0.24299999999999999</v>
      </c>
      <c r="J5788" s="7">
        <v>0</v>
      </c>
      <c r="K5788" s="7">
        <v>7.9949600000000002E-4</v>
      </c>
      <c r="L5788" s="7">
        <v>1.5989899999999999E-4</v>
      </c>
      <c r="M5788" s="7">
        <v>0</v>
      </c>
      <c r="N5788" s="7">
        <v>3.0000000000000001E-3</v>
      </c>
      <c r="O5788" s="7">
        <v>5.9999999999999995E-4</v>
      </c>
      <c r="P5788" s="7"/>
      <c r="Q5788" s="7">
        <v>28</v>
      </c>
      <c r="R5788" s="7">
        <v>265</v>
      </c>
      <c r="S5788" s="189">
        <v>45625.593981481485</v>
      </c>
    </row>
    <row r="5789" spans="1:19">
      <c r="A5789" s="7">
        <v>2010</v>
      </c>
      <c r="B5789" s="123" t="s">
        <v>537</v>
      </c>
      <c r="C5789" s="123" t="s">
        <v>538</v>
      </c>
      <c r="D5789" s="123" t="s">
        <v>550</v>
      </c>
      <c r="E5789" s="123" t="s">
        <v>540</v>
      </c>
      <c r="F5789" s="7">
        <v>32.699160049</v>
      </c>
      <c r="G5789" s="123" t="s">
        <v>532</v>
      </c>
      <c r="H5789" s="7">
        <v>3.1154942220000001</v>
      </c>
      <c r="I5789" s="7">
        <v>95.277500000000003</v>
      </c>
      <c r="J5789" s="7">
        <v>3.0933405409999999</v>
      </c>
      <c r="K5789" s="7">
        <v>3.2699200000000002E-4</v>
      </c>
      <c r="L5789" s="7">
        <v>4.9048740070000002E-5</v>
      </c>
      <c r="M5789" s="7">
        <v>94.6</v>
      </c>
      <c r="N5789" s="7">
        <v>0.01</v>
      </c>
      <c r="O5789" s="7">
        <v>1.5E-3</v>
      </c>
      <c r="P5789" s="7">
        <v>1</v>
      </c>
      <c r="Q5789" s="7">
        <v>28</v>
      </c>
      <c r="R5789" s="7">
        <v>265</v>
      </c>
      <c r="S5789" s="189">
        <v>45625.593981481485</v>
      </c>
    </row>
    <row r="5790" spans="1:19">
      <c r="A5790" s="7">
        <v>2010</v>
      </c>
      <c r="B5790" s="123" t="s">
        <v>537</v>
      </c>
      <c r="C5790" s="123" t="s">
        <v>538</v>
      </c>
      <c r="D5790" s="123" t="s">
        <v>550</v>
      </c>
      <c r="E5790" s="123" t="s">
        <v>531</v>
      </c>
      <c r="F5790" s="7">
        <v>9041.8132800000003</v>
      </c>
      <c r="G5790" s="123" t="s">
        <v>532</v>
      </c>
      <c r="H5790" s="7">
        <v>689.46538803999999</v>
      </c>
      <c r="I5790" s="7">
        <v>76.253</v>
      </c>
      <c r="J5790" s="7">
        <v>687.26822741299998</v>
      </c>
      <c r="K5790" s="7">
        <v>2.7125440000000001E-2</v>
      </c>
      <c r="L5790" s="7">
        <v>5.4250879999999998E-3</v>
      </c>
      <c r="M5790" s="7">
        <v>76.010000000000005</v>
      </c>
      <c r="N5790" s="7">
        <v>3.0000000000000001E-3</v>
      </c>
      <c r="O5790" s="7">
        <v>5.9999999999999995E-4</v>
      </c>
      <c r="P5790" s="7">
        <v>1</v>
      </c>
      <c r="Q5790" s="7">
        <v>28</v>
      </c>
      <c r="R5790" s="7">
        <v>265</v>
      </c>
      <c r="S5790" s="189">
        <v>45625.593981481485</v>
      </c>
    </row>
    <row r="5791" spans="1:19">
      <c r="A5791" s="7">
        <v>2010</v>
      </c>
      <c r="B5791" s="123" t="s">
        <v>537</v>
      </c>
      <c r="C5791" s="123" t="s">
        <v>538</v>
      </c>
      <c r="D5791" s="123" t="s">
        <v>550</v>
      </c>
      <c r="E5791" s="123" t="s">
        <v>533</v>
      </c>
      <c r="F5791" s="7">
        <v>149.63623200000001</v>
      </c>
      <c r="G5791" s="123" t="s">
        <v>532</v>
      </c>
      <c r="H5791" s="7">
        <v>11.004198623000001</v>
      </c>
      <c r="I5791" s="7">
        <v>73.539666667000006</v>
      </c>
      <c r="J5791" s="7">
        <v>10.967837018000001</v>
      </c>
      <c r="K5791" s="7">
        <v>4.4890899999999999E-4</v>
      </c>
      <c r="L5791" s="7">
        <v>8.9781739199999998E-5</v>
      </c>
      <c r="M5791" s="7">
        <v>73.296666666999997</v>
      </c>
      <c r="N5791" s="7">
        <v>3.0000000000000001E-3</v>
      </c>
      <c r="O5791" s="7">
        <v>5.9999999999999995E-4</v>
      </c>
      <c r="P5791" s="7">
        <v>1</v>
      </c>
      <c r="Q5791" s="7">
        <v>28</v>
      </c>
      <c r="R5791" s="7">
        <v>265</v>
      </c>
      <c r="S5791" s="189">
        <v>45625.593981481485</v>
      </c>
    </row>
    <row r="5792" spans="1:19">
      <c r="A5792" s="7">
        <v>2010</v>
      </c>
      <c r="B5792" s="123" t="s">
        <v>537</v>
      </c>
      <c r="C5792" s="123" t="s">
        <v>538</v>
      </c>
      <c r="D5792" s="123" t="s">
        <v>550</v>
      </c>
      <c r="E5792" s="123" t="s">
        <v>160</v>
      </c>
      <c r="F5792" s="7">
        <v>33.703740000000003</v>
      </c>
      <c r="G5792" s="123" t="s">
        <v>532</v>
      </c>
      <c r="H5792" s="7">
        <v>2.414300007</v>
      </c>
      <c r="I5792" s="7">
        <v>71.632999999999996</v>
      </c>
      <c r="J5792" s="7">
        <v>2.4061099989999999</v>
      </c>
      <c r="K5792" s="7">
        <v>1.01111E-4</v>
      </c>
      <c r="L5792" s="7">
        <v>2.0222244000000001E-5</v>
      </c>
      <c r="M5792" s="7">
        <v>71.39</v>
      </c>
      <c r="N5792" s="7">
        <v>3.0000000000000001E-3</v>
      </c>
      <c r="O5792" s="7">
        <v>5.9999999999999995E-4</v>
      </c>
      <c r="P5792" s="7">
        <v>1</v>
      </c>
      <c r="Q5792" s="7">
        <v>28</v>
      </c>
      <c r="R5792" s="7">
        <v>265</v>
      </c>
      <c r="S5792" s="189">
        <v>45625.593981481485</v>
      </c>
    </row>
    <row r="5793" spans="1:19">
      <c r="A5793" s="7">
        <v>2010</v>
      </c>
      <c r="B5793" s="123" t="s">
        <v>537</v>
      </c>
      <c r="C5793" s="123" t="s">
        <v>538</v>
      </c>
      <c r="D5793" s="123" t="s">
        <v>550</v>
      </c>
      <c r="E5793" s="123" t="s">
        <v>163</v>
      </c>
      <c r="F5793" s="7">
        <v>89.146907945999999</v>
      </c>
      <c r="G5793" s="123" t="s">
        <v>532</v>
      </c>
      <c r="H5793" s="7">
        <v>5.6826250739999997</v>
      </c>
      <c r="I5793" s="7">
        <v>63.744500000000002</v>
      </c>
      <c r="J5793" s="7">
        <v>5.6777665669999999</v>
      </c>
      <c r="K5793" s="7">
        <v>8.9146907950000005E-5</v>
      </c>
      <c r="L5793" s="7">
        <v>8.9146907950000001E-6</v>
      </c>
      <c r="M5793" s="7">
        <v>63.69</v>
      </c>
      <c r="N5793" s="7">
        <v>1E-3</v>
      </c>
      <c r="O5793" s="7">
        <v>1E-4</v>
      </c>
      <c r="P5793" s="7">
        <v>1</v>
      </c>
      <c r="Q5793" s="7">
        <v>28</v>
      </c>
      <c r="R5793" s="7">
        <v>265</v>
      </c>
      <c r="S5793" s="189">
        <v>45625.593981481485</v>
      </c>
    </row>
    <row r="5794" spans="1:19">
      <c r="A5794" s="7">
        <v>2010</v>
      </c>
      <c r="B5794" s="123" t="s">
        <v>537</v>
      </c>
      <c r="C5794" s="123" t="s">
        <v>538</v>
      </c>
      <c r="D5794" s="123" t="s">
        <v>550</v>
      </c>
      <c r="E5794" s="123" t="s">
        <v>535</v>
      </c>
      <c r="F5794" s="7">
        <v>8519.0757182819998</v>
      </c>
      <c r="G5794" s="123" t="s">
        <v>532</v>
      </c>
      <c r="H5794" s="7">
        <v>487.05537737899999</v>
      </c>
      <c r="I5794" s="7">
        <v>57.172326374999997</v>
      </c>
      <c r="J5794" s="7">
        <v>486.59108775200002</v>
      </c>
      <c r="K5794" s="7">
        <v>8.5190760000000004E-3</v>
      </c>
      <c r="L5794" s="7">
        <v>8.5190799999999996E-4</v>
      </c>
      <c r="M5794" s="7">
        <v>57.117826375</v>
      </c>
      <c r="N5794" s="7">
        <v>1E-3</v>
      </c>
      <c r="O5794" s="7">
        <v>1E-4</v>
      </c>
      <c r="P5794" s="7">
        <v>1</v>
      </c>
      <c r="Q5794" s="7">
        <v>28</v>
      </c>
      <c r="R5794" s="7">
        <v>265</v>
      </c>
      <c r="S5794" s="189">
        <v>45625.593981481485</v>
      </c>
    </row>
    <row r="5795" spans="1:19">
      <c r="A5795" s="7">
        <v>2010</v>
      </c>
      <c r="B5795" s="123" t="s">
        <v>537</v>
      </c>
      <c r="C5795" s="123" t="s">
        <v>538</v>
      </c>
      <c r="D5795" s="123" t="s">
        <v>550</v>
      </c>
      <c r="E5795" s="123" t="s">
        <v>541</v>
      </c>
      <c r="F5795" s="7">
        <v>0</v>
      </c>
      <c r="G5795" s="123" t="s">
        <v>532</v>
      </c>
      <c r="H5795" s="7">
        <v>0</v>
      </c>
      <c r="I5795" s="7"/>
      <c r="J5795" s="7">
        <v>0</v>
      </c>
      <c r="K5795" s="7">
        <v>0</v>
      </c>
      <c r="L5795" s="7">
        <v>0</v>
      </c>
      <c r="M5795" s="7"/>
      <c r="N5795" s="7"/>
      <c r="O5795" s="7"/>
      <c r="P5795" s="7">
        <v>1</v>
      </c>
      <c r="Q5795" s="7">
        <v>28</v>
      </c>
      <c r="R5795" s="7">
        <v>265</v>
      </c>
      <c r="S5795" s="189">
        <v>45625.593981481485</v>
      </c>
    </row>
    <row r="5796" spans="1:19">
      <c r="A5796" s="7">
        <v>2010</v>
      </c>
      <c r="B5796" s="123" t="s">
        <v>537</v>
      </c>
      <c r="C5796" s="123" t="s">
        <v>538</v>
      </c>
      <c r="D5796" s="123" t="s">
        <v>551</v>
      </c>
      <c r="E5796" s="123" t="s">
        <v>540</v>
      </c>
      <c r="F5796" s="7">
        <v>7.4864465249999999</v>
      </c>
      <c r="G5796" s="123" t="s">
        <v>532</v>
      </c>
      <c r="H5796" s="7">
        <v>0.713289909</v>
      </c>
      <c r="I5796" s="7">
        <v>95.277500000000003</v>
      </c>
      <c r="J5796" s="7">
        <v>0.70821784099999996</v>
      </c>
      <c r="K5796" s="7">
        <v>7.4864465250000005E-5</v>
      </c>
      <c r="L5796" s="7">
        <v>1.122966979E-5</v>
      </c>
      <c r="M5796" s="7">
        <v>94.6</v>
      </c>
      <c r="N5796" s="7">
        <v>0.01</v>
      </c>
      <c r="O5796" s="7">
        <v>1.5E-3</v>
      </c>
      <c r="P5796" s="7">
        <v>1</v>
      </c>
      <c r="Q5796" s="7">
        <v>28</v>
      </c>
      <c r="R5796" s="7">
        <v>265</v>
      </c>
      <c r="S5796" s="189">
        <v>45625.593981481485</v>
      </c>
    </row>
    <row r="5797" spans="1:19">
      <c r="A5797" s="7">
        <v>2010</v>
      </c>
      <c r="B5797" s="123" t="s">
        <v>537</v>
      </c>
      <c r="C5797" s="123" t="s">
        <v>538</v>
      </c>
      <c r="D5797" s="123" t="s">
        <v>551</v>
      </c>
      <c r="E5797" s="123" t="s">
        <v>531</v>
      </c>
      <c r="F5797" s="7">
        <v>19.564326470000001</v>
      </c>
      <c r="G5797" s="123" t="s">
        <v>532</v>
      </c>
      <c r="H5797" s="7">
        <v>1.4918385860000001</v>
      </c>
      <c r="I5797" s="7">
        <v>76.253</v>
      </c>
      <c r="J5797" s="7">
        <v>1.487084455</v>
      </c>
      <c r="K5797" s="7">
        <v>5.8692979410000001E-5</v>
      </c>
      <c r="L5797" s="7">
        <v>1.1738595879999999E-5</v>
      </c>
      <c r="M5797" s="7">
        <v>76.010000000000005</v>
      </c>
      <c r="N5797" s="7">
        <v>3.0000000000000001E-3</v>
      </c>
      <c r="O5797" s="7">
        <v>5.9999999999999995E-4</v>
      </c>
      <c r="P5797" s="7">
        <v>1</v>
      </c>
      <c r="Q5797" s="7">
        <v>28</v>
      </c>
      <c r="R5797" s="7">
        <v>265</v>
      </c>
      <c r="S5797" s="189">
        <v>45625.593981481485</v>
      </c>
    </row>
    <row r="5798" spans="1:19">
      <c r="A5798" s="7">
        <v>2010</v>
      </c>
      <c r="B5798" s="123" t="s">
        <v>537</v>
      </c>
      <c r="C5798" s="123" t="s">
        <v>538</v>
      </c>
      <c r="D5798" s="123" t="s">
        <v>551</v>
      </c>
      <c r="E5798" s="123" t="s">
        <v>533</v>
      </c>
      <c r="F5798" s="7">
        <v>69.333408000000006</v>
      </c>
      <c r="G5798" s="123" t="s">
        <v>532</v>
      </c>
      <c r="H5798" s="7">
        <v>5.0987557130000001</v>
      </c>
      <c r="I5798" s="7">
        <v>73.539666667000006</v>
      </c>
      <c r="J5798" s="7">
        <v>5.0819076949999999</v>
      </c>
      <c r="K5798" s="7">
        <v>2.0799999999999999E-4</v>
      </c>
      <c r="L5798" s="7">
        <v>4.1600044800000001E-5</v>
      </c>
      <c r="M5798" s="7">
        <v>73.296666666999997</v>
      </c>
      <c r="N5798" s="7">
        <v>3.0000000000000001E-3</v>
      </c>
      <c r="O5798" s="7">
        <v>5.9999999999999995E-4</v>
      </c>
      <c r="P5798" s="7">
        <v>1</v>
      </c>
      <c r="Q5798" s="7">
        <v>28</v>
      </c>
      <c r="R5798" s="7">
        <v>265</v>
      </c>
      <c r="S5798" s="189">
        <v>45625.593981481485</v>
      </c>
    </row>
    <row r="5799" spans="1:19">
      <c r="A5799" s="7">
        <v>2010</v>
      </c>
      <c r="B5799" s="123" t="s">
        <v>537</v>
      </c>
      <c r="C5799" s="123" t="s">
        <v>538</v>
      </c>
      <c r="D5799" s="123" t="s">
        <v>551</v>
      </c>
      <c r="E5799" s="123" t="s">
        <v>160</v>
      </c>
      <c r="F5799" s="7">
        <v>14.611931999999999</v>
      </c>
      <c r="G5799" s="123" t="s">
        <v>532</v>
      </c>
      <c r="H5799" s="7">
        <v>1.046696525</v>
      </c>
      <c r="I5799" s="7">
        <v>71.632999999999996</v>
      </c>
      <c r="J5799" s="7">
        <v>1.0431458250000001</v>
      </c>
      <c r="K5799" s="7">
        <v>4.3835796E-5</v>
      </c>
      <c r="L5799" s="7">
        <v>8.7671592000000008E-6</v>
      </c>
      <c r="M5799" s="7">
        <v>71.39</v>
      </c>
      <c r="N5799" s="7">
        <v>3.0000000000000001E-3</v>
      </c>
      <c r="O5799" s="7">
        <v>5.9999999999999995E-4</v>
      </c>
      <c r="P5799" s="7">
        <v>1</v>
      </c>
      <c r="Q5799" s="7">
        <v>28</v>
      </c>
      <c r="R5799" s="7">
        <v>265</v>
      </c>
      <c r="S5799" s="189">
        <v>45625.593981481485</v>
      </c>
    </row>
    <row r="5800" spans="1:19">
      <c r="A5800" s="7">
        <v>2010</v>
      </c>
      <c r="B5800" s="123" t="s">
        <v>537</v>
      </c>
      <c r="C5800" s="123" t="s">
        <v>538</v>
      </c>
      <c r="D5800" s="123" t="s">
        <v>551</v>
      </c>
      <c r="E5800" s="123" t="s">
        <v>163</v>
      </c>
      <c r="F5800" s="7">
        <v>52.228365107000002</v>
      </c>
      <c r="G5800" s="123" t="s">
        <v>532</v>
      </c>
      <c r="H5800" s="7">
        <v>3.3292710200000002</v>
      </c>
      <c r="I5800" s="7">
        <v>63.744500000000002</v>
      </c>
      <c r="J5800" s="7">
        <v>3.3264245739999998</v>
      </c>
      <c r="K5800" s="7">
        <v>5.2228365110000002E-5</v>
      </c>
      <c r="L5800" s="7">
        <v>5.2228365110000002E-6</v>
      </c>
      <c r="M5800" s="7">
        <v>63.69</v>
      </c>
      <c r="N5800" s="7">
        <v>1E-3</v>
      </c>
      <c r="O5800" s="7">
        <v>1E-4</v>
      </c>
      <c r="P5800" s="7">
        <v>1</v>
      </c>
      <c r="Q5800" s="7">
        <v>28</v>
      </c>
      <c r="R5800" s="7">
        <v>265</v>
      </c>
      <c r="S5800" s="189">
        <v>45625.593981481485</v>
      </c>
    </row>
    <row r="5801" spans="1:19">
      <c r="A5801" s="7">
        <v>2010</v>
      </c>
      <c r="B5801" s="123" t="s">
        <v>537</v>
      </c>
      <c r="C5801" s="123" t="s">
        <v>538</v>
      </c>
      <c r="D5801" s="123" t="s">
        <v>551</v>
      </c>
      <c r="E5801" s="123" t="s">
        <v>535</v>
      </c>
      <c r="F5801" s="7">
        <v>226.75801818599999</v>
      </c>
      <c r="G5801" s="123" t="s">
        <v>532</v>
      </c>
      <c r="H5801" s="7">
        <v>12.964283424</v>
      </c>
      <c r="I5801" s="7">
        <v>57.172326374999997</v>
      </c>
      <c r="J5801" s="7">
        <v>12.951925112</v>
      </c>
      <c r="K5801" s="7">
        <v>2.26758E-4</v>
      </c>
      <c r="L5801" s="7">
        <v>2.2675801819999999E-5</v>
      </c>
      <c r="M5801" s="7">
        <v>57.117826375</v>
      </c>
      <c r="N5801" s="7">
        <v>1E-3</v>
      </c>
      <c r="O5801" s="7">
        <v>1E-4</v>
      </c>
      <c r="P5801" s="7">
        <v>1</v>
      </c>
      <c r="Q5801" s="7">
        <v>28</v>
      </c>
      <c r="R5801" s="7">
        <v>265</v>
      </c>
      <c r="S5801" s="189">
        <v>45625.593981481485</v>
      </c>
    </row>
    <row r="5802" spans="1:19">
      <c r="A5802" s="7">
        <v>2010</v>
      </c>
      <c r="B5802" s="123" t="s">
        <v>537</v>
      </c>
      <c r="C5802" s="123" t="s">
        <v>538</v>
      </c>
      <c r="D5802" s="123" t="s">
        <v>551</v>
      </c>
      <c r="E5802" s="123" t="s">
        <v>541</v>
      </c>
      <c r="F5802" s="7">
        <v>0</v>
      </c>
      <c r="G5802" s="123" t="s">
        <v>532</v>
      </c>
      <c r="H5802" s="7">
        <v>0</v>
      </c>
      <c r="I5802" s="7"/>
      <c r="J5802" s="7">
        <v>0</v>
      </c>
      <c r="K5802" s="7">
        <v>0</v>
      </c>
      <c r="L5802" s="7">
        <v>0</v>
      </c>
      <c r="M5802" s="7"/>
      <c r="N5802" s="7"/>
      <c r="O5802" s="7"/>
      <c r="P5802" s="7">
        <v>1</v>
      </c>
      <c r="Q5802" s="7">
        <v>28</v>
      </c>
      <c r="R5802" s="7">
        <v>265</v>
      </c>
      <c r="S5802" s="189">
        <v>45625.593981481485</v>
      </c>
    </row>
    <row r="5803" spans="1:19">
      <c r="A5803" s="7">
        <v>2010</v>
      </c>
      <c r="B5803" s="123" t="s">
        <v>537</v>
      </c>
      <c r="C5803" s="123" t="s">
        <v>538</v>
      </c>
      <c r="D5803" s="123" t="s">
        <v>552</v>
      </c>
      <c r="E5803" s="123" t="s">
        <v>540</v>
      </c>
      <c r="F5803" s="7">
        <v>6.8037918260000003</v>
      </c>
      <c r="G5803" s="123" t="s">
        <v>532</v>
      </c>
      <c r="H5803" s="7">
        <v>0.64824827600000001</v>
      </c>
      <c r="I5803" s="7">
        <v>95.277500000000003</v>
      </c>
      <c r="J5803" s="7">
        <v>0.64363870700000003</v>
      </c>
      <c r="K5803" s="7">
        <v>6.8037918260000006E-5</v>
      </c>
      <c r="L5803" s="7">
        <v>1.020568774E-5</v>
      </c>
      <c r="M5803" s="7">
        <v>94.6</v>
      </c>
      <c r="N5803" s="7">
        <v>0.01</v>
      </c>
      <c r="O5803" s="7">
        <v>1.5E-3</v>
      </c>
      <c r="P5803" s="7">
        <v>1</v>
      </c>
      <c r="Q5803" s="7">
        <v>28</v>
      </c>
      <c r="R5803" s="7">
        <v>265</v>
      </c>
      <c r="S5803" s="189">
        <v>45625.593981481485</v>
      </c>
    </row>
    <row r="5804" spans="1:19">
      <c r="A5804" s="7">
        <v>2010</v>
      </c>
      <c r="B5804" s="123" t="s">
        <v>537</v>
      </c>
      <c r="C5804" s="123" t="s">
        <v>538</v>
      </c>
      <c r="D5804" s="123" t="s">
        <v>552</v>
      </c>
      <c r="E5804" s="123" t="s">
        <v>531</v>
      </c>
      <c r="F5804" s="7">
        <v>16.179494901000002</v>
      </c>
      <c r="G5804" s="123" t="s">
        <v>532</v>
      </c>
      <c r="H5804" s="7">
        <v>1.2337350250000001</v>
      </c>
      <c r="I5804" s="7">
        <v>76.253</v>
      </c>
      <c r="J5804" s="7">
        <v>1.2298034069999999</v>
      </c>
      <c r="K5804" s="7">
        <v>4.85384847E-5</v>
      </c>
      <c r="L5804" s="7">
        <v>9.7076969410000001E-6</v>
      </c>
      <c r="M5804" s="7">
        <v>76.010000000000005</v>
      </c>
      <c r="N5804" s="7">
        <v>3.0000000000000001E-3</v>
      </c>
      <c r="O5804" s="7">
        <v>5.9999999999999995E-4</v>
      </c>
      <c r="P5804" s="7">
        <v>1</v>
      </c>
      <c r="Q5804" s="7">
        <v>28</v>
      </c>
      <c r="R5804" s="7">
        <v>265</v>
      </c>
      <c r="S5804" s="189">
        <v>45625.593981481485</v>
      </c>
    </row>
    <row r="5805" spans="1:19">
      <c r="A5805" s="7">
        <v>2010</v>
      </c>
      <c r="B5805" s="123" t="s">
        <v>537</v>
      </c>
      <c r="C5805" s="123" t="s">
        <v>538</v>
      </c>
      <c r="D5805" s="123" t="s">
        <v>552</v>
      </c>
      <c r="E5805" s="123" t="s">
        <v>533</v>
      </c>
      <c r="F5805" s="7">
        <v>40.988771999999997</v>
      </c>
      <c r="G5805" s="123" t="s">
        <v>532</v>
      </c>
      <c r="H5805" s="7">
        <v>3.0143006300000001</v>
      </c>
      <c r="I5805" s="7">
        <v>73.539666667000006</v>
      </c>
      <c r="J5805" s="7">
        <v>3.0043403579999999</v>
      </c>
      <c r="K5805" s="7">
        <v>1.2296599999999999E-4</v>
      </c>
      <c r="L5805" s="7">
        <v>2.4593263199999999E-5</v>
      </c>
      <c r="M5805" s="7">
        <v>73.296666666999997</v>
      </c>
      <c r="N5805" s="7">
        <v>3.0000000000000001E-3</v>
      </c>
      <c r="O5805" s="7">
        <v>5.9999999999999995E-4</v>
      </c>
      <c r="P5805" s="7">
        <v>1</v>
      </c>
      <c r="Q5805" s="7">
        <v>28</v>
      </c>
      <c r="R5805" s="7">
        <v>265</v>
      </c>
      <c r="S5805" s="189">
        <v>45625.593981481485</v>
      </c>
    </row>
    <row r="5806" spans="1:19">
      <c r="A5806" s="7">
        <v>2010</v>
      </c>
      <c r="B5806" s="123" t="s">
        <v>537</v>
      </c>
      <c r="C5806" s="123" t="s">
        <v>538</v>
      </c>
      <c r="D5806" s="123" t="s">
        <v>552</v>
      </c>
      <c r="E5806" s="123" t="s">
        <v>160</v>
      </c>
      <c r="F5806" s="7">
        <v>5.1916320000000002</v>
      </c>
      <c r="G5806" s="123" t="s">
        <v>532</v>
      </c>
      <c r="H5806" s="7">
        <v>0.37189217499999999</v>
      </c>
      <c r="I5806" s="7">
        <v>71.632999999999996</v>
      </c>
      <c r="J5806" s="7">
        <v>0.37063060799999997</v>
      </c>
      <c r="K5806" s="7">
        <v>1.5574896000000001E-5</v>
      </c>
      <c r="L5806" s="7">
        <v>3.1149792000000002E-6</v>
      </c>
      <c r="M5806" s="7">
        <v>71.39</v>
      </c>
      <c r="N5806" s="7">
        <v>3.0000000000000001E-3</v>
      </c>
      <c r="O5806" s="7">
        <v>5.9999999999999995E-4</v>
      </c>
      <c r="P5806" s="7">
        <v>1</v>
      </c>
      <c r="Q5806" s="7">
        <v>28</v>
      </c>
      <c r="R5806" s="7">
        <v>265</v>
      </c>
      <c r="S5806" s="189">
        <v>45625.593981481485</v>
      </c>
    </row>
    <row r="5807" spans="1:19">
      <c r="A5807" s="7">
        <v>2010</v>
      </c>
      <c r="B5807" s="123" t="s">
        <v>537</v>
      </c>
      <c r="C5807" s="123" t="s">
        <v>538</v>
      </c>
      <c r="D5807" s="123" t="s">
        <v>552</v>
      </c>
      <c r="E5807" s="123" t="s">
        <v>163</v>
      </c>
      <c r="F5807" s="7">
        <v>97.020530825999998</v>
      </c>
      <c r="G5807" s="123" t="s">
        <v>532</v>
      </c>
      <c r="H5807" s="7">
        <v>6.184525227</v>
      </c>
      <c r="I5807" s="7">
        <v>63.744500000000002</v>
      </c>
      <c r="J5807" s="7">
        <v>6.1792376080000002</v>
      </c>
      <c r="K5807" s="7">
        <v>9.7020530829999995E-5</v>
      </c>
      <c r="L5807" s="7">
        <v>9.7020530830000008E-6</v>
      </c>
      <c r="M5807" s="7">
        <v>63.69</v>
      </c>
      <c r="N5807" s="7">
        <v>1E-3</v>
      </c>
      <c r="O5807" s="7">
        <v>1E-4</v>
      </c>
      <c r="P5807" s="7">
        <v>1</v>
      </c>
      <c r="Q5807" s="7">
        <v>28</v>
      </c>
      <c r="R5807" s="7">
        <v>265</v>
      </c>
      <c r="S5807" s="189">
        <v>45625.593981481485</v>
      </c>
    </row>
    <row r="5808" spans="1:19">
      <c r="A5808" s="7">
        <v>2010</v>
      </c>
      <c r="B5808" s="123" t="s">
        <v>537</v>
      </c>
      <c r="C5808" s="123" t="s">
        <v>538</v>
      </c>
      <c r="D5808" s="123" t="s">
        <v>552</v>
      </c>
      <c r="E5808" s="123" t="s">
        <v>535</v>
      </c>
      <c r="F5808" s="7">
        <v>720.47598264600003</v>
      </c>
      <c r="G5808" s="123" t="s">
        <v>532</v>
      </c>
      <c r="H5808" s="7">
        <v>41.191288024999999</v>
      </c>
      <c r="I5808" s="7">
        <v>57.172326374999997</v>
      </c>
      <c r="J5808" s="7">
        <v>41.152022084000002</v>
      </c>
      <c r="K5808" s="7">
        <v>7.2047599999999995E-4</v>
      </c>
      <c r="L5808" s="7">
        <v>7.2047598259999994E-5</v>
      </c>
      <c r="M5808" s="7">
        <v>57.117826375</v>
      </c>
      <c r="N5808" s="7">
        <v>1E-3</v>
      </c>
      <c r="O5808" s="7">
        <v>1E-4</v>
      </c>
      <c r="P5808" s="7">
        <v>1</v>
      </c>
      <c r="Q5808" s="7">
        <v>28</v>
      </c>
      <c r="R5808" s="7">
        <v>265</v>
      </c>
      <c r="S5808" s="189">
        <v>45625.593981481485</v>
      </c>
    </row>
    <row r="5809" spans="1:19">
      <c r="A5809" s="7">
        <v>2010</v>
      </c>
      <c r="B5809" s="123" t="s">
        <v>537</v>
      </c>
      <c r="C5809" s="123" t="s">
        <v>538</v>
      </c>
      <c r="D5809" s="123" t="s">
        <v>552</v>
      </c>
      <c r="E5809" s="123" t="s">
        <v>541</v>
      </c>
      <c r="F5809" s="7">
        <v>0</v>
      </c>
      <c r="G5809" s="123" t="s">
        <v>532</v>
      </c>
      <c r="H5809" s="7">
        <v>0</v>
      </c>
      <c r="I5809" s="7"/>
      <c r="J5809" s="7">
        <v>0</v>
      </c>
      <c r="K5809" s="7">
        <v>0</v>
      </c>
      <c r="L5809" s="7">
        <v>0</v>
      </c>
      <c r="M5809" s="7"/>
      <c r="N5809" s="7"/>
      <c r="O5809" s="7"/>
      <c r="P5809" s="7">
        <v>1</v>
      </c>
      <c r="Q5809" s="7">
        <v>28</v>
      </c>
      <c r="R5809" s="7">
        <v>265</v>
      </c>
      <c r="S5809" s="189">
        <v>45625.593981481485</v>
      </c>
    </row>
    <row r="5810" spans="1:19">
      <c r="A5810" s="7">
        <v>2010</v>
      </c>
      <c r="B5810" s="123" t="s">
        <v>537</v>
      </c>
      <c r="C5810" s="123" t="s">
        <v>538</v>
      </c>
      <c r="D5810" s="123" t="s">
        <v>567</v>
      </c>
      <c r="E5810" s="123" t="s">
        <v>540</v>
      </c>
      <c r="F5810" s="7">
        <v>2.1162295649999998</v>
      </c>
      <c r="G5810" s="123" t="s">
        <v>532</v>
      </c>
      <c r="H5810" s="7">
        <v>0.201629062</v>
      </c>
      <c r="I5810" s="7">
        <v>95.277500000000003</v>
      </c>
      <c r="J5810" s="7">
        <v>0.20019531700000001</v>
      </c>
      <c r="K5810" s="7">
        <v>2.1162295650000001E-5</v>
      </c>
      <c r="L5810" s="7">
        <v>3.1743443469999999E-6</v>
      </c>
      <c r="M5810" s="7">
        <v>94.6</v>
      </c>
      <c r="N5810" s="7">
        <v>0.01</v>
      </c>
      <c r="O5810" s="7">
        <v>1.5E-3</v>
      </c>
      <c r="P5810" s="7">
        <v>1</v>
      </c>
      <c r="Q5810" s="7">
        <v>28</v>
      </c>
      <c r="R5810" s="7">
        <v>265</v>
      </c>
      <c r="S5810" s="189">
        <v>45625.593981481485</v>
      </c>
    </row>
    <row r="5811" spans="1:19">
      <c r="A5811" s="7">
        <v>2010</v>
      </c>
      <c r="B5811" s="123" t="s">
        <v>537</v>
      </c>
      <c r="C5811" s="123" t="s">
        <v>538</v>
      </c>
      <c r="D5811" s="123" t="s">
        <v>567</v>
      </c>
      <c r="E5811" s="123" t="s">
        <v>531</v>
      </c>
      <c r="F5811" s="7">
        <v>12.659270069</v>
      </c>
      <c r="G5811" s="123" t="s">
        <v>532</v>
      </c>
      <c r="H5811" s="7">
        <v>0.96530732100000005</v>
      </c>
      <c r="I5811" s="7">
        <v>76.253</v>
      </c>
      <c r="J5811" s="7">
        <v>0.96223111800000005</v>
      </c>
      <c r="K5811" s="7">
        <v>3.7977810210000001E-5</v>
      </c>
      <c r="L5811" s="7">
        <v>7.5955620409999996E-6</v>
      </c>
      <c r="M5811" s="7">
        <v>76.010000000000005</v>
      </c>
      <c r="N5811" s="7">
        <v>3.0000000000000001E-3</v>
      </c>
      <c r="O5811" s="7">
        <v>5.9999999999999995E-4</v>
      </c>
      <c r="P5811" s="7">
        <v>1</v>
      </c>
      <c r="Q5811" s="7">
        <v>28</v>
      </c>
      <c r="R5811" s="7">
        <v>265</v>
      </c>
      <c r="S5811" s="189">
        <v>45625.593981481485</v>
      </c>
    </row>
    <row r="5812" spans="1:19">
      <c r="A5812" s="7">
        <v>2010</v>
      </c>
      <c r="B5812" s="123" t="s">
        <v>537</v>
      </c>
      <c r="C5812" s="123" t="s">
        <v>538</v>
      </c>
      <c r="D5812" s="123" t="s">
        <v>567</v>
      </c>
      <c r="E5812" s="123" t="s">
        <v>533</v>
      </c>
      <c r="F5812" s="7">
        <v>21.268944000000001</v>
      </c>
      <c r="G5812" s="123" t="s">
        <v>532</v>
      </c>
      <c r="H5812" s="7">
        <v>1.5641110519999999</v>
      </c>
      <c r="I5812" s="7">
        <v>73.539666667000006</v>
      </c>
      <c r="J5812" s="7">
        <v>1.5589426989999999</v>
      </c>
      <c r="K5812" s="7">
        <v>6.3806832000000001E-5</v>
      </c>
      <c r="L5812" s="7">
        <v>1.27613664E-5</v>
      </c>
      <c r="M5812" s="7">
        <v>73.296666666999997</v>
      </c>
      <c r="N5812" s="7">
        <v>3.0000000000000001E-3</v>
      </c>
      <c r="O5812" s="7">
        <v>5.9999999999999995E-4</v>
      </c>
      <c r="P5812" s="7">
        <v>1</v>
      </c>
      <c r="Q5812" s="7">
        <v>28</v>
      </c>
      <c r="R5812" s="7">
        <v>265</v>
      </c>
      <c r="S5812" s="189">
        <v>45625.593981481485</v>
      </c>
    </row>
    <row r="5813" spans="1:19">
      <c r="A5813" s="7">
        <v>2010</v>
      </c>
      <c r="B5813" s="123" t="s">
        <v>537</v>
      </c>
      <c r="C5813" s="123" t="s">
        <v>538</v>
      </c>
      <c r="D5813" s="123" t="s">
        <v>567</v>
      </c>
      <c r="E5813" s="123" t="s">
        <v>160</v>
      </c>
      <c r="F5813" s="7">
        <v>27.674748000000001</v>
      </c>
      <c r="G5813" s="123" t="s">
        <v>532</v>
      </c>
      <c r="H5813" s="7">
        <v>1.9824252229999999</v>
      </c>
      <c r="I5813" s="7">
        <v>71.632999999999996</v>
      </c>
      <c r="J5813" s="7">
        <v>1.97570026</v>
      </c>
      <c r="K5813" s="7">
        <v>8.3024243999999997E-5</v>
      </c>
      <c r="L5813" s="7">
        <v>1.6604848800000002E-5</v>
      </c>
      <c r="M5813" s="7">
        <v>71.39</v>
      </c>
      <c r="N5813" s="7">
        <v>3.0000000000000001E-3</v>
      </c>
      <c r="O5813" s="7">
        <v>5.9999999999999995E-4</v>
      </c>
      <c r="P5813" s="7">
        <v>1</v>
      </c>
      <c r="Q5813" s="7">
        <v>28</v>
      </c>
      <c r="R5813" s="7">
        <v>265</v>
      </c>
      <c r="S5813" s="189">
        <v>45625.593981481485</v>
      </c>
    </row>
    <row r="5814" spans="1:19">
      <c r="A5814" s="7">
        <v>2010</v>
      </c>
      <c r="B5814" s="123" t="s">
        <v>537</v>
      </c>
      <c r="C5814" s="123" t="s">
        <v>538</v>
      </c>
      <c r="D5814" s="123" t="s">
        <v>567</v>
      </c>
      <c r="E5814" s="123" t="s">
        <v>163</v>
      </c>
      <c r="F5814" s="7">
        <v>3.6743573440000001</v>
      </c>
      <c r="G5814" s="123" t="s">
        <v>532</v>
      </c>
      <c r="H5814" s="7">
        <v>0.234220072</v>
      </c>
      <c r="I5814" s="7">
        <v>63.744500000000002</v>
      </c>
      <c r="J5814" s="7">
        <v>0.23401981899999999</v>
      </c>
      <c r="K5814" s="7">
        <v>3.6743573440000002E-6</v>
      </c>
      <c r="L5814" s="7">
        <v>3.6743573439999998E-7</v>
      </c>
      <c r="M5814" s="7">
        <v>63.69</v>
      </c>
      <c r="N5814" s="7">
        <v>1E-3</v>
      </c>
      <c r="O5814" s="7">
        <v>1E-4</v>
      </c>
      <c r="P5814" s="7">
        <v>1</v>
      </c>
      <c r="Q5814" s="7">
        <v>28</v>
      </c>
      <c r="R5814" s="7">
        <v>265</v>
      </c>
      <c r="S5814" s="189">
        <v>45625.593981481485</v>
      </c>
    </row>
    <row r="5815" spans="1:19">
      <c r="A5815" s="7">
        <v>2010</v>
      </c>
      <c r="B5815" s="123" t="s">
        <v>537</v>
      </c>
      <c r="C5815" s="123" t="s">
        <v>538</v>
      </c>
      <c r="D5815" s="123" t="s">
        <v>567</v>
      </c>
      <c r="E5815" s="123" t="s">
        <v>535</v>
      </c>
      <c r="F5815" s="7">
        <v>45.968990390000002</v>
      </c>
      <c r="G5815" s="123" t="s">
        <v>532</v>
      </c>
      <c r="H5815" s="7">
        <v>2.6281541220000002</v>
      </c>
      <c r="I5815" s="7">
        <v>57.172326374999997</v>
      </c>
      <c r="J5815" s="7">
        <v>2.6256488120000001</v>
      </c>
      <c r="K5815" s="7">
        <v>4.5968990390000002E-5</v>
      </c>
      <c r="L5815" s="7">
        <v>4.5968990390000004E-6</v>
      </c>
      <c r="M5815" s="7">
        <v>57.117826375</v>
      </c>
      <c r="N5815" s="7">
        <v>1E-3</v>
      </c>
      <c r="O5815" s="7">
        <v>1E-4</v>
      </c>
      <c r="P5815" s="7">
        <v>1</v>
      </c>
      <c r="Q5815" s="7">
        <v>28</v>
      </c>
      <c r="R5815" s="7">
        <v>265</v>
      </c>
      <c r="S5815" s="189">
        <v>45625.593981481485</v>
      </c>
    </row>
    <row r="5816" spans="1:19">
      <c r="A5816" s="7">
        <v>2010</v>
      </c>
      <c r="B5816" s="123" t="s">
        <v>537</v>
      </c>
      <c r="C5816" s="123" t="s">
        <v>538</v>
      </c>
      <c r="D5816" s="123" t="s">
        <v>567</v>
      </c>
      <c r="E5816" s="123" t="s">
        <v>541</v>
      </c>
      <c r="F5816" s="7">
        <v>0</v>
      </c>
      <c r="G5816" s="123" t="s">
        <v>532</v>
      </c>
      <c r="H5816" s="7">
        <v>0</v>
      </c>
      <c r="I5816" s="7"/>
      <c r="J5816" s="7">
        <v>0</v>
      </c>
      <c r="K5816" s="7">
        <v>0</v>
      </c>
      <c r="L5816" s="7">
        <v>0</v>
      </c>
      <c r="M5816" s="7"/>
      <c r="N5816" s="7"/>
      <c r="O5816" s="7"/>
      <c r="P5816" s="7">
        <v>1</v>
      </c>
      <c r="Q5816" s="7">
        <v>28</v>
      </c>
      <c r="R5816" s="7">
        <v>265</v>
      </c>
      <c r="S5816" s="189">
        <v>45625.593981481485</v>
      </c>
    </row>
    <row r="5817" spans="1:19">
      <c r="A5817" s="7">
        <v>2010</v>
      </c>
      <c r="B5817" s="123" t="s">
        <v>537</v>
      </c>
      <c r="C5817" s="123" t="s">
        <v>538</v>
      </c>
      <c r="D5817" s="123" t="s">
        <v>568</v>
      </c>
      <c r="E5817" s="123" t="s">
        <v>540</v>
      </c>
      <c r="F5817" s="7">
        <v>22.573115356999999</v>
      </c>
      <c r="G5817" s="123" t="s">
        <v>532</v>
      </c>
      <c r="H5817" s="7">
        <v>2.150709998</v>
      </c>
      <c r="I5817" s="7">
        <v>95.277500000000003</v>
      </c>
      <c r="J5817" s="7">
        <v>2.1354167130000001</v>
      </c>
      <c r="K5817" s="7">
        <v>2.2573100000000001E-4</v>
      </c>
      <c r="L5817" s="7">
        <v>3.3859673040000003E-5</v>
      </c>
      <c r="M5817" s="7">
        <v>94.6</v>
      </c>
      <c r="N5817" s="7">
        <v>0.01</v>
      </c>
      <c r="O5817" s="7">
        <v>1.5E-3</v>
      </c>
      <c r="P5817" s="7">
        <v>1</v>
      </c>
      <c r="Q5817" s="7">
        <v>28</v>
      </c>
      <c r="R5817" s="7">
        <v>265</v>
      </c>
      <c r="S5817" s="189">
        <v>45625.593981481485</v>
      </c>
    </row>
    <row r="5818" spans="1:19">
      <c r="A5818" s="7">
        <v>2010</v>
      </c>
      <c r="B5818" s="123" t="s">
        <v>537</v>
      </c>
      <c r="C5818" s="123" t="s">
        <v>538</v>
      </c>
      <c r="D5818" s="123" t="s">
        <v>568</v>
      </c>
      <c r="E5818" s="123" t="s">
        <v>569</v>
      </c>
      <c r="F5818" s="7">
        <v>0</v>
      </c>
      <c r="G5818" s="123" t="s">
        <v>532</v>
      </c>
      <c r="H5818" s="7">
        <v>0</v>
      </c>
      <c r="I5818" s="7"/>
      <c r="J5818" s="7">
        <v>0</v>
      </c>
      <c r="K5818" s="7">
        <v>0</v>
      </c>
      <c r="L5818" s="7">
        <v>0</v>
      </c>
      <c r="M5818" s="7"/>
      <c r="N5818" s="7"/>
      <c r="O5818" s="7"/>
      <c r="P5818" s="7">
        <v>1</v>
      </c>
      <c r="Q5818" s="7">
        <v>28</v>
      </c>
      <c r="R5818" s="7">
        <v>265</v>
      </c>
      <c r="S5818" s="189">
        <v>45625.593981481485</v>
      </c>
    </row>
    <row r="5819" spans="1:19">
      <c r="A5819" s="7">
        <v>2010</v>
      </c>
      <c r="B5819" s="123" t="s">
        <v>537</v>
      </c>
      <c r="C5819" s="123" t="s">
        <v>538</v>
      </c>
      <c r="D5819" s="123" t="s">
        <v>568</v>
      </c>
      <c r="E5819" s="123" t="s">
        <v>531</v>
      </c>
      <c r="F5819" s="7">
        <v>421.34383373499998</v>
      </c>
      <c r="G5819" s="123" t="s">
        <v>532</v>
      </c>
      <c r="H5819" s="7">
        <v>32.128731354000003</v>
      </c>
      <c r="I5819" s="7">
        <v>76.253</v>
      </c>
      <c r="J5819" s="7">
        <v>32.026344801999997</v>
      </c>
      <c r="K5819" s="7">
        <v>1.264032E-3</v>
      </c>
      <c r="L5819" s="7">
        <v>2.5280600000000001E-4</v>
      </c>
      <c r="M5819" s="7">
        <v>76.010000000000005</v>
      </c>
      <c r="N5819" s="7">
        <v>3.0000000000000001E-3</v>
      </c>
      <c r="O5819" s="7">
        <v>5.9999999999999995E-4</v>
      </c>
      <c r="P5819" s="7">
        <v>1</v>
      </c>
      <c r="Q5819" s="7">
        <v>28</v>
      </c>
      <c r="R5819" s="7">
        <v>265</v>
      </c>
      <c r="S5819" s="189">
        <v>45625.593981481485</v>
      </c>
    </row>
    <row r="5820" spans="1:19">
      <c r="A5820" s="7">
        <v>2010</v>
      </c>
      <c r="B5820" s="123" t="s">
        <v>537</v>
      </c>
      <c r="C5820" s="123" t="s">
        <v>538</v>
      </c>
      <c r="D5820" s="123" t="s">
        <v>568</v>
      </c>
      <c r="E5820" s="123" t="s">
        <v>533</v>
      </c>
      <c r="F5820" s="7">
        <v>546.46113600000001</v>
      </c>
      <c r="G5820" s="123" t="s">
        <v>532</v>
      </c>
      <c r="H5820" s="7">
        <v>40.186569788</v>
      </c>
      <c r="I5820" s="7">
        <v>73.539666667000006</v>
      </c>
      <c r="J5820" s="7">
        <v>40.053779732000002</v>
      </c>
      <c r="K5820" s="7">
        <v>1.6393829999999999E-3</v>
      </c>
      <c r="L5820" s="7">
        <v>3.2787700000000002E-4</v>
      </c>
      <c r="M5820" s="7">
        <v>73.296666666999997</v>
      </c>
      <c r="N5820" s="7">
        <v>3.0000000000000001E-3</v>
      </c>
      <c r="O5820" s="7">
        <v>5.9999999999999995E-4</v>
      </c>
      <c r="P5820" s="7">
        <v>1</v>
      </c>
      <c r="Q5820" s="7">
        <v>28</v>
      </c>
      <c r="R5820" s="7">
        <v>265</v>
      </c>
      <c r="S5820" s="189">
        <v>45625.593981481485</v>
      </c>
    </row>
    <row r="5821" spans="1:19">
      <c r="A5821" s="7">
        <v>2010</v>
      </c>
      <c r="B5821" s="123" t="s">
        <v>537</v>
      </c>
      <c r="C5821" s="123" t="s">
        <v>538</v>
      </c>
      <c r="D5821" s="123" t="s">
        <v>568</v>
      </c>
      <c r="E5821" s="123" t="s">
        <v>160</v>
      </c>
      <c r="F5821" s="7">
        <v>38.434823999999999</v>
      </c>
      <c r="G5821" s="123" t="s">
        <v>532</v>
      </c>
      <c r="H5821" s="7">
        <v>2.7532017479999999</v>
      </c>
      <c r="I5821" s="7">
        <v>71.632999999999996</v>
      </c>
      <c r="J5821" s="7">
        <v>2.743862085</v>
      </c>
      <c r="K5821" s="7">
        <v>1.1530400000000001E-4</v>
      </c>
      <c r="L5821" s="7">
        <v>2.3060894400000001E-5</v>
      </c>
      <c r="M5821" s="7">
        <v>71.39</v>
      </c>
      <c r="N5821" s="7">
        <v>3.0000000000000001E-3</v>
      </c>
      <c r="O5821" s="7">
        <v>5.9999999999999995E-4</v>
      </c>
      <c r="P5821" s="7">
        <v>1</v>
      </c>
      <c r="Q5821" s="7">
        <v>28</v>
      </c>
      <c r="R5821" s="7">
        <v>265</v>
      </c>
      <c r="S5821" s="189">
        <v>45625.593981481485</v>
      </c>
    </row>
    <row r="5822" spans="1:19">
      <c r="A5822" s="7">
        <v>2010</v>
      </c>
      <c r="B5822" s="123" t="s">
        <v>537</v>
      </c>
      <c r="C5822" s="123" t="s">
        <v>538</v>
      </c>
      <c r="D5822" s="123" t="s">
        <v>568</v>
      </c>
      <c r="E5822" s="123" t="s">
        <v>163</v>
      </c>
      <c r="F5822" s="7">
        <v>79.436106393000003</v>
      </c>
      <c r="G5822" s="123" t="s">
        <v>532</v>
      </c>
      <c r="H5822" s="7">
        <v>5.0636148839999997</v>
      </c>
      <c r="I5822" s="7">
        <v>63.744500000000002</v>
      </c>
      <c r="J5822" s="7">
        <v>5.0592856160000004</v>
      </c>
      <c r="K5822" s="7">
        <v>7.9436106390000003E-5</v>
      </c>
      <c r="L5822" s="7">
        <v>7.9436106390000006E-6</v>
      </c>
      <c r="M5822" s="7">
        <v>63.69</v>
      </c>
      <c r="N5822" s="7">
        <v>1E-3</v>
      </c>
      <c r="O5822" s="7">
        <v>1E-4</v>
      </c>
      <c r="P5822" s="7">
        <v>1</v>
      </c>
      <c r="Q5822" s="7">
        <v>28</v>
      </c>
      <c r="R5822" s="7">
        <v>265</v>
      </c>
      <c r="S5822" s="189">
        <v>45625.593981481485</v>
      </c>
    </row>
    <row r="5823" spans="1:19">
      <c r="A5823" s="7">
        <v>2010</v>
      </c>
      <c r="B5823" s="123" t="s">
        <v>537</v>
      </c>
      <c r="C5823" s="123" t="s">
        <v>538</v>
      </c>
      <c r="D5823" s="123" t="s">
        <v>568</v>
      </c>
      <c r="E5823" s="123" t="s">
        <v>535</v>
      </c>
      <c r="F5823" s="7">
        <v>863.00138960300001</v>
      </c>
      <c r="G5823" s="123" t="s">
        <v>532</v>
      </c>
      <c r="H5823" s="7">
        <v>49.339797107999999</v>
      </c>
      <c r="I5823" s="7">
        <v>57.172326374999997</v>
      </c>
      <c r="J5823" s="7">
        <v>49.292763532999999</v>
      </c>
      <c r="K5823" s="7">
        <v>8.6300099999999996E-4</v>
      </c>
      <c r="L5823" s="7">
        <v>8.6300138959999998E-5</v>
      </c>
      <c r="M5823" s="7">
        <v>57.117826375</v>
      </c>
      <c r="N5823" s="7">
        <v>1E-3</v>
      </c>
      <c r="O5823" s="7">
        <v>1E-4</v>
      </c>
      <c r="P5823" s="7">
        <v>1</v>
      </c>
      <c r="Q5823" s="7">
        <v>28</v>
      </c>
      <c r="R5823" s="7">
        <v>265</v>
      </c>
      <c r="S5823" s="189">
        <v>45625.593981481485</v>
      </c>
    </row>
    <row r="5824" spans="1:19">
      <c r="A5824" s="7">
        <v>2010</v>
      </c>
      <c r="B5824" s="123" t="s">
        <v>537</v>
      </c>
      <c r="C5824" s="123" t="s">
        <v>538</v>
      </c>
      <c r="D5824" s="123" t="s">
        <v>568</v>
      </c>
      <c r="E5824" s="123" t="s">
        <v>541</v>
      </c>
      <c r="F5824" s="7">
        <v>0</v>
      </c>
      <c r="G5824" s="123" t="s">
        <v>532</v>
      </c>
      <c r="H5824" s="7">
        <v>0</v>
      </c>
      <c r="I5824" s="7"/>
      <c r="J5824" s="7">
        <v>0</v>
      </c>
      <c r="K5824" s="7">
        <v>0</v>
      </c>
      <c r="L5824" s="7">
        <v>0</v>
      </c>
      <c r="M5824" s="7"/>
      <c r="N5824" s="7"/>
      <c r="O5824" s="7"/>
      <c r="P5824" s="7">
        <v>1</v>
      </c>
      <c r="Q5824" s="7">
        <v>28</v>
      </c>
      <c r="R5824" s="7">
        <v>265</v>
      </c>
      <c r="S5824" s="189">
        <v>45625.593981481485</v>
      </c>
    </row>
    <row r="5825" spans="1:19">
      <c r="A5825" s="7">
        <v>2010</v>
      </c>
      <c r="B5825" s="123" t="s">
        <v>537</v>
      </c>
      <c r="C5825" s="123" t="s">
        <v>538</v>
      </c>
      <c r="D5825" s="123" t="s">
        <v>568</v>
      </c>
      <c r="E5825" s="123" t="s">
        <v>593</v>
      </c>
      <c r="F5825" s="7">
        <v>44.003267999999998</v>
      </c>
      <c r="G5825" s="123" t="s">
        <v>532</v>
      </c>
      <c r="H5825" s="7">
        <v>3.237599114</v>
      </c>
      <c r="I5825" s="7">
        <v>73.576333332999994</v>
      </c>
      <c r="J5825" s="7">
        <v>3.2269063199999999</v>
      </c>
      <c r="K5825" s="7">
        <v>1.3201E-4</v>
      </c>
      <c r="L5825" s="7">
        <v>2.6401960799999999E-5</v>
      </c>
      <c r="M5825" s="7">
        <v>73.333333332999999</v>
      </c>
      <c r="N5825" s="7">
        <v>3.0000000000000001E-3</v>
      </c>
      <c r="O5825" s="7">
        <v>5.9999999999999995E-4</v>
      </c>
      <c r="P5825" s="7">
        <v>1</v>
      </c>
      <c r="Q5825" s="7">
        <v>28</v>
      </c>
      <c r="R5825" s="7">
        <v>265</v>
      </c>
      <c r="S5825" s="189">
        <v>45625.593981481485</v>
      </c>
    </row>
    <row r="5826" spans="1:19">
      <c r="A5826" s="7">
        <v>2010</v>
      </c>
      <c r="B5826" s="123" t="s">
        <v>537</v>
      </c>
      <c r="C5826" s="123" t="s">
        <v>538</v>
      </c>
      <c r="D5826" s="123" t="s">
        <v>566</v>
      </c>
      <c r="E5826" s="123" t="s">
        <v>540</v>
      </c>
      <c r="F5826" s="7">
        <v>2.025208938</v>
      </c>
      <c r="G5826" s="123" t="s">
        <v>532</v>
      </c>
      <c r="H5826" s="7">
        <v>0.19295684499999999</v>
      </c>
      <c r="I5826" s="7">
        <v>95.277500000000003</v>
      </c>
      <c r="J5826" s="7">
        <v>0.19158476599999999</v>
      </c>
      <c r="K5826" s="7">
        <v>2.0252089379999999E-5</v>
      </c>
      <c r="L5826" s="7">
        <v>3.037813407E-6</v>
      </c>
      <c r="M5826" s="7">
        <v>94.6</v>
      </c>
      <c r="N5826" s="7">
        <v>0.01</v>
      </c>
      <c r="O5826" s="7">
        <v>1.5E-3</v>
      </c>
      <c r="P5826" s="7">
        <v>1</v>
      </c>
      <c r="Q5826" s="7">
        <v>28</v>
      </c>
      <c r="R5826" s="7">
        <v>265</v>
      </c>
      <c r="S5826" s="189">
        <v>45625.593981481485</v>
      </c>
    </row>
    <row r="5827" spans="1:19">
      <c r="A5827" s="7">
        <v>2010</v>
      </c>
      <c r="B5827" s="123" t="s">
        <v>537</v>
      </c>
      <c r="C5827" s="123" t="s">
        <v>538</v>
      </c>
      <c r="D5827" s="123" t="s">
        <v>566</v>
      </c>
      <c r="E5827" s="123" t="s">
        <v>531</v>
      </c>
      <c r="F5827" s="7">
        <v>0</v>
      </c>
      <c r="G5827" s="123" t="s">
        <v>532</v>
      </c>
      <c r="H5827" s="7">
        <v>0</v>
      </c>
      <c r="I5827" s="7"/>
      <c r="J5827" s="7">
        <v>0</v>
      </c>
      <c r="K5827" s="7">
        <v>0</v>
      </c>
      <c r="L5827" s="7">
        <v>0</v>
      </c>
      <c r="M5827" s="7"/>
      <c r="N5827" s="7"/>
      <c r="O5827" s="7"/>
      <c r="P5827" s="7">
        <v>1</v>
      </c>
      <c r="Q5827" s="7">
        <v>28</v>
      </c>
      <c r="R5827" s="7">
        <v>265</v>
      </c>
      <c r="S5827" s="189">
        <v>45625.593981481485</v>
      </c>
    </row>
    <row r="5828" spans="1:19">
      <c r="A5828" s="7">
        <v>2010</v>
      </c>
      <c r="B5828" s="123" t="s">
        <v>537</v>
      </c>
      <c r="C5828" s="123" t="s">
        <v>538</v>
      </c>
      <c r="D5828" s="123" t="s">
        <v>566</v>
      </c>
      <c r="E5828" s="123" t="s">
        <v>533</v>
      </c>
      <c r="F5828" s="7">
        <v>1052.572461494</v>
      </c>
      <c r="G5828" s="123" t="s">
        <v>532</v>
      </c>
      <c r="H5828" s="7">
        <v>77.405827961</v>
      </c>
      <c r="I5828" s="7">
        <v>73.539666667000006</v>
      </c>
      <c r="J5828" s="7">
        <v>77.150052853000005</v>
      </c>
      <c r="K5828" s="7">
        <v>3.157717E-3</v>
      </c>
      <c r="L5828" s="7">
        <v>6.3154300000000003E-4</v>
      </c>
      <c r="M5828" s="7">
        <v>73.296666666999997</v>
      </c>
      <c r="N5828" s="7">
        <v>3.0000000000000001E-3</v>
      </c>
      <c r="O5828" s="7">
        <v>5.9999999999999995E-4</v>
      </c>
      <c r="P5828" s="7">
        <v>1</v>
      </c>
      <c r="Q5828" s="7">
        <v>28</v>
      </c>
      <c r="R5828" s="7">
        <v>265</v>
      </c>
      <c r="S5828" s="189">
        <v>45625.593981481485</v>
      </c>
    </row>
    <row r="5829" spans="1:19">
      <c r="A5829" s="7">
        <v>2010</v>
      </c>
      <c r="B5829" s="123" t="s">
        <v>537</v>
      </c>
      <c r="C5829" s="123" t="s">
        <v>538</v>
      </c>
      <c r="D5829" s="123" t="s">
        <v>566</v>
      </c>
      <c r="E5829" s="123" t="s">
        <v>160</v>
      </c>
      <c r="F5829" s="7">
        <v>22.180453719999999</v>
      </c>
      <c r="G5829" s="123" t="s">
        <v>532</v>
      </c>
      <c r="H5829" s="7">
        <v>1.588852441</v>
      </c>
      <c r="I5829" s="7">
        <v>71.632999999999996</v>
      </c>
      <c r="J5829" s="7">
        <v>1.583462591</v>
      </c>
      <c r="K5829" s="7">
        <v>6.6541361160000004E-5</v>
      </c>
      <c r="L5829" s="7">
        <v>1.330827223E-5</v>
      </c>
      <c r="M5829" s="7">
        <v>71.39</v>
      </c>
      <c r="N5829" s="7">
        <v>3.0000000000000001E-3</v>
      </c>
      <c r="O5829" s="7">
        <v>5.9999999999999995E-4</v>
      </c>
      <c r="P5829" s="7">
        <v>1</v>
      </c>
      <c r="Q5829" s="7">
        <v>28</v>
      </c>
      <c r="R5829" s="7">
        <v>265</v>
      </c>
      <c r="S5829" s="189">
        <v>45625.593981481485</v>
      </c>
    </row>
    <row r="5830" spans="1:19">
      <c r="A5830" s="7">
        <v>2010</v>
      </c>
      <c r="B5830" s="123" t="s">
        <v>537</v>
      </c>
      <c r="C5830" s="123" t="s">
        <v>538</v>
      </c>
      <c r="D5830" s="123" t="s">
        <v>566</v>
      </c>
      <c r="E5830" s="123" t="s">
        <v>163</v>
      </c>
      <c r="F5830" s="7">
        <v>11.585360076000001</v>
      </c>
      <c r="G5830" s="123" t="s">
        <v>532</v>
      </c>
      <c r="H5830" s="7">
        <v>0.738502985</v>
      </c>
      <c r="I5830" s="7">
        <v>63.744500000000002</v>
      </c>
      <c r="J5830" s="7">
        <v>0.737871583</v>
      </c>
      <c r="K5830" s="7">
        <v>1.158536008E-5</v>
      </c>
      <c r="L5830" s="7">
        <v>1.158536008E-6</v>
      </c>
      <c r="M5830" s="7">
        <v>63.69</v>
      </c>
      <c r="N5830" s="7">
        <v>1E-3</v>
      </c>
      <c r="O5830" s="7">
        <v>1E-4</v>
      </c>
      <c r="P5830" s="7">
        <v>1</v>
      </c>
      <c r="Q5830" s="7">
        <v>28</v>
      </c>
      <c r="R5830" s="7">
        <v>265</v>
      </c>
      <c r="S5830" s="189">
        <v>45625.593981481485</v>
      </c>
    </row>
    <row r="5831" spans="1:19">
      <c r="A5831" s="7">
        <v>2010</v>
      </c>
      <c r="B5831" s="123" t="s">
        <v>537</v>
      </c>
      <c r="C5831" s="123" t="s">
        <v>538</v>
      </c>
      <c r="D5831" s="123" t="s">
        <v>566</v>
      </c>
      <c r="E5831" s="123" t="s">
        <v>535</v>
      </c>
      <c r="F5831" s="7">
        <v>256.12052724199998</v>
      </c>
      <c r="G5831" s="123" t="s">
        <v>532</v>
      </c>
      <c r="H5831" s="7">
        <v>14.643006375000001</v>
      </c>
      <c r="I5831" s="7">
        <v>57.172326374999997</v>
      </c>
      <c r="J5831" s="7">
        <v>14.629047806000001</v>
      </c>
      <c r="K5831" s="7">
        <v>2.56121E-4</v>
      </c>
      <c r="L5831" s="7">
        <v>2.5612052720000001E-5</v>
      </c>
      <c r="M5831" s="7">
        <v>57.117826375</v>
      </c>
      <c r="N5831" s="7">
        <v>1E-3</v>
      </c>
      <c r="O5831" s="7">
        <v>1E-4</v>
      </c>
      <c r="P5831" s="7">
        <v>1</v>
      </c>
      <c r="Q5831" s="7">
        <v>28</v>
      </c>
      <c r="R5831" s="7">
        <v>265</v>
      </c>
      <c r="S5831" s="189">
        <v>45625.593981481485</v>
      </c>
    </row>
    <row r="5832" spans="1:19">
      <c r="A5832" s="7">
        <v>2010</v>
      </c>
      <c r="B5832" s="123" t="s">
        <v>537</v>
      </c>
      <c r="C5832" s="123" t="s">
        <v>538</v>
      </c>
      <c r="D5832" s="123" t="s">
        <v>566</v>
      </c>
      <c r="E5832" s="123" t="s">
        <v>541</v>
      </c>
      <c r="F5832" s="7">
        <v>0</v>
      </c>
      <c r="G5832" s="123" t="s">
        <v>532</v>
      </c>
      <c r="H5832" s="7">
        <v>0</v>
      </c>
      <c r="I5832" s="7"/>
      <c r="J5832" s="7">
        <v>0</v>
      </c>
      <c r="K5832" s="7">
        <v>0</v>
      </c>
      <c r="L5832" s="7">
        <v>0</v>
      </c>
      <c r="M5832" s="7"/>
      <c r="N5832" s="7"/>
      <c r="O5832" s="7"/>
      <c r="P5832" s="7">
        <v>1</v>
      </c>
      <c r="Q5832" s="7">
        <v>28</v>
      </c>
      <c r="R5832" s="7">
        <v>265</v>
      </c>
      <c r="S5832" s="189">
        <v>45625.593981481485</v>
      </c>
    </row>
    <row r="5833" spans="1:19">
      <c r="A5833" s="7">
        <v>2010</v>
      </c>
      <c r="B5833" s="123" t="s">
        <v>537</v>
      </c>
      <c r="C5833" s="123" t="s">
        <v>553</v>
      </c>
      <c r="D5833" s="123" t="s">
        <v>554</v>
      </c>
      <c r="E5833" s="123" t="s">
        <v>25</v>
      </c>
      <c r="F5833" s="7">
        <v>790.43948858500005</v>
      </c>
      <c r="G5833" s="123" t="s">
        <v>532</v>
      </c>
      <c r="H5833" s="7">
        <v>3.5492698410000001</v>
      </c>
      <c r="I5833" s="7">
        <v>4.4902486430000002</v>
      </c>
      <c r="J5833" s="7">
        <v>3.0932769009999999</v>
      </c>
      <c r="K5833" s="7">
        <v>1.695764E-3</v>
      </c>
      <c r="L5833" s="7">
        <v>1.541553E-3</v>
      </c>
      <c r="M5833" s="7">
        <v>3.9133633190000001</v>
      </c>
      <c r="N5833" s="7">
        <v>2.1453430000000001E-3</v>
      </c>
      <c r="O5833" s="7">
        <v>1.9502479999999999E-3</v>
      </c>
      <c r="P5833" s="7">
        <v>1</v>
      </c>
      <c r="Q5833" s="7">
        <v>28</v>
      </c>
      <c r="R5833" s="7">
        <v>265</v>
      </c>
      <c r="S5833" s="189">
        <v>45625.593981481485</v>
      </c>
    </row>
    <row r="5834" spans="1:19">
      <c r="A5834" s="7">
        <v>2010</v>
      </c>
      <c r="B5834" s="123" t="s">
        <v>537</v>
      </c>
      <c r="C5834" s="123" t="s">
        <v>553</v>
      </c>
      <c r="D5834" s="123" t="s">
        <v>554</v>
      </c>
      <c r="E5834" s="123" t="s">
        <v>23</v>
      </c>
      <c r="F5834" s="7">
        <v>0</v>
      </c>
      <c r="G5834" s="123" t="s">
        <v>532</v>
      </c>
      <c r="H5834" s="7">
        <v>0</v>
      </c>
      <c r="I5834" s="7"/>
      <c r="J5834" s="7">
        <v>0</v>
      </c>
      <c r="K5834" s="7">
        <v>0</v>
      </c>
      <c r="L5834" s="7">
        <v>0</v>
      </c>
      <c r="M5834" s="7"/>
      <c r="N5834" s="7"/>
      <c r="O5834" s="7"/>
      <c r="P5834" s="7"/>
      <c r="Q5834" s="7">
        <v>28</v>
      </c>
      <c r="R5834" s="7">
        <v>265</v>
      </c>
      <c r="S5834" s="189">
        <v>45625.593981481485</v>
      </c>
    </row>
    <row r="5835" spans="1:19">
      <c r="A5835" s="7">
        <v>2010</v>
      </c>
      <c r="B5835" s="123" t="s">
        <v>537</v>
      </c>
      <c r="C5835" s="123" t="s">
        <v>553</v>
      </c>
      <c r="D5835" s="123" t="s">
        <v>554</v>
      </c>
      <c r="E5835" s="123" t="s">
        <v>533</v>
      </c>
      <c r="F5835" s="7">
        <v>28023.620527415002</v>
      </c>
      <c r="G5835" s="123" t="s">
        <v>532</v>
      </c>
      <c r="H5835" s="7">
        <v>2071.0705460230001</v>
      </c>
      <c r="I5835" s="7">
        <v>73.904460131999997</v>
      </c>
      <c r="J5835" s="7">
        <v>2054.1313846600001</v>
      </c>
      <c r="K5835" s="7">
        <v>6.1374222999999999E-2</v>
      </c>
      <c r="L5835" s="7">
        <v>5.7436540000000001E-2</v>
      </c>
      <c r="M5835" s="7">
        <v>73.3</v>
      </c>
      <c r="N5835" s="7">
        <v>2.1900890000000001E-3</v>
      </c>
      <c r="O5835" s="7">
        <v>2.049576E-3</v>
      </c>
      <c r="P5835" s="7">
        <v>1</v>
      </c>
      <c r="Q5835" s="7">
        <v>28</v>
      </c>
      <c r="R5835" s="7">
        <v>265</v>
      </c>
      <c r="S5835" s="189">
        <v>45625.593981481485</v>
      </c>
    </row>
    <row r="5836" spans="1:19">
      <c r="A5836" s="7">
        <v>2010</v>
      </c>
      <c r="B5836" s="123" t="s">
        <v>537</v>
      </c>
      <c r="C5836" s="123" t="s">
        <v>553</v>
      </c>
      <c r="D5836" s="123" t="s">
        <v>555</v>
      </c>
      <c r="E5836" s="123" t="s">
        <v>25</v>
      </c>
      <c r="F5836" s="7">
        <v>399.53699456200002</v>
      </c>
      <c r="G5836" s="123" t="s">
        <v>532</v>
      </c>
      <c r="H5836" s="7">
        <v>1.7940204479999999</v>
      </c>
      <c r="I5836" s="7">
        <v>4.4902486430000002</v>
      </c>
      <c r="J5836" s="7">
        <v>1.5635334190000001</v>
      </c>
      <c r="K5836" s="7">
        <v>8.57144E-4</v>
      </c>
      <c r="L5836" s="7">
        <v>7.7919600000000001E-4</v>
      </c>
      <c r="M5836" s="7">
        <v>3.9133633190000001</v>
      </c>
      <c r="N5836" s="7">
        <v>2.1453430000000001E-3</v>
      </c>
      <c r="O5836" s="7">
        <v>1.9502479999999999E-3</v>
      </c>
      <c r="P5836" s="7">
        <v>1</v>
      </c>
      <c r="Q5836" s="7">
        <v>28</v>
      </c>
      <c r="R5836" s="7">
        <v>265</v>
      </c>
      <c r="S5836" s="189">
        <v>45625.593981481485</v>
      </c>
    </row>
    <row r="5837" spans="1:19">
      <c r="A5837" s="7">
        <v>2010</v>
      </c>
      <c r="B5837" s="123" t="s">
        <v>537</v>
      </c>
      <c r="C5837" s="123" t="s">
        <v>553</v>
      </c>
      <c r="D5837" s="123" t="s">
        <v>555</v>
      </c>
      <c r="E5837" s="123" t="s">
        <v>23</v>
      </c>
      <c r="F5837" s="7">
        <v>0</v>
      </c>
      <c r="G5837" s="123" t="s">
        <v>532</v>
      </c>
      <c r="H5837" s="7">
        <v>0</v>
      </c>
      <c r="I5837" s="7"/>
      <c r="J5837" s="7">
        <v>0</v>
      </c>
      <c r="K5837" s="7">
        <v>0</v>
      </c>
      <c r="L5837" s="7">
        <v>0</v>
      </c>
      <c r="M5837" s="7"/>
      <c r="N5837" s="7"/>
      <c r="O5837" s="7"/>
      <c r="P5837" s="7"/>
      <c r="Q5837" s="7">
        <v>28</v>
      </c>
      <c r="R5837" s="7">
        <v>265</v>
      </c>
      <c r="S5837" s="189">
        <v>45625.593981481485</v>
      </c>
    </row>
    <row r="5838" spans="1:19">
      <c r="A5838" s="7">
        <v>2010</v>
      </c>
      <c r="B5838" s="123" t="s">
        <v>537</v>
      </c>
      <c r="C5838" s="123" t="s">
        <v>553</v>
      </c>
      <c r="D5838" s="123" t="s">
        <v>555</v>
      </c>
      <c r="E5838" s="123" t="s">
        <v>533</v>
      </c>
      <c r="F5838" s="7">
        <v>14164.870662433001</v>
      </c>
      <c r="G5838" s="123" t="s">
        <v>532</v>
      </c>
      <c r="H5838" s="7">
        <v>1046.8471191470001</v>
      </c>
      <c r="I5838" s="7">
        <v>73.904460131999997</v>
      </c>
      <c r="J5838" s="7">
        <v>1038.285019556</v>
      </c>
      <c r="K5838" s="7">
        <v>3.1022326999999999E-2</v>
      </c>
      <c r="L5838" s="7">
        <v>2.9031978999999999E-2</v>
      </c>
      <c r="M5838" s="7">
        <v>73.3</v>
      </c>
      <c r="N5838" s="7">
        <v>2.1900890000000001E-3</v>
      </c>
      <c r="O5838" s="7">
        <v>2.049576E-3</v>
      </c>
      <c r="P5838" s="7">
        <v>1</v>
      </c>
      <c r="Q5838" s="7">
        <v>28</v>
      </c>
      <c r="R5838" s="7">
        <v>265</v>
      </c>
      <c r="S5838" s="189">
        <v>45625.593981481485</v>
      </c>
    </row>
    <row r="5839" spans="1:19">
      <c r="A5839" s="7">
        <v>2010</v>
      </c>
      <c r="B5839" s="123" t="s">
        <v>537</v>
      </c>
      <c r="C5839" s="123" t="s">
        <v>553</v>
      </c>
      <c r="D5839" s="123" t="s">
        <v>555</v>
      </c>
      <c r="E5839" s="123" t="s">
        <v>159</v>
      </c>
      <c r="F5839" s="7">
        <v>0</v>
      </c>
      <c r="G5839" s="123" t="s">
        <v>532</v>
      </c>
      <c r="H5839" s="7">
        <v>0</v>
      </c>
      <c r="I5839" s="7"/>
      <c r="J5839" s="7">
        <v>0</v>
      </c>
      <c r="K5839" s="7">
        <v>0</v>
      </c>
      <c r="L5839" s="7">
        <v>0</v>
      </c>
      <c r="M5839" s="7"/>
      <c r="N5839" s="7"/>
      <c r="O5839" s="7"/>
      <c r="P5839" s="7">
        <v>1</v>
      </c>
      <c r="Q5839" s="7">
        <v>28</v>
      </c>
      <c r="R5839" s="7">
        <v>265</v>
      </c>
      <c r="S5839" s="189">
        <v>45625.593981481485</v>
      </c>
    </row>
    <row r="5840" spans="1:19">
      <c r="A5840" s="7">
        <v>2010</v>
      </c>
      <c r="B5840" s="123" t="s">
        <v>537</v>
      </c>
      <c r="C5840" s="123" t="s">
        <v>553</v>
      </c>
      <c r="D5840" s="123" t="s">
        <v>560</v>
      </c>
      <c r="E5840" s="123" t="s">
        <v>25</v>
      </c>
      <c r="F5840" s="7">
        <v>901.07207215200003</v>
      </c>
      <c r="G5840" s="123" t="s">
        <v>532</v>
      </c>
      <c r="H5840" s="7">
        <v>4.0460376499999997</v>
      </c>
      <c r="I5840" s="7">
        <v>4.4902486430000002</v>
      </c>
      <c r="J5840" s="7">
        <v>3.526222395</v>
      </c>
      <c r="K5840" s="7">
        <v>1.9331089999999999E-3</v>
      </c>
      <c r="L5840" s="7">
        <v>1.7573140000000001E-3</v>
      </c>
      <c r="M5840" s="7">
        <v>3.9133633190000001</v>
      </c>
      <c r="N5840" s="7">
        <v>2.1453430000000001E-3</v>
      </c>
      <c r="O5840" s="7">
        <v>1.9502479999999999E-3</v>
      </c>
      <c r="P5840" s="7">
        <v>1</v>
      </c>
      <c r="Q5840" s="7">
        <v>28</v>
      </c>
      <c r="R5840" s="7">
        <v>265</v>
      </c>
      <c r="S5840" s="189">
        <v>45625.593981481485</v>
      </c>
    </row>
    <row r="5841" spans="1:19">
      <c r="A5841" s="7">
        <v>2010</v>
      </c>
      <c r="B5841" s="123" t="s">
        <v>537</v>
      </c>
      <c r="C5841" s="123" t="s">
        <v>553</v>
      </c>
      <c r="D5841" s="123" t="s">
        <v>560</v>
      </c>
      <c r="E5841" s="123" t="s">
        <v>23</v>
      </c>
      <c r="F5841" s="7">
        <v>1097.892433489</v>
      </c>
      <c r="G5841" s="123" t="s">
        <v>532</v>
      </c>
      <c r="H5841" s="7">
        <v>0.759124943</v>
      </c>
      <c r="I5841" s="7">
        <v>0.69143835899999995</v>
      </c>
      <c r="J5841" s="7">
        <v>0</v>
      </c>
      <c r="K5841" s="7">
        <v>1.0647693E-2</v>
      </c>
      <c r="L5841" s="7">
        <v>1.7395830000000001E-3</v>
      </c>
      <c r="M5841" s="7">
        <v>0</v>
      </c>
      <c r="N5841" s="7">
        <v>9.6983030000000001E-3</v>
      </c>
      <c r="O5841" s="7">
        <v>1.5844749999999999E-3</v>
      </c>
      <c r="P5841" s="7"/>
      <c r="Q5841" s="7">
        <v>28</v>
      </c>
      <c r="R5841" s="7">
        <v>265</v>
      </c>
      <c r="S5841" s="189">
        <v>45625.593981481485</v>
      </c>
    </row>
    <row r="5842" spans="1:19">
      <c r="A5842" s="7">
        <v>2010</v>
      </c>
      <c r="B5842" s="123" t="s">
        <v>537</v>
      </c>
      <c r="C5842" s="123" t="s">
        <v>553</v>
      </c>
      <c r="D5842" s="123" t="s">
        <v>560</v>
      </c>
      <c r="E5842" s="123" t="s">
        <v>533</v>
      </c>
      <c r="F5842" s="7">
        <v>28497.153996844001</v>
      </c>
      <c r="G5842" s="123" t="s">
        <v>532</v>
      </c>
      <c r="H5842" s="7">
        <v>2106.0667814349999</v>
      </c>
      <c r="I5842" s="7">
        <v>73.904460131999997</v>
      </c>
      <c r="J5842" s="7">
        <v>2088.8413879690002</v>
      </c>
      <c r="K5842" s="7">
        <v>6.2411303000000001E-2</v>
      </c>
      <c r="L5842" s="7">
        <v>5.8407082999999999E-2</v>
      </c>
      <c r="M5842" s="7">
        <v>73.3</v>
      </c>
      <c r="N5842" s="7">
        <v>2.1900890000000001E-3</v>
      </c>
      <c r="O5842" s="7">
        <v>2.049576E-3</v>
      </c>
      <c r="P5842" s="7">
        <v>1</v>
      </c>
      <c r="Q5842" s="7">
        <v>28</v>
      </c>
      <c r="R5842" s="7">
        <v>265</v>
      </c>
      <c r="S5842" s="189">
        <v>45625.593981481485</v>
      </c>
    </row>
    <row r="5843" spans="1:19">
      <c r="A5843" s="7">
        <v>2010</v>
      </c>
      <c r="B5843" s="123" t="s">
        <v>537</v>
      </c>
      <c r="C5843" s="123" t="s">
        <v>553</v>
      </c>
      <c r="D5843" s="123" t="s">
        <v>560</v>
      </c>
      <c r="E5843" s="123" t="s">
        <v>159</v>
      </c>
      <c r="F5843" s="7">
        <v>53762.656743694002</v>
      </c>
      <c r="G5843" s="123" t="s">
        <v>532</v>
      </c>
      <c r="H5843" s="7">
        <v>3801.7216784249999</v>
      </c>
      <c r="I5843" s="7">
        <v>70.713054537999994</v>
      </c>
      <c r="J5843" s="7">
        <v>3761.235465789</v>
      </c>
      <c r="K5843" s="7">
        <v>0.60247809500000005</v>
      </c>
      <c r="L5843" s="7">
        <v>8.9120097999999995E-2</v>
      </c>
      <c r="M5843" s="7">
        <v>69.959999999999994</v>
      </c>
      <c r="N5843" s="7">
        <v>1.1206256E-2</v>
      </c>
      <c r="O5843" s="7">
        <v>1.657658E-3</v>
      </c>
      <c r="P5843" s="7">
        <v>1</v>
      </c>
      <c r="Q5843" s="7">
        <v>28</v>
      </c>
      <c r="R5843" s="7">
        <v>265</v>
      </c>
      <c r="S5843" s="189">
        <v>45625.593981481485</v>
      </c>
    </row>
    <row r="5844" spans="1:19">
      <c r="A5844" s="7">
        <v>2010</v>
      </c>
      <c r="B5844" s="123" t="s">
        <v>537</v>
      </c>
      <c r="C5844" s="123" t="s">
        <v>553</v>
      </c>
      <c r="D5844" s="123" t="s">
        <v>560</v>
      </c>
      <c r="E5844" s="123" t="s">
        <v>163</v>
      </c>
      <c r="F5844" s="7">
        <v>21.550259278999999</v>
      </c>
      <c r="G5844" s="123" t="s">
        <v>532</v>
      </c>
      <c r="H5844" s="7">
        <v>1.404255684</v>
      </c>
      <c r="I5844" s="7">
        <v>65.161892750999996</v>
      </c>
      <c r="J5844" s="7">
        <v>1.3727515159999999</v>
      </c>
      <c r="K5844" s="7">
        <v>2.8332200000000002E-4</v>
      </c>
      <c r="L5844" s="7">
        <v>8.894772541E-5</v>
      </c>
      <c r="M5844" s="7">
        <v>63.7</v>
      </c>
      <c r="N5844" s="7">
        <v>1.3147041999999999E-2</v>
      </c>
      <c r="O5844" s="7">
        <v>4.1274550000000004E-3</v>
      </c>
      <c r="P5844" s="7">
        <v>1</v>
      </c>
      <c r="Q5844" s="7">
        <v>28</v>
      </c>
      <c r="R5844" s="7">
        <v>265</v>
      </c>
      <c r="S5844" s="189">
        <v>45625.593981481485</v>
      </c>
    </row>
    <row r="5845" spans="1:19">
      <c r="A5845" s="7">
        <v>2010</v>
      </c>
      <c r="B5845" s="123" t="s">
        <v>537</v>
      </c>
      <c r="C5845" s="123" t="s">
        <v>553</v>
      </c>
      <c r="D5845" s="123" t="s">
        <v>559</v>
      </c>
      <c r="E5845" s="123" t="s">
        <v>25</v>
      </c>
      <c r="F5845" s="7">
        <v>145.48065565100001</v>
      </c>
      <c r="G5845" s="123" t="s">
        <v>532</v>
      </c>
      <c r="H5845" s="7">
        <v>0.65324431699999996</v>
      </c>
      <c r="I5845" s="7">
        <v>4.4902486430000002</v>
      </c>
      <c r="J5845" s="7">
        <v>0.56931866099999995</v>
      </c>
      <c r="K5845" s="7">
        <v>3.1210599999999998E-4</v>
      </c>
      <c r="L5845" s="7">
        <v>2.8372299999999999E-4</v>
      </c>
      <c r="M5845" s="7">
        <v>3.9133633190000001</v>
      </c>
      <c r="N5845" s="7">
        <v>2.1453430000000001E-3</v>
      </c>
      <c r="O5845" s="7">
        <v>1.9502479999999999E-3</v>
      </c>
      <c r="P5845" s="7">
        <v>1</v>
      </c>
      <c r="Q5845" s="7">
        <v>28</v>
      </c>
      <c r="R5845" s="7">
        <v>265</v>
      </c>
      <c r="S5845" s="189">
        <v>45625.593981481485</v>
      </c>
    </row>
    <row r="5846" spans="1:19">
      <c r="A5846" s="7">
        <v>2010</v>
      </c>
      <c r="B5846" s="123" t="s">
        <v>537</v>
      </c>
      <c r="C5846" s="123" t="s">
        <v>553</v>
      </c>
      <c r="D5846" s="123" t="s">
        <v>559</v>
      </c>
      <c r="E5846" s="123" t="s">
        <v>23</v>
      </c>
      <c r="F5846" s="7">
        <v>32.104404496999997</v>
      </c>
      <c r="G5846" s="123" t="s">
        <v>532</v>
      </c>
      <c r="H5846" s="7">
        <v>2.2198216999999999E-2</v>
      </c>
      <c r="I5846" s="7">
        <v>0.69143835899999995</v>
      </c>
      <c r="J5846" s="7">
        <v>0</v>
      </c>
      <c r="K5846" s="7">
        <v>3.1135800000000002E-4</v>
      </c>
      <c r="L5846" s="7">
        <v>5.0868626320000002E-5</v>
      </c>
      <c r="M5846" s="7">
        <v>0</v>
      </c>
      <c r="N5846" s="7">
        <v>9.6983030000000001E-3</v>
      </c>
      <c r="O5846" s="7">
        <v>1.5844749999999999E-3</v>
      </c>
      <c r="P5846" s="7"/>
      <c r="Q5846" s="7">
        <v>28</v>
      </c>
      <c r="R5846" s="7">
        <v>265</v>
      </c>
      <c r="S5846" s="189">
        <v>45625.593981481485</v>
      </c>
    </row>
    <row r="5847" spans="1:19">
      <c r="A5847" s="7">
        <v>2010</v>
      </c>
      <c r="B5847" s="123" t="s">
        <v>537</v>
      </c>
      <c r="C5847" s="123" t="s">
        <v>553</v>
      </c>
      <c r="D5847" s="123" t="s">
        <v>559</v>
      </c>
      <c r="E5847" s="123" t="s">
        <v>533</v>
      </c>
      <c r="F5847" s="7">
        <v>5157.7568516430001</v>
      </c>
      <c r="G5847" s="123" t="s">
        <v>532</v>
      </c>
      <c r="H5847" s="7">
        <v>381.18123561300001</v>
      </c>
      <c r="I5847" s="7">
        <v>73.904460131999997</v>
      </c>
      <c r="J5847" s="7">
        <v>378.06357722500002</v>
      </c>
      <c r="K5847" s="7">
        <v>1.1295947000000001E-2</v>
      </c>
      <c r="L5847" s="7">
        <v>1.0571215E-2</v>
      </c>
      <c r="M5847" s="7">
        <v>73.3</v>
      </c>
      <c r="N5847" s="7">
        <v>2.1900890000000001E-3</v>
      </c>
      <c r="O5847" s="7">
        <v>2.049576E-3</v>
      </c>
      <c r="P5847" s="7">
        <v>1</v>
      </c>
      <c r="Q5847" s="7">
        <v>28</v>
      </c>
      <c r="R5847" s="7">
        <v>265</v>
      </c>
      <c r="S5847" s="189">
        <v>45625.593981481485</v>
      </c>
    </row>
    <row r="5848" spans="1:19">
      <c r="A5848" s="7">
        <v>2010</v>
      </c>
      <c r="B5848" s="123" t="s">
        <v>537</v>
      </c>
      <c r="C5848" s="123" t="s">
        <v>553</v>
      </c>
      <c r="D5848" s="123" t="s">
        <v>559</v>
      </c>
      <c r="E5848" s="123" t="s">
        <v>159</v>
      </c>
      <c r="F5848" s="7">
        <v>1572.1194775450001</v>
      </c>
      <c r="G5848" s="123" t="s">
        <v>532</v>
      </c>
      <c r="H5848" s="7">
        <v>111.169370356</v>
      </c>
      <c r="I5848" s="7">
        <v>70.713054537999994</v>
      </c>
      <c r="J5848" s="7">
        <v>109.985478649</v>
      </c>
      <c r="K5848" s="7">
        <v>1.7617573000000001E-2</v>
      </c>
      <c r="L5848" s="7">
        <v>2.6060359999999999E-3</v>
      </c>
      <c r="M5848" s="7">
        <v>69.959999999999994</v>
      </c>
      <c r="N5848" s="7">
        <v>1.1206256E-2</v>
      </c>
      <c r="O5848" s="7">
        <v>1.657658E-3</v>
      </c>
      <c r="P5848" s="7">
        <v>1</v>
      </c>
      <c r="Q5848" s="7">
        <v>28</v>
      </c>
      <c r="R5848" s="7">
        <v>265</v>
      </c>
      <c r="S5848" s="189">
        <v>45625.593981481485</v>
      </c>
    </row>
    <row r="5849" spans="1:19">
      <c r="A5849" s="7">
        <v>2010</v>
      </c>
      <c r="B5849" s="123" t="s">
        <v>537</v>
      </c>
      <c r="C5849" s="123" t="s">
        <v>553</v>
      </c>
      <c r="D5849" s="123" t="s">
        <v>188</v>
      </c>
      <c r="E5849" s="123" t="s">
        <v>533</v>
      </c>
      <c r="F5849" s="7">
        <v>1663.7744562410001</v>
      </c>
      <c r="G5849" s="123" t="s">
        <v>532</v>
      </c>
      <c r="H5849" s="7">
        <v>134.75774483800001</v>
      </c>
      <c r="I5849" s="7">
        <v>80.995199999999997</v>
      </c>
      <c r="J5849" s="7">
        <v>121.954667642</v>
      </c>
      <c r="K5849" s="7">
        <v>6.9046639999999996E-3</v>
      </c>
      <c r="L5849" s="7">
        <v>4.7583949E-2</v>
      </c>
      <c r="M5849" s="7">
        <v>73.3</v>
      </c>
      <c r="N5849" s="7">
        <v>4.15E-3</v>
      </c>
      <c r="O5849" s="7">
        <v>2.86E-2</v>
      </c>
      <c r="P5849" s="7">
        <v>1</v>
      </c>
      <c r="Q5849" s="7">
        <v>28</v>
      </c>
      <c r="R5849" s="7">
        <v>265</v>
      </c>
      <c r="S5849" s="189">
        <v>45625.593981481485</v>
      </c>
    </row>
    <row r="5850" spans="1:19">
      <c r="A5850" s="7">
        <v>2010</v>
      </c>
      <c r="B5850" s="123" t="s">
        <v>537</v>
      </c>
      <c r="C5850" s="123" t="s">
        <v>553</v>
      </c>
      <c r="D5850" s="123" t="s">
        <v>571</v>
      </c>
      <c r="E5850" s="123" t="s">
        <v>572</v>
      </c>
      <c r="F5850" s="7">
        <v>648.70202515699998</v>
      </c>
      <c r="G5850" s="123" t="s">
        <v>532</v>
      </c>
      <c r="H5850" s="7">
        <v>46.653352060000003</v>
      </c>
      <c r="I5850" s="7">
        <v>71.917999714000004</v>
      </c>
      <c r="J5850" s="7">
        <v>46.263705537</v>
      </c>
      <c r="K5850" s="7">
        <v>1.281068E-3</v>
      </c>
      <c r="L5850" s="7">
        <v>1.3350059999999999E-3</v>
      </c>
      <c r="M5850" s="7">
        <v>71.317344085000002</v>
      </c>
      <c r="N5850" s="7">
        <v>1.9748180000000001E-3</v>
      </c>
      <c r="O5850" s="7">
        <v>2.0579650000000001E-3</v>
      </c>
      <c r="P5850" s="7">
        <v>1</v>
      </c>
      <c r="Q5850" s="7">
        <v>28</v>
      </c>
      <c r="R5850" s="7">
        <v>265</v>
      </c>
      <c r="S5850" s="189">
        <v>45625.593981481485</v>
      </c>
    </row>
    <row r="5851" spans="1:19">
      <c r="A5851" s="7">
        <v>2010</v>
      </c>
      <c r="B5851" s="123" t="s">
        <v>537</v>
      </c>
      <c r="C5851" s="123" t="s">
        <v>553</v>
      </c>
      <c r="D5851" s="123" t="s">
        <v>573</v>
      </c>
      <c r="E5851" s="123" t="s">
        <v>572</v>
      </c>
      <c r="F5851" s="7">
        <v>32304.080854994001</v>
      </c>
      <c r="G5851" s="123" t="s">
        <v>532</v>
      </c>
      <c r="H5851" s="7">
        <v>2323.2427174519999</v>
      </c>
      <c r="I5851" s="7">
        <v>71.917932841999999</v>
      </c>
      <c r="J5851" s="7">
        <v>2306.1883322379999</v>
      </c>
      <c r="K5851" s="7">
        <v>1.5634497000000001E-2</v>
      </c>
      <c r="L5851" s="7">
        <v>6.2704224000000003E-2</v>
      </c>
      <c r="M5851" s="7">
        <v>71.39</v>
      </c>
      <c r="N5851" s="7">
        <v>4.83979E-4</v>
      </c>
      <c r="O5851" s="7">
        <v>1.9410619999999999E-3</v>
      </c>
      <c r="P5851" s="7">
        <v>1</v>
      </c>
      <c r="Q5851" s="7">
        <v>28</v>
      </c>
      <c r="R5851" s="7">
        <v>265</v>
      </c>
      <c r="S5851" s="189">
        <v>45625.593981481485</v>
      </c>
    </row>
    <row r="5852" spans="1:19">
      <c r="A5852" s="7">
        <v>2010</v>
      </c>
      <c r="B5852" s="123" t="s">
        <v>537</v>
      </c>
      <c r="C5852" s="123" t="s">
        <v>553</v>
      </c>
      <c r="D5852" s="123" t="s">
        <v>558</v>
      </c>
      <c r="E5852" s="123" t="s">
        <v>25</v>
      </c>
      <c r="F5852" s="7">
        <v>246.438651177</v>
      </c>
      <c r="G5852" s="123" t="s">
        <v>532</v>
      </c>
      <c r="H5852" s="7">
        <v>1.1065708190000001</v>
      </c>
      <c r="I5852" s="7">
        <v>4.4902486430000002</v>
      </c>
      <c r="J5852" s="7">
        <v>0.964403978</v>
      </c>
      <c r="K5852" s="7">
        <v>5.2869500000000003E-4</v>
      </c>
      <c r="L5852" s="7">
        <v>4.8061600000000001E-4</v>
      </c>
      <c r="M5852" s="7">
        <v>3.9133633190000001</v>
      </c>
      <c r="N5852" s="7">
        <v>2.1453430000000001E-3</v>
      </c>
      <c r="O5852" s="7">
        <v>1.9502479999999999E-3</v>
      </c>
      <c r="P5852" s="7">
        <v>1</v>
      </c>
      <c r="Q5852" s="7">
        <v>28</v>
      </c>
      <c r="R5852" s="7">
        <v>265</v>
      </c>
      <c r="S5852" s="189">
        <v>45625.593981481485</v>
      </c>
    </row>
    <row r="5853" spans="1:19">
      <c r="A5853" s="7">
        <v>2010</v>
      </c>
      <c r="B5853" s="123" t="s">
        <v>537</v>
      </c>
      <c r="C5853" s="123" t="s">
        <v>553</v>
      </c>
      <c r="D5853" s="123" t="s">
        <v>558</v>
      </c>
      <c r="E5853" s="123" t="s">
        <v>23</v>
      </c>
      <c r="F5853" s="7">
        <v>11.789312108000001</v>
      </c>
      <c r="G5853" s="123" t="s">
        <v>532</v>
      </c>
      <c r="H5853" s="7">
        <v>8.1515830000000004E-3</v>
      </c>
      <c r="I5853" s="7">
        <v>0.69143835899999995</v>
      </c>
      <c r="J5853" s="7">
        <v>0</v>
      </c>
      <c r="K5853" s="7">
        <v>1.14336E-4</v>
      </c>
      <c r="L5853" s="7">
        <v>1.86798703E-5</v>
      </c>
      <c r="M5853" s="7">
        <v>0</v>
      </c>
      <c r="N5853" s="7">
        <v>9.6983030000000001E-3</v>
      </c>
      <c r="O5853" s="7">
        <v>1.5844749999999999E-3</v>
      </c>
      <c r="P5853" s="7"/>
      <c r="Q5853" s="7">
        <v>28</v>
      </c>
      <c r="R5853" s="7">
        <v>265</v>
      </c>
      <c r="S5853" s="189">
        <v>45625.593981481485</v>
      </c>
    </row>
    <row r="5854" spans="1:19">
      <c r="A5854" s="7">
        <v>2010</v>
      </c>
      <c r="B5854" s="123" t="s">
        <v>537</v>
      </c>
      <c r="C5854" s="123" t="s">
        <v>553</v>
      </c>
      <c r="D5854" s="123" t="s">
        <v>558</v>
      </c>
      <c r="E5854" s="123" t="s">
        <v>533</v>
      </c>
      <c r="F5854" s="7">
        <v>8737.0422955899994</v>
      </c>
      <c r="G5854" s="123" t="s">
        <v>532</v>
      </c>
      <c r="H5854" s="7">
        <v>645.70639400599998</v>
      </c>
      <c r="I5854" s="7">
        <v>73.904460131999997</v>
      </c>
      <c r="J5854" s="7">
        <v>640.42520026700004</v>
      </c>
      <c r="K5854" s="7">
        <v>1.91349E-2</v>
      </c>
      <c r="L5854" s="7">
        <v>1.7907231999999999E-2</v>
      </c>
      <c r="M5854" s="7">
        <v>73.3</v>
      </c>
      <c r="N5854" s="7">
        <v>2.1900890000000001E-3</v>
      </c>
      <c r="O5854" s="7">
        <v>2.049576E-3</v>
      </c>
      <c r="P5854" s="7">
        <v>1</v>
      </c>
      <c r="Q5854" s="7">
        <v>28</v>
      </c>
      <c r="R5854" s="7">
        <v>265</v>
      </c>
      <c r="S5854" s="189">
        <v>45625.593981481485</v>
      </c>
    </row>
    <row r="5855" spans="1:19">
      <c r="A5855" s="7">
        <v>2010</v>
      </c>
      <c r="B5855" s="123" t="s">
        <v>537</v>
      </c>
      <c r="C5855" s="123" t="s">
        <v>553</v>
      </c>
      <c r="D5855" s="123" t="s">
        <v>558</v>
      </c>
      <c r="E5855" s="123" t="s">
        <v>159</v>
      </c>
      <c r="F5855" s="7">
        <v>577.31041838199997</v>
      </c>
      <c r="G5855" s="123" t="s">
        <v>532</v>
      </c>
      <c r="H5855" s="7">
        <v>40.823383100000001</v>
      </c>
      <c r="I5855" s="7">
        <v>70.713054537999994</v>
      </c>
      <c r="J5855" s="7">
        <v>40.388636869999999</v>
      </c>
      <c r="K5855" s="7">
        <v>6.4694879999999998E-3</v>
      </c>
      <c r="L5855" s="7">
        <v>9.5698300000000001E-4</v>
      </c>
      <c r="M5855" s="7">
        <v>69.959999999999994</v>
      </c>
      <c r="N5855" s="7">
        <v>1.1206256E-2</v>
      </c>
      <c r="O5855" s="7">
        <v>1.657658E-3</v>
      </c>
      <c r="P5855" s="7">
        <v>1</v>
      </c>
      <c r="Q5855" s="7">
        <v>28</v>
      </c>
      <c r="R5855" s="7">
        <v>265</v>
      </c>
      <c r="S5855" s="189">
        <v>45625.593981481485</v>
      </c>
    </row>
    <row r="5856" spans="1:19">
      <c r="A5856" s="7">
        <v>2010</v>
      </c>
      <c r="B5856" s="123" t="s">
        <v>537</v>
      </c>
      <c r="C5856" s="123" t="s">
        <v>553</v>
      </c>
      <c r="D5856" s="123" t="s">
        <v>191</v>
      </c>
      <c r="E5856" s="123" t="s">
        <v>533</v>
      </c>
      <c r="F5856" s="7">
        <v>2701.704394071</v>
      </c>
      <c r="G5856" s="123" t="s">
        <v>532</v>
      </c>
      <c r="H5856" s="7">
        <v>199.99636947499999</v>
      </c>
      <c r="I5856" s="7">
        <v>74.025999999999996</v>
      </c>
      <c r="J5856" s="7">
        <v>198.03493208500001</v>
      </c>
      <c r="K5856" s="7">
        <v>1.8911931E-2</v>
      </c>
      <c r="L5856" s="7">
        <v>5.4034089999999996E-3</v>
      </c>
      <c r="M5856" s="7">
        <v>73.3</v>
      </c>
      <c r="N5856" s="7">
        <v>7.0000000000000001E-3</v>
      </c>
      <c r="O5856" s="7">
        <v>2E-3</v>
      </c>
      <c r="P5856" s="7">
        <v>1</v>
      </c>
      <c r="Q5856" s="7">
        <v>28</v>
      </c>
      <c r="R5856" s="7">
        <v>265</v>
      </c>
      <c r="S5856" s="189">
        <v>45625.593981481485</v>
      </c>
    </row>
    <row r="5857" spans="1:19">
      <c r="A5857" s="7">
        <v>2010</v>
      </c>
      <c r="B5857" s="123" t="s">
        <v>537</v>
      </c>
      <c r="C5857" s="123" t="s">
        <v>553</v>
      </c>
      <c r="D5857" s="123" t="s">
        <v>561</v>
      </c>
      <c r="E5857" s="123" t="s">
        <v>25</v>
      </c>
      <c r="F5857" s="7">
        <v>131.22601102900001</v>
      </c>
      <c r="G5857" s="123" t="s">
        <v>532</v>
      </c>
      <c r="H5857" s="7">
        <v>0.58923741799999996</v>
      </c>
      <c r="I5857" s="7">
        <v>4.4902486430000002</v>
      </c>
      <c r="J5857" s="7">
        <v>0.51353505799999999</v>
      </c>
      <c r="K5857" s="7">
        <v>2.8152500000000003E-4</v>
      </c>
      <c r="L5857" s="7">
        <v>2.5592300000000002E-4</v>
      </c>
      <c r="M5857" s="7">
        <v>3.9133633190000001</v>
      </c>
      <c r="N5857" s="7">
        <v>2.1453430000000001E-3</v>
      </c>
      <c r="O5857" s="7">
        <v>1.9502479999999999E-3</v>
      </c>
      <c r="P5857" s="7">
        <v>1</v>
      </c>
      <c r="Q5857" s="7">
        <v>28</v>
      </c>
      <c r="R5857" s="7">
        <v>265</v>
      </c>
      <c r="S5857" s="189">
        <v>45625.593981481485</v>
      </c>
    </row>
    <row r="5858" spans="1:19">
      <c r="A5858" s="7">
        <v>2010</v>
      </c>
      <c r="B5858" s="123" t="s">
        <v>537</v>
      </c>
      <c r="C5858" s="123" t="s">
        <v>553</v>
      </c>
      <c r="D5858" s="123" t="s">
        <v>561</v>
      </c>
      <c r="E5858" s="123" t="s">
        <v>23</v>
      </c>
      <c r="F5858" s="7">
        <v>120.736074207</v>
      </c>
      <c r="G5858" s="123" t="s">
        <v>532</v>
      </c>
      <c r="H5858" s="7">
        <v>8.3481553E-2</v>
      </c>
      <c r="I5858" s="7">
        <v>0.69143835899999995</v>
      </c>
      <c r="J5858" s="7">
        <v>0</v>
      </c>
      <c r="K5858" s="7">
        <v>1.1709349999999999E-3</v>
      </c>
      <c r="L5858" s="7">
        <v>1.9130300000000001E-4</v>
      </c>
      <c r="M5858" s="7">
        <v>0</v>
      </c>
      <c r="N5858" s="7">
        <v>9.6983030000000001E-3</v>
      </c>
      <c r="O5858" s="7">
        <v>1.5844749999999999E-3</v>
      </c>
      <c r="P5858" s="7"/>
      <c r="Q5858" s="7">
        <v>28</v>
      </c>
      <c r="R5858" s="7">
        <v>265</v>
      </c>
      <c r="S5858" s="189">
        <v>45625.593981481485</v>
      </c>
    </row>
    <row r="5859" spans="1:19">
      <c r="A5859" s="7">
        <v>2010</v>
      </c>
      <c r="B5859" s="123" t="s">
        <v>537</v>
      </c>
      <c r="C5859" s="123" t="s">
        <v>553</v>
      </c>
      <c r="D5859" s="123" t="s">
        <v>561</v>
      </c>
      <c r="E5859" s="123" t="s">
        <v>533</v>
      </c>
      <c r="F5859" s="7">
        <v>4652.3838820270003</v>
      </c>
      <c r="G5859" s="123" t="s">
        <v>532</v>
      </c>
      <c r="H5859" s="7">
        <v>343.83191912799998</v>
      </c>
      <c r="I5859" s="7">
        <v>73.904460131999997</v>
      </c>
      <c r="J5859" s="7">
        <v>341.01973855300002</v>
      </c>
      <c r="K5859" s="7">
        <v>1.0189135E-2</v>
      </c>
      <c r="L5859" s="7">
        <v>9.5354140000000007E-3</v>
      </c>
      <c r="M5859" s="7">
        <v>73.3</v>
      </c>
      <c r="N5859" s="7">
        <v>2.1900890000000001E-3</v>
      </c>
      <c r="O5859" s="7">
        <v>2.049576E-3</v>
      </c>
      <c r="P5859" s="7">
        <v>1</v>
      </c>
      <c r="Q5859" s="7">
        <v>28</v>
      </c>
      <c r="R5859" s="7">
        <v>265</v>
      </c>
      <c r="S5859" s="189">
        <v>45625.593981481485</v>
      </c>
    </row>
    <row r="5860" spans="1:19">
      <c r="A5860" s="7">
        <v>2010</v>
      </c>
      <c r="B5860" s="123" t="s">
        <v>537</v>
      </c>
      <c r="C5860" s="123" t="s">
        <v>553</v>
      </c>
      <c r="D5860" s="123" t="s">
        <v>561</v>
      </c>
      <c r="E5860" s="123" t="s">
        <v>159</v>
      </c>
      <c r="F5860" s="7">
        <v>5912.3206574530004</v>
      </c>
      <c r="G5860" s="123" t="s">
        <v>532</v>
      </c>
      <c r="H5860" s="7">
        <v>418.07825309700002</v>
      </c>
      <c r="I5860" s="7">
        <v>70.713054537999994</v>
      </c>
      <c r="J5860" s="7">
        <v>413.62595319500002</v>
      </c>
      <c r="K5860" s="7">
        <v>6.6254979000000006E-2</v>
      </c>
      <c r="L5860" s="7">
        <v>9.8006059999999999E-3</v>
      </c>
      <c r="M5860" s="7">
        <v>69.959999999999994</v>
      </c>
      <c r="N5860" s="7">
        <v>1.1206256E-2</v>
      </c>
      <c r="O5860" s="7">
        <v>1.657658E-3</v>
      </c>
      <c r="P5860" s="7">
        <v>1</v>
      </c>
      <c r="Q5860" s="7">
        <v>28</v>
      </c>
      <c r="R5860" s="7">
        <v>265</v>
      </c>
      <c r="S5860" s="189">
        <v>45625.593981481485</v>
      </c>
    </row>
    <row r="5861" spans="1:19">
      <c r="A5861" s="7">
        <v>2010</v>
      </c>
      <c r="B5861" s="123" t="s">
        <v>537</v>
      </c>
      <c r="C5861" s="123" t="s">
        <v>553</v>
      </c>
      <c r="D5861" s="123" t="s">
        <v>561</v>
      </c>
      <c r="E5861" s="123" t="s">
        <v>535</v>
      </c>
      <c r="F5861" s="7">
        <v>88.033779813999999</v>
      </c>
      <c r="G5861" s="123" t="s">
        <v>532</v>
      </c>
      <c r="H5861" s="7">
        <v>5.0330959919999998</v>
      </c>
      <c r="I5861" s="7">
        <v>57.172326374999997</v>
      </c>
      <c r="J5861" s="7">
        <v>5.0282981510000004</v>
      </c>
      <c r="K5861" s="7">
        <v>8.8033779809999996E-5</v>
      </c>
      <c r="L5861" s="7">
        <v>8.8033779809999999E-6</v>
      </c>
      <c r="M5861" s="7">
        <v>57.117826375</v>
      </c>
      <c r="N5861" s="7">
        <v>1E-3</v>
      </c>
      <c r="O5861" s="7">
        <v>1E-4</v>
      </c>
      <c r="P5861" s="7">
        <v>1</v>
      </c>
      <c r="Q5861" s="7">
        <v>28</v>
      </c>
      <c r="R5861" s="7">
        <v>265</v>
      </c>
      <c r="S5861" s="189">
        <v>45625.593981481485</v>
      </c>
    </row>
    <row r="5862" spans="1:19">
      <c r="A5862" s="7">
        <v>2010</v>
      </c>
      <c r="B5862" s="123" t="s">
        <v>537</v>
      </c>
      <c r="C5862" s="123" t="s">
        <v>564</v>
      </c>
      <c r="D5862" s="123" t="s">
        <v>180</v>
      </c>
      <c r="E5862" s="123" t="s">
        <v>574</v>
      </c>
      <c r="F5862" s="7">
        <v>2786.946796658</v>
      </c>
      <c r="G5862" s="123" t="s">
        <v>532</v>
      </c>
      <c r="H5862" s="7">
        <v>298.47410557400002</v>
      </c>
      <c r="I5862" s="7">
        <v>107.097166667</v>
      </c>
      <c r="J5862" s="7">
        <v>273.95594112999999</v>
      </c>
      <c r="K5862" s="7">
        <v>0.83608403899999995</v>
      </c>
      <c r="L5862" s="7">
        <v>4.1804199999999998E-3</v>
      </c>
      <c r="M5862" s="7">
        <v>98.299666666999997</v>
      </c>
      <c r="N5862" s="7">
        <v>0.3</v>
      </c>
      <c r="O5862" s="7">
        <v>1.5E-3</v>
      </c>
      <c r="P5862" s="7">
        <v>1</v>
      </c>
      <c r="Q5862" s="7">
        <v>28</v>
      </c>
      <c r="R5862" s="7">
        <v>265</v>
      </c>
      <c r="S5862" s="189">
        <v>45625.593981481485</v>
      </c>
    </row>
    <row r="5863" spans="1:19">
      <c r="A5863" s="7">
        <v>2010</v>
      </c>
      <c r="B5863" s="123" t="s">
        <v>537</v>
      </c>
      <c r="C5863" s="123" t="s">
        <v>564</v>
      </c>
      <c r="D5863" s="123" t="s">
        <v>180</v>
      </c>
      <c r="E5863" s="123" t="s">
        <v>33</v>
      </c>
      <c r="F5863" s="7">
        <v>1119.244466096</v>
      </c>
      <c r="G5863" s="123" t="s">
        <v>532</v>
      </c>
      <c r="H5863" s="7">
        <v>10.588052649</v>
      </c>
      <c r="I5863" s="7">
        <v>9.4600000000000009</v>
      </c>
      <c r="J5863" s="7">
        <v>0</v>
      </c>
      <c r="K5863" s="7">
        <v>0.33577333999999998</v>
      </c>
      <c r="L5863" s="7">
        <v>4.4769780000000004E-3</v>
      </c>
      <c r="M5863" s="7">
        <v>0</v>
      </c>
      <c r="N5863" s="7">
        <v>0.3</v>
      </c>
      <c r="O5863" s="7">
        <v>4.0000000000000001E-3</v>
      </c>
      <c r="P5863" s="7"/>
      <c r="Q5863" s="7">
        <v>28</v>
      </c>
      <c r="R5863" s="7">
        <v>265</v>
      </c>
      <c r="S5863" s="189">
        <v>45625.593981481485</v>
      </c>
    </row>
    <row r="5864" spans="1:19">
      <c r="A5864" s="7">
        <v>2010</v>
      </c>
      <c r="B5864" s="123" t="s">
        <v>537</v>
      </c>
      <c r="C5864" s="123" t="s">
        <v>564</v>
      </c>
      <c r="D5864" s="123" t="s">
        <v>180</v>
      </c>
      <c r="E5864" s="123" t="s">
        <v>540</v>
      </c>
      <c r="F5864" s="7">
        <v>7384.0761210459996</v>
      </c>
      <c r="G5864" s="123" t="s">
        <v>532</v>
      </c>
      <c r="H5864" s="7">
        <v>763.49501072600003</v>
      </c>
      <c r="I5864" s="7">
        <v>103.39749999999999</v>
      </c>
      <c r="J5864" s="7">
        <v>698.53360105100001</v>
      </c>
      <c r="K5864" s="7">
        <v>2.2152228360000001</v>
      </c>
      <c r="L5864" s="7">
        <v>1.1076114E-2</v>
      </c>
      <c r="M5864" s="7">
        <v>94.6</v>
      </c>
      <c r="N5864" s="7">
        <v>0.3</v>
      </c>
      <c r="O5864" s="7">
        <v>1.5E-3</v>
      </c>
      <c r="P5864" s="7">
        <v>1</v>
      </c>
      <c r="Q5864" s="7">
        <v>28</v>
      </c>
      <c r="R5864" s="7">
        <v>265</v>
      </c>
      <c r="S5864" s="189">
        <v>45625.593981481485</v>
      </c>
    </row>
    <row r="5865" spans="1:19">
      <c r="A5865" s="7">
        <v>2010</v>
      </c>
      <c r="B5865" s="123" t="s">
        <v>537</v>
      </c>
      <c r="C5865" s="123" t="s">
        <v>564</v>
      </c>
      <c r="D5865" s="123" t="s">
        <v>180</v>
      </c>
      <c r="E5865" s="123" t="s">
        <v>569</v>
      </c>
      <c r="F5865" s="7">
        <v>3688.0026554269998</v>
      </c>
      <c r="G5865" s="123" t="s">
        <v>532</v>
      </c>
      <c r="H5865" s="7">
        <v>396.94341380600002</v>
      </c>
      <c r="I5865" s="7">
        <v>107.631</v>
      </c>
      <c r="J5865" s="7">
        <v>364.59594251599998</v>
      </c>
      <c r="K5865" s="7">
        <v>1.106400797</v>
      </c>
      <c r="L5865" s="7">
        <v>5.1632040000000002E-3</v>
      </c>
      <c r="M5865" s="7">
        <v>98.86</v>
      </c>
      <c r="N5865" s="7">
        <v>0.3</v>
      </c>
      <c r="O5865" s="7">
        <v>1.4E-3</v>
      </c>
      <c r="P5865" s="7">
        <v>1</v>
      </c>
      <c r="Q5865" s="7">
        <v>28</v>
      </c>
      <c r="R5865" s="7">
        <v>265</v>
      </c>
      <c r="S5865" s="189">
        <v>45625.593981481485</v>
      </c>
    </row>
    <row r="5866" spans="1:19">
      <c r="A5866" s="7">
        <v>2010</v>
      </c>
      <c r="B5866" s="123" t="s">
        <v>537</v>
      </c>
      <c r="C5866" s="123" t="s">
        <v>564</v>
      </c>
      <c r="D5866" s="123" t="s">
        <v>180</v>
      </c>
      <c r="E5866" s="123" t="s">
        <v>531</v>
      </c>
      <c r="F5866" s="7">
        <v>0</v>
      </c>
      <c r="G5866" s="123" t="s">
        <v>532</v>
      </c>
      <c r="H5866" s="7">
        <v>0</v>
      </c>
      <c r="I5866" s="7"/>
      <c r="J5866" s="7">
        <v>0</v>
      </c>
      <c r="K5866" s="7">
        <v>0</v>
      </c>
      <c r="L5866" s="7">
        <v>0</v>
      </c>
      <c r="M5866" s="7"/>
      <c r="N5866" s="7"/>
      <c r="O5866" s="7"/>
      <c r="P5866" s="7">
        <v>1</v>
      </c>
      <c r="Q5866" s="7">
        <v>28</v>
      </c>
      <c r="R5866" s="7">
        <v>265</v>
      </c>
      <c r="S5866" s="189">
        <v>45625.593981481485</v>
      </c>
    </row>
    <row r="5867" spans="1:19">
      <c r="A5867" s="7">
        <v>2010</v>
      </c>
      <c r="B5867" s="123" t="s">
        <v>537</v>
      </c>
      <c r="C5867" s="123" t="s">
        <v>564</v>
      </c>
      <c r="D5867" s="123" t="s">
        <v>180</v>
      </c>
      <c r="E5867" s="123" t="s">
        <v>533</v>
      </c>
      <c r="F5867" s="7">
        <v>21344.591280076002</v>
      </c>
      <c r="G5867" s="123" t="s">
        <v>532</v>
      </c>
      <c r="H5867" s="7">
        <v>1573.857667771</v>
      </c>
      <c r="I5867" s="7">
        <v>73.735666667000004</v>
      </c>
      <c r="J5867" s="7">
        <v>1564.4873921989999</v>
      </c>
      <c r="K5867" s="7">
        <v>0.21344591299999999</v>
      </c>
      <c r="L5867" s="7">
        <v>1.2806755E-2</v>
      </c>
      <c r="M5867" s="7">
        <v>73.296666666999997</v>
      </c>
      <c r="N5867" s="7">
        <v>0.01</v>
      </c>
      <c r="O5867" s="7">
        <v>5.9999999999999995E-4</v>
      </c>
      <c r="P5867" s="7">
        <v>1</v>
      </c>
      <c r="Q5867" s="7">
        <v>28</v>
      </c>
      <c r="R5867" s="7">
        <v>265</v>
      </c>
      <c r="S5867" s="189">
        <v>45625.593981481485</v>
      </c>
    </row>
    <row r="5868" spans="1:19">
      <c r="A5868" s="7">
        <v>2010</v>
      </c>
      <c r="B5868" s="123" t="s">
        <v>537</v>
      </c>
      <c r="C5868" s="123" t="s">
        <v>564</v>
      </c>
      <c r="D5868" s="123" t="s">
        <v>180</v>
      </c>
      <c r="E5868" s="123" t="s">
        <v>159</v>
      </c>
      <c r="F5868" s="7">
        <v>0</v>
      </c>
      <c r="G5868" s="123" t="s">
        <v>532</v>
      </c>
      <c r="H5868" s="7">
        <v>0</v>
      </c>
      <c r="I5868" s="7"/>
      <c r="J5868" s="7">
        <v>0</v>
      </c>
      <c r="K5868" s="7">
        <v>0</v>
      </c>
      <c r="L5868" s="7">
        <v>0</v>
      </c>
      <c r="M5868" s="7"/>
      <c r="N5868" s="7"/>
      <c r="O5868" s="7"/>
      <c r="P5868" s="7">
        <v>1</v>
      </c>
      <c r="Q5868" s="7">
        <v>28</v>
      </c>
      <c r="R5868" s="7">
        <v>265</v>
      </c>
      <c r="S5868" s="189">
        <v>45625.593981481485</v>
      </c>
    </row>
    <row r="5869" spans="1:19">
      <c r="A5869" s="7">
        <v>2010</v>
      </c>
      <c r="B5869" s="123" t="s">
        <v>537</v>
      </c>
      <c r="C5869" s="123" t="s">
        <v>564</v>
      </c>
      <c r="D5869" s="123" t="s">
        <v>180</v>
      </c>
      <c r="E5869" s="123" t="s">
        <v>160</v>
      </c>
      <c r="F5869" s="7">
        <v>45247.370415152996</v>
      </c>
      <c r="G5869" s="123" t="s">
        <v>532</v>
      </c>
      <c r="H5869" s="7">
        <v>3250.0733695499998</v>
      </c>
      <c r="I5869" s="7">
        <v>71.828999999999994</v>
      </c>
      <c r="J5869" s="7">
        <v>3230.2097739380001</v>
      </c>
      <c r="K5869" s="7">
        <v>0.45247370399999998</v>
      </c>
      <c r="L5869" s="7">
        <v>2.7148421999999998E-2</v>
      </c>
      <c r="M5869" s="7">
        <v>71.39</v>
      </c>
      <c r="N5869" s="7">
        <v>0.01</v>
      </c>
      <c r="O5869" s="7">
        <v>5.9999999999999995E-4</v>
      </c>
      <c r="P5869" s="7">
        <v>1</v>
      </c>
      <c r="Q5869" s="7">
        <v>28</v>
      </c>
      <c r="R5869" s="7">
        <v>265</v>
      </c>
      <c r="S5869" s="189">
        <v>45625.593981481485</v>
      </c>
    </row>
    <row r="5870" spans="1:19">
      <c r="A5870" s="7">
        <v>2010</v>
      </c>
      <c r="B5870" s="123" t="s">
        <v>537</v>
      </c>
      <c r="C5870" s="123" t="s">
        <v>564</v>
      </c>
      <c r="D5870" s="123" t="s">
        <v>180</v>
      </c>
      <c r="E5870" s="123" t="s">
        <v>575</v>
      </c>
      <c r="F5870" s="7">
        <v>434.59806600399997</v>
      </c>
      <c r="G5870" s="123" t="s">
        <v>532</v>
      </c>
      <c r="H5870" s="7">
        <v>47.717056822000004</v>
      </c>
      <c r="I5870" s="7">
        <v>109.795833333</v>
      </c>
      <c r="J5870" s="7">
        <v>43.893680336000003</v>
      </c>
      <c r="K5870" s="7">
        <v>0.13037942</v>
      </c>
      <c r="L5870" s="7">
        <v>6.5189700000000002E-4</v>
      </c>
      <c r="M5870" s="7">
        <v>100.99833333300001</v>
      </c>
      <c r="N5870" s="7">
        <v>0.3</v>
      </c>
      <c r="O5870" s="7">
        <v>1.5E-3</v>
      </c>
      <c r="P5870" s="7">
        <v>1</v>
      </c>
      <c r="Q5870" s="7">
        <v>28</v>
      </c>
      <c r="R5870" s="7">
        <v>265</v>
      </c>
      <c r="S5870" s="189">
        <v>45625.593981481485</v>
      </c>
    </row>
    <row r="5871" spans="1:19">
      <c r="A5871" s="7">
        <v>2010</v>
      </c>
      <c r="B5871" s="123" t="s">
        <v>537</v>
      </c>
      <c r="C5871" s="123" t="s">
        <v>564</v>
      </c>
      <c r="D5871" s="123" t="s">
        <v>180</v>
      </c>
      <c r="E5871" s="123" t="s">
        <v>163</v>
      </c>
      <c r="F5871" s="7">
        <v>1563.576278046</v>
      </c>
      <c r="G5871" s="123" t="s">
        <v>532</v>
      </c>
      <c r="H5871" s="7">
        <v>99.844508598999994</v>
      </c>
      <c r="I5871" s="7">
        <v>63.856499999999997</v>
      </c>
      <c r="J5871" s="7">
        <v>99.584173148999994</v>
      </c>
      <c r="K5871" s="7">
        <v>7.8178810000000005E-3</v>
      </c>
      <c r="L5871" s="7">
        <v>1.56358E-4</v>
      </c>
      <c r="M5871" s="7">
        <v>63.69</v>
      </c>
      <c r="N5871" s="7">
        <v>5.0000000000000001E-3</v>
      </c>
      <c r="O5871" s="7">
        <v>1E-4</v>
      </c>
      <c r="P5871" s="7">
        <v>1</v>
      </c>
      <c r="Q5871" s="7">
        <v>28</v>
      </c>
      <c r="R5871" s="7">
        <v>265</v>
      </c>
      <c r="S5871" s="189">
        <v>45625.593981481485</v>
      </c>
    </row>
    <row r="5872" spans="1:19">
      <c r="A5872" s="7">
        <v>2010</v>
      </c>
      <c r="B5872" s="123" t="s">
        <v>537</v>
      </c>
      <c r="C5872" s="123" t="s">
        <v>564</v>
      </c>
      <c r="D5872" s="123" t="s">
        <v>180</v>
      </c>
      <c r="E5872" s="123" t="s">
        <v>535</v>
      </c>
      <c r="F5872" s="7">
        <v>29714.918283854</v>
      </c>
      <c r="G5872" s="123" t="s">
        <v>532</v>
      </c>
      <c r="H5872" s="7">
        <v>1702.1990771789999</v>
      </c>
      <c r="I5872" s="7">
        <v>57.284326374999999</v>
      </c>
      <c r="J5872" s="7">
        <v>1697.251543284</v>
      </c>
      <c r="K5872" s="7">
        <v>0.14857459100000001</v>
      </c>
      <c r="L5872" s="7">
        <v>2.9714920000000001E-3</v>
      </c>
      <c r="M5872" s="7">
        <v>57.117826375</v>
      </c>
      <c r="N5872" s="7">
        <v>5.0000000000000001E-3</v>
      </c>
      <c r="O5872" s="7">
        <v>1E-4</v>
      </c>
      <c r="P5872" s="7">
        <v>1</v>
      </c>
      <c r="Q5872" s="7">
        <v>28</v>
      </c>
      <c r="R5872" s="7">
        <v>265</v>
      </c>
      <c r="S5872" s="189">
        <v>45625.593981481485</v>
      </c>
    </row>
    <row r="5873" spans="1:19">
      <c r="A5873" s="7">
        <v>2010</v>
      </c>
      <c r="B5873" s="123" t="s">
        <v>537</v>
      </c>
      <c r="C5873" s="123" t="s">
        <v>564</v>
      </c>
      <c r="D5873" s="123" t="s">
        <v>180</v>
      </c>
      <c r="E5873" s="123" t="s">
        <v>541</v>
      </c>
      <c r="F5873" s="7">
        <v>556.12450844099999</v>
      </c>
      <c r="G5873" s="123" t="s">
        <v>532</v>
      </c>
      <c r="H5873" s="7">
        <v>52.296310634000001</v>
      </c>
      <c r="I5873" s="7">
        <v>94.037054365000003</v>
      </c>
      <c r="J5873" s="7">
        <v>52.052171975</v>
      </c>
      <c r="K5873" s="7">
        <v>5.5612450000000003E-3</v>
      </c>
      <c r="L5873" s="7">
        <v>3.3367500000000002E-4</v>
      </c>
      <c r="M5873" s="7">
        <v>93.598054364999996</v>
      </c>
      <c r="N5873" s="7">
        <v>0.01</v>
      </c>
      <c r="O5873" s="7">
        <v>5.9999999999999995E-4</v>
      </c>
      <c r="P5873" s="7">
        <v>1</v>
      </c>
      <c r="Q5873" s="7">
        <v>28</v>
      </c>
      <c r="R5873" s="7">
        <v>265</v>
      </c>
      <c r="S5873" s="189">
        <v>45625.593981481485</v>
      </c>
    </row>
    <row r="5874" spans="1:19">
      <c r="A5874" s="7">
        <v>2010</v>
      </c>
      <c r="B5874" s="123" t="s">
        <v>537</v>
      </c>
      <c r="C5874" s="123" t="s">
        <v>564</v>
      </c>
      <c r="D5874" s="123" t="s">
        <v>180</v>
      </c>
      <c r="E5874" s="123" t="s">
        <v>570</v>
      </c>
      <c r="F5874" s="7">
        <v>6927.162171768</v>
      </c>
      <c r="G5874" s="123" t="s">
        <v>532</v>
      </c>
      <c r="H5874" s="7">
        <v>781.18300527199995</v>
      </c>
      <c r="I5874" s="7">
        <v>112.771</v>
      </c>
      <c r="J5874" s="7">
        <v>720.42486586400003</v>
      </c>
      <c r="K5874" s="7">
        <v>2.0781486519999999</v>
      </c>
      <c r="L5874" s="7">
        <v>9.6980269999999997E-3</v>
      </c>
      <c r="M5874" s="7">
        <v>104</v>
      </c>
      <c r="N5874" s="7">
        <v>0.3</v>
      </c>
      <c r="O5874" s="7">
        <v>1.4E-3</v>
      </c>
      <c r="P5874" s="7">
        <v>1</v>
      </c>
      <c r="Q5874" s="7">
        <v>28</v>
      </c>
      <c r="R5874" s="7">
        <v>265</v>
      </c>
      <c r="S5874" s="189">
        <v>45625.593981481485</v>
      </c>
    </row>
    <row r="5875" spans="1:19">
      <c r="A5875" s="7">
        <v>2010</v>
      </c>
      <c r="B5875" s="123" t="s">
        <v>537</v>
      </c>
      <c r="C5875" s="123" t="s">
        <v>556</v>
      </c>
      <c r="D5875" s="123" t="s">
        <v>576</v>
      </c>
      <c r="E5875" s="123" t="s">
        <v>27</v>
      </c>
      <c r="F5875" s="7">
        <v>0</v>
      </c>
      <c r="G5875" s="123" t="s">
        <v>532</v>
      </c>
      <c r="H5875" s="7">
        <v>0</v>
      </c>
      <c r="I5875" s="7"/>
      <c r="J5875" s="7">
        <v>0</v>
      </c>
      <c r="K5875" s="7">
        <v>0</v>
      </c>
      <c r="L5875" s="7">
        <v>0</v>
      </c>
      <c r="M5875" s="7"/>
      <c r="N5875" s="7"/>
      <c r="O5875" s="7"/>
      <c r="P5875" s="7"/>
      <c r="Q5875" s="7">
        <v>28</v>
      </c>
      <c r="R5875" s="7">
        <v>265</v>
      </c>
      <c r="S5875" s="189">
        <v>45625.593981481485</v>
      </c>
    </row>
    <row r="5876" spans="1:19">
      <c r="A5876" s="7">
        <v>2010</v>
      </c>
      <c r="B5876" s="123" t="s">
        <v>537</v>
      </c>
      <c r="C5876" s="123" t="s">
        <v>556</v>
      </c>
      <c r="D5876" s="123" t="s">
        <v>576</v>
      </c>
      <c r="E5876" s="123" t="s">
        <v>33</v>
      </c>
      <c r="F5876" s="7">
        <v>39.200771215000003</v>
      </c>
      <c r="G5876" s="123" t="s">
        <v>532</v>
      </c>
      <c r="H5876" s="7">
        <v>0.37083929599999998</v>
      </c>
      <c r="I5876" s="7">
        <v>9.4600000000000009</v>
      </c>
      <c r="J5876" s="7">
        <v>0</v>
      </c>
      <c r="K5876" s="7">
        <v>1.1760230999999999E-2</v>
      </c>
      <c r="L5876" s="7">
        <v>1.5680300000000001E-4</v>
      </c>
      <c r="M5876" s="7">
        <v>0</v>
      </c>
      <c r="N5876" s="7">
        <v>0.3</v>
      </c>
      <c r="O5876" s="7">
        <v>4.0000000000000001E-3</v>
      </c>
      <c r="P5876" s="7"/>
      <c r="Q5876" s="7">
        <v>28</v>
      </c>
      <c r="R5876" s="7">
        <v>265</v>
      </c>
      <c r="S5876" s="189">
        <v>45625.593981481485</v>
      </c>
    </row>
    <row r="5877" spans="1:19">
      <c r="A5877" s="7">
        <v>2010</v>
      </c>
      <c r="B5877" s="123" t="s">
        <v>537</v>
      </c>
      <c r="C5877" s="123" t="s">
        <v>556</v>
      </c>
      <c r="D5877" s="123" t="s">
        <v>576</v>
      </c>
      <c r="E5877" s="123" t="s">
        <v>540</v>
      </c>
      <c r="F5877" s="7">
        <v>25.075160732000001</v>
      </c>
      <c r="G5877" s="123" t="s">
        <v>532</v>
      </c>
      <c r="H5877" s="7">
        <v>2.3890986270000001</v>
      </c>
      <c r="I5877" s="7">
        <v>95.277500000000003</v>
      </c>
      <c r="J5877" s="7">
        <v>2.3721102049999998</v>
      </c>
      <c r="K5877" s="7">
        <v>2.5075199999999997E-4</v>
      </c>
      <c r="L5877" s="7">
        <v>3.7612741099999997E-5</v>
      </c>
      <c r="M5877" s="7">
        <v>94.6</v>
      </c>
      <c r="N5877" s="7">
        <v>0.01</v>
      </c>
      <c r="O5877" s="7">
        <v>1.5E-3</v>
      </c>
      <c r="P5877" s="7">
        <v>1</v>
      </c>
      <c r="Q5877" s="7">
        <v>28</v>
      </c>
      <c r="R5877" s="7">
        <v>265</v>
      </c>
      <c r="S5877" s="189">
        <v>45625.593981481485</v>
      </c>
    </row>
    <row r="5878" spans="1:19">
      <c r="A5878" s="7">
        <v>2010</v>
      </c>
      <c r="B5878" s="123" t="s">
        <v>537</v>
      </c>
      <c r="C5878" s="123" t="s">
        <v>556</v>
      </c>
      <c r="D5878" s="123" t="s">
        <v>576</v>
      </c>
      <c r="E5878" s="123" t="s">
        <v>531</v>
      </c>
      <c r="F5878" s="7">
        <v>0</v>
      </c>
      <c r="G5878" s="123" t="s">
        <v>532</v>
      </c>
      <c r="H5878" s="7">
        <v>0</v>
      </c>
      <c r="I5878" s="7"/>
      <c r="J5878" s="7">
        <v>0</v>
      </c>
      <c r="K5878" s="7">
        <v>0</v>
      </c>
      <c r="L5878" s="7">
        <v>0</v>
      </c>
      <c r="M5878" s="7"/>
      <c r="N5878" s="7"/>
      <c r="O5878" s="7"/>
      <c r="P5878" s="7">
        <v>1</v>
      </c>
      <c r="Q5878" s="7">
        <v>28</v>
      </c>
      <c r="R5878" s="7">
        <v>265</v>
      </c>
      <c r="S5878" s="189">
        <v>45625.593981481485</v>
      </c>
    </row>
    <row r="5879" spans="1:19">
      <c r="A5879" s="7">
        <v>2010</v>
      </c>
      <c r="B5879" s="123" t="s">
        <v>537</v>
      </c>
      <c r="C5879" s="123" t="s">
        <v>556</v>
      </c>
      <c r="D5879" s="123" t="s">
        <v>576</v>
      </c>
      <c r="E5879" s="123" t="s">
        <v>533</v>
      </c>
      <c r="F5879" s="7">
        <v>677.08929599999999</v>
      </c>
      <c r="G5879" s="123" t="s">
        <v>532</v>
      </c>
      <c r="H5879" s="7">
        <v>49.925630634000001</v>
      </c>
      <c r="I5879" s="7">
        <v>73.735666667000004</v>
      </c>
      <c r="J5879" s="7">
        <v>49.628388432999998</v>
      </c>
      <c r="K5879" s="7">
        <v>6.7708930000000001E-3</v>
      </c>
      <c r="L5879" s="7">
        <v>4.0625399999999999E-4</v>
      </c>
      <c r="M5879" s="7">
        <v>73.296666666999997</v>
      </c>
      <c r="N5879" s="7">
        <v>0.01</v>
      </c>
      <c r="O5879" s="7">
        <v>5.9999999999999995E-4</v>
      </c>
      <c r="P5879" s="7">
        <v>1</v>
      </c>
      <c r="Q5879" s="7">
        <v>28</v>
      </c>
      <c r="R5879" s="7">
        <v>265</v>
      </c>
      <c r="S5879" s="189">
        <v>45625.593981481485</v>
      </c>
    </row>
    <row r="5880" spans="1:19">
      <c r="A5880" s="7">
        <v>2010</v>
      </c>
      <c r="B5880" s="123" t="s">
        <v>537</v>
      </c>
      <c r="C5880" s="123" t="s">
        <v>556</v>
      </c>
      <c r="D5880" s="123" t="s">
        <v>576</v>
      </c>
      <c r="E5880" s="123" t="s">
        <v>160</v>
      </c>
      <c r="F5880" s="7">
        <v>186.60567599999999</v>
      </c>
      <c r="G5880" s="123" t="s">
        <v>532</v>
      </c>
      <c r="H5880" s="7">
        <v>13.403699101000001</v>
      </c>
      <c r="I5880" s="7">
        <v>71.828999999999994</v>
      </c>
      <c r="J5880" s="7">
        <v>13.321779210000001</v>
      </c>
      <c r="K5880" s="7">
        <v>1.866057E-3</v>
      </c>
      <c r="L5880" s="7">
        <v>1.11963E-4</v>
      </c>
      <c r="M5880" s="7">
        <v>71.39</v>
      </c>
      <c r="N5880" s="7">
        <v>0.01</v>
      </c>
      <c r="O5880" s="7">
        <v>5.9999999999999995E-4</v>
      </c>
      <c r="P5880" s="7">
        <v>1</v>
      </c>
      <c r="Q5880" s="7">
        <v>28</v>
      </c>
      <c r="R5880" s="7">
        <v>265</v>
      </c>
      <c r="S5880" s="189">
        <v>45625.593981481485</v>
      </c>
    </row>
    <row r="5881" spans="1:19">
      <c r="A5881" s="7">
        <v>2010</v>
      </c>
      <c r="B5881" s="123" t="s">
        <v>537</v>
      </c>
      <c r="C5881" s="123" t="s">
        <v>556</v>
      </c>
      <c r="D5881" s="123" t="s">
        <v>576</v>
      </c>
      <c r="E5881" s="123" t="s">
        <v>163</v>
      </c>
      <c r="F5881" s="7">
        <v>469.35540837100001</v>
      </c>
      <c r="G5881" s="123" t="s">
        <v>532</v>
      </c>
      <c r="H5881" s="7">
        <v>29.971393634999998</v>
      </c>
      <c r="I5881" s="7">
        <v>63.856499999999997</v>
      </c>
      <c r="J5881" s="7">
        <v>29.893245959000001</v>
      </c>
      <c r="K5881" s="7">
        <v>2.346777E-3</v>
      </c>
      <c r="L5881" s="7">
        <v>4.693554084E-5</v>
      </c>
      <c r="M5881" s="7">
        <v>63.69</v>
      </c>
      <c r="N5881" s="7">
        <v>5.0000000000000001E-3</v>
      </c>
      <c r="O5881" s="7">
        <v>1E-4</v>
      </c>
      <c r="P5881" s="7">
        <v>1</v>
      </c>
      <c r="Q5881" s="7">
        <v>28</v>
      </c>
      <c r="R5881" s="7">
        <v>265</v>
      </c>
      <c r="S5881" s="189">
        <v>45625.593981481485</v>
      </c>
    </row>
    <row r="5882" spans="1:19">
      <c r="A5882" s="7">
        <v>2010</v>
      </c>
      <c r="B5882" s="123" t="s">
        <v>537</v>
      </c>
      <c r="C5882" s="123" t="s">
        <v>556</v>
      </c>
      <c r="D5882" s="123" t="s">
        <v>576</v>
      </c>
      <c r="E5882" s="123" t="s">
        <v>535</v>
      </c>
      <c r="F5882" s="7">
        <v>2382.4906929799999</v>
      </c>
      <c r="G5882" s="123" t="s">
        <v>532</v>
      </c>
      <c r="H5882" s="7">
        <v>136.47937444199999</v>
      </c>
      <c r="I5882" s="7">
        <v>57.284326374999999</v>
      </c>
      <c r="J5882" s="7">
        <v>136.08268974200001</v>
      </c>
      <c r="K5882" s="7">
        <v>1.1912453E-2</v>
      </c>
      <c r="L5882" s="7">
        <v>2.38249E-4</v>
      </c>
      <c r="M5882" s="7">
        <v>57.117826375</v>
      </c>
      <c r="N5882" s="7">
        <v>5.0000000000000001E-3</v>
      </c>
      <c r="O5882" s="7">
        <v>1E-4</v>
      </c>
      <c r="P5882" s="7">
        <v>1</v>
      </c>
      <c r="Q5882" s="7">
        <v>28</v>
      </c>
      <c r="R5882" s="7">
        <v>265</v>
      </c>
      <c r="S5882" s="189">
        <v>45625.593981481485</v>
      </c>
    </row>
    <row r="5883" spans="1:19">
      <c r="A5883" s="7">
        <v>2010</v>
      </c>
      <c r="B5883" s="123" t="s">
        <v>537</v>
      </c>
      <c r="C5883" s="123" t="s">
        <v>556</v>
      </c>
      <c r="D5883" s="123" t="s">
        <v>576</v>
      </c>
      <c r="E5883" s="123" t="s">
        <v>541</v>
      </c>
      <c r="F5883" s="7">
        <v>0</v>
      </c>
      <c r="G5883" s="123" t="s">
        <v>532</v>
      </c>
      <c r="H5883" s="7">
        <v>0</v>
      </c>
      <c r="I5883" s="7"/>
      <c r="J5883" s="7">
        <v>0</v>
      </c>
      <c r="K5883" s="7">
        <v>0</v>
      </c>
      <c r="L5883" s="7">
        <v>0</v>
      </c>
      <c r="M5883" s="7"/>
      <c r="N5883" s="7"/>
      <c r="O5883" s="7"/>
      <c r="P5883" s="7">
        <v>1</v>
      </c>
      <c r="Q5883" s="7">
        <v>28</v>
      </c>
      <c r="R5883" s="7">
        <v>265</v>
      </c>
      <c r="S5883" s="189">
        <v>45625.593981481485</v>
      </c>
    </row>
    <row r="5884" spans="1:19">
      <c r="A5884" s="7">
        <v>2010</v>
      </c>
      <c r="B5884" s="123" t="s">
        <v>537</v>
      </c>
      <c r="C5884" s="123" t="s">
        <v>556</v>
      </c>
      <c r="D5884" s="123" t="s">
        <v>577</v>
      </c>
      <c r="E5884" s="123" t="s">
        <v>27</v>
      </c>
      <c r="F5884" s="7">
        <v>0</v>
      </c>
      <c r="G5884" s="123" t="s">
        <v>532</v>
      </c>
      <c r="H5884" s="7">
        <v>0</v>
      </c>
      <c r="I5884" s="7"/>
      <c r="J5884" s="7">
        <v>0</v>
      </c>
      <c r="K5884" s="7">
        <v>0</v>
      </c>
      <c r="L5884" s="7">
        <v>0</v>
      </c>
      <c r="M5884" s="7"/>
      <c r="N5884" s="7"/>
      <c r="O5884" s="7"/>
      <c r="P5884" s="7"/>
      <c r="Q5884" s="7">
        <v>28</v>
      </c>
      <c r="R5884" s="7">
        <v>265</v>
      </c>
      <c r="S5884" s="189">
        <v>45625.593981481485</v>
      </c>
    </row>
    <row r="5885" spans="1:19">
      <c r="A5885" s="7">
        <v>2010</v>
      </c>
      <c r="B5885" s="123" t="s">
        <v>537</v>
      </c>
      <c r="C5885" s="123" t="s">
        <v>556</v>
      </c>
      <c r="D5885" s="123" t="s">
        <v>577</v>
      </c>
      <c r="E5885" s="123" t="s">
        <v>33</v>
      </c>
      <c r="F5885" s="7">
        <v>5.5237450350000001</v>
      </c>
      <c r="G5885" s="123" t="s">
        <v>532</v>
      </c>
      <c r="H5885" s="7">
        <v>5.2254627999999997E-2</v>
      </c>
      <c r="I5885" s="7">
        <v>9.4600000000000009</v>
      </c>
      <c r="J5885" s="7">
        <v>0</v>
      </c>
      <c r="K5885" s="7">
        <v>1.6571240000000001E-3</v>
      </c>
      <c r="L5885" s="7">
        <v>2.2094980140000001E-5</v>
      </c>
      <c r="M5885" s="7">
        <v>0</v>
      </c>
      <c r="N5885" s="7">
        <v>0.3</v>
      </c>
      <c r="O5885" s="7">
        <v>4.0000000000000001E-3</v>
      </c>
      <c r="P5885" s="7"/>
      <c r="Q5885" s="7">
        <v>28</v>
      </c>
      <c r="R5885" s="7">
        <v>265</v>
      </c>
      <c r="S5885" s="189">
        <v>45625.593981481485</v>
      </c>
    </row>
    <row r="5886" spans="1:19">
      <c r="A5886" s="7">
        <v>2010</v>
      </c>
      <c r="B5886" s="123" t="s">
        <v>537</v>
      </c>
      <c r="C5886" s="123" t="s">
        <v>556</v>
      </c>
      <c r="D5886" s="123" t="s">
        <v>577</v>
      </c>
      <c r="E5886" s="123" t="s">
        <v>540</v>
      </c>
      <c r="F5886" s="7">
        <v>1.883776683</v>
      </c>
      <c r="G5886" s="123" t="s">
        <v>532</v>
      </c>
      <c r="H5886" s="7">
        <v>0.179481533</v>
      </c>
      <c r="I5886" s="7">
        <v>95.277500000000003</v>
      </c>
      <c r="J5886" s="7">
        <v>0.178205274</v>
      </c>
      <c r="K5886" s="7">
        <v>1.883776683E-5</v>
      </c>
      <c r="L5886" s="7">
        <v>2.8256650240000001E-6</v>
      </c>
      <c r="M5886" s="7">
        <v>94.6</v>
      </c>
      <c r="N5886" s="7">
        <v>0.01</v>
      </c>
      <c r="O5886" s="7">
        <v>1.5E-3</v>
      </c>
      <c r="P5886" s="7">
        <v>1</v>
      </c>
      <c r="Q5886" s="7">
        <v>28</v>
      </c>
      <c r="R5886" s="7">
        <v>265</v>
      </c>
      <c r="S5886" s="189">
        <v>45625.593981481485</v>
      </c>
    </row>
    <row r="5887" spans="1:19">
      <c r="A5887" s="7">
        <v>2010</v>
      </c>
      <c r="B5887" s="123" t="s">
        <v>537</v>
      </c>
      <c r="C5887" s="123" t="s">
        <v>556</v>
      </c>
      <c r="D5887" s="123" t="s">
        <v>577</v>
      </c>
      <c r="E5887" s="123" t="s">
        <v>531</v>
      </c>
      <c r="F5887" s="7">
        <v>0</v>
      </c>
      <c r="G5887" s="123" t="s">
        <v>532</v>
      </c>
      <c r="H5887" s="7">
        <v>0</v>
      </c>
      <c r="I5887" s="7"/>
      <c r="J5887" s="7">
        <v>0</v>
      </c>
      <c r="K5887" s="7">
        <v>0</v>
      </c>
      <c r="L5887" s="7">
        <v>0</v>
      </c>
      <c r="M5887" s="7"/>
      <c r="N5887" s="7"/>
      <c r="O5887" s="7"/>
      <c r="P5887" s="7">
        <v>1</v>
      </c>
      <c r="Q5887" s="7">
        <v>28</v>
      </c>
      <c r="R5887" s="7">
        <v>265</v>
      </c>
      <c r="S5887" s="189">
        <v>45625.593981481485</v>
      </c>
    </row>
    <row r="5888" spans="1:19">
      <c r="A5888" s="7">
        <v>2010</v>
      </c>
      <c r="B5888" s="123" t="s">
        <v>537</v>
      </c>
      <c r="C5888" s="123" t="s">
        <v>556</v>
      </c>
      <c r="D5888" s="123" t="s">
        <v>577</v>
      </c>
      <c r="E5888" s="123" t="s">
        <v>533</v>
      </c>
      <c r="F5888" s="7">
        <v>1033.2185039999999</v>
      </c>
      <c r="G5888" s="123" t="s">
        <v>532</v>
      </c>
      <c r="H5888" s="7">
        <v>76.185055204999998</v>
      </c>
      <c r="I5888" s="7">
        <v>73.735666667000004</v>
      </c>
      <c r="J5888" s="7">
        <v>75.731472281999999</v>
      </c>
      <c r="K5888" s="7">
        <v>1.0332185000000001E-2</v>
      </c>
      <c r="L5888" s="7">
        <v>6.19931E-4</v>
      </c>
      <c r="M5888" s="7">
        <v>73.296666666999997</v>
      </c>
      <c r="N5888" s="7">
        <v>0.01</v>
      </c>
      <c r="O5888" s="7">
        <v>5.9999999999999995E-4</v>
      </c>
      <c r="P5888" s="7">
        <v>1</v>
      </c>
      <c r="Q5888" s="7">
        <v>28</v>
      </c>
      <c r="R5888" s="7">
        <v>265</v>
      </c>
      <c r="S5888" s="189">
        <v>45625.593981481485</v>
      </c>
    </row>
    <row r="5889" spans="1:19">
      <c r="A5889" s="7">
        <v>2010</v>
      </c>
      <c r="B5889" s="123" t="s">
        <v>537</v>
      </c>
      <c r="C5889" s="123" t="s">
        <v>556</v>
      </c>
      <c r="D5889" s="123" t="s">
        <v>577</v>
      </c>
      <c r="E5889" s="123" t="s">
        <v>160</v>
      </c>
      <c r="F5889" s="7">
        <v>50.325336</v>
      </c>
      <c r="G5889" s="123" t="s">
        <v>532</v>
      </c>
      <c r="H5889" s="7">
        <v>3.6148185599999998</v>
      </c>
      <c r="I5889" s="7">
        <v>71.828999999999994</v>
      </c>
      <c r="J5889" s="7">
        <v>3.5927257369999999</v>
      </c>
      <c r="K5889" s="7">
        <v>5.0325299999999995E-4</v>
      </c>
      <c r="L5889" s="7">
        <v>3.0195201600000001E-5</v>
      </c>
      <c r="M5889" s="7">
        <v>71.39</v>
      </c>
      <c r="N5889" s="7">
        <v>0.01</v>
      </c>
      <c r="O5889" s="7">
        <v>5.9999999999999995E-4</v>
      </c>
      <c r="P5889" s="7">
        <v>1</v>
      </c>
      <c r="Q5889" s="7">
        <v>28</v>
      </c>
      <c r="R5889" s="7">
        <v>265</v>
      </c>
      <c r="S5889" s="189">
        <v>45625.593981481485</v>
      </c>
    </row>
    <row r="5890" spans="1:19">
      <c r="A5890" s="7">
        <v>2010</v>
      </c>
      <c r="B5890" s="123" t="s">
        <v>537</v>
      </c>
      <c r="C5890" s="123" t="s">
        <v>556</v>
      </c>
      <c r="D5890" s="123" t="s">
        <v>577</v>
      </c>
      <c r="E5890" s="123" t="s">
        <v>163</v>
      </c>
      <c r="F5890" s="7">
        <v>127.20275186800001</v>
      </c>
      <c r="G5890" s="123" t="s">
        <v>532</v>
      </c>
      <c r="H5890" s="7">
        <v>8.1227225250000004</v>
      </c>
      <c r="I5890" s="7">
        <v>63.856499999999997</v>
      </c>
      <c r="J5890" s="7">
        <v>8.1015432660000002</v>
      </c>
      <c r="K5890" s="7">
        <v>6.3601399999999996E-4</v>
      </c>
      <c r="L5890" s="7">
        <v>1.2720275190000001E-5</v>
      </c>
      <c r="M5890" s="7">
        <v>63.69</v>
      </c>
      <c r="N5890" s="7">
        <v>5.0000000000000001E-3</v>
      </c>
      <c r="O5890" s="7">
        <v>1E-4</v>
      </c>
      <c r="P5890" s="7">
        <v>1</v>
      </c>
      <c r="Q5890" s="7">
        <v>28</v>
      </c>
      <c r="R5890" s="7">
        <v>265</v>
      </c>
      <c r="S5890" s="189">
        <v>45625.593981481485</v>
      </c>
    </row>
    <row r="5891" spans="1:19">
      <c r="A5891" s="7">
        <v>2010</v>
      </c>
      <c r="B5891" s="123" t="s">
        <v>537</v>
      </c>
      <c r="C5891" s="123" t="s">
        <v>556</v>
      </c>
      <c r="D5891" s="123" t="s">
        <v>577</v>
      </c>
      <c r="E5891" s="123" t="s">
        <v>535</v>
      </c>
      <c r="F5891" s="7">
        <v>1180.3812540189999</v>
      </c>
      <c r="G5891" s="123" t="s">
        <v>532</v>
      </c>
      <c r="H5891" s="7">
        <v>67.617345001999993</v>
      </c>
      <c r="I5891" s="7">
        <v>57.284326374999999</v>
      </c>
      <c r="J5891" s="7">
        <v>67.420811522999998</v>
      </c>
      <c r="K5891" s="7">
        <v>5.9019060000000002E-3</v>
      </c>
      <c r="L5891" s="7">
        <v>1.18038E-4</v>
      </c>
      <c r="M5891" s="7">
        <v>57.117826375</v>
      </c>
      <c r="N5891" s="7">
        <v>5.0000000000000001E-3</v>
      </c>
      <c r="O5891" s="7">
        <v>1E-4</v>
      </c>
      <c r="P5891" s="7">
        <v>1</v>
      </c>
      <c r="Q5891" s="7">
        <v>28</v>
      </c>
      <c r="R5891" s="7">
        <v>265</v>
      </c>
      <c r="S5891" s="189">
        <v>45625.593981481485</v>
      </c>
    </row>
    <row r="5892" spans="1:19">
      <c r="A5892" s="7">
        <v>2010</v>
      </c>
      <c r="B5892" s="123" t="s">
        <v>537</v>
      </c>
      <c r="C5892" s="123" t="s">
        <v>556</v>
      </c>
      <c r="D5892" s="123" t="s">
        <v>577</v>
      </c>
      <c r="E5892" s="123" t="s">
        <v>541</v>
      </c>
      <c r="F5892" s="7">
        <v>0</v>
      </c>
      <c r="G5892" s="123" t="s">
        <v>532</v>
      </c>
      <c r="H5892" s="7">
        <v>0</v>
      </c>
      <c r="I5892" s="7"/>
      <c r="J5892" s="7">
        <v>0</v>
      </c>
      <c r="K5892" s="7">
        <v>0</v>
      </c>
      <c r="L5892" s="7">
        <v>0</v>
      </c>
      <c r="M5892" s="7"/>
      <c r="N5892" s="7"/>
      <c r="O5892" s="7"/>
      <c r="P5892" s="7">
        <v>1</v>
      </c>
      <c r="Q5892" s="7">
        <v>28</v>
      </c>
      <c r="R5892" s="7">
        <v>265</v>
      </c>
      <c r="S5892" s="189">
        <v>45625.593981481485</v>
      </c>
    </row>
    <row r="5893" spans="1:19">
      <c r="A5893" s="7">
        <v>2010</v>
      </c>
      <c r="B5893" s="123" t="s">
        <v>537</v>
      </c>
      <c r="C5893" s="123" t="s">
        <v>556</v>
      </c>
      <c r="D5893" s="123" t="s">
        <v>578</v>
      </c>
      <c r="E5893" s="123" t="s">
        <v>27</v>
      </c>
      <c r="F5893" s="7">
        <v>0</v>
      </c>
      <c r="G5893" s="123" t="s">
        <v>532</v>
      </c>
      <c r="H5893" s="7">
        <v>0</v>
      </c>
      <c r="I5893" s="7"/>
      <c r="J5893" s="7">
        <v>0</v>
      </c>
      <c r="K5893" s="7">
        <v>0</v>
      </c>
      <c r="L5893" s="7">
        <v>0</v>
      </c>
      <c r="M5893" s="7"/>
      <c r="N5893" s="7"/>
      <c r="O5893" s="7"/>
      <c r="P5893" s="7"/>
      <c r="Q5893" s="7">
        <v>28</v>
      </c>
      <c r="R5893" s="7">
        <v>265</v>
      </c>
      <c r="S5893" s="189">
        <v>45625.593981481485</v>
      </c>
    </row>
    <row r="5894" spans="1:19">
      <c r="A5894" s="7">
        <v>2010</v>
      </c>
      <c r="B5894" s="123" t="s">
        <v>537</v>
      </c>
      <c r="C5894" s="123" t="s">
        <v>556</v>
      </c>
      <c r="D5894" s="123" t="s">
        <v>578</v>
      </c>
      <c r="E5894" s="123" t="s">
        <v>33</v>
      </c>
      <c r="F5894" s="7">
        <v>148.42837464499999</v>
      </c>
      <c r="G5894" s="123" t="s">
        <v>532</v>
      </c>
      <c r="H5894" s="7">
        <v>1.4041324239999999</v>
      </c>
      <c r="I5894" s="7">
        <v>9.4600000000000009</v>
      </c>
      <c r="J5894" s="7">
        <v>0</v>
      </c>
      <c r="K5894" s="7">
        <v>4.4528511999999999E-2</v>
      </c>
      <c r="L5894" s="7">
        <v>5.9371300000000005E-4</v>
      </c>
      <c r="M5894" s="7">
        <v>0</v>
      </c>
      <c r="N5894" s="7">
        <v>0.3</v>
      </c>
      <c r="O5894" s="7">
        <v>4.0000000000000001E-3</v>
      </c>
      <c r="P5894" s="7"/>
      <c r="Q5894" s="7">
        <v>28</v>
      </c>
      <c r="R5894" s="7">
        <v>265</v>
      </c>
      <c r="S5894" s="189">
        <v>45625.593981481485</v>
      </c>
    </row>
    <row r="5895" spans="1:19">
      <c r="A5895" s="7">
        <v>2010</v>
      </c>
      <c r="B5895" s="123" t="s">
        <v>537</v>
      </c>
      <c r="C5895" s="123" t="s">
        <v>556</v>
      </c>
      <c r="D5895" s="123" t="s">
        <v>578</v>
      </c>
      <c r="E5895" s="123" t="s">
        <v>540</v>
      </c>
      <c r="F5895" s="7">
        <v>2.1349469069999998</v>
      </c>
      <c r="G5895" s="123" t="s">
        <v>532</v>
      </c>
      <c r="H5895" s="7">
        <v>0.20341240399999999</v>
      </c>
      <c r="I5895" s="7">
        <v>95.277500000000003</v>
      </c>
      <c r="J5895" s="7">
        <v>0.20196597699999999</v>
      </c>
      <c r="K5895" s="7">
        <v>2.134946907E-5</v>
      </c>
      <c r="L5895" s="7">
        <v>3.2024203600000002E-6</v>
      </c>
      <c r="M5895" s="7">
        <v>94.6</v>
      </c>
      <c r="N5895" s="7">
        <v>0.01</v>
      </c>
      <c r="O5895" s="7">
        <v>1.5E-3</v>
      </c>
      <c r="P5895" s="7">
        <v>1</v>
      </c>
      <c r="Q5895" s="7">
        <v>28</v>
      </c>
      <c r="R5895" s="7">
        <v>265</v>
      </c>
      <c r="S5895" s="189">
        <v>45625.593981481485</v>
      </c>
    </row>
    <row r="5896" spans="1:19">
      <c r="A5896" s="7">
        <v>2010</v>
      </c>
      <c r="B5896" s="123" t="s">
        <v>537</v>
      </c>
      <c r="C5896" s="123" t="s">
        <v>556</v>
      </c>
      <c r="D5896" s="123" t="s">
        <v>578</v>
      </c>
      <c r="E5896" s="123" t="s">
        <v>531</v>
      </c>
      <c r="F5896" s="7">
        <v>0</v>
      </c>
      <c r="G5896" s="123" t="s">
        <v>532</v>
      </c>
      <c r="H5896" s="7">
        <v>0</v>
      </c>
      <c r="I5896" s="7"/>
      <c r="J5896" s="7">
        <v>0</v>
      </c>
      <c r="K5896" s="7">
        <v>0</v>
      </c>
      <c r="L5896" s="7">
        <v>0</v>
      </c>
      <c r="M5896" s="7"/>
      <c r="N5896" s="7"/>
      <c r="O5896" s="7"/>
      <c r="P5896" s="7">
        <v>1</v>
      </c>
      <c r="Q5896" s="7">
        <v>28</v>
      </c>
      <c r="R5896" s="7">
        <v>265</v>
      </c>
      <c r="S5896" s="189">
        <v>45625.593981481485</v>
      </c>
    </row>
    <row r="5897" spans="1:19">
      <c r="A5897" s="7">
        <v>2010</v>
      </c>
      <c r="B5897" s="123" t="s">
        <v>537</v>
      </c>
      <c r="C5897" s="123" t="s">
        <v>556</v>
      </c>
      <c r="D5897" s="123" t="s">
        <v>578</v>
      </c>
      <c r="E5897" s="123" t="s">
        <v>533</v>
      </c>
      <c r="F5897" s="7">
        <v>227.84565599999999</v>
      </c>
      <c r="G5897" s="123" t="s">
        <v>532</v>
      </c>
      <c r="H5897" s="7">
        <v>16.800351341999999</v>
      </c>
      <c r="I5897" s="7">
        <v>73.735666667000004</v>
      </c>
      <c r="J5897" s="7">
        <v>16.700327098999999</v>
      </c>
      <c r="K5897" s="7">
        <v>2.2784569999999998E-3</v>
      </c>
      <c r="L5897" s="7">
        <v>1.3670699999999999E-4</v>
      </c>
      <c r="M5897" s="7">
        <v>73.296666666999997</v>
      </c>
      <c r="N5897" s="7">
        <v>0.01</v>
      </c>
      <c r="O5897" s="7">
        <v>5.9999999999999995E-4</v>
      </c>
      <c r="P5897" s="7">
        <v>1</v>
      </c>
      <c r="Q5897" s="7">
        <v>28</v>
      </c>
      <c r="R5897" s="7">
        <v>265</v>
      </c>
      <c r="S5897" s="189">
        <v>45625.593981481485</v>
      </c>
    </row>
    <row r="5898" spans="1:19">
      <c r="A5898" s="7">
        <v>2010</v>
      </c>
      <c r="B5898" s="123" t="s">
        <v>537</v>
      </c>
      <c r="C5898" s="123" t="s">
        <v>556</v>
      </c>
      <c r="D5898" s="123" t="s">
        <v>578</v>
      </c>
      <c r="E5898" s="123" t="s">
        <v>160</v>
      </c>
      <c r="F5898" s="7">
        <v>137.82945599999999</v>
      </c>
      <c r="G5898" s="123" t="s">
        <v>532</v>
      </c>
      <c r="H5898" s="7">
        <v>9.9001519949999999</v>
      </c>
      <c r="I5898" s="7">
        <v>71.828999999999994</v>
      </c>
      <c r="J5898" s="7">
        <v>9.8396448640000003</v>
      </c>
      <c r="K5898" s="7">
        <v>1.3782950000000001E-3</v>
      </c>
      <c r="L5898" s="7">
        <v>8.2697673599999995E-5</v>
      </c>
      <c r="M5898" s="7">
        <v>71.39</v>
      </c>
      <c r="N5898" s="7">
        <v>0.01</v>
      </c>
      <c r="O5898" s="7">
        <v>5.9999999999999995E-4</v>
      </c>
      <c r="P5898" s="7">
        <v>1</v>
      </c>
      <c r="Q5898" s="7">
        <v>28</v>
      </c>
      <c r="R5898" s="7">
        <v>265</v>
      </c>
      <c r="S5898" s="189">
        <v>45625.593981481485</v>
      </c>
    </row>
    <row r="5899" spans="1:19">
      <c r="A5899" s="7">
        <v>2010</v>
      </c>
      <c r="B5899" s="123" t="s">
        <v>537</v>
      </c>
      <c r="C5899" s="123" t="s">
        <v>556</v>
      </c>
      <c r="D5899" s="123" t="s">
        <v>578</v>
      </c>
      <c r="E5899" s="123" t="s">
        <v>163</v>
      </c>
      <c r="F5899" s="7">
        <v>938.01093915199999</v>
      </c>
      <c r="G5899" s="123" t="s">
        <v>532</v>
      </c>
      <c r="H5899" s="7">
        <v>59.898095536</v>
      </c>
      <c r="I5899" s="7">
        <v>63.856499999999997</v>
      </c>
      <c r="J5899" s="7">
        <v>59.741916715000002</v>
      </c>
      <c r="K5899" s="7">
        <v>4.6900550000000003E-3</v>
      </c>
      <c r="L5899" s="7">
        <v>9.3801093919999997E-5</v>
      </c>
      <c r="M5899" s="7">
        <v>63.69</v>
      </c>
      <c r="N5899" s="7">
        <v>5.0000000000000001E-3</v>
      </c>
      <c r="O5899" s="7">
        <v>1E-4</v>
      </c>
      <c r="P5899" s="7">
        <v>1</v>
      </c>
      <c r="Q5899" s="7">
        <v>28</v>
      </c>
      <c r="R5899" s="7">
        <v>265</v>
      </c>
      <c r="S5899" s="189">
        <v>45625.593981481485</v>
      </c>
    </row>
    <row r="5900" spans="1:19">
      <c r="A5900" s="7">
        <v>2010</v>
      </c>
      <c r="B5900" s="123" t="s">
        <v>537</v>
      </c>
      <c r="C5900" s="123" t="s">
        <v>556</v>
      </c>
      <c r="D5900" s="123" t="s">
        <v>578</v>
      </c>
      <c r="E5900" s="123" t="s">
        <v>535</v>
      </c>
      <c r="F5900" s="7">
        <v>1943.260698909</v>
      </c>
      <c r="G5900" s="123" t="s">
        <v>532</v>
      </c>
      <c r="H5900" s="7">
        <v>111.318380108</v>
      </c>
      <c r="I5900" s="7">
        <v>57.284326374999999</v>
      </c>
      <c r="J5900" s="7">
        <v>110.994827202</v>
      </c>
      <c r="K5900" s="7">
        <v>9.7163030000000008E-3</v>
      </c>
      <c r="L5900" s="7">
        <v>1.9432600000000001E-4</v>
      </c>
      <c r="M5900" s="7">
        <v>57.117826375</v>
      </c>
      <c r="N5900" s="7">
        <v>5.0000000000000001E-3</v>
      </c>
      <c r="O5900" s="7">
        <v>1E-4</v>
      </c>
      <c r="P5900" s="7">
        <v>1</v>
      </c>
      <c r="Q5900" s="7">
        <v>28</v>
      </c>
      <c r="R5900" s="7">
        <v>265</v>
      </c>
      <c r="S5900" s="189">
        <v>45625.593981481485</v>
      </c>
    </row>
    <row r="5901" spans="1:19">
      <c r="A5901" s="7">
        <v>2010</v>
      </c>
      <c r="B5901" s="123" t="s">
        <v>537</v>
      </c>
      <c r="C5901" s="123" t="s">
        <v>556</v>
      </c>
      <c r="D5901" s="123" t="s">
        <v>578</v>
      </c>
      <c r="E5901" s="123" t="s">
        <v>541</v>
      </c>
      <c r="F5901" s="7">
        <v>0</v>
      </c>
      <c r="G5901" s="123" t="s">
        <v>532</v>
      </c>
      <c r="H5901" s="7">
        <v>0</v>
      </c>
      <c r="I5901" s="7"/>
      <c r="J5901" s="7">
        <v>0</v>
      </c>
      <c r="K5901" s="7">
        <v>0</v>
      </c>
      <c r="L5901" s="7">
        <v>0</v>
      </c>
      <c r="M5901" s="7"/>
      <c r="N5901" s="7"/>
      <c r="O5901" s="7"/>
      <c r="P5901" s="7">
        <v>1</v>
      </c>
      <c r="Q5901" s="7">
        <v>28</v>
      </c>
      <c r="R5901" s="7">
        <v>265</v>
      </c>
      <c r="S5901" s="189">
        <v>45625.593981481485</v>
      </c>
    </row>
    <row r="5902" spans="1:19">
      <c r="A5902" s="7">
        <v>2010</v>
      </c>
      <c r="B5902" s="123" t="s">
        <v>537</v>
      </c>
      <c r="C5902" s="123" t="s">
        <v>556</v>
      </c>
      <c r="D5902" s="123" t="s">
        <v>579</v>
      </c>
      <c r="E5902" s="123" t="s">
        <v>27</v>
      </c>
      <c r="F5902" s="7">
        <v>0</v>
      </c>
      <c r="G5902" s="123" t="s">
        <v>532</v>
      </c>
      <c r="H5902" s="7">
        <v>0</v>
      </c>
      <c r="I5902" s="7"/>
      <c r="J5902" s="7">
        <v>0</v>
      </c>
      <c r="K5902" s="7">
        <v>0</v>
      </c>
      <c r="L5902" s="7">
        <v>0</v>
      </c>
      <c r="M5902" s="7"/>
      <c r="N5902" s="7"/>
      <c r="O5902" s="7"/>
      <c r="P5902" s="7"/>
      <c r="Q5902" s="7">
        <v>28</v>
      </c>
      <c r="R5902" s="7">
        <v>265</v>
      </c>
      <c r="S5902" s="189">
        <v>45625.593981481485</v>
      </c>
    </row>
    <row r="5903" spans="1:19">
      <c r="A5903" s="7">
        <v>2010</v>
      </c>
      <c r="B5903" s="123" t="s">
        <v>537</v>
      </c>
      <c r="C5903" s="123" t="s">
        <v>556</v>
      </c>
      <c r="D5903" s="123" t="s">
        <v>579</v>
      </c>
      <c r="E5903" s="123" t="s">
        <v>33</v>
      </c>
      <c r="F5903" s="7">
        <v>26.133847477</v>
      </c>
      <c r="G5903" s="123" t="s">
        <v>532</v>
      </c>
      <c r="H5903" s="7">
        <v>0.24722619700000001</v>
      </c>
      <c r="I5903" s="7">
        <v>9.4600000000000009</v>
      </c>
      <c r="J5903" s="7">
        <v>0</v>
      </c>
      <c r="K5903" s="7">
        <v>7.8401540000000002E-3</v>
      </c>
      <c r="L5903" s="7">
        <v>1.04535E-4</v>
      </c>
      <c r="M5903" s="7">
        <v>0</v>
      </c>
      <c r="N5903" s="7">
        <v>0.3</v>
      </c>
      <c r="O5903" s="7">
        <v>4.0000000000000001E-3</v>
      </c>
      <c r="P5903" s="7"/>
      <c r="Q5903" s="7">
        <v>28</v>
      </c>
      <c r="R5903" s="7">
        <v>265</v>
      </c>
      <c r="S5903" s="189">
        <v>45625.593981481485</v>
      </c>
    </row>
    <row r="5904" spans="1:19">
      <c r="A5904" s="7">
        <v>2010</v>
      </c>
      <c r="B5904" s="123" t="s">
        <v>537</v>
      </c>
      <c r="C5904" s="123" t="s">
        <v>556</v>
      </c>
      <c r="D5904" s="123" t="s">
        <v>579</v>
      </c>
      <c r="E5904" s="123" t="s">
        <v>540</v>
      </c>
      <c r="F5904" s="7">
        <v>1.2139894179999999</v>
      </c>
      <c r="G5904" s="123" t="s">
        <v>532</v>
      </c>
      <c r="H5904" s="7">
        <v>0.115665877</v>
      </c>
      <c r="I5904" s="7">
        <v>95.277500000000003</v>
      </c>
      <c r="J5904" s="7">
        <v>0.114843399</v>
      </c>
      <c r="K5904" s="7">
        <v>1.2139894179999999E-5</v>
      </c>
      <c r="L5904" s="7">
        <v>1.8209841269999999E-6</v>
      </c>
      <c r="M5904" s="7">
        <v>94.6</v>
      </c>
      <c r="N5904" s="7">
        <v>0.01</v>
      </c>
      <c r="O5904" s="7">
        <v>1.5E-3</v>
      </c>
      <c r="P5904" s="7">
        <v>1</v>
      </c>
      <c r="Q5904" s="7">
        <v>28</v>
      </c>
      <c r="R5904" s="7">
        <v>265</v>
      </c>
      <c r="S5904" s="189">
        <v>45625.593981481485</v>
      </c>
    </row>
    <row r="5905" spans="1:19">
      <c r="A5905" s="7">
        <v>2010</v>
      </c>
      <c r="B5905" s="123" t="s">
        <v>537</v>
      </c>
      <c r="C5905" s="123" t="s">
        <v>556</v>
      </c>
      <c r="D5905" s="123" t="s">
        <v>579</v>
      </c>
      <c r="E5905" s="123" t="s">
        <v>531</v>
      </c>
      <c r="F5905" s="7">
        <v>0</v>
      </c>
      <c r="G5905" s="123" t="s">
        <v>532</v>
      </c>
      <c r="H5905" s="7">
        <v>0</v>
      </c>
      <c r="I5905" s="7"/>
      <c r="J5905" s="7">
        <v>0</v>
      </c>
      <c r="K5905" s="7">
        <v>0</v>
      </c>
      <c r="L5905" s="7">
        <v>0</v>
      </c>
      <c r="M5905" s="7"/>
      <c r="N5905" s="7"/>
      <c r="O5905" s="7"/>
      <c r="P5905" s="7">
        <v>1</v>
      </c>
      <c r="Q5905" s="7">
        <v>28</v>
      </c>
      <c r="R5905" s="7">
        <v>265</v>
      </c>
      <c r="S5905" s="189">
        <v>45625.593981481485</v>
      </c>
    </row>
    <row r="5906" spans="1:19">
      <c r="A5906" s="7">
        <v>2010</v>
      </c>
      <c r="B5906" s="123" t="s">
        <v>537</v>
      </c>
      <c r="C5906" s="123" t="s">
        <v>556</v>
      </c>
      <c r="D5906" s="123" t="s">
        <v>579</v>
      </c>
      <c r="E5906" s="123" t="s">
        <v>533</v>
      </c>
      <c r="F5906" s="7">
        <v>58.447727999999998</v>
      </c>
      <c r="G5906" s="123" t="s">
        <v>532</v>
      </c>
      <c r="H5906" s="7">
        <v>4.3096821890000001</v>
      </c>
      <c r="I5906" s="7">
        <v>73.735666667000004</v>
      </c>
      <c r="J5906" s="7">
        <v>4.2840236369999998</v>
      </c>
      <c r="K5906" s="7">
        <v>5.8447700000000002E-4</v>
      </c>
      <c r="L5906" s="7">
        <v>3.5068636800000003E-5</v>
      </c>
      <c r="M5906" s="7">
        <v>73.296666666999997</v>
      </c>
      <c r="N5906" s="7">
        <v>0.01</v>
      </c>
      <c r="O5906" s="7">
        <v>5.9999999999999995E-4</v>
      </c>
      <c r="P5906" s="7">
        <v>1</v>
      </c>
      <c r="Q5906" s="7">
        <v>28</v>
      </c>
      <c r="R5906" s="7">
        <v>265</v>
      </c>
      <c r="S5906" s="189">
        <v>45625.593981481485</v>
      </c>
    </row>
    <row r="5907" spans="1:19">
      <c r="A5907" s="7">
        <v>2010</v>
      </c>
      <c r="B5907" s="123" t="s">
        <v>537</v>
      </c>
      <c r="C5907" s="123" t="s">
        <v>556</v>
      </c>
      <c r="D5907" s="123" t="s">
        <v>579</v>
      </c>
      <c r="E5907" s="123" t="s">
        <v>160</v>
      </c>
      <c r="F5907" s="7">
        <v>25.665084</v>
      </c>
      <c r="G5907" s="123" t="s">
        <v>532</v>
      </c>
      <c r="H5907" s="7">
        <v>1.8434973189999999</v>
      </c>
      <c r="I5907" s="7">
        <v>71.828999999999994</v>
      </c>
      <c r="J5907" s="7">
        <v>1.8322303470000001</v>
      </c>
      <c r="K5907" s="7">
        <v>2.5665099999999999E-4</v>
      </c>
      <c r="L5907" s="7">
        <v>1.5399050399999999E-5</v>
      </c>
      <c r="M5907" s="7">
        <v>71.39</v>
      </c>
      <c r="N5907" s="7">
        <v>0.01</v>
      </c>
      <c r="O5907" s="7">
        <v>5.9999999999999995E-4</v>
      </c>
      <c r="P5907" s="7">
        <v>1</v>
      </c>
      <c r="Q5907" s="7">
        <v>28</v>
      </c>
      <c r="R5907" s="7">
        <v>265</v>
      </c>
      <c r="S5907" s="189">
        <v>45625.593981481485</v>
      </c>
    </row>
    <row r="5908" spans="1:19">
      <c r="A5908" s="7">
        <v>2010</v>
      </c>
      <c r="B5908" s="123" t="s">
        <v>537</v>
      </c>
      <c r="C5908" s="123" t="s">
        <v>556</v>
      </c>
      <c r="D5908" s="123" t="s">
        <v>579</v>
      </c>
      <c r="E5908" s="123" t="s">
        <v>163</v>
      </c>
      <c r="F5908" s="7">
        <v>116.704588027</v>
      </c>
      <c r="G5908" s="123" t="s">
        <v>532</v>
      </c>
      <c r="H5908" s="7">
        <v>7.4523465250000003</v>
      </c>
      <c r="I5908" s="7">
        <v>63.856499999999997</v>
      </c>
      <c r="J5908" s="7">
        <v>7.4329152110000001</v>
      </c>
      <c r="K5908" s="7">
        <v>5.8352299999999996E-4</v>
      </c>
      <c r="L5908" s="7">
        <v>1.1670458800000001E-5</v>
      </c>
      <c r="M5908" s="7">
        <v>63.69</v>
      </c>
      <c r="N5908" s="7">
        <v>5.0000000000000001E-3</v>
      </c>
      <c r="O5908" s="7">
        <v>1E-4</v>
      </c>
      <c r="P5908" s="7">
        <v>1</v>
      </c>
      <c r="Q5908" s="7">
        <v>28</v>
      </c>
      <c r="R5908" s="7">
        <v>265</v>
      </c>
      <c r="S5908" s="189">
        <v>45625.593981481485</v>
      </c>
    </row>
    <row r="5909" spans="1:19">
      <c r="A5909" s="7">
        <v>2010</v>
      </c>
      <c r="B5909" s="123" t="s">
        <v>537</v>
      </c>
      <c r="C5909" s="123" t="s">
        <v>556</v>
      </c>
      <c r="D5909" s="123" t="s">
        <v>579</v>
      </c>
      <c r="E5909" s="123" t="s">
        <v>535</v>
      </c>
      <c r="F5909" s="7">
        <v>517.02551086300002</v>
      </c>
      <c r="G5909" s="123" t="s">
        <v>532</v>
      </c>
      <c r="H5909" s="7">
        <v>29.617458108000001</v>
      </c>
      <c r="I5909" s="7">
        <v>57.284326374999999</v>
      </c>
      <c r="J5909" s="7">
        <v>29.531373361</v>
      </c>
      <c r="K5909" s="7">
        <v>2.5851279999999999E-3</v>
      </c>
      <c r="L5909" s="7">
        <v>5.1702551090000003E-5</v>
      </c>
      <c r="M5909" s="7">
        <v>57.117826375</v>
      </c>
      <c r="N5909" s="7">
        <v>5.0000000000000001E-3</v>
      </c>
      <c r="O5909" s="7">
        <v>1E-4</v>
      </c>
      <c r="P5909" s="7">
        <v>1</v>
      </c>
      <c r="Q5909" s="7">
        <v>28</v>
      </c>
      <c r="R5909" s="7">
        <v>265</v>
      </c>
      <c r="S5909" s="189">
        <v>45625.593981481485</v>
      </c>
    </row>
    <row r="5910" spans="1:19">
      <c r="A5910" s="7">
        <v>2010</v>
      </c>
      <c r="B5910" s="123" t="s">
        <v>537</v>
      </c>
      <c r="C5910" s="123" t="s">
        <v>556</v>
      </c>
      <c r="D5910" s="123" t="s">
        <v>579</v>
      </c>
      <c r="E5910" s="123" t="s">
        <v>541</v>
      </c>
      <c r="F5910" s="7">
        <v>0</v>
      </c>
      <c r="G5910" s="123" t="s">
        <v>532</v>
      </c>
      <c r="H5910" s="7">
        <v>0</v>
      </c>
      <c r="I5910" s="7"/>
      <c r="J5910" s="7">
        <v>0</v>
      </c>
      <c r="K5910" s="7">
        <v>0</v>
      </c>
      <c r="L5910" s="7">
        <v>0</v>
      </c>
      <c r="M5910" s="7"/>
      <c r="N5910" s="7"/>
      <c r="O5910" s="7"/>
      <c r="P5910" s="7">
        <v>1</v>
      </c>
      <c r="Q5910" s="7">
        <v>28</v>
      </c>
      <c r="R5910" s="7">
        <v>265</v>
      </c>
      <c r="S5910" s="189">
        <v>45625.593981481485</v>
      </c>
    </row>
    <row r="5911" spans="1:19">
      <c r="A5911" s="7">
        <v>2010</v>
      </c>
      <c r="B5911" s="123" t="s">
        <v>537</v>
      </c>
      <c r="C5911" s="123" t="s">
        <v>556</v>
      </c>
      <c r="D5911" s="123" t="s">
        <v>580</v>
      </c>
      <c r="E5911" s="123" t="s">
        <v>27</v>
      </c>
      <c r="F5911" s="7">
        <v>0</v>
      </c>
      <c r="G5911" s="123" t="s">
        <v>532</v>
      </c>
      <c r="H5911" s="7">
        <v>0</v>
      </c>
      <c r="I5911" s="7"/>
      <c r="J5911" s="7">
        <v>0</v>
      </c>
      <c r="K5911" s="7">
        <v>0</v>
      </c>
      <c r="L5911" s="7">
        <v>0</v>
      </c>
      <c r="M5911" s="7"/>
      <c r="N5911" s="7"/>
      <c r="O5911" s="7"/>
      <c r="P5911" s="7"/>
      <c r="Q5911" s="7">
        <v>28</v>
      </c>
      <c r="R5911" s="7">
        <v>265</v>
      </c>
      <c r="S5911" s="189">
        <v>45625.593981481485</v>
      </c>
    </row>
    <row r="5912" spans="1:19">
      <c r="A5912" s="7">
        <v>2010</v>
      </c>
      <c r="B5912" s="123" t="s">
        <v>537</v>
      </c>
      <c r="C5912" s="123" t="s">
        <v>556</v>
      </c>
      <c r="D5912" s="123" t="s">
        <v>580</v>
      </c>
      <c r="E5912" s="123" t="s">
        <v>33</v>
      </c>
      <c r="F5912" s="7">
        <v>39.735327185999999</v>
      </c>
      <c r="G5912" s="123" t="s">
        <v>532</v>
      </c>
      <c r="H5912" s="7">
        <v>0.37589619499999999</v>
      </c>
      <c r="I5912" s="7">
        <v>9.4600000000000009</v>
      </c>
      <c r="J5912" s="7">
        <v>0</v>
      </c>
      <c r="K5912" s="7">
        <v>1.1920597999999999E-2</v>
      </c>
      <c r="L5912" s="7">
        <v>1.5894100000000001E-4</v>
      </c>
      <c r="M5912" s="7">
        <v>0</v>
      </c>
      <c r="N5912" s="7">
        <v>0.3</v>
      </c>
      <c r="O5912" s="7">
        <v>4.0000000000000001E-3</v>
      </c>
      <c r="P5912" s="7"/>
      <c r="Q5912" s="7">
        <v>28</v>
      </c>
      <c r="R5912" s="7">
        <v>265</v>
      </c>
      <c r="S5912" s="189">
        <v>45625.593981481485</v>
      </c>
    </row>
    <row r="5913" spans="1:19">
      <c r="A5913" s="7">
        <v>2010</v>
      </c>
      <c r="B5913" s="123" t="s">
        <v>537</v>
      </c>
      <c r="C5913" s="123" t="s">
        <v>556</v>
      </c>
      <c r="D5913" s="123" t="s">
        <v>580</v>
      </c>
      <c r="E5913" s="123" t="s">
        <v>540</v>
      </c>
      <c r="F5913" s="7">
        <v>3.4745214369999999</v>
      </c>
      <c r="G5913" s="123" t="s">
        <v>532</v>
      </c>
      <c r="H5913" s="7">
        <v>0.33104371599999999</v>
      </c>
      <c r="I5913" s="7">
        <v>95.277500000000003</v>
      </c>
      <c r="J5913" s="7">
        <v>0.32868972800000001</v>
      </c>
      <c r="K5913" s="7">
        <v>3.4745214370000003E-5</v>
      </c>
      <c r="L5913" s="7">
        <v>5.2117821550000004E-6</v>
      </c>
      <c r="M5913" s="7">
        <v>94.6</v>
      </c>
      <c r="N5913" s="7">
        <v>0.01</v>
      </c>
      <c r="O5913" s="7">
        <v>1.5E-3</v>
      </c>
      <c r="P5913" s="7">
        <v>1</v>
      </c>
      <c r="Q5913" s="7">
        <v>28</v>
      </c>
      <c r="R5913" s="7">
        <v>265</v>
      </c>
      <c r="S5913" s="189">
        <v>45625.593981481485</v>
      </c>
    </row>
    <row r="5914" spans="1:19">
      <c r="A5914" s="7">
        <v>2010</v>
      </c>
      <c r="B5914" s="123" t="s">
        <v>537</v>
      </c>
      <c r="C5914" s="123" t="s">
        <v>556</v>
      </c>
      <c r="D5914" s="123" t="s">
        <v>580</v>
      </c>
      <c r="E5914" s="123" t="s">
        <v>531</v>
      </c>
      <c r="F5914" s="7">
        <v>0</v>
      </c>
      <c r="G5914" s="123" t="s">
        <v>532</v>
      </c>
      <c r="H5914" s="7">
        <v>0</v>
      </c>
      <c r="I5914" s="7"/>
      <c r="J5914" s="7">
        <v>0</v>
      </c>
      <c r="K5914" s="7">
        <v>0</v>
      </c>
      <c r="L5914" s="7">
        <v>0</v>
      </c>
      <c r="M5914" s="7"/>
      <c r="N5914" s="7"/>
      <c r="O5914" s="7"/>
      <c r="P5914" s="7">
        <v>1</v>
      </c>
      <c r="Q5914" s="7">
        <v>28</v>
      </c>
      <c r="R5914" s="7">
        <v>265</v>
      </c>
      <c r="S5914" s="189">
        <v>45625.593981481485</v>
      </c>
    </row>
    <row r="5915" spans="1:19">
      <c r="A5915" s="7">
        <v>2010</v>
      </c>
      <c r="B5915" s="123" t="s">
        <v>537</v>
      </c>
      <c r="C5915" s="123" t="s">
        <v>556</v>
      </c>
      <c r="D5915" s="123" t="s">
        <v>580</v>
      </c>
      <c r="E5915" s="123" t="s">
        <v>533</v>
      </c>
      <c r="F5915" s="7">
        <v>101.613636</v>
      </c>
      <c r="G5915" s="123" t="s">
        <v>532</v>
      </c>
      <c r="H5915" s="7">
        <v>7.4925491930000003</v>
      </c>
      <c r="I5915" s="7">
        <v>73.735666667000004</v>
      </c>
      <c r="J5915" s="7">
        <v>7.4479408070000002</v>
      </c>
      <c r="K5915" s="7">
        <v>1.0161359999999999E-3</v>
      </c>
      <c r="L5915" s="7">
        <v>6.0968181600000001E-5</v>
      </c>
      <c r="M5915" s="7">
        <v>73.296666666999997</v>
      </c>
      <c r="N5915" s="7">
        <v>0.01</v>
      </c>
      <c r="O5915" s="7">
        <v>5.9999999999999995E-4</v>
      </c>
      <c r="P5915" s="7">
        <v>1</v>
      </c>
      <c r="Q5915" s="7">
        <v>28</v>
      </c>
      <c r="R5915" s="7">
        <v>265</v>
      </c>
      <c r="S5915" s="189">
        <v>45625.593981481485</v>
      </c>
    </row>
    <row r="5916" spans="1:19">
      <c r="A5916" s="7">
        <v>2010</v>
      </c>
      <c r="B5916" s="123" t="s">
        <v>537</v>
      </c>
      <c r="C5916" s="123" t="s">
        <v>556</v>
      </c>
      <c r="D5916" s="123" t="s">
        <v>580</v>
      </c>
      <c r="E5916" s="123" t="s">
        <v>160</v>
      </c>
      <c r="F5916" s="7">
        <v>19.426752</v>
      </c>
      <c r="G5916" s="123" t="s">
        <v>532</v>
      </c>
      <c r="H5916" s="7">
        <v>1.3954041690000001</v>
      </c>
      <c r="I5916" s="7">
        <v>71.828999999999994</v>
      </c>
      <c r="J5916" s="7">
        <v>1.386875825</v>
      </c>
      <c r="K5916" s="7">
        <v>1.9426799999999999E-4</v>
      </c>
      <c r="L5916" s="7">
        <v>1.1656051199999999E-5</v>
      </c>
      <c r="M5916" s="7">
        <v>71.39</v>
      </c>
      <c r="N5916" s="7">
        <v>0.01</v>
      </c>
      <c r="O5916" s="7">
        <v>5.9999999999999995E-4</v>
      </c>
      <c r="P5916" s="7">
        <v>1</v>
      </c>
      <c r="Q5916" s="7">
        <v>28</v>
      </c>
      <c r="R5916" s="7">
        <v>265</v>
      </c>
      <c r="S5916" s="189">
        <v>45625.593981481485</v>
      </c>
    </row>
    <row r="5917" spans="1:19">
      <c r="A5917" s="7">
        <v>2010</v>
      </c>
      <c r="B5917" s="123" t="s">
        <v>537</v>
      </c>
      <c r="C5917" s="123" t="s">
        <v>556</v>
      </c>
      <c r="D5917" s="123" t="s">
        <v>580</v>
      </c>
      <c r="E5917" s="123" t="s">
        <v>163</v>
      </c>
      <c r="F5917" s="7">
        <v>77.423958323999997</v>
      </c>
      <c r="G5917" s="123" t="s">
        <v>532</v>
      </c>
      <c r="H5917" s="7">
        <v>4.9440229950000001</v>
      </c>
      <c r="I5917" s="7">
        <v>63.856499999999997</v>
      </c>
      <c r="J5917" s="7">
        <v>4.9311319060000001</v>
      </c>
      <c r="K5917" s="7">
        <v>3.8712000000000002E-4</v>
      </c>
      <c r="L5917" s="7">
        <v>7.7423958319999999E-6</v>
      </c>
      <c r="M5917" s="7">
        <v>63.69</v>
      </c>
      <c r="N5917" s="7">
        <v>5.0000000000000001E-3</v>
      </c>
      <c r="O5917" s="7">
        <v>1E-4</v>
      </c>
      <c r="P5917" s="7">
        <v>1</v>
      </c>
      <c r="Q5917" s="7">
        <v>28</v>
      </c>
      <c r="R5917" s="7">
        <v>265</v>
      </c>
      <c r="S5917" s="189">
        <v>45625.593981481485</v>
      </c>
    </row>
    <row r="5918" spans="1:19">
      <c r="A5918" s="7">
        <v>2010</v>
      </c>
      <c r="B5918" s="123" t="s">
        <v>537</v>
      </c>
      <c r="C5918" s="123" t="s">
        <v>556</v>
      </c>
      <c r="D5918" s="123" t="s">
        <v>580</v>
      </c>
      <c r="E5918" s="123" t="s">
        <v>535</v>
      </c>
      <c r="F5918" s="7">
        <v>520.08851490799998</v>
      </c>
      <c r="G5918" s="123" t="s">
        <v>532</v>
      </c>
      <c r="H5918" s="7">
        <v>29.792920232</v>
      </c>
      <c r="I5918" s="7">
        <v>57.284326374999999</v>
      </c>
      <c r="J5918" s="7">
        <v>29.706325494000001</v>
      </c>
      <c r="K5918" s="7">
        <v>2.600443E-3</v>
      </c>
      <c r="L5918" s="7">
        <v>5.2008851489999997E-5</v>
      </c>
      <c r="M5918" s="7">
        <v>57.117826375</v>
      </c>
      <c r="N5918" s="7">
        <v>5.0000000000000001E-3</v>
      </c>
      <c r="O5918" s="7">
        <v>1E-4</v>
      </c>
      <c r="P5918" s="7">
        <v>1</v>
      </c>
      <c r="Q5918" s="7">
        <v>28</v>
      </c>
      <c r="R5918" s="7">
        <v>265</v>
      </c>
      <c r="S5918" s="189">
        <v>45625.593981481485</v>
      </c>
    </row>
    <row r="5919" spans="1:19">
      <c r="A5919" s="7">
        <v>2010</v>
      </c>
      <c r="B5919" s="123" t="s">
        <v>537</v>
      </c>
      <c r="C5919" s="123" t="s">
        <v>556</v>
      </c>
      <c r="D5919" s="123" t="s">
        <v>580</v>
      </c>
      <c r="E5919" s="123" t="s">
        <v>541</v>
      </c>
      <c r="F5919" s="7">
        <v>0</v>
      </c>
      <c r="G5919" s="123" t="s">
        <v>532</v>
      </c>
      <c r="H5919" s="7">
        <v>0</v>
      </c>
      <c r="I5919" s="7"/>
      <c r="J5919" s="7">
        <v>0</v>
      </c>
      <c r="K5919" s="7">
        <v>0</v>
      </c>
      <c r="L5919" s="7">
        <v>0</v>
      </c>
      <c r="M5919" s="7"/>
      <c r="N5919" s="7"/>
      <c r="O5919" s="7"/>
      <c r="P5919" s="7">
        <v>1</v>
      </c>
      <c r="Q5919" s="7">
        <v>28</v>
      </c>
      <c r="R5919" s="7">
        <v>265</v>
      </c>
      <c r="S5919" s="189">
        <v>45625.593981481485</v>
      </c>
    </row>
    <row r="5920" spans="1:19">
      <c r="A5920" s="7">
        <v>2010</v>
      </c>
      <c r="B5920" s="123" t="s">
        <v>537</v>
      </c>
      <c r="C5920" s="123" t="s">
        <v>556</v>
      </c>
      <c r="D5920" s="123" t="s">
        <v>581</v>
      </c>
      <c r="E5920" s="123" t="s">
        <v>27</v>
      </c>
      <c r="F5920" s="7">
        <v>1.6034527510000001</v>
      </c>
      <c r="G5920" s="123" t="s">
        <v>532</v>
      </c>
      <c r="H5920" s="7">
        <v>2.6697500000000002E-4</v>
      </c>
      <c r="I5920" s="7">
        <v>0.16650000000000001</v>
      </c>
      <c r="J5920" s="7">
        <v>0</v>
      </c>
      <c r="K5920" s="7">
        <v>8.0172637549999994E-6</v>
      </c>
      <c r="L5920" s="7">
        <v>1.6034527510000001E-7</v>
      </c>
      <c r="M5920" s="7">
        <v>0</v>
      </c>
      <c r="N5920" s="7">
        <v>5.0000000000000001E-3</v>
      </c>
      <c r="O5920" s="7">
        <v>1E-4</v>
      </c>
      <c r="P5920" s="7"/>
      <c r="Q5920" s="7">
        <v>28</v>
      </c>
      <c r="R5920" s="7">
        <v>265</v>
      </c>
      <c r="S5920" s="189">
        <v>45625.593981481485</v>
      </c>
    </row>
    <row r="5921" spans="1:19">
      <c r="A5921" s="7">
        <v>2010</v>
      </c>
      <c r="B5921" s="123" t="s">
        <v>537</v>
      </c>
      <c r="C5921" s="123" t="s">
        <v>556</v>
      </c>
      <c r="D5921" s="123" t="s">
        <v>581</v>
      </c>
      <c r="E5921" s="123" t="s">
        <v>33</v>
      </c>
      <c r="F5921" s="7">
        <v>82.593395657000002</v>
      </c>
      <c r="G5921" s="123" t="s">
        <v>532</v>
      </c>
      <c r="H5921" s="7">
        <v>0.78133352300000003</v>
      </c>
      <c r="I5921" s="7">
        <v>9.4600000000000009</v>
      </c>
      <c r="J5921" s="7">
        <v>0</v>
      </c>
      <c r="K5921" s="7">
        <v>2.4778018999999998E-2</v>
      </c>
      <c r="L5921" s="7">
        <v>3.3037399999999998E-4</v>
      </c>
      <c r="M5921" s="7">
        <v>0</v>
      </c>
      <c r="N5921" s="7">
        <v>0.3</v>
      </c>
      <c r="O5921" s="7">
        <v>4.0000000000000001E-3</v>
      </c>
      <c r="P5921" s="7"/>
      <c r="Q5921" s="7">
        <v>28</v>
      </c>
      <c r="R5921" s="7">
        <v>265</v>
      </c>
      <c r="S5921" s="189">
        <v>45625.593981481485</v>
      </c>
    </row>
    <row r="5922" spans="1:19">
      <c r="A5922" s="7">
        <v>2010</v>
      </c>
      <c r="B5922" s="123" t="s">
        <v>537</v>
      </c>
      <c r="C5922" s="123" t="s">
        <v>556</v>
      </c>
      <c r="D5922" s="123" t="s">
        <v>581</v>
      </c>
      <c r="E5922" s="123" t="s">
        <v>540</v>
      </c>
      <c r="F5922" s="7">
        <v>6.4467024249999998</v>
      </c>
      <c r="G5922" s="123" t="s">
        <v>532</v>
      </c>
      <c r="H5922" s="7">
        <v>0.61422569000000005</v>
      </c>
      <c r="I5922" s="7">
        <v>95.277500000000003</v>
      </c>
      <c r="J5922" s="7">
        <v>0.60985804899999996</v>
      </c>
      <c r="K5922" s="7">
        <v>6.4467024250000003E-5</v>
      </c>
      <c r="L5922" s="7">
        <v>9.6700536380000006E-6</v>
      </c>
      <c r="M5922" s="7">
        <v>94.6</v>
      </c>
      <c r="N5922" s="7">
        <v>0.01</v>
      </c>
      <c r="O5922" s="7">
        <v>1.5E-3</v>
      </c>
      <c r="P5922" s="7">
        <v>1</v>
      </c>
      <c r="Q5922" s="7">
        <v>28</v>
      </c>
      <c r="R5922" s="7">
        <v>265</v>
      </c>
      <c r="S5922" s="189">
        <v>45625.593981481485</v>
      </c>
    </row>
    <row r="5923" spans="1:19">
      <c r="A5923" s="7">
        <v>2010</v>
      </c>
      <c r="B5923" s="123" t="s">
        <v>537</v>
      </c>
      <c r="C5923" s="123" t="s">
        <v>556</v>
      </c>
      <c r="D5923" s="123" t="s">
        <v>581</v>
      </c>
      <c r="E5923" s="123" t="s">
        <v>531</v>
      </c>
      <c r="F5923" s="7">
        <v>0</v>
      </c>
      <c r="G5923" s="123" t="s">
        <v>532</v>
      </c>
      <c r="H5923" s="7">
        <v>0</v>
      </c>
      <c r="I5923" s="7"/>
      <c r="J5923" s="7">
        <v>0</v>
      </c>
      <c r="K5923" s="7">
        <v>0</v>
      </c>
      <c r="L5923" s="7">
        <v>0</v>
      </c>
      <c r="M5923" s="7"/>
      <c r="N5923" s="7"/>
      <c r="O5923" s="7"/>
      <c r="P5923" s="7">
        <v>1</v>
      </c>
      <c r="Q5923" s="7">
        <v>28</v>
      </c>
      <c r="R5923" s="7">
        <v>265</v>
      </c>
      <c r="S5923" s="189">
        <v>45625.593981481485</v>
      </c>
    </row>
    <row r="5924" spans="1:19">
      <c r="A5924" s="7">
        <v>2010</v>
      </c>
      <c r="B5924" s="123" t="s">
        <v>537</v>
      </c>
      <c r="C5924" s="123" t="s">
        <v>556</v>
      </c>
      <c r="D5924" s="123" t="s">
        <v>581</v>
      </c>
      <c r="E5924" s="123" t="s">
        <v>533</v>
      </c>
      <c r="F5924" s="7">
        <v>445.72672799999998</v>
      </c>
      <c r="G5924" s="123" t="s">
        <v>532</v>
      </c>
      <c r="H5924" s="7">
        <v>32.865957440000003</v>
      </c>
      <c r="I5924" s="7">
        <v>73.735666667000004</v>
      </c>
      <c r="J5924" s="7">
        <v>32.670283406999999</v>
      </c>
      <c r="K5924" s="7">
        <v>4.457267E-3</v>
      </c>
      <c r="L5924" s="7">
        <v>2.6743600000000002E-4</v>
      </c>
      <c r="M5924" s="7">
        <v>73.296666666999997</v>
      </c>
      <c r="N5924" s="7">
        <v>0.01</v>
      </c>
      <c r="O5924" s="7">
        <v>5.9999999999999995E-4</v>
      </c>
      <c r="P5924" s="7">
        <v>1</v>
      </c>
      <c r="Q5924" s="7">
        <v>28</v>
      </c>
      <c r="R5924" s="7">
        <v>265</v>
      </c>
      <c r="S5924" s="189">
        <v>45625.593981481485</v>
      </c>
    </row>
    <row r="5925" spans="1:19">
      <c r="A5925" s="7">
        <v>2010</v>
      </c>
      <c r="B5925" s="123" t="s">
        <v>537</v>
      </c>
      <c r="C5925" s="123" t="s">
        <v>556</v>
      </c>
      <c r="D5925" s="123" t="s">
        <v>581</v>
      </c>
      <c r="E5925" s="123" t="s">
        <v>160</v>
      </c>
      <c r="F5925" s="7">
        <v>181.330308</v>
      </c>
      <c r="G5925" s="123" t="s">
        <v>532</v>
      </c>
      <c r="H5925" s="7">
        <v>13.024774692999999</v>
      </c>
      <c r="I5925" s="7">
        <v>71.828999999999994</v>
      </c>
      <c r="J5925" s="7">
        <v>12.945170687999999</v>
      </c>
      <c r="K5925" s="7">
        <v>1.8133030000000001E-3</v>
      </c>
      <c r="L5925" s="7">
        <v>1.08798E-4</v>
      </c>
      <c r="M5925" s="7">
        <v>71.39</v>
      </c>
      <c r="N5925" s="7">
        <v>0.01</v>
      </c>
      <c r="O5925" s="7">
        <v>5.9999999999999995E-4</v>
      </c>
      <c r="P5925" s="7">
        <v>1</v>
      </c>
      <c r="Q5925" s="7">
        <v>28</v>
      </c>
      <c r="R5925" s="7">
        <v>265</v>
      </c>
      <c r="S5925" s="189">
        <v>45625.593981481485</v>
      </c>
    </row>
    <row r="5926" spans="1:19">
      <c r="A5926" s="7">
        <v>2010</v>
      </c>
      <c r="B5926" s="123" t="s">
        <v>537</v>
      </c>
      <c r="C5926" s="123" t="s">
        <v>556</v>
      </c>
      <c r="D5926" s="123" t="s">
        <v>581</v>
      </c>
      <c r="E5926" s="123" t="s">
        <v>163</v>
      </c>
      <c r="F5926" s="7">
        <v>621.57878405899999</v>
      </c>
      <c r="G5926" s="123" t="s">
        <v>532</v>
      </c>
      <c r="H5926" s="7">
        <v>39.691845624000003</v>
      </c>
      <c r="I5926" s="7">
        <v>63.856499999999997</v>
      </c>
      <c r="J5926" s="7">
        <v>39.588352757000003</v>
      </c>
      <c r="K5926" s="7">
        <v>3.1078939999999999E-3</v>
      </c>
      <c r="L5926" s="7">
        <v>6.2157878410000006E-5</v>
      </c>
      <c r="M5926" s="7">
        <v>63.69</v>
      </c>
      <c r="N5926" s="7">
        <v>5.0000000000000001E-3</v>
      </c>
      <c r="O5926" s="7">
        <v>1E-4</v>
      </c>
      <c r="P5926" s="7">
        <v>1</v>
      </c>
      <c r="Q5926" s="7">
        <v>28</v>
      </c>
      <c r="R5926" s="7">
        <v>265</v>
      </c>
      <c r="S5926" s="189">
        <v>45625.593981481485</v>
      </c>
    </row>
    <row r="5927" spans="1:19">
      <c r="A5927" s="7">
        <v>2010</v>
      </c>
      <c r="B5927" s="123" t="s">
        <v>537</v>
      </c>
      <c r="C5927" s="123" t="s">
        <v>556</v>
      </c>
      <c r="D5927" s="123" t="s">
        <v>581</v>
      </c>
      <c r="E5927" s="123" t="s">
        <v>535</v>
      </c>
      <c r="F5927" s="7">
        <v>3084.7322296719999</v>
      </c>
      <c r="G5927" s="123" t="s">
        <v>532</v>
      </c>
      <c r="H5927" s="7">
        <v>176.70680782400001</v>
      </c>
      <c r="I5927" s="7">
        <v>57.284326374999999</v>
      </c>
      <c r="J5927" s="7">
        <v>176.193199908</v>
      </c>
      <c r="K5927" s="7">
        <v>1.5423661E-2</v>
      </c>
      <c r="L5927" s="7">
        <v>3.0847300000000003E-4</v>
      </c>
      <c r="M5927" s="7">
        <v>57.117826375</v>
      </c>
      <c r="N5927" s="7">
        <v>5.0000000000000001E-3</v>
      </c>
      <c r="O5927" s="7">
        <v>1E-4</v>
      </c>
      <c r="P5927" s="7">
        <v>1</v>
      </c>
      <c r="Q5927" s="7">
        <v>28</v>
      </c>
      <c r="R5927" s="7">
        <v>265</v>
      </c>
      <c r="S5927" s="189">
        <v>45625.593981481485</v>
      </c>
    </row>
    <row r="5928" spans="1:19">
      <c r="A5928" s="7">
        <v>2010</v>
      </c>
      <c r="B5928" s="123" t="s">
        <v>537</v>
      </c>
      <c r="C5928" s="123" t="s">
        <v>556</v>
      </c>
      <c r="D5928" s="123" t="s">
        <v>581</v>
      </c>
      <c r="E5928" s="123" t="s">
        <v>541</v>
      </c>
      <c r="F5928" s="7">
        <v>1.0197945999999999E-2</v>
      </c>
      <c r="G5928" s="123" t="s">
        <v>532</v>
      </c>
      <c r="H5928" s="7">
        <v>9.5898499999999998E-4</v>
      </c>
      <c r="I5928" s="7">
        <v>94.037054365000003</v>
      </c>
      <c r="J5928" s="7">
        <v>9.5450799999999996E-4</v>
      </c>
      <c r="K5928" s="7">
        <v>1.0197946E-7</v>
      </c>
      <c r="L5928" s="7">
        <v>6.1187675999999996E-9</v>
      </c>
      <c r="M5928" s="7">
        <v>93.598054364999996</v>
      </c>
      <c r="N5928" s="7">
        <v>0.01</v>
      </c>
      <c r="O5928" s="7">
        <v>5.9999999999999995E-4</v>
      </c>
      <c r="P5928" s="7">
        <v>1</v>
      </c>
      <c r="Q5928" s="7">
        <v>28</v>
      </c>
      <c r="R5928" s="7">
        <v>265</v>
      </c>
      <c r="S5928" s="189">
        <v>45625.593981481485</v>
      </c>
    </row>
    <row r="5929" spans="1:19">
      <c r="A5929" s="7">
        <v>2010</v>
      </c>
      <c r="B5929" s="123" t="s">
        <v>537</v>
      </c>
      <c r="C5929" s="123" t="s">
        <v>562</v>
      </c>
      <c r="D5929" s="123" t="s">
        <v>582</v>
      </c>
      <c r="E5929" s="123" t="s">
        <v>27</v>
      </c>
      <c r="F5929" s="7">
        <v>158.775629993</v>
      </c>
      <c r="G5929" s="123" t="s">
        <v>532</v>
      </c>
      <c r="H5929" s="7">
        <v>2.6436141999999999E-2</v>
      </c>
      <c r="I5929" s="7">
        <v>0.16650000000000001</v>
      </c>
      <c r="J5929" s="7">
        <v>0</v>
      </c>
      <c r="K5929" s="7">
        <v>7.9387800000000003E-4</v>
      </c>
      <c r="L5929" s="7">
        <v>1.5877563000000001E-5</v>
      </c>
      <c r="M5929" s="7">
        <v>0</v>
      </c>
      <c r="N5929" s="7">
        <v>5.0000000000000001E-3</v>
      </c>
      <c r="O5929" s="7">
        <v>1E-4</v>
      </c>
      <c r="P5929" s="7"/>
      <c r="Q5929" s="7">
        <v>28</v>
      </c>
      <c r="R5929" s="7">
        <v>265</v>
      </c>
      <c r="S5929" s="189">
        <v>45625.593981481485</v>
      </c>
    </row>
    <row r="5930" spans="1:19">
      <c r="A5930" s="7">
        <v>2010</v>
      </c>
      <c r="B5930" s="123" t="s">
        <v>537</v>
      </c>
      <c r="C5930" s="123" t="s">
        <v>562</v>
      </c>
      <c r="D5930" s="123" t="s">
        <v>582</v>
      </c>
      <c r="E5930" s="123" t="s">
        <v>33</v>
      </c>
      <c r="F5930" s="7">
        <v>5.9395108000000002E-2</v>
      </c>
      <c r="G5930" s="123" t="s">
        <v>532</v>
      </c>
      <c r="H5930" s="7">
        <v>5.6187800000000003E-4</v>
      </c>
      <c r="I5930" s="7">
        <v>9.4600000000000009</v>
      </c>
      <c r="J5930" s="7">
        <v>0</v>
      </c>
      <c r="K5930" s="7">
        <v>1.78185324E-5</v>
      </c>
      <c r="L5930" s="7">
        <v>2.3758043199999999E-7</v>
      </c>
      <c r="M5930" s="7">
        <v>0</v>
      </c>
      <c r="N5930" s="7">
        <v>0.3</v>
      </c>
      <c r="O5930" s="7">
        <v>4.0000000000000001E-3</v>
      </c>
      <c r="P5930" s="7"/>
      <c r="Q5930" s="7">
        <v>28</v>
      </c>
      <c r="R5930" s="7">
        <v>265</v>
      </c>
      <c r="S5930" s="189">
        <v>45625.593981481485</v>
      </c>
    </row>
    <row r="5931" spans="1:19">
      <c r="A5931" s="7">
        <v>2010</v>
      </c>
      <c r="B5931" s="123" t="s">
        <v>537</v>
      </c>
      <c r="C5931" s="123" t="s">
        <v>562</v>
      </c>
      <c r="D5931" s="123" t="s">
        <v>582</v>
      </c>
      <c r="E5931" s="123" t="s">
        <v>540</v>
      </c>
      <c r="F5931" s="7">
        <v>0.293031928</v>
      </c>
      <c r="G5931" s="123" t="s">
        <v>532</v>
      </c>
      <c r="H5931" s="7">
        <v>2.7919349999999999E-2</v>
      </c>
      <c r="I5931" s="7">
        <v>95.277500000000003</v>
      </c>
      <c r="J5931" s="7">
        <v>2.772082E-2</v>
      </c>
      <c r="K5931" s="7">
        <v>2.9303192800000002E-6</v>
      </c>
      <c r="L5931" s="7">
        <v>4.3954789200000002E-7</v>
      </c>
      <c r="M5931" s="7">
        <v>94.6</v>
      </c>
      <c r="N5931" s="7">
        <v>0.01</v>
      </c>
      <c r="O5931" s="7">
        <v>1.5E-3</v>
      </c>
      <c r="P5931" s="7">
        <v>1</v>
      </c>
      <c r="Q5931" s="7">
        <v>28</v>
      </c>
      <c r="R5931" s="7">
        <v>265</v>
      </c>
      <c r="S5931" s="189">
        <v>45625.593981481485</v>
      </c>
    </row>
    <row r="5932" spans="1:19">
      <c r="A5932" s="7">
        <v>2010</v>
      </c>
      <c r="B5932" s="123" t="s">
        <v>537</v>
      </c>
      <c r="C5932" s="123" t="s">
        <v>562</v>
      </c>
      <c r="D5932" s="123" t="s">
        <v>582</v>
      </c>
      <c r="E5932" s="123" t="s">
        <v>531</v>
      </c>
      <c r="F5932" s="7">
        <v>4.9191332489999997</v>
      </c>
      <c r="G5932" s="123" t="s">
        <v>532</v>
      </c>
      <c r="H5932" s="7">
        <v>0.37606281800000002</v>
      </c>
      <c r="I5932" s="7">
        <v>76.448999999999998</v>
      </c>
      <c r="J5932" s="7">
        <v>0.37390331799999998</v>
      </c>
      <c r="K5932" s="7">
        <v>4.919133249E-5</v>
      </c>
      <c r="L5932" s="7">
        <v>2.951479949E-6</v>
      </c>
      <c r="M5932" s="7">
        <v>76.010000000000005</v>
      </c>
      <c r="N5932" s="7">
        <v>0.01</v>
      </c>
      <c r="O5932" s="7">
        <v>5.9999999999999995E-4</v>
      </c>
      <c r="P5932" s="7">
        <v>1</v>
      </c>
      <c r="Q5932" s="7">
        <v>28</v>
      </c>
      <c r="R5932" s="7">
        <v>265</v>
      </c>
      <c r="S5932" s="189">
        <v>45625.593981481485</v>
      </c>
    </row>
    <row r="5933" spans="1:19">
      <c r="A5933" s="7">
        <v>2010</v>
      </c>
      <c r="B5933" s="123" t="s">
        <v>537</v>
      </c>
      <c r="C5933" s="123" t="s">
        <v>562</v>
      </c>
      <c r="D5933" s="123" t="s">
        <v>582</v>
      </c>
      <c r="E5933" s="123" t="s">
        <v>533</v>
      </c>
      <c r="F5933" s="7">
        <v>123.217524</v>
      </c>
      <c r="G5933" s="123" t="s">
        <v>532</v>
      </c>
      <c r="H5933" s="7">
        <v>9.0855262769999996</v>
      </c>
      <c r="I5933" s="7">
        <v>73.735666667000004</v>
      </c>
      <c r="J5933" s="7">
        <v>9.0314337840000007</v>
      </c>
      <c r="K5933" s="7">
        <v>1.2321750000000001E-3</v>
      </c>
      <c r="L5933" s="7">
        <v>7.3930514400000004E-5</v>
      </c>
      <c r="M5933" s="7">
        <v>73.296666666999997</v>
      </c>
      <c r="N5933" s="7">
        <v>0.01</v>
      </c>
      <c r="O5933" s="7">
        <v>5.9999999999999995E-4</v>
      </c>
      <c r="P5933" s="7">
        <v>1</v>
      </c>
      <c r="Q5933" s="7">
        <v>28</v>
      </c>
      <c r="R5933" s="7">
        <v>265</v>
      </c>
      <c r="S5933" s="189">
        <v>45625.593981481485</v>
      </c>
    </row>
    <row r="5934" spans="1:19">
      <c r="A5934" s="7">
        <v>2010</v>
      </c>
      <c r="B5934" s="123" t="s">
        <v>537</v>
      </c>
      <c r="C5934" s="123" t="s">
        <v>562</v>
      </c>
      <c r="D5934" s="123" t="s">
        <v>582</v>
      </c>
      <c r="E5934" s="123" t="s">
        <v>160</v>
      </c>
      <c r="F5934" s="7">
        <v>17.542691999999999</v>
      </c>
      <c r="G5934" s="123" t="s">
        <v>532</v>
      </c>
      <c r="H5934" s="7">
        <v>1.2600740239999999</v>
      </c>
      <c r="I5934" s="7">
        <v>71.828999999999994</v>
      </c>
      <c r="J5934" s="7">
        <v>1.2523727819999999</v>
      </c>
      <c r="K5934" s="7">
        <v>1.75427E-4</v>
      </c>
      <c r="L5934" s="7">
        <v>1.0525615200000001E-5</v>
      </c>
      <c r="M5934" s="7">
        <v>71.39</v>
      </c>
      <c r="N5934" s="7">
        <v>0.01</v>
      </c>
      <c r="O5934" s="7">
        <v>5.9999999999999995E-4</v>
      </c>
      <c r="P5934" s="7">
        <v>1</v>
      </c>
      <c r="Q5934" s="7">
        <v>28</v>
      </c>
      <c r="R5934" s="7">
        <v>265</v>
      </c>
      <c r="S5934" s="189">
        <v>45625.593981481485</v>
      </c>
    </row>
    <row r="5935" spans="1:19">
      <c r="A5935" s="7">
        <v>2010</v>
      </c>
      <c r="B5935" s="123" t="s">
        <v>537</v>
      </c>
      <c r="C5935" s="123" t="s">
        <v>562</v>
      </c>
      <c r="D5935" s="123" t="s">
        <v>582</v>
      </c>
      <c r="E5935" s="123" t="s">
        <v>163</v>
      </c>
      <c r="F5935" s="7">
        <v>26.770317793</v>
      </c>
      <c r="G5935" s="123" t="s">
        <v>532</v>
      </c>
      <c r="H5935" s="7">
        <v>1.709458798</v>
      </c>
      <c r="I5935" s="7">
        <v>63.856499999999997</v>
      </c>
      <c r="J5935" s="7">
        <v>1.70500154</v>
      </c>
      <c r="K5935" s="7">
        <v>1.3385200000000001E-4</v>
      </c>
      <c r="L5935" s="7">
        <v>2.6770317790000001E-6</v>
      </c>
      <c r="M5935" s="7">
        <v>63.69</v>
      </c>
      <c r="N5935" s="7">
        <v>5.0000000000000001E-3</v>
      </c>
      <c r="O5935" s="7">
        <v>1E-4</v>
      </c>
      <c r="P5935" s="7">
        <v>1</v>
      </c>
      <c r="Q5935" s="7">
        <v>28</v>
      </c>
      <c r="R5935" s="7">
        <v>265</v>
      </c>
      <c r="S5935" s="189">
        <v>45625.593981481485</v>
      </c>
    </row>
    <row r="5936" spans="1:19">
      <c r="A5936" s="7">
        <v>2010</v>
      </c>
      <c r="B5936" s="123" t="s">
        <v>537</v>
      </c>
      <c r="C5936" s="123" t="s">
        <v>562</v>
      </c>
      <c r="D5936" s="123" t="s">
        <v>582</v>
      </c>
      <c r="E5936" s="123" t="s">
        <v>535</v>
      </c>
      <c r="F5936" s="7">
        <v>325.68347694400001</v>
      </c>
      <c r="G5936" s="123" t="s">
        <v>532</v>
      </c>
      <c r="H5936" s="7">
        <v>18.656558587999999</v>
      </c>
      <c r="I5936" s="7">
        <v>57.284326374999999</v>
      </c>
      <c r="J5936" s="7">
        <v>18.602332289</v>
      </c>
      <c r="K5936" s="7">
        <v>1.6284170000000001E-3</v>
      </c>
      <c r="L5936" s="7">
        <v>3.2568347689999998E-5</v>
      </c>
      <c r="M5936" s="7">
        <v>57.117826375</v>
      </c>
      <c r="N5936" s="7">
        <v>5.0000000000000001E-3</v>
      </c>
      <c r="O5936" s="7">
        <v>1E-4</v>
      </c>
      <c r="P5936" s="7">
        <v>1</v>
      </c>
      <c r="Q5936" s="7">
        <v>28</v>
      </c>
      <c r="R5936" s="7">
        <v>265</v>
      </c>
      <c r="S5936" s="189">
        <v>45625.593981481485</v>
      </c>
    </row>
    <row r="5937" spans="1:19">
      <c r="A5937" s="7">
        <v>2010</v>
      </c>
      <c r="B5937" s="123" t="s">
        <v>537</v>
      </c>
      <c r="C5937" s="123" t="s">
        <v>562</v>
      </c>
      <c r="D5937" s="123" t="s">
        <v>582</v>
      </c>
      <c r="E5937" s="123" t="s">
        <v>541</v>
      </c>
      <c r="F5937" s="7">
        <v>0</v>
      </c>
      <c r="G5937" s="123" t="s">
        <v>532</v>
      </c>
      <c r="H5937" s="7">
        <v>0</v>
      </c>
      <c r="I5937" s="7"/>
      <c r="J5937" s="7">
        <v>0</v>
      </c>
      <c r="K5937" s="7">
        <v>0</v>
      </c>
      <c r="L5937" s="7">
        <v>0</v>
      </c>
      <c r="M5937" s="7"/>
      <c r="N5937" s="7"/>
      <c r="O5937" s="7"/>
      <c r="P5937" s="7">
        <v>1</v>
      </c>
      <c r="Q5937" s="7">
        <v>28</v>
      </c>
      <c r="R5937" s="7">
        <v>265</v>
      </c>
      <c r="S5937" s="189">
        <v>45625.593981481485</v>
      </c>
    </row>
    <row r="5938" spans="1:19">
      <c r="A5938" s="7">
        <v>2010</v>
      </c>
      <c r="B5938" s="123" t="s">
        <v>537</v>
      </c>
      <c r="C5938" s="123" t="s">
        <v>562</v>
      </c>
      <c r="D5938" s="123" t="s">
        <v>583</v>
      </c>
      <c r="E5938" s="123" t="s">
        <v>27</v>
      </c>
      <c r="F5938" s="7">
        <v>0</v>
      </c>
      <c r="G5938" s="123" t="s">
        <v>532</v>
      </c>
      <c r="H5938" s="7">
        <v>0</v>
      </c>
      <c r="I5938" s="7"/>
      <c r="J5938" s="7">
        <v>0</v>
      </c>
      <c r="K5938" s="7">
        <v>0</v>
      </c>
      <c r="L5938" s="7">
        <v>0</v>
      </c>
      <c r="M5938" s="7"/>
      <c r="N5938" s="7"/>
      <c r="O5938" s="7"/>
      <c r="P5938" s="7"/>
      <c r="Q5938" s="7">
        <v>28</v>
      </c>
      <c r="R5938" s="7">
        <v>265</v>
      </c>
      <c r="S5938" s="189">
        <v>45625.593981481485</v>
      </c>
    </row>
    <row r="5939" spans="1:19">
      <c r="A5939" s="7">
        <v>2010</v>
      </c>
      <c r="B5939" s="123" t="s">
        <v>537</v>
      </c>
      <c r="C5939" s="123" t="s">
        <v>562</v>
      </c>
      <c r="D5939" s="123" t="s">
        <v>583</v>
      </c>
      <c r="E5939" s="123" t="s">
        <v>33</v>
      </c>
      <c r="F5939" s="7">
        <v>97.645557389999993</v>
      </c>
      <c r="G5939" s="123" t="s">
        <v>532</v>
      </c>
      <c r="H5939" s="7">
        <v>0.92372697299999995</v>
      </c>
      <c r="I5939" s="7">
        <v>9.4600000000000009</v>
      </c>
      <c r="J5939" s="7">
        <v>0</v>
      </c>
      <c r="K5939" s="7">
        <v>2.9293666999999999E-2</v>
      </c>
      <c r="L5939" s="7">
        <v>3.90582E-4</v>
      </c>
      <c r="M5939" s="7">
        <v>0</v>
      </c>
      <c r="N5939" s="7">
        <v>0.3</v>
      </c>
      <c r="O5939" s="7">
        <v>4.0000000000000001E-3</v>
      </c>
      <c r="P5939" s="7"/>
      <c r="Q5939" s="7">
        <v>28</v>
      </c>
      <c r="R5939" s="7">
        <v>265</v>
      </c>
      <c r="S5939" s="189">
        <v>45625.593981481485</v>
      </c>
    </row>
    <row r="5940" spans="1:19">
      <c r="A5940" s="7">
        <v>2010</v>
      </c>
      <c r="B5940" s="123" t="s">
        <v>537</v>
      </c>
      <c r="C5940" s="123" t="s">
        <v>562</v>
      </c>
      <c r="D5940" s="123" t="s">
        <v>583</v>
      </c>
      <c r="E5940" s="123" t="s">
        <v>540</v>
      </c>
      <c r="F5940" s="7">
        <v>0.71164896899999996</v>
      </c>
      <c r="G5940" s="123" t="s">
        <v>532</v>
      </c>
      <c r="H5940" s="7">
        <v>6.7804135000000001E-2</v>
      </c>
      <c r="I5940" s="7">
        <v>95.277500000000003</v>
      </c>
      <c r="J5940" s="7">
        <v>6.7321991999999997E-2</v>
      </c>
      <c r="K5940" s="7">
        <v>7.11648969E-6</v>
      </c>
      <c r="L5940" s="7">
        <v>1.0674734530000001E-6</v>
      </c>
      <c r="M5940" s="7">
        <v>94.6</v>
      </c>
      <c r="N5940" s="7">
        <v>0.01</v>
      </c>
      <c r="O5940" s="7">
        <v>1.5E-3</v>
      </c>
      <c r="P5940" s="7">
        <v>1</v>
      </c>
      <c r="Q5940" s="7">
        <v>28</v>
      </c>
      <c r="R5940" s="7">
        <v>265</v>
      </c>
      <c r="S5940" s="189">
        <v>45625.593981481485</v>
      </c>
    </row>
    <row r="5941" spans="1:19">
      <c r="A5941" s="7">
        <v>2010</v>
      </c>
      <c r="B5941" s="123" t="s">
        <v>537</v>
      </c>
      <c r="C5941" s="123" t="s">
        <v>562</v>
      </c>
      <c r="D5941" s="123" t="s">
        <v>583</v>
      </c>
      <c r="E5941" s="123" t="s">
        <v>531</v>
      </c>
      <c r="F5941" s="7">
        <v>234.899895039</v>
      </c>
      <c r="G5941" s="123" t="s">
        <v>532</v>
      </c>
      <c r="H5941" s="7">
        <v>17.957862076000001</v>
      </c>
      <c r="I5941" s="7">
        <v>76.448999999999998</v>
      </c>
      <c r="J5941" s="7">
        <v>17.854741021999999</v>
      </c>
      <c r="K5941" s="7">
        <v>2.3489990000000001E-3</v>
      </c>
      <c r="L5941" s="7">
        <v>1.4093999999999999E-4</v>
      </c>
      <c r="M5941" s="7">
        <v>76.010000000000005</v>
      </c>
      <c r="N5941" s="7">
        <v>0.01</v>
      </c>
      <c r="O5941" s="7">
        <v>5.9999999999999995E-4</v>
      </c>
      <c r="P5941" s="7">
        <v>1</v>
      </c>
      <c r="Q5941" s="7">
        <v>28</v>
      </c>
      <c r="R5941" s="7">
        <v>265</v>
      </c>
      <c r="S5941" s="189">
        <v>45625.593981481485</v>
      </c>
    </row>
    <row r="5942" spans="1:19">
      <c r="A5942" s="7">
        <v>2010</v>
      </c>
      <c r="B5942" s="123" t="s">
        <v>537</v>
      </c>
      <c r="C5942" s="123" t="s">
        <v>562</v>
      </c>
      <c r="D5942" s="123" t="s">
        <v>583</v>
      </c>
      <c r="E5942" s="123" t="s">
        <v>533</v>
      </c>
      <c r="F5942" s="7">
        <v>1249.8854040000001</v>
      </c>
      <c r="G5942" s="123" t="s">
        <v>532</v>
      </c>
      <c r="H5942" s="7">
        <v>92.161133520999996</v>
      </c>
      <c r="I5942" s="7">
        <v>73.735666667000004</v>
      </c>
      <c r="J5942" s="7">
        <v>91.612433828999997</v>
      </c>
      <c r="K5942" s="7">
        <v>1.2498854E-2</v>
      </c>
      <c r="L5942" s="7">
        <v>7.4993100000000001E-4</v>
      </c>
      <c r="M5942" s="7">
        <v>73.296666666999997</v>
      </c>
      <c r="N5942" s="7">
        <v>0.01</v>
      </c>
      <c r="O5942" s="7">
        <v>5.9999999999999995E-4</v>
      </c>
      <c r="P5942" s="7">
        <v>1</v>
      </c>
      <c r="Q5942" s="7">
        <v>28</v>
      </c>
      <c r="R5942" s="7">
        <v>265</v>
      </c>
      <c r="S5942" s="189">
        <v>45625.593981481485</v>
      </c>
    </row>
    <row r="5943" spans="1:19">
      <c r="A5943" s="7">
        <v>2010</v>
      </c>
      <c r="B5943" s="123" t="s">
        <v>537</v>
      </c>
      <c r="C5943" s="123" t="s">
        <v>562</v>
      </c>
      <c r="D5943" s="123" t="s">
        <v>583</v>
      </c>
      <c r="E5943" s="123" t="s">
        <v>160</v>
      </c>
      <c r="F5943" s="7">
        <v>385.26933600000001</v>
      </c>
      <c r="G5943" s="123" t="s">
        <v>532</v>
      </c>
      <c r="H5943" s="7">
        <v>27.673511135999998</v>
      </c>
      <c r="I5943" s="7">
        <v>71.828999999999994</v>
      </c>
      <c r="J5943" s="7">
        <v>27.504377897000001</v>
      </c>
      <c r="K5943" s="7">
        <v>3.8526929999999999E-3</v>
      </c>
      <c r="L5943" s="7">
        <v>2.3116200000000001E-4</v>
      </c>
      <c r="M5943" s="7">
        <v>71.39</v>
      </c>
      <c r="N5943" s="7">
        <v>0.01</v>
      </c>
      <c r="O5943" s="7">
        <v>5.9999999999999995E-4</v>
      </c>
      <c r="P5943" s="7">
        <v>1</v>
      </c>
      <c r="Q5943" s="7">
        <v>28</v>
      </c>
      <c r="R5943" s="7">
        <v>265</v>
      </c>
      <c r="S5943" s="189">
        <v>45625.593981481485</v>
      </c>
    </row>
    <row r="5944" spans="1:19">
      <c r="A5944" s="7">
        <v>2010</v>
      </c>
      <c r="B5944" s="123" t="s">
        <v>537</v>
      </c>
      <c r="C5944" s="123" t="s">
        <v>562</v>
      </c>
      <c r="D5944" s="123" t="s">
        <v>583</v>
      </c>
      <c r="E5944" s="123" t="s">
        <v>163</v>
      </c>
      <c r="F5944" s="7">
        <v>440.922881303</v>
      </c>
      <c r="G5944" s="123" t="s">
        <v>532</v>
      </c>
      <c r="H5944" s="7">
        <v>28.155791969999999</v>
      </c>
      <c r="I5944" s="7">
        <v>63.856499999999997</v>
      </c>
      <c r="J5944" s="7">
        <v>28.082378309999999</v>
      </c>
      <c r="K5944" s="7">
        <v>2.2046140000000001E-3</v>
      </c>
      <c r="L5944" s="7">
        <v>4.409228813E-5</v>
      </c>
      <c r="M5944" s="7">
        <v>63.69</v>
      </c>
      <c r="N5944" s="7">
        <v>5.0000000000000001E-3</v>
      </c>
      <c r="O5944" s="7">
        <v>1E-4</v>
      </c>
      <c r="P5944" s="7">
        <v>1</v>
      </c>
      <c r="Q5944" s="7">
        <v>28</v>
      </c>
      <c r="R5944" s="7">
        <v>265</v>
      </c>
      <c r="S5944" s="189">
        <v>45625.593981481485</v>
      </c>
    </row>
    <row r="5945" spans="1:19">
      <c r="A5945" s="7">
        <v>2010</v>
      </c>
      <c r="B5945" s="123" t="s">
        <v>537</v>
      </c>
      <c r="C5945" s="123" t="s">
        <v>562</v>
      </c>
      <c r="D5945" s="123" t="s">
        <v>583</v>
      </c>
      <c r="E5945" s="123" t="s">
        <v>535</v>
      </c>
      <c r="F5945" s="7">
        <v>1786.114233583</v>
      </c>
      <c r="G5945" s="123" t="s">
        <v>532</v>
      </c>
      <c r="H5945" s="7">
        <v>102.3163507</v>
      </c>
      <c r="I5945" s="7">
        <v>57.284326374999999</v>
      </c>
      <c r="J5945" s="7">
        <v>102.01896268</v>
      </c>
      <c r="K5945" s="7">
        <v>8.930571E-3</v>
      </c>
      <c r="L5945" s="7">
        <v>1.7861099999999999E-4</v>
      </c>
      <c r="M5945" s="7">
        <v>57.117826375</v>
      </c>
      <c r="N5945" s="7">
        <v>5.0000000000000001E-3</v>
      </c>
      <c r="O5945" s="7">
        <v>1E-4</v>
      </c>
      <c r="P5945" s="7">
        <v>1</v>
      </c>
      <c r="Q5945" s="7">
        <v>28</v>
      </c>
      <c r="R5945" s="7">
        <v>265</v>
      </c>
      <c r="S5945" s="189">
        <v>45625.593981481485</v>
      </c>
    </row>
    <row r="5946" spans="1:19">
      <c r="A5946" s="7">
        <v>2010</v>
      </c>
      <c r="B5946" s="123" t="s">
        <v>537</v>
      </c>
      <c r="C5946" s="123" t="s">
        <v>562</v>
      </c>
      <c r="D5946" s="123" t="s">
        <v>583</v>
      </c>
      <c r="E5946" s="123" t="s">
        <v>541</v>
      </c>
      <c r="F5946" s="7">
        <v>0</v>
      </c>
      <c r="G5946" s="123" t="s">
        <v>532</v>
      </c>
      <c r="H5946" s="7">
        <v>0</v>
      </c>
      <c r="I5946" s="7"/>
      <c r="J5946" s="7">
        <v>0</v>
      </c>
      <c r="K5946" s="7">
        <v>0</v>
      </c>
      <c r="L5946" s="7">
        <v>0</v>
      </c>
      <c r="M5946" s="7"/>
      <c r="N5946" s="7"/>
      <c r="O5946" s="7"/>
      <c r="P5946" s="7">
        <v>1</v>
      </c>
      <c r="Q5946" s="7">
        <v>28</v>
      </c>
      <c r="R5946" s="7">
        <v>265</v>
      </c>
      <c r="S5946" s="189">
        <v>45625.593981481485</v>
      </c>
    </row>
    <row r="5947" spans="1:19">
      <c r="A5947" s="7">
        <v>2010</v>
      </c>
      <c r="B5947" s="123" t="s">
        <v>537</v>
      </c>
      <c r="C5947" s="123" t="s">
        <v>562</v>
      </c>
      <c r="D5947" s="123" t="s">
        <v>214</v>
      </c>
      <c r="E5947" s="123" t="s">
        <v>27</v>
      </c>
      <c r="F5947" s="7">
        <v>0</v>
      </c>
      <c r="G5947" s="123" t="s">
        <v>532</v>
      </c>
      <c r="H5947" s="7">
        <v>0</v>
      </c>
      <c r="I5947" s="7"/>
      <c r="J5947" s="7">
        <v>0</v>
      </c>
      <c r="K5947" s="7">
        <v>0</v>
      </c>
      <c r="L5947" s="7">
        <v>0</v>
      </c>
      <c r="M5947" s="7"/>
      <c r="N5947" s="7"/>
      <c r="O5947" s="7"/>
      <c r="P5947" s="7"/>
      <c r="Q5947" s="7">
        <v>28</v>
      </c>
      <c r="R5947" s="7">
        <v>265</v>
      </c>
      <c r="S5947" s="189">
        <v>45625.593981481485</v>
      </c>
    </row>
    <row r="5948" spans="1:19">
      <c r="A5948" s="7">
        <v>2010</v>
      </c>
      <c r="B5948" s="123" t="s">
        <v>537</v>
      </c>
      <c r="C5948" s="123" t="s">
        <v>562</v>
      </c>
      <c r="D5948" s="123" t="s">
        <v>214</v>
      </c>
      <c r="E5948" s="123" t="s">
        <v>33</v>
      </c>
      <c r="F5948" s="7">
        <v>17.343371507000001</v>
      </c>
      <c r="G5948" s="123" t="s">
        <v>532</v>
      </c>
      <c r="H5948" s="7">
        <v>0.164068294</v>
      </c>
      <c r="I5948" s="7">
        <v>9.4600000000000009</v>
      </c>
      <c r="J5948" s="7">
        <v>0</v>
      </c>
      <c r="K5948" s="7">
        <v>5.2030109999999996E-3</v>
      </c>
      <c r="L5948" s="7">
        <v>6.9373486029999994E-5</v>
      </c>
      <c r="M5948" s="7">
        <v>0</v>
      </c>
      <c r="N5948" s="7">
        <v>0.3</v>
      </c>
      <c r="O5948" s="7">
        <v>4.0000000000000001E-3</v>
      </c>
      <c r="P5948" s="7"/>
      <c r="Q5948" s="7">
        <v>28</v>
      </c>
      <c r="R5948" s="7">
        <v>265</v>
      </c>
      <c r="S5948" s="189">
        <v>45625.593981481485</v>
      </c>
    </row>
    <row r="5949" spans="1:19">
      <c r="A5949" s="7">
        <v>2010</v>
      </c>
      <c r="B5949" s="123" t="s">
        <v>537</v>
      </c>
      <c r="C5949" s="123" t="s">
        <v>562</v>
      </c>
      <c r="D5949" s="123" t="s">
        <v>214</v>
      </c>
      <c r="E5949" s="123" t="s">
        <v>540</v>
      </c>
      <c r="F5949" s="7">
        <v>0</v>
      </c>
      <c r="G5949" s="123" t="s">
        <v>532</v>
      </c>
      <c r="H5949" s="7">
        <v>0</v>
      </c>
      <c r="I5949" s="7"/>
      <c r="J5949" s="7">
        <v>0</v>
      </c>
      <c r="K5949" s="7">
        <v>0</v>
      </c>
      <c r="L5949" s="7">
        <v>0</v>
      </c>
      <c r="M5949" s="7"/>
      <c r="N5949" s="7"/>
      <c r="O5949" s="7"/>
      <c r="P5949" s="7">
        <v>1</v>
      </c>
      <c r="Q5949" s="7">
        <v>28</v>
      </c>
      <c r="R5949" s="7">
        <v>265</v>
      </c>
      <c r="S5949" s="189">
        <v>45625.593981481485</v>
      </c>
    </row>
    <row r="5950" spans="1:19">
      <c r="A5950" s="7">
        <v>2010</v>
      </c>
      <c r="B5950" s="123" t="s">
        <v>537</v>
      </c>
      <c r="C5950" s="123" t="s">
        <v>562</v>
      </c>
      <c r="D5950" s="123" t="s">
        <v>214</v>
      </c>
      <c r="E5950" s="123" t="s">
        <v>531</v>
      </c>
      <c r="F5950" s="7">
        <v>26.084945117</v>
      </c>
      <c r="G5950" s="123" t="s">
        <v>532</v>
      </c>
      <c r="H5950" s="7">
        <v>1.994167969</v>
      </c>
      <c r="I5950" s="7">
        <v>76.448999999999998</v>
      </c>
      <c r="J5950" s="7">
        <v>1.9827166780000001</v>
      </c>
      <c r="K5950" s="7">
        <v>2.6084900000000001E-4</v>
      </c>
      <c r="L5950" s="7">
        <v>1.5650967070000002E-5</v>
      </c>
      <c r="M5950" s="7">
        <v>76.010000000000005</v>
      </c>
      <c r="N5950" s="7">
        <v>0.01</v>
      </c>
      <c r="O5950" s="7">
        <v>5.9999999999999995E-4</v>
      </c>
      <c r="P5950" s="7">
        <v>1</v>
      </c>
      <c r="Q5950" s="7">
        <v>28</v>
      </c>
      <c r="R5950" s="7">
        <v>265</v>
      </c>
      <c r="S5950" s="189">
        <v>45625.593981481485</v>
      </c>
    </row>
    <row r="5951" spans="1:19">
      <c r="A5951" s="7">
        <v>2010</v>
      </c>
      <c r="B5951" s="123" t="s">
        <v>537</v>
      </c>
      <c r="C5951" s="123" t="s">
        <v>562</v>
      </c>
      <c r="D5951" s="123" t="s">
        <v>214</v>
      </c>
      <c r="E5951" s="123" t="s">
        <v>533</v>
      </c>
      <c r="F5951" s="7">
        <v>509.99410799999998</v>
      </c>
      <c r="G5951" s="123" t="s">
        <v>532</v>
      </c>
      <c r="H5951" s="7">
        <v>37.60475555</v>
      </c>
      <c r="I5951" s="7">
        <v>73.735666667000004</v>
      </c>
      <c r="J5951" s="7">
        <v>37.380868135999997</v>
      </c>
      <c r="K5951" s="7">
        <v>5.0999410000000002E-3</v>
      </c>
      <c r="L5951" s="7">
        <v>3.05996E-4</v>
      </c>
      <c r="M5951" s="7">
        <v>73.296666666999997</v>
      </c>
      <c r="N5951" s="7">
        <v>0.01</v>
      </c>
      <c r="O5951" s="7">
        <v>5.9999999999999995E-4</v>
      </c>
      <c r="P5951" s="7">
        <v>1</v>
      </c>
      <c r="Q5951" s="7">
        <v>28</v>
      </c>
      <c r="R5951" s="7">
        <v>265</v>
      </c>
      <c r="S5951" s="189">
        <v>45625.593981481485</v>
      </c>
    </row>
    <row r="5952" spans="1:19">
      <c r="A5952" s="7">
        <v>2010</v>
      </c>
      <c r="B5952" s="123" t="s">
        <v>537</v>
      </c>
      <c r="C5952" s="123" t="s">
        <v>562</v>
      </c>
      <c r="D5952" s="123" t="s">
        <v>214</v>
      </c>
      <c r="E5952" s="123" t="s">
        <v>160</v>
      </c>
      <c r="F5952" s="7">
        <v>174.96637200000001</v>
      </c>
      <c r="G5952" s="123" t="s">
        <v>532</v>
      </c>
      <c r="H5952" s="7">
        <v>12.567659534000001</v>
      </c>
      <c r="I5952" s="7">
        <v>71.828999999999994</v>
      </c>
      <c r="J5952" s="7">
        <v>12.490849297</v>
      </c>
      <c r="K5952" s="7">
        <v>1.749664E-3</v>
      </c>
      <c r="L5952" s="7">
        <v>1.0498E-4</v>
      </c>
      <c r="M5952" s="7">
        <v>71.39</v>
      </c>
      <c r="N5952" s="7">
        <v>0.01</v>
      </c>
      <c r="O5952" s="7">
        <v>5.9999999999999995E-4</v>
      </c>
      <c r="P5952" s="7">
        <v>1</v>
      </c>
      <c r="Q5952" s="7">
        <v>28</v>
      </c>
      <c r="R5952" s="7">
        <v>265</v>
      </c>
      <c r="S5952" s="189">
        <v>45625.593981481485</v>
      </c>
    </row>
    <row r="5953" spans="1:19">
      <c r="A5953" s="7">
        <v>2010</v>
      </c>
      <c r="B5953" s="123" t="s">
        <v>537</v>
      </c>
      <c r="C5953" s="123" t="s">
        <v>562</v>
      </c>
      <c r="D5953" s="123" t="s">
        <v>214</v>
      </c>
      <c r="E5953" s="123" t="s">
        <v>163</v>
      </c>
      <c r="F5953" s="7">
        <v>142.07515064200001</v>
      </c>
      <c r="G5953" s="123" t="s">
        <v>532</v>
      </c>
      <c r="H5953" s="7">
        <v>9.0724218570000001</v>
      </c>
      <c r="I5953" s="7">
        <v>63.856499999999997</v>
      </c>
      <c r="J5953" s="7">
        <v>9.0487663440000006</v>
      </c>
      <c r="K5953" s="7">
        <v>7.1037599999999998E-4</v>
      </c>
      <c r="L5953" s="7">
        <v>1.4207515060000001E-5</v>
      </c>
      <c r="M5953" s="7">
        <v>63.69</v>
      </c>
      <c r="N5953" s="7">
        <v>5.0000000000000001E-3</v>
      </c>
      <c r="O5953" s="7">
        <v>1E-4</v>
      </c>
      <c r="P5953" s="7">
        <v>1</v>
      </c>
      <c r="Q5953" s="7">
        <v>28</v>
      </c>
      <c r="R5953" s="7">
        <v>265</v>
      </c>
      <c r="S5953" s="189">
        <v>45625.593981481485</v>
      </c>
    </row>
    <row r="5954" spans="1:19">
      <c r="A5954" s="7">
        <v>2010</v>
      </c>
      <c r="B5954" s="123" t="s">
        <v>537</v>
      </c>
      <c r="C5954" s="123" t="s">
        <v>562</v>
      </c>
      <c r="D5954" s="123" t="s">
        <v>214</v>
      </c>
      <c r="E5954" s="123" t="s">
        <v>535</v>
      </c>
      <c r="F5954" s="7">
        <v>933.57013122700005</v>
      </c>
      <c r="G5954" s="123" t="s">
        <v>532</v>
      </c>
      <c r="H5954" s="7">
        <v>53.478936091000001</v>
      </c>
      <c r="I5954" s="7">
        <v>57.284326374999999</v>
      </c>
      <c r="J5954" s="7">
        <v>53.323496663999997</v>
      </c>
      <c r="K5954" s="7">
        <v>4.6678509999999998E-3</v>
      </c>
      <c r="L5954" s="7">
        <v>9.3357013119999994E-5</v>
      </c>
      <c r="M5954" s="7">
        <v>57.117826375</v>
      </c>
      <c r="N5954" s="7">
        <v>5.0000000000000001E-3</v>
      </c>
      <c r="O5954" s="7">
        <v>1E-4</v>
      </c>
      <c r="P5954" s="7">
        <v>1</v>
      </c>
      <c r="Q5954" s="7">
        <v>28</v>
      </c>
      <c r="R5954" s="7">
        <v>265</v>
      </c>
      <c r="S5954" s="189">
        <v>45625.593981481485</v>
      </c>
    </row>
    <row r="5955" spans="1:19">
      <c r="A5955" s="7">
        <v>2010</v>
      </c>
      <c r="B5955" s="123" t="s">
        <v>537</v>
      </c>
      <c r="C5955" s="123" t="s">
        <v>562</v>
      </c>
      <c r="D5955" s="123" t="s">
        <v>214</v>
      </c>
      <c r="E5955" s="123" t="s">
        <v>541</v>
      </c>
      <c r="F5955" s="7">
        <v>0</v>
      </c>
      <c r="G5955" s="123" t="s">
        <v>532</v>
      </c>
      <c r="H5955" s="7">
        <v>0</v>
      </c>
      <c r="I5955" s="7"/>
      <c r="J5955" s="7">
        <v>0</v>
      </c>
      <c r="K5955" s="7">
        <v>0</v>
      </c>
      <c r="L5955" s="7">
        <v>0</v>
      </c>
      <c r="M5955" s="7"/>
      <c r="N5955" s="7"/>
      <c r="O5955" s="7"/>
      <c r="P5955" s="7">
        <v>1</v>
      </c>
      <c r="Q5955" s="7">
        <v>28</v>
      </c>
      <c r="R5955" s="7">
        <v>265</v>
      </c>
      <c r="S5955" s="189">
        <v>45625.593981481485</v>
      </c>
    </row>
    <row r="5956" spans="1:19">
      <c r="A5956" s="7">
        <v>2010</v>
      </c>
      <c r="B5956" s="123" t="s">
        <v>537</v>
      </c>
      <c r="C5956" s="123" t="s">
        <v>562</v>
      </c>
      <c r="D5956" s="123" t="s">
        <v>584</v>
      </c>
      <c r="E5956" s="123" t="s">
        <v>27</v>
      </c>
      <c r="F5956" s="7">
        <v>0</v>
      </c>
      <c r="G5956" s="123" t="s">
        <v>532</v>
      </c>
      <c r="H5956" s="7">
        <v>0</v>
      </c>
      <c r="I5956" s="7"/>
      <c r="J5956" s="7">
        <v>0</v>
      </c>
      <c r="K5956" s="7">
        <v>0</v>
      </c>
      <c r="L5956" s="7">
        <v>0</v>
      </c>
      <c r="M5956" s="7"/>
      <c r="N5956" s="7"/>
      <c r="O5956" s="7"/>
      <c r="P5956" s="7"/>
      <c r="Q5956" s="7">
        <v>28</v>
      </c>
      <c r="R5956" s="7">
        <v>265</v>
      </c>
      <c r="S5956" s="189">
        <v>45625.593981481485</v>
      </c>
    </row>
    <row r="5957" spans="1:19">
      <c r="A5957" s="7">
        <v>2010</v>
      </c>
      <c r="B5957" s="123" t="s">
        <v>537</v>
      </c>
      <c r="C5957" s="123" t="s">
        <v>562</v>
      </c>
      <c r="D5957" s="123" t="s">
        <v>584</v>
      </c>
      <c r="E5957" s="123" t="s">
        <v>33</v>
      </c>
      <c r="F5957" s="7">
        <v>45.971813515999997</v>
      </c>
      <c r="G5957" s="123" t="s">
        <v>532</v>
      </c>
      <c r="H5957" s="7">
        <v>0.43489335600000001</v>
      </c>
      <c r="I5957" s="7">
        <v>9.4600000000000009</v>
      </c>
      <c r="J5957" s="7">
        <v>0</v>
      </c>
      <c r="K5957" s="7">
        <v>1.3791543999999999E-2</v>
      </c>
      <c r="L5957" s="7">
        <v>1.8388700000000001E-4</v>
      </c>
      <c r="M5957" s="7">
        <v>0</v>
      </c>
      <c r="N5957" s="7">
        <v>0.3</v>
      </c>
      <c r="O5957" s="7">
        <v>4.0000000000000001E-3</v>
      </c>
      <c r="P5957" s="7"/>
      <c r="Q5957" s="7">
        <v>28</v>
      </c>
      <c r="R5957" s="7">
        <v>265</v>
      </c>
      <c r="S5957" s="189">
        <v>45625.593981481485</v>
      </c>
    </row>
    <row r="5958" spans="1:19">
      <c r="A5958" s="7">
        <v>2010</v>
      </c>
      <c r="B5958" s="123" t="s">
        <v>537</v>
      </c>
      <c r="C5958" s="123" t="s">
        <v>562</v>
      </c>
      <c r="D5958" s="123" t="s">
        <v>584</v>
      </c>
      <c r="E5958" s="123" t="s">
        <v>540</v>
      </c>
      <c r="F5958" s="7">
        <v>0.125585112</v>
      </c>
      <c r="G5958" s="123" t="s">
        <v>532</v>
      </c>
      <c r="H5958" s="7">
        <v>1.1965435999999999E-2</v>
      </c>
      <c r="I5958" s="7">
        <v>95.277500000000003</v>
      </c>
      <c r="J5958" s="7">
        <v>1.1880352E-2</v>
      </c>
      <c r="K5958" s="7">
        <v>1.2558511200000001E-6</v>
      </c>
      <c r="L5958" s="7">
        <v>1.8837766800000001E-7</v>
      </c>
      <c r="M5958" s="7">
        <v>94.6</v>
      </c>
      <c r="N5958" s="7">
        <v>0.01</v>
      </c>
      <c r="O5958" s="7">
        <v>1.5E-3</v>
      </c>
      <c r="P5958" s="7">
        <v>1</v>
      </c>
      <c r="Q5958" s="7">
        <v>28</v>
      </c>
      <c r="R5958" s="7">
        <v>265</v>
      </c>
      <c r="S5958" s="189">
        <v>45625.593981481485</v>
      </c>
    </row>
    <row r="5959" spans="1:19">
      <c r="A5959" s="7">
        <v>2010</v>
      </c>
      <c r="B5959" s="123" t="s">
        <v>537</v>
      </c>
      <c r="C5959" s="123" t="s">
        <v>562</v>
      </c>
      <c r="D5959" s="123" t="s">
        <v>584</v>
      </c>
      <c r="E5959" s="123" t="s">
        <v>531</v>
      </c>
      <c r="F5959" s="7">
        <v>16.291808282000002</v>
      </c>
      <c r="G5959" s="123" t="s">
        <v>532</v>
      </c>
      <c r="H5959" s="7">
        <v>1.2454924510000001</v>
      </c>
      <c r="I5959" s="7">
        <v>76.448999999999998</v>
      </c>
      <c r="J5959" s="7">
        <v>1.2383403479999999</v>
      </c>
      <c r="K5959" s="7">
        <v>1.6291799999999999E-4</v>
      </c>
      <c r="L5959" s="7">
        <v>9.7750849689999998E-6</v>
      </c>
      <c r="M5959" s="7">
        <v>76.010000000000005</v>
      </c>
      <c r="N5959" s="7">
        <v>0.01</v>
      </c>
      <c r="O5959" s="7">
        <v>5.9999999999999995E-4</v>
      </c>
      <c r="P5959" s="7">
        <v>1</v>
      </c>
      <c r="Q5959" s="7">
        <v>28</v>
      </c>
      <c r="R5959" s="7">
        <v>265</v>
      </c>
      <c r="S5959" s="189">
        <v>45625.593981481485</v>
      </c>
    </row>
    <row r="5960" spans="1:19">
      <c r="A5960" s="7">
        <v>2010</v>
      </c>
      <c r="B5960" s="123" t="s">
        <v>537</v>
      </c>
      <c r="C5960" s="123" t="s">
        <v>562</v>
      </c>
      <c r="D5960" s="123" t="s">
        <v>584</v>
      </c>
      <c r="E5960" s="123" t="s">
        <v>533</v>
      </c>
      <c r="F5960" s="7">
        <v>321.629976</v>
      </c>
      <c r="G5960" s="123" t="s">
        <v>532</v>
      </c>
      <c r="H5960" s="7">
        <v>23.7156007</v>
      </c>
      <c r="I5960" s="7">
        <v>73.735666667000004</v>
      </c>
      <c r="J5960" s="7">
        <v>23.574405141</v>
      </c>
      <c r="K5960" s="7">
        <v>3.2163000000000001E-3</v>
      </c>
      <c r="L5960" s="7">
        <v>1.9297800000000001E-4</v>
      </c>
      <c r="M5960" s="7">
        <v>73.296666666999997</v>
      </c>
      <c r="N5960" s="7">
        <v>0.01</v>
      </c>
      <c r="O5960" s="7">
        <v>5.9999999999999995E-4</v>
      </c>
      <c r="P5960" s="7">
        <v>1</v>
      </c>
      <c r="Q5960" s="7">
        <v>28</v>
      </c>
      <c r="R5960" s="7">
        <v>265</v>
      </c>
      <c r="S5960" s="189">
        <v>45625.593981481485</v>
      </c>
    </row>
    <row r="5961" spans="1:19">
      <c r="A5961" s="7">
        <v>2010</v>
      </c>
      <c r="B5961" s="123" t="s">
        <v>537</v>
      </c>
      <c r="C5961" s="123" t="s">
        <v>562</v>
      </c>
      <c r="D5961" s="123" t="s">
        <v>584</v>
      </c>
      <c r="E5961" s="123" t="s">
        <v>160</v>
      </c>
      <c r="F5961" s="7">
        <v>212.48009999999999</v>
      </c>
      <c r="G5961" s="123" t="s">
        <v>532</v>
      </c>
      <c r="H5961" s="7">
        <v>15.262233103</v>
      </c>
      <c r="I5961" s="7">
        <v>71.828999999999994</v>
      </c>
      <c r="J5961" s="7">
        <v>15.168954339000001</v>
      </c>
      <c r="K5961" s="7">
        <v>2.1248009999999999E-3</v>
      </c>
      <c r="L5961" s="7">
        <v>1.2748800000000001E-4</v>
      </c>
      <c r="M5961" s="7">
        <v>71.39</v>
      </c>
      <c r="N5961" s="7">
        <v>0.01</v>
      </c>
      <c r="O5961" s="7">
        <v>5.9999999999999995E-4</v>
      </c>
      <c r="P5961" s="7">
        <v>1</v>
      </c>
      <c r="Q5961" s="7">
        <v>28</v>
      </c>
      <c r="R5961" s="7">
        <v>265</v>
      </c>
      <c r="S5961" s="189">
        <v>45625.593981481485</v>
      </c>
    </row>
    <row r="5962" spans="1:19">
      <c r="A5962" s="7">
        <v>2010</v>
      </c>
      <c r="B5962" s="123" t="s">
        <v>537</v>
      </c>
      <c r="C5962" s="123" t="s">
        <v>562</v>
      </c>
      <c r="D5962" s="123" t="s">
        <v>584</v>
      </c>
      <c r="E5962" s="123" t="s">
        <v>163</v>
      </c>
      <c r="F5962" s="7">
        <v>145.749507986</v>
      </c>
      <c r="G5962" s="123" t="s">
        <v>532</v>
      </c>
      <c r="H5962" s="7">
        <v>9.3070534570000003</v>
      </c>
      <c r="I5962" s="7">
        <v>63.856499999999997</v>
      </c>
      <c r="J5962" s="7">
        <v>9.2827861639999991</v>
      </c>
      <c r="K5962" s="7">
        <v>7.2874799999999998E-4</v>
      </c>
      <c r="L5962" s="7">
        <v>1.45749508E-5</v>
      </c>
      <c r="M5962" s="7">
        <v>63.69</v>
      </c>
      <c r="N5962" s="7">
        <v>5.0000000000000001E-3</v>
      </c>
      <c r="O5962" s="7">
        <v>1E-4</v>
      </c>
      <c r="P5962" s="7">
        <v>1</v>
      </c>
      <c r="Q5962" s="7">
        <v>28</v>
      </c>
      <c r="R5962" s="7">
        <v>265</v>
      </c>
      <c r="S5962" s="189">
        <v>45625.593981481485</v>
      </c>
    </row>
    <row r="5963" spans="1:19">
      <c r="A5963" s="7">
        <v>2010</v>
      </c>
      <c r="B5963" s="123" t="s">
        <v>537</v>
      </c>
      <c r="C5963" s="123" t="s">
        <v>562</v>
      </c>
      <c r="D5963" s="123" t="s">
        <v>584</v>
      </c>
      <c r="E5963" s="123" t="s">
        <v>535</v>
      </c>
      <c r="F5963" s="7">
        <v>1465.264559898</v>
      </c>
      <c r="G5963" s="123" t="s">
        <v>532</v>
      </c>
      <c r="H5963" s="7">
        <v>83.936693274999996</v>
      </c>
      <c r="I5963" s="7">
        <v>57.284326374999999</v>
      </c>
      <c r="J5963" s="7">
        <v>83.692726726000004</v>
      </c>
      <c r="K5963" s="7">
        <v>7.326323E-3</v>
      </c>
      <c r="L5963" s="7">
        <v>1.4652600000000001E-4</v>
      </c>
      <c r="M5963" s="7">
        <v>57.117826375</v>
      </c>
      <c r="N5963" s="7">
        <v>5.0000000000000001E-3</v>
      </c>
      <c r="O5963" s="7">
        <v>1E-4</v>
      </c>
      <c r="P5963" s="7">
        <v>1</v>
      </c>
      <c r="Q5963" s="7">
        <v>28</v>
      </c>
      <c r="R5963" s="7">
        <v>265</v>
      </c>
      <c r="S5963" s="189">
        <v>45625.593981481485</v>
      </c>
    </row>
    <row r="5964" spans="1:19">
      <c r="A5964" s="7">
        <v>2010</v>
      </c>
      <c r="B5964" s="123" t="s">
        <v>537</v>
      </c>
      <c r="C5964" s="123" t="s">
        <v>562</v>
      </c>
      <c r="D5964" s="123" t="s">
        <v>584</v>
      </c>
      <c r="E5964" s="123" t="s">
        <v>541</v>
      </c>
      <c r="F5964" s="7">
        <v>0</v>
      </c>
      <c r="G5964" s="123" t="s">
        <v>532</v>
      </c>
      <c r="H5964" s="7">
        <v>0</v>
      </c>
      <c r="I5964" s="7"/>
      <c r="J5964" s="7">
        <v>0</v>
      </c>
      <c r="K5964" s="7">
        <v>0</v>
      </c>
      <c r="L5964" s="7">
        <v>0</v>
      </c>
      <c r="M5964" s="7"/>
      <c r="N5964" s="7"/>
      <c r="O5964" s="7"/>
      <c r="P5964" s="7">
        <v>1</v>
      </c>
      <c r="Q5964" s="7">
        <v>28</v>
      </c>
      <c r="R5964" s="7">
        <v>265</v>
      </c>
      <c r="S5964" s="189">
        <v>45625.593981481485</v>
      </c>
    </row>
    <row r="5965" spans="1:19">
      <c r="A5965" s="7">
        <v>2010</v>
      </c>
      <c r="B5965" s="123" t="s">
        <v>537</v>
      </c>
      <c r="C5965" s="123" t="s">
        <v>565</v>
      </c>
      <c r="D5965" s="123" t="s">
        <v>500</v>
      </c>
      <c r="E5965" s="123" t="s">
        <v>540</v>
      </c>
      <c r="F5965" s="7">
        <v>0</v>
      </c>
      <c r="G5965" s="123" t="s">
        <v>532</v>
      </c>
      <c r="H5965" s="7">
        <v>0</v>
      </c>
      <c r="I5965" s="7"/>
      <c r="J5965" s="7">
        <v>0</v>
      </c>
      <c r="K5965" s="7">
        <v>0</v>
      </c>
      <c r="L5965" s="7">
        <v>0</v>
      </c>
      <c r="M5965" s="7"/>
      <c r="N5965" s="7"/>
      <c r="O5965" s="7"/>
      <c r="P5965" s="7">
        <v>1</v>
      </c>
      <c r="Q5965" s="7">
        <v>28</v>
      </c>
      <c r="R5965" s="7">
        <v>265</v>
      </c>
      <c r="S5965" s="189">
        <v>45625.593981481485</v>
      </c>
    </row>
    <row r="5966" spans="1:19">
      <c r="A5966" s="7">
        <v>2010</v>
      </c>
      <c r="B5966" s="123" t="s">
        <v>537</v>
      </c>
      <c r="C5966" s="123" t="s">
        <v>565</v>
      </c>
      <c r="D5966" s="123" t="s">
        <v>500</v>
      </c>
      <c r="E5966" s="123" t="s">
        <v>533</v>
      </c>
      <c r="F5966" s="7">
        <v>9290.1553149579995</v>
      </c>
      <c r="G5966" s="123" t="s">
        <v>532</v>
      </c>
      <c r="H5966" s="7">
        <v>745.67679373299995</v>
      </c>
      <c r="I5966" s="7">
        <v>80.265266667000006</v>
      </c>
      <c r="J5966" s="7">
        <v>680.93741740500002</v>
      </c>
      <c r="K5966" s="7">
        <v>4.3663729999999998E-2</v>
      </c>
      <c r="L5966" s="7">
        <v>0.23968600700000001</v>
      </c>
      <c r="M5966" s="7">
        <v>73.296666666999997</v>
      </c>
      <c r="N5966" s="7">
        <v>4.7000000000000002E-3</v>
      </c>
      <c r="O5966" s="7">
        <v>2.58E-2</v>
      </c>
      <c r="P5966" s="7">
        <v>1</v>
      </c>
      <c r="Q5966" s="7">
        <v>28</v>
      </c>
      <c r="R5966" s="7">
        <v>265</v>
      </c>
      <c r="S5966" s="189">
        <v>45625.593981481485</v>
      </c>
    </row>
    <row r="5967" spans="1:19">
      <c r="A5967" s="7">
        <v>2010</v>
      </c>
      <c r="B5967" s="123" t="s">
        <v>537</v>
      </c>
      <c r="C5967" s="123" t="s">
        <v>565</v>
      </c>
      <c r="D5967" s="123" t="s">
        <v>500</v>
      </c>
      <c r="E5967" s="123" t="s">
        <v>159</v>
      </c>
      <c r="F5967" s="7">
        <v>0</v>
      </c>
      <c r="G5967" s="123" t="s">
        <v>532</v>
      </c>
      <c r="H5967" s="7">
        <v>0</v>
      </c>
      <c r="I5967" s="7"/>
      <c r="J5967" s="7">
        <v>0</v>
      </c>
      <c r="K5967" s="7">
        <v>0</v>
      </c>
      <c r="L5967" s="7">
        <v>0</v>
      </c>
      <c r="M5967" s="7"/>
      <c r="N5967" s="7"/>
      <c r="O5967" s="7"/>
      <c r="P5967" s="7">
        <v>1</v>
      </c>
      <c r="Q5967" s="7">
        <v>28</v>
      </c>
      <c r="R5967" s="7">
        <v>265</v>
      </c>
      <c r="S5967" s="189">
        <v>45625.593981481485</v>
      </c>
    </row>
    <row r="5968" spans="1:19">
      <c r="A5968" s="7">
        <v>2010</v>
      </c>
      <c r="B5968" s="123" t="s">
        <v>537</v>
      </c>
      <c r="C5968" s="123" t="s">
        <v>565</v>
      </c>
      <c r="D5968" s="123" t="s">
        <v>500</v>
      </c>
      <c r="E5968" s="123" t="s">
        <v>160</v>
      </c>
      <c r="F5968" s="7">
        <v>0</v>
      </c>
      <c r="G5968" s="123" t="s">
        <v>532</v>
      </c>
      <c r="H5968" s="7">
        <v>0</v>
      </c>
      <c r="I5968" s="7"/>
      <c r="J5968" s="7">
        <v>0</v>
      </c>
      <c r="K5968" s="7">
        <v>0</v>
      </c>
      <c r="L5968" s="7">
        <v>0</v>
      </c>
      <c r="M5968" s="7"/>
      <c r="N5968" s="7"/>
      <c r="O5968" s="7"/>
      <c r="P5968" s="7">
        <v>1</v>
      </c>
      <c r="Q5968" s="7">
        <v>28</v>
      </c>
      <c r="R5968" s="7">
        <v>265</v>
      </c>
      <c r="S5968" s="189">
        <v>45625.593981481485</v>
      </c>
    </row>
    <row r="5969" spans="1:19">
      <c r="A5969" s="7">
        <v>2010</v>
      </c>
      <c r="B5969" s="123" t="s">
        <v>537</v>
      </c>
      <c r="C5969" s="123" t="s">
        <v>565</v>
      </c>
      <c r="D5969" s="123" t="s">
        <v>500</v>
      </c>
      <c r="E5969" s="123" t="s">
        <v>535</v>
      </c>
      <c r="F5969" s="7">
        <v>0</v>
      </c>
      <c r="G5969" s="123" t="s">
        <v>532</v>
      </c>
      <c r="H5969" s="7">
        <v>0</v>
      </c>
      <c r="I5969" s="7"/>
      <c r="J5969" s="7">
        <v>0</v>
      </c>
      <c r="K5969" s="7">
        <v>0</v>
      </c>
      <c r="L5969" s="7">
        <v>0</v>
      </c>
      <c r="M5969" s="7"/>
      <c r="N5969" s="7"/>
      <c r="O5969" s="7"/>
      <c r="P5969" s="7">
        <v>1</v>
      </c>
      <c r="Q5969" s="7">
        <v>28</v>
      </c>
      <c r="R5969" s="7">
        <v>265</v>
      </c>
      <c r="S5969" s="189">
        <v>45625.593981481485</v>
      </c>
    </row>
    <row r="5970" spans="1:19">
      <c r="A5970" s="7">
        <v>2010</v>
      </c>
      <c r="B5970" s="123" t="s">
        <v>537</v>
      </c>
      <c r="C5970" s="123" t="s">
        <v>585</v>
      </c>
      <c r="D5970" s="123" t="s">
        <v>183</v>
      </c>
      <c r="E5970" s="123" t="s">
        <v>533</v>
      </c>
      <c r="F5970" s="7">
        <v>1028.4768562260001</v>
      </c>
      <c r="G5970" s="123" t="s">
        <v>532</v>
      </c>
      <c r="H5970" s="7">
        <v>76.130599502999999</v>
      </c>
      <c r="I5970" s="7">
        <v>74.022666666999996</v>
      </c>
      <c r="J5970" s="7">
        <v>75.383925305999995</v>
      </c>
      <c r="K5970" s="7">
        <v>7.1993379999999996E-3</v>
      </c>
      <c r="L5970" s="7">
        <v>2.0569540000000002E-3</v>
      </c>
      <c r="M5970" s="7">
        <v>73.296666666999997</v>
      </c>
      <c r="N5970" s="7">
        <v>7.0000000000000001E-3</v>
      </c>
      <c r="O5970" s="7">
        <v>2E-3</v>
      </c>
      <c r="P5970" s="7">
        <v>1</v>
      </c>
      <c r="Q5970" s="7">
        <v>28</v>
      </c>
      <c r="R5970" s="7">
        <v>265</v>
      </c>
      <c r="S5970" s="189">
        <v>45625.593981481485</v>
      </c>
    </row>
    <row r="5971" spans="1:19">
      <c r="A5971" s="7">
        <v>2011</v>
      </c>
      <c r="B5971" s="123" t="s">
        <v>586</v>
      </c>
      <c r="C5971" s="123" t="s">
        <v>586</v>
      </c>
      <c r="D5971" s="123" t="s">
        <v>587</v>
      </c>
      <c r="E5971" s="123" t="s">
        <v>531</v>
      </c>
      <c r="F5971" s="7">
        <v>929.59149363200004</v>
      </c>
      <c r="G5971" s="123" t="s">
        <v>532</v>
      </c>
      <c r="H5971" s="7">
        <v>71.333132855000002</v>
      </c>
      <c r="I5971" s="7">
        <v>76.736000000000004</v>
      </c>
      <c r="J5971" s="7">
        <v>70.658249431000002</v>
      </c>
      <c r="K5971" s="7">
        <v>6.5071399999999998E-3</v>
      </c>
      <c r="L5971" s="7">
        <v>1.8591829999999999E-3</v>
      </c>
      <c r="M5971" s="7">
        <v>76.010000000000005</v>
      </c>
      <c r="N5971" s="7">
        <v>7.0000000000000001E-3</v>
      </c>
      <c r="O5971" s="7">
        <v>2E-3</v>
      </c>
      <c r="P5971" s="7">
        <v>1</v>
      </c>
      <c r="Q5971" s="7">
        <v>28</v>
      </c>
      <c r="R5971" s="7">
        <v>265</v>
      </c>
      <c r="S5971" s="189">
        <v>45625.593981481485</v>
      </c>
    </row>
    <row r="5972" spans="1:19">
      <c r="A5972" s="7">
        <v>2011</v>
      </c>
      <c r="B5972" s="123" t="s">
        <v>586</v>
      </c>
      <c r="C5972" s="123" t="s">
        <v>586</v>
      </c>
      <c r="D5972" s="123" t="s">
        <v>587</v>
      </c>
      <c r="E5972" s="123" t="s">
        <v>533</v>
      </c>
      <c r="F5972" s="7">
        <v>3591.8587420620001</v>
      </c>
      <c r="G5972" s="123" t="s">
        <v>532</v>
      </c>
      <c r="H5972" s="7">
        <v>265.87896237899997</v>
      </c>
      <c r="I5972" s="7">
        <v>74.022666666999996</v>
      </c>
      <c r="J5972" s="7">
        <v>263.27127293199999</v>
      </c>
      <c r="K5972" s="7">
        <v>2.5143011E-2</v>
      </c>
      <c r="L5972" s="7">
        <v>7.1837170000000001E-3</v>
      </c>
      <c r="M5972" s="7">
        <v>73.296666666999997</v>
      </c>
      <c r="N5972" s="7">
        <v>7.0000000000000001E-3</v>
      </c>
      <c r="O5972" s="7">
        <v>2E-3</v>
      </c>
      <c r="P5972" s="7">
        <v>1</v>
      </c>
      <c r="Q5972" s="7">
        <v>28</v>
      </c>
      <c r="R5972" s="7">
        <v>265</v>
      </c>
      <c r="S5972" s="189">
        <v>45625.593981481485</v>
      </c>
    </row>
    <row r="5973" spans="1:19">
      <c r="A5973" s="7">
        <v>2011</v>
      </c>
      <c r="B5973" s="123" t="s">
        <v>588</v>
      </c>
      <c r="C5973" s="123" t="s">
        <v>588</v>
      </c>
      <c r="D5973" s="123" t="s">
        <v>589</v>
      </c>
      <c r="E5973" s="123" t="s">
        <v>33</v>
      </c>
      <c r="F5973" s="7">
        <v>1129.9494331840001</v>
      </c>
      <c r="G5973" s="123" t="s">
        <v>532</v>
      </c>
      <c r="H5973" s="7">
        <v>2.4440806240000001</v>
      </c>
      <c r="I5973" s="7">
        <v>2.1629999999999998</v>
      </c>
      <c r="J5973" s="7">
        <v>0</v>
      </c>
      <c r="K5973" s="7">
        <v>1.2429444E-2</v>
      </c>
      <c r="L5973" s="7">
        <v>7.9096459999999993E-3</v>
      </c>
      <c r="M5973" s="7">
        <v>0</v>
      </c>
      <c r="N5973" s="7">
        <v>1.0999999999999999E-2</v>
      </c>
      <c r="O5973" s="7">
        <v>7.0000000000000001E-3</v>
      </c>
      <c r="P5973" s="7"/>
      <c r="Q5973" s="7">
        <v>28</v>
      </c>
      <c r="R5973" s="7">
        <v>265</v>
      </c>
      <c r="S5973" s="189">
        <v>45625.593981481485</v>
      </c>
    </row>
    <row r="5974" spans="1:19">
      <c r="A5974" s="7">
        <v>2011</v>
      </c>
      <c r="B5974" s="123" t="s">
        <v>588</v>
      </c>
      <c r="C5974" s="123" t="s">
        <v>588</v>
      </c>
      <c r="D5974" s="123" t="s">
        <v>589</v>
      </c>
      <c r="E5974" s="123" t="s">
        <v>540</v>
      </c>
      <c r="F5974" s="7">
        <v>38228.456077652001</v>
      </c>
      <c r="G5974" s="123" t="s">
        <v>532</v>
      </c>
      <c r="H5974" s="7">
        <v>3587.3458497719998</v>
      </c>
      <c r="I5974" s="7">
        <v>93.839673841000007</v>
      </c>
      <c r="J5974" s="7">
        <v>3581.531301602</v>
      </c>
      <c r="K5974" s="7">
        <v>2.6759919E-2</v>
      </c>
      <c r="L5974" s="7">
        <v>1.9114228E-2</v>
      </c>
      <c r="M5974" s="7">
        <v>93.687573841000003</v>
      </c>
      <c r="N5974" s="7">
        <v>6.9999999999999999E-4</v>
      </c>
      <c r="O5974" s="7">
        <v>5.0000000000000001E-4</v>
      </c>
      <c r="P5974" s="7">
        <v>1</v>
      </c>
      <c r="Q5974" s="7">
        <v>28</v>
      </c>
      <c r="R5974" s="7">
        <v>265</v>
      </c>
      <c r="S5974" s="189">
        <v>45625.593981481485</v>
      </c>
    </row>
    <row r="5975" spans="1:19">
      <c r="A5975" s="7">
        <v>2011</v>
      </c>
      <c r="B5975" s="123" t="s">
        <v>588</v>
      </c>
      <c r="C5975" s="123" t="s">
        <v>588</v>
      </c>
      <c r="D5975" s="123" t="s">
        <v>589</v>
      </c>
      <c r="E5975" s="123" t="s">
        <v>531</v>
      </c>
      <c r="F5975" s="7">
        <v>1695.5631686839999</v>
      </c>
      <c r="G5975" s="123" t="s">
        <v>532</v>
      </c>
      <c r="H5975" s="7">
        <v>132.94879164599999</v>
      </c>
      <c r="I5975" s="7">
        <v>78.409813389000007</v>
      </c>
      <c r="J5975" s="7">
        <v>132.77601375899999</v>
      </c>
      <c r="K5975" s="7">
        <v>1.3564510000000001E-3</v>
      </c>
      <c r="L5975" s="7">
        <v>5.08669E-4</v>
      </c>
      <c r="M5975" s="7">
        <v>78.307913389000007</v>
      </c>
      <c r="N5975" s="7">
        <v>8.0000000000000004E-4</v>
      </c>
      <c r="O5975" s="7">
        <v>2.9999999999999997E-4</v>
      </c>
      <c r="P5975" s="7">
        <v>1</v>
      </c>
      <c r="Q5975" s="7">
        <v>28</v>
      </c>
      <c r="R5975" s="7">
        <v>265</v>
      </c>
      <c r="S5975" s="189">
        <v>45625.593981481485</v>
      </c>
    </row>
    <row r="5976" spans="1:19">
      <c r="A5976" s="7">
        <v>2011</v>
      </c>
      <c r="B5976" s="123" t="s">
        <v>588</v>
      </c>
      <c r="C5976" s="123" t="s">
        <v>588</v>
      </c>
      <c r="D5976" s="123" t="s">
        <v>589</v>
      </c>
      <c r="E5976" s="123" t="s">
        <v>533</v>
      </c>
      <c r="F5976" s="7">
        <v>325.15872440200002</v>
      </c>
      <c r="G5976" s="123" t="s">
        <v>532</v>
      </c>
      <c r="H5976" s="7">
        <v>25.505162052999999</v>
      </c>
      <c r="I5976" s="7">
        <v>78.439113388999999</v>
      </c>
      <c r="J5976" s="7">
        <v>25.462501228000001</v>
      </c>
      <c r="K5976" s="7">
        <v>2.9264299999999998E-4</v>
      </c>
      <c r="L5976" s="7">
        <v>1.30063E-4</v>
      </c>
      <c r="M5976" s="7">
        <v>78.307913389000007</v>
      </c>
      <c r="N5976" s="7">
        <v>8.9999999999999998E-4</v>
      </c>
      <c r="O5976" s="7">
        <v>4.0000000000000002E-4</v>
      </c>
      <c r="P5976" s="7">
        <v>1</v>
      </c>
      <c r="Q5976" s="7">
        <v>28</v>
      </c>
      <c r="R5976" s="7">
        <v>265</v>
      </c>
      <c r="S5976" s="189">
        <v>45625.593981481485</v>
      </c>
    </row>
    <row r="5977" spans="1:19">
      <c r="A5977" s="7">
        <v>2011</v>
      </c>
      <c r="B5977" s="123" t="s">
        <v>588</v>
      </c>
      <c r="C5977" s="123" t="s">
        <v>588</v>
      </c>
      <c r="D5977" s="123" t="s">
        <v>589</v>
      </c>
      <c r="E5977" s="123" t="s">
        <v>590</v>
      </c>
      <c r="F5977" s="7">
        <v>1831.462537723</v>
      </c>
      <c r="G5977" s="123" t="s">
        <v>532</v>
      </c>
      <c r="H5977" s="7">
        <v>9.9814708000000002E-2</v>
      </c>
      <c r="I5977" s="7">
        <v>5.45E-2</v>
      </c>
      <c r="J5977" s="7">
        <v>0</v>
      </c>
      <c r="K5977" s="7">
        <v>1.831463E-3</v>
      </c>
      <c r="L5977" s="7">
        <v>1.83146E-4</v>
      </c>
      <c r="M5977" s="7">
        <v>0</v>
      </c>
      <c r="N5977" s="7">
        <v>1E-3</v>
      </c>
      <c r="O5977" s="7">
        <v>1E-4</v>
      </c>
      <c r="P5977" s="7"/>
      <c r="Q5977" s="7">
        <v>28</v>
      </c>
      <c r="R5977" s="7">
        <v>265</v>
      </c>
      <c r="S5977" s="189">
        <v>45625.593981481485</v>
      </c>
    </row>
    <row r="5978" spans="1:19">
      <c r="A5978" s="7">
        <v>2011</v>
      </c>
      <c r="B5978" s="123" t="s">
        <v>588</v>
      </c>
      <c r="C5978" s="123" t="s">
        <v>588</v>
      </c>
      <c r="D5978" s="123" t="s">
        <v>589</v>
      </c>
      <c r="E5978" s="123" t="s">
        <v>534</v>
      </c>
      <c r="F5978" s="7">
        <v>19799.831496791001</v>
      </c>
      <c r="G5978" s="123" t="s">
        <v>532</v>
      </c>
      <c r="H5978" s="7">
        <v>2314.180339946</v>
      </c>
      <c r="I5978" s="7">
        <v>116.87878961600001</v>
      </c>
      <c r="J5978" s="7">
        <v>2275.7884666730001</v>
      </c>
      <c r="K5978" s="7">
        <v>5.9399493999999997E-2</v>
      </c>
      <c r="L5978" s="7">
        <v>0.13859882000000001</v>
      </c>
      <c r="M5978" s="7">
        <v>114.939789616</v>
      </c>
      <c r="N5978" s="7">
        <v>3.0000000000000001E-3</v>
      </c>
      <c r="O5978" s="7">
        <v>7.0000000000000001E-3</v>
      </c>
      <c r="P5978" s="7">
        <v>1</v>
      </c>
      <c r="Q5978" s="7">
        <v>28</v>
      </c>
      <c r="R5978" s="7">
        <v>265</v>
      </c>
      <c r="S5978" s="189">
        <v>45625.593981481485</v>
      </c>
    </row>
    <row r="5979" spans="1:19">
      <c r="A5979" s="7">
        <v>2011</v>
      </c>
      <c r="B5979" s="123" t="s">
        <v>588</v>
      </c>
      <c r="C5979" s="123" t="s">
        <v>588</v>
      </c>
      <c r="D5979" s="123" t="s">
        <v>589</v>
      </c>
      <c r="E5979" s="123" t="s">
        <v>535</v>
      </c>
      <c r="F5979" s="7">
        <v>94359.397563788996</v>
      </c>
      <c r="G5979" s="123" t="s">
        <v>532</v>
      </c>
      <c r="H5979" s="7">
        <v>5462.2814582800002</v>
      </c>
      <c r="I5979" s="7">
        <v>57.888049301999999</v>
      </c>
      <c r="J5979" s="7">
        <v>5387.2699566860001</v>
      </c>
      <c r="K5979" s="7">
        <v>0.11215944899999999</v>
      </c>
      <c r="L5979" s="7">
        <v>0.27121146000000002</v>
      </c>
      <c r="M5979" s="7">
        <v>57.093094018999999</v>
      </c>
      <c r="N5979" s="7">
        <v>1.188641E-3</v>
      </c>
      <c r="O5979" s="7">
        <v>2.8742389999999998E-3</v>
      </c>
      <c r="P5979" s="7">
        <v>1</v>
      </c>
      <c r="Q5979" s="7">
        <v>28</v>
      </c>
      <c r="R5979" s="7">
        <v>265</v>
      </c>
      <c r="S5979" s="189">
        <v>45625.593981481485</v>
      </c>
    </row>
    <row r="5980" spans="1:19">
      <c r="A5980" s="7">
        <v>2011</v>
      </c>
      <c r="B5980" s="123" t="s">
        <v>588</v>
      </c>
      <c r="C5980" s="123" t="s">
        <v>588</v>
      </c>
      <c r="D5980" s="123" t="s">
        <v>589</v>
      </c>
      <c r="E5980" s="123" t="s">
        <v>549</v>
      </c>
      <c r="F5980" s="7">
        <v>0</v>
      </c>
      <c r="G5980" s="123" t="s">
        <v>532</v>
      </c>
      <c r="H5980" s="7">
        <v>0</v>
      </c>
      <c r="I5980" s="7"/>
      <c r="J5980" s="7">
        <v>0</v>
      </c>
      <c r="K5980" s="7">
        <v>0</v>
      </c>
      <c r="L5980" s="7">
        <v>0</v>
      </c>
      <c r="M5980" s="7"/>
      <c r="N5980" s="7"/>
      <c r="O5980" s="7"/>
      <c r="P5980" s="7">
        <v>1</v>
      </c>
      <c r="Q5980" s="7">
        <v>28</v>
      </c>
      <c r="R5980" s="7">
        <v>265</v>
      </c>
      <c r="S5980" s="189">
        <v>45625.593981481485</v>
      </c>
    </row>
    <row r="5981" spans="1:19">
      <c r="A5981" s="7">
        <v>2011</v>
      </c>
      <c r="B5981" s="123" t="s">
        <v>588</v>
      </c>
      <c r="C5981" s="123" t="s">
        <v>588</v>
      </c>
      <c r="D5981" s="123" t="s">
        <v>589</v>
      </c>
      <c r="E5981" s="123" t="s">
        <v>131</v>
      </c>
      <c r="F5981" s="7">
        <v>0</v>
      </c>
      <c r="G5981" s="123" t="s">
        <v>532</v>
      </c>
      <c r="H5981" s="7">
        <v>0</v>
      </c>
      <c r="I5981" s="7"/>
      <c r="J5981" s="7">
        <v>0</v>
      </c>
      <c r="K5981" s="7">
        <v>0</v>
      </c>
      <c r="L5981" s="7">
        <v>0</v>
      </c>
      <c r="M5981" s="7"/>
      <c r="N5981" s="7"/>
      <c r="O5981" s="7"/>
      <c r="P5981" s="7"/>
      <c r="Q5981" s="7">
        <v>28</v>
      </c>
      <c r="R5981" s="7">
        <v>265</v>
      </c>
      <c r="S5981" s="189">
        <v>45625.593981481485</v>
      </c>
    </row>
    <row r="5982" spans="1:19">
      <c r="A5982" s="7">
        <v>2011</v>
      </c>
      <c r="B5982" s="123" t="s">
        <v>588</v>
      </c>
      <c r="C5982" s="123" t="s">
        <v>588</v>
      </c>
      <c r="D5982" s="123" t="s">
        <v>589</v>
      </c>
      <c r="E5982" s="123" t="s">
        <v>570</v>
      </c>
      <c r="F5982" s="7">
        <v>0</v>
      </c>
      <c r="G5982" s="123" t="s">
        <v>532</v>
      </c>
      <c r="H5982" s="7">
        <v>0</v>
      </c>
      <c r="I5982" s="7"/>
      <c r="J5982" s="7">
        <v>0</v>
      </c>
      <c r="K5982" s="7">
        <v>0</v>
      </c>
      <c r="L5982" s="7">
        <v>0</v>
      </c>
      <c r="M5982" s="7"/>
      <c r="N5982" s="7"/>
      <c r="O5982" s="7"/>
      <c r="P5982" s="7">
        <v>1</v>
      </c>
      <c r="Q5982" s="7">
        <v>28</v>
      </c>
      <c r="R5982" s="7">
        <v>265</v>
      </c>
      <c r="S5982" s="189">
        <v>45625.593981481485</v>
      </c>
    </row>
    <row r="5983" spans="1:19">
      <c r="A5983" s="7">
        <v>2011</v>
      </c>
      <c r="B5983" s="123" t="s">
        <v>588</v>
      </c>
      <c r="C5983" s="123" t="s">
        <v>588</v>
      </c>
      <c r="D5983" s="123" t="s">
        <v>591</v>
      </c>
      <c r="E5983" s="123" t="s">
        <v>27</v>
      </c>
      <c r="F5983" s="7">
        <v>182.275565132</v>
      </c>
      <c r="G5983" s="123" t="s">
        <v>532</v>
      </c>
      <c r="H5983" s="7">
        <v>2.9036876999999999E-2</v>
      </c>
      <c r="I5983" s="7">
        <v>0.15930208200000001</v>
      </c>
      <c r="J5983" s="7">
        <v>0</v>
      </c>
      <c r="K5983" s="7">
        <v>8.6452100000000004E-4</v>
      </c>
      <c r="L5983" s="7">
        <v>1.8227556509999999E-5</v>
      </c>
      <c r="M5983" s="7">
        <v>0</v>
      </c>
      <c r="N5983" s="7">
        <v>4.7429309999999997E-3</v>
      </c>
      <c r="O5983" s="7">
        <v>1E-4</v>
      </c>
      <c r="P5983" s="7"/>
      <c r="Q5983" s="7">
        <v>28</v>
      </c>
      <c r="R5983" s="7">
        <v>265</v>
      </c>
      <c r="S5983" s="189">
        <v>45625.593981481485</v>
      </c>
    </row>
    <row r="5984" spans="1:19">
      <c r="A5984" s="7">
        <v>2011</v>
      </c>
      <c r="B5984" s="123" t="s">
        <v>588</v>
      </c>
      <c r="C5984" s="123" t="s">
        <v>588</v>
      </c>
      <c r="D5984" s="123" t="s">
        <v>591</v>
      </c>
      <c r="E5984" s="123" t="s">
        <v>33</v>
      </c>
      <c r="F5984" s="7">
        <v>145.73336763699999</v>
      </c>
      <c r="G5984" s="123" t="s">
        <v>532</v>
      </c>
      <c r="H5984" s="7">
        <v>0.27689339899999998</v>
      </c>
      <c r="I5984" s="7">
        <v>1.9</v>
      </c>
      <c r="J5984" s="7">
        <v>0</v>
      </c>
      <c r="K5984" s="7">
        <v>4.3720010000000004E-3</v>
      </c>
      <c r="L5984" s="7">
        <v>5.82933E-4</v>
      </c>
      <c r="M5984" s="7">
        <v>0</v>
      </c>
      <c r="N5984" s="7">
        <v>0.03</v>
      </c>
      <c r="O5984" s="7">
        <v>4.0000000000000001E-3</v>
      </c>
      <c r="P5984" s="7"/>
      <c r="Q5984" s="7">
        <v>28</v>
      </c>
      <c r="R5984" s="7">
        <v>265</v>
      </c>
      <c r="S5984" s="189">
        <v>45625.593981481485</v>
      </c>
    </row>
    <row r="5985" spans="1:19">
      <c r="A5985" s="7">
        <v>2011</v>
      </c>
      <c r="B5985" s="123" t="s">
        <v>588</v>
      </c>
      <c r="C5985" s="123" t="s">
        <v>588</v>
      </c>
      <c r="D5985" s="123" t="s">
        <v>591</v>
      </c>
      <c r="E5985" s="123" t="s">
        <v>540</v>
      </c>
      <c r="F5985" s="7">
        <v>0</v>
      </c>
      <c r="G5985" s="123" t="s">
        <v>532</v>
      </c>
      <c r="H5985" s="7">
        <v>0</v>
      </c>
      <c r="I5985" s="7"/>
      <c r="J5985" s="7">
        <v>0</v>
      </c>
      <c r="K5985" s="7">
        <v>0</v>
      </c>
      <c r="L5985" s="7">
        <v>0</v>
      </c>
      <c r="M5985" s="7"/>
      <c r="N5985" s="7"/>
      <c r="O5985" s="7"/>
      <c r="P5985" s="7">
        <v>1</v>
      </c>
      <c r="Q5985" s="7">
        <v>28</v>
      </c>
      <c r="R5985" s="7">
        <v>265</v>
      </c>
      <c r="S5985" s="189">
        <v>45625.593981481485</v>
      </c>
    </row>
    <row r="5986" spans="1:19">
      <c r="A5986" s="7">
        <v>2011</v>
      </c>
      <c r="B5986" s="123" t="s">
        <v>588</v>
      </c>
      <c r="C5986" s="123" t="s">
        <v>588</v>
      </c>
      <c r="D5986" s="123" t="s">
        <v>591</v>
      </c>
      <c r="E5986" s="123" t="s">
        <v>531</v>
      </c>
      <c r="F5986" s="7">
        <v>0</v>
      </c>
      <c r="G5986" s="123" t="s">
        <v>532</v>
      </c>
      <c r="H5986" s="7">
        <v>0</v>
      </c>
      <c r="I5986" s="7"/>
      <c r="J5986" s="7">
        <v>0</v>
      </c>
      <c r="K5986" s="7">
        <v>0</v>
      </c>
      <c r="L5986" s="7">
        <v>0</v>
      </c>
      <c r="M5986" s="7"/>
      <c r="N5986" s="7"/>
      <c r="O5986" s="7"/>
      <c r="P5986" s="7">
        <v>1</v>
      </c>
      <c r="Q5986" s="7">
        <v>28</v>
      </c>
      <c r="R5986" s="7">
        <v>265</v>
      </c>
      <c r="S5986" s="189">
        <v>45625.593981481485</v>
      </c>
    </row>
    <row r="5987" spans="1:19">
      <c r="A5987" s="7">
        <v>2011</v>
      </c>
      <c r="B5987" s="123" t="s">
        <v>588</v>
      </c>
      <c r="C5987" s="123" t="s">
        <v>588</v>
      </c>
      <c r="D5987" s="123" t="s">
        <v>591</v>
      </c>
      <c r="E5987" s="123" t="s">
        <v>533</v>
      </c>
      <c r="F5987" s="7">
        <v>0</v>
      </c>
      <c r="G5987" s="123" t="s">
        <v>532</v>
      </c>
      <c r="H5987" s="7">
        <v>0</v>
      </c>
      <c r="I5987" s="7"/>
      <c r="J5987" s="7">
        <v>0</v>
      </c>
      <c r="K5987" s="7">
        <v>0</v>
      </c>
      <c r="L5987" s="7">
        <v>0</v>
      </c>
      <c r="M5987" s="7"/>
      <c r="N5987" s="7"/>
      <c r="O5987" s="7"/>
      <c r="P5987" s="7">
        <v>1</v>
      </c>
      <c r="Q5987" s="7">
        <v>28</v>
      </c>
      <c r="R5987" s="7">
        <v>265</v>
      </c>
      <c r="S5987" s="189">
        <v>45625.593981481485</v>
      </c>
    </row>
    <row r="5988" spans="1:19">
      <c r="A5988" s="7">
        <v>2011</v>
      </c>
      <c r="B5988" s="123" t="s">
        <v>588</v>
      </c>
      <c r="C5988" s="123" t="s">
        <v>588</v>
      </c>
      <c r="D5988" s="123" t="s">
        <v>591</v>
      </c>
      <c r="E5988" s="123" t="s">
        <v>163</v>
      </c>
      <c r="F5988" s="7">
        <v>18.283872558999999</v>
      </c>
      <c r="G5988" s="123" t="s">
        <v>532</v>
      </c>
      <c r="H5988" s="7">
        <v>1.167544108</v>
      </c>
      <c r="I5988" s="7">
        <v>63.856499999999997</v>
      </c>
      <c r="J5988" s="7">
        <v>1.164499843</v>
      </c>
      <c r="K5988" s="7">
        <v>9.1419362800000003E-5</v>
      </c>
      <c r="L5988" s="7">
        <v>1.8283872560000001E-6</v>
      </c>
      <c r="M5988" s="7">
        <v>63.69</v>
      </c>
      <c r="N5988" s="7">
        <v>5.0000000000000001E-3</v>
      </c>
      <c r="O5988" s="7">
        <v>1E-4</v>
      </c>
      <c r="P5988" s="7">
        <v>1</v>
      </c>
      <c r="Q5988" s="7">
        <v>28</v>
      </c>
      <c r="R5988" s="7">
        <v>265</v>
      </c>
      <c r="S5988" s="189">
        <v>45625.593981481485</v>
      </c>
    </row>
    <row r="5989" spans="1:19">
      <c r="A5989" s="7">
        <v>2011</v>
      </c>
      <c r="B5989" s="123" t="s">
        <v>588</v>
      </c>
      <c r="C5989" s="123" t="s">
        <v>588</v>
      </c>
      <c r="D5989" s="123" t="s">
        <v>591</v>
      </c>
      <c r="E5989" s="123" t="s">
        <v>534</v>
      </c>
      <c r="F5989" s="7">
        <v>299.28635141000001</v>
      </c>
      <c r="G5989" s="123" t="s">
        <v>532</v>
      </c>
      <c r="H5989" s="7">
        <v>34.082251653</v>
      </c>
      <c r="I5989" s="7">
        <v>113.87840271499999</v>
      </c>
      <c r="J5989" s="7">
        <v>33.946525293000001</v>
      </c>
      <c r="K5989" s="7">
        <v>5.9857300000000003E-4</v>
      </c>
      <c r="L5989" s="7">
        <v>4.4893E-4</v>
      </c>
      <c r="M5989" s="7">
        <v>113.424902715</v>
      </c>
      <c r="N5989" s="7">
        <v>2E-3</v>
      </c>
      <c r="O5989" s="7">
        <v>1.5E-3</v>
      </c>
      <c r="P5989" s="7">
        <v>1</v>
      </c>
      <c r="Q5989" s="7">
        <v>28</v>
      </c>
      <c r="R5989" s="7">
        <v>265</v>
      </c>
      <c r="S5989" s="189">
        <v>45625.593981481485</v>
      </c>
    </row>
    <row r="5990" spans="1:19">
      <c r="A5990" s="7">
        <v>2011</v>
      </c>
      <c r="B5990" s="123" t="s">
        <v>588</v>
      </c>
      <c r="C5990" s="123" t="s">
        <v>588</v>
      </c>
      <c r="D5990" s="123" t="s">
        <v>591</v>
      </c>
      <c r="E5990" s="123" t="s">
        <v>535</v>
      </c>
      <c r="F5990" s="7">
        <v>10358.125745625999</v>
      </c>
      <c r="G5990" s="123" t="s">
        <v>532</v>
      </c>
      <c r="H5990" s="7">
        <v>591.51285485699998</v>
      </c>
      <c r="I5990" s="7">
        <v>57.106166635000001</v>
      </c>
      <c r="J5990" s="7">
        <v>590.882371756</v>
      </c>
      <c r="K5990" s="7">
        <v>1.2714026999999999E-2</v>
      </c>
      <c r="L5990" s="7">
        <v>1.035813E-3</v>
      </c>
      <c r="M5990" s="7">
        <v>57.045298181</v>
      </c>
      <c r="N5990" s="7">
        <v>1.227445E-3</v>
      </c>
      <c r="O5990" s="7">
        <v>1E-4</v>
      </c>
      <c r="P5990" s="7">
        <v>1</v>
      </c>
      <c r="Q5990" s="7">
        <v>28</v>
      </c>
      <c r="R5990" s="7">
        <v>265</v>
      </c>
      <c r="S5990" s="189">
        <v>45625.593981481485</v>
      </c>
    </row>
    <row r="5991" spans="1:19">
      <c r="A5991" s="7">
        <v>2011</v>
      </c>
      <c r="B5991" s="123" t="s">
        <v>588</v>
      </c>
      <c r="C5991" s="123" t="s">
        <v>588</v>
      </c>
      <c r="D5991" s="123" t="s">
        <v>591</v>
      </c>
      <c r="E5991" s="123" t="s">
        <v>536</v>
      </c>
      <c r="F5991" s="7">
        <v>254.00390122900001</v>
      </c>
      <c r="G5991" s="123" t="s">
        <v>532</v>
      </c>
      <c r="H5991" s="7">
        <v>14.644467923000001</v>
      </c>
      <c r="I5991" s="7">
        <v>57.654499999999999</v>
      </c>
      <c r="J5991" s="7">
        <v>14.630624710999999</v>
      </c>
      <c r="K5991" s="7">
        <v>2.54004E-4</v>
      </c>
      <c r="L5991" s="7">
        <v>2.5400390119999999E-5</v>
      </c>
      <c r="M5991" s="7">
        <v>57.6</v>
      </c>
      <c r="N5991" s="7">
        <v>1E-3</v>
      </c>
      <c r="O5991" s="7">
        <v>1E-4</v>
      </c>
      <c r="P5991" s="7">
        <v>1</v>
      </c>
      <c r="Q5991" s="7">
        <v>28</v>
      </c>
      <c r="R5991" s="7">
        <v>265</v>
      </c>
      <c r="S5991" s="189">
        <v>45625.593981481485</v>
      </c>
    </row>
    <row r="5992" spans="1:19">
      <c r="A5992" s="7">
        <v>2011</v>
      </c>
      <c r="B5992" s="123" t="s">
        <v>588</v>
      </c>
      <c r="C5992" s="123" t="s">
        <v>588</v>
      </c>
      <c r="D5992" s="123" t="s">
        <v>592</v>
      </c>
      <c r="E5992" s="123" t="s">
        <v>535</v>
      </c>
      <c r="F5992" s="7">
        <v>2105.3793463820002</v>
      </c>
      <c r="G5992" s="123" t="s">
        <v>532</v>
      </c>
      <c r="H5992" s="7">
        <v>14.824448174</v>
      </c>
      <c r="I5992" s="7">
        <v>7.0412242809999999</v>
      </c>
      <c r="J5992" s="7">
        <v>14.709705</v>
      </c>
      <c r="K5992" s="7">
        <v>2.1053790000000001E-3</v>
      </c>
      <c r="L5992" s="7">
        <v>2.10538E-4</v>
      </c>
      <c r="M5992" s="7">
        <v>6.9867242809999999</v>
      </c>
      <c r="N5992" s="7">
        <v>1E-3</v>
      </c>
      <c r="O5992" s="7">
        <v>1E-4</v>
      </c>
      <c r="P5992" s="7">
        <v>1</v>
      </c>
      <c r="Q5992" s="7">
        <v>28</v>
      </c>
      <c r="R5992" s="7">
        <v>265</v>
      </c>
      <c r="S5992" s="189">
        <v>45625.593981481485</v>
      </c>
    </row>
    <row r="5993" spans="1:19">
      <c r="A5993" s="7">
        <v>2011</v>
      </c>
      <c r="B5993" s="123" t="s">
        <v>530</v>
      </c>
      <c r="C5993" s="123" t="s">
        <v>530</v>
      </c>
      <c r="D5993" s="123" t="s">
        <v>530</v>
      </c>
      <c r="E5993" s="123" t="s">
        <v>531</v>
      </c>
      <c r="F5993" s="7">
        <v>0</v>
      </c>
      <c r="G5993" s="123" t="s">
        <v>532</v>
      </c>
      <c r="H5993" s="7">
        <v>0</v>
      </c>
      <c r="I5993" s="7"/>
      <c r="J5993" s="7">
        <v>0</v>
      </c>
      <c r="K5993" s="7">
        <v>0</v>
      </c>
      <c r="L5993" s="7">
        <v>0</v>
      </c>
      <c r="M5993" s="7"/>
      <c r="N5993" s="7"/>
      <c r="O5993" s="7"/>
      <c r="P5993" s="7">
        <v>1</v>
      </c>
      <c r="Q5993" s="7">
        <v>28</v>
      </c>
      <c r="R5993" s="7">
        <v>265</v>
      </c>
      <c r="S5993" s="189">
        <v>45625.593981481485</v>
      </c>
    </row>
    <row r="5994" spans="1:19">
      <c r="A5994" s="7">
        <v>2011</v>
      </c>
      <c r="B5994" s="123" t="s">
        <v>530</v>
      </c>
      <c r="C5994" s="123" t="s">
        <v>530</v>
      </c>
      <c r="D5994" s="123" t="s">
        <v>530</v>
      </c>
      <c r="E5994" s="123" t="s">
        <v>533</v>
      </c>
      <c r="F5994" s="7">
        <v>49.082067825000003</v>
      </c>
      <c r="G5994" s="123" t="s">
        <v>532</v>
      </c>
      <c r="H5994" s="7">
        <v>3.590795</v>
      </c>
      <c r="I5994" s="7">
        <v>73.159000000000006</v>
      </c>
      <c r="J5994" s="7">
        <v>3.5788680579999999</v>
      </c>
      <c r="K5994" s="7">
        <v>1.4724599999999999E-4</v>
      </c>
      <c r="L5994" s="7">
        <v>2.94492407E-5</v>
      </c>
      <c r="M5994" s="7">
        <v>72.915999999999997</v>
      </c>
      <c r="N5994" s="7">
        <v>3.0000000000000001E-3</v>
      </c>
      <c r="O5994" s="7">
        <v>5.9999999999999995E-4</v>
      </c>
      <c r="P5994" s="7">
        <v>1</v>
      </c>
      <c r="Q5994" s="7">
        <v>28</v>
      </c>
      <c r="R5994" s="7">
        <v>265</v>
      </c>
      <c r="S5994" s="189">
        <v>45625.593981481485</v>
      </c>
    </row>
    <row r="5995" spans="1:19">
      <c r="A5995" s="7">
        <v>2011</v>
      </c>
      <c r="B5995" s="123" t="s">
        <v>530</v>
      </c>
      <c r="C5995" s="123" t="s">
        <v>530</v>
      </c>
      <c r="D5995" s="123" t="s">
        <v>530</v>
      </c>
      <c r="E5995" s="123" t="s">
        <v>163</v>
      </c>
      <c r="F5995" s="7">
        <v>482.82644280099998</v>
      </c>
      <c r="G5995" s="123" t="s">
        <v>532</v>
      </c>
      <c r="H5995" s="7">
        <v>30.777530183</v>
      </c>
      <c r="I5995" s="7">
        <v>63.744500000000002</v>
      </c>
      <c r="J5995" s="7">
        <v>30.751216142000001</v>
      </c>
      <c r="K5995" s="7">
        <v>4.82826E-4</v>
      </c>
      <c r="L5995" s="7">
        <v>4.828264428E-5</v>
      </c>
      <c r="M5995" s="7">
        <v>63.69</v>
      </c>
      <c r="N5995" s="7">
        <v>1E-3</v>
      </c>
      <c r="O5995" s="7">
        <v>1E-4</v>
      </c>
      <c r="P5995" s="7">
        <v>1</v>
      </c>
      <c r="Q5995" s="7">
        <v>28</v>
      </c>
      <c r="R5995" s="7">
        <v>265</v>
      </c>
      <c r="S5995" s="189">
        <v>45625.593981481485</v>
      </c>
    </row>
    <row r="5996" spans="1:19">
      <c r="A5996" s="7">
        <v>2011</v>
      </c>
      <c r="B5996" s="123" t="s">
        <v>530</v>
      </c>
      <c r="C5996" s="123" t="s">
        <v>530</v>
      </c>
      <c r="D5996" s="123" t="s">
        <v>530</v>
      </c>
      <c r="E5996" s="123" t="s">
        <v>534</v>
      </c>
      <c r="F5996" s="7">
        <v>519.38062393300004</v>
      </c>
      <c r="G5996" s="123" t="s">
        <v>532</v>
      </c>
      <c r="H5996" s="7">
        <v>59.146235855</v>
      </c>
      <c r="I5996" s="7">
        <v>113.87840271499999</v>
      </c>
      <c r="J5996" s="7">
        <v>58.910696741999999</v>
      </c>
      <c r="K5996" s="7">
        <v>1.038761E-3</v>
      </c>
      <c r="L5996" s="7">
        <v>7.79071E-4</v>
      </c>
      <c r="M5996" s="7">
        <v>113.424902715</v>
      </c>
      <c r="N5996" s="7">
        <v>2E-3</v>
      </c>
      <c r="O5996" s="7">
        <v>1.5E-3</v>
      </c>
      <c r="P5996" s="7">
        <v>1</v>
      </c>
      <c r="Q5996" s="7">
        <v>28</v>
      </c>
      <c r="R5996" s="7">
        <v>265</v>
      </c>
      <c r="S5996" s="189">
        <v>45625.593981481485</v>
      </c>
    </row>
    <row r="5997" spans="1:19">
      <c r="A5997" s="7">
        <v>2011</v>
      </c>
      <c r="B5997" s="123" t="s">
        <v>530</v>
      </c>
      <c r="C5997" s="123" t="s">
        <v>530</v>
      </c>
      <c r="D5997" s="123" t="s">
        <v>530</v>
      </c>
      <c r="E5997" s="123" t="s">
        <v>535</v>
      </c>
      <c r="F5997" s="7">
        <v>3326.0019174909999</v>
      </c>
      <c r="G5997" s="123" t="s">
        <v>532</v>
      </c>
      <c r="H5997" s="7">
        <v>182.506800344</v>
      </c>
      <c r="I5997" s="7">
        <v>54.872728539999997</v>
      </c>
      <c r="J5997" s="7">
        <v>182.33219757200001</v>
      </c>
      <c r="K5997" s="7">
        <v>3.2037210000000001E-3</v>
      </c>
      <c r="L5997" s="7">
        <v>3.2037199999999997E-4</v>
      </c>
      <c r="M5997" s="7">
        <v>54.820232247</v>
      </c>
      <c r="N5997" s="7">
        <v>9.63235E-4</v>
      </c>
      <c r="O5997" s="7">
        <v>9.6323473799999999E-5</v>
      </c>
      <c r="P5997" s="7">
        <v>1</v>
      </c>
      <c r="Q5997" s="7">
        <v>28</v>
      </c>
      <c r="R5997" s="7">
        <v>265</v>
      </c>
      <c r="S5997" s="189">
        <v>45625.593981481485</v>
      </c>
    </row>
    <row r="5998" spans="1:19">
      <c r="A5998" s="7">
        <v>2011</v>
      </c>
      <c r="B5998" s="123" t="s">
        <v>530</v>
      </c>
      <c r="C5998" s="123" t="s">
        <v>530</v>
      </c>
      <c r="D5998" s="123" t="s">
        <v>530</v>
      </c>
      <c r="E5998" s="123" t="s">
        <v>536</v>
      </c>
      <c r="F5998" s="7">
        <v>2737.5000972500002</v>
      </c>
      <c r="G5998" s="123" t="s">
        <v>532</v>
      </c>
      <c r="H5998" s="7">
        <v>195.46982569400001</v>
      </c>
      <c r="I5998" s="7">
        <v>71.404499999999999</v>
      </c>
      <c r="J5998" s="7">
        <v>195.32063193900001</v>
      </c>
      <c r="K5998" s="7">
        <v>2.7374999999999999E-3</v>
      </c>
      <c r="L5998" s="7">
        <v>2.7375000000000001E-4</v>
      </c>
      <c r="M5998" s="7">
        <v>71.349999999999994</v>
      </c>
      <c r="N5998" s="7">
        <v>1E-3</v>
      </c>
      <c r="O5998" s="7">
        <v>1E-4</v>
      </c>
      <c r="P5998" s="7">
        <v>1</v>
      </c>
      <c r="Q5998" s="7">
        <v>28</v>
      </c>
      <c r="R5998" s="7">
        <v>265</v>
      </c>
      <c r="S5998" s="189">
        <v>45625.593981481485</v>
      </c>
    </row>
    <row r="5999" spans="1:19">
      <c r="A5999" s="7">
        <v>2002</v>
      </c>
      <c r="B5999" s="123" t="s">
        <v>537</v>
      </c>
      <c r="C5999" s="123" t="s">
        <v>556</v>
      </c>
      <c r="D5999" s="123" t="s">
        <v>557</v>
      </c>
      <c r="E5999" s="123" t="s">
        <v>540</v>
      </c>
      <c r="F5999" s="7">
        <v>0</v>
      </c>
      <c r="G5999" s="123" t="s">
        <v>532</v>
      </c>
      <c r="H5999" s="7">
        <v>0</v>
      </c>
      <c r="I5999" s="7"/>
      <c r="J5999" s="7">
        <v>0</v>
      </c>
      <c r="K5999" s="7">
        <v>0</v>
      </c>
      <c r="L5999" s="7">
        <v>0</v>
      </c>
      <c r="M5999" s="7"/>
      <c r="N5999" s="7"/>
      <c r="O5999" s="7"/>
      <c r="P5999" s="7">
        <v>1</v>
      </c>
      <c r="Q5999" s="7">
        <v>28</v>
      </c>
      <c r="R5999" s="7">
        <v>265</v>
      </c>
      <c r="S5999" s="189">
        <v>45625.593981481485</v>
      </c>
    </row>
    <row r="6000" spans="1:19">
      <c r="A6000" s="7">
        <v>2002</v>
      </c>
      <c r="B6000" s="123" t="s">
        <v>537</v>
      </c>
      <c r="C6000" s="123" t="s">
        <v>556</v>
      </c>
      <c r="D6000" s="123" t="s">
        <v>557</v>
      </c>
      <c r="E6000" s="123" t="s">
        <v>531</v>
      </c>
      <c r="F6000" s="7">
        <v>57.470511971999997</v>
      </c>
      <c r="G6000" s="123" t="s">
        <v>532</v>
      </c>
      <c r="H6000" s="7">
        <v>4.3935631700000002</v>
      </c>
      <c r="I6000" s="7">
        <v>76.448999999999998</v>
      </c>
      <c r="J6000" s="7">
        <v>4.3683336150000001</v>
      </c>
      <c r="K6000" s="7">
        <v>5.7470500000000001E-4</v>
      </c>
      <c r="L6000" s="7">
        <v>3.4482307180000003E-5</v>
      </c>
      <c r="M6000" s="7">
        <v>76.010000000000005</v>
      </c>
      <c r="N6000" s="7">
        <v>0.01</v>
      </c>
      <c r="O6000" s="7">
        <v>5.9999999999999995E-4</v>
      </c>
      <c r="P6000" s="7">
        <v>1</v>
      </c>
      <c r="Q6000" s="7">
        <v>28</v>
      </c>
      <c r="R6000" s="7">
        <v>265</v>
      </c>
      <c r="S6000" s="189">
        <v>45625.593981481485</v>
      </c>
    </row>
    <row r="6001" spans="1:19">
      <c r="A6001" s="7">
        <v>2002</v>
      </c>
      <c r="B6001" s="123" t="s">
        <v>537</v>
      </c>
      <c r="C6001" s="123" t="s">
        <v>556</v>
      </c>
      <c r="D6001" s="123" t="s">
        <v>557</v>
      </c>
      <c r="E6001" s="123" t="s">
        <v>533</v>
      </c>
      <c r="F6001" s="7">
        <v>6971.2968817020001</v>
      </c>
      <c r="G6001" s="123" t="s">
        <v>532</v>
      </c>
      <c r="H6001" s="7">
        <v>514.03322310600004</v>
      </c>
      <c r="I6001" s="7">
        <v>73.735666667000004</v>
      </c>
      <c r="J6001" s="7">
        <v>510.97282377499999</v>
      </c>
      <c r="K6001" s="7">
        <v>6.9712969E-2</v>
      </c>
      <c r="L6001" s="7">
        <v>4.1827779999999998E-3</v>
      </c>
      <c r="M6001" s="7">
        <v>73.296666666999997</v>
      </c>
      <c r="N6001" s="7">
        <v>0.01</v>
      </c>
      <c r="O6001" s="7">
        <v>5.9999999999999995E-4</v>
      </c>
      <c r="P6001" s="7">
        <v>1</v>
      </c>
      <c r="Q6001" s="7">
        <v>28</v>
      </c>
      <c r="R6001" s="7">
        <v>265</v>
      </c>
      <c r="S6001" s="189">
        <v>45625.593981481485</v>
      </c>
    </row>
    <row r="6002" spans="1:19">
      <c r="A6002" s="7">
        <v>2002</v>
      </c>
      <c r="B6002" s="123" t="s">
        <v>537</v>
      </c>
      <c r="C6002" s="123" t="s">
        <v>556</v>
      </c>
      <c r="D6002" s="123" t="s">
        <v>557</v>
      </c>
      <c r="E6002" s="123" t="s">
        <v>160</v>
      </c>
      <c r="F6002" s="7">
        <v>335.40884133399999</v>
      </c>
      <c r="G6002" s="123" t="s">
        <v>532</v>
      </c>
      <c r="H6002" s="7">
        <v>24.092081663999998</v>
      </c>
      <c r="I6002" s="7">
        <v>71.828999999999994</v>
      </c>
      <c r="J6002" s="7">
        <v>23.944837183000001</v>
      </c>
      <c r="K6002" s="7">
        <v>3.3540879999999999E-3</v>
      </c>
      <c r="L6002" s="7">
        <v>2.0124499999999999E-4</v>
      </c>
      <c r="M6002" s="7">
        <v>71.39</v>
      </c>
      <c r="N6002" s="7">
        <v>0.01</v>
      </c>
      <c r="O6002" s="7">
        <v>5.9999999999999995E-4</v>
      </c>
      <c r="P6002" s="7">
        <v>1</v>
      </c>
      <c r="Q6002" s="7">
        <v>28</v>
      </c>
      <c r="R6002" s="7">
        <v>265</v>
      </c>
      <c r="S6002" s="189">
        <v>45625.593981481485</v>
      </c>
    </row>
    <row r="6003" spans="1:19">
      <c r="A6003" s="7">
        <v>2002</v>
      </c>
      <c r="B6003" s="123" t="s">
        <v>537</v>
      </c>
      <c r="C6003" s="123" t="s">
        <v>556</v>
      </c>
      <c r="D6003" s="123" t="s">
        <v>557</v>
      </c>
      <c r="E6003" s="123" t="s">
        <v>575</v>
      </c>
      <c r="F6003" s="7">
        <v>0</v>
      </c>
      <c r="G6003" s="123" t="s">
        <v>532</v>
      </c>
      <c r="H6003" s="7">
        <v>0</v>
      </c>
      <c r="I6003" s="7"/>
      <c r="J6003" s="7">
        <v>0</v>
      </c>
      <c r="K6003" s="7">
        <v>0</v>
      </c>
      <c r="L6003" s="7">
        <v>0</v>
      </c>
      <c r="M6003" s="7"/>
      <c r="N6003" s="7"/>
      <c r="O6003" s="7"/>
      <c r="P6003" s="7">
        <v>1</v>
      </c>
      <c r="Q6003" s="7">
        <v>28</v>
      </c>
      <c r="R6003" s="7">
        <v>265</v>
      </c>
      <c r="S6003" s="189">
        <v>45625.593981481485</v>
      </c>
    </row>
    <row r="6004" spans="1:19">
      <c r="A6004" s="7">
        <v>2002</v>
      </c>
      <c r="B6004" s="123" t="s">
        <v>537</v>
      </c>
      <c r="C6004" s="123" t="s">
        <v>556</v>
      </c>
      <c r="D6004" s="123" t="s">
        <v>557</v>
      </c>
      <c r="E6004" s="123" t="s">
        <v>163</v>
      </c>
      <c r="F6004" s="7">
        <v>1491.811648887</v>
      </c>
      <c r="G6004" s="123" t="s">
        <v>532</v>
      </c>
      <c r="H6004" s="7">
        <v>95.261870556999995</v>
      </c>
      <c r="I6004" s="7">
        <v>63.856499999999997</v>
      </c>
      <c r="J6004" s="7">
        <v>95.013483918000006</v>
      </c>
      <c r="K6004" s="7">
        <v>7.4590580000000002E-3</v>
      </c>
      <c r="L6004" s="7">
        <v>1.4918099999999999E-4</v>
      </c>
      <c r="M6004" s="7">
        <v>63.69</v>
      </c>
      <c r="N6004" s="7">
        <v>5.0000000000000001E-3</v>
      </c>
      <c r="O6004" s="7">
        <v>1E-4</v>
      </c>
      <c r="P6004" s="7">
        <v>1</v>
      </c>
      <c r="Q6004" s="7">
        <v>28</v>
      </c>
      <c r="R6004" s="7">
        <v>265</v>
      </c>
      <c r="S6004" s="189">
        <v>45625.593981481485</v>
      </c>
    </row>
    <row r="6005" spans="1:19">
      <c r="A6005" s="7">
        <v>2002</v>
      </c>
      <c r="B6005" s="123" t="s">
        <v>537</v>
      </c>
      <c r="C6005" s="123" t="s">
        <v>556</v>
      </c>
      <c r="D6005" s="123" t="s">
        <v>557</v>
      </c>
      <c r="E6005" s="123" t="s">
        <v>535</v>
      </c>
      <c r="F6005" s="7">
        <v>5590.731736875</v>
      </c>
      <c r="G6005" s="123" t="s">
        <v>532</v>
      </c>
      <c r="H6005" s="7">
        <v>319.50997558099999</v>
      </c>
      <c r="I6005" s="7">
        <v>57.149938616</v>
      </c>
      <c r="J6005" s="7">
        <v>318.579118747</v>
      </c>
      <c r="K6005" s="7">
        <v>2.7953658999999999E-2</v>
      </c>
      <c r="L6005" s="7">
        <v>5.5907299999999999E-4</v>
      </c>
      <c r="M6005" s="7">
        <v>56.983438616000001</v>
      </c>
      <c r="N6005" s="7">
        <v>5.0000000000000001E-3</v>
      </c>
      <c r="O6005" s="7">
        <v>1E-4</v>
      </c>
      <c r="P6005" s="7">
        <v>1</v>
      </c>
      <c r="Q6005" s="7">
        <v>28</v>
      </c>
      <c r="R6005" s="7">
        <v>265</v>
      </c>
      <c r="S6005" s="189">
        <v>45625.593981481485</v>
      </c>
    </row>
    <row r="6006" spans="1:19">
      <c r="A6006" s="7">
        <v>2002</v>
      </c>
      <c r="B6006" s="123" t="s">
        <v>537</v>
      </c>
      <c r="C6006" s="123" t="s">
        <v>556</v>
      </c>
      <c r="D6006" s="123" t="s">
        <v>557</v>
      </c>
      <c r="E6006" s="123" t="s">
        <v>541</v>
      </c>
      <c r="F6006" s="7">
        <v>0</v>
      </c>
      <c r="G6006" s="123" t="s">
        <v>532</v>
      </c>
      <c r="H6006" s="7">
        <v>0</v>
      </c>
      <c r="I6006" s="7"/>
      <c r="J6006" s="7">
        <v>0</v>
      </c>
      <c r="K6006" s="7">
        <v>0</v>
      </c>
      <c r="L6006" s="7">
        <v>0</v>
      </c>
      <c r="M6006" s="7"/>
      <c r="N6006" s="7"/>
      <c r="O6006" s="7"/>
      <c r="P6006" s="7">
        <v>1</v>
      </c>
      <c r="Q6006" s="7">
        <v>28</v>
      </c>
      <c r="R6006" s="7">
        <v>265</v>
      </c>
      <c r="S6006" s="189">
        <v>45625.593981481485</v>
      </c>
    </row>
    <row r="6007" spans="1:19">
      <c r="A6007" s="7">
        <v>2002</v>
      </c>
      <c r="B6007" s="123" t="s">
        <v>537</v>
      </c>
      <c r="C6007" s="123" t="s">
        <v>562</v>
      </c>
      <c r="D6007" s="123" t="s">
        <v>563</v>
      </c>
      <c r="E6007" s="123" t="s">
        <v>27</v>
      </c>
      <c r="F6007" s="7">
        <v>0</v>
      </c>
      <c r="G6007" s="123" t="s">
        <v>532</v>
      </c>
      <c r="H6007" s="7">
        <v>0</v>
      </c>
      <c r="I6007" s="7"/>
      <c r="J6007" s="7">
        <v>0</v>
      </c>
      <c r="K6007" s="7">
        <v>0</v>
      </c>
      <c r="L6007" s="7">
        <v>0</v>
      </c>
      <c r="M6007" s="7"/>
      <c r="N6007" s="7"/>
      <c r="O6007" s="7"/>
      <c r="P6007" s="7"/>
      <c r="Q6007" s="7">
        <v>28</v>
      </c>
      <c r="R6007" s="7">
        <v>265</v>
      </c>
      <c r="S6007" s="189">
        <v>45625.593981481485</v>
      </c>
    </row>
    <row r="6008" spans="1:19">
      <c r="A6008" s="7">
        <v>2002</v>
      </c>
      <c r="B6008" s="123" t="s">
        <v>537</v>
      </c>
      <c r="C6008" s="123" t="s">
        <v>562</v>
      </c>
      <c r="D6008" s="123" t="s">
        <v>563</v>
      </c>
      <c r="E6008" s="123" t="s">
        <v>540</v>
      </c>
      <c r="F6008" s="7">
        <v>0</v>
      </c>
      <c r="G6008" s="123" t="s">
        <v>532</v>
      </c>
      <c r="H6008" s="7">
        <v>0</v>
      </c>
      <c r="I6008" s="7"/>
      <c r="J6008" s="7">
        <v>0</v>
      </c>
      <c r="K6008" s="7">
        <v>0</v>
      </c>
      <c r="L6008" s="7">
        <v>0</v>
      </c>
      <c r="M6008" s="7"/>
      <c r="N6008" s="7"/>
      <c r="O6008" s="7"/>
      <c r="P6008" s="7">
        <v>1</v>
      </c>
      <c r="Q6008" s="7">
        <v>28</v>
      </c>
      <c r="R6008" s="7">
        <v>265</v>
      </c>
      <c r="S6008" s="189">
        <v>45625.593981481485</v>
      </c>
    </row>
    <row r="6009" spans="1:19">
      <c r="A6009" s="7">
        <v>2002</v>
      </c>
      <c r="B6009" s="123" t="s">
        <v>537</v>
      </c>
      <c r="C6009" s="123" t="s">
        <v>562</v>
      </c>
      <c r="D6009" s="123" t="s">
        <v>563</v>
      </c>
      <c r="E6009" s="123" t="s">
        <v>569</v>
      </c>
      <c r="F6009" s="7">
        <v>129.83266800000001</v>
      </c>
      <c r="G6009" s="123" t="s">
        <v>532</v>
      </c>
      <c r="H6009" s="7">
        <v>12.919778624999999</v>
      </c>
      <c r="I6009" s="7">
        <v>99.510999999999996</v>
      </c>
      <c r="J6009" s="7">
        <v>12.835257558</v>
      </c>
      <c r="K6009" s="7">
        <v>1.2983269999999999E-3</v>
      </c>
      <c r="L6009" s="7">
        <v>1.8176600000000001E-4</v>
      </c>
      <c r="M6009" s="7">
        <v>98.86</v>
      </c>
      <c r="N6009" s="7">
        <v>0.01</v>
      </c>
      <c r="O6009" s="7">
        <v>1.4E-3</v>
      </c>
      <c r="P6009" s="7">
        <v>1</v>
      </c>
      <c r="Q6009" s="7">
        <v>28</v>
      </c>
      <c r="R6009" s="7">
        <v>265</v>
      </c>
      <c r="S6009" s="189">
        <v>45625.593981481485</v>
      </c>
    </row>
    <row r="6010" spans="1:19">
      <c r="A6010" s="7">
        <v>2002</v>
      </c>
      <c r="B6010" s="123" t="s">
        <v>537</v>
      </c>
      <c r="C6010" s="123" t="s">
        <v>562</v>
      </c>
      <c r="D6010" s="123" t="s">
        <v>563</v>
      </c>
      <c r="E6010" s="123" t="s">
        <v>531</v>
      </c>
      <c r="F6010" s="7">
        <v>531.61224802799995</v>
      </c>
      <c r="G6010" s="123" t="s">
        <v>532</v>
      </c>
      <c r="H6010" s="7">
        <v>40.641224749000003</v>
      </c>
      <c r="I6010" s="7">
        <v>76.448999999999998</v>
      </c>
      <c r="J6010" s="7">
        <v>40.407846972999998</v>
      </c>
      <c r="K6010" s="7">
        <v>5.3161220000000004E-3</v>
      </c>
      <c r="L6010" s="7">
        <v>3.1896700000000002E-4</v>
      </c>
      <c r="M6010" s="7">
        <v>76.010000000000005</v>
      </c>
      <c r="N6010" s="7">
        <v>0.01</v>
      </c>
      <c r="O6010" s="7">
        <v>5.9999999999999995E-4</v>
      </c>
      <c r="P6010" s="7">
        <v>1</v>
      </c>
      <c r="Q6010" s="7">
        <v>28</v>
      </c>
      <c r="R6010" s="7">
        <v>265</v>
      </c>
      <c r="S6010" s="189">
        <v>45625.593981481485</v>
      </c>
    </row>
    <row r="6011" spans="1:19">
      <c r="A6011" s="7">
        <v>2002</v>
      </c>
      <c r="B6011" s="123" t="s">
        <v>537</v>
      </c>
      <c r="C6011" s="123" t="s">
        <v>562</v>
      </c>
      <c r="D6011" s="123" t="s">
        <v>563</v>
      </c>
      <c r="E6011" s="123" t="s">
        <v>533</v>
      </c>
      <c r="F6011" s="7">
        <v>4425.7844976280003</v>
      </c>
      <c r="G6011" s="123" t="s">
        <v>532</v>
      </c>
      <c r="H6011" s="7">
        <v>326.33817045699999</v>
      </c>
      <c r="I6011" s="7">
        <v>73.735666667000004</v>
      </c>
      <c r="J6011" s="7">
        <v>324.39525106299999</v>
      </c>
      <c r="K6011" s="7">
        <v>4.4257844999999997E-2</v>
      </c>
      <c r="L6011" s="7">
        <v>2.655471E-3</v>
      </c>
      <c r="M6011" s="7">
        <v>73.296666666999997</v>
      </c>
      <c r="N6011" s="7">
        <v>0.01</v>
      </c>
      <c r="O6011" s="7">
        <v>5.9999999999999995E-4</v>
      </c>
      <c r="P6011" s="7">
        <v>1</v>
      </c>
      <c r="Q6011" s="7">
        <v>28</v>
      </c>
      <c r="R6011" s="7">
        <v>265</v>
      </c>
      <c r="S6011" s="189">
        <v>45625.593981481485</v>
      </c>
    </row>
    <row r="6012" spans="1:19">
      <c r="A6012" s="7">
        <v>2002</v>
      </c>
      <c r="B6012" s="123" t="s">
        <v>537</v>
      </c>
      <c r="C6012" s="123" t="s">
        <v>562</v>
      </c>
      <c r="D6012" s="123" t="s">
        <v>563</v>
      </c>
      <c r="E6012" s="123" t="s">
        <v>160</v>
      </c>
      <c r="F6012" s="7">
        <v>364.62817791800001</v>
      </c>
      <c r="G6012" s="123" t="s">
        <v>532</v>
      </c>
      <c r="H6012" s="7">
        <v>26.190877392000001</v>
      </c>
      <c r="I6012" s="7">
        <v>71.828999999999994</v>
      </c>
      <c r="J6012" s="7">
        <v>26.030805621999999</v>
      </c>
      <c r="K6012" s="7">
        <v>3.6462819999999998E-3</v>
      </c>
      <c r="L6012" s="7">
        <v>2.18777E-4</v>
      </c>
      <c r="M6012" s="7">
        <v>71.39</v>
      </c>
      <c r="N6012" s="7">
        <v>0.01</v>
      </c>
      <c r="O6012" s="7">
        <v>5.9999999999999995E-4</v>
      </c>
      <c r="P6012" s="7">
        <v>1</v>
      </c>
      <c r="Q6012" s="7">
        <v>28</v>
      </c>
      <c r="R6012" s="7">
        <v>265</v>
      </c>
      <c r="S6012" s="189">
        <v>45625.593981481485</v>
      </c>
    </row>
    <row r="6013" spans="1:19">
      <c r="A6013" s="7">
        <v>2002</v>
      </c>
      <c r="B6013" s="123" t="s">
        <v>537</v>
      </c>
      <c r="C6013" s="123" t="s">
        <v>562</v>
      </c>
      <c r="D6013" s="123" t="s">
        <v>563</v>
      </c>
      <c r="E6013" s="123" t="s">
        <v>163</v>
      </c>
      <c r="F6013" s="7">
        <v>430.26017529000001</v>
      </c>
      <c r="G6013" s="123" t="s">
        <v>532</v>
      </c>
      <c r="H6013" s="7">
        <v>27.474908883000001</v>
      </c>
      <c r="I6013" s="7">
        <v>63.856499999999997</v>
      </c>
      <c r="J6013" s="7">
        <v>27.403270564</v>
      </c>
      <c r="K6013" s="7">
        <v>2.151301E-3</v>
      </c>
      <c r="L6013" s="7">
        <v>4.3026017529999998E-5</v>
      </c>
      <c r="M6013" s="7">
        <v>63.69</v>
      </c>
      <c r="N6013" s="7">
        <v>5.0000000000000001E-3</v>
      </c>
      <c r="O6013" s="7">
        <v>1E-4</v>
      </c>
      <c r="P6013" s="7">
        <v>1</v>
      </c>
      <c r="Q6013" s="7">
        <v>28</v>
      </c>
      <c r="R6013" s="7">
        <v>265</v>
      </c>
      <c r="S6013" s="189">
        <v>45625.593981481485</v>
      </c>
    </row>
    <row r="6014" spans="1:19">
      <c r="A6014" s="7">
        <v>2002</v>
      </c>
      <c r="B6014" s="123" t="s">
        <v>537</v>
      </c>
      <c r="C6014" s="123" t="s">
        <v>562</v>
      </c>
      <c r="D6014" s="123" t="s">
        <v>563</v>
      </c>
      <c r="E6014" s="123" t="s">
        <v>535</v>
      </c>
      <c r="F6014" s="7">
        <v>5907.5973705939996</v>
      </c>
      <c r="G6014" s="123" t="s">
        <v>532</v>
      </c>
      <c r="H6014" s="7">
        <v>337.61882709700001</v>
      </c>
      <c r="I6014" s="7">
        <v>57.149938616</v>
      </c>
      <c r="J6014" s="7">
        <v>336.63521213500002</v>
      </c>
      <c r="K6014" s="7">
        <v>2.9537987000000002E-2</v>
      </c>
      <c r="L6014" s="7">
        <v>5.9075999999999996E-4</v>
      </c>
      <c r="M6014" s="7">
        <v>56.983438616000001</v>
      </c>
      <c r="N6014" s="7">
        <v>5.0000000000000001E-3</v>
      </c>
      <c r="O6014" s="7">
        <v>1E-4</v>
      </c>
      <c r="P6014" s="7">
        <v>1</v>
      </c>
      <c r="Q6014" s="7">
        <v>28</v>
      </c>
      <c r="R6014" s="7">
        <v>265</v>
      </c>
      <c r="S6014" s="189">
        <v>45625.593981481485</v>
      </c>
    </row>
    <row r="6015" spans="1:19">
      <c r="A6015" s="7">
        <v>2002</v>
      </c>
      <c r="B6015" s="123" t="s">
        <v>537</v>
      </c>
      <c r="C6015" s="123" t="s">
        <v>562</v>
      </c>
      <c r="D6015" s="123" t="s">
        <v>563</v>
      </c>
      <c r="E6015" s="123" t="s">
        <v>541</v>
      </c>
      <c r="F6015" s="7">
        <v>0</v>
      </c>
      <c r="G6015" s="123" t="s">
        <v>532</v>
      </c>
      <c r="H6015" s="7">
        <v>0</v>
      </c>
      <c r="I6015" s="7"/>
      <c r="J6015" s="7">
        <v>0</v>
      </c>
      <c r="K6015" s="7">
        <v>0</v>
      </c>
      <c r="L6015" s="7">
        <v>0</v>
      </c>
      <c r="M6015" s="7"/>
      <c r="N6015" s="7"/>
      <c r="O6015" s="7"/>
      <c r="P6015" s="7">
        <v>1</v>
      </c>
      <c r="Q6015" s="7">
        <v>28</v>
      </c>
      <c r="R6015" s="7">
        <v>265</v>
      </c>
      <c r="S6015" s="189">
        <v>45625.593981481485</v>
      </c>
    </row>
    <row r="6016" spans="1:19">
      <c r="A6016" s="7">
        <v>2002</v>
      </c>
      <c r="B6016" s="123" t="s">
        <v>537</v>
      </c>
      <c r="C6016" s="123" t="s">
        <v>562</v>
      </c>
      <c r="D6016" s="123" t="s">
        <v>563</v>
      </c>
      <c r="E6016" s="123" t="s">
        <v>570</v>
      </c>
      <c r="F6016" s="7">
        <v>0</v>
      </c>
      <c r="G6016" s="123" t="s">
        <v>532</v>
      </c>
      <c r="H6016" s="7">
        <v>0</v>
      </c>
      <c r="I6016" s="7"/>
      <c r="J6016" s="7">
        <v>0</v>
      </c>
      <c r="K6016" s="7">
        <v>0</v>
      </c>
      <c r="L6016" s="7">
        <v>0</v>
      </c>
      <c r="M6016" s="7"/>
      <c r="N6016" s="7"/>
      <c r="O6016" s="7"/>
      <c r="P6016" s="7">
        <v>1</v>
      </c>
      <c r="Q6016" s="7">
        <v>28</v>
      </c>
      <c r="R6016" s="7">
        <v>265</v>
      </c>
      <c r="S6016" s="189">
        <v>45625.593981481485</v>
      </c>
    </row>
    <row r="6017" spans="1:19">
      <c r="A6017" s="7">
        <v>2002</v>
      </c>
      <c r="B6017" s="123" t="s">
        <v>537</v>
      </c>
      <c r="C6017" s="123" t="s">
        <v>565</v>
      </c>
      <c r="D6017" s="123" t="s">
        <v>500</v>
      </c>
      <c r="E6017" s="123" t="s">
        <v>540</v>
      </c>
      <c r="F6017" s="7">
        <v>0</v>
      </c>
      <c r="G6017" s="123" t="s">
        <v>532</v>
      </c>
      <c r="H6017" s="7">
        <v>0</v>
      </c>
      <c r="I6017" s="7"/>
      <c r="J6017" s="7">
        <v>0</v>
      </c>
      <c r="K6017" s="7">
        <v>0</v>
      </c>
      <c r="L6017" s="7">
        <v>0</v>
      </c>
      <c r="M6017" s="7"/>
      <c r="N6017" s="7"/>
      <c r="O6017" s="7"/>
      <c r="P6017" s="7">
        <v>1</v>
      </c>
      <c r="Q6017" s="7">
        <v>28</v>
      </c>
      <c r="R6017" s="7">
        <v>265</v>
      </c>
      <c r="S6017" s="189">
        <v>45625.593981481485</v>
      </c>
    </row>
    <row r="6018" spans="1:19">
      <c r="A6018" s="7">
        <v>2002</v>
      </c>
      <c r="B6018" s="123" t="s">
        <v>537</v>
      </c>
      <c r="C6018" s="123" t="s">
        <v>565</v>
      </c>
      <c r="D6018" s="123" t="s">
        <v>500</v>
      </c>
      <c r="E6018" s="123" t="s">
        <v>533</v>
      </c>
      <c r="F6018" s="7">
        <v>11390.0721696</v>
      </c>
      <c r="G6018" s="123" t="s">
        <v>532</v>
      </c>
      <c r="H6018" s="7">
        <v>914.22718004900003</v>
      </c>
      <c r="I6018" s="7">
        <v>80.265266667000006</v>
      </c>
      <c r="J6018" s="7">
        <v>834.85432312800003</v>
      </c>
      <c r="K6018" s="7">
        <v>5.3533338999999999E-2</v>
      </c>
      <c r="L6018" s="7">
        <v>0.29386386199999998</v>
      </c>
      <c r="M6018" s="7">
        <v>73.296666666999997</v>
      </c>
      <c r="N6018" s="7">
        <v>4.7000000000000002E-3</v>
      </c>
      <c r="O6018" s="7">
        <v>2.58E-2</v>
      </c>
      <c r="P6018" s="7">
        <v>1</v>
      </c>
      <c r="Q6018" s="7">
        <v>28</v>
      </c>
      <c r="R6018" s="7">
        <v>265</v>
      </c>
      <c r="S6018" s="189">
        <v>45625.593981481485</v>
      </c>
    </row>
    <row r="6019" spans="1:19">
      <c r="A6019" s="7">
        <v>2002</v>
      </c>
      <c r="B6019" s="123" t="s">
        <v>537</v>
      </c>
      <c r="C6019" s="123" t="s">
        <v>565</v>
      </c>
      <c r="D6019" s="123" t="s">
        <v>500</v>
      </c>
      <c r="E6019" s="123" t="s">
        <v>159</v>
      </c>
      <c r="F6019" s="7">
        <v>0</v>
      </c>
      <c r="G6019" s="123" t="s">
        <v>532</v>
      </c>
      <c r="H6019" s="7">
        <v>0</v>
      </c>
      <c r="I6019" s="7"/>
      <c r="J6019" s="7">
        <v>0</v>
      </c>
      <c r="K6019" s="7">
        <v>0</v>
      </c>
      <c r="L6019" s="7">
        <v>0</v>
      </c>
      <c r="M6019" s="7"/>
      <c r="N6019" s="7"/>
      <c r="O6019" s="7"/>
      <c r="P6019" s="7">
        <v>1</v>
      </c>
      <c r="Q6019" s="7">
        <v>28</v>
      </c>
      <c r="R6019" s="7">
        <v>265</v>
      </c>
      <c r="S6019" s="189">
        <v>45625.593981481485</v>
      </c>
    </row>
    <row r="6020" spans="1:19">
      <c r="A6020" s="7">
        <v>2002</v>
      </c>
      <c r="B6020" s="123" t="s">
        <v>537</v>
      </c>
      <c r="C6020" s="123" t="s">
        <v>565</v>
      </c>
      <c r="D6020" s="123" t="s">
        <v>500</v>
      </c>
      <c r="E6020" s="123" t="s">
        <v>160</v>
      </c>
      <c r="F6020" s="7">
        <v>0</v>
      </c>
      <c r="G6020" s="123" t="s">
        <v>532</v>
      </c>
      <c r="H6020" s="7">
        <v>0</v>
      </c>
      <c r="I6020" s="7"/>
      <c r="J6020" s="7">
        <v>0</v>
      </c>
      <c r="K6020" s="7">
        <v>0</v>
      </c>
      <c r="L6020" s="7">
        <v>0</v>
      </c>
      <c r="M6020" s="7"/>
      <c r="N6020" s="7"/>
      <c r="O6020" s="7"/>
      <c r="P6020" s="7">
        <v>1</v>
      </c>
      <c r="Q6020" s="7">
        <v>28</v>
      </c>
      <c r="R6020" s="7">
        <v>265</v>
      </c>
      <c r="S6020" s="189">
        <v>45625.593981481485</v>
      </c>
    </row>
    <row r="6021" spans="1:19">
      <c r="A6021" s="7">
        <v>2002</v>
      </c>
      <c r="B6021" s="123" t="s">
        <v>537</v>
      </c>
      <c r="C6021" s="123" t="s">
        <v>565</v>
      </c>
      <c r="D6021" s="123" t="s">
        <v>500</v>
      </c>
      <c r="E6021" s="123" t="s">
        <v>535</v>
      </c>
      <c r="F6021" s="7">
        <v>0</v>
      </c>
      <c r="G6021" s="123" t="s">
        <v>532</v>
      </c>
      <c r="H6021" s="7">
        <v>0</v>
      </c>
      <c r="I6021" s="7"/>
      <c r="J6021" s="7">
        <v>0</v>
      </c>
      <c r="K6021" s="7">
        <v>0</v>
      </c>
      <c r="L6021" s="7">
        <v>0</v>
      </c>
      <c r="M6021" s="7"/>
      <c r="N6021" s="7"/>
      <c r="O6021" s="7"/>
      <c r="P6021" s="7">
        <v>1</v>
      </c>
      <c r="Q6021" s="7">
        <v>28</v>
      </c>
      <c r="R6021" s="7">
        <v>265</v>
      </c>
      <c r="S6021" s="189">
        <v>45625.593981481485</v>
      </c>
    </row>
    <row r="6022" spans="1:19">
      <c r="A6022" s="7">
        <v>2002</v>
      </c>
      <c r="B6022" s="123" t="s">
        <v>537</v>
      </c>
      <c r="C6022" s="123" t="s">
        <v>585</v>
      </c>
      <c r="D6022" s="123" t="s">
        <v>183</v>
      </c>
      <c r="E6022" s="123" t="s">
        <v>533</v>
      </c>
      <c r="F6022" s="7">
        <v>1334.872299074</v>
      </c>
      <c r="G6022" s="123" t="s">
        <v>532</v>
      </c>
      <c r="H6022" s="7">
        <v>98.810807237000006</v>
      </c>
      <c r="I6022" s="7">
        <v>74.022666666999996</v>
      </c>
      <c r="J6022" s="7">
        <v>97.841689947999996</v>
      </c>
      <c r="K6022" s="7">
        <v>9.3441059999999996E-3</v>
      </c>
      <c r="L6022" s="7">
        <v>2.6697449999999998E-3</v>
      </c>
      <c r="M6022" s="7">
        <v>73.296666666999997</v>
      </c>
      <c r="N6022" s="7">
        <v>7.0000000000000001E-3</v>
      </c>
      <c r="O6022" s="7">
        <v>2E-3</v>
      </c>
      <c r="P6022" s="7">
        <v>1</v>
      </c>
      <c r="Q6022" s="7">
        <v>28</v>
      </c>
      <c r="R6022" s="7">
        <v>265</v>
      </c>
      <c r="S6022" s="189">
        <v>45625.593981481485</v>
      </c>
    </row>
    <row r="6023" spans="1:19">
      <c r="A6023" s="7">
        <v>2003</v>
      </c>
      <c r="B6023" s="123" t="s">
        <v>586</v>
      </c>
      <c r="C6023" s="123" t="s">
        <v>586</v>
      </c>
      <c r="D6023" s="123" t="s">
        <v>587</v>
      </c>
      <c r="E6023" s="123" t="s">
        <v>531</v>
      </c>
      <c r="F6023" s="7">
        <v>2639.0907648000002</v>
      </c>
      <c r="G6023" s="123" t="s">
        <v>532</v>
      </c>
      <c r="H6023" s="7">
        <v>202.513268928</v>
      </c>
      <c r="I6023" s="7">
        <v>76.736000000000004</v>
      </c>
      <c r="J6023" s="7">
        <v>200.59728903199999</v>
      </c>
      <c r="K6023" s="7">
        <v>1.8473634999999999E-2</v>
      </c>
      <c r="L6023" s="7">
        <v>5.2781820000000002E-3</v>
      </c>
      <c r="M6023" s="7">
        <v>76.010000000000005</v>
      </c>
      <c r="N6023" s="7">
        <v>7.0000000000000001E-3</v>
      </c>
      <c r="O6023" s="7">
        <v>2E-3</v>
      </c>
      <c r="P6023" s="7">
        <v>1</v>
      </c>
      <c r="Q6023" s="7">
        <v>28</v>
      </c>
      <c r="R6023" s="7">
        <v>265</v>
      </c>
      <c r="S6023" s="189">
        <v>45625.593981481485</v>
      </c>
    </row>
    <row r="6024" spans="1:19">
      <c r="A6024" s="7">
        <v>2003</v>
      </c>
      <c r="B6024" s="123" t="s">
        <v>586</v>
      </c>
      <c r="C6024" s="123" t="s">
        <v>586</v>
      </c>
      <c r="D6024" s="123" t="s">
        <v>587</v>
      </c>
      <c r="E6024" s="123" t="s">
        <v>533</v>
      </c>
      <c r="F6024" s="7">
        <v>4633.9837343999998</v>
      </c>
      <c r="G6024" s="123" t="s">
        <v>532</v>
      </c>
      <c r="H6024" s="7">
        <v>343.019833312</v>
      </c>
      <c r="I6024" s="7">
        <v>74.022666666999996</v>
      </c>
      <c r="J6024" s="7">
        <v>339.65556112100001</v>
      </c>
      <c r="K6024" s="7">
        <v>3.2437885999999999E-2</v>
      </c>
      <c r="L6024" s="7">
        <v>9.2679670000000002E-3</v>
      </c>
      <c r="M6024" s="7">
        <v>73.296666666999997</v>
      </c>
      <c r="N6024" s="7">
        <v>7.0000000000000001E-3</v>
      </c>
      <c r="O6024" s="7">
        <v>2E-3</v>
      </c>
      <c r="P6024" s="7">
        <v>1</v>
      </c>
      <c r="Q6024" s="7">
        <v>28</v>
      </c>
      <c r="R6024" s="7">
        <v>265</v>
      </c>
      <c r="S6024" s="189">
        <v>45625.593981481485</v>
      </c>
    </row>
    <row r="6025" spans="1:19">
      <c r="A6025" s="7">
        <v>2003</v>
      </c>
      <c r="B6025" s="123" t="s">
        <v>588</v>
      </c>
      <c r="C6025" s="123" t="s">
        <v>588</v>
      </c>
      <c r="D6025" s="123" t="s">
        <v>589</v>
      </c>
      <c r="E6025" s="123" t="s">
        <v>33</v>
      </c>
      <c r="F6025" s="7">
        <v>0</v>
      </c>
      <c r="G6025" s="123" t="s">
        <v>532</v>
      </c>
      <c r="H6025" s="7">
        <v>0</v>
      </c>
      <c r="I6025" s="7"/>
      <c r="J6025" s="7">
        <v>0</v>
      </c>
      <c r="K6025" s="7">
        <v>0</v>
      </c>
      <c r="L6025" s="7">
        <v>0</v>
      </c>
      <c r="M6025" s="7"/>
      <c r="N6025" s="7"/>
      <c r="O6025" s="7"/>
      <c r="P6025" s="7"/>
      <c r="Q6025" s="7">
        <v>28</v>
      </c>
      <c r="R6025" s="7">
        <v>265</v>
      </c>
      <c r="S6025" s="189">
        <v>45625.593981481485</v>
      </c>
    </row>
    <row r="6026" spans="1:19">
      <c r="A6026" s="7">
        <v>2003</v>
      </c>
      <c r="B6026" s="123" t="s">
        <v>588</v>
      </c>
      <c r="C6026" s="123" t="s">
        <v>588</v>
      </c>
      <c r="D6026" s="123" t="s">
        <v>589</v>
      </c>
      <c r="E6026" s="123" t="s">
        <v>540</v>
      </c>
      <c r="F6026" s="7">
        <v>55395.132225506997</v>
      </c>
      <c r="G6026" s="123" t="s">
        <v>532</v>
      </c>
      <c r="H6026" s="7">
        <v>5301.615134181</v>
      </c>
      <c r="I6026" s="7">
        <v>95.705433333000002</v>
      </c>
      <c r="J6026" s="7">
        <v>5293.189534569</v>
      </c>
      <c r="K6026" s="7">
        <v>3.8776592999999998E-2</v>
      </c>
      <c r="L6026" s="7">
        <v>2.7697566E-2</v>
      </c>
      <c r="M6026" s="7">
        <v>95.553333332999998</v>
      </c>
      <c r="N6026" s="7">
        <v>6.9999999999999999E-4</v>
      </c>
      <c r="O6026" s="7">
        <v>5.0000000000000001E-4</v>
      </c>
      <c r="P6026" s="7">
        <v>1</v>
      </c>
      <c r="Q6026" s="7">
        <v>28</v>
      </c>
      <c r="R6026" s="7">
        <v>265</v>
      </c>
      <c r="S6026" s="189">
        <v>45625.593981481485</v>
      </c>
    </row>
    <row r="6027" spans="1:19">
      <c r="A6027" s="7">
        <v>2003</v>
      </c>
      <c r="B6027" s="123" t="s">
        <v>588</v>
      </c>
      <c r="C6027" s="123" t="s">
        <v>588</v>
      </c>
      <c r="D6027" s="123" t="s">
        <v>589</v>
      </c>
      <c r="E6027" s="123" t="s">
        <v>531</v>
      </c>
      <c r="F6027" s="7">
        <v>23912.761662000001</v>
      </c>
      <c r="G6027" s="123" t="s">
        <v>532</v>
      </c>
      <c r="H6027" s="7">
        <v>1902.156300095</v>
      </c>
      <c r="I6027" s="7">
        <v>79.545655452999995</v>
      </c>
      <c r="J6027" s="7">
        <v>1899.7195896820001</v>
      </c>
      <c r="K6027" s="7">
        <v>1.9130208999999999E-2</v>
      </c>
      <c r="L6027" s="7">
        <v>7.1738280000000001E-3</v>
      </c>
      <c r="M6027" s="7">
        <v>79.443755452999994</v>
      </c>
      <c r="N6027" s="7">
        <v>8.0000000000000004E-4</v>
      </c>
      <c r="O6027" s="7">
        <v>2.9999999999999997E-4</v>
      </c>
      <c r="P6027" s="7">
        <v>1</v>
      </c>
      <c r="Q6027" s="7">
        <v>28</v>
      </c>
      <c r="R6027" s="7">
        <v>265</v>
      </c>
      <c r="S6027" s="189">
        <v>45625.593981481485</v>
      </c>
    </row>
    <row r="6028" spans="1:19">
      <c r="A6028" s="7">
        <v>2003</v>
      </c>
      <c r="B6028" s="123" t="s">
        <v>588</v>
      </c>
      <c r="C6028" s="123" t="s">
        <v>588</v>
      </c>
      <c r="D6028" s="123" t="s">
        <v>589</v>
      </c>
      <c r="E6028" s="123" t="s">
        <v>533</v>
      </c>
      <c r="F6028" s="7">
        <v>1169.3229984</v>
      </c>
      <c r="G6028" s="123" t="s">
        <v>532</v>
      </c>
      <c r="H6028" s="7">
        <v>93.048825507999993</v>
      </c>
      <c r="I6028" s="7">
        <v>79.574955453000001</v>
      </c>
      <c r="J6028" s="7">
        <v>92.895410330000004</v>
      </c>
      <c r="K6028" s="7">
        <v>1.052391E-3</v>
      </c>
      <c r="L6028" s="7">
        <v>4.6772900000000001E-4</v>
      </c>
      <c r="M6028" s="7">
        <v>79.443755452999994</v>
      </c>
      <c r="N6028" s="7">
        <v>8.9999999999999998E-4</v>
      </c>
      <c r="O6028" s="7">
        <v>4.0000000000000002E-4</v>
      </c>
      <c r="P6028" s="7">
        <v>1</v>
      </c>
      <c r="Q6028" s="7">
        <v>28</v>
      </c>
      <c r="R6028" s="7">
        <v>265</v>
      </c>
      <c r="S6028" s="189">
        <v>45625.593981481485</v>
      </c>
    </row>
    <row r="6029" spans="1:19">
      <c r="A6029" s="7">
        <v>2003</v>
      </c>
      <c r="B6029" s="123" t="s">
        <v>588</v>
      </c>
      <c r="C6029" s="123" t="s">
        <v>588</v>
      </c>
      <c r="D6029" s="123" t="s">
        <v>589</v>
      </c>
      <c r="E6029" s="123" t="s">
        <v>590</v>
      </c>
      <c r="F6029" s="7">
        <v>686.86798608000004</v>
      </c>
      <c r="G6029" s="123" t="s">
        <v>532</v>
      </c>
      <c r="H6029" s="7">
        <v>3.7434305000000001E-2</v>
      </c>
      <c r="I6029" s="7">
        <v>5.45E-2</v>
      </c>
      <c r="J6029" s="7">
        <v>0</v>
      </c>
      <c r="K6029" s="7">
        <v>6.8686799999999998E-4</v>
      </c>
      <c r="L6029" s="7">
        <v>6.8686798610000002E-5</v>
      </c>
      <c r="M6029" s="7">
        <v>0</v>
      </c>
      <c r="N6029" s="7">
        <v>1E-3</v>
      </c>
      <c r="O6029" s="7">
        <v>1E-4</v>
      </c>
      <c r="P6029" s="7"/>
      <c r="Q6029" s="7">
        <v>28</v>
      </c>
      <c r="R6029" s="7">
        <v>265</v>
      </c>
      <c r="S6029" s="189">
        <v>45625.593981481485</v>
      </c>
    </row>
    <row r="6030" spans="1:19">
      <c r="A6030" s="7">
        <v>2003</v>
      </c>
      <c r="B6030" s="123" t="s">
        <v>588</v>
      </c>
      <c r="C6030" s="123" t="s">
        <v>588</v>
      </c>
      <c r="D6030" s="123" t="s">
        <v>589</v>
      </c>
      <c r="E6030" s="123" t="s">
        <v>534</v>
      </c>
      <c r="F6030" s="7">
        <v>21010.534704000002</v>
      </c>
      <c r="G6030" s="123" t="s">
        <v>532</v>
      </c>
      <c r="H6030" s="7">
        <v>2318.7716345069998</v>
      </c>
      <c r="I6030" s="7">
        <v>110.362333333</v>
      </c>
      <c r="J6030" s="7">
        <v>2278.0322077159999</v>
      </c>
      <c r="K6030" s="7">
        <v>6.3031604000000005E-2</v>
      </c>
      <c r="L6030" s="7">
        <v>0.14707374300000001</v>
      </c>
      <c r="M6030" s="7">
        <v>108.423333333</v>
      </c>
      <c r="N6030" s="7">
        <v>3.0000000000000001E-3</v>
      </c>
      <c r="O6030" s="7">
        <v>7.0000000000000001E-3</v>
      </c>
      <c r="P6030" s="7">
        <v>1</v>
      </c>
      <c r="Q6030" s="7">
        <v>28</v>
      </c>
      <c r="R6030" s="7">
        <v>265</v>
      </c>
      <c r="S6030" s="189">
        <v>45625.593981481485</v>
      </c>
    </row>
    <row r="6031" spans="1:19">
      <c r="A6031" s="7">
        <v>2003</v>
      </c>
      <c r="B6031" s="123" t="s">
        <v>588</v>
      </c>
      <c r="C6031" s="123" t="s">
        <v>588</v>
      </c>
      <c r="D6031" s="123" t="s">
        <v>589</v>
      </c>
      <c r="E6031" s="123" t="s">
        <v>535</v>
      </c>
      <c r="F6031" s="7">
        <v>94968.661314605997</v>
      </c>
      <c r="G6031" s="123" t="s">
        <v>532</v>
      </c>
      <c r="H6031" s="7">
        <v>5451.0757967420004</v>
      </c>
      <c r="I6031" s="7">
        <v>57.398679956999999</v>
      </c>
      <c r="J6031" s="7">
        <v>5399.643238959</v>
      </c>
      <c r="K6031" s="7">
        <v>0.27474433700000001</v>
      </c>
      <c r="L6031" s="7">
        <v>0.165055533</v>
      </c>
      <c r="M6031" s="7">
        <v>56.857105957000002</v>
      </c>
      <c r="N6031" s="7">
        <v>2.8930000000000002E-3</v>
      </c>
      <c r="O6031" s="7">
        <v>1.738E-3</v>
      </c>
      <c r="P6031" s="7">
        <v>1</v>
      </c>
      <c r="Q6031" s="7">
        <v>28</v>
      </c>
      <c r="R6031" s="7">
        <v>265</v>
      </c>
      <c r="S6031" s="189">
        <v>45625.593981481485</v>
      </c>
    </row>
    <row r="6032" spans="1:19">
      <c r="A6032" s="7">
        <v>2003</v>
      </c>
      <c r="B6032" s="123" t="s">
        <v>588</v>
      </c>
      <c r="C6032" s="123" t="s">
        <v>588</v>
      </c>
      <c r="D6032" s="123" t="s">
        <v>589</v>
      </c>
      <c r="E6032" s="123" t="s">
        <v>131</v>
      </c>
      <c r="F6032" s="7">
        <v>0</v>
      </c>
      <c r="G6032" s="123" t="s">
        <v>532</v>
      </c>
      <c r="H6032" s="7">
        <v>0</v>
      </c>
      <c r="I6032" s="7"/>
      <c r="J6032" s="7">
        <v>0</v>
      </c>
      <c r="K6032" s="7">
        <v>0</v>
      </c>
      <c r="L6032" s="7">
        <v>0</v>
      </c>
      <c r="M6032" s="7"/>
      <c r="N6032" s="7"/>
      <c r="O6032" s="7"/>
      <c r="P6032" s="7"/>
      <c r="Q6032" s="7">
        <v>28</v>
      </c>
      <c r="R6032" s="7">
        <v>265</v>
      </c>
      <c r="S6032" s="189">
        <v>45625.593981481485</v>
      </c>
    </row>
    <row r="6033" spans="1:19">
      <c r="A6033" s="7">
        <v>2003</v>
      </c>
      <c r="B6033" s="123" t="s">
        <v>588</v>
      </c>
      <c r="C6033" s="123" t="s">
        <v>588</v>
      </c>
      <c r="D6033" s="123" t="s">
        <v>589</v>
      </c>
      <c r="E6033" s="123" t="s">
        <v>570</v>
      </c>
      <c r="F6033" s="7">
        <v>0</v>
      </c>
      <c r="G6033" s="123" t="s">
        <v>532</v>
      </c>
      <c r="H6033" s="7">
        <v>0</v>
      </c>
      <c r="I6033" s="7"/>
      <c r="J6033" s="7">
        <v>0</v>
      </c>
      <c r="K6033" s="7">
        <v>0</v>
      </c>
      <c r="L6033" s="7">
        <v>0</v>
      </c>
      <c r="M6033" s="7"/>
      <c r="N6033" s="7"/>
      <c r="O6033" s="7"/>
      <c r="P6033" s="7">
        <v>1</v>
      </c>
      <c r="Q6033" s="7">
        <v>28</v>
      </c>
      <c r="R6033" s="7">
        <v>265</v>
      </c>
      <c r="S6033" s="189">
        <v>45625.593981481485</v>
      </c>
    </row>
    <row r="6034" spans="1:19">
      <c r="A6034" s="7">
        <v>2003</v>
      </c>
      <c r="B6034" s="123" t="s">
        <v>588</v>
      </c>
      <c r="C6034" s="123" t="s">
        <v>588</v>
      </c>
      <c r="D6034" s="123" t="s">
        <v>591</v>
      </c>
      <c r="E6034" s="123" t="s">
        <v>27</v>
      </c>
      <c r="F6034" s="7">
        <v>87.983089919999998</v>
      </c>
      <c r="G6034" s="123" t="s">
        <v>532</v>
      </c>
      <c r="H6034" s="7">
        <v>1.3535327E-2</v>
      </c>
      <c r="I6034" s="7">
        <v>0.15384009200000001</v>
      </c>
      <c r="J6034" s="7">
        <v>0</v>
      </c>
      <c r="K6034" s="7">
        <v>4.0013499999999998E-4</v>
      </c>
      <c r="L6034" s="7">
        <v>8.7983089920000005E-6</v>
      </c>
      <c r="M6034" s="7">
        <v>0</v>
      </c>
      <c r="N6034" s="7">
        <v>4.5478599999999999E-3</v>
      </c>
      <c r="O6034" s="7">
        <v>1E-4</v>
      </c>
      <c r="P6034" s="7"/>
      <c r="Q6034" s="7">
        <v>28</v>
      </c>
      <c r="R6034" s="7">
        <v>265</v>
      </c>
      <c r="S6034" s="189">
        <v>45625.593981481485</v>
      </c>
    </row>
    <row r="6035" spans="1:19">
      <c r="A6035" s="7">
        <v>2003</v>
      </c>
      <c r="B6035" s="123" t="s">
        <v>588</v>
      </c>
      <c r="C6035" s="123" t="s">
        <v>588</v>
      </c>
      <c r="D6035" s="123" t="s">
        <v>591</v>
      </c>
      <c r="E6035" s="123" t="s">
        <v>33</v>
      </c>
      <c r="F6035" s="7">
        <v>0</v>
      </c>
      <c r="G6035" s="123" t="s">
        <v>532</v>
      </c>
      <c r="H6035" s="7">
        <v>0</v>
      </c>
      <c r="I6035" s="7"/>
      <c r="J6035" s="7">
        <v>0</v>
      </c>
      <c r="K6035" s="7">
        <v>0</v>
      </c>
      <c r="L6035" s="7">
        <v>0</v>
      </c>
      <c r="M6035" s="7"/>
      <c r="N6035" s="7"/>
      <c r="O6035" s="7"/>
      <c r="P6035" s="7"/>
      <c r="Q6035" s="7">
        <v>28</v>
      </c>
      <c r="R6035" s="7">
        <v>265</v>
      </c>
      <c r="S6035" s="189">
        <v>45625.593981481485</v>
      </c>
    </row>
    <row r="6036" spans="1:19">
      <c r="A6036" s="7">
        <v>2003</v>
      </c>
      <c r="B6036" s="123" t="s">
        <v>588</v>
      </c>
      <c r="C6036" s="123" t="s">
        <v>588</v>
      </c>
      <c r="D6036" s="123" t="s">
        <v>591</v>
      </c>
      <c r="E6036" s="123" t="s">
        <v>540</v>
      </c>
      <c r="F6036" s="7">
        <v>151.83681742900001</v>
      </c>
      <c r="G6036" s="123" t="s">
        <v>532</v>
      </c>
      <c r="H6036" s="7">
        <v>14.466632372999999</v>
      </c>
      <c r="I6036" s="7">
        <v>95.277500000000003</v>
      </c>
      <c r="J6036" s="7">
        <v>14.363762929</v>
      </c>
      <c r="K6036" s="7">
        <v>1.518368E-3</v>
      </c>
      <c r="L6036" s="7">
        <v>2.27755E-4</v>
      </c>
      <c r="M6036" s="7">
        <v>94.6</v>
      </c>
      <c r="N6036" s="7">
        <v>0.01</v>
      </c>
      <c r="O6036" s="7">
        <v>1.5E-3</v>
      </c>
      <c r="P6036" s="7">
        <v>1</v>
      </c>
      <c r="Q6036" s="7">
        <v>28</v>
      </c>
      <c r="R6036" s="7">
        <v>265</v>
      </c>
      <c r="S6036" s="189">
        <v>45625.593981481485</v>
      </c>
    </row>
    <row r="6037" spans="1:19">
      <c r="A6037" s="7">
        <v>2003</v>
      </c>
      <c r="B6037" s="123" t="s">
        <v>588</v>
      </c>
      <c r="C6037" s="123" t="s">
        <v>588</v>
      </c>
      <c r="D6037" s="123" t="s">
        <v>591</v>
      </c>
      <c r="E6037" s="123" t="s">
        <v>531</v>
      </c>
      <c r="F6037" s="7">
        <v>0</v>
      </c>
      <c r="G6037" s="123" t="s">
        <v>532</v>
      </c>
      <c r="H6037" s="7">
        <v>0</v>
      </c>
      <c r="I6037" s="7"/>
      <c r="J6037" s="7">
        <v>0</v>
      </c>
      <c r="K6037" s="7">
        <v>0</v>
      </c>
      <c r="L6037" s="7">
        <v>0</v>
      </c>
      <c r="M6037" s="7"/>
      <c r="N6037" s="7"/>
      <c r="O6037" s="7"/>
      <c r="P6037" s="7">
        <v>1</v>
      </c>
      <c r="Q6037" s="7">
        <v>28</v>
      </c>
      <c r="R6037" s="7">
        <v>265</v>
      </c>
      <c r="S6037" s="189">
        <v>45625.593981481485</v>
      </c>
    </row>
    <row r="6038" spans="1:19">
      <c r="A6038" s="7">
        <v>2003</v>
      </c>
      <c r="B6038" s="123" t="s">
        <v>588</v>
      </c>
      <c r="C6038" s="123" t="s">
        <v>588</v>
      </c>
      <c r="D6038" s="123" t="s">
        <v>591</v>
      </c>
      <c r="E6038" s="123" t="s">
        <v>533</v>
      </c>
      <c r="F6038" s="7">
        <v>0</v>
      </c>
      <c r="G6038" s="123" t="s">
        <v>532</v>
      </c>
      <c r="H6038" s="7">
        <v>0</v>
      </c>
      <c r="I6038" s="7"/>
      <c r="J6038" s="7">
        <v>0</v>
      </c>
      <c r="K6038" s="7">
        <v>0</v>
      </c>
      <c r="L6038" s="7">
        <v>0</v>
      </c>
      <c r="M6038" s="7"/>
      <c r="N6038" s="7"/>
      <c r="O6038" s="7"/>
      <c r="P6038" s="7">
        <v>1</v>
      </c>
      <c r="Q6038" s="7">
        <v>28</v>
      </c>
      <c r="R6038" s="7">
        <v>265</v>
      </c>
      <c r="S6038" s="189">
        <v>45625.593981481485</v>
      </c>
    </row>
    <row r="6039" spans="1:19">
      <c r="A6039" s="7">
        <v>2003</v>
      </c>
      <c r="B6039" s="123" t="s">
        <v>588</v>
      </c>
      <c r="C6039" s="123" t="s">
        <v>588</v>
      </c>
      <c r="D6039" s="123" t="s">
        <v>591</v>
      </c>
      <c r="E6039" s="123" t="s">
        <v>163</v>
      </c>
      <c r="F6039" s="7">
        <v>4.9990392000000003</v>
      </c>
      <c r="G6039" s="123" t="s">
        <v>532</v>
      </c>
      <c r="H6039" s="7">
        <v>0.319205717</v>
      </c>
      <c r="I6039" s="7">
        <v>63.853413465000003</v>
      </c>
      <c r="J6039" s="7">
        <v>0.318388807</v>
      </c>
      <c r="K6039" s="7">
        <v>2.4444135010000001E-5</v>
      </c>
      <c r="L6039" s="7">
        <v>4.9990392E-7</v>
      </c>
      <c r="M6039" s="7">
        <v>63.69</v>
      </c>
      <c r="N6039" s="7">
        <v>4.8897669999999997E-3</v>
      </c>
      <c r="O6039" s="7">
        <v>1E-4</v>
      </c>
      <c r="P6039" s="7">
        <v>1</v>
      </c>
      <c r="Q6039" s="7">
        <v>28</v>
      </c>
      <c r="R6039" s="7">
        <v>265</v>
      </c>
      <c r="S6039" s="189">
        <v>45625.593981481485</v>
      </c>
    </row>
    <row r="6040" spans="1:19">
      <c r="A6040" s="7">
        <v>2003</v>
      </c>
      <c r="B6040" s="123" t="s">
        <v>588</v>
      </c>
      <c r="C6040" s="123" t="s">
        <v>588</v>
      </c>
      <c r="D6040" s="123" t="s">
        <v>591</v>
      </c>
      <c r="E6040" s="123" t="s">
        <v>534</v>
      </c>
      <c r="F6040" s="7">
        <v>389.37240000000003</v>
      </c>
      <c r="G6040" s="123" t="s">
        <v>532</v>
      </c>
      <c r="H6040" s="7">
        <v>45.346595209</v>
      </c>
      <c r="I6040" s="7">
        <v>116.460733245</v>
      </c>
      <c r="J6040" s="7">
        <v>45.170014825999999</v>
      </c>
      <c r="K6040" s="7">
        <v>7.7874499999999996E-4</v>
      </c>
      <c r="L6040" s="7">
        <v>5.8405900000000005E-4</v>
      </c>
      <c r="M6040" s="7">
        <v>116.00723324499999</v>
      </c>
      <c r="N6040" s="7">
        <v>2E-3</v>
      </c>
      <c r="O6040" s="7">
        <v>1.5E-3</v>
      </c>
      <c r="P6040" s="7">
        <v>1</v>
      </c>
      <c r="Q6040" s="7">
        <v>28</v>
      </c>
      <c r="R6040" s="7">
        <v>265</v>
      </c>
      <c r="S6040" s="189">
        <v>45625.593981481485</v>
      </c>
    </row>
    <row r="6041" spans="1:19">
      <c r="A6041" s="7">
        <v>2003</v>
      </c>
      <c r="B6041" s="123" t="s">
        <v>588</v>
      </c>
      <c r="C6041" s="123" t="s">
        <v>588</v>
      </c>
      <c r="D6041" s="123" t="s">
        <v>591</v>
      </c>
      <c r="E6041" s="123" t="s">
        <v>535</v>
      </c>
      <c r="F6041" s="7">
        <v>3675.8455137679998</v>
      </c>
      <c r="G6041" s="123" t="s">
        <v>532</v>
      </c>
      <c r="H6041" s="7">
        <v>209.22445094700001</v>
      </c>
      <c r="I6041" s="7">
        <v>56.918727994000001</v>
      </c>
      <c r="J6041" s="7">
        <v>208.997937858</v>
      </c>
      <c r="K6041" s="7">
        <v>4.610828E-3</v>
      </c>
      <c r="L6041" s="7">
        <v>3.6758500000000003E-4</v>
      </c>
      <c r="M6041" s="7">
        <v>56.857105957000002</v>
      </c>
      <c r="N6041" s="7">
        <v>1.2543579999999999E-3</v>
      </c>
      <c r="O6041" s="7">
        <v>1E-4</v>
      </c>
      <c r="P6041" s="7">
        <v>1</v>
      </c>
      <c r="Q6041" s="7">
        <v>28</v>
      </c>
      <c r="R6041" s="7">
        <v>265</v>
      </c>
      <c r="S6041" s="189">
        <v>45625.593981481485</v>
      </c>
    </row>
    <row r="6042" spans="1:19">
      <c r="A6042" s="7">
        <v>2003</v>
      </c>
      <c r="B6042" s="123" t="s">
        <v>588</v>
      </c>
      <c r="C6042" s="123" t="s">
        <v>588</v>
      </c>
      <c r="D6042" s="123" t="s">
        <v>591</v>
      </c>
      <c r="E6042" s="123" t="s">
        <v>536</v>
      </c>
      <c r="F6042" s="7">
        <v>327.93697151999999</v>
      </c>
      <c r="G6042" s="123" t="s">
        <v>532</v>
      </c>
      <c r="H6042" s="7">
        <v>18.907042124</v>
      </c>
      <c r="I6042" s="7">
        <v>57.654499999999999</v>
      </c>
      <c r="J6042" s="7">
        <v>18.889169559999999</v>
      </c>
      <c r="K6042" s="7">
        <v>3.2793699999999999E-4</v>
      </c>
      <c r="L6042" s="7">
        <v>3.2793697150000003E-5</v>
      </c>
      <c r="M6042" s="7">
        <v>57.6</v>
      </c>
      <c r="N6042" s="7">
        <v>1E-3</v>
      </c>
      <c r="O6042" s="7">
        <v>1E-4</v>
      </c>
      <c r="P6042" s="7">
        <v>1</v>
      </c>
      <c r="Q6042" s="7">
        <v>28</v>
      </c>
      <c r="R6042" s="7">
        <v>265</v>
      </c>
      <c r="S6042" s="189">
        <v>45625.593981481485</v>
      </c>
    </row>
    <row r="6043" spans="1:19">
      <c r="A6043" s="7">
        <v>2003</v>
      </c>
      <c r="B6043" s="123" t="s">
        <v>530</v>
      </c>
      <c r="C6043" s="123" t="s">
        <v>530</v>
      </c>
      <c r="D6043" s="123" t="s">
        <v>530</v>
      </c>
      <c r="E6043" s="123" t="s">
        <v>531</v>
      </c>
      <c r="F6043" s="7">
        <v>742.24427760000003</v>
      </c>
      <c r="G6043" s="123" t="s">
        <v>532</v>
      </c>
      <c r="H6043" s="7">
        <v>56.598352900000002</v>
      </c>
      <c r="I6043" s="7">
        <v>76.253</v>
      </c>
      <c r="J6043" s="7">
        <v>56.417987539999999</v>
      </c>
      <c r="K6043" s="7">
        <v>2.2267329999999998E-3</v>
      </c>
      <c r="L6043" s="7">
        <v>4.4534700000000002E-4</v>
      </c>
      <c r="M6043" s="7">
        <v>76.010000000000005</v>
      </c>
      <c r="N6043" s="7">
        <v>3.0000000000000001E-3</v>
      </c>
      <c r="O6043" s="7">
        <v>5.9999999999999995E-4</v>
      </c>
      <c r="P6043" s="7">
        <v>1</v>
      </c>
      <c r="Q6043" s="7">
        <v>28</v>
      </c>
      <c r="R6043" s="7">
        <v>265</v>
      </c>
      <c r="S6043" s="189">
        <v>45625.593981481485</v>
      </c>
    </row>
    <row r="6044" spans="1:19">
      <c r="A6044" s="7">
        <v>2003</v>
      </c>
      <c r="B6044" s="123" t="s">
        <v>530</v>
      </c>
      <c r="C6044" s="123" t="s">
        <v>530</v>
      </c>
      <c r="D6044" s="123" t="s">
        <v>530</v>
      </c>
      <c r="E6044" s="123" t="s">
        <v>533</v>
      </c>
      <c r="F6044" s="7">
        <v>259.8495552</v>
      </c>
      <c r="G6044" s="123" t="s">
        <v>532</v>
      </c>
      <c r="H6044" s="7">
        <v>19.010333609</v>
      </c>
      <c r="I6044" s="7">
        <v>73.159000000000006</v>
      </c>
      <c r="J6044" s="7">
        <v>18.947190166999999</v>
      </c>
      <c r="K6044" s="7">
        <v>7.7954900000000004E-4</v>
      </c>
      <c r="L6044" s="7">
        <v>1.5590999999999999E-4</v>
      </c>
      <c r="M6044" s="7">
        <v>72.915999999999997</v>
      </c>
      <c r="N6044" s="7">
        <v>3.0000000000000001E-3</v>
      </c>
      <c r="O6044" s="7">
        <v>5.9999999999999995E-4</v>
      </c>
      <c r="P6044" s="7">
        <v>1</v>
      </c>
      <c r="Q6044" s="7">
        <v>28</v>
      </c>
      <c r="R6044" s="7">
        <v>265</v>
      </c>
      <c r="S6044" s="189">
        <v>45625.593981481485</v>
      </c>
    </row>
    <row r="6045" spans="1:19">
      <c r="A6045" s="7">
        <v>2003</v>
      </c>
      <c r="B6045" s="123" t="s">
        <v>530</v>
      </c>
      <c r="C6045" s="123" t="s">
        <v>530</v>
      </c>
      <c r="D6045" s="123" t="s">
        <v>530</v>
      </c>
      <c r="E6045" s="123" t="s">
        <v>163</v>
      </c>
      <c r="F6045" s="7">
        <v>141.46778520000001</v>
      </c>
      <c r="G6045" s="123" t="s">
        <v>532</v>
      </c>
      <c r="H6045" s="7">
        <v>9.0177932340000009</v>
      </c>
      <c r="I6045" s="7">
        <v>63.744500000000002</v>
      </c>
      <c r="J6045" s="7">
        <v>9.0100832390000001</v>
      </c>
      <c r="K6045" s="7">
        <v>1.4146800000000001E-4</v>
      </c>
      <c r="L6045" s="7">
        <v>1.4146778520000001E-5</v>
      </c>
      <c r="M6045" s="7">
        <v>63.69</v>
      </c>
      <c r="N6045" s="7">
        <v>1E-3</v>
      </c>
      <c r="O6045" s="7">
        <v>1E-4</v>
      </c>
      <c r="P6045" s="7">
        <v>1</v>
      </c>
      <c r="Q6045" s="7">
        <v>28</v>
      </c>
      <c r="R6045" s="7">
        <v>265</v>
      </c>
      <c r="S6045" s="189">
        <v>45625.593981481485</v>
      </c>
    </row>
    <row r="6046" spans="1:19">
      <c r="A6046" s="7">
        <v>2003</v>
      </c>
      <c r="B6046" s="123" t="s">
        <v>530</v>
      </c>
      <c r="C6046" s="123" t="s">
        <v>530</v>
      </c>
      <c r="D6046" s="123" t="s">
        <v>530</v>
      </c>
      <c r="E6046" s="123" t="s">
        <v>534</v>
      </c>
      <c r="F6046" s="7">
        <v>1035.7305839999999</v>
      </c>
      <c r="G6046" s="123" t="s">
        <v>532</v>
      </c>
      <c r="H6046" s="7">
        <v>120.621943257</v>
      </c>
      <c r="I6046" s="7">
        <v>116.460733245</v>
      </c>
      <c r="J6046" s="7">
        <v>120.15223943700001</v>
      </c>
      <c r="K6046" s="7">
        <v>2.0714610000000001E-3</v>
      </c>
      <c r="L6046" s="7">
        <v>1.553596E-3</v>
      </c>
      <c r="M6046" s="7">
        <v>116.00723324499999</v>
      </c>
      <c r="N6046" s="7">
        <v>2E-3</v>
      </c>
      <c r="O6046" s="7">
        <v>1.5E-3</v>
      </c>
      <c r="P6046" s="7">
        <v>1</v>
      </c>
      <c r="Q6046" s="7">
        <v>28</v>
      </c>
      <c r="R6046" s="7">
        <v>265</v>
      </c>
      <c r="S6046" s="189">
        <v>45625.593981481485</v>
      </c>
    </row>
    <row r="6047" spans="1:19">
      <c r="A6047" s="7">
        <v>2003</v>
      </c>
      <c r="B6047" s="123" t="s">
        <v>530</v>
      </c>
      <c r="C6047" s="123" t="s">
        <v>530</v>
      </c>
      <c r="D6047" s="123" t="s">
        <v>530</v>
      </c>
      <c r="E6047" s="123" t="s">
        <v>535</v>
      </c>
      <c r="F6047" s="7">
        <v>2031.8154912949999</v>
      </c>
      <c r="G6047" s="123" t="s">
        <v>532</v>
      </c>
      <c r="H6047" s="7">
        <v>109.898923193</v>
      </c>
      <c r="I6047" s="7">
        <v>54.089027111</v>
      </c>
      <c r="J6047" s="7">
        <v>109.793681191</v>
      </c>
      <c r="K6047" s="7">
        <v>1.9310460000000001E-3</v>
      </c>
      <c r="L6047" s="7">
        <v>1.93105E-4</v>
      </c>
      <c r="M6047" s="7">
        <v>54.037230084000001</v>
      </c>
      <c r="N6047" s="7">
        <v>9.5040399999999996E-4</v>
      </c>
      <c r="O6047" s="7">
        <v>9.5040416099999994E-5</v>
      </c>
      <c r="P6047" s="7">
        <v>1</v>
      </c>
      <c r="Q6047" s="7">
        <v>28</v>
      </c>
      <c r="R6047" s="7">
        <v>265</v>
      </c>
      <c r="S6047" s="189">
        <v>45625.593981481485</v>
      </c>
    </row>
    <row r="6048" spans="1:19">
      <c r="A6048" s="7">
        <v>2003</v>
      </c>
      <c r="B6048" s="123" t="s">
        <v>530</v>
      </c>
      <c r="C6048" s="123" t="s">
        <v>530</v>
      </c>
      <c r="D6048" s="123" t="s">
        <v>530</v>
      </c>
      <c r="E6048" s="123" t="s">
        <v>536</v>
      </c>
      <c r="F6048" s="7">
        <v>4057.5643696799998</v>
      </c>
      <c r="G6048" s="123" t="s">
        <v>532</v>
      </c>
      <c r="H6048" s="7">
        <v>289.72835503499999</v>
      </c>
      <c r="I6048" s="7">
        <v>71.404499999999999</v>
      </c>
      <c r="J6048" s="7">
        <v>289.50721777699999</v>
      </c>
      <c r="K6048" s="7">
        <v>4.0575639999999996E-3</v>
      </c>
      <c r="L6048" s="7">
        <v>4.0575600000000001E-4</v>
      </c>
      <c r="M6048" s="7">
        <v>71.349999999999994</v>
      </c>
      <c r="N6048" s="7">
        <v>1E-3</v>
      </c>
      <c r="O6048" s="7">
        <v>1E-4</v>
      </c>
      <c r="P6048" s="7">
        <v>1</v>
      </c>
      <c r="Q6048" s="7">
        <v>28</v>
      </c>
      <c r="R6048" s="7">
        <v>265</v>
      </c>
      <c r="S6048" s="189">
        <v>45625.593981481485</v>
      </c>
    </row>
    <row r="6049" spans="1:19">
      <c r="A6049" s="7">
        <v>2003</v>
      </c>
      <c r="B6049" s="123" t="s">
        <v>537</v>
      </c>
      <c r="C6049" s="123" t="s">
        <v>538</v>
      </c>
      <c r="D6049" s="123" t="s">
        <v>539</v>
      </c>
      <c r="E6049" s="123" t="s">
        <v>540</v>
      </c>
      <c r="F6049" s="7">
        <v>0</v>
      </c>
      <c r="G6049" s="123" t="s">
        <v>532</v>
      </c>
      <c r="H6049" s="7">
        <v>0</v>
      </c>
      <c r="I6049" s="7"/>
      <c r="J6049" s="7">
        <v>0</v>
      </c>
      <c r="K6049" s="7">
        <v>0</v>
      </c>
      <c r="L6049" s="7">
        <v>0</v>
      </c>
      <c r="M6049" s="7"/>
      <c r="N6049" s="7"/>
      <c r="O6049" s="7"/>
      <c r="P6049" s="7">
        <v>1</v>
      </c>
      <c r="Q6049" s="7">
        <v>28</v>
      </c>
      <c r="R6049" s="7">
        <v>265</v>
      </c>
      <c r="S6049" s="189">
        <v>45625.593981481485</v>
      </c>
    </row>
    <row r="6050" spans="1:19">
      <c r="A6050" s="7">
        <v>2003</v>
      </c>
      <c r="B6050" s="123" t="s">
        <v>537</v>
      </c>
      <c r="C6050" s="123" t="s">
        <v>538</v>
      </c>
      <c r="D6050" s="123" t="s">
        <v>539</v>
      </c>
      <c r="E6050" s="123" t="s">
        <v>531</v>
      </c>
      <c r="F6050" s="7">
        <v>287.453422037</v>
      </c>
      <c r="G6050" s="123" t="s">
        <v>532</v>
      </c>
      <c r="H6050" s="7">
        <v>21.919185791</v>
      </c>
      <c r="I6050" s="7">
        <v>76.253</v>
      </c>
      <c r="J6050" s="7">
        <v>21.849334609</v>
      </c>
      <c r="K6050" s="7">
        <v>8.6235999999999995E-4</v>
      </c>
      <c r="L6050" s="7">
        <v>1.7247200000000001E-4</v>
      </c>
      <c r="M6050" s="7">
        <v>76.010000000000005</v>
      </c>
      <c r="N6050" s="7">
        <v>3.0000000000000001E-3</v>
      </c>
      <c r="O6050" s="7">
        <v>5.9999999999999995E-4</v>
      </c>
      <c r="P6050" s="7">
        <v>1</v>
      </c>
      <c r="Q6050" s="7">
        <v>28</v>
      </c>
      <c r="R6050" s="7">
        <v>265</v>
      </c>
      <c r="S6050" s="189">
        <v>45625.593981481485</v>
      </c>
    </row>
    <row r="6051" spans="1:19">
      <c r="A6051" s="7">
        <v>2003</v>
      </c>
      <c r="B6051" s="123" t="s">
        <v>537</v>
      </c>
      <c r="C6051" s="123" t="s">
        <v>538</v>
      </c>
      <c r="D6051" s="123" t="s">
        <v>539</v>
      </c>
      <c r="E6051" s="123" t="s">
        <v>533</v>
      </c>
      <c r="F6051" s="7">
        <v>1101.0713462000001</v>
      </c>
      <c r="G6051" s="123" t="s">
        <v>532</v>
      </c>
      <c r="H6051" s="7">
        <v>80.972419775999995</v>
      </c>
      <c r="I6051" s="7">
        <v>73.539666667000006</v>
      </c>
      <c r="J6051" s="7">
        <v>80.704859439000003</v>
      </c>
      <c r="K6051" s="7">
        <v>3.3032140000000001E-3</v>
      </c>
      <c r="L6051" s="7">
        <v>6.6064300000000004E-4</v>
      </c>
      <c r="M6051" s="7">
        <v>73.296666666999997</v>
      </c>
      <c r="N6051" s="7">
        <v>3.0000000000000001E-3</v>
      </c>
      <c r="O6051" s="7">
        <v>5.9999999999999995E-4</v>
      </c>
      <c r="P6051" s="7">
        <v>1</v>
      </c>
      <c r="Q6051" s="7">
        <v>28</v>
      </c>
      <c r="R6051" s="7">
        <v>265</v>
      </c>
      <c r="S6051" s="189">
        <v>45625.593981481485</v>
      </c>
    </row>
    <row r="6052" spans="1:19">
      <c r="A6052" s="7">
        <v>2003</v>
      </c>
      <c r="B6052" s="123" t="s">
        <v>537</v>
      </c>
      <c r="C6052" s="123" t="s">
        <v>538</v>
      </c>
      <c r="D6052" s="123" t="s">
        <v>539</v>
      </c>
      <c r="E6052" s="123" t="s">
        <v>160</v>
      </c>
      <c r="F6052" s="7">
        <v>24.774154413000002</v>
      </c>
      <c r="G6052" s="123" t="s">
        <v>532</v>
      </c>
      <c r="H6052" s="7">
        <v>1.7746470029999999</v>
      </c>
      <c r="I6052" s="7">
        <v>71.632999999999996</v>
      </c>
      <c r="J6052" s="7">
        <v>1.7686268839999999</v>
      </c>
      <c r="K6052" s="7">
        <v>7.432246324E-5</v>
      </c>
      <c r="L6052" s="7">
        <v>1.486449265E-5</v>
      </c>
      <c r="M6052" s="7">
        <v>71.39</v>
      </c>
      <c r="N6052" s="7">
        <v>3.0000000000000001E-3</v>
      </c>
      <c r="O6052" s="7">
        <v>5.9999999999999995E-4</v>
      </c>
      <c r="P6052" s="7">
        <v>1</v>
      </c>
      <c r="Q6052" s="7">
        <v>28</v>
      </c>
      <c r="R6052" s="7">
        <v>265</v>
      </c>
      <c r="S6052" s="189">
        <v>45625.593981481485</v>
      </c>
    </row>
    <row r="6053" spans="1:19">
      <c r="A6053" s="7">
        <v>2003</v>
      </c>
      <c r="B6053" s="123" t="s">
        <v>537</v>
      </c>
      <c r="C6053" s="123" t="s">
        <v>538</v>
      </c>
      <c r="D6053" s="123" t="s">
        <v>539</v>
      </c>
      <c r="E6053" s="123" t="s">
        <v>163</v>
      </c>
      <c r="F6053" s="7">
        <v>8.8923145609999992</v>
      </c>
      <c r="G6053" s="123" t="s">
        <v>532</v>
      </c>
      <c r="H6053" s="7">
        <v>0.56683614599999999</v>
      </c>
      <c r="I6053" s="7">
        <v>63.744500000000002</v>
      </c>
      <c r="J6053" s="7">
        <v>0.56635151399999994</v>
      </c>
      <c r="K6053" s="7">
        <v>8.8923145610000002E-6</v>
      </c>
      <c r="L6053" s="7">
        <v>8.8923145610000004E-7</v>
      </c>
      <c r="M6053" s="7">
        <v>63.69</v>
      </c>
      <c r="N6053" s="7">
        <v>1E-3</v>
      </c>
      <c r="O6053" s="7">
        <v>1E-4</v>
      </c>
      <c r="P6053" s="7">
        <v>1</v>
      </c>
      <c r="Q6053" s="7">
        <v>28</v>
      </c>
      <c r="R6053" s="7">
        <v>265</v>
      </c>
      <c r="S6053" s="189">
        <v>45625.593981481485</v>
      </c>
    </row>
    <row r="6054" spans="1:19">
      <c r="A6054" s="7">
        <v>2003</v>
      </c>
      <c r="B6054" s="123" t="s">
        <v>537</v>
      </c>
      <c r="C6054" s="123" t="s">
        <v>538</v>
      </c>
      <c r="D6054" s="123" t="s">
        <v>539</v>
      </c>
      <c r="E6054" s="123" t="s">
        <v>535</v>
      </c>
      <c r="F6054" s="7">
        <v>1433.374413773</v>
      </c>
      <c r="G6054" s="123" t="s">
        <v>532</v>
      </c>
      <c r="H6054" s="7">
        <v>81.575639824999996</v>
      </c>
      <c r="I6054" s="7">
        <v>56.911605956999999</v>
      </c>
      <c r="J6054" s="7">
        <v>81.497520919999999</v>
      </c>
      <c r="K6054" s="7">
        <v>1.4333740000000001E-3</v>
      </c>
      <c r="L6054" s="7">
        <v>1.43337E-4</v>
      </c>
      <c r="M6054" s="7">
        <v>56.857105957000002</v>
      </c>
      <c r="N6054" s="7">
        <v>1E-3</v>
      </c>
      <c r="O6054" s="7">
        <v>1E-4</v>
      </c>
      <c r="P6054" s="7">
        <v>1</v>
      </c>
      <c r="Q6054" s="7">
        <v>28</v>
      </c>
      <c r="R6054" s="7">
        <v>265</v>
      </c>
      <c r="S6054" s="189">
        <v>45625.593981481485</v>
      </c>
    </row>
    <row r="6055" spans="1:19">
      <c r="A6055" s="7">
        <v>2003</v>
      </c>
      <c r="B6055" s="123" t="s">
        <v>537</v>
      </c>
      <c r="C6055" s="123" t="s">
        <v>538</v>
      </c>
      <c r="D6055" s="123" t="s">
        <v>539</v>
      </c>
      <c r="E6055" s="123" t="s">
        <v>541</v>
      </c>
      <c r="F6055" s="7">
        <v>758.64591828599998</v>
      </c>
      <c r="G6055" s="123" t="s">
        <v>532</v>
      </c>
      <c r="H6055" s="7">
        <v>71.230156382999994</v>
      </c>
      <c r="I6055" s="7">
        <v>93.891174613000004</v>
      </c>
      <c r="J6055" s="7">
        <v>71.045805424999998</v>
      </c>
      <c r="K6055" s="7">
        <v>2.2759379999999999E-3</v>
      </c>
      <c r="L6055" s="7">
        <v>4.5518799999999998E-4</v>
      </c>
      <c r="M6055" s="7">
        <v>93.648174612999995</v>
      </c>
      <c r="N6055" s="7">
        <v>3.0000000000000001E-3</v>
      </c>
      <c r="O6055" s="7">
        <v>5.9999999999999995E-4</v>
      </c>
      <c r="P6055" s="7">
        <v>1</v>
      </c>
      <c r="Q6055" s="7">
        <v>28</v>
      </c>
      <c r="R6055" s="7">
        <v>265</v>
      </c>
      <c r="S6055" s="189">
        <v>45625.593981481485</v>
      </c>
    </row>
    <row r="6056" spans="1:19">
      <c r="A6056" s="7">
        <v>2003</v>
      </c>
      <c r="B6056" s="123" t="s">
        <v>537</v>
      </c>
      <c r="C6056" s="123" t="s">
        <v>538</v>
      </c>
      <c r="D6056" s="123" t="s">
        <v>542</v>
      </c>
      <c r="E6056" s="123" t="s">
        <v>27</v>
      </c>
      <c r="F6056" s="7">
        <v>184.9644504</v>
      </c>
      <c r="G6056" s="123" t="s">
        <v>532</v>
      </c>
      <c r="H6056" s="7">
        <v>1.0080563000000001E-2</v>
      </c>
      <c r="I6056" s="7">
        <v>5.45E-2</v>
      </c>
      <c r="J6056" s="7">
        <v>0</v>
      </c>
      <c r="K6056" s="7">
        <v>1.84964E-4</v>
      </c>
      <c r="L6056" s="7">
        <v>1.849644504E-5</v>
      </c>
      <c r="M6056" s="7">
        <v>0</v>
      </c>
      <c r="N6056" s="7">
        <v>1E-3</v>
      </c>
      <c r="O6056" s="7">
        <v>1E-4</v>
      </c>
      <c r="P6056" s="7"/>
      <c r="Q6056" s="7">
        <v>28</v>
      </c>
      <c r="R6056" s="7">
        <v>265</v>
      </c>
      <c r="S6056" s="189">
        <v>45625.593981481485</v>
      </c>
    </row>
    <row r="6057" spans="1:19">
      <c r="A6057" s="7">
        <v>2003</v>
      </c>
      <c r="B6057" s="123" t="s">
        <v>537</v>
      </c>
      <c r="C6057" s="123" t="s">
        <v>538</v>
      </c>
      <c r="D6057" s="123" t="s">
        <v>542</v>
      </c>
      <c r="E6057" s="123" t="s">
        <v>33</v>
      </c>
      <c r="F6057" s="7">
        <v>1672.67851632</v>
      </c>
      <c r="G6057" s="123" t="s">
        <v>532</v>
      </c>
      <c r="H6057" s="7">
        <v>3.1780891809999998</v>
      </c>
      <c r="I6057" s="7">
        <v>1.9</v>
      </c>
      <c r="J6057" s="7">
        <v>0</v>
      </c>
      <c r="K6057" s="7">
        <v>5.0180355000000003E-2</v>
      </c>
      <c r="L6057" s="7">
        <v>6.6907140000000004E-3</v>
      </c>
      <c r="M6057" s="7">
        <v>0</v>
      </c>
      <c r="N6057" s="7">
        <v>0.03</v>
      </c>
      <c r="O6057" s="7">
        <v>4.0000000000000001E-3</v>
      </c>
      <c r="P6057" s="7"/>
      <c r="Q6057" s="7">
        <v>28</v>
      </c>
      <c r="R6057" s="7">
        <v>265</v>
      </c>
      <c r="S6057" s="189">
        <v>45625.593981481485</v>
      </c>
    </row>
    <row r="6058" spans="1:19">
      <c r="A6058" s="7">
        <v>2003</v>
      </c>
      <c r="B6058" s="123" t="s">
        <v>537</v>
      </c>
      <c r="C6058" s="123" t="s">
        <v>538</v>
      </c>
      <c r="D6058" s="123" t="s">
        <v>542</v>
      </c>
      <c r="E6058" s="123" t="s">
        <v>540</v>
      </c>
      <c r="F6058" s="7">
        <v>1044.1333330580001</v>
      </c>
      <c r="G6058" s="123" t="s">
        <v>532</v>
      </c>
      <c r="H6058" s="7">
        <v>99.482413640000004</v>
      </c>
      <c r="I6058" s="7">
        <v>95.277500000000003</v>
      </c>
      <c r="J6058" s="7">
        <v>98.775013306999995</v>
      </c>
      <c r="K6058" s="7">
        <v>1.0441333000000001E-2</v>
      </c>
      <c r="L6058" s="7">
        <v>1.5662E-3</v>
      </c>
      <c r="M6058" s="7">
        <v>94.6</v>
      </c>
      <c r="N6058" s="7">
        <v>0.01</v>
      </c>
      <c r="O6058" s="7">
        <v>1.5E-3</v>
      </c>
      <c r="P6058" s="7">
        <v>1</v>
      </c>
      <c r="Q6058" s="7">
        <v>28</v>
      </c>
      <c r="R6058" s="7">
        <v>265</v>
      </c>
      <c r="S6058" s="189">
        <v>45625.593981481485</v>
      </c>
    </row>
    <row r="6059" spans="1:19">
      <c r="A6059" s="7">
        <v>2003</v>
      </c>
      <c r="B6059" s="123" t="s">
        <v>537</v>
      </c>
      <c r="C6059" s="123" t="s">
        <v>538</v>
      </c>
      <c r="D6059" s="123" t="s">
        <v>542</v>
      </c>
      <c r="E6059" s="123" t="s">
        <v>531</v>
      </c>
      <c r="F6059" s="7">
        <v>3279.496262437</v>
      </c>
      <c r="G6059" s="123" t="s">
        <v>532</v>
      </c>
      <c r="H6059" s="7">
        <v>250.0714285</v>
      </c>
      <c r="I6059" s="7">
        <v>76.253</v>
      </c>
      <c r="J6059" s="7">
        <v>249.274510908</v>
      </c>
      <c r="K6059" s="7">
        <v>9.8384890000000006E-3</v>
      </c>
      <c r="L6059" s="7">
        <v>1.9676979999999999E-3</v>
      </c>
      <c r="M6059" s="7">
        <v>76.010000000000005</v>
      </c>
      <c r="N6059" s="7">
        <v>3.0000000000000001E-3</v>
      </c>
      <c r="O6059" s="7">
        <v>5.9999999999999995E-4</v>
      </c>
      <c r="P6059" s="7">
        <v>1</v>
      </c>
      <c r="Q6059" s="7">
        <v>28</v>
      </c>
      <c r="R6059" s="7">
        <v>265</v>
      </c>
      <c r="S6059" s="189">
        <v>45625.593981481485</v>
      </c>
    </row>
    <row r="6060" spans="1:19">
      <c r="A6060" s="7">
        <v>2003</v>
      </c>
      <c r="B6060" s="123" t="s">
        <v>537</v>
      </c>
      <c r="C6060" s="123" t="s">
        <v>538</v>
      </c>
      <c r="D6060" s="123" t="s">
        <v>542</v>
      </c>
      <c r="E6060" s="123" t="s">
        <v>533</v>
      </c>
      <c r="F6060" s="7">
        <v>1143.5736566139999</v>
      </c>
      <c r="G6060" s="123" t="s">
        <v>532</v>
      </c>
      <c r="H6060" s="7">
        <v>84.098025516999996</v>
      </c>
      <c r="I6060" s="7">
        <v>73.539666667000006</v>
      </c>
      <c r="J6060" s="7">
        <v>83.820137118000005</v>
      </c>
      <c r="K6060" s="7">
        <v>3.4307209999999999E-3</v>
      </c>
      <c r="L6060" s="7">
        <v>6.8614399999999997E-4</v>
      </c>
      <c r="M6060" s="7">
        <v>73.296666666999997</v>
      </c>
      <c r="N6060" s="7">
        <v>3.0000000000000001E-3</v>
      </c>
      <c r="O6060" s="7">
        <v>5.9999999999999995E-4</v>
      </c>
      <c r="P6060" s="7">
        <v>1</v>
      </c>
      <c r="Q6060" s="7">
        <v>28</v>
      </c>
      <c r="R6060" s="7">
        <v>265</v>
      </c>
      <c r="S6060" s="189">
        <v>45625.593981481485</v>
      </c>
    </row>
    <row r="6061" spans="1:19">
      <c r="A6061" s="7">
        <v>2003</v>
      </c>
      <c r="B6061" s="123" t="s">
        <v>537</v>
      </c>
      <c r="C6061" s="123" t="s">
        <v>538</v>
      </c>
      <c r="D6061" s="123" t="s">
        <v>542</v>
      </c>
      <c r="E6061" s="123" t="s">
        <v>160</v>
      </c>
      <c r="F6061" s="7">
        <v>282.643171284</v>
      </c>
      <c r="G6061" s="123" t="s">
        <v>532</v>
      </c>
      <c r="H6061" s="7">
        <v>20.246578288999999</v>
      </c>
      <c r="I6061" s="7">
        <v>71.632999999999996</v>
      </c>
      <c r="J6061" s="7">
        <v>20.177895998</v>
      </c>
      <c r="K6061" s="7">
        <v>8.4792999999999999E-4</v>
      </c>
      <c r="L6061" s="7">
        <v>1.69586E-4</v>
      </c>
      <c r="M6061" s="7">
        <v>71.39</v>
      </c>
      <c r="N6061" s="7">
        <v>3.0000000000000001E-3</v>
      </c>
      <c r="O6061" s="7">
        <v>5.9999999999999995E-4</v>
      </c>
      <c r="P6061" s="7">
        <v>1</v>
      </c>
      <c r="Q6061" s="7">
        <v>28</v>
      </c>
      <c r="R6061" s="7">
        <v>265</v>
      </c>
      <c r="S6061" s="189">
        <v>45625.593981481485</v>
      </c>
    </row>
    <row r="6062" spans="1:19">
      <c r="A6062" s="7">
        <v>2003</v>
      </c>
      <c r="B6062" s="123" t="s">
        <v>537</v>
      </c>
      <c r="C6062" s="123" t="s">
        <v>538</v>
      </c>
      <c r="D6062" s="123" t="s">
        <v>542</v>
      </c>
      <c r="E6062" s="123" t="s">
        <v>163</v>
      </c>
      <c r="F6062" s="7">
        <v>212.32831980899999</v>
      </c>
      <c r="G6062" s="123" t="s">
        <v>532</v>
      </c>
      <c r="H6062" s="7">
        <v>13.534762582000001</v>
      </c>
      <c r="I6062" s="7">
        <v>63.744500000000002</v>
      </c>
      <c r="J6062" s="7">
        <v>13.523190689</v>
      </c>
      <c r="K6062" s="7">
        <v>2.1232799999999999E-4</v>
      </c>
      <c r="L6062" s="7">
        <v>2.1232831979999999E-5</v>
      </c>
      <c r="M6062" s="7">
        <v>63.69</v>
      </c>
      <c r="N6062" s="7">
        <v>1E-3</v>
      </c>
      <c r="O6062" s="7">
        <v>1E-4</v>
      </c>
      <c r="P6062" s="7">
        <v>1</v>
      </c>
      <c r="Q6062" s="7">
        <v>28</v>
      </c>
      <c r="R6062" s="7">
        <v>265</v>
      </c>
      <c r="S6062" s="189">
        <v>45625.593981481485</v>
      </c>
    </row>
    <row r="6063" spans="1:19">
      <c r="A6063" s="7">
        <v>2003</v>
      </c>
      <c r="B6063" s="123" t="s">
        <v>537</v>
      </c>
      <c r="C6063" s="123" t="s">
        <v>538</v>
      </c>
      <c r="D6063" s="123" t="s">
        <v>542</v>
      </c>
      <c r="E6063" s="123" t="s">
        <v>535</v>
      </c>
      <c r="F6063" s="7">
        <v>6702.7940769429997</v>
      </c>
      <c r="G6063" s="123" t="s">
        <v>532</v>
      </c>
      <c r="H6063" s="7">
        <v>381.46677531799997</v>
      </c>
      <c r="I6063" s="7">
        <v>56.911605956999999</v>
      </c>
      <c r="J6063" s="7">
        <v>381.10147304100002</v>
      </c>
      <c r="K6063" s="7">
        <v>6.7027939999999998E-3</v>
      </c>
      <c r="L6063" s="7">
        <v>6.7027899999999997E-4</v>
      </c>
      <c r="M6063" s="7">
        <v>56.857105957000002</v>
      </c>
      <c r="N6063" s="7">
        <v>1E-3</v>
      </c>
      <c r="O6063" s="7">
        <v>1E-4</v>
      </c>
      <c r="P6063" s="7">
        <v>1</v>
      </c>
      <c r="Q6063" s="7">
        <v>28</v>
      </c>
      <c r="R6063" s="7">
        <v>265</v>
      </c>
      <c r="S6063" s="189">
        <v>45625.593981481485</v>
      </c>
    </row>
    <row r="6064" spans="1:19">
      <c r="A6064" s="7">
        <v>2003</v>
      </c>
      <c r="B6064" s="123" t="s">
        <v>537</v>
      </c>
      <c r="C6064" s="123" t="s">
        <v>538</v>
      </c>
      <c r="D6064" s="123" t="s">
        <v>542</v>
      </c>
      <c r="E6064" s="123" t="s">
        <v>541</v>
      </c>
      <c r="F6064" s="7">
        <v>1224.566424696</v>
      </c>
      <c r="G6064" s="123" t="s">
        <v>532</v>
      </c>
      <c r="H6064" s="7">
        <v>114.975980006</v>
      </c>
      <c r="I6064" s="7">
        <v>93.891174613000004</v>
      </c>
      <c r="J6064" s="7">
        <v>114.678410365</v>
      </c>
      <c r="K6064" s="7">
        <v>3.6736989999999999E-3</v>
      </c>
      <c r="L6064" s="7">
        <v>7.3474E-4</v>
      </c>
      <c r="M6064" s="7">
        <v>93.648174612999995</v>
      </c>
      <c r="N6064" s="7">
        <v>3.0000000000000001E-3</v>
      </c>
      <c r="O6064" s="7">
        <v>5.9999999999999995E-4</v>
      </c>
      <c r="P6064" s="7">
        <v>1</v>
      </c>
      <c r="Q6064" s="7">
        <v>28</v>
      </c>
      <c r="R6064" s="7">
        <v>265</v>
      </c>
      <c r="S6064" s="189">
        <v>45625.593981481485</v>
      </c>
    </row>
    <row r="6065" spans="1:19">
      <c r="A6065" s="7">
        <v>2003</v>
      </c>
      <c r="B6065" s="123" t="s">
        <v>537</v>
      </c>
      <c r="C6065" s="123" t="s">
        <v>538</v>
      </c>
      <c r="D6065" s="123" t="s">
        <v>543</v>
      </c>
      <c r="E6065" s="123" t="s">
        <v>540</v>
      </c>
      <c r="F6065" s="7">
        <v>472.928322697</v>
      </c>
      <c r="G6065" s="123" t="s">
        <v>532</v>
      </c>
      <c r="H6065" s="7">
        <v>45.059428265999998</v>
      </c>
      <c r="I6065" s="7">
        <v>95.277500000000003</v>
      </c>
      <c r="J6065" s="7">
        <v>44.739019327000001</v>
      </c>
      <c r="K6065" s="7">
        <v>4.7292829999999999E-3</v>
      </c>
      <c r="L6065" s="7">
        <v>7.0939199999999999E-4</v>
      </c>
      <c r="M6065" s="7">
        <v>94.6</v>
      </c>
      <c r="N6065" s="7">
        <v>0.01</v>
      </c>
      <c r="O6065" s="7">
        <v>1.5E-3</v>
      </c>
      <c r="P6065" s="7">
        <v>1</v>
      </c>
      <c r="Q6065" s="7">
        <v>28</v>
      </c>
      <c r="R6065" s="7">
        <v>265</v>
      </c>
      <c r="S6065" s="189">
        <v>45625.593981481485</v>
      </c>
    </row>
    <row r="6066" spans="1:19">
      <c r="A6066" s="7">
        <v>2003</v>
      </c>
      <c r="B6066" s="123" t="s">
        <v>537</v>
      </c>
      <c r="C6066" s="123" t="s">
        <v>538</v>
      </c>
      <c r="D6066" s="123" t="s">
        <v>543</v>
      </c>
      <c r="E6066" s="123" t="s">
        <v>531</v>
      </c>
      <c r="F6066" s="7">
        <v>209.24165074000001</v>
      </c>
      <c r="G6066" s="123" t="s">
        <v>532</v>
      </c>
      <c r="H6066" s="7">
        <v>15.955303594</v>
      </c>
      <c r="I6066" s="7">
        <v>76.253</v>
      </c>
      <c r="J6066" s="7">
        <v>15.904457873</v>
      </c>
      <c r="K6066" s="7">
        <v>6.2772499999999998E-4</v>
      </c>
      <c r="L6066" s="7">
        <v>1.2554499999999999E-4</v>
      </c>
      <c r="M6066" s="7">
        <v>76.010000000000005</v>
      </c>
      <c r="N6066" s="7">
        <v>3.0000000000000001E-3</v>
      </c>
      <c r="O6066" s="7">
        <v>5.9999999999999995E-4</v>
      </c>
      <c r="P6066" s="7">
        <v>1</v>
      </c>
      <c r="Q6066" s="7">
        <v>28</v>
      </c>
      <c r="R6066" s="7">
        <v>265</v>
      </c>
      <c r="S6066" s="189">
        <v>45625.593981481485</v>
      </c>
    </row>
    <row r="6067" spans="1:19">
      <c r="A6067" s="7">
        <v>2003</v>
      </c>
      <c r="B6067" s="123" t="s">
        <v>537</v>
      </c>
      <c r="C6067" s="123" t="s">
        <v>538</v>
      </c>
      <c r="D6067" s="123" t="s">
        <v>543</v>
      </c>
      <c r="E6067" s="123" t="s">
        <v>533</v>
      </c>
      <c r="F6067" s="7">
        <v>150.51354803199999</v>
      </c>
      <c r="G6067" s="123" t="s">
        <v>532</v>
      </c>
      <c r="H6067" s="7">
        <v>11.068716151</v>
      </c>
      <c r="I6067" s="7">
        <v>73.539666667000006</v>
      </c>
      <c r="J6067" s="7">
        <v>11.032141359000001</v>
      </c>
      <c r="K6067" s="7">
        <v>4.5154100000000002E-4</v>
      </c>
      <c r="L6067" s="7">
        <v>9.0308128819999999E-5</v>
      </c>
      <c r="M6067" s="7">
        <v>73.296666666999997</v>
      </c>
      <c r="N6067" s="7">
        <v>3.0000000000000001E-3</v>
      </c>
      <c r="O6067" s="7">
        <v>5.9999999999999995E-4</v>
      </c>
      <c r="P6067" s="7">
        <v>1</v>
      </c>
      <c r="Q6067" s="7">
        <v>28</v>
      </c>
      <c r="R6067" s="7">
        <v>265</v>
      </c>
      <c r="S6067" s="189">
        <v>45625.593981481485</v>
      </c>
    </row>
    <row r="6068" spans="1:19">
      <c r="A6068" s="7">
        <v>2003</v>
      </c>
      <c r="B6068" s="123" t="s">
        <v>537</v>
      </c>
      <c r="C6068" s="123" t="s">
        <v>538</v>
      </c>
      <c r="D6068" s="123" t="s">
        <v>543</v>
      </c>
      <c r="E6068" s="123" t="s">
        <v>160</v>
      </c>
      <c r="F6068" s="7">
        <v>18.033478009</v>
      </c>
      <c r="G6068" s="123" t="s">
        <v>532</v>
      </c>
      <c r="H6068" s="7">
        <v>1.2917921299999999</v>
      </c>
      <c r="I6068" s="7">
        <v>71.632999999999996</v>
      </c>
      <c r="J6068" s="7">
        <v>1.287409995</v>
      </c>
      <c r="K6068" s="7">
        <v>5.4100434029999997E-5</v>
      </c>
      <c r="L6068" s="7">
        <v>1.0820086809999999E-5</v>
      </c>
      <c r="M6068" s="7">
        <v>71.39</v>
      </c>
      <c r="N6068" s="7">
        <v>3.0000000000000001E-3</v>
      </c>
      <c r="O6068" s="7">
        <v>5.9999999999999995E-4</v>
      </c>
      <c r="P6068" s="7">
        <v>1</v>
      </c>
      <c r="Q6068" s="7">
        <v>28</v>
      </c>
      <c r="R6068" s="7">
        <v>265</v>
      </c>
      <c r="S6068" s="189">
        <v>45625.593981481485</v>
      </c>
    </row>
    <row r="6069" spans="1:19">
      <c r="A6069" s="7">
        <v>2003</v>
      </c>
      <c r="B6069" s="123" t="s">
        <v>537</v>
      </c>
      <c r="C6069" s="123" t="s">
        <v>538</v>
      </c>
      <c r="D6069" s="123" t="s">
        <v>543</v>
      </c>
      <c r="E6069" s="123" t="s">
        <v>163</v>
      </c>
      <c r="F6069" s="7">
        <v>199.39085458400001</v>
      </c>
      <c r="G6069" s="123" t="s">
        <v>532</v>
      </c>
      <c r="H6069" s="7">
        <v>12.710070330000001</v>
      </c>
      <c r="I6069" s="7">
        <v>63.744500000000002</v>
      </c>
      <c r="J6069" s="7">
        <v>12.699203528</v>
      </c>
      <c r="K6069" s="7">
        <v>1.9939099999999999E-4</v>
      </c>
      <c r="L6069" s="7">
        <v>1.9939085460000001E-5</v>
      </c>
      <c r="M6069" s="7">
        <v>63.69</v>
      </c>
      <c r="N6069" s="7">
        <v>1E-3</v>
      </c>
      <c r="O6069" s="7">
        <v>1E-4</v>
      </c>
      <c r="P6069" s="7">
        <v>1</v>
      </c>
      <c r="Q6069" s="7">
        <v>28</v>
      </c>
      <c r="R6069" s="7">
        <v>265</v>
      </c>
      <c r="S6069" s="189">
        <v>45625.593981481485</v>
      </c>
    </row>
    <row r="6070" spans="1:19">
      <c r="A6070" s="7">
        <v>2003</v>
      </c>
      <c r="B6070" s="123" t="s">
        <v>537</v>
      </c>
      <c r="C6070" s="123" t="s">
        <v>538</v>
      </c>
      <c r="D6070" s="123" t="s">
        <v>543</v>
      </c>
      <c r="E6070" s="123" t="s">
        <v>535</v>
      </c>
      <c r="F6070" s="7">
        <v>66.572728916000003</v>
      </c>
      <c r="G6070" s="123" t="s">
        <v>532</v>
      </c>
      <c r="H6070" s="7">
        <v>3.7887609160000002</v>
      </c>
      <c r="I6070" s="7">
        <v>56.911605956999999</v>
      </c>
      <c r="J6070" s="7">
        <v>3.7851327019999998</v>
      </c>
      <c r="K6070" s="7">
        <v>6.6572728920000001E-5</v>
      </c>
      <c r="L6070" s="7">
        <v>6.6572728920000001E-6</v>
      </c>
      <c r="M6070" s="7">
        <v>56.857105957000002</v>
      </c>
      <c r="N6070" s="7">
        <v>1E-3</v>
      </c>
      <c r="O6070" s="7">
        <v>1E-4</v>
      </c>
      <c r="P6070" s="7">
        <v>1</v>
      </c>
      <c r="Q6070" s="7">
        <v>28</v>
      </c>
      <c r="R6070" s="7">
        <v>265</v>
      </c>
      <c r="S6070" s="189">
        <v>45625.593981481485</v>
      </c>
    </row>
    <row r="6071" spans="1:19">
      <c r="A6071" s="7">
        <v>2003</v>
      </c>
      <c r="B6071" s="123" t="s">
        <v>537</v>
      </c>
      <c r="C6071" s="123" t="s">
        <v>538</v>
      </c>
      <c r="D6071" s="123" t="s">
        <v>543</v>
      </c>
      <c r="E6071" s="123" t="s">
        <v>541</v>
      </c>
      <c r="F6071" s="7">
        <v>0</v>
      </c>
      <c r="G6071" s="123" t="s">
        <v>532</v>
      </c>
      <c r="H6071" s="7">
        <v>0</v>
      </c>
      <c r="I6071" s="7"/>
      <c r="J6071" s="7">
        <v>0</v>
      </c>
      <c r="K6071" s="7">
        <v>0</v>
      </c>
      <c r="L6071" s="7">
        <v>0</v>
      </c>
      <c r="M6071" s="7"/>
      <c r="N6071" s="7"/>
      <c r="O6071" s="7"/>
      <c r="P6071" s="7">
        <v>1</v>
      </c>
      <c r="Q6071" s="7">
        <v>28</v>
      </c>
      <c r="R6071" s="7">
        <v>265</v>
      </c>
      <c r="S6071" s="189">
        <v>45625.593981481485</v>
      </c>
    </row>
    <row r="6072" spans="1:19">
      <c r="A6072" s="7">
        <v>2003</v>
      </c>
      <c r="B6072" s="123" t="s">
        <v>537</v>
      </c>
      <c r="C6072" s="123" t="s">
        <v>538</v>
      </c>
      <c r="D6072" s="123" t="s">
        <v>544</v>
      </c>
      <c r="E6072" s="123" t="s">
        <v>33</v>
      </c>
      <c r="F6072" s="7">
        <v>2666.4875092799998</v>
      </c>
      <c r="G6072" s="123" t="s">
        <v>532</v>
      </c>
      <c r="H6072" s="7">
        <v>5.0663262680000001</v>
      </c>
      <c r="I6072" s="7">
        <v>1.9</v>
      </c>
      <c r="J6072" s="7">
        <v>0</v>
      </c>
      <c r="K6072" s="7">
        <v>7.9994625E-2</v>
      </c>
      <c r="L6072" s="7">
        <v>1.066595E-2</v>
      </c>
      <c r="M6072" s="7">
        <v>0</v>
      </c>
      <c r="N6072" s="7">
        <v>0.03</v>
      </c>
      <c r="O6072" s="7">
        <v>4.0000000000000001E-3</v>
      </c>
      <c r="P6072" s="7"/>
      <c r="Q6072" s="7">
        <v>28</v>
      </c>
      <c r="R6072" s="7">
        <v>265</v>
      </c>
      <c r="S6072" s="189">
        <v>45625.593981481485</v>
      </c>
    </row>
    <row r="6073" spans="1:19">
      <c r="A6073" s="7">
        <v>2003</v>
      </c>
      <c r="B6073" s="123" t="s">
        <v>537</v>
      </c>
      <c r="C6073" s="123" t="s">
        <v>538</v>
      </c>
      <c r="D6073" s="123" t="s">
        <v>544</v>
      </c>
      <c r="E6073" s="123" t="s">
        <v>540</v>
      </c>
      <c r="F6073" s="7">
        <v>0</v>
      </c>
      <c r="G6073" s="123" t="s">
        <v>532</v>
      </c>
      <c r="H6073" s="7">
        <v>0</v>
      </c>
      <c r="I6073" s="7"/>
      <c r="J6073" s="7">
        <v>0</v>
      </c>
      <c r="K6073" s="7">
        <v>0</v>
      </c>
      <c r="L6073" s="7">
        <v>0</v>
      </c>
      <c r="M6073" s="7"/>
      <c r="N6073" s="7"/>
      <c r="O6073" s="7"/>
      <c r="P6073" s="7">
        <v>1</v>
      </c>
      <c r="Q6073" s="7">
        <v>28</v>
      </c>
      <c r="R6073" s="7">
        <v>265</v>
      </c>
      <c r="S6073" s="189">
        <v>45625.593981481485</v>
      </c>
    </row>
    <row r="6074" spans="1:19">
      <c r="A6074" s="7">
        <v>2003</v>
      </c>
      <c r="B6074" s="123" t="s">
        <v>537</v>
      </c>
      <c r="C6074" s="123" t="s">
        <v>538</v>
      </c>
      <c r="D6074" s="123" t="s">
        <v>544</v>
      </c>
      <c r="E6074" s="123" t="s">
        <v>531</v>
      </c>
      <c r="F6074" s="7">
        <v>236.03004692900001</v>
      </c>
      <c r="G6074" s="123" t="s">
        <v>532</v>
      </c>
      <c r="H6074" s="7">
        <v>17.997999168</v>
      </c>
      <c r="I6074" s="7">
        <v>76.253</v>
      </c>
      <c r="J6074" s="7">
        <v>17.940643866999999</v>
      </c>
      <c r="K6074" s="7">
        <v>7.0808999999999998E-4</v>
      </c>
      <c r="L6074" s="7">
        <v>1.4161800000000001E-4</v>
      </c>
      <c r="M6074" s="7">
        <v>76.010000000000005</v>
      </c>
      <c r="N6074" s="7">
        <v>3.0000000000000001E-3</v>
      </c>
      <c r="O6074" s="7">
        <v>5.9999999999999995E-4</v>
      </c>
      <c r="P6074" s="7">
        <v>1</v>
      </c>
      <c r="Q6074" s="7">
        <v>28</v>
      </c>
      <c r="R6074" s="7">
        <v>265</v>
      </c>
      <c r="S6074" s="189">
        <v>45625.593981481485</v>
      </c>
    </row>
    <row r="6075" spans="1:19">
      <c r="A6075" s="7">
        <v>2003</v>
      </c>
      <c r="B6075" s="123" t="s">
        <v>537</v>
      </c>
      <c r="C6075" s="123" t="s">
        <v>538</v>
      </c>
      <c r="D6075" s="123" t="s">
        <v>544</v>
      </c>
      <c r="E6075" s="123" t="s">
        <v>533</v>
      </c>
      <c r="F6075" s="7">
        <v>98.076962468999994</v>
      </c>
      <c r="G6075" s="123" t="s">
        <v>532</v>
      </c>
      <c r="H6075" s="7">
        <v>7.2125471279999998</v>
      </c>
      <c r="I6075" s="7">
        <v>73.539666667000006</v>
      </c>
      <c r="J6075" s="7">
        <v>7.1887144259999998</v>
      </c>
      <c r="K6075" s="7">
        <v>2.94231E-4</v>
      </c>
      <c r="L6075" s="7">
        <v>5.8846177480000001E-5</v>
      </c>
      <c r="M6075" s="7">
        <v>73.296666666999997</v>
      </c>
      <c r="N6075" s="7">
        <v>3.0000000000000001E-3</v>
      </c>
      <c r="O6075" s="7">
        <v>5.9999999999999995E-4</v>
      </c>
      <c r="P6075" s="7">
        <v>1</v>
      </c>
      <c r="Q6075" s="7">
        <v>28</v>
      </c>
      <c r="R6075" s="7">
        <v>265</v>
      </c>
      <c r="S6075" s="189">
        <v>45625.593981481485</v>
      </c>
    </row>
    <row r="6076" spans="1:19">
      <c r="A6076" s="7">
        <v>2003</v>
      </c>
      <c r="B6076" s="123" t="s">
        <v>537</v>
      </c>
      <c r="C6076" s="123" t="s">
        <v>538</v>
      </c>
      <c r="D6076" s="123" t="s">
        <v>544</v>
      </c>
      <c r="E6076" s="123" t="s">
        <v>160</v>
      </c>
      <c r="F6076" s="7">
        <v>20.342234185999999</v>
      </c>
      <c r="G6076" s="123" t="s">
        <v>532</v>
      </c>
      <c r="H6076" s="7">
        <v>1.4571752609999999</v>
      </c>
      <c r="I6076" s="7">
        <v>71.632999999999996</v>
      </c>
      <c r="J6076" s="7">
        <v>1.4522320989999999</v>
      </c>
      <c r="K6076" s="7">
        <v>6.1026702559999999E-5</v>
      </c>
      <c r="L6076" s="7">
        <v>1.220534051E-5</v>
      </c>
      <c r="M6076" s="7">
        <v>71.39</v>
      </c>
      <c r="N6076" s="7">
        <v>3.0000000000000001E-3</v>
      </c>
      <c r="O6076" s="7">
        <v>5.9999999999999995E-4</v>
      </c>
      <c r="P6076" s="7">
        <v>1</v>
      </c>
      <c r="Q6076" s="7">
        <v>28</v>
      </c>
      <c r="R6076" s="7">
        <v>265</v>
      </c>
      <c r="S6076" s="189">
        <v>45625.593981481485</v>
      </c>
    </row>
    <row r="6077" spans="1:19">
      <c r="A6077" s="7">
        <v>2003</v>
      </c>
      <c r="B6077" s="123" t="s">
        <v>537</v>
      </c>
      <c r="C6077" s="123" t="s">
        <v>538</v>
      </c>
      <c r="D6077" s="123" t="s">
        <v>544</v>
      </c>
      <c r="E6077" s="123" t="s">
        <v>163</v>
      </c>
      <c r="F6077" s="7">
        <v>0.61935393500000002</v>
      </c>
      <c r="G6077" s="123" t="s">
        <v>532</v>
      </c>
      <c r="H6077" s="7">
        <v>3.9480407000000002E-2</v>
      </c>
      <c r="I6077" s="7">
        <v>63.744500000000002</v>
      </c>
      <c r="J6077" s="7">
        <v>3.9446651999999999E-2</v>
      </c>
      <c r="K6077" s="7">
        <v>6.1935393500000003E-7</v>
      </c>
      <c r="L6077" s="7">
        <v>6.1935393500000003E-8</v>
      </c>
      <c r="M6077" s="7">
        <v>63.69</v>
      </c>
      <c r="N6077" s="7">
        <v>1E-3</v>
      </c>
      <c r="O6077" s="7">
        <v>1E-4</v>
      </c>
      <c r="P6077" s="7">
        <v>1</v>
      </c>
      <c r="Q6077" s="7">
        <v>28</v>
      </c>
      <c r="R6077" s="7">
        <v>265</v>
      </c>
      <c r="S6077" s="189">
        <v>45625.593981481485</v>
      </c>
    </row>
    <row r="6078" spans="1:19">
      <c r="A6078" s="7">
        <v>2003</v>
      </c>
      <c r="B6078" s="123" t="s">
        <v>537</v>
      </c>
      <c r="C6078" s="123" t="s">
        <v>538</v>
      </c>
      <c r="D6078" s="123" t="s">
        <v>544</v>
      </c>
      <c r="E6078" s="123" t="s">
        <v>535</v>
      </c>
      <c r="F6078" s="7">
        <v>109.863281316</v>
      </c>
      <c r="G6078" s="123" t="s">
        <v>532</v>
      </c>
      <c r="H6078" s="7">
        <v>6.2524957749999999</v>
      </c>
      <c r="I6078" s="7">
        <v>56.911605956999999</v>
      </c>
      <c r="J6078" s="7">
        <v>6.2465082269999996</v>
      </c>
      <c r="K6078" s="7">
        <v>1.09863E-4</v>
      </c>
      <c r="L6078" s="7">
        <v>1.098632813E-5</v>
      </c>
      <c r="M6078" s="7">
        <v>56.857105957000002</v>
      </c>
      <c r="N6078" s="7">
        <v>1E-3</v>
      </c>
      <c r="O6078" s="7">
        <v>1E-4</v>
      </c>
      <c r="P6078" s="7">
        <v>1</v>
      </c>
      <c r="Q6078" s="7">
        <v>28</v>
      </c>
      <c r="R6078" s="7">
        <v>265</v>
      </c>
      <c r="S6078" s="189">
        <v>45625.593981481485</v>
      </c>
    </row>
    <row r="6079" spans="1:19">
      <c r="A6079" s="7">
        <v>2003</v>
      </c>
      <c r="B6079" s="123" t="s">
        <v>537</v>
      </c>
      <c r="C6079" s="123" t="s">
        <v>538</v>
      </c>
      <c r="D6079" s="123" t="s">
        <v>544</v>
      </c>
      <c r="E6079" s="123" t="s">
        <v>541</v>
      </c>
      <c r="F6079" s="7">
        <v>0</v>
      </c>
      <c r="G6079" s="123" t="s">
        <v>532</v>
      </c>
      <c r="H6079" s="7">
        <v>0</v>
      </c>
      <c r="I6079" s="7"/>
      <c r="J6079" s="7">
        <v>0</v>
      </c>
      <c r="K6079" s="7">
        <v>0</v>
      </c>
      <c r="L6079" s="7">
        <v>0</v>
      </c>
      <c r="M6079" s="7"/>
      <c r="N6079" s="7"/>
      <c r="O6079" s="7"/>
      <c r="P6079" s="7">
        <v>1</v>
      </c>
      <c r="Q6079" s="7">
        <v>28</v>
      </c>
      <c r="R6079" s="7">
        <v>265</v>
      </c>
      <c r="S6079" s="189">
        <v>45625.593981481485</v>
      </c>
    </row>
    <row r="6080" spans="1:19">
      <c r="A6080" s="7">
        <v>2003</v>
      </c>
      <c r="B6080" s="123" t="s">
        <v>537</v>
      </c>
      <c r="C6080" s="123" t="s">
        <v>538</v>
      </c>
      <c r="D6080" s="123" t="s">
        <v>545</v>
      </c>
      <c r="E6080" s="123" t="s">
        <v>540</v>
      </c>
      <c r="F6080" s="7">
        <v>14.525649761</v>
      </c>
      <c r="G6080" s="123" t="s">
        <v>532</v>
      </c>
      <c r="H6080" s="7">
        <v>1.3839675950000001</v>
      </c>
      <c r="I6080" s="7">
        <v>95.277500000000003</v>
      </c>
      <c r="J6080" s="7">
        <v>1.374126467</v>
      </c>
      <c r="K6080" s="7">
        <v>1.4525599999999999E-4</v>
      </c>
      <c r="L6080" s="7">
        <v>2.1788474640000001E-5</v>
      </c>
      <c r="M6080" s="7">
        <v>94.6</v>
      </c>
      <c r="N6080" s="7">
        <v>0.01</v>
      </c>
      <c r="O6080" s="7">
        <v>1.5E-3</v>
      </c>
      <c r="P6080" s="7">
        <v>1</v>
      </c>
      <c r="Q6080" s="7">
        <v>28</v>
      </c>
      <c r="R6080" s="7">
        <v>265</v>
      </c>
      <c r="S6080" s="189">
        <v>45625.593981481485</v>
      </c>
    </row>
    <row r="6081" spans="1:19">
      <c r="A6081" s="7">
        <v>2003</v>
      </c>
      <c r="B6081" s="123" t="s">
        <v>537</v>
      </c>
      <c r="C6081" s="123" t="s">
        <v>538</v>
      </c>
      <c r="D6081" s="123" t="s">
        <v>545</v>
      </c>
      <c r="E6081" s="123" t="s">
        <v>531</v>
      </c>
      <c r="F6081" s="7">
        <v>106.88656292100001</v>
      </c>
      <c r="G6081" s="123" t="s">
        <v>532</v>
      </c>
      <c r="H6081" s="7">
        <v>8.1504210819999994</v>
      </c>
      <c r="I6081" s="7">
        <v>76.253</v>
      </c>
      <c r="J6081" s="7">
        <v>8.1244476480000003</v>
      </c>
      <c r="K6081" s="7">
        <v>3.2066000000000001E-4</v>
      </c>
      <c r="L6081" s="7">
        <v>6.4131937750000007E-5</v>
      </c>
      <c r="M6081" s="7">
        <v>76.010000000000005</v>
      </c>
      <c r="N6081" s="7">
        <v>3.0000000000000001E-3</v>
      </c>
      <c r="O6081" s="7">
        <v>5.9999999999999995E-4</v>
      </c>
      <c r="P6081" s="7">
        <v>1</v>
      </c>
      <c r="Q6081" s="7">
        <v>28</v>
      </c>
      <c r="R6081" s="7">
        <v>265</v>
      </c>
      <c r="S6081" s="189">
        <v>45625.593981481485</v>
      </c>
    </row>
    <row r="6082" spans="1:19">
      <c r="A6082" s="7">
        <v>2003</v>
      </c>
      <c r="B6082" s="123" t="s">
        <v>537</v>
      </c>
      <c r="C6082" s="123" t="s">
        <v>538</v>
      </c>
      <c r="D6082" s="123" t="s">
        <v>545</v>
      </c>
      <c r="E6082" s="123" t="s">
        <v>533</v>
      </c>
      <c r="F6082" s="7">
        <v>114.39072025500001</v>
      </c>
      <c r="G6082" s="123" t="s">
        <v>532</v>
      </c>
      <c r="H6082" s="7">
        <v>8.4122554370000007</v>
      </c>
      <c r="I6082" s="7">
        <v>73.539666667000006</v>
      </c>
      <c r="J6082" s="7">
        <v>8.3844584920000003</v>
      </c>
      <c r="K6082" s="7">
        <v>3.4317199999999999E-4</v>
      </c>
      <c r="L6082" s="7">
        <v>6.8634432149999996E-5</v>
      </c>
      <c r="M6082" s="7">
        <v>73.296666666999997</v>
      </c>
      <c r="N6082" s="7">
        <v>3.0000000000000001E-3</v>
      </c>
      <c r="O6082" s="7">
        <v>5.9999999999999995E-4</v>
      </c>
      <c r="P6082" s="7">
        <v>1</v>
      </c>
      <c r="Q6082" s="7">
        <v>28</v>
      </c>
      <c r="R6082" s="7">
        <v>265</v>
      </c>
      <c r="S6082" s="189">
        <v>45625.593981481485</v>
      </c>
    </row>
    <row r="6083" spans="1:19">
      <c r="A6083" s="7">
        <v>2003</v>
      </c>
      <c r="B6083" s="123" t="s">
        <v>537</v>
      </c>
      <c r="C6083" s="123" t="s">
        <v>538</v>
      </c>
      <c r="D6083" s="123" t="s">
        <v>545</v>
      </c>
      <c r="E6083" s="123" t="s">
        <v>160</v>
      </c>
      <c r="F6083" s="7">
        <v>9.2120114470000001</v>
      </c>
      <c r="G6083" s="123" t="s">
        <v>532</v>
      </c>
      <c r="H6083" s="7">
        <v>0.65988401600000002</v>
      </c>
      <c r="I6083" s="7">
        <v>71.632999999999996</v>
      </c>
      <c r="J6083" s="7">
        <v>0.65764549699999997</v>
      </c>
      <c r="K6083" s="7">
        <v>2.7636034340000002E-5</v>
      </c>
      <c r="L6083" s="7">
        <v>5.5272068680000001E-6</v>
      </c>
      <c r="M6083" s="7">
        <v>71.39</v>
      </c>
      <c r="N6083" s="7">
        <v>3.0000000000000001E-3</v>
      </c>
      <c r="O6083" s="7">
        <v>5.9999999999999995E-4</v>
      </c>
      <c r="P6083" s="7">
        <v>1</v>
      </c>
      <c r="Q6083" s="7">
        <v>28</v>
      </c>
      <c r="R6083" s="7">
        <v>265</v>
      </c>
      <c r="S6083" s="189">
        <v>45625.593981481485</v>
      </c>
    </row>
    <row r="6084" spans="1:19">
      <c r="A6084" s="7">
        <v>2003</v>
      </c>
      <c r="B6084" s="123" t="s">
        <v>537</v>
      </c>
      <c r="C6084" s="123" t="s">
        <v>538</v>
      </c>
      <c r="D6084" s="123" t="s">
        <v>545</v>
      </c>
      <c r="E6084" s="123" t="s">
        <v>163</v>
      </c>
      <c r="F6084" s="7">
        <v>14.616752870999999</v>
      </c>
      <c r="G6084" s="123" t="s">
        <v>532</v>
      </c>
      <c r="H6084" s="7">
        <v>0.93173760299999997</v>
      </c>
      <c r="I6084" s="7">
        <v>63.744500000000002</v>
      </c>
      <c r="J6084" s="7">
        <v>0.93094098999999997</v>
      </c>
      <c r="K6084" s="7">
        <v>1.4616752870000001E-5</v>
      </c>
      <c r="L6084" s="7">
        <v>1.4616752869999999E-6</v>
      </c>
      <c r="M6084" s="7">
        <v>63.69</v>
      </c>
      <c r="N6084" s="7">
        <v>1E-3</v>
      </c>
      <c r="O6084" s="7">
        <v>1E-4</v>
      </c>
      <c r="P6084" s="7">
        <v>1</v>
      </c>
      <c r="Q6084" s="7">
        <v>28</v>
      </c>
      <c r="R6084" s="7">
        <v>265</v>
      </c>
      <c r="S6084" s="189">
        <v>45625.593981481485</v>
      </c>
    </row>
    <row r="6085" spans="1:19">
      <c r="A6085" s="7">
        <v>2003</v>
      </c>
      <c r="B6085" s="123" t="s">
        <v>537</v>
      </c>
      <c r="C6085" s="123" t="s">
        <v>538</v>
      </c>
      <c r="D6085" s="123" t="s">
        <v>545</v>
      </c>
      <c r="E6085" s="123" t="s">
        <v>535</v>
      </c>
      <c r="F6085" s="7">
        <v>1020.595965582</v>
      </c>
      <c r="G6085" s="123" t="s">
        <v>532</v>
      </c>
      <c r="H6085" s="7">
        <v>58.083755435</v>
      </c>
      <c r="I6085" s="7">
        <v>56.911605956999999</v>
      </c>
      <c r="J6085" s="7">
        <v>58.028132954</v>
      </c>
      <c r="K6085" s="7">
        <v>1.0205959999999999E-3</v>
      </c>
      <c r="L6085" s="7">
        <v>1.0206E-4</v>
      </c>
      <c r="M6085" s="7">
        <v>56.857105957000002</v>
      </c>
      <c r="N6085" s="7">
        <v>1E-3</v>
      </c>
      <c r="O6085" s="7">
        <v>1E-4</v>
      </c>
      <c r="P6085" s="7">
        <v>1</v>
      </c>
      <c r="Q6085" s="7">
        <v>28</v>
      </c>
      <c r="R6085" s="7">
        <v>265</v>
      </c>
      <c r="S6085" s="189">
        <v>45625.593981481485</v>
      </c>
    </row>
    <row r="6086" spans="1:19">
      <c r="A6086" s="7">
        <v>2003</v>
      </c>
      <c r="B6086" s="123" t="s">
        <v>537</v>
      </c>
      <c r="C6086" s="123" t="s">
        <v>538</v>
      </c>
      <c r="D6086" s="123" t="s">
        <v>545</v>
      </c>
      <c r="E6086" s="123" t="s">
        <v>541</v>
      </c>
      <c r="F6086" s="7">
        <v>0</v>
      </c>
      <c r="G6086" s="123" t="s">
        <v>532</v>
      </c>
      <c r="H6086" s="7">
        <v>0</v>
      </c>
      <c r="I6086" s="7"/>
      <c r="J6086" s="7">
        <v>0</v>
      </c>
      <c r="K6086" s="7">
        <v>0</v>
      </c>
      <c r="L6086" s="7">
        <v>0</v>
      </c>
      <c r="M6086" s="7"/>
      <c r="N6086" s="7"/>
      <c r="O6086" s="7"/>
      <c r="P6086" s="7">
        <v>1</v>
      </c>
      <c r="Q6086" s="7">
        <v>28</v>
      </c>
      <c r="R6086" s="7">
        <v>265</v>
      </c>
      <c r="S6086" s="189">
        <v>45625.593981481485</v>
      </c>
    </row>
    <row r="6087" spans="1:19">
      <c r="A6087" s="7">
        <v>2003</v>
      </c>
      <c r="B6087" s="123" t="s">
        <v>537</v>
      </c>
      <c r="C6087" s="123" t="s">
        <v>538</v>
      </c>
      <c r="D6087" s="123" t="s">
        <v>546</v>
      </c>
      <c r="E6087" s="123" t="s">
        <v>33</v>
      </c>
      <c r="F6087" s="7">
        <v>0</v>
      </c>
      <c r="G6087" s="123" t="s">
        <v>532</v>
      </c>
      <c r="H6087" s="7">
        <v>0</v>
      </c>
      <c r="I6087" s="7"/>
      <c r="J6087" s="7">
        <v>0</v>
      </c>
      <c r="K6087" s="7">
        <v>0</v>
      </c>
      <c r="L6087" s="7">
        <v>0</v>
      </c>
      <c r="M6087" s="7"/>
      <c r="N6087" s="7"/>
      <c r="O6087" s="7"/>
      <c r="P6087" s="7"/>
      <c r="Q6087" s="7">
        <v>28</v>
      </c>
      <c r="R6087" s="7">
        <v>265</v>
      </c>
      <c r="S6087" s="189">
        <v>45625.593981481485</v>
      </c>
    </row>
    <row r="6088" spans="1:19">
      <c r="A6088" s="7">
        <v>2003</v>
      </c>
      <c r="B6088" s="123" t="s">
        <v>537</v>
      </c>
      <c r="C6088" s="123" t="s">
        <v>538</v>
      </c>
      <c r="D6088" s="123" t="s">
        <v>546</v>
      </c>
      <c r="E6088" s="123" t="s">
        <v>540</v>
      </c>
      <c r="F6088" s="7">
        <v>0</v>
      </c>
      <c r="G6088" s="123" t="s">
        <v>532</v>
      </c>
      <c r="H6088" s="7">
        <v>0</v>
      </c>
      <c r="I6088" s="7"/>
      <c r="J6088" s="7">
        <v>0</v>
      </c>
      <c r="K6088" s="7">
        <v>0</v>
      </c>
      <c r="L6088" s="7">
        <v>0</v>
      </c>
      <c r="M6088" s="7"/>
      <c r="N6088" s="7"/>
      <c r="O6088" s="7"/>
      <c r="P6088" s="7">
        <v>1</v>
      </c>
      <c r="Q6088" s="7">
        <v>28</v>
      </c>
      <c r="R6088" s="7">
        <v>265</v>
      </c>
      <c r="S6088" s="189">
        <v>45625.593981481485</v>
      </c>
    </row>
    <row r="6089" spans="1:19">
      <c r="A6089" s="7">
        <v>2003</v>
      </c>
      <c r="B6089" s="123" t="s">
        <v>537</v>
      </c>
      <c r="C6089" s="123" t="s">
        <v>538</v>
      </c>
      <c r="D6089" s="123" t="s">
        <v>546</v>
      </c>
      <c r="E6089" s="123" t="s">
        <v>531</v>
      </c>
      <c r="F6089" s="7">
        <v>1208.7867635919999</v>
      </c>
      <c r="G6089" s="123" t="s">
        <v>532</v>
      </c>
      <c r="H6089" s="7">
        <v>92.173617084</v>
      </c>
      <c r="I6089" s="7">
        <v>76.253</v>
      </c>
      <c r="J6089" s="7">
        <v>91.879881901000005</v>
      </c>
      <c r="K6089" s="7">
        <v>3.6263599999999999E-3</v>
      </c>
      <c r="L6089" s="7">
        <v>7.25272E-4</v>
      </c>
      <c r="M6089" s="7">
        <v>76.010000000000005</v>
      </c>
      <c r="N6089" s="7">
        <v>3.0000000000000001E-3</v>
      </c>
      <c r="O6089" s="7">
        <v>5.9999999999999995E-4</v>
      </c>
      <c r="P6089" s="7">
        <v>1</v>
      </c>
      <c r="Q6089" s="7">
        <v>28</v>
      </c>
      <c r="R6089" s="7">
        <v>265</v>
      </c>
      <c r="S6089" s="189">
        <v>45625.593981481485</v>
      </c>
    </row>
    <row r="6090" spans="1:19">
      <c r="A6090" s="7">
        <v>2003</v>
      </c>
      <c r="B6090" s="123" t="s">
        <v>537</v>
      </c>
      <c r="C6090" s="123" t="s">
        <v>538</v>
      </c>
      <c r="D6090" s="123" t="s">
        <v>546</v>
      </c>
      <c r="E6090" s="123" t="s">
        <v>533</v>
      </c>
      <c r="F6090" s="7">
        <v>410.74923869000003</v>
      </c>
      <c r="G6090" s="123" t="s">
        <v>532</v>
      </c>
      <c r="H6090" s="7">
        <v>30.206362097</v>
      </c>
      <c r="I6090" s="7">
        <v>73.539666667000006</v>
      </c>
      <c r="J6090" s="7">
        <v>30.106550032000001</v>
      </c>
      <c r="K6090" s="7">
        <v>1.232248E-3</v>
      </c>
      <c r="L6090" s="7">
        <v>2.4645E-4</v>
      </c>
      <c r="M6090" s="7">
        <v>73.296666666999997</v>
      </c>
      <c r="N6090" s="7">
        <v>3.0000000000000001E-3</v>
      </c>
      <c r="O6090" s="7">
        <v>5.9999999999999995E-4</v>
      </c>
      <c r="P6090" s="7">
        <v>1</v>
      </c>
      <c r="Q6090" s="7">
        <v>28</v>
      </c>
      <c r="R6090" s="7">
        <v>265</v>
      </c>
      <c r="S6090" s="189">
        <v>45625.593981481485</v>
      </c>
    </row>
    <row r="6091" spans="1:19">
      <c r="A6091" s="7">
        <v>2003</v>
      </c>
      <c r="B6091" s="123" t="s">
        <v>537</v>
      </c>
      <c r="C6091" s="123" t="s">
        <v>538</v>
      </c>
      <c r="D6091" s="123" t="s">
        <v>546</v>
      </c>
      <c r="E6091" s="123" t="s">
        <v>160</v>
      </c>
      <c r="F6091" s="7">
        <v>104.179208307</v>
      </c>
      <c r="G6091" s="123" t="s">
        <v>532</v>
      </c>
      <c r="H6091" s="7">
        <v>7.4626692290000003</v>
      </c>
      <c r="I6091" s="7">
        <v>71.632999999999996</v>
      </c>
      <c r="J6091" s="7">
        <v>7.4373536810000003</v>
      </c>
      <c r="K6091" s="7">
        <v>3.1253800000000001E-4</v>
      </c>
      <c r="L6091" s="7">
        <v>6.250752498E-5</v>
      </c>
      <c r="M6091" s="7">
        <v>71.39</v>
      </c>
      <c r="N6091" s="7">
        <v>3.0000000000000001E-3</v>
      </c>
      <c r="O6091" s="7">
        <v>5.9999999999999995E-4</v>
      </c>
      <c r="P6091" s="7">
        <v>1</v>
      </c>
      <c r="Q6091" s="7">
        <v>28</v>
      </c>
      <c r="R6091" s="7">
        <v>265</v>
      </c>
      <c r="S6091" s="189">
        <v>45625.593981481485</v>
      </c>
    </row>
    <row r="6092" spans="1:19">
      <c r="A6092" s="7">
        <v>2003</v>
      </c>
      <c r="B6092" s="123" t="s">
        <v>537</v>
      </c>
      <c r="C6092" s="123" t="s">
        <v>538</v>
      </c>
      <c r="D6092" s="123" t="s">
        <v>546</v>
      </c>
      <c r="E6092" s="123" t="s">
        <v>163</v>
      </c>
      <c r="F6092" s="7">
        <v>54.351963089000002</v>
      </c>
      <c r="G6092" s="123" t="s">
        <v>532</v>
      </c>
      <c r="H6092" s="7">
        <v>3.4646387110000001</v>
      </c>
      <c r="I6092" s="7">
        <v>63.744500000000002</v>
      </c>
      <c r="J6092" s="7">
        <v>3.461676529</v>
      </c>
      <c r="K6092" s="7">
        <v>5.4351963089999998E-5</v>
      </c>
      <c r="L6092" s="7">
        <v>5.4351963090000001E-6</v>
      </c>
      <c r="M6092" s="7">
        <v>63.69</v>
      </c>
      <c r="N6092" s="7">
        <v>1E-3</v>
      </c>
      <c r="O6092" s="7">
        <v>1E-4</v>
      </c>
      <c r="P6092" s="7">
        <v>1</v>
      </c>
      <c r="Q6092" s="7">
        <v>28</v>
      </c>
      <c r="R6092" s="7">
        <v>265</v>
      </c>
      <c r="S6092" s="189">
        <v>45625.593981481485</v>
      </c>
    </row>
    <row r="6093" spans="1:19">
      <c r="A6093" s="7">
        <v>2003</v>
      </c>
      <c r="B6093" s="123" t="s">
        <v>537</v>
      </c>
      <c r="C6093" s="123" t="s">
        <v>538</v>
      </c>
      <c r="D6093" s="123" t="s">
        <v>546</v>
      </c>
      <c r="E6093" s="123" t="s">
        <v>535</v>
      </c>
      <c r="F6093" s="7">
        <v>4785.4672455769996</v>
      </c>
      <c r="G6093" s="123" t="s">
        <v>532</v>
      </c>
      <c r="H6093" s="7">
        <v>272.34862620000001</v>
      </c>
      <c r="I6093" s="7">
        <v>56.911605956999999</v>
      </c>
      <c r="J6093" s="7">
        <v>272.08781823599998</v>
      </c>
      <c r="K6093" s="7">
        <v>4.7854669999999998E-3</v>
      </c>
      <c r="L6093" s="7">
        <v>4.7854700000000001E-4</v>
      </c>
      <c r="M6093" s="7">
        <v>56.857105957000002</v>
      </c>
      <c r="N6093" s="7">
        <v>1E-3</v>
      </c>
      <c r="O6093" s="7">
        <v>1E-4</v>
      </c>
      <c r="P6093" s="7">
        <v>1</v>
      </c>
      <c r="Q6093" s="7">
        <v>28</v>
      </c>
      <c r="R6093" s="7">
        <v>265</v>
      </c>
      <c r="S6093" s="189">
        <v>45625.593981481485</v>
      </c>
    </row>
    <row r="6094" spans="1:19">
      <c r="A6094" s="7">
        <v>2003</v>
      </c>
      <c r="B6094" s="123" t="s">
        <v>537</v>
      </c>
      <c r="C6094" s="123" t="s">
        <v>538</v>
      </c>
      <c r="D6094" s="123" t="s">
        <v>546</v>
      </c>
      <c r="E6094" s="123" t="s">
        <v>541</v>
      </c>
      <c r="F6094" s="7">
        <v>0</v>
      </c>
      <c r="G6094" s="123" t="s">
        <v>532</v>
      </c>
      <c r="H6094" s="7">
        <v>0</v>
      </c>
      <c r="I6094" s="7"/>
      <c r="J6094" s="7">
        <v>0</v>
      </c>
      <c r="K6094" s="7">
        <v>0</v>
      </c>
      <c r="L6094" s="7">
        <v>0</v>
      </c>
      <c r="M6094" s="7"/>
      <c r="N6094" s="7"/>
      <c r="O6094" s="7"/>
      <c r="P6094" s="7">
        <v>1</v>
      </c>
      <c r="Q6094" s="7">
        <v>28</v>
      </c>
      <c r="R6094" s="7">
        <v>265</v>
      </c>
      <c r="S6094" s="189">
        <v>45625.593981481485</v>
      </c>
    </row>
    <row r="6095" spans="1:19">
      <c r="A6095" s="7">
        <v>2003</v>
      </c>
      <c r="B6095" s="123" t="s">
        <v>537</v>
      </c>
      <c r="C6095" s="123" t="s">
        <v>538</v>
      </c>
      <c r="D6095" s="123" t="s">
        <v>547</v>
      </c>
      <c r="E6095" s="123" t="s">
        <v>540</v>
      </c>
      <c r="F6095" s="7">
        <v>0</v>
      </c>
      <c r="G6095" s="123" t="s">
        <v>532</v>
      </c>
      <c r="H6095" s="7">
        <v>0</v>
      </c>
      <c r="I6095" s="7"/>
      <c r="J6095" s="7">
        <v>0</v>
      </c>
      <c r="K6095" s="7">
        <v>0</v>
      </c>
      <c r="L6095" s="7">
        <v>0</v>
      </c>
      <c r="M6095" s="7"/>
      <c r="N6095" s="7"/>
      <c r="O6095" s="7"/>
      <c r="P6095" s="7">
        <v>1</v>
      </c>
      <c r="Q6095" s="7">
        <v>28</v>
      </c>
      <c r="R6095" s="7">
        <v>265</v>
      </c>
      <c r="S6095" s="189">
        <v>45625.593981481485</v>
      </c>
    </row>
    <row r="6096" spans="1:19">
      <c r="A6096" s="7">
        <v>2003</v>
      </c>
      <c r="B6096" s="123" t="s">
        <v>537</v>
      </c>
      <c r="C6096" s="123" t="s">
        <v>538</v>
      </c>
      <c r="D6096" s="123" t="s">
        <v>547</v>
      </c>
      <c r="E6096" s="123" t="s">
        <v>531</v>
      </c>
      <c r="F6096" s="7">
        <v>29.084564620999998</v>
      </c>
      <c r="G6096" s="123" t="s">
        <v>532</v>
      </c>
      <c r="H6096" s="7">
        <v>2.2177853060000001</v>
      </c>
      <c r="I6096" s="7">
        <v>76.253</v>
      </c>
      <c r="J6096" s="7">
        <v>2.2107177569999998</v>
      </c>
      <c r="K6096" s="7">
        <v>8.725369386E-5</v>
      </c>
      <c r="L6096" s="7">
        <v>1.7450738769999999E-5</v>
      </c>
      <c r="M6096" s="7">
        <v>76.010000000000005</v>
      </c>
      <c r="N6096" s="7">
        <v>3.0000000000000001E-3</v>
      </c>
      <c r="O6096" s="7">
        <v>5.9999999999999995E-4</v>
      </c>
      <c r="P6096" s="7">
        <v>1</v>
      </c>
      <c r="Q6096" s="7">
        <v>28</v>
      </c>
      <c r="R6096" s="7">
        <v>265</v>
      </c>
      <c r="S6096" s="189">
        <v>45625.593981481485</v>
      </c>
    </row>
    <row r="6097" spans="1:19">
      <c r="A6097" s="7">
        <v>2003</v>
      </c>
      <c r="B6097" s="123" t="s">
        <v>537</v>
      </c>
      <c r="C6097" s="123" t="s">
        <v>538</v>
      </c>
      <c r="D6097" s="123" t="s">
        <v>547</v>
      </c>
      <c r="E6097" s="123" t="s">
        <v>533</v>
      </c>
      <c r="F6097" s="7">
        <v>147.16590876199999</v>
      </c>
      <c r="G6097" s="123" t="s">
        <v>532</v>
      </c>
      <c r="H6097" s="7">
        <v>10.822531874999999</v>
      </c>
      <c r="I6097" s="7">
        <v>73.539666667000006</v>
      </c>
      <c r="J6097" s="7">
        <v>10.786770559000001</v>
      </c>
      <c r="K6097" s="7">
        <v>4.4149800000000002E-4</v>
      </c>
      <c r="L6097" s="7">
        <v>8.8299545259999996E-5</v>
      </c>
      <c r="M6097" s="7">
        <v>73.296666666999997</v>
      </c>
      <c r="N6097" s="7">
        <v>3.0000000000000001E-3</v>
      </c>
      <c r="O6097" s="7">
        <v>5.9999999999999995E-4</v>
      </c>
      <c r="P6097" s="7">
        <v>1</v>
      </c>
      <c r="Q6097" s="7">
        <v>28</v>
      </c>
      <c r="R6097" s="7">
        <v>265</v>
      </c>
      <c r="S6097" s="189">
        <v>45625.593981481485</v>
      </c>
    </row>
    <row r="6098" spans="1:19">
      <c r="A6098" s="7">
        <v>2003</v>
      </c>
      <c r="B6098" s="123" t="s">
        <v>537</v>
      </c>
      <c r="C6098" s="123" t="s">
        <v>538</v>
      </c>
      <c r="D6098" s="123" t="s">
        <v>547</v>
      </c>
      <c r="E6098" s="123" t="s">
        <v>160</v>
      </c>
      <c r="F6098" s="7">
        <v>2.5066513029999999</v>
      </c>
      <c r="G6098" s="123" t="s">
        <v>532</v>
      </c>
      <c r="H6098" s="7">
        <v>0.17955895299999999</v>
      </c>
      <c r="I6098" s="7">
        <v>71.632999999999996</v>
      </c>
      <c r="J6098" s="7">
        <v>0.178949837</v>
      </c>
      <c r="K6098" s="7">
        <v>7.5199539090000004E-6</v>
      </c>
      <c r="L6098" s="7">
        <v>1.5039907819999999E-6</v>
      </c>
      <c r="M6098" s="7">
        <v>71.39</v>
      </c>
      <c r="N6098" s="7">
        <v>3.0000000000000001E-3</v>
      </c>
      <c r="O6098" s="7">
        <v>5.9999999999999995E-4</v>
      </c>
      <c r="P6098" s="7">
        <v>1</v>
      </c>
      <c r="Q6098" s="7">
        <v>28</v>
      </c>
      <c r="R6098" s="7">
        <v>265</v>
      </c>
      <c r="S6098" s="189">
        <v>45625.593981481485</v>
      </c>
    </row>
    <row r="6099" spans="1:19">
      <c r="A6099" s="7">
        <v>2003</v>
      </c>
      <c r="B6099" s="123" t="s">
        <v>537</v>
      </c>
      <c r="C6099" s="123" t="s">
        <v>538</v>
      </c>
      <c r="D6099" s="123" t="s">
        <v>547</v>
      </c>
      <c r="E6099" s="123" t="s">
        <v>163</v>
      </c>
      <c r="F6099" s="7">
        <v>34.242130885999998</v>
      </c>
      <c r="G6099" s="123" t="s">
        <v>532</v>
      </c>
      <c r="H6099" s="7">
        <v>2.1827475120000002</v>
      </c>
      <c r="I6099" s="7">
        <v>63.744500000000002</v>
      </c>
      <c r="J6099" s="7">
        <v>2.1808813159999998</v>
      </c>
      <c r="K6099" s="7">
        <v>3.4242130889999999E-5</v>
      </c>
      <c r="L6099" s="7">
        <v>3.4242130890000001E-6</v>
      </c>
      <c r="M6099" s="7">
        <v>63.69</v>
      </c>
      <c r="N6099" s="7">
        <v>1E-3</v>
      </c>
      <c r="O6099" s="7">
        <v>1E-4</v>
      </c>
      <c r="P6099" s="7">
        <v>1</v>
      </c>
      <c r="Q6099" s="7">
        <v>28</v>
      </c>
      <c r="R6099" s="7">
        <v>265</v>
      </c>
      <c r="S6099" s="189">
        <v>45625.593981481485</v>
      </c>
    </row>
    <row r="6100" spans="1:19">
      <c r="A6100" s="7">
        <v>2003</v>
      </c>
      <c r="B6100" s="123" t="s">
        <v>537</v>
      </c>
      <c r="C6100" s="123" t="s">
        <v>538</v>
      </c>
      <c r="D6100" s="123" t="s">
        <v>547</v>
      </c>
      <c r="E6100" s="123" t="s">
        <v>535</v>
      </c>
      <c r="F6100" s="7">
        <v>324.61652625300002</v>
      </c>
      <c r="G6100" s="123" t="s">
        <v>532</v>
      </c>
      <c r="H6100" s="7">
        <v>18.474447828999999</v>
      </c>
      <c r="I6100" s="7">
        <v>56.911605956999999</v>
      </c>
      <c r="J6100" s="7">
        <v>18.456756229</v>
      </c>
      <c r="K6100" s="7">
        <v>3.2461700000000003E-4</v>
      </c>
      <c r="L6100" s="7">
        <v>3.2461652630000002E-5</v>
      </c>
      <c r="M6100" s="7">
        <v>56.857105957000002</v>
      </c>
      <c r="N6100" s="7">
        <v>1E-3</v>
      </c>
      <c r="O6100" s="7">
        <v>1E-4</v>
      </c>
      <c r="P6100" s="7">
        <v>1</v>
      </c>
      <c r="Q6100" s="7">
        <v>28</v>
      </c>
      <c r="R6100" s="7">
        <v>265</v>
      </c>
      <c r="S6100" s="189">
        <v>45625.593981481485</v>
      </c>
    </row>
    <row r="6101" spans="1:19">
      <c r="A6101" s="7">
        <v>2003</v>
      </c>
      <c r="B6101" s="123" t="s">
        <v>537</v>
      </c>
      <c r="C6101" s="123" t="s">
        <v>538</v>
      </c>
      <c r="D6101" s="123" t="s">
        <v>547</v>
      </c>
      <c r="E6101" s="123" t="s">
        <v>541</v>
      </c>
      <c r="F6101" s="7">
        <v>0</v>
      </c>
      <c r="G6101" s="123" t="s">
        <v>532</v>
      </c>
      <c r="H6101" s="7">
        <v>0</v>
      </c>
      <c r="I6101" s="7"/>
      <c r="J6101" s="7">
        <v>0</v>
      </c>
      <c r="K6101" s="7">
        <v>0</v>
      </c>
      <c r="L6101" s="7">
        <v>0</v>
      </c>
      <c r="M6101" s="7"/>
      <c r="N6101" s="7"/>
      <c r="O6101" s="7"/>
      <c r="P6101" s="7">
        <v>1</v>
      </c>
      <c r="Q6101" s="7">
        <v>28</v>
      </c>
      <c r="R6101" s="7">
        <v>265</v>
      </c>
      <c r="S6101" s="189">
        <v>45625.593981481485</v>
      </c>
    </row>
    <row r="6102" spans="1:19">
      <c r="A6102" s="7">
        <v>2003</v>
      </c>
      <c r="B6102" s="123" t="s">
        <v>537</v>
      </c>
      <c r="C6102" s="123" t="s">
        <v>538</v>
      </c>
      <c r="D6102" s="123" t="s">
        <v>548</v>
      </c>
      <c r="E6102" s="123" t="s">
        <v>33</v>
      </c>
      <c r="F6102" s="7">
        <v>0</v>
      </c>
      <c r="G6102" s="123" t="s">
        <v>532</v>
      </c>
      <c r="H6102" s="7">
        <v>0</v>
      </c>
      <c r="I6102" s="7"/>
      <c r="J6102" s="7">
        <v>0</v>
      </c>
      <c r="K6102" s="7">
        <v>0</v>
      </c>
      <c r="L6102" s="7">
        <v>0</v>
      </c>
      <c r="M6102" s="7"/>
      <c r="N6102" s="7"/>
      <c r="O6102" s="7"/>
      <c r="P6102" s="7"/>
      <c r="Q6102" s="7">
        <v>28</v>
      </c>
      <c r="R6102" s="7">
        <v>265</v>
      </c>
      <c r="S6102" s="189">
        <v>45625.593981481485</v>
      </c>
    </row>
    <row r="6103" spans="1:19">
      <c r="A6103" s="7">
        <v>2003</v>
      </c>
      <c r="B6103" s="123" t="s">
        <v>537</v>
      </c>
      <c r="C6103" s="123" t="s">
        <v>538</v>
      </c>
      <c r="D6103" s="123" t="s">
        <v>548</v>
      </c>
      <c r="E6103" s="123" t="s">
        <v>540</v>
      </c>
      <c r="F6103" s="7">
        <v>5623.29108</v>
      </c>
      <c r="G6103" s="123" t="s">
        <v>532</v>
      </c>
      <c r="H6103" s="7">
        <v>535.77311587500003</v>
      </c>
      <c r="I6103" s="7">
        <v>95.277500000000003</v>
      </c>
      <c r="J6103" s="7">
        <v>531.96333616799996</v>
      </c>
      <c r="K6103" s="7">
        <v>5.6232910999999997E-2</v>
      </c>
      <c r="L6103" s="7">
        <v>8.434937E-3</v>
      </c>
      <c r="M6103" s="7">
        <v>94.6</v>
      </c>
      <c r="N6103" s="7">
        <v>0.01</v>
      </c>
      <c r="O6103" s="7">
        <v>1.5E-3</v>
      </c>
      <c r="P6103" s="7">
        <v>1</v>
      </c>
      <c r="Q6103" s="7">
        <v>28</v>
      </c>
      <c r="R6103" s="7">
        <v>265</v>
      </c>
      <c r="S6103" s="189">
        <v>45625.593981481485</v>
      </c>
    </row>
    <row r="6104" spans="1:19">
      <c r="A6104" s="7">
        <v>2003</v>
      </c>
      <c r="B6104" s="123" t="s">
        <v>537</v>
      </c>
      <c r="C6104" s="123" t="s">
        <v>538</v>
      </c>
      <c r="D6104" s="123" t="s">
        <v>548</v>
      </c>
      <c r="E6104" s="123" t="s">
        <v>531</v>
      </c>
      <c r="F6104" s="7">
        <v>555.75975081399997</v>
      </c>
      <c r="G6104" s="123" t="s">
        <v>532</v>
      </c>
      <c r="H6104" s="7">
        <v>42.378348279000001</v>
      </c>
      <c r="I6104" s="7">
        <v>76.253</v>
      </c>
      <c r="J6104" s="7">
        <v>42.243298658999997</v>
      </c>
      <c r="K6104" s="7">
        <v>1.667279E-3</v>
      </c>
      <c r="L6104" s="7">
        <v>3.3345599999999999E-4</v>
      </c>
      <c r="M6104" s="7">
        <v>76.010000000000005</v>
      </c>
      <c r="N6104" s="7">
        <v>3.0000000000000001E-3</v>
      </c>
      <c r="O6104" s="7">
        <v>5.9999999999999995E-4</v>
      </c>
      <c r="P6104" s="7">
        <v>1</v>
      </c>
      <c r="Q6104" s="7">
        <v>28</v>
      </c>
      <c r="R6104" s="7">
        <v>265</v>
      </c>
      <c r="S6104" s="189">
        <v>45625.593981481485</v>
      </c>
    </row>
    <row r="6105" spans="1:19">
      <c r="A6105" s="7">
        <v>2003</v>
      </c>
      <c r="B6105" s="123" t="s">
        <v>537</v>
      </c>
      <c r="C6105" s="123" t="s">
        <v>538</v>
      </c>
      <c r="D6105" s="123" t="s">
        <v>548</v>
      </c>
      <c r="E6105" s="123" t="s">
        <v>533</v>
      </c>
      <c r="F6105" s="7">
        <v>921.05270239399999</v>
      </c>
      <c r="G6105" s="123" t="s">
        <v>532</v>
      </c>
      <c r="H6105" s="7">
        <v>67.733908717000006</v>
      </c>
      <c r="I6105" s="7">
        <v>73.539666667000006</v>
      </c>
      <c r="J6105" s="7">
        <v>67.510092909999997</v>
      </c>
      <c r="K6105" s="7">
        <v>2.7631579999999999E-3</v>
      </c>
      <c r="L6105" s="7">
        <v>5.5263199999999995E-4</v>
      </c>
      <c r="M6105" s="7">
        <v>73.296666666999997</v>
      </c>
      <c r="N6105" s="7">
        <v>3.0000000000000001E-3</v>
      </c>
      <c r="O6105" s="7">
        <v>5.9999999999999995E-4</v>
      </c>
      <c r="P6105" s="7">
        <v>1</v>
      </c>
      <c r="Q6105" s="7">
        <v>28</v>
      </c>
      <c r="R6105" s="7">
        <v>265</v>
      </c>
      <c r="S6105" s="189">
        <v>45625.593981481485</v>
      </c>
    </row>
    <row r="6106" spans="1:19">
      <c r="A6106" s="7">
        <v>2003</v>
      </c>
      <c r="B6106" s="123" t="s">
        <v>537</v>
      </c>
      <c r="C6106" s="123" t="s">
        <v>538</v>
      </c>
      <c r="D6106" s="123" t="s">
        <v>548</v>
      </c>
      <c r="E6106" s="123" t="s">
        <v>160</v>
      </c>
      <c r="F6106" s="7">
        <v>47.898117841999998</v>
      </c>
      <c r="G6106" s="123" t="s">
        <v>532</v>
      </c>
      <c r="H6106" s="7">
        <v>3.431085875</v>
      </c>
      <c r="I6106" s="7">
        <v>71.632999999999996</v>
      </c>
      <c r="J6106" s="7">
        <v>3.4194466330000002</v>
      </c>
      <c r="K6106" s="7">
        <v>1.4369400000000001E-4</v>
      </c>
      <c r="L6106" s="7">
        <v>2.8738870709999999E-5</v>
      </c>
      <c r="M6106" s="7">
        <v>71.39</v>
      </c>
      <c r="N6106" s="7">
        <v>3.0000000000000001E-3</v>
      </c>
      <c r="O6106" s="7">
        <v>5.9999999999999995E-4</v>
      </c>
      <c r="P6106" s="7">
        <v>1</v>
      </c>
      <c r="Q6106" s="7">
        <v>28</v>
      </c>
      <c r="R6106" s="7">
        <v>265</v>
      </c>
      <c r="S6106" s="189">
        <v>45625.593981481485</v>
      </c>
    </row>
    <row r="6107" spans="1:19">
      <c r="A6107" s="7">
        <v>2003</v>
      </c>
      <c r="B6107" s="123" t="s">
        <v>537</v>
      </c>
      <c r="C6107" s="123" t="s">
        <v>538</v>
      </c>
      <c r="D6107" s="123" t="s">
        <v>548</v>
      </c>
      <c r="E6107" s="123" t="s">
        <v>163</v>
      </c>
      <c r="F6107" s="7">
        <v>92.428888201999996</v>
      </c>
      <c r="G6107" s="123" t="s">
        <v>532</v>
      </c>
      <c r="H6107" s="7">
        <v>5.8918332639999997</v>
      </c>
      <c r="I6107" s="7">
        <v>63.744500000000002</v>
      </c>
      <c r="J6107" s="7">
        <v>5.8867958900000001</v>
      </c>
      <c r="K6107" s="7">
        <v>9.2428888200000002E-5</v>
      </c>
      <c r="L6107" s="7">
        <v>9.2428888200000006E-6</v>
      </c>
      <c r="M6107" s="7">
        <v>63.69</v>
      </c>
      <c r="N6107" s="7">
        <v>1E-3</v>
      </c>
      <c r="O6107" s="7">
        <v>1E-4</v>
      </c>
      <c r="P6107" s="7">
        <v>1</v>
      </c>
      <c r="Q6107" s="7">
        <v>28</v>
      </c>
      <c r="R6107" s="7">
        <v>265</v>
      </c>
      <c r="S6107" s="189">
        <v>45625.593981481485</v>
      </c>
    </row>
    <row r="6108" spans="1:19">
      <c r="A6108" s="7">
        <v>2003</v>
      </c>
      <c r="B6108" s="123" t="s">
        <v>537</v>
      </c>
      <c r="C6108" s="123" t="s">
        <v>538</v>
      </c>
      <c r="D6108" s="123" t="s">
        <v>548</v>
      </c>
      <c r="E6108" s="123" t="s">
        <v>535</v>
      </c>
      <c r="F6108" s="7">
        <v>2113.9838742259999</v>
      </c>
      <c r="G6108" s="123" t="s">
        <v>532</v>
      </c>
      <c r="H6108" s="7">
        <v>120.310217249</v>
      </c>
      <c r="I6108" s="7">
        <v>56.911605956999999</v>
      </c>
      <c r="J6108" s="7">
        <v>120.19500512800001</v>
      </c>
      <c r="K6108" s="7">
        <v>2.1139840000000002E-3</v>
      </c>
      <c r="L6108" s="7">
        <v>2.1139800000000001E-4</v>
      </c>
      <c r="M6108" s="7">
        <v>56.857105957000002</v>
      </c>
      <c r="N6108" s="7">
        <v>1E-3</v>
      </c>
      <c r="O6108" s="7">
        <v>1E-4</v>
      </c>
      <c r="P6108" s="7">
        <v>1</v>
      </c>
      <c r="Q6108" s="7">
        <v>28</v>
      </c>
      <c r="R6108" s="7">
        <v>265</v>
      </c>
      <c r="S6108" s="189">
        <v>45625.593981481485</v>
      </c>
    </row>
    <row r="6109" spans="1:19">
      <c r="A6109" s="7">
        <v>2003</v>
      </c>
      <c r="B6109" s="123" t="s">
        <v>537</v>
      </c>
      <c r="C6109" s="123" t="s">
        <v>538</v>
      </c>
      <c r="D6109" s="123" t="s">
        <v>548</v>
      </c>
      <c r="E6109" s="123" t="s">
        <v>549</v>
      </c>
      <c r="F6109" s="7">
        <v>0</v>
      </c>
      <c r="G6109" s="123" t="s">
        <v>532</v>
      </c>
      <c r="H6109" s="7">
        <v>0</v>
      </c>
      <c r="I6109" s="7"/>
      <c r="J6109" s="7">
        <v>0</v>
      </c>
      <c r="K6109" s="7">
        <v>0</v>
      </c>
      <c r="L6109" s="7">
        <v>0</v>
      </c>
      <c r="M6109" s="7"/>
      <c r="N6109" s="7"/>
      <c r="O6109" s="7"/>
      <c r="P6109" s="7">
        <v>1</v>
      </c>
      <c r="Q6109" s="7">
        <v>28</v>
      </c>
      <c r="R6109" s="7">
        <v>265</v>
      </c>
      <c r="S6109" s="189">
        <v>45625.593981481485</v>
      </c>
    </row>
    <row r="6110" spans="1:19">
      <c r="A6110" s="7">
        <v>2003</v>
      </c>
      <c r="B6110" s="123" t="s">
        <v>537</v>
      </c>
      <c r="C6110" s="123" t="s">
        <v>538</v>
      </c>
      <c r="D6110" s="123" t="s">
        <v>548</v>
      </c>
      <c r="E6110" s="123" t="s">
        <v>541</v>
      </c>
      <c r="F6110" s="7">
        <v>5873.9551388970003</v>
      </c>
      <c r="G6110" s="123" t="s">
        <v>532</v>
      </c>
      <c r="H6110" s="7">
        <v>551.51254761500002</v>
      </c>
      <c r="I6110" s="7">
        <v>93.891174613000004</v>
      </c>
      <c r="J6110" s="7">
        <v>550.08517651600005</v>
      </c>
      <c r="K6110" s="7">
        <v>1.7621865E-2</v>
      </c>
      <c r="L6110" s="7">
        <v>3.5243729999999999E-3</v>
      </c>
      <c r="M6110" s="7">
        <v>93.648174612999995</v>
      </c>
      <c r="N6110" s="7">
        <v>3.0000000000000001E-3</v>
      </c>
      <c r="O6110" s="7">
        <v>5.9999999999999995E-4</v>
      </c>
      <c r="P6110" s="7">
        <v>1</v>
      </c>
      <c r="Q6110" s="7">
        <v>28</v>
      </c>
      <c r="R6110" s="7">
        <v>265</v>
      </c>
      <c r="S6110" s="189">
        <v>45625.593981481485</v>
      </c>
    </row>
    <row r="6111" spans="1:19">
      <c r="A6111" s="7">
        <v>2003</v>
      </c>
      <c r="B6111" s="123" t="s">
        <v>537</v>
      </c>
      <c r="C6111" s="123" t="s">
        <v>538</v>
      </c>
      <c r="D6111" s="123" t="s">
        <v>548</v>
      </c>
      <c r="E6111" s="123" t="s">
        <v>131</v>
      </c>
      <c r="F6111" s="7">
        <v>0</v>
      </c>
      <c r="G6111" s="123" t="s">
        <v>532</v>
      </c>
      <c r="H6111" s="7">
        <v>0</v>
      </c>
      <c r="I6111" s="7"/>
      <c r="J6111" s="7">
        <v>0</v>
      </c>
      <c r="K6111" s="7">
        <v>0</v>
      </c>
      <c r="L6111" s="7">
        <v>0</v>
      </c>
      <c r="M6111" s="7"/>
      <c r="N6111" s="7"/>
      <c r="O6111" s="7"/>
      <c r="P6111" s="7"/>
      <c r="Q6111" s="7">
        <v>28</v>
      </c>
      <c r="R6111" s="7">
        <v>265</v>
      </c>
      <c r="S6111" s="189">
        <v>45625.593981481485</v>
      </c>
    </row>
    <row r="6112" spans="1:19">
      <c r="A6112" s="7">
        <v>2003</v>
      </c>
      <c r="B6112" s="123" t="s">
        <v>537</v>
      </c>
      <c r="C6112" s="123" t="s">
        <v>538</v>
      </c>
      <c r="D6112" s="123" t="s">
        <v>550</v>
      </c>
      <c r="E6112" s="123" t="s">
        <v>540</v>
      </c>
      <c r="F6112" s="7">
        <v>0</v>
      </c>
      <c r="G6112" s="123" t="s">
        <v>532</v>
      </c>
      <c r="H6112" s="7">
        <v>0</v>
      </c>
      <c r="I6112" s="7"/>
      <c r="J6112" s="7">
        <v>0</v>
      </c>
      <c r="K6112" s="7">
        <v>0</v>
      </c>
      <c r="L6112" s="7">
        <v>0</v>
      </c>
      <c r="M6112" s="7"/>
      <c r="N6112" s="7"/>
      <c r="O6112" s="7"/>
      <c r="P6112" s="7">
        <v>1</v>
      </c>
      <c r="Q6112" s="7">
        <v>28</v>
      </c>
      <c r="R6112" s="7">
        <v>265</v>
      </c>
      <c r="S6112" s="189">
        <v>45625.593981481485</v>
      </c>
    </row>
    <row r="6113" spans="1:19">
      <c r="A6113" s="7">
        <v>2003</v>
      </c>
      <c r="B6113" s="123" t="s">
        <v>537</v>
      </c>
      <c r="C6113" s="123" t="s">
        <v>538</v>
      </c>
      <c r="D6113" s="123" t="s">
        <v>550</v>
      </c>
      <c r="E6113" s="123" t="s">
        <v>531</v>
      </c>
      <c r="F6113" s="7">
        <v>13540.767806059999</v>
      </c>
      <c r="G6113" s="123" t="s">
        <v>532</v>
      </c>
      <c r="H6113" s="7">
        <v>1032.524167515</v>
      </c>
      <c r="I6113" s="7">
        <v>76.253</v>
      </c>
      <c r="J6113" s="7">
        <v>1029.2337609389999</v>
      </c>
      <c r="K6113" s="7">
        <v>4.0622302999999998E-2</v>
      </c>
      <c r="L6113" s="7">
        <v>8.1244609999999995E-3</v>
      </c>
      <c r="M6113" s="7">
        <v>76.010000000000005</v>
      </c>
      <c r="N6113" s="7">
        <v>3.0000000000000001E-3</v>
      </c>
      <c r="O6113" s="7">
        <v>5.9999999999999995E-4</v>
      </c>
      <c r="P6113" s="7">
        <v>1</v>
      </c>
      <c r="Q6113" s="7">
        <v>28</v>
      </c>
      <c r="R6113" s="7">
        <v>265</v>
      </c>
      <c r="S6113" s="189">
        <v>45625.593981481485</v>
      </c>
    </row>
    <row r="6114" spans="1:19">
      <c r="A6114" s="7">
        <v>2003</v>
      </c>
      <c r="B6114" s="123" t="s">
        <v>537</v>
      </c>
      <c r="C6114" s="123" t="s">
        <v>538</v>
      </c>
      <c r="D6114" s="123" t="s">
        <v>550</v>
      </c>
      <c r="E6114" s="123" t="s">
        <v>533</v>
      </c>
      <c r="F6114" s="7">
        <v>160.24666503200001</v>
      </c>
      <c r="G6114" s="123" t="s">
        <v>532</v>
      </c>
      <c r="H6114" s="7">
        <v>11.784486331</v>
      </c>
      <c r="I6114" s="7">
        <v>73.539666667000006</v>
      </c>
      <c r="J6114" s="7">
        <v>11.745546391</v>
      </c>
      <c r="K6114" s="7">
        <v>4.8074000000000001E-4</v>
      </c>
      <c r="L6114" s="7">
        <v>9.6147999019999999E-5</v>
      </c>
      <c r="M6114" s="7">
        <v>73.296666666999997</v>
      </c>
      <c r="N6114" s="7">
        <v>3.0000000000000001E-3</v>
      </c>
      <c r="O6114" s="7">
        <v>5.9999999999999995E-4</v>
      </c>
      <c r="P6114" s="7">
        <v>1</v>
      </c>
      <c r="Q6114" s="7">
        <v>28</v>
      </c>
      <c r="R6114" s="7">
        <v>265</v>
      </c>
      <c r="S6114" s="189">
        <v>45625.593981481485</v>
      </c>
    </row>
    <row r="6115" spans="1:19">
      <c r="A6115" s="7">
        <v>2003</v>
      </c>
      <c r="B6115" s="123" t="s">
        <v>537</v>
      </c>
      <c r="C6115" s="123" t="s">
        <v>538</v>
      </c>
      <c r="D6115" s="123" t="s">
        <v>550</v>
      </c>
      <c r="E6115" s="123" t="s">
        <v>160</v>
      </c>
      <c r="F6115" s="7">
        <v>1167.0101893880001</v>
      </c>
      <c r="G6115" s="123" t="s">
        <v>532</v>
      </c>
      <c r="H6115" s="7">
        <v>83.596440896000004</v>
      </c>
      <c r="I6115" s="7">
        <v>71.632999999999996</v>
      </c>
      <c r="J6115" s="7">
        <v>83.31285742</v>
      </c>
      <c r="K6115" s="7">
        <v>3.5010309999999999E-3</v>
      </c>
      <c r="L6115" s="7">
        <v>7.0020599999999998E-4</v>
      </c>
      <c r="M6115" s="7">
        <v>71.39</v>
      </c>
      <c r="N6115" s="7">
        <v>3.0000000000000001E-3</v>
      </c>
      <c r="O6115" s="7">
        <v>5.9999999999999995E-4</v>
      </c>
      <c r="P6115" s="7">
        <v>1</v>
      </c>
      <c r="Q6115" s="7">
        <v>28</v>
      </c>
      <c r="R6115" s="7">
        <v>265</v>
      </c>
      <c r="S6115" s="189">
        <v>45625.593981481485</v>
      </c>
    </row>
    <row r="6116" spans="1:19">
      <c r="A6116" s="7">
        <v>2003</v>
      </c>
      <c r="B6116" s="123" t="s">
        <v>537</v>
      </c>
      <c r="C6116" s="123" t="s">
        <v>538</v>
      </c>
      <c r="D6116" s="123" t="s">
        <v>550</v>
      </c>
      <c r="E6116" s="123" t="s">
        <v>163</v>
      </c>
      <c r="F6116" s="7">
        <v>178.61565121699999</v>
      </c>
      <c r="G6116" s="123" t="s">
        <v>532</v>
      </c>
      <c r="H6116" s="7">
        <v>11.385765379</v>
      </c>
      <c r="I6116" s="7">
        <v>63.744500000000002</v>
      </c>
      <c r="J6116" s="7">
        <v>11.376030825999999</v>
      </c>
      <c r="K6116" s="7">
        <v>1.7861600000000001E-4</v>
      </c>
      <c r="L6116" s="7">
        <v>1.7861565120000001E-5</v>
      </c>
      <c r="M6116" s="7">
        <v>63.69</v>
      </c>
      <c r="N6116" s="7">
        <v>1E-3</v>
      </c>
      <c r="O6116" s="7">
        <v>1E-4</v>
      </c>
      <c r="P6116" s="7">
        <v>1</v>
      </c>
      <c r="Q6116" s="7">
        <v>28</v>
      </c>
      <c r="R6116" s="7">
        <v>265</v>
      </c>
      <c r="S6116" s="189">
        <v>45625.593981481485</v>
      </c>
    </row>
    <row r="6117" spans="1:19">
      <c r="A6117" s="7">
        <v>2003</v>
      </c>
      <c r="B6117" s="123" t="s">
        <v>537</v>
      </c>
      <c r="C6117" s="123" t="s">
        <v>538</v>
      </c>
      <c r="D6117" s="123" t="s">
        <v>550</v>
      </c>
      <c r="E6117" s="123" t="s">
        <v>535</v>
      </c>
      <c r="F6117" s="7">
        <v>415.70463377499999</v>
      </c>
      <c r="G6117" s="123" t="s">
        <v>532</v>
      </c>
      <c r="H6117" s="7">
        <v>23.658418311999998</v>
      </c>
      <c r="I6117" s="7">
        <v>56.911605956999999</v>
      </c>
      <c r="J6117" s="7">
        <v>23.635762409000002</v>
      </c>
      <c r="K6117" s="7">
        <v>4.1570499999999999E-4</v>
      </c>
      <c r="L6117" s="7">
        <v>4.1570463379999997E-5</v>
      </c>
      <c r="M6117" s="7">
        <v>56.857105957000002</v>
      </c>
      <c r="N6117" s="7">
        <v>1E-3</v>
      </c>
      <c r="O6117" s="7">
        <v>1E-4</v>
      </c>
      <c r="P6117" s="7">
        <v>1</v>
      </c>
      <c r="Q6117" s="7">
        <v>28</v>
      </c>
      <c r="R6117" s="7">
        <v>265</v>
      </c>
      <c r="S6117" s="189">
        <v>45625.593981481485</v>
      </c>
    </row>
    <row r="6118" spans="1:19">
      <c r="A6118" s="7">
        <v>2003</v>
      </c>
      <c r="B6118" s="123" t="s">
        <v>537</v>
      </c>
      <c r="C6118" s="123" t="s">
        <v>538</v>
      </c>
      <c r="D6118" s="123" t="s">
        <v>550</v>
      </c>
      <c r="E6118" s="123" t="s">
        <v>541</v>
      </c>
      <c r="F6118" s="7">
        <v>0</v>
      </c>
      <c r="G6118" s="123" t="s">
        <v>532</v>
      </c>
      <c r="H6118" s="7">
        <v>0</v>
      </c>
      <c r="I6118" s="7"/>
      <c r="J6118" s="7">
        <v>0</v>
      </c>
      <c r="K6118" s="7">
        <v>0</v>
      </c>
      <c r="L6118" s="7">
        <v>0</v>
      </c>
      <c r="M6118" s="7"/>
      <c r="N6118" s="7"/>
      <c r="O6118" s="7"/>
      <c r="P6118" s="7">
        <v>1</v>
      </c>
      <c r="Q6118" s="7">
        <v>28</v>
      </c>
      <c r="R6118" s="7">
        <v>265</v>
      </c>
      <c r="S6118" s="189">
        <v>45625.593981481485</v>
      </c>
    </row>
    <row r="6119" spans="1:19">
      <c r="A6119" s="7">
        <v>2003</v>
      </c>
      <c r="B6119" s="123" t="s">
        <v>537</v>
      </c>
      <c r="C6119" s="123" t="s">
        <v>538</v>
      </c>
      <c r="D6119" s="123" t="s">
        <v>551</v>
      </c>
      <c r="E6119" s="123" t="s">
        <v>540</v>
      </c>
      <c r="F6119" s="7">
        <v>0</v>
      </c>
      <c r="G6119" s="123" t="s">
        <v>532</v>
      </c>
      <c r="H6119" s="7">
        <v>0</v>
      </c>
      <c r="I6119" s="7"/>
      <c r="J6119" s="7">
        <v>0</v>
      </c>
      <c r="K6119" s="7">
        <v>0</v>
      </c>
      <c r="L6119" s="7">
        <v>0</v>
      </c>
      <c r="M6119" s="7"/>
      <c r="N6119" s="7"/>
      <c r="O6119" s="7"/>
      <c r="P6119" s="7">
        <v>1</v>
      </c>
      <c r="Q6119" s="7">
        <v>28</v>
      </c>
      <c r="R6119" s="7">
        <v>265</v>
      </c>
      <c r="S6119" s="189">
        <v>45625.593981481485</v>
      </c>
    </row>
    <row r="6120" spans="1:19">
      <c r="A6120" s="7">
        <v>2003</v>
      </c>
      <c r="B6120" s="123" t="s">
        <v>537</v>
      </c>
      <c r="C6120" s="123" t="s">
        <v>538</v>
      </c>
      <c r="D6120" s="123" t="s">
        <v>551</v>
      </c>
      <c r="E6120" s="123" t="s">
        <v>531</v>
      </c>
      <c r="F6120" s="7">
        <v>112.503104296</v>
      </c>
      <c r="G6120" s="123" t="s">
        <v>532</v>
      </c>
      <c r="H6120" s="7">
        <v>8.5786992120000001</v>
      </c>
      <c r="I6120" s="7">
        <v>76.253</v>
      </c>
      <c r="J6120" s="7">
        <v>8.5513609580000001</v>
      </c>
      <c r="K6120" s="7">
        <v>3.37509E-4</v>
      </c>
      <c r="L6120" s="7">
        <v>6.7501862579999998E-5</v>
      </c>
      <c r="M6120" s="7">
        <v>76.010000000000005</v>
      </c>
      <c r="N6120" s="7">
        <v>3.0000000000000001E-3</v>
      </c>
      <c r="O6120" s="7">
        <v>5.9999999999999995E-4</v>
      </c>
      <c r="P6120" s="7">
        <v>1</v>
      </c>
      <c r="Q6120" s="7">
        <v>28</v>
      </c>
      <c r="R6120" s="7">
        <v>265</v>
      </c>
      <c r="S6120" s="189">
        <v>45625.593981481485</v>
      </c>
    </row>
    <row r="6121" spans="1:19">
      <c r="A6121" s="7">
        <v>2003</v>
      </c>
      <c r="B6121" s="123" t="s">
        <v>537</v>
      </c>
      <c r="C6121" s="123" t="s">
        <v>538</v>
      </c>
      <c r="D6121" s="123" t="s">
        <v>551</v>
      </c>
      <c r="E6121" s="123" t="s">
        <v>533</v>
      </c>
      <c r="F6121" s="7">
        <v>86.280353426999994</v>
      </c>
      <c r="G6121" s="123" t="s">
        <v>532</v>
      </c>
      <c r="H6121" s="7">
        <v>6.3450284310000002</v>
      </c>
      <c r="I6121" s="7">
        <v>73.539666667000006</v>
      </c>
      <c r="J6121" s="7">
        <v>6.324062305</v>
      </c>
      <c r="K6121" s="7">
        <v>2.58841E-4</v>
      </c>
      <c r="L6121" s="7">
        <v>5.1768212060000002E-5</v>
      </c>
      <c r="M6121" s="7">
        <v>73.296666666999997</v>
      </c>
      <c r="N6121" s="7">
        <v>3.0000000000000001E-3</v>
      </c>
      <c r="O6121" s="7">
        <v>5.9999999999999995E-4</v>
      </c>
      <c r="P6121" s="7">
        <v>1</v>
      </c>
      <c r="Q6121" s="7">
        <v>28</v>
      </c>
      <c r="R6121" s="7">
        <v>265</v>
      </c>
      <c r="S6121" s="189">
        <v>45625.593981481485</v>
      </c>
    </row>
    <row r="6122" spans="1:19">
      <c r="A6122" s="7">
        <v>2003</v>
      </c>
      <c r="B6122" s="123" t="s">
        <v>537</v>
      </c>
      <c r="C6122" s="123" t="s">
        <v>538</v>
      </c>
      <c r="D6122" s="123" t="s">
        <v>551</v>
      </c>
      <c r="E6122" s="123" t="s">
        <v>160</v>
      </c>
      <c r="F6122" s="7">
        <v>9.6960726990000001</v>
      </c>
      <c r="G6122" s="123" t="s">
        <v>532</v>
      </c>
      <c r="H6122" s="7">
        <v>0.69455877600000004</v>
      </c>
      <c r="I6122" s="7">
        <v>71.632999999999996</v>
      </c>
      <c r="J6122" s="7">
        <v>0.69220263000000004</v>
      </c>
      <c r="K6122" s="7">
        <v>2.9088218100000001E-5</v>
      </c>
      <c r="L6122" s="7">
        <v>5.8176436189999999E-6</v>
      </c>
      <c r="M6122" s="7">
        <v>71.39</v>
      </c>
      <c r="N6122" s="7">
        <v>3.0000000000000001E-3</v>
      </c>
      <c r="O6122" s="7">
        <v>5.9999999999999995E-4</v>
      </c>
      <c r="P6122" s="7">
        <v>1</v>
      </c>
      <c r="Q6122" s="7">
        <v>28</v>
      </c>
      <c r="R6122" s="7">
        <v>265</v>
      </c>
      <c r="S6122" s="189">
        <v>45625.593981481485</v>
      </c>
    </row>
    <row r="6123" spans="1:19">
      <c r="A6123" s="7">
        <v>2003</v>
      </c>
      <c r="B6123" s="123" t="s">
        <v>537</v>
      </c>
      <c r="C6123" s="123" t="s">
        <v>538</v>
      </c>
      <c r="D6123" s="123" t="s">
        <v>551</v>
      </c>
      <c r="E6123" s="123" t="s">
        <v>163</v>
      </c>
      <c r="F6123" s="7">
        <v>119.732201636</v>
      </c>
      <c r="G6123" s="123" t="s">
        <v>532</v>
      </c>
      <c r="H6123" s="7">
        <v>7.6322693270000004</v>
      </c>
      <c r="I6123" s="7">
        <v>63.744500000000002</v>
      </c>
      <c r="J6123" s="7">
        <v>7.6257439219999998</v>
      </c>
      <c r="K6123" s="7">
        <v>1.19732E-4</v>
      </c>
      <c r="L6123" s="7">
        <v>1.1973220159999999E-5</v>
      </c>
      <c r="M6123" s="7">
        <v>63.69</v>
      </c>
      <c r="N6123" s="7">
        <v>1E-3</v>
      </c>
      <c r="O6123" s="7">
        <v>1E-4</v>
      </c>
      <c r="P6123" s="7">
        <v>1</v>
      </c>
      <c r="Q6123" s="7">
        <v>28</v>
      </c>
      <c r="R6123" s="7">
        <v>265</v>
      </c>
      <c r="S6123" s="189">
        <v>45625.593981481485</v>
      </c>
    </row>
    <row r="6124" spans="1:19">
      <c r="A6124" s="7">
        <v>2003</v>
      </c>
      <c r="B6124" s="123" t="s">
        <v>537</v>
      </c>
      <c r="C6124" s="123" t="s">
        <v>538</v>
      </c>
      <c r="D6124" s="123" t="s">
        <v>551</v>
      </c>
      <c r="E6124" s="123" t="s">
        <v>535</v>
      </c>
      <c r="F6124" s="7">
        <v>549.07757327700006</v>
      </c>
      <c r="G6124" s="123" t="s">
        <v>532</v>
      </c>
      <c r="H6124" s="7">
        <v>31.24888649</v>
      </c>
      <c r="I6124" s="7">
        <v>56.911605956999999</v>
      </c>
      <c r="J6124" s="7">
        <v>31.218961761999999</v>
      </c>
      <c r="K6124" s="7">
        <v>5.4907800000000004E-4</v>
      </c>
      <c r="L6124" s="7">
        <v>5.4907757330000003E-5</v>
      </c>
      <c r="M6124" s="7">
        <v>56.857105957000002</v>
      </c>
      <c r="N6124" s="7">
        <v>1E-3</v>
      </c>
      <c r="O6124" s="7">
        <v>1E-4</v>
      </c>
      <c r="P6124" s="7">
        <v>1</v>
      </c>
      <c r="Q6124" s="7">
        <v>28</v>
      </c>
      <c r="R6124" s="7">
        <v>265</v>
      </c>
      <c r="S6124" s="189">
        <v>45625.593981481485</v>
      </c>
    </row>
    <row r="6125" spans="1:19">
      <c r="A6125" s="7">
        <v>2003</v>
      </c>
      <c r="B6125" s="123" t="s">
        <v>537</v>
      </c>
      <c r="C6125" s="123" t="s">
        <v>538</v>
      </c>
      <c r="D6125" s="123" t="s">
        <v>551</v>
      </c>
      <c r="E6125" s="123" t="s">
        <v>541</v>
      </c>
      <c r="F6125" s="7">
        <v>953.76522646700005</v>
      </c>
      <c r="G6125" s="123" t="s">
        <v>532</v>
      </c>
      <c r="H6125" s="7">
        <v>89.550137418000006</v>
      </c>
      <c r="I6125" s="7">
        <v>93.891174613000004</v>
      </c>
      <c r="J6125" s="7">
        <v>89.318372468000007</v>
      </c>
      <c r="K6125" s="7">
        <v>2.8612960000000002E-3</v>
      </c>
      <c r="L6125" s="7">
        <v>5.7225899999999998E-4</v>
      </c>
      <c r="M6125" s="7">
        <v>93.648174612999995</v>
      </c>
      <c r="N6125" s="7">
        <v>3.0000000000000001E-3</v>
      </c>
      <c r="O6125" s="7">
        <v>5.9999999999999995E-4</v>
      </c>
      <c r="P6125" s="7">
        <v>1</v>
      </c>
      <c r="Q6125" s="7">
        <v>28</v>
      </c>
      <c r="R6125" s="7">
        <v>265</v>
      </c>
      <c r="S6125" s="189">
        <v>45625.593981481485</v>
      </c>
    </row>
    <row r="6126" spans="1:19">
      <c r="A6126" s="7">
        <v>2003</v>
      </c>
      <c r="B6126" s="123" t="s">
        <v>537</v>
      </c>
      <c r="C6126" s="123" t="s">
        <v>538</v>
      </c>
      <c r="D6126" s="123" t="s">
        <v>552</v>
      </c>
      <c r="E6126" s="123" t="s">
        <v>540</v>
      </c>
      <c r="F6126" s="7">
        <v>188.971828999</v>
      </c>
      <c r="G6126" s="123" t="s">
        <v>532</v>
      </c>
      <c r="H6126" s="7">
        <v>18.004763437000001</v>
      </c>
      <c r="I6126" s="7">
        <v>95.277500000000003</v>
      </c>
      <c r="J6126" s="7">
        <v>17.876735022999998</v>
      </c>
      <c r="K6126" s="7">
        <v>1.8897180000000001E-3</v>
      </c>
      <c r="L6126" s="7">
        <v>2.83458E-4</v>
      </c>
      <c r="M6126" s="7">
        <v>94.6</v>
      </c>
      <c r="N6126" s="7">
        <v>0.01</v>
      </c>
      <c r="O6126" s="7">
        <v>1.5E-3</v>
      </c>
      <c r="P6126" s="7">
        <v>1</v>
      </c>
      <c r="Q6126" s="7">
        <v>28</v>
      </c>
      <c r="R6126" s="7">
        <v>265</v>
      </c>
      <c r="S6126" s="189">
        <v>45625.593981481485</v>
      </c>
    </row>
    <row r="6127" spans="1:19">
      <c r="A6127" s="7">
        <v>2003</v>
      </c>
      <c r="B6127" s="123" t="s">
        <v>537</v>
      </c>
      <c r="C6127" s="123" t="s">
        <v>538</v>
      </c>
      <c r="D6127" s="123" t="s">
        <v>552</v>
      </c>
      <c r="E6127" s="123" t="s">
        <v>531</v>
      </c>
      <c r="F6127" s="7">
        <v>247.22927384600001</v>
      </c>
      <c r="G6127" s="123" t="s">
        <v>532</v>
      </c>
      <c r="H6127" s="7">
        <v>18.851973819000001</v>
      </c>
      <c r="I6127" s="7">
        <v>76.253</v>
      </c>
      <c r="J6127" s="7">
        <v>18.791897105</v>
      </c>
      <c r="K6127" s="7">
        <v>7.41688E-4</v>
      </c>
      <c r="L6127" s="7">
        <v>1.48338E-4</v>
      </c>
      <c r="M6127" s="7">
        <v>76.010000000000005</v>
      </c>
      <c r="N6127" s="7">
        <v>3.0000000000000001E-3</v>
      </c>
      <c r="O6127" s="7">
        <v>5.9999999999999995E-4</v>
      </c>
      <c r="P6127" s="7">
        <v>1</v>
      </c>
      <c r="Q6127" s="7">
        <v>28</v>
      </c>
      <c r="R6127" s="7">
        <v>265</v>
      </c>
      <c r="S6127" s="189">
        <v>45625.593981481485</v>
      </c>
    </row>
    <row r="6128" spans="1:19">
      <c r="A6128" s="7">
        <v>2003</v>
      </c>
      <c r="B6128" s="123" t="s">
        <v>537</v>
      </c>
      <c r="C6128" s="123" t="s">
        <v>538</v>
      </c>
      <c r="D6128" s="123" t="s">
        <v>552</v>
      </c>
      <c r="E6128" s="123" t="s">
        <v>533</v>
      </c>
      <c r="F6128" s="7">
        <v>607.81114528199998</v>
      </c>
      <c r="G6128" s="123" t="s">
        <v>532</v>
      </c>
      <c r="H6128" s="7">
        <v>44.698229021000003</v>
      </c>
      <c r="I6128" s="7">
        <v>73.539666667000006</v>
      </c>
      <c r="J6128" s="7">
        <v>44.550530911999999</v>
      </c>
      <c r="K6128" s="7">
        <v>1.823433E-3</v>
      </c>
      <c r="L6128" s="7">
        <v>3.6468699999999999E-4</v>
      </c>
      <c r="M6128" s="7">
        <v>73.296666666999997</v>
      </c>
      <c r="N6128" s="7">
        <v>3.0000000000000001E-3</v>
      </c>
      <c r="O6128" s="7">
        <v>5.9999999999999995E-4</v>
      </c>
      <c r="P6128" s="7">
        <v>1</v>
      </c>
      <c r="Q6128" s="7">
        <v>28</v>
      </c>
      <c r="R6128" s="7">
        <v>265</v>
      </c>
      <c r="S6128" s="189">
        <v>45625.593981481485</v>
      </c>
    </row>
    <row r="6129" spans="1:19">
      <c r="A6129" s="7">
        <v>2003</v>
      </c>
      <c r="B6129" s="123" t="s">
        <v>537</v>
      </c>
      <c r="C6129" s="123" t="s">
        <v>538</v>
      </c>
      <c r="D6129" s="123" t="s">
        <v>552</v>
      </c>
      <c r="E6129" s="123" t="s">
        <v>160</v>
      </c>
      <c r="F6129" s="7">
        <v>21.307438826999999</v>
      </c>
      <c r="G6129" s="123" t="s">
        <v>532</v>
      </c>
      <c r="H6129" s="7">
        <v>1.5263157650000001</v>
      </c>
      <c r="I6129" s="7">
        <v>71.632999999999996</v>
      </c>
      <c r="J6129" s="7">
        <v>1.521138058</v>
      </c>
      <c r="K6129" s="7">
        <v>6.3922316480000005E-5</v>
      </c>
      <c r="L6129" s="7">
        <v>1.27844633E-5</v>
      </c>
      <c r="M6129" s="7">
        <v>71.39</v>
      </c>
      <c r="N6129" s="7">
        <v>3.0000000000000001E-3</v>
      </c>
      <c r="O6129" s="7">
        <v>5.9999999999999995E-4</v>
      </c>
      <c r="P6129" s="7">
        <v>1</v>
      </c>
      <c r="Q6129" s="7">
        <v>28</v>
      </c>
      <c r="R6129" s="7">
        <v>265</v>
      </c>
      <c r="S6129" s="189">
        <v>45625.593981481485</v>
      </c>
    </row>
    <row r="6130" spans="1:19">
      <c r="A6130" s="7">
        <v>2003</v>
      </c>
      <c r="B6130" s="123" t="s">
        <v>537</v>
      </c>
      <c r="C6130" s="123" t="s">
        <v>538</v>
      </c>
      <c r="D6130" s="123" t="s">
        <v>552</v>
      </c>
      <c r="E6130" s="123" t="s">
        <v>163</v>
      </c>
      <c r="F6130" s="7">
        <v>987.47415686900001</v>
      </c>
      <c r="G6130" s="123" t="s">
        <v>532</v>
      </c>
      <c r="H6130" s="7">
        <v>62.946046393000003</v>
      </c>
      <c r="I6130" s="7">
        <v>63.744500000000002</v>
      </c>
      <c r="J6130" s="7">
        <v>62.892229051000001</v>
      </c>
      <c r="K6130" s="7">
        <v>9.874739999999999E-4</v>
      </c>
      <c r="L6130" s="7">
        <v>9.8747415689999995E-5</v>
      </c>
      <c r="M6130" s="7">
        <v>63.69</v>
      </c>
      <c r="N6130" s="7">
        <v>1E-3</v>
      </c>
      <c r="O6130" s="7">
        <v>1E-4</v>
      </c>
      <c r="P6130" s="7">
        <v>1</v>
      </c>
      <c r="Q6130" s="7">
        <v>28</v>
      </c>
      <c r="R6130" s="7">
        <v>265</v>
      </c>
      <c r="S6130" s="189">
        <v>45625.593981481485</v>
      </c>
    </row>
    <row r="6131" spans="1:19">
      <c r="A6131" s="7">
        <v>2003</v>
      </c>
      <c r="B6131" s="123" t="s">
        <v>537</v>
      </c>
      <c r="C6131" s="123" t="s">
        <v>538</v>
      </c>
      <c r="D6131" s="123" t="s">
        <v>552</v>
      </c>
      <c r="E6131" s="123" t="s">
        <v>535</v>
      </c>
      <c r="F6131" s="7">
        <v>1212.436873935</v>
      </c>
      <c r="G6131" s="123" t="s">
        <v>532</v>
      </c>
      <c r="H6131" s="7">
        <v>69.001729616999995</v>
      </c>
      <c r="I6131" s="7">
        <v>56.911605956999999</v>
      </c>
      <c r="J6131" s="7">
        <v>68.935651806999999</v>
      </c>
      <c r="K6131" s="7">
        <v>1.212437E-3</v>
      </c>
      <c r="L6131" s="7">
        <v>1.2124400000000001E-4</v>
      </c>
      <c r="M6131" s="7">
        <v>56.857105957000002</v>
      </c>
      <c r="N6131" s="7">
        <v>1E-3</v>
      </c>
      <c r="O6131" s="7">
        <v>1E-4</v>
      </c>
      <c r="P6131" s="7">
        <v>1</v>
      </c>
      <c r="Q6131" s="7">
        <v>28</v>
      </c>
      <c r="R6131" s="7">
        <v>265</v>
      </c>
      <c r="S6131" s="189">
        <v>45625.593981481485</v>
      </c>
    </row>
    <row r="6132" spans="1:19">
      <c r="A6132" s="7">
        <v>2003</v>
      </c>
      <c r="B6132" s="123" t="s">
        <v>537</v>
      </c>
      <c r="C6132" s="123" t="s">
        <v>538</v>
      </c>
      <c r="D6132" s="123" t="s">
        <v>552</v>
      </c>
      <c r="E6132" s="123" t="s">
        <v>541</v>
      </c>
      <c r="F6132" s="7">
        <v>0</v>
      </c>
      <c r="G6132" s="123" t="s">
        <v>532</v>
      </c>
      <c r="H6132" s="7">
        <v>0</v>
      </c>
      <c r="I6132" s="7"/>
      <c r="J6132" s="7">
        <v>0</v>
      </c>
      <c r="K6132" s="7">
        <v>0</v>
      </c>
      <c r="L6132" s="7">
        <v>0</v>
      </c>
      <c r="M6132" s="7"/>
      <c r="N6132" s="7"/>
      <c r="O6132" s="7"/>
      <c r="P6132" s="7">
        <v>1</v>
      </c>
      <c r="Q6132" s="7">
        <v>28</v>
      </c>
      <c r="R6132" s="7">
        <v>265</v>
      </c>
      <c r="S6132" s="189">
        <v>45625.593981481485</v>
      </c>
    </row>
    <row r="6133" spans="1:19">
      <c r="A6133" s="7">
        <v>2003</v>
      </c>
      <c r="B6133" s="123" t="s">
        <v>537</v>
      </c>
      <c r="C6133" s="123" t="s">
        <v>538</v>
      </c>
      <c r="D6133" s="123" t="s">
        <v>567</v>
      </c>
      <c r="E6133" s="123" t="s">
        <v>540</v>
      </c>
      <c r="F6133" s="7">
        <v>0</v>
      </c>
      <c r="G6133" s="123" t="s">
        <v>532</v>
      </c>
      <c r="H6133" s="7">
        <v>0</v>
      </c>
      <c r="I6133" s="7"/>
      <c r="J6133" s="7">
        <v>0</v>
      </c>
      <c r="K6133" s="7">
        <v>0</v>
      </c>
      <c r="L6133" s="7">
        <v>0</v>
      </c>
      <c r="M6133" s="7"/>
      <c r="N6133" s="7"/>
      <c r="O6133" s="7"/>
      <c r="P6133" s="7">
        <v>1</v>
      </c>
      <c r="Q6133" s="7">
        <v>28</v>
      </c>
      <c r="R6133" s="7">
        <v>265</v>
      </c>
      <c r="S6133" s="189">
        <v>45625.593981481485</v>
      </c>
    </row>
    <row r="6134" spans="1:19">
      <c r="A6134" s="7">
        <v>2003</v>
      </c>
      <c r="B6134" s="123" t="s">
        <v>537</v>
      </c>
      <c r="C6134" s="123" t="s">
        <v>538</v>
      </c>
      <c r="D6134" s="123" t="s">
        <v>567</v>
      </c>
      <c r="E6134" s="123" t="s">
        <v>531</v>
      </c>
      <c r="F6134" s="7">
        <v>27.884444577</v>
      </c>
      <c r="G6134" s="123" t="s">
        <v>532</v>
      </c>
      <c r="H6134" s="7">
        <v>2.1262725520000001</v>
      </c>
      <c r="I6134" s="7">
        <v>76.253</v>
      </c>
      <c r="J6134" s="7">
        <v>2.1194966320000002</v>
      </c>
      <c r="K6134" s="7">
        <v>8.3653333729999995E-5</v>
      </c>
      <c r="L6134" s="7">
        <v>1.673066675E-5</v>
      </c>
      <c r="M6134" s="7">
        <v>76.010000000000005</v>
      </c>
      <c r="N6134" s="7">
        <v>3.0000000000000001E-3</v>
      </c>
      <c r="O6134" s="7">
        <v>5.9999999999999995E-4</v>
      </c>
      <c r="P6134" s="7">
        <v>1</v>
      </c>
      <c r="Q6134" s="7">
        <v>28</v>
      </c>
      <c r="R6134" s="7">
        <v>265</v>
      </c>
      <c r="S6134" s="189">
        <v>45625.593981481485</v>
      </c>
    </row>
    <row r="6135" spans="1:19">
      <c r="A6135" s="7">
        <v>2003</v>
      </c>
      <c r="B6135" s="123" t="s">
        <v>537</v>
      </c>
      <c r="C6135" s="123" t="s">
        <v>538</v>
      </c>
      <c r="D6135" s="123" t="s">
        <v>567</v>
      </c>
      <c r="E6135" s="123" t="s">
        <v>533</v>
      </c>
      <c r="F6135" s="7">
        <v>49.619992615000001</v>
      </c>
      <c r="G6135" s="123" t="s">
        <v>532</v>
      </c>
      <c r="H6135" s="7">
        <v>3.6490377170000001</v>
      </c>
      <c r="I6135" s="7">
        <v>73.539666667000006</v>
      </c>
      <c r="J6135" s="7">
        <v>3.6369800589999999</v>
      </c>
      <c r="K6135" s="7">
        <v>1.4886000000000001E-4</v>
      </c>
      <c r="L6135" s="7">
        <v>2.9771995569999999E-5</v>
      </c>
      <c r="M6135" s="7">
        <v>73.296666666999997</v>
      </c>
      <c r="N6135" s="7">
        <v>3.0000000000000001E-3</v>
      </c>
      <c r="O6135" s="7">
        <v>5.9999999999999995E-4</v>
      </c>
      <c r="P6135" s="7">
        <v>1</v>
      </c>
      <c r="Q6135" s="7">
        <v>28</v>
      </c>
      <c r="R6135" s="7">
        <v>265</v>
      </c>
      <c r="S6135" s="189">
        <v>45625.593981481485</v>
      </c>
    </row>
    <row r="6136" spans="1:19">
      <c r="A6136" s="7">
        <v>2003</v>
      </c>
      <c r="B6136" s="123" t="s">
        <v>537</v>
      </c>
      <c r="C6136" s="123" t="s">
        <v>538</v>
      </c>
      <c r="D6136" s="123" t="s">
        <v>567</v>
      </c>
      <c r="E6136" s="123" t="s">
        <v>160</v>
      </c>
      <c r="F6136" s="7">
        <v>2.4032190359999999</v>
      </c>
      <c r="G6136" s="123" t="s">
        <v>532</v>
      </c>
      <c r="H6136" s="7">
        <v>0.172149789</v>
      </c>
      <c r="I6136" s="7">
        <v>71.632999999999996</v>
      </c>
      <c r="J6136" s="7">
        <v>0.17156580699999999</v>
      </c>
      <c r="K6136" s="7">
        <v>7.2096571079999996E-6</v>
      </c>
      <c r="L6136" s="7">
        <v>1.441931422E-6</v>
      </c>
      <c r="M6136" s="7">
        <v>71.39</v>
      </c>
      <c r="N6136" s="7">
        <v>3.0000000000000001E-3</v>
      </c>
      <c r="O6136" s="7">
        <v>5.9999999999999995E-4</v>
      </c>
      <c r="P6136" s="7">
        <v>1</v>
      </c>
      <c r="Q6136" s="7">
        <v>28</v>
      </c>
      <c r="R6136" s="7">
        <v>265</v>
      </c>
      <c r="S6136" s="189">
        <v>45625.593981481485</v>
      </c>
    </row>
    <row r="6137" spans="1:19">
      <c r="A6137" s="7">
        <v>2003</v>
      </c>
      <c r="B6137" s="123" t="s">
        <v>537</v>
      </c>
      <c r="C6137" s="123" t="s">
        <v>538</v>
      </c>
      <c r="D6137" s="123" t="s">
        <v>567</v>
      </c>
      <c r="E6137" s="123" t="s">
        <v>163</v>
      </c>
      <c r="F6137" s="7">
        <v>12.195251613</v>
      </c>
      <c r="G6137" s="123" t="s">
        <v>532</v>
      </c>
      <c r="H6137" s="7">
        <v>0.77738021599999996</v>
      </c>
      <c r="I6137" s="7">
        <v>63.744500000000002</v>
      </c>
      <c r="J6137" s="7">
        <v>0.77671557499999999</v>
      </c>
      <c r="K6137" s="7">
        <v>1.219525161E-5</v>
      </c>
      <c r="L6137" s="7">
        <v>1.219525161E-6</v>
      </c>
      <c r="M6137" s="7">
        <v>63.69</v>
      </c>
      <c r="N6137" s="7">
        <v>1E-3</v>
      </c>
      <c r="O6137" s="7">
        <v>1E-4</v>
      </c>
      <c r="P6137" s="7">
        <v>1</v>
      </c>
      <c r="Q6137" s="7">
        <v>28</v>
      </c>
      <c r="R6137" s="7">
        <v>265</v>
      </c>
      <c r="S6137" s="189">
        <v>45625.593981481485</v>
      </c>
    </row>
    <row r="6138" spans="1:19">
      <c r="A6138" s="7">
        <v>2003</v>
      </c>
      <c r="B6138" s="123" t="s">
        <v>537</v>
      </c>
      <c r="C6138" s="123" t="s">
        <v>538</v>
      </c>
      <c r="D6138" s="123" t="s">
        <v>567</v>
      </c>
      <c r="E6138" s="123" t="s">
        <v>535</v>
      </c>
      <c r="F6138" s="7">
        <v>383.366272009</v>
      </c>
      <c r="G6138" s="123" t="s">
        <v>532</v>
      </c>
      <c r="H6138" s="7">
        <v>21.817990210000001</v>
      </c>
      <c r="I6138" s="7">
        <v>56.911605956999999</v>
      </c>
      <c r="J6138" s="7">
        <v>21.797096748000001</v>
      </c>
      <c r="K6138" s="7">
        <v>3.83366E-4</v>
      </c>
      <c r="L6138" s="7">
        <v>3.8336627199999999E-5</v>
      </c>
      <c r="M6138" s="7">
        <v>56.857105957000002</v>
      </c>
      <c r="N6138" s="7">
        <v>1E-3</v>
      </c>
      <c r="O6138" s="7">
        <v>1E-4</v>
      </c>
      <c r="P6138" s="7">
        <v>1</v>
      </c>
      <c r="Q6138" s="7">
        <v>28</v>
      </c>
      <c r="R6138" s="7">
        <v>265</v>
      </c>
      <c r="S6138" s="189">
        <v>45625.593981481485</v>
      </c>
    </row>
    <row r="6139" spans="1:19">
      <c r="A6139" s="7">
        <v>2003</v>
      </c>
      <c r="B6139" s="123" t="s">
        <v>537</v>
      </c>
      <c r="C6139" s="123" t="s">
        <v>538</v>
      </c>
      <c r="D6139" s="123" t="s">
        <v>567</v>
      </c>
      <c r="E6139" s="123" t="s">
        <v>541</v>
      </c>
      <c r="F6139" s="7">
        <v>0</v>
      </c>
      <c r="G6139" s="123" t="s">
        <v>532</v>
      </c>
      <c r="H6139" s="7">
        <v>0</v>
      </c>
      <c r="I6139" s="7"/>
      <c r="J6139" s="7">
        <v>0</v>
      </c>
      <c r="K6139" s="7">
        <v>0</v>
      </c>
      <c r="L6139" s="7">
        <v>0</v>
      </c>
      <c r="M6139" s="7"/>
      <c r="N6139" s="7"/>
      <c r="O6139" s="7"/>
      <c r="P6139" s="7">
        <v>1</v>
      </c>
      <c r="Q6139" s="7">
        <v>28</v>
      </c>
      <c r="R6139" s="7">
        <v>265</v>
      </c>
      <c r="S6139" s="189">
        <v>45625.593981481485</v>
      </c>
    </row>
    <row r="6140" spans="1:19">
      <c r="A6140" s="7">
        <v>2003</v>
      </c>
      <c r="B6140" s="123" t="s">
        <v>537</v>
      </c>
      <c r="C6140" s="123" t="s">
        <v>538</v>
      </c>
      <c r="D6140" s="123" t="s">
        <v>568</v>
      </c>
      <c r="E6140" s="123" t="s">
        <v>540</v>
      </c>
      <c r="F6140" s="7">
        <v>0</v>
      </c>
      <c r="G6140" s="123" t="s">
        <v>532</v>
      </c>
      <c r="H6140" s="7">
        <v>0</v>
      </c>
      <c r="I6140" s="7"/>
      <c r="J6140" s="7">
        <v>0</v>
      </c>
      <c r="K6140" s="7">
        <v>0</v>
      </c>
      <c r="L6140" s="7">
        <v>0</v>
      </c>
      <c r="M6140" s="7"/>
      <c r="N6140" s="7"/>
      <c r="O6140" s="7"/>
      <c r="P6140" s="7">
        <v>1</v>
      </c>
      <c r="Q6140" s="7">
        <v>28</v>
      </c>
      <c r="R6140" s="7">
        <v>265</v>
      </c>
      <c r="S6140" s="189">
        <v>45625.593981481485</v>
      </c>
    </row>
    <row r="6141" spans="1:19">
      <c r="A6141" s="7">
        <v>2003</v>
      </c>
      <c r="B6141" s="123" t="s">
        <v>537</v>
      </c>
      <c r="C6141" s="123" t="s">
        <v>538</v>
      </c>
      <c r="D6141" s="123" t="s">
        <v>568</v>
      </c>
      <c r="E6141" s="123" t="s">
        <v>569</v>
      </c>
      <c r="F6141" s="7">
        <v>0</v>
      </c>
      <c r="G6141" s="123" t="s">
        <v>532</v>
      </c>
      <c r="H6141" s="7">
        <v>0</v>
      </c>
      <c r="I6141" s="7"/>
      <c r="J6141" s="7">
        <v>0</v>
      </c>
      <c r="K6141" s="7">
        <v>0</v>
      </c>
      <c r="L6141" s="7">
        <v>0</v>
      </c>
      <c r="M6141" s="7"/>
      <c r="N6141" s="7"/>
      <c r="O6141" s="7"/>
      <c r="P6141" s="7">
        <v>1</v>
      </c>
      <c r="Q6141" s="7">
        <v>28</v>
      </c>
      <c r="R6141" s="7">
        <v>265</v>
      </c>
      <c r="S6141" s="189">
        <v>45625.593981481485</v>
      </c>
    </row>
    <row r="6142" spans="1:19">
      <c r="A6142" s="7">
        <v>2003</v>
      </c>
      <c r="B6142" s="123" t="s">
        <v>537</v>
      </c>
      <c r="C6142" s="123" t="s">
        <v>538</v>
      </c>
      <c r="D6142" s="123" t="s">
        <v>568</v>
      </c>
      <c r="E6142" s="123" t="s">
        <v>531</v>
      </c>
      <c r="F6142" s="7">
        <v>246.59846313</v>
      </c>
      <c r="G6142" s="123" t="s">
        <v>532</v>
      </c>
      <c r="H6142" s="7">
        <v>18.803872608999999</v>
      </c>
      <c r="I6142" s="7">
        <v>76.253</v>
      </c>
      <c r="J6142" s="7">
        <v>18.743949183000002</v>
      </c>
      <c r="K6142" s="7">
        <v>7.3979500000000001E-4</v>
      </c>
      <c r="L6142" s="7">
        <v>1.47959E-4</v>
      </c>
      <c r="M6142" s="7">
        <v>76.010000000000005</v>
      </c>
      <c r="N6142" s="7">
        <v>3.0000000000000001E-3</v>
      </c>
      <c r="O6142" s="7">
        <v>5.9999999999999995E-4</v>
      </c>
      <c r="P6142" s="7">
        <v>1</v>
      </c>
      <c r="Q6142" s="7">
        <v>28</v>
      </c>
      <c r="R6142" s="7">
        <v>265</v>
      </c>
      <c r="S6142" s="189">
        <v>45625.593981481485</v>
      </c>
    </row>
    <row r="6143" spans="1:19">
      <c r="A6143" s="7">
        <v>2003</v>
      </c>
      <c r="B6143" s="123" t="s">
        <v>537</v>
      </c>
      <c r="C6143" s="123" t="s">
        <v>538</v>
      </c>
      <c r="D6143" s="123" t="s">
        <v>568</v>
      </c>
      <c r="E6143" s="123" t="s">
        <v>533</v>
      </c>
      <c r="F6143" s="7">
        <v>128.638342438</v>
      </c>
      <c r="G6143" s="123" t="s">
        <v>532</v>
      </c>
      <c r="H6143" s="7">
        <v>9.4600208230000007</v>
      </c>
      <c r="I6143" s="7">
        <v>73.539666667000006</v>
      </c>
      <c r="J6143" s="7">
        <v>9.4287617059999995</v>
      </c>
      <c r="K6143" s="7">
        <v>3.8591500000000002E-4</v>
      </c>
      <c r="L6143" s="7">
        <v>7.7183005460000002E-5</v>
      </c>
      <c r="M6143" s="7">
        <v>73.296666666999997</v>
      </c>
      <c r="N6143" s="7">
        <v>3.0000000000000001E-3</v>
      </c>
      <c r="O6143" s="7">
        <v>5.9999999999999995E-4</v>
      </c>
      <c r="P6143" s="7">
        <v>1</v>
      </c>
      <c r="Q6143" s="7">
        <v>28</v>
      </c>
      <c r="R6143" s="7">
        <v>265</v>
      </c>
      <c r="S6143" s="189">
        <v>45625.593981481485</v>
      </c>
    </row>
    <row r="6144" spans="1:19">
      <c r="A6144" s="7">
        <v>2003</v>
      </c>
      <c r="B6144" s="123" t="s">
        <v>537</v>
      </c>
      <c r="C6144" s="123" t="s">
        <v>538</v>
      </c>
      <c r="D6144" s="123" t="s">
        <v>568</v>
      </c>
      <c r="E6144" s="123" t="s">
        <v>160</v>
      </c>
      <c r="F6144" s="7">
        <v>21.253072446000001</v>
      </c>
      <c r="G6144" s="123" t="s">
        <v>532</v>
      </c>
      <c r="H6144" s="7">
        <v>1.5224213390000001</v>
      </c>
      <c r="I6144" s="7">
        <v>71.632999999999996</v>
      </c>
      <c r="J6144" s="7">
        <v>1.5172568420000001</v>
      </c>
      <c r="K6144" s="7">
        <v>6.3759217339999998E-5</v>
      </c>
      <c r="L6144" s="7">
        <v>1.275184347E-5</v>
      </c>
      <c r="M6144" s="7">
        <v>71.39</v>
      </c>
      <c r="N6144" s="7">
        <v>3.0000000000000001E-3</v>
      </c>
      <c r="O6144" s="7">
        <v>5.9999999999999995E-4</v>
      </c>
      <c r="P6144" s="7">
        <v>1</v>
      </c>
      <c r="Q6144" s="7">
        <v>28</v>
      </c>
      <c r="R6144" s="7">
        <v>265</v>
      </c>
      <c r="S6144" s="189">
        <v>45625.593981481485</v>
      </c>
    </row>
    <row r="6145" spans="1:19">
      <c r="A6145" s="7">
        <v>2003</v>
      </c>
      <c r="B6145" s="123" t="s">
        <v>537</v>
      </c>
      <c r="C6145" s="123" t="s">
        <v>538</v>
      </c>
      <c r="D6145" s="123" t="s">
        <v>568</v>
      </c>
      <c r="E6145" s="123" t="s">
        <v>163</v>
      </c>
      <c r="F6145" s="7">
        <v>21.034316016999998</v>
      </c>
      <c r="G6145" s="123" t="s">
        <v>532</v>
      </c>
      <c r="H6145" s="7">
        <v>1.340821957</v>
      </c>
      <c r="I6145" s="7">
        <v>63.744500000000002</v>
      </c>
      <c r="J6145" s="7">
        <v>1.3396755869999999</v>
      </c>
      <c r="K6145" s="7">
        <v>2.103431602E-5</v>
      </c>
      <c r="L6145" s="7">
        <v>2.1034316020000001E-6</v>
      </c>
      <c r="M6145" s="7">
        <v>63.69</v>
      </c>
      <c r="N6145" s="7">
        <v>1E-3</v>
      </c>
      <c r="O6145" s="7">
        <v>1E-4</v>
      </c>
      <c r="P6145" s="7">
        <v>1</v>
      </c>
      <c r="Q6145" s="7">
        <v>28</v>
      </c>
      <c r="R6145" s="7">
        <v>265</v>
      </c>
      <c r="S6145" s="189">
        <v>45625.593981481485</v>
      </c>
    </row>
    <row r="6146" spans="1:19">
      <c r="A6146" s="7">
        <v>2003</v>
      </c>
      <c r="B6146" s="123" t="s">
        <v>537</v>
      </c>
      <c r="C6146" s="123" t="s">
        <v>538</v>
      </c>
      <c r="D6146" s="123" t="s">
        <v>568</v>
      </c>
      <c r="E6146" s="123" t="s">
        <v>535</v>
      </c>
      <c r="F6146" s="7">
        <v>201.634600861</v>
      </c>
      <c r="G6146" s="123" t="s">
        <v>532</v>
      </c>
      <c r="H6146" s="7">
        <v>11.475348951000001</v>
      </c>
      <c r="I6146" s="7">
        <v>56.911605956999999</v>
      </c>
      <c r="J6146" s="7">
        <v>11.464359866000001</v>
      </c>
      <c r="K6146" s="7">
        <v>2.01635E-4</v>
      </c>
      <c r="L6146" s="7">
        <v>2.016346009E-5</v>
      </c>
      <c r="M6146" s="7">
        <v>56.857105957000002</v>
      </c>
      <c r="N6146" s="7">
        <v>1E-3</v>
      </c>
      <c r="O6146" s="7">
        <v>1E-4</v>
      </c>
      <c r="P6146" s="7">
        <v>1</v>
      </c>
      <c r="Q6146" s="7">
        <v>28</v>
      </c>
      <c r="R6146" s="7">
        <v>265</v>
      </c>
      <c r="S6146" s="189">
        <v>45625.593981481485</v>
      </c>
    </row>
    <row r="6147" spans="1:19">
      <c r="A6147" s="7">
        <v>2003</v>
      </c>
      <c r="B6147" s="123" t="s">
        <v>537</v>
      </c>
      <c r="C6147" s="123" t="s">
        <v>538</v>
      </c>
      <c r="D6147" s="123" t="s">
        <v>568</v>
      </c>
      <c r="E6147" s="123" t="s">
        <v>541</v>
      </c>
      <c r="F6147" s="7">
        <v>0</v>
      </c>
      <c r="G6147" s="123" t="s">
        <v>532</v>
      </c>
      <c r="H6147" s="7">
        <v>0</v>
      </c>
      <c r="I6147" s="7"/>
      <c r="J6147" s="7">
        <v>0</v>
      </c>
      <c r="K6147" s="7">
        <v>0</v>
      </c>
      <c r="L6147" s="7">
        <v>0</v>
      </c>
      <c r="M6147" s="7"/>
      <c r="N6147" s="7"/>
      <c r="O6147" s="7"/>
      <c r="P6147" s="7">
        <v>1</v>
      </c>
      <c r="Q6147" s="7">
        <v>28</v>
      </c>
      <c r="R6147" s="7">
        <v>265</v>
      </c>
      <c r="S6147" s="189">
        <v>45625.593981481485</v>
      </c>
    </row>
    <row r="6148" spans="1:19">
      <c r="A6148" s="7">
        <v>2003</v>
      </c>
      <c r="B6148" s="123" t="s">
        <v>537</v>
      </c>
      <c r="C6148" s="123" t="s">
        <v>538</v>
      </c>
      <c r="D6148" s="123" t="s">
        <v>568</v>
      </c>
      <c r="E6148" s="123" t="s">
        <v>593</v>
      </c>
      <c r="F6148" s="7">
        <v>44.003267999999998</v>
      </c>
      <c r="G6148" s="123" t="s">
        <v>532</v>
      </c>
      <c r="H6148" s="7">
        <v>3.237599114</v>
      </c>
      <c r="I6148" s="7">
        <v>73.576333332999994</v>
      </c>
      <c r="J6148" s="7">
        <v>3.2269063199999999</v>
      </c>
      <c r="K6148" s="7">
        <v>1.3201E-4</v>
      </c>
      <c r="L6148" s="7">
        <v>2.6401960799999999E-5</v>
      </c>
      <c r="M6148" s="7">
        <v>73.333333332999999</v>
      </c>
      <c r="N6148" s="7">
        <v>3.0000000000000001E-3</v>
      </c>
      <c r="O6148" s="7">
        <v>5.9999999999999995E-4</v>
      </c>
      <c r="P6148" s="7">
        <v>1</v>
      </c>
      <c r="Q6148" s="7">
        <v>28</v>
      </c>
      <c r="R6148" s="7">
        <v>265</v>
      </c>
      <c r="S6148" s="189">
        <v>45625.593981481485</v>
      </c>
    </row>
    <row r="6149" spans="1:19">
      <c r="A6149" s="7">
        <v>2003</v>
      </c>
      <c r="B6149" s="123" t="s">
        <v>537</v>
      </c>
      <c r="C6149" s="123" t="s">
        <v>538</v>
      </c>
      <c r="D6149" s="123" t="s">
        <v>566</v>
      </c>
      <c r="E6149" s="123" t="s">
        <v>540</v>
      </c>
      <c r="F6149" s="7">
        <v>0</v>
      </c>
      <c r="G6149" s="123" t="s">
        <v>532</v>
      </c>
      <c r="H6149" s="7">
        <v>0</v>
      </c>
      <c r="I6149" s="7"/>
      <c r="J6149" s="7">
        <v>0</v>
      </c>
      <c r="K6149" s="7">
        <v>0</v>
      </c>
      <c r="L6149" s="7">
        <v>0</v>
      </c>
      <c r="M6149" s="7"/>
      <c r="N6149" s="7"/>
      <c r="O6149" s="7"/>
      <c r="P6149" s="7">
        <v>1</v>
      </c>
      <c r="Q6149" s="7">
        <v>28</v>
      </c>
      <c r="R6149" s="7">
        <v>265</v>
      </c>
      <c r="S6149" s="189">
        <v>45625.593981481485</v>
      </c>
    </row>
    <row r="6150" spans="1:19">
      <c r="A6150" s="7">
        <v>2003</v>
      </c>
      <c r="B6150" s="123" t="s">
        <v>537</v>
      </c>
      <c r="C6150" s="123" t="s">
        <v>538</v>
      </c>
      <c r="D6150" s="123" t="s">
        <v>566</v>
      </c>
      <c r="E6150" s="123" t="s">
        <v>531</v>
      </c>
      <c r="F6150" s="7">
        <v>0</v>
      </c>
      <c r="G6150" s="123" t="s">
        <v>532</v>
      </c>
      <c r="H6150" s="7">
        <v>0</v>
      </c>
      <c r="I6150" s="7"/>
      <c r="J6150" s="7">
        <v>0</v>
      </c>
      <c r="K6150" s="7">
        <v>0</v>
      </c>
      <c r="L6150" s="7">
        <v>0</v>
      </c>
      <c r="M6150" s="7"/>
      <c r="N6150" s="7"/>
      <c r="O6150" s="7"/>
      <c r="P6150" s="7">
        <v>1</v>
      </c>
      <c r="Q6150" s="7">
        <v>28</v>
      </c>
      <c r="R6150" s="7">
        <v>265</v>
      </c>
      <c r="S6150" s="189">
        <v>45625.593981481485</v>
      </c>
    </row>
    <row r="6151" spans="1:19">
      <c r="A6151" s="7">
        <v>2003</v>
      </c>
      <c r="B6151" s="123" t="s">
        <v>537</v>
      </c>
      <c r="C6151" s="123" t="s">
        <v>538</v>
      </c>
      <c r="D6151" s="123" t="s">
        <v>566</v>
      </c>
      <c r="E6151" s="123" t="s">
        <v>533</v>
      </c>
      <c r="F6151" s="7">
        <v>2707.2285419770001</v>
      </c>
      <c r="G6151" s="123" t="s">
        <v>532</v>
      </c>
      <c r="H6151" s="7">
        <v>199.08868456799999</v>
      </c>
      <c r="I6151" s="7">
        <v>73.539666667000006</v>
      </c>
      <c r="J6151" s="7">
        <v>198.43082803300001</v>
      </c>
      <c r="K6151" s="7">
        <v>8.1216859999999995E-3</v>
      </c>
      <c r="L6151" s="7">
        <v>1.624337E-3</v>
      </c>
      <c r="M6151" s="7">
        <v>73.296666666999997</v>
      </c>
      <c r="N6151" s="7">
        <v>3.0000000000000001E-3</v>
      </c>
      <c r="O6151" s="7">
        <v>5.9999999999999995E-4</v>
      </c>
      <c r="P6151" s="7">
        <v>1</v>
      </c>
      <c r="Q6151" s="7">
        <v>28</v>
      </c>
      <c r="R6151" s="7">
        <v>265</v>
      </c>
      <c r="S6151" s="189">
        <v>45625.593981481485</v>
      </c>
    </row>
    <row r="6152" spans="1:19">
      <c r="A6152" s="7">
        <v>2003</v>
      </c>
      <c r="B6152" s="123" t="s">
        <v>537</v>
      </c>
      <c r="C6152" s="123" t="s">
        <v>538</v>
      </c>
      <c r="D6152" s="123" t="s">
        <v>566</v>
      </c>
      <c r="E6152" s="123" t="s">
        <v>160</v>
      </c>
      <c r="F6152" s="7">
        <v>57.048383442999999</v>
      </c>
      <c r="G6152" s="123" t="s">
        <v>532</v>
      </c>
      <c r="H6152" s="7">
        <v>4.0865468509999996</v>
      </c>
      <c r="I6152" s="7">
        <v>71.632999999999996</v>
      </c>
      <c r="J6152" s="7">
        <v>4.0726840940000004</v>
      </c>
      <c r="K6152" s="7">
        <v>1.7114499999999999E-4</v>
      </c>
      <c r="L6152" s="7">
        <v>3.4229030069999998E-5</v>
      </c>
      <c r="M6152" s="7">
        <v>71.39</v>
      </c>
      <c r="N6152" s="7">
        <v>3.0000000000000001E-3</v>
      </c>
      <c r="O6152" s="7">
        <v>5.9999999999999995E-4</v>
      </c>
      <c r="P6152" s="7">
        <v>1</v>
      </c>
      <c r="Q6152" s="7">
        <v>28</v>
      </c>
      <c r="R6152" s="7">
        <v>265</v>
      </c>
      <c r="S6152" s="189">
        <v>45625.593981481485</v>
      </c>
    </row>
    <row r="6153" spans="1:19">
      <c r="A6153" s="7">
        <v>2003</v>
      </c>
      <c r="B6153" s="123" t="s">
        <v>537</v>
      </c>
      <c r="C6153" s="123" t="s">
        <v>538</v>
      </c>
      <c r="D6153" s="123" t="s">
        <v>566</v>
      </c>
      <c r="E6153" s="123" t="s">
        <v>163</v>
      </c>
      <c r="F6153" s="7">
        <v>29.797680077999999</v>
      </c>
      <c r="G6153" s="123" t="s">
        <v>532</v>
      </c>
      <c r="H6153" s="7">
        <v>1.899438218</v>
      </c>
      <c r="I6153" s="7">
        <v>63.744500000000002</v>
      </c>
      <c r="J6153" s="7">
        <v>1.8978142440000001</v>
      </c>
      <c r="K6153" s="7">
        <v>2.9797680080000002E-5</v>
      </c>
      <c r="L6153" s="7">
        <v>2.9797680079999998E-6</v>
      </c>
      <c r="M6153" s="7">
        <v>63.69</v>
      </c>
      <c r="N6153" s="7">
        <v>1E-3</v>
      </c>
      <c r="O6153" s="7">
        <v>1E-4</v>
      </c>
      <c r="P6153" s="7">
        <v>1</v>
      </c>
      <c r="Q6153" s="7">
        <v>28</v>
      </c>
      <c r="R6153" s="7">
        <v>265</v>
      </c>
      <c r="S6153" s="189">
        <v>45625.593981481485</v>
      </c>
    </row>
    <row r="6154" spans="1:19">
      <c r="A6154" s="7">
        <v>2003</v>
      </c>
      <c r="B6154" s="123" t="s">
        <v>537</v>
      </c>
      <c r="C6154" s="123" t="s">
        <v>538</v>
      </c>
      <c r="D6154" s="123" t="s">
        <v>566</v>
      </c>
      <c r="E6154" s="123" t="s">
        <v>535</v>
      </c>
      <c r="F6154" s="7">
        <v>0</v>
      </c>
      <c r="G6154" s="123" t="s">
        <v>532</v>
      </c>
      <c r="H6154" s="7">
        <v>0</v>
      </c>
      <c r="I6154" s="7"/>
      <c r="J6154" s="7">
        <v>0</v>
      </c>
      <c r="K6154" s="7">
        <v>0</v>
      </c>
      <c r="L6154" s="7">
        <v>0</v>
      </c>
      <c r="M6154" s="7"/>
      <c r="N6154" s="7"/>
      <c r="O6154" s="7"/>
      <c r="P6154" s="7">
        <v>1</v>
      </c>
      <c r="Q6154" s="7">
        <v>28</v>
      </c>
      <c r="R6154" s="7">
        <v>265</v>
      </c>
      <c r="S6154" s="189">
        <v>45625.593981481485</v>
      </c>
    </row>
    <row r="6155" spans="1:19">
      <c r="A6155" s="7">
        <v>2003</v>
      </c>
      <c r="B6155" s="123" t="s">
        <v>537</v>
      </c>
      <c r="C6155" s="123" t="s">
        <v>538</v>
      </c>
      <c r="D6155" s="123" t="s">
        <v>566</v>
      </c>
      <c r="E6155" s="123" t="s">
        <v>541</v>
      </c>
      <c r="F6155" s="7">
        <v>0</v>
      </c>
      <c r="G6155" s="123" t="s">
        <v>532</v>
      </c>
      <c r="H6155" s="7">
        <v>0</v>
      </c>
      <c r="I6155" s="7"/>
      <c r="J6155" s="7">
        <v>0</v>
      </c>
      <c r="K6155" s="7">
        <v>0</v>
      </c>
      <c r="L6155" s="7">
        <v>0</v>
      </c>
      <c r="M6155" s="7"/>
      <c r="N6155" s="7"/>
      <c r="O6155" s="7"/>
      <c r="P6155" s="7">
        <v>1</v>
      </c>
      <c r="Q6155" s="7">
        <v>28</v>
      </c>
      <c r="R6155" s="7">
        <v>265</v>
      </c>
      <c r="S6155" s="189">
        <v>45625.593981481485</v>
      </c>
    </row>
    <row r="6156" spans="1:19">
      <c r="A6156" s="7">
        <v>2003</v>
      </c>
      <c r="B6156" s="123" t="s">
        <v>537</v>
      </c>
      <c r="C6156" s="123" t="s">
        <v>553</v>
      </c>
      <c r="D6156" s="123" t="s">
        <v>554</v>
      </c>
      <c r="E6156" s="123" t="s">
        <v>533</v>
      </c>
      <c r="F6156" s="7">
        <v>42603.499342800002</v>
      </c>
      <c r="G6156" s="123" t="s">
        <v>532</v>
      </c>
      <c r="H6156" s="7">
        <v>3145.866331401</v>
      </c>
      <c r="I6156" s="7">
        <v>73.840561923999999</v>
      </c>
      <c r="J6156" s="7">
        <v>3122.8365018270001</v>
      </c>
      <c r="K6156" s="7">
        <v>0.22176816999999999</v>
      </c>
      <c r="L6156" s="7">
        <v>6.3472908999999994E-2</v>
      </c>
      <c r="M6156" s="7">
        <v>73.3</v>
      </c>
      <c r="N6156" s="7">
        <v>5.205398E-3</v>
      </c>
      <c r="O6156" s="7">
        <v>1.4898520000000001E-3</v>
      </c>
      <c r="P6156" s="7">
        <v>1</v>
      </c>
      <c r="Q6156" s="7">
        <v>28</v>
      </c>
      <c r="R6156" s="7">
        <v>265</v>
      </c>
      <c r="S6156" s="189">
        <v>45625.593981481485</v>
      </c>
    </row>
    <row r="6157" spans="1:19">
      <c r="A6157" s="7">
        <v>2003</v>
      </c>
      <c r="B6157" s="123" t="s">
        <v>537</v>
      </c>
      <c r="C6157" s="123" t="s">
        <v>553</v>
      </c>
      <c r="D6157" s="123" t="s">
        <v>555</v>
      </c>
      <c r="E6157" s="123" t="s">
        <v>533</v>
      </c>
      <c r="F6157" s="7">
        <v>0</v>
      </c>
      <c r="G6157" s="123" t="s">
        <v>532</v>
      </c>
      <c r="H6157" s="7">
        <v>0</v>
      </c>
      <c r="I6157" s="7"/>
      <c r="J6157" s="7">
        <v>0</v>
      </c>
      <c r="K6157" s="7">
        <v>0</v>
      </c>
      <c r="L6157" s="7">
        <v>0</v>
      </c>
      <c r="M6157" s="7"/>
      <c r="N6157" s="7"/>
      <c r="O6157" s="7"/>
      <c r="P6157" s="7">
        <v>1</v>
      </c>
      <c r="Q6157" s="7">
        <v>28</v>
      </c>
      <c r="R6157" s="7">
        <v>265</v>
      </c>
      <c r="S6157" s="189">
        <v>45625.593981481485</v>
      </c>
    </row>
    <row r="6158" spans="1:19">
      <c r="A6158" s="7">
        <v>2003</v>
      </c>
      <c r="B6158" s="123" t="s">
        <v>537</v>
      </c>
      <c r="C6158" s="123" t="s">
        <v>553</v>
      </c>
      <c r="D6158" s="123" t="s">
        <v>555</v>
      </c>
      <c r="E6158" s="123" t="s">
        <v>159</v>
      </c>
      <c r="F6158" s="7">
        <v>0</v>
      </c>
      <c r="G6158" s="123" t="s">
        <v>532</v>
      </c>
      <c r="H6158" s="7">
        <v>0</v>
      </c>
      <c r="I6158" s="7"/>
      <c r="J6158" s="7">
        <v>0</v>
      </c>
      <c r="K6158" s="7">
        <v>0</v>
      </c>
      <c r="L6158" s="7">
        <v>0</v>
      </c>
      <c r="M6158" s="7"/>
      <c r="N6158" s="7"/>
      <c r="O6158" s="7"/>
      <c r="P6158" s="7">
        <v>1</v>
      </c>
      <c r="Q6158" s="7">
        <v>28</v>
      </c>
      <c r="R6158" s="7">
        <v>265</v>
      </c>
      <c r="S6158" s="189">
        <v>45625.593981481485</v>
      </c>
    </row>
    <row r="6159" spans="1:19">
      <c r="A6159" s="7">
        <v>2003</v>
      </c>
      <c r="B6159" s="123" t="s">
        <v>537</v>
      </c>
      <c r="C6159" s="123" t="s">
        <v>553</v>
      </c>
      <c r="D6159" s="123" t="s">
        <v>560</v>
      </c>
      <c r="E6159" s="123" t="s">
        <v>533</v>
      </c>
      <c r="F6159" s="7">
        <v>14361.481477334</v>
      </c>
      <c r="G6159" s="123" t="s">
        <v>532</v>
      </c>
      <c r="H6159" s="7">
        <v>1060.4598623469999</v>
      </c>
      <c r="I6159" s="7">
        <v>73.840561923999999</v>
      </c>
      <c r="J6159" s="7">
        <v>1052.6965922889999</v>
      </c>
      <c r="K6159" s="7">
        <v>7.4757226999999996E-2</v>
      </c>
      <c r="L6159" s="7">
        <v>2.1396482000000001E-2</v>
      </c>
      <c r="M6159" s="7">
        <v>73.3</v>
      </c>
      <c r="N6159" s="7">
        <v>5.205398E-3</v>
      </c>
      <c r="O6159" s="7">
        <v>1.4898520000000001E-3</v>
      </c>
      <c r="P6159" s="7">
        <v>1</v>
      </c>
      <c r="Q6159" s="7">
        <v>28</v>
      </c>
      <c r="R6159" s="7">
        <v>265</v>
      </c>
      <c r="S6159" s="189">
        <v>45625.593981481485</v>
      </c>
    </row>
    <row r="6160" spans="1:19">
      <c r="A6160" s="7">
        <v>2003</v>
      </c>
      <c r="B6160" s="123" t="s">
        <v>537</v>
      </c>
      <c r="C6160" s="123" t="s">
        <v>553</v>
      </c>
      <c r="D6160" s="123" t="s">
        <v>560</v>
      </c>
      <c r="E6160" s="123" t="s">
        <v>159</v>
      </c>
      <c r="F6160" s="7">
        <v>58689.903399989002</v>
      </c>
      <c r="G6160" s="123" t="s">
        <v>532</v>
      </c>
      <c r="H6160" s="7">
        <v>4226.7732425590002</v>
      </c>
      <c r="I6160" s="7">
        <v>72.018745945999996</v>
      </c>
      <c r="J6160" s="7">
        <v>4105.9456418629998</v>
      </c>
      <c r="K6160" s="7">
        <v>0.88324413499999999</v>
      </c>
      <c r="L6160" s="7">
        <v>0.36262930199999999</v>
      </c>
      <c r="M6160" s="7">
        <v>69.959999999999994</v>
      </c>
      <c r="N6160" s="7">
        <v>1.5049336999999999E-2</v>
      </c>
      <c r="O6160" s="7">
        <v>6.178734E-3</v>
      </c>
      <c r="P6160" s="7">
        <v>1</v>
      </c>
      <c r="Q6160" s="7">
        <v>28</v>
      </c>
      <c r="R6160" s="7">
        <v>265</v>
      </c>
      <c r="S6160" s="189">
        <v>45625.593981481485</v>
      </c>
    </row>
    <row r="6161" spans="1:19">
      <c r="A6161" s="7">
        <v>2003</v>
      </c>
      <c r="B6161" s="123" t="s">
        <v>537</v>
      </c>
      <c r="C6161" s="123" t="s">
        <v>553</v>
      </c>
      <c r="D6161" s="123" t="s">
        <v>560</v>
      </c>
      <c r="E6161" s="123" t="s">
        <v>163</v>
      </c>
      <c r="F6161" s="7">
        <v>49.984987679</v>
      </c>
      <c r="G6161" s="123" t="s">
        <v>532</v>
      </c>
      <c r="H6161" s="7">
        <v>3.2630816509999998</v>
      </c>
      <c r="I6161" s="7">
        <v>65.281233485000001</v>
      </c>
      <c r="J6161" s="7">
        <v>3.1840437150000001</v>
      </c>
      <c r="K6161" s="7">
        <v>8.01003E-4</v>
      </c>
      <c r="L6161" s="7">
        <v>2.1362200000000001E-4</v>
      </c>
      <c r="M6161" s="7">
        <v>63.7</v>
      </c>
      <c r="N6161" s="7">
        <v>1.602487E-2</v>
      </c>
      <c r="O6161" s="7">
        <v>4.2737249999999999E-3</v>
      </c>
      <c r="P6161" s="7">
        <v>1</v>
      </c>
      <c r="Q6161" s="7">
        <v>28</v>
      </c>
      <c r="R6161" s="7">
        <v>265</v>
      </c>
      <c r="S6161" s="189">
        <v>45625.593981481485</v>
      </c>
    </row>
    <row r="6162" spans="1:19">
      <c r="A6162" s="7">
        <v>2003</v>
      </c>
      <c r="B6162" s="123" t="s">
        <v>537</v>
      </c>
      <c r="C6162" s="123" t="s">
        <v>553</v>
      </c>
      <c r="D6162" s="123" t="s">
        <v>559</v>
      </c>
      <c r="E6162" s="123" t="s">
        <v>533</v>
      </c>
      <c r="F6162" s="7">
        <v>4148.1761682630004</v>
      </c>
      <c r="G6162" s="123" t="s">
        <v>532</v>
      </c>
      <c r="H6162" s="7">
        <v>306.303659224</v>
      </c>
      <c r="I6162" s="7">
        <v>73.840561923999999</v>
      </c>
      <c r="J6162" s="7">
        <v>304.06131313399999</v>
      </c>
      <c r="K6162" s="7">
        <v>2.1592908000000001E-2</v>
      </c>
      <c r="L6162" s="7">
        <v>6.1801690000000001E-3</v>
      </c>
      <c r="M6162" s="7">
        <v>73.3</v>
      </c>
      <c r="N6162" s="7">
        <v>5.205398E-3</v>
      </c>
      <c r="O6162" s="7">
        <v>1.4898520000000001E-3</v>
      </c>
      <c r="P6162" s="7">
        <v>1</v>
      </c>
      <c r="Q6162" s="7">
        <v>28</v>
      </c>
      <c r="R6162" s="7">
        <v>265</v>
      </c>
      <c r="S6162" s="189">
        <v>45625.593981481485</v>
      </c>
    </row>
    <row r="6163" spans="1:19">
      <c r="A6163" s="7">
        <v>2003</v>
      </c>
      <c r="B6163" s="123" t="s">
        <v>537</v>
      </c>
      <c r="C6163" s="123" t="s">
        <v>553</v>
      </c>
      <c r="D6163" s="123" t="s">
        <v>559</v>
      </c>
      <c r="E6163" s="123" t="s">
        <v>159</v>
      </c>
      <c r="F6163" s="7">
        <v>1287.6848768570001</v>
      </c>
      <c r="G6163" s="123" t="s">
        <v>532</v>
      </c>
      <c r="H6163" s="7">
        <v>92.737450004999999</v>
      </c>
      <c r="I6163" s="7">
        <v>72.018745945999996</v>
      </c>
      <c r="J6163" s="7">
        <v>90.086433984999999</v>
      </c>
      <c r="K6163" s="7">
        <v>1.9378803999999999E-2</v>
      </c>
      <c r="L6163" s="7">
        <v>7.9562620000000004E-3</v>
      </c>
      <c r="M6163" s="7">
        <v>69.959999999999994</v>
      </c>
      <c r="N6163" s="7">
        <v>1.5049336999999999E-2</v>
      </c>
      <c r="O6163" s="7">
        <v>6.178734E-3</v>
      </c>
      <c r="P6163" s="7">
        <v>1</v>
      </c>
      <c r="Q6163" s="7">
        <v>28</v>
      </c>
      <c r="R6163" s="7">
        <v>265</v>
      </c>
      <c r="S6163" s="189">
        <v>45625.593981481485</v>
      </c>
    </row>
    <row r="6164" spans="1:19">
      <c r="A6164" s="7">
        <v>2003</v>
      </c>
      <c r="B6164" s="123" t="s">
        <v>537</v>
      </c>
      <c r="C6164" s="123" t="s">
        <v>553</v>
      </c>
      <c r="D6164" s="123" t="s">
        <v>188</v>
      </c>
      <c r="E6164" s="123" t="s">
        <v>533</v>
      </c>
      <c r="F6164" s="7">
        <v>1771.0164</v>
      </c>
      <c r="G6164" s="123" t="s">
        <v>532</v>
      </c>
      <c r="H6164" s="7">
        <v>143.443827521</v>
      </c>
      <c r="I6164" s="7">
        <v>80.995199999999997</v>
      </c>
      <c r="J6164" s="7">
        <v>129.81550211999999</v>
      </c>
      <c r="K6164" s="7">
        <v>7.3497179999999999E-3</v>
      </c>
      <c r="L6164" s="7">
        <v>5.0651069E-2</v>
      </c>
      <c r="M6164" s="7">
        <v>73.3</v>
      </c>
      <c r="N6164" s="7">
        <v>4.15E-3</v>
      </c>
      <c r="O6164" s="7">
        <v>2.86E-2</v>
      </c>
      <c r="P6164" s="7">
        <v>1</v>
      </c>
      <c r="Q6164" s="7">
        <v>28</v>
      </c>
      <c r="R6164" s="7">
        <v>265</v>
      </c>
      <c r="S6164" s="189">
        <v>45625.593981481485</v>
      </c>
    </row>
    <row r="6165" spans="1:19">
      <c r="A6165" s="7">
        <v>2003</v>
      </c>
      <c r="B6165" s="123" t="s">
        <v>537</v>
      </c>
      <c r="C6165" s="123" t="s">
        <v>553</v>
      </c>
      <c r="D6165" s="123" t="s">
        <v>571</v>
      </c>
      <c r="E6165" s="123" t="s">
        <v>572</v>
      </c>
      <c r="F6165" s="7">
        <v>923.60198063999997</v>
      </c>
      <c r="G6165" s="123" t="s">
        <v>532</v>
      </c>
      <c r="H6165" s="7">
        <v>66.416687636999995</v>
      </c>
      <c r="I6165" s="7">
        <v>71.910508020999998</v>
      </c>
      <c r="J6165" s="7">
        <v>65.856574002000002</v>
      </c>
      <c r="K6165" s="7">
        <v>1.8389890000000001E-3</v>
      </c>
      <c r="L6165" s="7">
        <v>1.9193280000000001E-3</v>
      </c>
      <c r="M6165" s="7">
        <v>71.304063202999998</v>
      </c>
      <c r="N6165" s="7">
        <v>1.9911059999999999E-3</v>
      </c>
      <c r="O6165" s="7">
        <v>2.0780899999999999E-3</v>
      </c>
      <c r="P6165" s="7">
        <v>1</v>
      </c>
      <c r="Q6165" s="7">
        <v>28</v>
      </c>
      <c r="R6165" s="7">
        <v>265</v>
      </c>
      <c r="S6165" s="189">
        <v>45625.593981481485</v>
      </c>
    </row>
    <row r="6166" spans="1:19">
      <c r="A6166" s="7">
        <v>2003</v>
      </c>
      <c r="B6166" s="123" t="s">
        <v>537</v>
      </c>
      <c r="C6166" s="123" t="s">
        <v>553</v>
      </c>
      <c r="D6166" s="123" t="s">
        <v>573</v>
      </c>
      <c r="E6166" s="123" t="s">
        <v>572</v>
      </c>
      <c r="F6166" s="7">
        <v>31886.489399039001</v>
      </c>
      <c r="G6166" s="123" t="s">
        <v>532</v>
      </c>
      <c r="H6166" s="7">
        <v>2293.2602583309999</v>
      </c>
      <c r="I6166" s="7">
        <v>71.919496362000004</v>
      </c>
      <c r="J6166" s="7">
        <v>2276.3764781969999</v>
      </c>
      <c r="K6166" s="7">
        <v>1.7212933E-2</v>
      </c>
      <c r="L6166" s="7">
        <v>6.1893653E-2</v>
      </c>
      <c r="M6166" s="7">
        <v>71.39</v>
      </c>
      <c r="N6166" s="7">
        <v>5.3981899999999998E-4</v>
      </c>
      <c r="O6166" s="7">
        <v>1.9410619999999999E-3</v>
      </c>
      <c r="P6166" s="7">
        <v>1</v>
      </c>
      <c r="Q6166" s="7">
        <v>28</v>
      </c>
      <c r="R6166" s="7">
        <v>265</v>
      </c>
      <c r="S6166" s="189">
        <v>45625.593981481485</v>
      </c>
    </row>
    <row r="6167" spans="1:19">
      <c r="A6167" s="7">
        <v>2003</v>
      </c>
      <c r="B6167" s="123" t="s">
        <v>537</v>
      </c>
      <c r="C6167" s="123" t="s">
        <v>553</v>
      </c>
      <c r="D6167" s="123" t="s">
        <v>558</v>
      </c>
      <c r="E6167" s="123" t="s">
        <v>533</v>
      </c>
      <c r="F6167" s="7">
        <v>18177.324539877001</v>
      </c>
      <c r="G6167" s="123" t="s">
        <v>532</v>
      </c>
      <c r="H6167" s="7">
        <v>1342.2238582990001</v>
      </c>
      <c r="I6167" s="7">
        <v>73.840561923999999</v>
      </c>
      <c r="J6167" s="7">
        <v>1332.397888773</v>
      </c>
      <c r="K6167" s="7">
        <v>9.4620208999999997E-2</v>
      </c>
      <c r="L6167" s="7">
        <v>2.7081523E-2</v>
      </c>
      <c r="M6167" s="7">
        <v>73.3</v>
      </c>
      <c r="N6167" s="7">
        <v>5.205398E-3</v>
      </c>
      <c r="O6167" s="7">
        <v>1.4898520000000001E-3</v>
      </c>
      <c r="P6167" s="7">
        <v>1</v>
      </c>
      <c r="Q6167" s="7">
        <v>28</v>
      </c>
      <c r="R6167" s="7">
        <v>265</v>
      </c>
      <c r="S6167" s="189">
        <v>45625.593981481485</v>
      </c>
    </row>
    <row r="6168" spans="1:19">
      <c r="A6168" s="7">
        <v>2003</v>
      </c>
      <c r="B6168" s="123" t="s">
        <v>537</v>
      </c>
      <c r="C6168" s="123" t="s">
        <v>553</v>
      </c>
      <c r="D6168" s="123" t="s">
        <v>558</v>
      </c>
      <c r="E6168" s="123" t="s">
        <v>159</v>
      </c>
      <c r="F6168" s="7">
        <v>7369.0794141839997</v>
      </c>
      <c r="G6168" s="123" t="s">
        <v>532</v>
      </c>
      <c r="H6168" s="7">
        <v>530.71185818599997</v>
      </c>
      <c r="I6168" s="7">
        <v>72.018745945999996</v>
      </c>
      <c r="J6168" s="7">
        <v>515.54079581600001</v>
      </c>
      <c r="K6168" s="7">
        <v>0.110899759</v>
      </c>
      <c r="L6168" s="7">
        <v>4.5531582000000001E-2</v>
      </c>
      <c r="M6168" s="7">
        <v>69.959999999999994</v>
      </c>
      <c r="N6168" s="7">
        <v>1.5049336999999999E-2</v>
      </c>
      <c r="O6168" s="7">
        <v>6.178734E-3</v>
      </c>
      <c r="P6168" s="7">
        <v>1</v>
      </c>
      <c r="Q6168" s="7">
        <v>28</v>
      </c>
      <c r="R6168" s="7">
        <v>265</v>
      </c>
      <c r="S6168" s="189">
        <v>45625.593981481485</v>
      </c>
    </row>
    <row r="6169" spans="1:19">
      <c r="A6169" s="7">
        <v>2003</v>
      </c>
      <c r="B6169" s="123" t="s">
        <v>537</v>
      </c>
      <c r="C6169" s="123" t="s">
        <v>553</v>
      </c>
      <c r="D6169" s="123" t="s">
        <v>191</v>
      </c>
      <c r="E6169" s="123" t="s">
        <v>533</v>
      </c>
      <c r="F6169" s="7">
        <v>1631.067630822</v>
      </c>
      <c r="G6169" s="123" t="s">
        <v>532</v>
      </c>
      <c r="H6169" s="7">
        <v>120.741412439</v>
      </c>
      <c r="I6169" s="7">
        <v>74.025999999999996</v>
      </c>
      <c r="J6169" s="7">
        <v>119.557257339</v>
      </c>
      <c r="K6169" s="7">
        <v>1.1417472999999999E-2</v>
      </c>
      <c r="L6169" s="7">
        <v>3.2621350000000002E-3</v>
      </c>
      <c r="M6169" s="7">
        <v>73.3</v>
      </c>
      <c r="N6169" s="7">
        <v>7.0000000000000001E-3</v>
      </c>
      <c r="O6169" s="7">
        <v>2E-3</v>
      </c>
      <c r="P6169" s="7">
        <v>1</v>
      </c>
      <c r="Q6169" s="7">
        <v>28</v>
      </c>
      <c r="R6169" s="7">
        <v>265</v>
      </c>
      <c r="S6169" s="189">
        <v>45625.593981481485</v>
      </c>
    </row>
    <row r="6170" spans="1:19">
      <c r="A6170" s="7">
        <v>2002</v>
      </c>
      <c r="B6170" s="123" t="s">
        <v>537</v>
      </c>
      <c r="C6170" s="123" t="s">
        <v>538</v>
      </c>
      <c r="D6170" s="123" t="s">
        <v>543</v>
      </c>
      <c r="E6170" s="123" t="s">
        <v>540</v>
      </c>
      <c r="F6170" s="7">
        <v>283.43882836500001</v>
      </c>
      <c r="G6170" s="123" t="s">
        <v>532</v>
      </c>
      <c r="H6170" s="7">
        <v>27.005342970000001</v>
      </c>
      <c r="I6170" s="7">
        <v>95.277500000000003</v>
      </c>
      <c r="J6170" s="7">
        <v>26.813313163</v>
      </c>
      <c r="K6170" s="7">
        <v>2.8343880000000002E-3</v>
      </c>
      <c r="L6170" s="7">
        <v>4.2515800000000002E-4</v>
      </c>
      <c r="M6170" s="7">
        <v>94.6</v>
      </c>
      <c r="N6170" s="7">
        <v>0.01</v>
      </c>
      <c r="O6170" s="7">
        <v>1.5E-3</v>
      </c>
      <c r="P6170" s="7">
        <v>1</v>
      </c>
      <c r="Q6170" s="7">
        <v>28</v>
      </c>
      <c r="R6170" s="7">
        <v>265</v>
      </c>
      <c r="S6170" s="189">
        <v>45625.593981481485</v>
      </c>
    </row>
    <row r="6171" spans="1:19">
      <c r="A6171" s="7">
        <v>2002</v>
      </c>
      <c r="B6171" s="123" t="s">
        <v>537</v>
      </c>
      <c r="C6171" s="123" t="s">
        <v>538</v>
      </c>
      <c r="D6171" s="123" t="s">
        <v>543</v>
      </c>
      <c r="E6171" s="123" t="s">
        <v>531</v>
      </c>
      <c r="F6171" s="7">
        <v>312.35439845899998</v>
      </c>
      <c r="G6171" s="123" t="s">
        <v>532</v>
      </c>
      <c r="H6171" s="7">
        <v>23.817959945999998</v>
      </c>
      <c r="I6171" s="7">
        <v>76.253</v>
      </c>
      <c r="J6171" s="7">
        <v>23.742057827</v>
      </c>
      <c r="K6171" s="7">
        <v>9.3706300000000002E-4</v>
      </c>
      <c r="L6171" s="7">
        <v>1.8741299999999999E-4</v>
      </c>
      <c r="M6171" s="7">
        <v>76.010000000000005</v>
      </c>
      <c r="N6171" s="7">
        <v>3.0000000000000001E-3</v>
      </c>
      <c r="O6171" s="7">
        <v>5.9999999999999995E-4</v>
      </c>
      <c r="P6171" s="7">
        <v>1</v>
      </c>
      <c r="Q6171" s="7">
        <v>28</v>
      </c>
      <c r="R6171" s="7">
        <v>265</v>
      </c>
      <c r="S6171" s="189">
        <v>45625.593981481485</v>
      </c>
    </row>
    <row r="6172" spans="1:19">
      <c r="A6172" s="7">
        <v>2002</v>
      </c>
      <c r="B6172" s="123" t="s">
        <v>537</v>
      </c>
      <c r="C6172" s="123" t="s">
        <v>538</v>
      </c>
      <c r="D6172" s="123" t="s">
        <v>543</v>
      </c>
      <c r="E6172" s="123" t="s">
        <v>533</v>
      </c>
      <c r="F6172" s="7">
        <v>173.31042662799999</v>
      </c>
      <c r="G6172" s="123" t="s">
        <v>532</v>
      </c>
      <c r="H6172" s="7">
        <v>12.745191004</v>
      </c>
      <c r="I6172" s="7">
        <v>73.539666667000006</v>
      </c>
      <c r="J6172" s="7">
        <v>12.70307657</v>
      </c>
      <c r="K6172" s="7">
        <v>5.1993099999999995E-4</v>
      </c>
      <c r="L6172" s="7">
        <v>1.03986E-4</v>
      </c>
      <c r="M6172" s="7">
        <v>73.296666666999997</v>
      </c>
      <c r="N6172" s="7">
        <v>3.0000000000000001E-3</v>
      </c>
      <c r="O6172" s="7">
        <v>5.9999999999999995E-4</v>
      </c>
      <c r="P6172" s="7">
        <v>1</v>
      </c>
      <c r="Q6172" s="7">
        <v>28</v>
      </c>
      <c r="R6172" s="7">
        <v>265</v>
      </c>
      <c r="S6172" s="189">
        <v>45625.593981481485</v>
      </c>
    </row>
    <row r="6173" spans="1:19">
      <c r="A6173" s="7">
        <v>2002</v>
      </c>
      <c r="B6173" s="123" t="s">
        <v>537</v>
      </c>
      <c r="C6173" s="123" t="s">
        <v>538</v>
      </c>
      <c r="D6173" s="123" t="s">
        <v>543</v>
      </c>
      <c r="E6173" s="123" t="s">
        <v>160</v>
      </c>
      <c r="F6173" s="7">
        <v>26.442186945</v>
      </c>
      <c r="G6173" s="123" t="s">
        <v>532</v>
      </c>
      <c r="H6173" s="7">
        <v>1.8941331770000001</v>
      </c>
      <c r="I6173" s="7">
        <v>71.632999999999996</v>
      </c>
      <c r="J6173" s="7">
        <v>1.8877077259999999</v>
      </c>
      <c r="K6173" s="7">
        <v>7.9326560840000003E-5</v>
      </c>
      <c r="L6173" s="7">
        <v>1.5865312169999999E-5</v>
      </c>
      <c r="M6173" s="7">
        <v>71.39</v>
      </c>
      <c r="N6173" s="7">
        <v>3.0000000000000001E-3</v>
      </c>
      <c r="O6173" s="7">
        <v>5.9999999999999995E-4</v>
      </c>
      <c r="P6173" s="7">
        <v>1</v>
      </c>
      <c r="Q6173" s="7">
        <v>28</v>
      </c>
      <c r="R6173" s="7">
        <v>265</v>
      </c>
      <c r="S6173" s="189">
        <v>45625.593981481485</v>
      </c>
    </row>
    <row r="6174" spans="1:19">
      <c r="A6174" s="7">
        <v>2002</v>
      </c>
      <c r="B6174" s="123" t="s">
        <v>537</v>
      </c>
      <c r="C6174" s="123" t="s">
        <v>538</v>
      </c>
      <c r="D6174" s="123" t="s">
        <v>543</v>
      </c>
      <c r="E6174" s="123" t="s">
        <v>163</v>
      </c>
      <c r="F6174" s="7">
        <v>377.17288811200001</v>
      </c>
      <c r="G6174" s="123" t="s">
        <v>532</v>
      </c>
      <c r="H6174" s="7">
        <v>24.042697166</v>
      </c>
      <c r="I6174" s="7">
        <v>63.744500000000002</v>
      </c>
      <c r="J6174" s="7">
        <v>24.022141244</v>
      </c>
      <c r="K6174" s="7">
        <v>3.7717300000000002E-4</v>
      </c>
      <c r="L6174" s="7">
        <v>3.7717288810000002E-5</v>
      </c>
      <c r="M6174" s="7">
        <v>63.69</v>
      </c>
      <c r="N6174" s="7">
        <v>1E-3</v>
      </c>
      <c r="O6174" s="7">
        <v>1E-4</v>
      </c>
      <c r="P6174" s="7">
        <v>1</v>
      </c>
      <c r="Q6174" s="7">
        <v>28</v>
      </c>
      <c r="R6174" s="7">
        <v>265</v>
      </c>
      <c r="S6174" s="189">
        <v>45625.593981481485</v>
      </c>
    </row>
    <row r="6175" spans="1:19">
      <c r="A6175" s="7">
        <v>2002</v>
      </c>
      <c r="B6175" s="123" t="s">
        <v>537</v>
      </c>
      <c r="C6175" s="123" t="s">
        <v>538</v>
      </c>
      <c r="D6175" s="123" t="s">
        <v>543</v>
      </c>
      <c r="E6175" s="123" t="s">
        <v>535</v>
      </c>
      <c r="F6175" s="7">
        <v>72.591971739000002</v>
      </c>
      <c r="G6175" s="123" t="s">
        <v>532</v>
      </c>
      <c r="H6175" s="7">
        <v>4.1404964279999996</v>
      </c>
      <c r="I6175" s="7">
        <v>57.037938615999998</v>
      </c>
      <c r="J6175" s="7">
        <v>4.1365401659999996</v>
      </c>
      <c r="K6175" s="7">
        <v>7.259197174E-5</v>
      </c>
      <c r="L6175" s="7">
        <v>7.259197174E-6</v>
      </c>
      <c r="M6175" s="7">
        <v>56.983438616000001</v>
      </c>
      <c r="N6175" s="7">
        <v>1E-3</v>
      </c>
      <c r="O6175" s="7">
        <v>1E-4</v>
      </c>
      <c r="P6175" s="7">
        <v>1</v>
      </c>
      <c r="Q6175" s="7">
        <v>28</v>
      </c>
      <c r="R6175" s="7">
        <v>265</v>
      </c>
      <c r="S6175" s="189">
        <v>45625.593981481485</v>
      </c>
    </row>
    <row r="6176" spans="1:19">
      <c r="A6176" s="7">
        <v>2002</v>
      </c>
      <c r="B6176" s="123" t="s">
        <v>537</v>
      </c>
      <c r="C6176" s="123" t="s">
        <v>538</v>
      </c>
      <c r="D6176" s="123" t="s">
        <v>543</v>
      </c>
      <c r="E6176" s="123" t="s">
        <v>541</v>
      </c>
      <c r="F6176" s="7">
        <v>0</v>
      </c>
      <c r="G6176" s="123" t="s">
        <v>532</v>
      </c>
      <c r="H6176" s="7">
        <v>0</v>
      </c>
      <c r="I6176" s="7"/>
      <c r="J6176" s="7">
        <v>0</v>
      </c>
      <c r="K6176" s="7">
        <v>0</v>
      </c>
      <c r="L6176" s="7">
        <v>0</v>
      </c>
      <c r="M6176" s="7"/>
      <c r="N6176" s="7"/>
      <c r="O6176" s="7"/>
      <c r="P6176" s="7">
        <v>1</v>
      </c>
      <c r="Q6176" s="7">
        <v>28</v>
      </c>
      <c r="R6176" s="7">
        <v>265</v>
      </c>
      <c r="S6176" s="189">
        <v>45625.593981481485</v>
      </c>
    </row>
    <row r="6177" spans="1:19">
      <c r="A6177" s="7">
        <v>2002</v>
      </c>
      <c r="B6177" s="123" t="s">
        <v>537</v>
      </c>
      <c r="C6177" s="123" t="s">
        <v>538</v>
      </c>
      <c r="D6177" s="123" t="s">
        <v>544</v>
      </c>
      <c r="E6177" s="123" t="s">
        <v>33</v>
      </c>
      <c r="F6177" s="7">
        <v>4563.1229817599997</v>
      </c>
      <c r="G6177" s="123" t="s">
        <v>532</v>
      </c>
      <c r="H6177" s="7">
        <v>8.6699336650000003</v>
      </c>
      <c r="I6177" s="7">
        <v>1.9</v>
      </c>
      <c r="J6177" s="7">
        <v>0</v>
      </c>
      <c r="K6177" s="7">
        <v>0.13689368900000001</v>
      </c>
      <c r="L6177" s="7">
        <v>1.8252491999999999E-2</v>
      </c>
      <c r="M6177" s="7">
        <v>0</v>
      </c>
      <c r="N6177" s="7">
        <v>0.03</v>
      </c>
      <c r="O6177" s="7">
        <v>4.0000000000000001E-3</v>
      </c>
      <c r="P6177" s="7"/>
      <c r="Q6177" s="7">
        <v>28</v>
      </c>
      <c r="R6177" s="7">
        <v>265</v>
      </c>
      <c r="S6177" s="189">
        <v>45625.593981481485</v>
      </c>
    </row>
    <row r="6178" spans="1:19">
      <c r="A6178" s="7">
        <v>2002</v>
      </c>
      <c r="B6178" s="123" t="s">
        <v>537</v>
      </c>
      <c r="C6178" s="123" t="s">
        <v>538</v>
      </c>
      <c r="D6178" s="123" t="s">
        <v>544</v>
      </c>
      <c r="E6178" s="123" t="s">
        <v>540</v>
      </c>
      <c r="F6178" s="7">
        <v>0</v>
      </c>
      <c r="G6178" s="123" t="s">
        <v>532</v>
      </c>
      <c r="H6178" s="7">
        <v>0</v>
      </c>
      <c r="I6178" s="7"/>
      <c r="J6178" s="7">
        <v>0</v>
      </c>
      <c r="K6178" s="7">
        <v>0</v>
      </c>
      <c r="L6178" s="7">
        <v>0</v>
      </c>
      <c r="M6178" s="7"/>
      <c r="N6178" s="7"/>
      <c r="O6178" s="7"/>
      <c r="P6178" s="7">
        <v>1</v>
      </c>
      <c r="Q6178" s="7">
        <v>28</v>
      </c>
      <c r="R6178" s="7">
        <v>265</v>
      </c>
      <c r="S6178" s="189">
        <v>45625.593981481485</v>
      </c>
    </row>
    <row r="6179" spans="1:19">
      <c r="A6179" s="7">
        <v>2002</v>
      </c>
      <c r="B6179" s="123" t="s">
        <v>537</v>
      </c>
      <c r="C6179" s="123" t="s">
        <v>538</v>
      </c>
      <c r="D6179" s="123" t="s">
        <v>544</v>
      </c>
      <c r="E6179" s="123" t="s">
        <v>531</v>
      </c>
      <c r="F6179" s="7">
        <v>238.13862325599999</v>
      </c>
      <c r="G6179" s="123" t="s">
        <v>532</v>
      </c>
      <c r="H6179" s="7">
        <v>18.158784439000001</v>
      </c>
      <c r="I6179" s="7">
        <v>76.253</v>
      </c>
      <c r="J6179" s="7">
        <v>18.100916754</v>
      </c>
      <c r="K6179" s="7">
        <v>7.1441600000000005E-4</v>
      </c>
      <c r="L6179" s="7">
        <v>1.4288300000000001E-4</v>
      </c>
      <c r="M6179" s="7">
        <v>76.010000000000005</v>
      </c>
      <c r="N6179" s="7">
        <v>3.0000000000000001E-3</v>
      </c>
      <c r="O6179" s="7">
        <v>5.9999999999999995E-4</v>
      </c>
      <c r="P6179" s="7">
        <v>1</v>
      </c>
      <c r="Q6179" s="7">
        <v>28</v>
      </c>
      <c r="R6179" s="7">
        <v>265</v>
      </c>
      <c r="S6179" s="189">
        <v>45625.593981481485</v>
      </c>
    </row>
    <row r="6180" spans="1:19">
      <c r="A6180" s="7">
        <v>2002</v>
      </c>
      <c r="B6180" s="123" t="s">
        <v>537</v>
      </c>
      <c r="C6180" s="123" t="s">
        <v>538</v>
      </c>
      <c r="D6180" s="123" t="s">
        <v>544</v>
      </c>
      <c r="E6180" s="123" t="s">
        <v>533</v>
      </c>
      <c r="F6180" s="7">
        <v>56.537014163999999</v>
      </c>
      <c r="G6180" s="123" t="s">
        <v>532</v>
      </c>
      <c r="H6180" s="7">
        <v>4.1577131759999997</v>
      </c>
      <c r="I6180" s="7">
        <v>73.539666667000006</v>
      </c>
      <c r="J6180" s="7">
        <v>4.1439746819999996</v>
      </c>
      <c r="K6180" s="7">
        <v>1.6961100000000001E-4</v>
      </c>
      <c r="L6180" s="7">
        <v>3.3922208499999998E-5</v>
      </c>
      <c r="M6180" s="7">
        <v>73.296666666999997</v>
      </c>
      <c r="N6180" s="7">
        <v>3.0000000000000001E-3</v>
      </c>
      <c r="O6180" s="7">
        <v>5.9999999999999995E-4</v>
      </c>
      <c r="P6180" s="7">
        <v>1</v>
      </c>
      <c r="Q6180" s="7">
        <v>28</v>
      </c>
      <c r="R6180" s="7">
        <v>265</v>
      </c>
      <c r="S6180" s="189">
        <v>45625.593981481485</v>
      </c>
    </row>
    <row r="6181" spans="1:19">
      <c r="A6181" s="7">
        <v>2002</v>
      </c>
      <c r="B6181" s="123" t="s">
        <v>537</v>
      </c>
      <c r="C6181" s="123" t="s">
        <v>538</v>
      </c>
      <c r="D6181" s="123" t="s">
        <v>544</v>
      </c>
      <c r="E6181" s="123" t="s">
        <v>160</v>
      </c>
      <c r="F6181" s="7">
        <v>20.159491994</v>
      </c>
      <c r="G6181" s="123" t="s">
        <v>532</v>
      </c>
      <c r="H6181" s="7">
        <v>1.4440848900000001</v>
      </c>
      <c r="I6181" s="7">
        <v>71.632999999999996</v>
      </c>
      <c r="J6181" s="7">
        <v>1.439186133</v>
      </c>
      <c r="K6181" s="7">
        <v>6.0478475980000002E-5</v>
      </c>
      <c r="L6181" s="7">
        <v>1.20956952E-5</v>
      </c>
      <c r="M6181" s="7">
        <v>71.39</v>
      </c>
      <c r="N6181" s="7">
        <v>3.0000000000000001E-3</v>
      </c>
      <c r="O6181" s="7">
        <v>5.9999999999999995E-4</v>
      </c>
      <c r="P6181" s="7">
        <v>1</v>
      </c>
      <c r="Q6181" s="7">
        <v>28</v>
      </c>
      <c r="R6181" s="7">
        <v>265</v>
      </c>
      <c r="S6181" s="189">
        <v>45625.593981481485</v>
      </c>
    </row>
    <row r="6182" spans="1:19">
      <c r="A6182" s="7">
        <v>2002</v>
      </c>
      <c r="B6182" s="123" t="s">
        <v>537</v>
      </c>
      <c r="C6182" s="123" t="s">
        <v>538</v>
      </c>
      <c r="D6182" s="123" t="s">
        <v>544</v>
      </c>
      <c r="E6182" s="123" t="s">
        <v>163</v>
      </c>
      <c r="F6182" s="7">
        <v>0.32773748200000002</v>
      </c>
      <c r="G6182" s="123" t="s">
        <v>532</v>
      </c>
      <c r="H6182" s="7">
        <v>2.0891462E-2</v>
      </c>
      <c r="I6182" s="7">
        <v>63.744500000000002</v>
      </c>
      <c r="J6182" s="7">
        <v>2.0873599999999999E-2</v>
      </c>
      <c r="K6182" s="7">
        <v>3.2773748200000002E-7</v>
      </c>
      <c r="L6182" s="7">
        <v>3.2773748200000002E-8</v>
      </c>
      <c r="M6182" s="7">
        <v>63.69</v>
      </c>
      <c r="N6182" s="7">
        <v>1E-3</v>
      </c>
      <c r="O6182" s="7">
        <v>1E-4</v>
      </c>
      <c r="P6182" s="7">
        <v>1</v>
      </c>
      <c r="Q6182" s="7">
        <v>28</v>
      </c>
      <c r="R6182" s="7">
        <v>265</v>
      </c>
      <c r="S6182" s="189">
        <v>45625.593981481485</v>
      </c>
    </row>
    <row r="6183" spans="1:19">
      <c r="A6183" s="7">
        <v>2002</v>
      </c>
      <c r="B6183" s="123" t="s">
        <v>537</v>
      </c>
      <c r="C6183" s="123" t="s">
        <v>538</v>
      </c>
      <c r="D6183" s="123" t="s">
        <v>544</v>
      </c>
      <c r="E6183" s="123" t="s">
        <v>535</v>
      </c>
      <c r="F6183" s="7">
        <v>62.745078669999998</v>
      </c>
      <c r="G6183" s="123" t="s">
        <v>532</v>
      </c>
      <c r="H6183" s="7">
        <v>3.5788499460000001</v>
      </c>
      <c r="I6183" s="7">
        <v>57.037938615999998</v>
      </c>
      <c r="J6183" s="7">
        <v>3.575430339</v>
      </c>
      <c r="K6183" s="7">
        <v>6.2745078669999995E-5</v>
      </c>
      <c r="L6183" s="7">
        <v>6.2745078669999997E-6</v>
      </c>
      <c r="M6183" s="7">
        <v>56.983438616000001</v>
      </c>
      <c r="N6183" s="7">
        <v>1E-3</v>
      </c>
      <c r="O6183" s="7">
        <v>1E-4</v>
      </c>
      <c r="P6183" s="7">
        <v>1</v>
      </c>
      <c r="Q6183" s="7">
        <v>28</v>
      </c>
      <c r="R6183" s="7">
        <v>265</v>
      </c>
      <c r="S6183" s="189">
        <v>45625.593981481485</v>
      </c>
    </row>
    <row r="6184" spans="1:19">
      <c r="A6184" s="7">
        <v>2002</v>
      </c>
      <c r="B6184" s="123" t="s">
        <v>537</v>
      </c>
      <c r="C6184" s="123" t="s">
        <v>538</v>
      </c>
      <c r="D6184" s="123" t="s">
        <v>544</v>
      </c>
      <c r="E6184" s="123" t="s">
        <v>541</v>
      </c>
      <c r="F6184" s="7">
        <v>0</v>
      </c>
      <c r="G6184" s="123" t="s">
        <v>532</v>
      </c>
      <c r="H6184" s="7">
        <v>0</v>
      </c>
      <c r="I6184" s="7"/>
      <c r="J6184" s="7">
        <v>0</v>
      </c>
      <c r="K6184" s="7">
        <v>0</v>
      </c>
      <c r="L6184" s="7">
        <v>0</v>
      </c>
      <c r="M6184" s="7"/>
      <c r="N6184" s="7"/>
      <c r="O6184" s="7"/>
      <c r="P6184" s="7">
        <v>1</v>
      </c>
      <c r="Q6184" s="7">
        <v>28</v>
      </c>
      <c r="R6184" s="7">
        <v>265</v>
      </c>
      <c r="S6184" s="189">
        <v>45625.593981481485</v>
      </c>
    </row>
    <row r="6185" spans="1:19">
      <c r="A6185" s="7">
        <v>2002</v>
      </c>
      <c r="B6185" s="123" t="s">
        <v>537</v>
      </c>
      <c r="C6185" s="123" t="s">
        <v>538</v>
      </c>
      <c r="D6185" s="123" t="s">
        <v>545</v>
      </c>
      <c r="E6185" s="123" t="s">
        <v>540</v>
      </c>
      <c r="F6185" s="7">
        <v>3.6640070150000001</v>
      </c>
      <c r="G6185" s="123" t="s">
        <v>532</v>
      </c>
      <c r="H6185" s="7">
        <v>0.34909742799999999</v>
      </c>
      <c r="I6185" s="7">
        <v>95.277500000000003</v>
      </c>
      <c r="J6185" s="7">
        <v>0.34661506399999997</v>
      </c>
      <c r="K6185" s="7">
        <v>3.664007015E-5</v>
      </c>
      <c r="L6185" s="7">
        <v>5.4960105229999997E-6</v>
      </c>
      <c r="M6185" s="7">
        <v>94.6</v>
      </c>
      <c r="N6185" s="7">
        <v>0.01</v>
      </c>
      <c r="O6185" s="7">
        <v>1.5E-3</v>
      </c>
      <c r="P6185" s="7">
        <v>1</v>
      </c>
      <c r="Q6185" s="7">
        <v>28</v>
      </c>
      <c r="R6185" s="7">
        <v>265</v>
      </c>
      <c r="S6185" s="189">
        <v>45625.593981481485</v>
      </c>
    </row>
    <row r="6186" spans="1:19">
      <c r="A6186" s="7">
        <v>2002</v>
      </c>
      <c r="B6186" s="123" t="s">
        <v>537</v>
      </c>
      <c r="C6186" s="123" t="s">
        <v>538</v>
      </c>
      <c r="D6186" s="123" t="s">
        <v>545</v>
      </c>
      <c r="E6186" s="123" t="s">
        <v>531</v>
      </c>
      <c r="F6186" s="7">
        <v>100.95443853899999</v>
      </c>
      <c r="G6186" s="123" t="s">
        <v>532</v>
      </c>
      <c r="H6186" s="7">
        <v>7.6980788020000004</v>
      </c>
      <c r="I6186" s="7">
        <v>76.253</v>
      </c>
      <c r="J6186" s="7">
        <v>7.6735468730000003</v>
      </c>
      <c r="K6186" s="7">
        <v>3.02863E-4</v>
      </c>
      <c r="L6186" s="7">
        <v>6.057266312E-5</v>
      </c>
      <c r="M6186" s="7">
        <v>76.010000000000005</v>
      </c>
      <c r="N6186" s="7">
        <v>3.0000000000000001E-3</v>
      </c>
      <c r="O6186" s="7">
        <v>5.9999999999999995E-4</v>
      </c>
      <c r="P6186" s="7">
        <v>1</v>
      </c>
      <c r="Q6186" s="7">
        <v>28</v>
      </c>
      <c r="R6186" s="7">
        <v>265</v>
      </c>
      <c r="S6186" s="189">
        <v>45625.593981481485</v>
      </c>
    </row>
    <row r="6187" spans="1:19">
      <c r="A6187" s="7">
        <v>2002</v>
      </c>
      <c r="B6187" s="123" t="s">
        <v>537</v>
      </c>
      <c r="C6187" s="123" t="s">
        <v>538</v>
      </c>
      <c r="D6187" s="123" t="s">
        <v>545</v>
      </c>
      <c r="E6187" s="123" t="s">
        <v>533</v>
      </c>
      <c r="F6187" s="7">
        <v>146.76111032899999</v>
      </c>
      <c r="G6187" s="123" t="s">
        <v>532</v>
      </c>
      <c r="H6187" s="7">
        <v>10.792763132999999</v>
      </c>
      <c r="I6187" s="7">
        <v>73.539666667000006</v>
      </c>
      <c r="J6187" s="7">
        <v>10.757100183</v>
      </c>
      <c r="K6187" s="7">
        <v>4.4028300000000003E-4</v>
      </c>
      <c r="L6187" s="7">
        <v>8.8056666200000004E-5</v>
      </c>
      <c r="M6187" s="7">
        <v>73.296666666999997</v>
      </c>
      <c r="N6187" s="7">
        <v>3.0000000000000001E-3</v>
      </c>
      <c r="O6187" s="7">
        <v>5.9999999999999995E-4</v>
      </c>
      <c r="P6187" s="7">
        <v>1</v>
      </c>
      <c r="Q6187" s="7">
        <v>28</v>
      </c>
      <c r="R6187" s="7">
        <v>265</v>
      </c>
      <c r="S6187" s="189">
        <v>45625.593981481485</v>
      </c>
    </row>
    <row r="6188" spans="1:19">
      <c r="A6188" s="7">
        <v>2002</v>
      </c>
      <c r="B6188" s="123" t="s">
        <v>537</v>
      </c>
      <c r="C6188" s="123" t="s">
        <v>538</v>
      </c>
      <c r="D6188" s="123" t="s">
        <v>545</v>
      </c>
      <c r="E6188" s="123" t="s">
        <v>160</v>
      </c>
      <c r="F6188" s="7">
        <v>8.5462415450000009</v>
      </c>
      <c r="G6188" s="123" t="s">
        <v>532</v>
      </c>
      <c r="H6188" s="7">
        <v>0.612192921</v>
      </c>
      <c r="I6188" s="7">
        <v>71.632999999999996</v>
      </c>
      <c r="J6188" s="7">
        <v>0.61011618400000001</v>
      </c>
      <c r="K6188" s="7">
        <v>2.563872464E-5</v>
      </c>
      <c r="L6188" s="7">
        <v>5.1277449270000001E-6</v>
      </c>
      <c r="M6188" s="7">
        <v>71.39</v>
      </c>
      <c r="N6188" s="7">
        <v>3.0000000000000001E-3</v>
      </c>
      <c r="O6188" s="7">
        <v>5.9999999999999995E-4</v>
      </c>
      <c r="P6188" s="7">
        <v>1</v>
      </c>
      <c r="Q6188" s="7">
        <v>28</v>
      </c>
      <c r="R6188" s="7">
        <v>265</v>
      </c>
      <c r="S6188" s="189">
        <v>45625.593981481485</v>
      </c>
    </row>
    <row r="6189" spans="1:19">
      <c r="A6189" s="7">
        <v>2002</v>
      </c>
      <c r="B6189" s="123" t="s">
        <v>537</v>
      </c>
      <c r="C6189" s="123" t="s">
        <v>538</v>
      </c>
      <c r="D6189" s="123" t="s">
        <v>545</v>
      </c>
      <c r="E6189" s="123" t="s">
        <v>163</v>
      </c>
      <c r="F6189" s="7">
        <v>7.7346045810000001</v>
      </c>
      <c r="G6189" s="123" t="s">
        <v>532</v>
      </c>
      <c r="H6189" s="7">
        <v>0.49303850199999999</v>
      </c>
      <c r="I6189" s="7">
        <v>63.744500000000002</v>
      </c>
      <c r="J6189" s="7">
        <v>0.49261696599999999</v>
      </c>
      <c r="K6189" s="7">
        <v>7.734604581E-6</v>
      </c>
      <c r="L6189" s="7">
        <v>7.7346045809999998E-7</v>
      </c>
      <c r="M6189" s="7">
        <v>63.69</v>
      </c>
      <c r="N6189" s="7">
        <v>1E-3</v>
      </c>
      <c r="O6189" s="7">
        <v>1E-4</v>
      </c>
      <c r="P6189" s="7">
        <v>1</v>
      </c>
      <c r="Q6189" s="7">
        <v>28</v>
      </c>
      <c r="R6189" s="7">
        <v>265</v>
      </c>
      <c r="S6189" s="189">
        <v>45625.593981481485</v>
      </c>
    </row>
    <row r="6190" spans="1:19">
      <c r="A6190" s="7">
        <v>2002</v>
      </c>
      <c r="B6190" s="123" t="s">
        <v>537</v>
      </c>
      <c r="C6190" s="123" t="s">
        <v>538</v>
      </c>
      <c r="D6190" s="123" t="s">
        <v>545</v>
      </c>
      <c r="E6190" s="123" t="s">
        <v>535</v>
      </c>
      <c r="F6190" s="7">
        <v>1124.7544038159999</v>
      </c>
      <c r="G6190" s="123" t="s">
        <v>532</v>
      </c>
      <c r="H6190" s="7">
        <v>64.153672642999993</v>
      </c>
      <c r="I6190" s="7">
        <v>57.037938615999998</v>
      </c>
      <c r="J6190" s="7">
        <v>64.092373527999996</v>
      </c>
      <c r="K6190" s="7">
        <v>1.1247539999999999E-3</v>
      </c>
      <c r="L6190" s="7">
        <v>1.12475E-4</v>
      </c>
      <c r="M6190" s="7">
        <v>56.983438616000001</v>
      </c>
      <c r="N6190" s="7">
        <v>1E-3</v>
      </c>
      <c r="O6190" s="7">
        <v>1E-4</v>
      </c>
      <c r="P6190" s="7">
        <v>1</v>
      </c>
      <c r="Q6190" s="7">
        <v>28</v>
      </c>
      <c r="R6190" s="7">
        <v>265</v>
      </c>
      <c r="S6190" s="189">
        <v>45625.593981481485</v>
      </c>
    </row>
    <row r="6191" spans="1:19">
      <c r="A6191" s="7">
        <v>2002</v>
      </c>
      <c r="B6191" s="123" t="s">
        <v>537</v>
      </c>
      <c r="C6191" s="123" t="s">
        <v>538</v>
      </c>
      <c r="D6191" s="123" t="s">
        <v>545</v>
      </c>
      <c r="E6191" s="123" t="s">
        <v>541</v>
      </c>
      <c r="F6191" s="7">
        <v>0</v>
      </c>
      <c r="G6191" s="123" t="s">
        <v>532</v>
      </c>
      <c r="H6191" s="7">
        <v>0</v>
      </c>
      <c r="I6191" s="7"/>
      <c r="J6191" s="7">
        <v>0</v>
      </c>
      <c r="K6191" s="7">
        <v>0</v>
      </c>
      <c r="L6191" s="7">
        <v>0</v>
      </c>
      <c r="M6191" s="7"/>
      <c r="N6191" s="7"/>
      <c r="O6191" s="7"/>
      <c r="P6191" s="7">
        <v>1</v>
      </c>
      <c r="Q6191" s="7">
        <v>28</v>
      </c>
      <c r="R6191" s="7">
        <v>265</v>
      </c>
      <c r="S6191" s="189">
        <v>45625.593981481485</v>
      </c>
    </row>
    <row r="6192" spans="1:19">
      <c r="A6192" s="7">
        <v>2002</v>
      </c>
      <c r="B6192" s="123" t="s">
        <v>537</v>
      </c>
      <c r="C6192" s="123" t="s">
        <v>538</v>
      </c>
      <c r="D6192" s="123" t="s">
        <v>546</v>
      </c>
      <c r="E6192" s="123" t="s">
        <v>33</v>
      </c>
      <c r="F6192" s="7">
        <v>0</v>
      </c>
      <c r="G6192" s="123" t="s">
        <v>532</v>
      </c>
      <c r="H6192" s="7">
        <v>0</v>
      </c>
      <c r="I6192" s="7"/>
      <c r="J6192" s="7">
        <v>0</v>
      </c>
      <c r="K6192" s="7">
        <v>0</v>
      </c>
      <c r="L6192" s="7">
        <v>0</v>
      </c>
      <c r="M6192" s="7"/>
      <c r="N6192" s="7"/>
      <c r="O6192" s="7"/>
      <c r="P6192" s="7"/>
      <c r="Q6192" s="7">
        <v>28</v>
      </c>
      <c r="R6192" s="7">
        <v>265</v>
      </c>
      <c r="S6192" s="189">
        <v>45625.593981481485</v>
      </c>
    </row>
    <row r="6193" spans="1:19">
      <c r="A6193" s="7">
        <v>2002</v>
      </c>
      <c r="B6193" s="123" t="s">
        <v>537</v>
      </c>
      <c r="C6193" s="123" t="s">
        <v>538</v>
      </c>
      <c r="D6193" s="123" t="s">
        <v>546</v>
      </c>
      <c r="E6193" s="123" t="s">
        <v>540</v>
      </c>
      <c r="F6193" s="7">
        <v>0</v>
      </c>
      <c r="G6193" s="123" t="s">
        <v>532</v>
      </c>
      <c r="H6193" s="7">
        <v>0</v>
      </c>
      <c r="I6193" s="7"/>
      <c r="J6193" s="7">
        <v>0</v>
      </c>
      <c r="K6193" s="7">
        <v>0</v>
      </c>
      <c r="L6193" s="7">
        <v>0</v>
      </c>
      <c r="M6193" s="7"/>
      <c r="N6193" s="7"/>
      <c r="O6193" s="7"/>
      <c r="P6193" s="7">
        <v>1</v>
      </c>
      <c r="Q6193" s="7">
        <v>28</v>
      </c>
      <c r="R6193" s="7">
        <v>265</v>
      </c>
      <c r="S6193" s="189">
        <v>45625.593981481485</v>
      </c>
    </row>
    <row r="6194" spans="1:19">
      <c r="A6194" s="7">
        <v>2002</v>
      </c>
      <c r="B6194" s="123" t="s">
        <v>537</v>
      </c>
      <c r="C6194" s="123" t="s">
        <v>538</v>
      </c>
      <c r="D6194" s="123" t="s">
        <v>546</v>
      </c>
      <c r="E6194" s="123" t="s">
        <v>531</v>
      </c>
      <c r="F6194" s="7">
        <v>1463.8244404510001</v>
      </c>
      <c r="G6194" s="123" t="s">
        <v>532</v>
      </c>
      <c r="H6194" s="7">
        <v>111.62100505799999</v>
      </c>
      <c r="I6194" s="7">
        <v>76.253</v>
      </c>
      <c r="J6194" s="7">
        <v>111.26529571899999</v>
      </c>
      <c r="K6194" s="7">
        <v>4.3914729999999999E-3</v>
      </c>
      <c r="L6194" s="7">
        <v>8.7829499999999997E-4</v>
      </c>
      <c r="M6194" s="7">
        <v>76.010000000000005</v>
      </c>
      <c r="N6194" s="7">
        <v>3.0000000000000001E-3</v>
      </c>
      <c r="O6194" s="7">
        <v>5.9999999999999995E-4</v>
      </c>
      <c r="P6194" s="7">
        <v>1</v>
      </c>
      <c r="Q6194" s="7">
        <v>28</v>
      </c>
      <c r="R6194" s="7">
        <v>265</v>
      </c>
      <c r="S6194" s="189">
        <v>45625.593981481485</v>
      </c>
    </row>
    <row r="6195" spans="1:19">
      <c r="A6195" s="7">
        <v>2002</v>
      </c>
      <c r="B6195" s="123" t="s">
        <v>537</v>
      </c>
      <c r="C6195" s="123" t="s">
        <v>538</v>
      </c>
      <c r="D6195" s="123" t="s">
        <v>546</v>
      </c>
      <c r="E6195" s="123" t="s">
        <v>533</v>
      </c>
      <c r="F6195" s="7">
        <v>406.71429056099998</v>
      </c>
      <c r="G6195" s="123" t="s">
        <v>532</v>
      </c>
      <c r="H6195" s="7">
        <v>29.909633357000001</v>
      </c>
      <c r="I6195" s="7">
        <v>73.539666667000006</v>
      </c>
      <c r="J6195" s="7">
        <v>29.810801783999999</v>
      </c>
      <c r="K6195" s="7">
        <v>1.2201429999999999E-3</v>
      </c>
      <c r="L6195" s="7">
        <v>2.4402899999999999E-4</v>
      </c>
      <c r="M6195" s="7">
        <v>73.296666666999997</v>
      </c>
      <c r="N6195" s="7">
        <v>3.0000000000000001E-3</v>
      </c>
      <c r="O6195" s="7">
        <v>5.9999999999999995E-4</v>
      </c>
      <c r="P6195" s="7">
        <v>1</v>
      </c>
      <c r="Q6195" s="7">
        <v>28</v>
      </c>
      <c r="R6195" s="7">
        <v>265</v>
      </c>
      <c r="S6195" s="189">
        <v>45625.593981481485</v>
      </c>
    </row>
    <row r="6196" spans="1:19">
      <c r="A6196" s="7">
        <v>2002</v>
      </c>
      <c r="B6196" s="123" t="s">
        <v>537</v>
      </c>
      <c r="C6196" s="123" t="s">
        <v>538</v>
      </c>
      <c r="D6196" s="123" t="s">
        <v>546</v>
      </c>
      <c r="E6196" s="123" t="s">
        <v>160</v>
      </c>
      <c r="F6196" s="7">
        <v>123.919239492</v>
      </c>
      <c r="G6196" s="123" t="s">
        <v>532</v>
      </c>
      <c r="H6196" s="7">
        <v>8.8767068830000007</v>
      </c>
      <c r="I6196" s="7">
        <v>71.632999999999996</v>
      </c>
      <c r="J6196" s="7">
        <v>8.8465945070000007</v>
      </c>
      <c r="K6196" s="7">
        <v>3.7175799999999997E-4</v>
      </c>
      <c r="L6196" s="7">
        <v>7.43515437E-5</v>
      </c>
      <c r="M6196" s="7">
        <v>71.39</v>
      </c>
      <c r="N6196" s="7">
        <v>3.0000000000000001E-3</v>
      </c>
      <c r="O6196" s="7">
        <v>5.9999999999999995E-4</v>
      </c>
      <c r="P6196" s="7">
        <v>1</v>
      </c>
      <c r="Q6196" s="7">
        <v>28</v>
      </c>
      <c r="R6196" s="7">
        <v>265</v>
      </c>
      <c r="S6196" s="189">
        <v>45625.593981481485</v>
      </c>
    </row>
    <row r="6197" spans="1:19">
      <c r="A6197" s="7">
        <v>2002</v>
      </c>
      <c r="B6197" s="123" t="s">
        <v>537</v>
      </c>
      <c r="C6197" s="123" t="s">
        <v>538</v>
      </c>
      <c r="D6197" s="123" t="s">
        <v>546</v>
      </c>
      <c r="E6197" s="123" t="s">
        <v>163</v>
      </c>
      <c r="F6197" s="7">
        <v>78.311482943000001</v>
      </c>
      <c r="G6197" s="123" t="s">
        <v>532</v>
      </c>
      <c r="H6197" s="7">
        <v>4.9919263239999996</v>
      </c>
      <c r="I6197" s="7">
        <v>63.744500000000002</v>
      </c>
      <c r="J6197" s="7">
        <v>4.9876583490000002</v>
      </c>
      <c r="K6197" s="7">
        <v>7.8311482940000005E-5</v>
      </c>
      <c r="L6197" s="7">
        <v>7.8311482939999995E-6</v>
      </c>
      <c r="M6197" s="7">
        <v>63.69</v>
      </c>
      <c r="N6197" s="7">
        <v>1E-3</v>
      </c>
      <c r="O6197" s="7">
        <v>1E-4</v>
      </c>
      <c r="P6197" s="7">
        <v>1</v>
      </c>
      <c r="Q6197" s="7">
        <v>28</v>
      </c>
      <c r="R6197" s="7">
        <v>265</v>
      </c>
      <c r="S6197" s="189">
        <v>45625.593981481485</v>
      </c>
    </row>
    <row r="6198" spans="1:19">
      <c r="A6198" s="7">
        <v>2002</v>
      </c>
      <c r="B6198" s="123" t="s">
        <v>537</v>
      </c>
      <c r="C6198" s="123" t="s">
        <v>538</v>
      </c>
      <c r="D6198" s="123" t="s">
        <v>546</v>
      </c>
      <c r="E6198" s="123" t="s">
        <v>535</v>
      </c>
      <c r="F6198" s="7">
        <v>4610.7560966370002</v>
      </c>
      <c r="G6198" s="123" t="s">
        <v>532</v>
      </c>
      <c r="H6198" s="7">
        <v>262.98802321300002</v>
      </c>
      <c r="I6198" s="7">
        <v>57.037938615999998</v>
      </c>
      <c r="J6198" s="7">
        <v>262.736737006</v>
      </c>
      <c r="K6198" s="7">
        <v>4.6107559999999997E-3</v>
      </c>
      <c r="L6198" s="7">
        <v>4.6107599999999999E-4</v>
      </c>
      <c r="M6198" s="7">
        <v>56.983438616000001</v>
      </c>
      <c r="N6198" s="7">
        <v>1E-3</v>
      </c>
      <c r="O6198" s="7">
        <v>1E-4</v>
      </c>
      <c r="P6198" s="7">
        <v>1</v>
      </c>
      <c r="Q6198" s="7">
        <v>28</v>
      </c>
      <c r="R6198" s="7">
        <v>265</v>
      </c>
      <c r="S6198" s="189">
        <v>45625.593981481485</v>
      </c>
    </row>
    <row r="6199" spans="1:19">
      <c r="A6199" s="7">
        <v>2002</v>
      </c>
      <c r="B6199" s="123" t="s">
        <v>537</v>
      </c>
      <c r="C6199" s="123" t="s">
        <v>538</v>
      </c>
      <c r="D6199" s="123" t="s">
        <v>546</v>
      </c>
      <c r="E6199" s="123" t="s">
        <v>541</v>
      </c>
      <c r="F6199" s="7">
        <v>0</v>
      </c>
      <c r="G6199" s="123" t="s">
        <v>532</v>
      </c>
      <c r="H6199" s="7">
        <v>0</v>
      </c>
      <c r="I6199" s="7"/>
      <c r="J6199" s="7">
        <v>0</v>
      </c>
      <c r="K6199" s="7">
        <v>0</v>
      </c>
      <c r="L6199" s="7">
        <v>0</v>
      </c>
      <c r="M6199" s="7"/>
      <c r="N6199" s="7"/>
      <c r="O6199" s="7"/>
      <c r="P6199" s="7">
        <v>1</v>
      </c>
      <c r="Q6199" s="7">
        <v>28</v>
      </c>
      <c r="R6199" s="7">
        <v>265</v>
      </c>
      <c r="S6199" s="189">
        <v>45625.593981481485</v>
      </c>
    </row>
    <row r="6200" spans="1:19">
      <c r="A6200" s="7">
        <v>2002</v>
      </c>
      <c r="B6200" s="123" t="s">
        <v>537</v>
      </c>
      <c r="C6200" s="123" t="s">
        <v>538</v>
      </c>
      <c r="D6200" s="123" t="s">
        <v>547</v>
      </c>
      <c r="E6200" s="123" t="s">
        <v>540</v>
      </c>
      <c r="F6200" s="7">
        <v>0</v>
      </c>
      <c r="G6200" s="123" t="s">
        <v>532</v>
      </c>
      <c r="H6200" s="7">
        <v>0</v>
      </c>
      <c r="I6200" s="7"/>
      <c r="J6200" s="7">
        <v>0</v>
      </c>
      <c r="K6200" s="7">
        <v>0</v>
      </c>
      <c r="L6200" s="7">
        <v>0</v>
      </c>
      <c r="M6200" s="7"/>
      <c r="N6200" s="7"/>
      <c r="O6200" s="7"/>
      <c r="P6200" s="7">
        <v>1</v>
      </c>
      <c r="Q6200" s="7">
        <v>28</v>
      </c>
      <c r="R6200" s="7">
        <v>265</v>
      </c>
      <c r="S6200" s="189">
        <v>45625.593981481485</v>
      </c>
    </row>
    <row r="6201" spans="1:19">
      <c r="A6201" s="7">
        <v>2002</v>
      </c>
      <c r="B6201" s="123" t="s">
        <v>537</v>
      </c>
      <c r="C6201" s="123" t="s">
        <v>538</v>
      </c>
      <c r="D6201" s="123" t="s">
        <v>547</v>
      </c>
      <c r="E6201" s="123" t="s">
        <v>531</v>
      </c>
      <c r="F6201" s="7">
        <v>32.243246655999997</v>
      </c>
      <c r="G6201" s="123" t="s">
        <v>532</v>
      </c>
      <c r="H6201" s="7">
        <v>2.4586442869999998</v>
      </c>
      <c r="I6201" s="7">
        <v>76.253</v>
      </c>
      <c r="J6201" s="7">
        <v>2.4508091780000001</v>
      </c>
      <c r="K6201" s="7">
        <v>9.6729739970000003E-5</v>
      </c>
      <c r="L6201" s="7">
        <v>1.9345947989999999E-5</v>
      </c>
      <c r="M6201" s="7">
        <v>76.010000000000005</v>
      </c>
      <c r="N6201" s="7">
        <v>3.0000000000000001E-3</v>
      </c>
      <c r="O6201" s="7">
        <v>5.9999999999999995E-4</v>
      </c>
      <c r="P6201" s="7">
        <v>1</v>
      </c>
      <c r="Q6201" s="7">
        <v>28</v>
      </c>
      <c r="R6201" s="7">
        <v>265</v>
      </c>
      <c r="S6201" s="189">
        <v>45625.593981481485</v>
      </c>
    </row>
    <row r="6202" spans="1:19">
      <c r="A6202" s="7">
        <v>2002</v>
      </c>
      <c r="B6202" s="123" t="s">
        <v>537</v>
      </c>
      <c r="C6202" s="123" t="s">
        <v>538</v>
      </c>
      <c r="D6202" s="123" t="s">
        <v>547</v>
      </c>
      <c r="E6202" s="123" t="s">
        <v>533</v>
      </c>
      <c r="F6202" s="7">
        <v>171.520214931</v>
      </c>
      <c r="G6202" s="123" t="s">
        <v>532</v>
      </c>
      <c r="H6202" s="7">
        <v>12.613539433</v>
      </c>
      <c r="I6202" s="7">
        <v>73.539666667000006</v>
      </c>
      <c r="J6202" s="7">
        <v>12.571860020000001</v>
      </c>
      <c r="K6202" s="7">
        <v>5.1456099999999997E-4</v>
      </c>
      <c r="L6202" s="7">
        <v>1.0291200000000001E-4</v>
      </c>
      <c r="M6202" s="7">
        <v>73.296666666999997</v>
      </c>
      <c r="N6202" s="7">
        <v>3.0000000000000001E-3</v>
      </c>
      <c r="O6202" s="7">
        <v>5.9999999999999995E-4</v>
      </c>
      <c r="P6202" s="7">
        <v>1</v>
      </c>
      <c r="Q6202" s="7">
        <v>28</v>
      </c>
      <c r="R6202" s="7">
        <v>265</v>
      </c>
      <c r="S6202" s="189">
        <v>45625.593981481485</v>
      </c>
    </row>
    <row r="6203" spans="1:19">
      <c r="A6203" s="7">
        <v>2002</v>
      </c>
      <c r="B6203" s="123" t="s">
        <v>537</v>
      </c>
      <c r="C6203" s="123" t="s">
        <v>538</v>
      </c>
      <c r="D6203" s="123" t="s">
        <v>547</v>
      </c>
      <c r="E6203" s="123" t="s">
        <v>160</v>
      </c>
      <c r="F6203" s="7">
        <v>2.7295340160000001</v>
      </c>
      <c r="G6203" s="123" t="s">
        <v>532</v>
      </c>
      <c r="H6203" s="7">
        <v>0.19552470999999999</v>
      </c>
      <c r="I6203" s="7">
        <v>71.632999999999996</v>
      </c>
      <c r="J6203" s="7">
        <v>0.194861433</v>
      </c>
      <c r="K6203" s="7">
        <v>8.1886020480000005E-6</v>
      </c>
      <c r="L6203" s="7">
        <v>1.6377204099999999E-6</v>
      </c>
      <c r="M6203" s="7">
        <v>71.39</v>
      </c>
      <c r="N6203" s="7">
        <v>3.0000000000000001E-3</v>
      </c>
      <c r="O6203" s="7">
        <v>5.9999999999999995E-4</v>
      </c>
      <c r="P6203" s="7">
        <v>1</v>
      </c>
      <c r="Q6203" s="7">
        <v>28</v>
      </c>
      <c r="R6203" s="7">
        <v>265</v>
      </c>
      <c r="S6203" s="189">
        <v>45625.593981481485</v>
      </c>
    </row>
    <row r="6204" spans="1:19">
      <c r="A6204" s="7">
        <v>2002</v>
      </c>
      <c r="B6204" s="123" t="s">
        <v>537</v>
      </c>
      <c r="C6204" s="123" t="s">
        <v>538</v>
      </c>
      <c r="D6204" s="123" t="s">
        <v>547</v>
      </c>
      <c r="E6204" s="123" t="s">
        <v>163</v>
      </c>
      <c r="F6204" s="7">
        <v>58.123396223999997</v>
      </c>
      <c r="G6204" s="123" t="s">
        <v>532</v>
      </c>
      <c r="H6204" s="7">
        <v>3.7050468310000002</v>
      </c>
      <c r="I6204" s="7">
        <v>63.744500000000002</v>
      </c>
      <c r="J6204" s="7">
        <v>3.7018791059999998</v>
      </c>
      <c r="K6204" s="7">
        <v>5.8123396219999998E-5</v>
      </c>
      <c r="L6204" s="7">
        <v>5.8123396220000002E-6</v>
      </c>
      <c r="M6204" s="7">
        <v>63.69</v>
      </c>
      <c r="N6204" s="7">
        <v>1E-3</v>
      </c>
      <c r="O6204" s="7">
        <v>1E-4</v>
      </c>
      <c r="P6204" s="7">
        <v>1</v>
      </c>
      <c r="Q6204" s="7">
        <v>28</v>
      </c>
      <c r="R6204" s="7">
        <v>265</v>
      </c>
      <c r="S6204" s="189">
        <v>45625.593981481485</v>
      </c>
    </row>
    <row r="6205" spans="1:19">
      <c r="A6205" s="7">
        <v>2002</v>
      </c>
      <c r="B6205" s="123" t="s">
        <v>537</v>
      </c>
      <c r="C6205" s="123" t="s">
        <v>538</v>
      </c>
      <c r="D6205" s="123" t="s">
        <v>547</v>
      </c>
      <c r="E6205" s="123" t="s">
        <v>535</v>
      </c>
      <c r="F6205" s="7">
        <v>260.17404857000002</v>
      </c>
      <c r="G6205" s="123" t="s">
        <v>532</v>
      </c>
      <c r="H6205" s="7">
        <v>14.839791412</v>
      </c>
      <c r="I6205" s="7">
        <v>57.037938615999998</v>
      </c>
      <c r="J6205" s="7">
        <v>14.825611926000001</v>
      </c>
      <c r="K6205" s="7">
        <v>2.6017400000000001E-4</v>
      </c>
      <c r="L6205" s="7">
        <v>2.6017404859999999E-5</v>
      </c>
      <c r="M6205" s="7">
        <v>56.983438616000001</v>
      </c>
      <c r="N6205" s="7">
        <v>1E-3</v>
      </c>
      <c r="O6205" s="7">
        <v>1E-4</v>
      </c>
      <c r="P6205" s="7">
        <v>1</v>
      </c>
      <c r="Q6205" s="7">
        <v>28</v>
      </c>
      <c r="R6205" s="7">
        <v>265</v>
      </c>
      <c r="S6205" s="189">
        <v>45625.593981481485</v>
      </c>
    </row>
    <row r="6206" spans="1:19">
      <c r="A6206" s="7">
        <v>2002</v>
      </c>
      <c r="B6206" s="123" t="s">
        <v>537</v>
      </c>
      <c r="C6206" s="123" t="s">
        <v>538</v>
      </c>
      <c r="D6206" s="123" t="s">
        <v>547</v>
      </c>
      <c r="E6206" s="123" t="s">
        <v>541</v>
      </c>
      <c r="F6206" s="7">
        <v>0</v>
      </c>
      <c r="G6206" s="123" t="s">
        <v>532</v>
      </c>
      <c r="H6206" s="7">
        <v>0</v>
      </c>
      <c r="I6206" s="7"/>
      <c r="J6206" s="7">
        <v>0</v>
      </c>
      <c r="K6206" s="7">
        <v>0</v>
      </c>
      <c r="L6206" s="7">
        <v>0</v>
      </c>
      <c r="M6206" s="7"/>
      <c r="N6206" s="7"/>
      <c r="O6206" s="7"/>
      <c r="P6206" s="7">
        <v>1</v>
      </c>
      <c r="Q6206" s="7">
        <v>28</v>
      </c>
      <c r="R6206" s="7">
        <v>265</v>
      </c>
      <c r="S6206" s="189">
        <v>45625.593981481485</v>
      </c>
    </row>
    <row r="6207" spans="1:19">
      <c r="A6207" s="7">
        <v>2002</v>
      </c>
      <c r="B6207" s="123" t="s">
        <v>537</v>
      </c>
      <c r="C6207" s="123" t="s">
        <v>538</v>
      </c>
      <c r="D6207" s="123" t="s">
        <v>548</v>
      </c>
      <c r="E6207" s="123" t="s">
        <v>33</v>
      </c>
      <c r="F6207" s="7">
        <v>0</v>
      </c>
      <c r="G6207" s="123" t="s">
        <v>532</v>
      </c>
      <c r="H6207" s="7">
        <v>0</v>
      </c>
      <c r="I6207" s="7"/>
      <c r="J6207" s="7">
        <v>0</v>
      </c>
      <c r="K6207" s="7">
        <v>0</v>
      </c>
      <c r="L6207" s="7">
        <v>0</v>
      </c>
      <c r="M6207" s="7"/>
      <c r="N6207" s="7"/>
      <c r="O6207" s="7"/>
      <c r="P6207" s="7"/>
      <c r="Q6207" s="7">
        <v>28</v>
      </c>
      <c r="R6207" s="7">
        <v>265</v>
      </c>
      <c r="S6207" s="189">
        <v>45625.593981481485</v>
      </c>
    </row>
    <row r="6208" spans="1:19">
      <c r="A6208" s="7">
        <v>2002</v>
      </c>
      <c r="B6208" s="123" t="s">
        <v>537</v>
      </c>
      <c r="C6208" s="123" t="s">
        <v>538</v>
      </c>
      <c r="D6208" s="123" t="s">
        <v>548</v>
      </c>
      <c r="E6208" s="123" t="s">
        <v>540</v>
      </c>
      <c r="F6208" s="7">
        <v>3995.020904516</v>
      </c>
      <c r="G6208" s="123" t="s">
        <v>532</v>
      </c>
      <c r="H6208" s="7">
        <v>380.63560423000001</v>
      </c>
      <c r="I6208" s="7">
        <v>95.277500000000003</v>
      </c>
      <c r="J6208" s="7">
        <v>377.928977567</v>
      </c>
      <c r="K6208" s="7">
        <v>3.9950209E-2</v>
      </c>
      <c r="L6208" s="7">
        <v>5.9925309999999997E-3</v>
      </c>
      <c r="M6208" s="7">
        <v>94.6</v>
      </c>
      <c r="N6208" s="7">
        <v>0.01</v>
      </c>
      <c r="O6208" s="7">
        <v>1.5E-3</v>
      </c>
      <c r="P6208" s="7">
        <v>1</v>
      </c>
      <c r="Q6208" s="7">
        <v>28</v>
      </c>
      <c r="R6208" s="7">
        <v>265</v>
      </c>
      <c r="S6208" s="189">
        <v>45625.593981481485</v>
      </c>
    </row>
    <row r="6209" spans="1:19">
      <c r="A6209" s="7">
        <v>2002</v>
      </c>
      <c r="B6209" s="123" t="s">
        <v>537</v>
      </c>
      <c r="C6209" s="123" t="s">
        <v>538</v>
      </c>
      <c r="D6209" s="123" t="s">
        <v>548</v>
      </c>
      <c r="E6209" s="123" t="s">
        <v>531</v>
      </c>
      <c r="F6209" s="7">
        <v>709.95215383799996</v>
      </c>
      <c r="G6209" s="123" t="s">
        <v>532</v>
      </c>
      <c r="H6209" s="7">
        <v>54.135981587000003</v>
      </c>
      <c r="I6209" s="7">
        <v>76.253</v>
      </c>
      <c r="J6209" s="7">
        <v>53.963463212999997</v>
      </c>
      <c r="K6209" s="7">
        <v>2.1298559999999999E-3</v>
      </c>
      <c r="L6209" s="7">
        <v>4.2597099999999998E-4</v>
      </c>
      <c r="M6209" s="7">
        <v>76.010000000000005</v>
      </c>
      <c r="N6209" s="7">
        <v>3.0000000000000001E-3</v>
      </c>
      <c r="O6209" s="7">
        <v>5.9999999999999995E-4</v>
      </c>
      <c r="P6209" s="7">
        <v>1</v>
      </c>
      <c r="Q6209" s="7">
        <v>28</v>
      </c>
      <c r="R6209" s="7">
        <v>265</v>
      </c>
      <c r="S6209" s="189">
        <v>45625.593981481485</v>
      </c>
    </row>
    <row r="6210" spans="1:19">
      <c r="A6210" s="7">
        <v>2002</v>
      </c>
      <c r="B6210" s="123" t="s">
        <v>537</v>
      </c>
      <c r="C6210" s="123" t="s">
        <v>538</v>
      </c>
      <c r="D6210" s="123" t="s">
        <v>548</v>
      </c>
      <c r="E6210" s="123" t="s">
        <v>533</v>
      </c>
      <c r="F6210" s="7">
        <v>812.39106827900002</v>
      </c>
      <c r="G6210" s="123" t="s">
        <v>532</v>
      </c>
      <c r="H6210" s="7">
        <v>59.742968363999999</v>
      </c>
      <c r="I6210" s="7">
        <v>73.539666667000006</v>
      </c>
      <c r="J6210" s="7">
        <v>59.545557334999998</v>
      </c>
      <c r="K6210" s="7">
        <v>2.4371729999999999E-3</v>
      </c>
      <c r="L6210" s="7">
        <v>4.8743499999999998E-4</v>
      </c>
      <c r="M6210" s="7">
        <v>73.296666666999997</v>
      </c>
      <c r="N6210" s="7">
        <v>3.0000000000000001E-3</v>
      </c>
      <c r="O6210" s="7">
        <v>5.9999999999999995E-4</v>
      </c>
      <c r="P6210" s="7">
        <v>1</v>
      </c>
      <c r="Q6210" s="7">
        <v>28</v>
      </c>
      <c r="R6210" s="7">
        <v>265</v>
      </c>
      <c r="S6210" s="189">
        <v>45625.593981481485</v>
      </c>
    </row>
    <row r="6211" spans="1:19">
      <c r="A6211" s="7">
        <v>2002</v>
      </c>
      <c r="B6211" s="123" t="s">
        <v>537</v>
      </c>
      <c r="C6211" s="123" t="s">
        <v>538</v>
      </c>
      <c r="D6211" s="123" t="s">
        <v>548</v>
      </c>
      <c r="E6211" s="123" t="s">
        <v>160</v>
      </c>
      <c r="F6211" s="7">
        <v>60.100602604999999</v>
      </c>
      <c r="G6211" s="123" t="s">
        <v>532</v>
      </c>
      <c r="H6211" s="7">
        <v>4.3051864660000003</v>
      </c>
      <c r="I6211" s="7">
        <v>71.632999999999996</v>
      </c>
      <c r="J6211" s="7">
        <v>4.2905820200000004</v>
      </c>
      <c r="K6211" s="7">
        <v>1.80302E-4</v>
      </c>
      <c r="L6211" s="7">
        <v>3.6060361560000002E-5</v>
      </c>
      <c r="M6211" s="7">
        <v>71.39</v>
      </c>
      <c r="N6211" s="7">
        <v>3.0000000000000001E-3</v>
      </c>
      <c r="O6211" s="7">
        <v>5.9999999999999995E-4</v>
      </c>
      <c r="P6211" s="7">
        <v>1</v>
      </c>
      <c r="Q6211" s="7">
        <v>28</v>
      </c>
      <c r="R6211" s="7">
        <v>265</v>
      </c>
      <c r="S6211" s="189">
        <v>45625.593981481485</v>
      </c>
    </row>
    <row r="6212" spans="1:19">
      <c r="A6212" s="7">
        <v>2002</v>
      </c>
      <c r="B6212" s="123" t="s">
        <v>537</v>
      </c>
      <c r="C6212" s="123" t="s">
        <v>538</v>
      </c>
      <c r="D6212" s="123" t="s">
        <v>548</v>
      </c>
      <c r="E6212" s="123" t="s">
        <v>163</v>
      </c>
      <c r="F6212" s="7">
        <v>102.942242656</v>
      </c>
      <c r="G6212" s="123" t="s">
        <v>532</v>
      </c>
      <c r="H6212" s="7">
        <v>6.5620017869999998</v>
      </c>
      <c r="I6212" s="7">
        <v>63.744500000000002</v>
      </c>
      <c r="J6212" s="7">
        <v>6.5563914350000001</v>
      </c>
      <c r="K6212" s="7">
        <v>1.02942E-4</v>
      </c>
      <c r="L6212" s="7">
        <v>1.029422427E-5</v>
      </c>
      <c r="M6212" s="7">
        <v>63.69</v>
      </c>
      <c r="N6212" s="7">
        <v>1E-3</v>
      </c>
      <c r="O6212" s="7">
        <v>1E-4</v>
      </c>
      <c r="P6212" s="7">
        <v>1</v>
      </c>
      <c r="Q6212" s="7">
        <v>28</v>
      </c>
      <c r="R6212" s="7">
        <v>265</v>
      </c>
      <c r="S6212" s="189">
        <v>45625.593981481485</v>
      </c>
    </row>
    <row r="6213" spans="1:19">
      <c r="A6213" s="7">
        <v>2002</v>
      </c>
      <c r="B6213" s="123" t="s">
        <v>537</v>
      </c>
      <c r="C6213" s="123" t="s">
        <v>538</v>
      </c>
      <c r="D6213" s="123" t="s">
        <v>548</v>
      </c>
      <c r="E6213" s="123" t="s">
        <v>535</v>
      </c>
      <c r="F6213" s="7">
        <v>2024.1233753859999</v>
      </c>
      <c r="G6213" s="123" t="s">
        <v>532</v>
      </c>
      <c r="H6213" s="7">
        <v>115.451824836</v>
      </c>
      <c r="I6213" s="7">
        <v>57.037938615999998</v>
      </c>
      <c r="J6213" s="7">
        <v>115.341510113</v>
      </c>
      <c r="K6213" s="7">
        <v>2.0241230000000001E-3</v>
      </c>
      <c r="L6213" s="7">
        <v>2.0241200000000001E-4</v>
      </c>
      <c r="M6213" s="7">
        <v>56.983438616000001</v>
      </c>
      <c r="N6213" s="7">
        <v>1E-3</v>
      </c>
      <c r="O6213" s="7">
        <v>1E-4</v>
      </c>
      <c r="P6213" s="7">
        <v>1</v>
      </c>
      <c r="Q6213" s="7">
        <v>28</v>
      </c>
      <c r="R6213" s="7">
        <v>265</v>
      </c>
      <c r="S6213" s="189">
        <v>45625.593981481485</v>
      </c>
    </row>
    <row r="6214" spans="1:19">
      <c r="A6214" s="7">
        <v>2002</v>
      </c>
      <c r="B6214" s="123" t="s">
        <v>537</v>
      </c>
      <c r="C6214" s="123" t="s">
        <v>538</v>
      </c>
      <c r="D6214" s="123" t="s">
        <v>548</v>
      </c>
      <c r="E6214" s="123" t="s">
        <v>549</v>
      </c>
      <c r="F6214" s="7">
        <v>0</v>
      </c>
      <c r="G6214" s="123" t="s">
        <v>532</v>
      </c>
      <c r="H6214" s="7">
        <v>0</v>
      </c>
      <c r="I6214" s="7"/>
      <c r="J6214" s="7">
        <v>0</v>
      </c>
      <c r="K6214" s="7">
        <v>0</v>
      </c>
      <c r="L6214" s="7">
        <v>0</v>
      </c>
      <c r="M6214" s="7"/>
      <c r="N6214" s="7"/>
      <c r="O6214" s="7"/>
      <c r="P6214" s="7">
        <v>1</v>
      </c>
      <c r="Q6214" s="7">
        <v>28</v>
      </c>
      <c r="R6214" s="7">
        <v>265</v>
      </c>
      <c r="S6214" s="189">
        <v>45625.593981481485</v>
      </c>
    </row>
    <row r="6215" spans="1:19">
      <c r="A6215" s="7">
        <v>2002</v>
      </c>
      <c r="B6215" s="123" t="s">
        <v>537</v>
      </c>
      <c r="C6215" s="123" t="s">
        <v>538</v>
      </c>
      <c r="D6215" s="123" t="s">
        <v>548</v>
      </c>
      <c r="E6215" s="123" t="s">
        <v>541</v>
      </c>
      <c r="F6215" s="7">
        <v>2747.6887525239999</v>
      </c>
      <c r="G6215" s="123" t="s">
        <v>532</v>
      </c>
      <c r="H6215" s="7">
        <v>257.98372444500001</v>
      </c>
      <c r="I6215" s="7">
        <v>93.891174613000004</v>
      </c>
      <c r="J6215" s="7">
        <v>257.31603607900001</v>
      </c>
      <c r="K6215" s="7">
        <v>8.2430660000000003E-3</v>
      </c>
      <c r="L6215" s="7">
        <v>1.6486129999999999E-3</v>
      </c>
      <c r="M6215" s="7">
        <v>93.648174612999995</v>
      </c>
      <c r="N6215" s="7">
        <v>3.0000000000000001E-3</v>
      </c>
      <c r="O6215" s="7">
        <v>5.9999999999999995E-4</v>
      </c>
      <c r="P6215" s="7">
        <v>1</v>
      </c>
      <c r="Q6215" s="7">
        <v>28</v>
      </c>
      <c r="R6215" s="7">
        <v>265</v>
      </c>
      <c r="S6215" s="189">
        <v>45625.593981481485</v>
      </c>
    </row>
    <row r="6216" spans="1:19">
      <c r="A6216" s="7">
        <v>2002</v>
      </c>
      <c r="B6216" s="123" t="s">
        <v>537</v>
      </c>
      <c r="C6216" s="123" t="s">
        <v>538</v>
      </c>
      <c r="D6216" s="123" t="s">
        <v>548</v>
      </c>
      <c r="E6216" s="123" t="s">
        <v>131</v>
      </c>
      <c r="F6216" s="7">
        <v>0</v>
      </c>
      <c r="G6216" s="123" t="s">
        <v>532</v>
      </c>
      <c r="H6216" s="7">
        <v>0</v>
      </c>
      <c r="I6216" s="7"/>
      <c r="J6216" s="7">
        <v>0</v>
      </c>
      <c r="K6216" s="7">
        <v>0</v>
      </c>
      <c r="L6216" s="7">
        <v>0</v>
      </c>
      <c r="M6216" s="7"/>
      <c r="N6216" s="7"/>
      <c r="O6216" s="7"/>
      <c r="P6216" s="7"/>
      <c r="Q6216" s="7">
        <v>28</v>
      </c>
      <c r="R6216" s="7">
        <v>265</v>
      </c>
      <c r="S6216" s="189">
        <v>45625.593981481485</v>
      </c>
    </row>
    <row r="6217" spans="1:19">
      <c r="A6217" s="7">
        <v>2002</v>
      </c>
      <c r="B6217" s="123" t="s">
        <v>537</v>
      </c>
      <c r="C6217" s="123" t="s">
        <v>538</v>
      </c>
      <c r="D6217" s="123" t="s">
        <v>550</v>
      </c>
      <c r="E6217" s="123" t="s">
        <v>540</v>
      </c>
      <c r="F6217" s="7">
        <v>0</v>
      </c>
      <c r="G6217" s="123" t="s">
        <v>532</v>
      </c>
      <c r="H6217" s="7">
        <v>0</v>
      </c>
      <c r="I6217" s="7"/>
      <c r="J6217" s="7">
        <v>0</v>
      </c>
      <c r="K6217" s="7">
        <v>0</v>
      </c>
      <c r="L6217" s="7">
        <v>0</v>
      </c>
      <c r="M6217" s="7"/>
      <c r="N6217" s="7"/>
      <c r="O6217" s="7"/>
      <c r="P6217" s="7">
        <v>1</v>
      </c>
      <c r="Q6217" s="7">
        <v>28</v>
      </c>
      <c r="R6217" s="7">
        <v>265</v>
      </c>
      <c r="S6217" s="189">
        <v>45625.593981481485</v>
      </c>
    </row>
    <row r="6218" spans="1:19">
      <c r="A6218" s="7">
        <v>2002</v>
      </c>
      <c r="B6218" s="123" t="s">
        <v>537</v>
      </c>
      <c r="C6218" s="123" t="s">
        <v>538</v>
      </c>
      <c r="D6218" s="123" t="s">
        <v>550</v>
      </c>
      <c r="E6218" s="123" t="s">
        <v>531</v>
      </c>
      <c r="F6218" s="7">
        <v>13543.697149059</v>
      </c>
      <c r="G6218" s="123" t="s">
        <v>532</v>
      </c>
      <c r="H6218" s="7">
        <v>1032.7475387070001</v>
      </c>
      <c r="I6218" s="7">
        <v>76.253</v>
      </c>
      <c r="J6218" s="7">
        <v>1029.4564203</v>
      </c>
      <c r="K6218" s="7">
        <v>4.0631091000000001E-2</v>
      </c>
      <c r="L6218" s="7">
        <v>8.1262179999999993E-3</v>
      </c>
      <c r="M6218" s="7">
        <v>76.010000000000005</v>
      </c>
      <c r="N6218" s="7">
        <v>3.0000000000000001E-3</v>
      </c>
      <c r="O6218" s="7">
        <v>5.9999999999999995E-4</v>
      </c>
      <c r="P6218" s="7">
        <v>1</v>
      </c>
      <c r="Q6218" s="7">
        <v>28</v>
      </c>
      <c r="R6218" s="7">
        <v>265</v>
      </c>
      <c r="S6218" s="189">
        <v>45625.593981481485</v>
      </c>
    </row>
    <row r="6219" spans="1:19">
      <c r="A6219" s="7">
        <v>2002</v>
      </c>
      <c r="B6219" s="123" t="s">
        <v>537</v>
      </c>
      <c r="C6219" s="123" t="s">
        <v>538</v>
      </c>
      <c r="D6219" s="123" t="s">
        <v>550</v>
      </c>
      <c r="E6219" s="123" t="s">
        <v>533</v>
      </c>
      <c r="F6219" s="7">
        <v>136.24333658399999</v>
      </c>
      <c r="G6219" s="123" t="s">
        <v>532</v>
      </c>
      <c r="H6219" s="7">
        <v>10.019289558000001</v>
      </c>
      <c r="I6219" s="7">
        <v>73.539666667000006</v>
      </c>
      <c r="J6219" s="7">
        <v>9.9861824269999993</v>
      </c>
      <c r="K6219" s="7">
        <v>4.0873E-4</v>
      </c>
      <c r="L6219" s="7">
        <v>8.1746001950000003E-5</v>
      </c>
      <c r="M6219" s="7">
        <v>73.296666666999997</v>
      </c>
      <c r="N6219" s="7">
        <v>3.0000000000000001E-3</v>
      </c>
      <c r="O6219" s="7">
        <v>5.9999999999999995E-4</v>
      </c>
      <c r="P6219" s="7">
        <v>1</v>
      </c>
      <c r="Q6219" s="7">
        <v>28</v>
      </c>
      <c r="R6219" s="7">
        <v>265</v>
      </c>
      <c r="S6219" s="189">
        <v>45625.593981481485</v>
      </c>
    </row>
    <row r="6220" spans="1:19">
      <c r="A6220" s="7">
        <v>2002</v>
      </c>
      <c r="B6220" s="123" t="s">
        <v>537</v>
      </c>
      <c r="C6220" s="123" t="s">
        <v>538</v>
      </c>
      <c r="D6220" s="123" t="s">
        <v>550</v>
      </c>
      <c r="E6220" s="123" t="s">
        <v>160</v>
      </c>
      <c r="F6220" s="7">
        <v>1146.534109041</v>
      </c>
      <c r="G6220" s="123" t="s">
        <v>532</v>
      </c>
      <c r="H6220" s="7">
        <v>82.129677833000002</v>
      </c>
      <c r="I6220" s="7">
        <v>71.632999999999996</v>
      </c>
      <c r="J6220" s="7">
        <v>81.851070043999997</v>
      </c>
      <c r="K6220" s="7">
        <v>3.4396019999999999E-3</v>
      </c>
      <c r="L6220" s="7">
        <v>6.8791999999999996E-4</v>
      </c>
      <c r="M6220" s="7">
        <v>71.39</v>
      </c>
      <c r="N6220" s="7">
        <v>3.0000000000000001E-3</v>
      </c>
      <c r="O6220" s="7">
        <v>5.9999999999999995E-4</v>
      </c>
      <c r="P6220" s="7">
        <v>1</v>
      </c>
      <c r="Q6220" s="7">
        <v>28</v>
      </c>
      <c r="R6220" s="7">
        <v>265</v>
      </c>
      <c r="S6220" s="189">
        <v>45625.593981481485</v>
      </c>
    </row>
    <row r="6221" spans="1:19">
      <c r="A6221" s="7">
        <v>2002</v>
      </c>
      <c r="B6221" s="123" t="s">
        <v>537</v>
      </c>
      <c r="C6221" s="123" t="s">
        <v>538</v>
      </c>
      <c r="D6221" s="123" t="s">
        <v>550</v>
      </c>
      <c r="E6221" s="123" t="s">
        <v>163</v>
      </c>
      <c r="F6221" s="7">
        <v>302.97674516699999</v>
      </c>
      <c r="G6221" s="123" t="s">
        <v>532</v>
      </c>
      <c r="H6221" s="7">
        <v>19.313101132</v>
      </c>
      <c r="I6221" s="7">
        <v>63.744500000000002</v>
      </c>
      <c r="J6221" s="7">
        <v>19.2965889</v>
      </c>
      <c r="K6221" s="7">
        <v>3.0297700000000001E-4</v>
      </c>
      <c r="L6221" s="7">
        <v>3.029767452E-5</v>
      </c>
      <c r="M6221" s="7">
        <v>63.69</v>
      </c>
      <c r="N6221" s="7">
        <v>1E-3</v>
      </c>
      <c r="O6221" s="7">
        <v>1E-4</v>
      </c>
      <c r="P6221" s="7">
        <v>1</v>
      </c>
      <c r="Q6221" s="7">
        <v>28</v>
      </c>
      <c r="R6221" s="7">
        <v>265</v>
      </c>
      <c r="S6221" s="189">
        <v>45625.593981481485</v>
      </c>
    </row>
    <row r="6222" spans="1:19">
      <c r="A6222" s="7">
        <v>2002</v>
      </c>
      <c r="B6222" s="123" t="s">
        <v>537</v>
      </c>
      <c r="C6222" s="123" t="s">
        <v>538</v>
      </c>
      <c r="D6222" s="123" t="s">
        <v>550</v>
      </c>
      <c r="E6222" s="123" t="s">
        <v>535</v>
      </c>
      <c r="F6222" s="7">
        <v>306.58855225600001</v>
      </c>
      <c r="G6222" s="123" t="s">
        <v>532</v>
      </c>
      <c r="H6222" s="7">
        <v>17.487179024</v>
      </c>
      <c r="I6222" s="7">
        <v>57.037938615999998</v>
      </c>
      <c r="J6222" s="7">
        <v>17.470469948000002</v>
      </c>
      <c r="K6222" s="7">
        <v>3.0658900000000002E-4</v>
      </c>
      <c r="L6222" s="7">
        <v>3.0658855230000002E-5</v>
      </c>
      <c r="M6222" s="7">
        <v>56.983438616000001</v>
      </c>
      <c r="N6222" s="7">
        <v>1E-3</v>
      </c>
      <c r="O6222" s="7">
        <v>1E-4</v>
      </c>
      <c r="P6222" s="7">
        <v>1</v>
      </c>
      <c r="Q6222" s="7">
        <v>28</v>
      </c>
      <c r="R6222" s="7">
        <v>265</v>
      </c>
      <c r="S6222" s="189">
        <v>45625.593981481485</v>
      </c>
    </row>
    <row r="6223" spans="1:19">
      <c r="A6223" s="7">
        <v>2002</v>
      </c>
      <c r="B6223" s="123" t="s">
        <v>537</v>
      </c>
      <c r="C6223" s="123" t="s">
        <v>538</v>
      </c>
      <c r="D6223" s="123" t="s">
        <v>550</v>
      </c>
      <c r="E6223" s="123" t="s">
        <v>541</v>
      </c>
      <c r="F6223" s="7">
        <v>0</v>
      </c>
      <c r="G6223" s="123" t="s">
        <v>532</v>
      </c>
      <c r="H6223" s="7">
        <v>0</v>
      </c>
      <c r="I6223" s="7"/>
      <c r="J6223" s="7">
        <v>0</v>
      </c>
      <c r="K6223" s="7">
        <v>0</v>
      </c>
      <c r="L6223" s="7">
        <v>0</v>
      </c>
      <c r="M6223" s="7"/>
      <c r="N6223" s="7"/>
      <c r="O6223" s="7"/>
      <c r="P6223" s="7">
        <v>1</v>
      </c>
      <c r="Q6223" s="7">
        <v>28</v>
      </c>
      <c r="R6223" s="7">
        <v>265</v>
      </c>
      <c r="S6223" s="189">
        <v>45625.593981481485</v>
      </c>
    </row>
    <row r="6224" spans="1:19">
      <c r="A6224" s="7">
        <v>2002</v>
      </c>
      <c r="B6224" s="123" t="s">
        <v>537</v>
      </c>
      <c r="C6224" s="123" t="s">
        <v>538</v>
      </c>
      <c r="D6224" s="123" t="s">
        <v>551</v>
      </c>
      <c r="E6224" s="123" t="s">
        <v>540</v>
      </c>
      <c r="F6224" s="7">
        <v>0</v>
      </c>
      <c r="G6224" s="123" t="s">
        <v>532</v>
      </c>
      <c r="H6224" s="7">
        <v>0</v>
      </c>
      <c r="I6224" s="7"/>
      <c r="J6224" s="7">
        <v>0</v>
      </c>
      <c r="K6224" s="7">
        <v>0</v>
      </c>
      <c r="L6224" s="7">
        <v>0</v>
      </c>
      <c r="M6224" s="7"/>
      <c r="N6224" s="7"/>
      <c r="O6224" s="7"/>
      <c r="P6224" s="7">
        <v>1</v>
      </c>
      <c r="Q6224" s="7">
        <v>28</v>
      </c>
      <c r="R6224" s="7">
        <v>265</v>
      </c>
      <c r="S6224" s="189">
        <v>45625.593981481485</v>
      </c>
    </row>
    <row r="6225" spans="1:19">
      <c r="A6225" s="7">
        <v>2002</v>
      </c>
      <c r="B6225" s="123" t="s">
        <v>537</v>
      </c>
      <c r="C6225" s="123" t="s">
        <v>538</v>
      </c>
      <c r="D6225" s="123" t="s">
        <v>551</v>
      </c>
      <c r="E6225" s="123" t="s">
        <v>531</v>
      </c>
      <c r="F6225" s="7">
        <v>128.095369457</v>
      </c>
      <c r="G6225" s="123" t="s">
        <v>532</v>
      </c>
      <c r="H6225" s="7">
        <v>9.7676562069999999</v>
      </c>
      <c r="I6225" s="7">
        <v>76.253</v>
      </c>
      <c r="J6225" s="7">
        <v>9.736529032</v>
      </c>
      <c r="K6225" s="7">
        <v>3.8428600000000001E-4</v>
      </c>
      <c r="L6225" s="7">
        <v>7.6857221669999996E-5</v>
      </c>
      <c r="M6225" s="7">
        <v>76.010000000000005</v>
      </c>
      <c r="N6225" s="7">
        <v>3.0000000000000001E-3</v>
      </c>
      <c r="O6225" s="7">
        <v>5.9999999999999995E-4</v>
      </c>
      <c r="P6225" s="7">
        <v>1</v>
      </c>
      <c r="Q6225" s="7">
        <v>28</v>
      </c>
      <c r="R6225" s="7">
        <v>265</v>
      </c>
      <c r="S6225" s="189">
        <v>45625.593981481485</v>
      </c>
    </row>
    <row r="6226" spans="1:19">
      <c r="A6226" s="7">
        <v>2002</v>
      </c>
      <c r="B6226" s="123" t="s">
        <v>537</v>
      </c>
      <c r="C6226" s="123" t="s">
        <v>538</v>
      </c>
      <c r="D6226" s="123" t="s">
        <v>551</v>
      </c>
      <c r="E6226" s="123" t="s">
        <v>533</v>
      </c>
      <c r="F6226" s="7">
        <v>92.562305840999997</v>
      </c>
      <c r="G6226" s="123" t="s">
        <v>532</v>
      </c>
      <c r="H6226" s="7">
        <v>6.8070011170000004</v>
      </c>
      <c r="I6226" s="7">
        <v>73.539666667000006</v>
      </c>
      <c r="J6226" s="7">
        <v>6.7845084770000001</v>
      </c>
      <c r="K6226" s="7">
        <v>2.7768699999999999E-4</v>
      </c>
      <c r="L6226" s="7">
        <v>5.5537383499999999E-5</v>
      </c>
      <c r="M6226" s="7">
        <v>73.296666666999997</v>
      </c>
      <c r="N6226" s="7">
        <v>3.0000000000000001E-3</v>
      </c>
      <c r="O6226" s="7">
        <v>5.9999999999999995E-4</v>
      </c>
      <c r="P6226" s="7">
        <v>1</v>
      </c>
      <c r="Q6226" s="7">
        <v>28</v>
      </c>
      <c r="R6226" s="7">
        <v>265</v>
      </c>
      <c r="S6226" s="189">
        <v>45625.593981481485</v>
      </c>
    </row>
    <row r="6227" spans="1:19">
      <c r="A6227" s="7">
        <v>2002</v>
      </c>
      <c r="B6227" s="123" t="s">
        <v>537</v>
      </c>
      <c r="C6227" s="123" t="s">
        <v>538</v>
      </c>
      <c r="D6227" s="123" t="s">
        <v>551</v>
      </c>
      <c r="E6227" s="123" t="s">
        <v>160</v>
      </c>
      <c r="F6227" s="7">
        <v>10.843841875000001</v>
      </c>
      <c r="G6227" s="123" t="s">
        <v>532</v>
      </c>
      <c r="H6227" s="7">
        <v>0.77677692499999995</v>
      </c>
      <c r="I6227" s="7">
        <v>71.632999999999996</v>
      </c>
      <c r="J6227" s="7">
        <v>0.77414187099999998</v>
      </c>
      <c r="K6227" s="7">
        <v>3.2531525629999999E-5</v>
      </c>
      <c r="L6227" s="7">
        <v>6.5063051249999997E-6</v>
      </c>
      <c r="M6227" s="7">
        <v>71.39</v>
      </c>
      <c r="N6227" s="7">
        <v>3.0000000000000001E-3</v>
      </c>
      <c r="O6227" s="7">
        <v>5.9999999999999995E-4</v>
      </c>
      <c r="P6227" s="7">
        <v>1</v>
      </c>
      <c r="Q6227" s="7">
        <v>28</v>
      </c>
      <c r="R6227" s="7">
        <v>265</v>
      </c>
      <c r="S6227" s="189">
        <v>45625.593981481485</v>
      </c>
    </row>
    <row r="6228" spans="1:19">
      <c r="A6228" s="7">
        <v>2002</v>
      </c>
      <c r="B6228" s="123" t="s">
        <v>537</v>
      </c>
      <c r="C6228" s="123" t="s">
        <v>538</v>
      </c>
      <c r="D6228" s="123" t="s">
        <v>551</v>
      </c>
      <c r="E6228" s="123" t="s">
        <v>163</v>
      </c>
      <c r="F6228" s="7">
        <v>193.25748451600001</v>
      </c>
      <c r="G6228" s="123" t="s">
        <v>532</v>
      </c>
      <c r="H6228" s="7">
        <v>12.319101721999999</v>
      </c>
      <c r="I6228" s="7">
        <v>63.744500000000002</v>
      </c>
      <c r="J6228" s="7">
        <v>12.308569189</v>
      </c>
      <c r="K6228" s="7">
        <v>1.9325700000000001E-4</v>
      </c>
      <c r="L6228" s="7">
        <v>1.9325748450000001E-5</v>
      </c>
      <c r="M6228" s="7">
        <v>63.69</v>
      </c>
      <c r="N6228" s="7">
        <v>1E-3</v>
      </c>
      <c r="O6228" s="7">
        <v>1E-4</v>
      </c>
      <c r="P6228" s="7">
        <v>1</v>
      </c>
      <c r="Q6228" s="7">
        <v>28</v>
      </c>
      <c r="R6228" s="7">
        <v>265</v>
      </c>
      <c r="S6228" s="189">
        <v>45625.593981481485</v>
      </c>
    </row>
    <row r="6229" spans="1:19">
      <c r="A6229" s="7">
        <v>2002</v>
      </c>
      <c r="B6229" s="123" t="s">
        <v>537</v>
      </c>
      <c r="C6229" s="123" t="s">
        <v>538</v>
      </c>
      <c r="D6229" s="123" t="s">
        <v>551</v>
      </c>
      <c r="E6229" s="123" t="s">
        <v>535</v>
      </c>
      <c r="F6229" s="7">
        <v>561.14526010700001</v>
      </c>
      <c r="G6229" s="123" t="s">
        <v>532</v>
      </c>
      <c r="H6229" s="7">
        <v>32.006568901000001</v>
      </c>
      <c r="I6229" s="7">
        <v>57.037938615999998</v>
      </c>
      <c r="J6229" s="7">
        <v>31.975986484</v>
      </c>
      <c r="K6229" s="7">
        <v>5.6114499999999998E-4</v>
      </c>
      <c r="L6229" s="7">
        <v>5.611452601E-5</v>
      </c>
      <c r="M6229" s="7">
        <v>56.983438616000001</v>
      </c>
      <c r="N6229" s="7">
        <v>1E-3</v>
      </c>
      <c r="O6229" s="7">
        <v>1E-4</v>
      </c>
      <c r="P6229" s="7">
        <v>1</v>
      </c>
      <c r="Q6229" s="7">
        <v>28</v>
      </c>
      <c r="R6229" s="7">
        <v>265</v>
      </c>
      <c r="S6229" s="189">
        <v>45625.593981481485</v>
      </c>
    </row>
    <row r="6230" spans="1:19">
      <c r="A6230" s="7">
        <v>2002</v>
      </c>
      <c r="B6230" s="123" t="s">
        <v>537</v>
      </c>
      <c r="C6230" s="123" t="s">
        <v>538</v>
      </c>
      <c r="D6230" s="123" t="s">
        <v>551</v>
      </c>
      <c r="E6230" s="123" t="s">
        <v>541</v>
      </c>
      <c r="F6230" s="7">
        <v>1784.5897173830001</v>
      </c>
      <c r="G6230" s="123" t="s">
        <v>532</v>
      </c>
      <c r="H6230" s="7">
        <v>167.55722476700001</v>
      </c>
      <c r="I6230" s="7">
        <v>93.891174613000004</v>
      </c>
      <c r="J6230" s="7">
        <v>167.12356946599999</v>
      </c>
      <c r="K6230" s="7">
        <v>5.3537690000000004E-3</v>
      </c>
      <c r="L6230" s="7">
        <v>1.0707539999999999E-3</v>
      </c>
      <c r="M6230" s="7">
        <v>93.648174612999995</v>
      </c>
      <c r="N6230" s="7">
        <v>3.0000000000000001E-3</v>
      </c>
      <c r="O6230" s="7">
        <v>5.9999999999999995E-4</v>
      </c>
      <c r="P6230" s="7">
        <v>1</v>
      </c>
      <c r="Q6230" s="7">
        <v>28</v>
      </c>
      <c r="R6230" s="7">
        <v>265</v>
      </c>
      <c r="S6230" s="189">
        <v>45625.593981481485</v>
      </c>
    </row>
    <row r="6231" spans="1:19">
      <c r="A6231" s="7">
        <v>2002</v>
      </c>
      <c r="B6231" s="123" t="s">
        <v>537</v>
      </c>
      <c r="C6231" s="123" t="s">
        <v>538</v>
      </c>
      <c r="D6231" s="123" t="s">
        <v>552</v>
      </c>
      <c r="E6231" s="123" t="s">
        <v>540</v>
      </c>
      <c r="F6231" s="7">
        <v>190.66798897999999</v>
      </c>
      <c r="G6231" s="123" t="s">
        <v>532</v>
      </c>
      <c r="H6231" s="7">
        <v>18.166369320000001</v>
      </c>
      <c r="I6231" s="7">
        <v>95.277500000000003</v>
      </c>
      <c r="J6231" s="7">
        <v>18.037191757999999</v>
      </c>
      <c r="K6231" s="7">
        <v>1.90668E-3</v>
      </c>
      <c r="L6231" s="7">
        <v>2.8600199999999999E-4</v>
      </c>
      <c r="M6231" s="7">
        <v>94.6</v>
      </c>
      <c r="N6231" s="7">
        <v>0.01</v>
      </c>
      <c r="O6231" s="7">
        <v>1.5E-3</v>
      </c>
      <c r="P6231" s="7">
        <v>1</v>
      </c>
      <c r="Q6231" s="7">
        <v>28</v>
      </c>
      <c r="R6231" s="7">
        <v>265</v>
      </c>
      <c r="S6231" s="189">
        <v>45625.593981481485</v>
      </c>
    </row>
    <row r="6232" spans="1:19">
      <c r="A6232" s="7">
        <v>2002</v>
      </c>
      <c r="B6232" s="123" t="s">
        <v>537</v>
      </c>
      <c r="C6232" s="123" t="s">
        <v>538</v>
      </c>
      <c r="D6232" s="123" t="s">
        <v>552</v>
      </c>
      <c r="E6232" s="123" t="s">
        <v>531</v>
      </c>
      <c r="F6232" s="7">
        <v>230.452066032</v>
      </c>
      <c r="G6232" s="123" t="s">
        <v>532</v>
      </c>
      <c r="H6232" s="7">
        <v>17.572661391</v>
      </c>
      <c r="I6232" s="7">
        <v>76.253</v>
      </c>
      <c r="J6232" s="7">
        <v>17.516661539000001</v>
      </c>
      <c r="K6232" s="7">
        <v>6.9135599999999996E-4</v>
      </c>
      <c r="L6232" s="7">
        <v>1.38271E-4</v>
      </c>
      <c r="M6232" s="7">
        <v>76.010000000000005</v>
      </c>
      <c r="N6232" s="7">
        <v>3.0000000000000001E-3</v>
      </c>
      <c r="O6232" s="7">
        <v>5.9999999999999995E-4</v>
      </c>
      <c r="P6232" s="7">
        <v>1</v>
      </c>
      <c r="Q6232" s="7">
        <v>28</v>
      </c>
      <c r="R6232" s="7">
        <v>265</v>
      </c>
      <c r="S6232" s="189">
        <v>45625.593981481485</v>
      </c>
    </row>
    <row r="6233" spans="1:19">
      <c r="A6233" s="7">
        <v>2002</v>
      </c>
      <c r="B6233" s="123" t="s">
        <v>537</v>
      </c>
      <c r="C6233" s="123" t="s">
        <v>538</v>
      </c>
      <c r="D6233" s="123" t="s">
        <v>552</v>
      </c>
      <c r="E6233" s="123" t="s">
        <v>533</v>
      </c>
      <c r="F6233" s="7">
        <v>933.25121995100005</v>
      </c>
      <c r="G6233" s="123" t="s">
        <v>532</v>
      </c>
      <c r="H6233" s="7">
        <v>68.630983631999996</v>
      </c>
      <c r="I6233" s="7">
        <v>73.539666667000006</v>
      </c>
      <c r="J6233" s="7">
        <v>68.404203585000005</v>
      </c>
      <c r="K6233" s="7">
        <v>2.7997539999999998E-3</v>
      </c>
      <c r="L6233" s="7">
        <v>5.5995100000000005E-4</v>
      </c>
      <c r="M6233" s="7">
        <v>73.296666666999997</v>
      </c>
      <c r="N6233" s="7">
        <v>3.0000000000000001E-3</v>
      </c>
      <c r="O6233" s="7">
        <v>5.9999999999999995E-4</v>
      </c>
      <c r="P6233" s="7">
        <v>1</v>
      </c>
      <c r="Q6233" s="7">
        <v>28</v>
      </c>
      <c r="R6233" s="7">
        <v>265</v>
      </c>
      <c r="S6233" s="189">
        <v>45625.593981481485</v>
      </c>
    </row>
    <row r="6234" spans="1:19">
      <c r="A6234" s="7">
        <v>2002</v>
      </c>
      <c r="B6234" s="123" t="s">
        <v>537</v>
      </c>
      <c r="C6234" s="123" t="s">
        <v>538</v>
      </c>
      <c r="D6234" s="123" t="s">
        <v>552</v>
      </c>
      <c r="E6234" s="123" t="s">
        <v>160</v>
      </c>
      <c r="F6234" s="7">
        <v>19.508790789999999</v>
      </c>
      <c r="G6234" s="123" t="s">
        <v>532</v>
      </c>
      <c r="H6234" s="7">
        <v>1.3974732110000001</v>
      </c>
      <c r="I6234" s="7">
        <v>71.632999999999996</v>
      </c>
      <c r="J6234" s="7">
        <v>1.3927325740000001</v>
      </c>
      <c r="K6234" s="7">
        <v>5.8526372370000003E-5</v>
      </c>
      <c r="L6234" s="7">
        <v>1.170527447E-5</v>
      </c>
      <c r="M6234" s="7">
        <v>71.39</v>
      </c>
      <c r="N6234" s="7">
        <v>3.0000000000000001E-3</v>
      </c>
      <c r="O6234" s="7">
        <v>5.9999999999999995E-4</v>
      </c>
      <c r="P6234" s="7">
        <v>1</v>
      </c>
      <c r="Q6234" s="7">
        <v>28</v>
      </c>
      <c r="R6234" s="7">
        <v>265</v>
      </c>
      <c r="S6234" s="189">
        <v>45625.593981481485</v>
      </c>
    </row>
    <row r="6235" spans="1:19">
      <c r="A6235" s="7">
        <v>2002</v>
      </c>
      <c r="B6235" s="123" t="s">
        <v>537</v>
      </c>
      <c r="C6235" s="123" t="s">
        <v>538</v>
      </c>
      <c r="D6235" s="123" t="s">
        <v>552</v>
      </c>
      <c r="E6235" s="123" t="s">
        <v>163</v>
      </c>
      <c r="F6235" s="7">
        <v>547.86123679499997</v>
      </c>
      <c r="G6235" s="123" t="s">
        <v>532</v>
      </c>
      <c r="H6235" s="7">
        <v>34.923140609000001</v>
      </c>
      <c r="I6235" s="7">
        <v>63.744500000000002</v>
      </c>
      <c r="J6235" s="7">
        <v>34.893282171000003</v>
      </c>
      <c r="K6235" s="7">
        <v>5.4786099999999996E-4</v>
      </c>
      <c r="L6235" s="7">
        <v>5.4786123679999998E-5</v>
      </c>
      <c r="M6235" s="7">
        <v>63.69</v>
      </c>
      <c r="N6235" s="7">
        <v>1E-3</v>
      </c>
      <c r="O6235" s="7">
        <v>1E-4</v>
      </c>
      <c r="P6235" s="7">
        <v>1</v>
      </c>
      <c r="Q6235" s="7">
        <v>28</v>
      </c>
      <c r="R6235" s="7">
        <v>265</v>
      </c>
      <c r="S6235" s="189">
        <v>45625.593981481485</v>
      </c>
    </row>
    <row r="6236" spans="1:19">
      <c r="A6236" s="7">
        <v>2002</v>
      </c>
      <c r="B6236" s="123" t="s">
        <v>537</v>
      </c>
      <c r="C6236" s="123" t="s">
        <v>538</v>
      </c>
      <c r="D6236" s="123" t="s">
        <v>552</v>
      </c>
      <c r="E6236" s="123" t="s">
        <v>535</v>
      </c>
      <c r="F6236" s="7">
        <v>1286.756395676</v>
      </c>
      <c r="G6236" s="123" t="s">
        <v>532</v>
      </c>
      <c r="H6236" s="7">
        <v>73.393932309999997</v>
      </c>
      <c r="I6236" s="7">
        <v>57.037938615999998</v>
      </c>
      <c r="J6236" s="7">
        <v>73.323804086999999</v>
      </c>
      <c r="K6236" s="7">
        <v>1.286756E-3</v>
      </c>
      <c r="L6236" s="7">
        <v>1.2867600000000001E-4</v>
      </c>
      <c r="M6236" s="7">
        <v>56.983438616000001</v>
      </c>
      <c r="N6236" s="7">
        <v>1E-3</v>
      </c>
      <c r="O6236" s="7">
        <v>1E-4</v>
      </c>
      <c r="P6236" s="7">
        <v>1</v>
      </c>
      <c r="Q6236" s="7">
        <v>28</v>
      </c>
      <c r="R6236" s="7">
        <v>265</v>
      </c>
      <c r="S6236" s="189">
        <v>45625.593981481485</v>
      </c>
    </row>
    <row r="6237" spans="1:19">
      <c r="A6237" s="7">
        <v>2002</v>
      </c>
      <c r="B6237" s="123" t="s">
        <v>537</v>
      </c>
      <c r="C6237" s="123" t="s">
        <v>538</v>
      </c>
      <c r="D6237" s="123" t="s">
        <v>552</v>
      </c>
      <c r="E6237" s="123" t="s">
        <v>541</v>
      </c>
      <c r="F6237" s="7">
        <v>0</v>
      </c>
      <c r="G6237" s="123" t="s">
        <v>532</v>
      </c>
      <c r="H6237" s="7">
        <v>0</v>
      </c>
      <c r="I6237" s="7"/>
      <c r="J6237" s="7">
        <v>0</v>
      </c>
      <c r="K6237" s="7">
        <v>0</v>
      </c>
      <c r="L6237" s="7">
        <v>0</v>
      </c>
      <c r="M6237" s="7"/>
      <c r="N6237" s="7"/>
      <c r="O6237" s="7"/>
      <c r="P6237" s="7">
        <v>1</v>
      </c>
      <c r="Q6237" s="7">
        <v>28</v>
      </c>
      <c r="R6237" s="7">
        <v>265</v>
      </c>
      <c r="S6237" s="189">
        <v>45625.593981481485</v>
      </c>
    </row>
    <row r="6238" spans="1:19">
      <c r="A6238" s="7">
        <v>2002</v>
      </c>
      <c r="B6238" s="123" t="s">
        <v>537</v>
      </c>
      <c r="C6238" s="123" t="s">
        <v>538</v>
      </c>
      <c r="D6238" s="123" t="s">
        <v>567</v>
      </c>
      <c r="E6238" s="123" t="s">
        <v>540</v>
      </c>
      <c r="F6238" s="7">
        <v>0</v>
      </c>
      <c r="G6238" s="123" t="s">
        <v>532</v>
      </c>
      <c r="H6238" s="7">
        <v>0</v>
      </c>
      <c r="I6238" s="7"/>
      <c r="J6238" s="7">
        <v>0</v>
      </c>
      <c r="K6238" s="7">
        <v>0</v>
      </c>
      <c r="L6238" s="7">
        <v>0</v>
      </c>
      <c r="M6238" s="7"/>
      <c r="N6238" s="7"/>
      <c r="O6238" s="7"/>
      <c r="P6238" s="7">
        <v>1</v>
      </c>
      <c r="Q6238" s="7">
        <v>28</v>
      </c>
      <c r="R6238" s="7">
        <v>265</v>
      </c>
      <c r="S6238" s="189">
        <v>45625.593981481485</v>
      </c>
    </row>
    <row r="6239" spans="1:19">
      <c r="A6239" s="7">
        <v>2002</v>
      </c>
      <c r="B6239" s="123" t="s">
        <v>537</v>
      </c>
      <c r="C6239" s="123" t="s">
        <v>538</v>
      </c>
      <c r="D6239" s="123" t="s">
        <v>567</v>
      </c>
      <c r="E6239" s="123" t="s">
        <v>531</v>
      </c>
      <c r="F6239" s="7">
        <v>36.376359116000003</v>
      </c>
      <c r="G6239" s="123" t="s">
        <v>532</v>
      </c>
      <c r="H6239" s="7">
        <v>2.7738065120000002</v>
      </c>
      <c r="I6239" s="7">
        <v>76.253</v>
      </c>
      <c r="J6239" s="7">
        <v>2.7649670560000001</v>
      </c>
      <c r="K6239" s="7">
        <v>1.09129E-4</v>
      </c>
      <c r="L6239" s="7">
        <v>2.182581547E-5</v>
      </c>
      <c r="M6239" s="7">
        <v>76.010000000000005</v>
      </c>
      <c r="N6239" s="7">
        <v>3.0000000000000001E-3</v>
      </c>
      <c r="O6239" s="7">
        <v>5.9999999999999995E-4</v>
      </c>
      <c r="P6239" s="7">
        <v>1</v>
      </c>
      <c r="Q6239" s="7">
        <v>28</v>
      </c>
      <c r="R6239" s="7">
        <v>265</v>
      </c>
      <c r="S6239" s="189">
        <v>45625.593981481485</v>
      </c>
    </row>
    <row r="6240" spans="1:19">
      <c r="A6240" s="7">
        <v>2002</v>
      </c>
      <c r="B6240" s="123" t="s">
        <v>537</v>
      </c>
      <c r="C6240" s="123" t="s">
        <v>538</v>
      </c>
      <c r="D6240" s="123" t="s">
        <v>567</v>
      </c>
      <c r="E6240" s="123" t="s">
        <v>533</v>
      </c>
      <c r="F6240" s="7">
        <v>47.281257752999998</v>
      </c>
      <c r="G6240" s="123" t="s">
        <v>532</v>
      </c>
      <c r="H6240" s="7">
        <v>3.4770479349999999</v>
      </c>
      <c r="I6240" s="7">
        <v>73.539666667000006</v>
      </c>
      <c r="J6240" s="7">
        <v>3.465558589</v>
      </c>
      <c r="K6240" s="7">
        <v>1.4184399999999999E-4</v>
      </c>
      <c r="L6240" s="7">
        <v>2.8368754650000001E-5</v>
      </c>
      <c r="M6240" s="7">
        <v>73.296666666999997</v>
      </c>
      <c r="N6240" s="7">
        <v>3.0000000000000001E-3</v>
      </c>
      <c r="O6240" s="7">
        <v>5.9999999999999995E-4</v>
      </c>
      <c r="P6240" s="7">
        <v>1</v>
      </c>
      <c r="Q6240" s="7">
        <v>28</v>
      </c>
      <c r="R6240" s="7">
        <v>265</v>
      </c>
      <c r="S6240" s="189">
        <v>45625.593981481485</v>
      </c>
    </row>
    <row r="6241" spans="1:19">
      <c r="A6241" s="7">
        <v>2002</v>
      </c>
      <c r="B6241" s="123" t="s">
        <v>537</v>
      </c>
      <c r="C6241" s="123" t="s">
        <v>538</v>
      </c>
      <c r="D6241" s="123" t="s">
        <v>567</v>
      </c>
      <c r="E6241" s="123" t="s">
        <v>160</v>
      </c>
      <c r="F6241" s="7">
        <v>3.0794203410000001</v>
      </c>
      <c r="G6241" s="123" t="s">
        <v>532</v>
      </c>
      <c r="H6241" s="7">
        <v>0.220588117</v>
      </c>
      <c r="I6241" s="7">
        <v>71.632999999999996</v>
      </c>
      <c r="J6241" s="7">
        <v>0.21983981799999999</v>
      </c>
      <c r="K6241" s="7">
        <v>9.2382610229999999E-6</v>
      </c>
      <c r="L6241" s="7">
        <v>1.8476522050000001E-6</v>
      </c>
      <c r="M6241" s="7">
        <v>71.39</v>
      </c>
      <c r="N6241" s="7">
        <v>3.0000000000000001E-3</v>
      </c>
      <c r="O6241" s="7">
        <v>5.9999999999999995E-4</v>
      </c>
      <c r="P6241" s="7">
        <v>1</v>
      </c>
      <c r="Q6241" s="7">
        <v>28</v>
      </c>
      <c r="R6241" s="7">
        <v>265</v>
      </c>
      <c r="S6241" s="189">
        <v>45625.593981481485</v>
      </c>
    </row>
    <row r="6242" spans="1:19">
      <c r="A6242" s="7">
        <v>2002</v>
      </c>
      <c r="B6242" s="123" t="s">
        <v>537</v>
      </c>
      <c r="C6242" s="123" t="s">
        <v>538</v>
      </c>
      <c r="D6242" s="123" t="s">
        <v>567</v>
      </c>
      <c r="E6242" s="123" t="s">
        <v>163</v>
      </c>
      <c r="F6242" s="7">
        <v>24.043187089</v>
      </c>
      <c r="G6242" s="123" t="s">
        <v>532</v>
      </c>
      <c r="H6242" s="7">
        <v>1.5326209390000001</v>
      </c>
      <c r="I6242" s="7">
        <v>63.744500000000002</v>
      </c>
      <c r="J6242" s="7">
        <v>1.531310586</v>
      </c>
      <c r="K6242" s="7">
        <v>2.404318709E-5</v>
      </c>
      <c r="L6242" s="7">
        <v>2.404318709E-6</v>
      </c>
      <c r="M6242" s="7">
        <v>63.69</v>
      </c>
      <c r="N6242" s="7">
        <v>1E-3</v>
      </c>
      <c r="O6242" s="7">
        <v>1E-4</v>
      </c>
      <c r="P6242" s="7">
        <v>1</v>
      </c>
      <c r="Q6242" s="7">
        <v>28</v>
      </c>
      <c r="R6242" s="7">
        <v>265</v>
      </c>
      <c r="S6242" s="189">
        <v>45625.593981481485</v>
      </c>
    </row>
    <row r="6243" spans="1:19">
      <c r="A6243" s="7">
        <v>2002</v>
      </c>
      <c r="B6243" s="123" t="s">
        <v>537</v>
      </c>
      <c r="C6243" s="123" t="s">
        <v>538</v>
      </c>
      <c r="D6243" s="123" t="s">
        <v>567</v>
      </c>
      <c r="E6243" s="123" t="s">
        <v>535</v>
      </c>
      <c r="F6243" s="7">
        <v>423.89955031199997</v>
      </c>
      <c r="G6243" s="123" t="s">
        <v>532</v>
      </c>
      <c r="H6243" s="7">
        <v>24.178356529999999</v>
      </c>
      <c r="I6243" s="7">
        <v>57.037938615999998</v>
      </c>
      <c r="J6243" s="7">
        <v>24.155254005</v>
      </c>
      <c r="K6243" s="7">
        <v>4.239E-4</v>
      </c>
      <c r="L6243" s="7">
        <v>4.2389955029999999E-5</v>
      </c>
      <c r="M6243" s="7">
        <v>56.983438616000001</v>
      </c>
      <c r="N6243" s="7">
        <v>1E-3</v>
      </c>
      <c r="O6243" s="7">
        <v>1E-4</v>
      </c>
      <c r="P6243" s="7">
        <v>1</v>
      </c>
      <c r="Q6243" s="7">
        <v>28</v>
      </c>
      <c r="R6243" s="7">
        <v>265</v>
      </c>
      <c r="S6243" s="189">
        <v>45625.593981481485</v>
      </c>
    </row>
    <row r="6244" spans="1:19">
      <c r="A6244" s="7">
        <v>2002</v>
      </c>
      <c r="B6244" s="123" t="s">
        <v>537</v>
      </c>
      <c r="C6244" s="123" t="s">
        <v>538</v>
      </c>
      <c r="D6244" s="123" t="s">
        <v>567</v>
      </c>
      <c r="E6244" s="123" t="s">
        <v>541</v>
      </c>
      <c r="F6244" s="7">
        <v>0</v>
      </c>
      <c r="G6244" s="123" t="s">
        <v>532</v>
      </c>
      <c r="H6244" s="7">
        <v>0</v>
      </c>
      <c r="I6244" s="7"/>
      <c r="J6244" s="7">
        <v>0</v>
      </c>
      <c r="K6244" s="7">
        <v>0</v>
      </c>
      <c r="L6244" s="7">
        <v>0</v>
      </c>
      <c r="M6244" s="7"/>
      <c r="N6244" s="7"/>
      <c r="O6244" s="7"/>
      <c r="P6244" s="7">
        <v>1</v>
      </c>
      <c r="Q6244" s="7">
        <v>28</v>
      </c>
      <c r="R6244" s="7">
        <v>265</v>
      </c>
      <c r="S6244" s="189">
        <v>45625.593981481485</v>
      </c>
    </row>
    <row r="6245" spans="1:19">
      <c r="A6245" s="7">
        <v>2002</v>
      </c>
      <c r="B6245" s="123" t="s">
        <v>537</v>
      </c>
      <c r="C6245" s="123" t="s">
        <v>538</v>
      </c>
      <c r="D6245" s="123" t="s">
        <v>568</v>
      </c>
      <c r="E6245" s="123" t="s">
        <v>540</v>
      </c>
      <c r="F6245" s="7">
        <v>0</v>
      </c>
      <c r="G6245" s="123" t="s">
        <v>532</v>
      </c>
      <c r="H6245" s="7">
        <v>0</v>
      </c>
      <c r="I6245" s="7"/>
      <c r="J6245" s="7">
        <v>0</v>
      </c>
      <c r="K6245" s="7">
        <v>0</v>
      </c>
      <c r="L6245" s="7">
        <v>0</v>
      </c>
      <c r="M6245" s="7"/>
      <c r="N6245" s="7"/>
      <c r="O6245" s="7"/>
      <c r="P6245" s="7">
        <v>1</v>
      </c>
      <c r="Q6245" s="7">
        <v>28</v>
      </c>
      <c r="R6245" s="7">
        <v>265</v>
      </c>
      <c r="S6245" s="189">
        <v>45625.593981481485</v>
      </c>
    </row>
    <row r="6246" spans="1:19">
      <c r="A6246" s="7">
        <v>2002</v>
      </c>
      <c r="B6246" s="123" t="s">
        <v>537</v>
      </c>
      <c r="C6246" s="123" t="s">
        <v>538</v>
      </c>
      <c r="D6246" s="123" t="s">
        <v>568</v>
      </c>
      <c r="E6246" s="123" t="s">
        <v>569</v>
      </c>
      <c r="F6246" s="7">
        <v>0</v>
      </c>
      <c r="G6246" s="123" t="s">
        <v>532</v>
      </c>
      <c r="H6246" s="7">
        <v>0</v>
      </c>
      <c r="I6246" s="7"/>
      <c r="J6246" s="7">
        <v>0</v>
      </c>
      <c r="K6246" s="7">
        <v>0</v>
      </c>
      <c r="L6246" s="7">
        <v>0</v>
      </c>
      <c r="M6246" s="7"/>
      <c r="N6246" s="7"/>
      <c r="O6246" s="7"/>
      <c r="P6246" s="7">
        <v>1</v>
      </c>
      <c r="Q6246" s="7">
        <v>28</v>
      </c>
      <c r="R6246" s="7">
        <v>265</v>
      </c>
      <c r="S6246" s="189">
        <v>45625.593981481485</v>
      </c>
    </row>
    <row r="6247" spans="1:19">
      <c r="A6247" s="7">
        <v>2002</v>
      </c>
      <c r="B6247" s="123" t="s">
        <v>537</v>
      </c>
      <c r="C6247" s="123" t="s">
        <v>538</v>
      </c>
      <c r="D6247" s="123" t="s">
        <v>568</v>
      </c>
      <c r="E6247" s="123" t="s">
        <v>531</v>
      </c>
      <c r="F6247" s="7">
        <v>182.42839490200001</v>
      </c>
      <c r="G6247" s="123" t="s">
        <v>532</v>
      </c>
      <c r="H6247" s="7">
        <v>13.910712395999999</v>
      </c>
      <c r="I6247" s="7">
        <v>76.253</v>
      </c>
      <c r="J6247" s="7">
        <v>13.866382296999999</v>
      </c>
      <c r="K6247" s="7">
        <v>5.47285E-4</v>
      </c>
      <c r="L6247" s="7">
        <v>1.0945700000000001E-4</v>
      </c>
      <c r="M6247" s="7">
        <v>76.010000000000005</v>
      </c>
      <c r="N6247" s="7">
        <v>3.0000000000000001E-3</v>
      </c>
      <c r="O6247" s="7">
        <v>5.9999999999999995E-4</v>
      </c>
      <c r="P6247" s="7">
        <v>1</v>
      </c>
      <c r="Q6247" s="7">
        <v>28</v>
      </c>
      <c r="R6247" s="7">
        <v>265</v>
      </c>
      <c r="S6247" s="189">
        <v>45625.593981481485</v>
      </c>
    </row>
    <row r="6248" spans="1:19">
      <c r="A6248" s="7">
        <v>2002</v>
      </c>
      <c r="B6248" s="123" t="s">
        <v>537</v>
      </c>
      <c r="C6248" s="123" t="s">
        <v>538</v>
      </c>
      <c r="D6248" s="123" t="s">
        <v>568</v>
      </c>
      <c r="E6248" s="123" t="s">
        <v>533</v>
      </c>
      <c r="F6248" s="7">
        <v>79.184934522000006</v>
      </c>
      <c r="G6248" s="123" t="s">
        <v>532</v>
      </c>
      <c r="H6248" s="7">
        <v>5.8232336900000004</v>
      </c>
      <c r="I6248" s="7">
        <v>73.539666667000006</v>
      </c>
      <c r="J6248" s="7">
        <v>5.8039917509999999</v>
      </c>
      <c r="K6248" s="7">
        <v>2.37555E-4</v>
      </c>
      <c r="L6248" s="7">
        <v>4.7510960710000001E-5</v>
      </c>
      <c r="M6248" s="7">
        <v>73.296666666999997</v>
      </c>
      <c r="N6248" s="7">
        <v>3.0000000000000001E-3</v>
      </c>
      <c r="O6248" s="7">
        <v>5.9999999999999995E-4</v>
      </c>
      <c r="P6248" s="7">
        <v>1</v>
      </c>
      <c r="Q6248" s="7">
        <v>28</v>
      </c>
      <c r="R6248" s="7">
        <v>265</v>
      </c>
      <c r="S6248" s="189">
        <v>45625.593981481485</v>
      </c>
    </row>
    <row r="6249" spans="1:19">
      <c r="A6249" s="7">
        <v>2002</v>
      </c>
      <c r="B6249" s="123" t="s">
        <v>537</v>
      </c>
      <c r="C6249" s="123" t="s">
        <v>538</v>
      </c>
      <c r="D6249" s="123" t="s">
        <v>568</v>
      </c>
      <c r="E6249" s="123" t="s">
        <v>160</v>
      </c>
      <c r="F6249" s="7">
        <v>15.443373764</v>
      </c>
      <c r="G6249" s="123" t="s">
        <v>532</v>
      </c>
      <c r="H6249" s="7">
        <v>1.106255193</v>
      </c>
      <c r="I6249" s="7">
        <v>71.632999999999996</v>
      </c>
      <c r="J6249" s="7">
        <v>1.102502453</v>
      </c>
      <c r="K6249" s="7">
        <v>4.6330121290000001E-5</v>
      </c>
      <c r="L6249" s="7">
        <v>9.2660242579999996E-6</v>
      </c>
      <c r="M6249" s="7">
        <v>71.39</v>
      </c>
      <c r="N6249" s="7">
        <v>3.0000000000000001E-3</v>
      </c>
      <c r="O6249" s="7">
        <v>5.9999999999999995E-4</v>
      </c>
      <c r="P6249" s="7">
        <v>1</v>
      </c>
      <c r="Q6249" s="7">
        <v>28</v>
      </c>
      <c r="R6249" s="7">
        <v>265</v>
      </c>
      <c r="S6249" s="189">
        <v>45625.593981481485</v>
      </c>
    </row>
    <row r="6250" spans="1:19">
      <c r="A6250" s="7">
        <v>2002</v>
      </c>
      <c r="B6250" s="123" t="s">
        <v>537</v>
      </c>
      <c r="C6250" s="123" t="s">
        <v>538</v>
      </c>
      <c r="D6250" s="123" t="s">
        <v>568</v>
      </c>
      <c r="E6250" s="123" t="s">
        <v>163</v>
      </c>
      <c r="F6250" s="7">
        <v>17.385432028</v>
      </c>
      <c r="G6250" s="123" t="s">
        <v>532</v>
      </c>
      <c r="H6250" s="7">
        <v>1.1082256720000001</v>
      </c>
      <c r="I6250" s="7">
        <v>63.744500000000002</v>
      </c>
      <c r="J6250" s="7">
        <v>1.107278166</v>
      </c>
      <c r="K6250" s="7">
        <v>1.7385432030000002E-5</v>
      </c>
      <c r="L6250" s="7">
        <v>1.7385432030000001E-6</v>
      </c>
      <c r="M6250" s="7">
        <v>63.69</v>
      </c>
      <c r="N6250" s="7">
        <v>1E-3</v>
      </c>
      <c r="O6250" s="7">
        <v>1E-4</v>
      </c>
      <c r="P6250" s="7">
        <v>1</v>
      </c>
      <c r="Q6250" s="7">
        <v>28</v>
      </c>
      <c r="R6250" s="7">
        <v>265</v>
      </c>
      <c r="S6250" s="189">
        <v>45625.593981481485</v>
      </c>
    </row>
    <row r="6251" spans="1:19">
      <c r="A6251" s="7">
        <v>2002</v>
      </c>
      <c r="B6251" s="123" t="s">
        <v>537</v>
      </c>
      <c r="C6251" s="123" t="s">
        <v>538</v>
      </c>
      <c r="D6251" s="123" t="s">
        <v>568</v>
      </c>
      <c r="E6251" s="123" t="s">
        <v>535</v>
      </c>
      <c r="F6251" s="7">
        <v>298.222385766</v>
      </c>
      <c r="G6251" s="123" t="s">
        <v>532</v>
      </c>
      <c r="H6251" s="7">
        <v>17.009990132999999</v>
      </c>
      <c r="I6251" s="7">
        <v>57.037938615999998</v>
      </c>
      <c r="J6251" s="7">
        <v>16.993737013000001</v>
      </c>
      <c r="K6251" s="7">
        <v>2.9822200000000001E-4</v>
      </c>
      <c r="L6251" s="7">
        <v>2.9822238580000001E-5</v>
      </c>
      <c r="M6251" s="7">
        <v>56.983438616000001</v>
      </c>
      <c r="N6251" s="7">
        <v>1E-3</v>
      </c>
      <c r="O6251" s="7">
        <v>1E-4</v>
      </c>
      <c r="P6251" s="7">
        <v>1</v>
      </c>
      <c r="Q6251" s="7">
        <v>28</v>
      </c>
      <c r="R6251" s="7">
        <v>265</v>
      </c>
      <c r="S6251" s="189">
        <v>45625.593981481485</v>
      </c>
    </row>
    <row r="6252" spans="1:19">
      <c r="A6252" s="7">
        <v>2002</v>
      </c>
      <c r="B6252" s="123" t="s">
        <v>537</v>
      </c>
      <c r="C6252" s="123" t="s">
        <v>538</v>
      </c>
      <c r="D6252" s="123" t="s">
        <v>568</v>
      </c>
      <c r="E6252" s="123" t="s">
        <v>541</v>
      </c>
      <c r="F6252" s="7">
        <v>0</v>
      </c>
      <c r="G6252" s="123" t="s">
        <v>532</v>
      </c>
      <c r="H6252" s="7">
        <v>0</v>
      </c>
      <c r="I6252" s="7"/>
      <c r="J6252" s="7">
        <v>0</v>
      </c>
      <c r="K6252" s="7">
        <v>0</v>
      </c>
      <c r="L6252" s="7">
        <v>0</v>
      </c>
      <c r="M6252" s="7"/>
      <c r="N6252" s="7"/>
      <c r="O6252" s="7"/>
      <c r="P6252" s="7">
        <v>1</v>
      </c>
      <c r="Q6252" s="7">
        <v>28</v>
      </c>
      <c r="R6252" s="7">
        <v>265</v>
      </c>
      <c r="S6252" s="189">
        <v>45625.593981481485</v>
      </c>
    </row>
    <row r="6253" spans="1:19">
      <c r="A6253" s="7">
        <v>2002</v>
      </c>
      <c r="B6253" s="123" t="s">
        <v>537</v>
      </c>
      <c r="C6253" s="123" t="s">
        <v>538</v>
      </c>
      <c r="D6253" s="123" t="s">
        <v>568</v>
      </c>
      <c r="E6253" s="123" t="s">
        <v>593</v>
      </c>
      <c r="F6253" s="7">
        <v>44.003267999999998</v>
      </c>
      <c r="G6253" s="123" t="s">
        <v>532</v>
      </c>
      <c r="H6253" s="7">
        <v>3.237599114</v>
      </c>
      <c r="I6253" s="7">
        <v>73.576333332999994</v>
      </c>
      <c r="J6253" s="7">
        <v>3.2269063199999999</v>
      </c>
      <c r="K6253" s="7">
        <v>1.3201E-4</v>
      </c>
      <c r="L6253" s="7">
        <v>2.6401960799999999E-5</v>
      </c>
      <c r="M6253" s="7">
        <v>73.333333332999999</v>
      </c>
      <c r="N6253" s="7">
        <v>3.0000000000000001E-3</v>
      </c>
      <c r="O6253" s="7">
        <v>5.9999999999999995E-4</v>
      </c>
      <c r="P6253" s="7">
        <v>1</v>
      </c>
      <c r="Q6253" s="7">
        <v>28</v>
      </c>
      <c r="R6253" s="7">
        <v>265</v>
      </c>
      <c r="S6253" s="189">
        <v>45625.593981481485</v>
      </c>
    </row>
    <row r="6254" spans="1:19">
      <c r="A6254" s="7">
        <v>2002</v>
      </c>
      <c r="B6254" s="123" t="s">
        <v>537</v>
      </c>
      <c r="C6254" s="123" t="s">
        <v>538</v>
      </c>
      <c r="D6254" s="123" t="s">
        <v>566</v>
      </c>
      <c r="E6254" s="123" t="s">
        <v>540</v>
      </c>
      <c r="F6254" s="7">
        <v>0</v>
      </c>
      <c r="G6254" s="123" t="s">
        <v>532</v>
      </c>
      <c r="H6254" s="7">
        <v>0</v>
      </c>
      <c r="I6254" s="7"/>
      <c r="J6254" s="7">
        <v>0</v>
      </c>
      <c r="K6254" s="7">
        <v>0</v>
      </c>
      <c r="L6254" s="7">
        <v>0</v>
      </c>
      <c r="M6254" s="7"/>
      <c r="N6254" s="7"/>
      <c r="O6254" s="7"/>
      <c r="P6254" s="7">
        <v>1</v>
      </c>
      <c r="Q6254" s="7">
        <v>28</v>
      </c>
      <c r="R6254" s="7">
        <v>265</v>
      </c>
      <c r="S6254" s="189">
        <v>45625.593981481485</v>
      </c>
    </row>
    <row r="6255" spans="1:19">
      <c r="A6255" s="7">
        <v>2002</v>
      </c>
      <c r="B6255" s="123" t="s">
        <v>537</v>
      </c>
      <c r="C6255" s="123" t="s">
        <v>538</v>
      </c>
      <c r="D6255" s="123" t="s">
        <v>566</v>
      </c>
      <c r="E6255" s="123" t="s">
        <v>531</v>
      </c>
      <c r="F6255" s="7">
        <v>0</v>
      </c>
      <c r="G6255" s="123" t="s">
        <v>532</v>
      </c>
      <c r="H6255" s="7">
        <v>0</v>
      </c>
      <c r="I6255" s="7"/>
      <c r="J6255" s="7">
        <v>0</v>
      </c>
      <c r="K6255" s="7">
        <v>0</v>
      </c>
      <c r="L6255" s="7">
        <v>0</v>
      </c>
      <c r="M6255" s="7"/>
      <c r="N6255" s="7"/>
      <c r="O6255" s="7"/>
      <c r="P6255" s="7">
        <v>1</v>
      </c>
      <c r="Q6255" s="7">
        <v>28</v>
      </c>
      <c r="R6255" s="7">
        <v>265</v>
      </c>
      <c r="S6255" s="189">
        <v>45625.593981481485</v>
      </c>
    </row>
    <row r="6256" spans="1:19">
      <c r="A6256" s="7">
        <v>2002</v>
      </c>
      <c r="B6256" s="123" t="s">
        <v>537</v>
      </c>
      <c r="C6256" s="123" t="s">
        <v>538</v>
      </c>
      <c r="D6256" s="123" t="s">
        <v>566</v>
      </c>
      <c r="E6256" s="123" t="s">
        <v>533</v>
      </c>
      <c r="F6256" s="7">
        <v>2562.1847845399998</v>
      </c>
      <c r="G6256" s="123" t="s">
        <v>532</v>
      </c>
      <c r="H6256" s="7">
        <v>188.422214994</v>
      </c>
      <c r="I6256" s="7">
        <v>73.539666667000006</v>
      </c>
      <c r="J6256" s="7">
        <v>187.79960409200001</v>
      </c>
      <c r="K6256" s="7">
        <v>7.686554E-3</v>
      </c>
      <c r="L6256" s="7">
        <v>1.537311E-3</v>
      </c>
      <c r="M6256" s="7">
        <v>73.296666666999997</v>
      </c>
      <c r="N6256" s="7">
        <v>3.0000000000000001E-3</v>
      </c>
      <c r="O6256" s="7">
        <v>5.9999999999999995E-4</v>
      </c>
      <c r="P6256" s="7">
        <v>1</v>
      </c>
      <c r="Q6256" s="7">
        <v>28</v>
      </c>
      <c r="R6256" s="7">
        <v>265</v>
      </c>
      <c r="S6256" s="189">
        <v>45625.593981481485</v>
      </c>
    </row>
    <row r="6257" spans="1:19">
      <c r="A6257" s="7">
        <v>2002</v>
      </c>
      <c r="B6257" s="123" t="s">
        <v>537</v>
      </c>
      <c r="C6257" s="123" t="s">
        <v>538</v>
      </c>
      <c r="D6257" s="123" t="s">
        <v>566</v>
      </c>
      <c r="E6257" s="123" t="s">
        <v>160</v>
      </c>
      <c r="F6257" s="7">
        <v>53.991932255999998</v>
      </c>
      <c r="G6257" s="123" t="s">
        <v>532</v>
      </c>
      <c r="H6257" s="7">
        <v>3.8676040829999998</v>
      </c>
      <c r="I6257" s="7">
        <v>71.632999999999996</v>
      </c>
      <c r="J6257" s="7">
        <v>3.8544840439999999</v>
      </c>
      <c r="K6257" s="7">
        <v>1.6197600000000001E-4</v>
      </c>
      <c r="L6257" s="7">
        <v>3.2395159350000003E-5</v>
      </c>
      <c r="M6257" s="7">
        <v>71.39</v>
      </c>
      <c r="N6257" s="7">
        <v>3.0000000000000001E-3</v>
      </c>
      <c r="O6257" s="7">
        <v>5.9999999999999995E-4</v>
      </c>
      <c r="P6257" s="7">
        <v>1</v>
      </c>
      <c r="Q6257" s="7">
        <v>28</v>
      </c>
      <c r="R6257" s="7">
        <v>265</v>
      </c>
      <c r="S6257" s="189">
        <v>45625.593981481485</v>
      </c>
    </row>
    <row r="6258" spans="1:19">
      <c r="A6258" s="7">
        <v>2002</v>
      </c>
      <c r="B6258" s="123" t="s">
        <v>537</v>
      </c>
      <c r="C6258" s="123" t="s">
        <v>538</v>
      </c>
      <c r="D6258" s="123" t="s">
        <v>566</v>
      </c>
      <c r="E6258" s="123" t="s">
        <v>163</v>
      </c>
      <c r="F6258" s="7">
        <v>28.201225470000001</v>
      </c>
      <c r="G6258" s="123" t="s">
        <v>532</v>
      </c>
      <c r="H6258" s="7">
        <v>1.7976730169999999</v>
      </c>
      <c r="I6258" s="7">
        <v>63.744500000000002</v>
      </c>
      <c r="J6258" s="7">
        <v>1.7961360500000001</v>
      </c>
      <c r="K6258" s="7">
        <v>2.8201225470000001E-5</v>
      </c>
      <c r="L6258" s="7">
        <v>2.8201225470000001E-6</v>
      </c>
      <c r="M6258" s="7">
        <v>63.69</v>
      </c>
      <c r="N6258" s="7">
        <v>1E-3</v>
      </c>
      <c r="O6258" s="7">
        <v>1E-4</v>
      </c>
      <c r="P6258" s="7">
        <v>1</v>
      </c>
      <c r="Q6258" s="7">
        <v>28</v>
      </c>
      <c r="R6258" s="7">
        <v>265</v>
      </c>
      <c r="S6258" s="189">
        <v>45625.593981481485</v>
      </c>
    </row>
    <row r="6259" spans="1:19">
      <c r="A6259" s="7">
        <v>2002</v>
      </c>
      <c r="B6259" s="123" t="s">
        <v>537</v>
      </c>
      <c r="C6259" s="123" t="s">
        <v>538</v>
      </c>
      <c r="D6259" s="123" t="s">
        <v>566</v>
      </c>
      <c r="E6259" s="123" t="s">
        <v>535</v>
      </c>
      <c r="F6259" s="7">
        <v>0</v>
      </c>
      <c r="G6259" s="123" t="s">
        <v>532</v>
      </c>
      <c r="H6259" s="7">
        <v>0</v>
      </c>
      <c r="I6259" s="7"/>
      <c r="J6259" s="7">
        <v>0</v>
      </c>
      <c r="K6259" s="7">
        <v>0</v>
      </c>
      <c r="L6259" s="7">
        <v>0</v>
      </c>
      <c r="M6259" s="7"/>
      <c r="N6259" s="7"/>
      <c r="O6259" s="7"/>
      <c r="P6259" s="7">
        <v>1</v>
      </c>
      <c r="Q6259" s="7">
        <v>28</v>
      </c>
      <c r="R6259" s="7">
        <v>265</v>
      </c>
      <c r="S6259" s="189">
        <v>45625.593981481485</v>
      </c>
    </row>
    <row r="6260" spans="1:19">
      <c r="A6260" s="7">
        <v>2002</v>
      </c>
      <c r="B6260" s="123" t="s">
        <v>537</v>
      </c>
      <c r="C6260" s="123" t="s">
        <v>538</v>
      </c>
      <c r="D6260" s="123" t="s">
        <v>566</v>
      </c>
      <c r="E6260" s="123" t="s">
        <v>541</v>
      </c>
      <c r="F6260" s="7">
        <v>0</v>
      </c>
      <c r="G6260" s="123" t="s">
        <v>532</v>
      </c>
      <c r="H6260" s="7">
        <v>0</v>
      </c>
      <c r="I6260" s="7"/>
      <c r="J6260" s="7">
        <v>0</v>
      </c>
      <c r="K6260" s="7">
        <v>0</v>
      </c>
      <c r="L6260" s="7">
        <v>0</v>
      </c>
      <c r="M6260" s="7"/>
      <c r="N6260" s="7"/>
      <c r="O6260" s="7"/>
      <c r="P6260" s="7">
        <v>1</v>
      </c>
      <c r="Q6260" s="7">
        <v>28</v>
      </c>
      <c r="R6260" s="7">
        <v>265</v>
      </c>
      <c r="S6260" s="189">
        <v>45625.593981481485</v>
      </c>
    </row>
    <row r="6261" spans="1:19">
      <c r="A6261" s="7">
        <v>2002</v>
      </c>
      <c r="B6261" s="123" t="s">
        <v>537</v>
      </c>
      <c r="C6261" s="123" t="s">
        <v>553</v>
      </c>
      <c r="D6261" s="123" t="s">
        <v>554</v>
      </c>
      <c r="E6261" s="123" t="s">
        <v>533</v>
      </c>
      <c r="F6261" s="7">
        <v>38448.749296800001</v>
      </c>
      <c r="G6261" s="123" t="s">
        <v>532</v>
      </c>
      <c r="H6261" s="7">
        <v>2839.089631887</v>
      </c>
      <c r="I6261" s="7">
        <v>73.840883872999996</v>
      </c>
      <c r="J6261" s="7">
        <v>2818.2933234550001</v>
      </c>
      <c r="K6261" s="7">
        <v>0.20948497299999999</v>
      </c>
      <c r="L6261" s="7">
        <v>5.6342374000000001E-2</v>
      </c>
      <c r="M6261" s="7">
        <v>73.3</v>
      </c>
      <c r="N6261" s="7">
        <v>5.4484210000000002E-3</v>
      </c>
      <c r="O6261" s="7">
        <v>1.4653890000000001E-3</v>
      </c>
      <c r="P6261" s="7">
        <v>1</v>
      </c>
      <c r="Q6261" s="7">
        <v>28</v>
      </c>
      <c r="R6261" s="7">
        <v>265</v>
      </c>
      <c r="S6261" s="189">
        <v>45625.593981481485</v>
      </c>
    </row>
    <row r="6262" spans="1:19">
      <c r="A6262" s="7">
        <v>2002</v>
      </c>
      <c r="B6262" s="123" t="s">
        <v>537</v>
      </c>
      <c r="C6262" s="123" t="s">
        <v>553</v>
      </c>
      <c r="D6262" s="123" t="s">
        <v>555</v>
      </c>
      <c r="E6262" s="123" t="s">
        <v>533</v>
      </c>
      <c r="F6262" s="7">
        <v>0</v>
      </c>
      <c r="G6262" s="123" t="s">
        <v>532</v>
      </c>
      <c r="H6262" s="7">
        <v>0</v>
      </c>
      <c r="I6262" s="7"/>
      <c r="J6262" s="7">
        <v>0</v>
      </c>
      <c r="K6262" s="7">
        <v>0</v>
      </c>
      <c r="L6262" s="7">
        <v>0</v>
      </c>
      <c r="M6262" s="7"/>
      <c r="N6262" s="7"/>
      <c r="O6262" s="7"/>
      <c r="P6262" s="7">
        <v>1</v>
      </c>
      <c r="Q6262" s="7">
        <v>28</v>
      </c>
      <c r="R6262" s="7">
        <v>265</v>
      </c>
      <c r="S6262" s="189">
        <v>45625.593981481485</v>
      </c>
    </row>
    <row r="6263" spans="1:19">
      <c r="A6263" s="7">
        <v>2002</v>
      </c>
      <c r="B6263" s="123" t="s">
        <v>537</v>
      </c>
      <c r="C6263" s="123" t="s">
        <v>553</v>
      </c>
      <c r="D6263" s="123" t="s">
        <v>555</v>
      </c>
      <c r="E6263" s="123" t="s">
        <v>159</v>
      </c>
      <c r="F6263" s="7">
        <v>0</v>
      </c>
      <c r="G6263" s="123" t="s">
        <v>532</v>
      </c>
      <c r="H6263" s="7">
        <v>0</v>
      </c>
      <c r="I6263" s="7"/>
      <c r="J6263" s="7">
        <v>0</v>
      </c>
      <c r="K6263" s="7">
        <v>0</v>
      </c>
      <c r="L6263" s="7">
        <v>0</v>
      </c>
      <c r="M6263" s="7"/>
      <c r="N6263" s="7"/>
      <c r="O6263" s="7"/>
      <c r="P6263" s="7">
        <v>1</v>
      </c>
      <c r="Q6263" s="7">
        <v>28</v>
      </c>
      <c r="R6263" s="7">
        <v>265</v>
      </c>
      <c r="S6263" s="189">
        <v>45625.593981481485</v>
      </c>
    </row>
    <row r="6264" spans="1:19">
      <c r="A6264" s="7">
        <v>2002</v>
      </c>
      <c r="B6264" s="123" t="s">
        <v>537</v>
      </c>
      <c r="C6264" s="123" t="s">
        <v>553</v>
      </c>
      <c r="D6264" s="123" t="s">
        <v>560</v>
      </c>
      <c r="E6264" s="123" t="s">
        <v>533</v>
      </c>
      <c r="F6264" s="7">
        <v>13909.105429499001</v>
      </c>
      <c r="G6264" s="123" t="s">
        <v>532</v>
      </c>
      <c r="H6264" s="7">
        <v>1027.0606387969999</v>
      </c>
      <c r="I6264" s="7">
        <v>73.840883872999996</v>
      </c>
      <c r="J6264" s="7">
        <v>1019.5374279820001</v>
      </c>
      <c r="K6264" s="7">
        <v>7.5782662000000001E-2</v>
      </c>
      <c r="L6264" s="7">
        <v>2.0382250000000001E-2</v>
      </c>
      <c r="M6264" s="7">
        <v>73.3</v>
      </c>
      <c r="N6264" s="7">
        <v>5.4484210000000002E-3</v>
      </c>
      <c r="O6264" s="7">
        <v>1.4653890000000001E-3</v>
      </c>
      <c r="P6264" s="7">
        <v>1</v>
      </c>
      <c r="Q6264" s="7">
        <v>28</v>
      </c>
      <c r="R6264" s="7">
        <v>265</v>
      </c>
      <c r="S6264" s="189">
        <v>45625.593981481485</v>
      </c>
    </row>
    <row r="6265" spans="1:19">
      <c r="A6265" s="7">
        <v>2002</v>
      </c>
      <c r="B6265" s="123" t="s">
        <v>537</v>
      </c>
      <c r="C6265" s="123" t="s">
        <v>553</v>
      </c>
      <c r="D6265" s="123" t="s">
        <v>560</v>
      </c>
      <c r="E6265" s="123" t="s">
        <v>159</v>
      </c>
      <c r="F6265" s="7">
        <v>57096.633246903999</v>
      </c>
      <c r="G6265" s="123" t="s">
        <v>532</v>
      </c>
      <c r="H6265" s="7">
        <v>4120.0150771400004</v>
      </c>
      <c r="I6265" s="7">
        <v>72.158634281000005</v>
      </c>
      <c r="J6265" s="7">
        <v>3994.480461953</v>
      </c>
      <c r="K6265" s="7">
        <v>0.918129678</v>
      </c>
      <c r="L6265" s="7">
        <v>0.376705601</v>
      </c>
      <c r="M6265" s="7">
        <v>69.959999999999994</v>
      </c>
      <c r="N6265" s="7">
        <v>1.6080277E-2</v>
      </c>
      <c r="O6265" s="7">
        <v>6.5976849999999998E-3</v>
      </c>
      <c r="P6265" s="7">
        <v>1</v>
      </c>
      <c r="Q6265" s="7">
        <v>28</v>
      </c>
      <c r="R6265" s="7">
        <v>265</v>
      </c>
      <c r="S6265" s="189">
        <v>45625.593981481485</v>
      </c>
    </row>
    <row r="6266" spans="1:19">
      <c r="A6266" s="7">
        <v>2002</v>
      </c>
      <c r="B6266" s="123" t="s">
        <v>537</v>
      </c>
      <c r="C6266" s="123" t="s">
        <v>553</v>
      </c>
      <c r="D6266" s="123" t="s">
        <v>560</v>
      </c>
      <c r="E6266" s="123" t="s">
        <v>163</v>
      </c>
      <c r="F6266" s="7">
        <v>57.592508786000003</v>
      </c>
      <c r="G6266" s="123" t="s">
        <v>532</v>
      </c>
      <c r="H6266" s="7">
        <v>3.7600738300000001</v>
      </c>
      <c r="I6266" s="7">
        <v>65.287550566999997</v>
      </c>
      <c r="J6266" s="7">
        <v>3.6686428100000001</v>
      </c>
      <c r="K6266" s="7">
        <v>9.2233899999999999E-4</v>
      </c>
      <c r="L6266" s="7">
        <v>2.4756799999999999E-4</v>
      </c>
      <c r="M6266" s="7">
        <v>63.7</v>
      </c>
      <c r="N6266" s="7">
        <v>1.6014914000000002E-2</v>
      </c>
      <c r="O6266" s="7">
        <v>4.2986150000000004E-3</v>
      </c>
      <c r="P6266" s="7">
        <v>1</v>
      </c>
      <c r="Q6266" s="7">
        <v>28</v>
      </c>
      <c r="R6266" s="7">
        <v>265</v>
      </c>
      <c r="S6266" s="189">
        <v>45625.593981481485</v>
      </c>
    </row>
    <row r="6267" spans="1:19">
      <c r="A6267" s="7">
        <v>2002</v>
      </c>
      <c r="B6267" s="123" t="s">
        <v>537</v>
      </c>
      <c r="C6267" s="123" t="s">
        <v>553</v>
      </c>
      <c r="D6267" s="123" t="s">
        <v>559</v>
      </c>
      <c r="E6267" s="123" t="s">
        <v>533</v>
      </c>
      <c r="F6267" s="7">
        <v>3674.1082188410001</v>
      </c>
      <c r="G6267" s="123" t="s">
        <v>532</v>
      </c>
      <c r="H6267" s="7">
        <v>271.29939832399998</v>
      </c>
      <c r="I6267" s="7">
        <v>73.840883872999996</v>
      </c>
      <c r="J6267" s="7">
        <v>269.31213244100002</v>
      </c>
      <c r="K6267" s="7">
        <v>2.0018088E-2</v>
      </c>
      <c r="L6267" s="7">
        <v>5.3839980000000001E-3</v>
      </c>
      <c r="M6267" s="7">
        <v>73.3</v>
      </c>
      <c r="N6267" s="7">
        <v>5.4484210000000002E-3</v>
      </c>
      <c r="O6267" s="7">
        <v>1.4653890000000001E-3</v>
      </c>
      <c r="P6267" s="7">
        <v>1</v>
      </c>
      <c r="Q6267" s="7">
        <v>28</v>
      </c>
      <c r="R6267" s="7">
        <v>265</v>
      </c>
      <c r="S6267" s="189">
        <v>45625.593981481485</v>
      </c>
    </row>
    <row r="6268" spans="1:19">
      <c r="A6268" s="7">
        <v>2002</v>
      </c>
      <c r="B6268" s="123" t="s">
        <v>537</v>
      </c>
      <c r="C6268" s="123" t="s">
        <v>553</v>
      </c>
      <c r="D6268" s="123" t="s">
        <v>559</v>
      </c>
      <c r="E6268" s="123" t="s">
        <v>159</v>
      </c>
      <c r="F6268" s="7">
        <v>1075.9259357559999</v>
      </c>
      <c r="G6268" s="123" t="s">
        <v>532</v>
      </c>
      <c r="H6268" s="7">
        <v>77.637346112000003</v>
      </c>
      <c r="I6268" s="7">
        <v>72.158634281000005</v>
      </c>
      <c r="J6268" s="7">
        <v>75.271778464999997</v>
      </c>
      <c r="K6268" s="7">
        <v>1.7301186999999999E-2</v>
      </c>
      <c r="L6268" s="7">
        <v>7.0986199999999999E-3</v>
      </c>
      <c r="M6268" s="7">
        <v>69.959999999999994</v>
      </c>
      <c r="N6268" s="7">
        <v>1.6080277E-2</v>
      </c>
      <c r="O6268" s="7">
        <v>6.5976849999999998E-3</v>
      </c>
      <c r="P6268" s="7">
        <v>1</v>
      </c>
      <c r="Q6268" s="7">
        <v>28</v>
      </c>
      <c r="R6268" s="7">
        <v>265</v>
      </c>
      <c r="S6268" s="189">
        <v>45625.593981481485</v>
      </c>
    </row>
    <row r="6269" spans="1:19">
      <c r="A6269" s="7">
        <v>2002</v>
      </c>
      <c r="B6269" s="123" t="s">
        <v>537</v>
      </c>
      <c r="C6269" s="123" t="s">
        <v>553</v>
      </c>
      <c r="D6269" s="123" t="s">
        <v>188</v>
      </c>
      <c r="E6269" s="123" t="s">
        <v>533</v>
      </c>
      <c r="F6269" s="7">
        <v>1603.5444</v>
      </c>
      <c r="G6269" s="123" t="s">
        <v>532</v>
      </c>
      <c r="H6269" s="7">
        <v>129.87939938700001</v>
      </c>
      <c r="I6269" s="7">
        <v>80.995199999999997</v>
      </c>
      <c r="J6269" s="7">
        <v>117.53980452</v>
      </c>
      <c r="K6269" s="7">
        <v>6.654709E-3</v>
      </c>
      <c r="L6269" s="7">
        <v>4.5861369999999999E-2</v>
      </c>
      <c r="M6269" s="7">
        <v>73.3</v>
      </c>
      <c r="N6269" s="7">
        <v>4.15E-3</v>
      </c>
      <c r="O6269" s="7">
        <v>2.86E-2</v>
      </c>
      <c r="P6269" s="7">
        <v>1</v>
      </c>
      <c r="Q6269" s="7">
        <v>28</v>
      </c>
      <c r="R6269" s="7">
        <v>265</v>
      </c>
      <c r="S6269" s="189">
        <v>45625.593981481485</v>
      </c>
    </row>
    <row r="6270" spans="1:19">
      <c r="A6270" s="7">
        <v>2007</v>
      </c>
      <c r="B6270" s="123" t="s">
        <v>588</v>
      </c>
      <c r="C6270" s="123" t="s">
        <v>588</v>
      </c>
      <c r="D6270" s="123" t="s">
        <v>591</v>
      </c>
      <c r="E6270" s="123" t="s">
        <v>27</v>
      </c>
      <c r="F6270" s="7">
        <v>220.85011923799999</v>
      </c>
      <c r="G6270" s="123" t="s">
        <v>532</v>
      </c>
      <c r="H6270" s="7">
        <v>3.3975603E-2</v>
      </c>
      <c r="I6270" s="7">
        <v>0.15384009200000001</v>
      </c>
      <c r="J6270" s="7">
        <v>0</v>
      </c>
      <c r="K6270" s="7">
        <v>1.0043960000000001E-3</v>
      </c>
      <c r="L6270" s="7">
        <v>2.208501192E-5</v>
      </c>
      <c r="M6270" s="7">
        <v>0</v>
      </c>
      <c r="N6270" s="7">
        <v>4.5478599999999999E-3</v>
      </c>
      <c r="O6270" s="7">
        <v>1E-4</v>
      </c>
      <c r="P6270" s="7"/>
      <c r="Q6270" s="7">
        <v>28</v>
      </c>
      <c r="R6270" s="7">
        <v>265</v>
      </c>
      <c r="S6270" s="189">
        <v>45625.593981481485</v>
      </c>
    </row>
    <row r="6271" spans="1:19">
      <c r="A6271" s="7">
        <v>2007</v>
      </c>
      <c r="B6271" s="123" t="s">
        <v>588</v>
      </c>
      <c r="C6271" s="123" t="s">
        <v>588</v>
      </c>
      <c r="D6271" s="123" t="s">
        <v>591</v>
      </c>
      <c r="E6271" s="123" t="s">
        <v>33</v>
      </c>
      <c r="F6271" s="7">
        <v>87.531576698999999</v>
      </c>
      <c r="G6271" s="123" t="s">
        <v>532</v>
      </c>
      <c r="H6271" s="7">
        <v>0.16630999599999999</v>
      </c>
      <c r="I6271" s="7">
        <v>1.9</v>
      </c>
      <c r="J6271" s="7">
        <v>0</v>
      </c>
      <c r="K6271" s="7">
        <v>2.625947E-3</v>
      </c>
      <c r="L6271" s="7">
        <v>3.5012599999999997E-4</v>
      </c>
      <c r="M6271" s="7">
        <v>0</v>
      </c>
      <c r="N6271" s="7">
        <v>0.03</v>
      </c>
      <c r="O6271" s="7">
        <v>4.0000000000000001E-3</v>
      </c>
      <c r="P6271" s="7"/>
      <c r="Q6271" s="7">
        <v>28</v>
      </c>
      <c r="R6271" s="7">
        <v>265</v>
      </c>
      <c r="S6271" s="189">
        <v>45625.593981481485</v>
      </c>
    </row>
    <row r="6272" spans="1:19">
      <c r="A6272" s="7">
        <v>2007</v>
      </c>
      <c r="B6272" s="123" t="s">
        <v>588</v>
      </c>
      <c r="C6272" s="123" t="s">
        <v>588</v>
      </c>
      <c r="D6272" s="123" t="s">
        <v>591</v>
      </c>
      <c r="E6272" s="123" t="s">
        <v>540</v>
      </c>
      <c r="F6272" s="7">
        <v>0</v>
      </c>
      <c r="G6272" s="123" t="s">
        <v>532</v>
      </c>
      <c r="H6272" s="7">
        <v>0</v>
      </c>
      <c r="I6272" s="7"/>
      <c r="J6272" s="7">
        <v>0</v>
      </c>
      <c r="K6272" s="7">
        <v>0</v>
      </c>
      <c r="L6272" s="7">
        <v>0</v>
      </c>
      <c r="M6272" s="7"/>
      <c r="N6272" s="7"/>
      <c r="O6272" s="7"/>
      <c r="P6272" s="7">
        <v>1</v>
      </c>
      <c r="Q6272" s="7">
        <v>28</v>
      </c>
      <c r="R6272" s="7">
        <v>265</v>
      </c>
      <c r="S6272" s="189">
        <v>45625.593981481485</v>
      </c>
    </row>
    <row r="6273" spans="1:19">
      <c r="A6273" s="7">
        <v>2007</v>
      </c>
      <c r="B6273" s="123" t="s">
        <v>588</v>
      </c>
      <c r="C6273" s="123" t="s">
        <v>588</v>
      </c>
      <c r="D6273" s="123" t="s">
        <v>591</v>
      </c>
      <c r="E6273" s="123" t="s">
        <v>531</v>
      </c>
      <c r="F6273" s="7">
        <v>0</v>
      </c>
      <c r="G6273" s="123" t="s">
        <v>532</v>
      </c>
      <c r="H6273" s="7">
        <v>0</v>
      </c>
      <c r="I6273" s="7"/>
      <c r="J6273" s="7">
        <v>0</v>
      </c>
      <c r="K6273" s="7">
        <v>0</v>
      </c>
      <c r="L6273" s="7">
        <v>0</v>
      </c>
      <c r="M6273" s="7"/>
      <c r="N6273" s="7"/>
      <c r="O6273" s="7"/>
      <c r="P6273" s="7">
        <v>1</v>
      </c>
      <c r="Q6273" s="7">
        <v>28</v>
      </c>
      <c r="R6273" s="7">
        <v>265</v>
      </c>
      <c r="S6273" s="189">
        <v>45625.593981481485</v>
      </c>
    </row>
    <row r="6274" spans="1:19">
      <c r="A6274" s="7">
        <v>2007</v>
      </c>
      <c r="B6274" s="123" t="s">
        <v>588</v>
      </c>
      <c r="C6274" s="123" t="s">
        <v>588</v>
      </c>
      <c r="D6274" s="123" t="s">
        <v>591</v>
      </c>
      <c r="E6274" s="123" t="s">
        <v>533</v>
      </c>
      <c r="F6274" s="7">
        <v>0</v>
      </c>
      <c r="G6274" s="123" t="s">
        <v>532</v>
      </c>
      <c r="H6274" s="7">
        <v>0</v>
      </c>
      <c r="I6274" s="7"/>
      <c r="J6274" s="7">
        <v>0</v>
      </c>
      <c r="K6274" s="7">
        <v>0</v>
      </c>
      <c r="L6274" s="7">
        <v>0</v>
      </c>
      <c r="M6274" s="7"/>
      <c r="N6274" s="7"/>
      <c r="O6274" s="7"/>
      <c r="P6274" s="7">
        <v>1</v>
      </c>
      <c r="Q6274" s="7">
        <v>28</v>
      </c>
      <c r="R6274" s="7">
        <v>265</v>
      </c>
      <c r="S6274" s="189">
        <v>45625.593981481485</v>
      </c>
    </row>
    <row r="6275" spans="1:19">
      <c r="A6275" s="7">
        <v>2007</v>
      </c>
      <c r="B6275" s="123" t="s">
        <v>588</v>
      </c>
      <c r="C6275" s="123" t="s">
        <v>588</v>
      </c>
      <c r="D6275" s="123" t="s">
        <v>591</v>
      </c>
      <c r="E6275" s="123" t="s">
        <v>163</v>
      </c>
      <c r="F6275" s="7">
        <v>10.207541144</v>
      </c>
      <c r="G6275" s="123" t="s">
        <v>532</v>
      </c>
      <c r="H6275" s="7">
        <v>0.65171432900000004</v>
      </c>
      <c r="I6275" s="7">
        <v>63.846358295999998</v>
      </c>
      <c r="J6275" s="7">
        <v>0.65011829499999996</v>
      </c>
      <c r="K6275" s="7">
        <v>4.7340496300000002E-5</v>
      </c>
      <c r="L6275" s="7">
        <v>1.020754114E-6</v>
      </c>
      <c r="M6275" s="7">
        <v>63.69</v>
      </c>
      <c r="N6275" s="7">
        <v>4.6377959999999996E-3</v>
      </c>
      <c r="O6275" s="7">
        <v>1E-4</v>
      </c>
      <c r="P6275" s="7">
        <v>1</v>
      </c>
      <c r="Q6275" s="7">
        <v>28</v>
      </c>
      <c r="R6275" s="7">
        <v>265</v>
      </c>
      <c r="S6275" s="189">
        <v>45625.593981481485</v>
      </c>
    </row>
    <row r="6276" spans="1:19">
      <c r="A6276" s="7">
        <v>2007</v>
      </c>
      <c r="B6276" s="123" t="s">
        <v>588</v>
      </c>
      <c r="C6276" s="123" t="s">
        <v>588</v>
      </c>
      <c r="D6276" s="123" t="s">
        <v>591</v>
      </c>
      <c r="E6276" s="123" t="s">
        <v>534</v>
      </c>
      <c r="F6276" s="7">
        <v>332.78755306900001</v>
      </c>
      <c r="G6276" s="123" t="s">
        <v>532</v>
      </c>
      <c r="H6276" s="7">
        <v>37.20730348</v>
      </c>
      <c r="I6276" s="7">
        <v>111.804973284</v>
      </c>
      <c r="J6276" s="7">
        <v>37.056384325000003</v>
      </c>
      <c r="K6276" s="7">
        <v>6.6557499999999996E-4</v>
      </c>
      <c r="L6276" s="7">
        <v>4.9918100000000002E-4</v>
      </c>
      <c r="M6276" s="7">
        <v>111.35147328399999</v>
      </c>
      <c r="N6276" s="7">
        <v>2E-3</v>
      </c>
      <c r="O6276" s="7">
        <v>1.5E-3</v>
      </c>
      <c r="P6276" s="7">
        <v>1</v>
      </c>
      <c r="Q6276" s="7">
        <v>28</v>
      </c>
      <c r="R6276" s="7">
        <v>265</v>
      </c>
      <c r="S6276" s="189">
        <v>45625.593981481485</v>
      </c>
    </row>
    <row r="6277" spans="1:19">
      <c r="A6277" s="7">
        <v>2007</v>
      </c>
      <c r="B6277" s="123" t="s">
        <v>588</v>
      </c>
      <c r="C6277" s="123" t="s">
        <v>588</v>
      </c>
      <c r="D6277" s="123" t="s">
        <v>591</v>
      </c>
      <c r="E6277" s="123" t="s">
        <v>535</v>
      </c>
      <c r="F6277" s="7">
        <v>9856.7070939130008</v>
      </c>
      <c r="G6277" s="123" t="s">
        <v>532</v>
      </c>
      <c r="H6277" s="7">
        <v>562.12881241599996</v>
      </c>
      <c r="I6277" s="7">
        <v>57.030081858000003</v>
      </c>
      <c r="J6277" s="7">
        <v>561.52534472100001</v>
      </c>
      <c r="K6277" s="7">
        <v>1.2223748E-2</v>
      </c>
      <c r="L6277" s="7">
        <v>9.8567100000000003E-4</v>
      </c>
      <c r="M6277" s="7">
        <v>56.968857790999998</v>
      </c>
      <c r="N6277" s="7">
        <v>1.240145E-3</v>
      </c>
      <c r="O6277" s="7">
        <v>1E-4</v>
      </c>
      <c r="P6277" s="7">
        <v>1</v>
      </c>
      <c r="Q6277" s="7">
        <v>28</v>
      </c>
      <c r="R6277" s="7">
        <v>265</v>
      </c>
      <c r="S6277" s="189">
        <v>45625.593981481485</v>
      </c>
    </row>
    <row r="6278" spans="1:19">
      <c r="A6278" s="7">
        <v>2007</v>
      </c>
      <c r="B6278" s="123" t="s">
        <v>588</v>
      </c>
      <c r="C6278" s="123" t="s">
        <v>588</v>
      </c>
      <c r="D6278" s="123" t="s">
        <v>591</v>
      </c>
      <c r="E6278" s="123" t="s">
        <v>536</v>
      </c>
      <c r="F6278" s="7">
        <v>335.22805019700002</v>
      </c>
      <c r="G6278" s="123" t="s">
        <v>532</v>
      </c>
      <c r="H6278" s="7">
        <v>19.32740562</v>
      </c>
      <c r="I6278" s="7">
        <v>57.654499999999999</v>
      </c>
      <c r="J6278" s="7">
        <v>19.309135691000002</v>
      </c>
      <c r="K6278" s="7">
        <v>3.3522800000000002E-4</v>
      </c>
      <c r="L6278" s="7">
        <v>3.3522805019999997E-5</v>
      </c>
      <c r="M6278" s="7">
        <v>57.6</v>
      </c>
      <c r="N6278" s="7">
        <v>1E-3</v>
      </c>
      <c r="O6278" s="7">
        <v>1E-4</v>
      </c>
      <c r="P6278" s="7">
        <v>1</v>
      </c>
      <c r="Q6278" s="7">
        <v>28</v>
      </c>
      <c r="R6278" s="7">
        <v>265</v>
      </c>
      <c r="S6278" s="189">
        <v>45625.593981481485</v>
      </c>
    </row>
    <row r="6279" spans="1:19">
      <c r="A6279" s="7">
        <v>2007</v>
      </c>
      <c r="B6279" s="123" t="s">
        <v>530</v>
      </c>
      <c r="C6279" s="123" t="s">
        <v>530</v>
      </c>
      <c r="D6279" s="123" t="s">
        <v>530</v>
      </c>
      <c r="E6279" s="123" t="s">
        <v>531</v>
      </c>
      <c r="F6279" s="7">
        <v>1330.068016707</v>
      </c>
      <c r="G6279" s="123" t="s">
        <v>532</v>
      </c>
      <c r="H6279" s="7">
        <v>101.42167647799999</v>
      </c>
      <c r="I6279" s="7">
        <v>76.253</v>
      </c>
      <c r="J6279" s="7">
        <v>101.09846994999999</v>
      </c>
      <c r="K6279" s="7">
        <v>3.9902039999999998E-3</v>
      </c>
      <c r="L6279" s="7">
        <v>7.9804099999999998E-4</v>
      </c>
      <c r="M6279" s="7">
        <v>76.010000000000005</v>
      </c>
      <c r="N6279" s="7">
        <v>3.0000000000000001E-3</v>
      </c>
      <c r="O6279" s="7">
        <v>5.9999999999999995E-4</v>
      </c>
      <c r="P6279" s="7">
        <v>1</v>
      </c>
      <c r="Q6279" s="7">
        <v>28</v>
      </c>
      <c r="R6279" s="7">
        <v>265</v>
      </c>
      <c r="S6279" s="189">
        <v>45625.593981481485</v>
      </c>
    </row>
    <row r="6280" spans="1:19">
      <c r="A6280" s="7">
        <v>2007</v>
      </c>
      <c r="B6280" s="123" t="s">
        <v>530</v>
      </c>
      <c r="C6280" s="123" t="s">
        <v>530</v>
      </c>
      <c r="D6280" s="123" t="s">
        <v>530</v>
      </c>
      <c r="E6280" s="123" t="s">
        <v>533</v>
      </c>
      <c r="F6280" s="7">
        <v>103.87356991</v>
      </c>
      <c r="G6280" s="123" t="s">
        <v>532</v>
      </c>
      <c r="H6280" s="7">
        <v>7.5992865009999999</v>
      </c>
      <c r="I6280" s="7">
        <v>73.159000000000006</v>
      </c>
      <c r="J6280" s="7">
        <v>7.5740452239999998</v>
      </c>
      <c r="K6280" s="7">
        <v>3.1162099999999999E-4</v>
      </c>
      <c r="L6280" s="7">
        <v>6.2324141949999994E-5</v>
      </c>
      <c r="M6280" s="7">
        <v>72.915999999999997</v>
      </c>
      <c r="N6280" s="7">
        <v>3.0000000000000001E-3</v>
      </c>
      <c r="O6280" s="7">
        <v>5.9999999999999995E-4</v>
      </c>
      <c r="P6280" s="7">
        <v>1</v>
      </c>
      <c r="Q6280" s="7">
        <v>28</v>
      </c>
      <c r="R6280" s="7">
        <v>265</v>
      </c>
      <c r="S6280" s="189">
        <v>45625.593981481485</v>
      </c>
    </row>
    <row r="6281" spans="1:19">
      <c r="A6281" s="7">
        <v>2007</v>
      </c>
      <c r="B6281" s="123" t="s">
        <v>530</v>
      </c>
      <c r="C6281" s="123" t="s">
        <v>530</v>
      </c>
      <c r="D6281" s="123" t="s">
        <v>530</v>
      </c>
      <c r="E6281" s="123" t="s">
        <v>163</v>
      </c>
      <c r="F6281" s="7">
        <v>157.304165205</v>
      </c>
      <c r="G6281" s="123" t="s">
        <v>532</v>
      </c>
      <c r="H6281" s="7">
        <v>10.027275359000001</v>
      </c>
      <c r="I6281" s="7">
        <v>63.744500000000002</v>
      </c>
      <c r="J6281" s="7">
        <v>10.018702282</v>
      </c>
      <c r="K6281" s="7">
        <v>1.5730400000000001E-4</v>
      </c>
      <c r="L6281" s="7">
        <v>1.5730416519999999E-5</v>
      </c>
      <c r="M6281" s="7">
        <v>63.69</v>
      </c>
      <c r="N6281" s="7">
        <v>1E-3</v>
      </c>
      <c r="O6281" s="7">
        <v>1E-4</v>
      </c>
      <c r="P6281" s="7">
        <v>1</v>
      </c>
      <c r="Q6281" s="7">
        <v>28</v>
      </c>
      <c r="R6281" s="7">
        <v>265</v>
      </c>
      <c r="S6281" s="189">
        <v>45625.593981481485</v>
      </c>
    </row>
    <row r="6282" spans="1:19">
      <c r="A6282" s="7">
        <v>2007</v>
      </c>
      <c r="B6282" s="123" t="s">
        <v>530</v>
      </c>
      <c r="C6282" s="123" t="s">
        <v>530</v>
      </c>
      <c r="D6282" s="123" t="s">
        <v>530</v>
      </c>
      <c r="E6282" s="123" t="s">
        <v>534</v>
      </c>
      <c r="F6282" s="7">
        <v>687.62802208599999</v>
      </c>
      <c r="G6282" s="123" t="s">
        <v>532</v>
      </c>
      <c r="H6282" s="7">
        <v>76.880232638999999</v>
      </c>
      <c r="I6282" s="7">
        <v>111.804973284</v>
      </c>
      <c r="J6282" s="7">
        <v>76.568393330999996</v>
      </c>
      <c r="K6282" s="7">
        <v>1.375256E-3</v>
      </c>
      <c r="L6282" s="7">
        <v>1.031442E-3</v>
      </c>
      <c r="M6282" s="7">
        <v>111.35147328399999</v>
      </c>
      <c r="N6282" s="7">
        <v>2E-3</v>
      </c>
      <c r="O6282" s="7">
        <v>1.5E-3</v>
      </c>
      <c r="P6282" s="7">
        <v>1</v>
      </c>
      <c r="Q6282" s="7">
        <v>28</v>
      </c>
      <c r="R6282" s="7">
        <v>265</v>
      </c>
      <c r="S6282" s="189">
        <v>45625.593981481485</v>
      </c>
    </row>
    <row r="6283" spans="1:19">
      <c r="A6283" s="7">
        <v>2007</v>
      </c>
      <c r="B6283" s="123" t="s">
        <v>530</v>
      </c>
      <c r="C6283" s="123" t="s">
        <v>530</v>
      </c>
      <c r="D6283" s="123" t="s">
        <v>530</v>
      </c>
      <c r="E6283" s="123" t="s">
        <v>535</v>
      </c>
      <c r="F6283" s="7">
        <v>3244.8420966530002</v>
      </c>
      <c r="G6283" s="123" t="s">
        <v>532</v>
      </c>
      <c r="H6283" s="7">
        <v>176.591975472</v>
      </c>
      <c r="I6283" s="7">
        <v>54.422363310999998</v>
      </c>
      <c r="J6283" s="7">
        <v>176.422186275</v>
      </c>
      <c r="K6283" s="7">
        <v>3.1153980000000001E-3</v>
      </c>
      <c r="L6283" s="7">
        <v>3.1154000000000002E-4</v>
      </c>
      <c r="M6283" s="7">
        <v>54.370037437999997</v>
      </c>
      <c r="N6283" s="7">
        <v>9.6010799999999999E-4</v>
      </c>
      <c r="O6283" s="7">
        <v>9.6010777100000001E-5</v>
      </c>
      <c r="P6283" s="7">
        <v>1</v>
      </c>
      <c r="Q6283" s="7">
        <v>28</v>
      </c>
      <c r="R6283" s="7">
        <v>265</v>
      </c>
      <c r="S6283" s="189">
        <v>45625.593981481485</v>
      </c>
    </row>
    <row r="6284" spans="1:19">
      <c r="A6284" s="7">
        <v>2007</v>
      </c>
      <c r="B6284" s="123" t="s">
        <v>530</v>
      </c>
      <c r="C6284" s="123" t="s">
        <v>530</v>
      </c>
      <c r="D6284" s="123" t="s">
        <v>530</v>
      </c>
      <c r="E6284" s="123" t="s">
        <v>536</v>
      </c>
      <c r="F6284" s="7">
        <v>3844.2536864869999</v>
      </c>
      <c r="G6284" s="123" t="s">
        <v>532</v>
      </c>
      <c r="H6284" s="7">
        <v>274.49701235700002</v>
      </c>
      <c r="I6284" s="7">
        <v>71.404499999999999</v>
      </c>
      <c r="J6284" s="7">
        <v>274.28750053099998</v>
      </c>
      <c r="K6284" s="7">
        <v>3.8442540000000001E-3</v>
      </c>
      <c r="L6284" s="7">
        <v>3.8442499999999998E-4</v>
      </c>
      <c r="M6284" s="7">
        <v>71.349999999999994</v>
      </c>
      <c r="N6284" s="7">
        <v>1E-3</v>
      </c>
      <c r="O6284" s="7">
        <v>1E-4</v>
      </c>
      <c r="P6284" s="7">
        <v>1</v>
      </c>
      <c r="Q6284" s="7">
        <v>28</v>
      </c>
      <c r="R6284" s="7">
        <v>265</v>
      </c>
      <c r="S6284" s="189">
        <v>45625.593981481485</v>
      </c>
    </row>
    <row r="6285" spans="1:19">
      <c r="A6285" s="7">
        <v>2007</v>
      </c>
      <c r="B6285" s="123" t="s">
        <v>537</v>
      </c>
      <c r="C6285" s="123" t="s">
        <v>538</v>
      </c>
      <c r="D6285" s="123" t="s">
        <v>539</v>
      </c>
      <c r="E6285" s="123" t="s">
        <v>540</v>
      </c>
      <c r="F6285" s="7">
        <v>0</v>
      </c>
      <c r="G6285" s="123" t="s">
        <v>532</v>
      </c>
      <c r="H6285" s="7">
        <v>0</v>
      </c>
      <c r="I6285" s="7"/>
      <c r="J6285" s="7">
        <v>0</v>
      </c>
      <c r="K6285" s="7">
        <v>0</v>
      </c>
      <c r="L6285" s="7">
        <v>0</v>
      </c>
      <c r="M6285" s="7"/>
      <c r="N6285" s="7"/>
      <c r="O6285" s="7"/>
      <c r="P6285" s="7">
        <v>1</v>
      </c>
      <c r="Q6285" s="7">
        <v>28</v>
      </c>
      <c r="R6285" s="7">
        <v>265</v>
      </c>
      <c r="S6285" s="189">
        <v>45625.593981481485</v>
      </c>
    </row>
    <row r="6286" spans="1:19">
      <c r="A6286" s="7">
        <v>2007</v>
      </c>
      <c r="B6286" s="123" t="s">
        <v>537</v>
      </c>
      <c r="C6286" s="123" t="s">
        <v>538</v>
      </c>
      <c r="D6286" s="123" t="s">
        <v>539</v>
      </c>
      <c r="E6286" s="123" t="s">
        <v>531</v>
      </c>
      <c r="F6286" s="7">
        <v>290.83529895499998</v>
      </c>
      <c r="G6286" s="123" t="s">
        <v>532</v>
      </c>
      <c r="H6286" s="7">
        <v>22.177064050999999</v>
      </c>
      <c r="I6286" s="7">
        <v>76.253</v>
      </c>
      <c r="J6286" s="7">
        <v>22.106391074000001</v>
      </c>
      <c r="K6286" s="7">
        <v>8.72506E-4</v>
      </c>
      <c r="L6286" s="7">
        <v>1.74501E-4</v>
      </c>
      <c r="M6286" s="7">
        <v>76.010000000000005</v>
      </c>
      <c r="N6286" s="7">
        <v>3.0000000000000001E-3</v>
      </c>
      <c r="O6286" s="7">
        <v>5.9999999999999995E-4</v>
      </c>
      <c r="P6286" s="7">
        <v>1</v>
      </c>
      <c r="Q6286" s="7">
        <v>28</v>
      </c>
      <c r="R6286" s="7">
        <v>265</v>
      </c>
      <c r="S6286" s="189">
        <v>45625.593981481485</v>
      </c>
    </row>
    <row r="6287" spans="1:19">
      <c r="A6287" s="7">
        <v>2007</v>
      </c>
      <c r="B6287" s="123" t="s">
        <v>537</v>
      </c>
      <c r="C6287" s="123" t="s">
        <v>538</v>
      </c>
      <c r="D6287" s="123" t="s">
        <v>539</v>
      </c>
      <c r="E6287" s="123" t="s">
        <v>533</v>
      </c>
      <c r="F6287" s="7">
        <v>1222.5902994180001</v>
      </c>
      <c r="G6287" s="123" t="s">
        <v>532</v>
      </c>
      <c r="H6287" s="7">
        <v>89.908883090000003</v>
      </c>
      <c r="I6287" s="7">
        <v>73.539666667000006</v>
      </c>
      <c r="J6287" s="7">
        <v>89.611793646999999</v>
      </c>
      <c r="K6287" s="7">
        <v>3.6677709999999998E-3</v>
      </c>
      <c r="L6287" s="7">
        <v>7.3355399999999998E-4</v>
      </c>
      <c r="M6287" s="7">
        <v>73.296666666999997</v>
      </c>
      <c r="N6287" s="7">
        <v>3.0000000000000001E-3</v>
      </c>
      <c r="O6287" s="7">
        <v>5.9999999999999995E-4</v>
      </c>
      <c r="P6287" s="7">
        <v>1</v>
      </c>
      <c r="Q6287" s="7">
        <v>28</v>
      </c>
      <c r="R6287" s="7">
        <v>265</v>
      </c>
      <c r="S6287" s="189">
        <v>45625.593981481485</v>
      </c>
    </row>
    <row r="6288" spans="1:19">
      <c r="A6288" s="7">
        <v>2007</v>
      </c>
      <c r="B6288" s="123" t="s">
        <v>537</v>
      </c>
      <c r="C6288" s="123" t="s">
        <v>538</v>
      </c>
      <c r="D6288" s="123" t="s">
        <v>539</v>
      </c>
      <c r="E6288" s="123" t="s">
        <v>160</v>
      </c>
      <c r="F6288" s="7">
        <v>40.013671510999998</v>
      </c>
      <c r="G6288" s="123" t="s">
        <v>532</v>
      </c>
      <c r="H6288" s="7">
        <v>2.866299331</v>
      </c>
      <c r="I6288" s="7">
        <v>71.632999999999996</v>
      </c>
      <c r="J6288" s="7">
        <v>2.8565760089999999</v>
      </c>
      <c r="K6288" s="7">
        <v>1.20041E-4</v>
      </c>
      <c r="L6288" s="7">
        <v>2.4008202910000001E-5</v>
      </c>
      <c r="M6288" s="7">
        <v>71.39</v>
      </c>
      <c r="N6288" s="7">
        <v>3.0000000000000001E-3</v>
      </c>
      <c r="O6288" s="7">
        <v>5.9999999999999995E-4</v>
      </c>
      <c r="P6288" s="7">
        <v>1</v>
      </c>
      <c r="Q6288" s="7">
        <v>28</v>
      </c>
      <c r="R6288" s="7">
        <v>265</v>
      </c>
      <c r="S6288" s="189">
        <v>45625.593981481485</v>
      </c>
    </row>
    <row r="6289" spans="1:19">
      <c r="A6289" s="7">
        <v>2007</v>
      </c>
      <c r="B6289" s="123" t="s">
        <v>537</v>
      </c>
      <c r="C6289" s="123" t="s">
        <v>538</v>
      </c>
      <c r="D6289" s="123" t="s">
        <v>539</v>
      </c>
      <c r="E6289" s="123" t="s">
        <v>163</v>
      </c>
      <c r="F6289" s="7">
        <v>16.686082408000001</v>
      </c>
      <c r="G6289" s="123" t="s">
        <v>532</v>
      </c>
      <c r="H6289" s="7">
        <v>1.06364598</v>
      </c>
      <c r="I6289" s="7">
        <v>63.744500000000002</v>
      </c>
      <c r="J6289" s="7">
        <v>1.062736589</v>
      </c>
      <c r="K6289" s="7">
        <v>1.668608241E-5</v>
      </c>
      <c r="L6289" s="7">
        <v>1.6686082409999999E-6</v>
      </c>
      <c r="M6289" s="7">
        <v>63.69</v>
      </c>
      <c r="N6289" s="7">
        <v>1E-3</v>
      </c>
      <c r="O6289" s="7">
        <v>1E-4</v>
      </c>
      <c r="P6289" s="7">
        <v>1</v>
      </c>
      <c r="Q6289" s="7">
        <v>28</v>
      </c>
      <c r="R6289" s="7">
        <v>265</v>
      </c>
      <c r="S6289" s="189">
        <v>45625.593981481485</v>
      </c>
    </row>
    <row r="6290" spans="1:19">
      <c r="A6290" s="7">
        <v>2007</v>
      </c>
      <c r="B6290" s="123" t="s">
        <v>537</v>
      </c>
      <c r="C6290" s="123" t="s">
        <v>538</v>
      </c>
      <c r="D6290" s="123" t="s">
        <v>539</v>
      </c>
      <c r="E6290" s="123" t="s">
        <v>535</v>
      </c>
      <c r="F6290" s="7">
        <v>460.47642124800001</v>
      </c>
      <c r="G6290" s="123" t="s">
        <v>532</v>
      </c>
      <c r="H6290" s="7">
        <v>26.257911722999999</v>
      </c>
      <c r="I6290" s="7">
        <v>57.023357791000002</v>
      </c>
      <c r="J6290" s="7">
        <v>26.232815758000001</v>
      </c>
      <c r="K6290" s="7">
        <v>4.6047599999999997E-4</v>
      </c>
      <c r="L6290" s="7">
        <v>4.6047642120000002E-5</v>
      </c>
      <c r="M6290" s="7">
        <v>56.968857790999998</v>
      </c>
      <c r="N6290" s="7">
        <v>1E-3</v>
      </c>
      <c r="O6290" s="7">
        <v>1E-4</v>
      </c>
      <c r="P6290" s="7">
        <v>1</v>
      </c>
      <c r="Q6290" s="7">
        <v>28</v>
      </c>
      <c r="R6290" s="7">
        <v>265</v>
      </c>
      <c r="S6290" s="189">
        <v>45625.593981481485</v>
      </c>
    </row>
    <row r="6291" spans="1:19">
      <c r="A6291" s="7">
        <v>2007</v>
      </c>
      <c r="B6291" s="123" t="s">
        <v>537</v>
      </c>
      <c r="C6291" s="123" t="s">
        <v>538</v>
      </c>
      <c r="D6291" s="123" t="s">
        <v>539</v>
      </c>
      <c r="E6291" s="123" t="s">
        <v>541</v>
      </c>
      <c r="F6291" s="7">
        <v>0</v>
      </c>
      <c r="G6291" s="123" t="s">
        <v>532</v>
      </c>
      <c r="H6291" s="7">
        <v>0</v>
      </c>
      <c r="I6291" s="7"/>
      <c r="J6291" s="7">
        <v>0</v>
      </c>
      <c r="K6291" s="7">
        <v>0</v>
      </c>
      <c r="L6291" s="7">
        <v>0</v>
      </c>
      <c r="M6291" s="7"/>
      <c r="N6291" s="7"/>
      <c r="O6291" s="7"/>
      <c r="P6291" s="7">
        <v>1</v>
      </c>
      <c r="Q6291" s="7">
        <v>28</v>
      </c>
      <c r="R6291" s="7">
        <v>265</v>
      </c>
      <c r="S6291" s="189">
        <v>45625.593981481485</v>
      </c>
    </row>
    <row r="6292" spans="1:19">
      <c r="A6292" s="7">
        <v>2007</v>
      </c>
      <c r="B6292" s="123" t="s">
        <v>537</v>
      </c>
      <c r="C6292" s="123" t="s">
        <v>538</v>
      </c>
      <c r="D6292" s="123" t="s">
        <v>542</v>
      </c>
      <c r="E6292" s="123" t="s">
        <v>27</v>
      </c>
      <c r="F6292" s="7">
        <v>60.494213197999997</v>
      </c>
      <c r="G6292" s="123" t="s">
        <v>532</v>
      </c>
      <c r="H6292" s="7">
        <v>3.296935E-3</v>
      </c>
      <c r="I6292" s="7">
        <v>5.45E-2</v>
      </c>
      <c r="J6292" s="7">
        <v>0</v>
      </c>
      <c r="K6292" s="7">
        <v>6.04942132E-5</v>
      </c>
      <c r="L6292" s="7">
        <v>6.0494213200000003E-6</v>
      </c>
      <c r="M6292" s="7">
        <v>0</v>
      </c>
      <c r="N6292" s="7">
        <v>1E-3</v>
      </c>
      <c r="O6292" s="7">
        <v>1E-4</v>
      </c>
      <c r="P6292" s="7"/>
      <c r="Q6292" s="7">
        <v>28</v>
      </c>
      <c r="R6292" s="7">
        <v>265</v>
      </c>
      <c r="S6292" s="189">
        <v>45625.593981481485</v>
      </c>
    </row>
    <row r="6293" spans="1:19">
      <c r="A6293" s="7">
        <v>2007</v>
      </c>
      <c r="B6293" s="123" t="s">
        <v>537</v>
      </c>
      <c r="C6293" s="123" t="s">
        <v>538</v>
      </c>
      <c r="D6293" s="123" t="s">
        <v>542</v>
      </c>
      <c r="E6293" s="123" t="s">
        <v>33</v>
      </c>
      <c r="F6293" s="7">
        <v>2402.3982664219998</v>
      </c>
      <c r="G6293" s="123" t="s">
        <v>532</v>
      </c>
      <c r="H6293" s="7">
        <v>4.5645567060000003</v>
      </c>
      <c r="I6293" s="7">
        <v>1.9</v>
      </c>
      <c r="J6293" s="7">
        <v>0</v>
      </c>
      <c r="K6293" s="7">
        <v>7.2071947999999997E-2</v>
      </c>
      <c r="L6293" s="7">
        <v>9.6095929999999996E-3</v>
      </c>
      <c r="M6293" s="7">
        <v>0</v>
      </c>
      <c r="N6293" s="7">
        <v>0.03</v>
      </c>
      <c r="O6293" s="7">
        <v>4.0000000000000001E-3</v>
      </c>
      <c r="P6293" s="7"/>
      <c r="Q6293" s="7">
        <v>28</v>
      </c>
      <c r="R6293" s="7">
        <v>265</v>
      </c>
      <c r="S6293" s="189">
        <v>45625.593981481485</v>
      </c>
    </row>
    <row r="6294" spans="1:19">
      <c r="A6294" s="7">
        <v>2007</v>
      </c>
      <c r="B6294" s="123" t="s">
        <v>537</v>
      </c>
      <c r="C6294" s="123" t="s">
        <v>538</v>
      </c>
      <c r="D6294" s="123" t="s">
        <v>542</v>
      </c>
      <c r="E6294" s="123" t="s">
        <v>540</v>
      </c>
      <c r="F6294" s="7">
        <v>669.10271726099995</v>
      </c>
      <c r="G6294" s="123" t="s">
        <v>532</v>
      </c>
      <c r="H6294" s="7">
        <v>63.750434144000003</v>
      </c>
      <c r="I6294" s="7">
        <v>95.277500000000003</v>
      </c>
      <c r="J6294" s="7">
        <v>63.297117053000001</v>
      </c>
      <c r="K6294" s="7">
        <v>6.6910270000000004E-3</v>
      </c>
      <c r="L6294" s="7">
        <v>1.0036540000000001E-3</v>
      </c>
      <c r="M6294" s="7">
        <v>94.6</v>
      </c>
      <c r="N6294" s="7">
        <v>0.01</v>
      </c>
      <c r="O6294" s="7">
        <v>1.5E-3</v>
      </c>
      <c r="P6294" s="7">
        <v>1</v>
      </c>
      <c r="Q6294" s="7">
        <v>28</v>
      </c>
      <c r="R6294" s="7">
        <v>265</v>
      </c>
      <c r="S6294" s="189">
        <v>45625.593981481485</v>
      </c>
    </row>
    <row r="6295" spans="1:19">
      <c r="A6295" s="7">
        <v>2007</v>
      </c>
      <c r="B6295" s="123" t="s">
        <v>537</v>
      </c>
      <c r="C6295" s="123" t="s">
        <v>538</v>
      </c>
      <c r="D6295" s="123" t="s">
        <v>542</v>
      </c>
      <c r="E6295" s="123" t="s">
        <v>531</v>
      </c>
      <c r="F6295" s="7">
        <v>3278.4358776549998</v>
      </c>
      <c r="G6295" s="123" t="s">
        <v>532</v>
      </c>
      <c r="H6295" s="7">
        <v>249.99057097900001</v>
      </c>
      <c r="I6295" s="7">
        <v>76.253</v>
      </c>
      <c r="J6295" s="7">
        <v>249.19391106099999</v>
      </c>
      <c r="K6295" s="7">
        <v>9.8353079999999992E-3</v>
      </c>
      <c r="L6295" s="7">
        <v>1.9670619999999999E-3</v>
      </c>
      <c r="M6295" s="7">
        <v>76.010000000000005</v>
      </c>
      <c r="N6295" s="7">
        <v>3.0000000000000001E-3</v>
      </c>
      <c r="O6295" s="7">
        <v>5.9999999999999995E-4</v>
      </c>
      <c r="P6295" s="7">
        <v>1</v>
      </c>
      <c r="Q6295" s="7">
        <v>28</v>
      </c>
      <c r="R6295" s="7">
        <v>265</v>
      </c>
      <c r="S6295" s="189">
        <v>45625.593981481485</v>
      </c>
    </row>
    <row r="6296" spans="1:19">
      <c r="A6296" s="7">
        <v>2007</v>
      </c>
      <c r="B6296" s="123" t="s">
        <v>537</v>
      </c>
      <c r="C6296" s="123" t="s">
        <v>538</v>
      </c>
      <c r="D6296" s="123" t="s">
        <v>542</v>
      </c>
      <c r="E6296" s="123" t="s">
        <v>533</v>
      </c>
      <c r="F6296" s="7">
        <v>688.30731142699995</v>
      </c>
      <c r="G6296" s="123" t="s">
        <v>532</v>
      </c>
      <c r="H6296" s="7">
        <v>50.617890246999998</v>
      </c>
      <c r="I6296" s="7">
        <v>73.539666667000006</v>
      </c>
      <c r="J6296" s="7">
        <v>50.450631569999999</v>
      </c>
      <c r="K6296" s="7">
        <v>2.0649219999999999E-3</v>
      </c>
      <c r="L6296" s="7">
        <v>4.1298399999999997E-4</v>
      </c>
      <c r="M6296" s="7">
        <v>73.296666666999997</v>
      </c>
      <c r="N6296" s="7">
        <v>3.0000000000000001E-3</v>
      </c>
      <c r="O6296" s="7">
        <v>5.9999999999999995E-4</v>
      </c>
      <c r="P6296" s="7">
        <v>1</v>
      </c>
      <c r="Q6296" s="7">
        <v>28</v>
      </c>
      <c r="R6296" s="7">
        <v>265</v>
      </c>
      <c r="S6296" s="189">
        <v>45625.593981481485</v>
      </c>
    </row>
    <row r="6297" spans="1:19">
      <c r="A6297" s="7">
        <v>2007</v>
      </c>
      <c r="B6297" s="123" t="s">
        <v>537</v>
      </c>
      <c r="C6297" s="123" t="s">
        <v>538</v>
      </c>
      <c r="D6297" s="123" t="s">
        <v>542</v>
      </c>
      <c r="E6297" s="123" t="s">
        <v>160</v>
      </c>
      <c r="F6297" s="7">
        <v>451.05342009499998</v>
      </c>
      <c r="G6297" s="123" t="s">
        <v>532</v>
      </c>
      <c r="H6297" s="7">
        <v>32.310309642</v>
      </c>
      <c r="I6297" s="7">
        <v>71.632999999999996</v>
      </c>
      <c r="J6297" s="7">
        <v>32.200703660999999</v>
      </c>
      <c r="K6297" s="7">
        <v>1.35316E-3</v>
      </c>
      <c r="L6297" s="7">
        <v>2.7063199999999998E-4</v>
      </c>
      <c r="M6297" s="7">
        <v>71.39</v>
      </c>
      <c r="N6297" s="7">
        <v>3.0000000000000001E-3</v>
      </c>
      <c r="O6297" s="7">
        <v>5.9999999999999995E-4</v>
      </c>
      <c r="P6297" s="7">
        <v>1</v>
      </c>
      <c r="Q6297" s="7">
        <v>28</v>
      </c>
      <c r="R6297" s="7">
        <v>265</v>
      </c>
      <c r="S6297" s="189">
        <v>45625.593981481485</v>
      </c>
    </row>
    <row r="6298" spans="1:19">
      <c r="A6298" s="7">
        <v>2007</v>
      </c>
      <c r="B6298" s="123" t="s">
        <v>537</v>
      </c>
      <c r="C6298" s="123" t="s">
        <v>538</v>
      </c>
      <c r="D6298" s="123" t="s">
        <v>542</v>
      </c>
      <c r="E6298" s="123" t="s">
        <v>163</v>
      </c>
      <c r="F6298" s="7">
        <v>198.65883017600001</v>
      </c>
      <c r="G6298" s="123" t="s">
        <v>532</v>
      </c>
      <c r="H6298" s="7">
        <v>12.6634078</v>
      </c>
      <c r="I6298" s="7">
        <v>63.744500000000002</v>
      </c>
      <c r="J6298" s="7">
        <v>12.652580894</v>
      </c>
      <c r="K6298" s="7">
        <v>1.9865900000000001E-4</v>
      </c>
      <c r="L6298" s="7">
        <v>1.9865883019999999E-5</v>
      </c>
      <c r="M6298" s="7">
        <v>63.69</v>
      </c>
      <c r="N6298" s="7">
        <v>1E-3</v>
      </c>
      <c r="O6298" s="7">
        <v>1E-4</v>
      </c>
      <c r="P6298" s="7">
        <v>1</v>
      </c>
      <c r="Q6298" s="7">
        <v>28</v>
      </c>
      <c r="R6298" s="7">
        <v>265</v>
      </c>
      <c r="S6298" s="189">
        <v>45625.593981481485</v>
      </c>
    </row>
    <row r="6299" spans="1:19">
      <c r="A6299" s="7">
        <v>2007</v>
      </c>
      <c r="B6299" s="123" t="s">
        <v>537</v>
      </c>
      <c r="C6299" s="123" t="s">
        <v>538</v>
      </c>
      <c r="D6299" s="123" t="s">
        <v>542</v>
      </c>
      <c r="E6299" s="123" t="s">
        <v>534</v>
      </c>
      <c r="F6299" s="7">
        <v>18.186365596000002</v>
      </c>
      <c r="G6299" s="123" t="s">
        <v>532</v>
      </c>
      <c r="H6299" s="7">
        <v>1.8061516200000001</v>
      </c>
      <c r="I6299" s="7">
        <v>99.313500000000005</v>
      </c>
      <c r="J6299" s="7">
        <v>1.797904103</v>
      </c>
      <c r="K6299" s="7">
        <v>3.6372731190000003E-5</v>
      </c>
      <c r="L6299" s="7">
        <v>2.727954839E-5</v>
      </c>
      <c r="M6299" s="7">
        <v>98.86</v>
      </c>
      <c r="N6299" s="7">
        <v>2E-3</v>
      </c>
      <c r="O6299" s="7">
        <v>1.5E-3</v>
      </c>
      <c r="P6299" s="7">
        <v>1</v>
      </c>
      <c r="Q6299" s="7">
        <v>28</v>
      </c>
      <c r="R6299" s="7">
        <v>265</v>
      </c>
      <c r="S6299" s="189">
        <v>45625.593981481485</v>
      </c>
    </row>
    <row r="6300" spans="1:19">
      <c r="A6300" s="7">
        <v>2007</v>
      </c>
      <c r="B6300" s="123" t="s">
        <v>537</v>
      </c>
      <c r="C6300" s="123" t="s">
        <v>538</v>
      </c>
      <c r="D6300" s="123" t="s">
        <v>542</v>
      </c>
      <c r="E6300" s="123" t="s">
        <v>535</v>
      </c>
      <c r="F6300" s="7">
        <v>4786.7085545370001</v>
      </c>
      <c r="G6300" s="123" t="s">
        <v>532</v>
      </c>
      <c r="H6300" s="7">
        <v>272.95419454699999</v>
      </c>
      <c r="I6300" s="7">
        <v>57.023357791000002</v>
      </c>
      <c r="J6300" s="7">
        <v>272.69331892999998</v>
      </c>
      <c r="K6300" s="7">
        <v>4.7867090000000001E-3</v>
      </c>
      <c r="L6300" s="7">
        <v>4.7867100000000001E-4</v>
      </c>
      <c r="M6300" s="7">
        <v>56.968857790999998</v>
      </c>
      <c r="N6300" s="7">
        <v>1E-3</v>
      </c>
      <c r="O6300" s="7">
        <v>1E-4</v>
      </c>
      <c r="P6300" s="7">
        <v>1</v>
      </c>
      <c r="Q6300" s="7">
        <v>28</v>
      </c>
      <c r="R6300" s="7">
        <v>265</v>
      </c>
      <c r="S6300" s="189">
        <v>45625.593981481485</v>
      </c>
    </row>
    <row r="6301" spans="1:19">
      <c r="A6301" s="7">
        <v>2007</v>
      </c>
      <c r="B6301" s="123" t="s">
        <v>537</v>
      </c>
      <c r="C6301" s="123" t="s">
        <v>538</v>
      </c>
      <c r="D6301" s="123" t="s">
        <v>542</v>
      </c>
      <c r="E6301" s="123" t="s">
        <v>541</v>
      </c>
      <c r="F6301" s="7">
        <v>0</v>
      </c>
      <c r="G6301" s="123" t="s">
        <v>532</v>
      </c>
      <c r="H6301" s="7">
        <v>0</v>
      </c>
      <c r="I6301" s="7"/>
      <c r="J6301" s="7">
        <v>0</v>
      </c>
      <c r="K6301" s="7">
        <v>0</v>
      </c>
      <c r="L6301" s="7">
        <v>0</v>
      </c>
      <c r="M6301" s="7"/>
      <c r="N6301" s="7"/>
      <c r="O6301" s="7"/>
      <c r="P6301" s="7">
        <v>1</v>
      </c>
      <c r="Q6301" s="7">
        <v>28</v>
      </c>
      <c r="R6301" s="7">
        <v>265</v>
      </c>
      <c r="S6301" s="189">
        <v>45625.593981481485</v>
      </c>
    </row>
    <row r="6302" spans="1:19">
      <c r="A6302" s="7">
        <v>2007</v>
      </c>
      <c r="B6302" s="123" t="s">
        <v>537</v>
      </c>
      <c r="C6302" s="123" t="s">
        <v>538</v>
      </c>
      <c r="D6302" s="123" t="s">
        <v>543</v>
      </c>
      <c r="E6302" s="123" t="s">
        <v>540</v>
      </c>
      <c r="F6302" s="7">
        <v>0</v>
      </c>
      <c r="G6302" s="123" t="s">
        <v>532</v>
      </c>
      <c r="H6302" s="7">
        <v>0</v>
      </c>
      <c r="I6302" s="7"/>
      <c r="J6302" s="7">
        <v>0</v>
      </c>
      <c r="K6302" s="7">
        <v>0</v>
      </c>
      <c r="L6302" s="7">
        <v>0</v>
      </c>
      <c r="M6302" s="7"/>
      <c r="N6302" s="7"/>
      <c r="O6302" s="7"/>
      <c r="P6302" s="7">
        <v>1</v>
      </c>
      <c r="Q6302" s="7">
        <v>28</v>
      </c>
      <c r="R6302" s="7">
        <v>265</v>
      </c>
      <c r="S6302" s="189">
        <v>45625.593981481485</v>
      </c>
    </row>
    <row r="6303" spans="1:19">
      <c r="A6303" s="7">
        <v>2007</v>
      </c>
      <c r="B6303" s="123" t="s">
        <v>537</v>
      </c>
      <c r="C6303" s="123" t="s">
        <v>538</v>
      </c>
      <c r="D6303" s="123" t="s">
        <v>543</v>
      </c>
      <c r="E6303" s="123" t="s">
        <v>531</v>
      </c>
      <c r="F6303" s="7">
        <v>49.627545247999997</v>
      </c>
      <c r="G6303" s="123" t="s">
        <v>532</v>
      </c>
      <c r="H6303" s="7">
        <v>3.7842492079999999</v>
      </c>
      <c r="I6303" s="7">
        <v>76.253</v>
      </c>
      <c r="J6303" s="7">
        <v>3.772189714</v>
      </c>
      <c r="K6303" s="7">
        <v>1.4888299999999999E-4</v>
      </c>
      <c r="L6303" s="7">
        <v>2.977652715E-5</v>
      </c>
      <c r="M6303" s="7">
        <v>76.010000000000005</v>
      </c>
      <c r="N6303" s="7">
        <v>3.0000000000000001E-3</v>
      </c>
      <c r="O6303" s="7">
        <v>5.9999999999999995E-4</v>
      </c>
      <c r="P6303" s="7">
        <v>1</v>
      </c>
      <c r="Q6303" s="7">
        <v>28</v>
      </c>
      <c r="R6303" s="7">
        <v>265</v>
      </c>
      <c r="S6303" s="189">
        <v>45625.593981481485</v>
      </c>
    </row>
    <row r="6304" spans="1:19">
      <c r="A6304" s="7">
        <v>2007</v>
      </c>
      <c r="B6304" s="123" t="s">
        <v>537</v>
      </c>
      <c r="C6304" s="123" t="s">
        <v>538</v>
      </c>
      <c r="D6304" s="123" t="s">
        <v>543</v>
      </c>
      <c r="E6304" s="123" t="s">
        <v>533</v>
      </c>
      <c r="F6304" s="7">
        <v>33.335518368000002</v>
      </c>
      <c r="G6304" s="123" t="s">
        <v>532</v>
      </c>
      <c r="H6304" s="7">
        <v>2.4514829090000001</v>
      </c>
      <c r="I6304" s="7">
        <v>73.539666667000006</v>
      </c>
      <c r="J6304" s="7">
        <v>2.4433823779999999</v>
      </c>
      <c r="K6304" s="7">
        <v>1.0000700000000001E-4</v>
      </c>
      <c r="L6304" s="7">
        <v>2.0001311020000001E-5</v>
      </c>
      <c r="M6304" s="7">
        <v>73.296666666999997</v>
      </c>
      <c r="N6304" s="7">
        <v>3.0000000000000001E-3</v>
      </c>
      <c r="O6304" s="7">
        <v>5.9999999999999995E-4</v>
      </c>
      <c r="P6304" s="7">
        <v>1</v>
      </c>
      <c r="Q6304" s="7">
        <v>28</v>
      </c>
      <c r="R6304" s="7">
        <v>265</v>
      </c>
      <c r="S6304" s="189">
        <v>45625.593981481485</v>
      </c>
    </row>
    <row r="6305" spans="1:19">
      <c r="A6305" s="7">
        <v>2007</v>
      </c>
      <c r="B6305" s="123" t="s">
        <v>537</v>
      </c>
      <c r="C6305" s="123" t="s">
        <v>538</v>
      </c>
      <c r="D6305" s="123" t="s">
        <v>543</v>
      </c>
      <c r="E6305" s="123" t="s">
        <v>160</v>
      </c>
      <c r="F6305" s="7">
        <v>6.8278517110000001</v>
      </c>
      <c r="G6305" s="123" t="s">
        <v>532</v>
      </c>
      <c r="H6305" s="7">
        <v>0.48909950200000002</v>
      </c>
      <c r="I6305" s="7">
        <v>71.632999999999996</v>
      </c>
      <c r="J6305" s="7">
        <v>0.48744033399999998</v>
      </c>
      <c r="K6305" s="7">
        <v>2.048355513E-5</v>
      </c>
      <c r="L6305" s="7">
        <v>4.0967110270000004E-6</v>
      </c>
      <c r="M6305" s="7">
        <v>71.39</v>
      </c>
      <c r="N6305" s="7">
        <v>3.0000000000000001E-3</v>
      </c>
      <c r="O6305" s="7">
        <v>5.9999999999999995E-4</v>
      </c>
      <c r="P6305" s="7">
        <v>1</v>
      </c>
      <c r="Q6305" s="7">
        <v>28</v>
      </c>
      <c r="R6305" s="7">
        <v>265</v>
      </c>
      <c r="S6305" s="189">
        <v>45625.593981481485</v>
      </c>
    </row>
    <row r="6306" spans="1:19">
      <c r="A6306" s="7">
        <v>2007</v>
      </c>
      <c r="B6306" s="123" t="s">
        <v>537</v>
      </c>
      <c r="C6306" s="123" t="s">
        <v>538</v>
      </c>
      <c r="D6306" s="123" t="s">
        <v>543</v>
      </c>
      <c r="E6306" s="123" t="s">
        <v>163</v>
      </c>
      <c r="F6306" s="7">
        <v>13.459057037000001</v>
      </c>
      <c r="G6306" s="123" t="s">
        <v>532</v>
      </c>
      <c r="H6306" s="7">
        <v>0.857940861</v>
      </c>
      <c r="I6306" s="7">
        <v>63.744500000000002</v>
      </c>
      <c r="J6306" s="7">
        <v>0.85720734300000001</v>
      </c>
      <c r="K6306" s="7">
        <v>1.345905704E-5</v>
      </c>
      <c r="L6306" s="7">
        <v>1.345905704E-6</v>
      </c>
      <c r="M6306" s="7">
        <v>63.69</v>
      </c>
      <c r="N6306" s="7">
        <v>1E-3</v>
      </c>
      <c r="O6306" s="7">
        <v>1E-4</v>
      </c>
      <c r="P6306" s="7">
        <v>1</v>
      </c>
      <c r="Q6306" s="7">
        <v>28</v>
      </c>
      <c r="R6306" s="7">
        <v>265</v>
      </c>
      <c r="S6306" s="189">
        <v>45625.593981481485</v>
      </c>
    </row>
    <row r="6307" spans="1:19">
      <c r="A6307" s="7">
        <v>2007</v>
      </c>
      <c r="B6307" s="123" t="s">
        <v>537</v>
      </c>
      <c r="C6307" s="123" t="s">
        <v>538</v>
      </c>
      <c r="D6307" s="123" t="s">
        <v>543</v>
      </c>
      <c r="E6307" s="123" t="s">
        <v>535</v>
      </c>
      <c r="F6307" s="7">
        <v>9.4196592859999999</v>
      </c>
      <c r="G6307" s="123" t="s">
        <v>532</v>
      </c>
      <c r="H6307" s="7">
        <v>0.53714060200000002</v>
      </c>
      <c r="I6307" s="7">
        <v>57.023357791000002</v>
      </c>
      <c r="J6307" s="7">
        <v>0.53662723000000001</v>
      </c>
      <c r="K6307" s="7">
        <v>9.4196592860000005E-6</v>
      </c>
      <c r="L6307" s="7">
        <v>9.4196592860000003E-7</v>
      </c>
      <c r="M6307" s="7">
        <v>56.968857790999998</v>
      </c>
      <c r="N6307" s="7">
        <v>1E-3</v>
      </c>
      <c r="O6307" s="7">
        <v>1E-4</v>
      </c>
      <c r="P6307" s="7">
        <v>1</v>
      </c>
      <c r="Q6307" s="7">
        <v>28</v>
      </c>
      <c r="R6307" s="7">
        <v>265</v>
      </c>
      <c r="S6307" s="189">
        <v>45625.593981481485</v>
      </c>
    </row>
    <row r="6308" spans="1:19">
      <c r="A6308" s="7">
        <v>2007</v>
      </c>
      <c r="B6308" s="123" t="s">
        <v>537</v>
      </c>
      <c r="C6308" s="123" t="s">
        <v>538</v>
      </c>
      <c r="D6308" s="123" t="s">
        <v>543</v>
      </c>
      <c r="E6308" s="123" t="s">
        <v>541</v>
      </c>
      <c r="F6308" s="7">
        <v>0</v>
      </c>
      <c r="G6308" s="123" t="s">
        <v>532</v>
      </c>
      <c r="H6308" s="7">
        <v>0</v>
      </c>
      <c r="I6308" s="7"/>
      <c r="J6308" s="7">
        <v>0</v>
      </c>
      <c r="K6308" s="7">
        <v>0</v>
      </c>
      <c r="L6308" s="7">
        <v>0</v>
      </c>
      <c r="M6308" s="7"/>
      <c r="N6308" s="7"/>
      <c r="O6308" s="7"/>
      <c r="P6308" s="7">
        <v>1</v>
      </c>
      <c r="Q6308" s="7">
        <v>28</v>
      </c>
      <c r="R6308" s="7">
        <v>265</v>
      </c>
      <c r="S6308" s="189">
        <v>45625.593981481485</v>
      </c>
    </row>
    <row r="6309" spans="1:19">
      <c r="A6309" s="7">
        <v>2007</v>
      </c>
      <c r="B6309" s="123" t="s">
        <v>537</v>
      </c>
      <c r="C6309" s="123" t="s">
        <v>538</v>
      </c>
      <c r="D6309" s="123" t="s">
        <v>544</v>
      </c>
      <c r="E6309" s="123" t="s">
        <v>33</v>
      </c>
      <c r="F6309" s="7">
        <v>3924.663258049</v>
      </c>
      <c r="G6309" s="123" t="s">
        <v>532</v>
      </c>
      <c r="H6309" s="7">
        <v>7.4568601900000004</v>
      </c>
      <c r="I6309" s="7">
        <v>1.9</v>
      </c>
      <c r="J6309" s="7">
        <v>0</v>
      </c>
      <c r="K6309" s="7">
        <v>0.117739898</v>
      </c>
      <c r="L6309" s="7">
        <v>1.5698653E-2</v>
      </c>
      <c r="M6309" s="7">
        <v>0</v>
      </c>
      <c r="N6309" s="7">
        <v>0.03</v>
      </c>
      <c r="O6309" s="7">
        <v>4.0000000000000001E-3</v>
      </c>
      <c r="P6309" s="7"/>
      <c r="Q6309" s="7">
        <v>28</v>
      </c>
      <c r="R6309" s="7">
        <v>265</v>
      </c>
      <c r="S6309" s="189">
        <v>45625.593981481485</v>
      </c>
    </row>
    <row r="6310" spans="1:19">
      <c r="A6310" s="7">
        <v>2007</v>
      </c>
      <c r="B6310" s="123" t="s">
        <v>537</v>
      </c>
      <c r="C6310" s="123" t="s">
        <v>538</v>
      </c>
      <c r="D6310" s="123" t="s">
        <v>544</v>
      </c>
      <c r="E6310" s="123" t="s">
        <v>540</v>
      </c>
      <c r="F6310" s="7">
        <v>0</v>
      </c>
      <c r="G6310" s="123" t="s">
        <v>532</v>
      </c>
      <c r="H6310" s="7">
        <v>0</v>
      </c>
      <c r="I6310" s="7"/>
      <c r="J6310" s="7">
        <v>0</v>
      </c>
      <c r="K6310" s="7">
        <v>0</v>
      </c>
      <c r="L6310" s="7">
        <v>0</v>
      </c>
      <c r="M6310" s="7"/>
      <c r="N6310" s="7"/>
      <c r="O6310" s="7"/>
      <c r="P6310" s="7">
        <v>1</v>
      </c>
      <c r="Q6310" s="7">
        <v>28</v>
      </c>
      <c r="R6310" s="7">
        <v>265</v>
      </c>
      <c r="S6310" s="189">
        <v>45625.593981481485</v>
      </c>
    </row>
    <row r="6311" spans="1:19">
      <c r="A6311" s="7">
        <v>2007</v>
      </c>
      <c r="B6311" s="123" t="s">
        <v>537</v>
      </c>
      <c r="C6311" s="123" t="s">
        <v>538</v>
      </c>
      <c r="D6311" s="123" t="s">
        <v>544</v>
      </c>
      <c r="E6311" s="123" t="s">
        <v>531</v>
      </c>
      <c r="F6311" s="7">
        <v>151.11811075599999</v>
      </c>
      <c r="G6311" s="123" t="s">
        <v>532</v>
      </c>
      <c r="H6311" s="7">
        <v>11.523209298999999</v>
      </c>
      <c r="I6311" s="7">
        <v>76.253</v>
      </c>
      <c r="J6311" s="7">
        <v>11.486487599</v>
      </c>
      <c r="K6311" s="7">
        <v>4.53354E-4</v>
      </c>
      <c r="L6311" s="7">
        <v>9.0670866450000002E-5</v>
      </c>
      <c r="M6311" s="7">
        <v>76.010000000000005</v>
      </c>
      <c r="N6311" s="7">
        <v>3.0000000000000001E-3</v>
      </c>
      <c r="O6311" s="7">
        <v>5.9999999999999995E-4</v>
      </c>
      <c r="P6311" s="7">
        <v>1</v>
      </c>
      <c r="Q6311" s="7">
        <v>28</v>
      </c>
      <c r="R6311" s="7">
        <v>265</v>
      </c>
      <c r="S6311" s="189">
        <v>45625.593981481485</v>
      </c>
    </row>
    <row r="6312" spans="1:19">
      <c r="A6312" s="7">
        <v>2007</v>
      </c>
      <c r="B6312" s="123" t="s">
        <v>537</v>
      </c>
      <c r="C6312" s="123" t="s">
        <v>538</v>
      </c>
      <c r="D6312" s="123" t="s">
        <v>544</v>
      </c>
      <c r="E6312" s="123" t="s">
        <v>533</v>
      </c>
      <c r="F6312" s="7">
        <v>50.816338975999997</v>
      </c>
      <c r="G6312" s="123" t="s">
        <v>532</v>
      </c>
      <c r="H6312" s="7">
        <v>3.7370166299999998</v>
      </c>
      <c r="I6312" s="7">
        <v>73.539666667000006</v>
      </c>
      <c r="J6312" s="7">
        <v>3.724668259</v>
      </c>
      <c r="K6312" s="7">
        <v>1.52449E-4</v>
      </c>
      <c r="L6312" s="7">
        <v>3.0489803389999999E-5</v>
      </c>
      <c r="M6312" s="7">
        <v>73.296666666999997</v>
      </c>
      <c r="N6312" s="7">
        <v>3.0000000000000001E-3</v>
      </c>
      <c r="O6312" s="7">
        <v>5.9999999999999995E-4</v>
      </c>
      <c r="P6312" s="7">
        <v>1</v>
      </c>
      <c r="Q6312" s="7">
        <v>28</v>
      </c>
      <c r="R6312" s="7">
        <v>265</v>
      </c>
      <c r="S6312" s="189">
        <v>45625.593981481485</v>
      </c>
    </row>
    <row r="6313" spans="1:19">
      <c r="A6313" s="7">
        <v>2007</v>
      </c>
      <c r="B6313" s="123" t="s">
        <v>537</v>
      </c>
      <c r="C6313" s="123" t="s">
        <v>538</v>
      </c>
      <c r="D6313" s="123" t="s">
        <v>544</v>
      </c>
      <c r="E6313" s="123" t="s">
        <v>160</v>
      </c>
      <c r="F6313" s="7">
        <v>20.79111602</v>
      </c>
      <c r="G6313" s="123" t="s">
        <v>532</v>
      </c>
      <c r="H6313" s="7">
        <v>1.4893300140000001</v>
      </c>
      <c r="I6313" s="7">
        <v>71.632999999999996</v>
      </c>
      <c r="J6313" s="7">
        <v>1.4842777730000001</v>
      </c>
      <c r="K6313" s="7">
        <v>6.2373348060000005E-5</v>
      </c>
      <c r="L6313" s="7">
        <v>1.2474669610000001E-5</v>
      </c>
      <c r="M6313" s="7">
        <v>71.39</v>
      </c>
      <c r="N6313" s="7">
        <v>3.0000000000000001E-3</v>
      </c>
      <c r="O6313" s="7">
        <v>5.9999999999999995E-4</v>
      </c>
      <c r="P6313" s="7">
        <v>1</v>
      </c>
      <c r="Q6313" s="7">
        <v>28</v>
      </c>
      <c r="R6313" s="7">
        <v>265</v>
      </c>
      <c r="S6313" s="189">
        <v>45625.593981481485</v>
      </c>
    </row>
    <row r="6314" spans="1:19">
      <c r="A6314" s="7">
        <v>2007</v>
      </c>
      <c r="B6314" s="123" t="s">
        <v>537</v>
      </c>
      <c r="C6314" s="123" t="s">
        <v>538</v>
      </c>
      <c r="D6314" s="123" t="s">
        <v>544</v>
      </c>
      <c r="E6314" s="123" t="s">
        <v>163</v>
      </c>
      <c r="F6314" s="7">
        <v>0.86578729499999996</v>
      </c>
      <c r="G6314" s="123" t="s">
        <v>532</v>
      </c>
      <c r="H6314" s="7">
        <v>5.5189177999999998E-2</v>
      </c>
      <c r="I6314" s="7">
        <v>63.744500000000002</v>
      </c>
      <c r="J6314" s="7">
        <v>5.5141993E-2</v>
      </c>
      <c r="K6314" s="7">
        <v>8.6578729500000001E-7</v>
      </c>
      <c r="L6314" s="7">
        <v>8.6578729499999995E-8</v>
      </c>
      <c r="M6314" s="7">
        <v>63.69</v>
      </c>
      <c r="N6314" s="7">
        <v>1E-3</v>
      </c>
      <c r="O6314" s="7">
        <v>1E-4</v>
      </c>
      <c r="P6314" s="7">
        <v>1</v>
      </c>
      <c r="Q6314" s="7">
        <v>28</v>
      </c>
      <c r="R6314" s="7">
        <v>265</v>
      </c>
      <c r="S6314" s="189">
        <v>45625.593981481485</v>
      </c>
    </row>
    <row r="6315" spans="1:19">
      <c r="A6315" s="7">
        <v>2007</v>
      </c>
      <c r="B6315" s="123" t="s">
        <v>537</v>
      </c>
      <c r="C6315" s="123" t="s">
        <v>538</v>
      </c>
      <c r="D6315" s="123" t="s">
        <v>544</v>
      </c>
      <c r="E6315" s="123" t="s">
        <v>535</v>
      </c>
      <c r="F6315" s="7">
        <v>96.297901469999999</v>
      </c>
      <c r="G6315" s="123" t="s">
        <v>532</v>
      </c>
      <c r="H6315" s="7">
        <v>5.4912296899999999</v>
      </c>
      <c r="I6315" s="7">
        <v>57.023357791000002</v>
      </c>
      <c r="J6315" s="7">
        <v>5.485981454</v>
      </c>
      <c r="K6315" s="7">
        <v>9.6297901469999996E-5</v>
      </c>
      <c r="L6315" s="7">
        <v>9.6297901469999996E-6</v>
      </c>
      <c r="M6315" s="7">
        <v>56.968857790999998</v>
      </c>
      <c r="N6315" s="7">
        <v>1E-3</v>
      </c>
      <c r="O6315" s="7">
        <v>1E-4</v>
      </c>
      <c r="P6315" s="7">
        <v>1</v>
      </c>
      <c r="Q6315" s="7">
        <v>28</v>
      </c>
      <c r="R6315" s="7">
        <v>265</v>
      </c>
      <c r="S6315" s="189">
        <v>45625.593981481485</v>
      </c>
    </row>
    <row r="6316" spans="1:19">
      <c r="A6316" s="7">
        <v>2007</v>
      </c>
      <c r="B6316" s="123" t="s">
        <v>537</v>
      </c>
      <c r="C6316" s="123" t="s">
        <v>538</v>
      </c>
      <c r="D6316" s="123" t="s">
        <v>544</v>
      </c>
      <c r="E6316" s="123" t="s">
        <v>541</v>
      </c>
      <c r="F6316" s="7">
        <v>0</v>
      </c>
      <c r="G6316" s="123" t="s">
        <v>532</v>
      </c>
      <c r="H6316" s="7">
        <v>0</v>
      </c>
      <c r="I6316" s="7"/>
      <c r="J6316" s="7">
        <v>0</v>
      </c>
      <c r="K6316" s="7">
        <v>0</v>
      </c>
      <c r="L6316" s="7">
        <v>0</v>
      </c>
      <c r="M6316" s="7"/>
      <c r="N6316" s="7"/>
      <c r="O6316" s="7"/>
      <c r="P6316" s="7">
        <v>1</v>
      </c>
      <c r="Q6316" s="7">
        <v>28</v>
      </c>
      <c r="R6316" s="7">
        <v>265</v>
      </c>
      <c r="S6316" s="189">
        <v>45625.593981481485</v>
      </c>
    </row>
    <row r="6317" spans="1:19">
      <c r="A6317" s="7">
        <v>2007</v>
      </c>
      <c r="B6317" s="123" t="s">
        <v>537</v>
      </c>
      <c r="C6317" s="123" t="s">
        <v>538</v>
      </c>
      <c r="D6317" s="123" t="s">
        <v>545</v>
      </c>
      <c r="E6317" s="123" t="s">
        <v>540</v>
      </c>
      <c r="F6317" s="7">
        <v>0</v>
      </c>
      <c r="G6317" s="123" t="s">
        <v>532</v>
      </c>
      <c r="H6317" s="7">
        <v>0</v>
      </c>
      <c r="I6317" s="7"/>
      <c r="J6317" s="7">
        <v>0</v>
      </c>
      <c r="K6317" s="7">
        <v>0</v>
      </c>
      <c r="L6317" s="7">
        <v>0</v>
      </c>
      <c r="M6317" s="7"/>
      <c r="N6317" s="7"/>
      <c r="O6317" s="7"/>
      <c r="P6317" s="7">
        <v>1</v>
      </c>
      <c r="Q6317" s="7">
        <v>28</v>
      </c>
      <c r="R6317" s="7">
        <v>265</v>
      </c>
      <c r="S6317" s="189">
        <v>45625.593981481485</v>
      </c>
    </row>
    <row r="6318" spans="1:19">
      <c r="A6318" s="7">
        <v>2007</v>
      </c>
      <c r="B6318" s="123" t="s">
        <v>537</v>
      </c>
      <c r="C6318" s="123" t="s">
        <v>538</v>
      </c>
      <c r="D6318" s="123" t="s">
        <v>545</v>
      </c>
      <c r="E6318" s="123" t="s">
        <v>531</v>
      </c>
      <c r="F6318" s="7">
        <v>17.883800089000001</v>
      </c>
      <c r="G6318" s="123" t="s">
        <v>532</v>
      </c>
      <c r="H6318" s="7">
        <v>1.3636934080000001</v>
      </c>
      <c r="I6318" s="7">
        <v>76.253</v>
      </c>
      <c r="J6318" s="7">
        <v>1.3593476449999999</v>
      </c>
      <c r="K6318" s="7">
        <v>5.3651400269999998E-5</v>
      </c>
      <c r="L6318" s="7">
        <v>1.0730280050000001E-5</v>
      </c>
      <c r="M6318" s="7">
        <v>76.010000000000005</v>
      </c>
      <c r="N6318" s="7">
        <v>3.0000000000000001E-3</v>
      </c>
      <c r="O6318" s="7">
        <v>5.9999999999999995E-4</v>
      </c>
      <c r="P6318" s="7">
        <v>1</v>
      </c>
      <c r="Q6318" s="7">
        <v>28</v>
      </c>
      <c r="R6318" s="7">
        <v>265</v>
      </c>
      <c r="S6318" s="189">
        <v>45625.593981481485</v>
      </c>
    </row>
    <row r="6319" spans="1:19">
      <c r="A6319" s="7">
        <v>2007</v>
      </c>
      <c r="B6319" s="123" t="s">
        <v>537</v>
      </c>
      <c r="C6319" s="123" t="s">
        <v>538</v>
      </c>
      <c r="D6319" s="123" t="s">
        <v>545</v>
      </c>
      <c r="E6319" s="123" t="s">
        <v>533</v>
      </c>
      <c r="F6319" s="7">
        <v>28.101435454000001</v>
      </c>
      <c r="G6319" s="123" t="s">
        <v>532</v>
      </c>
      <c r="H6319" s="7">
        <v>2.0665701959999998</v>
      </c>
      <c r="I6319" s="7">
        <v>73.539666667000006</v>
      </c>
      <c r="J6319" s="7">
        <v>2.0597415469999998</v>
      </c>
      <c r="K6319" s="7">
        <v>8.4304306360000002E-5</v>
      </c>
      <c r="L6319" s="7">
        <v>1.6860861269999998E-5</v>
      </c>
      <c r="M6319" s="7">
        <v>73.296666666999997</v>
      </c>
      <c r="N6319" s="7">
        <v>3.0000000000000001E-3</v>
      </c>
      <c r="O6319" s="7">
        <v>5.9999999999999995E-4</v>
      </c>
      <c r="P6319" s="7">
        <v>1</v>
      </c>
      <c r="Q6319" s="7">
        <v>28</v>
      </c>
      <c r="R6319" s="7">
        <v>265</v>
      </c>
      <c r="S6319" s="189">
        <v>45625.593981481485</v>
      </c>
    </row>
    <row r="6320" spans="1:19">
      <c r="A6320" s="7">
        <v>2007</v>
      </c>
      <c r="B6320" s="123" t="s">
        <v>537</v>
      </c>
      <c r="C6320" s="123" t="s">
        <v>538</v>
      </c>
      <c r="D6320" s="123" t="s">
        <v>545</v>
      </c>
      <c r="E6320" s="123" t="s">
        <v>160</v>
      </c>
      <c r="F6320" s="7">
        <v>2.4604871030000002</v>
      </c>
      <c r="G6320" s="123" t="s">
        <v>532</v>
      </c>
      <c r="H6320" s="7">
        <v>0.17625207300000001</v>
      </c>
      <c r="I6320" s="7">
        <v>71.632999999999996</v>
      </c>
      <c r="J6320" s="7">
        <v>0.175654174</v>
      </c>
      <c r="K6320" s="7">
        <v>7.3814613089999997E-6</v>
      </c>
      <c r="L6320" s="7">
        <v>1.476292262E-6</v>
      </c>
      <c r="M6320" s="7">
        <v>71.39</v>
      </c>
      <c r="N6320" s="7">
        <v>3.0000000000000001E-3</v>
      </c>
      <c r="O6320" s="7">
        <v>5.9999999999999995E-4</v>
      </c>
      <c r="P6320" s="7">
        <v>1</v>
      </c>
      <c r="Q6320" s="7">
        <v>28</v>
      </c>
      <c r="R6320" s="7">
        <v>265</v>
      </c>
      <c r="S6320" s="189">
        <v>45625.593981481485</v>
      </c>
    </row>
    <row r="6321" spans="1:19">
      <c r="A6321" s="7">
        <v>2007</v>
      </c>
      <c r="B6321" s="123" t="s">
        <v>537</v>
      </c>
      <c r="C6321" s="123" t="s">
        <v>538</v>
      </c>
      <c r="D6321" s="123" t="s">
        <v>545</v>
      </c>
      <c r="E6321" s="123" t="s">
        <v>163</v>
      </c>
      <c r="F6321" s="7">
        <v>0.62966348699999997</v>
      </c>
      <c r="G6321" s="123" t="s">
        <v>532</v>
      </c>
      <c r="H6321" s="7">
        <v>4.0137583999999997E-2</v>
      </c>
      <c r="I6321" s="7">
        <v>63.744500000000002</v>
      </c>
      <c r="J6321" s="7">
        <v>4.0103266999999998E-2</v>
      </c>
      <c r="K6321" s="7">
        <v>6.2966348699999998E-7</v>
      </c>
      <c r="L6321" s="7">
        <v>6.2966348700000006E-8</v>
      </c>
      <c r="M6321" s="7">
        <v>63.69</v>
      </c>
      <c r="N6321" s="7">
        <v>1E-3</v>
      </c>
      <c r="O6321" s="7">
        <v>1E-4</v>
      </c>
      <c r="P6321" s="7">
        <v>1</v>
      </c>
      <c r="Q6321" s="7">
        <v>28</v>
      </c>
      <c r="R6321" s="7">
        <v>265</v>
      </c>
      <c r="S6321" s="189">
        <v>45625.593981481485</v>
      </c>
    </row>
    <row r="6322" spans="1:19">
      <c r="A6322" s="7">
        <v>2007</v>
      </c>
      <c r="B6322" s="123" t="s">
        <v>537</v>
      </c>
      <c r="C6322" s="123" t="s">
        <v>538</v>
      </c>
      <c r="D6322" s="123" t="s">
        <v>545</v>
      </c>
      <c r="E6322" s="123" t="s">
        <v>535</v>
      </c>
      <c r="F6322" s="7">
        <v>93.616921519000002</v>
      </c>
      <c r="G6322" s="123" t="s">
        <v>532</v>
      </c>
      <c r="H6322" s="7">
        <v>5.338351211</v>
      </c>
      <c r="I6322" s="7">
        <v>57.023357791000002</v>
      </c>
      <c r="J6322" s="7">
        <v>5.3332490889999997</v>
      </c>
      <c r="K6322" s="7">
        <v>9.3616921520000003E-5</v>
      </c>
      <c r="L6322" s="7">
        <v>9.361692152E-6</v>
      </c>
      <c r="M6322" s="7">
        <v>56.968857790999998</v>
      </c>
      <c r="N6322" s="7">
        <v>1E-3</v>
      </c>
      <c r="O6322" s="7">
        <v>1E-4</v>
      </c>
      <c r="P6322" s="7">
        <v>1</v>
      </c>
      <c r="Q6322" s="7">
        <v>28</v>
      </c>
      <c r="R6322" s="7">
        <v>265</v>
      </c>
      <c r="S6322" s="189">
        <v>45625.593981481485</v>
      </c>
    </row>
    <row r="6323" spans="1:19">
      <c r="A6323" s="7">
        <v>2007</v>
      </c>
      <c r="B6323" s="123" t="s">
        <v>537</v>
      </c>
      <c r="C6323" s="123" t="s">
        <v>538</v>
      </c>
      <c r="D6323" s="123" t="s">
        <v>545</v>
      </c>
      <c r="E6323" s="123" t="s">
        <v>541</v>
      </c>
      <c r="F6323" s="7">
        <v>0</v>
      </c>
      <c r="G6323" s="123" t="s">
        <v>532</v>
      </c>
      <c r="H6323" s="7">
        <v>0</v>
      </c>
      <c r="I6323" s="7"/>
      <c r="J6323" s="7">
        <v>0</v>
      </c>
      <c r="K6323" s="7">
        <v>0</v>
      </c>
      <c r="L6323" s="7">
        <v>0</v>
      </c>
      <c r="M6323" s="7"/>
      <c r="N6323" s="7"/>
      <c r="O6323" s="7"/>
      <c r="P6323" s="7">
        <v>1</v>
      </c>
      <c r="Q6323" s="7">
        <v>28</v>
      </c>
      <c r="R6323" s="7">
        <v>265</v>
      </c>
      <c r="S6323" s="189">
        <v>45625.593981481485</v>
      </c>
    </row>
    <row r="6324" spans="1:19">
      <c r="A6324" s="7">
        <v>2007</v>
      </c>
      <c r="B6324" s="123" t="s">
        <v>537</v>
      </c>
      <c r="C6324" s="123" t="s">
        <v>538</v>
      </c>
      <c r="D6324" s="123" t="s">
        <v>546</v>
      </c>
      <c r="E6324" s="123" t="s">
        <v>33</v>
      </c>
      <c r="F6324" s="7">
        <v>0</v>
      </c>
      <c r="G6324" s="123" t="s">
        <v>532</v>
      </c>
      <c r="H6324" s="7">
        <v>0</v>
      </c>
      <c r="I6324" s="7"/>
      <c r="J6324" s="7">
        <v>0</v>
      </c>
      <c r="K6324" s="7">
        <v>0</v>
      </c>
      <c r="L6324" s="7">
        <v>0</v>
      </c>
      <c r="M6324" s="7"/>
      <c r="N6324" s="7"/>
      <c r="O6324" s="7"/>
      <c r="P6324" s="7"/>
      <c r="Q6324" s="7">
        <v>28</v>
      </c>
      <c r="R6324" s="7">
        <v>265</v>
      </c>
      <c r="S6324" s="189">
        <v>45625.593981481485</v>
      </c>
    </row>
    <row r="6325" spans="1:19">
      <c r="A6325" s="7">
        <v>2007</v>
      </c>
      <c r="B6325" s="123" t="s">
        <v>537</v>
      </c>
      <c r="C6325" s="123" t="s">
        <v>538</v>
      </c>
      <c r="D6325" s="123" t="s">
        <v>546</v>
      </c>
      <c r="E6325" s="123" t="s">
        <v>540</v>
      </c>
      <c r="F6325" s="7">
        <v>0</v>
      </c>
      <c r="G6325" s="123" t="s">
        <v>532</v>
      </c>
      <c r="H6325" s="7">
        <v>0</v>
      </c>
      <c r="I6325" s="7"/>
      <c r="J6325" s="7">
        <v>0</v>
      </c>
      <c r="K6325" s="7">
        <v>0</v>
      </c>
      <c r="L6325" s="7">
        <v>0</v>
      </c>
      <c r="M6325" s="7"/>
      <c r="N6325" s="7"/>
      <c r="O6325" s="7"/>
      <c r="P6325" s="7">
        <v>1</v>
      </c>
      <c r="Q6325" s="7">
        <v>28</v>
      </c>
      <c r="R6325" s="7">
        <v>265</v>
      </c>
      <c r="S6325" s="189">
        <v>45625.593981481485</v>
      </c>
    </row>
    <row r="6326" spans="1:19">
      <c r="A6326" s="7">
        <v>2007</v>
      </c>
      <c r="B6326" s="123" t="s">
        <v>537</v>
      </c>
      <c r="C6326" s="123" t="s">
        <v>538</v>
      </c>
      <c r="D6326" s="123" t="s">
        <v>546</v>
      </c>
      <c r="E6326" s="123" t="s">
        <v>531</v>
      </c>
      <c r="F6326" s="7">
        <v>885.35987818000001</v>
      </c>
      <c r="G6326" s="123" t="s">
        <v>532</v>
      </c>
      <c r="H6326" s="7">
        <v>67.511346790999994</v>
      </c>
      <c r="I6326" s="7">
        <v>76.253</v>
      </c>
      <c r="J6326" s="7">
        <v>67.296204340000003</v>
      </c>
      <c r="K6326" s="7">
        <v>2.6560799999999999E-3</v>
      </c>
      <c r="L6326" s="7">
        <v>5.3121600000000004E-4</v>
      </c>
      <c r="M6326" s="7">
        <v>76.010000000000005</v>
      </c>
      <c r="N6326" s="7">
        <v>3.0000000000000001E-3</v>
      </c>
      <c r="O6326" s="7">
        <v>5.9999999999999995E-4</v>
      </c>
      <c r="P6326" s="7">
        <v>1</v>
      </c>
      <c r="Q6326" s="7">
        <v>28</v>
      </c>
      <c r="R6326" s="7">
        <v>265</v>
      </c>
      <c r="S6326" s="189">
        <v>45625.593981481485</v>
      </c>
    </row>
    <row r="6327" spans="1:19">
      <c r="A6327" s="7">
        <v>2007</v>
      </c>
      <c r="B6327" s="123" t="s">
        <v>537</v>
      </c>
      <c r="C6327" s="123" t="s">
        <v>538</v>
      </c>
      <c r="D6327" s="123" t="s">
        <v>546</v>
      </c>
      <c r="E6327" s="123" t="s">
        <v>533</v>
      </c>
      <c r="F6327" s="7">
        <v>192.59392471800001</v>
      </c>
      <c r="G6327" s="123" t="s">
        <v>532</v>
      </c>
      <c r="H6327" s="7">
        <v>14.163293026</v>
      </c>
      <c r="I6327" s="7">
        <v>73.539666667000006</v>
      </c>
      <c r="J6327" s="7">
        <v>14.116492702</v>
      </c>
      <c r="K6327" s="7">
        <v>5.7778199999999999E-4</v>
      </c>
      <c r="L6327" s="7">
        <v>1.15556E-4</v>
      </c>
      <c r="M6327" s="7">
        <v>73.296666666999997</v>
      </c>
      <c r="N6327" s="7">
        <v>3.0000000000000001E-3</v>
      </c>
      <c r="O6327" s="7">
        <v>5.9999999999999995E-4</v>
      </c>
      <c r="P6327" s="7">
        <v>1</v>
      </c>
      <c r="Q6327" s="7">
        <v>28</v>
      </c>
      <c r="R6327" s="7">
        <v>265</v>
      </c>
      <c r="S6327" s="189">
        <v>45625.593981481485</v>
      </c>
    </row>
    <row r="6328" spans="1:19">
      <c r="A6328" s="7">
        <v>2007</v>
      </c>
      <c r="B6328" s="123" t="s">
        <v>537</v>
      </c>
      <c r="C6328" s="123" t="s">
        <v>538</v>
      </c>
      <c r="D6328" s="123" t="s">
        <v>546</v>
      </c>
      <c r="E6328" s="123" t="s">
        <v>160</v>
      </c>
      <c r="F6328" s="7">
        <v>121.809489638</v>
      </c>
      <c r="G6328" s="123" t="s">
        <v>532</v>
      </c>
      <c r="H6328" s="7">
        <v>8.7255791709999997</v>
      </c>
      <c r="I6328" s="7">
        <v>71.632999999999996</v>
      </c>
      <c r="J6328" s="7">
        <v>8.6959794650000006</v>
      </c>
      <c r="K6328" s="7">
        <v>3.65428E-4</v>
      </c>
      <c r="L6328" s="7">
        <v>7.3085693779999998E-5</v>
      </c>
      <c r="M6328" s="7">
        <v>71.39</v>
      </c>
      <c r="N6328" s="7">
        <v>3.0000000000000001E-3</v>
      </c>
      <c r="O6328" s="7">
        <v>5.9999999999999995E-4</v>
      </c>
      <c r="P6328" s="7">
        <v>1</v>
      </c>
      <c r="Q6328" s="7">
        <v>28</v>
      </c>
      <c r="R6328" s="7">
        <v>265</v>
      </c>
      <c r="S6328" s="189">
        <v>45625.593981481485</v>
      </c>
    </row>
    <row r="6329" spans="1:19">
      <c r="A6329" s="7">
        <v>2007</v>
      </c>
      <c r="B6329" s="123" t="s">
        <v>537</v>
      </c>
      <c r="C6329" s="123" t="s">
        <v>538</v>
      </c>
      <c r="D6329" s="123" t="s">
        <v>546</v>
      </c>
      <c r="E6329" s="123" t="s">
        <v>163</v>
      </c>
      <c r="F6329" s="7">
        <v>47.854425018999997</v>
      </c>
      <c r="G6329" s="123" t="s">
        <v>532</v>
      </c>
      <c r="H6329" s="7">
        <v>3.050456396</v>
      </c>
      <c r="I6329" s="7">
        <v>63.744500000000002</v>
      </c>
      <c r="J6329" s="7">
        <v>3.0478483289999998</v>
      </c>
      <c r="K6329" s="7">
        <v>4.7854425020000002E-5</v>
      </c>
      <c r="L6329" s="7">
        <v>4.7854425020000002E-6</v>
      </c>
      <c r="M6329" s="7">
        <v>63.69</v>
      </c>
      <c r="N6329" s="7">
        <v>1E-3</v>
      </c>
      <c r="O6329" s="7">
        <v>1E-4</v>
      </c>
      <c r="P6329" s="7">
        <v>1</v>
      </c>
      <c r="Q6329" s="7">
        <v>28</v>
      </c>
      <c r="R6329" s="7">
        <v>265</v>
      </c>
      <c r="S6329" s="189">
        <v>45625.593981481485</v>
      </c>
    </row>
    <row r="6330" spans="1:19">
      <c r="A6330" s="7">
        <v>2007</v>
      </c>
      <c r="B6330" s="123" t="s">
        <v>537</v>
      </c>
      <c r="C6330" s="123" t="s">
        <v>538</v>
      </c>
      <c r="D6330" s="123" t="s">
        <v>546</v>
      </c>
      <c r="E6330" s="123" t="s">
        <v>535</v>
      </c>
      <c r="F6330" s="7">
        <v>2776.6257218310002</v>
      </c>
      <c r="G6330" s="123" t="s">
        <v>532</v>
      </c>
      <c r="H6330" s="7">
        <v>158.332521988</v>
      </c>
      <c r="I6330" s="7">
        <v>57.023357791000002</v>
      </c>
      <c r="J6330" s="7">
        <v>158.18119588600001</v>
      </c>
      <c r="K6330" s="7">
        <v>2.7766259999999999E-3</v>
      </c>
      <c r="L6330" s="7">
        <v>2.7766299999999999E-4</v>
      </c>
      <c r="M6330" s="7">
        <v>56.968857790999998</v>
      </c>
      <c r="N6330" s="7">
        <v>1E-3</v>
      </c>
      <c r="O6330" s="7">
        <v>1E-4</v>
      </c>
      <c r="P6330" s="7">
        <v>1</v>
      </c>
      <c r="Q6330" s="7">
        <v>28</v>
      </c>
      <c r="R6330" s="7">
        <v>265</v>
      </c>
      <c r="S6330" s="189">
        <v>45625.593981481485</v>
      </c>
    </row>
    <row r="6331" spans="1:19">
      <c r="A6331" s="7">
        <v>2007</v>
      </c>
      <c r="B6331" s="123" t="s">
        <v>537</v>
      </c>
      <c r="C6331" s="123" t="s">
        <v>538</v>
      </c>
      <c r="D6331" s="123" t="s">
        <v>546</v>
      </c>
      <c r="E6331" s="123" t="s">
        <v>541</v>
      </c>
      <c r="F6331" s="7">
        <v>603.41093370999999</v>
      </c>
      <c r="G6331" s="123" t="s">
        <v>532</v>
      </c>
      <c r="H6331" s="7">
        <v>56.388518670000003</v>
      </c>
      <c r="I6331" s="7">
        <v>93.449613721000006</v>
      </c>
      <c r="J6331" s="7">
        <v>56.241889813</v>
      </c>
      <c r="K6331" s="7">
        <v>1.8102330000000001E-3</v>
      </c>
      <c r="L6331" s="7">
        <v>3.62047E-4</v>
      </c>
      <c r="M6331" s="7">
        <v>93.206613720999997</v>
      </c>
      <c r="N6331" s="7">
        <v>3.0000000000000001E-3</v>
      </c>
      <c r="O6331" s="7">
        <v>5.9999999999999995E-4</v>
      </c>
      <c r="P6331" s="7">
        <v>1</v>
      </c>
      <c r="Q6331" s="7">
        <v>28</v>
      </c>
      <c r="R6331" s="7">
        <v>265</v>
      </c>
      <c r="S6331" s="189">
        <v>45625.593981481485</v>
      </c>
    </row>
    <row r="6332" spans="1:19">
      <c r="A6332" s="7">
        <v>2007</v>
      </c>
      <c r="B6332" s="123" t="s">
        <v>537</v>
      </c>
      <c r="C6332" s="123" t="s">
        <v>538</v>
      </c>
      <c r="D6332" s="123" t="s">
        <v>547</v>
      </c>
      <c r="E6332" s="123" t="s">
        <v>540</v>
      </c>
      <c r="F6332" s="7">
        <v>0</v>
      </c>
      <c r="G6332" s="123" t="s">
        <v>532</v>
      </c>
      <c r="H6332" s="7">
        <v>0</v>
      </c>
      <c r="I6332" s="7"/>
      <c r="J6332" s="7">
        <v>0</v>
      </c>
      <c r="K6332" s="7">
        <v>0</v>
      </c>
      <c r="L6332" s="7">
        <v>0</v>
      </c>
      <c r="M6332" s="7"/>
      <c r="N6332" s="7"/>
      <c r="O6332" s="7"/>
      <c r="P6332" s="7">
        <v>1</v>
      </c>
      <c r="Q6332" s="7">
        <v>28</v>
      </c>
      <c r="R6332" s="7">
        <v>265</v>
      </c>
      <c r="S6332" s="189">
        <v>45625.593981481485</v>
      </c>
    </row>
    <row r="6333" spans="1:19">
      <c r="A6333" s="7">
        <v>2007</v>
      </c>
      <c r="B6333" s="123" t="s">
        <v>537</v>
      </c>
      <c r="C6333" s="123" t="s">
        <v>538</v>
      </c>
      <c r="D6333" s="123" t="s">
        <v>547</v>
      </c>
      <c r="E6333" s="123" t="s">
        <v>531</v>
      </c>
      <c r="F6333" s="7">
        <v>26.266831380999999</v>
      </c>
      <c r="G6333" s="123" t="s">
        <v>532</v>
      </c>
      <c r="H6333" s="7">
        <v>2.0029246930000002</v>
      </c>
      <c r="I6333" s="7">
        <v>76.253</v>
      </c>
      <c r="J6333" s="7">
        <v>1.9965418530000001</v>
      </c>
      <c r="K6333" s="7">
        <v>7.880049414E-5</v>
      </c>
      <c r="L6333" s="7">
        <v>1.5760098829999999E-5</v>
      </c>
      <c r="M6333" s="7">
        <v>76.010000000000005</v>
      </c>
      <c r="N6333" s="7">
        <v>3.0000000000000001E-3</v>
      </c>
      <c r="O6333" s="7">
        <v>5.9999999999999995E-4</v>
      </c>
      <c r="P6333" s="7">
        <v>1</v>
      </c>
      <c r="Q6333" s="7">
        <v>28</v>
      </c>
      <c r="R6333" s="7">
        <v>265</v>
      </c>
      <c r="S6333" s="189">
        <v>45625.593981481485</v>
      </c>
    </row>
    <row r="6334" spans="1:19">
      <c r="A6334" s="7">
        <v>2007</v>
      </c>
      <c r="B6334" s="123" t="s">
        <v>537</v>
      </c>
      <c r="C6334" s="123" t="s">
        <v>538</v>
      </c>
      <c r="D6334" s="123" t="s">
        <v>547</v>
      </c>
      <c r="E6334" s="123" t="s">
        <v>533</v>
      </c>
      <c r="F6334" s="7">
        <v>60.318994363999998</v>
      </c>
      <c r="G6334" s="123" t="s">
        <v>532</v>
      </c>
      <c r="H6334" s="7">
        <v>4.4358387390000003</v>
      </c>
      <c r="I6334" s="7">
        <v>73.539666667000006</v>
      </c>
      <c r="J6334" s="7">
        <v>4.4211812239999997</v>
      </c>
      <c r="K6334" s="7">
        <v>1.8095700000000001E-4</v>
      </c>
      <c r="L6334" s="7">
        <v>3.6191396619999999E-5</v>
      </c>
      <c r="M6334" s="7">
        <v>73.296666666999997</v>
      </c>
      <c r="N6334" s="7">
        <v>3.0000000000000001E-3</v>
      </c>
      <c r="O6334" s="7">
        <v>5.9999999999999995E-4</v>
      </c>
      <c r="P6334" s="7">
        <v>1</v>
      </c>
      <c r="Q6334" s="7">
        <v>28</v>
      </c>
      <c r="R6334" s="7">
        <v>265</v>
      </c>
      <c r="S6334" s="189">
        <v>45625.593981481485</v>
      </c>
    </row>
    <row r="6335" spans="1:19">
      <c r="A6335" s="7">
        <v>2007</v>
      </c>
      <c r="B6335" s="123" t="s">
        <v>537</v>
      </c>
      <c r="C6335" s="123" t="s">
        <v>538</v>
      </c>
      <c r="D6335" s="123" t="s">
        <v>547</v>
      </c>
      <c r="E6335" s="123" t="s">
        <v>160</v>
      </c>
      <c r="F6335" s="7">
        <v>3.6138404319999999</v>
      </c>
      <c r="G6335" s="123" t="s">
        <v>532</v>
      </c>
      <c r="H6335" s="7">
        <v>0.25887023199999998</v>
      </c>
      <c r="I6335" s="7">
        <v>71.632999999999996</v>
      </c>
      <c r="J6335" s="7">
        <v>0.25799206800000002</v>
      </c>
      <c r="K6335" s="7">
        <v>1.08415213E-5</v>
      </c>
      <c r="L6335" s="7">
        <v>2.1683042589999999E-6</v>
      </c>
      <c r="M6335" s="7">
        <v>71.39</v>
      </c>
      <c r="N6335" s="7">
        <v>3.0000000000000001E-3</v>
      </c>
      <c r="O6335" s="7">
        <v>5.9999999999999995E-4</v>
      </c>
      <c r="P6335" s="7">
        <v>1</v>
      </c>
      <c r="Q6335" s="7">
        <v>28</v>
      </c>
      <c r="R6335" s="7">
        <v>265</v>
      </c>
      <c r="S6335" s="189">
        <v>45625.593981481485</v>
      </c>
    </row>
    <row r="6336" spans="1:19">
      <c r="A6336" s="7">
        <v>2007</v>
      </c>
      <c r="B6336" s="123" t="s">
        <v>537</v>
      </c>
      <c r="C6336" s="123" t="s">
        <v>538</v>
      </c>
      <c r="D6336" s="123" t="s">
        <v>547</v>
      </c>
      <c r="E6336" s="123" t="s">
        <v>163</v>
      </c>
      <c r="F6336" s="7">
        <v>160.642897143</v>
      </c>
      <c r="G6336" s="123" t="s">
        <v>532</v>
      </c>
      <c r="H6336" s="7">
        <v>10.240101157</v>
      </c>
      <c r="I6336" s="7">
        <v>63.744500000000002</v>
      </c>
      <c r="J6336" s="7">
        <v>10.231346118999999</v>
      </c>
      <c r="K6336" s="7">
        <v>1.60643E-4</v>
      </c>
      <c r="L6336" s="7">
        <v>1.6064289709999999E-5</v>
      </c>
      <c r="M6336" s="7">
        <v>63.69</v>
      </c>
      <c r="N6336" s="7">
        <v>1E-3</v>
      </c>
      <c r="O6336" s="7">
        <v>1E-4</v>
      </c>
      <c r="P6336" s="7">
        <v>1</v>
      </c>
      <c r="Q6336" s="7">
        <v>28</v>
      </c>
      <c r="R6336" s="7">
        <v>265</v>
      </c>
      <c r="S6336" s="189">
        <v>45625.593981481485</v>
      </c>
    </row>
    <row r="6337" spans="1:19">
      <c r="A6337" s="7">
        <v>2007</v>
      </c>
      <c r="B6337" s="123" t="s">
        <v>537</v>
      </c>
      <c r="C6337" s="123" t="s">
        <v>538</v>
      </c>
      <c r="D6337" s="123" t="s">
        <v>547</v>
      </c>
      <c r="E6337" s="123" t="s">
        <v>535</v>
      </c>
      <c r="F6337" s="7">
        <v>227.52100121500001</v>
      </c>
      <c r="G6337" s="123" t="s">
        <v>532</v>
      </c>
      <c r="H6337" s="7">
        <v>12.974011457</v>
      </c>
      <c r="I6337" s="7">
        <v>57.023357791000002</v>
      </c>
      <c r="J6337" s="7">
        <v>12.961611563</v>
      </c>
      <c r="K6337" s="7">
        <v>2.2752100000000001E-4</v>
      </c>
      <c r="L6337" s="7">
        <v>2.275210012E-5</v>
      </c>
      <c r="M6337" s="7">
        <v>56.968857790999998</v>
      </c>
      <c r="N6337" s="7">
        <v>1E-3</v>
      </c>
      <c r="O6337" s="7">
        <v>1E-4</v>
      </c>
      <c r="P6337" s="7">
        <v>1</v>
      </c>
      <c r="Q6337" s="7">
        <v>28</v>
      </c>
      <c r="R6337" s="7">
        <v>265</v>
      </c>
      <c r="S6337" s="189">
        <v>45625.593981481485</v>
      </c>
    </row>
    <row r="6338" spans="1:19">
      <c r="A6338" s="7">
        <v>2007</v>
      </c>
      <c r="B6338" s="123" t="s">
        <v>537</v>
      </c>
      <c r="C6338" s="123" t="s">
        <v>538</v>
      </c>
      <c r="D6338" s="123" t="s">
        <v>547</v>
      </c>
      <c r="E6338" s="123" t="s">
        <v>541</v>
      </c>
      <c r="F6338" s="7">
        <v>0</v>
      </c>
      <c r="G6338" s="123" t="s">
        <v>532</v>
      </c>
      <c r="H6338" s="7">
        <v>0</v>
      </c>
      <c r="I6338" s="7"/>
      <c r="J6338" s="7">
        <v>0</v>
      </c>
      <c r="K6338" s="7">
        <v>0</v>
      </c>
      <c r="L6338" s="7">
        <v>0</v>
      </c>
      <c r="M6338" s="7"/>
      <c r="N6338" s="7"/>
      <c r="O6338" s="7"/>
      <c r="P6338" s="7">
        <v>1</v>
      </c>
      <c r="Q6338" s="7">
        <v>28</v>
      </c>
      <c r="R6338" s="7">
        <v>265</v>
      </c>
      <c r="S6338" s="189">
        <v>45625.593981481485</v>
      </c>
    </row>
    <row r="6339" spans="1:19">
      <c r="A6339" s="7">
        <v>2007</v>
      </c>
      <c r="B6339" s="123" t="s">
        <v>537</v>
      </c>
      <c r="C6339" s="123" t="s">
        <v>538</v>
      </c>
      <c r="D6339" s="123" t="s">
        <v>548</v>
      </c>
      <c r="E6339" s="123" t="s">
        <v>33</v>
      </c>
      <c r="F6339" s="7">
        <v>0</v>
      </c>
      <c r="G6339" s="123" t="s">
        <v>532</v>
      </c>
      <c r="H6339" s="7">
        <v>0</v>
      </c>
      <c r="I6339" s="7"/>
      <c r="J6339" s="7">
        <v>0</v>
      </c>
      <c r="K6339" s="7">
        <v>0</v>
      </c>
      <c r="L6339" s="7">
        <v>0</v>
      </c>
      <c r="M6339" s="7"/>
      <c r="N6339" s="7"/>
      <c r="O6339" s="7"/>
      <c r="P6339" s="7"/>
      <c r="Q6339" s="7">
        <v>28</v>
      </c>
      <c r="R6339" s="7">
        <v>265</v>
      </c>
      <c r="S6339" s="189">
        <v>45625.593981481485</v>
      </c>
    </row>
    <row r="6340" spans="1:19">
      <c r="A6340" s="7">
        <v>2007</v>
      </c>
      <c r="B6340" s="123" t="s">
        <v>537</v>
      </c>
      <c r="C6340" s="123" t="s">
        <v>538</v>
      </c>
      <c r="D6340" s="123" t="s">
        <v>548</v>
      </c>
      <c r="E6340" s="123" t="s">
        <v>540</v>
      </c>
      <c r="F6340" s="7">
        <v>6364.4344292870001</v>
      </c>
      <c r="G6340" s="123" t="s">
        <v>532</v>
      </c>
      <c r="H6340" s="7">
        <v>606.38740133600004</v>
      </c>
      <c r="I6340" s="7">
        <v>95.277500000000003</v>
      </c>
      <c r="J6340" s="7">
        <v>602.07549701100004</v>
      </c>
      <c r="K6340" s="7">
        <v>6.3644344000000005E-2</v>
      </c>
      <c r="L6340" s="7">
        <v>9.5466519999999992E-3</v>
      </c>
      <c r="M6340" s="7">
        <v>94.6</v>
      </c>
      <c r="N6340" s="7">
        <v>0.01</v>
      </c>
      <c r="O6340" s="7">
        <v>1.5E-3</v>
      </c>
      <c r="P6340" s="7">
        <v>1</v>
      </c>
      <c r="Q6340" s="7">
        <v>28</v>
      </c>
      <c r="R6340" s="7">
        <v>265</v>
      </c>
      <c r="S6340" s="189">
        <v>45625.593981481485</v>
      </c>
    </row>
    <row r="6341" spans="1:19">
      <c r="A6341" s="7">
        <v>2007</v>
      </c>
      <c r="B6341" s="123" t="s">
        <v>537</v>
      </c>
      <c r="C6341" s="123" t="s">
        <v>538</v>
      </c>
      <c r="D6341" s="123" t="s">
        <v>548</v>
      </c>
      <c r="E6341" s="123" t="s">
        <v>531</v>
      </c>
      <c r="F6341" s="7">
        <v>714.23426607399995</v>
      </c>
      <c r="G6341" s="123" t="s">
        <v>532</v>
      </c>
      <c r="H6341" s="7">
        <v>54.462505491000002</v>
      </c>
      <c r="I6341" s="7">
        <v>76.253</v>
      </c>
      <c r="J6341" s="7">
        <v>54.288946564</v>
      </c>
      <c r="K6341" s="7">
        <v>2.1427030000000001E-3</v>
      </c>
      <c r="L6341" s="7">
        <v>4.28541E-4</v>
      </c>
      <c r="M6341" s="7">
        <v>76.010000000000005</v>
      </c>
      <c r="N6341" s="7">
        <v>3.0000000000000001E-3</v>
      </c>
      <c r="O6341" s="7">
        <v>5.9999999999999995E-4</v>
      </c>
      <c r="P6341" s="7">
        <v>1</v>
      </c>
      <c r="Q6341" s="7">
        <v>28</v>
      </c>
      <c r="R6341" s="7">
        <v>265</v>
      </c>
      <c r="S6341" s="189">
        <v>45625.593981481485</v>
      </c>
    </row>
    <row r="6342" spans="1:19">
      <c r="A6342" s="7">
        <v>2007</v>
      </c>
      <c r="B6342" s="123" t="s">
        <v>537</v>
      </c>
      <c r="C6342" s="123" t="s">
        <v>538</v>
      </c>
      <c r="D6342" s="123" t="s">
        <v>548</v>
      </c>
      <c r="E6342" s="123" t="s">
        <v>533</v>
      </c>
      <c r="F6342" s="7">
        <v>812.70570923900004</v>
      </c>
      <c r="G6342" s="123" t="s">
        <v>532</v>
      </c>
      <c r="H6342" s="7">
        <v>59.766106956000002</v>
      </c>
      <c r="I6342" s="7">
        <v>73.539666667000006</v>
      </c>
      <c r="J6342" s="7">
        <v>59.568619468000001</v>
      </c>
      <c r="K6342" s="7">
        <v>2.4381170000000001E-3</v>
      </c>
      <c r="L6342" s="7">
        <v>4.8762300000000002E-4</v>
      </c>
      <c r="M6342" s="7">
        <v>73.296666666999997</v>
      </c>
      <c r="N6342" s="7">
        <v>3.0000000000000001E-3</v>
      </c>
      <c r="O6342" s="7">
        <v>5.9999999999999995E-4</v>
      </c>
      <c r="P6342" s="7">
        <v>1</v>
      </c>
      <c r="Q6342" s="7">
        <v>28</v>
      </c>
      <c r="R6342" s="7">
        <v>265</v>
      </c>
      <c r="S6342" s="189">
        <v>45625.593981481485</v>
      </c>
    </row>
    <row r="6343" spans="1:19">
      <c r="A6343" s="7">
        <v>2007</v>
      </c>
      <c r="B6343" s="123" t="s">
        <v>537</v>
      </c>
      <c r="C6343" s="123" t="s">
        <v>538</v>
      </c>
      <c r="D6343" s="123" t="s">
        <v>548</v>
      </c>
      <c r="E6343" s="123" t="s">
        <v>160</v>
      </c>
      <c r="F6343" s="7">
        <v>98.265703672000001</v>
      </c>
      <c r="G6343" s="123" t="s">
        <v>532</v>
      </c>
      <c r="H6343" s="7">
        <v>7.0390671510000002</v>
      </c>
      <c r="I6343" s="7">
        <v>71.632999999999996</v>
      </c>
      <c r="J6343" s="7">
        <v>7.0151885849999998</v>
      </c>
      <c r="K6343" s="7">
        <v>2.9479700000000002E-4</v>
      </c>
      <c r="L6343" s="7">
        <v>5.89594222E-5</v>
      </c>
      <c r="M6343" s="7">
        <v>71.39</v>
      </c>
      <c r="N6343" s="7">
        <v>3.0000000000000001E-3</v>
      </c>
      <c r="O6343" s="7">
        <v>5.9999999999999995E-4</v>
      </c>
      <c r="P6343" s="7">
        <v>1</v>
      </c>
      <c r="Q6343" s="7">
        <v>28</v>
      </c>
      <c r="R6343" s="7">
        <v>265</v>
      </c>
      <c r="S6343" s="189">
        <v>45625.593981481485</v>
      </c>
    </row>
    <row r="6344" spans="1:19">
      <c r="A6344" s="7">
        <v>2007</v>
      </c>
      <c r="B6344" s="123" t="s">
        <v>537</v>
      </c>
      <c r="C6344" s="123" t="s">
        <v>538</v>
      </c>
      <c r="D6344" s="123" t="s">
        <v>548</v>
      </c>
      <c r="E6344" s="123" t="s">
        <v>163</v>
      </c>
      <c r="F6344" s="7">
        <v>64.540507426999994</v>
      </c>
      <c r="G6344" s="123" t="s">
        <v>532</v>
      </c>
      <c r="H6344" s="7">
        <v>4.1141023759999999</v>
      </c>
      <c r="I6344" s="7">
        <v>63.744500000000002</v>
      </c>
      <c r="J6344" s="7">
        <v>4.1105849179999998</v>
      </c>
      <c r="K6344" s="7">
        <v>6.4540507429999998E-5</v>
      </c>
      <c r="L6344" s="7">
        <v>6.4540507430000003E-6</v>
      </c>
      <c r="M6344" s="7">
        <v>63.69</v>
      </c>
      <c r="N6344" s="7">
        <v>1E-3</v>
      </c>
      <c r="O6344" s="7">
        <v>1E-4</v>
      </c>
      <c r="P6344" s="7">
        <v>1</v>
      </c>
      <c r="Q6344" s="7">
        <v>28</v>
      </c>
      <c r="R6344" s="7">
        <v>265</v>
      </c>
      <c r="S6344" s="189">
        <v>45625.593981481485</v>
      </c>
    </row>
    <row r="6345" spans="1:19">
      <c r="A6345" s="7">
        <v>2007</v>
      </c>
      <c r="B6345" s="123" t="s">
        <v>537</v>
      </c>
      <c r="C6345" s="123" t="s">
        <v>538</v>
      </c>
      <c r="D6345" s="123" t="s">
        <v>548</v>
      </c>
      <c r="E6345" s="123" t="s">
        <v>535</v>
      </c>
      <c r="F6345" s="7">
        <v>1479.248802484</v>
      </c>
      <c r="G6345" s="123" t="s">
        <v>532</v>
      </c>
      <c r="H6345" s="7">
        <v>84.351733726000006</v>
      </c>
      <c r="I6345" s="7">
        <v>57.023357791000002</v>
      </c>
      <c r="J6345" s="7">
        <v>84.271114666000003</v>
      </c>
      <c r="K6345" s="7">
        <v>1.479249E-3</v>
      </c>
      <c r="L6345" s="7">
        <v>1.47925E-4</v>
      </c>
      <c r="M6345" s="7">
        <v>56.968857790999998</v>
      </c>
      <c r="N6345" s="7">
        <v>1E-3</v>
      </c>
      <c r="O6345" s="7">
        <v>1E-4</v>
      </c>
      <c r="P6345" s="7">
        <v>1</v>
      </c>
      <c r="Q6345" s="7">
        <v>28</v>
      </c>
      <c r="R6345" s="7">
        <v>265</v>
      </c>
      <c r="S6345" s="189">
        <v>45625.593981481485</v>
      </c>
    </row>
    <row r="6346" spans="1:19">
      <c r="A6346" s="7">
        <v>2007</v>
      </c>
      <c r="B6346" s="123" t="s">
        <v>537</v>
      </c>
      <c r="C6346" s="123" t="s">
        <v>538</v>
      </c>
      <c r="D6346" s="123" t="s">
        <v>548</v>
      </c>
      <c r="E6346" s="123" t="s">
        <v>549</v>
      </c>
      <c r="F6346" s="7">
        <v>0</v>
      </c>
      <c r="G6346" s="123" t="s">
        <v>532</v>
      </c>
      <c r="H6346" s="7">
        <v>0</v>
      </c>
      <c r="I6346" s="7"/>
      <c r="J6346" s="7">
        <v>0</v>
      </c>
      <c r="K6346" s="7">
        <v>0</v>
      </c>
      <c r="L6346" s="7">
        <v>0</v>
      </c>
      <c r="M6346" s="7"/>
      <c r="N6346" s="7"/>
      <c r="O6346" s="7"/>
      <c r="P6346" s="7">
        <v>1</v>
      </c>
      <c r="Q6346" s="7">
        <v>28</v>
      </c>
      <c r="R6346" s="7">
        <v>265</v>
      </c>
      <c r="S6346" s="189">
        <v>45625.593981481485</v>
      </c>
    </row>
    <row r="6347" spans="1:19">
      <c r="A6347" s="7">
        <v>2007</v>
      </c>
      <c r="B6347" s="123" t="s">
        <v>537</v>
      </c>
      <c r="C6347" s="123" t="s">
        <v>538</v>
      </c>
      <c r="D6347" s="123" t="s">
        <v>548</v>
      </c>
      <c r="E6347" s="123" t="s">
        <v>541</v>
      </c>
      <c r="F6347" s="7">
        <v>9412.1373094720002</v>
      </c>
      <c r="G6347" s="123" t="s">
        <v>532</v>
      </c>
      <c r="H6347" s="7">
        <v>879.56059585900005</v>
      </c>
      <c r="I6347" s="7">
        <v>93.449613721000006</v>
      </c>
      <c r="J6347" s="7">
        <v>877.27344649300005</v>
      </c>
      <c r="K6347" s="7">
        <v>2.8236411999999999E-2</v>
      </c>
      <c r="L6347" s="7">
        <v>5.647282E-3</v>
      </c>
      <c r="M6347" s="7">
        <v>93.206613720999997</v>
      </c>
      <c r="N6347" s="7">
        <v>3.0000000000000001E-3</v>
      </c>
      <c r="O6347" s="7">
        <v>5.9999999999999995E-4</v>
      </c>
      <c r="P6347" s="7">
        <v>1</v>
      </c>
      <c r="Q6347" s="7">
        <v>28</v>
      </c>
      <c r="R6347" s="7">
        <v>265</v>
      </c>
      <c r="S6347" s="189">
        <v>45625.593981481485</v>
      </c>
    </row>
    <row r="6348" spans="1:19">
      <c r="A6348" s="7">
        <v>2007</v>
      </c>
      <c r="B6348" s="123" t="s">
        <v>537</v>
      </c>
      <c r="C6348" s="123" t="s">
        <v>538</v>
      </c>
      <c r="D6348" s="123" t="s">
        <v>548</v>
      </c>
      <c r="E6348" s="123" t="s">
        <v>131</v>
      </c>
      <c r="F6348" s="7">
        <v>0</v>
      </c>
      <c r="G6348" s="123" t="s">
        <v>532</v>
      </c>
      <c r="H6348" s="7">
        <v>0</v>
      </c>
      <c r="I6348" s="7"/>
      <c r="J6348" s="7">
        <v>0</v>
      </c>
      <c r="K6348" s="7">
        <v>0</v>
      </c>
      <c r="L6348" s="7">
        <v>0</v>
      </c>
      <c r="M6348" s="7"/>
      <c r="N6348" s="7"/>
      <c r="O6348" s="7"/>
      <c r="P6348" s="7"/>
      <c r="Q6348" s="7">
        <v>28</v>
      </c>
      <c r="R6348" s="7">
        <v>265</v>
      </c>
      <c r="S6348" s="189">
        <v>45625.593981481485</v>
      </c>
    </row>
    <row r="6349" spans="1:19">
      <c r="A6349" s="7">
        <v>2007</v>
      </c>
      <c r="B6349" s="123" t="s">
        <v>537</v>
      </c>
      <c r="C6349" s="123" t="s">
        <v>538</v>
      </c>
      <c r="D6349" s="123" t="s">
        <v>550</v>
      </c>
      <c r="E6349" s="123" t="s">
        <v>540</v>
      </c>
      <c r="F6349" s="7">
        <v>0</v>
      </c>
      <c r="G6349" s="123" t="s">
        <v>532</v>
      </c>
      <c r="H6349" s="7">
        <v>0</v>
      </c>
      <c r="I6349" s="7"/>
      <c r="J6349" s="7">
        <v>0</v>
      </c>
      <c r="K6349" s="7">
        <v>0</v>
      </c>
      <c r="L6349" s="7">
        <v>0</v>
      </c>
      <c r="M6349" s="7"/>
      <c r="N6349" s="7"/>
      <c r="O6349" s="7"/>
      <c r="P6349" s="7">
        <v>1</v>
      </c>
      <c r="Q6349" s="7">
        <v>28</v>
      </c>
      <c r="R6349" s="7">
        <v>265</v>
      </c>
      <c r="S6349" s="189">
        <v>45625.593981481485</v>
      </c>
    </row>
    <row r="6350" spans="1:19">
      <c r="A6350" s="7">
        <v>2007</v>
      </c>
      <c r="B6350" s="123" t="s">
        <v>537</v>
      </c>
      <c r="C6350" s="123" t="s">
        <v>538</v>
      </c>
      <c r="D6350" s="123" t="s">
        <v>550</v>
      </c>
      <c r="E6350" s="123" t="s">
        <v>531</v>
      </c>
      <c r="F6350" s="7">
        <v>9331.8329159999994</v>
      </c>
      <c r="G6350" s="123" t="s">
        <v>532</v>
      </c>
      <c r="H6350" s="7">
        <v>711.58025534399997</v>
      </c>
      <c r="I6350" s="7">
        <v>76.253</v>
      </c>
      <c r="J6350" s="7">
        <v>709.31261994500005</v>
      </c>
      <c r="K6350" s="7">
        <v>2.7995499E-2</v>
      </c>
      <c r="L6350" s="7">
        <v>5.5991000000000001E-3</v>
      </c>
      <c r="M6350" s="7">
        <v>76.010000000000005</v>
      </c>
      <c r="N6350" s="7">
        <v>3.0000000000000001E-3</v>
      </c>
      <c r="O6350" s="7">
        <v>5.9999999999999995E-4</v>
      </c>
      <c r="P6350" s="7">
        <v>1</v>
      </c>
      <c r="Q6350" s="7">
        <v>28</v>
      </c>
      <c r="R6350" s="7">
        <v>265</v>
      </c>
      <c r="S6350" s="189">
        <v>45625.593981481485</v>
      </c>
    </row>
    <row r="6351" spans="1:19">
      <c r="A6351" s="7">
        <v>2007</v>
      </c>
      <c r="B6351" s="123" t="s">
        <v>537</v>
      </c>
      <c r="C6351" s="123" t="s">
        <v>538</v>
      </c>
      <c r="D6351" s="123" t="s">
        <v>550</v>
      </c>
      <c r="E6351" s="123" t="s">
        <v>533</v>
      </c>
      <c r="F6351" s="7">
        <v>59.302667585000002</v>
      </c>
      <c r="G6351" s="123" t="s">
        <v>532</v>
      </c>
      <c r="H6351" s="7">
        <v>4.3610984070000001</v>
      </c>
      <c r="I6351" s="7">
        <v>73.539666667000006</v>
      </c>
      <c r="J6351" s="7">
        <v>4.3466878580000001</v>
      </c>
      <c r="K6351" s="7">
        <v>1.77908E-4</v>
      </c>
      <c r="L6351" s="7">
        <v>3.5581600549999999E-5</v>
      </c>
      <c r="M6351" s="7">
        <v>73.296666666999997</v>
      </c>
      <c r="N6351" s="7">
        <v>3.0000000000000001E-3</v>
      </c>
      <c r="O6351" s="7">
        <v>5.9999999999999995E-4</v>
      </c>
      <c r="P6351" s="7">
        <v>1</v>
      </c>
      <c r="Q6351" s="7">
        <v>28</v>
      </c>
      <c r="R6351" s="7">
        <v>265</v>
      </c>
      <c r="S6351" s="189">
        <v>45625.593981481485</v>
      </c>
    </row>
    <row r="6352" spans="1:19">
      <c r="A6352" s="7">
        <v>2007</v>
      </c>
      <c r="B6352" s="123" t="s">
        <v>537</v>
      </c>
      <c r="C6352" s="123" t="s">
        <v>538</v>
      </c>
      <c r="D6352" s="123" t="s">
        <v>550</v>
      </c>
      <c r="E6352" s="123" t="s">
        <v>160</v>
      </c>
      <c r="F6352" s="7">
        <v>0</v>
      </c>
      <c r="G6352" s="123" t="s">
        <v>532</v>
      </c>
      <c r="H6352" s="7">
        <v>0</v>
      </c>
      <c r="I6352" s="7"/>
      <c r="J6352" s="7">
        <v>0</v>
      </c>
      <c r="K6352" s="7">
        <v>0</v>
      </c>
      <c r="L6352" s="7">
        <v>0</v>
      </c>
      <c r="M6352" s="7"/>
      <c r="N6352" s="7"/>
      <c r="O6352" s="7"/>
      <c r="P6352" s="7">
        <v>1</v>
      </c>
      <c r="Q6352" s="7">
        <v>28</v>
      </c>
      <c r="R6352" s="7">
        <v>265</v>
      </c>
      <c r="S6352" s="189">
        <v>45625.593981481485</v>
      </c>
    </row>
    <row r="6353" spans="1:19">
      <c r="A6353" s="7">
        <v>2007</v>
      </c>
      <c r="B6353" s="123" t="s">
        <v>537</v>
      </c>
      <c r="C6353" s="123" t="s">
        <v>538</v>
      </c>
      <c r="D6353" s="123" t="s">
        <v>550</v>
      </c>
      <c r="E6353" s="123" t="s">
        <v>163</v>
      </c>
      <c r="F6353" s="7">
        <v>123.09921172599999</v>
      </c>
      <c r="G6353" s="123" t="s">
        <v>532</v>
      </c>
      <c r="H6353" s="7">
        <v>7.8468977019999997</v>
      </c>
      <c r="I6353" s="7">
        <v>63.744500000000002</v>
      </c>
      <c r="J6353" s="7">
        <v>7.8401887950000004</v>
      </c>
      <c r="K6353" s="7">
        <v>1.2309899999999999E-4</v>
      </c>
      <c r="L6353" s="7">
        <v>1.230992117E-5</v>
      </c>
      <c r="M6353" s="7">
        <v>63.69</v>
      </c>
      <c r="N6353" s="7">
        <v>1E-3</v>
      </c>
      <c r="O6353" s="7">
        <v>1E-4</v>
      </c>
      <c r="P6353" s="7">
        <v>1</v>
      </c>
      <c r="Q6353" s="7">
        <v>28</v>
      </c>
      <c r="R6353" s="7">
        <v>265</v>
      </c>
      <c r="S6353" s="189">
        <v>45625.593981481485</v>
      </c>
    </row>
    <row r="6354" spans="1:19">
      <c r="A6354" s="7">
        <v>2007</v>
      </c>
      <c r="B6354" s="123" t="s">
        <v>537</v>
      </c>
      <c r="C6354" s="123" t="s">
        <v>538</v>
      </c>
      <c r="D6354" s="123" t="s">
        <v>550</v>
      </c>
      <c r="E6354" s="123" t="s">
        <v>535</v>
      </c>
      <c r="F6354" s="7">
        <v>7896.5621755740003</v>
      </c>
      <c r="G6354" s="123" t="s">
        <v>532</v>
      </c>
      <c r="H6354" s="7">
        <v>450.28849025699998</v>
      </c>
      <c r="I6354" s="7">
        <v>57.023357791000002</v>
      </c>
      <c r="J6354" s="7">
        <v>449.85812761800003</v>
      </c>
      <c r="K6354" s="7">
        <v>7.8965619999999993E-3</v>
      </c>
      <c r="L6354" s="7">
        <v>7.8965600000000002E-4</v>
      </c>
      <c r="M6354" s="7">
        <v>56.968857790999998</v>
      </c>
      <c r="N6354" s="7">
        <v>1E-3</v>
      </c>
      <c r="O6354" s="7">
        <v>1E-4</v>
      </c>
      <c r="P6354" s="7">
        <v>1</v>
      </c>
      <c r="Q6354" s="7">
        <v>28</v>
      </c>
      <c r="R6354" s="7">
        <v>265</v>
      </c>
      <c r="S6354" s="189">
        <v>45625.593981481485</v>
      </c>
    </row>
    <row r="6355" spans="1:19">
      <c r="A6355" s="7">
        <v>2007</v>
      </c>
      <c r="B6355" s="123" t="s">
        <v>537</v>
      </c>
      <c r="C6355" s="123" t="s">
        <v>538</v>
      </c>
      <c r="D6355" s="123" t="s">
        <v>550</v>
      </c>
      <c r="E6355" s="123" t="s">
        <v>541</v>
      </c>
      <c r="F6355" s="7">
        <v>0</v>
      </c>
      <c r="G6355" s="123" t="s">
        <v>532</v>
      </c>
      <c r="H6355" s="7">
        <v>0</v>
      </c>
      <c r="I6355" s="7"/>
      <c r="J6355" s="7">
        <v>0</v>
      </c>
      <c r="K6355" s="7">
        <v>0</v>
      </c>
      <c r="L6355" s="7">
        <v>0</v>
      </c>
      <c r="M6355" s="7"/>
      <c r="N6355" s="7"/>
      <c r="O6355" s="7"/>
      <c r="P6355" s="7">
        <v>1</v>
      </c>
      <c r="Q6355" s="7">
        <v>28</v>
      </c>
      <c r="R6355" s="7">
        <v>265</v>
      </c>
      <c r="S6355" s="189">
        <v>45625.593981481485</v>
      </c>
    </row>
    <row r="6356" spans="1:19">
      <c r="A6356" s="7">
        <v>2007</v>
      </c>
      <c r="B6356" s="123" t="s">
        <v>537</v>
      </c>
      <c r="C6356" s="123" t="s">
        <v>538</v>
      </c>
      <c r="D6356" s="123" t="s">
        <v>551</v>
      </c>
      <c r="E6356" s="123" t="s">
        <v>540</v>
      </c>
      <c r="F6356" s="7">
        <v>2.7805556650000001</v>
      </c>
      <c r="G6356" s="123" t="s">
        <v>532</v>
      </c>
      <c r="H6356" s="7">
        <v>0.26492439200000001</v>
      </c>
      <c r="I6356" s="7">
        <v>95.277500000000003</v>
      </c>
      <c r="J6356" s="7">
        <v>0.26304056599999998</v>
      </c>
      <c r="K6356" s="7">
        <v>2.7805556649999999E-5</v>
      </c>
      <c r="L6356" s="7">
        <v>4.1708334969999998E-6</v>
      </c>
      <c r="M6356" s="7">
        <v>94.6</v>
      </c>
      <c r="N6356" s="7">
        <v>0.01</v>
      </c>
      <c r="O6356" s="7">
        <v>1.5E-3</v>
      </c>
      <c r="P6356" s="7">
        <v>1</v>
      </c>
      <c r="Q6356" s="7">
        <v>28</v>
      </c>
      <c r="R6356" s="7">
        <v>265</v>
      </c>
      <c r="S6356" s="189">
        <v>45625.593981481485</v>
      </c>
    </row>
    <row r="6357" spans="1:19">
      <c r="A6357" s="7">
        <v>2007</v>
      </c>
      <c r="B6357" s="123" t="s">
        <v>537</v>
      </c>
      <c r="C6357" s="123" t="s">
        <v>538</v>
      </c>
      <c r="D6357" s="123" t="s">
        <v>551</v>
      </c>
      <c r="E6357" s="123" t="s">
        <v>531</v>
      </c>
      <c r="F6357" s="7">
        <v>70.417462852</v>
      </c>
      <c r="G6357" s="123" t="s">
        <v>532</v>
      </c>
      <c r="H6357" s="7">
        <v>5.3695427950000001</v>
      </c>
      <c r="I6357" s="7">
        <v>76.253</v>
      </c>
      <c r="J6357" s="7">
        <v>5.3524313509999999</v>
      </c>
      <c r="K6357" s="7">
        <v>2.1125199999999999E-4</v>
      </c>
      <c r="L6357" s="7">
        <v>4.225047771E-5</v>
      </c>
      <c r="M6357" s="7">
        <v>76.010000000000005</v>
      </c>
      <c r="N6357" s="7">
        <v>3.0000000000000001E-3</v>
      </c>
      <c r="O6357" s="7">
        <v>5.9999999999999995E-4</v>
      </c>
      <c r="P6357" s="7">
        <v>1</v>
      </c>
      <c r="Q6357" s="7">
        <v>28</v>
      </c>
      <c r="R6357" s="7">
        <v>265</v>
      </c>
      <c r="S6357" s="189">
        <v>45625.593981481485</v>
      </c>
    </row>
    <row r="6358" spans="1:19">
      <c r="A6358" s="7">
        <v>2007</v>
      </c>
      <c r="B6358" s="123" t="s">
        <v>537</v>
      </c>
      <c r="C6358" s="123" t="s">
        <v>538</v>
      </c>
      <c r="D6358" s="123" t="s">
        <v>551</v>
      </c>
      <c r="E6358" s="123" t="s">
        <v>533</v>
      </c>
      <c r="F6358" s="7">
        <v>44.769194638000002</v>
      </c>
      <c r="G6358" s="123" t="s">
        <v>532</v>
      </c>
      <c r="H6358" s="7">
        <v>3.2923116509999999</v>
      </c>
      <c r="I6358" s="7">
        <v>73.539666667000006</v>
      </c>
      <c r="J6358" s="7">
        <v>3.2814327360000002</v>
      </c>
      <c r="K6358" s="7">
        <v>1.34308E-4</v>
      </c>
      <c r="L6358" s="7">
        <v>2.6861516780000001E-5</v>
      </c>
      <c r="M6358" s="7">
        <v>73.296666666999997</v>
      </c>
      <c r="N6358" s="7">
        <v>3.0000000000000001E-3</v>
      </c>
      <c r="O6358" s="7">
        <v>5.9999999999999995E-4</v>
      </c>
      <c r="P6358" s="7">
        <v>1</v>
      </c>
      <c r="Q6358" s="7">
        <v>28</v>
      </c>
      <c r="R6358" s="7">
        <v>265</v>
      </c>
      <c r="S6358" s="189">
        <v>45625.593981481485</v>
      </c>
    </row>
    <row r="6359" spans="1:19">
      <c r="A6359" s="7">
        <v>2007</v>
      </c>
      <c r="B6359" s="123" t="s">
        <v>537</v>
      </c>
      <c r="C6359" s="123" t="s">
        <v>538</v>
      </c>
      <c r="D6359" s="123" t="s">
        <v>551</v>
      </c>
      <c r="E6359" s="123" t="s">
        <v>160</v>
      </c>
      <c r="F6359" s="7">
        <v>9.6881679680000001</v>
      </c>
      <c r="G6359" s="123" t="s">
        <v>532</v>
      </c>
      <c r="H6359" s="7">
        <v>0.69399253599999999</v>
      </c>
      <c r="I6359" s="7">
        <v>71.632999999999996</v>
      </c>
      <c r="J6359" s="7">
        <v>0.69163831099999995</v>
      </c>
      <c r="K6359" s="7">
        <v>2.9064503899999999E-5</v>
      </c>
      <c r="L6359" s="7">
        <v>5.812900781E-6</v>
      </c>
      <c r="M6359" s="7">
        <v>71.39</v>
      </c>
      <c r="N6359" s="7">
        <v>3.0000000000000001E-3</v>
      </c>
      <c r="O6359" s="7">
        <v>5.9999999999999995E-4</v>
      </c>
      <c r="P6359" s="7">
        <v>1</v>
      </c>
      <c r="Q6359" s="7">
        <v>28</v>
      </c>
      <c r="R6359" s="7">
        <v>265</v>
      </c>
      <c r="S6359" s="189">
        <v>45625.593981481485</v>
      </c>
    </row>
    <row r="6360" spans="1:19">
      <c r="A6360" s="7">
        <v>2007</v>
      </c>
      <c r="B6360" s="123" t="s">
        <v>537</v>
      </c>
      <c r="C6360" s="123" t="s">
        <v>538</v>
      </c>
      <c r="D6360" s="123" t="s">
        <v>551</v>
      </c>
      <c r="E6360" s="123" t="s">
        <v>163</v>
      </c>
      <c r="F6360" s="7">
        <v>53.285272595000002</v>
      </c>
      <c r="G6360" s="123" t="s">
        <v>532</v>
      </c>
      <c r="H6360" s="7">
        <v>3.3966430590000001</v>
      </c>
      <c r="I6360" s="7">
        <v>63.744500000000002</v>
      </c>
      <c r="J6360" s="7">
        <v>3.3937390120000002</v>
      </c>
      <c r="K6360" s="7">
        <v>5.3285272600000003E-5</v>
      </c>
      <c r="L6360" s="7">
        <v>5.3285272589999998E-6</v>
      </c>
      <c r="M6360" s="7">
        <v>63.69</v>
      </c>
      <c r="N6360" s="7">
        <v>1E-3</v>
      </c>
      <c r="O6360" s="7">
        <v>1E-4</v>
      </c>
      <c r="P6360" s="7">
        <v>1</v>
      </c>
      <c r="Q6360" s="7">
        <v>28</v>
      </c>
      <c r="R6360" s="7">
        <v>265</v>
      </c>
      <c r="S6360" s="189">
        <v>45625.593981481485</v>
      </c>
    </row>
    <row r="6361" spans="1:19">
      <c r="A6361" s="7">
        <v>2007</v>
      </c>
      <c r="B6361" s="123" t="s">
        <v>537</v>
      </c>
      <c r="C6361" s="123" t="s">
        <v>538</v>
      </c>
      <c r="D6361" s="123" t="s">
        <v>551</v>
      </c>
      <c r="E6361" s="123" t="s">
        <v>535</v>
      </c>
      <c r="F6361" s="7">
        <v>283.96649801299998</v>
      </c>
      <c r="G6361" s="123" t="s">
        <v>532</v>
      </c>
      <c r="H6361" s="7">
        <v>16.192723217000001</v>
      </c>
      <c r="I6361" s="7">
        <v>57.023357791000002</v>
      </c>
      <c r="J6361" s="7">
        <v>16.177247043000001</v>
      </c>
      <c r="K6361" s="7">
        <v>2.8396600000000003E-4</v>
      </c>
      <c r="L6361" s="7">
        <v>2.8396649799999999E-5</v>
      </c>
      <c r="M6361" s="7">
        <v>56.968857790999998</v>
      </c>
      <c r="N6361" s="7">
        <v>1E-3</v>
      </c>
      <c r="O6361" s="7">
        <v>1E-4</v>
      </c>
      <c r="P6361" s="7">
        <v>1</v>
      </c>
      <c r="Q6361" s="7">
        <v>28</v>
      </c>
      <c r="R6361" s="7">
        <v>265</v>
      </c>
      <c r="S6361" s="189">
        <v>45625.593981481485</v>
      </c>
    </row>
    <row r="6362" spans="1:19">
      <c r="A6362" s="7">
        <v>2007</v>
      </c>
      <c r="B6362" s="123" t="s">
        <v>537</v>
      </c>
      <c r="C6362" s="123" t="s">
        <v>538</v>
      </c>
      <c r="D6362" s="123" t="s">
        <v>551</v>
      </c>
      <c r="E6362" s="123" t="s">
        <v>541</v>
      </c>
      <c r="F6362" s="7">
        <v>0</v>
      </c>
      <c r="G6362" s="123" t="s">
        <v>532</v>
      </c>
      <c r="H6362" s="7">
        <v>0</v>
      </c>
      <c r="I6362" s="7"/>
      <c r="J6362" s="7">
        <v>0</v>
      </c>
      <c r="K6362" s="7">
        <v>0</v>
      </c>
      <c r="L6362" s="7">
        <v>0</v>
      </c>
      <c r="M6362" s="7"/>
      <c r="N6362" s="7"/>
      <c r="O6362" s="7"/>
      <c r="P6362" s="7">
        <v>1</v>
      </c>
      <c r="Q6362" s="7">
        <v>28</v>
      </c>
      <c r="R6362" s="7">
        <v>265</v>
      </c>
      <c r="S6362" s="189">
        <v>45625.593981481485</v>
      </c>
    </row>
    <row r="6363" spans="1:19">
      <c r="A6363" s="7">
        <v>2007</v>
      </c>
      <c r="B6363" s="123" t="s">
        <v>537</v>
      </c>
      <c r="C6363" s="123" t="s">
        <v>538</v>
      </c>
      <c r="D6363" s="123" t="s">
        <v>552</v>
      </c>
      <c r="E6363" s="123" t="s">
        <v>540</v>
      </c>
      <c r="F6363" s="7">
        <v>0</v>
      </c>
      <c r="G6363" s="123" t="s">
        <v>532</v>
      </c>
      <c r="H6363" s="7">
        <v>0</v>
      </c>
      <c r="I6363" s="7"/>
      <c r="J6363" s="7">
        <v>0</v>
      </c>
      <c r="K6363" s="7">
        <v>0</v>
      </c>
      <c r="L6363" s="7">
        <v>0</v>
      </c>
      <c r="M6363" s="7"/>
      <c r="N6363" s="7"/>
      <c r="O6363" s="7"/>
      <c r="P6363" s="7">
        <v>1</v>
      </c>
      <c r="Q6363" s="7">
        <v>28</v>
      </c>
      <c r="R6363" s="7">
        <v>265</v>
      </c>
      <c r="S6363" s="189">
        <v>45625.593981481485</v>
      </c>
    </row>
    <row r="6364" spans="1:19">
      <c r="A6364" s="7">
        <v>2007</v>
      </c>
      <c r="B6364" s="123" t="s">
        <v>537</v>
      </c>
      <c r="C6364" s="123" t="s">
        <v>538</v>
      </c>
      <c r="D6364" s="123" t="s">
        <v>552</v>
      </c>
      <c r="E6364" s="123" t="s">
        <v>531</v>
      </c>
      <c r="F6364" s="7">
        <v>113.89745182</v>
      </c>
      <c r="G6364" s="123" t="s">
        <v>532</v>
      </c>
      <c r="H6364" s="7">
        <v>8.6850223940000006</v>
      </c>
      <c r="I6364" s="7">
        <v>76.253</v>
      </c>
      <c r="J6364" s="7">
        <v>8.6573453130000004</v>
      </c>
      <c r="K6364" s="7">
        <v>3.4169199999999999E-4</v>
      </c>
      <c r="L6364" s="7">
        <v>6.8338471089999999E-5</v>
      </c>
      <c r="M6364" s="7">
        <v>76.010000000000005</v>
      </c>
      <c r="N6364" s="7">
        <v>3.0000000000000001E-3</v>
      </c>
      <c r="O6364" s="7">
        <v>5.9999999999999995E-4</v>
      </c>
      <c r="P6364" s="7">
        <v>1</v>
      </c>
      <c r="Q6364" s="7">
        <v>28</v>
      </c>
      <c r="R6364" s="7">
        <v>265</v>
      </c>
      <c r="S6364" s="189">
        <v>45625.593981481485</v>
      </c>
    </row>
    <row r="6365" spans="1:19">
      <c r="A6365" s="7">
        <v>2007</v>
      </c>
      <c r="B6365" s="123" t="s">
        <v>537</v>
      </c>
      <c r="C6365" s="123" t="s">
        <v>538</v>
      </c>
      <c r="D6365" s="123" t="s">
        <v>552</v>
      </c>
      <c r="E6365" s="123" t="s">
        <v>533</v>
      </c>
      <c r="F6365" s="7">
        <v>157.73391618100001</v>
      </c>
      <c r="G6365" s="123" t="s">
        <v>532</v>
      </c>
      <c r="H6365" s="7">
        <v>11.599699618000001</v>
      </c>
      <c r="I6365" s="7">
        <v>73.539666667000006</v>
      </c>
      <c r="J6365" s="7">
        <v>11.561370276</v>
      </c>
      <c r="K6365" s="7">
        <v>4.7320199999999999E-4</v>
      </c>
      <c r="L6365" s="7">
        <v>9.4640349710000001E-5</v>
      </c>
      <c r="M6365" s="7">
        <v>73.296666666999997</v>
      </c>
      <c r="N6365" s="7">
        <v>3.0000000000000001E-3</v>
      </c>
      <c r="O6365" s="7">
        <v>5.9999999999999995E-4</v>
      </c>
      <c r="P6365" s="7">
        <v>1</v>
      </c>
      <c r="Q6365" s="7">
        <v>28</v>
      </c>
      <c r="R6365" s="7">
        <v>265</v>
      </c>
      <c r="S6365" s="189">
        <v>45625.593981481485</v>
      </c>
    </row>
    <row r="6366" spans="1:19">
      <c r="A6366" s="7">
        <v>2007</v>
      </c>
      <c r="B6366" s="123" t="s">
        <v>537</v>
      </c>
      <c r="C6366" s="123" t="s">
        <v>538</v>
      </c>
      <c r="D6366" s="123" t="s">
        <v>552</v>
      </c>
      <c r="E6366" s="123" t="s">
        <v>160</v>
      </c>
      <c r="F6366" s="7">
        <v>15.670227237000001</v>
      </c>
      <c r="G6366" s="123" t="s">
        <v>532</v>
      </c>
      <c r="H6366" s="7">
        <v>1.122505388</v>
      </c>
      <c r="I6366" s="7">
        <v>71.632999999999996</v>
      </c>
      <c r="J6366" s="7">
        <v>1.1186975219999999</v>
      </c>
      <c r="K6366" s="7">
        <v>4.7010681709999999E-5</v>
      </c>
      <c r="L6366" s="7">
        <v>9.4021363419999992E-6</v>
      </c>
      <c r="M6366" s="7">
        <v>71.39</v>
      </c>
      <c r="N6366" s="7">
        <v>3.0000000000000001E-3</v>
      </c>
      <c r="O6366" s="7">
        <v>5.9999999999999995E-4</v>
      </c>
      <c r="P6366" s="7">
        <v>1</v>
      </c>
      <c r="Q6366" s="7">
        <v>28</v>
      </c>
      <c r="R6366" s="7">
        <v>265</v>
      </c>
      <c r="S6366" s="189">
        <v>45625.593981481485</v>
      </c>
    </row>
    <row r="6367" spans="1:19">
      <c r="A6367" s="7">
        <v>2007</v>
      </c>
      <c r="B6367" s="123" t="s">
        <v>537</v>
      </c>
      <c r="C6367" s="123" t="s">
        <v>538</v>
      </c>
      <c r="D6367" s="123" t="s">
        <v>552</v>
      </c>
      <c r="E6367" s="123" t="s">
        <v>163</v>
      </c>
      <c r="F6367" s="7">
        <v>972.83008755100002</v>
      </c>
      <c r="G6367" s="123" t="s">
        <v>532</v>
      </c>
      <c r="H6367" s="7">
        <v>62.012567515999997</v>
      </c>
      <c r="I6367" s="7">
        <v>63.744500000000002</v>
      </c>
      <c r="J6367" s="7">
        <v>61.959548276</v>
      </c>
      <c r="K6367" s="7">
        <v>9.7283000000000005E-4</v>
      </c>
      <c r="L6367" s="7">
        <v>9.7283008760000006E-5</v>
      </c>
      <c r="M6367" s="7">
        <v>63.69</v>
      </c>
      <c r="N6367" s="7">
        <v>1E-3</v>
      </c>
      <c r="O6367" s="7">
        <v>1E-4</v>
      </c>
      <c r="P6367" s="7">
        <v>1</v>
      </c>
      <c r="Q6367" s="7">
        <v>28</v>
      </c>
      <c r="R6367" s="7">
        <v>265</v>
      </c>
      <c r="S6367" s="189">
        <v>45625.593981481485</v>
      </c>
    </row>
    <row r="6368" spans="1:19">
      <c r="A6368" s="7">
        <v>2007</v>
      </c>
      <c r="B6368" s="123" t="s">
        <v>537</v>
      </c>
      <c r="C6368" s="123" t="s">
        <v>538</v>
      </c>
      <c r="D6368" s="123" t="s">
        <v>552</v>
      </c>
      <c r="E6368" s="123" t="s">
        <v>535</v>
      </c>
      <c r="F6368" s="7">
        <v>4345.8684999540001</v>
      </c>
      <c r="G6368" s="123" t="s">
        <v>532</v>
      </c>
      <c r="H6368" s="7">
        <v>247.81601438600001</v>
      </c>
      <c r="I6368" s="7">
        <v>57.023357791000002</v>
      </c>
      <c r="J6368" s="7">
        <v>247.57916455200001</v>
      </c>
      <c r="K6368" s="7">
        <v>4.3458680000000001E-3</v>
      </c>
      <c r="L6368" s="7">
        <v>4.34587E-4</v>
      </c>
      <c r="M6368" s="7">
        <v>56.968857790999998</v>
      </c>
      <c r="N6368" s="7">
        <v>1E-3</v>
      </c>
      <c r="O6368" s="7">
        <v>1E-4</v>
      </c>
      <c r="P6368" s="7">
        <v>1</v>
      </c>
      <c r="Q6368" s="7">
        <v>28</v>
      </c>
      <c r="R6368" s="7">
        <v>265</v>
      </c>
      <c r="S6368" s="189">
        <v>45625.593981481485</v>
      </c>
    </row>
    <row r="6369" spans="1:19">
      <c r="A6369" s="7">
        <v>2007</v>
      </c>
      <c r="B6369" s="123" t="s">
        <v>537</v>
      </c>
      <c r="C6369" s="123" t="s">
        <v>538</v>
      </c>
      <c r="D6369" s="123" t="s">
        <v>552</v>
      </c>
      <c r="E6369" s="123" t="s">
        <v>541</v>
      </c>
      <c r="F6369" s="7">
        <v>0</v>
      </c>
      <c r="G6369" s="123" t="s">
        <v>532</v>
      </c>
      <c r="H6369" s="7">
        <v>0</v>
      </c>
      <c r="I6369" s="7"/>
      <c r="J6369" s="7">
        <v>0</v>
      </c>
      <c r="K6369" s="7">
        <v>0</v>
      </c>
      <c r="L6369" s="7">
        <v>0</v>
      </c>
      <c r="M6369" s="7"/>
      <c r="N6369" s="7"/>
      <c r="O6369" s="7"/>
      <c r="P6369" s="7">
        <v>1</v>
      </c>
      <c r="Q6369" s="7">
        <v>28</v>
      </c>
      <c r="R6369" s="7">
        <v>265</v>
      </c>
      <c r="S6369" s="189">
        <v>45625.593981481485</v>
      </c>
    </row>
    <row r="6370" spans="1:19">
      <c r="A6370" s="7">
        <v>2007</v>
      </c>
      <c r="B6370" s="123" t="s">
        <v>537</v>
      </c>
      <c r="C6370" s="123" t="s">
        <v>538</v>
      </c>
      <c r="D6370" s="123" t="s">
        <v>567</v>
      </c>
      <c r="E6370" s="123" t="s">
        <v>540</v>
      </c>
      <c r="F6370" s="7">
        <v>0</v>
      </c>
      <c r="G6370" s="123" t="s">
        <v>532</v>
      </c>
      <c r="H6370" s="7">
        <v>0</v>
      </c>
      <c r="I6370" s="7"/>
      <c r="J6370" s="7">
        <v>0</v>
      </c>
      <c r="K6370" s="7">
        <v>0</v>
      </c>
      <c r="L6370" s="7">
        <v>0</v>
      </c>
      <c r="M6370" s="7"/>
      <c r="N6370" s="7"/>
      <c r="O6370" s="7"/>
      <c r="P6370" s="7">
        <v>1</v>
      </c>
      <c r="Q6370" s="7">
        <v>28</v>
      </c>
      <c r="R6370" s="7">
        <v>265</v>
      </c>
      <c r="S6370" s="189">
        <v>45625.593981481485</v>
      </c>
    </row>
    <row r="6371" spans="1:19">
      <c r="A6371" s="7">
        <v>2007</v>
      </c>
      <c r="B6371" s="123" t="s">
        <v>537</v>
      </c>
      <c r="C6371" s="123" t="s">
        <v>538</v>
      </c>
      <c r="D6371" s="123" t="s">
        <v>567</v>
      </c>
      <c r="E6371" s="123" t="s">
        <v>531</v>
      </c>
      <c r="F6371" s="7">
        <v>0</v>
      </c>
      <c r="G6371" s="123" t="s">
        <v>532</v>
      </c>
      <c r="H6371" s="7">
        <v>0</v>
      </c>
      <c r="I6371" s="7"/>
      <c r="J6371" s="7">
        <v>0</v>
      </c>
      <c r="K6371" s="7">
        <v>0</v>
      </c>
      <c r="L6371" s="7">
        <v>0</v>
      </c>
      <c r="M6371" s="7"/>
      <c r="N6371" s="7"/>
      <c r="O6371" s="7"/>
      <c r="P6371" s="7">
        <v>1</v>
      </c>
      <c r="Q6371" s="7">
        <v>28</v>
      </c>
      <c r="R6371" s="7">
        <v>265</v>
      </c>
      <c r="S6371" s="189">
        <v>45625.593981481485</v>
      </c>
    </row>
    <row r="6372" spans="1:19">
      <c r="A6372" s="7">
        <v>2007</v>
      </c>
      <c r="B6372" s="123" t="s">
        <v>537</v>
      </c>
      <c r="C6372" s="123" t="s">
        <v>538</v>
      </c>
      <c r="D6372" s="123" t="s">
        <v>567</v>
      </c>
      <c r="E6372" s="123" t="s">
        <v>533</v>
      </c>
      <c r="F6372" s="7">
        <v>1.117959457</v>
      </c>
      <c r="G6372" s="123" t="s">
        <v>532</v>
      </c>
      <c r="H6372" s="7">
        <v>8.2214365999999997E-2</v>
      </c>
      <c r="I6372" s="7">
        <v>73.539666667000006</v>
      </c>
      <c r="J6372" s="7">
        <v>8.1942702000000006E-2</v>
      </c>
      <c r="K6372" s="7">
        <v>3.3538783710000002E-6</v>
      </c>
      <c r="L6372" s="7">
        <v>6.707756742E-7</v>
      </c>
      <c r="M6372" s="7">
        <v>73.296666666999997</v>
      </c>
      <c r="N6372" s="7">
        <v>3.0000000000000001E-3</v>
      </c>
      <c r="O6372" s="7">
        <v>5.9999999999999995E-4</v>
      </c>
      <c r="P6372" s="7">
        <v>1</v>
      </c>
      <c r="Q6372" s="7">
        <v>28</v>
      </c>
      <c r="R6372" s="7">
        <v>265</v>
      </c>
      <c r="S6372" s="189">
        <v>45625.593981481485</v>
      </c>
    </row>
    <row r="6373" spans="1:19">
      <c r="A6373" s="7">
        <v>2007</v>
      </c>
      <c r="B6373" s="123" t="s">
        <v>537</v>
      </c>
      <c r="C6373" s="123" t="s">
        <v>538</v>
      </c>
      <c r="D6373" s="123" t="s">
        <v>567</v>
      </c>
      <c r="E6373" s="123" t="s">
        <v>160</v>
      </c>
      <c r="F6373" s="7">
        <v>0</v>
      </c>
      <c r="G6373" s="123" t="s">
        <v>532</v>
      </c>
      <c r="H6373" s="7">
        <v>0</v>
      </c>
      <c r="I6373" s="7"/>
      <c r="J6373" s="7">
        <v>0</v>
      </c>
      <c r="K6373" s="7">
        <v>0</v>
      </c>
      <c r="L6373" s="7">
        <v>0</v>
      </c>
      <c r="M6373" s="7"/>
      <c r="N6373" s="7"/>
      <c r="O6373" s="7"/>
      <c r="P6373" s="7">
        <v>1</v>
      </c>
      <c r="Q6373" s="7">
        <v>28</v>
      </c>
      <c r="R6373" s="7">
        <v>265</v>
      </c>
      <c r="S6373" s="189">
        <v>45625.593981481485</v>
      </c>
    </row>
    <row r="6374" spans="1:19">
      <c r="A6374" s="7">
        <v>2007</v>
      </c>
      <c r="B6374" s="123" t="s">
        <v>537</v>
      </c>
      <c r="C6374" s="123" t="s">
        <v>538</v>
      </c>
      <c r="D6374" s="123" t="s">
        <v>567</v>
      </c>
      <c r="E6374" s="123" t="s">
        <v>163</v>
      </c>
      <c r="F6374" s="7">
        <v>43.997736160000002</v>
      </c>
      <c r="G6374" s="123" t="s">
        <v>532</v>
      </c>
      <c r="H6374" s="7">
        <v>2.8046136929999999</v>
      </c>
      <c r="I6374" s="7">
        <v>63.744500000000002</v>
      </c>
      <c r="J6374" s="7">
        <v>2.8022158159999999</v>
      </c>
      <c r="K6374" s="7">
        <v>4.3997736160000003E-5</v>
      </c>
      <c r="L6374" s="7">
        <v>4.3997736159999998E-6</v>
      </c>
      <c r="M6374" s="7">
        <v>63.69</v>
      </c>
      <c r="N6374" s="7">
        <v>1E-3</v>
      </c>
      <c r="O6374" s="7">
        <v>1E-4</v>
      </c>
      <c r="P6374" s="7">
        <v>1</v>
      </c>
      <c r="Q6374" s="7">
        <v>28</v>
      </c>
      <c r="R6374" s="7">
        <v>265</v>
      </c>
      <c r="S6374" s="189">
        <v>45625.593981481485</v>
      </c>
    </row>
    <row r="6375" spans="1:19">
      <c r="A6375" s="7">
        <v>2007</v>
      </c>
      <c r="B6375" s="123" t="s">
        <v>537</v>
      </c>
      <c r="C6375" s="123" t="s">
        <v>538</v>
      </c>
      <c r="D6375" s="123" t="s">
        <v>567</v>
      </c>
      <c r="E6375" s="123" t="s">
        <v>535</v>
      </c>
      <c r="F6375" s="7">
        <v>154.40995337199999</v>
      </c>
      <c r="G6375" s="123" t="s">
        <v>532</v>
      </c>
      <c r="H6375" s="7">
        <v>8.8049740179999993</v>
      </c>
      <c r="I6375" s="7">
        <v>57.023357791000002</v>
      </c>
      <c r="J6375" s="7">
        <v>8.796558675</v>
      </c>
      <c r="K6375" s="7">
        <v>1.5441000000000001E-4</v>
      </c>
      <c r="L6375" s="7">
        <v>1.5440995340000001E-5</v>
      </c>
      <c r="M6375" s="7">
        <v>56.968857790999998</v>
      </c>
      <c r="N6375" s="7">
        <v>1E-3</v>
      </c>
      <c r="O6375" s="7">
        <v>1E-4</v>
      </c>
      <c r="P6375" s="7">
        <v>1</v>
      </c>
      <c r="Q6375" s="7">
        <v>28</v>
      </c>
      <c r="R6375" s="7">
        <v>265</v>
      </c>
      <c r="S6375" s="189">
        <v>45625.593981481485</v>
      </c>
    </row>
    <row r="6376" spans="1:19">
      <c r="A6376" s="7">
        <v>2007</v>
      </c>
      <c r="B6376" s="123" t="s">
        <v>537</v>
      </c>
      <c r="C6376" s="123" t="s">
        <v>538</v>
      </c>
      <c r="D6376" s="123" t="s">
        <v>567</v>
      </c>
      <c r="E6376" s="123" t="s">
        <v>541</v>
      </c>
      <c r="F6376" s="7">
        <v>0</v>
      </c>
      <c r="G6376" s="123" t="s">
        <v>532</v>
      </c>
      <c r="H6376" s="7">
        <v>0</v>
      </c>
      <c r="I6376" s="7"/>
      <c r="J6376" s="7">
        <v>0</v>
      </c>
      <c r="K6376" s="7">
        <v>0</v>
      </c>
      <c r="L6376" s="7">
        <v>0</v>
      </c>
      <c r="M6376" s="7"/>
      <c r="N6376" s="7"/>
      <c r="O6376" s="7"/>
      <c r="P6376" s="7">
        <v>1</v>
      </c>
      <c r="Q6376" s="7">
        <v>28</v>
      </c>
      <c r="R6376" s="7">
        <v>265</v>
      </c>
      <c r="S6376" s="189">
        <v>45625.593981481485</v>
      </c>
    </row>
    <row r="6377" spans="1:19">
      <c r="A6377" s="7">
        <v>2007</v>
      </c>
      <c r="B6377" s="123" t="s">
        <v>537</v>
      </c>
      <c r="C6377" s="123" t="s">
        <v>538</v>
      </c>
      <c r="D6377" s="123" t="s">
        <v>568</v>
      </c>
      <c r="E6377" s="123" t="s">
        <v>540</v>
      </c>
      <c r="F6377" s="7">
        <v>741.48151067200001</v>
      </c>
      <c r="G6377" s="123" t="s">
        <v>532</v>
      </c>
      <c r="H6377" s="7">
        <v>70.646504633000006</v>
      </c>
      <c r="I6377" s="7">
        <v>95.277500000000003</v>
      </c>
      <c r="J6377" s="7">
        <v>70.144150909999993</v>
      </c>
      <c r="K6377" s="7">
        <v>7.4148149999999999E-3</v>
      </c>
      <c r="L6377" s="7">
        <v>1.112222E-3</v>
      </c>
      <c r="M6377" s="7">
        <v>94.6</v>
      </c>
      <c r="N6377" s="7">
        <v>0.01</v>
      </c>
      <c r="O6377" s="7">
        <v>1.5E-3</v>
      </c>
      <c r="P6377" s="7">
        <v>1</v>
      </c>
      <c r="Q6377" s="7">
        <v>28</v>
      </c>
      <c r="R6377" s="7">
        <v>265</v>
      </c>
      <c r="S6377" s="189">
        <v>45625.593981481485</v>
      </c>
    </row>
    <row r="6378" spans="1:19">
      <c r="A6378" s="7">
        <v>2007</v>
      </c>
      <c r="B6378" s="123" t="s">
        <v>537</v>
      </c>
      <c r="C6378" s="123" t="s">
        <v>538</v>
      </c>
      <c r="D6378" s="123" t="s">
        <v>568</v>
      </c>
      <c r="E6378" s="123" t="s">
        <v>569</v>
      </c>
      <c r="F6378" s="7">
        <v>12.24136584</v>
      </c>
      <c r="G6378" s="123" t="s">
        <v>532</v>
      </c>
      <c r="H6378" s="7">
        <v>1.2157328860000001</v>
      </c>
      <c r="I6378" s="7">
        <v>99.313500000000005</v>
      </c>
      <c r="J6378" s="7">
        <v>1.210181427</v>
      </c>
      <c r="K6378" s="7">
        <v>2.4482731680000002E-5</v>
      </c>
      <c r="L6378" s="7">
        <v>1.836204876E-5</v>
      </c>
      <c r="M6378" s="7">
        <v>98.86</v>
      </c>
      <c r="N6378" s="7">
        <v>2E-3</v>
      </c>
      <c r="O6378" s="7">
        <v>1.5E-3</v>
      </c>
      <c r="P6378" s="7">
        <v>1</v>
      </c>
      <c r="Q6378" s="7">
        <v>28</v>
      </c>
      <c r="R6378" s="7">
        <v>265</v>
      </c>
      <c r="S6378" s="189">
        <v>45625.593981481485</v>
      </c>
    </row>
    <row r="6379" spans="1:19">
      <c r="A6379" s="7">
        <v>2007</v>
      </c>
      <c r="B6379" s="123" t="s">
        <v>537</v>
      </c>
      <c r="C6379" s="123" t="s">
        <v>538</v>
      </c>
      <c r="D6379" s="123" t="s">
        <v>568</v>
      </c>
      <c r="E6379" s="123" t="s">
        <v>531</v>
      </c>
      <c r="F6379" s="7">
        <v>118.480175593</v>
      </c>
      <c r="G6379" s="123" t="s">
        <v>532</v>
      </c>
      <c r="H6379" s="7">
        <v>9.0344688289999997</v>
      </c>
      <c r="I6379" s="7">
        <v>76.253</v>
      </c>
      <c r="J6379" s="7">
        <v>9.0056781469999994</v>
      </c>
      <c r="K6379" s="7">
        <v>3.5544100000000001E-4</v>
      </c>
      <c r="L6379" s="7">
        <v>7.1088105360000002E-5</v>
      </c>
      <c r="M6379" s="7">
        <v>76.010000000000005</v>
      </c>
      <c r="N6379" s="7">
        <v>3.0000000000000001E-3</v>
      </c>
      <c r="O6379" s="7">
        <v>5.9999999999999995E-4</v>
      </c>
      <c r="P6379" s="7">
        <v>1</v>
      </c>
      <c r="Q6379" s="7">
        <v>28</v>
      </c>
      <c r="R6379" s="7">
        <v>265</v>
      </c>
      <c r="S6379" s="189">
        <v>45625.593981481485</v>
      </c>
    </row>
    <row r="6380" spans="1:19">
      <c r="A6380" s="7">
        <v>2007</v>
      </c>
      <c r="B6380" s="123" t="s">
        <v>537</v>
      </c>
      <c r="C6380" s="123" t="s">
        <v>538</v>
      </c>
      <c r="D6380" s="123" t="s">
        <v>568</v>
      </c>
      <c r="E6380" s="123" t="s">
        <v>533</v>
      </c>
      <c r="F6380" s="7">
        <v>60.827157753999998</v>
      </c>
      <c r="G6380" s="123" t="s">
        <v>532</v>
      </c>
      <c r="H6380" s="7">
        <v>4.473208906</v>
      </c>
      <c r="I6380" s="7">
        <v>73.539666667000006</v>
      </c>
      <c r="J6380" s="7">
        <v>4.4584279059999998</v>
      </c>
      <c r="K6380" s="7">
        <v>1.8248099999999999E-4</v>
      </c>
      <c r="L6380" s="7">
        <v>3.6496294650000001E-5</v>
      </c>
      <c r="M6380" s="7">
        <v>73.296666666999997</v>
      </c>
      <c r="N6380" s="7">
        <v>3.0000000000000001E-3</v>
      </c>
      <c r="O6380" s="7">
        <v>5.9999999999999995E-4</v>
      </c>
      <c r="P6380" s="7">
        <v>1</v>
      </c>
      <c r="Q6380" s="7">
        <v>28</v>
      </c>
      <c r="R6380" s="7">
        <v>265</v>
      </c>
      <c r="S6380" s="189">
        <v>45625.593981481485</v>
      </c>
    </row>
    <row r="6381" spans="1:19">
      <c r="A6381" s="7">
        <v>2007</v>
      </c>
      <c r="B6381" s="123" t="s">
        <v>537</v>
      </c>
      <c r="C6381" s="123" t="s">
        <v>538</v>
      </c>
      <c r="D6381" s="123" t="s">
        <v>568</v>
      </c>
      <c r="E6381" s="123" t="s">
        <v>160</v>
      </c>
      <c r="F6381" s="7">
        <v>16.300727057</v>
      </c>
      <c r="G6381" s="123" t="s">
        <v>532</v>
      </c>
      <c r="H6381" s="7">
        <v>1.167669981</v>
      </c>
      <c r="I6381" s="7">
        <v>71.632999999999996</v>
      </c>
      <c r="J6381" s="7">
        <v>1.163708905</v>
      </c>
      <c r="K6381" s="7">
        <v>4.8902181170000003E-5</v>
      </c>
      <c r="L6381" s="7">
        <v>9.7804362339999995E-6</v>
      </c>
      <c r="M6381" s="7">
        <v>71.39</v>
      </c>
      <c r="N6381" s="7">
        <v>3.0000000000000001E-3</v>
      </c>
      <c r="O6381" s="7">
        <v>5.9999999999999995E-4</v>
      </c>
      <c r="P6381" s="7">
        <v>1</v>
      </c>
      <c r="Q6381" s="7">
        <v>28</v>
      </c>
      <c r="R6381" s="7">
        <v>265</v>
      </c>
      <c r="S6381" s="189">
        <v>45625.593981481485</v>
      </c>
    </row>
    <row r="6382" spans="1:19">
      <c r="A6382" s="7">
        <v>2007</v>
      </c>
      <c r="B6382" s="123" t="s">
        <v>537</v>
      </c>
      <c r="C6382" s="123" t="s">
        <v>538</v>
      </c>
      <c r="D6382" s="123" t="s">
        <v>568</v>
      </c>
      <c r="E6382" s="123" t="s">
        <v>163</v>
      </c>
      <c r="F6382" s="7">
        <v>31.247050547000001</v>
      </c>
      <c r="G6382" s="123" t="s">
        <v>532</v>
      </c>
      <c r="H6382" s="7">
        <v>1.991827614</v>
      </c>
      <c r="I6382" s="7">
        <v>63.744500000000002</v>
      </c>
      <c r="J6382" s="7">
        <v>1.990124649</v>
      </c>
      <c r="K6382" s="7">
        <v>3.1247050549999998E-5</v>
      </c>
      <c r="L6382" s="7">
        <v>3.1247050550000001E-6</v>
      </c>
      <c r="M6382" s="7">
        <v>63.69</v>
      </c>
      <c r="N6382" s="7">
        <v>1E-3</v>
      </c>
      <c r="O6382" s="7">
        <v>1E-4</v>
      </c>
      <c r="P6382" s="7">
        <v>1</v>
      </c>
      <c r="Q6382" s="7">
        <v>28</v>
      </c>
      <c r="R6382" s="7">
        <v>265</v>
      </c>
      <c r="S6382" s="189">
        <v>45625.593981481485</v>
      </c>
    </row>
    <row r="6383" spans="1:19">
      <c r="A6383" s="7">
        <v>2007</v>
      </c>
      <c r="B6383" s="123" t="s">
        <v>537</v>
      </c>
      <c r="C6383" s="123" t="s">
        <v>538</v>
      </c>
      <c r="D6383" s="123" t="s">
        <v>568</v>
      </c>
      <c r="E6383" s="123" t="s">
        <v>535</v>
      </c>
      <c r="F6383" s="7">
        <v>75.139897535000003</v>
      </c>
      <c r="G6383" s="123" t="s">
        <v>532</v>
      </c>
      <c r="H6383" s="7">
        <v>4.2847292619999999</v>
      </c>
      <c r="I6383" s="7">
        <v>57.023357791000002</v>
      </c>
      <c r="J6383" s="7">
        <v>4.2806341369999998</v>
      </c>
      <c r="K6383" s="7">
        <v>7.5139897540000005E-5</v>
      </c>
      <c r="L6383" s="7">
        <v>7.5139897540000003E-6</v>
      </c>
      <c r="M6383" s="7">
        <v>56.968857790999998</v>
      </c>
      <c r="N6383" s="7">
        <v>1E-3</v>
      </c>
      <c r="O6383" s="7">
        <v>1E-4</v>
      </c>
      <c r="P6383" s="7">
        <v>1</v>
      </c>
      <c r="Q6383" s="7">
        <v>28</v>
      </c>
      <c r="R6383" s="7">
        <v>265</v>
      </c>
      <c r="S6383" s="189">
        <v>45625.593981481485</v>
      </c>
    </row>
    <row r="6384" spans="1:19">
      <c r="A6384" s="7">
        <v>2007</v>
      </c>
      <c r="B6384" s="123" t="s">
        <v>537</v>
      </c>
      <c r="C6384" s="123" t="s">
        <v>538</v>
      </c>
      <c r="D6384" s="123" t="s">
        <v>568</v>
      </c>
      <c r="E6384" s="123" t="s">
        <v>541</v>
      </c>
      <c r="F6384" s="7">
        <v>0</v>
      </c>
      <c r="G6384" s="123" t="s">
        <v>532</v>
      </c>
      <c r="H6384" s="7">
        <v>0</v>
      </c>
      <c r="I6384" s="7"/>
      <c r="J6384" s="7">
        <v>0</v>
      </c>
      <c r="K6384" s="7">
        <v>0</v>
      </c>
      <c r="L6384" s="7">
        <v>0</v>
      </c>
      <c r="M6384" s="7"/>
      <c r="N6384" s="7"/>
      <c r="O6384" s="7"/>
      <c r="P6384" s="7">
        <v>1</v>
      </c>
      <c r="Q6384" s="7">
        <v>28</v>
      </c>
      <c r="R6384" s="7">
        <v>265</v>
      </c>
      <c r="S6384" s="189">
        <v>45625.593981481485</v>
      </c>
    </row>
    <row r="6385" spans="1:19">
      <c r="A6385" s="7">
        <v>2007</v>
      </c>
      <c r="B6385" s="123" t="s">
        <v>537</v>
      </c>
      <c r="C6385" s="123" t="s">
        <v>538</v>
      </c>
      <c r="D6385" s="123" t="s">
        <v>568</v>
      </c>
      <c r="E6385" s="123" t="s">
        <v>593</v>
      </c>
      <c r="F6385" s="7">
        <v>44.003267999999998</v>
      </c>
      <c r="G6385" s="123" t="s">
        <v>532</v>
      </c>
      <c r="H6385" s="7">
        <v>3.237599114</v>
      </c>
      <c r="I6385" s="7">
        <v>73.576333332999994</v>
      </c>
      <c r="J6385" s="7">
        <v>3.2269063199999999</v>
      </c>
      <c r="K6385" s="7">
        <v>1.3201E-4</v>
      </c>
      <c r="L6385" s="7">
        <v>2.6401960799999999E-5</v>
      </c>
      <c r="M6385" s="7">
        <v>73.333333332999999</v>
      </c>
      <c r="N6385" s="7">
        <v>3.0000000000000001E-3</v>
      </c>
      <c r="O6385" s="7">
        <v>5.9999999999999995E-4</v>
      </c>
      <c r="P6385" s="7">
        <v>1</v>
      </c>
      <c r="Q6385" s="7">
        <v>28</v>
      </c>
      <c r="R6385" s="7">
        <v>265</v>
      </c>
      <c r="S6385" s="189">
        <v>45625.593981481485</v>
      </c>
    </row>
    <row r="6386" spans="1:19">
      <c r="A6386" s="7">
        <v>2007</v>
      </c>
      <c r="B6386" s="123" t="s">
        <v>537</v>
      </c>
      <c r="C6386" s="123" t="s">
        <v>538</v>
      </c>
      <c r="D6386" s="123" t="s">
        <v>566</v>
      </c>
      <c r="E6386" s="123" t="s">
        <v>540</v>
      </c>
      <c r="F6386" s="7">
        <v>0</v>
      </c>
      <c r="G6386" s="123" t="s">
        <v>532</v>
      </c>
      <c r="H6386" s="7">
        <v>0</v>
      </c>
      <c r="I6386" s="7"/>
      <c r="J6386" s="7">
        <v>0</v>
      </c>
      <c r="K6386" s="7">
        <v>0</v>
      </c>
      <c r="L6386" s="7">
        <v>0</v>
      </c>
      <c r="M6386" s="7"/>
      <c r="N6386" s="7"/>
      <c r="O6386" s="7"/>
      <c r="P6386" s="7">
        <v>1</v>
      </c>
      <c r="Q6386" s="7">
        <v>28</v>
      </c>
      <c r="R6386" s="7">
        <v>265</v>
      </c>
      <c r="S6386" s="189">
        <v>45625.593981481485</v>
      </c>
    </row>
    <row r="6387" spans="1:19">
      <c r="A6387" s="7">
        <v>2007</v>
      </c>
      <c r="B6387" s="123" t="s">
        <v>537</v>
      </c>
      <c r="C6387" s="123" t="s">
        <v>538</v>
      </c>
      <c r="D6387" s="123" t="s">
        <v>566</v>
      </c>
      <c r="E6387" s="123" t="s">
        <v>531</v>
      </c>
      <c r="F6387" s="7">
        <v>0</v>
      </c>
      <c r="G6387" s="123" t="s">
        <v>532</v>
      </c>
      <c r="H6387" s="7">
        <v>0</v>
      </c>
      <c r="I6387" s="7"/>
      <c r="J6387" s="7">
        <v>0</v>
      </c>
      <c r="K6387" s="7">
        <v>0</v>
      </c>
      <c r="L6387" s="7">
        <v>0</v>
      </c>
      <c r="M6387" s="7"/>
      <c r="N6387" s="7"/>
      <c r="O6387" s="7"/>
      <c r="P6387" s="7">
        <v>1</v>
      </c>
      <c r="Q6387" s="7">
        <v>28</v>
      </c>
      <c r="R6387" s="7">
        <v>265</v>
      </c>
      <c r="S6387" s="189">
        <v>45625.593981481485</v>
      </c>
    </row>
    <row r="6388" spans="1:19">
      <c r="A6388" s="7">
        <v>2007</v>
      </c>
      <c r="B6388" s="123" t="s">
        <v>537</v>
      </c>
      <c r="C6388" s="123" t="s">
        <v>538</v>
      </c>
      <c r="D6388" s="123" t="s">
        <v>566</v>
      </c>
      <c r="E6388" s="123" t="s">
        <v>533</v>
      </c>
      <c r="F6388" s="7">
        <v>3355.124894824</v>
      </c>
      <c r="G6388" s="123" t="s">
        <v>532</v>
      </c>
      <c r="H6388" s="7">
        <v>246.73476639200001</v>
      </c>
      <c r="I6388" s="7">
        <v>73.539666667000006</v>
      </c>
      <c r="J6388" s="7">
        <v>245.919471042</v>
      </c>
      <c r="K6388" s="7">
        <v>1.0065375E-2</v>
      </c>
      <c r="L6388" s="7">
        <v>2.013075E-3</v>
      </c>
      <c r="M6388" s="7">
        <v>73.296666666999997</v>
      </c>
      <c r="N6388" s="7">
        <v>3.0000000000000001E-3</v>
      </c>
      <c r="O6388" s="7">
        <v>5.9999999999999995E-4</v>
      </c>
      <c r="P6388" s="7">
        <v>1</v>
      </c>
      <c r="Q6388" s="7">
        <v>28</v>
      </c>
      <c r="R6388" s="7">
        <v>265</v>
      </c>
      <c r="S6388" s="189">
        <v>45625.593981481485</v>
      </c>
    </row>
    <row r="6389" spans="1:19">
      <c r="A6389" s="7">
        <v>2007</v>
      </c>
      <c r="B6389" s="123" t="s">
        <v>537</v>
      </c>
      <c r="C6389" s="123" t="s">
        <v>538</v>
      </c>
      <c r="D6389" s="123" t="s">
        <v>566</v>
      </c>
      <c r="E6389" s="123" t="s">
        <v>160</v>
      </c>
      <c r="F6389" s="7">
        <v>70.701253526000002</v>
      </c>
      <c r="G6389" s="123" t="s">
        <v>532</v>
      </c>
      <c r="H6389" s="7">
        <v>5.0645428939999997</v>
      </c>
      <c r="I6389" s="7">
        <v>71.632999999999996</v>
      </c>
      <c r="J6389" s="7">
        <v>5.0473624890000002</v>
      </c>
      <c r="K6389" s="7">
        <v>2.1210399999999999E-4</v>
      </c>
      <c r="L6389" s="7">
        <v>4.2420752119999999E-5</v>
      </c>
      <c r="M6389" s="7">
        <v>71.39</v>
      </c>
      <c r="N6389" s="7">
        <v>3.0000000000000001E-3</v>
      </c>
      <c r="O6389" s="7">
        <v>5.9999999999999995E-4</v>
      </c>
      <c r="P6389" s="7">
        <v>1</v>
      </c>
      <c r="Q6389" s="7">
        <v>28</v>
      </c>
      <c r="R6389" s="7">
        <v>265</v>
      </c>
      <c r="S6389" s="189">
        <v>45625.593981481485</v>
      </c>
    </row>
    <row r="6390" spans="1:19">
      <c r="A6390" s="7">
        <v>2007</v>
      </c>
      <c r="B6390" s="123" t="s">
        <v>537</v>
      </c>
      <c r="C6390" s="123" t="s">
        <v>538</v>
      </c>
      <c r="D6390" s="123" t="s">
        <v>566</v>
      </c>
      <c r="E6390" s="123" t="s">
        <v>163</v>
      </c>
      <c r="F6390" s="7">
        <v>36.928887490000001</v>
      </c>
      <c r="G6390" s="123" t="s">
        <v>532</v>
      </c>
      <c r="H6390" s="7">
        <v>2.3540134689999999</v>
      </c>
      <c r="I6390" s="7">
        <v>63.744500000000002</v>
      </c>
      <c r="J6390" s="7">
        <v>2.352000844</v>
      </c>
      <c r="K6390" s="7">
        <v>3.6928887489999997E-5</v>
      </c>
      <c r="L6390" s="7">
        <v>3.692888749E-6</v>
      </c>
      <c r="M6390" s="7">
        <v>63.69</v>
      </c>
      <c r="N6390" s="7">
        <v>1E-3</v>
      </c>
      <c r="O6390" s="7">
        <v>1E-4</v>
      </c>
      <c r="P6390" s="7">
        <v>1</v>
      </c>
      <c r="Q6390" s="7">
        <v>28</v>
      </c>
      <c r="R6390" s="7">
        <v>265</v>
      </c>
      <c r="S6390" s="189">
        <v>45625.593981481485</v>
      </c>
    </row>
    <row r="6391" spans="1:19">
      <c r="A6391" s="7">
        <v>2007</v>
      </c>
      <c r="B6391" s="123" t="s">
        <v>537</v>
      </c>
      <c r="C6391" s="123" t="s">
        <v>538</v>
      </c>
      <c r="D6391" s="123" t="s">
        <v>566</v>
      </c>
      <c r="E6391" s="123" t="s">
        <v>535</v>
      </c>
      <c r="F6391" s="7">
        <v>0</v>
      </c>
      <c r="G6391" s="123" t="s">
        <v>532</v>
      </c>
      <c r="H6391" s="7">
        <v>0</v>
      </c>
      <c r="I6391" s="7"/>
      <c r="J6391" s="7">
        <v>0</v>
      </c>
      <c r="K6391" s="7">
        <v>0</v>
      </c>
      <c r="L6391" s="7">
        <v>0</v>
      </c>
      <c r="M6391" s="7"/>
      <c r="N6391" s="7"/>
      <c r="O6391" s="7"/>
      <c r="P6391" s="7">
        <v>1</v>
      </c>
      <c r="Q6391" s="7">
        <v>28</v>
      </c>
      <c r="R6391" s="7">
        <v>265</v>
      </c>
      <c r="S6391" s="189">
        <v>45625.593981481485</v>
      </c>
    </row>
    <row r="6392" spans="1:19">
      <c r="A6392" s="7">
        <v>2007</v>
      </c>
      <c r="B6392" s="123" t="s">
        <v>537</v>
      </c>
      <c r="C6392" s="123" t="s">
        <v>538</v>
      </c>
      <c r="D6392" s="123" t="s">
        <v>566</v>
      </c>
      <c r="E6392" s="123" t="s">
        <v>541</v>
      </c>
      <c r="F6392" s="7">
        <v>0</v>
      </c>
      <c r="G6392" s="123" t="s">
        <v>532</v>
      </c>
      <c r="H6392" s="7">
        <v>0</v>
      </c>
      <c r="I6392" s="7"/>
      <c r="J6392" s="7">
        <v>0</v>
      </c>
      <c r="K6392" s="7">
        <v>0</v>
      </c>
      <c r="L6392" s="7">
        <v>0</v>
      </c>
      <c r="M6392" s="7"/>
      <c r="N6392" s="7"/>
      <c r="O6392" s="7"/>
      <c r="P6392" s="7">
        <v>1</v>
      </c>
      <c r="Q6392" s="7">
        <v>28</v>
      </c>
      <c r="R6392" s="7">
        <v>265</v>
      </c>
      <c r="S6392" s="189">
        <v>45625.593981481485</v>
      </c>
    </row>
    <row r="6393" spans="1:19">
      <c r="A6393" s="7">
        <v>2007</v>
      </c>
      <c r="B6393" s="123" t="s">
        <v>537</v>
      </c>
      <c r="C6393" s="123" t="s">
        <v>553</v>
      </c>
      <c r="D6393" s="123" t="s">
        <v>554</v>
      </c>
      <c r="E6393" s="123" t="s">
        <v>25</v>
      </c>
      <c r="F6393" s="7">
        <v>295.93281748999999</v>
      </c>
      <c r="G6393" s="123" t="s">
        <v>532</v>
      </c>
      <c r="H6393" s="7">
        <v>1.2600397299999999</v>
      </c>
      <c r="I6393" s="7">
        <v>4.2578573750000004</v>
      </c>
      <c r="J6393" s="7">
        <v>1.098930022</v>
      </c>
      <c r="K6393" s="7">
        <v>1.0480089999999999E-3</v>
      </c>
      <c r="L6393" s="7">
        <v>4.9722799999999995E-4</v>
      </c>
      <c r="M6393" s="7">
        <v>3.7134442569999999</v>
      </c>
      <c r="N6393" s="7">
        <v>3.5413760000000002E-3</v>
      </c>
      <c r="O6393" s="7">
        <v>1.6802060000000001E-3</v>
      </c>
      <c r="P6393" s="7">
        <v>1</v>
      </c>
      <c r="Q6393" s="7">
        <v>28</v>
      </c>
      <c r="R6393" s="7">
        <v>265</v>
      </c>
      <c r="S6393" s="189">
        <v>45625.593981481485</v>
      </c>
    </row>
    <row r="6394" spans="1:19">
      <c r="A6394" s="7">
        <v>2007</v>
      </c>
      <c r="B6394" s="123" t="s">
        <v>537</v>
      </c>
      <c r="C6394" s="123" t="s">
        <v>553</v>
      </c>
      <c r="D6394" s="123" t="s">
        <v>554</v>
      </c>
      <c r="E6394" s="123" t="s">
        <v>23</v>
      </c>
      <c r="F6394" s="7">
        <v>0</v>
      </c>
      <c r="G6394" s="123" t="s">
        <v>532</v>
      </c>
      <c r="H6394" s="7">
        <v>0</v>
      </c>
      <c r="I6394" s="7"/>
      <c r="J6394" s="7">
        <v>0</v>
      </c>
      <c r="K6394" s="7">
        <v>0</v>
      </c>
      <c r="L6394" s="7">
        <v>0</v>
      </c>
      <c r="M6394" s="7"/>
      <c r="N6394" s="7"/>
      <c r="O6394" s="7"/>
      <c r="P6394" s="7"/>
      <c r="Q6394" s="7">
        <v>28</v>
      </c>
      <c r="R6394" s="7">
        <v>265</v>
      </c>
      <c r="S6394" s="189">
        <v>45625.593981481485</v>
      </c>
    </row>
    <row r="6395" spans="1:19">
      <c r="A6395" s="7">
        <v>2007</v>
      </c>
      <c r="B6395" s="123" t="s">
        <v>537</v>
      </c>
      <c r="C6395" s="123" t="s">
        <v>553</v>
      </c>
      <c r="D6395" s="123" t="s">
        <v>554</v>
      </c>
      <c r="E6395" s="123" t="s">
        <v>533</v>
      </c>
      <c r="F6395" s="7">
        <v>47635.567397890998</v>
      </c>
      <c r="G6395" s="123" t="s">
        <v>532</v>
      </c>
      <c r="H6395" s="7">
        <v>3517.9926397569998</v>
      </c>
      <c r="I6395" s="7">
        <v>73.852224964000001</v>
      </c>
      <c r="J6395" s="7">
        <v>3491.6870902649998</v>
      </c>
      <c r="K6395" s="7">
        <v>0.16871198500000001</v>
      </c>
      <c r="L6395" s="7">
        <v>8.1440052999999998E-2</v>
      </c>
      <c r="M6395" s="7">
        <v>73.3</v>
      </c>
      <c r="N6395" s="7">
        <v>3.5417230000000001E-3</v>
      </c>
      <c r="O6395" s="7">
        <v>1.709648E-3</v>
      </c>
      <c r="P6395" s="7">
        <v>1</v>
      </c>
      <c r="Q6395" s="7">
        <v>28</v>
      </c>
      <c r="R6395" s="7">
        <v>265</v>
      </c>
      <c r="S6395" s="189">
        <v>45625.593981481485</v>
      </c>
    </row>
    <row r="6396" spans="1:19">
      <c r="A6396" s="7">
        <v>1998</v>
      </c>
      <c r="B6396" s="123" t="s">
        <v>537</v>
      </c>
      <c r="C6396" s="123" t="s">
        <v>538</v>
      </c>
      <c r="D6396" s="123" t="s">
        <v>548</v>
      </c>
      <c r="E6396" s="123" t="s">
        <v>541</v>
      </c>
      <c r="F6396" s="7">
        <v>919.921997809</v>
      </c>
      <c r="G6396" s="123" t="s">
        <v>532</v>
      </c>
      <c r="H6396" s="7">
        <v>86.372556927000005</v>
      </c>
      <c r="I6396" s="7">
        <v>93.891174613000004</v>
      </c>
      <c r="J6396" s="7">
        <v>86.149015880999997</v>
      </c>
      <c r="K6396" s="7">
        <v>2.7597659999999999E-3</v>
      </c>
      <c r="L6396" s="7">
        <v>5.5195299999999999E-4</v>
      </c>
      <c r="M6396" s="7">
        <v>93.648174612999995</v>
      </c>
      <c r="N6396" s="7">
        <v>3.0000000000000001E-3</v>
      </c>
      <c r="O6396" s="7">
        <v>5.9999999999999995E-4</v>
      </c>
      <c r="P6396" s="7">
        <v>1</v>
      </c>
      <c r="Q6396" s="7">
        <v>28</v>
      </c>
      <c r="R6396" s="7">
        <v>265</v>
      </c>
      <c r="S6396" s="189">
        <v>45625.593981481485</v>
      </c>
    </row>
    <row r="6397" spans="1:19">
      <c r="A6397" s="7">
        <v>1998</v>
      </c>
      <c r="B6397" s="123" t="s">
        <v>537</v>
      </c>
      <c r="C6397" s="123" t="s">
        <v>538</v>
      </c>
      <c r="D6397" s="123" t="s">
        <v>548</v>
      </c>
      <c r="E6397" s="123" t="s">
        <v>131</v>
      </c>
      <c r="F6397" s="7">
        <v>0</v>
      </c>
      <c r="G6397" s="123" t="s">
        <v>532</v>
      </c>
      <c r="H6397" s="7">
        <v>0</v>
      </c>
      <c r="I6397" s="7"/>
      <c r="J6397" s="7">
        <v>0</v>
      </c>
      <c r="K6397" s="7">
        <v>0</v>
      </c>
      <c r="L6397" s="7">
        <v>0</v>
      </c>
      <c r="M6397" s="7"/>
      <c r="N6397" s="7"/>
      <c r="O6397" s="7"/>
      <c r="P6397" s="7"/>
      <c r="Q6397" s="7">
        <v>28</v>
      </c>
      <c r="R6397" s="7">
        <v>265</v>
      </c>
      <c r="S6397" s="189">
        <v>45625.593981481485</v>
      </c>
    </row>
    <row r="6398" spans="1:19">
      <c r="A6398" s="7">
        <v>1998</v>
      </c>
      <c r="B6398" s="123" t="s">
        <v>537</v>
      </c>
      <c r="C6398" s="123" t="s">
        <v>538</v>
      </c>
      <c r="D6398" s="123" t="s">
        <v>550</v>
      </c>
      <c r="E6398" s="123" t="s">
        <v>540</v>
      </c>
      <c r="F6398" s="7">
        <v>0</v>
      </c>
      <c r="G6398" s="123" t="s">
        <v>532</v>
      </c>
      <c r="H6398" s="7">
        <v>0</v>
      </c>
      <c r="I6398" s="7"/>
      <c r="J6398" s="7">
        <v>0</v>
      </c>
      <c r="K6398" s="7">
        <v>0</v>
      </c>
      <c r="L6398" s="7">
        <v>0</v>
      </c>
      <c r="M6398" s="7"/>
      <c r="N6398" s="7"/>
      <c r="O6398" s="7"/>
      <c r="P6398" s="7">
        <v>1</v>
      </c>
      <c r="Q6398" s="7">
        <v>28</v>
      </c>
      <c r="R6398" s="7">
        <v>265</v>
      </c>
      <c r="S6398" s="189">
        <v>45625.593981481485</v>
      </c>
    </row>
    <row r="6399" spans="1:19">
      <c r="A6399" s="7">
        <v>1998</v>
      </c>
      <c r="B6399" s="123" t="s">
        <v>537</v>
      </c>
      <c r="C6399" s="123" t="s">
        <v>538</v>
      </c>
      <c r="D6399" s="123" t="s">
        <v>550</v>
      </c>
      <c r="E6399" s="123" t="s">
        <v>531</v>
      </c>
      <c r="F6399" s="7">
        <v>13854.683705871999</v>
      </c>
      <c r="G6399" s="123" t="s">
        <v>532</v>
      </c>
      <c r="H6399" s="7">
        <v>1056.461196624</v>
      </c>
      <c r="I6399" s="7">
        <v>76.253</v>
      </c>
      <c r="J6399" s="7">
        <v>1053.094508483</v>
      </c>
      <c r="K6399" s="7">
        <v>4.1564050999999998E-2</v>
      </c>
      <c r="L6399" s="7">
        <v>8.3128100000000003E-3</v>
      </c>
      <c r="M6399" s="7">
        <v>76.010000000000005</v>
      </c>
      <c r="N6399" s="7">
        <v>3.0000000000000001E-3</v>
      </c>
      <c r="O6399" s="7">
        <v>5.9999999999999995E-4</v>
      </c>
      <c r="P6399" s="7">
        <v>1</v>
      </c>
      <c r="Q6399" s="7">
        <v>28</v>
      </c>
      <c r="R6399" s="7">
        <v>265</v>
      </c>
      <c r="S6399" s="189">
        <v>45625.593981481485</v>
      </c>
    </row>
    <row r="6400" spans="1:19">
      <c r="A6400" s="7">
        <v>1998</v>
      </c>
      <c r="B6400" s="123" t="s">
        <v>537</v>
      </c>
      <c r="C6400" s="123" t="s">
        <v>538</v>
      </c>
      <c r="D6400" s="123" t="s">
        <v>550</v>
      </c>
      <c r="E6400" s="123" t="s">
        <v>533</v>
      </c>
      <c r="F6400" s="7">
        <v>230.487906729</v>
      </c>
      <c r="G6400" s="123" t="s">
        <v>532</v>
      </c>
      <c r="H6400" s="7">
        <v>16.950003832</v>
      </c>
      <c r="I6400" s="7">
        <v>73.539666667000006</v>
      </c>
      <c r="J6400" s="7">
        <v>16.893995270000001</v>
      </c>
      <c r="K6400" s="7">
        <v>6.9146400000000003E-4</v>
      </c>
      <c r="L6400" s="7">
        <v>1.38293E-4</v>
      </c>
      <c r="M6400" s="7">
        <v>73.296666666999997</v>
      </c>
      <c r="N6400" s="7">
        <v>3.0000000000000001E-3</v>
      </c>
      <c r="O6400" s="7">
        <v>5.9999999999999995E-4</v>
      </c>
      <c r="P6400" s="7">
        <v>1</v>
      </c>
      <c r="Q6400" s="7">
        <v>28</v>
      </c>
      <c r="R6400" s="7">
        <v>265</v>
      </c>
      <c r="S6400" s="189">
        <v>45625.593981481485</v>
      </c>
    </row>
    <row r="6401" spans="1:19">
      <c r="A6401" s="7">
        <v>1998</v>
      </c>
      <c r="B6401" s="123" t="s">
        <v>537</v>
      </c>
      <c r="C6401" s="123" t="s">
        <v>538</v>
      </c>
      <c r="D6401" s="123" t="s">
        <v>550</v>
      </c>
      <c r="E6401" s="123" t="s">
        <v>160</v>
      </c>
      <c r="F6401" s="7">
        <v>1082.266837057</v>
      </c>
      <c r="G6401" s="123" t="s">
        <v>532</v>
      </c>
      <c r="H6401" s="7">
        <v>77.526020338999999</v>
      </c>
      <c r="I6401" s="7">
        <v>71.632999999999996</v>
      </c>
      <c r="J6401" s="7">
        <v>77.263029497000005</v>
      </c>
      <c r="K6401" s="7">
        <v>3.2468010000000001E-3</v>
      </c>
      <c r="L6401" s="7">
        <v>6.4935999999999998E-4</v>
      </c>
      <c r="M6401" s="7">
        <v>71.39</v>
      </c>
      <c r="N6401" s="7">
        <v>3.0000000000000001E-3</v>
      </c>
      <c r="O6401" s="7">
        <v>5.9999999999999995E-4</v>
      </c>
      <c r="P6401" s="7">
        <v>1</v>
      </c>
      <c r="Q6401" s="7">
        <v>28</v>
      </c>
      <c r="R6401" s="7">
        <v>265</v>
      </c>
      <c r="S6401" s="189">
        <v>45625.593981481485</v>
      </c>
    </row>
    <row r="6402" spans="1:19">
      <c r="A6402" s="7">
        <v>1998</v>
      </c>
      <c r="B6402" s="123" t="s">
        <v>537</v>
      </c>
      <c r="C6402" s="123" t="s">
        <v>538</v>
      </c>
      <c r="D6402" s="123" t="s">
        <v>550</v>
      </c>
      <c r="E6402" s="123" t="s">
        <v>163</v>
      </c>
      <c r="F6402" s="7">
        <v>311.90890559500002</v>
      </c>
      <c r="G6402" s="123" t="s">
        <v>532</v>
      </c>
      <c r="H6402" s="7">
        <v>19.882477232999999</v>
      </c>
      <c r="I6402" s="7">
        <v>63.744500000000002</v>
      </c>
      <c r="J6402" s="7">
        <v>19.865478197000002</v>
      </c>
      <c r="K6402" s="7">
        <v>3.1190900000000003E-4</v>
      </c>
      <c r="L6402" s="7">
        <v>3.1190890560000003E-5</v>
      </c>
      <c r="M6402" s="7">
        <v>63.69</v>
      </c>
      <c r="N6402" s="7">
        <v>1E-3</v>
      </c>
      <c r="O6402" s="7">
        <v>1E-4</v>
      </c>
      <c r="P6402" s="7">
        <v>1</v>
      </c>
      <c r="Q6402" s="7">
        <v>28</v>
      </c>
      <c r="R6402" s="7">
        <v>265</v>
      </c>
      <c r="S6402" s="189">
        <v>45625.593981481485</v>
      </c>
    </row>
    <row r="6403" spans="1:19">
      <c r="A6403" s="7">
        <v>1998</v>
      </c>
      <c r="B6403" s="123" t="s">
        <v>537</v>
      </c>
      <c r="C6403" s="123" t="s">
        <v>538</v>
      </c>
      <c r="D6403" s="123" t="s">
        <v>550</v>
      </c>
      <c r="E6403" s="123" t="s">
        <v>535</v>
      </c>
      <c r="F6403" s="7">
        <v>844.66686325499995</v>
      </c>
      <c r="G6403" s="123" t="s">
        <v>532</v>
      </c>
      <c r="H6403" s="7">
        <v>47.576826042999997</v>
      </c>
      <c r="I6403" s="7">
        <v>56.326142427000001</v>
      </c>
      <c r="J6403" s="7">
        <v>47.530791698999998</v>
      </c>
      <c r="K6403" s="7">
        <v>8.4466700000000001E-4</v>
      </c>
      <c r="L6403" s="7">
        <v>8.4466686329999995E-5</v>
      </c>
      <c r="M6403" s="7">
        <v>56.271642427000003</v>
      </c>
      <c r="N6403" s="7">
        <v>1E-3</v>
      </c>
      <c r="O6403" s="7">
        <v>1E-4</v>
      </c>
      <c r="P6403" s="7">
        <v>1</v>
      </c>
      <c r="Q6403" s="7">
        <v>28</v>
      </c>
      <c r="R6403" s="7">
        <v>265</v>
      </c>
      <c r="S6403" s="189">
        <v>45625.593981481485</v>
      </c>
    </row>
    <row r="6404" spans="1:19">
      <c r="A6404" s="7">
        <v>1998</v>
      </c>
      <c r="B6404" s="123" t="s">
        <v>537</v>
      </c>
      <c r="C6404" s="123" t="s">
        <v>538</v>
      </c>
      <c r="D6404" s="123" t="s">
        <v>550</v>
      </c>
      <c r="E6404" s="123" t="s">
        <v>541</v>
      </c>
      <c r="F6404" s="7">
        <v>4.3517992010000004</v>
      </c>
      <c r="G6404" s="123" t="s">
        <v>532</v>
      </c>
      <c r="H6404" s="7">
        <v>0.40859553900000001</v>
      </c>
      <c r="I6404" s="7">
        <v>93.891174613000004</v>
      </c>
      <c r="J6404" s="7">
        <v>0.40753805100000001</v>
      </c>
      <c r="K6404" s="7">
        <v>1.30553976E-5</v>
      </c>
      <c r="L6404" s="7">
        <v>2.611079521E-6</v>
      </c>
      <c r="M6404" s="7">
        <v>93.648174612999995</v>
      </c>
      <c r="N6404" s="7">
        <v>3.0000000000000001E-3</v>
      </c>
      <c r="O6404" s="7">
        <v>5.9999999999999995E-4</v>
      </c>
      <c r="P6404" s="7">
        <v>1</v>
      </c>
      <c r="Q6404" s="7">
        <v>28</v>
      </c>
      <c r="R6404" s="7">
        <v>265</v>
      </c>
      <c r="S6404" s="189">
        <v>45625.593981481485</v>
      </c>
    </row>
    <row r="6405" spans="1:19">
      <c r="A6405" s="7">
        <v>1998</v>
      </c>
      <c r="B6405" s="123" t="s">
        <v>537</v>
      </c>
      <c r="C6405" s="123" t="s">
        <v>538</v>
      </c>
      <c r="D6405" s="123" t="s">
        <v>551</v>
      </c>
      <c r="E6405" s="123" t="s">
        <v>540</v>
      </c>
      <c r="F6405" s="7">
        <v>0</v>
      </c>
      <c r="G6405" s="123" t="s">
        <v>532</v>
      </c>
      <c r="H6405" s="7">
        <v>0</v>
      </c>
      <c r="I6405" s="7"/>
      <c r="J6405" s="7">
        <v>0</v>
      </c>
      <c r="K6405" s="7">
        <v>0</v>
      </c>
      <c r="L6405" s="7">
        <v>0</v>
      </c>
      <c r="M6405" s="7"/>
      <c r="N6405" s="7"/>
      <c r="O6405" s="7"/>
      <c r="P6405" s="7">
        <v>1</v>
      </c>
      <c r="Q6405" s="7">
        <v>28</v>
      </c>
      <c r="R6405" s="7">
        <v>265</v>
      </c>
      <c r="S6405" s="189">
        <v>45625.593981481485</v>
      </c>
    </row>
    <row r="6406" spans="1:19">
      <c r="A6406" s="7">
        <v>1998</v>
      </c>
      <c r="B6406" s="123" t="s">
        <v>537</v>
      </c>
      <c r="C6406" s="123" t="s">
        <v>538</v>
      </c>
      <c r="D6406" s="123" t="s">
        <v>551</v>
      </c>
      <c r="E6406" s="123" t="s">
        <v>531</v>
      </c>
      <c r="F6406" s="7">
        <v>109.142748807</v>
      </c>
      <c r="G6406" s="123" t="s">
        <v>532</v>
      </c>
      <c r="H6406" s="7">
        <v>8.3224620250000001</v>
      </c>
      <c r="I6406" s="7">
        <v>76.253</v>
      </c>
      <c r="J6406" s="7">
        <v>8.2959403369999993</v>
      </c>
      <c r="K6406" s="7">
        <v>3.27428E-4</v>
      </c>
      <c r="L6406" s="7">
        <v>6.5485649280000005E-5</v>
      </c>
      <c r="M6406" s="7">
        <v>76.010000000000005</v>
      </c>
      <c r="N6406" s="7">
        <v>3.0000000000000001E-3</v>
      </c>
      <c r="O6406" s="7">
        <v>5.9999999999999995E-4</v>
      </c>
      <c r="P6406" s="7">
        <v>1</v>
      </c>
      <c r="Q6406" s="7">
        <v>28</v>
      </c>
      <c r="R6406" s="7">
        <v>265</v>
      </c>
      <c r="S6406" s="189">
        <v>45625.593981481485</v>
      </c>
    </row>
    <row r="6407" spans="1:19">
      <c r="A6407" s="7">
        <v>1998</v>
      </c>
      <c r="B6407" s="123" t="s">
        <v>537</v>
      </c>
      <c r="C6407" s="123" t="s">
        <v>538</v>
      </c>
      <c r="D6407" s="123" t="s">
        <v>551</v>
      </c>
      <c r="E6407" s="123" t="s">
        <v>533</v>
      </c>
      <c r="F6407" s="7">
        <v>146.95208014599999</v>
      </c>
      <c r="G6407" s="123" t="s">
        <v>532</v>
      </c>
      <c r="H6407" s="7">
        <v>10.80680699</v>
      </c>
      <c r="I6407" s="7">
        <v>73.539666667000006</v>
      </c>
      <c r="J6407" s="7">
        <v>10.771097634</v>
      </c>
      <c r="K6407" s="7">
        <v>4.40856E-4</v>
      </c>
      <c r="L6407" s="7">
        <v>8.8171248089999993E-5</v>
      </c>
      <c r="M6407" s="7">
        <v>73.296666666999997</v>
      </c>
      <c r="N6407" s="7">
        <v>3.0000000000000001E-3</v>
      </c>
      <c r="O6407" s="7">
        <v>5.9999999999999995E-4</v>
      </c>
      <c r="P6407" s="7">
        <v>1</v>
      </c>
      <c r="Q6407" s="7">
        <v>28</v>
      </c>
      <c r="R6407" s="7">
        <v>265</v>
      </c>
      <c r="S6407" s="189">
        <v>45625.593981481485</v>
      </c>
    </row>
    <row r="6408" spans="1:19">
      <c r="A6408" s="7">
        <v>1998</v>
      </c>
      <c r="B6408" s="123" t="s">
        <v>537</v>
      </c>
      <c r="C6408" s="123" t="s">
        <v>538</v>
      </c>
      <c r="D6408" s="123" t="s">
        <v>551</v>
      </c>
      <c r="E6408" s="123" t="s">
        <v>160</v>
      </c>
      <c r="F6408" s="7">
        <v>8.5257505729999998</v>
      </c>
      <c r="G6408" s="123" t="s">
        <v>532</v>
      </c>
      <c r="H6408" s="7">
        <v>0.61072509100000005</v>
      </c>
      <c r="I6408" s="7">
        <v>71.632999999999996</v>
      </c>
      <c r="J6408" s="7">
        <v>0.60865333300000002</v>
      </c>
      <c r="K6408" s="7">
        <v>2.557725172E-5</v>
      </c>
      <c r="L6408" s="7">
        <v>5.1154503439999998E-6</v>
      </c>
      <c r="M6408" s="7">
        <v>71.39</v>
      </c>
      <c r="N6408" s="7">
        <v>3.0000000000000001E-3</v>
      </c>
      <c r="O6408" s="7">
        <v>5.9999999999999995E-4</v>
      </c>
      <c r="P6408" s="7">
        <v>1</v>
      </c>
      <c r="Q6408" s="7">
        <v>28</v>
      </c>
      <c r="R6408" s="7">
        <v>265</v>
      </c>
      <c r="S6408" s="189">
        <v>45625.593981481485</v>
      </c>
    </row>
    <row r="6409" spans="1:19">
      <c r="A6409" s="7">
        <v>1998</v>
      </c>
      <c r="B6409" s="123" t="s">
        <v>537</v>
      </c>
      <c r="C6409" s="123" t="s">
        <v>538</v>
      </c>
      <c r="D6409" s="123" t="s">
        <v>551</v>
      </c>
      <c r="E6409" s="123" t="s">
        <v>163</v>
      </c>
      <c r="F6409" s="7">
        <v>211.079214226</v>
      </c>
      <c r="G6409" s="123" t="s">
        <v>532</v>
      </c>
      <c r="H6409" s="7">
        <v>13.455138971</v>
      </c>
      <c r="I6409" s="7">
        <v>63.744500000000002</v>
      </c>
      <c r="J6409" s="7">
        <v>13.443635154000001</v>
      </c>
      <c r="K6409" s="7">
        <v>2.11079E-4</v>
      </c>
      <c r="L6409" s="7">
        <v>2.1107921419999998E-5</v>
      </c>
      <c r="M6409" s="7">
        <v>63.69</v>
      </c>
      <c r="N6409" s="7">
        <v>1E-3</v>
      </c>
      <c r="O6409" s="7">
        <v>1E-4</v>
      </c>
      <c r="P6409" s="7">
        <v>1</v>
      </c>
      <c r="Q6409" s="7">
        <v>28</v>
      </c>
      <c r="R6409" s="7">
        <v>265</v>
      </c>
      <c r="S6409" s="189">
        <v>45625.593981481485</v>
      </c>
    </row>
    <row r="6410" spans="1:19">
      <c r="A6410" s="7">
        <v>1998</v>
      </c>
      <c r="B6410" s="123" t="s">
        <v>537</v>
      </c>
      <c r="C6410" s="123" t="s">
        <v>538</v>
      </c>
      <c r="D6410" s="123" t="s">
        <v>551</v>
      </c>
      <c r="E6410" s="123" t="s">
        <v>535</v>
      </c>
      <c r="F6410" s="7">
        <v>344.525767433</v>
      </c>
      <c r="G6410" s="123" t="s">
        <v>532</v>
      </c>
      <c r="H6410" s="7">
        <v>19.405807446000001</v>
      </c>
      <c r="I6410" s="7">
        <v>56.326142427000001</v>
      </c>
      <c r="J6410" s="7">
        <v>19.387030792000001</v>
      </c>
      <c r="K6410" s="7">
        <v>3.44526E-4</v>
      </c>
      <c r="L6410" s="7">
        <v>3.4452576739999998E-5</v>
      </c>
      <c r="M6410" s="7">
        <v>56.271642427000003</v>
      </c>
      <c r="N6410" s="7">
        <v>1E-3</v>
      </c>
      <c r="O6410" s="7">
        <v>1E-4</v>
      </c>
      <c r="P6410" s="7">
        <v>1</v>
      </c>
      <c r="Q6410" s="7">
        <v>28</v>
      </c>
      <c r="R6410" s="7">
        <v>265</v>
      </c>
      <c r="S6410" s="189">
        <v>45625.593981481485</v>
      </c>
    </row>
    <row r="6411" spans="1:19">
      <c r="A6411" s="7">
        <v>1998</v>
      </c>
      <c r="B6411" s="123" t="s">
        <v>537</v>
      </c>
      <c r="C6411" s="123" t="s">
        <v>538</v>
      </c>
      <c r="D6411" s="123" t="s">
        <v>551</v>
      </c>
      <c r="E6411" s="123" t="s">
        <v>541</v>
      </c>
      <c r="F6411" s="7">
        <v>888.301501261</v>
      </c>
      <c r="G6411" s="123" t="s">
        <v>532</v>
      </c>
      <c r="H6411" s="7">
        <v>83.403671364000004</v>
      </c>
      <c r="I6411" s="7">
        <v>93.891174613000004</v>
      </c>
      <c r="J6411" s="7">
        <v>83.187814098999993</v>
      </c>
      <c r="K6411" s="7">
        <v>2.664905E-3</v>
      </c>
      <c r="L6411" s="7">
        <v>5.3298099999999997E-4</v>
      </c>
      <c r="M6411" s="7">
        <v>93.648174612999995</v>
      </c>
      <c r="N6411" s="7">
        <v>3.0000000000000001E-3</v>
      </c>
      <c r="O6411" s="7">
        <v>5.9999999999999995E-4</v>
      </c>
      <c r="P6411" s="7">
        <v>1</v>
      </c>
      <c r="Q6411" s="7">
        <v>28</v>
      </c>
      <c r="R6411" s="7">
        <v>265</v>
      </c>
      <c r="S6411" s="189">
        <v>45625.593981481485</v>
      </c>
    </row>
    <row r="6412" spans="1:19">
      <c r="A6412" s="7">
        <v>1998</v>
      </c>
      <c r="B6412" s="123" t="s">
        <v>537</v>
      </c>
      <c r="C6412" s="123" t="s">
        <v>538</v>
      </c>
      <c r="D6412" s="123" t="s">
        <v>552</v>
      </c>
      <c r="E6412" s="123" t="s">
        <v>540</v>
      </c>
      <c r="F6412" s="7">
        <v>121.52789626400001</v>
      </c>
      <c r="G6412" s="123" t="s">
        <v>532</v>
      </c>
      <c r="H6412" s="7">
        <v>11.578874136</v>
      </c>
      <c r="I6412" s="7">
        <v>95.277500000000003</v>
      </c>
      <c r="J6412" s="7">
        <v>11.496538986999999</v>
      </c>
      <c r="K6412" s="7">
        <v>1.2152790000000001E-3</v>
      </c>
      <c r="L6412" s="7">
        <v>1.82292E-4</v>
      </c>
      <c r="M6412" s="7">
        <v>94.6</v>
      </c>
      <c r="N6412" s="7">
        <v>0.01</v>
      </c>
      <c r="O6412" s="7">
        <v>1.5E-3</v>
      </c>
      <c r="P6412" s="7">
        <v>1</v>
      </c>
      <c r="Q6412" s="7">
        <v>28</v>
      </c>
      <c r="R6412" s="7">
        <v>265</v>
      </c>
      <c r="S6412" s="189">
        <v>45625.593981481485</v>
      </c>
    </row>
    <row r="6413" spans="1:19">
      <c r="A6413" s="7">
        <v>1998</v>
      </c>
      <c r="B6413" s="123" t="s">
        <v>537</v>
      </c>
      <c r="C6413" s="123" t="s">
        <v>538</v>
      </c>
      <c r="D6413" s="123" t="s">
        <v>552</v>
      </c>
      <c r="E6413" s="123" t="s">
        <v>531</v>
      </c>
      <c r="F6413" s="7">
        <v>262.15354656300002</v>
      </c>
      <c r="G6413" s="123" t="s">
        <v>532</v>
      </c>
      <c r="H6413" s="7">
        <v>19.989994385999999</v>
      </c>
      <c r="I6413" s="7">
        <v>76.253</v>
      </c>
      <c r="J6413" s="7">
        <v>19.926291074000002</v>
      </c>
      <c r="K6413" s="7">
        <v>7.8646100000000002E-4</v>
      </c>
      <c r="L6413" s="7">
        <v>1.5729200000000001E-4</v>
      </c>
      <c r="M6413" s="7">
        <v>76.010000000000005</v>
      </c>
      <c r="N6413" s="7">
        <v>3.0000000000000001E-3</v>
      </c>
      <c r="O6413" s="7">
        <v>5.9999999999999995E-4</v>
      </c>
      <c r="P6413" s="7">
        <v>1</v>
      </c>
      <c r="Q6413" s="7">
        <v>28</v>
      </c>
      <c r="R6413" s="7">
        <v>265</v>
      </c>
      <c r="S6413" s="189">
        <v>45625.593981481485</v>
      </c>
    </row>
    <row r="6414" spans="1:19">
      <c r="A6414" s="7">
        <v>1998</v>
      </c>
      <c r="B6414" s="123" t="s">
        <v>537</v>
      </c>
      <c r="C6414" s="123" t="s">
        <v>538</v>
      </c>
      <c r="D6414" s="123" t="s">
        <v>552</v>
      </c>
      <c r="E6414" s="123" t="s">
        <v>533</v>
      </c>
      <c r="F6414" s="7">
        <v>1200.406209188</v>
      </c>
      <c r="G6414" s="123" t="s">
        <v>532</v>
      </c>
      <c r="H6414" s="7">
        <v>88.277472489000004</v>
      </c>
      <c r="I6414" s="7">
        <v>73.539666667000006</v>
      </c>
      <c r="J6414" s="7">
        <v>87.985773780000002</v>
      </c>
      <c r="K6414" s="7">
        <v>3.6012190000000001E-3</v>
      </c>
      <c r="L6414" s="7">
        <v>7.2024399999999998E-4</v>
      </c>
      <c r="M6414" s="7">
        <v>73.296666666999997</v>
      </c>
      <c r="N6414" s="7">
        <v>3.0000000000000001E-3</v>
      </c>
      <c r="O6414" s="7">
        <v>5.9999999999999995E-4</v>
      </c>
      <c r="P6414" s="7">
        <v>1</v>
      </c>
      <c r="Q6414" s="7">
        <v>28</v>
      </c>
      <c r="R6414" s="7">
        <v>265</v>
      </c>
      <c r="S6414" s="189">
        <v>45625.593981481485</v>
      </c>
    </row>
    <row r="6415" spans="1:19">
      <c r="A6415" s="7">
        <v>1998</v>
      </c>
      <c r="B6415" s="123" t="s">
        <v>537</v>
      </c>
      <c r="C6415" s="123" t="s">
        <v>538</v>
      </c>
      <c r="D6415" s="123" t="s">
        <v>552</v>
      </c>
      <c r="E6415" s="123" t="s">
        <v>160</v>
      </c>
      <c r="F6415" s="7">
        <v>20.478279814</v>
      </c>
      <c r="G6415" s="123" t="s">
        <v>532</v>
      </c>
      <c r="H6415" s="7">
        <v>1.4669206180000001</v>
      </c>
      <c r="I6415" s="7">
        <v>71.632999999999996</v>
      </c>
      <c r="J6415" s="7">
        <v>1.461944396</v>
      </c>
      <c r="K6415" s="7">
        <v>6.1434839439999996E-5</v>
      </c>
      <c r="L6415" s="7">
        <v>1.228696789E-5</v>
      </c>
      <c r="M6415" s="7">
        <v>71.39</v>
      </c>
      <c r="N6415" s="7">
        <v>3.0000000000000001E-3</v>
      </c>
      <c r="O6415" s="7">
        <v>5.9999999999999995E-4</v>
      </c>
      <c r="P6415" s="7">
        <v>1</v>
      </c>
      <c r="Q6415" s="7">
        <v>28</v>
      </c>
      <c r="R6415" s="7">
        <v>265</v>
      </c>
      <c r="S6415" s="189">
        <v>45625.593981481485</v>
      </c>
    </row>
    <row r="6416" spans="1:19">
      <c r="A6416" s="7">
        <v>1998</v>
      </c>
      <c r="B6416" s="123" t="s">
        <v>537</v>
      </c>
      <c r="C6416" s="123" t="s">
        <v>538</v>
      </c>
      <c r="D6416" s="123" t="s">
        <v>552</v>
      </c>
      <c r="E6416" s="123" t="s">
        <v>163</v>
      </c>
      <c r="F6416" s="7">
        <v>331.07605582399998</v>
      </c>
      <c r="G6416" s="123" t="s">
        <v>532</v>
      </c>
      <c r="H6416" s="7">
        <v>21.104277639999999</v>
      </c>
      <c r="I6416" s="7">
        <v>63.744500000000002</v>
      </c>
      <c r="J6416" s="7">
        <v>21.086233995000001</v>
      </c>
      <c r="K6416" s="7">
        <v>3.3107600000000003E-4</v>
      </c>
      <c r="L6416" s="7">
        <v>3.3107605579999998E-5</v>
      </c>
      <c r="M6416" s="7">
        <v>63.69</v>
      </c>
      <c r="N6416" s="7">
        <v>1E-3</v>
      </c>
      <c r="O6416" s="7">
        <v>1E-4</v>
      </c>
      <c r="P6416" s="7">
        <v>1</v>
      </c>
      <c r="Q6416" s="7">
        <v>28</v>
      </c>
      <c r="R6416" s="7">
        <v>265</v>
      </c>
      <c r="S6416" s="189">
        <v>45625.593981481485</v>
      </c>
    </row>
    <row r="6417" spans="1:19">
      <c r="A6417" s="7">
        <v>1998</v>
      </c>
      <c r="B6417" s="123" t="s">
        <v>537</v>
      </c>
      <c r="C6417" s="123" t="s">
        <v>538</v>
      </c>
      <c r="D6417" s="123" t="s">
        <v>552</v>
      </c>
      <c r="E6417" s="123" t="s">
        <v>535</v>
      </c>
      <c r="F6417" s="7">
        <v>1719.1604301709999</v>
      </c>
      <c r="G6417" s="123" t="s">
        <v>532</v>
      </c>
      <c r="H6417" s="7">
        <v>96.833675244999995</v>
      </c>
      <c r="I6417" s="7">
        <v>56.326142427000001</v>
      </c>
      <c r="J6417" s="7">
        <v>96.739981001000004</v>
      </c>
      <c r="K6417" s="7">
        <v>1.71916E-3</v>
      </c>
      <c r="L6417" s="7">
        <v>1.7191600000000001E-4</v>
      </c>
      <c r="M6417" s="7">
        <v>56.271642427000003</v>
      </c>
      <c r="N6417" s="7">
        <v>1E-3</v>
      </c>
      <c r="O6417" s="7">
        <v>1E-4</v>
      </c>
      <c r="P6417" s="7">
        <v>1</v>
      </c>
      <c r="Q6417" s="7">
        <v>28</v>
      </c>
      <c r="R6417" s="7">
        <v>265</v>
      </c>
      <c r="S6417" s="189">
        <v>45625.593981481485</v>
      </c>
    </row>
    <row r="6418" spans="1:19">
      <c r="A6418" s="7">
        <v>1998</v>
      </c>
      <c r="B6418" s="123" t="s">
        <v>537</v>
      </c>
      <c r="C6418" s="123" t="s">
        <v>538</v>
      </c>
      <c r="D6418" s="123" t="s">
        <v>552</v>
      </c>
      <c r="E6418" s="123" t="s">
        <v>541</v>
      </c>
      <c r="F6418" s="7">
        <v>0</v>
      </c>
      <c r="G6418" s="123" t="s">
        <v>532</v>
      </c>
      <c r="H6418" s="7">
        <v>0</v>
      </c>
      <c r="I6418" s="7"/>
      <c r="J6418" s="7">
        <v>0</v>
      </c>
      <c r="K6418" s="7">
        <v>0</v>
      </c>
      <c r="L6418" s="7">
        <v>0</v>
      </c>
      <c r="M6418" s="7"/>
      <c r="N6418" s="7"/>
      <c r="O6418" s="7"/>
      <c r="P6418" s="7">
        <v>1</v>
      </c>
      <c r="Q6418" s="7">
        <v>28</v>
      </c>
      <c r="R6418" s="7">
        <v>265</v>
      </c>
      <c r="S6418" s="189">
        <v>45625.593981481485</v>
      </c>
    </row>
    <row r="6419" spans="1:19">
      <c r="A6419" s="7">
        <v>1998</v>
      </c>
      <c r="B6419" s="123" t="s">
        <v>537</v>
      </c>
      <c r="C6419" s="123" t="s">
        <v>538</v>
      </c>
      <c r="D6419" s="123" t="s">
        <v>567</v>
      </c>
      <c r="E6419" s="123" t="s">
        <v>540</v>
      </c>
      <c r="F6419" s="7">
        <v>0</v>
      </c>
      <c r="G6419" s="123" t="s">
        <v>532</v>
      </c>
      <c r="H6419" s="7">
        <v>0</v>
      </c>
      <c r="I6419" s="7"/>
      <c r="J6419" s="7">
        <v>0</v>
      </c>
      <c r="K6419" s="7">
        <v>0</v>
      </c>
      <c r="L6419" s="7">
        <v>0</v>
      </c>
      <c r="M6419" s="7"/>
      <c r="N6419" s="7"/>
      <c r="O6419" s="7"/>
      <c r="P6419" s="7">
        <v>1</v>
      </c>
      <c r="Q6419" s="7">
        <v>28</v>
      </c>
      <c r="R6419" s="7">
        <v>265</v>
      </c>
      <c r="S6419" s="189">
        <v>45625.593981481485</v>
      </c>
    </row>
    <row r="6420" spans="1:19">
      <c r="A6420" s="7">
        <v>1998</v>
      </c>
      <c r="B6420" s="123" t="s">
        <v>537</v>
      </c>
      <c r="C6420" s="123" t="s">
        <v>538</v>
      </c>
      <c r="D6420" s="123" t="s">
        <v>567</v>
      </c>
      <c r="E6420" s="123" t="s">
        <v>531</v>
      </c>
      <c r="F6420" s="7">
        <v>67.644575704999994</v>
      </c>
      <c r="G6420" s="123" t="s">
        <v>532</v>
      </c>
      <c r="H6420" s="7">
        <v>5.1581018309999997</v>
      </c>
      <c r="I6420" s="7">
        <v>76.253</v>
      </c>
      <c r="J6420" s="7">
        <v>5.141664199</v>
      </c>
      <c r="K6420" s="7">
        <v>2.0293399999999999E-4</v>
      </c>
      <c r="L6420" s="7">
        <v>4.0586745419999998E-5</v>
      </c>
      <c r="M6420" s="7">
        <v>76.010000000000005</v>
      </c>
      <c r="N6420" s="7">
        <v>3.0000000000000001E-3</v>
      </c>
      <c r="O6420" s="7">
        <v>5.9999999999999995E-4</v>
      </c>
      <c r="P6420" s="7">
        <v>1</v>
      </c>
      <c r="Q6420" s="7">
        <v>28</v>
      </c>
      <c r="R6420" s="7">
        <v>265</v>
      </c>
      <c r="S6420" s="189">
        <v>45625.593981481485</v>
      </c>
    </row>
    <row r="6421" spans="1:19">
      <c r="A6421" s="7">
        <v>1998</v>
      </c>
      <c r="B6421" s="123" t="s">
        <v>537</v>
      </c>
      <c r="C6421" s="123" t="s">
        <v>538</v>
      </c>
      <c r="D6421" s="123" t="s">
        <v>567</v>
      </c>
      <c r="E6421" s="123" t="s">
        <v>533</v>
      </c>
      <c r="F6421" s="7">
        <v>55.608855884999997</v>
      </c>
      <c r="G6421" s="123" t="s">
        <v>532</v>
      </c>
      <c r="H6421" s="7">
        <v>4.0894567259999999</v>
      </c>
      <c r="I6421" s="7">
        <v>73.539666667000006</v>
      </c>
      <c r="J6421" s="7">
        <v>4.0759437739999997</v>
      </c>
      <c r="K6421" s="7">
        <v>1.6682700000000001E-4</v>
      </c>
      <c r="L6421" s="7">
        <v>3.336531353E-5</v>
      </c>
      <c r="M6421" s="7">
        <v>73.296666666999997</v>
      </c>
      <c r="N6421" s="7">
        <v>3.0000000000000001E-3</v>
      </c>
      <c r="O6421" s="7">
        <v>5.9999999999999995E-4</v>
      </c>
      <c r="P6421" s="7">
        <v>1</v>
      </c>
      <c r="Q6421" s="7">
        <v>28</v>
      </c>
      <c r="R6421" s="7">
        <v>265</v>
      </c>
      <c r="S6421" s="189">
        <v>45625.593981481485</v>
      </c>
    </row>
    <row r="6422" spans="1:19">
      <c r="A6422" s="7">
        <v>1998</v>
      </c>
      <c r="B6422" s="123" t="s">
        <v>537</v>
      </c>
      <c r="C6422" s="123" t="s">
        <v>538</v>
      </c>
      <c r="D6422" s="123" t="s">
        <v>567</v>
      </c>
      <c r="E6422" s="123" t="s">
        <v>160</v>
      </c>
      <c r="F6422" s="7">
        <v>5.284096162</v>
      </c>
      <c r="G6422" s="123" t="s">
        <v>532</v>
      </c>
      <c r="H6422" s="7">
        <v>0.37851565999999998</v>
      </c>
      <c r="I6422" s="7">
        <v>71.632999999999996</v>
      </c>
      <c r="J6422" s="7">
        <v>0.37723162500000001</v>
      </c>
      <c r="K6422" s="7">
        <v>1.5852288489999999E-5</v>
      </c>
      <c r="L6422" s="7">
        <v>3.1704576970000001E-6</v>
      </c>
      <c r="M6422" s="7">
        <v>71.39</v>
      </c>
      <c r="N6422" s="7">
        <v>3.0000000000000001E-3</v>
      </c>
      <c r="O6422" s="7">
        <v>5.9999999999999995E-4</v>
      </c>
      <c r="P6422" s="7">
        <v>1</v>
      </c>
      <c r="Q6422" s="7">
        <v>28</v>
      </c>
      <c r="R6422" s="7">
        <v>265</v>
      </c>
      <c r="S6422" s="189">
        <v>45625.593981481485</v>
      </c>
    </row>
    <row r="6423" spans="1:19">
      <c r="A6423" s="7">
        <v>1998</v>
      </c>
      <c r="B6423" s="123" t="s">
        <v>537</v>
      </c>
      <c r="C6423" s="123" t="s">
        <v>538</v>
      </c>
      <c r="D6423" s="123" t="s">
        <v>567</v>
      </c>
      <c r="E6423" s="123" t="s">
        <v>163</v>
      </c>
      <c r="F6423" s="7">
        <v>39.434882291999998</v>
      </c>
      <c r="G6423" s="123" t="s">
        <v>532</v>
      </c>
      <c r="H6423" s="7">
        <v>2.5137568539999999</v>
      </c>
      <c r="I6423" s="7">
        <v>63.744500000000002</v>
      </c>
      <c r="J6423" s="7">
        <v>2.511607653</v>
      </c>
      <c r="K6423" s="7">
        <v>3.943488229E-5</v>
      </c>
      <c r="L6423" s="7">
        <v>3.943488229E-6</v>
      </c>
      <c r="M6423" s="7">
        <v>63.69</v>
      </c>
      <c r="N6423" s="7">
        <v>1E-3</v>
      </c>
      <c r="O6423" s="7">
        <v>1E-4</v>
      </c>
      <c r="P6423" s="7">
        <v>1</v>
      </c>
      <c r="Q6423" s="7">
        <v>28</v>
      </c>
      <c r="R6423" s="7">
        <v>265</v>
      </c>
      <c r="S6423" s="189">
        <v>45625.593981481485</v>
      </c>
    </row>
    <row r="6424" spans="1:19">
      <c r="A6424" s="7">
        <v>1998</v>
      </c>
      <c r="B6424" s="123" t="s">
        <v>537</v>
      </c>
      <c r="C6424" s="123" t="s">
        <v>538</v>
      </c>
      <c r="D6424" s="123" t="s">
        <v>567</v>
      </c>
      <c r="E6424" s="123" t="s">
        <v>535</v>
      </c>
      <c r="F6424" s="7">
        <v>94.968767025000005</v>
      </c>
      <c r="G6424" s="123" t="s">
        <v>532</v>
      </c>
      <c r="H6424" s="7">
        <v>5.3492242980000002</v>
      </c>
      <c r="I6424" s="7">
        <v>56.326142427000001</v>
      </c>
      <c r="J6424" s="7">
        <v>5.3440485000000004</v>
      </c>
      <c r="K6424" s="7">
        <v>9.4968767029999997E-5</v>
      </c>
      <c r="L6424" s="7">
        <v>9.4968767030000004E-6</v>
      </c>
      <c r="M6424" s="7">
        <v>56.271642427000003</v>
      </c>
      <c r="N6424" s="7">
        <v>1E-3</v>
      </c>
      <c r="O6424" s="7">
        <v>1E-4</v>
      </c>
      <c r="P6424" s="7">
        <v>1</v>
      </c>
      <c r="Q6424" s="7">
        <v>28</v>
      </c>
      <c r="R6424" s="7">
        <v>265</v>
      </c>
      <c r="S6424" s="189">
        <v>45625.593981481485</v>
      </c>
    </row>
    <row r="6425" spans="1:19">
      <c r="A6425" s="7">
        <v>1998</v>
      </c>
      <c r="B6425" s="123" t="s">
        <v>537</v>
      </c>
      <c r="C6425" s="123" t="s">
        <v>538</v>
      </c>
      <c r="D6425" s="123" t="s">
        <v>567</v>
      </c>
      <c r="E6425" s="123" t="s">
        <v>541</v>
      </c>
      <c r="F6425" s="7">
        <v>0</v>
      </c>
      <c r="G6425" s="123" t="s">
        <v>532</v>
      </c>
      <c r="H6425" s="7">
        <v>0</v>
      </c>
      <c r="I6425" s="7"/>
      <c r="J6425" s="7">
        <v>0</v>
      </c>
      <c r="K6425" s="7">
        <v>0</v>
      </c>
      <c r="L6425" s="7">
        <v>0</v>
      </c>
      <c r="M6425" s="7"/>
      <c r="N6425" s="7"/>
      <c r="O6425" s="7"/>
      <c r="P6425" s="7">
        <v>1</v>
      </c>
      <c r="Q6425" s="7">
        <v>28</v>
      </c>
      <c r="R6425" s="7">
        <v>265</v>
      </c>
      <c r="S6425" s="189">
        <v>45625.593981481485</v>
      </c>
    </row>
    <row r="6426" spans="1:19">
      <c r="A6426" s="7">
        <v>1998</v>
      </c>
      <c r="B6426" s="123" t="s">
        <v>537</v>
      </c>
      <c r="C6426" s="123" t="s">
        <v>538</v>
      </c>
      <c r="D6426" s="123" t="s">
        <v>568</v>
      </c>
      <c r="E6426" s="123" t="s">
        <v>540</v>
      </c>
      <c r="F6426" s="7">
        <v>0</v>
      </c>
      <c r="G6426" s="123" t="s">
        <v>532</v>
      </c>
      <c r="H6426" s="7">
        <v>0</v>
      </c>
      <c r="I6426" s="7"/>
      <c r="J6426" s="7">
        <v>0</v>
      </c>
      <c r="K6426" s="7">
        <v>0</v>
      </c>
      <c r="L6426" s="7">
        <v>0</v>
      </c>
      <c r="M6426" s="7"/>
      <c r="N6426" s="7"/>
      <c r="O6426" s="7"/>
      <c r="P6426" s="7">
        <v>1</v>
      </c>
      <c r="Q6426" s="7">
        <v>28</v>
      </c>
      <c r="R6426" s="7">
        <v>265</v>
      </c>
      <c r="S6426" s="189">
        <v>45625.593981481485</v>
      </c>
    </row>
    <row r="6427" spans="1:19">
      <c r="A6427" s="7">
        <v>1998</v>
      </c>
      <c r="B6427" s="123" t="s">
        <v>537</v>
      </c>
      <c r="C6427" s="123" t="s">
        <v>538</v>
      </c>
      <c r="D6427" s="123" t="s">
        <v>568</v>
      </c>
      <c r="E6427" s="123" t="s">
        <v>569</v>
      </c>
      <c r="F6427" s="7">
        <v>0</v>
      </c>
      <c r="G6427" s="123" t="s">
        <v>532</v>
      </c>
      <c r="H6427" s="7">
        <v>0</v>
      </c>
      <c r="I6427" s="7"/>
      <c r="J6427" s="7">
        <v>0</v>
      </c>
      <c r="K6427" s="7">
        <v>0</v>
      </c>
      <c r="L6427" s="7">
        <v>0</v>
      </c>
      <c r="M6427" s="7"/>
      <c r="N6427" s="7"/>
      <c r="O6427" s="7"/>
      <c r="P6427" s="7">
        <v>1</v>
      </c>
      <c r="Q6427" s="7">
        <v>28</v>
      </c>
      <c r="R6427" s="7">
        <v>265</v>
      </c>
      <c r="S6427" s="189">
        <v>45625.593981481485</v>
      </c>
    </row>
    <row r="6428" spans="1:19">
      <c r="A6428" s="7">
        <v>1998</v>
      </c>
      <c r="B6428" s="123" t="s">
        <v>537</v>
      </c>
      <c r="C6428" s="123" t="s">
        <v>538</v>
      </c>
      <c r="D6428" s="123" t="s">
        <v>568</v>
      </c>
      <c r="E6428" s="123" t="s">
        <v>531</v>
      </c>
      <c r="F6428" s="7">
        <v>115.83602592699999</v>
      </c>
      <c r="G6428" s="123" t="s">
        <v>532</v>
      </c>
      <c r="H6428" s="7">
        <v>8.8328444850000007</v>
      </c>
      <c r="I6428" s="7">
        <v>76.253</v>
      </c>
      <c r="J6428" s="7">
        <v>8.8046963310000006</v>
      </c>
      <c r="K6428" s="7">
        <v>3.4750800000000001E-4</v>
      </c>
      <c r="L6428" s="7">
        <v>6.9501615559999997E-5</v>
      </c>
      <c r="M6428" s="7">
        <v>76.010000000000005</v>
      </c>
      <c r="N6428" s="7">
        <v>3.0000000000000001E-3</v>
      </c>
      <c r="O6428" s="7">
        <v>5.9999999999999995E-4</v>
      </c>
      <c r="P6428" s="7">
        <v>1</v>
      </c>
      <c r="Q6428" s="7">
        <v>28</v>
      </c>
      <c r="R6428" s="7">
        <v>265</v>
      </c>
      <c r="S6428" s="189">
        <v>45625.593981481485</v>
      </c>
    </row>
    <row r="6429" spans="1:19">
      <c r="A6429" s="7">
        <v>1998</v>
      </c>
      <c r="B6429" s="123" t="s">
        <v>537</v>
      </c>
      <c r="C6429" s="123" t="s">
        <v>538</v>
      </c>
      <c r="D6429" s="123" t="s">
        <v>568</v>
      </c>
      <c r="E6429" s="123" t="s">
        <v>533</v>
      </c>
      <c r="F6429" s="7">
        <v>37.735652451</v>
      </c>
      <c r="G6429" s="123" t="s">
        <v>532</v>
      </c>
      <c r="H6429" s="7">
        <v>2.7750673030000002</v>
      </c>
      <c r="I6429" s="7">
        <v>73.539666667000006</v>
      </c>
      <c r="J6429" s="7">
        <v>2.765897539</v>
      </c>
      <c r="K6429" s="7">
        <v>1.13207E-4</v>
      </c>
      <c r="L6429" s="7">
        <v>2.264139147E-5</v>
      </c>
      <c r="M6429" s="7">
        <v>73.296666666999997</v>
      </c>
      <c r="N6429" s="7">
        <v>3.0000000000000001E-3</v>
      </c>
      <c r="O6429" s="7">
        <v>5.9999999999999995E-4</v>
      </c>
      <c r="P6429" s="7">
        <v>1</v>
      </c>
      <c r="Q6429" s="7">
        <v>28</v>
      </c>
      <c r="R6429" s="7">
        <v>265</v>
      </c>
      <c r="S6429" s="189">
        <v>45625.593981481485</v>
      </c>
    </row>
    <row r="6430" spans="1:19">
      <c r="A6430" s="7">
        <v>1998</v>
      </c>
      <c r="B6430" s="123" t="s">
        <v>537</v>
      </c>
      <c r="C6430" s="123" t="s">
        <v>538</v>
      </c>
      <c r="D6430" s="123" t="s">
        <v>568</v>
      </c>
      <c r="E6430" s="123" t="s">
        <v>160</v>
      </c>
      <c r="F6430" s="7">
        <v>9.0485998859999999</v>
      </c>
      <c r="G6430" s="123" t="s">
        <v>532</v>
      </c>
      <c r="H6430" s="7">
        <v>0.64817835599999996</v>
      </c>
      <c r="I6430" s="7">
        <v>71.632999999999996</v>
      </c>
      <c r="J6430" s="7">
        <v>0.64597954599999996</v>
      </c>
      <c r="K6430" s="7">
        <v>2.7145799659999999E-5</v>
      </c>
      <c r="L6430" s="7">
        <v>5.4291599320000004E-6</v>
      </c>
      <c r="M6430" s="7">
        <v>71.39</v>
      </c>
      <c r="N6430" s="7">
        <v>3.0000000000000001E-3</v>
      </c>
      <c r="O6430" s="7">
        <v>5.9999999999999995E-4</v>
      </c>
      <c r="P6430" s="7">
        <v>1</v>
      </c>
      <c r="Q6430" s="7">
        <v>28</v>
      </c>
      <c r="R6430" s="7">
        <v>265</v>
      </c>
      <c r="S6430" s="189">
        <v>45625.593981481485</v>
      </c>
    </row>
    <row r="6431" spans="1:19">
      <c r="A6431" s="7">
        <v>1998</v>
      </c>
      <c r="B6431" s="123" t="s">
        <v>537</v>
      </c>
      <c r="C6431" s="123" t="s">
        <v>538</v>
      </c>
      <c r="D6431" s="123" t="s">
        <v>568</v>
      </c>
      <c r="E6431" s="123" t="s">
        <v>163</v>
      </c>
      <c r="F6431" s="7">
        <v>28.552686067</v>
      </c>
      <c r="G6431" s="123" t="s">
        <v>532</v>
      </c>
      <c r="H6431" s="7">
        <v>1.820076697</v>
      </c>
      <c r="I6431" s="7">
        <v>63.744500000000002</v>
      </c>
      <c r="J6431" s="7">
        <v>1.8185205760000001</v>
      </c>
      <c r="K6431" s="7">
        <v>2.8552686069999999E-5</v>
      </c>
      <c r="L6431" s="7">
        <v>2.8552686070000002E-6</v>
      </c>
      <c r="M6431" s="7">
        <v>63.69</v>
      </c>
      <c r="N6431" s="7">
        <v>1E-3</v>
      </c>
      <c r="O6431" s="7">
        <v>1E-4</v>
      </c>
      <c r="P6431" s="7">
        <v>1</v>
      </c>
      <c r="Q6431" s="7">
        <v>28</v>
      </c>
      <c r="R6431" s="7">
        <v>265</v>
      </c>
      <c r="S6431" s="189">
        <v>45625.593981481485</v>
      </c>
    </row>
    <row r="6432" spans="1:19">
      <c r="A6432" s="7">
        <v>1998</v>
      </c>
      <c r="B6432" s="123" t="s">
        <v>537</v>
      </c>
      <c r="C6432" s="123" t="s">
        <v>538</v>
      </c>
      <c r="D6432" s="123" t="s">
        <v>568</v>
      </c>
      <c r="E6432" s="123" t="s">
        <v>535</v>
      </c>
      <c r="F6432" s="7">
        <v>311.99770483499998</v>
      </c>
      <c r="G6432" s="123" t="s">
        <v>532</v>
      </c>
      <c r="H6432" s="7">
        <v>17.573627159000001</v>
      </c>
      <c r="I6432" s="7">
        <v>56.326142427000001</v>
      </c>
      <c r="J6432" s="7">
        <v>17.556623285000001</v>
      </c>
      <c r="K6432" s="7">
        <v>3.1199800000000002E-4</v>
      </c>
      <c r="L6432" s="7">
        <v>3.1199770480000002E-5</v>
      </c>
      <c r="M6432" s="7">
        <v>56.271642427000003</v>
      </c>
      <c r="N6432" s="7">
        <v>1E-3</v>
      </c>
      <c r="O6432" s="7">
        <v>1E-4</v>
      </c>
      <c r="P6432" s="7">
        <v>1</v>
      </c>
      <c r="Q6432" s="7">
        <v>28</v>
      </c>
      <c r="R6432" s="7">
        <v>265</v>
      </c>
      <c r="S6432" s="189">
        <v>45625.593981481485</v>
      </c>
    </row>
    <row r="6433" spans="1:19">
      <c r="A6433" s="7">
        <v>1998</v>
      </c>
      <c r="B6433" s="123" t="s">
        <v>537</v>
      </c>
      <c r="C6433" s="123" t="s">
        <v>538</v>
      </c>
      <c r="D6433" s="123" t="s">
        <v>568</v>
      </c>
      <c r="E6433" s="123" t="s">
        <v>541</v>
      </c>
      <c r="F6433" s="7">
        <v>0</v>
      </c>
      <c r="G6433" s="123" t="s">
        <v>532</v>
      </c>
      <c r="H6433" s="7">
        <v>0</v>
      </c>
      <c r="I6433" s="7"/>
      <c r="J6433" s="7">
        <v>0</v>
      </c>
      <c r="K6433" s="7">
        <v>0</v>
      </c>
      <c r="L6433" s="7">
        <v>0</v>
      </c>
      <c r="M6433" s="7"/>
      <c r="N6433" s="7"/>
      <c r="O6433" s="7"/>
      <c r="P6433" s="7">
        <v>1</v>
      </c>
      <c r="Q6433" s="7">
        <v>28</v>
      </c>
      <c r="R6433" s="7">
        <v>265</v>
      </c>
      <c r="S6433" s="189">
        <v>45625.593981481485</v>
      </c>
    </row>
    <row r="6434" spans="1:19">
      <c r="A6434" s="7">
        <v>1998</v>
      </c>
      <c r="B6434" s="123" t="s">
        <v>537</v>
      </c>
      <c r="C6434" s="123" t="s">
        <v>538</v>
      </c>
      <c r="D6434" s="123" t="s">
        <v>568</v>
      </c>
      <c r="E6434" s="123" t="s">
        <v>593</v>
      </c>
      <c r="F6434" s="7">
        <v>44.003267999999998</v>
      </c>
      <c r="G6434" s="123" t="s">
        <v>532</v>
      </c>
      <c r="H6434" s="7">
        <v>3.237599114</v>
      </c>
      <c r="I6434" s="7">
        <v>73.576333332999994</v>
      </c>
      <c r="J6434" s="7">
        <v>3.2269063199999999</v>
      </c>
      <c r="K6434" s="7">
        <v>1.3201E-4</v>
      </c>
      <c r="L6434" s="7">
        <v>2.6401960799999999E-5</v>
      </c>
      <c r="M6434" s="7">
        <v>73.333333332999999</v>
      </c>
      <c r="N6434" s="7">
        <v>3.0000000000000001E-3</v>
      </c>
      <c r="O6434" s="7">
        <v>5.9999999999999995E-4</v>
      </c>
      <c r="P6434" s="7">
        <v>1</v>
      </c>
      <c r="Q6434" s="7">
        <v>28</v>
      </c>
      <c r="R6434" s="7">
        <v>265</v>
      </c>
      <c r="S6434" s="189">
        <v>45625.593981481485</v>
      </c>
    </row>
    <row r="6435" spans="1:19">
      <c r="A6435" s="7">
        <v>1998</v>
      </c>
      <c r="B6435" s="123" t="s">
        <v>537</v>
      </c>
      <c r="C6435" s="123" t="s">
        <v>538</v>
      </c>
      <c r="D6435" s="123" t="s">
        <v>566</v>
      </c>
      <c r="E6435" s="123" t="s">
        <v>540</v>
      </c>
      <c r="F6435" s="7">
        <v>0</v>
      </c>
      <c r="G6435" s="123" t="s">
        <v>532</v>
      </c>
      <c r="H6435" s="7">
        <v>0</v>
      </c>
      <c r="I6435" s="7"/>
      <c r="J6435" s="7">
        <v>0</v>
      </c>
      <c r="K6435" s="7">
        <v>0</v>
      </c>
      <c r="L6435" s="7">
        <v>0</v>
      </c>
      <c r="M6435" s="7"/>
      <c r="N6435" s="7"/>
      <c r="O6435" s="7"/>
      <c r="P6435" s="7">
        <v>1</v>
      </c>
      <c r="Q6435" s="7">
        <v>28</v>
      </c>
      <c r="R6435" s="7">
        <v>265</v>
      </c>
      <c r="S6435" s="189">
        <v>45625.593981481485</v>
      </c>
    </row>
    <row r="6436" spans="1:19">
      <c r="A6436" s="7">
        <v>1998</v>
      </c>
      <c r="B6436" s="123" t="s">
        <v>537</v>
      </c>
      <c r="C6436" s="123" t="s">
        <v>538</v>
      </c>
      <c r="D6436" s="123" t="s">
        <v>566</v>
      </c>
      <c r="E6436" s="123" t="s">
        <v>531</v>
      </c>
      <c r="F6436" s="7">
        <v>0</v>
      </c>
      <c r="G6436" s="123" t="s">
        <v>532</v>
      </c>
      <c r="H6436" s="7">
        <v>0</v>
      </c>
      <c r="I6436" s="7"/>
      <c r="J6436" s="7">
        <v>0</v>
      </c>
      <c r="K6436" s="7">
        <v>0</v>
      </c>
      <c r="L6436" s="7">
        <v>0</v>
      </c>
      <c r="M6436" s="7"/>
      <c r="N6436" s="7"/>
      <c r="O6436" s="7"/>
      <c r="P6436" s="7">
        <v>1</v>
      </c>
      <c r="Q6436" s="7">
        <v>28</v>
      </c>
      <c r="R6436" s="7">
        <v>265</v>
      </c>
      <c r="S6436" s="189">
        <v>45625.593981481485</v>
      </c>
    </row>
    <row r="6437" spans="1:19">
      <c r="A6437" s="7">
        <v>1998</v>
      </c>
      <c r="B6437" s="123" t="s">
        <v>537</v>
      </c>
      <c r="C6437" s="123" t="s">
        <v>538</v>
      </c>
      <c r="D6437" s="123" t="s">
        <v>566</v>
      </c>
      <c r="E6437" s="123" t="s">
        <v>533</v>
      </c>
      <c r="F6437" s="7">
        <v>2242.027621959</v>
      </c>
      <c r="G6437" s="123" t="s">
        <v>532</v>
      </c>
      <c r="H6437" s="7">
        <v>164.87796397700001</v>
      </c>
      <c r="I6437" s="7">
        <v>73.539666667000006</v>
      </c>
      <c r="J6437" s="7">
        <v>164.333151265</v>
      </c>
      <c r="K6437" s="7">
        <v>6.7260829999999999E-3</v>
      </c>
      <c r="L6437" s="7">
        <v>1.3452169999999999E-3</v>
      </c>
      <c r="M6437" s="7">
        <v>73.296666666999997</v>
      </c>
      <c r="N6437" s="7">
        <v>3.0000000000000001E-3</v>
      </c>
      <c r="O6437" s="7">
        <v>5.9999999999999995E-4</v>
      </c>
      <c r="P6437" s="7">
        <v>1</v>
      </c>
      <c r="Q6437" s="7">
        <v>28</v>
      </c>
      <c r="R6437" s="7">
        <v>265</v>
      </c>
      <c r="S6437" s="189">
        <v>45625.593981481485</v>
      </c>
    </row>
    <row r="6438" spans="1:19">
      <c r="A6438" s="7">
        <v>1998</v>
      </c>
      <c r="B6438" s="123" t="s">
        <v>537</v>
      </c>
      <c r="C6438" s="123" t="s">
        <v>538</v>
      </c>
      <c r="D6438" s="123" t="s">
        <v>566</v>
      </c>
      <c r="E6438" s="123" t="s">
        <v>160</v>
      </c>
      <c r="F6438" s="7">
        <v>47.245383787999998</v>
      </c>
      <c r="G6438" s="123" t="s">
        <v>532</v>
      </c>
      <c r="H6438" s="7">
        <v>3.3843285769999998</v>
      </c>
      <c r="I6438" s="7">
        <v>71.632999999999996</v>
      </c>
      <c r="J6438" s="7">
        <v>3.3728479490000001</v>
      </c>
      <c r="K6438" s="7">
        <v>1.41736E-4</v>
      </c>
      <c r="L6438" s="7">
        <v>2.8347230269999999E-5</v>
      </c>
      <c r="M6438" s="7">
        <v>71.39</v>
      </c>
      <c r="N6438" s="7">
        <v>3.0000000000000001E-3</v>
      </c>
      <c r="O6438" s="7">
        <v>5.9999999999999995E-4</v>
      </c>
      <c r="P6438" s="7">
        <v>1</v>
      </c>
      <c r="Q6438" s="7">
        <v>28</v>
      </c>
      <c r="R6438" s="7">
        <v>265</v>
      </c>
      <c r="S6438" s="189">
        <v>45625.593981481485</v>
      </c>
    </row>
    <row r="6439" spans="1:19">
      <c r="A6439" s="7">
        <v>1998</v>
      </c>
      <c r="B6439" s="123" t="s">
        <v>537</v>
      </c>
      <c r="C6439" s="123" t="s">
        <v>538</v>
      </c>
      <c r="D6439" s="123" t="s">
        <v>566</v>
      </c>
      <c r="E6439" s="123" t="s">
        <v>163</v>
      </c>
      <c r="F6439" s="7">
        <v>24.677348353999999</v>
      </c>
      <c r="G6439" s="123" t="s">
        <v>532</v>
      </c>
      <c r="H6439" s="7">
        <v>1.5730452319999999</v>
      </c>
      <c r="I6439" s="7">
        <v>63.744500000000002</v>
      </c>
      <c r="J6439" s="7">
        <v>1.5717003169999999</v>
      </c>
      <c r="K6439" s="7">
        <v>2.467734835E-5</v>
      </c>
      <c r="L6439" s="7">
        <v>2.4677348349999999E-6</v>
      </c>
      <c r="M6439" s="7">
        <v>63.69</v>
      </c>
      <c r="N6439" s="7">
        <v>1E-3</v>
      </c>
      <c r="O6439" s="7">
        <v>1E-4</v>
      </c>
      <c r="P6439" s="7">
        <v>1</v>
      </c>
      <c r="Q6439" s="7">
        <v>28</v>
      </c>
      <c r="R6439" s="7">
        <v>265</v>
      </c>
      <c r="S6439" s="189">
        <v>45625.593981481485</v>
      </c>
    </row>
    <row r="6440" spans="1:19">
      <c r="A6440" s="7">
        <v>1998</v>
      </c>
      <c r="B6440" s="123" t="s">
        <v>537</v>
      </c>
      <c r="C6440" s="123" t="s">
        <v>538</v>
      </c>
      <c r="D6440" s="123" t="s">
        <v>566</v>
      </c>
      <c r="E6440" s="123" t="s">
        <v>535</v>
      </c>
      <c r="F6440" s="7">
        <v>0</v>
      </c>
      <c r="G6440" s="123" t="s">
        <v>532</v>
      </c>
      <c r="H6440" s="7">
        <v>0</v>
      </c>
      <c r="I6440" s="7"/>
      <c r="J6440" s="7">
        <v>0</v>
      </c>
      <c r="K6440" s="7">
        <v>0</v>
      </c>
      <c r="L6440" s="7">
        <v>0</v>
      </c>
      <c r="M6440" s="7"/>
      <c r="N6440" s="7"/>
      <c r="O6440" s="7"/>
      <c r="P6440" s="7">
        <v>1</v>
      </c>
      <c r="Q6440" s="7">
        <v>28</v>
      </c>
      <c r="R6440" s="7">
        <v>265</v>
      </c>
      <c r="S6440" s="189">
        <v>45625.593981481485</v>
      </c>
    </row>
    <row r="6441" spans="1:19">
      <c r="A6441" s="7">
        <v>1998</v>
      </c>
      <c r="B6441" s="123" t="s">
        <v>537</v>
      </c>
      <c r="C6441" s="123" t="s">
        <v>538</v>
      </c>
      <c r="D6441" s="123" t="s">
        <v>566</v>
      </c>
      <c r="E6441" s="123" t="s">
        <v>541</v>
      </c>
      <c r="F6441" s="7">
        <v>0</v>
      </c>
      <c r="G6441" s="123" t="s">
        <v>532</v>
      </c>
      <c r="H6441" s="7">
        <v>0</v>
      </c>
      <c r="I6441" s="7"/>
      <c r="J6441" s="7">
        <v>0</v>
      </c>
      <c r="K6441" s="7">
        <v>0</v>
      </c>
      <c r="L6441" s="7">
        <v>0</v>
      </c>
      <c r="M6441" s="7"/>
      <c r="N6441" s="7"/>
      <c r="O6441" s="7"/>
      <c r="P6441" s="7">
        <v>1</v>
      </c>
      <c r="Q6441" s="7">
        <v>28</v>
      </c>
      <c r="R6441" s="7">
        <v>265</v>
      </c>
      <c r="S6441" s="189">
        <v>45625.593981481485</v>
      </c>
    </row>
    <row r="6442" spans="1:19">
      <c r="A6442" s="7">
        <v>1998</v>
      </c>
      <c r="B6442" s="123" t="s">
        <v>537</v>
      </c>
      <c r="C6442" s="123" t="s">
        <v>553</v>
      </c>
      <c r="D6442" s="123" t="s">
        <v>554</v>
      </c>
      <c r="E6442" s="123" t="s">
        <v>533</v>
      </c>
      <c r="F6442" s="7">
        <v>23300.044416000001</v>
      </c>
      <c r="G6442" s="123" t="s">
        <v>532</v>
      </c>
      <c r="H6442" s="7">
        <v>1721.320353905</v>
      </c>
      <c r="I6442" s="7">
        <v>73.876269210999993</v>
      </c>
      <c r="J6442" s="7">
        <v>1707.8932556929999</v>
      </c>
      <c r="K6442" s="7">
        <v>0.155851248</v>
      </c>
      <c r="L6442" s="7">
        <v>3.4200992999999999E-2</v>
      </c>
      <c r="M6442" s="7">
        <v>73.3</v>
      </c>
      <c r="N6442" s="7">
        <v>6.6888820000000002E-3</v>
      </c>
      <c r="O6442" s="7">
        <v>1.4678510000000001E-3</v>
      </c>
      <c r="P6442" s="7">
        <v>1</v>
      </c>
      <c r="Q6442" s="7">
        <v>28</v>
      </c>
      <c r="R6442" s="7">
        <v>265</v>
      </c>
      <c r="S6442" s="189">
        <v>45625.593981481485</v>
      </c>
    </row>
    <row r="6443" spans="1:19">
      <c r="A6443" s="7">
        <v>1998</v>
      </c>
      <c r="B6443" s="123" t="s">
        <v>537</v>
      </c>
      <c r="C6443" s="123" t="s">
        <v>553</v>
      </c>
      <c r="D6443" s="123" t="s">
        <v>555</v>
      </c>
      <c r="E6443" s="123" t="s">
        <v>533</v>
      </c>
      <c r="F6443" s="7">
        <v>0</v>
      </c>
      <c r="G6443" s="123" t="s">
        <v>532</v>
      </c>
      <c r="H6443" s="7">
        <v>0</v>
      </c>
      <c r="I6443" s="7"/>
      <c r="J6443" s="7">
        <v>0</v>
      </c>
      <c r="K6443" s="7">
        <v>0</v>
      </c>
      <c r="L6443" s="7">
        <v>0</v>
      </c>
      <c r="M6443" s="7"/>
      <c r="N6443" s="7"/>
      <c r="O6443" s="7"/>
      <c r="P6443" s="7">
        <v>1</v>
      </c>
      <c r="Q6443" s="7">
        <v>28</v>
      </c>
      <c r="R6443" s="7">
        <v>265</v>
      </c>
      <c r="S6443" s="189">
        <v>45625.593981481485</v>
      </c>
    </row>
    <row r="6444" spans="1:19">
      <c r="A6444" s="7">
        <v>1998</v>
      </c>
      <c r="B6444" s="123" t="s">
        <v>537</v>
      </c>
      <c r="C6444" s="123" t="s">
        <v>553</v>
      </c>
      <c r="D6444" s="123" t="s">
        <v>555</v>
      </c>
      <c r="E6444" s="123" t="s">
        <v>159</v>
      </c>
      <c r="F6444" s="7">
        <v>0</v>
      </c>
      <c r="G6444" s="123" t="s">
        <v>532</v>
      </c>
      <c r="H6444" s="7">
        <v>0</v>
      </c>
      <c r="I6444" s="7"/>
      <c r="J6444" s="7">
        <v>0</v>
      </c>
      <c r="K6444" s="7">
        <v>0</v>
      </c>
      <c r="L6444" s="7">
        <v>0</v>
      </c>
      <c r="M6444" s="7"/>
      <c r="N6444" s="7"/>
      <c r="O6444" s="7"/>
      <c r="P6444" s="7">
        <v>1</v>
      </c>
      <c r="Q6444" s="7">
        <v>28</v>
      </c>
      <c r="R6444" s="7">
        <v>265</v>
      </c>
      <c r="S6444" s="189">
        <v>45625.593981481485</v>
      </c>
    </row>
    <row r="6445" spans="1:19">
      <c r="A6445" s="7">
        <v>1998</v>
      </c>
      <c r="B6445" s="123" t="s">
        <v>537</v>
      </c>
      <c r="C6445" s="123" t="s">
        <v>553</v>
      </c>
      <c r="D6445" s="123" t="s">
        <v>560</v>
      </c>
      <c r="E6445" s="123" t="s">
        <v>533</v>
      </c>
      <c r="F6445" s="7">
        <v>11822.564808071</v>
      </c>
      <c r="G6445" s="123" t="s">
        <v>532</v>
      </c>
      <c r="H6445" s="7">
        <v>873.40698052599998</v>
      </c>
      <c r="I6445" s="7">
        <v>73.876269210999993</v>
      </c>
      <c r="J6445" s="7">
        <v>866.59400043200003</v>
      </c>
      <c r="K6445" s="7">
        <v>7.9079740999999995E-2</v>
      </c>
      <c r="L6445" s="7">
        <v>1.7353764000000001E-2</v>
      </c>
      <c r="M6445" s="7">
        <v>73.3</v>
      </c>
      <c r="N6445" s="7">
        <v>6.6888820000000002E-3</v>
      </c>
      <c r="O6445" s="7">
        <v>1.4678510000000001E-3</v>
      </c>
      <c r="P6445" s="7">
        <v>1</v>
      </c>
      <c r="Q6445" s="7">
        <v>28</v>
      </c>
      <c r="R6445" s="7">
        <v>265</v>
      </c>
      <c r="S6445" s="189">
        <v>45625.593981481485</v>
      </c>
    </row>
    <row r="6446" spans="1:19">
      <c r="A6446" s="7">
        <v>1998</v>
      </c>
      <c r="B6446" s="123" t="s">
        <v>537</v>
      </c>
      <c r="C6446" s="123" t="s">
        <v>553</v>
      </c>
      <c r="D6446" s="123" t="s">
        <v>560</v>
      </c>
      <c r="E6446" s="123" t="s">
        <v>159</v>
      </c>
      <c r="F6446" s="7">
        <v>47538.046129426002</v>
      </c>
      <c r="G6446" s="123" t="s">
        <v>532</v>
      </c>
      <c r="H6446" s="7">
        <v>3610.0370641760001</v>
      </c>
      <c r="I6446" s="7">
        <v>75.939954585999999</v>
      </c>
      <c r="J6446" s="7">
        <v>3325.7617072150001</v>
      </c>
      <c r="K6446" s="7">
        <v>1.1948862360000001</v>
      </c>
      <c r="L6446" s="7">
        <v>0.94648506499999996</v>
      </c>
      <c r="M6446" s="7">
        <v>69.959999999999994</v>
      </c>
      <c r="N6446" s="7">
        <v>2.5135366999999999E-2</v>
      </c>
      <c r="O6446" s="7">
        <v>1.9910054E-2</v>
      </c>
      <c r="P6446" s="7">
        <v>1</v>
      </c>
      <c r="Q6446" s="7">
        <v>28</v>
      </c>
      <c r="R6446" s="7">
        <v>265</v>
      </c>
      <c r="S6446" s="189">
        <v>45625.593981481485</v>
      </c>
    </row>
    <row r="6447" spans="1:19">
      <c r="A6447" s="7">
        <v>1998</v>
      </c>
      <c r="B6447" s="123" t="s">
        <v>537</v>
      </c>
      <c r="C6447" s="123" t="s">
        <v>553</v>
      </c>
      <c r="D6447" s="123" t="s">
        <v>560</v>
      </c>
      <c r="E6447" s="123" t="s">
        <v>163</v>
      </c>
      <c r="F6447" s="7">
        <v>132.289175766</v>
      </c>
      <c r="G6447" s="123" t="s">
        <v>532</v>
      </c>
      <c r="H6447" s="7">
        <v>8.4911332829999999</v>
      </c>
      <c r="I6447" s="7">
        <v>64.186153051999995</v>
      </c>
      <c r="J6447" s="7">
        <v>8.4268204959999995</v>
      </c>
      <c r="K6447" s="7">
        <v>2.2968849999999998E-3</v>
      </c>
      <c r="L6447" s="7">
        <v>0</v>
      </c>
      <c r="M6447" s="7">
        <v>63.7</v>
      </c>
      <c r="N6447" s="7">
        <v>1.7362609000000001E-2</v>
      </c>
      <c r="O6447" s="7">
        <v>0</v>
      </c>
      <c r="P6447" s="7">
        <v>1</v>
      </c>
      <c r="Q6447" s="7">
        <v>28</v>
      </c>
      <c r="R6447" s="7"/>
      <c r="S6447" s="189">
        <v>45625.593981481485</v>
      </c>
    </row>
    <row r="6448" spans="1:19">
      <c r="A6448" s="7">
        <v>1998</v>
      </c>
      <c r="B6448" s="123" t="s">
        <v>537</v>
      </c>
      <c r="C6448" s="123" t="s">
        <v>553</v>
      </c>
      <c r="D6448" s="123" t="s">
        <v>559</v>
      </c>
      <c r="E6448" s="123" t="s">
        <v>533</v>
      </c>
      <c r="F6448" s="7">
        <v>2974.0682591999998</v>
      </c>
      <c r="G6448" s="123" t="s">
        <v>532</v>
      </c>
      <c r="H6448" s="7">
        <v>219.71306736899999</v>
      </c>
      <c r="I6448" s="7">
        <v>73.876269210999993</v>
      </c>
      <c r="J6448" s="7">
        <v>217.99920339900001</v>
      </c>
      <c r="K6448" s="7">
        <v>1.9893192000000001E-2</v>
      </c>
      <c r="L6448" s="7">
        <v>4.3654890000000002E-3</v>
      </c>
      <c r="M6448" s="7">
        <v>73.3</v>
      </c>
      <c r="N6448" s="7">
        <v>6.6888820000000002E-3</v>
      </c>
      <c r="O6448" s="7">
        <v>1.4678510000000001E-3</v>
      </c>
      <c r="P6448" s="7">
        <v>1</v>
      </c>
      <c r="Q6448" s="7">
        <v>28</v>
      </c>
      <c r="R6448" s="7">
        <v>265</v>
      </c>
      <c r="S6448" s="189">
        <v>45625.593981481485</v>
      </c>
    </row>
    <row r="6449" spans="1:19">
      <c r="A6449" s="7">
        <v>1998</v>
      </c>
      <c r="B6449" s="123" t="s">
        <v>537</v>
      </c>
      <c r="C6449" s="123" t="s">
        <v>553</v>
      </c>
      <c r="D6449" s="123" t="s">
        <v>559</v>
      </c>
      <c r="E6449" s="123" t="s">
        <v>159</v>
      </c>
      <c r="F6449" s="7">
        <v>396.60719039999998</v>
      </c>
      <c r="G6449" s="123" t="s">
        <v>532</v>
      </c>
      <c r="H6449" s="7">
        <v>30.118332027000001</v>
      </c>
      <c r="I6449" s="7">
        <v>75.939954585999999</v>
      </c>
      <c r="J6449" s="7">
        <v>27.746639040000002</v>
      </c>
      <c r="K6449" s="7">
        <v>9.9688669999999993E-3</v>
      </c>
      <c r="L6449" s="7">
        <v>7.8964710000000004E-3</v>
      </c>
      <c r="M6449" s="7">
        <v>69.959999999999994</v>
      </c>
      <c r="N6449" s="7">
        <v>2.5135366999999999E-2</v>
      </c>
      <c r="O6449" s="7">
        <v>1.9910054E-2</v>
      </c>
      <c r="P6449" s="7">
        <v>1</v>
      </c>
      <c r="Q6449" s="7">
        <v>28</v>
      </c>
      <c r="R6449" s="7">
        <v>265</v>
      </c>
      <c r="S6449" s="189">
        <v>45625.593981481485</v>
      </c>
    </row>
    <row r="6450" spans="1:19">
      <c r="A6450" s="7">
        <v>1998</v>
      </c>
      <c r="B6450" s="123" t="s">
        <v>537</v>
      </c>
      <c r="C6450" s="123" t="s">
        <v>553</v>
      </c>
      <c r="D6450" s="123" t="s">
        <v>188</v>
      </c>
      <c r="E6450" s="123" t="s">
        <v>533</v>
      </c>
      <c r="F6450" s="7">
        <v>1758.4559999999999</v>
      </c>
      <c r="G6450" s="123" t="s">
        <v>532</v>
      </c>
      <c r="H6450" s="7">
        <v>142.42649541099999</v>
      </c>
      <c r="I6450" s="7">
        <v>80.995199999999997</v>
      </c>
      <c r="J6450" s="7">
        <v>128.89482480000001</v>
      </c>
      <c r="K6450" s="7">
        <v>7.2975920000000003E-3</v>
      </c>
      <c r="L6450" s="7">
        <v>5.0291842000000003E-2</v>
      </c>
      <c r="M6450" s="7">
        <v>73.3</v>
      </c>
      <c r="N6450" s="7">
        <v>4.15E-3</v>
      </c>
      <c r="O6450" s="7">
        <v>2.86E-2</v>
      </c>
      <c r="P6450" s="7">
        <v>1</v>
      </c>
      <c r="Q6450" s="7">
        <v>28</v>
      </c>
      <c r="R6450" s="7">
        <v>265</v>
      </c>
      <c r="S6450" s="189">
        <v>45625.593981481485</v>
      </c>
    </row>
    <row r="6451" spans="1:19">
      <c r="A6451" s="7">
        <v>1998</v>
      </c>
      <c r="B6451" s="123" t="s">
        <v>537</v>
      </c>
      <c r="C6451" s="123" t="s">
        <v>553</v>
      </c>
      <c r="D6451" s="123" t="s">
        <v>571</v>
      </c>
      <c r="E6451" s="123" t="s">
        <v>572</v>
      </c>
      <c r="F6451" s="7">
        <v>755.99619909</v>
      </c>
      <c r="G6451" s="123" t="s">
        <v>532</v>
      </c>
      <c r="H6451" s="7">
        <v>54.378724490000003</v>
      </c>
      <c r="I6451" s="7">
        <v>71.929891386999998</v>
      </c>
      <c r="J6451" s="7">
        <v>53.931556724000004</v>
      </c>
      <c r="K6451" s="7">
        <v>1.468174E-3</v>
      </c>
      <c r="L6451" s="7">
        <v>1.5322980000000001E-3</v>
      </c>
      <c r="M6451" s="7">
        <v>71.338396660000001</v>
      </c>
      <c r="N6451" s="7">
        <v>1.942039E-3</v>
      </c>
      <c r="O6451" s="7">
        <v>2.0268590000000002E-3</v>
      </c>
      <c r="P6451" s="7">
        <v>1</v>
      </c>
      <c r="Q6451" s="7">
        <v>28</v>
      </c>
      <c r="R6451" s="7">
        <v>265</v>
      </c>
      <c r="S6451" s="189">
        <v>45625.593981481485</v>
      </c>
    </row>
    <row r="6452" spans="1:19">
      <c r="A6452" s="7">
        <v>1998</v>
      </c>
      <c r="B6452" s="123" t="s">
        <v>537</v>
      </c>
      <c r="C6452" s="123" t="s">
        <v>553</v>
      </c>
      <c r="D6452" s="123" t="s">
        <v>573</v>
      </c>
      <c r="E6452" s="123" t="s">
        <v>572</v>
      </c>
      <c r="F6452" s="7">
        <v>18471.426227323998</v>
      </c>
      <c r="G6452" s="123" t="s">
        <v>532</v>
      </c>
      <c r="H6452" s="7">
        <v>1328.6268350549999</v>
      </c>
      <c r="I6452" s="7">
        <v>71.928762766000006</v>
      </c>
      <c r="J6452" s="7">
        <v>1318.6751183690001</v>
      </c>
      <c r="K6452" s="7">
        <v>1.6084215999999998E-2</v>
      </c>
      <c r="L6452" s="7">
        <v>3.5854183999999997E-2</v>
      </c>
      <c r="M6452" s="7">
        <v>71.39</v>
      </c>
      <c r="N6452" s="7">
        <v>8.7076199999999997E-4</v>
      </c>
      <c r="O6452" s="7">
        <v>1.9410619999999999E-3</v>
      </c>
      <c r="P6452" s="7">
        <v>1</v>
      </c>
      <c r="Q6452" s="7">
        <v>28</v>
      </c>
      <c r="R6452" s="7">
        <v>265</v>
      </c>
      <c r="S6452" s="189">
        <v>45625.593981481485</v>
      </c>
    </row>
    <row r="6453" spans="1:19">
      <c r="A6453" s="7">
        <v>1998</v>
      </c>
      <c r="B6453" s="123" t="s">
        <v>537</v>
      </c>
      <c r="C6453" s="123" t="s">
        <v>553</v>
      </c>
      <c r="D6453" s="123" t="s">
        <v>558</v>
      </c>
      <c r="E6453" s="123" t="s">
        <v>533</v>
      </c>
      <c r="F6453" s="7">
        <v>10266.987890517001</v>
      </c>
      <c r="G6453" s="123" t="s">
        <v>532</v>
      </c>
      <c r="H6453" s="7">
        <v>758.48676138600001</v>
      </c>
      <c r="I6453" s="7">
        <v>73.876269210999993</v>
      </c>
      <c r="J6453" s="7">
        <v>752.57021237499998</v>
      </c>
      <c r="K6453" s="7">
        <v>6.8674669999999993E-2</v>
      </c>
      <c r="L6453" s="7">
        <v>1.5070408E-2</v>
      </c>
      <c r="M6453" s="7">
        <v>73.3</v>
      </c>
      <c r="N6453" s="7">
        <v>6.6888820000000002E-3</v>
      </c>
      <c r="O6453" s="7">
        <v>1.4678510000000001E-3</v>
      </c>
      <c r="P6453" s="7">
        <v>1</v>
      </c>
      <c r="Q6453" s="7">
        <v>28</v>
      </c>
      <c r="R6453" s="7">
        <v>265</v>
      </c>
      <c r="S6453" s="189">
        <v>45625.593981481485</v>
      </c>
    </row>
    <row r="6454" spans="1:19">
      <c r="A6454" s="7">
        <v>1998</v>
      </c>
      <c r="B6454" s="123" t="s">
        <v>537</v>
      </c>
      <c r="C6454" s="123" t="s">
        <v>553</v>
      </c>
      <c r="D6454" s="123" t="s">
        <v>558</v>
      </c>
      <c r="E6454" s="123" t="s">
        <v>159</v>
      </c>
      <c r="F6454" s="7">
        <v>4478.1778757880002</v>
      </c>
      <c r="G6454" s="123" t="s">
        <v>532</v>
      </c>
      <c r="H6454" s="7">
        <v>340.07262451499997</v>
      </c>
      <c r="I6454" s="7">
        <v>75.939954585999999</v>
      </c>
      <c r="J6454" s="7">
        <v>313.29332419000002</v>
      </c>
      <c r="K6454" s="7">
        <v>0.112560644</v>
      </c>
      <c r="L6454" s="7">
        <v>8.9160763000000004E-2</v>
      </c>
      <c r="M6454" s="7">
        <v>69.959999999999994</v>
      </c>
      <c r="N6454" s="7">
        <v>2.5135366999999999E-2</v>
      </c>
      <c r="O6454" s="7">
        <v>1.9910054E-2</v>
      </c>
      <c r="P6454" s="7">
        <v>1</v>
      </c>
      <c r="Q6454" s="7">
        <v>28</v>
      </c>
      <c r="R6454" s="7">
        <v>265</v>
      </c>
      <c r="S6454" s="189">
        <v>45625.593981481485</v>
      </c>
    </row>
    <row r="6455" spans="1:19">
      <c r="A6455" s="7">
        <v>1998</v>
      </c>
      <c r="B6455" s="123" t="s">
        <v>537</v>
      </c>
      <c r="C6455" s="123" t="s">
        <v>553</v>
      </c>
      <c r="D6455" s="123" t="s">
        <v>191</v>
      </c>
      <c r="E6455" s="123" t="s">
        <v>533</v>
      </c>
      <c r="F6455" s="7">
        <v>649.62388799999997</v>
      </c>
      <c r="G6455" s="123" t="s">
        <v>532</v>
      </c>
      <c r="H6455" s="7">
        <v>48.089057932999999</v>
      </c>
      <c r="I6455" s="7">
        <v>74.025999999999996</v>
      </c>
      <c r="J6455" s="7">
        <v>47.617430990000003</v>
      </c>
      <c r="K6455" s="7">
        <v>4.5473670000000001E-3</v>
      </c>
      <c r="L6455" s="7">
        <v>1.299248E-3</v>
      </c>
      <c r="M6455" s="7">
        <v>73.3</v>
      </c>
      <c r="N6455" s="7">
        <v>7.0000000000000001E-3</v>
      </c>
      <c r="O6455" s="7">
        <v>2E-3</v>
      </c>
      <c r="P6455" s="7">
        <v>1</v>
      </c>
      <c r="Q6455" s="7">
        <v>28</v>
      </c>
      <c r="R6455" s="7">
        <v>265</v>
      </c>
      <c r="S6455" s="189">
        <v>45625.593981481485</v>
      </c>
    </row>
    <row r="6456" spans="1:19">
      <c r="A6456" s="7">
        <v>1998</v>
      </c>
      <c r="B6456" s="123" t="s">
        <v>537</v>
      </c>
      <c r="C6456" s="123" t="s">
        <v>553</v>
      </c>
      <c r="D6456" s="123" t="s">
        <v>561</v>
      </c>
      <c r="E6456" s="123" t="s">
        <v>531</v>
      </c>
      <c r="F6456" s="7">
        <v>907.18745039999999</v>
      </c>
      <c r="G6456" s="123" t="s">
        <v>532</v>
      </c>
      <c r="H6456" s="7">
        <v>69.604864319000001</v>
      </c>
      <c r="I6456" s="7">
        <v>76.725999999999999</v>
      </c>
      <c r="J6456" s="7">
        <v>68.94624623</v>
      </c>
      <c r="K6456" s="7">
        <v>6.3503120000000003E-3</v>
      </c>
      <c r="L6456" s="7">
        <v>1.814375E-3</v>
      </c>
      <c r="M6456" s="7">
        <v>76</v>
      </c>
      <c r="N6456" s="7">
        <v>7.0000000000000001E-3</v>
      </c>
      <c r="O6456" s="7">
        <v>2E-3</v>
      </c>
      <c r="P6456" s="7">
        <v>1</v>
      </c>
      <c r="Q6456" s="7">
        <v>28</v>
      </c>
      <c r="R6456" s="7">
        <v>265</v>
      </c>
      <c r="S6456" s="189">
        <v>45625.593981481485</v>
      </c>
    </row>
    <row r="6457" spans="1:19">
      <c r="A6457" s="7">
        <v>1998</v>
      </c>
      <c r="B6457" s="123" t="s">
        <v>537</v>
      </c>
      <c r="C6457" s="123" t="s">
        <v>553</v>
      </c>
      <c r="D6457" s="123" t="s">
        <v>561</v>
      </c>
      <c r="E6457" s="123" t="s">
        <v>533</v>
      </c>
      <c r="F6457" s="7">
        <v>8500.0789558119995</v>
      </c>
      <c r="G6457" s="123" t="s">
        <v>532</v>
      </c>
      <c r="H6457" s="7">
        <v>627.95412125400003</v>
      </c>
      <c r="I6457" s="7">
        <v>73.876269210999993</v>
      </c>
      <c r="J6457" s="7">
        <v>623.05578746100002</v>
      </c>
      <c r="K6457" s="7">
        <v>5.6856024999999998E-2</v>
      </c>
      <c r="L6457" s="7">
        <v>1.2476849E-2</v>
      </c>
      <c r="M6457" s="7">
        <v>73.3</v>
      </c>
      <c r="N6457" s="7">
        <v>6.6888820000000002E-3</v>
      </c>
      <c r="O6457" s="7">
        <v>1.4678510000000001E-3</v>
      </c>
      <c r="P6457" s="7">
        <v>1</v>
      </c>
      <c r="Q6457" s="7">
        <v>28</v>
      </c>
      <c r="R6457" s="7">
        <v>265</v>
      </c>
      <c r="S6457" s="189">
        <v>45625.593981481485</v>
      </c>
    </row>
    <row r="6458" spans="1:19">
      <c r="A6458" s="7">
        <v>1998</v>
      </c>
      <c r="B6458" s="123" t="s">
        <v>537</v>
      </c>
      <c r="C6458" s="123" t="s">
        <v>553</v>
      </c>
      <c r="D6458" s="123" t="s">
        <v>561</v>
      </c>
      <c r="E6458" s="123" t="s">
        <v>159</v>
      </c>
      <c r="F6458" s="7">
        <v>5784.9681672320003</v>
      </c>
      <c r="G6458" s="123" t="s">
        <v>532</v>
      </c>
      <c r="H6458" s="7">
        <v>439.31021990099998</v>
      </c>
      <c r="I6458" s="7">
        <v>75.939954585999999</v>
      </c>
      <c r="J6458" s="7">
        <v>404.71637298000002</v>
      </c>
      <c r="K6458" s="7">
        <v>0.14540729799999999</v>
      </c>
      <c r="L6458" s="7">
        <v>0.115179029</v>
      </c>
      <c r="M6458" s="7">
        <v>69.959999999999994</v>
      </c>
      <c r="N6458" s="7">
        <v>2.5135366999999999E-2</v>
      </c>
      <c r="O6458" s="7">
        <v>1.9910054E-2</v>
      </c>
      <c r="P6458" s="7">
        <v>1</v>
      </c>
      <c r="Q6458" s="7">
        <v>28</v>
      </c>
      <c r="R6458" s="7">
        <v>265</v>
      </c>
      <c r="S6458" s="189">
        <v>45625.593981481485</v>
      </c>
    </row>
    <row r="6459" spans="1:19">
      <c r="A6459" s="7">
        <v>1998</v>
      </c>
      <c r="B6459" s="123" t="s">
        <v>537</v>
      </c>
      <c r="C6459" s="123" t="s">
        <v>553</v>
      </c>
      <c r="D6459" s="123" t="s">
        <v>561</v>
      </c>
      <c r="E6459" s="123" t="s">
        <v>535</v>
      </c>
      <c r="F6459" s="7">
        <v>0</v>
      </c>
      <c r="G6459" s="123" t="s">
        <v>532</v>
      </c>
      <c r="H6459" s="7">
        <v>0</v>
      </c>
      <c r="I6459" s="7"/>
      <c r="J6459" s="7">
        <v>0</v>
      </c>
      <c r="K6459" s="7">
        <v>0</v>
      </c>
      <c r="L6459" s="7">
        <v>0</v>
      </c>
      <c r="M6459" s="7"/>
      <c r="N6459" s="7"/>
      <c r="O6459" s="7"/>
      <c r="P6459" s="7">
        <v>1</v>
      </c>
      <c r="Q6459" s="7">
        <v>28</v>
      </c>
      <c r="R6459" s="7">
        <v>265</v>
      </c>
      <c r="S6459" s="189">
        <v>45625.593981481485</v>
      </c>
    </row>
    <row r="6460" spans="1:19">
      <c r="A6460" s="7">
        <v>1998</v>
      </c>
      <c r="B6460" s="123" t="s">
        <v>537</v>
      </c>
      <c r="C6460" s="123" t="s">
        <v>564</v>
      </c>
      <c r="D6460" s="123" t="s">
        <v>180</v>
      </c>
      <c r="E6460" s="123" t="s">
        <v>574</v>
      </c>
      <c r="F6460" s="7">
        <v>2403.6293196000001</v>
      </c>
      <c r="G6460" s="123" t="s">
        <v>532</v>
      </c>
      <c r="H6460" s="7">
        <v>257.42188984699999</v>
      </c>
      <c r="I6460" s="7">
        <v>107.097166667</v>
      </c>
      <c r="J6460" s="7">
        <v>236.275960908</v>
      </c>
      <c r="K6460" s="7">
        <v>0.72108879599999998</v>
      </c>
      <c r="L6460" s="7">
        <v>3.6054440000000002E-3</v>
      </c>
      <c r="M6460" s="7">
        <v>98.299666666999997</v>
      </c>
      <c r="N6460" s="7">
        <v>0.3</v>
      </c>
      <c r="O6460" s="7">
        <v>1.5E-3</v>
      </c>
      <c r="P6460" s="7">
        <v>1</v>
      </c>
      <c r="Q6460" s="7">
        <v>28</v>
      </c>
      <c r="R6460" s="7">
        <v>265</v>
      </c>
      <c r="S6460" s="189">
        <v>45625.593981481485</v>
      </c>
    </row>
    <row r="6461" spans="1:19">
      <c r="A6461" s="7">
        <v>1998</v>
      </c>
      <c r="B6461" s="123" t="s">
        <v>537</v>
      </c>
      <c r="C6461" s="123" t="s">
        <v>564</v>
      </c>
      <c r="D6461" s="123" t="s">
        <v>180</v>
      </c>
      <c r="E6461" s="123" t="s">
        <v>33</v>
      </c>
      <c r="F6461" s="7">
        <v>1049.051598322</v>
      </c>
      <c r="G6461" s="123" t="s">
        <v>532</v>
      </c>
      <c r="H6461" s="7">
        <v>9.9240281199999991</v>
      </c>
      <c r="I6461" s="7">
        <v>9.4600000000000009</v>
      </c>
      <c r="J6461" s="7">
        <v>0</v>
      </c>
      <c r="K6461" s="7">
        <v>0.31471547900000002</v>
      </c>
      <c r="L6461" s="7">
        <v>4.1962060000000001E-3</v>
      </c>
      <c r="M6461" s="7">
        <v>0</v>
      </c>
      <c r="N6461" s="7">
        <v>0.3</v>
      </c>
      <c r="O6461" s="7">
        <v>4.0000000000000001E-3</v>
      </c>
      <c r="P6461" s="7"/>
      <c r="Q6461" s="7">
        <v>28</v>
      </c>
      <c r="R6461" s="7">
        <v>265</v>
      </c>
      <c r="S6461" s="189">
        <v>45625.593981481485</v>
      </c>
    </row>
    <row r="6462" spans="1:19">
      <c r="A6462" s="7">
        <v>1998</v>
      </c>
      <c r="B6462" s="123" t="s">
        <v>537</v>
      </c>
      <c r="C6462" s="123" t="s">
        <v>564</v>
      </c>
      <c r="D6462" s="123" t="s">
        <v>180</v>
      </c>
      <c r="E6462" s="123" t="s">
        <v>540</v>
      </c>
      <c r="F6462" s="7">
        <v>10051.04142</v>
      </c>
      <c r="G6462" s="123" t="s">
        <v>532</v>
      </c>
      <c r="H6462" s="7">
        <v>1039.2525552239999</v>
      </c>
      <c r="I6462" s="7">
        <v>103.39749999999999</v>
      </c>
      <c r="J6462" s="7">
        <v>950.82851833200004</v>
      </c>
      <c r="K6462" s="7">
        <v>3.0153124259999999</v>
      </c>
      <c r="L6462" s="7">
        <v>1.5076562E-2</v>
      </c>
      <c r="M6462" s="7">
        <v>94.6</v>
      </c>
      <c r="N6462" s="7">
        <v>0.3</v>
      </c>
      <c r="O6462" s="7">
        <v>1.5E-3</v>
      </c>
      <c r="P6462" s="7">
        <v>1</v>
      </c>
      <c r="Q6462" s="7">
        <v>28</v>
      </c>
      <c r="R6462" s="7">
        <v>265</v>
      </c>
      <c r="S6462" s="189">
        <v>45625.593981481485</v>
      </c>
    </row>
    <row r="6463" spans="1:19">
      <c r="A6463" s="7">
        <v>1998</v>
      </c>
      <c r="B6463" s="123" t="s">
        <v>537</v>
      </c>
      <c r="C6463" s="123" t="s">
        <v>564</v>
      </c>
      <c r="D6463" s="123" t="s">
        <v>180</v>
      </c>
      <c r="E6463" s="123" t="s">
        <v>569</v>
      </c>
      <c r="F6463" s="7">
        <v>4947.1068864239996</v>
      </c>
      <c r="G6463" s="123" t="s">
        <v>532</v>
      </c>
      <c r="H6463" s="7">
        <v>532.46206129300003</v>
      </c>
      <c r="I6463" s="7">
        <v>107.631</v>
      </c>
      <c r="J6463" s="7">
        <v>489.07098679199999</v>
      </c>
      <c r="K6463" s="7">
        <v>1.4841320659999999</v>
      </c>
      <c r="L6463" s="7">
        <v>6.9259500000000002E-3</v>
      </c>
      <c r="M6463" s="7">
        <v>98.86</v>
      </c>
      <c r="N6463" s="7">
        <v>0.3</v>
      </c>
      <c r="O6463" s="7">
        <v>1.4E-3</v>
      </c>
      <c r="P6463" s="7">
        <v>1</v>
      </c>
      <c r="Q6463" s="7">
        <v>28</v>
      </c>
      <c r="R6463" s="7">
        <v>265</v>
      </c>
      <c r="S6463" s="189">
        <v>45625.593981481485</v>
      </c>
    </row>
    <row r="6464" spans="1:19">
      <c r="A6464" s="7">
        <v>1998</v>
      </c>
      <c r="B6464" s="123" t="s">
        <v>537</v>
      </c>
      <c r="C6464" s="123" t="s">
        <v>564</v>
      </c>
      <c r="D6464" s="123" t="s">
        <v>180</v>
      </c>
      <c r="E6464" s="123" t="s">
        <v>531</v>
      </c>
      <c r="F6464" s="7">
        <v>0</v>
      </c>
      <c r="G6464" s="123" t="s">
        <v>532</v>
      </c>
      <c r="H6464" s="7">
        <v>0</v>
      </c>
      <c r="I6464" s="7"/>
      <c r="J6464" s="7">
        <v>0</v>
      </c>
      <c r="K6464" s="7">
        <v>0</v>
      </c>
      <c r="L6464" s="7">
        <v>0</v>
      </c>
      <c r="M6464" s="7"/>
      <c r="N6464" s="7"/>
      <c r="O6464" s="7"/>
      <c r="P6464" s="7">
        <v>1</v>
      </c>
      <c r="Q6464" s="7">
        <v>28</v>
      </c>
      <c r="R6464" s="7">
        <v>265</v>
      </c>
      <c r="S6464" s="189">
        <v>45625.593981481485</v>
      </c>
    </row>
    <row r="6465" spans="1:19">
      <c r="A6465" s="7">
        <v>1998</v>
      </c>
      <c r="B6465" s="123" t="s">
        <v>537</v>
      </c>
      <c r="C6465" s="123" t="s">
        <v>564</v>
      </c>
      <c r="D6465" s="123" t="s">
        <v>180</v>
      </c>
      <c r="E6465" s="123" t="s">
        <v>533</v>
      </c>
      <c r="F6465" s="7">
        <v>15843.538793342999</v>
      </c>
      <c r="G6465" s="123" t="s">
        <v>532</v>
      </c>
      <c r="H6465" s="7">
        <v>1168.2338952919999</v>
      </c>
      <c r="I6465" s="7">
        <v>73.735666667000004</v>
      </c>
      <c r="J6465" s="7">
        <v>1161.2785817609999</v>
      </c>
      <c r="K6465" s="7">
        <v>0.15843538800000001</v>
      </c>
      <c r="L6465" s="7">
        <v>9.506123E-3</v>
      </c>
      <c r="M6465" s="7">
        <v>73.296666666999997</v>
      </c>
      <c r="N6465" s="7">
        <v>0.01</v>
      </c>
      <c r="O6465" s="7">
        <v>5.9999999999999995E-4</v>
      </c>
      <c r="P6465" s="7">
        <v>1</v>
      </c>
      <c r="Q6465" s="7">
        <v>28</v>
      </c>
      <c r="R6465" s="7">
        <v>265</v>
      </c>
      <c r="S6465" s="189">
        <v>45625.593981481485</v>
      </c>
    </row>
    <row r="6466" spans="1:19">
      <c r="A6466" s="7">
        <v>1998</v>
      </c>
      <c r="B6466" s="123" t="s">
        <v>537</v>
      </c>
      <c r="C6466" s="123" t="s">
        <v>564</v>
      </c>
      <c r="D6466" s="123" t="s">
        <v>180</v>
      </c>
      <c r="E6466" s="123" t="s">
        <v>159</v>
      </c>
      <c r="F6466" s="7">
        <v>0</v>
      </c>
      <c r="G6466" s="123" t="s">
        <v>532</v>
      </c>
      <c r="H6466" s="7">
        <v>0</v>
      </c>
      <c r="I6466" s="7"/>
      <c r="J6466" s="7">
        <v>0</v>
      </c>
      <c r="K6466" s="7">
        <v>0</v>
      </c>
      <c r="L6466" s="7">
        <v>0</v>
      </c>
      <c r="M6466" s="7"/>
      <c r="N6466" s="7"/>
      <c r="O6466" s="7"/>
      <c r="P6466" s="7">
        <v>1</v>
      </c>
      <c r="Q6466" s="7">
        <v>28</v>
      </c>
      <c r="R6466" s="7">
        <v>265</v>
      </c>
      <c r="S6466" s="189">
        <v>45625.593981481485</v>
      </c>
    </row>
    <row r="6467" spans="1:19">
      <c r="A6467" s="7">
        <v>1998</v>
      </c>
      <c r="B6467" s="123" t="s">
        <v>537</v>
      </c>
      <c r="C6467" s="123" t="s">
        <v>564</v>
      </c>
      <c r="D6467" s="123" t="s">
        <v>180</v>
      </c>
      <c r="E6467" s="123" t="s">
        <v>160</v>
      </c>
      <c r="F6467" s="7">
        <v>20319.666315857001</v>
      </c>
      <c r="G6467" s="123" t="s">
        <v>532</v>
      </c>
      <c r="H6467" s="7">
        <v>1459.5413118020001</v>
      </c>
      <c r="I6467" s="7">
        <v>71.828999999999994</v>
      </c>
      <c r="J6467" s="7">
        <v>1450.620978289</v>
      </c>
      <c r="K6467" s="7">
        <v>0.203196663</v>
      </c>
      <c r="L6467" s="7">
        <v>1.2191799999999999E-2</v>
      </c>
      <c r="M6467" s="7">
        <v>71.39</v>
      </c>
      <c r="N6467" s="7">
        <v>0.01</v>
      </c>
      <c r="O6467" s="7">
        <v>5.9999999999999995E-4</v>
      </c>
      <c r="P6467" s="7">
        <v>1</v>
      </c>
      <c r="Q6467" s="7">
        <v>28</v>
      </c>
      <c r="R6467" s="7">
        <v>265</v>
      </c>
      <c r="S6467" s="189">
        <v>45625.593981481485</v>
      </c>
    </row>
    <row r="6468" spans="1:19">
      <c r="A6468" s="7">
        <v>1998</v>
      </c>
      <c r="B6468" s="123" t="s">
        <v>537</v>
      </c>
      <c r="C6468" s="123" t="s">
        <v>564</v>
      </c>
      <c r="D6468" s="123" t="s">
        <v>180</v>
      </c>
      <c r="E6468" s="123" t="s">
        <v>575</v>
      </c>
      <c r="F6468" s="7">
        <v>951.17718666200005</v>
      </c>
      <c r="G6468" s="123" t="s">
        <v>532</v>
      </c>
      <c r="H6468" s="7">
        <v>104.435291857</v>
      </c>
      <c r="I6468" s="7">
        <v>109.795833333</v>
      </c>
      <c r="J6468" s="7">
        <v>96.067310556999999</v>
      </c>
      <c r="K6468" s="7">
        <v>0.285353156</v>
      </c>
      <c r="L6468" s="7">
        <v>1.4267660000000001E-3</v>
      </c>
      <c r="M6468" s="7">
        <v>100.99833333300001</v>
      </c>
      <c r="N6468" s="7">
        <v>0.3</v>
      </c>
      <c r="O6468" s="7">
        <v>1.5E-3</v>
      </c>
      <c r="P6468" s="7">
        <v>1</v>
      </c>
      <c r="Q6468" s="7">
        <v>28</v>
      </c>
      <c r="R6468" s="7">
        <v>265</v>
      </c>
      <c r="S6468" s="189">
        <v>45625.593981481485</v>
      </c>
    </row>
    <row r="6469" spans="1:19">
      <c r="A6469" s="7">
        <v>1998</v>
      </c>
      <c r="B6469" s="123" t="s">
        <v>537</v>
      </c>
      <c r="C6469" s="123" t="s">
        <v>564</v>
      </c>
      <c r="D6469" s="123" t="s">
        <v>180</v>
      </c>
      <c r="E6469" s="123" t="s">
        <v>163</v>
      </c>
      <c r="F6469" s="7">
        <v>2311.5195044070001</v>
      </c>
      <c r="G6469" s="123" t="s">
        <v>532</v>
      </c>
      <c r="H6469" s="7">
        <v>147.60554523299999</v>
      </c>
      <c r="I6469" s="7">
        <v>63.856499999999997</v>
      </c>
      <c r="J6469" s="7">
        <v>147.220677236</v>
      </c>
      <c r="K6469" s="7">
        <v>1.1557598000000001E-2</v>
      </c>
      <c r="L6469" s="7">
        <v>2.3115200000000001E-4</v>
      </c>
      <c r="M6469" s="7">
        <v>63.69</v>
      </c>
      <c r="N6469" s="7">
        <v>5.0000000000000001E-3</v>
      </c>
      <c r="O6469" s="7">
        <v>1E-4</v>
      </c>
      <c r="P6469" s="7">
        <v>1</v>
      </c>
      <c r="Q6469" s="7">
        <v>28</v>
      </c>
      <c r="R6469" s="7">
        <v>265</v>
      </c>
      <c r="S6469" s="189">
        <v>45625.593981481485</v>
      </c>
    </row>
    <row r="6470" spans="1:19">
      <c r="A6470" s="7">
        <v>1998</v>
      </c>
      <c r="B6470" s="123" t="s">
        <v>537</v>
      </c>
      <c r="C6470" s="123" t="s">
        <v>564</v>
      </c>
      <c r="D6470" s="123" t="s">
        <v>180</v>
      </c>
      <c r="E6470" s="123" t="s">
        <v>535</v>
      </c>
      <c r="F6470" s="7">
        <v>14174.911625466</v>
      </c>
      <c r="G6470" s="123" t="s">
        <v>532</v>
      </c>
      <c r="H6470" s="7">
        <v>800.00568120800006</v>
      </c>
      <c r="I6470" s="7">
        <v>56.438142427000002</v>
      </c>
      <c r="J6470" s="7">
        <v>797.64555842300001</v>
      </c>
      <c r="K6470" s="7">
        <v>7.0874558000000004E-2</v>
      </c>
      <c r="L6470" s="7">
        <v>1.4174910000000001E-3</v>
      </c>
      <c r="M6470" s="7">
        <v>56.271642427000003</v>
      </c>
      <c r="N6470" s="7">
        <v>5.0000000000000001E-3</v>
      </c>
      <c r="O6470" s="7">
        <v>1E-4</v>
      </c>
      <c r="P6470" s="7">
        <v>1</v>
      </c>
      <c r="Q6470" s="7">
        <v>28</v>
      </c>
      <c r="R6470" s="7">
        <v>265</v>
      </c>
      <c r="S6470" s="189">
        <v>45625.593981481485</v>
      </c>
    </row>
    <row r="6471" spans="1:19">
      <c r="A6471" s="7">
        <v>1998</v>
      </c>
      <c r="B6471" s="123" t="s">
        <v>537</v>
      </c>
      <c r="C6471" s="123" t="s">
        <v>564</v>
      </c>
      <c r="D6471" s="123" t="s">
        <v>180</v>
      </c>
      <c r="E6471" s="123" t="s">
        <v>541</v>
      </c>
      <c r="F6471" s="7">
        <v>1680.9390015439999</v>
      </c>
      <c r="G6471" s="123" t="s">
        <v>532</v>
      </c>
      <c r="H6471" s="7">
        <v>158.15480135199999</v>
      </c>
      <c r="I6471" s="7">
        <v>94.087174613000002</v>
      </c>
      <c r="J6471" s="7">
        <v>157.41686913000001</v>
      </c>
      <c r="K6471" s="7">
        <v>1.680939E-2</v>
      </c>
      <c r="L6471" s="7">
        <v>1.0085630000000001E-3</v>
      </c>
      <c r="M6471" s="7">
        <v>93.648174612999995</v>
      </c>
      <c r="N6471" s="7">
        <v>0.01</v>
      </c>
      <c r="O6471" s="7">
        <v>5.9999999999999995E-4</v>
      </c>
      <c r="P6471" s="7">
        <v>1</v>
      </c>
      <c r="Q6471" s="7">
        <v>28</v>
      </c>
      <c r="R6471" s="7">
        <v>265</v>
      </c>
      <c r="S6471" s="189">
        <v>45625.593981481485</v>
      </c>
    </row>
    <row r="6472" spans="1:19">
      <c r="A6472" s="7">
        <v>1998</v>
      </c>
      <c r="B6472" s="123" t="s">
        <v>537</v>
      </c>
      <c r="C6472" s="123" t="s">
        <v>564</v>
      </c>
      <c r="D6472" s="123" t="s">
        <v>180</v>
      </c>
      <c r="E6472" s="123" t="s">
        <v>570</v>
      </c>
      <c r="F6472" s="7">
        <v>14467.571136</v>
      </c>
      <c r="G6472" s="123" t="s">
        <v>532</v>
      </c>
      <c r="H6472" s="7">
        <v>1631.5224645779999</v>
      </c>
      <c r="I6472" s="7">
        <v>112.771</v>
      </c>
      <c r="J6472" s="7">
        <v>1504.6273981439999</v>
      </c>
      <c r="K6472" s="7">
        <v>4.3402713410000002</v>
      </c>
      <c r="L6472" s="7">
        <v>2.0254600000000001E-2</v>
      </c>
      <c r="M6472" s="7">
        <v>104</v>
      </c>
      <c r="N6472" s="7">
        <v>0.3</v>
      </c>
      <c r="O6472" s="7">
        <v>1.4E-3</v>
      </c>
      <c r="P6472" s="7">
        <v>1</v>
      </c>
      <c r="Q6472" s="7">
        <v>28</v>
      </c>
      <c r="R6472" s="7">
        <v>265</v>
      </c>
      <c r="S6472" s="189">
        <v>45625.593981481485</v>
      </c>
    </row>
    <row r="6473" spans="1:19">
      <c r="A6473" s="7">
        <v>1998</v>
      </c>
      <c r="B6473" s="123" t="s">
        <v>537</v>
      </c>
      <c r="C6473" s="123" t="s">
        <v>556</v>
      </c>
      <c r="D6473" s="123" t="s">
        <v>557</v>
      </c>
      <c r="E6473" s="123" t="s">
        <v>574</v>
      </c>
      <c r="F6473" s="7">
        <v>0</v>
      </c>
      <c r="G6473" s="123" t="s">
        <v>532</v>
      </c>
      <c r="H6473" s="7">
        <v>0</v>
      </c>
      <c r="I6473" s="7"/>
      <c r="J6473" s="7">
        <v>0</v>
      </c>
      <c r="K6473" s="7">
        <v>0</v>
      </c>
      <c r="L6473" s="7">
        <v>0</v>
      </c>
      <c r="M6473" s="7"/>
      <c r="N6473" s="7"/>
      <c r="O6473" s="7"/>
      <c r="P6473" s="7">
        <v>1</v>
      </c>
      <c r="Q6473" s="7">
        <v>28</v>
      </c>
      <c r="R6473" s="7">
        <v>265</v>
      </c>
      <c r="S6473" s="189">
        <v>45625.593981481485</v>
      </c>
    </row>
    <row r="6474" spans="1:19">
      <c r="A6474" s="7">
        <v>1998</v>
      </c>
      <c r="B6474" s="123" t="s">
        <v>537</v>
      </c>
      <c r="C6474" s="123" t="s">
        <v>556</v>
      </c>
      <c r="D6474" s="123" t="s">
        <v>557</v>
      </c>
      <c r="E6474" s="123" t="s">
        <v>27</v>
      </c>
      <c r="F6474" s="7">
        <v>0</v>
      </c>
      <c r="G6474" s="123" t="s">
        <v>532</v>
      </c>
      <c r="H6474" s="7">
        <v>0</v>
      </c>
      <c r="I6474" s="7"/>
      <c r="J6474" s="7">
        <v>0</v>
      </c>
      <c r="K6474" s="7">
        <v>0</v>
      </c>
      <c r="L6474" s="7">
        <v>0</v>
      </c>
      <c r="M6474" s="7"/>
      <c r="N6474" s="7"/>
      <c r="O6474" s="7"/>
      <c r="P6474" s="7"/>
      <c r="Q6474" s="7">
        <v>28</v>
      </c>
      <c r="R6474" s="7">
        <v>265</v>
      </c>
      <c r="S6474" s="189">
        <v>45625.593981481485</v>
      </c>
    </row>
    <row r="6475" spans="1:19">
      <c r="A6475" s="7">
        <v>1998</v>
      </c>
      <c r="B6475" s="123" t="s">
        <v>537</v>
      </c>
      <c r="C6475" s="123" t="s">
        <v>556</v>
      </c>
      <c r="D6475" s="123" t="s">
        <v>557</v>
      </c>
      <c r="E6475" s="123" t="s">
        <v>33</v>
      </c>
      <c r="F6475" s="7">
        <v>0</v>
      </c>
      <c r="G6475" s="123" t="s">
        <v>532</v>
      </c>
      <c r="H6475" s="7">
        <v>0</v>
      </c>
      <c r="I6475" s="7"/>
      <c r="J6475" s="7">
        <v>0</v>
      </c>
      <c r="K6475" s="7">
        <v>0</v>
      </c>
      <c r="L6475" s="7">
        <v>0</v>
      </c>
      <c r="M6475" s="7"/>
      <c r="N6475" s="7"/>
      <c r="O6475" s="7"/>
      <c r="P6475" s="7"/>
      <c r="Q6475" s="7">
        <v>28</v>
      </c>
      <c r="R6475" s="7">
        <v>265</v>
      </c>
      <c r="S6475" s="189">
        <v>45625.593981481485</v>
      </c>
    </row>
    <row r="6476" spans="1:19">
      <c r="A6476" s="7">
        <v>1998</v>
      </c>
      <c r="B6476" s="123" t="s">
        <v>537</v>
      </c>
      <c r="C6476" s="123" t="s">
        <v>556</v>
      </c>
      <c r="D6476" s="123" t="s">
        <v>557</v>
      </c>
      <c r="E6476" s="123" t="s">
        <v>540</v>
      </c>
      <c r="F6476" s="7">
        <v>0</v>
      </c>
      <c r="G6476" s="123" t="s">
        <v>532</v>
      </c>
      <c r="H6476" s="7">
        <v>0</v>
      </c>
      <c r="I6476" s="7"/>
      <c r="J6476" s="7">
        <v>0</v>
      </c>
      <c r="K6476" s="7">
        <v>0</v>
      </c>
      <c r="L6476" s="7">
        <v>0</v>
      </c>
      <c r="M6476" s="7"/>
      <c r="N6476" s="7"/>
      <c r="O6476" s="7"/>
      <c r="P6476" s="7">
        <v>1</v>
      </c>
      <c r="Q6476" s="7">
        <v>28</v>
      </c>
      <c r="R6476" s="7">
        <v>265</v>
      </c>
      <c r="S6476" s="189">
        <v>45625.593981481485</v>
      </c>
    </row>
    <row r="6477" spans="1:19">
      <c r="A6477" s="7">
        <v>1998</v>
      </c>
      <c r="B6477" s="123" t="s">
        <v>537</v>
      </c>
      <c r="C6477" s="123" t="s">
        <v>556</v>
      </c>
      <c r="D6477" s="123" t="s">
        <v>557</v>
      </c>
      <c r="E6477" s="123" t="s">
        <v>531</v>
      </c>
      <c r="F6477" s="7">
        <v>80.458716761000005</v>
      </c>
      <c r="G6477" s="123" t="s">
        <v>532</v>
      </c>
      <c r="H6477" s="7">
        <v>6.1509884379999997</v>
      </c>
      <c r="I6477" s="7">
        <v>76.448999999999998</v>
      </c>
      <c r="J6477" s="7">
        <v>6.1156670609999999</v>
      </c>
      <c r="K6477" s="7">
        <v>8.0458700000000005E-4</v>
      </c>
      <c r="L6477" s="7">
        <v>4.8275230060000003E-5</v>
      </c>
      <c r="M6477" s="7">
        <v>76.010000000000005</v>
      </c>
      <c r="N6477" s="7">
        <v>0.01</v>
      </c>
      <c r="O6477" s="7">
        <v>5.9999999999999995E-4</v>
      </c>
      <c r="P6477" s="7">
        <v>1</v>
      </c>
      <c r="Q6477" s="7">
        <v>28</v>
      </c>
      <c r="R6477" s="7">
        <v>265</v>
      </c>
      <c r="S6477" s="189">
        <v>45625.593981481485</v>
      </c>
    </row>
    <row r="6478" spans="1:19">
      <c r="A6478" s="7">
        <v>1998</v>
      </c>
      <c r="B6478" s="123" t="s">
        <v>537</v>
      </c>
      <c r="C6478" s="123" t="s">
        <v>556</v>
      </c>
      <c r="D6478" s="123" t="s">
        <v>557</v>
      </c>
      <c r="E6478" s="123" t="s">
        <v>533</v>
      </c>
      <c r="F6478" s="7">
        <v>8595.5204997359997</v>
      </c>
      <c r="G6478" s="123" t="s">
        <v>532</v>
      </c>
      <c r="H6478" s="7">
        <v>633.79643439799997</v>
      </c>
      <c r="I6478" s="7">
        <v>73.735666667000004</v>
      </c>
      <c r="J6478" s="7">
        <v>630.02300089899995</v>
      </c>
      <c r="K6478" s="7">
        <v>8.5955205000000007E-2</v>
      </c>
      <c r="L6478" s="7">
        <v>5.1573119999999998E-3</v>
      </c>
      <c r="M6478" s="7">
        <v>73.296666666999997</v>
      </c>
      <c r="N6478" s="7">
        <v>0.01</v>
      </c>
      <c r="O6478" s="7">
        <v>5.9999999999999995E-4</v>
      </c>
      <c r="P6478" s="7">
        <v>1</v>
      </c>
      <c r="Q6478" s="7">
        <v>28</v>
      </c>
      <c r="R6478" s="7">
        <v>265</v>
      </c>
      <c r="S6478" s="189">
        <v>45625.593981481485</v>
      </c>
    </row>
    <row r="6479" spans="1:19">
      <c r="A6479" s="7">
        <v>1998</v>
      </c>
      <c r="B6479" s="123" t="s">
        <v>537</v>
      </c>
      <c r="C6479" s="123" t="s">
        <v>556</v>
      </c>
      <c r="D6479" s="123" t="s">
        <v>557</v>
      </c>
      <c r="E6479" s="123" t="s">
        <v>160</v>
      </c>
      <c r="F6479" s="7">
        <v>157.47760363399999</v>
      </c>
      <c r="G6479" s="123" t="s">
        <v>532</v>
      </c>
      <c r="H6479" s="7">
        <v>11.311458791</v>
      </c>
      <c r="I6479" s="7">
        <v>71.828999999999994</v>
      </c>
      <c r="J6479" s="7">
        <v>11.242326123</v>
      </c>
      <c r="K6479" s="7">
        <v>1.574776E-3</v>
      </c>
      <c r="L6479" s="7">
        <v>9.4486562179999997E-5</v>
      </c>
      <c r="M6479" s="7">
        <v>71.39</v>
      </c>
      <c r="N6479" s="7">
        <v>0.01</v>
      </c>
      <c r="O6479" s="7">
        <v>5.9999999999999995E-4</v>
      </c>
      <c r="P6479" s="7">
        <v>1</v>
      </c>
      <c r="Q6479" s="7">
        <v>28</v>
      </c>
      <c r="R6479" s="7">
        <v>265</v>
      </c>
      <c r="S6479" s="189">
        <v>45625.593981481485</v>
      </c>
    </row>
    <row r="6480" spans="1:19">
      <c r="A6480" s="7">
        <v>1998</v>
      </c>
      <c r="B6480" s="123" t="s">
        <v>537</v>
      </c>
      <c r="C6480" s="123" t="s">
        <v>556</v>
      </c>
      <c r="D6480" s="123" t="s">
        <v>557</v>
      </c>
      <c r="E6480" s="123" t="s">
        <v>575</v>
      </c>
      <c r="F6480" s="7">
        <v>0</v>
      </c>
      <c r="G6480" s="123" t="s">
        <v>532</v>
      </c>
      <c r="H6480" s="7">
        <v>0</v>
      </c>
      <c r="I6480" s="7"/>
      <c r="J6480" s="7">
        <v>0</v>
      </c>
      <c r="K6480" s="7">
        <v>0</v>
      </c>
      <c r="L6480" s="7">
        <v>0</v>
      </c>
      <c r="M6480" s="7"/>
      <c r="N6480" s="7"/>
      <c r="O6480" s="7"/>
      <c r="P6480" s="7">
        <v>1</v>
      </c>
      <c r="Q6480" s="7">
        <v>28</v>
      </c>
      <c r="R6480" s="7">
        <v>265</v>
      </c>
      <c r="S6480" s="189">
        <v>45625.593981481485</v>
      </c>
    </row>
    <row r="6481" spans="1:19">
      <c r="A6481" s="7">
        <v>1998</v>
      </c>
      <c r="B6481" s="123" t="s">
        <v>537</v>
      </c>
      <c r="C6481" s="123" t="s">
        <v>556</v>
      </c>
      <c r="D6481" s="123" t="s">
        <v>557</v>
      </c>
      <c r="E6481" s="123" t="s">
        <v>163</v>
      </c>
      <c r="F6481" s="7">
        <v>979.10913884000001</v>
      </c>
      <c r="G6481" s="123" t="s">
        <v>532</v>
      </c>
      <c r="H6481" s="7">
        <v>62.522482724</v>
      </c>
      <c r="I6481" s="7">
        <v>63.856499999999997</v>
      </c>
      <c r="J6481" s="7">
        <v>62.359461052999997</v>
      </c>
      <c r="K6481" s="7">
        <v>4.8955459999999998E-3</v>
      </c>
      <c r="L6481" s="7">
        <v>9.7910913879999998E-5</v>
      </c>
      <c r="M6481" s="7">
        <v>63.69</v>
      </c>
      <c r="N6481" s="7">
        <v>5.0000000000000001E-3</v>
      </c>
      <c r="O6481" s="7">
        <v>1E-4</v>
      </c>
      <c r="P6481" s="7">
        <v>1</v>
      </c>
      <c r="Q6481" s="7">
        <v>28</v>
      </c>
      <c r="R6481" s="7">
        <v>265</v>
      </c>
      <c r="S6481" s="189">
        <v>45625.593981481485</v>
      </c>
    </row>
    <row r="6482" spans="1:19">
      <c r="A6482" s="7">
        <v>1998</v>
      </c>
      <c r="B6482" s="123" t="s">
        <v>537</v>
      </c>
      <c r="C6482" s="123" t="s">
        <v>556</v>
      </c>
      <c r="D6482" s="123" t="s">
        <v>557</v>
      </c>
      <c r="E6482" s="123" t="s">
        <v>535</v>
      </c>
      <c r="F6482" s="7">
        <v>4153.5522658150003</v>
      </c>
      <c r="G6482" s="123" t="s">
        <v>532</v>
      </c>
      <c r="H6482" s="7">
        <v>234.418774356</v>
      </c>
      <c r="I6482" s="7">
        <v>56.438142427000002</v>
      </c>
      <c r="J6482" s="7">
        <v>233.72720790400001</v>
      </c>
      <c r="K6482" s="7">
        <v>2.0767760999999999E-2</v>
      </c>
      <c r="L6482" s="7">
        <v>4.1535500000000001E-4</v>
      </c>
      <c r="M6482" s="7">
        <v>56.271642427000003</v>
      </c>
      <c r="N6482" s="7">
        <v>5.0000000000000001E-3</v>
      </c>
      <c r="O6482" s="7">
        <v>1E-4</v>
      </c>
      <c r="P6482" s="7">
        <v>1</v>
      </c>
      <c r="Q6482" s="7">
        <v>28</v>
      </c>
      <c r="R6482" s="7">
        <v>265</v>
      </c>
      <c r="S6482" s="189">
        <v>45625.593981481485</v>
      </c>
    </row>
    <row r="6483" spans="1:19">
      <c r="A6483" s="7">
        <v>1998</v>
      </c>
      <c r="B6483" s="123" t="s">
        <v>537</v>
      </c>
      <c r="C6483" s="123" t="s">
        <v>556</v>
      </c>
      <c r="D6483" s="123" t="s">
        <v>557</v>
      </c>
      <c r="E6483" s="123" t="s">
        <v>541</v>
      </c>
      <c r="F6483" s="7">
        <v>0</v>
      </c>
      <c r="G6483" s="123" t="s">
        <v>532</v>
      </c>
      <c r="H6483" s="7">
        <v>0</v>
      </c>
      <c r="I6483" s="7"/>
      <c r="J6483" s="7">
        <v>0</v>
      </c>
      <c r="K6483" s="7">
        <v>0</v>
      </c>
      <c r="L6483" s="7">
        <v>0</v>
      </c>
      <c r="M6483" s="7"/>
      <c r="N6483" s="7"/>
      <c r="O6483" s="7"/>
      <c r="P6483" s="7">
        <v>1</v>
      </c>
      <c r="Q6483" s="7">
        <v>28</v>
      </c>
      <c r="R6483" s="7">
        <v>265</v>
      </c>
      <c r="S6483" s="189">
        <v>45625.593981481485</v>
      </c>
    </row>
    <row r="6484" spans="1:19">
      <c r="A6484" s="7">
        <v>1998</v>
      </c>
      <c r="B6484" s="123" t="s">
        <v>537</v>
      </c>
      <c r="C6484" s="123" t="s">
        <v>562</v>
      </c>
      <c r="D6484" s="123" t="s">
        <v>563</v>
      </c>
      <c r="E6484" s="123" t="s">
        <v>27</v>
      </c>
      <c r="F6484" s="7">
        <v>0</v>
      </c>
      <c r="G6484" s="123" t="s">
        <v>532</v>
      </c>
      <c r="H6484" s="7">
        <v>0</v>
      </c>
      <c r="I6484" s="7"/>
      <c r="J6484" s="7">
        <v>0</v>
      </c>
      <c r="K6484" s="7">
        <v>0</v>
      </c>
      <c r="L6484" s="7">
        <v>0</v>
      </c>
      <c r="M6484" s="7"/>
      <c r="N6484" s="7"/>
      <c r="O6484" s="7"/>
      <c r="P6484" s="7"/>
      <c r="Q6484" s="7">
        <v>28</v>
      </c>
      <c r="R6484" s="7">
        <v>265</v>
      </c>
      <c r="S6484" s="189">
        <v>45625.593981481485</v>
      </c>
    </row>
    <row r="6485" spans="1:19">
      <c r="A6485" s="7">
        <v>1998</v>
      </c>
      <c r="B6485" s="123" t="s">
        <v>537</v>
      </c>
      <c r="C6485" s="123" t="s">
        <v>562</v>
      </c>
      <c r="D6485" s="123" t="s">
        <v>563</v>
      </c>
      <c r="E6485" s="123" t="s">
        <v>540</v>
      </c>
      <c r="F6485" s="7">
        <v>0</v>
      </c>
      <c r="G6485" s="123" t="s">
        <v>532</v>
      </c>
      <c r="H6485" s="7">
        <v>0</v>
      </c>
      <c r="I6485" s="7"/>
      <c r="J6485" s="7">
        <v>0</v>
      </c>
      <c r="K6485" s="7">
        <v>0</v>
      </c>
      <c r="L6485" s="7">
        <v>0</v>
      </c>
      <c r="M6485" s="7"/>
      <c r="N6485" s="7"/>
      <c r="O6485" s="7"/>
      <c r="P6485" s="7">
        <v>1</v>
      </c>
      <c r="Q6485" s="7">
        <v>28</v>
      </c>
      <c r="R6485" s="7">
        <v>265</v>
      </c>
      <c r="S6485" s="189">
        <v>45625.593981481485</v>
      </c>
    </row>
    <row r="6486" spans="1:19">
      <c r="A6486" s="7">
        <v>1998</v>
      </c>
      <c r="B6486" s="123" t="s">
        <v>537</v>
      </c>
      <c r="C6486" s="123" t="s">
        <v>562</v>
      </c>
      <c r="D6486" s="123" t="s">
        <v>563</v>
      </c>
      <c r="E6486" s="123" t="s">
        <v>569</v>
      </c>
      <c r="F6486" s="7">
        <v>169.11632383200001</v>
      </c>
      <c r="G6486" s="123" t="s">
        <v>532</v>
      </c>
      <c r="H6486" s="7">
        <v>16.828934500999999</v>
      </c>
      <c r="I6486" s="7">
        <v>99.510999999999996</v>
      </c>
      <c r="J6486" s="7">
        <v>16.718839773999999</v>
      </c>
      <c r="K6486" s="7">
        <v>1.6911630000000001E-3</v>
      </c>
      <c r="L6486" s="7">
        <v>2.36763E-4</v>
      </c>
      <c r="M6486" s="7">
        <v>98.86</v>
      </c>
      <c r="N6486" s="7">
        <v>0.01</v>
      </c>
      <c r="O6486" s="7">
        <v>1.4E-3</v>
      </c>
      <c r="P6486" s="7">
        <v>1</v>
      </c>
      <c r="Q6486" s="7">
        <v>28</v>
      </c>
      <c r="R6486" s="7">
        <v>265</v>
      </c>
      <c r="S6486" s="189">
        <v>45625.593981481485</v>
      </c>
    </row>
    <row r="6487" spans="1:19">
      <c r="A6487" s="7">
        <v>1998</v>
      </c>
      <c r="B6487" s="123" t="s">
        <v>537</v>
      </c>
      <c r="C6487" s="123" t="s">
        <v>562</v>
      </c>
      <c r="D6487" s="123" t="s">
        <v>563</v>
      </c>
      <c r="E6487" s="123" t="s">
        <v>531</v>
      </c>
      <c r="F6487" s="7">
        <v>744.25714723900001</v>
      </c>
      <c r="G6487" s="123" t="s">
        <v>532</v>
      </c>
      <c r="H6487" s="7">
        <v>56.897714649000001</v>
      </c>
      <c r="I6487" s="7">
        <v>76.448999999999998</v>
      </c>
      <c r="J6487" s="7">
        <v>56.570985761999999</v>
      </c>
      <c r="K6487" s="7">
        <v>7.4425710000000003E-3</v>
      </c>
      <c r="L6487" s="7">
        <v>4.4655399999999999E-4</v>
      </c>
      <c r="M6487" s="7">
        <v>76.010000000000005</v>
      </c>
      <c r="N6487" s="7">
        <v>0.01</v>
      </c>
      <c r="O6487" s="7">
        <v>5.9999999999999995E-4</v>
      </c>
      <c r="P6487" s="7">
        <v>1</v>
      </c>
      <c r="Q6487" s="7">
        <v>28</v>
      </c>
      <c r="R6487" s="7">
        <v>265</v>
      </c>
      <c r="S6487" s="189">
        <v>45625.593981481485</v>
      </c>
    </row>
    <row r="6488" spans="1:19">
      <c r="A6488" s="7">
        <v>1998</v>
      </c>
      <c r="B6488" s="123" t="s">
        <v>537</v>
      </c>
      <c r="C6488" s="123" t="s">
        <v>562</v>
      </c>
      <c r="D6488" s="123" t="s">
        <v>563</v>
      </c>
      <c r="E6488" s="123" t="s">
        <v>533</v>
      </c>
      <c r="F6488" s="7">
        <v>4938.8179763130001</v>
      </c>
      <c r="G6488" s="123" t="s">
        <v>532</v>
      </c>
      <c r="H6488" s="7">
        <v>364.16703603000002</v>
      </c>
      <c r="I6488" s="7">
        <v>73.735666667000004</v>
      </c>
      <c r="J6488" s="7">
        <v>361.99889493900002</v>
      </c>
      <c r="K6488" s="7">
        <v>4.9388179999999997E-2</v>
      </c>
      <c r="L6488" s="7">
        <v>2.9632909999999998E-3</v>
      </c>
      <c r="M6488" s="7">
        <v>73.296666666999997</v>
      </c>
      <c r="N6488" s="7">
        <v>0.01</v>
      </c>
      <c r="O6488" s="7">
        <v>5.9999999999999995E-4</v>
      </c>
      <c r="P6488" s="7">
        <v>1</v>
      </c>
      <c r="Q6488" s="7">
        <v>28</v>
      </c>
      <c r="R6488" s="7">
        <v>265</v>
      </c>
      <c r="S6488" s="189">
        <v>45625.593981481485</v>
      </c>
    </row>
    <row r="6489" spans="1:19">
      <c r="A6489" s="7">
        <v>1998</v>
      </c>
      <c r="B6489" s="123" t="s">
        <v>537</v>
      </c>
      <c r="C6489" s="123" t="s">
        <v>562</v>
      </c>
      <c r="D6489" s="123" t="s">
        <v>563</v>
      </c>
      <c r="E6489" s="123" t="s">
        <v>160</v>
      </c>
      <c r="F6489" s="7">
        <v>171.19635680299999</v>
      </c>
      <c r="G6489" s="123" t="s">
        <v>532</v>
      </c>
      <c r="H6489" s="7">
        <v>12.296863113000001</v>
      </c>
      <c r="I6489" s="7">
        <v>71.828999999999994</v>
      </c>
      <c r="J6489" s="7">
        <v>12.221707911999999</v>
      </c>
      <c r="K6489" s="7">
        <v>1.7119640000000001E-3</v>
      </c>
      <c r="L6489" s="7">
        <v>1.02718E-4</v>
      </c>
      <c r="M6489" s="7">
        <v>71.39</v>
      </c>
      <c r="N6489" s="7">
        <v>0.01</v>
      </c>
      <c r="O6489" s="7">
        <v>5.9999999999999995E-4</v>
      </c>
      <c r="P6489" s="7">
        <v>1</v>
      </c>
      <c r="Q6489" s="7">
        <v>28</v>
      </c>
      <c r="R6489" s="7">
        <v>265</v>
      </c>
      <c r="S6489" s="189">
        <v>45625.593981481485</v>
      </c>
    </row>
    <row r="6490" spans="1:19">
      <c r="A6490" s="7">
        <v>1998</v>
      </c>
      <c r="B6490" s="123" t="s">
        <v>537</v>
      </c>
      <c r="C6490" s="123" t="s">
        <v>562</v>
      </c>
      <c r="D6490" s="123" t="s">
        <v>563</v>
      </c>
      <c r="E6490" s="123" t="s">
        <v>163</v>
      </c>
      <c r="F6490" s="7">
        <v>294.261313368</v>
      </c>
      <c r="G6490" s="123" t="s">
        <v>532</v>
      </c>
      <c r="H6490" s="7">
        <v>18.790497556999998</v>
      </c>
      <c r="I6490" s="7">
        <v>63.856499999999997</v>
      </c>
      <c r="J6490" s="7">
        <v>18.741503047999998</v>
      </c>
      <c r="K6490" s="7">
        <v>1.471307E-3</v>
      </c>
      <c r="L6490" s="7">
        <v>2.9426131340000002E-5</v>
      </c>
      <c r="M6490" s="7">
        <v>63.69</v>
      </c>
      <c r="N6490" s="7">
        <v>5.0000000000000001E-3</v>
      </c>
      <c r="O6490" s="7">
        <v>1E-4</v>
      </c>
      <c r="P6490" s="7">
        <v>1</v>
      </c>
      <c r="Q6490" s="7">
        <v>28</v>
      </c>
      <c r="R6490" s="7">
        <v>265</v>
      </c>
      <c r="S6490" s="189">
        <v>45625.593981481485</v>
      </c>
    </row>
    <row r="6491" spans="1:19">
      <c r="A6491" s="7">
        <v>1998</v>
      </c>
      <c r="B6491" s="123" t="s">
        <v>537</v>
      </c>
      <c r="C6491" s="123" t="s">
        <v>562</v>
      </c>
      <c r="D6491" s="123" t="s">
        <v>563</v>
      </c>
      <c r="E6491" s="123" t="s">
        <v>535</v>
      </c>
      <c r="F6491" s="7">
        <v>5324.6460535420001</v>
      </c>
      <c r="G6491" s="123" t="s">
        <v>532</v>
      </c>
      <c r="H6491" s="7">
        <v>300.513132343</v>
      </c>
      <c r="I6491" s="7">
        <v>56.438142427000002</v>
      </c>
      <c r="J6491" s="7">
        <v>299.62657877499998</v>
      </c>
      <c r="K6491" s="7">
        <v>2.6623230000000001E-2</v>
      </c>
      <c r="L6491" s="7">
        <v>5.3246499999999998E-4</v>
      </c>
      <c r="M6491" s="7">
        <v>56.271642427000003</v>
      </c>
      <c r="N6491" s="7">
        <v>5.0000000000000001E-3</v>
      </c>
      <c r="O6491" s="7">
        <v>1E-4</v>
      </c>
      <c r="P6491" s="7">
        <v>1</v>
      </c>
      <c r="Q6491" s="7">
        <v>28</v>
      </c>
      <c r="R6491" s="7">
        <v>265</v>
      </c>
      <c r="S6491" s="189">
        <v>45625.593981481485</v>
      </c>
    </row>
    <row r="6492" spans="1:19">
      <c r="A6492" s="7">
        <v>1998</v>
      </c>
      <c r="B6492" s="123" t="s">
        <v>537</v>
      </c>
      <c r="C6492" s="123" t="s">
        <v>562</v>
      </c>
      <c r="D6492" s="123" t="s">
        <v>563</v>
      </c>
      <c r="E6492" s="123" t="s">
        <v>541</v>
      </c>
      <c r="F6492" s="7">
        <v>0</v>
      </c>
      <c r="G6492" s="123" t="s">
        <v>532</v>
      </c>
      <c r="H6492" s="7">
        <v>0</v>
      </c>
      <c r="I6492" s="7"/>
      <c r="J6492" s="7">
        <v>0</v>
      </c>
      <c r="K6492" s="7">
        <v>0</v>
      </c>
      <c r="L6492" s="7">
        <v>0</v>
      </c>
      <c r="M6492" s="7"/>
      <c r="N6492" s="7"/>
      <c r="O6492" s="7"/>
      <c r="P6492" s="7">
        <v>1</v>
      </c>
      <c r="Q6492" s="7">
        <v>28</v>
      </c>
      <c r="R6492" s="7">
        <v>265</v>
      </c>
      <c r="S6492" s="189">
        <v>45625.593981481485</v>
      </c>
    </row>
    <row r="6493" spans="1:19">
      <c r="A6493" s="7">
        <v>1998</v>
      </c>
      <c r="B6493" s="123" t="s">
        <v>537</v>
      </c>
      <c r="C6493" s="123" t="s">
        <v>562</v>
      </c>
      <c r="D6493" s="123" t="s">
        <v>563</v>
      </c>
      <c r="E6493" s="123" t="s">
        <v>570</v>
      </c>
      <c r="F6493" s="7">
        <v>104.83747200000001</v>
      </c>
      <c r="G6493" s="123" t="s">
        <v>532</v>
      </c>
      <c r="H6493" s="7">
        <v>10.971346282000001</v>
      </c>
      <c r="I6493" s="7">
        <v>104.651</v>
      </c>
      <c r="J6493" s="7">
        <v>10.903097088000001</v>
      </c>
      <c r="K6493" s="7">
        <v>1.048375E-3</v>
      </c>
      <c r="L6493" s="7">
        <v>1.4677200000000001E-4</v>
      </c>
      <c r="M6493" s="7">
        <v>104</v>
      </c>
      <c r="N6493" s="7">
        <v>0.01</v>
      </c>
      <c r="O6493" s="7">
        <v>1.4E-3</v>
      </c>
      <c r="P6493" s="7">
        <v>1</v>
      </c>
      <c r="Q6493" s="7">
        <v>28</v>
      </c>
      <c r="R6493" s="7">
        <v>265</v>
      </c>
      <c r="S6493" s="189">
        <v>45625.593981481485</v>
      </c>
    </row>
    <row r="6494" spans="1:19">
      <c r="A6494" s="7">
        <v>1998</v>
      </c>
      <c r="B6494" s="123" t="s">
        <v>537</v>
      </c>
      <c r="C6494" s="123" t="s">
        <v>565</v>
      </c>
      <c r="D6494" s="123" t="s">
        <v>500</v>
      </c>
      <c r="E6494" s="123" t="s">
        <v>540</v>
      </c>
      <c r="F6494" s="7">
        <v>0</v>
      </c>
      <c r="G6494" s="123" t="s">
        <v>532</v>
      </c>
      <c r="H6494" s="7">
        <v>0</v>
      </c>
      <c r="I6494" s="7"/>
      <c r="J6494" s="7">
        <v>0</v>
      </c>
      <c r="K6494" s="7">
        <v>0</v>
      </c>
      <c r="L6494" s="7">
        <v>0</v>
      </c>
      <c r="M6494" s="7"/>
      <c r="N6494" s="7"/>
      <c r="O6494" s="7"/>
      <c r="P6494" s="7">
        <v>1</v>
      </c>
      <c r="Q6494" s="7">
        <v>28</v>
      </c>
      <c r="R6494" s="7">
        <v>265</v>
      </c>
      <c r="S6494" s="189">
        <v>45625.593981481485</v>
      </c>
    </row>
    <row r="6495" spans="1:19">
      <c r="A6495" s="7">
        <v>1998</v>
      </c>
      <c r="B6495" s="123" t="s">
        <v>537</v>
      </c>
      <c r="C6495" s="123" t="s">
        <v>565</v>
      </c>
      <c r="D6495" s="123" t="s">
        <v>500</v>
      </c>
      <c r="E6495" s="123" t="s">
        <v>533</v>
      </c>
      <c r="F6495" s="7">
        <v>10264.0574304</v>
      </c>
      <c r="G6495" s="123" t="s">
        <v>532</v>
      </c>
      <c r="H6495" s="7">
        <v>823.84730673599995</v>
      </c>
      <c r="I6495" s="7">
        <v>80.265266667000006</v>
      </c>
      <c r="J6495" s="7">
        <v>752.32119612700001</v>
      </c>
      <c r="K6495" s="7">
        <v>4.8241069999999997E-2</v>
      </c>
      <c r="L6495" s="7">
        <v>0.26481268200000002</v>
      </c>
      <c r="M6495" s="7">
        <v>73.296666666999997</v>
      </c>
      <c r="N6495" s="7">
        <v>4.7000000000000002E-3</v>
      </c>
      <c r="O6495" s="7">
        <v>2.58E-2</v>
      </c>
      <c r="P6495" s="7">
        <v>1</v>
      </c>
      <c r="Q6495" s="7">
        <v>28</v>
      </c>
      <c r="R6495" s="7">
        <v>265</v>
      </c>
      <c r="S6495" s="189">
        <v>45625.593981481485</v>
      </c>
    </row>
    <row r="6496" spans="1:19">
      <c r="A6496" s="7">
        <v>1998</v>
      </c>
      <c r="B6496" s="123" t="s">
        <v>537</v>
      </c>
      <c r="C6496" s="123" t="s">
        <v>565</v>
      </c>
      <c r="D6496" s="123" t="s">
        <v>500</v>
      </c>
      <c r="E6496" s="123" t="s">
        <v>159</v>
      </c>
      <c r="F6496" s="7">
        <v>0</v>
      </c>
      <c r="G6496" s="123" t="s">
        <v>532</v>
      </c>
      <c r="H6496" s="7">
        <v>0</v>
      </c>
      <c r="I6496" s="7"/>
      <c r="J6496" s="7">
        <v>0</v>
      </c>
      <c r="K6496" s="7">
        <v>0</v>
      </c>
      <c r="L6496" s="7">
        <v>0</v>
      </c>
      <c r="M6496" s="7"/>
      <c r="N6496" s="7"/>
      <c r="O6496" s="7"/>
      <c r="P6496" s="7">
        <v>1</v>
      </c>
      <c r="Q6496" s="7">
        <v>28</v>
      </c>
      <c r="R6496" s="7">
        <v>265</v>
      </c>
      <c r="S6496" s="189">
        <v>45625.593981481485</v>
      </c>
    </row>
    <row r="6497" spans="1:19">
      <c r="A6497" s="7">
        <v>1998</v>
      </c>
      <c r="B6497" s="123" t="s">
        <v>537</v>
      </c>
      <c r="C6497" s="123" t="s">
        <v>565</v>
      </c>
      <c r="D6497" s="123" t="s">
        <v>500</v>
      </c>
      <c r="E6497" s="123" t="s">
        <v>160</v>
      </c>
      <c r="F6497" s="7">
        <v>0</v>
      </c>
      <c r="G6497" s="123" t="s">
        <v>532</v>
      </c>
      <c r="H6497" s="7">
        <v>0</v>
      </c>
      <c r="I6497" s="7"/>
      <c r="J6497" s="7">
        <v>0</v>
      </c>
      <c r="K6497" s="7">
        <v>0</v>
      </c>
      <c r="L6497" s="7">
        <v>0</v>
      </c>
      <c r="M6497" s="7"/>
      <c r="N6497" s="7"/>
      <c r="O6497" s="7"/>
      <c r="P6497" s="7">
        <v>1</v>
      </c>
      <c r="Q6497" s="7">
        <v>28</v>
      </c>
      <c r="R6497" s="7">
        <v>265</v>
      </c>
      <c r="S6497" s="189">
        <v>45625.593981481485</v>
      </c>
    </row>
    <row r="6498" spans="1:19">
      <c r="A6498" s="7">
        <v>1998</v>
      </c>
      <c r="B6498" s="123" t="s">
        <v>537</v>
      </c>
      <c r="C6498" s="123" t="s">
        <v>565</v>
      </c>
      <c r="D6498" s="123" t="s">
        <v>500</v>
      </c>
      <c r="E6498" s="123" t="s">
        <v>535</v>
      </c>
      <c r="F6498" s="7">
        <v>0</v>
      </c>
      <c r="G6498" s="123" t="s">
        <v>532</v>
      </c>
      <c r="H6498" s="7">
        <v>0</v>
      </c>
      <c r="I6498" s="7"/>
      <c r="J6498" s="7">
        <v>0</v>
      </c>
      <c r="K6498" s="7">
        <v>0</v>
      </c>
      <c r="L6498" s="7">
        <v>0</v>
      </c>
      <c r="M6498" s="7"/>
      <c r="N6498" s="7"/>
      <c r="O6498" s="7"/>
      <c r="P6498" s="7">
        <v>1</v>
      </c>
      <c r="Q6498" s="7">
        <v>28</v>
      </c>
      <c r="R6498" s="7">
        <v>265</v>
      </c>
      <c r="S6498" s="189">
        <v>45625.593981481485</v>
      </c>
    </row>
    <row r="6499" spans="1:19">
      <c r="A6499" s="7">
        <v>1998</v>
      </c>
      <c r="B6499" s="123" t="s">
        <v>537</v>
      </c>
      <c r="C6499" s="123" t="s">
        <v>585</v>
      </c>
      <c r="D6499" s="123" t="s">
        <v>183</v>
      </c>
      <c r="E6499" s="123" t="s">
        <v>533</v>
      </c>
      <c r="F6499" s="7">
        <v>1779.7727211690001</v>
      </c>
      <c r="G6499" s="123" t="s">
        <v>532</v>
      </c>
      <c r="H6499" s="7">
        <v>131.74352288200001</v>
      </c>
      <c r="I6499" s="7">
        <v>74.022666666999996</v>
      </c>
      <c r="J6499" s="7">
        <v>130.45140788699999</v>
      </c>
      <c r="K6499" s="7">
        <v>1.2458409E-2</v>
      </c>
      <c r="L6499" s="7">
        <v>3.5595449999999999E-3</v>
      </c>
      <c r="M6499" s="7">
        <v>73.296666666999997</v>
      </c>
      <c r="N6499" s="7">
        <v>7.0000000000000001E-3</v>
      </c>
      <c r="O6499" s="7">
        <v>2E-3</v>
      </c>
      <c r="P6499" s="7">
        <v>1</v>
      </c>
      <c r="Q6499" s="7">
        <v>28</v>
      </c>
      <c r="R6499" s="7">
        <v>265</v>
      </c>
      <c r="S6499" s="189">
        <v>45625.593981481485</v>
      </c>
    </row>
    <row r="6500" spans="1:19">
      <c r="A6500" s="7">
        <v>1999</v>
      </c>
      <c r="B6500" s="123" t="s">
        <v>586</v>
      </c>
      <c r="C6500" s="123" t="s">
        <v>586</v>
      </c>
      <c r="D6500" s="123" t="s">
        <v>587</v>
      </c>
      <c r="E6500" s="123" t="s">
        <v>531</v>
      </c>
      <c r="F6500" s="7">
        <v>2061.7896599999999</v>
      </c>
      <c r="G6500" s="123" t="s">
        <v>532</v>
      </c>
      <c r="H6500" s="7">
        <v>158.21349135</v>
      </c>
      <c r="I6500" s="7">
        <v>76.736000000000004</v>
      </c>
      <c r="J6500" s="7">
        <v>156.716632057</v>
      </c>
      <c r="K6500" s="7">
        <v>1.4432528E-2</v>
      </c>
      <c r="L6500" s="7">
        <v>4.1235789999999996E-3</v>
      </c>
      <c r="M6500" s="7">
        <v>76.010000000000005</v>
      </c>
      <c r="N6500" s="7">
        <v>7.0000000000000001E-3</v>
      </c>
      <c r="O6500" s="7">
        <v>2E-3</v>
      </c>
      <c r="P6500" s="7">
        <v>1</v>
      </c>
      <c r="Q6500" s="7">
        <v>28</v>
      </c>
      <c r="R6500" s="7">
        <v>265</v>
      </c>
      <c r="S6500" s="189">
        <v>45625.593981481485</v>
      </c>
    </row>
    <row r="6501" spans="1:19">
      <c r="A6501" s="7">
        <v>1999</v>
      </c>
      <c r="B6501" s="123" t="s">
        <v>586</v>
      </c>
      <c r="C6501" s="123" t="s">
        <v>586</v>
      </c>
      <c r="D6501" s="123" t="s">
        <v>587</v>
      </c>
      <c r="E6501" s="123" t="s">
        <v>533</v>
      </c>
      <c r="F6501" s="7">
        <v>5283.6076223999999</v>
      </c>
      <c r="G6501" s="123" t="s">
        <v>532</v>
      </c>
      <c r="H6501" s="7">
        <v>391.106725832</v>
      </c>
      <c r="I6501" s="7">
        <v>74.022666666999996</v>
      </c>
      <c r="J6501" s="7">
        <v>387.27082669800001</v>
      </c>
      <c r="K6501" s="7">
        <v>3.6985253000000003E-2</v>
      </c>
      <c r="L6501" s="7">
        <v>1.0567215E-2</v>
      </c>
      <c r="M6501" s="7">
        <v>73.296666666999997</v>
      </c>
      <c r="N6501" s="7">
        <v>7.0000000000000001E-3</v>
      </c>
      <c r="O6501" s="7">
        <v>2E-3</v>
      </c>
      <c r="P6501" s="7">
        <v>1</v>
      </c>
      <c r="Q6501" s="7">
        <v>28</v>
      </c>
      <c r="R6501" s="7">
        <v>265</v>
      </c>
      <c r="S6501" s="189">
        <v>45625.593981481485</v>
      </c>
    </row>
    <row r="6502" spans="1:19">
      <c r="A6502" s="7">
        <v>1999</v>
      </c>
      <c r="B6502" s="123" t="s">
        <v>588</v>
      </c>
      <c r="C6502" s="123" t="s">
        <v>588</v>
      </c>
      <c r="D6502" s="123" t="s">
        <v>589</v>
      </c>
      <c r="E6502" s="123" t="s">
        <v>33</v>
      </c>
      <c r="F6502" s="7">
        <v>0</v>
      </c>
      <c r="G6502" s="123" t="s">
        <v>532</v>
      </c>
      <c r="H6502" s="7">
        <v>0</v>
      </c>
      <c r="I6502" s="7"/>
      <c r="J6502" s="7">
        <v>0</v>
      </c>
      <c r="K6502" s="7">
        <v>0</v>
      </c>
      <c r="L6502" s="7">
        <v>0</v>
      </c>
      <c r="M6502" s="7"/>
      <c r="N6502" s="7"/>
      <c r="O6502" s="7"/>
      <c r="P6502" s="7"/>
      <c r="Q6502" s="7">
        <v>28</v>
      </c>
      <c r="R6502" s="7">
        <v>265</v>
      </c>
      <c r="S6502" s="189">
        <v>45625.593981481485</v>
      </c>
    </row>
    <row r="6503" spans="1:19">
      <c r="A6503" s="7">
        <v>1999</v>
      </c>
      <c r="B6503" s="123" t="s">
        <v>588</v>
      </c>
      <c r="C6503" s="123" t="s">
        <v>588</v>
      </c>
      <c r="D6503" s="123" t="s">
        <v>589</v>
      </c>
      <c r="E6503" s="123" t="s">
        <v>540</v>
      </c>
      <c r="F6503" s="7">
        <v>52951.804825539002</v>
      </c>
      <c r="G6503" s="123" t="s">
        <v>532</v>
      </c>
      <c r="H6503" s="7">
        <v>4890.7045912559997</v>
      </c>
      <c r="I6503" s="7">
        <v>92.361433332999994</v>
      </c>
      <c r="J6503" s="7">
        <v>4882.6506217420001</v>
      </c>
      <c r="K6503" s="7">
        <v>3.7066263000000002E-2</v>
      </c>
      <c r="L6503" s="7">
        <v>2.6475901999999999E-2</v>
      </c>
      <c r="M6503" s="7">
        <v>92.209333333000004</v>
      </c>
      <c r="N6503" s="7">
        <v>6.9999999999999999E-4</v>
      </c>
      <c r="O6503" s="7">
        <v>5.0000000000000001E-4</v>
      </c>
      <c r="P6503" s="7">
        <v>1</v>
      </c>
      <c r="Q6503" s="7">
        <v>28</v>
      </c>
      <c r="R6503" s="7">
        <v>265</v>
      </c>
      <c r="S6503" s="189">
        <v>45625.593981481485</v>
      </c>
    </row>
    <row r="6504" spans="1:19">
      <c r="A6504" s="7">
        <v>1999</v>
      </c>
      <c r="B6504" s="123" t="s">
        <v>588</v>
      </c>
      <c r="C6504" s="123" t="s">
        <v>588</v>
      </c>
      <c r="D6504" s="123" t="s">
        <v>589</v>
      </c>
      <c r="E6504" s="123" t="s">
        <v>531</v>
      </c>
      <c r="F6504" s="7">
        <v>57070.337788800003</v>
      </c>
      <c r="G6504" s="123" t="s">
        <v>532</v>
      </c>
      <c r="H6504" s="7">
        <v>4455.0078812230004</v>
      </c>
      <c r="I6504" s="7">
        <v>78.061705149000005</v>
      </c>
      <c r="J6504" s="7">
        <v>4449.1924138020004</v>
      </c>
      <c r="K6504" s="7">
        <v>4.5656269999999999E-2</v>
      </c>
      <c r="L6504" s="7">
        <v>1.7121101E-2</v>
      </c>
      <c r="M6504" s="7">
        <v>77.959805149000005</v>
      </c>
      <c r="N6504" s="7">
        <v>8.0000000000000004E-4</v>
      </c>
      <c r="O6504" s="7">
        <v>2.9999999999999997E-4</v>
      </c>
      <c r="P6504" s="7">
        <v>1</v>
      </c>
      <c r="Q6504" s="7">
        <v>28</v>
      </c>
      <c r="R6504" s="7">
        <v>265</v>
      </c>
      <c r="S6504" s="189">
        <v>45625.593981481485</v>
      </c>
    </row>
    <row r="6505" spans="1:19">
      <c r="A6505" s="7">
        <v>1999</v>
      </c>
      <c r="B6505" s="123" t="s">
        <v>588</v>
      </c>
      <c r="C6505" s="123" t="s">
        <v>588</v>
      </c>
      <c r="D6505" s="123" t="s">
        <v>589</v>
      </c>
      <c r="E6505" s="123" t="s">
        <v>533</v>
      </c>
      <c r="F6505" s="7">
        <v>1082.7064800000001</v>
      </c>
      <c r="G6505" s="123" t="s">
        <v>532</v>
      </c>
      <c r="H6505" s="7">
        <v>84.549637305000005</v>
      </c>
      <c r="I6505" s="7">
        <v>78.091005148999997</v>
      </c>
      <c r="J6505" s="7">
        <v>84.407586214000005</v>
      </c>
      <c r="K6505" s="7">
        <v>9.7443599999999997E-4</v>
      </c>
      <c r="L6505" s="7">
        <v>4.3308300000000001E-4</v>
      </c>
      <c r="M6505" s="7">
        <v>77.959805149000005</v>
      </c>
      <c r="N6505" s="7">
        <v>8.9999999999999998E-4</v>
      </c>
      <c r="O6505" s="7">
        <v>4.0000000000000002E-4</v>
      </c>
      <c r="P6505" s="7">
        <v>1</v>
      </c>
      <c r="Q6505" s="7">
        <v>28</v>
      </c>
      <c r="R6505" s="7">
        <v>265</v>
      </c>
      <c r="S6505" s="189">
        <v>45625.593981481485</v>
      </c>
    </row>
    <row r="6506" spans="1:19">
      <c r="A6506" s="7">
        <v>1999</v>
      </c>
      <c r="B6506" s="123" t="s">
        <v>588</v>
      </c>
      <c r="C6506" s="123" t="s">
        <v>588</v>
      </c>
      <c r="D6506" s="123" t="s">
        <v>589</v>
      </c>
      <c r="E6506" s="123" t="s">
        <v>590</v>
      </c>
      <c r="F6506" s="7">
        <v>962.81494992</v>
      </c>
      <c r="G6506" s="123" t="s">
        <v>532</v>
      </c>
      <c r="H6506" s="7">
        <v>5.2473415000000002E-2</v>
      </c>
      <c r="I6506" s="7">
        <v>5.45E-2</v>
      </c>
      <c r="J6506" s="7">
        <v>0</v>
      </c>
      <c r="K6506" s="7">
        <v>9.62815E-4</v>
      </c>
      <c r="L6506" s="7">
        <v>9.6281494990000006E-5</v>
      </c>
      <c r="M6506" s="7">
        <v>0</v>
      </c>
      <c r="N6506" s="7">
        <v>1E-3</v>
      </c>
      <c r="O6506" s="7">
        <v>1E-4</v>
      </c>
      <c r="P6506" s="7"/>
      <c r="Q6506" s="7">
        <v>28</v>
      </c>
      <c r="R6506" s="7">
        <v>265</v>
      </c>
      <c r="S6506" s="189">
        <v>45625.593981481485</v>
      </c>
    </row>
    <row r="6507" spans="1:19">
      <c r="A6507" s="7">
        <v>1999</v>
      </c>
      <c r="B6507" s="123" t="s">
        <v>588</v>
      </c>
      <c r="C6507" s="123" t="s">
        <v>588</v>
      </c>
      <c r="D6507" s="123" t="s">
        <v>589</v>
      </c>
      <c r="E6507" s="123" t="s">
        <v>534</v>
      </c>
      <c r="F6507" s="7">
        <v>21516.718824</v>
      </c>
      <c r="G6507" s="123" t="s">
        <v>532</v>
      </c>
      <c r="H6507" s="7">
        <v>2374.635295087</v>
      </c>
      <c r="I6507" s="7">
        <v>110.362333333</v>
      </c>
      <c r="J6507" s="7">
        <v>2332.9143772870002</v>
      </c>
      <c r="K6507" s="7">
        <v>6.4550155999999997E-2</v>
      </c>
      <c r="L6507" s="7">
        <v>0.15061703200000001</v>
      </c>
      <c r="M6507" s="7">
        <v>108.423333333</v>
      </c>
      <c r="N6507" s="7">
        <v>3.0000000000000001E-3</v>
      </c>
      <c r="O6507" s="7">
        <v>7.0000000000000001E-3</v>
      </c>
      <c r="P6507" s="7">
        <v>1</v>
      </c>
      <c r="Q6507" s="7">
        <v>28</v>
      </c>
      <c r="R6507" s="7">
        <v>265</v>
      </c>
      <c r="S6507" s="189">
        <v>45625.593981481485</v>
      </c>
    </row>
    <row r="6508" spans="1:19">
      <c r="A6508" s="7">
        <v>1999</v>
      </c>
      <c r="B6508" s="123" t="s">
        <v>588</v>
      </c>
      <c r="C6508" s="123" t="s">
        <v>588</v>
      </c>
      <c r="D6508" s="123" t="s">
        <v>589</v>
      </c>
      <c r="E6508" s="123" t="s">
        <v>535</v>
      </c>
      <c r="F6508" s="7">
        <v>60571.188403387001</v>
      </c>
      <c r="G6508" s="123" t="s">
        <v>532</v>
      </c>
      <c r="H6508" s="7">
        <v>3449.7022538689998</v>
      </c>
      <c r="I6508" s="7">
        <v>56.952857369999997</v>
      </c>
      <c r="J6508" s="7">
        <v>3426.8669158409998</v>
      </c>
      <c r="K6508" s="7">
        <v>0.24228475399999999</v>
      </c>
      <c r="L6508" s="7">
        <v>6.0571187999999998E-2</v>
      </c>
      <c r="M6508" s="7">
        <v>56.575857370000001</v>
      </c>
      <c r="N6508" s="7">
        <v>4.0000000000000001E-3</v>
      </c>
      <c r="O6508" s="7">
        <v>1E-3</v>
      </c>
      <c r="P6508" s="7">
        <v>1</v>
      </c>
      <c r="Q6508" s="7">
        <v>28</v>
      </c>
      <c r="R6508" s="7">
        <v>265</v>
      </c>
      <c r="S6508" s="189">
        <v>45625.593981481485</v>
      </c>
    </row>
    <row r="6509" spans="1:19">
      <c r="A6509" s="7">
        <v>1999</v>
      </c>
      <c r="B6509" s="123" t="s">
        <v>588</v>
      </c>
      <c r="C6509" s="123" t="s">
        <v>588</v>
      </c>
      <c r="D6509" s="123" t="s">
        <v>589</v>
      </c>
      <c r="E6509" s="123" t="s">
        <v>131</v>
      </c>
      <c r="F6509" s="7">
        <v>0</v>
      </c>
      <c r="G6509" s="123" t="s">
        <v>532</v>
      </c>
      <c r="H6509" s="7">
        <v>0</v>
      </c>
      <c r="I6509" s="7"/>
      <c r="J6509" s="7">
        <v>0</v>
      </c>
      <c r="K6509" s="7">
        <v>0</v>
      </c>
      <c r="L6509" s="7">
        <v>0</v>
      </c>
      <c r="M6509" s="7"/>
      <c r="N6509" s="7"/>
      <c r="O6509" s="7"/>
      <c r="P6509" s="7"/>
      <c r="Q6509" s="7">
        <v>28</v>
      </c>
      <c r="R6509" s="7">
        <v>265</v>
      </c>
      <c r="S6509" s="189">
        <v>45625.593981481485</v>
      </c>
    </row>
    <row r="6510" spans="1:19">
      <c r="A6510" s="7">
        <v>1999</v>
      </c>
      <c r="B6510" s="123" t="s">
        <v>588</v>
      </c>
      <c r="C6510" s="123" t="s">
        <v>588</v>
      </c>
      <c r="D6510" s="123" t="s">
        <v>589</v>
      </c>
      <c r="E6510" s="123" t="s">
        <v>570</v>
      </c>
      <c r="F6510" s="7">
        <v>183.465576</v>
      </c>
      <c r="G6510" s="123" t="s">
        <v>532</v>
      </c>
      <c r="H6510" s="7">
        <v>19.436159656000001</v>
      </c>
      <c r="I6510" s="7">
        <v>105.93899999999999</v>
      </c>
      <c r="J6510" s="7">
        <v>19.080419903999999</v>
      </c>
      <c r="K6510" s="7">
        <v>5.50397E-4</v>
      </c>
      <c r="L6510" s="7">
        <v>1.2842590000000001E-3</v>
      </c>
      <c r="M6510" s="7">
        <v>104</v>
      </c>
      <c r="N6510" s="7">
        <v>3.0000000000000001E-3</v>
      </c>
      <c r="O6510" s="7">
        <v>7.0000000000000001E-3</v>
      </c>
      <c r="P6510" s="7">
        <v>1</v>
      </c>
      <c r="Q6510" s="7">
        <v>28</v>
      </c>
      <c r="R6510" s="7">
        <v>265</v>
      </c>
      <c r="S6510" s="189">
        <v>45625.593981481485</v>
      </c>
    </row>
    <row r="6511" spans="1:19">
      <c r="A6511" s="7">
        <v>1999</v>
      </c>
      <c r="B6511" s="123" t="s">
        <v>588</v>
      </c>
      <c r="C6511" s="123" t="s">
        <v>588</v>
      </c>
      <c r="D6511" s="123" t="s">
        <v>591</v>
      </c>
      <c r="E6511" s="123" t="s">
        <v>27</v>
      </c>
      <c r="F6511" s="7">
        <v>0</v>
      </c>
      <c r="G6511" s="123" t="s">
        <v>532</v>
      </c>
      <c r="H6511" s="7">
        <v>0</v>
      </c>
      <c r="I6511" s="7"/>
      <c r="J6511" s="7">
        <v>0</v>
      </c>
      <c r="K6511" s="7">
        <v>0</v>
      </c>
      <c r="L6511" s="7">
        <v>0</v>
      </c>
      <c r="M6511" s="7"/>
      <c r="N6511" s="7"/>
      <c r="O6511" s="7"/>
      <c r="P6511" s="7"/>
      <c r="Q6511" s="7">
        <v>28</v>
      </c>
      <c r="R6511" s="7">
        <v>265</v>
      </c>
      <c r="S6511" s="189">
        <v>45625.593981481485</v>
      </c>
    </row>
    <row r="6512" spans="1:19">
      <c r="A6512" s="7">
        <v>1999</v>
      </c>
      <c r="B6512" s="123" t="s">
        <v>588</v>
      </c>
      <c r="C6512" s="123" t="s">
        <v>588</v>
      </c>
      <c r="D6512" s="123" t="s">
        <v>591</v>
      </c>
      <c r="E6512" s="123" t="s">
        <v>33</v>
      </c>
      <c r="F6512" s="7">
        <v>0</v>
      </c>
      <c r="G6512" s="123" t="s">
        <v>532</v>
      </c>
      <c r="H6512" s="7">
        <v>0</v>
      </c>
      <c r="I6512" s="7"/>
      <c r="J6512" s="7">
        <v>0</v>
      </c>
      <c r="K6512" s="7">
        <v>0</v>
      </c>
      <c r="L6512" s="7">
        <v>0</v>
      </c>
      <c r="M6512" s="7"/>
      <c r="N6512" s="7"/>
      <c r="O6512" s="7"/>
      <c r="P6512" s="7"/>
      <c r="Q6512" s="7">
        <v>28</v>
      </c>
      <c r="R6512" s="7">
        <v>265</v>
      </c>
      <c r="S6512" s="189">
        <v>45625.593981481485</v>
      </c>
    </row>
    <row r="6513" spans="1:19">
      <c r="A6513" s="7">
        <v>1999</v>
      </c>
      <c r="B6513" s="123" t="s">
        <v>588</v>
      </c>
      <c r="C6513" s="123" t="s">
        <v>588</v>
      </c>
      <c r="D6513" s="123" t="s">
        <v>591</v>
      </c>
      <c r="E6513" s="123" t="s">
        <v>540</v>
      </c>
      <c r="F6513" s="7">
        <v>142.915407552</v>
      </c>
      <c r="G6513" s="123" t="s">
        <v>532</v>
      </c>
      <c r="H6513" s="7">
        <v>13.616622743000001</v>
      </c>
      <c r="I6513" s="7">
        <v>95.277500000000003</v>
      </c>
      <c r="J6513" s="7">
        <v>13.519797554</v>
      </c>
      <c r="K6513" s="7">
        <v>1.429154E-3</v>
      </c>
      <c r="L6513" s="7">
        <v>2.1437299999999999E-4</v>
      </c>
      <c r="M6513" s="7">
        <v>94.6</v>
      </c>
      <c r="N6513" s="7">
        <v>0.01</v>
      </c>
      <c r="O6513" s="7">
        <v>1.5E-3</v>
      </c>
      <c r="P6513" s="7">
        <v>1</v>
      </c>
      <c r="Q6513" s="7">
        <v>28</v>
      </c>
      <c r="R6513" s="7">
        <v>265</v>
      </c>
      <c r="S6513" s="189">
        <v>45625.593981481485</v>
      </c>
    </row>
    <row r="6514" spans="1:19">
      <c r="A6514" s="7">
        <v>1999</v>
      </c>
      <c r="B6514" s="123" t="s">
        <v>588</v>
      </c>
      <c r="C6514" s="123" t="s">
        <v>588</v>
      </c>
      <c r="D6514" s="123" t="s">
        <v>591</v>
      </c>
      <c r="E6514" s="123" t="s">
        <v>531</v>
      </c>
      <c r="F6514" s="7">
        <v>0</v>
      </c>
      <c r="G6514" s="123" t="s">
        <v>532</v>
      </c>
      <c r="H6514" s="7">
        <v>0</v>
      </c>
      <c r="I6514" s="7"/>
      <c r="J6514" s="7">
        <v>0</v>
      </c>
      <c r="K6514" s="7">
        <v>0</v>
      </c>
      <c r="L6514" s="7">
        <v>0</v>
      </c>
      <c r="M6514" s="7"/>
      <c r="N6514" s="7"/>
      <c r="O6514" s="7"/>
      <c r="P6514" s="7">
        <v>1</v>
      </c>
      <c r="Q6514" s="7">
        <v>28</v>
      </c>
      <c r="R6514" s="7">
        <v>265</v>
      </c>
      <c r="S6514" s="189">
        <v>45625.593981481485</v>
      </c>
    </row>
    <row r="6515" spans="1:19">
      <c r="A6515" s="7">
        <v>1999</v>
      </c>
      <c r="B6515" s="123" t="s">
        <v>588</v>
      </c>
      <c r="C6515" s="123" t="s">
        <v>588</v>
      </c>
      <c r="D6515" s="123" t="s">
        <v>591</v>
      </c>
      <c r="E6515" s="123" t="s">
        <v>533</v>
      </c>
      <c r="F6515" s="7">
        <v>0</v>
      </c>
      <c r="G6515" s="123" t="s">
        <v>532</v>
      </c>
      <c r="H6515" s="7">
        <v>0</v>
      </c>
      <c r="I6515" s="7"/>
      <c r="J6515" s="7">
        <v>0</v>
      </c>
      <c r="K6515" s="7">
        <v>0</v>
      </c>
      <c r="L6515" s="7">
        <v>0</v>
      </c>
      <c r="M6515" s="7"/>
      <c r="N6515" s="7"/>
      <c r="O6515" s="7"/>
      <c r="P6515" s="7">
        <v>1</v>
      </c>
      <c r="Q6515" s="7">
        <v>28</v>
      </c>
      <c r="R6515" s="7">
        <v>265</v>
      </c>
      <c r="S6515" s="189">
        <v>45625.593981481485</v>
      </c>
    </row>
    <row r="6516" spans="1:19">
      <c r="A6516" s="7">
        <v>1999</v>
      </c>
      <c r="B6516" s="123" t="s">
        <v>588</v>
      </c>
      <c r="C6516" s="123" t="s">
        <v>588</v>
      </c>
      <c r="D6516" s="123" t="s">
        <v>591</v>
      </c>
      <c r="E6516" s="123" t="s">
        <v>163</v>
      </c>
      <c r="F6516" s="7">
        <v>0</v>
      </c>
      <c r="G6516" s="123" t="s">
        <v>532</v>
      </c>
      <c r="H6516" s="7">
        <v>0</v>
      </c>
      <c r="I6516" s="7"/>
      <c r="J6516" s="7">
        <v>0</v>
      </c>
      <c r="K6516" s="7">
        <v>0</v>
      </c>
      <c r="L6516" s="7">
        <v>0</v>
      </c>
      <c r="M6516" s="7"/>
      <c r="N6516" s="7"/>
      <c r="O6516" s="7"/>
      <c r="P6516" s="7">
        <v>1</v>
      </c>
      <c r="Q6516" s="7">
        <v>28</v>
      </c>
      <c r="R6516" s="7">
        <v>265</v>
      </c>
      <c r="S6516" s="189">
        <v>45625.593981481485</v>
      </c>
    </row>
    <row r="6517" spans="1:19">
      <c r="A6517" s="7">
        <v>1999</v>
      </c>
      <c r="B6517" s="123" t="s">
        <v>588</v>
      </c>
      <c r="C6517" s="123" t="s">
        <v>588</v>
      </c>
      <c r="D6517" s="123" t="s">
        <v>591</v>
      </c>
      <c r="E6517" s="123" t="s">
        <v>534</v>
      </c>
      <c r="F6517" s="7">
        <v>404.94729599999999</v>
      </c>
      <c r="G6517" s="123" t="s">
        <v>532</v>
      </c>
      <c r="H6517" s="7">
        <v>46.566696503000003</v>
      </c>
      <c r="I6517" s="7">
        <v>114.99446215</v>
      </c>
      <c r="J6517" s="7">
        <v>46.383052904000003</v>
      </c>
      <c r="K6517" s="7">
        <v>8.0989500000000004E-4</v>
      </c>
      <c r="L6517" s="7">
        <v>6.0742100000000002E-4</v>
      </c>
      <c r="M6517" s="7">
        <v>114.54096215</v>
      </c>
      <c r="N6517" s="7">
        <v>2E-3</v>
      </c>
      <c r="O6517" s="7">
        <v>1.5E-3</v>
      </c>
      <c r="P6517" s="7">
        <v>1</v>
      </c>
      <c r="Q6517" s="7">
        <v>28</v>
      </c>
      <c r="R6517" s="7">
        <v>265</v>
      </c>
      <c r="S6517" s="189">
        <v>45625.593981481485</v>
      </c>
    </row>
    <row r="6518" spans="1:19">
      <c r="A6518" s="7">
        <v>1999</v>
      </c>
      <c r="B6518" s="123" t="s">
        <v>588</v>
      </c>
      <c r="C6518" s="123" t="s">
        <v>588</v>
      </c>
      <c r="D6518" s="123" t="s">
        <v>591</v>
      </c>
      <c r="E6518" s="123" t="s">
        <v>535</v>
      </c>
      <c r="F6518" s="7">
        <v>2737.0439485490001</v>
      </c>
      <c r="G6518" s="123" t="s">
        <v>532</v>
      </c>
      <c r="H6518" s="7">
        <v>155.019270272</v>
      </c>
      <c r="I6518" s="7">
        <v>56.637479407000001</v>
      </c>
      <c r="J6518" s="7">
        <v>154.85060804899999</v>
      </c>
      <c r="K6518" s="7">
        <v>3.4332339999999999E-3</v>
      </c>
      <c r="L6518" s="7">
        <v>2.7370399999999999E-4</v>
      </c>
      <c r="M6518" s="7">
        <v>56.575857370000001</v>
      </c>
      <c r="N6518" s="7">
        <v>1.2543579999999999E-3</v>
      </c>
      <c r="O6518" s="7">
        <v>1E-4</v>
      </c>
      <c r="P6518" s="7">
        <v>1</v>
      </c>
      <c r="Q6518" s="7">
        <v>28</v>
      </c>
      <c r="R6518" s="7">
        <v>265</v>
      </c>
      <c r="S6518" s="189">
        <v>45625.593981481485</v>
      </c>
    </row>
    <row r="6519" spans="1:19">
      <c r="A6519" s="7">
        <v>1999</v>
      </c>
      <c r="B6519" s="123" t="s">
        <v>588</v>
      </c>
      <c r="C6519" s="123" t="s">
        <v>588</v>
      </c>
      <c r="D6519" s="123" t="s">
        <v>591</v>
      </c>
      <c r="E6519" s="123" t="s">
        <v>536</v>
      </c>
      <c r="F6519" s="7">
        <v>489.90584159999997</v>
      </c>
      <c r="G6519" s="123" t="s">
        <v>532</v>
      </c>
      <c r="H6519" s="7">
        <v>28.245276345000001</v>
      </c>
      <c r="I6519" s="7">
        <v>57.654499999999999</v>
      </c>
      <c r="J6519" s="7">
        <v>28.218576475999999</v>
      </c>
      <c r="K6519" s="7">
        <v>4.8990600000000002E-4</v>
      </c>
      <c r="L6519" s="7">
        <v>4.8990584159999998E-5</v>
      </c>
      <c r="M6519" s="7">
        <v>57.6</v>
      </c>
      <c r="N6519" s="7">
        <v>1E-3</v>
      </c>
      <c r="O6519" s="7">
        <v>1E-4</v>
      </c>
      <c r="P6519" s="7">
        <v>1</v>
      </c>
      <c r="Q6519" s="7">
        <v>28</v>
      </c>
      <c r="R6519" s="7">
        <v>265</v>
      </c>
      <c r="S6519" s="189">
        <v>45625.593981481485</v>
      </c>
    </row>
    <row r="6520" spans="1:19">
      <c r="A6520" s="7">
        <v>1999</v>
      </c>
      <c r="B6520" s="123" t="s">
        <v>530</v>
      </c>
      <c r="C6520" s="123" t="s">
        <v>530</v>
      </c>
      <c r="D6520" s="123" t="s">
        <v>530</v>
      </c>
      <c r="E6520" s="123" t="s">
        <v>531</v>
      </c>
      <c r="F6520" s="7">
        <v>659.77269120000005</v>
      </c>
      <c r="G6520" s="123" t="s">
        <v>532</v>
      </c>
      <c r="H6520" s="7">
        <v>50.309647022</v>
      </c>
      <c r="I6520" s="7">
        <v>76.253</v>
      </c>
      <c r="J6520" s="7">
        <v>50.149322257999998</v>
      </c>
      <c r="K6520" s="7">
        <v>1.9793179999999999E-3</v>
      </c>
      <c r="L6520" s="7">
        <v>3.95864E-4</v>
      </c>
      <c r="M6520" s="7">
        <v>76.010000000000005</v>
      </c>
      <c r="N6520" s="7">
        <v>3.0000000000000001E-3</v>
      </c>
      <c r="O6520" s="7">
        <v>5.9999999999999995E-4</v>
      </c>
      <c r="P6520" s="7">
        <v>1</v>
      </c>
      <c r="Q6520" s="7">
        <v>28</v>
      </c>
      <c r="R6520" s="7">
        <v>265</v>
      </c>
      <c r="S6520" s="189">
        <v>45625.593981481485</v>
      </c>
    </row>
    <row r="6521" spans="1:19">
      <c r="A6521" s="7">
        <v>1999</v>
      </c>
      <c r="B6521" s="123" t="s">
        <v>530</v>
      </c>
      <c r="C6521" s="123" t="s">
        <v>530</v>
      </c>
      <c r="D6521" s="123" t="s">
        <v>530</v>
      </c>
      <c r="E6521" s="123" t="s">
        <v>533</v>
      </c>
      <c r="F6521" s="7">
        <v>129.9247776</v>
      </c>
      <c r="G6521" s="123" t="s">
        <v>532</v>
      </c>
      <c r="H6521" s="7">
        <v>9.5051668039999999</v>
      </c>
      <c r="I6521" s="7">
        <v>73.159000000000006</v>
      </c>
      <c r="J6521" s="7">
        <v>9.4735950829999993</v>
      </c>
      <c r="K6521" s="7">
        <v>3.8977400000000001E-4</v>
      </c>
      <c r="L6521" s="7">
        <v>7.7954866560000005E-5</v>
      </c>
      <c r="M6521" s="7">
        <v>72.915999999999997</v>
      </c>
      <c r="N6521" s="7">
        <v>3.0000000000000001E-3</v>
      </c>
      <c r="O6521" s="7">
        <v>5.9999999999999995E-4</v>
      </c>
      <c r="P6521" s="7">
        <v>1</v>
      </c>
      <c r="Q6521" s="7">
        <v>28</v>
      </c>
      <c r="R6521" s="7">
        <v>265</v>
      </c>
      <c r="S6521" s="189">
        <v>45625.593981481485</v>
      </c>
    </row>
    <row r="6522" spans="1:19">
      <c r="A6522" s="7">
        <v>1999</v>
      </c>
      <c r="B6522" s="123" t="s">
        <v>530</v>
      </c>
      <c r="C6522" s="123" t="s">
        <v>530</v>
      </c>
      <c r="D6522" s="123" t="s">
        <v>530</v>
      </c>
      <c r="E6522" s="123" t="s">
        <v>163</v>
      </c>
      <c r="F6522" s="7">
        <v>141.46778520000001</v>
      </c>
      <c r="G6522" s="123" t="s">
        <v>532</v>
      </c>
      <c r="H6522" s="7">
        <v>9.0177932340000009</v>
      </c>
      <c r="I6522" s="7">
        <v>63.744500000000002</v>
      </c>
      <c r="J6522" s="7">
        <v>9.0100832390000001</v>
      </c>
      <c r="K6522" s="7">
        <v>1.4146800000000001E-4</v>
      </c>
      <c r="L6522" s="7">
        <v>1.4146778520000001E-5</v>
      </c>
      <c r="M6522" s="7">
        <v>63.69</v>
      </c>
      <c r="N6522" s="7">
        <v>1E-3</v>
      </c>
      <c r="O6522" s="7">
        <v>1E-4</v>
      </c>
      <c r="P6522" s="7">
        <v>1</v>
      </c>
      <c r="Q6522" s="7">
        <v>28</v>
      </c>
      <c r="R6522" s="7">
        <v>265</v>
      </c>
      <c r="S6522" s="189">
        <v>45625.593981481485</v>
      </c>
    </row>
    <row r="6523" spans="1:19">
      <c r="A6523" s="7">
        <v>1999</v>
      </c>
      <c r="B6523" s="123" t="s">
        <v>530</v>
      </c>
      <c r="C6523" s="123" t="s">
        <v>530</v>
      </c>
      <c r="D6523" s="123" t="s">
        <v>530</v>
      </c>
      <c r="E6523" s="123" t="s">
        <v>534</v>
      </c>
      <c r="F6523" s="7">
        <v>272.56067999999999</v>
      </c>
      <c r="G6523" s="123" t="s">
        <v>532</v>
      </c>
      <c r="H6523" s="7">
        <v>31.342968800000001</v>
      </c>
      <c r="I6523" s="7">
        <v>114.99446215</v>
      </c>
      <c r="J6523" s="7">
        <v>31.219362531000002</v>
      </c>
      <c r="K6523" s="7">
        <v>5.4512099999999997E-4</v>
      </c>
      <c r="L6523" s="7">
        <v>4.0884100000000001E-4</v>
      </c>
      <c r="M6523" s="7">
        <v>114.54096215</v>
      </c>
      <c r="N6523" s="7">
        <v>2E-3</v>
      </c>
      <c r="O6523" s="7">
        <v>1.5E-3</v>
      </c>
      <c r="P6523" s="7">
        <v>1</v>
      </c>
      <c r="Q6523" s="7">
        <v>28</v>
      </c>
      <c r="R6523" s="7">
        <v>265</v>
      </c>
      <c r="S6523" s="189">
        <v>45625.593981481485</v>
      </c>
    </row>
    <row r="6524" spans="1:19">
      <c r="A6524" s="7">
        <v>1999</v>
      </c>
      <c r="B6524" s="123" t="s">
        <v>530</v>
      </c>
      <c r="C6524" s="123" t="s">
        <v>530</v>
      </c>
      <c r="D6524" s="123" t="s">
        <v>530</v>
      </c>
      <c r="E6524" s="123" t="s">
        <v>535</v>
      </c>
      <c r="F6524" s="7">
        <v>1814.4752634199999</v>
      </c>
      <c r="G6524" s="123" t="s">
        <v>532</v>
      </c>
      <c r="H6524" s="7">
        <v>98.076632578000002</v>
      </c>
      <c r="I6524" s="7">
        <v>54.052339293000003</v>
      </c>
      <c r="J6524" s="7">
        <v>97.982245454999997</v>
      </c>
      <c r="K6524" s="7">
        <v>1.731874E-3</v>
      </c>
      <c r="L6524" s="7">
        <v>1.7318699999999999E-4</v>
      </c>
      <c r="M6524" s="7">
        <v>54.000320330000001</v>
      </c>
      <c r="N6524" s="7">
        <v>9.54476E-4</v>
      </c>
      <c r="O6524" s="7">
        <v>9.5447639399999997E-5</v>
      </c>
      <c r="P6524" s="7">
        <v>1</v>
      </c>
      <c r="Q6524" s="7">
        <v>28</v>
      </c>
      <c r="R6524" s="7">
        <v>265</v>
      </c>
      <c r="S6524" s="189">
        <v>45625.593981481485</v>
      </c>
    </row>
    <row r="6525" spans="1:19">
      <c r="A6525" s="7">
        <v>1999</v>
      </c>
      <c r="B6525" s="123" t="s">
        <v>530</v>
      </c>
      <c r="C6525" s="123" t="s">
        <v>530</v>
      </c>
      <c r="D6525" s="123" t="s">
        <v>530</v>
      </c>
      <c r="E6525" s="123" t="s">
        <v>536</v>
      </c>
      <c r="F6525" s="7">
        <v>2197.9820771999998</v>
      </c>
      <c r="G6525" s="123" t="s">
        <v>532</v>
      </c>
      <c r="H6525" s="7">
        <v>156.94581123099999</v>
      </c>
      <c r="I6525" s="7">
        <v>71.404499999999999</v>
      </c>
      <c r="J6525" s="7">
        <v>156.82602120799999</v>
      </c>
      <c r="K6525" s="7">
        <v>2.1979819999999998E-3</v>
      </c>
      <c r="L6525" s="7">
        <v>2.19798E-4</v>
      </c>
      <c r="M6525" s="7">
        <v>71.349999999999994</v>
      </c>
      <c r="N6525" s="7">
        <v>1E-3</v>
      </c>
      <c r="O6525" s="7">
        <v>1E-4</v>
      </c>
      <c r="P6525" s="7">
        <v>1</v>
      </c>
      <c r="Q6525" s="7">
        <v>28</v>
      </c>
      <c r="R6525" s="7">
        <v>265</v>
      </c>
      <c r="S6525" s="189">
        <v>45625.593981481485</v>
      </c>
    </row>
    <row r="6526" spans="1:19">
      <c r="A6526" s="7">
        <v>1999</v>
      </c>
      <c r="B6526" s="123" t="s">
        <v>537</v>
      </c>
      <c r="C6526" s="123" t="s">
        <v>538</v>
      </c>
      <c r="D6526" s="123" t="s">
        <v>539</v>
      </c>
      <c r="E6526" s="123" t="s">
        <v>540</v>
      </c>
      <c r="F6526" s="7">
        <v>0</v>
      </c>
      <c r="G6526" s="123" t="s">
        <v>532</v>
      </c>
      <c r="H6526" s="7">
        <v>0</v>
      </c>
      <c r="I6526" s="7"/>
      <c r="J6526" s="7">
        <v>0</v>
      </c>
      <c r="K6526" s="7">
        <v>0</v>
      </c>
      <c r="L6526" s="7">
        <v>0</v>
      </c>
      <c r="M6526" s="7"/>
      <c r="N6526" s="7"/>
      <c r="O6526" s="7"/>
      <c r="P6526" s="7">
        <v>1</v>
      </c>
      <c r="Q6526" s="7">
        <v>28</v>
      </c>
      <c r="R6526" s="7">
        <v>265</v>
      </c>
      <c r="S6526" s="189">
        <v>45625.593981481485</v>
      </c>
    </row>
    <row r="6527" spans="1:19">
      <c r="A6527" s="7">
        <v>1999</v>
      </c>
      <c r="B6527" s="123" t="s">
        <v>537</v>
      </c>
      <c r="C6527" s="123" t="s">
        <v>538</v>
      </c>
      <c r="D6527" s="123" t="s">
        <v>539</v>
      </c>
      <c r="E6527" s="123" t="s">
        <v>531</v>
      </c>
      <c r="F6527" s="7">
        <v>863.88732380900001</v>
      </c>
      <c r="G6527" s="123" t="s">
        <v>532</v>
      </c>
      <c r="H6527" s="7">
        <v>65.874000101999997</v>
      </c>
      <c r="I6527" s="7">
        <v>76.253</v>
      </c>
      <c r="J6527" s="7">
        <v>65.664075483000005</v>
      </c>
      <c r="K6527" s="7">
        <v>2.5916619999999998E-3</v>
      </c>
      <c r="L6527" s="7">
        <v>5.1833200000000004E-4</v>
      </c>
      <c r="M6527" s="7">
        <v>76.010000000000005</v>
      </c>
      <c r="N6527" s="7">
        <v>3.0000000000000001E-3</v>
      </c>
      <c r="O6527" s="7">
        <v>5.9999999999999995E-4</v>
      </c>
      <c r="P6527" s="7">
        <v>1</v>
      </c>
      <c r="Q6527" s="7">
        <v>28</v>
      </c>
      <c r="R6527" s="7">
        <v>265</v>
      </c>
      <c r="S6527" s="189">
        <v>45625.593981481485</v>
      </c>
    </row>
    <row r="6528" spans="1:19">
      <c r="A6528" s="7">
        <v>1999</v>
      </c>
      <c r="B6528" s="123" t="s">
        <v>537</v>
      </c>
      <c r="C6528" s="123" t="s">
        <v>538</v>
      </c>
      <c r="D6528" s="123" t="s">
        <v>539</v>
      </c>
      <c r="E6528" s="123" t="s">
        <v>533</v>
      </c>
      <c r="F6528" s="7">
        <v>1222.5443037760001</v>
      </c>
      <c r="G6528" s="123" t="s">
        <v>532</v>
      </c>
      <c r="H6528" s="7">
        <v>89.905500584999999</v>
      </c>
      <c r="I6528" s="7">
        <v>73.539666667000006</v>
      </c>
      <c r="J6528" s="7">
        <v>89.608422320000003</v>
      </c>
      <c r="K6528" s="7">
        <v>3.667633E-3</v>
      </c>
      <c r="L6528" s="7">
        <v>7.3352699999999999E-4</v>
      </c>
      <c r="M6528" s="7">
        <v>73.296666666999997</v>
      </c>
      <c r="N6528" s="7">
        <v>3.0000000000000001E-3</v>
      </c>
      <c r="O6528" s="7">
        <v>5.9999999999999995E-4</v>
      </c>
      <c r="P6528" s="7">
        <v>1</v>
      </c>
      <c r="Q6528" s="7">
        <v>28</v>
      </c>
      <c r="R6528" s="7">
        <v>265</v>
      </c>
      <c r="S6528" s="189">
        <v>45625.593981481485</v>
      </c>
    </row>
    <row r="6529" spans="1:19">
      <c r="A6529" s="7">
        <v>1999</v>
      </c>
      <c r="B6529" s="123" t="s">
        <v>537</v>
      </c>
      <c r="C6529" s="123" t="s">
        <v>538</v>
      </c>
      <c r="D6529" s="123" t="s">
        <v>539</v>
      </c>
      <c r="E6529" s="123" t="s">
        <v>160</v>
      </c>
      <c r="F6529" s="7">
        <v>74.169980219999999</v>
      </c>
      <c r="G6529" s="123" t="s">
        <v>532</v>
      </c>
      <c r="H6529" s="7">
        <v>5.3130181929999996</v>
      </c>
      <c r="I6529" s="7">
        <v>71.632999999999996</v>
      </c>
      <c r="J6529" s="7">
        <v>5.2949948879999997</v>
      </c>
      <c r="K6529" s="7">
        <v>2.2251000000000001E-4</v>
      </c>
      <c r="L6529" s="7">
        <v>4.4501988129999997E-5</v>
      </c>
      <c r="M6529" s="7">
        <v>71.39</v>
      </c>
      <c r="N6529" s="7">
        <v>3.0000000000000001E-3</v>
      </c>
      <c r="O6529" s="7">
        <v>5.9999999999999995E-4</v>
      </c>
      <c r="P6529" s="7">
        <v>1</v>
      </c>
      <c r="Q6529" s="7">
        <v>28</v>
      </c>
      <c r="R6529" s="7">
        <v>265</v>
      </c>
      <c r="S6529" s="189">
        <v>45625.593981481485</v>
      </c>
    </row>
    <row r="6530" spans="1:19">
      <c r="A6530" s="7">
        <v>1999</v>
      </c>
      <c r="B6530" s="123" t="s">
        <v>537</v>
      </c>
      <c r="C6530" s="123" t="s">
        <v>538</v>
      </c>
      <c r="D6530" s="123" t="s">
        <v>539</v>
      </c>
      <c r="E6530" s="123" t="s">
        <v>163</v>
      </c>
      <c r="F6530" s="7">
        <v>17.125696519000002</v>
      </c>
      <c r="G6530" s="123" t="s">
        <v>532</v>
      </c>
      <c r="H6530" s="7">
        <v>1.091668962</v>
      </c>
      <c r="I6530" s="7">
        <v>63.744500000000002</v>
      </c>
      <c r="J6530" s="7">
        <v>1.0907356109999999</v>
      </c>
      <c r="K6530" s="7">
        <v>1.7125696520000001E-5</v>
      </c>
      <c r="L6530" s="7">
        <v>1.7125696519999999E-6</v>
      </c>
      <c r="M6530" s="7">
        <v>63.69</v>
      </c>
      <c r="N6530" s="7">
        <v>1E-3</v>
      </c>
      <c r="O6530" s="7">
        <v>1E-4</v>
      </c>
      <c r="P6530" s="7">
        <v>1</v>
      </c>
      <c r="Q6530" s="7">
        <v>28</v>
      </c>
      <c r="R6530" s="7">
        <v>265</v>
      </c>
      <c r="S6530" s="189">
        <v>45625.593981481485</v>
      </c>
    </row>
    <row r="6531" spans="1:19">
      <c r="A6531" s="7">
        <v>1999</v>
      </c>
      <c r="B6531" s="123" t="s">
        <v>537</v>
      </c>
      <c r="C6531" s="123" t="s">
        <v>538</v>
      </c>
      <c r="D6531" s="123" t="s">
        <v>539</v>
      </c>
      <c r="E6531" s="123" t="s">
        <v>535</v>
      </c>
      <c r="F6531" s="7">
        <v>2055.1277725310001</v>
      </c>
      <c r="G6531" s="123" t="s">
        <v>532</v>
      </c>
      <c r="H6531" s="7">
        <v>116.382620199</v>
      </c>
      <c r="I6531" s="7">
        <v>56.630357369999999</v>
      </c>
      <c r="J6531" s="7">
        <v>116.270615736</v>
      </c>
      <c r="K6531" s="7">
        <v>2.0551279999999998E-3</v>
      </c>
      <c r="L6531" s="7">
        <v>2.05513E-4</v>
      </c>
      <c r="M6531" s="7">
        <v>56.575857370000001</v>
      </c>
      <c r="N6531" s="7">
        <v>1E-3</v>
      </c>
      <c r="O6531" s="7">
        <v>1E-4</v>
      </c>
      <c r="P6531" s="7">
        <v>1</v>
      </c>
      <c r="Q6531" s="7">
        <v>28</v>
      </c>
      <c r="R6531" s="7">
        <v>265</v>
      </c>
      <c r="S6531" s="189">
        <v>45625.593981481485</v>
      </c>
    </row>
    <row r="6532" spans="1:19">
      <c r="A6532" s="7">
        <v>1999</v>
      </c>
      <c r="B6532" s="123" t="s">
        <v>537</v>
      </c>
      <c r="C6532" s="123" t="s">
        <v>538</v>
      </c>
      <c r="D6532" s="123" t="s">
        <v>539</v>
      </c>
      <c r="E6532" s="123" t="s">
        <v>541</v>
      </c>
      <c r="F6532" s="7">
        <v>656.86762049499998</v>
      </c>
      <c r="G6532" s="123" t="s">
        <v>532</v>
      </c>
      <c r="H6532" s="7">
        <v>61.674072453999997</v>
      </c>
      <c r="I6532" s="7">
        <v>93.891174613000004</v>
      </c>
      <c r="J6532" s="7">
        <v>61.514453621999998</v>
      </c>
      <c r="K6532" s="7">
        <v>1.970603E-3</v>
      </c>
      <c r="L6532" s="7">
        <v>3.9412099999999999E-4</v>
      </c>
      <c r="M6532" s="7">
        <v>93.648174612999995</v>
      </c>
      <c r="N6532" s="7">
        <v>3.0000000000000001E-3</v>
      </c>
      <c r="O6532" s="7">
        <v>5.9999999999999995E-4</v>
      </c>
      <c r="P6532" s="7">
        <v>1</v>
      </c>
      <c r="Q6532" s="7">
        <v>28</v>
      </c>
      <c r="R6532" s="7">
        <v>265</v>
      </c>
      <c r="S6532" s="189">
        <v>45625.593981481485</v>
      </c>
    </row>
    <row r="6533" spans="1:19">
      <c r="A6533" s="7">
        <v>1999</v>
      </c>
      <c r="B6533" s="123" t="s">
        <v>537</v>
      </c>
      <c r="C6533" s="123" t="s">
        <v>538</v>
      </c>
      <c r="D6533" s="123" t="s">
        <v>542</v>
      </c>
      <c r="E6533" s="123" t="s">
        <v>27</v>
      </c>
      <c r="F6533" s="7">
        <v>185.96425823999999</v>
      </c>
      <c r="G6533" s="123" t="s">
        <v>532</v>
      </c>
      <c r="H6533" s="7">
        <v>1.0135052E-2</v>
      </c>
      <c r="I6533" s="7">
        <v>5.45E-2</v>
      </c>
      <c r="J6533" s="7">
        <v>0</v>
      </c>
      <c r="K6533" s="7">
        <v>1.85964E-4</v>
      </c>
      <c r="L6533" s="7">
        <v>1.8596425820000001E-5</v>
      </c>
      <c r="M6533" s="7">
        <v>0</v>
      </c>
      <c r="N6533" s="7">
        <v>1E-3</v>
      </c>
      <c r="O6533" s="7">
        <v>1E-4</v>
      </c>
      <c r="P6533" s="7"/>
      <c r="Q6533" s="7">
        <v>28</v>
      </c>
      <c r="R6533" s="7">
        <v>265</v>
      </c>
      <c r="S6533" s="189">
        <v>45625.593981481485</v>
      </c>
    </row>
    <row r="6534" spans="1:19">
      <c r="A6534" s="7">
        <v>1999</v>
      </c>
      <c r="B6534" s="123" t="s">
        <v>537</v>
      </c>
      <c r="C6534" s="123" t="s">
        <v>538</v>
      </c>
      <c r="D6534" s="123" t="s">
        <v>542</v>
      </c>
      <c r="E6534" s="123" t="s">
        <v>33</v>
      </c>
      <c r="F6534" s="7">
        <v>0</v>
      </c>
      <c r="G6534" s="123" t="s">
        <v>532</v>
      </c>
      <c r="H6534" s="7">
        <v>0</v>
      </c>
      <c r="I6534" s="7"/>
      <c r="J6534" s="7">
        <v>0</v>
      </c>
      <c r="K6534" s="7">
        <v>0</v>
      </c>
      <c r="L6534" s="7">
        <v>0</v>
      </c>
      <c r="M6534" s="7"/>
      <c r="N6534" s="7"/>
      <c r="O6534" s="7"/>
      <c r="P6534" s="7"/>
      <c r="Q6534" s="7">
        <v>28</v>
      </c>
      <c r="R6534" s="7">
        <v>265</v>
      </c>
      <c r="S6534" s="189">
        <v>45625.593981481485</v>
      </c>
    </row>
    <row r="6535" spans="1:19">
      <c r="A6535" s="7">
        <v>1999</v>
      </c>
      <c r="B6535" s="123" t="s">
        <v>537</v>
      </c>
      <c r="C6535" s="123" t="s">
        <v>538</v>
      </c>
      <c r="D6535" s="123" t="s">
        <v>542</v>
      </c>
      <c r="E6535" s="123" t="s">
        <v>540</v>
      </c>
      <c r="F6535" s="7">
        <v>685.51560487699999</v>
      </c>
      <c r="G6535" s="123" t="s">
        <v>532</v>
      </c>
      <c r="H6535" s="7">
        <v>65.314213043999999</v>
      </c>
      <c r="I6535" s="7">
        <v>95.277500000000003</v>
      </c>
      <c r="J6535" s="7">
        <v>64.849776220999999</v>
      </c>
      <c r="K6535" s="7">
        <v>6.8551560000000003E-3</v>
      </c>
      <c r="L6535" s="7">
        <v>1.0282729999999999E-3</v>
      </c>
      <c r="M6535" s="7">
        <v>94.6</v>
      </c>
      <c r="N6535" s="7">
        <v>0.01</v>
      </c>
      <c r="O6535" s="7">
        <v>1.5E-3</v>
      </c>
      <c r="P6535" s="7">
        <v>1</v>
      </c>
      <c r="Q6535" s="7">
        <v>28</v>
      </c>
      <c r="R6535" s="7">
        <v>265</v>
      </c>
      <c r="S6535" s="189">
        <v>45625.593981481485</v>
      </c>
    </row>
    <row r="6536" spans="1:19">
      <c r="A6536" s="7">
        <v>1999</v>
      </c>
      <c r="B6536" s="123" t="s">
        <v>537</v>
      </c>
      <c r="C6536" s="123" t="s">
        <v>538</v>
      </c>
      <c r="D6536" s="123" t="s">
        <v>542</v>
      </c>
      <c r="E6536" s="123" t="s">
        <v>531</v>
      </c>
      <c r="F6536" s="7">
        <v>6448.893607301</v>
      </c>
      <c r="G6536" s="123" t="s">
        <v>532</v>
      </c>
      <c r="H6536" s="7">
        <v>491.74748423800003</v>
      </c>
      <c r="I6536" s="7">
        <v>76.253</v>
      </c>
      <c r="J6536" s="7">
        <v>490.18040309100002</v>
      </c>
      <c r="K6536" s="7">
        <v>1.9346681000000001E-2</v>
      </c>
      <c r="L6536" s="7">
        <v>3.8693360000000001E-3</v>
      </c>
      <c r="M6536" s="7">
        <v>76.010000000000005</v>
      </c>
      <c r="N6536" s="7">
        <v>3.0000000000000001E-3</v>
      </c>
      <c r="O6536" s="7">
        <v>5.9999999999999995E-4</v>
      </c>
      <c r="P6536" s="7">
        <v>1</v>
      </c>
      <c r="Q6536" s="7">
        <v>28</v>
      </c>
      <c r="R6536" s="7">
        <v>265</v>
      </c>
      <c r="S6536" s="189">
        <v>45625.593981481485</v>
      </c>
    </row>
    <row r="6537" spans="1:19">
      <c r="A6537" s="7">
        <v>1999</v>
      </c>
      <c r="B6537" s="123" t="s">
        <v>537</v>
      </c>
      <c r="C6537" s="123" t="s">
        <v>538</v>
      </c>
      <c r="D6537" s="123" t="s">
        <v>542</v>
      </c>
      <c r="E6537" s="123" t="s">
        <v>533</v>
      </c>
      <c r="F6537" s="7">
        <v>1225.4462752899999</v>
      </c>
      <c r="G6537" s="123" t="s">
        <v>532</v>
      </c>
      <c r="H6537" s="7">
        <v>90.118910603000003</v>
      </c>
      <c r="I6537" s="7">
        <v>73.539666667000006</v>
      </c>
      <c r="J6537" s="7">
        <v>89.821127157999996</v>
      </c>
      <c r="K6537" s="7">
        <v>3.6763389999999998E-3</v>
      </c>
      <c r="L6537" s="7">
        <v>7.3526799999999997E-4</v>
      </c>
      <c r="M6537" s="7">
        <v>73.296666666999997</v>
      </c>
      <c r="N6537" s="7">
        <v>3.0000000000000001E-3</v>
      </c>
      <c r="O6537" s="7">
        <v>5.9999999999999995E-4</v>
      </c>
      <c r="P6537" s="7">
        <v>1</v>
      </c>
      <c r="Q6537" s="7">
        <v>28</v>
      </c>
      <c r="R6537" s="7">
        <v>265</v>
      </c>
      <c r="S6537" s="189">
        <v>45625.593981481485</v>
      </c>
    </row>
    <row r="6538" spans="1:19">
      <c r="A6538" s="7">
        <v>1999</v>
      </c>
      <c r="B6538" s="123" t="s">
        <v>537</v>
      </c>
      <c r="C6538" s="123" t="s">
        <v>538</v>
      </c>
      <c r="D6538" s="123" t="s">
        <v>542</v>
      </c>
      <c r="E6538" s="123" t="s">
        <v>160</v>
      </c>
      <c r="F6538" s="7">
        <v>553.67673319100004</v>
      </c>
      <c r="G6538" s="123" t="s">
        <v>532</v>
      </c>
      <c r="H6538" s="7">
        <v>39.661525429000001</v>
      </c>
      <c r="I6538" s="7">
        <v>71.632999999999996</v>
      </c>
      <c r="J6538" s="7">
        <v>39.526981982999999</v>
      </c>
      <c r="K6538" s="7">
        <v>1.66103E-3</v>
      </c>
      <c r="L6538" s="7">
        <v>3.3220599999999998E-4</v>
      </c>
      <c r="M6538" s="7">
        <v>71.39</v>
      </c>
      <c r="N6538" s="7">
        <v>3.0000000000000001E-3</v>
      </c>
      <c r="O6538" s="7">
        <v>5.9999999999999995E-4</v>
      </c>
      <c r="P6538" s="7">
        <v>1</v>
      </c>
      <c r="Q6538" s="7">
        <v>28</v>
      </c>
      <c r="R6538" s="7">
        <v>265</v>
      </c>
      <c r="S6538" s="189">
        <v>45625.593981481485</v>
      </c>
    </row>
    <row r="6539" spans="1:19">
      <c r="A6539" s="7">
        <v>1999</v>
      </c>
      <c r="B6539" s="123" t="s">
        <v>537</v>
      </c>
      <c r="C6539" s="123" t="s">
        <v>538</v>
      </c>
      <c r="D6539" s="123" t="s">
        <v>542</v>
      </c>
      <c r="E6539" s="123" t="s">
        <v>163</v>
      </c>
      <c r="F6539" s="7">
        <v>413.76259884000001</v>
      </c>
      <c r="G6539" s="123" t="s">
        <v>532</v>
      </c>
      <c r="H6539" s="7">
        <v>26.375089981999999</v>
      </c>
      <c r="I6539" s="7">
        <v>63.744500000000002</v>
      </c>
      <c r="J6539" s="7">
        <v>26.352539920000002</v>
      </c>
      <c r="K6539" s="7">
        <v>4.1376299999999999E-4</v>
      </c>
      <c r="L6539" s="7">
        <v>4.1376259879999998E-5</v>
      </c>
      <c r="M6539" s="7">
        <v>63.69</v>
      </c>
      <c r="N6539" s="7">
        <v>1E-3</v>
      </c>
      <c r="O6539" s="7">
        <v>1E-4</v>
      </c>
      <c r="P6539" s="7">
        <v>1</v>
      </c>
      <c r="Q6539" s="7">
        <v>28</v>
      </c>
      <c r="R6539" s="7">
        <v>265</v>
      </c>
      <c r="S6539" s="189">
        <v>45625.593981481485</v>
      </c>
    </row>
    <row r="6540" spans="1:19">
      <c r="A6540" s="7">
        <v>1999</v>
      </c>
      <c r="B6540" s="123" t="s">
        <v>537</v>
      </c>
      <c r="C6540" s="123" t="s">
        <v>538</v>
      </c>
      <c r="D6540" s="123" t="s">
        <v>542</v>
      </c>
      <c r="E6540" s="123" t="s">
        <v>535</v>
      </c>
      <c r="F6540" s="7">
        <v>5792.1615970140001</v>
      </c>
      <c r="G6540" s="123" t="s">
        <v>532</v>
      </c>
      <c r="H6540" s="7">
        <v>328.01218118399999</v>
      </c>
      <c r="I6540" s="7">
        <v>56.630357369999999</v>
      </c>
      <c r="J6540" s="7">
        <v>327.69650837699999</v>
      </c>
      <c r="K6540" s="7">
        <v>5.792162E-3</v>
      </c>
      <c r="L6540" s="7">
        <v>5.7921600000000002E-4</v>
      </c>
      <c r="M6540" s="7">
        <v>56.575857370000001</v>
      </c>
      <c r="N6540" s="7">
        <v>1E-3</v>
      </c>
      <c r="O6540" s="7">
        <v>1E-4</v>
      </c>
      <c r="P6540" s="7">
        <v>1</v>
      </c>
      <c r="Q6540" s="7">
        <v>28</v>
      </c>
      <c r="R6540" s="7">
        <v>265</v>
      </c>
      <c r="S6540" s="189">
        <v>45625.593981481485</v>
      </c>
    </row>
    <row r="6541" spans="1:19">
      <c r="A6541" s="7">
        <v>1999</v>
      </c>
      <c r="B6541" s="123" t="s">
        <v>537</v>
      </c>
      <c r="C6541" s="123" t="s">
        <v>538</v>
      </c>
      <c r="D6541" s="123" t="s">
        <v>542</v>
      </c>
      <c r="E6541" s="123" t="s">
        <v>541</v>
      </c>
      <c r="F6541" s="7">
        <v>1195.333404147</v>
      </c>
      <c r="G6541" s="123" t="s">
        <v>532</v>
      </c>
      <c r="H6541" s="7">
        <v>112.23125736999999</v>
      </c>
      <c r="I6541" s="7">
        <v>93.891174613000004</v>
      </c>
      <c r="J6541" s="7">
        <v>111.94079135200001</v>
      </c>
      <c r="K6541" s="7">
        <v>3.5860000000000002E-3</v>
      </c>
      <c r="L6541" s="7">
        <v>7.1719999999999998E-4</v>
      </c>
      <c r="M6541" s="7">
        <v>93.648174612999995</v>
      </c>
      <c r="N6541" s="7">
        <v>3.0000000000000001E-3</v>
      </c>
      <c r="O6541" s="7">
        <v>5.9999999999999995E-4</v>
      </c>
      <c r="P6541" s="7">
        <v>1</v>
      </c>
      <c r="Q6541" s="7">
        <v>28</v>
      </c>
      <c r="R6541" s="7">
        <v>265</v>
      </c>
      <c r="S6541" s="189">
        <v>45625.593981481485</v>
      </c>
    </row>
    <row r="6542" spans="1:19">
      <c r="A6542" s="7">
        <v>1999</v>
      </c>
      <c r="B6542" s="123" t="s">
        <v>537</v>
      </c>
      <c r="C6542" s="123" t="s">
        <v>538</v>
      </c>
      <c r="D6542" s="123" t="s">
        <v>543</v>
      </c>
      <c r="E6542" s="123" t="s">
        <v>540</v>
      </c>
      <c r="F6542" s="7">
        <v>238.94738038</v>
      </c>
      <c r="G6542" s="123" t="s">
        <v>532</v>
      </c>
      <c r="H6542" s="7">
        <v>22.766309033999999</v>
      </c>
      <c r="I6542" s="7">
        <v>95.277500000000003</v>
      </c>
      <c r="J6542" s="7">
        <v>22.604422184000001</v>
      </c>
      <c r="K6542" s="7">
        <v>2.3894739999999999E-3</v>
      </c>
      <c r="L6542" s="7">
        <v>3.5842099999999999E-4</v>
      </c>
      <c r="M6542" s="7">
        <v>94.6</v>
      </c>
      <c r="N6542" s="7">
        <v>0.01</v>
      </c>
      <c r="O6542" s="7">
        <v>1.5E-3</v>
      </c>
      <c r="P6542" s="7">
        <v>1</v>
      </c>
      <c r="Q6542" s="7">
        <v>28</v>
      </c>
      <c r="R6542" s="7">
        <v>265</v>
      </c>
      <c r="S6542" s="189">
        <v>45625.593981481485</v>
      </c>
    </row>
    <row r="6543" spans="1:19">
      <c r="A6543" s="7">
        <v>1999</v>
      </c>
      <c r="B6543" s="123" t="s">
        <v>537</v>
      </c>
      <c r="C6543" s="123" t="s">
        <v>538</v>
      </c>
      <c r="D6543" s="123" t="s">
        <v>543</v>
      </c>
      <c r="E6543" s="123" t="s">
        <v>531</v>
      </c>
      <c r="F6543" s="7">
        <v>415.42454329999998</v>
      </c>
      <c r="G6543" s="123" t="s">
        <v>532</v>
      </c>
      <c r="H6543" s="7">
        <v>31.677367700000001</v>
      </c>
      <c r="I6543" s="7">
        <v>76.253</v>
      </c>
      <c r="J6543" s="7">
        <v>31.576419536</v>
      </c>
      <c r="K6543" s="7">
        <v>1.2462739999999999E-3</v>
      </c>
      <c r="L6543" s="7">
        <v>2.4925499999999998E-4</v>
      </c>
      <c r="M6543" s="7">
        <v>76.010000000000005</v>
      </c>
      <c r="N6543" s="7">
        <v>3.0000000000000001E-3</v>
      </c>
      <c r="O6543" s="7">
        <v>5.9999999999999995E-4</v>
      </c>
      <c r="P6543" s="7">
        <v>1</v>
      </c>
      <c r="Q6543" s="7">
        <v>28</v>
      </c>
      <c r="R6543" s="7">
        <v>265</v>
      </c>
      <c r="S6543" s="189">
        <v>45625.593981481485</v>
      </c>
    </row>
    <row r="6544" spans="1:19">
      <c r="A6544" s="7">
        <v>1999</v>
      </c>
      <c r="B6544" s="123" t="s">
        <v>537</v>
      </c>
      <c r="C6544" s="123" t="s">
        <v>538</v>
      </c>
      <c r="D6544" s="123" t="s">
        <v>543</v>
      </c>
      <c r="E6544" s="123" t="s">
        <v>533</v>
      </c>
      <c r="F6544" s="7">
        <v>250.49072075000001</v>
      </c>
      <c r="G6544" s="123" t="s">
        <v>532</v>
      </c>
      <c r="H6544" s="7">
        <v>18.421004107000002</v>
      </c>
      <c r="I6544" s="7">
        <v>73.539666667000006</v>
      </c>
      <c r="J6544" s="7">
        <v>18.360134861999999</v>
      </c>
      <c r="K6544" s="7">
        <v>7.5147199999999999E-4</v>
      </c>
      <c r="L6544" s="7">
        <v>1.5029400000000001E-4</v>
      </c>
      <c r="M6544" s="7">
        <v>73.296666666999997</v>
      </c>
      <c r="N6544" s="7">
        <v>3.0000000000000001E-3</v>
      </c>
      <c r="O6544" s="7">
        <v>5.9999999999999995E-4</v>
      </c>
      <c r="P6544" s="7">
        <v>1</v>
      </c>
      <c r="Q6544" s="7">
        <v>28</v>
      </c>
      <c r="R6544" s="7">
        <v>265</v>
      </c>
      <c r="S6544" s="189">
        <v>45625.593981481485</v>
      </c>
    </row>
    <row r="6545" spans="1:19">
      <c r="A6545" s="7">
        <v>1999</v>
      </c>
      <c r="B6545" s="123" t="s">
        <v>537</v>
      </c>
      <c r="C6545" s="123" t="s">
        <v>538</v>
      </c>
      <c r="D6545" s="123" t="s">
        <v>543</v>
      </c>
      <c r="E6545" s="123" t="s">
        <v>160</v>
      </c>
      <c r="F6545" s="7">
        <v>35.666723322000003</v>
      </c>
      <c r="G6545" s="123" t="s">
        <v>532</v>
      </c>
      <c r="H6545" s="7">
        <v>2.5549143920000001</v>
      </c>
      <c r="I6545" s="7">
        <v>71.632999999999996</v>
      </c>
      <c r="J6545" s="7">
        <v>2.5462473779999999</v>
      </c>
      <c r="K6545" s="7">
        <v>1.07E-4</v>
      </c>
      <c r="L6545" s="7">
        <v>2.1400033990000002E-5</v>
      </c>
      <c r="M6545" s="7">
        <v>71.39</v>
      </c>
      <c r="N6545" s="7">
        <v>3.0000000000000001E-3</v>
      </c>
      <c r="O6545" s="7">
        <v>5.9999999999999995E-4</v>
      </c>
      <c r="P6545" s="7">
        <v>1</v>
      </c>
      <c r="Q6545" s="7">
        <v>28</v>
      </c>
      <c r="R6545" s="7">
        <v>265</v>
      </c>
      <c r="S6545" s="189">
        <v>45625.593981481485</v>
      </c>
    </row>
    <row r="6546" spans="1:19">
      <c r="A6546" s="7">
        <v>1999</v>
      </c>
      <c r="B6546" s="123" t="s">
        <v>537</v>
      </c>
      <c r="C6546" s="123" t="s">
        <v>538</v>
      </c>
      <c r="D6546" s="123" t="s">
        <v>543</v>
      </c>
      <c r="E6546" s="123" t="s">
        <v>163</v>
      </c>
      <c r="F6546" s="7">
        <v>443.26348637699999</v>
      </c>
      <c r="G6546" s="123" t="s">
        <v>532</v>
      </c>
      <c r="H6546" s="7">
        <v>28.255609307</v>
      </c>
      <c r="I6546" s="7">
        <v>63.744500000000002</v>
      </c>
      <c r="J6546" s="7">
        <v>28.231451447000001</v>
      </c>
      <c r="K6546" s="7">
        <v>4.43263E-4</v>
      </c>
      <c r="L6546" s="7">
        <v>4.4326348640000003E-5</v>
      </c>
      <c r="M6546" s="7">
        <v>63.69</v>
      </c>
      <c r="N6546" s="7">
        <v>1E-3</v>
      </c>
      <c r="O6546" s="7">
        <v>1E-4</v>
      </c>
      <c r="P6546" s="7">
        <v>1</v>
      </c>
      <c r="Q6546" s="7">
        <v>28</v>
      </c>
      <c r="R6546" s="7">
        <v>265</v>
      </c>
      <c r="S6546" s="189">
        <v>45625.593981481485</v>
      </c>
    </row>
    <row r="6547" spans="1:19">
      <c r="A6547" s="7">
        <v>1999</v>
      </c>
      <c r="B6547" s="123" t="s">
        <v>537</v>
      </c>
      <c r="C6547" s="123" t="s">
        <v>538</v>
      </c>
      <c r="D6547" s="123" t="s">
        <v>543</v>
      </c>
      <c r="E6547" s="123" t="s">
        <v>535</v>
      </c>
      <c r="F6547" s="7">
        <v>101.581235738</v>
      </c>
      <c r="G6547" s="123" t="s">
        <v>532</v>
      </c>
      <c r="H6547" s="7">
        <v>5.7525816819999998</v>
      </c>
      <c r="I6547" s="7">
        <v>56.630357369999999</v>
      </c>
      <c r="J6547" s="7">
        <v>5.747045505</v>
      </c>
      <c r="K6547" s="7">
        <v>1.01581E-4</v>
      </c>
      <c r="L6547" s="7">
        <v>1.015812357E-5</v>
      </c>
      <c r="M6547" s="7">
        <v>56.575857370000001</v>
      </c>
      <c r="N6547" s="7">
        <v>1E-3</v>
      </c>
      <c r="O6547" s="7">
        <v>1E-4</v>
      </c>
      <c r="P6547" s="7">
        <v>1</v>
      </c>
      <c r="Q6547" s="7">
        <v>28</v>
      </c>
      <c r="R6547" s="7">
        <v>265</v>
      </c>
      <c r="S6547" s="189">
        <v>45625.593981481485</v>
      </c>
    </row>
    <row r="6548" spans="1:19">
      <c r="A6548" s="7">
        <v>1999</v>
      </c>
      <c r="B6548" s="123" t="s">
        <v>537</v>
      </c>
      <c r="C6548" s="123" t="s">
        <v>538</v>
      </c>
      <c r="D6548" s="123" t="s">
        <v>543</v>
      </c>
      <c r="E6548" s="123" t="s">
        <v>541</v>
      </c>
      <c r="F6548" s="7">
        <v>0</v>
      </c>
      <c r="G6548" s="123" t="s">
        <v>532</v>
      </c>
      <c r="H6548" s="7">
        <v>0</v>
      </c>
      <c r="I6548" s="7"/>
      <c r="J6548" s="7">
        <v>0</v>
      </c>
      <c r="K6548" s="7">
        <v>0</v>
      </c>
      <c r="L6548" s="7">
        <v>0</v>
      </c>
      <c r="M6548" s="7"/>
      <c r="N6548" s="7"/>
      <c r="O6548" s="7"/>
      <c r="P6548" s="7">
        <v>1</v>
      </c>
      <c r="Q6548" s="7">
        <v>28</v>
      </c>
      <c r="R6548" s="7">
        <v>265</v>
      </c>
      <c r="S6548" s="189">
        <v>45625.593981481485</v>
      </c>
    </row>
    <row r="6549" spans="1:19">
      <c r="A6549" s="7">
        <v>1999</v>
      </c>
      <c r="B6549" s="123" t="s">
        <v>537</v>
      </c>
      <c r="C6549" s="123" t="s">
        <v>538</v>
      </c>
      <c r="D6549" s="123" t="s">
        <v>544</v>
      </c>
      <c r="E6549" s="123" t="s">
        <v>33</v>
      </c>
      <c r="F6549" s="7">
        <v>3658.2968865600001</v>
      </c>
      <c r="G6549" s="123" t="s">
        <v>532</v>
      </c>
      <c r="H6549" s="7">
        <v>6.9507640840000002</v>
      </c>
      <c r="I6549" s="7">
        <v>1.9</v>
      </c>
      <c r="J6549" s="7">
        <v>0</v>
      </c>
      <c r="K6549" s="7">
        <v>0.10974890700000001</v>
      </c>
      <c r="L6549" s="7">
        <v>1.4633188E-2</v>
      </c>
      <c r="M6549" s="7">
        <v>0</v>
      </c>
      <c r="N6549" s="7">
        <v>0.03</v>
      </c>
      <c r="O6549" s="7">
        <v>4.0000000000000001E-3</v>
      </c>
      <c r="P6549" s="7"/>
      <c r="Q6549" s="7">
        <v>28</v>
      </c>
      <c r="R6549" s="7">
        <v>265</v>
      </c>
      <c r="S6549" s="189">
        <v>45625.593981481485</v>
      </c>
    </row>
    <row r="6550" spans="1:19">
      <c r="A6550" s="7">
        <v>1999</v>
      </c>
      <c r="B6550" s="123" t="s">
        <v>537</v>
      </c>
      <c r="C6550" s="123" t="s">
        <v>538</v>
      </c>
      <c r="D6550" s="123" t="s">
        <v>544</v>
      </c>
      <c r="E6550" s="123" t="s">
        <v>540</v>
      </c>
      <c r="F6550" s="7">
        <v>0</v>
      </c>
      <c r="G6550" s="123" t="s">
        <v>532</v>
      </c>
      <c r="H6550" s="7">
        <v>0</v>
      </c>
      <c r="I6550" s="7"/>
      <c r="J6550" s="7">
        <v>0</v>
      </c>
      <c r="K6550" s="7">
        <v>0</v>
      </c>
      <c r="L6550" s="7">
        <v>0</v>
      </c>
      <c r="M6550" s="7"/>
      <c r="N6550" s="7"/>
      <c r="O6550" s="7"/>
      <c r="P6550" s="7">
        <v>1</v>
      </c>
      <c r="Q6550" s="7">
        <v>28</v>
      </c>
      <c r="R6550" s="7">
        <v>265</v>
      </c>
      <c r="S6550" s="189">
        <v>45625.593981481485</v>
      </c>
    </row>
    <row r="6551" spans="1:19">
      <c r="A6551" s="7">
        <v>1999</v>
      </c>
      <c r="B6551" s="123" t="s">
        <v>537</v>
      </c>
      <c r="C6551" s="123" t="s">
        <v>538</v>
      </c>
      <c r="D6551" s="123" t="s">
        <v>544</v>
      </c>
      <c r="E6551" s="123" t="s">
        <v>531</v>
      </c>
      <c r="F6551" s="7">
        <v>240.34340889999999</v>
      </c>
      <c r="G6551" s="123" t="s">
        <v>532</v>
      </c>
      <c r="H6551" s="7">
        <v>18.326905959000001</v>
      </c>
      <c r="I6551" s="7">
        <v>76.253</v>
      </c>
      <c r="J6551" s="7">
        <v>18.268502510000001</v>
      </c>
      <c r="K6551" s="7">
        <v>7.2103E-4</v>
      </c>
      <c r="L6551" s="7">
        <v>1.4420599999999999E-4</v>
      </c>
      <c r="M6551" s="7">
        <v>76.010000000000005</v>
      </c>
      <c r="N6551" s="7">
        <v>3.0000000000000001E-3</v>
      </c>
      <c r="O6551" s="7">
        <v>5.9999999999999995E-4</v>
      </c>
      <c r="P6551" s="7">
        <v>1</v>
      </c>
      <c r="Q6551" s="7">
        <v>28</v>
      </c>
      <c r="R6551" s="7">
        <v>265</v>
      </c>
      <c r="S6551" s="189">
        <v>45625.593981481485</v>
      </c>
    </row>
    <row r="6552" spans="1:19">
      <c r="A6552" s="7">
        <v>1999</v>
      </c>
      <c r="B6552" s="123" t="s">
        <v>537</v>
      </c>
      <c r="C6552" s="123" t="s">
        <v>538</v>
      </c>
      <c r="D6552" s="123" t="s">
        <v>544</v>
      </c>
      <c r="E6552" s="123" t="s">
        <v>533</v>
      </c>
      <c r="F6552" s="7">
        <v>32.979804459999997</v>
      </c>
      <c r="G6552" s="123" t="s">
        <v>532</v>
      </c>
      <c r="H6552" s="7">
        <v>2.4253238270000002</v>
      </c>
      <c r="I6552" s="7">
        <v>73.539666667000006</v>
      </c>
      <c r="J6552" s="7">
        <v>2.4173097339999998</v>
      </c>
      <c r="K6552" s="7">
        <v>9.8939413379999999E-5</v>
      </c>
      <c r="L6552" s="7">
        <v>1.978788268E-5</v>
      </c>
      <c r="M6552" s="7">
        <v>73.296666666999997</v>
      </c>
      <c r="N6552" s="7">
        <v>3.0000000000000001E-3</v>
      </c>
      <c r="O6552" s="7">
        <v>5.9999999999999995E-4</v>
      </c>
      <c r="P6552" s="7">
        <v>1</v>
      </c>
      <c r="Q6552" s="7">
        <v>28</v>
      </c>
      <c r="R6552" s="7">
        <v>265</v>
      </c>
      <c r="S6552" s="189">
        <v>45625.593981481485</v>
      </c>
    </row>
    <row r="6553" spans="1:19">
      <c r="A6553" s="7">
        <v>1999</v>
      </c>
      <c r="B6553" s="123" t="s">
        <v>537</v>
      </c>
      <c r="C6553" s="123" t="s">
        <v>538</v>
      </c>
      <c r="D6553" s="123" t="s">
        <v>544</v>
      </c>
      <c r="E6553" s="123" t="s">
        <v>160</v>
      </c>
      <c r="F6553" s="7">
        <v>20.634943230000001</v>
      </c>
      <c r="G6553" s="123" t="s">
        <v>532</v>
      </c>
      <c r="H6553" s="7">
        <v>1.478142888</v>
      </c>
      <c r="I6553" s="7">
        <v>71.632999999999996</v>
      </c>
      <c r="J6553" s="7">
        <v>1.4731285970000001</v>
      </c>
      <c r="K6553" s="7">
        <v>6.1904829689999995E-5</v>
      </c>
      <c r="L6553" s="7">
        <v>1.238096594E-5</v>
      </c>
      <c r="M6553" s="7">
        <v>71.39</v>
      </c>
      <c r="N6553" s="7">
        <v>3.0000000000000001E-3</v>
      </c>
      <c r="O6553" s="7">
        <v>5.9999999999999995E-4</v>
      </c>
      <c r="P6553" s="7">
        <v>1</v>
      </c>
      <c r="Q6553" s="7">
        <v>28</v>
      </c>
      <c r="R6553" s="7">
        <v>265</v>
      </c>
      <c r="S6553" s="189">
        <v>45625.593981481485</v>
      </c>
    </row>
    <row r="6554" spans="1:19">
      <c r="A6554" s="7">
        <v>1999</v>
      </c>
      <c r="B6554" s="123" t="s">
        <v>537</v>
      </c>
      <c r="C6554" s="123" t="s">
        <v>538</v>
      </c>
      <c r="D6554" s="123" t="s">
        <v>544</v>
      </c>
      <c r="E6554" s="123" t="s">
        <v>163</v>
      </c>
      <c r="F6554" s="7">
        <v>13.444217171</v>
      </c>
      <c r="G6554" s="123" t="s">
        <v>532</v>
      </c>
      <c r="H6554" s="7">
        <v>0.85699490099999998</v>
      </c>
      <c r="I6554" s="7">
        <v>63.744500000000002</v>
      </c>
      <c r="J6554" s="7">
        <v>0.85626219199999998</v>
      </c>
      <c r="K6554" s="7">
        <v>1.3444217169999999E-5</v>
      </c>
      <c r="L6554" s="7">
        <v>1.3444217170000001E-6</v>
      </c>
      <c r="M6554" s="7">
        <v>63.69</v>
      </c>
      <c r="N6554" s="7">
        <v>1E-3</v>
      </c>
      <c r="O6554" s="7">
        <v>1E-4</v>
      </c>
      <c r="P6554" s="7">
        <v>1</v>
      </c>
      <c r="Q6554" s="7">
        <v>28</v>
      </c>
      <c r="R6554" s="7">
        <v>265</v>
      </c>
      <c r="S6554" s="189">
        <v>45625.593981481485</v>
      </c>
    </row>
    <row r="6555" spans="1:19">
      <c r="A6555" s="7">
        <v>1999</v>
      </c>
      <c r="B6555" s="123" t="s">
        <v>537</v>
      </c>
      <c r="C6555" s="123" t="s">
        <v>538</v>
      </c>
      <c r="D6555" s="123" t="s">
        <v>544</v>
      </c>
      <c r="E6555" s="123" t="s">
        <v>535</v>
      </c>
      <c r="F6555" s="7">
        <v>5.5712914070000004</v>
      </c>
      <c r="G6555" s="123" t="s">
        <v>532</v>
      </c>
      <c r="H6555" s="7">
        <v>0.31550422299999997</v>
      </c>
      <c r="I6555" s="7">
        <v>56.630357369999999</v>
      </c>
      <c r="J6555" s="7">
        <v>0.315200588</v>
      </c>
      <c r="K6555" s="7">
        <v>5.5712914070000002E-6</v>
      </c>
      <c r="L6555" s="7">
        <v>5.5712914069999996E-7</v>
      </c>
      <c r="M6555" s="7">
        <v>56.575857370000001</v>
      </c>
      <c r="N6555" s="7">
        <v>1E-3</v>
      </c>
      <c r="O6555" s="7">
        <v>1E-4</v>
      </c>
      <c r="P6555" s="7">
        <v>1</v>
      </c>
      <c r="Q6555" s="7">
        <v>28</v>
      </c>
      <c r="R6555" s="7">
        <v>265</v>
      </c>
      <c r="S6555" s="189">
        <v>45625.593981481485</v>
      </c>
    </row>
    <row r="6556" spans="1:19">
      <c r="A6556" s="7">
        <v>1999</v>
      </c>
      <c r="B6556" s="123" t="s">
        <v>537</v>
      </c>
      <c r="C6556" s="123" t="s">
        <v>538</v>
      </c>
      <c r="D6556" s="123" t="s">
        <v>544</v>
      </c>
      <c r="E6556" s="123" t="s">
        <v>541</v>
      </c>
      <c r="F6556" s="7">
        <v>0</v>
      </c>
      <c r="G6556" s="123" t="s">
        <v>532</v>
      </c>
      <c r="H6556" s="7">
        <v>0</v>
      </c>
      <c r="I6556" s="7"/>
      <c r="J6556" s="7">
        <v>0</v>
      </c>
      <c r="K6556" s="7">
        <v>0</v>
      </c>
      <c r="L6556" s="7">
        <v>0</v>
      </c>
      <c r="M6556" s="7"/>
      <c r="N6556" s="7"/>
      <c r="O6556" s="7"/>
      <c r="P6556" s="7">
        <v>1</v>
      </c>
      <c r="Q6556" s="7">
        <v>28</v>
      </c>
      <c r="R6556" s="7">
        <v>265</v>
      </c>
      <c r="S6556" s="189">
        <v>45625.593981481485</v>
      </c>
    </row>
    <row r="6557" spans="1:19">
      <c r="A6557" s="7">
        <v>1999</v>
      </c>
      <c r="B6557" s="123" t="s">
        <v>537</v>
      </c>
      <c r="C6557" s="123" t="s">
        <v>538</v>
      </c>
      <c r="D6557" s="123" t="s">
        <v>545</v>
      </c>
      <c r="E6557" s="123" t="s">
        <v>540</v>
      </c>
      <c r="F6557" s="7">
        <v>0</v>
      </c>
      <c r="G6557" s="123" t="s">
        <v>532</v>
      </c>
      <c r="H6557" s="7">
        <v>0</v>
      </c>
      <c r="I6557" s="7"/>
      <c r="J6557" s="7">
        <v>0</v>
      </c>
      <c r="K6557" s="7">
        <v>0</v>
      </c>
      <c r="L6557" s="7">
        <v>0</v>
      </c>
      <c r="M6557" s="7"/>
      <c r="N6557" s="7"/>
      <c r="O6557" s="7"/>
      <c r="P6557" s="7">
        <v>1</v>
      </c>
      <c r="Q6557" s="7">
        <v>28</v>
      </c>
      <c r="R6557" s="7">
        <v>265</v>
      </c>
      <c r="S6557" s="189">
        <v>45625.593981481485</v>
      </c>
    </row>
    <row r="6558" spans="1:19">
      <c r="A6558" s="7">
        <v>1999</v>
      </c>
      <c r="B6558" s="123" t="s">
        <v>537</v>
      </c>
      <c r="C6558" s="123" t="s">
        <v>538</v>
      </c>
      <c r="D6558" s="123" t="s">
        <v>545</v>
      </c>
      <c r="E6558" s="123" t="s">
        <v>531</v>
      </c>
      <c r="F6558" s="7">
        <v>100.514097996</v>
      </c>
      <c r="G6558" s="123" t="s">
        <v>532</v>
      </c>
      <c r="H6558" s="7">
        <v>7.6645015140000003</v>
      </c>
      <c r="I6558" s="7">
        <v>76.253</v>
      </c>
      <c r="J6558" s="7">
        <v>7.6400765890000004</v>
      </c>
      <c r="K6558" s="7">
        <v>3.0154200000000002E-4</v>
      </c>
      <c r="L6558" s="7">
        <v>6.0308458799999998E-5</v>
      </c>
      <c r="M6558" s="7">
        <v>76.010000000000005</v>
      </c>
      <c r="N6558" s="7">
        <v>3.0000000000000001E-3</v>
      </c>
      <c r="O6558" s="7">
        <v>5.9999999999999995E-4</v>
      </c>
      <c r="P6558" s="7">
        <v>1</v>
      </c>
      <c r="Q6558" s="7">
        <v>28</v>
      </c>
      <c r="R6558" s="7">
        <v>265</v>
      </c>
      <c r="S6558" s="189">
        <v>45625.593981481485</v>
      </c>
    </row>
    <row r="6559" spans="1:19">
      <c r="A6559" s="7">
        <v>1999</v>
      </c>
      <c r="B6559" s="123" t="s">
        <v>537</v>
      </c>
      <c r="C6559" s="123" t="s">
        <v>538</v>
      </c>
      <c r="D6559" s="123" t="s">
        <v>545</v>
      </c>
      <c r="E6559" s="123" t="s">
        <v>533</v>
      </c>
      <c r="F6559" s="7">
        <v>214.707576015</v>
      </c>
      <c r="G6559" s="123" t="s">
        <v>532</v>
      </c>
      <c r="H6559" s="7">
        <v>15.789523571</v>
      </c>
      <c r="I6559" s="7">
        <v>73.539666667000006</v>
      </c>
      <c r="J6559" s="7">
        <v>15.737349630000001</v>
      </c>
      <c r="K6559" s="7">
        <v>6.4412300000000003E-4</v>
      </c>
      <c r="L6559" s="7">
        <v>1.28825E-4</v>
      </c>
      <c r="M6559" s="7">
        <v>73.296666666999997</v>
      </c>
      <c r="N6559" s="7">
        <v>3.0000000000000001E-3</v>
      </c>
      <c r="O6559" s="7">
        <v>5.9999999999999995E-4</v>
      </c>
      <c r="P6559" s="7">
        <v>1</v>
      </c>
      <c r="Q6559" s="7">
        <v>28</v>
      </c>
      <c r="R6559" s="7">
        <v>265</v>
      </c>
      <c r="S6559" s="189">
        <v>45625.593981481485</v>
      </c>
    </row>
    <row r="6560" spans="1:19">
      <c r="A6560" s="7">
        <v>1999</v>
      </c>
      <c r="B6560" s="123" t="s">
        <v>537</v>
      </c>
      <c r="C6560" s="123" t="s">
        <v>538</v>
      </c>
      <c r="D6560" s="123" t="s">
        <v>545</v>
      </c>
      <c r="E6560" s="123" t="s">
        <v>160</v>
      </c>
      <c r="F6560" s="7">
        <v>8.6297465590000009</v>
      </c>
      <c r="G6560" s="123" t="s">
        <v>532</v>
      </c>
      <c r="H6560" s="7">
        <v>0.61817463500000003</v>
      </c>
      <c r="I6560" s="7">
        <v>71.632999999999996</v>
      </c>
      <c r="J6560" s="7">
        <v>0.61607760700000003</v>
      </c>
      <c r="K6560" s="7">
        <v>2.5889239680000001E-5</v>
      </c>
      <c r="L6560" s="7">
        <v>5.1778479349999997E-6</v>
      </c>
      <c r="M6560" s="7">
        <v>71.39</v>
      </c>
      <c r="N6560" s="7">
        <v>3.0000000000000001E-3</v>
      </c>
      <c r="O6560" s="7">
        <v>5.9999999999999995E-4</v>
      </c>
      <c r="P6560" s="7">
        <v>1</v>
      </c>
      <c r="Q6560" s="7">
        <v>28</v>
      </c>
      <c r="R6560" s="7">
        <v>265</v>
      </c>
      <c r="S6560" s="189">
        <v>45625.593981481485</v>
      </c>
    </row>
    <row r="6561" spans="1:19">
      <c r="A6561" s="7">
        <v>1999</v>
      </c>
      <c r="B6561" s="123" t="s">
        <v>537</v>
      </c>
      <c r="C6561" s="123" t="s">
        <v>538</v>
      </c>
      <c r="D6561" s="123" t="s">
        <v>545</v>
      </c>
      <c r="E6561" s="123" t="s">
        <v>163</v>
      </c>
      <c r="F6561" s="7">
        <v>0.48888062399999999</v>
      </c>
      <c r="G6561" s="123" t="s">
        <v>532</v>
      </c>
      <c r="H6561" s="7">
        <v>3.1163451000000002E-2</v>
      </c>
      <c r="I6561" s="7">
        <v>63.744500000000002</v>
      </c>
      <c r="J6561" s="7">
        <v>3.1136806999999999E-2</v>
      </c>
      <c r="K6561" s="7">
        <v>4.8888062400000001E-7</v>
      </c>
      <c r="L6561" s="7">
        <v>4.8888062400000001E-8</v>
      </c>
      <c r="M6561" s="7">
        <v>63.69</v>
      </c>
      <c r="N6561" s="7">
        <v>1E-3</v>
      </c>
      <c r="O6561" s="7">
        <v>1E-4</v>
      </c>
      <c r="P6561" s="7">
        <v>1</v>
      </c>
      <c r="Q6561" s="7">
        <v>28</v>
      </c>
      <c r="R6561" s="7">
        <v>265</v>
      </c>
      <c r="S6561" s="189">
        <v>45625.593981481485</v>
      </c>
    </row>
    <row r="6562" spans="1:19">
      <c r="A6562" s="7">
        <v>1999</v>
      </c>
      <c r="B6562" s="123" t="s">
        <v>537</v>
      </c>
      <c r="C6562" s="123" t="s">
        <v>538</v>
      </c>
      <c r="D6562" s="123" t="s">
        <v>545</v>
      </c>
      <c r="E6562" s="123" t="s">
        <v>535</v>
      </c>
      <c r="F6562" s="7">
        <v>1048.4604688679999</v>
      </c>
      <c r="G6562" s="123" t="s">
        <v>532</v>
      </c>
      <c r="H6562" s="7">
        <v>59.374691040000002</v>
      </c>
      <c r="I6562" s="7">
        <v>56.630357369999999</v>
      </c>
      <c r="J6562" s="7">
        <v>59.317549945000003</v>
      </c>
      <c r="K6562" s="7">
        <v>1.04846E-3</v>
      </c>
      <c r="L6562" s="7">
        <v>1.0484600000000001E-4</v>
      </c>
      <c r="M6562" s="7">
        <v>56.575857370000001</v>
      </c>
      <c r="N6562" s="7">
        <v>1E-3</v>
      </c>
      <c r="O6562" s="7">
        <v>1E-4</v>
      </c>
      <c r="P6562" s="7">
        <v>1</v>
      </c>
      <c r="Q6562" s="7">
        <v>28</v>
      </c>
      <c r="R6562" s="7">
        <v>265</v>
      </c>
      <c r="S6562" s="189">
        <v>45625.593981481485</v>
      </c>
    </row>
    <row r="6563" spans="1:19">
      <c r="A6563" s="7">
        <v>1999</v>
      </c>
      <c r="B6563" s="123" t="s">
        <v>537</v>
      </c>
      <c r="C6563" s="123" t="s">
        <v>538</v>
      </c>
      <c r="D6563" s="123" t="s">
        <v>545</v>
      </c>
      <c r="E6563" s="123" t="s">
        <v>541</v>
      </c>
      <c r="F6563" s="7">
        <v>0</v>
      </c>
      <c r="G6563" s="123" t="s">
        <v>532</v>
      </c>
      <c r="H6563" s="7">
        <v>0</v>
      </c>
      <c r="I6563" s="7"/>
      <c r="J6563" s="7">
        <v>0</v>
      </c>
      <c r="K6563" s="7">
        <v>0</v>
      </c>
      <c r="L6563" s="7">
        <v>0</v>
      </c>
      <c r="M6563" s="7"/>
      <c r="N6563" s="7"/>
      <c r="O6563" s="7"/>
      <c r="P6563" s="7">
        <v>1</v>
      </c>
      <c r="Q6563" s="7">
        <v>28</v>
      </c>
      <c r="R6563" s="7">
        <v>265</v>
      </c>
      <c r="S6563" s="189">
        <v>45625.593981481485</v>
      </c>
    </row>
    <row r="6564" spans="1:19">
      <c r="A6564" s="7">
        <v>1999</v>
      </c>
      <c r="B6564" s="123" t="s">
        <v>537</v>
      </c>
      <c r="C6564" s="123" t="s">
        <v>538</v>
      </c>
      <c r="D6564" s="123" t="s">
        <v>546</v>
      </c>
      <c r="E6564" s="123" t="s">
        <v>33</v>
      </c>
      <c r="F6564" s="7">
        <v>0</v>
      </c>
      <c r="G6564" s="123" t="s">
        <v>532</v>
      </c>
      <c r="H6564" s="7">
        <v>0</v>
      </c>
      <c r="I6564" s="7"/>
      <c r="J6564" s="7">
        <v>0</v>
      </c>
      <c r="K6564" s="7">
        <v>0</v>
      </c>
      <c r="L6564" s="7">
        <v>0</v>
      </c>
      <c r="M6564" s="7"/>
      <c r="N6564" s="7"/>
      <c r="O6564" s="7"/>
      <c r="P6564" s="7"/>
      <c r="Q6564" s="7">
        <v>28</v>
      </c>
      <c r="R6564" s="7">
        <v>265</v>
      </c>
      <c r="S6564" s="189">
        <v>45625.593981481485</v>
      </c>
    </row>
    <row r="6565" spans="1:19">
      <c r="A6565" s="7">
        <v>1999</v>
      </c>
      <c r="B6565" s="123" t="s">
        <v>537</v>
      </c>
      <c r="C6565" s="123" t="s">
        <v>538</v>
      </c>
      <c r="D6565" s="123" t="s">
        <v>546</v>
      </c>
      <c r="E6565" s="123" t="s">
        <v>540</v>
      </c>
      <c r="F6565" s="7">
        <v>0</v>
      </c>
      <c r="G6565" s="123" t="s">
        <v>532</v>
      </c>
      <c r="H6565" s="7">
        <v>0</v>
      </c>
      <c r="I6565" s="7"/>
      <c r="J6565" s="7">
        <v>0</v>
      </c>
      <c r="K6565" s="7">
        <v>0</v>
      </c>
      <c r="L6565" s="7">
        <v>0</v>
      </c>
      <c r="M6565" s="7"/>
      <c r="N6565" s="7"/>
      <c r="O6565" s="7"/>
      <c r="P6565" s="7">
        <v>1</v>
      </c>
      <c r="Q6565" s="7">
        <v>28</v>
      </c>
      <c r="R6565" s="7">
        <v>265</v>
      </c>
      <c r="S6565" s="189">
        <v>45625.593981481485</v>
      </c>
    </row>
    <row r="6566" spans="1:19">
      <c r="A6566" s="7">
        <v>1999</v>
      </c>
      <c r="B6566" s="123" t="s">
        <v>537</v>
      </c>
      <c r="C6566" s="123" t="s">
        <v>538</v>
      </c>
      <c r="D6566" s="123" t="s">
        <v>546</v>
      </c>
      <c r="E6566" s="123" t="s">
        <v>531</v>
      </c>
      <c r="F6566" s="7">
        <v>1890.896191303</v>
      </c>
      <c r="G6566" s="123" t="s">
        <v>532</v>
      </c>
      <c r="H6566" s="7">
        <v>144.186507275</v>
      </c>
      <c r="I6566" s="7">
        <v>76.253</v>
      </c>
      <c r="J6566" s="7">
        <v>143.727019501</v>
      </c>
      <c r="K6566" s="7">
        <v>5.6726889999999999E-3</v>
      </c>
      <c r="L6566" s="7">
        <v>1.134538E-3</v>
      </c>
      <c r="M6566" s="7">
        <v>76.010000000000005</v>
      </c>
      <c r="N6566" s="7">
        <v>3.0000000000000001E-3</v>
      </c>
      <c r="O6566" s="7">
        <v>5.9999999999999995E-4</v>
      </c>
      <c r="P6566" s="7">
        <v>1</v>
      </c>
      <c r="Q6566" s="7">
        <v>28</v>
      </c>
      <c r="R6566" s="7">
        <v>265</v>
      </c>
      <c r="S6566" s="189">
        <v>45625.593981481485</v>
      </c>
    </row>
    <row r="6567" spans="1:19">
      <c r="A6567" s="7">
        <v>1999</v>
      </c>
      <c r="B6567" s="123" t="s">
        <v>537</v>
      </c>
      <c r="C6567" s="123" t="s">
        <v>538</v>
      </c>
      <c r="D6567" s="123" t="s">
        <v>546</v>
      </c>
      <c r="E6567" s="123" t="s">
        <v>533</v>
      </c>
      <c r="F6567" s="7">
        <v>383.76009137199998</v>
      </c>
      <c r="G6567" s="123" t="s">
        <v>532</v>
      </c>
      <c r="H6567" s="7">
        <v>28.2215892</v>
      </c>
      <c r="I6567" s="7">
        <v>73.539666667000006</v>
      </c>
      <c r="J6567" s="7">
        <v>28.128335496999998</v>
      </c>
      <c r="K6567" s="7">
        <v>1.15128E-3</v>
      </c>
      <c r="L6567" s="7">
        <v>2.30256E-4</v>
      </c>
      <c r="M6567" s="7">
        <v>73.296666666999997</v>
      </c>
      <c r="N6567" s="7">
        <v>3.0000000000000001E-3</v>
      </c>
      <c r="O6567" s="7">
        <v>5.9999999999999995E-4</v>
      </c>
      <c r="P6567" s="7">
        <v>1</v>
      </c>
      <c r="Q6567" s="7">
        <v>28</v>
      </c>
      <c r="R6567" s="7">
        <v>265</v>
      </c>
      <c r="S6567" s="189">
        <v>45625.593981481485</v>
      </c>
    </row>
    <row r="6568" spans="1:19">
      <c r="A6568" s="7">
        <v>1999</v>
      </c>
      <c r="B6568" s="123" t="s">
        <v>537</v>
      </c>
      <c r="C6568" s="123" t="s">
        <v>538</v>
      </c>
      <c r="D6568" s="123" t="s">
        <v>546</v>
      </c>
      <c r="E6568" s="123" t="s">
        <v>160</v>
      </c>
      <c r="F6568" s="7">
        <v>162.34493693900001</v>
      </c>
      <c r="G6568" s="123" t="s">
        <v>532</v>
      </c>
      <c r="H6568" s="7">
        <v>11.629254868</v>
      </c>
      <c r="I6568" s="7">
        <v>71.632999999999996</v>
      </c>
      <c r="J6568" s="7">
        <v>11.589805048000001</v>
      </c>
      <c r="K6568" s="7">
        <v>4.8703499999999997E-4</v>
      </c>
      <c r="L6568" s="7">
        <v>9.7406962159999998E-5</v>
      </c>
      <c r="M6568" s="7">
        <v>71.39</v>
      </c>
      <c r="N6568" s="7">
        <v>3.0000000000000001E-3</v>
      </c>
      <c r="O6568" s="7">
        <v>5.9999999999999995E-4</v>
      </c>
      <c r="P6568" s="7">
        <v>1</v>
      </c>
      <c r="Q6568" s="7">
        <v>28</v>
      </c>
      <c r="R6568" s="7">
        <v>265</v>
      </c>
      <c r="S6568" s="189">
        <v>45625.593981481485</v>
      </c>
    </row>
    <row r="6569" spans="1:19">
      <c r="A6569" s="7">
        <v>1999</v>
      </c>
      <c r="B6569" s="123" t="s">
        <v>537</v>
      </c>
      <c r="C6569" s="123" t="s">
        <v>538</v>
      </c>
      <c r="D6569" s="123" t="s">
        <v>546</v>
      </c>
      <c r="E6569" s="123" t="s">
        <v>163</v>
      </c>
      <c r="F6569" s="7">
        <v>136.85336140999999</v>
      </c>
      <c r="G6569" s="123" t="s">
        <v>532</v>
      </c>
      <c r="H6569" s="7">
        <v>8.7236490960000008</v>
      </c>
      <c r="I6569" s="7">
        <v>63.744500000000002</v>
      </c>
      <c r="J6569" s="7">
        <v>8.7161905879999999</v>
      </c>
      <c r="K6569" s="7">
        <v>1.3685300000000001E-4</v>
      </c>
      <c r="L6569" s="7">
        <v>1.368533614E-5</v>
      </c>
      <c r="M6569" s="7">
        <v>63.69</v>
      </c>
      <c r="N6569" s="7">
        <v>1E-3</v>
      </c>
      <c r="O6569" s="7">
        <v>1E-4</v>
      </c>
      <c r="P6569" s="7">
        <v>1</v>
      </c>
      <c r="Q6569" s="7">
        <v>28</v>
      </c>
      <c r="R6569" s="7">
        <v>265</v>
      </c>
      <c r="S6569" s="189">
        <v>45625.593981481485</v>
      </c>
    </row>
    <row r="6570" spans="1:19">
      <c r="A6570" s="7">
        <v>1999</v>
      </c>
      <c r="B6570" s="123" t="s">
        <v>537</v>
      </c>
      <c r="C6570" s="123" t="s">
        <v>538</v>
      </c>
      <c r="D6570" s="123" t="s">
        <v>546</v>
      </c>
      <c r="E6570" s="123" t="s">
        <v>535</v>
      </c>
      <c r="F6570" s="7">
        <v>2990.5293034920001</v>
      </c>
      <c r="G6570" s="123" t="s">
        <v>532</v>
      </c>
      <c r="H6570" s="7">
        <v>169.35474318199999</v>
      </c>
      <c r="I6570" s="7">
        <v>56.630357369999999</v>
      </c>
      <c r="J6570" s="7">
        <v>169.191759335</v>
      </c>
      <c r="K6570" s="7">
        <v>2.990529E-3</v>
      </c>
      <c r="L6570" s="7">
        <v>2.9905300000000002E-4</v>
      </c>
      <c r="M6570" s="7">
        <v>56.575857370000001</v>
      </c>
      <c r="N6570" s="7">
        <v>1E-3</v>
      </c>
      <c r="O6570" s="7">
        <v>1E-4</v>
      </c>
      <c r="P6570" s="7">
        <v>1</v>
      </c>
      <c r="Q6570" s="7">
        <v>28</v>
      </c>
      <c r="R6570" s="7">
        <v>265</v>
      </c>
      <c r="S6570" s="189">
        <v>45625.593981481485</v>
      </c>
    </row>
    <row r="6571" spans="1:19">
      <c r="A6571" s="7">
        <v>1999</v>
      </c>
      <c r="B6571" s="123" t="s">
        <v>537</v>
      </c>
      <c r="C6571" s="123" t="s">
        <v>538</v>
      </c>
      <c r="D6571" s="123" t="s">
        <v>546</v>
      </c>
      <c r="E6571" s="123" t="s">
        <v>541</v>
      </c>
      <c r="F6571" s="7">
        <v>0</v>
      </c>
      <c r="G6571" s="123" t="s">
        <v>532</v>
      </c>
      <c r="H6571" s="7">
        <v>0</v>
      </c>
      <c r="I6571" s="7"/>
      <c r="J6571" s="7">
        <v>0</v>
      </c>
      <c r="K6571" s="7">
        <v>0</v>
      </c>
      <c r="L6571" s="7">
        <v>0</v>
      </c>
      <c r="M6571" s="7"/>
      <c r="N6571" s="7"/>
      <c r="O6571" s="7"/>
      <c r="P6571" s="7">
        <v>1</v>
      </c>
      <c r="Q6571" s="7">
        <v>28</v>
      </c>
      <c r="R6571" s="7">
        <v>265</v>
      </c>
      <c r="S6571" s="189">
        <v>45625.593981481485</v>
      </c>
    </row>
    <row r="6572" spans="1:19">
      <c r="A6572" s="7">
        <v>1999</v>
      </c>
      <c r="B6572" s="123" t="s">
        <v>537</v>
      </c>
      <c r="C6572" s="123" t="s">
        <v>538</v>
      </c>
      <c r="D6572" s="123" t="s">
        <v>547</v>
      </c>
      <c r="E6572" s="123" t="s">
        <v>540</v>
      </c>
      <c r="F6572" s="7">
        <v>0</v>
      </c>
      <c r="G6572" s="123" t="s">
        <v>532</v>
      </c>
      <c r="H6572" s="7">
        <v>0</v>
      </c>
      <c r="I6572" s="7"/>
      <c r="J6572" s="7">
        <v>0</v>
      </c>
      <c r="K6572" s="7">
        <v>0</v>
      </c>
      <c r="L6572" s="7">
        <v>0</v>
      </c>
      <c r="M6572" s="7"/>
      <c r="N6572" s="7"/>
      <c r="O6572" s="7"/>
      <c r="P6572" s="7">
        <v>1</v>
      </c>
      <c r="Q6572" s="7">
        <v>28</v>
      </c>
      <c r="R6572" s="7">
        <v>265</v>
      </c>
      <c r="S6572" s="189">
        <v>45625.593981481485</v>
      </c>
    </row>
    <row r="6573" spans="1:19">
      <c r="A6573" s="7">
        <v>1999</v>
      </c>
      <c r="B6573" s="123" t="s">
        <v>537</v>
      </c>
      <c r="C6573" s="123" t="s">
        <v>538</v>
      </c>
      <c r="D6573" s="123" t="s">
        <v>547</v>
      </c>
      <c r="E6573" s="123" t="s">
        <v>531</v>
      </c>
      <c r="F6573" s="7">
        <v>138.948419032</v>
      </c>
      <c r="G6573" s="123" t="s">
        <v>532</v>
      </c>
      <c r="H6573" s="7">
        <v>10.595233796</v>
      </c>
      <c r="I6573" s="7">
        <v>76.253</v>
      </c>
      <c r="J6573" s="7">
        <v>10.561469331</v>
      </c>
      <c r="K6573" s="7">
        <v>4.16845E-4</v>
      </c>
      <c r="L6573" s="7">
        <v>8.3369051420000007E-5</v>
      </c>
      <c r="M6573" s="7">
        <v>76.010000000000005</v>
      </c>
      <c r="N6573" s="7">
        <v>3.0000000000000001E-3</v>
      </c>
      <c r="O6573" s="7">
        <v>5.9999999999999995E-4</v>
      </c>
      <c r="P6573" s="7">
        <v>1</v>
      </c>
      <c r="Q6573" s="7">
        <v>28</v>
      </c>
      <c r="R6573" s="7">
        <v>265</v>
      </c>
      <c r="S6573" s="189">
        <v>45625.593981481485</v>
      </c>
    </row>
    <row r="6574" spans="1:19">
      <c r="A6574" s="7">
        <v>1999</v>
      </c>
      <c r="B6574" s="123" t="s">
        <v>537</v>
      </c>
      <c r="C6574" s="123" t="s">
        <v>538</v>
      </c>
      <c r="D6574" s="123" t="s">
        <v>547</v>
      </c>
      <c r="E6574" s="123" t="s">
        <v>533</v>
      </c>
      <c r="F6574" s="7">
        <v>248.51562448000001</v>
      </c>
      <c r="G6574" s="123" t="s">
        <v>532</v>
      </c>
      <c r="H6574" s="7">
        <v>18.275756185999999</v>
      </c>
      <c r="I6574" s="7">
        <v>73.539666667000006</v>
      </c>
      <c r="J6574" s="7">
        <v>18.215366888999998</v>
      </c>
      <c r="K6574" s="7">
        <v>7.4554700000000005E-4</v>
      </c>
      <c r="L6574" s="7">
        <v>1.49109E-4</v>
      </c>
      <c r="M6574" s="7">
        <v>73.296666666999997</v>
      </c>
      <c r="N6574" s="7">
        <v>3.0000000000000001E-3</v>
      </c>
      <c r="O6574" s="7">
        <v>5.9999999999999995E-4</v>
      </c>
      <c r="P6574" s="7">
        <v>1</v>
      </c>
      <c r="Q6574" s="7">
        <v>28</v>
      </c>
      <c r="R6574" s="7">
        <v>265</v>
      </c>
      <c r="S6574" s="189">
        <v>45625.593981481485</v>
      </c>
    </row>
    <row r="6575" spans="1:19">
      <c r="A6575" s="7">
        <v>1999</v>
      </c>
      <c r="B6575" s="123" t="s">
        <v>537</v>
      </c>
      <c r="C6575" s="123" t="s">
        <v>538</v>
      </c>
      <c r="D6575" s="123" t="s">
        <v>547</v>
      </c>
      <c r="E6575" s="123" t="s">
        <v>160</v>
      </c>
      <c r="F6575" s="7">
        <v>11.929566747000001</v>
      </c>
      <c r="G6575" s="123" t="s">
        <v>532</v>
      </c>
      <c r="H6575" s="7">
        <v>0.85455065500000005</v>
      </c>
      <c r="I6575" s="7">
        <v>71.632999999999996</v>
      </c>
      <c r="J6575" s="7">
        <v>0.85165177000000003</v>
      </c>
      <c r="K6575" s="7">
        <v>3.5788700240000001E-5</v>
      </c>
      <c r="L6575" s="7">
        <v>7.1577400479999997E-6</v>
      </c>
      <c r="M6575" s="7">
        <v>71.39</v>
      </c>
      <c r="N6575" s="7">
        <v>3.0000000000000001E-3</v>
      </c>
      <c r="O6575" s="7">
        <v>5.9999999999999995E-4</v>
      </c>
      <c r="P6575" s="7">
        <v>1</v>
      </c>
      <c r="Q6575" s="7">
        <v>28</v>
      </c>
      <c r="R6575" s="7">
        <v>265</v>
      </c>
      <c r="S6575" s="189">
        <v>45625.593981481485</v>
      </c>
    </row>
    <row r="6576" spans="1:19">
      <c r="A6576" s="7">
        <v>1999</v>
      </c>
      <c r="B6576" s="123" t="s">
        <v>537</v>
      </c>
      <c r="C6576" s="123" t="s">
        <v>538</v>
      </c>
      <c r="D6576" s="123" t="s">
        <v>547</v>
      </c>
      <c r="E6576" s="123" t="s">
        <v>163</v>
      </c>
      <c r="F6576" s="7">
        <v>58.507097356000003</v>
      </c>
      <c r="G6576" s="123" t="s">
        <v>532</v>
      </c>
      <c r="H6576" s="7">
        <v>3.7295056670000002</v>
      </c>
      <c r="I6576" s="7">
        <v>63.744500000000002</v>
      </c>
      <c r="J6576" s="7">
        <v>3.7263170309999998</v>
      </c>
      <c r="K6576" s="7">
        <v>5.850709736E-5</v>
      </c>
      <c r="L6576" s="7">
        <v>5.8507097360000003E-6</v>
      </c>
      <c r="M6576" s="7">
        <v>63.69</v>
      </c>
      <c r="N6576" s="7">
        <v>1E-3</v>
      </c>
      <c r="O6576" s="7">
        <v>1E-4</v>
      </c>
      <c r="P6576" s="7">
        <v>1</v>
      </c>
      <c r="Q6576" s="7">
        <v>28</v>
      </c>
      <c r="R6576" s="7">
        <v>265</v>
      </c>
      <c r="S6576" s="189">
        <v>45625.593981481485</v>
      </c>
    </row>
    <row r="6577" spans="1:19">
      <c r="A6577" s="7">
        <v>1999</v>
      </c>
      <c r="B6577" s="123" t="s">
        <v>537</v>
      </c>
      <c r="C6577" s="123" t="s">
        <v>538</v>
      </c>
      <c r="D6577" s="123" t="s">
        <v>547</v>
      </c>
      <c r="E6577" s="123" t="s">
        <v>535</v>
      </c>
      <c r="F6577" s="7">
        <v>145.39554008299999</v>
      </c>
      <c r="G6577" s="123" t="s">
        <v>532</v>
      </c>
      <c r="H6577" s="7">
        <v>8.2338013950000004</v>
      </c>
      <c r="I6577" s="7">
        <v>56.630357369999999</v>
      </c>
      <c r="J6577" s="7">
        <v>8.2258773380000001</v>
      </c>
      <c r="K6577" s="7">
        <v>1.45396E-4</v>
      </c>
      <c r="L6577" s="7">
        <v>1.4539554009999999E-5</v>
      </c>
      <c r="M6577" s="7">
        <v>56.575857370000001</v>
      </c>
      <c r="N6577" s="7">
        <v>1E-3</v>
      </c>
      <c r="O6577" s="7">
        <v>1E-4</v>
      </c>
      <c r="P6577" s="7">
        <v>1</v>
      </c>
      <c r="Q6577" s="7">
        <v>28</v>
      </c>
      <c r="R6577" s="7">
        <v>265</v>
      </c>
      <c r="S6577" s="189">
        <v>45625.593981481485</v>
      </c>
    </row>
    <row r="6578" spans="1:19">
      <c r="A6578" s="7">
        <v>1999</v>
      </c>
      <c r="B6578" s="123" t="s">
        <v>537</v>
      </c>
      <c r="C6578" s="123" t="s">
        <v>538</v>
      </c>
      <c r="D6578" s="123" t="s">
        <v>547</v>
      </c>
      <c r="E6578" s="123" t="s">
        <v>541</v>
      </c>
      <c r="F6578" s="7">
        <v>0</v>
      </c>
      <c r="G6578" s="123" t="s">
        <v>532</v>
      </c>
      <c r="H6578" s="7">
        <v>0</v>
      </c>
      <c r="I6578" s="7"/>
      <c r="J6578" s="7">
        <v>0</v>
      </c>
      <c r="K6578" s="7">
        <v>0</v>
      </c>
      <c r="L6578" s="7">
        <v>0</v>
      </c>
      <c r="M6578" s="7"/>
      <c r="N6578" s="7"/>
      <c r="O6578" s="7"/>
      <c r="P6578" s="7">
        <v>1</v>
      </c>
      <c r="Q6578" s="7">
        <v>28</v>
      </c>
      <c r="R6578" s="7">
        <v>265</v>
      </c>
      <c r="S6578" s="189">
        <v>45625.593981481485</v>
      </c>
    </row>
    <row r="6579" spans="1:19">
      <c r="A6579" s="7">
        <v>1999</v>
      </c>
      <c r="B6579" s="123" t="s">
        <v>537</v>
      </c>
      <c r="C6579" s="123" t="s">
        <v>538</v>
      </c>
      <c r="D6579" s="123" t="s">
        <v>548</v>
      </c>
      <c r="E6579" s="123" t="s">
        <v>33</v>
      </c>
      <c r="F6579" s="7">
        <v>0</v>
      </c>
      <c r="G6579" s="123" t="s">
        <v>532</v>
      </c>
      <c r="H6579" s="7">
        <v>0</v>
      </c>
      <c r="I6579" s="7"/>
      <c r="J6579" s="7">
        <v>0</v>
      </c>
      <c r="K6579" s="7">
        <v>0</v>
      </c>
      <c r="L6579" s="7">
        <v>0</v>
      </c>
      <c r="M6579" s="7"/>
      <c r="N6579" s="7"/>
      <c r="O6579" s="7"/>
      <c r="P6579" s="7"/>
      <c r="Q6579" s="7">
        <v>28</v>
      </c>
      <c r="R6579" s="7">
        <v>265</v>
      </c>
      <c r="S6579" s="189">
        <v>45625.593981481485</v>
      </c>
    </row>
    <row r="6580" spans="1:19">
      <c r="A6580" s="7">
        <v>1999</v>
      </c>
      <c r="B6580" s="123" t="s">
        <v>537</v>
      </c>
      <c r="C6580" s="123" t="s">
        <v>538</v>
      </c>
      <c r="D6580" s="123" t="s">
        <v>548</v>
      </c>
      <c r="E6580" s="123" t="s">
        <v>540</v>
      </c>
      <c r="F6580" s="7">
        <v>1653.343167597</v>
      </c>
      <c r="G6580" s="123" t="s">
        <v>532</v>
      </c>
      <c r="H6580" s="7">
        <v>157.52640365100001</v>
      </c>
      <c r="I6580" s="7">
        <v>95.277500000000003</v>
      </c>
      <c r="J6580" s="7">
        <v>156.406263655</v>
      </c>
      <c r="K6580" s="7">
        <v>1.6533432000000001E-2</v>
      </c>
      <c r="L6580" s="7">
        <v>2.4800149999999999E-3</v>
      </c>
      <c r="M6580" s="7">
        <v>94.6</v>
      </c>
      <c r="N6580" s="7">
        <v>0.01</v>
      </c>
      <c r="O6580" s="7">
        <v>1.5E-3</v>
      </c>
      <c r="P6580" s="7">
        <v>1</v>
      </c>
      <c r="Q6580" s="7">
        <v>28</v>
      </c>
      <c r="R6580" s="7">
        <v>265</v>
      </c>
      <c r="S6580" s="189">
        <v>45625.593981481485</v>
      </c>
    </row>
    <row r="6581" spans="1:19">
      <c r="A6581" s="7">
        <v>1999</v>
      </c>
      <c r="B6581" s="123" t="s">
        <v>537</v>
      </c>
      <c r="C6581" s="123" t="s">
        <v>538</v>
      </c>
      <c r="D6581" s="123" t="s">
        <v>548</v>
      </c>
      <c r="E6581" s="123" t="s">
        <v>531</v>
      </c>
      <c r="F6581" s="7">
        <v>929.28875756699995</v>
      </c>
      <c r="G6581" s="123" t="s">
        <v>532</v>
      </c>
      <c r="H6581" s="7">
        <v>70.861055630999999</v>
      </c>
      <c r="I6581" s="7">
        <v>76.253</v>
      </c>
      <c r="J6581" s="7">
        <v>70.635238462999993</v>
      </c>
      <c r="K6581" s="7">
        <v>2.787866E-3</v>
      </c>
      <c r="L6581" s="7">
        <v>5.5757300000000001E-4</v>
      </c>
      <c r="M6581" s="7">
        <v>76.010000000000005</v>
      </c>
      <c r="N6581" s="7">
        <v>3.0000000000000001E-3</v>
      </c>
      <c r="O6581" s="7">
        <v>5.9999999999999995E-4</v>
      </c>
      <c r="P6581" s="7">
        <v>1</v>
      </c>
      <c r="Q6581" s="7">
        <v>28</v>
      </c>
      <c r="R6581" s="7">
        <v>265</v>
      </c>
      <c r="S6581" s="189">
        <v>45625.593981481485</v>
      </c>
    </row>
    <row r="6582" spans="1:19">
      <c r="A6582" s="7">
        <v>1999</v>
      </c>
      <c r="B6582" s="123" t="s">
        <v>537</v>
      </c>
      <c r="C6582" s="123" t="s">
        <v>538</v>
      </c>
      <c r="D6582" s="123" t="s">
        <v>548</v>
      </c>
      <c r="E6582" s="123" t="s">
        <v>533</v>
      </c>
      <c r="F6582" s="7">
        <v>572.99873826099997</v>
      </c>
      <c r="G6582" s="123" t="s">
        <v>532</v>
      </c>
      <c r="H6582" s="7">
        <v>42.138136211999999</v>
      </c>
      <c r="I6582" s="7">
        <v>73.539666667000006</v>
      </c>
      <c r="J6582" s="7">
        <v>41.998897519000003</v>
      </c>
      <c r="K6582" s="7">
        <v>1.718996E-3</v>
      </c>
      <c r="L6582" s="7">
        <v>3.4379899999999999E-4</v>
      </c>
      <c r="M6582" s="7">
        <v>73.296666666999997</v>
      </c>
      <c r="N6582" s="7">
        <v>3.0000000000000001E-3</v>
      </c>
      <c r="O6582" s="7">
        <v>5.9999999999999995E-4</v>
      </c>
      <c r="P6582" s="7">
        <v>1</v>
      </c>
      <c r="Q6582" s="7">
        <v>28</v>
      </c>
      <c r="R6582" s="7">
        <v>265</v>
      </c>
      <c r="S6582" s="189">
        <v>45625.593981481485</v>
      </c>
    </row>
    <row r="6583" spans="1:19">
      <c r="A6583" s="7">
        <v>1999</v>
      </c>
      <c r="B6583" s="123" t="s">
        <v>537</v>
      </c>
      <c r="C6583" s="123" t="s">
        <v>538</v>
      </c>
      <c r="D6583" s="123" t="s">
        <v>548</v>
      </c>
      <c r="E6583" s="123" t="s">
        <v>160</v>
      </c>
      <c r="F6583" s="7">
        <v>79.785091026999993</v>
      </c>
      <c r="G6583" s="123" t="s">
        <v>532</v>
      </c>
      <c r="H6583" s="7">
        <v>5.7152454260000001</v>
      </c>
      <c r="I6583" s="7">
        <v>71.632999999999996</v>
      </c>
      <c r="J6583" s="7">
        <v>5.6958576479999996</v>
      </c>
      <c r="K6583" s="7">
        <v>2.3935499999999999E-4</v>
      </c>
      <c r="L6583" s="7">
        <v>4.787105462E-5</v>
      </c>
      <c r="M6583" s="7">
        <v>71.39</v>
      </c>
      <c r="N6583" s="7">
        <v>3.0000000000000001E-3</v>
      </c>
      <c r="O6583" s="7">
        <v>5.9999999999999995E-4</v>
      </c>
      <c r="P6583" s="7">
        <v>1</v>
      </c>
      <c r="Q6583" s="7">
        <v>28</v>
      </c>
      <c r="R6583" s="7">
        <v>265</v>
      </c>
      <c r="S6583" s="189">
        <v>45625.593981481485</v>
      </c>
    </row>
    <row r="6584" spans="1:19">
      <c r="A6584" s="7">
        <v>1999</v>
      </c>
      <c r="B6584" s="123" t="s">
        <v>537</v>
      </c>
      <c r="C6584" s="123" t="s">
        <v>538</v>
      </c>
      <c r="D6584" s="123" t="s">
        <v>548</v>
      </c>
      <c r="E6584" s="123" t="s">
        <v>163</v>
      </c>
      <c r="F6584" s="7">
        <v>179.91828051600001</v>
      </c>
      <c r="G6584" s="123" t="s">
        <v>532</v>
      </c>
      <c r="H6584" s="7">
        <v>11.468800831999999</v>
      </c>
      <c r="I6584" s="7">
        <v>63.744500000000002</v>
      </c>
      <c r="J6584" s="7">
        <v>11.458995286</v>
      </c>
      <c r="K6584" s="7">
        <v>1.7991799999999999E-4</v>
      </c>
      <c r="L6584" s="7">
        <v>1.7991828049999998E-5</v>
      </c>
      <c r="M6584" s="7">
        <v>63.69</v>
      </c>
      <c r="N6584" s="7">
        <v>1E-3</v>
      </c>
      <c r="O6584" s="7">
        <v>1E-4</v>
      </c>
      <c r="P6584" s="7">
        <v>1</v>
      </c>
      <c r="Q6584" s="7">
        <v>28</v>
      </c>
      <c r="R6584" s="7">
        <v>265</v>
      </c>
      <c r="S6584" s="189">
        <v>45625.593981481485</v>
      </c>
    </row>
    <row r="6585" spans="1:19">
      <c r="A6585" s="7">
        <v>1999</v>
      </c>
      <c r="B6585" s="123" t="s">
        <v>537</v>
      </c>
      <c r="C6585" s="123" t="s">
        <v>538</v>
      </c>
      <c r="D6585" s="123" t="s">
        <v>548</v>
      </c>
      <c r="E6585" s="123" t="s">
        <v>535</v>
      </c>
      <c r="F6585" s="7">
        <v>1673.157920208</v>
      </c>
      <c r="G6585" s="123" t="s">
        <v>532</v>
      </c>
      <c r="H6585" s="7">
        <v>94.751530958000004</v>
      </c>
      <c r="I6585" s="7">
        <v>56.630357369999999</v>
      </c>
      <c r="J6585" s="7">
        <v>94.660343850999993</v>
      </c>
      <c r="K6585" s="7">
        <v>1.6731579999999999E-3</v>
      </c>
      <c r="L6585" s="7">
        <v>1.6731600000000001E-4</v>
      </c>
      <c r="M6585" s="7">
        <v>56.575857370000001</v>
      </c>
      <c r="N6585" s="7">
        <v>1E-3</v>
      </c>
      <c r="O6585" s="7">
        <v>1E-4</v>
      </c>
      <c r="P6585" s="7">
        <v>1</v>
      </c>
      <c r="Q6585" s="7">
        <v>28</v>
      </c>
      <c r="R6585" s="7">
        <v>265</v>
      </c>
      <c r="S6585" s="189">
        <v>45625.593981481485</v>
      </c>
    </row>
    <row r="6586" spans="1:19">
      <c r="A6586" s="7">
        <v>1999</v>
      </c>
      <c r="B6586" s="123" t="s">
        <v>537</v>
      </c>
      <c r="C6586" s="123" t="s">
        <v>538</v>
      </c>
      <c r="D6586" s="123" t="s">
        <v>548</v>
      </c>
      <c r="E6586" s="123" t="s">
        <v>549</v>
      </c>
      <c r="F6586" s="7">
        <v>0</v>
      </c>
      <c r="G6586" s="123" t="s">
        <v>532</v>
      </c>
      <c r="H6586" s="7">
        <v>0</v>
      </c>
      <c r="I6586" s="7"/>
      <c r="J6586" s="7">
        <v>0</v>
      </c>
      <c r="K6586" s="7">
        <v>0</v>
      </c>
      <c r="L6586" s="7">
        <v>0</v>
      </c>
      <c r="M6586" s="7"/>
      <c r="N6586" s="7"/>
      <c r="O6586" s="7"/>
      <c r="P6586" s="7">
        <v>1</v>
      </c>
      <c r="Q6586" s="7">
        <v>28</v>
      </c>
      <c r="R6586" s="7">
        <v>265</v>
      </c>
      <c r="S6586" s="189">
        <v>45625.593981481485</v>
      </c>
    </row>
    <row r="6587" spans="1:19">
      <c r="A6587" s="7">
        <v>1999</v>
      </c>
      <c r="B6587" s="123" t="s">
        <v>537</v>
      </c>
      <c r="C6587" s="123" t="s">
        <v>538</v>
      </c>
      <c r="D6587" s="123" t="s">
        <v>548</v>
      </c>
      <c r="E6587" s="123" t="s">
        <v>541</v>
      </c>
      <c r="F6587" s="7">
        <v>995.87886001300001</v>
      </c>
      <c r="G6587" s="123" t="s">
        <v>532</v>
      </c>
      <c r="H6587" s="7">
        <v>93.504235938999997</v>
      </c>
      <c r="I6587" s="7">
        <v>93.891174613000004</v>
      </c>
      <c r="J6587" s="7">
        <v>93.262237376000002</v>
      </c>
      <c r="K6587" s="7">
        <v>2.987637E-3</v>
      </c>
      <c r="L6587" s="7">
        <v>5.9752700000000004E-4</v>
      </c>
      <c r="M6587" s="7">
        <v>93.648174612999995</v>
      </c>
      <c r="N6587" s="7">
        <v>3.0000000000000001E-3</v>
      </c>
      <c r="O6587" s="7">
        <v>5.9999999999999995E-4</v>
      </c>
      <c r="P6587" s="7">
        <v>1</v>
      </c>
      <c r="Q6587" s="7">
        <v>28</v>
      </c>
      <c r="R6587" s="7">
        <v>265</v>
      </c>
      <c r="S6587" s="189">
        <v>45625.593981481485</v>
      </c>
    </row>
    <row r="6588" spans="1:19">
      <c r="A6588" s="7">
        <v>1999</v>
      </c>
      <c r="B6588" s="123" t="s">
        <v>537</v>
      </c>
      <c r="C6588" s="123" t="s">
        <v>538</v>
      </c>
      <c r="D6588" s="123" t="s">
        <v>548</v>
      </c>
      <c r="E6588" s="123" t="s">
        <v>131</v>
      </c>
      <c r="F6588" s="7">
        <v>0</v>
      </c>
      <c r="G6588" s="123" t="s">
        <v>532</v>
      </c>
      <c r="H6588" s="7">
        <v>0</v>
      </c>
      <c r="I6588" s="7"/>
      <c r="J6588" s="7">
        <v>0</v>
      </c>
      <c r="K6588" s="7">
        <v>0</v>
      </c>
      <c r="L6588" s="7">
        <v>0</v>
      </c>
      <c r="M6588" s="7"/>
      <c r="N6588" s="7"/>
      <c r="O6588" s="7"/>
      <c r="P6588" s="7"/>
      <c r="Q6588" s="7">
        <v>28</v>
      </c>
      <c r="R6588" s="7">
        <v>265</v>
      </c>
      <c r="S6588" s="189">
        <v>45625.593981481485</v>
      </c>
    </row>
    <row r="6589" spans="1:19">
      <c r="A6589" s="7">
        <v>1999</v>
      </c>
      <c r="B6589" s="123" t="s">
        <v>537</v>
      </c>
      <c r="C6589" s="123" t="s">
        <v>538</v>
      </c>
      <c r="D6589" s="123" t="s">
        <v>550</v>
      </c>
      <c r="E6589" s="123" t="s">
        <v>540</v>
      </c>
      <c r="F6589" s="7">
        <v>0</v>
      </c>
      <c r="G6589" s="123" t="s">
        <v>532</v>
      </c>
      <c r="H6589" s="7">
        <v>0</v>
      </c>
      <c r="I6589" s="7"/>
      <c r="J6589" s="7">
        <v>0</v>
      </c>
      <c r="K6589" s="7">
        <v>0</v>
      </c>
      <c r="L6589" s="7">
        <v>0</v>
      </c>
      <c r="M6589" s="7"/>
      <c r="N6589" s="7"/>
      <c r="O6589" s="7"/>
      <c r="P6589" s="7">
        <v>1</v>
      </c>
      <c r="Q6589" s="7">
        <v>28</v>
      </c>
      <c r="R6589" s="7">
        <v>265</v>
      </c>
      <c r="S6589" s="189">
        <v>45625.593981481485</v>
      </c>
    </row>
    <row r="6590" spans="1:19">
      <c r="A6590" s="7">
        <v>1999</v>
      </c>
      <c r="B6590" s="123" t="s">
        <v>537</v>
      </c>
      <c r="C6590" s="123" t="s">
        <v>538</v>
      </c>
      <c r="D6590" s="123" t="s">
        <v>550</v>
      </c>
      <c r="E6590" s="123" t="s">
        <v>531</v>
      </c>
      <c r="F6590" s="7">
        <v>14788.22548891</v>
      </c>
      <c r="G6590" s="123" t="s">
        <v>532</v>
      </c>
      <c r="H6590" s="7">
        <v>1127.646558206</v>
      </c>
      <c r="I6590" s="7">
        <v>76.253</v>
      </c>
      <c r="J6590" s="7">
        <v>1124.0530194119999</v>
      </c>
      <c r="K6590" s="7">
        <v>4.4364675999999999E-2</v>
      </c>
      <c r="L6590" s="7">
        <v>8.8729350000000002E-3</v>
      </c>
      <c r="M6590" s="7">
        <v>76.010000000000005</v>
      </c>
      <c r="N6590" s="7">
        <v>3.0000000000000001E-3</v>
      </c>
      <c r="O6590" s="7">
        <v>5.9999999999999995E-4</v>
      </c>
      <c r="P6590" s="7">
        <v>1</v>
      </c>
      <c r="Q6590" s="7">
        <v>28</v>
      </c>
      <c r="R6590" s="7">
        <v>265</v>
      </c>
      <c r="S6590" s="189">
        <v>45625.593981481485</v>
      </c>
    </row>
    <row r="6591" spans="1:19">
      <c r="A6591" s="7">
        <v>1999</v>
      </c>
      <c r="B6591" s="123" t="s">
        <v>537</v>
      </c>
      <c r="C6591" s="123" t="s">
        <v>538</v>
      </c>
      <c r="D6591" s="123" t="s">
        <v>550</v>
      </c>
      <c r="E6591" s="123" t="s">
        <v>533</v>
      </c>
      <c r="F6591" s="7">
        <v>242.25016452599999</v>
      </c>
      <c r="G6591" s="123" t="s">
        <v>532</v>
      </c>
      <c r="H6591" s="7">
        <v>17.814996349000001</v>
      </c>
      <c r="I6591" s="7">
        <v>73.539666667000006</v>
      </c>
      <c r="J6591" s="7">
        <v>17.756129559000001</v>
      </c>
      <c r="K6591" s="7">
        <v>7.2674999999999997E-4</v>
      </c>
      <c r="L6591" s="7">
        <v>1.4535000000000001E-4</v>
      </c>
      <c r="M6591" s="7">
        <v>73.296666666999997</v>
      </c>
      <c r="N6591" s="7">
        <v>3.0000000000000001E-3</v>
      </c>
      <c r="O6591" s="7">
        <v>5.9999999999999995E-4</v>
      </c>
      <c r="P6591" s="7">
        <v>1</v>
      </c>
      <c r="Q6591" s="7">
        <v>28</v>
      </c>
      <c r="R6591" s="7">
        <v>265</v>
      </c>
      <c r="S6591" s="189">
        <v>45625.593981481485</v>
      </c>
    </row>
    <row r="6592" spans="1:19">
      <c r="A6592" s="7">
        <v>1999</v>
      </c>
      <c r="B6592" s="123" t="s">
        <v>537</v>
      </c>
      <c r="C6592" s="123" t="s">
        <v>538</v>
      </c>
      <c r="D6592" s="123" t="s">
        <v>550</v>
      </c>
      <c r="E6592" s="123" t="s">
        <v>160</v>
      </c>
      <c r="F6592" s="7">
        <v>1269.6590883619999</v>
      </c>
      <c r="G6592" s="123" t="s">
        <v>532</v>
      </c>
      <c r="H6592" s="7">
        <v>90.949489477</v>
      </c>
      <c r="I6592" s="7">
        <v>71.632999999999996</v>
      </c>
      <c r="J6592" s="7">
        <v>90.640962318000007</v>
      </c>
      <c r="K6592" s="7">
        <v>3.8089769999999998E-3</v>
      </c>
      <c r="L6592" s="7">
        <v>7.6179500000000001E-4</v>
      </c>
      <c r="M6592" s="7">
        <v>71.39</v>
      </c>
      <c r="N6592" s="7">
        <v>3.0000000000000001E-3</v>
      </c>
      <c r="O6592" s="7">
        <v>5.9999999999999995E-4</v>
      </c>
      <c r="P6592" s="7">
        <v>1</v>
      </c>
      <c r="Q6592" s="7">
        <v>28</v>
      </c>
      <c r="R6592" s="7">
        <v>265</v>
      </c>
      <c r="S6592" s="189">
        <v>45625.593981481485</v>
      </c>
    </row>
    <row r="6593" spans="1:19">
      <c r="A6593" s="7">
        <v>1999</v>
      </c>
      <c r="B6593" s="123" t="s">
        <v>537</v>
      </c>
      <c r="C6593" s="123" t="s">
        <v>538</v>
      </c>
      <c r="D6593" s="123" t="s">
        <v>550</v>
      </c>
      <c r="E6593" s="123" t="s">
        <v>163</v>
      </c>
      <c r="F6593" s="7">
        <v>310.63120302599998</v>
      </c>
      <c r="G6593" s="123" t="s">
        <v>532</v>
      </c>
      <c r="H6593" s="7">
        <v>19.801030721</v>
      </c>
      <c r="I6593" s="7">
        <v>63.744500000000002</v>
      </c>
      <c r="J6593" s="7">
        <v>19.784101321000001</v>
      </c>
      <c r="K6593" s="7">
        <v>3.1063100000000001E-4</v>
      </c>
      <c r="L6593" s="7">
        <v>3.10631203E-5</v>
      </c>
      <c r="M6593" s="7">
        <v>63.69</v>
      </c>
      <c r="N6593" s="7">
        <v>1E-3</v>
      </c>
      <c r="O6593" s="7">
        <v>1E-4</v>
      </c>
      <c r="P6593" s="7">
        <v>1</v>
      </c>
      <c r="Q6593" s="7">
        <v>28</v>
      </c>
      <c r="R6593" s="7">
        <v>265</v>
      </c>
      <c r="S6593" s="189">
        <v>45625.593981481485</v>
      </c>
    </row>
    <row r="6594" spans="1:19">
      <c r="A6594" s="7">
        <v>1999</v>
      </c>
      <c r="B6594" s="123" t="s">
        <v>537</v>
      </c>
      <c r="C6594" s="123" t="s">
        <v>538</v>
      </c>
      <c r="D6594" s="123" t="s">
        <v>550</v>
      </c>
      <c r="E6594" s="123" t="s">
        <v>535</v>
      </c>
      <c r="F6594" s="7">
        <v>631.994680131</v>
      </c>
      <c r="G6594" s="123" t="s">
        <v>532</v>
      </c>
      <c r="H6594" s="7">
        <v>35.790084591999999</v>
      </c>
      <c r="I6594" s="7">
        <v>56.630357369999999</v>
      </c>
      <c r="J6594" s="7">
        <v>35.755640882000002</v>
      </c>
      <c r="K6594" s="7">
        <v>6.31995E-4</v>
      </c>
      <c r="L6594" s="7">
        <v>6.3199468010000006E-5</v>
      </c>
      <c r="M6594" s="7">
        <v>56.575857370000001</v>
      </c>
      <c r="N6594" s="7">
        <v>1E-3</v>
      </c>
      <c r="O6594" s="7">
        <v>1E-4</v>
      </c>
      <c r="P6594" s="7">
        <v>1</v>
      </c>
      <c r="Q6594" s="7">
        <v>28</v>
      </c>
      <c r="R6594" s="7">
        <v>265</v>
      </c>
      <c r="S6594" s="189">
        <v>45625.593981481485</v>
      </c>
    </row>
    <row r="6595" spans="1:19">
      <c r="A6595" s="7">
        <v>1999</v>
      </c>
      <c r="B6595" s="123" t="s">
        <v>537</v>
      </c>
      <c r="C6595" s="123" t="s">
        <v>538</v>
      </c>
      <c r="D6595" s="123" t="s">
        <v>550</v>
      </c>
      <c r="E6595" s="123" t="s">
        <v>541</v>
      </c>
      <c r="F6595" s="7">
        <v>4.7111220710000001</v>
      </c>
      <c r="G6595" s="123" t="s">
        <v>532</v>
      </c>
      <c r="H6595" s="7">
        <v>0.44233278500000001</v>
      </c>
      <c r="I6595" s="7">
        <v>93.891174613000004</v>
      </c>
      <c r="J6595" s="7">
        <v>0.44118798199999998</v>
      </c>
      <c r="K6595" s="7">
        <v>1.4133366209999999E-5</v>
      </c>
      <c r="L6595" s="7">
        <v>2.826673243E-6</v>
      </c>
      <c r="M6595" s="7">
        <v>93.648174612999995</v>
      </c>
      <c r="N6595" s="7">
        <v>3.0000000000000001E-3</v>
      </c>
      <c r="O6595" s="7">
        <v>5.9999999999999995E-4</v>
      </c>
      <c r="P6595" s="7">
        <v>1</v>
      </c>
      <c r="Q6595" s="7">
        <v>28</v>
      </c>
      <c r="R6595" s="7">
        <v>265</v>
      </c>
      <c r="S6595" s="189">
        <v>45625.593981481485</v>
      </c>
    </row>
    <row r="6596" spans="1:19">
      <c r="A6596" s="7">
        <v>1999</v>
      </c>
      <c r="B6596" s="123" t="s">
        <v>537</v>
      </c>
      <c r="C6596" s="123" t="s">
        <v>538</v>
      </c>
      <c r="D6596" s="123" t="s">
        <v>551</v>
      </c>
      <c r="E6596" s="123" t="s">
        <v>540</v>
      </c>
      <c r="F6596" s="7">
        <v>0</v>
      </c>
      <c r="G6596" s="123" t="s">
        <v>532</v>
      </c>
      <c r="H6596" s="7">
        <v>0</v>
      </c>
      <c r="I6596" s="7"/>
      <c r="J6596" s="7">
        <v>0</v>
      </c>
      <c r="K6596" s="7">
        <v>0</v>
      </c>
      <c r="L6596" s="7">
        <v>0</v>
      </c>
      <c r="M6596" s="7"/>
      <c r="N6596" s="7"/>
      <c r="O6596" s="7"/>
      <c r="P6596" s="7">
        <v>1</v>
      </c>
      <c r="Q6596" s="7">
        <v>28</v>
      </c>
      <c r="R6596" s="7">
        <v>265</v>
      </c>
      <c r="S6596" s="189">
        <v>45625.593981481485</v>
      </c>
    </row>
    <row r="6597" spans="1:19">
      <c r="A6597" s="7">
        <v>1999</v>
      </c>
      <c r="B6597" s="123" t="s">
        <v>537</v>
      </c>
      <c r="C6597" s="123" t="s">
        <v>538</v>
      </c>
      <c r="D6597" s="123" t="s">
        <v>551</v>
      </c>
      <c r="E6597" s="123" t="s">
        <v>531</v>
      </c>
      <c r="F6597" s="7">
        <v>116.496891167</v>
      </c>
      <c r="G6597" s="123" t="s">
        <v>532</v>
      </c>
      <c r="H6597" s="7">
        <v>8.8832374420000004</v>
      </c>
      <c r="I6597" s="7">
        <v>76.253</v>
      </c>
      <c r="J6597" s="7">
        <v>8.8549286980000002</v>
      </c>
      <c r="K6597" s="7">
        <v>3.4949100000000001E-4</v>
      </c>
      <c r="L6597" s="7">
        <v>6.9898134700000002E-5</v>
      </c>
      <c r="M6597" s="7">
        <v>76.010000000000005</v>
      </c>
      <c r="N6597" s="7">
        <v>3.0000000000000001E-3</v>
      </c>
      <c r="O6597" s="7">
        <v>5.9999999999999995E-4</v>
      </c>
      <c r="P6597" s="7">
        <v>1</v>
      </c>
      <c r="Q6597" s="7">
        <v>28</v>
      </c>
      <c r="R6597" s="7">
        <v>265</v>
      </c>
      <c r="S6597" s="189">
        <v>45625.593981481485</v>
      </c>
    </row>
    <row r="6598" spans="1:19">
      <c r="A6598" s="7">
        <v>1999</v>
      </c>
      <c r="B6598" s="123" t="s">
        <v>537</v>
      </c>
      <c r="C6598" s="123" t="s">
        <v>538</v>
      </c>
      <c r="D6598" s="123" t="s">
        <v>551</v>
      </c>
      <c r="E6598" s="123" t="s">
        <v>533</v>
      </c>
      <c r="F6598" s="7">
        <v>154.45133802399999</v>
      </c>
      <c r="G6598" s="123" t="s">
        <v>532</v>
      </c>
      <c r="H6598" s="7">
        <v>11.358299915</v>
      </c>
      <c r="I6598" s="7">
        <v>73.539666667000006</v>
      </c>
      <c r="J6598" s="7">
        <v>11.320768239</v>
      </c>
      <c r="K6598" s="7">
        <v>4.6335400000000002E-4</v>
      </c>
      <c r="L6598" s="7">
        <v>9.2670802810000002E-5</v>
      </c>
      <c r="M6598" s="7">
        <v>73.296666666999997</v>
      </c>
      <c r="N6598" s="7">
        <v>3.0000000000000001E-3</v>
      </c>
      <c r="O6598" s="7">
        <v>5.9999999999999995E-4</v>
      </c>
      <c r="P6598" s="7">
        <v>1</v>
      </c>
      <c r="Q6598" s="7">
        <v>28</v>
      </c>
      <c r="R6598" s="7">
        <v>265</v>
      </c>
      <c r="S6598" s="189">
        <v>45625.593981481485</v>
      </c>
    </row>
    <row r="6599" spans="1:19">
      <c r="A6599" s="7">
        <v>1999</v>
      </c>
      <c r="B6599" s="123" t="s">
        <v>537</v>
      </c>
      <c r="C6599" s="123" t="s">
        <v>538</v>
      </c>
      <c r="D6599" s="123" t="s">
        <v>551</v>
      </c>
      <c r="E6599" s="123" t="s">
        <v>160</v>
      </c>
      <c r="F6599" s="7">
        <v>10.001966547</v>
      </c>
      <c r="G6599" s="123" t="s">
        <v>532</v>
      </c>
      <c r="H6599" s="7">
        <v>0.71647086999999998</v>
      </c>
      <c r="I6599" s="7">
        <v>71.632999999999996</v>
      </c>
      <c r="J6599" s="7">
        <v>0.71404039200000002</v>
      </c>
      <c r="K6599" s="7">
        <v>3.000589964E-5</v>
      </c>
      <c r="L6599" s="7">
        <v>6.0011799280000003E-6</v>
      </c>
      <c r="M6599" s="7">
        <v>71.39</v>
      </c>
      <c r="N6599" s="7">
        <v>3.0000000000000001E-3</v>
      </c>
      <c r="O6599" s="7">
        <v>5.9999999999999995E-4</v>
      </c>
      <c r="P6599" s="7">
        <v>1</v>
      </c>
      <c r="Q6599" s="7">
        <v>28</v>
      </c>
      <c r="R6599" s="7">
        <v>265</v>
      </c>
      <c r="S6599" s="189">
        <v>45625.593981481485</v>
      </c>
    </row>
    <row r="6600" spans="1:19">
      <c r="A6600" s="7">
        <v>1999</v>
      </c>
      <c r="B6600" s="123" t="s">
        <v>537</v>
      </c>
      <c r="C6600" s="123" t="s">
        <v>538</v>
      </c>
      <c r="D6600" s="123" t="s">
        <v>551</v>
      </c>
      <c r="E6600" s="123" t="s">
        <v>163</v>
      </c>
      <c r="F6600" s="7">
        <v>210.21455005799999</v>
      </c>
      <c r="G6600" s="123" t="s">
        <v>532</v>
      </c>
      <c r="H6600" s="7">
        <v>13.400021386000001</v>
      </c>
      <c r="I6600" s="7">
        <v>63.744500000000002</v>
      </c>
      <c r="J6600" s="7">
        <v>13.388564692999999</v>
      </c>
      <c r="K6600" s="7">
        <v>2.1021500000000001E-4</v>
      </c>
      <c r="L6600" s="7">
        <v>2.1021455009999999E-5</v>
      </c>
      <c r="M6600" s="7">
        <v>63.69</v>
      </c>
      <c r="N6600" s="7">
        <v>1E-3</v>
      </c>
      <c r="O6600" s="7">
        <v>1E-4</v>
      </c>
      <c r="P6600" s="7">
        <v>1</v>
      </c>
      <c r="Q6600" s="7">
        <v>28</v>
      </c>
      <c r="R6600" s="7">
        <v>265</v>
      </c>
      <c r="S6600" s="189">
        <v>45625.593981481485</v>
      </c>
    </row>
    <row r="6601" spans="1:19">
      <c r="A6601" s="7">
        <v>1999</v>
      </c>
      <c r="B6601" s="123" t="s">
        <v>537</v>
      </c>
      <c r="C6601" s="123" t="s">
        <v>538</v>
      </c>
      <c r="D6601" s="123" t="s">
        <v>551</v>
      </c>
      <c r="E6601" s="123" t="s">
        <v>535</v>
      </c>
      <c r="F6601" s="7">
        <v>408.93815234300001</v>
      </c>
      <c r="G6601" s="123" t="s">
        <v>532</v>
      </c>
      <c r="H6601" s="7">
        <v>23.158313709000002</v>
      </c>
      <c r="I6601" s="7">
        <v>56.630357369999999</v>
      </c>
      <c r="J6601" s="7">
        <v>23.136026579999999</v>
      </c>
      <c r="K6601" s="7">
        <v>4.0893800000000002E-4</v>
      </c>
      <c r="L6601" s="7">
        <v>4.0893815229999998E-5</v>
      </c>
      <c r="M6601" s="7">
        <v>56.575857370000001</v>
      </c>
      <c r="N6601" s="7">
        <v>1E-3</v>
      </c>
      <c r="O6601" s="7">
        <v>1E-4</v>
      </c>
      <c r="P6601" s="7">
        <v>1</v>
      </c>
      <c r="Q6601" s="7">
        <v>28</v>
      </c>
      <c r="R6601" s="7">
        <v>265</v>
      </c>
      <c r="S6601" s="189">
        <v>45625.593981481485</v>
      </c>
    </row>
    <row r="6602" spans="1:19">
      <c r="A6602" s="7">
        <v>1999</v>
      </c>
      <c r="B6602" s="123" t="s">
        <v>537</v>
      </c>
      <c r="C6602" s="123" t="s">
        <v>538</v>
      </c>
      <c r="D6602" s="123" t="s">
        <v>551</v>
      </c>
      <c r="E6602" s="123" t="s">
        <v>541</v>
      </c>
      <c r="F6602" s="7">
        <v>961.647496778</v>
      </c>
      <c r="G6602" s="123" t="s">
        <v>532</v>
      </c>
      <c r="H6602" s="7">
        <v>90.290213035999997</v>
      </c>
      <c r="I6602" s="7">
        <v>93.891174613000004</v>
      </c>
      <c r="J6602" s="7">
        <v>90.056532693999998</v>
      </c>
      <c r="K6602" s="7">
        <v>2.8849420000000001E-3</v>
      </c>
      <c r="L6602" s="7">
        <v>5.7698799999999996E-4</v>
      </c>
      <c r="M6602" s="7">
        <v>93.648174612999995</v>
      </c>
      <c r="N6602" s="7">
        <v>3.0000000000000001E-3</v>
      </c>
      <c r="O6602" s="7">
        <v>5.9999999999999995E-4</v>
      </c>
      <c r="P6602" s="7">
        <v>1</v>
      </c>
      <c r="Q6602" s="7">
        <v>28</v>
      </c>
      <c r="R6602" s="7">
        <v>265</v>
      </c>
      <c r="S6602" s="189">
        <v>45625.593981481485</v>
      </c>
    </row>
    <row r="6603" spans="1:19">
      <c r="A6603" s="7">
        <v>1999</v>
      </c>
      <c r="B6603" s="123" t="s">
        <v>537</v>
      </c>
      <c r="C6603" s="123" t="s">
        <v>538</v>
      </c>
      <c r="D6603" s="123" t="s">
        <v>552</v>
      </c>
      <c r="E6603" s="123" t="s">
        <v>540</v>
      </c>
      <c r="F6603" s="7">
        <v>99.834498061999994</v>
      </c>
      <c r="G6603" s="123" t="s">
        <v>532</v>
      </c>
      <c r="H6603" s="7">
        <v>9.5119813890000007</v>
      </c>
      <c r="I6603" s="7">
        <v>95.277500000000003</v>
      </c>
      <c r="J6603" s="7">
        <v>9.4443435170000001</v>
      </c>
      <c r="K6603" s="7">
        <v>9.9834500000000009E-4</v>
      </c>
      <c r="L6603" s="7">
        <v>1.4975200000000001E-4</v>
      </c>
      <c r="M6603" s="7">
        <v>94.6</v>
      </c>
      <c r="N6603" s="7">
        <v>0.01</v>
      </c>
      <c r="O6603" s="7">
        <v>1.5E-3</v>
      </c>
      <c r="P6603" s="7">
        <v>1</v>
      </c>
      <c r="Q6603" s="7">
        <v>28</v>
      </c>
      <c r="R6603" s="7">
        <v>265</v>
      </c>
      <c r="S6603" s="189">
        <v>45625.593981481485</v>
      </c>
    </row>
    <row r="6604" spans="1:19">
      <c r="A6604" s="7">
        <v>1999</v>
      </c>
      <c r="B6604" s="123" t="s">
        <v>537</v>
      </c>
      <c r="C6604" s="123" t="s">
        <v>538</v>
      </c>
      <c r="D6604" s="123" t="s">
        <v>552</v>
      </c>
      <c r="E6604" s="123" t="s">
        <v>531</v>
      </c>
      <c r="F6604" s="7">
        <v>279.81770220099997</v>
      </c>
      <c r="G6604" s="123" t="s">
        <v>532</v>
      </c>
      <c r="H6604" s="7">
        <v>21.336939246</v>
      </c>
      <c r="I6604" s="7">
        <v>76.253</v>
      </c>
      <c r="J6604" s="7">
        <v>21.268943543999999</v>
      </c>
      <c r="K6604" s="7">
        <v>8.3945299999999999E-4</v>
      </c>
      <c r="L6604" s="7">
        <v>1.6789100000000001E-4</v>
      </c>
      <c r="M6604" s="7">
        <v>76.010000000000005</v>
      </c>
      <c r="N6604" s="7">
        <v>3.0000000000000001E-3</v>
      </c>
      <c r="O6604" s="7">
        <v>5.9999999999999995E-4</v>
      </c>
      <c r="P6604" s="7">
        <v>1</v>
      </c>
      <c r="Q6604" s="7">
        <v>28</v>
      </c>
      <c r="R6604" s="7">
        <v>265</v>
      </c>
      <c r="S6604" s="189">
        <v>45625.593981481485</v>
      </c>
    </row>
    <row r="6605" spans="1:19">
      <c r="A6605" s="7">
        <v>1999</v>
      </c>
      <c r="B6605" s="123" t="s">
        <v>537</v>
      </c>
      <c r="C6605" s="123" t="s">
        <v>538</v>
      </c>
      <c r="D6605" s="123" t="s">
        <v>552</v>
      </c>
      <c r="E6605" s="123" t="s">
        <v>533</v>
      </c>
      <c r="F6605" s="7">
        <v>1261.665333337</v>
      </c>
      <c r="G6605" s="123" t="s">
        <v>532</v>
      </c>
      <c r="H6605" s="7">
        <v>92.782448059000004</v>
      </c>
      <c r="I6605" s="7">
        <v>73.539666667000006</v>
      </c>
      <c r="J6605" s="7">
        <v>92.475863383000004</v>
      </c>
      <c r="K6605" s="7">
        <v>3.7849960000000001E-3</v>
      </c>
      <c r="L6605" s="7">
        <v>7.5699899999999995E-4</v>
      </c>
      <c r="M6605" s="7">
        <v>73.296666666999997</v>
      </c>
      <c r="N6605" s="7">
        <v>3.0000000000000001E-3</v>
      </c>
      <c r="O6605" s="7">
        <v>5.9999999999999995E-4</v>
      </c>
      <c r="P6605" s="7">
        <v>1</v>
      </c>
      <c r="Q6605" s="7">
        <v>28</v>
      </c>
      <c r="R6605" s="7">
        <v>265</v>
      </c>
      <c r="S6605" s="189">
        <v>45625.593981481485</v>
      </c>
    </row>
    <row r="6606" spans="1:19">
      <c r="A6606" s="7">
        <v>1999</v>
      </c>
      <c r="B6606" s="123" t="s">
        <v>537</v>
      </c>
      <c r="C6606" s="123" t="s">
        <v>538</v>
      </c>
      <c r="D6606" s="123" t="s">
        <v>552</v>
      </c>
      <c r="E6606" s="123" t="s">
        <v>160</v>
      </c>
      <c r="F6606" s="7">
        <v>24.024051361000001</v>
      </c>
      <c r="G6606" s="123" t="s">
        <v>532</v>
      </c>
      <c r="H6606" s="7">
        <v>1.720914871</v>
      </c>
      <c r="I6606" s="7">
        <v>71.632999999999996</v>
      </c>
      <c r="J6606" s="7">
        <v>1.715077027</v>
      </c>
      <c r="K6606" s="7">
        <v>7.2072154080000004E-5</v>
      </c>
      <c r="L6606" s="7">
        <v>1.441443082E-5</v>
      </c>
      <c r="M6606" s="7">
        <v>71.39</v>
      </c>
      <c r="N6606" s="7">
        <v>3.0000000000000001E-3</v>
      </c>
      <c r="O6606" s="7">
        <v>5.9999999999999995E-4</v>
      </c>
      <c r="P6606" s="7">
        <v>1</v>
      </c>
      <c r="Q6606" s="7">
        <v>28</v>
      </c>
      <c r="R6606" s="7">
        <v>265</v>
      </c>
      <c r="S6606" s="189">
        <v>45625.593981481485</v>
      </c>
    </row>
    <row r="6607" spans="1:19">
      <c r="A6607" s="7">
        <v>1999</v>
      </c>
      <c r="B6607" s="123" t="s">
        <v>537</v>
      </c>
      <c r="C6607" s="123" t="s">
        <v>538</v>
      </c>
      <c r="D6607" s="123" t="s">
        <v>552</v>
      </c>
      <c r="E6607" s="123" t="s">
        <v>163</v>
      </c>
      <c r="F6607" s="7">
        <v>329.71983700700002</v>
      </c>
      <c r="G6607" s="123" t="s">
        <v>532</v>
      </c>
      <c r="H6607" s="7">
        <v>21.017826150000001</v>
      </c>
      <c r="I6607" s="7">
        <v>63.744500000000002</v>
      </c>
      <c r="J6607" s="7">
        <v>20.999856419</v>
      </c>
      <c r="K6607" s="7">
        <v>3.2971999999999998E-4</v>
      </c>
      <c r="L6607" s="7">
        <v>3.2971983699999997E-5</v>
      </c>
      <c r="M6607" s="7">
        <v>63.69</v>
      </c>
      <c r="N6607" s="7">
        <v>1E-3</v>
      </c>
      <c r="O6607" s="7">
        <v>1E-4</v>
      </c>
      <c r="P6607" s="7">
        <v>1</v>
      </c>
      <c r="Q6607" s="7">
        <v>28</v>
      </c>
      <c r="R6607" s="7">
        <v>265</v>
      </c>
      <c r="S6607" s="189">
        <v>45625.593981481485</v>
      </c>
    </row>
    <row r="6608" spans="1:19">
      <c r="A6608" s="7">
        <v>1999</v>
      </c>
      <c r="B6608" s="123" t="s">
        <v>537</v>
      </c>
      <c r="C6608" s="123" t="s">
        <v>538</v>
      </c>
      <c r="D6608" s="123" t="s">
        <v>552</v>
      </c>
      <c r="E6608" s="123" t="s">
        <v>535</v>
      </c>
      <c r="F6608" s="7">
        <v>1577.63284264</v>
      </c>
      <c r="G6608" s="123" t="s">
        <v>532</v>
      </c>
      <c r="H6608" s="7">
        <v>89.341911676999999</v>
      </c>
      <c r="I6608" s="7">
        <v>56.630357369999999</v>
      </c>
      <c r="J6608" s="7">
        <v>89.255930687000003</v>
      </c>
      <c r="K6608" s="7">
        <v>1.5776329999999999E-3</v>
      </c>
      <c r="L6608" s="7">
        <v>1.57763E-4</v>
      </c>
      <c r="M6608" s="7">
        <v>56.575857370000001</v>
      </c>
      <c r="N6608" s="7">
        <v>1E-3</v>
      </c>
      <c r="O6608" s="7">
        <v>1E-4</v>
      </c>
      <c r="P6608" s="7">
        <v>1</v>
      </c>
      <c r="Q6608" s="7">
        <v>28</v>
      </c>
      <c r="R6608" s="7">
        <v>265</v>
      </c>
      <c r="S6608" s="189">
        <v>45625.593981481485</v>
      </c>
    </row>
    <row r="6609" spans="1:19">
      <c r="A6609" s="7">
        <v>1999</v>
      </c>
      <c r="B6609" s="123" t="s">
        <v>537</v>
      </c>
      <c r="C6609" s="123" t="s">
        <v>538</v>
      </c>
      <c r="D6609" s="123" t="s">
        <v>552</v>
      </c>
      <c r="E6609" s="123" t="s">
        <v>541</v>
      </c>
      <c r="F6609" s="7">
        <v>0</v>
      </c>
      <c r="G6609" s="123" t="s">
        <v>532</v>
      </c>
      <c r="H6609" s="7">
        <v>0</v>
      </c>
      <c r="I6609" s="7"/>
      <c r="J6609" s="7">
        <v>0</v>
      </c>
      <c r="K6609" s="7">
        <v>0</v>
      </c>
      <c r="L6609" s="7">
        <v>0</v>
      </c>
      <c r="M6609" s="7"/>
      <c r="N6609" s="7"/>
      <c r="O6609" s="7"/>
      <c r="P6609" s="7">
        <v>1</v>
      </c>
      <c r="Q6609" s="7">
        <v>28</v>
      </c>
      <c r="R6609" s="7">
        <v>265</v>
      </c>
      <c r="S6609" s="189">
        <v>45625.593981481485</v>
      </c>
    </row>
    <row r="6610" spans="1:19">
      <c r="A6610" s="7">
        <v>1999</v>
      </c>
      <c r="B6610" s="123" t="s">
        <v>537</v>
      </c>
      <c r="C6610" s="123" t="s">
        <v>538</v>
      </c>
      <c r="D6610" s="123" t="s">
        <v>567</v>
      </c>
      <c r="E6610" s="123" t="s">
        <v>540</v>
      </c>
      <c r="F6610" s="7">
        <v>0</v>
      </c>
      <c r="G6610" s="123" t="s">
        <v>532</v>
      </c>
      <c r="H6610" s="7">
        <v>0</v>
      </c>
      <c r="I6610" s="7"/>
      <c r="J6610" s="7">
        <v>0</v>
      </c>
      <c r="K6610" s="7">
        <v>0</v>
      </c>
      <c r="L6610" s="7">
        <v>0</v>
      </c>
      <c r="M6610" s="7"/>
      <c r="N6610" s="7"/>
      <c r="O6610" s="7"/>
      <c r="P6610" s="7">
        <v>1</v>
      </c>
      <c r="Q6610" s="7">
        <v>28</v>
      </c>
      <c r="R6610" s="7">
        <v>265</v>
      </c>
      <c r="S6610" s="189">
        <v>45625.593981481485</v>
      </c>
    </row>
    <row r="6611" spans="1:19">
      <c r="A6611" s="7">
        <v>1999</v>
      </c>
      <c r="B6611" s="123" t="s">
        <v>537</v>
      </c>
      <c r="C6611" s="123" t="s">
        <v>538</v>
      </c>
      <c r="D6611" s="123" t="s">
        <v>567</v>
      </c>
      <c r="E6611" s="123" t="s">
        <v>531</v>
      </c>
      <c r="F6611" s="7">
        <v>72.202531639</v>
      </c>
      <c r="G6611" s="123" t="s">
        <v>532</v>
      </c>
      <c r="H6611" s="7">
        <v>5.5056596449999997</v>
      </c>
      <c r="I6611" s="7">
        <v>76.253</v>
      </c>
      <c r="J6611" s="7">
        <v>5.4881144300000004</v>
      </c>
      <c r="K6611" s="7">
        <v>2.16608E-4</v>
      </c>
      <c r="L6611" s="7">
        <v>4.3321518980000001E-5</v>
      </c>
      <c r="M6611" s="7">
        <v>76.010000000000005</v>
      </c>
      <c r="N6611" s="7">
        <v>3.0000000000000001E-3</v>
      </c>
      <c r="O6611" s="7">
        <v>5.9999999999999995E-4</v>
      </c>
      <c r="P6611" s="7">
        <v>1</v>
      </c>
      <c r="Q6611" s="7">
        <v>28</v>
      </c>
      <c r="R6611" s="7">
        <v>265</v>
      </c>
      <c r="S6611" s="189">
        <v>45625.593981481485</v>
      </c>
    </row>
    <row r="6612" spans="1:19">
      <c r="A6612" s="7">
        <v>1999</v>
      </c>
      <c r="B6612" s="123" t="s">
        <v>537</v>
      </c>
      <c r="C6612" s="123" t="s">
        <v>538</v>
      </c>
      <c r="D6612" s="123" t="s">
        <v>567</v>
      </c>
      <c r="E6612" s="123" t="s">
        <v>533</v>
      </c>
      <c r="F6612" s="7">
        <v>58.446686763000002</v>
      </c>
      <c r="G6612" s="123" t="s">
        <v>532</v>
      </c>
      <c r="H6612" s="7">
        <v>4.2981498619999998</v>
      </c>
      <c r="I6612" s="7">
        <v>73.539666667000006</v>
      </c>
      <c r="J6612" s="7">
        <v>4.283947317</v>
      </c>
      <c r="K6612" s="7">
        <v>1.7534000000000001E-4</v>
      </c>
      <c r="L6612" s="7">
        <v>3.5068012060000002E-5</v>
      </c>
      <c r="M6612" s="7">
        <v>73.296666666999997</v>
      </c>
      <c r="N6612" s="7">
        <v>3.0000000000000001E-3</v>
      </c>
      <c r="O6612" s="7">
        <v>5.9999999999999995E-4</v>
      </c>
      <c r="P6612" s="7">
        <v>1</v>
      </c>
      <c r="Q6612" s="7">
        <v>28</v>
      </c>
      <c r="R6612" s="7">
        <v>265</v>
      </c>
      <c r="S6612" s="189">
        <v>45625.593981481485</v>
      </c>
    </row>
    <row r="6613" spans="1:19">
      <c r="A6613" s="7">
        <v>1999</v>
      </c>
      <c r="B6613" s="123" t="s">
        <v>537</v>
      </c>
      <c r="C6613" s="123" t="s">
        <v>538</v>
      </c>
      <c r="D6613" s="123" t="s">
        <v>567</v>
      </c>
      <c r="E6613" s="123" t="s">
        <v>160</v>
      </c>
      <c r="F6613" s="7">
        <v>6.199026419</v>
      </c>
      <c r="G6613" s="123" t="s">
        <v>532</v>
      </c>
      <c r="H6613" s="7">
        <v>0.44405485900000002</v>
      </c>
      <c r="I6613" s="7">
        <v>71.632999999999996</v>
      </c>
      <c r="J6613" s="7">
        <v>0.44254849600000001</v>
      </c>
      <c r="K6613" s="7">
        <v>1.859707926E-5</v>
      </c>
      <c r="L6613" s="7">
        <v>3.7194158509999999E-6</v>
      </c>
      <c r="M6613" s="7">
        <v>71.39</v>
      </c>
      <c r="N6613" s="7">
        <v>3.0000000000000001E-3</v>
      </c>
      <c r="O6613" s="7">
        <v>5.9999999999999995E-4</v>
      </c>
      <c r="P6613" s="7">
        <v>1</v>
      </c>
      <c r="Q6613" s="7">
        <v>28</v>
      </c>
      <c r="R6613" s="7">
        <v>265</v>
      </c>
      <c r="S6613" s="189">
        <v>45625.593981481485</v>
      </c>
    </row>
    <row r="6614" spans="1:19">
      <c r="A6614" s="7">
        <v>1999</v>
      </c>
      <c r="B6614" s="123" t="s">
        <v>537</v>
      </c>
      <c r="C6614" s="123" t="s">
        <v>538</v>
      </c>
      <c r="D6614" s="123" t="s">
        <v>567</v>
      </c>
      <c r="E6614" s="123" t="s">
        <v>163</v>
      </c>
      <c r="F6614" s="7">
        <v>39.273341375999998</v>
      </c>
      <c r="G6614" s="123" t="s">
        <v>532</v>
      </c>
      <c r="H6614" s="7">
        <v>2.5034595089999998</v>
      </c>
      <c r="I6614" s="7">
        <v>63.744500000000002</v>
      </c>
      <c r="J6614" s="7">
        <v>2.501319112</v>
      </c>
      <c r="K6614" s="7">
        <v>3.9273341380000001E-5</v>
      </c>
      <c r="L6614" s="7">
        <v>3.9273341379999996E-6</v>
      </c>
      <c r="M6614" s="7">
        <v>63.69</v>
      </c>
      <c r="N6614" s="7">
        <v>1E-3</v>
      </c>
      <c r="O6614" s="7">
        <v>1E-4</v>
      </c>
      <c r="P6614" s="7">
        <v>1</v>
      </c>
      <c r="Q6614" s="7">
        <v>28</v>
      </c>
      <c r="R6614" s="7">
        <v>265</v>
      </c>
      <c r="S6614" s="189">
        <v>45625.593981481485</v>
      </c>
    </row>
    <row r="6615" spans="1:19">
      <c r="A6615" s="7">
        <v>1999</v>
      </c>
      <c r="B6615" s="123" t="s">
        <v>537</v>
      </c>
      <c r="C6615" s="123" t="s">
        <v>538</v>
      </c>
      <c r="D6615" s="123" t="s">
        <v>567</v>
      </c>
      <c r="E6615" s="123" t="s">
        <v>535</v>
      </c>
      <c r="F6615" s="7">
        <v>206.70833198</v>
      </c>
      <c r="G6615" s="123" t="s">
        <v>532</v>
      </c>
      <c r="H6615" s="7">
        <v>11.705966711</v>
      </c>
      <c r="I6615" s="7">
        <v>56.630357369999999</v>
      </c>
      <c r="J6615" s="7">
        <v>11.694701107</v>
      </c>
      <c r="K6615" s="7">
        <v>2.06708E-4</v>
      </c>
      <c r="L6615" s="7">
        <v>2.0670833199999999E-5</v>
      </c>
      <c r="M6615" s="7">
        <v>56.575857370000001</v>
      </c>
      <c r="N6615" s="7">
        <v>1E-3</v>
      </c>
      <c r="O6615" s="7">
        <v>1E-4</v>
      </c>
      <c r="P6615" s="7">
        <v>1</v>
      </c>
      <c r="Q6615" s="7">
        <v>28</v>
      </c>
      <c r="R6615" s="7">
        <v>265</v>
      </c>
      <c r="S6615" s="189">
        <v>45625.593981481485</v>
      </c>
    </row>
    <row r="6616" spans="1:19">
      <c r="A6616" s="7">
        <v>1999</v>
      </c>
      <c r="B6616" s="123" t="s">
        <v>537</v>
      </c>
      <c r="C6616" s="123" t="s">
        <v>538</v>
      </c>
      <c r="D6616" s="123" t="s">
        <v>567</v>
      </c>
      <c r="E6616" s="123" t="s">
        <v>541</v>
      </c>
      <c r="F6616" s="7">
        <v>0</v>
      </c>
      <c r="G6616" s="123" t="s">
        <v>532</v>
      </c>
      <c r="H6616" s="7">
        <v>0</v>
      </c>
      <c r="I6616" s="7"/>
      <c r="J6616" s="7">
        <v>0</v>
      </c>
      <c r="K6616" s="7">
        <v>0</v>
      </c>
      <c r="L6616" s="7">
        <v>0</v>
      </c>
      <c r="M6616" s="7"/>
      <c r="N6616" s="7"/>
      <c r="O6616" s="7"/>
      <c r="P6616" s="7">
        <v>1</v>
      </c>
      <c r="Q6616" s="7">
        <v>28</v>
      </c>
      <c r="R6616" s="7">
        <v>265</v>
      </c>
      <c r="S6616" s="189">
        <v>45625.593981481485</v>
      </c>
    </row>
    <row r="6617" spans="1:19">
      <c r="A6617" s="7">
        <v>1999</v>
      </c>
      <c r="B6617" s="123" t="s">
        <v>537</v>
      </c>
      <c r="C6617" s="123" t="s">
        <v>538</v>
      </c>
      <c r="D6617" s="123" t="s">
        <v>568</v>
      </c>
      <c r="E6617" s="123" t="s">
        <v>540</v>
      </c>
      <c r="F6617" s="7">
        <v>0</v>
      </c>
      <c r="G6617" s="123" t="s">
        <v>532</v>
      </c>
      <c r="H6617" s="7">
        <v>0</v>
      </c>
      <c r="I6617" s="7"/>
      <c r="J6617" s="7">
        <v>0</v>
      </c>
      <c r="K6617" s="7">
        <v>0</v>
      </c>
      <c r="L6617" s="7">
        <v>0</v>
      </c>
      <c r="M6617" s="7"/>
      <c r="N6617" s="7"/>
      <c r="O6617" s="7"/>
      <c r="P6617" s="7">
        <v>1</v>
      </c>
      <c r="Q6617" s="7">
        <v>28</v>
      </c>
      <c r="R6617" s="7">
        <v>265</v>
      </c>
      <c r="S6617" s="189">
        <v>45625.593981481485</v>
      </c>
    </row>
    <row r="6618" spans="1:19">
      <c r="A6618" s="7">
        <v>1999</v>
      </c>
      <c r="B6618" s="123" t="s">
        <v>537</v>
      </c>
      <c r="C6618" s="123" t="s">
        <v>538</v>
      </c>
      <c r="D6618" s="123" t="s">
        <v>568</v>
      </c>
      <c r="E6618" s="123" t="s">
        <v>569</v>
      </c>
      <c r="F6618" s="7">
        <v>0</v>
      </c>
      <c r="G6618" s="123" t="s">
        <v>532</v>
      </c>
      <c r="H6618" s="7">
        <v>0</v>
      </c>
      <c r="I6618" s="7"/>
      <c r="J6618" s="7">
        <v>0</v>
      </c>
      <c r="K6618" s="7">
        <v>0</v>
      </c>
      <c r="L6618" s="7">
        <v>0</v>
      </c>
      <c r="M6618" s="7"/>
      <c r="N6618" s="7"/>
      <c r="O6618" s="7"/>
      <c r="P6618" s="7">
        <v>1</v>
      </c>
      <c r="Q6618" s="7">
        <v>28</v>
      </c>
      <c r="R6618" s="7">
        <v>265</v>
      </c>
      <c r="S6618" s="189">
        <v>45625.593981481485</v>
      </c>
    </row>
    <row r="6619" spans="1:19">
      <c r="A6619" s="7">
        <v>1999</v>
      </c>
      <c r="B6619" s="123" t="s">
        <v>537</v>
      </c>
      <c r="C6619" s="123" t="s">
        <v>538</v>
      </c>
      <c r="D6619" s="123" t="s">
        <v>568</v>
      </c>
      <c r="E6619" s="123" t="s">
        <v>531</v>
      </c>
      <c r="F6619" s="7">
        <v>123.641167674</v>
      </c>
      <c r="G6619" s="123" t="s">
        <v>532</v>
      </c>
      <c r="H6619" s="7">
        <v>9.4280099590000006</v>
      </c>
      <c r="I6619" s="7">
        <v>76.253</v>
      </c>
      <c r="J6619" s="7">
        <v>9.3979651549999996</v>
      </c>
      <c r="K6619" s="7">
        <v>3.7092400000000001E-4</v>
      </c>
      <c r="L6619" s="7">
        <v>7.4184700600000004E-5</v>
      </c>
      <c r="M6619" s="7">
        <v>76.010000000000005</v>
      </c>
      <c r="N6619" s="7">
        <v>3.0000000000000001E-3</v>
      </c>
      <c r="O6619" s="7">
        <v>5.9999999999999995E-4</v>
      </c>
      <c r="P6619" s="7">
        <v>1</v>
      </c>
      <c r="Q6619" s="7">
        <v>28</v>
      </c>
      <c r="R6619" s="7">
        <v>265</v>
      </c>
      <c r="S6619" s="189">
        <v>45625.593981481485</v>
      </c>
    </row>
    <row r="6620" spans="1:19">
      <c r="A6620" s="7">
        <v>1999</v>
      </c>
      <c r="B6620" s="123" t="s">
        <v>537</v>
      </c>
      <c r="C6620" s="123" t="s">
        <v>538</v>
      </c>
      <c r="D6620" s="123" t="s">
        <v>568</v>
      </c>
      <c r="E6620" s="123" t="s">
        <v>533</v>
      </c>
      <c r="F6620" s="7">
        <v>39.661378094</v>
      </c>
      <c r="G6620" s="123" t="s">
        <v>532</v>
      </c>
      <c r="H6620" s="7">
        <v>2.916684525</v>
      </c>
      <c r="I6620" s="7">
        <v>73.539666667000006</v>
      </c>
      <c r="J6620" s="7">
        <v>2.9070468100000002</v>
      </c>
      <c r="K6620" s="7">
        <v>1.18984E-4</v>
      </c>
      <c r="L6620" s="7">
        <v>2.3796826859999998E-5</v>
      </c>
      <c r="M6620" s="7">
        <v>73.296666666999997</v>
      </c>
      <c r="N6620" s="7">
        <v>3.0000000000000001E-3</v>
      </c>
      <c r="O6620" s="7">
        <v>5.9999999999999995E-4</v>
      </c>
      <c r="P6620" s="7">
        <v>1</v>
      </c>
      <c r="Q6620" s="7">
        <v>28</v>
      </c>
      <c r="R6620" s="7">
        <v>265</v>
      </c>
      <c r="S6620" s="189">
        <v>45625.593981481485</v>
      </c>
    </row>
    <row r="6621" spans="1:19">
      <c r="A6621" s="7">
        <v>1999</v>
      </c>
      <c r="B6621" s="123" t="s">
        <v>537</v>
      </c>
      <c r="C6621" s="123" t="s">
        <v>538</v>
      </c>
      <c r="D6621" s="123" t="s">
        <v>568</v>
      </c>
      <c r="E6621" s="123" t="s">
        <v>160</v>
      </c>
      <c r="F6621" s="7">
        <v>10.615346131000001</v>
      </c>
      <c r="G6621" s="123" t="s">
        <v>532</v>
      </c>
      <c r="H6621" s="7">
        <v>0.76040908900000004</v>
      </c>
      <c r="I6621" s="7">
        <v>71.632999999999996</v>
      </c>
      <c r="J6621" s="7">
        <v>0.75782956000000001</v>
      </c>
      <c r="K6621" s="7">
        <v>3.184603839E-5</v>
      </c>
      <c r="L6621" s="7">
        <v>6.3692076790000004E-6</v>
      </c>
      <c r="M6621" s="7">
        <v>71.39</v>
      </c>
      <c r="N6621" s="7">
        <v>3.0000000000000001E-3</v>
      </c>
      <c r="O6621" s="7">
        <v>5.9999999999999995E-4</v>
      </c>
      <c r="P6621" s="7">
        <v>1</v>
      </c>
      <c r="Q6621" s="7">
        <v>28</v>
      </c>
      <c r="R6621" s="7">
        <v>265</v>
      </c>
      <c r="S6621" s="189">
        <v>45625.593981481485</v>
      </c>
    </row>
    <row r="6622" spans="1:19">
      <c r="A6622" s="7">
        <v>1999</v>
      </c>
      <c r="B6622" s="123" t="s">
        <v>537</v>
      </c>
      <c r="C6622" s="123" t="s">
        <v>538</v>
      </c>
      <c r="D6622" s="123" t="s">
        <v>568</v>
      </c>
      <c r="E6622" s="123" t="s">
        <v>163</v>
      </c>
      <c r="F6622" s="7">
        <v>28.435722942000002</v>
      </c>
      <c r="G6622" s="123" t="s">
        <v>532</v>
      </c>
      <c r="H6622" s="7">
        <v>1.812620941</v>
      </c>
      <c r="I6622" s="7">
        <v>63.744500000000002</v>
      </c>
      <c r="J6622" s="7">
        <v>1.8110711939999999</v>
      </c>
      <c r="K6622" s="7">
        <v>2.843572294E-5</v>
      </c>
      <c r="L6622" s="7">
        <v>2.8435722939999998E-6</v>
      </c>
      <c r="M6622" s="7">
        <v>63.69</v>
      </c>
      <c r="N6622" s="7">
        <v>1E-3</v>
      </c>
      <c r="O6622" s="7">
        <v>1E-4</v>
      </c>
      <c r="P6622" s="7">
        <v>1</v>
      </c>
      <c r="Q6622" s="7">
        <v>28</v>
      </c>
      <c r="R6622" s="7">
        <v>265</v>
      </c>
      <c r="S6622" s="189">
        <v>45625.593981481485</v>
      </c>
    </row>
    <row r="6623" spans="1:19">
      <c r="A6623" s="7">
        <v>1999</v>
      </c>
      <c r="B6623" s="123" t="s">
        <v>537</v>
      </c>
      <c r="C6623" s="123" t="s">
        <v>538</v>
      </c>
      <c r="D6623" s="123" t="s">
        <v>568</v>
      </c>
      <c r="E6623" s="123" t="s">
        <v>535</v>
      </c>
      <c r="F6623" s="7">
        <v>330.60969122400002</v>
      </c>
      <c r="G6623" s="123" t="s">
        <v>532</v>
      </c>
      <c r="H6623" s="7">
        <v>18.722544964000001</v>
      </c>
      <c r="I6623" s="7">
        <v>56.630357369999999</v>
      </c>
      <c r="J6623" s="7">
        <v>18.704526735999998</v>
      </c>
      <c r="K6623" s="7">
        <v>3.3061000000000001E-4</v>
      </c>
      <c r="L6623" s="7">
        <v>3.3060969120000001E-5</v>
      </c>
      <c r="M6623" s="7">
        <v>56.575857370000001</v>
      </c>
      <c r="N6623" s="7">
        <v>1E-3</v>
      </c>
      <c r="O6623" s="7">
        <v>1E-4</v>
      </c>
      <c r="P6623" s="7">
        <v>1</v>
      </c>
      <c r="Q6623" s="7">
        <v>28</v>
      </c>
      <c r="R6623" s="7">
        <v>265</v>
      </c>
      <c r="S6623" s="189">
        <v>45625.593981481485</v>
      </c>
    </row>
    <row r="6624" spans="1:19">
      <c r="A6624" s="7">
        <v>1999</v>
      </c>
      <c r="B6624" s="123" t="s">
        <v>537</v>
      </c>
      <c r="C6624" s="123" t="s">
        <v>538</v>
      </c>
      <c r="D6624" s="123" t="s">
        <v>568</v>
      </c>
      <c r="E6624" s="123" t="s">
        <v>541</v>
      </c>
      <c r="F6624" s="7">
        <v>0</v>
      </c>
      <c r="G6624" s="123" t="s">
        <v>532</v>
      </c>
      <c r="H6624" s="7">
        <v>0</v>
      </c>
      <c r="I6624" s="7"/>
      <c r="J6624" s="7">
        <v>0</v>
      </c>
      <c r="K6624" s="7">
        <v>0</v>
      </c>
      <c r="L6624" s="7">
        <v>0</v>
      </c>
      <c r="M6624" s="7"/>
      <c r="N6624" s="7"/>
      <c r="O6624" s="7"/>
      <c r="P6624" s="7">
        <v>1</v>
      </c>
      <c r="Q6624" s="7">
        <v>28</v>
      </c>
      <c r="R6624" s="7">
        <v>265</v>
      </c>
      <c r="S6624" s="189">
        <v>45625.593981481485</v>
      </c>
    </row>
    <row r="6625" spans="1:19">
      <c r="A6625" s="7">
        <v>1999</v>
      </c>
      <c r="B6625" s="123" t="s">
        <v>537</v>
      </c>
      <c r="C6625" s="123" t="s">
        <v>538</v>
      </c>
      <c r="D6625" s="123" t="s">
        <v>568</v>
      </c>
      <c r="E6625" s="123" t="s">
        <v>593</v>
      </c>
      <c r="F6625" s="7">
        <v>44.003267999999998</v>
      </c>
      <c r="G6625" s="123" t="s">
        <v>532</v>
      </c>
      <c r="H6625" s="7">
        <v>3.237599114</v>
      </c>
      <c r="I6625" s="7">
        <v>73.576333332999994</v>
      </c>
      <c r="J6625" s="7">
        <v>3.2269063199999999</v>
      </c>
      <c r="K6625" s="7">
        <v>1.3201E-4</v>
      </c>
      <c r="L6625" s="7">
        <v>2.6401960799999999E-5</v>
      </c>
      <c r="M6625" s="7">
        <v>73.333333332999999</v>
      </c>
      <c r="N6625" s="7">
        <v>3.0000000000000001E-3</v>
      </c>
      <c r="O6625" s="7">
        <v>5.9999999999999995E-4</v>
      </c>
      <c r="P6625" s="7">
        <v>1</v>
      </c>
      <c r="Q6625" s="7">
        <v>28</v>
      </c>
      <c r="R6625" s="7">
        <v>265</v>
      </c>
      <c r="S6625" s="189">
        <v>45625.593981481485</v>
      </c>
    </row>
    <row r="6626" spans="1:19">
      <c r="A6626" s="7">
        <v>1999</v>
      </c>
      <c r="B6626" s="123" t="s">
        <v>537</v>
      </c>
      <c r="C6626" s="123" t="s">
        <v>538</v>
      </c>
      <c r="D6626" s="123" t="s">
        <v>566</v>
      </c>
      <c r="E6626" s="123" t="s">
        <v>540</v>
      </c>
      <c r="F6626" s="7">
        <v>0</v>
      </c>
      <c r="G6626" s="123" t="s">
        <v>532</v>
      </c>
      <c r="H6626" s="7">
        <v>0</v>
      </c>
      <c r="I6626" s="7"/>
      <c r="J6626" s="7">
        <v>0</v>
      </c>
      <c r="K6626" s="7">
        <v>0</v>
      </c>
      <c r="L6626" s="7">
        <v>0</v>
      </c>
      <c r="M6626" s="7"/>
      <c r="N6626" s="7"/>
      <c r="O6626" s="7"/>
      <c r="P6626" s="7">
        <v>1</v>
      </c>
      <c r="Q6626" s="7">
        <v>28</v>
      </c>
      <c r="R6626" s="7">
        <v>265</v>
      </c>
      <c r="S6626" s="189">
        <v>45625.593981481485</v>
      </c>
    </row>
    <row r="6627" spans="1:19">
      <c r="A6627" s="7">
        <v>1999</v>
      </c>
      <c r="B6627" s="123" t="s">
        <v>537</v>
      </c>
      <c r="C6627" s="123" t="s">
        <v>538</v>
      </c>
      <c r="D6627" s="123" t="s">
        <v>566</v>
      </c>
      <c r="E6627" s="123" t="s">
        <v>531</v>
      </c>
      <c r="F6627" s="7">
        <v>0</v>
      </c>
      <c r="G6627" s="123" t="s">
        <v>532</v>
      </c>
      <c r="H6627" s="7">
        <v>0</v>
      </c>
      <c r="I6627" s="7"/>
      <c r="J6627" s="7">
        <v>0</v>
      </c>
      <c r="K6627" s="7">
        <v>0</v>
      </c>
      <c r="L6627" s="7">
        <v>0</v>
      </c>
      <c r="M6627" s="7"/>
      <c r="N6627" s="7"/>
      <c r="O6627" s="7"/>
      <c r="P6627" s="7">
        <v>1</v>
      </c>
      <c r="Q6627" s="7">
        <v>28</v>
      </c>
      <c r="R6627" s="7">
        <v>265</v>
      </c>
      <c r="S6627" s="189">
        <v>45625.593981481485</v>
      </c>
    </row>
    <row r="6628" spans="1:19">
      <c r="A6628" s="7">
        <v>1999</v>
      </c>
      <c r="B6628" s="123" t="s">
        <v>537</v>
      </c>
      <c r="C6628" s="123" t="s">
        <v>538</v>
      </c>
      <c r="D6628" s="123" t="s">
        <v>566</v>
      </c>
      <c r="E6628" s="123" t="s">
        <v>533</v>
      </c>
      <c r="F6628" s="7">
        <v>2335.1531438799998</v>
      </c>
      <c r="G6628" s="123" t="s">
        <v>532</v>
      </c>
      <c r="H6628" s="7">
        <v>171.726383817</v>
      </c>
      <c r="I6628" s="7">
        <v>73.539666667000006</v>
      </c>
      <c r="J6628" s="7">
        <v>171.15894160299999</v>
      </c>
      <c r="K6628" s="7">
        <v>7.0054590000000003E-3</v>
      </c>
      <c r="L6628" s="7">
        <v>1.401092E-3</v>
      </c>
      <c r="M6628" s="7">
        <v>73.296666666999997</v>
      </c>
      <c r="N6628" s="7">
        <v>3.0000000000000001E-3</v>
      </c>
      <c r="O6628" s="7">
        <v>5.9999999999999995E-4</v>
      </c>
      <c r="P6628" s="7">
        <v>1</v>
      </c>
      <c r="Q6628" s="7">
        <v>28</v>
      </c>
      <c r="R6628" s="7">
        <v>265</v>
      </c>
      <c r="S6628" s="189">
        <v>45625.593981481485</v>
      </c>
    </row>
    <row r="6629" spans="1:19">
      <c r="A6629" s="7">
        <v>1999</v>
      </c>
      <c r="B6629" s="123" t="s">
        <v>537</v>
      </c>
      <c r="C6629" s="123" t="s">
        <v>538</v>
      </c>
      <c r="D6629" s="123" t="s">
        <v>566</v>
      </c>
      <c r="E6629" s="123" t="s">
        <v>160</v>
      </c>
      <c r="F6629" s="7">
        <v>49.207782012000003</v>
      </c>
      <c r="G6629" s="123" t="s">
        <v>532</v>
      </c>
      <c r="H6629" s="7">
        <v>3.5249010489999999</v>
      </c>
      <c r="I6629" s="7">
        <v>71.632999999999996</v>
      </c>
      <c r="J6629" s="7">
        <v>3.5129435579999999</v>
      </c>
      <c r="K6629" s="7">
        <v>1.4762299999999999E-4</v>
      </c>
      <c r="L6629" s="7">
        <v>2.952466921E-5</v>
      </c>
      <c r="M6629" s="7">
        <v>71.39</v>
      </c>
      <c r="N6629" s="7">
        <v>3.0000000000000001E-3</v>
      </c>
      <c r="O6629" s="7">
        <v>5.9999999999999995E-4</v>
      </c>
      <c r="P6629" s="7">
        <v>1</v>
      </c>
      <c r="Q6629" s="7">
        <v>28</v>
      </c>
      <c r="R6629" s="7">
        <v>265</v>
      </c>
      <c r="S6629" s="189">
        <v>45625.593981481485</v>
      </c>
    </row>
    <row r="6630" spans="1:19">
      <c r="A6630" s="7">
        <v>1999</v>
      </c>
      <c r="B6630" s="123" t="s">
        <v>537</v>
      </c>
      <c r="C6630" s="123" t="s">
        <v>538</v>
      </c>
      <c r="D6630" s="123" t="s">
        <v>566</v>
      </c>
      <c r="E6630" s="123" t="s">
        <v>163</v>
      </c>
      <c r="F6630" s="7">
        <v>25.702353988999999</v>
      </c>
      <c r="G6630" s="123" t="s">
        <v>532</v>
      </c>
      <c r="H6630" s="7">
        <v>1.638383704</v>
      </c>
      <c r="I6630" s="7">
        <v>63.744500000000002</v>
      </c>
      <c r="J6630" s="7">
        <v>1.6369829259999999</v>
      </c>
      <c r="K6630" s="7">
        <v>2.5702353990000001E-5</v>
      </c>
      <c r="L6630" s="7">
        <v>2.5702353990000002E-6</v>
      </c>
      <c r="M6630" s="7">
        <v>63.69</v>
      </c>
      <c r="N6630" s="7">
        <v>1E-3</v>
      </c>
      <c r="O6630" s="7">
        <v>1E-4</v>
      </c>
      <c r="P6630" s="7">
        <v>1</v>
      </c>
      <c r="Q6630" s="7">
        <v>28</v>
      </c>
      <c r="R6630" s="7">
        <v>265</v>
      </c>
      <c r="S6630" s="189">
        <v>45625.593981481485</v>
      </c>
    </row>
    <row r="6631" spans="1:19">
      <c r="A6631" s="7">
        <v>1999</v>
      </c>
      <c r="B6631" s="123" t="s">
        <v>537</v>
      </c>
      <c r="C6631" s="123" t="s">
        <v>538</v>
      </c>
      <c r="D6631" s="123" t="s">
        <v>566</v>
      </c>
      <c r="E6631" s="123" t="s">
        <v>535</v>
      </c>
      <c r="F6631" s="7">
        <v>0</v>
      </c>
      <c r="G6631" s="123" t="s">
        <v>532</v>
      </c>
      <c r="H6631" s="7">
        <v>0</v>
      </c>
      <c r="I6631" s="7"/>
      <c r="J6631" s="7">
        <v>0</v>
      </c>
      <c r="K6631" s="7">
        <v>0</v>
      </c>
      <c r="L6631" s="7">
        <v>0</v>
      </c>
      <c r="M6631" s="7"/>
      <c r="N6631" s="7"/>
      <c r="O6631" s="7"/>
      <c r="P6631" s="7">
        <v>1</v>
      </c>
      <c r="Q6631" s="7">
        <v>28</v>
      </c>
      <c r="R6631" s="7">
        <v>265</v>
      </c>
      <c r="S6631" s="189">
        <v>45625.593981481485</v>
      </c>
    </row>
    <row r="6632" spans="1:19">
      <c r="A6632" s="7">
        <v>1999</v>
      </c>
      <c r="B6632" s="123" t="s">
        <v>537</v>
      </c>
      <c r="C6632" s="123" t="s">
        <v>538</v>
      </c>
      <c r="D6632" s="123" t="s">
        <v>566</v>
      </c>
      <c r="E6632" s="123" t="s">
        <v>541</v>
      </c>
      <c r="F6632" s="7">
        <v>0</v>
      </c>
      <c r="G6632" s="123" t="s">
        <v>532</v>
      </c>
      <c r="H6632" s="7">
        <v>0</v>
      </c>
      <c r="I6632" s="7"/>
      <c r="J6632" s="7">
        <v>0</v>
      </c>
      <c r="K6632" s="7">
        <v>0</v>
      </c>
      <c r="L6632" s="7">
        <v>0</v>
      </c>
      <c r="M6632" s="7"/>
      <c r="N6632" s="7"/>
      <c r="O6632" s="7"/>
      <c r="P6632" s="7">
        <v>1</v>
      </c>
      <c r="Q6632" s="7">
        <v>28</v>
      </c>
      <c r="R6632" s="7">
        <v>265</v>
      </c>
      <c r="S6632" s="189">
        <v>45625.593981481485</v>
      </c>
    </row>
    <row r="6633" spans="1:19">
      <c r="A6633" s="7">
        <v>1999</v>
      </c>
      <c r="B6633" s="123" t="s">
        <v>537</v>
      </c>
      <c r="C6633" s="123" t="s">
        <v>553</v>
      </c>
      <c r="D6633" s="123" t="s">
        <v>554</v>
      </c>
      <c r="E6633" s="123" t="s">
        <v>533</v>
      </c>
      <c r="F6633" s="7">
        <v>28990.893700799999</v>
      </c>
      <c r="G6633" s="123" t="s">
        <v>532</v>
      </c>
      <c r="H6633" s="7">
        <v>2141.459214639</v>
      </c>
      <c r="I6633" s="7">
        <v>73.866616074000007</v>
      </c>
      <c r="J6633" s="7">
        <v>2125.0325082690001</v>
      </c>
      <c r="K6633" s="7">
        <v>0.18616221199999999</v>
      </c>
      <c r="L6633" s="7">
        <v>4.2317602000000003E-2</v>
      </c>
      <c r="M6633" s="7">
        <v>73.3</v>
      </c>
      <c r="N6633" s="7">
        <v>6.421403E-3</v>
      </c>
      <c r="O6633" s="7">
        <v>1.459686E-3</v>
      </c>
      <c r="P6633" s="7">
        <v>1</v>
      </c>
      <c r="Q6633" s="7">
        <v>28</v>
      </c>
      <c r="R6633" s="7">
        <v>265</v>
      </c>
      <c r="S6633" s="189">
        <v>45625.593981481485</v>
      </c>
    </row>
    <row r="6634" spans="1:19">
      <c r="A6634" s="7">
        <v>1999</v>
      </c>
      <c r="B6634" s="123" t="s">
        <v>537</v>
      </c>
      <c r="C6634" s="123" t="s">
        <v>553</v>
      </c>
      <c r="D6634" s="123" t="s">
        <v>555</v>
      </c>
      <c r="E6634" s="123" t="s">
        <v>533</v>
      </c>
      <c r="F6634" s="7">
        <v>0</v>
      </c>
      <c r="G6634" s="123" t="s">
        <v>532</v>
      </c>
      <c r="H6634" s="7">
        <v>0</v>
      </c>
      <c r="I6634" s="7"/>
      <c r="J6634" s="7">
        <v>0</v>
      </c>
      <c r="K6634" s="7">
        <v>0</v>
      </c>
      <c r="L6634" s="7">
        <v>0</v>
      </c>
      <c r="M6634" s="7"/>
      <c r="N6634" s="7"/>
      <c r="O6634" s="7"/>
      <c r="P6634" s="7">
        <v>1</v>
      </c>
      <c r="Q6634" s="7">
        <v>28</v>
      </c>
      <c r="R6634" s="7">
        <v>265</v>
      </c>
      <c r="S6634" s="189">
        <v>45625.593981481485</v>
      </c>
    </row>
    <row r="6635" spans="1:19">
      <c r="A6635" s="7">
        <v>1999</v>
      </c>
      <c r="B6635" s="123" t="s">
        <v>537</v>
      </c>
      <c r="C6635" s="123" t="s">
        <v>553</v>
      </c>
      <c r="D6635" s="123" t="s">
        <v>555</v>
      </c>
      <c r="E6635" s="123" t="s">
        <v>159</v>
      </c>
      <c r="F6635" s="7">
        <v>0</v>
      </c>
      <c r="G6635" s="123" t="s">
        <v>532</v>
      </c>
      <c r="H6635" s="7">
        <v>0</v>
      </c>
      <c r="I6635" s="7"/>
      <c r="J6635" s="7">
        <v>0</v>
      </c>
      <c r="K6635" s="7">
        <v>0</v>
      </c>
      <c r="L6635" s="7">
        <v>0</v>
      </c>
      <c r="M6635" s="7"/>
      <c r="N6635" s="7"/>
      <c r="O6635" s="7"/>
      <c r="P6635" s="7">
        <v>1</v>
      </c>
      <c r="Q6635" s="7">
        <v>28</v>
      </c>
      <c r="R6635" s="7">
        <v>265</v>
      </c>
      <c r="S6635" s="189">
        <v>45625.593981481485</v>
      </c>
    </row>
    <row r="6636" spans="1:19">
      <c r="A6636" s="7">
        <v>1999</v>
      </c>
      <c r="B6636" s="123" t="s">
        <v>537</v>
      </c>
      <c r="C6636" s="123" t="s">
        <v>553</v>
      </c>
      <c r="D6636" s="123" t="s">
        <v>560</v>
      </c>
      <c r="E6636" s="123" t="s">
        <v>533</v>
      </c>
      <c r="F6636" s="7">
        <v>12188.115294529</v>
      </c>
      <c r="G6636" s="123" t="s">
        <v>532</v>
      </c>
      <c r="H6636" s="7">
        <v>900.29483312699995</v>
      </c>
      <c r="I6636" s="7">
        <v>73.866616074000007</v>
      </c>
      <c r="J6636" s="7">
        <v>893.38885108900001</v>
      </c>
      <c r="K6636" s="7">
        <v>7.8264799999999995E-2</v>
      </c>
      <c r="L6636" s="7">
        <v>1.7790820999999998E-2</v>
      </c>
      <c r="M6636" s="7">
        <v>73.3</v>
      </c>
      <c r="N6636" s="7">
        <v>6.421403E-3</v>
      </c>
      <c r="O6636" s="7">
        <v>1.459686E-3</v>
      </c>
      <c r="P6636" s="7">
        <v>1</v>
      </c>
      <c r="Q6636" s="7">
        <v>28</v>
      </c>
      <c r="R6636" s="7">
        <v>265</v>
      </c>
      <c r="S6636" s="189">
        <v>45625.593981481485</v>
      </c>
    </row>
    <row r="6637" spans="1:19">
      <c r="A6637" s="7">
        <v>1999</v>
      </c>
      <c r="B6637" s="123" t="s">
        <v>537</v>
      </c>
      <c r="C6637" s="123" t="s">
        <v>553</v>
      </c>
      <c r="D6637" s="123" t="s">
        <v>560</v>
      </c>
      <c r="E6637" s="123" t="s">
        <v>159</v>
      </c>
      <c r="F6637" s="7">
        <v>50655.802904288998</v>
      </c>
      <c r="G6637" s="123" t="s">
        <v>532</v>
      </c>
      <c r="H6637" s="7">
        <v>3667.0157427919999</v>
      </c>
      <c r="I6637" s="7">
        <v>72.390832492000001</v>
      </c>
      <c r="J6637" s="7">
        <v>3543.8799711840002</v>
      </c>
      <c r="K6637" s="7">
        <v>1.1317273299999999</v>
      </c>
      <c r="L6637" s="7">
        <v>0.34508455199999999</v>
      </c>
      <c r="M6637" s="7">
        <v>69.959999999999994</v>
      </c>
      <c r="N6637" s="7">
        <v>2.2341514E-2</v>
      </c>
      <c r="O6637" s="7">
        <v>6.8123400000000001E-3</v>
      </c>
      <c r="P6637" s="7">
        <v>1</v>
      </c>
      <c r="Q6637" s="7">
        <v>28</v>
      </c>
      <c r="R6637" s="7">
        <v>265</v>
      </c>
      <c r="S6637" s="189">
        <v>45625.593981481485</v>
      </c>
    </row>
    <row r="6638" spans="1:19">
      <c r="A6638" s="7">
        <v>1999</v>
      </c>
      <c r="B6638" s="123" t="s">
        <v>537</v>
      </c>
      <c r="C6638" s="123" t="s">
        <v>553</v>
      </c>
      <c r="D6638" s="123" t="s">
        <v>560</v>
      </c>
      <c r="E6638" s="123" t="s">
        <v>163</v>
      </c>
      <c r="F6638" s="7">
        <v>108.088068351</v>
      </c>
      <c r="G6638" s="123" t="s">
        <v>532</v>
      </c>
      <c r="H6638" s="7">
        <v>7.0479917710000004</v>
      </c>
      <c r="I6638" s="7">
        <v>65.206010969999994</v>
      </c>
      <c r="J6638" s="7">
        <v>6.8852099539999996</v>
      </c>
      <c r="K6638" s="7">
        <v>1.7417870000000001E-3</v>
      </c>
      <c r="L6638" s="7">
        <v>4.3023300000000003E-4</v>
      </c>
      <c r="M6638" s="7">
        <v>63.7</v>
      </c>
      <c r="N6638" s="7">
        <v>1.611452E-2</v>
      </c>
      <c r="O6638" s="7">
        <v>3.9803939999999999E-3</v>
      </c>
      <c r="P6638" s="7">
        <v>1</v>
      </c>
      <c r="Q6638" s="7">
        <v>28</v>
      </c>
      <c r="R6638" s="7">
        <v>265</v>
      </c>
      <c r="S6638" s="189">
        <v>45625.593981481485</v>
      </c>
    </row>
    <row r="6639" spans="1:19">
      <c r="A6639" s="7">
        <v>1999</v>
      </c>
      <c r="B6639" s="123" t="s">
        <v>537</v>
      </c>
      <c r="C6639" s="123" t="s">
        <v>553</v>
      </c>
      <c r="D6639" s="123" t="s">
        <v>559</v>
      </c>
      <c r="E6639" s="123" t="s">
        <v>533</v>
      </c>
      <c r="F6639" s="7">
        <v>3361.9501584</v>
      </c>
      <c r="G6639" s="123" t="s">
        <v>532</v>
      </c>
      <c r="H6639" s="7">
        <v>248.33588161</v>
      </c>
      <c r="I6639" s="7">
        <v>73.866616074000007</v>
      </c>
      <c r="J6639" s="7">
        <v>246.430946611</v>
      </c>
      <c r="K6639" s="7">
        <v>2.1588436999999999E-2</v>
      </c>
      <c r="L6639" s="7">
        <v>4.907392E-3</v>
      </c>
      <c r="M6639" s="7">
        <v>73.3</v>
      </c>
      <c r="N6639" s="7">
        <v>6.421403E-3</v>
      </c>
      <c r="O6639" s="7">
        <v>1.459686E-3</v>
      </c>
      <c r="P6639" s="7">
        <v>1</v>
      </c>
      <c r="Q6639" s="7">
        <v>28</v>
      </c>
      <c r="R6639" s="7">
        <v>265</v>
      </c>
      <c r="S6639" s="189">
        <v>45625.593981481485</v>
      </c>
    </row>
    <row r="6640" spans="1:19">
      <c r="A6640" s="7">
        <v>1999</v>
      </c>
      <c r="B6640" s="123" t="s">
        <v>537</v>
      </c>
      <c r="C6640" s="123" t="s">
        <v>553</v>
      </c>
      <c r="D6640" s="123" t="s">
        <v>559</v>
      </c>
      <c r="E6640" s="123" t="s">
        <v>159</v>
      </c>
      <c r="F6640" s="7">
        <v>464.23238400000002</v>
      </c>
      <c r="G6640" s="123" t="s">
        <v>532</v>
      </c>
      <c r="H6640" s="7">
        <v>33.606168748000002</v>
      </c>
      <c r="I6640" s="7">
        <v>72.390832492000001</v>
      </c>
      <c r="J6640" s="7">
        <v>32.477697585000001</v>
      </c>
      <c r="K6640" s="7">
        <v>1.0371653999999999E-2</v>
      </c>
      <c r="L6640" s="7">
        <v>3.162509E-3</v>
      </c>
      <c r="M6640" s="7">
        <v>69.959999999999994</v>
      </c>
      <c r="N6640" s="7">
        <v>2.2341514E-2</v>
      </c>
      <c r="O6640" s="7">
        <v>6.8123400000000001E-3</v>
      </c>
      <c r="P6640" s="7">
        <v>1</v>
      </c>
      <c r="Q6640" s="7">
        <v>28</v>
      </c>
      <c r="R6640" s="7">
        <v>265</v>
      </c>
      <c r="S6640" s="189">
        <v>45625.593981481485</v>
      </c>
    </row>
    <row r="6641" spans="1:19">
      <c r="A6641" s="7">
        <v>1999</v>
      </c>
      <c r="B6641" s="123" t="s">
        <v>537</v>
      </c>
      <c r="C6641" s="123" t="s">
        <v>553</v>
      </c>
      <c r="D6641" s="123" t="s">
        <v>188</v>
      </c>
      <c r="E6641" s="123" t="s">
        <v>533</v>
      </c>
      <c r="F6641" s="7">
        <v>1691.4672</v>
      </c>
      <c r="G6641" s="123" t="s">
        <v>532</v>
      </c>
      <c r="H6641" s="7">
        <v>137.00072415700001</v>
      </c>
      <c r="I6641" s="7">
        <v>80.995199999999997</v>
      </c>
      <c r="J6641" s="7">
        <v>123.98454576</v>
      </c>
      <c r="K6641" s="7">
        <v>7.0195889999999997E-3</v>
      </c>
      <c r="L6641" s="7">
        <v>4.8375962000000002E-2</v>
      </c>
      <c r="M6641" s="7">
        <v>73.3</v>
      </c>
      <c r="N6641" s="7">
        <v>4.15E-3</v>
      </c>
      <c r="O6641" s="7">
        <v>2.86E-2</v>
      </c>
      <c r="P6641" s="7">
        <v>1</v>
      </c>
      <c r="Q6641" s="7">
        <v>28</v>
      </c>
      <c r="R6641" s="7">
        <v>265</v>
      </c>
      <c r="S6641" s="189">
        <v>45625.593981481485</v>
      </c>
    </row>
    <row r="6642" spans="1:19">
      <c r="A6642" s="7">
        <v>1999</v>
      </c>
      <c r="B6642" s="123" t="s">
        <v>537</v>
      </c>
      <c r="C6642" s="123" t="s">
        <v>553</v>
      </c>
      <c r="D6642" s="123" t="s">
        <v>571</v>
      </c>
      <c r="E6642" s="123" t="s">
        <v>572</v>
      </c>
      <c r="F6642" s="7">
        <v>841.87949457800005</v>
      </c>
      <c r="G6642" s="123" t="s">
        <v>532</v>
      </c>
      <c r="H6642" s="7">
        <v>60.545094839999997</v>
      </c>
      <c r="I6642" s="7">
        <v>71.916580972000006</v>
      </c>
      <c r="J6642" s="7">
        <v>60.038607306000003</v>
      </c>
      <c r="K6642" s="7">
        <v>1.662927E-3</v>
      </c>
      <c r="L6642" s="7">
        <v>1.735568E-3</v>
      </c>
      <c r="M6642" s="7">
        <v>71.314965732000005</v>
      </c>
      <c r="N6642" s="7">
        <v>1.975255E-3</v>
      </c>
      <c r="O6642" s="7">
        <v>2.0615400000000002E-3</v>
      </c>
      <c r="P6642" s="7">
        <v>1</v>
      </c>
      <c r="Q6642" s="7">
        <v>28</v>
      </c>
      <c r="R6642" s="7">
        <v>265</v>
      </c>
      <c r="S6642" s="189">
        <v>45625.593981481485</v>
      </c>
    </row>
    <row r="6643" spans="1:19">
      <c r="A6643" s="7">
        <v>1999</v>
      </c>
      <c r="B6643" s="123" t="s">
        <v>537</v>
      </c>
      <c r="C6643" s="123" t="s">
        <v>553</v>
      </c>
      <c r="D6643" s="123" t="s">
        <v>573</v>
      </c>
      <c r="E6643" s="123" t="s">
        <v>572</v>
      </c>
      <c r="F6643" s="7">
        <v>21869.410156500999</v>
      </c>
      <c r="G6643" s="123" t="s">
        <v>532</v>
      </c>
      <c r="H6643" s="7">
        <v>1572.9881064819999</v>
      </c>
      <c r="I6643" s="7">
        <v>71.926407490000003</v>
      </c>
      <c r="J6643" s="7">
        <v>1561.2571910730001</v>
      </c>
      <c r="K6643" s="7">
        <v>1.7203461999999999E-2</v>
      </c>
      <c r="L6643" s="7">
        <v>4.2449881000000002E-2</v>
      </c>
      <c r="M6643" s="7">
        <v>71.39</v>
      </c>
      <c r="N6643" s="7">
        <v>7.8664499999999999E-4</v>
      </c>
      <c r="O6643" s="7">
        <v>1.9410619999999999E-3</v>
      </c>
      <c r="P6643" s="7">
        <v>1</v>
      </c>
      <c r="Q6643" s="7">
        <v>28</v>
      </c>
      <c r="R6643" s="7">
        <v>265</v>
      </c>
      <c r="S6643" s="189">
        <v>45625.593981481485</v>
      </c>
    </row>
    <row r="6644" spans="1:19">
      <c r="A6644" s="7">
        <v>1999</v>
      </c>
      <c r="B6644" s="123" t="s">
        <v>537</v>
      </c>
      <c r="C6644" s="123" t="s">
        <v>553</v>
      </c>
      <c r="D6644" s="123" t="s">
        <v>558</v>
      </c>
      <c r="E6644" s="123" t="s">
        <v>533</v>
      </c>
      <c r="F6644" s="7">
        <v>14281.940591868</v>
      </c>
      <c r="G6644" s="123" t="s">
        <v>532</v>
      </c>
      <c r="H6644" s="7">
        <v>1054.9586224909999</v>
      </c>
      <c r="I6644" s="7">
        <v>73.866616074000007</v>
      </c>
      <c r="J6644" s="7">
        <v>1046.866245384</v>
      </c>
      <c r="K6644" s="7">
        <v>9.1710096000000005E-2</v>
      </c>
      <c r="L6644" s="7">
        <v>2.0847148999999999E-2</v>
      </c>
      <c r="M6644" s="7">
        <v>73.3</v>
      </c>
      <c r="N6644" s="7">
        <v>6.421403E-3</v>
      </c>
      <c r="O6644" s="7">
        <v>1.459686E-3</v>
      </c>
      <c r="P6644" s="7">
        <v>1</v>
      </c>
      <c r="Q6644" s="7">
        <v>28</v>
      </c>
      <c r="R6644" s="7">
        <v>265</v>
      </c>
      <c r="S6644" s="189">
        <v>45625.593981481485</v>
      </c>
    </row>
    <row r="6645" spans="1:19">
      <c r="A6645" s="7">
        <v>1999</v>
      </c>
      <c r="B6645" s="123" t="s">
        <v>537</v>
      </c>
      <c r="C6645" s="123" t="s">
        <v>553</v>
      </c>
      <c r="D6645" s="123" t="s">
        <v>558</v>
      </c>
      <c r="E6645" s="123" t="s">
        <v>159</v>
      </c>
      <c r="F6645" s="7">
        <v>7540.7130096479996</v>
      </c>
      <c r="G6645" s="123" t="s">
        <v>532</v>
      </c>
      <c r="H6645" s="7">
        <v>545.87849235199997</v>
      </c>
      <c r="I6645" s="7">
        <v>72.390832492000001</v>
      </c>
      <c r="J6645" s="7">
        <v>527.54828215500004</v>
      </c>
      <c r="K6645" s="7">
        <v>0.16847094500000001</v>
      </c>
      <c r="L6645" s="7">
        <v>5.1369901000000003E-2</v>
      </c>
      <c r="M6645" s="7">
        <v>69.959999999999994</v>
      </c>
      <c r="N6645" s="7">
        <v>2.2341514E-2</v>
      </c>
      <c r="O6645" s="7">
        <v>6.8123400000000001E-3</v>
      </c>
      <c r="P6645" s="7">
        <v>1</v>
      </c>
      <c r="Q6645" s="7">
        <v>28</v>
      </c>
      <c r="R6645" s="7">
        <v>265</v>
      </c>
      <c r="S6645" s="189">
        <v>45625.593981481485</v>
      </c>
    </row>
    <row r="6646" spans="1:19">
      <c r="A6646" s="7">
        <v>1999</v>
      </c>
      <c r="B6646" s="123" t="s">
        <v>537</v>
      </c>
      <c r="C6646" s="123" t="s">
        <v>553</v>
      </c>
      <c r="D6646" s="123" t="s">
        <v>191</v>
      </c>
      <c r="E6646" s="123" t="s">
        <v>533</v>
      </c>
      <c r="F6646" s="7">
        <v>779.54866560000005</v>
      </c>
      <c r="G6646" s="123" t="s">
        <v>532</v>
      </c>
      <c r="H6646" s="7">
        <v>57.706869519999998</v>
      </c>
      <c r="I6646" s="7">
        <v>74.025999999999996</v>
      </c>
      <c r="J6646" s="7">
        <v>57.140917188000003</v>
      </c>
      <c r="K6646" s="7">
        <v>5.4568409999999996E-3</v>
      </c>
      <c r="L6646" s="7">
        <v>1.559097E-3</v>
      </c>
      <c r="M6646" s="7">
        <v>73.3</v>
      </c>
      <c r="N6646" s="7">
        <v>7.0000000000000001E-3</v>
      </c>
      <c r="O6646" s="7">
        <v>2E-3</v>
      </c>
      <c r="P6646" s="7">
        <v>1</v>
      </c>
      <c r="Q6646" s="7">
        <v>28</v>
      </c>
      <c r="R6646" s="7">
        <v>265</v>
      </c>
      <c r="S6646" s="189">
        <v>45625.593981481485</v>
      </c>
    </row>
    <row r="6647" spans="1:19">
      <c r="A6647" s="7">
        <v>1999</v>
      </c>
      <c r="B6647" s="123" t="s">
        <v>537</v>
      </c>
      <c r="C6647" s="123" t="s">
        <v>553</v>
      </c>
      <c r="D6647" s="123" t="s">
        <v>561</v>
      </c>
      <c r="E6647" s="123" t="s">
        <v>531</v>
      </c>
      <c r="F6647" s="7">
        <v>948.42324359999998</v>
      </c>
      <c r="G6647" s="123" t="s">
        <v>532</v>
      </c>
      <c r="H6647" s="7">
        <v>72.768721787999993</v>
      </c>
      <c r="I6647" s="7">
        <v>76.725999999999999</v>
      </c>
      <c r="J6647" s="7">
        <v>72.080166513999998</v>
      </c>
      <c r="K6647" s="7">
        <v>6.6389630000000003E-3</v>
      </c>
      <c r="L6647" s="7">
        <v>1.896846E-3</v>
      </c>
      <c r="M6647" s="7">
        <v>76</v>
      </c>
      <c r="N6647" s="7">
        <v>7.0000000000000001E-3</v>
      </c>
      <c r="O6647" s="7">
        <v>2E-3</v>
      </c>
      <c r="P6647" s="7">
        <v>1</v>
      </c>
      <c r="Q6647" s="7">
        <v>28</v>
      </c>
      <c r="R6647" s="7">
        <v>265</v>
      </c>
      <c r="S6647" s="189">
        <v>45625.593981481485</v>
      </c>
    </row>
    <row r="6648" spans="1:19">
      <c r="A6648" s="7">
        <v>1999</v>
      </c>
      <c r="B6648" s="123" t="s">
        <v>537</v>
      </c>
      <c r="C6648" s="123" t="s">
        <v>553</v>
      </c>
      <c r="D6648" s="123" t="s">
        <v>561</v>
      </c>
      <c r="E6648" s="123" t="s">
        <v>533</v>
      </c>
      <c r="F6648" s="7">
        <v>5359.9403888030001</v>
      </c>
      <c r="G6648" s="123" t="s">
        <v>532</v>
      </c>
      <c r="H6648" s="7">
        <v>395.92065887899997</v>
      </c>
      <c r="I6648" s="7">
        <v>73.866616074000007</v>
      </c>
      <c r="J6648" s="7">
        <v>392.88363049899999</v>
      </c>
      <c r="K6648" s="7">
        <v>3.4418337E-2</v>
      </c>
      <c r="L6648" s="7">
        <v>7.8238300000000004E-3</v>
      </c>
      <c r="M6648" s="7">
        <v>73.3</v>
      </c>
      <c r="N6648" s="7">
        <v>6.421403E-3</v>
      </c>
      <c r="O6648" s="7">
        <v>1.459686E-3</v>
      </c>
      <c r="P6648" s="7">
        <v>1</v>
      </c>
      <c r="Q6648" s="7">
        <v>28</v>
      </c>
      <c r="R6648" s="7">
        <v>265</v>
      </c>
      <c r="S6648" s="189">
        <v>45625.593981481485</v>
      </c>
    </row>
    <row r="6649" spans="1:19">
      <c r="A6649" s="7">
        <v>1999</v>
      </c>
      <c r="B6649" s="123" t="s">
        <v>537</v>
      </c>
      <c r="C6649" s="123" t="s">
        <v>553</v>
      </c>
      <c r="D6649" s="123" t="s">
        <v>561</v>
      </c>
      <c r="E6649" s="123" t="s">
        <v>159</v>
      </c>
      <c r="F6649" s="7">
        <v>4332.4230992619996</v>
      </c>
      <c r="G6649" s="123" t="s">
        <v>532</v>
      </c>
      <c r="H6649" s="7">
        <v>313.62771486299999</v>
      </c>
      <c r="I6649" s="7">
        <v>72.390832492000001</v>
      </c>
      <c r="J6649" s="7">
        <v>303.09632002400002</v>
      </c>
      <c r="K6649" s="7">
        <v>9.6792891000000006E-2</v>
      </c>
      <c r="L6649" s="7">
        <v>2.9513938999999999E-2</v>
      </c>
      <c r="M6649" s="7">
        <v>69.959999999999994</v>
      </c>
      <c r="N6649" s="7">
        <v>2.2341514E-2</v>
      </c>
      <c r="O6649" s="7">
        <v>6.8123400000000001E-3</v>
      </c>
      <c r="P6649" s="7">
        <v>1</v>
      </c>
      <c r="Q6649" s="7">
        <v>28</v>
      </c>
      <c r="R6649" s="7">
        <v>265</v>
      </c>
      <c r="S6649" s="189">
        <v>45625.593981481485</v>
      </c>
    </row>
    <row r="6650" spans="1:19">
      <c r="A6650" s="7">
        <v>1999</v>
      </c>
      <c r="B6650" s="123" t="s">
        <v>537</v>
      </c>
      <c r="C6650" s="123" t="s">
        <v>553</v>
      </c>
      <c r="D6650" s="123" t="s">
        <v>561</v>
      </c>
      <c r="E6650" s="123" t="s">
        <v>535</v>
      </c>
      <c r="F6650" s="7">
        <v>0</v>
      </c>
      <c r="G6650" s="123" t="s">
        <v>532</v>
      </c>
      <c r="H6650" s="7">
        <v>0</v>
      </c>
      <c r="I6650" s="7"/>
      <c r="J6650" s="7">
        <v>0</v>
      </c>
      <c r="K6650" s="7">
        <v>0</v>
      </c>
      <c r="L6650" s="7">
        <v>0</v>
      </c>
      <c r="M6650" s="7"/>
      <c r="N6650" s="7"/>
      <c r="O6650" s="7"/>
      <c r="P6650" s="7">
        <v>1</v>
      </c>
      <c r="Q6650" s="7">
        <v>28</v>
      </c>
      <c r="R6650" s="7">
        <v>265</v>
      </c>
      <c r="S6650" s="189">
        <v>45625.593981481485</v>
      </c>
    </row>
    <row r="6651" spans="1:19">
      <c r="A6651" s="7">
        <v>1999</v>
      </c>
      <c r="B6651" s="123" t="s">
        <v>537</v>
      </c>
      <c r="C6651" s="123" t="s">
        <v>564</v>
      </c>
      <c r="D6651" s="123" t="s">
        <v>180</v>
      </c>
      <c r="E6651" s="123" t="s">
        <v>574</v>
      </c>
      <c r="F6651" s="7">
        <v>1965.2085575999999</v>
      </c>
      <c r="G6651" s="123" t="s">
        <v>532</v>
      </c>
      <c r="H6651" s="7">
        <v>210.46826842900001</v>
      </c>
      <c r="I6651" s="7">
        <v>107.097166667</v>
      </c>
      <c r="J6651" s="7">
        <v>193.179346143</v>
      </c>
      <c r="K6651" s="7">
        <v>0.58956256699999998</v>
      </c>
      <c r="L6651" s="7">
        <v>2.9478130000000001E-3</v>
      </c>
      <c r="M6651" s="7">
        <v>98.299666666999997</v>
      </c>
      <c r="N6651" s="7">
        <v>0.3</v>
      </c>
      <c r="O6651" s="7">
        <v>1.5E-3</v>
      </c>
      <c r="P6651" s="7">
        <v>1</v>
      </c>
      <c r="Q6651" s="7">
        <v>28</v>
      </c>
      <c r="R6651" s="7">
        <v>265</v>
      </c>
      <c r="S6651" s="189">
        <v>45625.593981481485</v>
      </c>
    </row>
    <row r="6652" spans="1:19">
      <c r="A6652" s="7">
        <v>1999</v>
      </c>
      <c r="B6652" s="123" t="s">
        <v>537</v>
      </c>
      <c r="C6652" s="123" t="s">
        <v>564</v>
      </c>
      <c r="D6652" s="123" t="s">
        <v>180</v>
      </c>
      <c r="E6652" s="123" t="s">
        <v>33</v>
      </c>
      <c r="F6652" s="7">
        <v>747.74240192900004</v>
      </c>
      <c r="G6652" s="123" t="s">
        <v>532</v>
      </c>
      <c r="H6652" s="7">
        <v>7.073643122</v>
      </c>
      <c r="I6652" s="7">
        <v>9.4600000000000009</v>
      </c>
      <c r="J6652" s="7">
        <v>0</v>
      </c>
      <c r="K6652" s="7">
        <v>0.224322721</v>
      </c>
      <c r="L6652" s="7">
        <v>2.9909699999999999E-3</v>
      </c>
      <c r="M6652" s="7">
        <v>0</v>
      </c>
      <c r="N6652" s="7">
        <v>0.3</v>
      </c>
      <c r="O6652" s="7">
        <v>4.0000000000000001E-3</v>
      </c>
      <c r="P6652" s="7"/>
      <c r="Q6652" s="7">
        <v>28</v>
      </c>
      <c r="R6652" s="7">
        <v>265</v>
      </c>
      <c r="S6652" s="189">
        <v>45625.593981481485</v>
      </c>
    </row>
    <row r="6653" spans="1:19">
      <c r="A6653" s="7">
        <v>1999</v>
      </c>
      <c r="B6653" s="123" t="s">
        <v>537</v>
      </c>
      <c r="C6653" s="123" t="s">
        <v>564</v>
      </c>
      <c r="D6653" s="123" t="s">
        <v>180</v>
      </c>
      <c r="E6653" s="123" t="s">
        <v>540</v>
      </c>
      <c r="F6653" s="7">
        <v>8241.2971199999993</v>
      </c>
      <c r="G6653" s="123" t="s">
        <v>532</v>
      </c>
      <c r="H6653" s="7">
        <v>852.12951896499999</v>
      </c>
      <c r="I6653" s="7">
        <v>103.39749999999999</v>
      </c>
      <c r="J6653" s="7">
        <v>779.62670755199997</v>
      </c>
      <c r="K6653" s="7">
        <v>2.4723891359999999</v>
      </c>
      <c r="L6653" s="7">
        <v>1.2361946E-2</v>
      </c>
      <c r="M6653" s="7">
        <v>94.6</v>
      </c>
      <c r="N6653" s="7">
        <v>0.3</v>
      </c>
      <c r="O6653" s="7">
        <v>1.5E-3</v>
      </c>
      <c r="P6653" s="7">
        <v>1</v>
      </c>
      <c r="Q6653" s="7">
        <v>28</v>
      </c>
      <c r="R6653" s="7">
        <v>265</v>
      </c>
      <c r="S6653" s="189">
        <v>45625.593981481485</v>
      </c>
    </row>
    <row r="6654" spans="1:19">
      <c r="A6654" s="7">
        <v>1999</v>
      </c>
      <c r="B6654" s="123" t="s">
        <v>537</v>
      </c>
      <c r="C6654" s="123" t="s">
        <v>564</v>
      </c>
      <c r="D6654" s="123" t="s">
        <v>180</v>
      </c>
      <c r="E6654" s="123" t="s">
        <v>569</v>
      </c>
      <c r="F6654" s="7">
        <v>4933.6413839999996</v>
      </c>
      <c r="G6654" s="123" t="s">
        <v>532</v>
      </c>
      <c r="H6654" s="7">
        <v>531.01275580100003</v>
      </c>
      <c r="I6654" s="7">
        <v>107.631</v>
      </c>
      <c r="J6654" s="7">
        <v>487.73978722200002</v>
      </c>
      <c r="K6654" s="7">
        <v>1.4800924150000001</v>
      </c>
      <c r="L6654" s="7">
        <v>6.9070980000000004E-3</v>
      </c>
      <c r="M6654" s="7">
        <v>98.86</v>
      </c>
      <c r="N6654" s="7">
        <v>0.3</v>
      </c>
      <c r="O6654" s="7">
        <v>1.4E-3</v>
      </c>
      <c r="P6654" s="7">
        <v>1</v>
      </c>
      <c r="Q6654" s="7">
        <v>28</v>
      </c>
      <c r="R6654" s="7">
        <v>265</v>
      </c>
      <c r="S6654" s="189">
        <v>45625.593981481485</v>
      </c>
    </row>
    <row r="6655" spans="1:19">
      <c r="A6655" s="7">
        <v>1999</v>
      </c>
      <c r="B6655" s="123" t="s">
        <v>537</v>
      </c>
      <c r="C6655" s="123" t="s">
        <v>564</v>
      </c>
      <c r="D6655" s="123" t="s">
        <v>180</v>
      </c>
      <c r="E6655" s="123" t="s">
        <v>531</v>
      </c>
      <c r="F6655" s="7">
        <v>0</v>
      </c>
      <c r="G6655" s="123" t="s">
        <v>532</v>
      </c>
      <c r="H6655" s="7">
        <v>0</v>
      </c>
      <c r="I6655" s="7"/>
      <c r="J6655" s="7">
        <v>0</v>
      </c>
      <c r="K6655" s="7">
        <v>0</v>
      </c>
      <c r="L6655" s="7">
        <v>0</v>
      </c>
      <c r="M6655" s="7"/>
      <c r="N6655" s="7"/>
      <c r="O6655" s="7"/>
      <c r="P6655" s="7">
        <v>1</v>
      </c>
      <c r="Q6655" s="7">
        <v>28</v>
      </c>
      <c r="R6655" s="7">
        <v>265</v>
      </c>
      <c r="S6655" s="189">
        <v>45625.593981481485</v>
      </c>
    </row>
    <row r="6656" spans="1:19">
      <c r="A6656" s="7">
        <v>1999</v>
      </c>
      <c r="B6656" s="123" t="s">
        <v>537</v>
      </c>
      <c r="C6656" s="123" t="s">
        <v>564</v>
      </c>
      <c r="D6656" s="123" t="s">
        <v>180</v>
      </c>
      <c r="E6656" s="123" t="s">
        <v>533</v>
      </c>
      <c r="F6656" s="7">
        <v>17782.815079594999</v>
      </c>
      <c r="G6656" s="123" t="s">
        <v>532</v>
      </c>
      <c r="H6656" s="7">
        <v>1311.2277251099999</v>
      </c>
      <c r="I6656" s="7">
        <v>73.735666667000004</v>
      </c>
      <c r="J6656" s="7">
        <v>1303.4210692900001</v>
      </c>
      <c r="K6656" s="7">
        <v>0.17782815099999999</v>
      </c>
      <c r="L6656" s="7">
        <v>1.0669689E-2</v>
      </c>
      <c r="M6656" s="7">
        <v>73.296666666999997</v>
      </c>
      <c r="N6656" s="7">
        <v>0.01</v>
      </c>
      <c r="O6656" s="7">
        <v>5.9999999999999995E-4</v>
      </c>
      <c r="P6656" s="7">
        <v>1</v>
      </c>
      <c r="Q6656" s="7">
        <v>28</v>
      </c>
      <c r="R6656" s="7">
        <v>265</v>
      </c>
      <c r="S6656" s="189">
        <v>45625.593981481485</v>
      </c>
    </row>
    <row r="6657" spans="1:19">
      <c r="A6657" s="7">
        <v>1999</v>
      </c>
      <c r="B6657" s="123" t="s">
        <v>537</v>
      </c>
      <c r="C6657" s="123" t="s">
        <v>564</v>
      </c>
      <c r="D6657" s="123" t="s">
        <v>180</v>
      </c>
      <c r="E6657" s="123" t="s">
        <v>159</v>
      </c>
      <c r="F6657" s="7">
        <v>0</v>
      </c>
      <c r="G6657" s="123" t="s">
        <v>532</v>
      </c>
      <c r="H6657" s="7">
        <v>0</v>
      </c>
      <c r="I6657" s="7"/>
      <c r="J6657" s="7">
        <v>0</v>
      </c>
      <c r="K6657" s="7">
        <v>0</v>
      </c>
      <c r="L6657" s="7">
        <v>0</v>
      </c>
      <c r="M6657" s="7"/>
      <c r="N6657" s="7"/>
      <c r="O6657" s="7"/>
      <c r="P6657" s="7">
        <v>1</v>
      </c>
      <c r="Q6657" s="7">
        <v>28</v>
      </c>
      <c r="R6657" s="7">
        <v>265</v>
      </c>
      <c r="S6657" s="189">
        <v>45625.593981481485</v>
      </c>
    </row>
    <row r="6658" spans="1:19">
      <c r="A6658" s="7">
        <v>1999</v>
      </c>
      <c r="B6658" s="123" t="s">
        <v>537</v>
      </c>
      <c r="C6658" s="123" t="s">
        <v>564</v>
      </c>
      <c r="D6658" s="123" t="s">
        <v>180</v>
      </c>
      <c r="E6658" s="123" t="s">
        <v>160</v>
      </c>
      <c r="F6658" s="7">
        <v>26071.765971531</v>
      </c>
      <c r="G6658" s="123" t="s">
        <v>532</v>
      </c>
      <c r="H6658" s="7">
        <v>1872.708877969</v>
      </c>
      <c r="I6658" s="7">
        <v>71.828999999999994</v>
      </c>
      <c r="J6658" s="7">
        <v>1861.2633727079999</v>
      </c>
      <c r="K6658" s="7">
        <v>0.26071766000000002</v>
      </c>
      <c r="L6658" s="7">
        <v>1.564306E-2</v>
      </c>
      <c r="M6658" s="7">
        <v>71.39</v>
      </c>
      <c r="N6658" s="7">
        <v>0.01</v>
      </c>
      <c r="O6658" s="7">
        <v>5.9999999999999995E-4</v>
      </c>
      <c r="P6658" s="7">
        <v>1</v>
      </c>
      <c r="Q6658" s="7">
        <v>28</v>
      </c>
      <c r="R6658" s="7">
        <v>265</v>
      </c>
      <c r="S6658" s="189">
        <v>45625.593981481485</v>
      </c>
    </row>
    <row r="6659" spans="1:19">
      <c r="A6659" s="7">
        <v>1999</v>
      </c>
      <c r="B6659" s="123" t="s">
        <v>537</v>
      </c>
      <c r="C6659" s="123" t="s">
        <v>564</v>
      </c>
      <c r="D6659" s="123" t="s">
        <v>180</v>
      </c>
      <c r="E6659" s="123" t="s">
        <v>575</v>
      </c>
      <c r="F6659" s="7">
        <v>792.64765555199995</v>
      </c>
      <c r="G6659" s="123" t="s">
        <v>532</v>
      </c>
      <c r="H6659" s="7">
        <v>87.029409881000007</v>
      </c>
      <c r="I6659" s="7">
        <v>109.795833333</v>
      </c>
      <c r="J6659" s="7">
        <v>80.056092131</v>
      </c>
      <c r="K6659" s="7">
        <v>0.23779429699999999</v>
      </c>
      <c r="L6659" s="7">
        <v>1.188971E-3</v>
      </c>
      <c r="M6659" s="7">
        <v>100.99833333300001</v>
      </c>
      <c r="N6659" s="7">
        <v>0.3</v>
      </c>
      <c r="O6659" s="7">
        <v>1.5E-3</v>
      </c>
      <c r="P6659" s="7">
        <v>1</v>
      </c>
      <c r="Q6659" s="7">
        <v>28</v>
      </c>
      <c r="R6659" s="7">
        <v>265</v>
      </c>
      <c r="S6659" s="189">
        <v>45625.593981481485</v>
      </c>
    </row>
    <row r="6660" spans="1:19">
      <c r="A6660" s="7">
        <v>1999</v>
      </c>
      <c r="B6660" s="123" t="s">
        <v>537</v>
      </c>
      <c r="C6660" s="123" t="s">
        <v>564</v>
      </c>
      <c r="D6660" s="123" t="s">
        <v>180</v>
      </c>
      <c r="E6660" s="123" t="s">
        <v>163</v>
      </c>
      <c r="F6660" s="7">
        <v>2299.7198225510001</v>
      </c>
      <c r="G6660" s="123" t="s">
        <v>532</v>
      </c>
      <c r="H6660" s="7">
        <v>146.852058849</v>
      </c>
      <c r="I6660" s="7">
        <v>63.856499999999997</v>
      </c>
      <c r="J6660" s="7">
        <v>146.46915549799999</v>
      </c>
      <c r="K6660" s="7">
        <v>1.1498599E-2</v>
      </c>
      <c r="L6660" s="7">
        <v>2.29972E-4</v>
      </c>
      <c r="M6660" s="7">
        <v>63.69</v>
      </c>
      <c r="N6660" s="7">
        <v>5.0000000000000001E-3</v>
      </c>
      <c r="O6660" s="7">
        <v>1E-4</v>
      </c>
      <c r="P6660" s="7">
        <v>1</v>
      </c>
      <c r="Q6660" s="7">
        <v>28</v>
      </c>
      <c r="R6660" s="7">
        <v>265</v>
      </c>
      <c r="S6660" s="189">
        <v>45625.593981481485</v>
      </c>
    </row>
    <row r="6661" spans="1:19">
      <c r="A6661" s="7">
        <v>1999</v>
      </c>
      <c r="B6661" s="123" t="s">
        <v>537</v>
      </c>
      <c r="C6661" s="123" t="s">
        <v>564</v>
      </c>
      <c r="D6661" s="123" t="s">
        <v>180</v>
      </c>
      <c r="E6661" s="123" t="s">
        <v>535</v>
      </c>
      <c r="F6661" s="7">
        <v>16195.905196701</v>
      </c>
      <c r="G6661" s="123" t="s">
        <v>532</v>
      </c>
      <c r="H6661" s="7">
        <v>918.99384060199998</v>
      </c>
      <c r="I6661" s="7">
        <v>56.742357370000001</v>
      </c>
      <c r="J6661" s="7">
        <v>916.29722238700003</v>
      </c>
      <c r="K6661" s="7">
        <v>8.0979525999999996E-2</v>
      </c>
      <c r="L6661" s="7">
        <v>1.6195910000000001E-3</v>
      </c>
      <c r="M6661" s="7">
        <v>56.575857370000001</v>
      </c>
      <c r="N6661" s="7">
        <v>5.0000000000000001E-3</v>
      </c>
      <c r="O6661" s="7">
        <v>1E-4</v>
      </c>
      <c r="P6661" s="7">
        <v>1</v>
      </c>
      <c r="Q6661" s="7">
        <v>28</v>
      </c>
      <c r="R6661" s="7">
        <v>265</v>
      </c>
      <c r="S6661" s="189">
        <v>45625.593981481485</v>
      </c>
    </row>
    <row r="6662" spans="1:19">
      <c r="A6662" s="7">
        <v>1999</v>
      </c>
      <c r="B6662" s="123" t="s">
        <v>537</v>
      </c>
      <c r="C6662" s="123" t="s">
        <v>564</v>
      </c>
      <c r="D6662" s="123" t="s">
        <v>180</v>
      </c>
      <c r="E6662" s="123" t="s">
        <v>541</v>
      </c>
      <c r="F6662" s="7">
        <v>1648.613251515</v>
      </c>
      <c r="G6662" s="123" t="s">
        <v>532</v>
      </c>
      <c r="H6662" s="7">
        <v>155.113362865</v>
      </c>
      <c r="I6662" s="7">
        <v>94.087174613000002</v>
      </c>
      <c r="J6662" s="7">
        <v>154.38962164700001</v>
      </c>
      <c r="K6662" s="7">
        <v>1.6486133E-2</v>
      </c>
      <c r="L6662" s="7">
        <v>9.891679999999999E-4</v>
      </c>
      <c r="M6662" s="7">
        <v>93.648174612999995</v>
      </c>
      <c r="N6662" s="7">
        <v>0.01</v>
      </c>
      <c r="O6662" s="7">
        <v>5.9999999999999995E-4</v>
      </c>
      <c r="P6662" s="7">
        <v>1</v>
      </c>
      <c r="Q6662" s="7">
        <v>28</v>
      </c>
      <c r="R6662" s="7">
        <v>265</v>
      </c>
      <c r="S6662" s="189">
        <v>45625.593981481485</v>
      </c>
    </row>
    <row r="6663" spans="1:19">
      <c r="A6663" s="7">
        <v>1999</v>
      </c>
      <c r="B6663" s="123" t="s">
        <v>537</v>
      </c>
      <c r="C6663" s="123" t="s">
        <v>564</v>
      </c>
      <c r="D6663" s="123" t="s">
        <v>180</v>
      </c>
      <c r="E6663" s="123" t="s">
        <v>570</v>
      </c>
      <c r="F6663" s="7">
        <v>8622.8820720000003</v>
      </c>
      <c r="G6663" s="123" t="s">
        <v>532</v>
      </c>
      <c r="H6663" s="7">
        <v>972.41103414199995</v>
      </c>
      <c r="I6663" s="7">
        <v>112.771</v>
      </c>
      <c r="J6663" s="7">
        <v>896.77973548800003</v>
      </c>
      <c r="K6663" s="7">
        <v>2.5868646219999998</v>
      </c>
      <c r="L6663" s="7">
        <v>1.2072035E-2</v>
      </c>
      <c r="M6663" s="7">
        <v>104</v>
      </c>
      <c r="N6663" s="7">
        <v>0.3</v>
      </c>
      <c r="O6663" s="7">
        <v>1.4E-3</v>
      </c>
      <c r="P6663" s="7">
        <v>1</v>
      </c>
      <c r="Q6663" s="7">
        <v>28</v>
      </c>
      <c r="R6663" s="7">
        <v>265</v>
      </c>
      <c r="S6663" s="189">
        <v>45625.593981481485</v>
      </c>
    </row>
    <row r="6664" spans="1:19">
      <c r="A6664" s="7">
        <v>1999</v>
      </c>
      <c r="B6664" s="123" t="s">
        <v>537</v>
      </c>
      <c r="C6664" s="123" t="s">
        <v>556</v>
      </c>
      <c r="D6664" s="123" t="s">
        <v>557</v>
      </c>
      <c r="E6664" s="123" t="s">
        <v>574</v>
      </c>
      <c r="F6664" s="7">
        <v>0</v>
      </c>
      <c r="G6664" s="123" t="s">
        <v>532</v>
      </c>
      <c r="H6664" s="7">
        <v>0</v>
      </c>
      <c r="I6664" s="7"/>
      <c r="J6664" s="7">
        <v>0</v>
      </c>
      <c r="K6664" s="7">
        <v>0</v>
      </c>
      <c r="L6664" s="7">
        <v>0</v>
      </c>
      <c r="M6664" s="7"/>
      <c r="N6664" s="7"/>
      <c r="O6664" s="7"/>
      <c r="P6664" s="7">
        <v>1</v>
      </c>
      <c r="Q6664" s="7">
        <v>28</v>
      </c>
      <c r="R6664" s="7">
        <v>265</v>
      </c>
      <c r="S6664" s="189">
        <v>45625.593981481485</v>
      </c>
    </row>
    <row r="6665" spans="1:19">
      <c r="A6665" s="7">
        <v>1999</v>
      </c>
      <c r="B6665" s="123" t="s">
        <v>537</v>
      </c>
      <c r="C6665" s="123" t="s">
        <v>556</v>
      </c>
      <c r="D6665" s="123" t="s">
        <v>557</v>
      </c>
      <c r="E6665" s="123" t="s">
        <v>27</v>
      </c>
      <c r="F6665" s="7">
        <v>0</v>
      </c>
      <c r="G6665" s="123" t="s">
        <v>532</v>
      </c>
      <c r="H6665" s="7">
        <v>0</v>
      </c>
      <c r="I6665" s="7"/>
      <c r="J6665" s="7">
        <v>0</v>
      </c>
      <c r="K6665" s="7">
        <v>0</v>
      </c>
      <c r="L6665" s="7">
        <v>0</v>
      </c>
      <c r="M6665" s="7"/>
      <c r="N6665" s="7"/>
      <c r="O6665" s="7"/>
      <c r="P6665" s="7"/>
      <c r="Q6665" s="7">
        <v>28</v>
      </c>
      <c r="R6665" s="7">
        <v>265</v>
      </c>
      <c r="S6665" s="189">
        <v>45625.593981481485</v>
      </c>
    </row>
    <row r="6666" spans="1:19">
      <c r="A6666" s="7">
        <v>1999</v>
      </c>
      <c r="B6666" s="123" t="s">
        <v>537</v>
      </c>
      <c r="C6666" s="123" t="s">
        <v>556</v>
      </c>
      <c r="D6666" s="123" t="s">
        <v>557</v>
      </c>
      <c r="E6666" s="123" t="s">
        <v>33</v>
      </c>
      <c r="F6666" s="7">
        <v>0</v>
      </c>
      <c r="G6666" s="123" t="s">
        <v>532</v>
      </c>
      <c r="H6666" s="7">
        <v>0</v>
      </c>
      <c r="I6666" s="7"/>
      <c r="J6666" s="7">
        <v>0</v>
      </c>
      <c r="K6666" s="7">
        <v>0</v>
      </c>
      <c r="L6666" s="7">
        <v>0</v>
      </c>
      <c r="M6666" s="7"/>
      <c r="N6666" s="7"/>
      <c r="O6666" s="7"/>
      <c r="P6666" s="7"/>
      <c r="Q6666" s="7">
        <v>28</v>
      </c>
      <c r="R6666" s="7">
        <v>265</v>
      </c>
      <c r="S6666" s="189">
        <v>45625.593981481485</v>
      </c>
    </row>
    <row r="6667" spans="1:19">
      <c r="A6667" s="7">
        <v>1999</v>
      </c>
      <c r="B6667" s="123" t="s">
        <v>537</v>
      </c>
      <c r="C6667" s="123" t="s">
        <v>556</v>
      </c>
      <c r="D6667" s="123" t="s">
        <v>557</v>
      </c>
      <c r="E6667" s="123" t="s">
        <v>540</v>
      </c>
      <c r="F6667" s="7">
        <v>0</v>
      </c>
      <c r="G6667" s="123" t="s">
        <v>532</v>
      </c>
      <c r="H6667" s="7">
        <v>0</v>
      </c>
      <c r="I6667" s="7"/>
      <c r="J6667" s="7">
        <v>0</v>
      </c>
      <c r="K6667" s="7">
        <v>0</v>
      </c>
      <c r="L6667" s="7">
        <v>0</v>
      </c>
      <c r="M6667" s="7"/>
      <c r="N6667" s="7"/>
      <c r="O6667" s="7"/>
      <c r="P6667" s="7">
        <v>1</v>
      </c>
      <c r="Q6667" s="7">
        <v>28</v>
      </c>
      <c r="R6667" s="7">
        <v>265</v>
      </c>
      <c r="S6667" s="189">
        <v>45625.593981481485</v>
      </c>
    </row>
    <row r="6668" spans="1:19">
      <c r="A6668" s="7">
        <v>1999</v>
      </c>
      <c r="B6668" s="123" t="s">
        <v>537</v>
      </c>
      <c r="C6668" s="123" t="s">
        <v>556</v>
      </c>
      <c r="D6668" s="123" t="s">
        <v>557</v>
      </c>
      <c r="E6668" s="123" t="s">
        <v>531</v>
      </c>
      <c r="F6668" s="7">
        <v>74.711665564</v>
      </c>
      <c r="G6668" s="123" t="s">
        <v>532</v>
      </c>
      <c r="H6668" s="7">
        <v>5.7116321210000001</v>
      </c>
      <c r="I6668" s="7">
        <v>76.448999999999998</v>
      </c>
      <c r="J6668" s="7">
        <v>5.6788337000000002</v>
      </c>
      <c r="K6668" s="7">
        <v>7.4711700000000005E-4</v>
      </c>
      <c r="L6668" s="7">
        <v>4.4826999340000001E-5</v>
      </c>
      <c r="M6668" s="7">
        <v>76.010000000000005</v>
      </c>
      <c r="N6668" s="7">
        <v>0.01</v>
      </c>
      <c r="O6668" s="7">
        <v>5.9999999999999995E-4</v>
      </c>
      <c r="P6668" s="7">
        <v>1</v>
      </c>
      <c r="Q6668" s="7">
        <v>28</v>
      </c>
      <c r="R6668" s="7">
        <v>265</v>
      </c>
      <c r="S6668" s="189">
        <v>45625.593981481485</v>
      </c>
    </row>
    <row r="6669" spans="1:19">
      <c r="A6669" s="7">
        <v>1999</v>
      </c>
      <c r="B6669" s="123" t="s">
        <v>537</v>
      </c>
      <c r="C6669" s="123" t="s">
        <v>556</v>
      </c>
      <c r="D6669" s="123" t="s">
        <v>557</v>
      </c>
      <c r="E6669" s="123" t="s">
        <v>533</v>
      </c>
      <c r="F6669" s="7">
        <v>8564.9723040379995</v>
      </c>
      <c r="G6669" s="123" t="s">
        <v>532</v>
      </c>
      <c r="H6669" s="7">
        <v>631.54394282299995</v>
      </c>
      <c r="I6669" s="7">
        <v>73.735666667000004</v>
      </c>
      <c r="J6669" s="7">
        <v>627.78391998100005</v>
      </c>
      <c r="K6669" s="7">
        <v>8.5649722999999997E-2</v>
      </c>
      <c r="L6669" s="7">
        <v>5.1389829999999997E-3</v>
      </c>
      <c r="M6669" s="7">
        <v>73.296666666999997</v>
      </c>
      <c r="N6669" s="7">
        <v>0.01</v>
      </c>
      <c r="O6669" s="7">
        <v>5.9999999999999995E-4</v>
      </c>
      <c r="P6669" s="7">
        <v>1</v>
      </c>
      <c r="Q6669" s="7">
        <v>28</v>
      </c>
      <c r="R6669" s="7">
        <v>265</v>
      </c>
      <c r="S6669" s="189">
        <v>45625.593981481485</v>
      </c>
    </row>
    <row r="6670" spans="1:19">
      <c r="A6670" s="7">
        <v>1999</v>
      </c>
      <c r="B6670" s="123" t="s">
        <v>537</v>
      </c>
      <c r="C6670" s="123" t="s">
        <v>556</v>
      </c>
      <c r="D6670" s="123" t="s">
        <v>557</v>
      </c>
      <c r="E6670" s="123" t="s">
        <v>160</v>
      </c>
      <c r="F6670" s="7">
        <v>225.95114173799999</v>
      </c>
      <c r="G6670" s="123" t="s">
        <v>532</v>
      </c>
      <c r="H6670" s="7">
        <v>16.22984456</v>
      </c>
      <c r="I6670" s="7">
        <v>71.828999999999994</v>
      </c>
      <c r="J6670" s="7">
        <v>16.130652008999999</v>
      </c>
      <c r="K6670" s="7">
        <v>2.2595110000000001E-3</v>
      </c>
      <c r="L6670" s="7">
        <v>1.3557099999999999E-4</v>
      </c>
      <c r="M6670" s="7">
        <v>71.39</v>
      </c>
      <c r="N6670" s="7">
        <v>0.01</v>
      </c>
      <c r="O6670" s="7">
        <v>5.9999999999999995E-4</v>
      </c>
      <c r="P6670" s="7">
        <v>1</v>
      </c>
      <c r="Q6670" s="7">
        <v>28</v>
      </c>
      <c r="R6670" s="7">
        <v>265</v>
      </c>
      <c r="S6670" s="189">
        <v>45625.593981481485</v>
      </c>
    </row>
    <row r="6671" spans="1:19">
      <c r="A6671" s="7">
        <v>1999</v>
      </c>
      <c r="B6671" s="123" t="s">
        <v>537</v>
      </c>
      <c r="C6671" s="123" t="s">
        <v>556</v>
      </c>
      <c r="D6671" s="123" t="s">
        <v>557</v>
      </c>
      <c r="E6671" s="123" t="s">
        <v>575</v>
      </c>
      <c r="F6671" s="7">
        <v>0</v>
      </c>
      <c r="G6671" s="123" t="s">
        <v>532</v>
      </c>
      <c r="H6671" s="7">
        <v>0</v>
      </c>
      <c r="I6671" s="7"/>
      <c r="J6671" s="7">
        <v>0</v>
      </c>
      <c r="K6671" s="7">
        <v>0</v>
      </c>
      <c r="L6671" s="7">
        <v>0</v>
      </c>
      <c r="M6671" s="7"/>
      <c r="N6671" s="7"/>
      <c r="O6671" s="7"/>
      <c r="P6671" s="7">
        <v>1</v>
      </c>
      <c r="Q6671" s="7">
        <v>28</v>
      </c>
      <c r="R6671" s="7">
        <v>265</v>
      </c>
      <c r="S6671" s="189">
        <v>45625.593981481485</v>
      </c>
    </row>
    <row r="6672" spans="1:19">
      <c r="A6672" s="7">
        <v>1999</v>
      </c>
      <c r="B6672" s="123" t="s">
        <v>537</v>
      </c>
      <c r="C6672" s="123" t="s">
        <v>556</v>
      </c>
      <c r="D6672" s="123" t="s">
        <v>557</v>
      </c>
      <c r="E6672" s="123" t="s">
        <v>163</v>
      </c>
      <c r="F6672" s="7">
        <v>1106.236620467</v>
      </c>
      <c r="G6672" s="123" t="s">
        <v>532</v>
      </c>
      <c r="H6672" s="7">
        <v>70.640398755000007</v>
      </c>
      <c r="I6672" s="7">
        <v>63.856499999999997</v>
      </c>
      <c r="J6672" s="7">
        <v>70.456210358000007</v>
      </c>
      <c r="K6672" s="7">
        <v>5.5311830000000003E-3</v>
      </c>
      <c r="L6672" s="7">
        <v>1.10624E-4</v>
      </c>
      <c r="M6672" s="7">
        <v>63.69</v>
      </c>
      <c r="N6672" s="7">
        <v>5.0000000000000001E-3</v>
      </c>
      <c r="O6672" s="7">
        <v>1E-4</v>
      </c>
      <c r="P6672" s="7">
        <v>1</v>
      </c>
      <c r="Q6672" s="7">
        <v>28</v>
      </c>
      <c r="R6672" s="7">
        <v>265</v>
      </c>
      <c r="S6672" s="189">
        <v>45625.593981481485</v>
      </c>
    </row>
    <row r="6673" spans="1:19">
      <c r="A6673" s="7">
        <v>1999</v>
      </c>
      <c r="B6673" s="123" t="s">
        <v>537</v>
      </c>
      <c r="C6673" s="123" t="s">
        <v>556</v>
      </c>
      <c r="D6673" s="123" t="s">
        <v>557</v>
      </c>
      <c r="E6673" s="123" t="s">
        <v>535</v>
      </c>
      <c r="F6673" s="7">
        <v>4510.4178886529999</v>
      </c>
      <c r="G6673" s="123" t="s">
        <v>532</v>
      </c>
      <c r="H6673" s="7">
        <v>255.93174372600001</v>
      </c>
      <c r="I6673" s="7">
        <v>56.742357370000001</v>
      </c>
      <c r="J6673" s="7">
        <v>255.18075914799999</v>
      </c>
      <c r="K6673" s="7">
        <v>2.2552089000000001E-2</v>
      </c>
      <c r="L6673" s="7">
        <v>4.5104200000000002E-4</v>
      </c>
      <c r="M6673" s="7">
        <v>56.575857370000001</v>
      </c>
      <c r="N6673" s="7">
        <v>5.0000000000000001E-3</v>
      </c>
      <c r="O6673" s="7">
        <v>1E-4</v>
      </c>
      <c r="P6673" s="7">
        <v>1</v>
      </c>
      <c r="Q6673" s="7">
        <v>28</v>
      </c>
      <c r="R6673" s="7">
        <v>265</v>
      </c>
      <c r="S6673" s="189">
        <v>45625.593981481485</v>
      </c>
    </row>
    <row r="6674" spans="1:19">
      <c r="A6674" s="7">
        <v>1999</v>
      </c>
      <c r="B6674" s="123" t="s">
        <v>537</v>
      </c>
      <c r="C6674" s="123" t="s">
        <v>556</v>
      </c>
      <c r="D6674" s="123" t="s">
        <v>557</v>
      </c>
      <c r="E6674" s="123" t="s">
        <v>541</v>
      </c>
      <c r="F6674" s="7">
        <v>0</v>
      </c>
      <c r="G6674" s="123" t="s">
        <v>532</v>
      </c>
      <c r="H6674" s="7">
        <v>0</v>
      </c>
      <c r="I6674" s="7"/>
      <c r="J6674" s="7">
        <v>0</v>
      </c>
      <c r="K6674" s="7">
        <v>0</v>
      </c>
      <c r="L6674" s="7">
        <v>0</v>
      </c>
      <c r="M6674" s="7"/>
      <c r="N6674" s="7"/>
      <c r="O6674" s="7"/>
      <c r="P6674" s="7">
        <v>1</v>
      </c>
      <c r="Q6674" s="7">
        <v>28</v>
      </c>
      <c r="R6674" s="7">
        <v>265</v>
      </c>
      <c r="S6674" s="189">
        <v>45625.593981481485</v>
      </c>
    </row>
    <row r="6675" spans="1:19">
      <c r="A6675" s="7">
        <v>1999</v>
      </c>
      <c r="B6675" s="123" t="s">
        <v>537</v>
      </c>
      <c r="C6675" s="123" t="s">
        <v>562</v>
      </c>
      <c r="D6675" s="123" t="s">
        <v>563</v>
      </c>
      <c r="E6675" s="123" t="s">
        <v>27</v>
      </c>
      <c r="F6675" s="7">
        <v>0</v>
      </c>
      <c r="G6675" s="123" t="s">
        <v>532</v>
      </c>
      <c r="H6675" s="7">
        <v>0</v>
      </c>
      <c r="I6675" s="7"/>
      <c r="J6675" s="7">
        <v>0</v>
      </c>
      <c r="K6675" s="7">
        <v>0</v>
      </c>
      <c r="L6675" s="7">
        <v>0</v>
      </c>
      <c r="M6675" s="7"/>
      <c r="N6675" s="7"/>
      <c r="O6675" s="7"/>
      <c r="P6675" s="7"/>
      <c r="Q6675" s="7">
        <v>28</v>
      </c>
      <c r="R6675" s="7">
        <v>265</v>
      </c>
      <c r="S6675" s="189">
        <v>45625.593981481485</v>
      </c>
    </row>
    <row r="6676" spans="1:19">
      <c r="A6676" s="7">
        <v>1999</v>
      </c>
      <c r="B6676" s="123" t="s">
        <v>537</v>
      </c>
      <c r="C6676" s="123" t="s">
        <v>562</v>
      </c>
      <c r="D6676" s="123" t="s">
        <v>563</v>
      </c>
      <c r="E6676" s="123" t="s">
        <v>540</v>
      </c>
      <c r="F6676" s="7">
        <v>0</v>
      </c>
      <c r="G6676" s="123" t="s">
        <v>532</v>
      </c>
      <c r="H6676" s="7">
        <v>0</v>
      </c>
      <c r="I6676" s="7"/>
      <c r="J6676" s="7">
        <v>0</v>
      </c>
      <c r="K6676" s="7">
        <v>0</v>
      </c>
      <c r="L6676" s="7">
        <v>0</v>
      </c>
      <c r="M6676" s="7"/>
      <c r="N6676" s="7"/>
      <c r="O6676" s="7"/>
      <c r="P6676" s="7">
        <v>1</v>
      </c>
      <c r="Q6676" s="7">
        <v>28</v>
      </c>
      <c r="R6676" s="7">
        <v>265</v>
      </c>
      <c r="S6676" s="189">
        <v>45625.593981481485</v>
      </c>
    </row>
    <row r="6677" spans="1:19">
      <c r="A6677" s="7">
        <v>1999</v>
      </c>
      <c r="B6677" s="123" t="s">
        <v>537</v>
      </c>
      <c r="C6677" s="123" t="s">
        <v>562</v>
      </c>
      <c r="D6677" s="123" t="s">
        <v>563</v>
      </c>
      <c r="E6677" s="123" t="s">
        <v>569</v>
      </c>
      <c r="F6677" s="7">
        <v>185.47524000000001</v>
      </c>
      <c r="G6677" s="123" t="s">
        <v>532</v>
      </c>
      <c r="H6677" s="7">
        <v>18.456826608</v>
      </c>
      <c r="I6677" s="7">
        <v>99.510999999999996</v>
      </c>
      <c r="J6677" s="7">
        <v>18.336082225999998</v>
      </c>
      <c r="K6677" s="7">
        <v>1.8547520000000001E-3</v>
      </c>
      <c r="L6677" s="7">
        <v>2.5966500000000002E-4</v>
      </c>
      <c r="M6677" s="7">
        <v>98.86</v>
      </c>
      <c r="N6677" s="7">
        <v>0.01</v>
      </c>
      <c r="O6677" s="7">
        <v>1.4E-3</v>
      </c>
      <c r="P6677" s="7">
        <v>1</v>
      </c>
      <c r="Q6677" s="7">
        <v>28</v>
      </c>
      <c r="R6677" s="7">
        <v>265</v>
      </c>
      <c r="S6677" s="189">
        <v>45625.593981481485</v>
      </c>
    </row>
    <row r="6678" spans="1:19">
      <c r="A6678" s="7">
        <v>1999</v>
      </c>
      <c r="B6678" s="123" t="s">
        <v>537</v>
      </c>
      <c r="C6678" s="123" t="s">
        <v>562</v>
      </c>
      <c r="D6678" s="123" t="s">
        <v>563</v>
      </c>
      <c r="E6678" s="123" t="s">
        <v>531</v>
      </c>
      <c r="F6678" s="7">
        <v>691.09592243600002</v>
      </c>
      <c r="G6678" s="123" t="s">
        <v>532</v>
      </c>
      <c r="H6678" s="7">
        <v>52.833592174000003</v>
      </c>
      <c r="I6678" s="7">
        <v>76.448999999999998</v>
      </c>
      <c r="J6678" s="7">
        <v>52.530201064000003</v>
      </c>
      <c r="K6678" s="7">
        <v>6.9109590000000004E-3</v>
      </c>
      <c r="L6678" s="7">
        <v>4.1465799999999999E-4</v>
      </c>
      <c r="M6678" s="7">
        <v>76.010000000000005</v>
      </c>
      <c r="N6678" s="7">
        <v>0.01</v>
      </c>
      <c r="O6678" s="7">
        <v>5.9999999999999995E-4</v>
      </c>
      <c r="P6678" s="7">
        <v>1</v>
      </c>
      <c r="Q6678" s="7">
        <v>28</v>
      </c>
      <c r="R6678" s="7">
        <v>265</v>
      </c>
      <c r="S6678" s="189">
        <v>45625.593981481485</v>
      </c>
    </row>
    <row r="6679" spans="1:19">
      <c r="A6679" s="7">
        <v>1999</v>
      </c>
      <c r="B6679" s="123" t="s">
        <v>537</v>
      </c>
      <c r="C6679" s="123" t="s">
        <v>562</v>
      </c>
      <c r="D6679" s="123" t="s">
        <v>563</v>
      </c>
      <c r="E6679" s="123" t="s">
        <v>533</v>
      </c>
      <c r="F6679" s="7">
        <v>5024.9225211700004</v>
      </c>
      <c r="G6679" s="123" t="s">
        <v>532</v>
      </c>
      <c r="H6679" s="7">
        <v>370.51601204799999</v>
      </c>
      <c r="I6679" s="7">
        <v>73.735666667000004</v>
      </c>
      <c r="J6679" s="7">
        <v>368.31007106200002</v>
      </c>
      <c r="K6679" s="7">
        <v>5.0249225000000002E-2</v>
      </c>
      <c r="L6679" s="7">
        <v>3.0149539999999998E-3</v>
      </c>
      <c r="M6679" s="7">
        <v>73.296666666999997</v>
      </c>
      <c r="N6679" s="7">
        <v>0.01</v>
      </c>
      <c r="O6679" s="7">
        <v>5.9999999999999995E-4</v>
      </c>
      <c r="P6679" s="7">
        <v>1</v>
      </c>
      <c r="Q6679" s="7">
        <v>28</v>
      </c>
      <c r="R6679" s="7">
        <v>265</v>
      </c>
      <c r="S6679" s="189">
        <v>45625.593981481485</v>
      </c>
    </row>
    <row r="6680" spans="1:19">
      <c r="A6680" s="7">
        <v>1999</v>
      </c>
      <c r="B6680" s="123" t="s">
        <v>537</v>
      </c>
      <c r="C6680" s="123" t="s">
        <v>562</v>
      </c>
      <c r="D6680" s="123" t="s">
        <v>563</v>
      </c>
      <c r="E6680" s="123" t="s">
        <v>160</v>
      </c>
      <c r="F6680" s="7">
        <v>245.63500706400001</v>
      </c>
      <c r="G6680" s="123" t="s">
        <v>532</v>
      </c>
      <c r="H6680" s="7">
        <v>17.643716921999999</v>
      </c>
      <c r="I6680" s="7">
        <v>71.828999999999994</v>
      </c>
      <c r="J6680" s="7">
        <v>17.535883154</v>
      </c>
      <c r="K6680" s="7">
        <v>2.4563499999999999E-3</v>
      </c>
      <c r="L6680" s="7">
        <v>1.47381E-4</v>
      </c>
      <c r="M6680" s="7">
        <v>71.39</v>
      </c>
      <c r="N6680" s="7">
        <v>0.01</v>
      </c>
      <c r="O6680" s="7">
        <v>5.9999999999999995E-4</v>
      </c>
      <c r="P6680" s="7">
        <v>1</v>
      </c>
      <c r="Q6680" s="7">
        <v>28</v>
      </c>
      <c r="R6680" s="7">
        <v>265</v>
      </c>
      <c r="S6680" s="189">
        <v>45625.593981481485</v>
      </c>
    </row>
    <row r="6681" spans="1:19">
      <c r="A6681" s="7">
        <v>1999</v>
      </c>
      <c r="B6681" s="123" t="s">
        <v>537</v>
      </c>
      <c r="C6681" s="123" t="s">
        <v>562</v>
      </c>
      <c r="D6681" s="123" t="s">
        <v>563</v>
      </c>
      <c r="E6681" s="123" t="s">
        <v>163</v>
      </c>
      <c r="F6681" s="7">
        <v>328.34990816999999</v>
      </c>
      <c r="G6681" s="123" t="s">
        <v>532</v>
      </c>
      <c r="H6681" s="7">
        <v>20.967275911000002</v>
      </c>
      <c r="I6681" s="7">
        <v>63.856499999999997</v>
      </c>
      <c r="J6681" s="7">
        <v>20.912605651</v>
      </c>
      <c r="K6681" s="7">
        <v>1.64175E-3</v>
      </c>
      <c r="L6681" s="7">
        <v>3.2834990819999998E-5</v>
      </c>
      <c r="M6681" s="7">
        <v>63.69</v>
      </c>
      <c r="N6681" s="7">
        <v>5.0000000000000001E-3</v>
      </c>
      <c r="O6681" s="7">
        <v>1E-4</v>
      </c>
      <c r="P6681" s="7">
        <v>1</v>
      </c>
      <c r="Q6681" s="7">
        <v>28</v>
      </c>
      <c r="R6681" s="7">
        <v>265</v>
      </c>
      <c r="S6681" s="189">
        <v>45625.593981481485</v>
      </c>
    </row>
    <row r="6682" spans="1:19">
      <c r="A6682" s="7">
        <v>1999</v>
      </c>
      <c r="B6682" s="123" t="s">
        <v>537</v>
      </c>
      <c r="C6682" s="123" t="s">
        <v>562</v>
      </c>
      <c r="D6682" s="123" t="s">
        <v>563</v>
      </c>
      <c r="E6682" s="123" t="s">
        <v>535</v>
      </c>
      <c r="F6682" s="7">
        <v>5782.1299152299998</v>
      </c>
      <c r="G6682" s="123" t="s">
        <v>532</v>
      </c>
      <c r="H6682" s="7">
        <v>328.09168201</v>
      </c>
      <c r="I6682" s="7">
        <v>56.742357370000001</v>
      </c>
      <c r="J6682" s="7">
        <v>327.12895737899998</v>
      </c>
      <c r="K6682" s="7">
        <v>2.891065E-2</v>
      </c>
      <c r="L6682" s="7">
        <v>5.7821299999999995E-4</v>
      </c>
      <c r="M6682" s="7">
        <v>56.575857370000001</v>
      </c>
      <c r="N6682" s="7">
        <v>5.0000000000000001E-3</v>
      </c>
      <c r="O6682" s="7">
        <v>1E-4</v>
      </c>
      <c r="P6682" s="7">
        <v>1</v>
      </c>
      <c r="Q6682" s="7">
        <v>28</v>
      </c>
      <c r="R6682" s="7">
        <v>265</v>
      </c>
      <c r="S6682" s="189">
        <v>45625.593981481485</v>
      </c>
    </row>
    <row r="6683" spans="1:19">
      <c r="A6683" s="7">
        <v>1999</v>
      </c>
      <c r="B6683" s="123" t="s">
        <v>537</v>
      </c>
      <c r="C6683" s="123" t="s">
        <v>562</v>
      </c>
      <c r="D6683" s="123" t="s">
        <v>563</v>
      </c>
      <c r="E6683" s="123" t="s">
        <v>541</v>
      </c>
      <c r="F6683" s="7">
        <v>0</v>
      </c>
      <c r="G6683" s="123" t="s">
        <v>532</v>
      </c>
      <c r="H6683" s="7">
        <v>0</v>
      </c>
      <c r="I6683" s="7"/>
      <c r="J6683" s="7">
        <v>0</v>
      </c>
      <c r="K6683" s="7">
        <v>0</v>
      </c>
      <c r="L6683" s="7">
        <v>0</v>
      </c>
      <c r="M6683" s="7"/>
      <c r="N6683" s="7"/>
      <c r="O6683" s="7"/>
      <c r="P6683" s="7">
        <v>1</v>
      </c>
      <c r="Q6683" s="7">
        <v>28</v>
      </c>
      <c r="R6683" s="7">
        <v>265</v>
      </c>
      <c r="S6683" s="189">
        <v>45625.593981481485</v>
      </c>
    </row>
    <row r="6684" spans="1:19">
      <c r="A6684" s="7">
        <v>1999</v>
      </c>
      <c r="B6684" s="123" t="s">
        <v>537</v>
      </c>
      <c r="C6684" s="123" t="s">
        <v>562</v>
      </c>
      <c r="D6684" s="123" t="s">
        <v>563</v>
      </c>
      <c r="E6684" s="123" t="s">
        <v>570</v>
      </c>
      <c r="F6684" s="7">
        <v>0</v>
      </c>
      <c r="G6684" s="123" t="s">
        <v>532</v>
      </c>
      <c r="H6684" s="7">
        <v>0</v>
      </c>
      <c r="I6684" s="7"/>
      <c r="J6684" s="7">
        <v>0</v>
      </c>
      <c r="K6684" s="7">
        <v>0</v>
      </c>
      <c r="L6684" s="7">
        <v>0</v>
      </c>
      <c r="M6684" s="7"/>
      <c r="N6684" s="7"/>
      <c r="O6684" s="7"/>
      <c r="P6684" s="7">
        <v>1</v>
      </c>
      <c r="Q6684" s="7">
        <v>28</v>
      </c>
      <c r="R6684" s="7">
        <v>265</v>
      </c>
      <c r="S6684" s="189">
        <v>45625.593981481485</v>
      </c>
    </row>
    <row r="6685" spans="1:19">
      <c r="A6685" s="7">
        <v>1999</v>
      </c>
      <c r="B6685" s="123" t="s">
        <v>537</v>
      </c>
      <c r="C6685" s="123" t="s">
        <v>565</v>
      </c>
      <c r="D6685" s="123" t="s">
        <v>500</v>
      </c>
      <c r="E6685" s="123" t="s">
        <v>540</v>
      </c>
      <c r="F6685" s="7">
        <v>0</v>
      </c>
      <c r="G6685" s="123" t="s">
        <v>532</v>
      </c>
      <c r="H6685" s="7">
        <v>0</v>
      </c>
      <c r="I6685" s="7"/>
      <c r="J6685" s="7">
        <v>0</v>
      </c>
      <c r="K6685" s="7">
        <v>0</v>
      </c>
      <c r="L6685" s="7">
        <v>0</v>
      </c>
      <c r="M6685" s="7"/>
      <c r="N6685" s="7"/>
      <c r="O6685" s="7"/>
      <c r="P6685" s="7">
        <v>1</v>
      </c>
      <c r="Q6685" s="7">
        <v>28</v>
      </c>
      <c r="R6685" s="7">
        <v>265</v>
      </c>
      <c r="S6685" s="189">
        <v>45625.593981481485</v>
      </c>
    </row>
    <row r="6686" spans="1:19">
      <c r="A6686" s="7">
        <v>1999</v>
      </c>
      <c r="B6686" s="123" t="s">
        <v>537</v>
      </c>
      <c r="C6686" s="123" t="s">
        <v>565</v>
      </c>
      <c r="D6686" s="123" t="s">
        <v>500</v>
      </c>
      <c r="E6686" s="123" t="s">
        <v>533</v>
      </c>
      <c r="F6686" s="7">
        <v>10827.0648</v>
      </c>
      <c r="G6686" s="123" t="s">
        <v>532</v>
      </c>
      <c r="H6686" s="7">
        <v>869.03724339300004</v>
      </c>
      <c r="I6686" s="7">
        <v>80.265266667000006</v>
      </c>
      <c r="J6686" s="7">
        <v>793.58775962799996</v>
      </c>
      <c r="K6686" s="7">
        <v>5.0887204999999998E-2</v>
      </c>
      <c r="L6686" s="7">
        <v>0.279338272</v>
      </c>
      <c r="M6686" s="7">
        <v>73.296666666999997</v>
      </c>
      <c r="N6686" s="7">
        <v>4.7000000000000002E-3</v>
      </c>
      <c r="O6686" s="7">
        <v>2.58E-2</v>
      </c>
      <c r="P6686" s="7">
        <v>1</v>
      </c>
      <c r="Q6686" s="7">
        <v>28</v>
      </c>
      <c r="R6686" s="7">
        <v>265</v>
      </c>
      <c r="S6686" s="189">
        <v>45625.593981481485</v>
      </c>
    </row>
    <row r="6687" spans="1:19">
      <c r="A6687" s="7">
        <v>1999</v>
      </c>
      <c r="B6687" s="123" t="s">
        <v>537</v>
      </c>
      <c r="C6687" s="123" t="s">
        <v>565</v>
      </c>
      <c r="D6687" s="123" t="s">
        <v>500</v>
      </c>
      <c r="E6687" s="123" t="s">
        <v>159</v>
      </c>
      <c r="F6687" s="7">
        <v>0</v>
      </c>
      <c r="G6687" s="123" t="s">
        <v>532</v>
      </c>
      <c r="H6687" s="7">
        <v>0</v>
      </c>
      <c r="I6687" s="7"/>
      <c r="J6687" s="7">
        <v>0</v>
      </c>
      <c r="K6687" s="7">
        <v>0</v>
      </c>
      <c r="L6687" s="7">
        <v>0</v>
      </c>
      <c r="M6687" s="7"/>
      <c r="N6687" s="7"/>
      <c r="O6687" s="7"/>
      <c r="P6687" s="7">
        <v>1</v>
      </c>
      <c r="Q6687" s="7">
        <v>28</v>
      </c>
      <c r="R6687" s="7">
        <v>265</v>
      </c>
      <c r="S6687" s="189">
        <v>45625.593981481485</v>
      </c>
    </row>
    <row r="6688" spans="1:19">
      <c r="A6688" s="7">
        <v>1999</v>
      </c>
      <c r="B6688" s="123" t="s">
        <v>537</v>
      </c>
      <c r="C6688" s="123" t="s">
        <v>565</v>
      </c>
      <c r="D6688" s="123" t="s">
        <v>500</v>
      </c>
      <c r="E6688" s="123" t="s">
        <v>160</v>
      </c>
      <c r="F6688" s="7">
        <v>0</v>
      </c>
      <c r="G6688" s="123" t="s">
        <v>532</v>
      </c>
      <c r="H6688" s="7">
        <v>0</v>
      </c>
      <c r="I6688" s="7"/>
      <c r="J6688" s="7">
        <v>0</v>
      </c>
      <c r="K6688" s="7">
        <v>0</v>
      </c>
      <c r="L6688" s="7">
        <v>0</v>
      </c>
      <c r="M6688" s="7"/>
      <c r="N6688" s="7"/>
      <c r="O6688" s="7"/>
      <c r="P6688" s="7">
        <v>1</v>
      </c>
      <c r="Q6688" s="7">
        <v>28</v>
      </c>
      <c r="R6688" s="7">
        <v>265</v>
      </c>
      <c r="S6688" s="189">
        <v>45625.593981481485</v>
      </c>
    </row>
    <row r="6689" spans="1:19">
      <c r="A6689" s="7">
        <v>1999</v>
      </c>
      <c r="B6689" s="123" t="s">
        <v>537</v>
      </c>
      <c r="C6689" s="123" t="s">
        <v>565</v>
      </c>
      <c r="D6689" s="123" t="s">
        <v>500</v>
      </c>
      <c r="E6689" s="123" t="s">
        <v>535</v>
      </c>
      <c r="F6689" s="7">
        <v>0</v>
      </c>
      <c r="G6689" s="123" t="s">
        <v>532</v>
      </c>
      <c r="H6689" s="7">
        <v>0</v>
      </c>
      <c r="I6689" s="7"/>
      <c r="J6689" s="7">
        <v>0</v>
      </c>
      <c r="K6689" s="7">
        <v>0</v>
      </c>
      <c r="L6689" s="7">
        <v>0</v>
      </c>
      <c r="M6689" s="7"/>
      <c r="N6689" s="7"/>
      <c r="O6689" s="7"/>
      <c r="P6689" s="7">
        <v>1</v>
      </c>
      <c r="Q6689" s="7">
        <v>28</v>
      </c>
      <c r="R6689" s="7">
        <v>265</v>
      </c>
      <c r="S6689" s="189">
        <v>45625.593981481485</v>
      </c>
    </row>
    <row r="6690" spans="1:19">
      <c r="A6690" s="7">
        <v>1999</v>
      </c>
      <c r="B6690" s="123" t="s">
        <v>537</v>
      </c>
      <c r="C6690" s="123" t="s">
        <v>585</v>
      </c>
      <c r="D6690" s="123" t="s">
        <v>183</v>
      </c>
      <c r="E6690" s="123" t="s">
        <v>533</v>
      </c>
      <c r="F6690" s="7">
        <v>1570.373415372</v>
      </c>
      <c r="G6690" s="123" t="s">
        <v>532</v>
      </c>
      <c r="H6690" s="7">
        <v>116.24322786899999</v>
      </c>
      <c r="I6690" s="7">
        <v>74.022666666999996</v>
      </c>
      <c r="J6690" s="7">
        <v>115.103136769</v>
      </c>
      <c r="K6690" s="7">
        <v>1.0992614E-2</v>
      </c>
      <c r="L6690" s="7">
        <v>3.1407470000000002E-3</v>
      </c>
      <c r="M6690" s="7">
        <v>73.296666666999997</v>
      </c>
      <c r="N6690" s="7">
        <v>7.0000000000000001E-3</v>
      </c>
      <c r="O6690" s="7">
        <v>2E-3</v>
      </c>
      <c r="P6690" s="7">
        <v>1</v>
      </c>
      <c r="Q6690" s="7">
        <v>28</v>
      </c>
      <c r="R6690" s="7">
        <v>265</v>
      </c>
      <c r="S6690" s="189">
        <v>45625.593981481485</v>
      </c>
    </row>
    <row r="6691" spans="1:19">
      <c r="A6691" s="7">
        <v>2000</v>
      </c>
      <c r="B6691" s="123" t="s">
        <v>586</v>
      </c>
      <c r="C6691" s="123" t="s">
        <v>586</v>
      </c>
      <c r="D6691" s="123" t="s">
        <v>587</v>
      </c>
      <c r="E6691" s="123" t="s">
        <v>531</v>
      </c>
      <c r="F6691" s="7">
        <v>1525.7243484000001</v>
      </c>
      <c r="G6691" s="123" t="s">
        <v>532</v>
      </c>
      <c r="H6691" s="7">
        <v>117.07798359900001</v>
      </c>
      <c r="I6691" s="7">
        <v>76.736000000000004</v>
      </c>
      <c r="J6691" s="7">
        <v>115.970307722</v>
      </c>
      <c r="K6691" s="7">
        <v>1.068007E-2</v>
      </c>
      <c r="L6691" s="7">
        <v>3.0514489999999999E-3</v>
      </c>
      <c r="M6691" s="7">
        <v>76.010000000000005</v>
      </c>
      <c r="N6691" s="7">
        <v>7.0000000000000001E-3</v>
      </c>
      <c r="O6691" s="7">
        <v>2E-3</v>
      </c>
      <c r="P6691" s="7">
        <v>1</v>
      </c>
      <c r="Q6691" s="7">
        <v>28</v>
      </c>
      <c r="R6691" s="7">
        <v>265</v>
      </c>
      <c r="S6691" s="189">
        <v>45625.593981481485</v>
      </c>
    </row>
    <row r="6692" spans="1:19">
      <c r="A6692" s="7">
        <v>2000</v>
      </c>
      <c r="B6692" s="123" t="s">
        <v>586</v>
      </c>
      <c r="C6692" s="123" t="s">
        <v>586</v>
      </c>
      <c r="D6692" s="123" t="s">
        <v>587</v>
      </c>
      <c r="E6692" s="123" t="s">
        <v>533</v>
      </c>
      <c r="F6692" s="7">
        <v>4937.1415488000002</v>
      </c>
      <c r="G6692" s="123" t="s">
        <v>532</v>
      </c>
      <c r="H6692" s="7">
        <v>365.46038315499999</v>
      </c>
      <c r="I6692" s="7">
        <v>74.022666666999996</v>
      </c>
      <c r="J6692" s="7">
        <v>361.87601839000001</v>
      </c>
      <c r="K6692" s="7">
        <v>3.4559990999999998E-2</v>
      </c>
      <c r="L6692" s="7">
        <v>9.8742829999999993E-3</v>
      </c>
      <c r="M6692" s="7">
        <v>73.296666666999997</v>
      </c>
      <c r="N6692" s="7">
        <v>7.0000000000000001E-3</v>
      </c>
      <c r="O6692" s="7">
        <v>2E-3</v>
      </c>
      <c r="P6692" s="7">
        <v>1</v>
      </c>
      <c r="Q6692" s="7">
        <v>28</v>
      </c>
      <c r="R6692" s="7">
        <v>265</v>
      </c>
      <c r="S6692" s="189">
        <v>45625.593981481485</v>
      </c>
    </row>
    <row r="6693" spans="1:19">
      <c r="A6693" s="7">
        <v>2000</v>
      </c>
      <c r="B6693" s="123" t="s">
        <v>588</v>
      </c>
      <c r="C6693" s="123" t="s">
        <v>588</v>
      </c>
      <c r="D6693" s="123" t="s">
        <v>589</v>
      </c>
      <c r="E6693" s="123" t="s">
        <v>33</v>
      </c>
      <c r="F6693" s="7">
        <v>0</v>
      </c>
      <c r="G6693" s="123" t="s">
        <v>532</v>
      </c>
      <c r="H6693" s="7">
        <v>0</v>
      </c>
      <c r="I6693" s="7"/>
      <c r="J6693" s="7">
        <v>0</v>
      </c>
      <c r="K6693" s="7">
        <v>0</v>
      </c>
      <c r="L6693" s="7">
        <v>0</v>
      </c>
      <c r="M6693" s="7"/>
      <c r="N6693" s="7"/>
      <c r="O6693" s="7"/>
      <c r="P6693" s="7"/>
      <c r="Q6693" s="7">
        <v>28</v>
      </c>
      <c r="R6693" s="7">
        <v>265</v>
      </c>
      <c r="S6693" s="189">
        <v>45625.593981481485</v>
      </c>
    </row>
    <row r="6694" spans="1:19">
      <c r="A6694" s="7">
        <v>2000</v>
      </c>
      <c r="B6694" s="123" t="s">
        <v>588</v>
      </c>
      <c r="C6694" s="123" t="s">
        <v>588</v>
      </c>
      <c r="D6694" s="123" t="s">
        <v>589</v>
      </c>
      <c r="E6694" s="123" t="s">
        <v>540</v>
      </c>
      <c r="F6694" s="7">
        <v>59728.499365634998</v>
      </c>
      <c r="G6694" s="123" t="s">
        <v>532</v>
      </c>
      <c r="H6694" s="7">
        <v>5684.3672574769998</v>
      </c>
      <c r="I6694" s="7">
        <v>95.170100000000005</v>
      </c>
      <c r="J6694" s="7">
        <v>5675.2825527240002</v>
      </c>
      <c r="K6694" s="7">
        <v>4.1809949999999999E-2</v>
      </c>
      <c r="L6694" s="7">
        <v>2.9864249999999998E-2</v>
      </c>
      <c r="M6694" s="7">
        <v>95.018000000000001</v>
      </c>
      <c r="N6694" s="7">
        <v>6.9999999999999999E-4</v>
      </c>
      <c r="O6694" s="7">
        <v>5.0000000000000001E-4</v>
      </c>
      <c r="P6694" s="7">
        <v>1</v>
      </c>
      <c r="Q6694" s="7">
        <v>28</v>
      </c>
      <c r="R6694" s="7">
        <v>265</v>
      </c>
      <c r="S6694" s="189">
        <v>45625.593981481485</v>
      </c>
    </row>
    <row r="6695" spans="1:19">
      <c r="A6695" s="7">
        <v>2000</v>
      </c>
      <c r="B6695" s="123" t="s">
        <v>588</v>
      </c>
      <c r="C6695" s="123" t="s">
        <v>588</v>
      </c>
      <c r="D6695" s="123" t="s">
        <v>589</v>
      </c>
      <c r="E6695" s="123" t="s">
        <v>531</v>
      </c>
      <c r="F6695" s="7">
        <v>41771.858511600003</v>
      </c>
      <c r="G6695" s="123" t="s">
        <v>532</v>
      </c>
      <c r="H6695" s="7">
        <v>3390.3516805630002</v>
      </c>
      <c r="I6695" s="7">
        <v>81.163534526999996</v>
      </c>
      <c r="J6695" s="7">
        <v>3386.0951281809998</v>
      </c>
      <c r="K6695" s="7">
        <v>3.3417487000000003E-2</v>
      </c>
      <c r="L6695" s="7">
        <v>1.2531558E-2</v>
      </c>
      <c r="M6695" s="7">
        <v>81.061634526999995</v>
      </c>
      <c r="N6695" s="7">
        <v>8.0000000000000004E-4</v>
      </c>
      <c r="O6695" s="7">
        <v>2.9999999999999997E-4</v>
      </c>
      <c r="P6695" s="7">
        <v>1</v>
      </c>
      <c r="Q6695" s="7">
        <v>28</v>
      </c>
      <c r="R6695" s="7">
        <v>265</v>
      </c>
      <c r="S6695" s="189">
        <v>45625.593981481485</v>
      </c>
    </row>
    <row r="6696" spans="1:19">
      <c r="A6696" s="7">
        <v>2000</v>
      </c>
      <c r="B6696" s="123" t="s">
        <v>588</v>
      </c>
      <c r="C6696" s="123" t="s">
        <v>588</v>
      </c>
      <c r="D6696" s="123" t="s">
        <v>589</v>
      </c>
      <c r="E6696" s="123" t="s">
        <v>533</v>
      </c>
      <c r="F6696" s="7">
        <v>1212.6312576</v>
      </c>
      <c r="G6696" s="123" t="s">
        <v>532</v>
      </c>
      <c r="H6696" s="7">
        <v>98.456969040999994</v>
      </c>
      <c r="I6696" s="7">
        <v>81.192834527000002</v>
      </c>
      <c r="J6696" s="7">
        <v>98.297871819999997</v>
      </c>
      <c r="K6696" s="7">
        <v>1.0913679999999999E-3</v>
      </c>
      <c r="L6696" s="7">
        <v>4.8505299999999999E-4</v>
      </c>
      <c r="M6696" s="7">
        <v>81.061634526999995</v>
      </c>
      <c r="N6696" s="7">
        <v>8.9999999999999998E-4</v>
      </c>
      <c r="O6696" s="7">
        <v>4.0000000000000002E-4</v>
      </c>
      <c r="P6696" s="7">
        <v>1</v>
      </c>
      <c r="Q6696" s="7">
        <v>28</v>
      </c>
      <c r="R6696" s="7">
        <v>265</v>
      </c>
      <c r="S6696" s="189">
        <v>45625.593981481485</v>
      </c>
    </row>
    <row r="6697" spans="1:19">
      <c r="A6697" s="7">
        <v>2000</v>
      </c>
      <c r="B6697" s="123" t="s">
        <v>588</v>
      </c>
      <c r="C6697" s="123" t="s">
        <v>588</v>
      </c>
      <c r="D6697" s="123" t="s">
        <v>589</v>
      </c>
      <c r="E6697" s="123" t="s">
        <v>590</v>
      </c>
      <c r="F6697" s="7">
        <v>987.81014591999997</v>
      </c>
      <c r="G6697" s="123" t="s">
        <v>532</v>
      </c>
      <c r="H6697" s="7">
        <v>5.3835652999999997E-2</v>
      </c>
      <c r="I6697" s="7">
        <v>5.45E-2</v>
      </c>
      <c r="J6697" s="7">
        <v>0</v>
      </c>
      <c r="K6697" s="7">
        <v>9.8780999999999999E-4</v>
      </c>
      <c r="L6697" s="7">
        <v>9.878101459E-5</v>
      </c>
      <c r="M6697" s="7">
        <v>0</v>
      </c>
      <c r="N6697" s="7">
        <v>1E-3</v>
      </c>
      <c r="O6697" s="7">
        <v>1E-4</v>
      </c>
      <c r="P6697" s="7"/>
      <c r="Q6697" s="7">
        <v>28</v>
      </c>
      <c r="R6697" s="7">
        <v>265</v>
      </c>
      <c r="S6697" s="189">
        <v>45625.593981481485</v>
      </c>
    </row>
    <row r="6698" spans="1:19">
      <c r="A6698" s="7">
        <v>2000</v>
      </c>
      <c r="B6698" s="123" t="s">
        <v>588</v>
      </c>
      <c r="C6698" s="123" t="s">
        <v>588</v>
      </c>
      <c r="D6698" s="123" t="s">
        <v>589</v>
      </c>
      <c r="E6698" s="123" t="s">
        <v>534</v>
      </c>
      <c r="F6698" s="7">
        <v>20021.528807999999</v>
      </c>
      <c r="G6698" s="123" t="s">
        <v>532</v>
      </c>
      <c r="H6698" s="7">
        <v>2209.6226361449999</v>
      </c>
      <c r="I6698" s="7">
        <v>110.362333333</v>
      </c>
      <c r="J6698" s="7">
        <v>2170.8008917860002</v>
      </c>
      <c r="K6698" s="7">
        <v>6.0064586000000003E-2</v>
      </c>
      <c r="L6698" s="7">
        <v>0.14015070199999999</v>
      </c>
      <c r="M6698" s="7">
        <v>108.423333333</v>
      </c>
      <c r="N6698" s="7">
        <v>3.0000000000000001E-3</v>
      </c>
      <c r="O6698" s="7">
        <v>7.0000000000000001E-3</v>
      </c>
      <c r="P6698" s="7">
        <v>1</v>
      </c>
      <c r="Q6698" s="7">
        <v>28</v>
      </c>
      <c r="R6698" s="7">
        <v>265</v>
      </c>
      <c r="S6698" s="189">
        <v>45625.593981481485</v>
      </c>
    </row>
    <row r="6699" spans="1:19">
      <c r="A6699" s="7">
        <v>2000</v>
      </c>
      <c r="B6699" s="123" t="s">
        <v>588</v>
      </c>
      <c r="C6699" s="123" t="s">
        <v>588</v>
      </c>
      <c r="D6699" s="123" t="s">
        <v>589</v>
      </c>
      <c r="E6699" s="123" t="s">
        <v>535</v>
      </c>
      <c r="F6699" s="7">
        <v>72967.697832299993</v>
      </c>
      <c r="G6699" s="123" t="s">
        <v>532</v>
      </c>
      <c r="H6699" s="7">
        <v>4176.9023033570002</v>
      </c>
      <c r="I6699" s="7">
        <v>57.243169614000003</v>
      </c>
      <c r="J6699" s="7">
        <v>4149.3934812750003</v>
      </c>
      <c r="K6699" s="7">
        <v>0.29187079100000002</v>
      </c>
      <c r="L6699" s="7">
        <v>7.2967697999999998E-2</v>
      </c>
      <c r="M6699" s="7">
        <v>56.866169614</v>
      </c>
      <c r="N6699" s="7">
        <v>4.0000000000000001E-3</v>
      </c>
      <c r="O6699" s="7">
        <v>1E-3</v>
      </c>
      <c r="P6699" s="7">
        <v>1</v>
      </c>
      <c r="Q6699" s="7">
        <v>28</v>
      </c>
      <c r="R6699" s="7">
        <v>265</v>
      </c>
      <c r="S6699" s="189">
        <v>45625.593981481485</v>
      </c>
    </row>
    <row r="6700" spans="1:19">
      <c r="A6700" s="7">
        <v>2000</v>
      </c>
      <c r="B6700" s="123" t="s">
        <v>588</v>
      </c>
      <c r="C6700" s="123" t="s">
        <v>588</v>
      </c>
      <c r="D6700" s="123" t="s">
        <v>589</v>
      </c>
      <c r="E6700" s="123" t="s">
        <v>131</v>
      </c>
      <c r="F6700" s="7">
        <v>0</v>
      </c>
      <c r="G6700" s="123" t="s">
        <v>532</v>
      </c>
      <c r="H6700" s="7">
        <v>0</v>
      </c>
      <c r="I6700" s="7"/>
      <c r="J6700" s="7">
        <v>0</v>
      </c>
      <c r="K6700" s="7">
        <v>0</v>
      </c>
      <c r="L6700" s="7">
        <v>0</v>
      </c>
      <c r="M6700" s="7"/>
      <c r="N6700" s="7"/>
      <c r="O6700" s="7"/>
      <c r="P6700" s="7"/>
      <c r="Q6700" s="7">
        <v>28</v>
      </c>
      <c r="R6700" s="7">
        <v>265</v>
      </c>
      <c r="S6700" s="189">
        <v>45625.593981481485</v>
      </c>
    </row>
    <row r="6701" spans="1:19">
      <c r="A6701" s="7">
        <v>2000</v>
      </c>
      <c r="B6701" s="123" t="s">
        <v>588</v>
      </c>
      <c r="C6701" s="123" t="s">
        <v>588</v>
      </c>
      <c r="D6701" s="123" t="s">
        <v>589</v>
      </c>
      <c r="E6701" s="123" t="s">
        <v>570</v>
      </c>
      <c r="F6701" s="7">
        <v>0</v>
      </c>
      <c r="G6701" s="123" t="s">
        <v>532</v>
      </c>
      <c r="H6701" s="7">
        <v>0</v>
      </c>
      <c r="I6701" s="7"/>
      <c r="J6701" s="7">
        <v>0</v>
      </c>
      <c r="K6701" s="7">
        <v>0</v>
      </c>
      <c r="L6701" s="7">
        <v>0</v>
      </c>
      <c r="M6701" s="7"/>
      <c r="N6701" s="7"/>
      <c r="O6701" s="7"/>
      <c r="P6701" s="7">
        <v>1</v>
      </c>
      <c r="Q6701" s="7">
        <v>28</v>
      </c>
      <c r="R6701" s="7">
        <v>265</v>
      </c>
      <c r="S6701" s="189">
        <v>45625.593981481485</v>
      </c>
    </row>
    <row r="6702" spans="1:19">
      <c r="A6702" s="7">
        <v>2000</v>
      </c>
      <c r="B6702" s="123" t="s">
        <v>588</v>
      </c>
      <c r="C6702" s="123" t="s">
        <v>588</v>
      </c>
      <c r="D6702" s="123" t="s">
        <v>591</v>
      </c>
      <c r="E6702" s="123" t="s">
        <v>27</v>
      </c>
      <c r="F6702" s="7">
        <v>0</v>
      </c>
      <c r="G6702" s="123" t="s">
        <v>532</v>
      </c>
      <c r="H6702" s="7">
        <v>0</v>
      </c>
      <c r="I6702" s="7"/>
      <c r="J6702" s="7">
        <v>0</v>
      </c>
      <c r="K6702" s="7">
        <v>0</v>
      </c>
      <c r="L6702" s="7">
        <v>0</v>
      </c>
      <c r="M6702" s="7"/>
      <c r="N6702" s="7"/>
      <c r="O6702" s="7"/>
      <c r="P6702" s="7"/>
      <c r="Q6702" s="7">
        <v>28</v>
      </c>
      <c r="R6702" s="7">
        <v>265</v>
      </c>
      <c r="S6702" s="189">
        <v>45625.593981481485</v>
      </c>
    </row>
    <row r="6703" spans="1:19">
      <c r="A6703" s="7">
        <v>2000</v>
      </c>
      <c r="B6703" s="123" t="s">
        <v>588</v>
      </c>
      <c r="C6703" s="123" t="s">
        <v>588</v>
      </c>
      <c r="D6703" s="123" t="s">
        <v>591</v>
      </c>
      <c r="E6703" s="123" t="s">
        <v>33</v>
      </c>
      <c r="F6703" s="7">
        <v>0</v>
      </c>
      <c r="G6703" s="123" t="s">
        <v>532</v>
      </c>
      <c r="H6703" s="7">
        <v>0</v>
      </c>
      <c r="I6703" s="7"/>
      <c r="J6703" s="7">
        <v>0</v>
      </c>
      <c r="K6703" s="7">
        <v>0</v>
      </c>
      <c r="L6703" s="7">
        <v>0</v>
      </c>
      <c r="M6703" s="7"/>
      <c r="N6703" s="7"/>
      <c r="O6703" s="7"/>
      <c r="P6703" s="7"/>
      <c r="Q6703" s="7">
        <v>28</v>
      </c>
      <c r="R6703" s="7">
        <v>265</v>
      </c>
      <c r="S6703" s="189">
        <v>45625.593981481485</v>
      </c>
    </row>
    <row r="6704" spans="1:19">
      <c r="A6704" s="7">
        <v>2000</v>
      </c>
      <c r="B6704" s="123" t="s">
        <v>588</v>
      </c>
      <c r="C6704" s="123" t="s">
        <v>588</v>
      </c>
      <c r="D6704" s="123" t="s">
        <v>591</v>
      </c>
      <c r="E6704" s="123" t="s">
        <v>540</v>
      </c>
      <c r="F6704" s="7">
        <v>163.261383209</v>
      </c>
      <c r="G6704" s="123" t="s">
        <v>532</v>
      </c>
      <c r="H6704" s="7">
        <v>15.555136439</v>
      </c>
      <c r="I6704" s="7">
        <v>95.277500000000003</v>
      </c>
      <c r="J6704" s="7">
        <v>15.444526851999999</v>
      </c>
      <c r="K6704" s="7">
        <v>1.6326139999999999E-3</v>
      </c>
      <c r="L6704" s="7">
        <v>2.4489200000000003E-4</v>
      </c>
      <c r="M6704" s="7">
        <v>94.6</v>
      </c>
      <c r="N6704" s="7">
        <v>0.01</v>
      </c>
      <c r="O6704" s="7">
        <v>1.5E-3</v>
      </c>
      <c r="P6704" s="7">
        <v>1</v>
      </c>
      <c r="Q6704" s="7">
        <v>28</v>
      </c>
      <c r="R6704" s="7">
        <v>265</v>
      </c>
      <c r="S6704" s="189">
        <v>45625.593981481485</v>
      </c>
    </row>
    <row r="6705" spans="1:19">
      <c r="A6705" s="7">
        <v>2000</v>
      </c>
      <c r="B6705" s="123" t="s">
        <v>588</v>
      </c>
      <c r="C6705" s="123" t="s">
        <v>588</v>
      </c>
      <c r="D6705" s="123" t="s">
        <v>591</v>
      </c>
      <c r="E6705" s="123" t="s">
        <v>531</v>
      </c>
      <c r="F6705" s="7">
        <v>0</v>
      </c>
      <c r="G6705" s="123" t="s">
        <v>532</v>
      </c>
      <c r="H6705" s="7">
        <v>0</v>
      </c>
      <c r="I6705" s="7"/>
      <c r="J6705" s="7">
        <v>0</v>
      </c>
      <c r="K6705" s="7">
        <v>0</v>
      </c>
      <c r="L6705" s="7">
        <v>0</v>
      </c>
      <c r="M6705" s="7"/>
      <c r="N6705" s="7"/>
      <c r="O6705" s="7"/>
      <c r="P6705" s="7">
        <v>1</v>
      </c>
      <c r="Q6705" s="7">
        <v>28</v>
      </c>
      <c r="R6705" s="7">
        <v>265</v>
      </c>
      <c r="S6705" s="189">
        <v>45625.593981481485</v>
      </c>
    </row>
    <row r="6706" spans="1:19">
      <c r="A6706" s="7">
        <v>2000</v>
      </c>
      <c r="B6706" s="123" t="s">
        <v>588</v>
      </c>
      <c r="C6706" s="123" t="s">
        <v>588</v>
      </c>
      <c r="D6706" s="123" t="s">
        <v>591</v>
      </c>
      <c r="E6706" s="123" t="s">
        <v>533</v>
      </c>
      <c r="F6706" s="7">
        <v>0</v>
      </c>
      <c r="G6706" s="123" t="s">
        <v>532</v>
      </c>
      <c r="H6706" s="7">
        <v>0</v>
      </c>
      <c r="I6706" s="7"/>
      <c r="J6706" s="7">
        <v>0</v>
      </c>
      <c r="K6706" s="7">
        <v>0</v>
      </c>
      <c r="L6706" s="7">
        <v>0</v>
      </c>
      <c r="M6706" s="7"/>
      <c r="N6706" s="7"/>
      <c r="O6706" s="7"/>
      <c r="P6706" s="7">
        <v>1</v>
      </c>
      <c r="Q6706" s="7">
        <v>28</v>
      </c>
      <c r="R6706" s="7">
        <v>265</v>
      </c>
      <c r="S6706" s="189">
        <v>45625.593981481485</v>
      </c>
    </row>
    <row r="6707" spans="1:19">
      <c r="A6707" s="7">
        <v>2000</v>
      </c>
      <c r="B6707" s="123" t="s">
        <v>588</v>
      </c>
      <c r="C6707" s="123" t="s">
        <v>588</v>
      </c>
      <c r="D6707" s="123" t="s">
        <v>591</v>
      </c>
      <c r="E6707" s="123" t="s">
        <v>163</v>
      </c>
      <c r="F6707" s="7">
        <v>0</v>
      </c>
      <c r="G6707" s="123" t="s">
        <v>532</v>
      </c>
      <c r="H6707" s="7">
        <v>0</v>
      </c>
      <c r="I6707" s="7"/>
      <c r="J6707" s="7">
        <v>0</v>
      </c>
      <c r="K6707" s="7">
        <v>0</v>
      </c>
      <c r="L6707" s="7">
        <v>0</v>
      </c>
      <c r="M6707" s="7"/>
      <c r="N6707" s="7"/>
      <c r="O6707" s="7"/>
      <c r="P6707" s="7">
        <v>1</v>
      </c>
      <c r="Q6707" s="7">
        <v>28</v>
      </c>
      <c r="R6707" s="7">
        <v>265</v>
      </c>
      <c r="S6707" s="189">
        <v>45625.593981481485</v>
      </c>
    </row>
    <row r="6708" spans="1:19">
      <c r="A6708" s="7">
        <v>2000</v>
      </c>
      <c r="B6708" s="123" t="s">
        <v>588</v>
      </c>
      <c r="C6708" s="123" t="s">
        <v>588</v>
      </c>
      <c r="D6708" s="123" t="s">
        <v>591</v>
      </c>
      <c r="E6708" s="123" t="s">
        <v>534</v>
      </c>
      <c r="F6708" s="7">
        <v>537.33391200000005</v>
      </c>
      <c r="G6708" s="123" t="s">
        <v>532</v>
      </c>
      <c r="H6708" s="7">
        <v>62.616030987999999</v>
      </c>
      <c r="I6708" s="7">
        <v>116.53094954399999</v>
      </c>
      <c r="J6708" s="7">
        <v>62.372350058000002</v>
      </c>
      <c r="K6708" s="7">
        <v>1.074668E-3</v>
      </c>
      <c r="L6708" s="7">
        <v>8.0600099999999998E-4</v>
      </c>
      <c r="M6708" s="7">
        <v>116.077449544</v>
      </c>
      <c r="N6708" s="7">
        <v>2E-3</v>
      </c>
      <c r="O6708" s="7">
        <v>1.5E-3</v>
      </c>
      <c r="P6708" s="7">
        <v>1</v>
      </c>
      <c r="Q6708" s="7">
        <v>28</v>
      </c>
      <c r="R6708" s="7">
        <v>265</v>
      </c>
      <c r="S6708" s="189">
        <v>45625.593981481485</v>
      </c>
    </row>
    <row r="6709" spans="1:19">
      <c r="A6709" s="7">
        <v>2000</v>
      </c>
      <c r="B6709" s="123" t="s">
        <v>588</v>
      </c>
      <c r="C6709" s="123" t="s">
        <v>588</v>
      </c>
      <c r="D6709" s="123" t="s">
        <v>591</v>
      </c>
      <c r="E6709" s="123" t="s">
        <v>535</v>
      </c>
      <c r="F6709" s="7">
        <v>3579.3500598979999</v>
      </c>
      <c r="G6709" s="123" t="s">
        <v>532</v>
      </c>
      <c r="H6709" s="7">
        <v>203.76449445599999</v>
      </c>
      <c r="I6709" s="7">
        <v>56.927791651</v>
      </c>
      <c r="J6709" s="7">
        <v>203.54392761400001</v>
      </c>
      <c r="K6709" s="7">
        <v>4.4897879999999998E-3</v>
      </c>
      <c r="L6709" s="7">
        <v>3.5793499999999998E-4</v>
      </c>
      <c r="M6709" s="7">
        <v>56.866169614</v>
      </c>
      <c r="N6709" s="7">
        <v>1.2543579999999999E-3</v>
      </c>
      <c r="O6709" s="7">
        <v>1E-4</v>
      </c>
      <c r="P6709" s="7">
        <v>1</v>
      </c>
      <c r="Q6709" s="7">
        <v>28</v>
      </c>
      <c r="R6709" s="7">
        <v>265</v>
      </c>
      <c r="S6709" s="189">
        <v>45625.593981481485</v>
      </c>
    </row>
    <row r="6710" spans="1:19">
      <c r="A6710" s="7">
        <v>2000</v>
      </c>
      <c r="B6710" s="123" t="s">
        <v>588</v>
      </c>
      <c r="C6710" s="123" t="s">
        <v>588</v>
      </c>
      <c r="D6710" s="123" t="s">
        <v>591</v>
      </c>
      <c r="E6710" s="123" t="s">
        <v>536</v>
      </c>
      <c r="F6710" s="7">
        <v>495.90468864000002</v>
      </c>
      <c r="G6710" s="123" t="s">
        <v>532</v>
      </c>
      <c r="H6710" s="7">
        <v>28.591136871</v>
      </c>
      <c r="I6710" s="7">
        <v>57.654499999999999</v>
      </c>
      <c r="J6710" s="7">
        <v>28.564110066000001</v>
      </c>
      <c r="K6710" s="7">
        <v>4.9590500000000004E-4</v>
      </c>
      <c r="L6710" s="7">
        <v>4.9590468860000003E-5</v>
      </c>
      <c r="M6710" s="7">
        <v>57.6</v>
      </c>
      <c r="N6710" s="7">
        <v>1E-3</v>
      </c>
      <c r="O6710" s="7">
        <v>1E-4</v>
      </c>
      <c r="P6710" s="7">
        <v>1</v>
      </c>
      <c r="Q6710" s="7">
        <v>28</v>
      </c>
      <c r="R6710" s="7">
        <v>265</v>
      </c>
      <c r="S6710" s="189">
        <v>45625.593981481485</v>
      </c>
    </row>
    <row r="6711" spans="1:19">
      <c r="A6711" s="7">
        <v>2000</v>
      </c>
      <c r="B6711" s="123" t="s">
        <v>530</v>
      </c>
      <c r="C6711" s="123" t="s">
        <v>530</v>
      </c>
      <c r="D6711" s="123" t="s">
        <v>530</v>
      </c>
      <c r="E6711" s="123" t="s">
        <v>531</v>
      </c>
      <c r="F6711" s="7">
        <v>1072.1306231999999</v>
      </c>
      <c r="G6711" s="123" t="s">
        <v>532</v>
      </c>
      <c r="H6711" s="7">
        <v>81.753176410999998</v>
      </c>
      <c r="I6711" s="7">
        <v>76.253</v>
      </c>
      <c r="J6711" s="7">
        <v>81.492648669000005</v>
      </c>
      <c r="K6711" s="7">
        <v>3.2163920000000002E-3</v>
      </c>
      <c r="L6711" s="7">
        <v>6.4327799999999995E-4</v>
      </c>
      <c r="M6711" s="7">
        <v>76.010000000000005</v>
      </c>
      <c r="N6711" s="7">
        <v>3.0000000000000001E-3</v>
      </c>
      <c r="O6711" s="7">
        <v>5.9999999999999995E-4</v>
      </c>
      <c r="P6711" s="7">
        <v>1</v>
      </c>
      <c r="Q6711" s="7">
        <v>28</v>
      </c>
      <c r="R6711" s="7">
        <v>265</v>
      </c>
      <c r="S6711" s="189">
        <v>45625.593981481485</v>
      </c>
    </row>
    <row r="6712" spans="1:19">
      <c r="A6712" s="7">
        <v>2000</v>
      </c>
      <c r="B6712" s="123" t="s">
        <v>530</v>
      </c>
      <c r="C6712" s="123" t="s">
        <v>530</v>
      </c>
      <c r="D6712" s="123" t="s">
        <v>530</v>
      </c>
      <c r="E6712" s="123" t="s">
        <v>533</v>
      </c>
      <c r="F6712" s="7">
        <v>173.23303680000001</v>
      </c>
      <c r="G6712" s="123" t="s">
        <v>532</v>
      </c>
      <c r="H6712" s="7">
        <v>12.673555738999999</v>
      </c>
      <c r="I6712" s="7">
        <v>73.159000000000006</v>
      </c>
      <c r="J6712" s="7">
        <v>12.631460111000001</v>
      </c>
      <c r="K6712" s="7">
        <v>5.1969899999999999E-4</v>
      </c>
      <c r="L6712" s="7">
        <v>1.0394E-4</v>
      </c>
      <c r="M6712" s="7">
        <v>72.915999999999997</v>
      </c>
      <c r="N6712" s="7">
        <v>3.0000000000000001E-3</v>
      </c>
      <c r="O6712" s="7">
        <v>5.9999999999999995E-4</v>
      </c>
      <c r="P6712" s="7">
        <v>1</v>
      </c>
      <c r="Q6712" s="7">
        <v>28</v>
      </c>
      <c r="R6712" s="7">
        <v>265</v>
      </c>
      <c r="S6712" s="189">
        <v>45625.593981481485</v>
      </c>
    </row>
    <row r="6713" spans="1:19">
      <c r="A6713" s="7">
        <v>2000</v>
      </c>
      <c r="B6713" s="123" t="s">
        <v>530</v>
      </c>
      <c r="C6713" s="123" t="s">
        <v>530</v>
      </c>
      <c r="D6713" s="123" t="s">
        <v>530</v>
      </c>
      <c r="E6713" s="123" t="s">
        <v>163</v>
      </c>
      <c r="F6713" s="7">
        <v>141.46778520000001</v>
      </c>
      <c r="G6713" s="123" t="s">
        <v>532</v>
      </c>
      <c r="H6713" s="7">
        <v>9.0177932340000009</v>
      </c>
      <c r="I6713" s="7">
        <v>63.744500000000002</v>
      </c>
      <c r="J6713" s="7">
        <v>9.0100832390000001</v>
      </c>
      <c r="K6713" s="7">
        <v>1.4146800000000001E-4</v>
      </c>
      <c r="L6713" s="7">
        <v>1.4146778520000001E-5</v>
      </c>
      <c r="M6713" s="7">
        <v>63.69</v>
      </c>
      <c r="N6713" s="7">
        <v>1E-3</v>
      </c>
      <c r="O6713" s="7">
        <v>1E-4</v>
      </c>
      <c r="P6713" s="7">
        <v>1</v>
      </c>
      <c r="Q6713" s="7">
        <v>28</v>
      </c>
      <c r="R6713" s="7">
        <v>265</v>
      </c>
      <c r="S6713" s="189">
        <v>45625.593981481485</v>
      </c>
    </row>
    <row r="6714" spans="1:19">
      <c r="A6714" s="7">
        <v>2000</v>
      </c>
      <c r="B6714" s="123" t="s">
        <v>530</v>
      </c>
      <c r="C6714" s="123" t="s">
        <v>530</v>
      </c>
      <c r="D6714" s="123" t="s">
        <v>530</v>
      </c>
      <c r="E6714" s="123" t="s">
        <v>534</v>
      </c>
      <c r="F6714" s="7">
        <v>210.26109600000001</v>
      </c>
      <c r="G6714" s="123" t="s">
        <v>532</v>
      </c>
      <c r="H6714" s="7">
        <v>24.501925169</v>
      </c>
      <c r="I6714" s="7">
        <v>116.53094954399999</v>
      </c>
      <c r="J6714" s="7">
        <v>24.406571761999999</v>
      </c>
      <c r="K6714" s="7">
        <v>4.20522E-4</v>
      </c>
      <c r="L6714" s="7">
        <v>3.1539200000000001E-4</v>
      </c>
      <c r="M6714" s="7">
        <v>116.077449544</v>
      </c>
      <c r="N6714" s="7">
        <v>2E-3</v>
      </c>
      <c r="O6714" s="7">
        <v>1.5E-3</v>
      </c>
      <c r="P6714" s="7">
        <v>1</v>
      </c>
      <c r="Q6714" s="7">
        <v>28</v>
      </c>
      <c r="R6714" s="7">
        <v>265</v>
      </c>
      <c r="S6714" s="189">
        <v>45625.593981481485</v>
      </c>
    </row>
    <row r="6715" spans="1:19">
      <c r="A6715" s="7">
        <v>2000</v>
      </c>
      <c r="B6715" s="123" t="s">
        <v>530</v>
      </c>
      <c r="C6715" s="123" t="s">
        <v>530</v>
      </c>
      <c r="D6715" s="123" t="s">
        <v>530</v>
      </c>
      <c r="E6715" s="123" t="s">
        <v>535</v>
      </c>
      <c r="F6715" s="7">
        <v>1177.785633214</v>
      </c>
      <c r="G6715" s="123" t="s">
        <v>532</v>
      </c>
      <c r="H6715" s="7">
        <v>61.656763021000003</v>
      </c>
      <c r="I6715" s="7">
        <v>52.349732652999997</v>
      </c>
      <c r="J6715" s="7">
        <v>61.597728340000003</v>
      </c>
      <c r="K6715" s="7">
        <v>1.0832050000000001E-3</v>
      </c>
      <c r="L6715" s="7">
        <v>1.08321E-4</v>
      </c>
      <c r="M6715" s="7">
        <v>52.299609201000003</v>
      </c>
      <c r="N6715" s="7">
        <v>9.1969600000000001E-4</v>
      </c>
      <c r="O6715" s="7">
        <v>9.1969636000000006E-5</v>
      </c>
      <c r="P6715" s="7">
        <v>1</v>
      </c>
      <c r="Q6715" s="7">
        <v>28</v>
      </c>
      <c r="R6715" s="7">
        <v>265</v>
      </c>
      <c r="S6715" s="189">
        <v>45625.593981481485</v>
      </c>
    </row>
    <row r="6716" spans="1:19">
      <c r="A6716" s="7">
        <v>2000</v>
      </c>
      <c r="B6716" s="123" t="s">
        <v>530</v>
      </c>
      <c r="C6716" s="123" t="s">
        <v>530</v>
      </c>
      <c r="D6716" s="123" t="s">
        <v>530</v>
      </c>
      <c r="E6716" s="123" t="s">
        <v>536</v>
      </c>
      <c r="F6716" s="7">
        <v>2474.9188005599999</v>
      </c>
      <c r="G6716" s="123" t="s">
        <v>532</v>
      </c>
      <c r="H6716" s="7">
        <v>176.72033949499999</v>
      </c>
      <c r="I6716" s="7">
        <v>71.404499999999999</v>
      </c>
      <c r="J6716" s="7">
        <v>176.58545642000001</v>
      </c>
      <c r="K6716" s="7">
        <v>2.4749189999999999E-3</v>
      </c>
      <c r="L6716" s="7">
        <v>2.4749199999999998E-4</v>
      </c>
      <c r="M6716" s="7">
        <v>71.349999999999994</v>
      </c>
      <c r="N6716" s="7">
        <v>1E-3</v>
      </c>
      <c r="O6716" s="7">
        <v>1E-4</v>
      </c>
      <c r="P6716" s="7">
        <v>1</v>
      </c>
      <c r="Q6716" s="7">
        <v>28</v>
      </c>
      <c r="R6716" s="7">
        <v>265</v>
      </c>
      <c r="S6716" s="189">
        <v>45625.593981481485</v>
      </c>
    </row>
    <row r="6717" spans="1:19">
      <c r="A6717" s="7">
        <v>2000</v>
      </c>
      <c r="B6717" s="123" t="s">
        <v>537</v>
      </c>
      <c r="C6717" s="123" t="s">
        <v>538</v>
      </c>
      <c r="D6717" s="123" t="s">
        <v>539</v>
      </c>
      <c r="E6717" s="123" t="s">
        <v>540</v>
      </c>
      <c r="F6717" s="7">
        <v>0</v>
      </c>
      <c r="G6717" s="123" t="s">
        <v>532</v>
      </c>
      <c r="H6717" s="7">
        <v>0</v>
      </c>
      <c r="I6717" s="7"/>
      <c r="J6717" s="7">
        <v>0</v>
      </c>
      <c r="K6717" s="7">
        <v>0</v>
      </c>
      <c r="L6717" s="7">
        <v>0</v>
      </c>
      <c r="M6717" s="7"/>
      <c r="N6717" s="7"/>
      <c r="O6717" s="7"/>
      <c r="P6717" s="7">
        <v>1</v>
      </c>
      <c r="Q6717" s="7">
        <v>28</v>
      </c>
      <c r="R6717" s="7">
        <v>265</v>
      </c>
      <c r="S6717" s="189">
        <v>45625.593981481485</v>
      </c>
    </row>
    <row r="6718" spans="1:19">
      <c r="A6718" s="7">
        <v>2000</v>
      </c>
      <c r="B6718" s="123" t="s">
        <v>537</v>
      </c>
      <c r="C6718" s="123" t="s">
        <v>538</v>
      </c>
      <c r="D6718" s="123" t="s">
        <v>539</v>
      </c>
      <c r="E6718" s="123" t="s">
        <v>531</v>
      </c>
      <c r="F6718" s="7">
        <v>921.12009989000001</v>
      </c>
      <c r="G6718" s="123" t="s">
        <v>532</v>
      </c>
      <c r="H6718" s="7">
        <v>70.238170976999996</v>
      </c>
      <c r="I6718" s="7">
        <v>76.253</v>
      </c>
      <c r="J6718" s="7">
        <v>70.014338792999993</v>
      </c>
      <c r="K6718" s="7">
        <v>2.7633599999999999E-3</v>
      </c>
      <c r="L6718" s="7">
        <v>5.5267200000000004E-4</v>
      </c>
      <c r="M6718" s="7">
        <v>76.010000000000005</v>
      </c>
      <c r="N6718" s="7">
        <v>3.0000000000000001E-3</v>
      </c>
      <c r="O6718" s="7">
        <v>5.9999999999999995E-4</v>
      </c>
      <c r="P6718" s="7">
        <v>1</v>
      </c>
      <c r="Q6718" s="7">
        <v>28</v>
      </c>
      <c r="R6718" s="7">
        <v>265</v>
      </c>
      <c r="S6718" s="189">
        <v>45625.593981481485</v>
      </c>
    </row>
    <row r="6719" spans="1:19">
      <c r="A6719" s="7">
        <v>2000</v>
      </c>
      <c r="B6719" s="123" t="s">
        <v>537</v>
      </c>
      <c r="C6719" s="123" t="s">
        <v>538</v>
      </c>
      <c r="D6719" s="123" t="s">
        <v>539</v>
      </c>
      <c r="E6719" s="123" t="s">
        <v>533</v>
      </c>
      <c r="F6719" s="7">
        <v>1179.975672989</v>
      </c>
      <c r="G6719" s="123" t="s">
        <v>532</v>
      </c>
      <c r="H6719" s="7">
        <v>86.775017667</v>
      </c>
      <c r="I6719" s="7">
        <v>73.539666667000006</v>
      </c>
      <c r="J6719" s="7">
        <v>86.488283577999994</v>
      </c>
      <c r="K6719" s="7">
        <v>3.539927E-3</v>
      </c>
      <c r="L6719" s="7">
        <v>7.0798499999999995E-4</v>
      </c>
      <c r="M6719" s="7">
        <v>73.296666666999997</v>
      </c>
      <c r="N6719" s="7">
        <v>3.0000000000000001E-3</v>
      </c>
      <c r="O6719" s="7">
        <v>5.9999999999999995E-4</v>
      </c>
      <c r="P6719" s="7">
        <v>1</v>
      </c>
      <c r="Q6719" s="7">
        <v>28</v>
      </c>
      <c r="R6719" s="7">
        <v>265</v>
      </c>
      <c r="S6719" s="189">
        <v>45625.593981481485</v>
      </c>
    </row>
    <row r="6720" spans="1:19">
      <c r="A6720" s="7">
        <v>2000</v>
      </c>
      <c r="B6720" s="123" t="s">
        <v>537</v>
      </c>
      <c r="C6720" s="123" t="s">
        <v>538</v>
      </c>
      <c r="D6720" s="123" t="s">
        <v>539</v>
      </c>
      <c r="E6720" s="123" t="s">
        <v>160</v>
      </c>
      <c r="F6720" s="7">
        <v>64.323843554999996</v>
      </c>
      <c r="G6720" s="123" t="s">
        <v>532</v>
      </c>
      <c r="H6720" s="7">
        <v>4.6077098850000002</v>
      </c>
      <c r="I6720" s="7">
        <v>71.632999999999996</v>
      </c>
      <c r="J6720" s="7">
        <v>4.5920791909999998</v>
      </c>
      <c r="K6720" s="7">
        <v>1.9297199999999999E-4</v>
      </c>
      <c r="L6720" s="7">
        <v>3.8594306130000002E-5</v>
      </c>
      <c r="M6720" s="7">
        <v>71.39</v>
      </c>
      <c r="N6720" s="7">
        <v>3.0000000000000001E-3</v>
      </c>
      <c r="O6720" s="7">
        <v>5.9999999999999995E-4</v>
      </c>
      <c r="P6720" s="7">
        <v>1</v>
      </c>
      <c r="Q6720" s="7">
        <v>28</v>
      </c>
      <c r="R6720" s="7">
        <v>265</v>
      </c>
      <c r="S6720" s="189">
        <v>45625.593981481485</v>
      </c>
    </row>
    <row r="6721" spans="1:19">
      <c r="A6721" s="7">
        <v>2000</v>
      </c>
      <c r="B6721" s="123" t="s">
        <v>537</v>
      </c>
      <c r="C6721" s="123" t="s">
        <v>538</v>
      </c>
      <c r="D6721" s="123" t="s">
        <v>539</v>
      </c>
      <c r="E6721" s="123" t="s">
        <v>163</v>
      </c>
      <c r="F6721" s="7">
        <v>17.667504369</v>
      </c>
      <c r="G6721" s="123" t="s">
        <v>532</v>
      </c>
      <c r="H6721" s="7">
        <v>1.1262062319999999</v>
      </c>
      <c r="I6721" s="7">
        <v>63.744500000000002</v>
      </c>
      <c r="J6721" s="7">
        <v>1.1252433529999999</v>
      </c>
      <c r="K6721" s="7">
        <v>1.7667504370000001E-5</v>
      </c>
      <c r="L6721" s="7">
        <v>1.7667504370000001E-6</v>
      </c>
      <c r="M6721" s="7">
        <v>63.69</v>
      </c>
      <c r="N6721" s="7">
        <v>1E-3</v>
      </c>
      <c r="O6721" s="7">
        <v>1E-4</v>
      </c>
      <c r="P6721" s="7">
        <v>1</v>
      </c>
      <c r="Q6721" s="7">
        <v>28</v>
      </c>
      <c r="R6721" s="7">
        <v>265</v>
      </c>
      <c r="S6721" s="189">
        <v>45625.593981481485</v>
      </c>
    </row>
    <row r="6722" spans="1:19">
      <c r="A6722" s="7">
        <v>2000</v>
      </c>
      <c r="B6722" s="123" t="s">
        <v>537</v>
      </c>
      <c r="C6722" s="123" t="s">
        <v>538</v>
      </c>
      <c r="D6722" s="123" t="s">
        <v>539</v>
      </c>
      <c r="E6722" s="123" t="s">
        <v>535</v>
      </c>
      <c r="F6722" s="7">
        <v>1937.099551453</v>
      </c>
      <c r="G6722" s="123" t="s">
        <v>532</v>
      </c>
      <c r="H6722" s="7">
        <v>110.261003578</v>
      </c>
      <c r="I6722" s="7">
        <v>56.920669613999998</v>
      </c>
      <c r="J6722" s="7">
        <v>110.155431652</v>
      </c>
      <c r="K6722" s="7">
        <v>1.9371E-3</v>
      </c>
      <c r="L6722" s="7">
        <v>1.9370999999999999E-4</v>
      </c>
      <c r="M6722" s="7">
        <v>56.866169614</v>
      </c>
      <c r="N6722" s="7">
        <v>1E-3</v>
      </c>
      <c r="O6722" s="7">
        <v>1E-4</v>
      </c>
      <c r="P6722" s="7">
        <v>1</v>
      </c>
      <c r="Q6722" s="7">
        <v>28</v>
      </c>
      <c r="R6722" s="7">
        <v>265</v>
      </c>
      <c r="S6722" s="189">
        <v>45625.593981481485</v>
      </c>
    </row>
    <row r="6723" spans="1:19">
      <c r="A6723" s="7">
        <v>2000</v>
      </c>
      <c r="B6723" s="123" t="s">
        <v>537</v>
      </c>
      <c r="C6723" s="123" t="s">
        <v>538</v>
      </c>
      <c r="D6723" s="123" t="s">
        <v>539</v>
      </c>
      <c r="E6723" s="123" t="s">
        <v>541</v>
      </c>
      <c r="F6723" s="7">
        <v>1157.8683479910001</v>
      </c>
      <c r="G6723" s="123" t="s">
        <v>532</v>
      </c>
      <c r="H6723" s="7">
        <v>108.71361924</v>
      </c>
      <c r="I6723" s="7">
        <v>93.891174613000004</v>
      </c>
      <c r="J6723" s="7">
        <v>108.432257232</v>
      </c>
      <c r="K6723" s="7">
        <v>3.4736049999999998E-3</v>
      </c>
      <c r="L6723" s="7">
        <v>6.9472100000000003E-4</v>
      </c>
      <c r="M6723" s="7">
        <v>93.648174612999995</v>
      </c>
      <c r="N6723" s="7">
        <v>3.0000000000000001E-3</v>
      </c>
      <c r="O6723" s="7">
        <v>5.9999999999999995E-4</v>
      </c>
      <c r="P6723" s="7">
        <v>1</v>
      </c>
      <c r="Q6723" s="7">
        <v>28</v>
      </c>
      <c r="R6723" s="7">
        <v>265</v>
      </c>
      <c r="S6723" s="189">
        <v>45625.593981481485</v>
      </c>
    </row>
    <row r="6724" spans="1:19">
      <c r="A6724" s="7">
        <v>2000</v>
      </c>
      <c r="B6724" s="123" t="s">
        <v>537</v>
      </c>
      <c r="C6724" s="123" t="s">
        <v>538</v>
      </c>
      <c r="D6724" s="123" t="s">
        <v>542</v>
      </c>
      <c r="E6724" s="123" t="s">
        <v>27</v>
      </c>
      <c r="F6724" s="7">
        <v>179.96541120000001</v>
      </c>
      <c r="G6724" s="123" t="s">
        <v>532</v>
      </c>
      <c r="H6724" s="7">
        <v>9.8081149999999992E-3</v>
      </c>
      <c r="I6724" s="7">
        <v>5.45E-2</v>
      </c>
      <c r="J6724" s="7">
        <v>0</v>
      </c>
      <c r="K6724" s="7">
        <v>1.79965E-4</v>
      </c>
      <c r="L6724" s="7">
        <v>1.799654112E-5</v>
      </c>
      <c r="M6724" s="7">
        <v>0</v>
      </c>
      <c r="N6724" s="7">
        <v>1E-3</v>
      </c>
      <c r="O6724" s="7">
        <v>1E-4</v>
      </c>
      <c r="P6724" s="7"/>
      <c r="Q6724" s="7">
        <v>28</v>
      </c>
      <c r="R6724" s="7">
        <v>265</v>
      </c>
      <c r="S6724" s="189">
        <v>45625.593981481485</v>
      </c>
    </row>
    <row r="6725" spans="1:19">
      <c r="A6725" s="7">
        <v>2000</v>
      </c>
      <c r="B6725" s="123" t="s">
        <v>537</v>
      </c>
      <c r="C6725" s="123" t="s">
        <v>538</v>
      </c>
      <c r="D6725" s="123" t="s">
        <v>542</v>
      </c>
      <c r="E6725" s="123" t="s">
        <v>33</v>
      </c>
      <c r="F6725" s="7">
        <v>0</v>
      </c>
      <c r="G6725" s="123" t="s">
        <v>532</v>
      </c>
      <c r="H6725" s="7">
        <v>0</v>
      </c>
      <c r="I6725" s="7"/>
      <c r="J6725" s="7">
        <v>0</v>
      </c>
      <c r="K6725" s="7">
        <v>0</v>
      </c>
      <c r="L6725" s="7">
        <v>0</v>
      </c>
      <c r="M6725" s="7"/>
      <c r="N6725" s="7"/>
      <c r="O6725" s="7"/>
      <c r="P6725" s="7"/>
      <c r="Q6725" s="7">
        <v>28</v>
      </c>
      <c r="R6725" s="7">
        <v>265</v>
      </c>
      <c r="S6725" s="189">
        <v>45625.593981481485</v>
      </c>
    </row>
    <row r="6726" spans="1:19">
      <c r="A6726" s="7">
        <v>2000</v>
      </c>
      <c r="B6726" s="123" t="s">
        <v>537</v>
      </c>
      <c r="C6726" s="123" t="s">
        <v>538</v>
      </c>
      <c r="D6726" s="123" t="s">
        <v>542</v>
      </c>
      <c r="E6726" s="123" t="s">
        <v>540</v>
      </c>
      <c r="F6726" s="7">
        <v>1207.3476662810001</v>
      </c>
      <c r="G6726" s="123" t="s">
        <v>532</v>
      </c>
      <c r="H6726" s="7">
        <v>115.033067274</v>
      </c>
      <c r="I6726" s="7">
        <v>95.277500000000003</v>
      </c>
      <c r="J6726" s="7">
        <v>114.21508923</v>
      </c>
      <c r="K6726" s="7">
        <v>1.2073477000000001E-2</v>
      </c>
      <c r="L6726" s="7">
        <v>1.8110209999999999E-3</v>
      </c>
      <c r="M6726" s="7">
        <v>94.6</v>
      </c>
      <c r="N6726" s="7">
        <v>0.01</v>
      </c>
      <c r="O6726" s="7">
        <v>1.5E-3</v>
      </c>
      <c r="P6726" s="7">
        <v>1</v>
      </c>
      <c r="Q6726" s="7">
        <v>28</v>
      </c>
      <c r="R6726" s="7">
        <v>265</v>
      </c>
      <c r="S6726" s="189">
        <v>45625.593981481485</v>
      </c>
    </row>
    <row r="6727" spans="1:19">
      <c r="A6727" s="7">
        <v>2000</v>
      </c>
      <c r="B6727" s="123" t="s">
        <v>537</v>
      </c>
      <c r="C6727" s="123" t="s">
        <v>538</v>
      </c>
      <c r="D6727" s="123" t="s">
        <v>542</v>
      </c>
      <c r="E6727" s="123" t="s">
        <v>531</v>
      </c>
      <c r="F6727" s="7">
        <v>6876.1346069370002</v>
      </c>
      <c r="G6727" s="123" t="s">
        <v>532</v>
      </c>
      <c r="H6727" s="7">
        <v>524.32589218299995</v>
      </c>
      <c r="I6727" s="7">
        <v>76.253</v>
      </c>
      <c r="J6727" s="7">
        <v>522.654991473</v>
      </c>
      <c r="K6727" s="7">
        <v>2.0628403999999999E-2</v>
      </c>
      <c r="L6727" s="7">
        <v>4.125681E-3</v>
      </c>
      <c r="M6727" s="7">
        <v>76.010000000000005</v>
      </c>
      <c r="N6727" s="7">
        <v>3.0000000000000001E-3</v>
      </c>
      <c r="O6727" s="7">
        <v>5.9999999999999995E-4</v>
      </c>
      <c r="P6727" s="7">
        <v>1</v>
      </c>
      <c r="Q6727" s="7">
        <v>28</v>
      </c>
      <c r="R6727" s="7">
        <v>265</v>
      </c>
      <c r="S6727" s="189">
        <v>45625.593981481485</v>
      </c>
    </row>
    <row r="6728" spans="1:19">
      <c r="A6728" s="7">
        <v>2000</v>
      </c>
      <c r="B6728" s="123" t="s">
        <v>537</v>
      </c>
      <c r="C6728" s="123" t="s">
        <v>538</v>
      </c>
      <c r="D6728" s="123" t="s">
        <v>542</v>
      </c>
      <c r="E6728" s="123" t="s">
        <v>533</v>
      </c>
      <c r="F6728" s="7">
        <v>1182.7765987140001</v>
      </c>
      <c r="G6728" s="123" t="s">
        <v>532</v>
      </c>
      <c r="H6728" s="7">
        <v>86.980996810999997</v>
      </c>
      <c r="I6728" s="7">
        <v>73.539666667000006</v>
      </c>
      <c r="J6728" s="7">
        <v>86.693582097000004</v>
      </c>
      <c r="K6728" s="7">
        <v>3.5483300000000001E-3</v>
      </c>
      <c r="L6728" s="7">
        <v>7.0966599999999996E-4</v>
      </c>
      <c r="M6728" s="7">
        <v>73.296666666999997</v>
      </c>
      <c r="N6728" s="7">
        <v>3.0000000000000001E-3</v>
      </c>
      <c r="O6728" s="7">
        <v>5.9999999999999995E-4</v>
      </c>
      <c r="P6728" s="7">
        <v>1</v>
      </c>
      <c r="Q6728" s="7">
        <v>28</v>
      </c>
      <c r="R6728" s="7">
        <v>265</v>
      </c>
      <c r="S6728" s="189">
        <v>45625.593981481485</v>
      </c>
    </row>
    <row r="6729" spans="1:19">
      <c r="A6729" s="7">
        <v>2000</v>
      </c>
      <c r="B6729" s="123" t="s">
        <v>537</v>
      </c>
      <c r="C6729" s="123" t="s">
        <v>538</v>
      </c>
      <c r="D6729" s="123" t="s">
        <v>542</v>
      </c>
      <c r="E6729" s="123" t="s">
        <v>160</v>
      </c>
      <c r="F6729" s="7">
        <v>480.17561094600001</v>
      </c>
      <c r="G6729" s="123" t="s">
        <v>532</v>
      </c>
      <c r="H6729" s="7">
        <v>34.396419539</v>
      </c>
      <c r="I6729" s="7">
        <v>71.632999999999996</v>
      </c>
      <c r="J6729" s="7">
        <v>34.279736864999997</v>
      </c>
      <c r="K6729" s="7">
        <v>1.440527E-3</v>
      </c>
      <c r="L6729" s="7">
        <v>2.8810499999999998E-4</v>
      </c>
      <c r="M6729" s="7">
        <v>71.39</v>
      </c>
      <c r="N6729" s="7">
        <v>3.0000000000000001E-3</v>
      </c>
      <c r="O6729" s="7">
        <v>5.9999999999999995E-4</v>
      </c>
      <c r="P6729" s="7">
        <v>1</v>
      </c>
      <c r="Q6729" s="7">
        <v>28</v>
      </c>
      <c r="R6729" s="7">
        <v>265</v>
      </c>
      <c r="S6729" s="189">
        <v>45625.593981481485</v>
      </c>
    </row>
    <row r="6730" spans="1:19">
      <c r="A6730" s="7">
        <v>2000</v>
      </c>
      <c r="B6730" s="123" t="s">
        <v>537</v>
      </c>
      <c r="C6730" s="123" t="s">
        <v>538</v>
      </c>
      <c r="D6730" s="123" t="s">
        <v>542</v>
      </c>
      <c r="E6730" s="123" t="s">
        <v>163</v>
      </c>
      <c r="F6730" s="7">
        <v>426.85285906199999</v>
      </c>
      <c r="G6730" s="123" t="s">
        <v>532</v>
      </c>
      <c r="H6730" s="7">
        <v>27.209522073999999</v>
      </c>
      <c r="I6730" s="7">
        <v>63.744500000000002</v>
      </c>
      <c r="J6730" s="7">
        <v>27.186258594000002</v>
      </c>
      <c r="K6730" s="7">
        <v>4.2685299999999999E-4</v>
      </c>
      <c r="L6730" s="7">
        <v>4.2685285910000003E-5</v>
      </c>
      <c r="M6730" s="7">
        <v>63.69</v>
      </c>
      <c r="N6730" s="7">
        <v>1E-3</v>
      </c>
      <c r="O6730" s="7">
        <v>1E-4</v>
      </c>
      <c r="P6730" s="7">
        <v>1</v>
      </c>
      <c r="Q6730" s="7">
        <v>28</v>
      </c>
      <c r="R6730" s="7">
        <v>265</v>
      </c>
      <c r="S6730" s="189">
        <v>45625.593981481485</v>
      </c>
    </row>
    <row r="6731" spans="1:19">
      <c r="A6731" s="7">
        <v>2000</v>
      </c>
      <c r="B6731" s="123" t="s">
        <v>537</v>
      </c>
      <c r="C6731" s="123" t="s">
        <v>538</v>
      </c>
      <c r="D6731" s="123" t="s">
        <v>542</v>
      </c>
      <c r="E6731" s="123" t="s">
        <v>535</v>
      </c>
      <c r="F6731" s="7">
        <v>6624.7824875839997</v>
      </c>
      <c r="G6731" s="123" t="s">
        <v>532</v>
      </c>
      <c r="H6731" s="7">
        <v>377.08705523999998</v>
      </c>
      <c r="I6731" s="7">
        <v>56.920669613999998</v>
      </c>
      <c r="J6731" s="7">
        <v>376.72600459500001</v>
      </c>
      <c r="K6731" s="7">
        <v>6.6247820000000001E-3</v>
      </c>
      <c r="L6731" s="7">
        <v>6.6247799999999998E-4</v>
      </c>
      <c r="M6731" s="7">
        <v>56.866169614</v>
      </c>
      <c r="N6731" s="7">
        <v>1E-3</v>
      </c>
      <c r="O6731" s="7">
        <v>1E-4</v>
      </c>
      <c r="P6731" s="7">
        <v>1</v>
      </c>
      <c r="Q6731" s="7">
        <v>28</v>
      </c>
      <c r="R6731" s="7">
        <v>265</v>
      </c>
      <c r="S6731" s="189">
        <v>45625.593981481485</v>
      </c>
    </row>
    <row r="6732" spans="1:19">
      <c r="A6732" s="7">
        <v>2000</v>
      </c>
      <c r="B6732" s="123" t="s">
        <v>537</v>
      </c>
      <c r="C6732" s="123" t="s">
        <v>538</v>
      </c>
      <c r="D6732" s="123" t="s">
        <v>542</v>
      </c>
      <c r="E6732" s="123" t="s">
        <v>541</v>
      </c>
      <c r="F6732" s="7">
        <v>2107.0283734119998</v>
      </c>
      <c r="G6732" s="123" t="s">
        <v>532</v>
      </c>
      <c r="H6732" s="7">
        <v>197.83136892300001</v>
      </c>
      <c r="I6732" s="7">
        <v>93.891174613000004</v>
      </c>
      <c r="J6732" s="7">
        <v>197.319361028</v>
      </c>
      <c r="K6732" s="7">
        <v>6.3210849999999997E-3</v>
      </c>
      <c r="L6732" s="7">
        <v>1.264217E-3</v>
      </c>
      <c r="M6732" s="7">
        <v>93.648174612999995</v>
      </c>
      <c r="N6732" s="7">
        <v>3.0000000000000001E-3</v>
      </c>
      <c r="O6732" s="7">
        <v>5.9999999999999995E-4</v>
      </c>
      <c r="P6732" s="7">
        <v>1</v>
      </c>
      <c r="Q6732" s="7">
        <v>28</v>
      </c>
      <c r="R6732" s="7">
        <v>265</v>
      </c>
      <c r="S6732" s="189">
        <v>45625.593981481485</v>
      </c>
    </row>
    <row r="6733" spans="1:19">
      <c r="A6733" s="7">
        <v>2000</v>
      </c>
      <c r="B6733" s="123" t="s">
        <v>537</v>
      </c>
      <c r="C6733" s="123" t="s">
        <v>538</v>
      </c>
      <c r="D6733" s="123" t="s">
        <v>543</v>
      </c>
      <c r="E6733" s="123" t="s">
        <v>540</v>
      </c>
      <c r="F6733" s="7">
        <v>420.84025514899997</v>
      </c>
      <c r="G6733" s="123" t="s">
        <v>532</v>
      </c>
      <c r="H6733" s="7">
        <v>40.096607409999997</v>
      </c>
      <c r="I6733" s="7">
        <v>95.277500000000003</v>
      </c>
      <c r="J6733" s="7">
        <v>39.811488136999998</v>
      </c>
      <c r="K6733" s="7">
        <v>4.2084030000000003E-3</v>
      </c>
      <c r="L6733" s="7">
        <v>6.3126000000000002E-4</v>
      </c>
      <c r="M6733" s="7">
        <v>94.6</v>
      </c>
      <c r="N6733" s="7">
        <v>0.01</v>
      </c>
      <c r="O6733" s="7">
        <v>1.5E-3</v>
      </c>
      <c r="P6733" s="7">
        <v>1</v>
      </c>
      <c r="Q6733" s="7">
        <v>28</v>
      </c>
      <c r="R6733" s="7">
        <v>265</v>
      </c>
      <c r="S6733" s="189">
        <v>45625.593981481485</v>
      </c>
    </row>
    <row r="6734" spans="1:19">
      <c r="A6734" s="7">
        <v>2000</v>
      </c>
      <c r="B6734" s="123" t="s">
        <v>537</v>
      </c>
      <c r="C6734" s="123" t="s">
        <v>538</v>
      </c>
      <c r="D6734" s="123" t="s">
        <v>543</v>
      </c>
      <c r="E6734" s="123" t="s">
        <v>531</v>
      </c>
      <c r="F6734" s="7">
        <v>442.946535127</v>
      </c>
      <c r="G6734" s="123" t="s">
        <v>532</v>
      </c>
      <c r="H6734" s="7">
        <v>33.776002142999999</v>
      </c>
      <c r="I6734" s="7">
        <v>76.253</v>
      </c>
      <c r="J6734" s="7">
        <v>33.668366134999999</v>
      </c>
      <c r="K6734" s="7">
        <v>1.32884E-3</v>
      </c>
      <c r="L6734" s="7">
        <v>2.6576799999999999E-4</v>
      </c>
      <c r="M6734" s="7">
        <v>76.010000000000005</v>
      </c>
      <c r="N6734" s="7">
        <v>3.0000000000000001E-3</v>
      </c>
      <c r="O6734" s="7">
        <v>5.9999999999999995E-4</v>
      </c>
      <c r="P6734" s="7">
        <v>1</v>
      </c>
      <c r="Q6734" s="7">
        <v>28</v>
      </c>
      <c r="R6734" s="7">
        <v>265</v>
      </c>
      <c r="S6734" s="189">
        <v>45625.593981481485</v>
      </c>
    </row>
    <row r="6735" spans="1:19">
      <c r="A6735" s="7">
        <v>2000</v>
      </c>
      <c r="B6735" s="123" t="s">
        <v>537</v>
      </c>
      <c r="C6735" s="123" t="s">
        <v>538</v>
      </c>
      <c r="D6735" s="123" t="s">
        <v>543</v>
      </c>
      <c r="E6735" s="123" t="s">
        <v>533</v>
      </c>
      <c r="F6735" s="7">
        <v>241.76870799899999</v>
      </c>
      <c r="G6735" s="123" t="s">
        <v>532</v>
      </c>
      <c r="H6735" s="7">
        <v>17.779590197000001</v>
      </c>
      <c r="I6735" s="7">
        <v>73.539666667000006</v>
      </c>
      <c r="J6735" s="7">
        <v>17.720840401</v>
      </c>
      <c r="K6735" s="7">
        <v>7.25306E-4</v>
      </c>
      <c r="L6735" s="7">
        <v>1.4506100000000001E-4</v>
      </c>
      <c r="M6735" s="7">
        <v>73.296666666999997</v>
      </c>
      <c r="N6735" s="7">
        <v>3.0000000000000001E-3</v>
      </c>
      <c r="O6735" s="7">
        <v>5.9999999999999995E-4</v>
      </c>
      <c r="P6735" s="7">
        <v>1</v>
      </c>
      <c r="Q6735" s="7">
        <v>28</v>
      </c>
      <c r="R6735" s="7">
        <v>265</v>
      </c>
      <c r="S6735" s="189">
        <v>45625.593981481485</v>
      </c>
    </row>
    <row r="6736" spans="1:19">
      <c r="A6736" s="7">
        <v>2000</v>
      </c>
      <c r="B6736" s="123" t="s">
        <v>537</v>
      </c>
      <c r="C6736" s="123" t="s">
        <v>538</v>
      </c>
      <c r="D6736" s="123" t="s">
        <v>543</v>
      </c>
      <c r="E6736" s="123" t="s">
        <v>160</v>
      </c>
      <c r="F6736" s="7">
        <v>30.931931278</v>
      </c>
      <c r="G6736" s="123" t="s">
        <v>532</v>
      </c>
      <c r="H6736" s="7">
        <v>2.215747033</v>
      </c>
      <c r="I6736" s="7">
        <v>71.632999999999996</v>
      </c>
      <c r="J6736" s="7">
        <v>2.2082305739999999</v>
      </c>
      <c r="K6736" s="7">
        <v>9.2795793830000007E-5</v>
      </c>
      <c r="L6736" s="7">
        <v>1.8559158769999999E-5</v>
      </c>
      <c r="M6736" s="7">
        <v>71.39</v>
      </c>
      <c r="N6736" s="7">
        <v>3.0000000000000001E-3</v>
      </c>
      <c r="O6736" s="7">
        <v>5.9999999999999995E-4</v>
      </c>
      <c r="P6736" s="7">
        <v>1</v>
      </c>
      <c r="Q6736" s="7">
        <v>28</v>
      </c>
      <c r="R6736" s="7">
        <v>265</v>
      </c>
      <c r="S6736" s="189">
        <v>45625.593981481485</v>
      </c>
    </row>
    <row r="6737" spans="1:19">
      <c r="A6737" s="7">
        <v>2000</v>
      </c>
      <c r="B6737" s="123" t="s">
        <v>537</v>
      </c>
      <c r="C6737" s="123" t="s">
        <v>538</v>
      </c>
      <c r="D6737" s="123" t="s">
        <v>543</v>
      </c>
      <c r="E6737" s="123" t="s">
        <v>163</v>
      </c>
      <c r="F6737" s="7">
        <v>457.28706994800001</v>
      </c>
      <c r="G6737" s="123" t="s">
        <v>532</v>
      </c>
      <c r="H6737" s="7">
        <v>29.149535629999999</v>
      </c>
      <c r="I6737" s="7">
        <v>63.744500000000002</v>
      </c>
      <c r="J6737" s="7">
        <v>29.124613485000001</v>
      </c>
      <c r="K6737" s="7">
        <v>4.5728700000000001E-4</v>
      </c>
      <c r="L6737" s="7">
        <v>4.5728706989999997E-5</v>
      </c>
      <c r="M6737" s="7">
        <v>63.69</v>
      </c>
      <c r="N6737" s="7">
        <v>1E-3</v>
      </c>
      <c r="O6737" s="7">
        <v>1E-4</v>
      </c>
      <c r="P6737" s="7">
        <v>1</v>
      </c>
      <c r="Q6737" s="7">
        <v>28</v>
      </c>
      <c r="R6737" s="7">
        <v>265</v>
      </c>
      <c r="S6737" s="189">
        <v>45625.593981481485</v>
      </c>
    </row>
    <row r="6738" spans="1:19">
      <c r="A6738" s="7">
        <v>2000</v>
      </c>
      <c r="B6738" s="123" t="s">
        <v>537</v>
      </c>
      <c r="C6738" s="123" t="s">
        <v>538</v>
      </c>
      <c r="D6738" s="123" t="s">
        <v>543</v>
      </c>
      <c r="E6738" s="123" t="s">
        <v>535</v>
      </c>
      <c r="F6738" s="7">
        <v>101.159966505</v>
      </c>
      <c r="G6738" s="123" t="s">
        <v>532</v>
      </c>
      <c r="H6738" s="7">
        <v>5.7580930319999997</v>
      </c>
      <c r="I6738" s="7">
        <v>56.920669613999998</v>
      </c>
      <c r="J6738" s="7">
        <v>5.7525798129999997</v>
      </c>
      <c r="K6738" s="7">
        <v>1.0116E-4</v>
      </c>
      <c r="L6738" s="7">
        <v>1.0115996650000001E-5</v>
      </c>
      <c r="M6738" s="7">
        <v>56.866169614</v>
      </c>
      <c r="N6738" s="7">
        <v>1E-3</v>
      </c>
      <c r="O6738" s="7">
        <v>1E-4</v>
      </c>
      <c r="P6738" s="7">
        <v>1</v>
      </c>
      <c r="Q6738" s="7">
        <v>28</v>
      </c>
      <c r="R6738" s="7">
        <v>265</v>
      </c>
      <c r="S6738" s="189">
        <v>45625.593981481485</v>
      </c>
    </row>
    <row r="6739" spans="1:19">
      <c r="A6739" s="7">
        <v>2000</v>
      </c>
      <c r="B6739" s="123" t="s">
        <v>537</v>
      </c>
      <c r="C6739" s="123" t="s">
        <v>538</v>
      </c>
      <c r="D6739" s="123" t="s">
        <v>543</v>
      </c>
      <c r="E6739" s="123" t="s">
        <v>541</v>
      </c>
      <c r="F6739" s="7">
        <v>0</v>
      </c>
      <c r="G6739" s="123" t="s">
        <v>532</v>
      </c>
      <c r="H6739" s="7">
        <v>0</v>
      </c>
      <c r="I6739" s="7"/>
      <c r="J6739" s="7">
        <v>0</v>
      </c>
      <c r="K6739" s="7">
        <v>0</v>
      </c>
      <c r="L6739" s="7">
        <v>0</v>
      </c>
      <c r="M6739" s="7"/>
      <c r="N6739" s="7"/>
      <c r="O6739" s="7"/>
      <c r="P6739" s="7">
        <v>1</v>
      </c>
      <c r="Q6739" s="7">
        <v>28</v>
      </c>
      <c r="R6739" s="7">
        <v>265</v>
      </c>
      <c r="S6739" s="189">
        <v>45625.593981481485</v>
      </c>
    </row>
    <row r="6740" spans="1:19">
      <c r="A6740" s="7">
        <v>2000</v>
      </c>
      <c r="B6740" s="123" t="s">
        <v>537</v>
      </c>
      <c r="C6740" s="123" t="s">
        <v>538</v>
      </c>
      <c r="D6740" s="123" t="s">
        <v>544</v>
      </c>
      <c r="E6740" s="123" t="s">
        <v>33</v>
      </c>
      <c r="F6740" s="7">
        <v>4019.2275168000001</v>
      </c>
      <c r="G6740" s="123" t="s">
        <v>532</v>
      </c>
      <c r="H6740" s="7">
        <v>7.6365322820000001</v>
      </c>
      <c r="I6740" s="7">
        <v>1.9</v>
      </c>
      <c r="J6740" s="7">
        <v>0</v>
      </c>
      <c r="K6740" s="7">
        <v>0.120576826</v>
      </c>
      <c r="L6740" s="7">
        <v>1.607691E-2</v>
      </c>
      <c r="M6740" s="7">
        <v>0</v>
      </c>
      <c r="N6740" s="7">
        <v>0.03</v>
      </c>
      <c r="O6740" s="7">
        <v>4.0000000000000001E-3</v>
      </c>
      <c r="P6740" s="7"/>
      <c r="Q6740" s="7">
        <v>28</v>
      </c>
      <c r="R6740" s="7">
        <v>265</v>
      </c>
      <c r="S6740" s="189">
        <v>45625.593981481485</v>
      </c>
    </row>
    <row r="6741" spans="1:19">
      <c r="A6741" s="7">
        <v>2000</v>
      </c>
      <c r="B6741" s="123" t="s">
        <v>537</v>
      </c>
      <c r="C6741" s="123" t="s">
        <v>538</v>
      </c>
      <c r="D6741" s="123" t="s">
        <v>544</v>
      </c>
      <c r="E6741" s="123" t="s">
        <v>540</v>
      </c>
      <c r="F6741" s="7">
        <v>0</v>
      </c>
      <c r="G6741" s="123" t="s">
        <v>532</v>
      </c>
      <c r="H6741" s="7">
        <v>0</v>
      </c>
      <c r="I6741" s="7"/>
      <c r="J6741" s="7">
        <v>0</v>
      </c>
      <c r="K6741" s="7">
        <v>0</v>
      </c>
      <c r="L6741" s="7">
        <v>0</v>
      </c>
      <c r="M6741" s="7"/>
      <c r="N6741" s="7"/>
      <c r="O6741" s="7"/>
      <c r="P6741" s="7">
        <v>1</v>
      </c>
      <c r="Q6741" s="7">
        <v>28</v>
      </c>
      <c r="R6741" s="7">
        <v>265</v>
      </c>
      <c r="S6741" s="189">
        <v>45625.593981481485</v>
      </c>
    </row>
    <row r="6742" spans="1:19">
      <c r="A6742" s="7">
        <v>2000</v>
      </c>
      <c r="B6742" s="123" t="s">
        <v>537</v>
      </c>
      <c r="C6742" s="123" t="s">
        <v>538</v>
      </c>
      <c r="D6742" s="123" t="s">
        <v>544</v>
      </c>
      <c r="E6742" s="123" t="s">
        <v>531</v>
      </c>
      <c r="F6742" s="7">
        <v>256.26622675499999</v>
      </c>
      <c r="G6742" s="123" t="s">
        <v>532</v>
      </c>
      <c r="H6742" s="7">
        <v>19.541068589000002</v>
      </c>
      <c r="I6742" s="7">
        <v>76.253</v>
      </c>
      <c r="J6742" s="7">
        <v>19.478795896000001</v>
      </c>
      <c r="K6742" s="7">
        <v>7.6879900000000002E-4</v>
      </c>
      <c r="L6742" s="7">
        <v>1.5375999999999999E-4</v>
      </c>
      <c r="M6742" s="7">
        <v>76.010000000000005</v>
      </c>
      <c r="N6742" s="7">
        <v>3.0000000000000001E-3</v>
      </c>
      <c r="O6742" s="7">
        <v>5.9999999999999995E-4</v>
      </c>
      <c r="P6742" s="7">
        <v>1</v>
      </c>
      <c r="Q6742" s="7">
        <v>28</v>
      </c>
      <c r="R6742" s="7">
        <v>265</v>
      </c>
      <c r="S6742" s="189">
        <v>45625.593981481485</v>
      </c>
    </row>
    <row r="6743" spans="1:19">
      <c r="A6743" s="7">
        <v>2000</v>
      </c>
      <c r="B6743" s="123" t="s">
        <v>537</v>
      </c>
      <c r="C6743" s="123" t="s">
        <v>538</v>
      </c>
      <c r="D6743" s="123" t="s">
        <v>544</v>
      </c>
      <c r="E6743" s="123" t="s">
        <v>533</v>
      </c>
      <c r="F6743" s="7">
        <v>31.831457431</v>
      </c>
      <c r="G6743" s="123" t="s">
        <v>532</v>
      </c>
      <c r="H6743" s="7">
        <v>2.340874769</v>
      </c>
      <c r="I6743" s="7">
        <v>73.539666667000006</v>
      </c>
      <c r="J6743" s="7">
        <v>2.3331397250000001</v>
      </c>
      <c r="K6743" s="7">
        <v>9.5494372289999993E-5</v>
      </c>
      <c r="L6743" s="7">
        <v>1.9098874459999999E-5</v>
      </c>
      <c r="M6743" s="7">
        <v>73.296666666999997</v>
      </c>
      <c r="N6743" s="7">
        <v>3.0000000000000001E-3</v>
      </c>
      <c r="O6743" s="7">
        <v>5.9999999999999995E-4</v>
      </c>
      <c r="P6743" s="7">
        <v>1</v>
      </c>
      <c r="Q6743" s="7">
        <v>28</v>
      </c>
      <c r="R6743" s="7">
        <v>265</v>
      </c>
      <c r="S6743" s="189">
        <v>45625.593981481485</v>
      </c>
    </row>
    <row r="6744" spans="1:19">
      <c r="A6744" s="7">
        <v>2000</v>
      </c>
      <c r="B6744" s="123" t="s">
        <v>537</v>
      </c>
      <c r="C6744" s="123" t="s">
        <v>538</v>
      </c>
      <c r="D6744" s="123" t="s">
        <v>544</v>
      </c>
      <c r="E6744" s="123" t="s">
        <v>160</v>
      </c>
      <c r="F6744" s="7">
        <v>17.895634543</v>
      </c>
      <c r="G6744" s="123" t="s">
        <v>532</v>
      </c>
      <c r="H6744" s="7">
        <v>1.2819179890000001</v>
      </c>
      <c r="I6744" s="7">
        <v>71.632999999999996</v>
      </c>
      <c r="J6744" s="7">
        <v>1.27756935</v>
      </c>
      <c r="K6744" s="7">
        <v>5.3686903630000003E-5</v>
      </c>
      <c r="L6744" s="7">
        <v>1.0737380729999999E-5</v>
      </c>
      <c r="M6744" s="7">
        <v>71.39</v>
      </c>
      <c r="N6744" s="7">
        <v>3.0000000000000001E-3</v>
      </c>
      <c r="O6744" s="7">
        <v>5.9999999999999995E-4</v>
      </c>
      <c r="P6744" s="7">
        <v>1</v>
      </c>
      <c r="Q6744" s="7">
        <v>28</v>
      </c>
      <c r="R6744" s="7">
        <v>265</v>
      </c>
      <c r="S6744" s="189">
        <v>45625.593981481485</v>
      </c>
    </row>
    <row r="6745" spans="1:19">
      <c r="A6745" s="7">
        <v>2000</v>
      </c>
      <c r="B6745" s="123" t="s">
        <v>537</v>
      </c>
      <c r="C6745" s="123" t="s">
        <v>538</v>
      </c>
      <c r="D6745" s="123" t="s">
        <v>544</v>
      </c>
      <c r="E6745" s="123" t="s">
        <v>163</v>
      </c>
      <c r="F6745" s="7">
        <v>13.869553588</v>
      </c>
      <c r="G6745" s="123" t="s">
        <v>532</v>
      </c>
      <c r="H6745" s="7">
        <v>0.88410775900000005</v>
      </c>
      <c r="I6745" s="7">
        <v>63.744500000000002</v>
      </c>
      <c r="J6745" s="7">
        <v>0.88335186799999998</v>
      </c>
      <c r="K6745" s="7">
        <v>1.386955359E-5</v>
      </c>
      <c r="L6745" s="7">
        <v>1.386955359E-6</v>
      </c>
      <c r="M6745" s="7">
        <v>63.69</v>
      </c>
      <c r="N6745" s="7">
        <v>1E-3</v>
      </c>
      <c r="O6745" s="7">
        <v>1E-4</v>
      </c>
      <c r="P6745" s="7">
        <v>1</v>
      </c>
      <c r="Q6745" s="7">
        <v>28</v>
      </c>
      <c r="R6745" s="7">
        <v>265</v>
      </c>
      <c r="S6745" s="189">
        <v>45625.593981481485</v>
      </c>
    </row>
    <row r="6746" spans="1:19">
      <c r="A6746" s="7">
        <v>2000</v>
      </c>
      <c r="B6746" s="123" t="s">
        <v>537</v>
      </c>
      <c r="C6746" s="123" t="s">
        <v>538</v>
      </c>
      <c r="D6746" s="123" t="s">
        <v>544</v>
      </c>
      <c r="E6746" s="123" t="s">
        <v>535</v>
      </c>
      <c r="F6746" s="7">
        <v>12.950032336</v>
      </c>
      <c r="G6746" s="123" t="s">
        <v>532</v>
      </c>
      <c r="H6746" s="7">
        <v>0.73712451199999995</v>
      </c>
      <c r="I6746" s="7">
        <v>56.920669613999998</v>
      </c>
      <c r="J6746" s="7">
        <v>0.73641873499999999</v>
      </c>
      <c r="K6746" s="7">
        <v>1.295003234E-5</v>
      </c>
      <c r="L6746" s="7">
        <v>1.295003234E-6</v>
      </c>
      <c r="M6746" s="7">
        <v>56.866169614</v>
      </c>
      <c r="N6746" s="7">
        <v>1E-3</v>
      </c>
      <c r="O6746" s="7">
        <v>1E-4</v>
      </c>
      <c r="P6746" s="7">
        <v>1</v>
      </c>
      <c r="Q6746" s="7">
        <v>28</v>
      </c>
      <c r="R6746" s="7">
        <v>265</v>
      </c>
      <c r="S6746" s="189">
        <v>45625.593981481485</v>
      </c>
    </row>
    <row r="6747" spans="1:19">
      <c r="A6747" s="7">
        <v>2000</v>
      </c>
      <c r="B6747" s="123" t="s">
        <v>537</v>
      </c>
      <c r="C6747" s="123" t="s">
        <v>538</v>
      </c>
      <c r="D6747" s="123" t="s">
        <v>544</v>
      </c>
      <c r="E6747" s="123" t="s">
        <v>541</v>
      </c>
      <c r="F6747" s="7">
        <v>0</v>
      </c>
      <c r="G6747" s="123" t="s">
        <v>532</v>
      </c>
      <c r="H6747" s="7">
        <v>0</v>
      </c>
      <c r="I6747" s="7"/>
      <c r="J6747" s="7">
        <v>0</v>
      </c>
      <c r="K6747" s="7">
        <v>0</v>
      </c>
      <c r="L6747" s="7">
        <v>0</v>
      </c>
      <c r="M6747" s="7"/>
      <c r="N6747" s="7"/>
      <c r="O6747" s="7"/>
      <c r="P6747" s="7">
        <v>1</v>
      </c>
      <c r="Q6747" s="7">
        <v>28</v>
      </c>
      <c r="R6747" s="7">
        <v>265</v>
      </c>
      <c r="S6747" s="189">
        <v>45625.593981481485</v>
      </c>
    </row>
    <row r="6748" spans="1:19">
      <c r="A6748" s="7">
        <v>2000</v>
      </c>
      <c r="B6748" s="123" t="s">
        <v>537</v>
      </c>
      <c r="C6748" s="123" t="s">
        <v>538</v>
      </c>
      <c r="D6748" s="123" t="s">
        <v>545</v>
      </c>
      <c r="E6748" s="123" t="s">
        <v>540</v>
      </c>
      <c r="F6748" s="7">
        <v>0</v>
      </c>
      <c r="G6748" s="123" t="s">
        <v>532</v>
      </c>
      <c r="H6748" s="7">
        <v>0</v>
      </c>
      <c r="I6748" s="7"/>
      <c r="J6748" s="7">
        <v>0</v>
      </c>
      <c r="K6748" s="7">
        <v>0</v>
      </c>
      <c r="L6748" s="7">
        <v>0</v>
      </c>
      <c r="M6748" s="7"/>
      <c r="N6748" s="7"/>
      <c r="O6748" s="7"/>
      <c r="P6748" s="7">
        <v>1</v>
      </c>
      <c r="Q6748" s="7">
        <v>28</v>
      </c>
      <c r="R6748" s="7">
        <v>265</v>
      </c>
      <c r="S6748" s="189">
        <v>45625.593981481485</v>
      </c>
    </row>
    <row r="6749" spans="1:19">
      <c r="A6749" s="7">
        <v>2000</v>
      </c>
      <c r="B6749" s="123" t="s">
        <v>537</v>
      </c>
      <c r="C6749" s="123" t="s">
        <v>538</v>
      </c>
      <c r="D6749" s="123" t="s">
        <v>545</v>
      </c>
      <c r="E6749" s="123" t="s">
        <v>531</v>
      </c>
      <c r="F6749" s="7">
        <v>107.173185014</v>
      </c>
      <c r="G6749" s="123" t="s">
        <v>532</v>
      </c>
      <c r="H6749" s="7">
        <v>8.1722768769999998</v>
      </c>
      <c r="I6749" s="7">
        <v>76.253</v>
      </c>
      <c r="J6749" s="7">
        <v>8.1462337930000004</v>
      </c>
      <c r="K6749" s="7">
        <v>3.2152E-4</v>
      </c>
      <c r="L6749" s="7">
        <v>6.4303911010000006E-5</v>
      </c>
      <c r="M6749" s="7">
        <v>76.010000000000005</v>
      </c>
      <c r="N6749" s="7">
        <v>3.0000000000000001E-3</v>
      </c>
      <c r="O6749" s="7">
        <v>5.9999999999999995E-4</v>
      </c>
      <c r="P6749" s="7">
        <v>1</v>
      </c>
      <c r="Q6749" s="7">
        <v>28</v>
      </c>
      <c r="R6749" s="7">
        <v>265</v>
      </c>
      <c r="S6749" s="189">
        <v>45625.593981481485</v>
      </c>
    </row>
    <row r="6750" spans="1:19">
      <c r="A6750" s="7">
        <v>2000</v>
      </c>
      <c r="B6750" s="123" t="s">
        <v>537</v>
      </c>
      <c r="C6750" s="123" t="s">
        <v>538</v>
      </c>
      <c r="D6750" s="123" t="s">
        <v>545</v>
      </c>
      <c r="E6750" s="123" t="s">
        <v>533</v>
      </c>
      <c r="F6750" s="7">
        <v>207.23152177099999</v>
      </c>
      <c r="G6750" s="123" t="s">
        <v>532</v>
      </c>
      <c r="H6750" s="7">
        <v>15.239737033999999</v>
      </c>
      <c r="I6750" s="7">
        <v>73.539666667000006</v>
      </c>
      <c r="J6750" s="7">
        <v>15.189379774000001</v>
      </c>
      <c r="K6750" s="7">
        <v>6.2169500000000002E-4</v>
      </c>
      <c r="L6750" s="7">
        <v>1.24339E-4</v>
      </c>
      <c r="M6750" s="7">
        <v>73.296666666999997</v>
      </c>
      <c r="N6750" s="7">
        <v>3.0000000000000001E-3</v>
      </c>
      <c r="O6750" s="7">
        <v>5.9999999999999995E-4</v>
      </c>
      <c r="P6750" s="7">
        <v>1</v>
      </c>
      <c r="Q6750" s="7">
        <v>28</v>
      </c>
      <c r="R6750" s="7">
        <v>265</v>
      </c>
      <c r="S6750" s="189">
        <v>45625.593981481485</v>
      </c>
    </row>
    <row r="6751" spans="1:19">
      <c r="A6751" s="7">
        <v>2000</v>
      </c>
      <c r="B6751" s="123" t="s">
        <v>537</v>
      </c>
      <c r="C6751" s="123" t="s">
        <v>538</v>
      </c>
      <c r="D6751" s="123" t="s">
        <v>545</v>
      </c>
      <c r="E6751" s="123" t="s">
        <v>160</v>
      </c>
      <c r="F6751" s="7">
        <v>7.4841393509999996</v>
      </c>
      <c r="G6751" s="123" t="s">
        <v>532</v>
      </c>
      <c r="H6751" s="7">
        <v>0.53611135399999998</v>
      </c>
      <c r="I6751" s="7">
        <v>71.632999999999996</v>
      </c>
      <c r="J6751" s="7">
        <v>0.53429270799999995</v>
      </c>
      <c r="K6751" s="7">
        <v>2.245241805E-5</v>
      </c>
      <c r="L6751" s="7">
        <v>4.4904836110000004E-6</v>
      </c>
      <c r="M6751" s="7">
        <v>71.39</v>
      </c>
      <c r="N6751" s="7">
        <v>3.0000000000000001E-3</v>
      </c>
      <c r="O6751" s="7">
        <v>5.9999999999999995E-4</v>
      </c>
      <c r="P6751" s="7">
        <v>1</v>
      </c>
      <c r="Q6751" s="7">
        <v>28</v>
      </c>
      <c r="R6751" s="7">
        <v>265</v>
      </c>
      <c r="S6751" s="189">
        <v>45625.593981481485</v>
      </c>
    </row>
    <row r="6752" spans="1:19">
      <c r="A6752" s="7">
        <v>2000</v>
      </c>
      <c r="B6752" s="123" t="s">
        <v>537</v>
      </c>
      <c r="C6752" s="123" t="s">
        <v>538</v>
      </c>
      <c r="D6752" s="123" t="s">
        <v>545</v>
      </c>
      <c r="E6752" s="123" t="s">
        <v>163</v>
      </c>
      <c r="F6752" s="7">
        <v>0.50434740300000003</v>
      </c>
      <c r="G6752" s="123" t="s">
        <v>532</v>
      </c>
      <c r="H6752" s="7">
        <v>3.2149373000000002E-2</v>
      </c>
      <c r="I6752" s="7">
        <v>63.744500000000002</v>
      </c>
      <c r="J6752" s="7">
        <v>3.2121886000000002E-2</v>
      </c>
      <c r="K6752" s="7">
        <v>5.0434740299999999E-7</v>
      </c>
      <c r="L6752" s="7">
        <v>5.0434740300000003E-8</v>
      </c>
      <c r="M6752" s="7">
        <v>63.69</v>
      </c>
      <c r="N6752" s="7">
        <v>1E-3</v>
      </c>
      <c r="O6752" s="7">
        <v>1E-4</v>
      </c>
      <c r="P6752" s="7">
        <v>1</v>
      </c>
      <c r="Q6752" s="7">
        <v>28</v>
      </c>
      <c r="R6752" s="7">
        <v>265</v>
      </c>
      <c r="S6752" s="189">
        <v>45625.593981481485</v>
      </c>
    </row>
    <row r="6753" spans="1:19">
      <c r="A6753" s="7">
        <v>2000</v>
      </c>
      <c r="B6753" s="123" t="s">
        <v>537</v>
      </c>
      <c r="C6753" s="123" t="s">
        <v>538</v>
      </c>
      <c r="D6753" s="123" t="s">
        <v>545</v>
      </c>
      <c r="E6753" s="123" t="s">
        <v>535</v>
      </c>
      <c r="F6753" s="7">
        <v>1267.6058165899999</v>
      </c>
      <c r="G6753" s="123" t="s">
        <v>532</v>
      </c>
      <c r="H6753" s="7">
        <v>72.152971887000007</v>
      </c>
      <c r="I6753" s="7">
        <v>56.920669613999998</v>
      </c>
      <c r="J6753" s="7">
        <v>72.083887369999999</v>
      </c>
      <c r="K6753" s="7">
        <v>1.2676059999999999E-3</v>
      </c>
      <c r="L6753" s="7">
        <v>1.26761E-4</v>
      </c>
      <c r="M6753" s="7">
        <v>56.866169614</v>
      </c>
      <c r="N6753" s="7">
        <v>1E-3</v>
      </c>
      <c r="O6753" s="7">
        <v>1E-4</v>
      </c>
      <c r="P6753" s="7">
        <v>1</v>
      </c>
      <c r="Q6753" s="7">
        <v>28</v>
      </c>
      <c r="R6753" s="7">
        <v>265</v>
      </c>
      <c r="S6753" s="189">
        <v>45625.593981481485</v>
      </c>
    </row>
    <row r="6754" spans="1:19">
      <c r="A6754" s="7">
        <v>2000</v>
      </c>
      <c r="B6754" s="123" t="s">
        <v>537</v>
      </c>
      <c r="C6754" s="123" t="s">
        <v>538</v>
      </c>
      <c r="D6754" s="123" t="s">
        <v>545</v>
      </c>
      <c r="E6754" s="123" t="s">
        <v>541</v>
      </c>
      <c r="F6754" s="7">
        <v>0</v>
      </c>
      <c r="G6754" s="123" t="s">
        <v>532</v>
      </c>
      <c r="H6754" s="7">
        <v>0</v>
      </c>
      <c r="I6754" s="7"/>
      <c r="J6754" s="7">
        <v>0</v>
      </c>
      <c r="K6754" s="7">
        <v>0</v>
      </c>
      <c r="L6754" s="7">
        <v>0</v>
      </c>
      <c r="M6754" s="7"/>
      <c r="N6754" s="7"/>
      <c r="O6754" s="7"/>
      <c r="P6754" s="7">
        <v>1</v>
      </c>
      <c r="Q6754" s="7">
        <v>28</v>
      </c>
      <c r="R6754" s="7">
        <v>265</v>
      </c>
      <c r="S6754" s="189">
        <v>45625.593981481485</v>
      </c>
    </row>
    <row r="6755" spans="1:19">
      <c r="A6755" s="7">
        <v>2000</v>
      </c>
      <c r="B6755" s="123" t="s">
        <v>537</v>
      </c>
      <c r="C6755" s="123" t="s">
        <v>538</v>
      </c>
      <c r="D6755" s="123" t="s">
        <v>546</v>
      </c>
      <c r="E6755" s="123" t="s">
        <v>33</v>
      </c>
      <c r="F6755" s="7">
        <v>0</v>
      </c>
      <c r="G6755" s="123" t="s">
        <v>532</v>
      </c>
      <c r="H6755" s="7">
        <v>0</v>
      </c>
      <c r="I6755" s="7"/>
      <c r="J6755" s="7">
        <v>0</v>
      </c>
      <c r="K6755" s="7">
        <v>0</v>
      </c>
      <c r="L6755" s="7">
        <v>0</v>
      </c>
      <c r="M6755" s="7"/>
      <c r="N6755" s="7"/>
      <c r="O6755" s="7"/>
      <c r="P6755" s="7"/>
      <c r="Q6755" s="7">
        <v>28</v>
      </c>
      <c r="R6755" s="7">
        <v>265</v>
      </c>
      <c r="S6755" s="189">
        <v>45625.593981481485</v>
      </c>
    </row>
    <row r="6756" spans="1:19">
      <c r="A6756" s="7">
        <v>2000</v>
      </c>
      <c r="B6756" s="123" t="s">
        <v>537</v>
      </c>
      <c r="C6756" s="123" t="s">
        <v>538</v>
      </c>
      <c r="D6756" s="123" t="s">
        <v>546</v>
      </c>
      <c r="E6756" s="123" t="s">
        <v>540</v>
      </c>
      <c r="F6756" s="7">
        <v>0</v>
      </c>
      <c r="G6756" s="123" t="s">
        <v>532</v>
      </c>
      <c r="H6756" s="7">
        <v>0</v>
      </c>
      <c r="I6756" s="7"/>
      <c r="J6756" s="7">
        <v>0</v>
      </c>
      <c r="K6756" s="7">
        <v>0</v>
      </c>
      <c r="L6756" s="7">
        <v>0</v>
      </c>
      <c r="M6756" s="7"/>
      <c r="N6756" s="7"/>
      <c r="O6756" s="7"/>
      <c r="P6756" s="7">
        <v>1</v>
      </c>
      <c r="Q6756" s="7">
        <v>28</v>
      </c>
      <c r="R6756" s="7">
        <v>265</v>
      </c>
      <c r="S6756" s="189">
        <v>45625.593981481485</v>
      </c>
    </row>
    <row r="6757" spans="1:19">
      <c r="A6757" s="7">
        <v>2000</v>
      </c>
      <c r="B6757" s="123" t="s">
        <v>537</v>
      </c>
      <c r="C6757" s="123" t="s">
        <v>538</v>
      </c>
      <c r="D6757" s="123" t="s">
        <v>546</v>
      </c>
      <c r="E6757" s="123" t="s">
        <v>531</v>
      </c>
      <c r="F6757" s="7">
        <v>2016.1685912170001</v>
      </c>
      <c r="G6757" s="123" t="s">
        <v>532</v>
      </c>
      <c r="H6757" s="7">
        <v>153.73890358599999</v>
      </c>
      <c r="I6757" s="7">
        <v>76.253</v>
      </c>
      <c r="J6757" s="7">
        <v>153.24897461800001</v>
      </c>
      <c r="K6757" s="7">
        <v>6.0485060000000004E-3</v>
      </c>
      <c r="L6757" s="7">
        <v>1.2097010000000001E-3</v>
      </c>
      <c r="M6757" s="7">
        <v>76.010000000000005</v>
      </c>
      <c r="N6757" s="7">
        <v>3.0000000000000001E-3</v>
      </c>
      <c r="O6757" s="7">
        <v>5.9999999999999995E-4</v>
      </c>
      <c r="P6757" s="7">
        <v>1</v>
      </c>
      <c r="Q6757" s="7">
        <v>28</v>
      </c>
      <c r="R6757" s="7">
        <v>265</v>
      </c>
      <c r="S6757" s="189">
        <v>45625.593981481485</v>
      </c>
    </row>
    <row r="6758" spans="1:19">
      <c r="A6758" s="7">
        <v>2000</v>
      </c>
      <c r="B6758" s="123" t="s">
        <v>537</v>
      </c>
      <c r="C6758" s="123" t="s">
        <v>538</v>
      </c>
      <c r="D6758" s="123" t="s">
        <v>546</v>
      </c>
      <c r="E6758" s="123" t="s">
        <v>533</v>
      </c>
      <c r="F6758" s="7">
        <v>370.39767858200003</v>
      </c>
      <c r="G6758" s="123" t="s">
        <v>532</v>
      </c>
      <c r="H6758" s="7">
        <v>27.238921817000001</v>
      </c>
      <c r="I6758" s="7">
        <v>73.539666667000006</v>
      </c>
      <c r="J6758" s="7">
        <v>27.148915181</v>
      </c>
      <c r="K6758" s="7">
        <v>1.1111929999999999E-3</v>
      </c>
      <c r="L6758" s="7">
        <v>2.22239E-4</v>
      </c>
      <c r="M6758" s="7">
        <v>73.296666666999997</v>
      </c>
      <c r="N6758" s="7">
        <v>3.0000000000000001E-3</v>
      </c>
      <c r="O6758" s="7">
        <v>5.9999999999999995E-4</v>
      </c>
      <c r="P6758" s="7">
        <v>1</v>
      </c>
      <c r="Q6758" s="7">
        <v>28</v>
      </c>
      <c r="R6758" s="7">
        <v>265</v>
      </c>
      <c r="S6758" s="189">
        <v>45625.593981481485</v>
      </c>
    </row>
    <row r="6759" spans="1:19">
      <c r="A6759" s="7">
        <v>2000</v>
      </c>
      <c r="B6759" s="123" t="s">
        <v>537</v>
      </c>
      <c r="C6759" s="123" t="s">
        <v>538</v>
      </c>
      <c r="D6759" s="123" t="s">
        <v>546</v>
      </c>
      <c r="E6759" s="123" t="s">
        <v>160</v>
      </c>
      <c r="F6759" s="7">
        <v>140.793489424</v>
      </c>
      <c r="G6759" s="123" t="s">
        <v>532</v>
      </c>
      <c r="H6759" s="7">
        <v>10.085460028</v>
      </c>
      <c r="I6759" s="7">
        <v>71.632999999999996</v>
      </c>
      <c r="J6759" s="7">
        <v>10.05124721</v>
      </c>
      <c r="K6759" s="7">
        <v>4.2237999999999998E-4</v>
      </c>
      <c r="L6759" s="7">
        <v>8.4476093649999995E-5</v>
      </c>
      <c r="M6759" s="7">
        <v>71.39</v>
      </c>
      <c r="N6759" s="7">
        <v>3.0000000000000001E-3</v>
      </c>
      <c r="O6759" s="7">
        <v>5.9999999999999995E-4</v>
      </c>
      <c r="P6759" s="7">
        <v>1</v>
      </c>
      <c r="Q6759" s="7">
        <v>28</v>
      </c>
      <c r="R6759" s="7">
        <v>265</v>
      </c>
      <c r="S6759" s="189">
        <v>45625.593981481485</v>
      </c>
    </row>
    <row r="6760" spans="1:19">
      <c r="A6760" s="7">
        <v>2000</v>
      </c>
      <c r="B6760" s="123" t="s">
        <v>537</v>
      </c>
      <c r="C6760" s="123" t="s">
        <v>538</v>
      </c>
      <c r="D6760" s="123" t="s">
        <v>546</v>
      </c>
      <c r="E6760" s="123" t="s">
        <v>163</v>
      </c>
      <c r="F6760" s="7">
        <v>141.183008696</v>
      </c>
      <c r="G6760" s="123" t="s">
        <v>532</v>
      </c>
      <c r="H6760" s="7">
        <v>8.9996402979999992</v>
      </c>
      <c r="I6760" s="7">
        <v>63.744500000000002</v>
      </c>
      <c r="J6760" s="7">
        <v>8.9919458240000001</v>
      </c>
      <c r="K6760" s="7">
        <v>1.4118299999999999E-4</v>
      </c>
      <c r="L6760" s="7">
        <v>1.411830087E-5</v>
      </c>
      <c r="M6760" s="7">
        <v>63.69</v>
      </c>
      <c r="N6760" s="7">
        <v>1E-3</v>
      </c>
      <c r="O6760" s="7">
        <v>1E-4</v>
      </c>
      <c r="P6760" s="7">
        <v>1</v>
      </c>
      <c r="Q6760" s="7">
        <v>28</v>
      </c>
      <c r="R6760" s="7">
        <v>265</v>
      </c>
      <c r="S6760" s="189">
        <v>45625.593981481485</v>
      </c>
    </row>
    <row r="6761" spans="1:19">
      <c r="A6761" s="7">
        <v>2000</v>
      </c>
      <c r="B6761" s="123" t="s">
        <v>537</v>
      </c>
      <c r="C6761" s="123" t="s">
        <v>538</v>
      </c>
      <c r="D6761" s="123" t="s">
        <v>546</v>
      </c>
      <c r="E6761" s="123" t="s">
        <v>535</v>
      </c>
      <c r="F6761" s="7">
        <v>4129.4874383280003</v>
      </c>
      <c r="G6761" s="123" t="s">
        <v>532</v>
      </c>
      <c r="H6761" s="7">
        <v>235.05319015200001</v>
      </c>
      <c r="I6761" s="7">
        <v>56.920669613999998</v>
      </c>
      <c r="J6761" s="7">
        <v>234.828133087</v>
      </c>
      <c r="K6761" s="7">
        <v>4.1294870000000003E-3</v>
      </c>
      <c r="L6761" s="7">
        <v>4.1294900000000002E-4</v>
      </c>
      <c r="M6761" s="7">
        <v>56.866169614</v>
      </c>
      <c r="N6761" s="7">
        <v>1E-3</v>
      </c>
      <c r="O6761" s="7">
        <v>1E-4</v>
      </c>
      <c r="P6761" s="7">
        <v>1</v>
      </c>
      <c r="Q6761" s="7">
        <v>28</v>
      </c>
      <c r="R6761" s="7">
        <v>265</v>
      </c>
      <c r="S6761" s="189">
        <v>45625.593981481485</v>
      </c>
    </row>
    <row r="6762" spans="1:19">
      <c r="A6762" s="7">
        <v>2000</v>
      </c>
      <c r="B6762" s="123" t="s">
        <v>537</v>
      </c>
      <c r="C6762" s="123" t="s">
        <v>538</v>
      </c>
      <c r="D6762" s="123" t="s">
        <v>546</v>
      </c>
      <c r="E6762" s="123" t="s">
        <v>541</v>
      </c>
      <c r="F6762" s="7">
        <v>0</v>
      </c>
      <c r="G6762" s="123" t="s">
        <v>532</v>
      </c>
      <c r="H6762" s="7">
        <v>0</v>
      </c>
      <c r="I6762" s="7"/>
      <c r="J6762" s="7">
        <v>0</v>
      </c>
      <c r="K6762" s="7">
        <v>0</v>
      </c>
      <c r="L6762" s="7">
        <v>0</v>
      </c>
      <c r="M6762" s="7"/>
      <c r="N6762" s="7"/>
      <c r="O6762" s="7"/>
      <c r="P6762" s="7">
        <v>1</v>
      </c>
      <c r="Q6762" s="7">
        <v>28</v>
      </c>
      <c r="R6762" s="7">
        <v>265</v>
      </c>
      <c r="S6762" s="189">
        <v>45625.593981481485</v>
      </c>
    </row>
    <row r="6763" spans="1:19">
      <c r="A6763" s="7">
        <v>2000</v>
      </c>
      <c r="B6763" s="123" t="s">
        <v>537</v>
      </c>
      <c r="C6763" s="123" t="s">
        <v>538</v>
      </c>
      <c r="D6763" s="123" t="s">
        <v>547</v>
      </c>
      <c r="E6763" s="123" t="s">
        <v>540</v>
      </c>
      <c r="F6763" s="7">
        <v>0</v>
      </c>
      <c r="G6763" s="123" t="s">
        <v>532</v>
      </c>
      <c r="H6763" s="7">
        <v>0</v>
      </c>
      <c r="I6763" s="7"/>
      <c r="J6763" s="7">
        <v>0</v>
      </c>
      <c r="K6763" s="7">
        <v>0</v>
      </c>
      <c r="L6763" s="7">
        <v>0</v>
      </c>
      <c r="M6763" s="7"/>
      <c r="N6763" s="7"/>
      <c r="O6763" s="7"/>
      <c r="P6763" s="7">
        <v>1</v>
      </c>
      <c r="Q6763" s="7">
        <v>28</v>
      </c>
      <c r="R6763" s="7">
        <v>265</v>
      </c>
      <c r="S6763" s="189">
        <v>45625.593981481485</v>
      </c>
    </row>
    <row r="6764" spans="1:19">
      <c r="A6764" s="7">
        <v>2000</v>
      </c>
      <c r="B6764" s="123" t="s">
        <v>537</v>
      </c>
      <c r="C6764" s="123" t="s">
        <v>538</v>
      </c>
      <c r="D6764" s="123" t="s">
        <v>547</v>
      </c>
      <c r="E6764" s="123" t="s">
        <v>531</v>
      </c>
      <c r="F6764" s="7">
        <v>148.153790536</v>
      </c>
      <c r="G6764" s="123" t="s">
        <v>532</v>
      </c>
      <c r="H6764" s="7">
        <v>11.29717099</v>
      </c>
      <c r="I6764" s="7">
        <v>76.253</v>
      </c>
      <c r="J6764" s="7">
        <v>11.261169619</v>
      </c>
      <c r="K6764" s="7">
        <v>4.44461E-4</v>
      </c>
      <c r="L6764" s="7">
        <v>8.8892274319999999E-5</v>
      </c>
      <c r="M6764" s="7">
        <v>76.010000000000005</v>
      </c>
      <c r="N6764" s="7">
        <v>3.0000000000000001E-3</v>
      </c>
      <c r="O6764" s="7">
        <v>5.9999999999999995E-4</v>
      </c>
      <c r="P6764" s="7">
        <v>1</v>
      </c>
      <c r="Q6764" s="7">
        <v>28</v>
      </c>
      <c r="R6764" s="7">
        <v>265</v>
      </c>
      <c r="S6764" s="189">
        <v>45625.593981481485</v>
      </c>
    </row>
    <row r="6765" spans="1:19">
      <c r="A6765" s="7">
        <v>2000</v>
      </c>
      <c r="B6765" s="123" t="s">
        <v>537</v>
      </c>
      <c r="C6765" s="123" t="s">
        <v>538</v>
      </c>
      <c r="D6765" s="123" t="s">
        <v>547</v>
      </c>
      <c r="E6765" s="123" t="s">
        <v>533</v>
      </c>
      <c r="F6765" s="7">
        <v>239.86238399499999</v>
      </c>
      <c r="G6765" s="123" t="s">
        <v>532</v>
      </c>
      <c r="H6765" s="7">
        <v>17.639399765</v>
      </c>
      <c r="I6765" s="7">
        <v>73.539666667000006</v>
      </c>
      <c r="J6765" s="7">
        <v>17.581113206000001</v>
      </c>
      <c r="K6765" s="7">
        <v>7.1958700000000005E-4</v>
      </c>
      <c r="L6765" s="7">
        <v>1.43917E-4</v>
      </c>
      <c r="M6765" s="7">
        <v>73.296666666999997</v>
      </c>
      <c r="N6765" s="7">
        <v>3.0000000000000001E-3</v>
      </c>
      <c r="O6765" s="7">
        <v>5.9999999999999995E-4</v>
      </c>
      <c r="P6765" s="7">
        <v>1</v>
      </c>
      <c r="Q6765" s="7">
        <v>28</v>
      </c>
      <c r="R6765" s="7">
        <v>265</v>
      </c>
      <c r="S6765" s="189">
        <v>45625.593981481485</v>
      </c>
    </row>
    <row r="6766" spans="1:19">
      <c r="A6766" s="7">
        <v>2000</v>
      </c>
      <c r="B6766" s="123" t="s">
        <v>537</v>
      </c>
      <c r="C6766" s="123" t="s">
        <v>538</v>
      </c>
      <c r="D6766" s="123" t="s">
        <v>547</v>
      </c>
      <c r="E6766" s="123" t="s">
        <v>160</v>
      </c>
      <c r="F6766" s="7">
        <v>10.345905214</v>
      </c>
      <c r="G6766" s="123" t="s">
        <v>532</v>
      </c>
      <c r="H6766" s="7">
        <v>0.74110822799999998</v>
      </c>
      <c r="I6766" s="7">
        <v>71.632999999999996</v>
      </c>
      <c r="J6766" s="7">
        <v>0.73859417299999996</v>
      </c>
      <c r="K6766" s="7">
        <v>3.1037715639999999E-5</v>
      </c>
      <c r="L6766" s="7">
        <v>6.207543128E-6</v>
      </c>
      <c r="M6766" s="7">
        <v>71.39</v>
      </c>
      <c r="N6766" s="7">
        <v>3.0000000000000001E-3</v>
      </c>
      <c r="O6766" s="7">
        <v>5.9999999999999995E-4</v>
      </c>
      <c r="P6766" s="7">
        <v>1</v>
      </c>
      <c r="Q6766" s="7">
        <v>28</v>
      </c>
      <c r="R6766" s="7">
        <v>265</v>
      </c>
      <c r="S6766" s="189">
        <v>45625.593981481485</v>
      </c>
    </row>
    <row r="6767" spans="1:19">
      <c r="A6767" s="7">
        <v>2000</v>
      </c>
      <c r="B6767" s="123" t="s">
        <v>537</v>
      </c>
      <c r="C6767" s="123" t="s">
        <v>538</v>
      </c>
      <c r="D6767" s="123" t="s">
        <v>547</v>
      </c>
      <c r="E6767" s="123" t="s">
        <v>163</v>
      </c>
      <c r="F6767" s="7">
        <v>60.358093873000001</v>
      </c>
      <c r="G6767" s="123" t="s">
        <v>532</v>
      </c>
      <c r="H6767" s="7">
        <v>3.847496515</v>
      </c>
      <c r="I6767" s="7">
        <v>63.744500000000002</v>
      </c>
      <c r="J6767" s="7">
        <v>3.8442069989999998</v>
      </c>
      <c r="K6767" s="7">
        <v>6.0358093870000003E-5</v>
      </c>
      <c r="L6767" s="7">
        <v>6.0358093870000002E-6</v>
      </c>
      <c r="M6767" s="7">
        <v>63.69</v>
      </c>
      <c r="N6767" s="7">
        <v>1E-3</v>
      </c>
      <c r="O6767" s="7">
        <v>1E-4</v>
      </c>
      <c r="P6767" s="7">
        <v>1</v>
      </c>
      <c r="Q6767" s="7">
        <v>28</v>
      </c>
      <c r="R6767" s="7">
        <v>265</v>
      </c>
      <c r="S6767" s="189">
        <v>45625.593981481485</v>
      </c>
    </row>
    <row r="6768" spans="1:19">
      <c r="A6768" s="7">
        <v>2000</v>
      </c>
      <c r="B6768" s="123" t="s">
        <v>537</v>
      </c>
      <c r="C6768" s="123" t="s">
        <v>538</v>
      </c>
      <c r="D6768" s="123" t="s">
        <v>547</v>
      </c>
      <c r="E6768" s="123" t="s">
        <v>535</v>
      </c>
      <c r="F6768" s="7">
        <v>191.58856735699999</v>
      </c>
      <c r="G6768" s="123" t="s">
        <v>532</v>
      </c>
      <c r="H6768" s="7">
        <v>10.905349544</v>
      </c>
      <c r="I6768" s="7">
        <v>56.920669613999998</v>
      </c>
      <c r="J6768" s="7">
        <v>10.894907967</v>
      </c>
      <c r="K6768" s="7">
        <v>1.9158900000000001E-4</v>
      </c>
      <c r="L6768" s="7">
        <v>1.9158856740000001E-5</v>
      </c>
      <c r="M6768" s="7">
        <v>56.866169614</v>
      </c>
      <c r="N6768" s="7">
        <v>1E-3</v>
      </c>
      <c r="O6768" s="7">
        <v>1E-4</v>
      </c>
      <c r="P6768" s="7">
        <v>1</v>
      </c>
      <c r="Q6768" s="7">
        <v>28</v>
      </c>
      <c r="R6768" s="7">
        <v>265</v>
      </c>
      <c r="S6768" s="189">
        <v>45625.593981481485</v>
      </c>
    </row>
    <row r="6769" spans="1:19">
      <c r="A6769" s="7">
        <v>2000</v>
      </c>
      <c r="B6769" s="123" t="s">
        <v>537</v>
      </c>
      <c r="C6769" s="123" t="s">
        <v>538</v>
      </c>
      <c r="D6769" s="123" t="s">
        <v>547</v>
      </c>
      <c r="E6769" s="123" t="s">
        <v>541</v>
      </c>
      <c r="F6769" s="7">
        <v>0</v>
      </c>
      <c r="G6769" s="123" t="s">
        <v>532</v>
      </c>
      <c r="H6769" s="7">
        <v>0</v>
      </c>
      <c r="I6769" s="7"/>
      <c r="J6769" s="7">
        <v>0</v>
      </c>
      <c r="K6769" s="7">
        <v>0</v>
      </c>
      <c r="L6769" s="7">
        <v>0</v>
      </c>
      <c r="M6769" s="7"/>
      <c r="N6769" s="7"/>
      <c r="O6769" s="7"/>
      <c r="P6769" s="7">
        <v>1</v>
      </c>
      <c r="Q6769" s="7">
        <v>28</v>
      </c>
      <c r="R6769" s="7">
        <v>265</v>
      </c>
      <c r="S6769" s="189">
        <v>45625.593981481485</v>
      </c>
    </row>
    <row r="6770" spans="1:19">
      <c r="A6770" s="7">
        <v>2000</v>
      </c>
      <c r="B6770" s="123" t="s">
        <v>537</v>
      </c>
      <c r="C6770" s="123" t="s">
        <v>538</v>
      </c>
      <c r="D6770" s="123" t="s">
        <v>548</v>
      </c>
      <c r="E6770" s="123" t="s">
        <v>33</v>
      </c>
      <c r="F6770" s="7">
        <v>0</v>
      </c>
      <c r="G6770" s="123" t="s">
        <v>532</v>
      </c>
      <c r="H6770" s="7">
        <v>0</v>
      </c>
      <c r="I6770" s="7"/>
      <c r="J6770" s="7">
        <v>0</v>
      </c>
      <c r="K6770" s="7">
        <v>0</v>
      </c>
      <c r="L6770" s="7">
        <v>0</v>
      </c>
      <c r="M6770" s="7"/>
      <c r="N6770" s="7"/>
      <c r="O6770" s="7"/>
      <c r="P6770" s="7"/>
      <c r="Q6770" s="7">
        <v>28</v>
      </c>
      <c r="R6770" s="7">
        <v>265</v>
      </c>
      <c r="S6770" s="189">
        <v>45625.593981481485</v>
      </c>
    </row>
    <row r="6771" spans="1:19">
      <c r="A6771" s="7">
        <v>2000</v>
      </c>
      <c r="B6771" s="123" t="s">
        <v>537</v>
      </c>
      <c r="C6771" s="123" t="s">
        <v>538</v>
      </c>
      <c r="D6771" s="123" t="s">
        <v>548</v>
      </c>
      <c r="E6771" s="123" t="s">
        <v>540</v>
      </c>
      <c r="F6771" s="7">
        <v>2911.9103938100002</v>
      </c>
      <c r="G6771" s="123" t="s">
        <v>532</v>
      </c>
      <c r="H6771" s="7">
        <v>277.43954254599998</v>
      </c>
      <c r="I6771" s="7">
        <v>95.277500000000003</v>
      </c>
      <c r="J6771" s="7">
        <v>275.46672325399999</v>
      </c>
      <c r="K6771" s="7">
        <v>2.9119104E-2</v>
      </c>
      <c r="L6771" s="7">
        <v>4.3678659999999998E-3</v>
      </c>
      <c r="M6771" s="7">
        <v>94.6</v>
      </c>
      <c r="N6771" s="7">
        <v>0.01</v>
      </c>
      <c r="O6771" s="7">
        <v>1.5E-3</v>
      </c>
      <c r="P6771" s="7">
        <v>1</v>
      </c>
      <c r="Q6771" s="7">
        <v>28</v>
      </c>
      <c r="R6771" s="7">
        <v>265</v>
      </c>
      <c r="S6771" s="189">
        <v>45625.593981481485</v>
      </c>
    </row>
    <row r="6772" spans="1:19">
      <c r="A6772" s="7">
        <v>2000</v>
      </c>
      <c r="B6772" s="123" t="s">
        <v>537</v>
      </c>
      <c r="C6772" s="123" t="s">
        <v>538</v>
      </c>
      <c r="D6772" s="123" t="s">
        <v>548</v>
      </c>
      <c r="E6772" s="123" t="s">
        <v>531</v>
      </c>
      <c r="F6772" s="7">
        <v>990.85439686999996</v>
      </c>
      <c r="G6772" s="123" t="s">
        <v>532</v>
      </c>
      <c r="H6772" s="7">
        <v>75.555620325000007</v>
      </c>
      <c r="I6772" s="7">
        <v>76.253</v>
      </c>
      <c r="J6772" s="7">
        <v>75.314842705999993</v>
      </c>
      <c r="K6772" s="7">
        <v>2.9725630000000001E-3</v>
      </c>
      <c r="L6772" s="7">
        <v>5.9451299999999996E-4</v>
      </c>
      <c r="M6772" s="7">
        <v>76.010000000000005</v>
      </c>
      <c r="N6772" s="7">
        <v>3.0000000000000001E-3</v>
      </c>
      <c r="O6772" s="7">
        <v>5.9999999999999995E-4</v>
      </c>
      <c r="P6772" s="7">
        <v>1</v>
      </c>
      <c r="Q6772" s="7">
        <v>28</v>
      </c>
      <c r="R6772" s="7">
        <v>265</v>
      </c>
      <c r="S6772" s="189">
        <v>45625.593981481485</v>
      </c>
    </row>
    <row r="6773" spans="1:19">
      <c r="A6773" s="7">
        <v>2000</v>
      </c>
      <c r="B6773" s="123" t="s">
        <v>537</v>
      </c>
      <c r="C6773" s="123" t="s">
        <v>538</v>
      </c>
      <c r="D6773" s="123" t="s">
        <v>548</v>
      </c>
      <c r="E6773" s="123" t="s">
        <v>533</v>
      </c>
      <c r="F6773" s="7">
        <v>553.04709180099997</v>
      </c>
      <c r="G6773" s="123" t="s">
        <v>532</v>
      </c>
      <c r="H6773" s="7">
        <v>40.670898782000002</v>
      </c>
      <c r="I6773" s="7">
        <v>73.539666667000006</v>
      </c>
      <c r="J6773" s="7">
        <v>40.536508339000001</v>
      </c>
      <c r="K6773" s="7">
        <v>1.659141E-3</v>
      </c>
      <c r="L6773" s="7">
        <v>3.3182799999999999E-4</v>
      </c>
      <c r="M6773" s="7">
        <v>73.296666666999997</v>
      </c>
      <c r="N6773" s="7">
        <v>3.0000000000000001E-3</v>
      </c>
      <c r="O6773" s="7">
        <v>5.9999999999999995E-4</v>
      </c>
      <c r="P6773" s="7">
        <v>1</v>
      </c>
      <c r="Q6773" s="7">
        <v>28</v>
      </c>
      <c r="R6773" s="7">
        <v>265</v>
      </c>
      <c r="S6773" s="189">
        <v>45625.593981481485</v>
      </c>
    </row>
    <row r="6774" spans="1:19">
      <c r="A6774" s="7">
        <v>2000</v>
      </c>
      <c r="B6774" s="123" t="s">
        <v>537</v>
      </c>
      <c r="C6774" s="123" t="s">
        <v>538</v>
      </c>
      <c r="D6774" s="123" t="s">
        <v>548</v>
      </c>
      <c r="E6774" s="123" t="s">
        <v>160</v>
      </c>
      <c r="F6774" s="7">
        <v>69.193542966999999</v>
      </c>
      <c r="G6774" s="123" t="s">
        <v>532</v>
      </c>
      <c r="H6774" s="7">
        <v>4.9565410630000004</v>
      </c>
      <c r="I6774" s="7">
        <v>71.632999999999996</v>
      </c>
      <c r="J6774" s="7">
        <v>4.9397270320000004</v>
      </c>
      <c r="K6774" s="7">
        <v>2.07581E-4</v>
      </c>
      <c r="L6774" s="7">
        <v>4.1516125780000002E-5</v>
      </c>
      <c r="M6774" s="7">
        <v>71.39</v>
      </c>
      <c r="N6774" s="7">
        <v>3.0000000000000001E-3</v>
      </c>
      <c r="O6774" s="7">
        <v>5.9999999999999995E-4</v>
      </c>
      <c r="P6774" s="7">
        <v>1</v>
      </c>
      <c r="Q6774" s="7">
        <v>28</v>
      </c>
      <c r="R6774" s="7">
        <v>265</v>
      </c>
      <c r="S6774" s="189">
        <v>45625.593981481485</v>
      </c>
    </row>
    <row r="6775" spans="1:19">
      <c r="A6775" s="7">
        <v>2000</v>
      </c>
      <c r="B6775" s="123" t="s">
        <v>537</v>
      </c>
      <c r="C6775" s="123" t="s">
        <v>538</v>
      </c>
      <c r="D6775" s="123" t="s">
        <v>548</v>
      </c>
      <c r="E6775" s="123" t="s">
        <v>163</v>
      </c>
      <c r="F6775" s="7">
        <v>185.61037815099999</v>
      </c>
      <c r="G6775" s="123" t="s">
        <v>532</v>
      </c>
      <c r="H6775" s="7">
        <v>11.83164075</v>
      </c>
      <c r="I6775" s="7">
        <v>63.744500000000002</v>
      </c>
      <c r="J6775" s="7">
        <v>11.821524984</v>
      </c>
      <c r="K6775" s="7">
        <v>1.8561000000000001E-4</v>
      </c>
      <c r="L6775" s="7">
        <v>1.8561037820000001E-5</v>
      </c>
      <c r="M6775" s="7">
        <v>63.69</v>
      </c>
      <c r="N6775" s="7">
        <v>1E-3</v>
      </c>
      <c r="O6775" s="7">
        <v>1E-4</v>
      </c>
      <c r="P6775" s="7">
        <v>1</v>
      </c>
      <c r="Q6775" s="7">
        <v>28</v>
      </c>
      <c r="R6775" s="7">
        <v>265</v>
      </c>
      <c r="S6775" s="189">
        <v>45625.593981481485</v>
      </c>
    </row>
    <row r="6776" spans="1:19">
      <c r="A6776" s="7">
        <v>2000</v>
      </c>
      <c r="B6776" s="123" t="s">
        <v>537</v>
      </c>
      <c r="C6776" s="123" t="s">
        <v>538</v>
      </c>
      <c r="D6776" s="123" t="s">
        <v>548</v>
      </c>
      <c r="E6776" s="123" t="s">
        <v>535</v>
      </c>
      <c r="F6776" s="7">
        <v>2015.5094476679999</v>
      </c>
      <c r="G6776" s="123" t="s">
        <v>532</v>
      </c>
      <c r="H6776" s="7">
        <v>114.724147375</v>
      </c>
      <c r="I6776" s="7">
        <v>56.920669613999998</v>
      </c>
      <c r="J6776" s="7">
        <v>114.61430211</v>
      </c>
      <c r="K6776" s="7">
        <v>2.015509E-3</v>
      </c>
      <c r="L6776" s="7">
        <v>2.0155100000000001E-4</v>
      </c>
      <c r="M6776" s="7">
        <v>56.866169614</v>
      </c>
      <c r="N6776" s="7">
        <v>1E-3</v>
      </c>
      <c r="O6776" s="7">
        <v>1E-4</v>
      </c>
      <c r="P6776" s="7">
        <v>1</v>
      </c>
      <c r="Q6776" s="7">
        <v>28</v>
      </c>
      <c r="R6776" s="7">
        <v>265</v>
      </c>
      <c r="S6776" s="189">
        <v>45625.593981481485</v>
      </c>
    </row>
    <row r="6777" spans="1:19">
      <c r="A6777" s="7">
        <v>2000</v>
      </c>
      <c r="B6777" s="123" t="s">
        <v>537</v>
      </c>
      <c r="C6777" s="123" t="s">
        <v>538</v>
      </c>
      <c r="D6777" s="123" t="s">
        <v>548</v>
      </c>
      <c r="E6777" s="123" t="s">
        <v>549</v>
      </c>
      <c r="F6777" s="7">
        <v>0</v>
      </c>
      <c r="G6777" s="123" t="s">
        <v>532</v>
      </c>
      <c r="H6777" s="7">
        <v>0</v>
      </c>
      <c r="I6777" s="7"/>
      <c r="J6777" s="7">
        <v>0</v>
      </c>
      <c r="K6777" s="7">
        <v>0</v>
      </c>
      <c r="L6777" s="7">
        <v>0</v>
      </c>
      <c r="M6777" s="7"/>
      <c r="N6777" s="7"/>
      <c r="O6777" s="7"/>
      <c r="P6777" s="7">
        <v>1</v>
      </c>
      <c r="Q6777" s="7">
        <v>28</v>
      </c>
      <c r="R6777" s="7">
        <v>265</v>
      </c>
      <c r="S6777" s="189">
        <v>45625.593981481485</v>
      </c>
    </row>
    <row r="6778" spans="1:19">
      <c r="A6778" s="7">
        <v>2000</v>
      </c>
      <c r="B6778" s="123" t="s">
        <v>537</v>
      </c>
      <c r="C6778" s="123" t="s">
        <v>538</v>
      </c>
      <c r="D6778" s="123" t="s">
        <v>548</v>
      </c>
      <c r="E6778" s="123" t="s">
        <v>541</v>
      </c>
      <c r="F6778" s="7">
        <v>1755.4474820569999</v>
      </c>
      <c r="G6778" s="123" t="s">
        <v>532</v>
      </c>
      <c r="H6778" s="7">
        <v>164.82102606199999</v>
      </c>
      <c r="I6778" s="7">
        <v>93.891174613000004</v>
      </c>
      <c r="J6778" s="7">
        <v>164.39445232400001</v>
      </c>
      <c r="K6778" s="7">
        <v>5.2663420000000002E-3</v>
      </c>
      <c r="L6778" s="7">
        <v>1.053268E-3</v>
      </c>
      <c r="M6778" s="7">
        <v>93.648174612999995</v>
      </c>
      <c r="N6778" s="7">
        <v>3.0000000000000001E-3</v>
      </c>
      <c r="O6778" s="7">
        <v>5.9999999999999995E-4</v>
      </c>
      <c r="P6778" s="7">
        <v>1</v>
      </c>
      <c r="Q6778" s="7">
        <v>28</v>
      </c>
      <c r="R6778" s="7">
        <v>265</v>
      </c>
      <c r="S6778" s="189">
        <v>45625.593981481485</v>
      </c>
    </row>
    <row r="6779" spans="1:19">
      <c r="A6779" s="7">
        <v>2000</v>
      </c>
      <c r="B6779" s="123" t="s">
        <v>537</v>
      </c>
      <c r="C6779" s="123" t="s">
        <v>538</v>
      </c>
      <c r="D6779" s="123" t="s">
        <v>548</v>
      </c>
      <c r="E6779" s="123" t="s">
        <v>131</v>
      </c>
      <c r="F6779" s="7">
        <v>0</v>
      </c>
      <c r="G6779" s="123" t="s">
        <v>532</v>
      </c>
      <c r="H6779" s="7">
        <v>0</v>
      </c>
      <c r="I6779" s="7"/>
      <c r="J6779" s="7">
        <v>0</v>
      </c>
      <c r="K6779" s="7">
        <v>0</v>
      </c>
      <c r="L6779" s="7">
        <v>0</v>
      </c>
      <c r="M6779" s="7"/>
      <c r="N6779" s="7"/>
      <c r="O6779" s="7"/>
      <c r="P6779" s="7"/>
      <c r="Q6779" s="7">
        <v>28</v>
      </c>
      <c r="R6779" s="7">
        <v>265</v>
      </c>
      <c r="S6779" s="189">
        <v>45625.593981481485</v>
      </c>
    </row>
    <row r="6780" spans="1:19">
      <c r="A6780" s="7">
        <v>2000</v>
      </c>
      <c r="B6780" s="123" t="s">
        <v>537</v>
      </c>
      <c r="C6780" s="123" t="s">
        <v>538</v>
      </c>
      <c r="D6780" s="123" t="s">
        <v>550</v>
      </c>
      <c r="E6780" s="123" t="s">
        <v>540</v>
      </c>
      <c r="F6780" s="7">
        <v>0</v>
      </c>
      <c r="G6780" s="123" t="s">
        <v>532</v>
      </c>
      <c r="H6780" s="7">
        <v>0</v>
      </c>
      <c r="I6780" s="7"/>
      <c r="J6780" s="7">
        <v>0</v>
      </c>
      <c r="K6780" s="7">
        <v>0</v>
      </c>
      <c r="L6780" s="7">
        <v>0</v>
      </c>
      <c r="M6780" s="7"/>
      <c r="N6780" s="7"/>
      <c r="O6780" s="7"/>
      <c r="P6780" s="7">
        <v>1</v>
      </c>
      <c r="Q6780" s="7">
        <v>28</v>
      </c>
      <c r="R6780" s="7">
        <v>265</v>
      </c>
      <c r="S6780" s="189">
        <v>45625.593981481485</v>
      </c>
    </row>
    <row r="6781" spans="1:19">
      <c r="A6781" s="7">
        <v>2000</v>
      </c>
      <c r="B6781" s="123" t="s">
        <v>537</v>
      </c>
      <c r="C6781" s="123" t="s">
        <v>538</v>
      </c>
      <c r="D6781" s="123" t="s">
        <v>550</v>
      </c>
      <c r="E6781" s="123" t="s">
        <v>531</v>
      </c>
      <c r="F6781" s="7">
        <v>15767.949550968</v>
      </c>
      <c r="G6781" s="123" t="s">
        <v>532</v>
      </c>
      <c r="H6781" s="7">
        <v>1202.3534571099999</v>
      </c>
      <c r="I6781" s="7">
        <v>76.253</v>
      </c>
      <c r="J6781" s="7">
        <v>1198.5218453689999</v>
      </c>
      <c r="K6781" s="7">
        <v>4.7303849000000002E-2</v>
      </c>
      <c r="L6781" s="7">
        <v>9.4607700000000003E-3</v>
      </c>
      <c r="M6781" s="7">
        <v>76.010000000000005</v>
      </c>
      <c r="N6781" s="7">
        <v>3.0000000000000001E-3</v>
      </c>
      <c r="O6781" s="7">
        <v>5.9999999999999995E-4</v>
      </c>
      <c r="P6781" s="7">
        <v>1</v>
      </c>
      <c r="Q6781" s="7">
        <v>28</v>
      </c>
      <c r="R6781" s="7">
        <v>265</v>
      </c>
      <c r="S6781" s="189">
        <v>45625.593981481485</v>
      </c>
    </row>
    <row r="6782" spans="1:19">
      <c r="A6782" s="7">
        <v>2000</v>
      </c>
      <c r="B6782" s="123" t="s">
        <v>537</v>
      </c>
      <c r="C6782" s="123" t="s">
        <v>538</v>
      </c>
      <c r="D6782" s="123" t="s">
        <v>550</v>
      </c>
      <c r="E6782" s="123" t="s">
        <v>533</v>
      </c>
      <c r="F6782" s="7">
        <v>233.81508550199999</v>
      </c>
      <c r="G6782" s="123" t="s">
        <v>532</v>
      </c>
      <c r="H6782" s="7">
        <v>17.194683449999999</v>
      </c>
      <c r="I6782" s="7">
        <v>73.539666667000006</v>
      </c>
      <c r="J6782" s="7">
        <v>17.137866383999999</v>
      </c>
      <c r="K6782" s="7">
        <v>7.0144499999999998E-4</v>
      </c>
      <c r="L6782" s="7">
        <v>1.4028900000000001E-4</v>
      </c>
      <c r="M6782" s="7">
        <v>73.296666666999997</v>
      </c>
      <c r="N6782" s="7">
        <v>3.0000000000000001E-3</v>
      </c>
      <c r="O6782" s="7">
        <v>5.9999999999999995E-4</v>
      </c>
      <c r="P6782" s="7">
        <v>1</v>
      </c>
      <c r="Q6782" s="7">
        <v>28</v>
      </c>
      <c r="R6782" s="7">
        <v>265</v>
      </c>
      <c r="S6782" s="189">
        <v>45625.593981481485</v>
      </c>
    </row>
    <row r="6783" spans="1:19">
      <c r="A6783" s="7">
        <v>2000</v>
      </c>
      <c r="B6783" s="123" t="s">
        <v>537</v>
      </c>
      <c r="C6783" s="123" t="s">
        <v>538</v>
      </c>
      <c r="D6783" s="123" t="s">
        <v>550</v>
      </c>
      <c r="E6783" s="123" t="s">
        <v>160</v>
      </c>
      <c r="F6783" s="7">
        <v>1101.110615455</v>
      </c>
      <c r="G6783" s="123" t="s">
        <v>532</v>
      </c>
      <c r="H6783" s="7">
        <v>78.875856717000005</v>
      </c>
      <c r="I6783" s="7">
        <v>71.632999999999996</v>
      </c>
      <c r="J6783" s="7">
        <v>78.608286836999994</v>
      </c>
      <c r="K6783" s="7">
        <v>3.303332E-3</v>
      </c>
      <c r="L6783" s="7">
        <v>6.6066599999999997E-4</v>
      </c>
      <c r="M6783" s="7">
        <v>71.39</v>
      </c>
      <c r="N6783" s="7">
        <v>3.0000000000000001E-3</v>
      </c>
      <c r="O6783" s="7">
        <v>5.9999999999999995E-4</v>
      </c>
      <c r="P6783" s="7">
        <v>1</v>
      </c>
      <c r="Q6783" s="7">
        <v>28</v>
      </c>
      <c r="R6783" s="7">
        <v>265</v>
      </c>
      <c r="S6783" s="189">
        <v>45625.593981481485</v>
      </c>
    </row>
    <row r="6784" spans="1:19">
      <c r="A6784" s="7">
        <v>2000</v>
      </c>
      <c r="B6784" s="123" t="s">
        <v>537</v>
      </c>
      <c r="C6784" s="123" t="s">
        <v>538</v>
      </c>
      <c r="D6784" s="123" t="s">
        <v>550</v>
      </c>
      <c r="E6784" s="123" t="s">
        <v>163</v>
      </c>
      <c r="F6784" s="7">
        <v>320.45868209700001</v>
      </c>
      <c r="G6784" s="123" t="s">
        <v>532</v>
      </c>
      <c r="H6784" s="7">
        <v>20.427478461</v>
      </c>
      <c r="I6784" s="7">
        <v>63.744500000000002</v>
      </c>
      <c r="J6784" s="7">
        <v>20.410013462999999</v>
      </c>
      <c r="K6784" s="7">
        <v>3.2045899999999999E-4</v>
      </c>
      <c r="L6784" s="7">
        <v>3.2045868210000003E-5</v>
      </c>
      <c r="M6784" s="7">
        <v>63.69</v>
      </c>
      <c r="N6784" s="7">
        <v>1E-3</v>
      </c>
      <c r="O6784" s="7">
        <v>1E-4</v>
      </c>
      <c r="P6784" s="7">
        <v>1</v>
      </c>
      <c r="Q6784" s="7">
        <v>28</v>
      </c>
      <c r="R6784" s="7">
        <v>265</v>
      </c>
      <c r="S6784" s="189">
        <v>45625.593981481485</v>
      </c>
    </row>
    <row r="6785" spans="1:19">
      <c r="A6785" s="7">
        <v>2000</v>
      </c>
      <c r="B6785" s="123" t="s">
        <v>537</v>
      </c>
      <c r="C6785" s="123" t="s">
        <v>538</v>
      </c>
      <c r="D6785" s="123" t="s">
        <v>550</v>
      </c>
      <c r="E6785" s="123" t="s">
        <v>535</v>
      </c>
      <c r="F6785" s="7">
        <v>476.52742945699998</v>
      </c>
      <c r="G6785" s="123" t="s">
        <v>532</v>
      </c>
      <c r="H6785" s="7">
        <v>27.124260373999999</v>
      </c>
      <c r="I6785" s="7">
        <v>56.920669613999998</v>
      </c>
      <c r="J6785" s="7">
        <v>27.098289629</v>
      </c>
      <c r="K6785" s="7">
        <v>4.7652700000000003E-4</v>
      </c>
      <c r="L6785" s="7">
        <v>4.765274295E-5</v>
      </c>
      <c r="M6785" s="7">
        <v>56.866169614</v>
      </c>
      <c r="N6785" s="7">
        <v>1E-3</v>
      </c>
      <c r="O6785" s="7">
        <v>1E-4</v>
      </c>
      <c r="P6785" s="7">
        <v>1</v>
      </c>
      <c r="Q6785" s="7">
        <v>28</v>
      </c>
      <c r="R6785" s="7">
        <v>265</v>
      </c>
      <c r="S6785" s="189">
        <v>45625.593981481485</v>
      </c>
    </row>
    <row r="6786" spans="1:19">
      <c r="A6786" s="7">
        <v>2000</v>
      </c>
      <c r="B6786" s="123" t="s">
        <v>537</v>
      </c>
      <c r="C6786" s="123" t="s">
        <v>538</v>
      </c>
      <c r="D6786" s="123" t="s">
        <v>550</v>
      </c>
      <c r="E6786" s="123" t="s">
        <v>541</v>
      </c>
      <c r="F6786" s="7">
        <v>8.3043507689999991</v>
      </c>
      <c r="G6786" s="123" t="s">
        <v>532</v>
      </c>
      <c r="H6786" s="7">
        <v>0.77970524799999996</v>
      </c>
      <c r="I6786" s="7">
        <v>93.891174613000004</v>
      </c>
      <c r="J6786" s="7">
        <v>0.777687291</v>
      </c>
      <c r="K6786" s="7">
        <v>2.491305231E-5</v>
      </c>
      <c r="L6786" s="7">
        <v>4.9826104610000001E-6</v>
      </c>
      <c r="M6786" s="7">
        <v>93.648174612999995</v>
      </c>
      <c r="N6786" s="7">
        <v>3.0000000000000001E-3</v>
      </c>
      <c r="O6786" s="7">
        <v>5.9999999999999995E-4</v>
      </c>
      <c r="P6786" s="7">
        <v>1</v>
      </c>
      <c r="Q6786" s="7">
        <v>28</v>
      </c>
      <c r="R6786" s="7">
        <v>265</v>
      </c>
      <c r="S6786" s="189">
        <v>45625.593981481485</v>
      </c>
    </row>
    <row r="6787" spans="1:19">
      <c r="A6787" s="7">
        <v>2000</v>
      </c>
      <c r="B6787" s="123" t="s">
        <v>537</v>
      </c>
      <c r="C6787" s="123" t="s">
        <v>538</v>
      </c>
      <c r="D6787" s="123" t="s">
        <v>551</v>
      </c>
      <c r="E6787" s="123" t="s">
        <v>540</v>
      </c>
      <c r="F6787" s="7">
        <v>0</v>
      </c>
      <c r="G6787" s="123" t="s">
        <v>532</v>
      </c>
      <c r="H6787" s="7">
        <v>0</v>
      </c>
      <c r="I6787" s="7"/>
      <c r="J6787" s="7">
        <v>0</v>
      </c>
      <c r="K6787" s="7">
        <v>0</v>
      </c>
      <c r="L6787" s="7">
        <v>0</v>
      </c>
      <c r="M6787" s="7"/>
      <c r="N6787" s="7"/>
      <c r="O6787" s="7"/>
      <c r="P6787" s="7">
        <v>1</v>
      </c>
      <c r="Q6787" s="7">
        <v>28</v>
      </c>
      <c r="R6787" s="7">
        <v>265</v>
      </c>
      <c r="S6787" s="189">
        <v>45625.593981481485</v>
      </c>
    </row>
    <row r="6788" spans="1:19">
      <c r="A6788" s="7">
        <v>2000</v>
      </c>
      <c r="B6788" s="123" t="s">
        <v>537</v>
      </c>
      <c r="C6788" s="123" t="s">
        <v>538</v>
      </c>
      <c r="D6788" s="123" t="s">
        <v>551</v>
      </c>
      <c r="E6788" s="123" t="s">
        <v>531</v>
      </c>
      <c r="F6788" s="7">
        <v>124.21484269</v>
      </c>
      <c r="G6788" s="123" t="s">
        <v>532</v>
      </c>
      <c r="H6788" s="7">
        <v>9.4717544</v>
      </c>
      <c r="I6788" s="7">
        <v>76.253</v>
      </c>
      <c r="J6788" s="7">
        <v>9.4415701930000004</v>
      </c>
      <c r="K6788" s="7">
        <v>3.7264500000000001E-4</v>
      </c>
      <c r="L6788" s="7">
        <v>7.4528905609999997E-5</v>
      </c>
      <c r="M6788" s="7">
        <v>76.010000000000005</v>
      </c>
      <c r="N6788" s="7">
        <v>3.0000000000000001E-3</v>
      </c>
      <c r="O6788" s="7">
        <v>5.9999999999999995E-4</v>
      </c>
      <c r="P6788" s="7">
        <v>1</v>
      </c>
      <c r="Q6788" s="7">
        <v>28</v>
      </c>
      <c r="R6788" s="7">
        <v>265</v>
      </c>
      <c r="S6788" s="189">
        <v>45625.593981481485</v>
      </c>
    </row>
    <row r="6789" spans="1:19">
      <c r="A6789" s="7">
        <v>2000</v>
      </c>
      <c r="B6789" s="123" t="s">
        <v>537</v>
      </c>
      <c r="C6789" s="123" t="s">
        <v>538</v>
      </c>
      <c r="D6789" s="123" t="s">
        <v>551</v>
      </c>
      <c r="E6789" s="123" t="s">
        <v>533</v>
      </c>
      <c r="F6789" s="7">
        <v>149.07338815099999</v>
      </c>
      <c r="G6789" s="123" t="s">
        <v>532</v>
      </c>
      <c r="H6789" s="7">
        <v>10.962807273999999</v>
      </c>
      <c r="I6789" s="7">
        <v>73.539666667000006</v>
      </c>
      <c r="J6789" s="7">
        <v>10.926582440000001</v>
      </c>
      <c r="K6789" s="7">
        <v>4.4722000000000002E-4</v>
      </c>
      <c r="L6789" s="7">
        <v>8.9444032890000002E-5</v>
      </c>
      <c r="M6789" s="7">
        <v>73.296666666999997</v>
      </c>
      <c r="N6789" s="7">
        <v>3.0000000000000001E-3</v>
      </c>
      <c r="O6789" s="7">
        <v>5.9999999999999995E-4</v>
      </c>
      <c r="P6789" s="7">
        <v>1</v>
      </c>
      <c r="Q6789" s="7">
        <v>28</v>
      </c>
      <c r="R6789" s="7">
        <v>265</v>
      </c>
      <c r="S6789" s="189">
        <v>45625.593981481485</v>
      </c>
    </row>
    <row r="6790" spans="1:19">
      <c r="A6790" s="7">
        <v>2000</v>
      </c>
      <c r="B6790" s="123" t="s">
        <v>537</v>
      </c>
      <c r="C6790" s="123" t="s">
        <v>538</v>
      </c>
      <c r="D6790" s="123" t="s">
        <v>551</v>
      </c>
      <c r="E6790" s="123" t="s">
        <v>160</v>
      </c>
      <c r="F6790" s="7">
        <v>8.6741958070000003</v>
      </c>
      <c r="G6790" s="123" t="s">
        <v>532</v>
      </c>
      <c r="H6790" s="7">
        <v>0.62135866799999995</v>
      </c>
      <c r="I6790" s="7">
        <v>71.632999999999996</v>
      </c>
      <c r="J6790" s="7">
        <v>0.619250839</v>
      </c>
      <c r="K6790" s="7">
        <v>2.6022587420000001E-5</v>
      </c>
      <c r="L6790" s="7">
        <v>5.2045174840000002E-6</v>
      </c>
      <c r="M6790" s="7">
        <v>71.39</v>
      </c>
      <c r="N6790" s="7">
        <v>3.0000000000000001E-3</v>
      </c>
      <c r="O6790" s="7">
        <v>5.9999999999999995E-4</v>
      </c>
      <c r="P6790" s="7">
        <v>1</v>
      </c>
      <c r="Q6790" s="7">
        <v>28</v>
      </c>
      <c r="R6790" s="7">
        <v>265</v>
      </c>
      <c r="S6790" s="189">
        <v>45625.593981481485</v>
      </c>
    </row>
    <row r="6791" spans="1:19">
      <c r="A6791" s="7">
        <v>2000</v>
      </c>
      <c r="B6791" s="123" t="s">
        <v>537</v>
      </c>
      <c r="C6791" s="123" t="s">
        <v>538</v>
      </c>
      <c r="D6791" s="123" t="s">
        <v>551</v>
      </c>
      <c r="E6791" s="123" t="s">
        <v>163</v>
      </c>
      <c r="F6791" s="7">
        <v>216.865134646</v>
      </c>
      <c r="G6791" s="123" t="s">
        <v>532</v>
      </c>
      <c r="H6791" s="7">
        <v>13.823959575</v>
      </c>
      <c r="I6791" s="7">
        <v>63.744500000000002</v>
      </c>
      <c r="J6791" s="7">
        <v>13.812140425999999</v>
      </c>
      <c r="K6791" s="7">
        <v>2.16865E-4</v>
      </c>
      <c r="L6791" s="7">
        <v>2.1686513460000001E-5</v>
      </c>
      <c r="M6791" s="7">
        <v>63.69</v>
      </c>
      <c r="N6791" s="7">
        <v>1E-3</v>
      </c>
      <c r="O6791" s="7">
        <v>1E-4</v>
      </c>
      <c r="P6791" s="7">
        <v>1</v>
      </c>
      <c r="Q6791" s="7">
        <v>28</v>
      </c>
      <c r="R6791" s="7">
        <v>265</v>
      </c>
      <c r="S6791" s="189">
        <v>45625.593981481485</v>
      </c>
    </row>
    <row r="6792" spans="1:19">
      <c r="A6792" s="7">
        <v>2000</v>
      </c>
      <c r="B6792" s="123" t="s">
        <v>537</v>
      </c>
      <c r="C6792" s="123" t="s">
        <v>538</v>
      </c>
      <c r="D6792" s="123" t="s">
        <v>551</v>
      </c>
      <c r="E6792" s="123" t="s">
        <v>535</v>
      </c>
      <c r="F6792" s="7">
        <v>545.72243449799998</v>
      </c>
      <c r="G6792" s="123" t="s">
        <v>532</v>
      </c>
      <c r="H6792" s="7">
        <v>31.062886395</v>
      </c>
      <c r="I6792" s="7">
        <v>56.920669613999998</v>
      </c>
      <c r="J6792" s="7">
        <v>31.033144522000001</v>
      </c>
      <c r="K6792" s="7">
        <v>5.45722E-4</v>
      </c>
      <c r="L6792" s="7">
        <v>5.4572243449999999E-5</v>
      </c>
      <c r="M6792" s="7">
        <v>56.866169614</v>
      </c>
      <c r="N6792" s="7">
        <v>1E-3</v>
      </c>
      <c r="O6792" s="7">
        <v>1E-4</v>
      </c>
      <c r="P6792" s="7">
        <v>1</v>
      </c>
      <c r="Q6792" s="7">
        <v>28</v>
      </c>
      <c r="R6792" s="7">
        <v>265</v>
      </c>
      <c r="S6792" s="189">
        <v>45625.593981481485</v>
      </c>
    </row>
    <row r="6793" spans="1:19">
      <c r="A6793" s="7">
        <v>2000</v>
      </c>
      <c r="B6793" s="123" t="s">
        <v>537</v>
      </c>
      <c r="C6793" s="123" t="s">
        <v>538</v>
      </c>
      <c r="D6793" s="123" t="s">
        <v>551</v>
      </c>
      <c r="E6793" s="123" t="s">
        <v>541</v>
      </c>
      <c r="F6793" s="7">
        <v>1695.1074519480001</v>
      </c>
      <c r="G6793" s="123" t="s">
        <v>532</v>
      </c>
      <c r="H6793" s="7">
        <v>159.15562975899999</v>
      </c>
      <c r="I6793" s="7">
        <v>93.891174613000004</v>
      </c>
      <c r="J6793" s="7">
        <v>158.743718648</v>
      </c>
      <c r="K6793" s="7">
        <v>5.0853219999999998E-3</v>
      </c>
      <c r="L6793" s="7">
        <v>1.017064E-3</v>
      </c>
      <c r="M6793" s="7">
        <v>93.648174612999995</v>
      </c>
      <c r="N6793" s="7">
        <v>3.0000000000000001E-3</v>
      </c>
      <c r="O6793" s="7">
        <v>5.9999999999999995E-4</v>
      </c>
      <c r="P6793" s="7">
        <v>1</v>
      </c>
      <c r="Q6793" s="7">
        <v>28</v>
      </c>
      <c r="R6793" s="7">
        <v>265</v>
      </c>
      <c r="S6793" s="189">
        <v>45625.593981481485</v>
      </c>
    </row>
    <row r="6794" spans="1:19">
      <c r="A6794" s="7">
        <v>2000</v>
      </c>
      <c r="B6794" s="123" t="s">
        <v>537</v>
      </c>
      <c r="C6794" s="123" t="s">
        <v>538</v>
      </c>
      <c r="D6794" s="123" t="s">
        <v>552</v>
      </c>
      <c r="E6794" s="123" t="s">
        <v>540</v>
      </c>
      <c r="F6794" s="7">
        <v>175.831078668</v>
      </c>
      <c r="G6794" s="123" t="s">
        <v>532</v>
      </c>
      <c r="H6794" s="7">
        <v>16.752745598000001</v>
      </c>
      <c r="I6794" s="7">
        <v>95.277500000000003</v>
      </c>
      <c r="J6794" s="7">
        <v>16.633620042</v>
      </c>
      <c r="K6794" s="7">
        <v>1.758311E-3</v>
      </c>
      <c r="L6794" s="7">
        <v>2.6374699999999999E-4</v>
      </c>
      <c r="M6794" s="7">
        <v>94.6</v>
      </c>
      <c r="N6794" s="7">
        <v>0.01</v>
      </c>
      <c r="O6794" s="7">
        <v>1.5E-3</v>
      </c>
      <c r="P6794" s="7">
        <v>1</v>
      </c>
      <c r="Q6794" s="7">
        <v>28</v>
      </c>
      <c r="R6794" s="7">
        <v>265</v>
      </c>
      <c r="S6794" s="189">
        <v>45625.593981481485</v>
      </c>
    </row>
    <row r="6795" spans="1:19">
      <c r="A6795" s="7">
        <v>2000</v>
      </c>
      <c r="B6795" s="123" t="s">
        <v>537</v>
      </c>
      <c r="C6795" s="123" t="s">
        <v>538</v>
      </c>
      <c r="D6795" s="123" t="s">
        <v>552</v>
      </c>
      <c r="E6795" s="123" t="s">
        <v>531</v>
      </c>
      <c r="F6795" s="7">
        <v>298.35570299300002</v>
      </c>
      <c r="G6795" s="123" t="s">
        <v>532</v>
      </c>
      <c r="H6795" s="7">
        <v>22.750517420000001</v>
      </c>
      <c r="I6795" s="7">
        <v>76.253</v>
      </c>
      <c r="J6795" s="7">
        <v>22.678016983999999</v>
      </c>
      <c r="K6795" s="7">
        <v>8.9506700000000004E-4</v>
      </c>
      <c r="L6795" s="7">
        <v>1.79013E-4</v>
      </c>
      <c r="M6795" s="7">
        <v>76.010000000000005</v>
      </c>
      <c r="N6795" s="7">
        <v>3.0000000000000001E-3</v>
      </c>
      <c r="O6795" s="7">
        <v>5.9999999999999995E-4</v>
      </c>
      <c r="P6795" s="7">
        <v>1</v>
      </c>
      <c r="Q6795" s="7">
        <v>28</v>
      </c>
      <c r="R6795" s="7">
        <v>265</v>
      </c>
      <c r="S6795" s="189">
        <v>45625.593981481485</v>
      </c>
    </row>
    <row r="6796" spans="1:19">
      <c r="A6796" s="7">
        <v>2000</v>
      </c>
      <c r="B6796" s="123" t="s">
        <v>537</v>
      </c>
      <c r="C6796" s="123" t="s">
        <v>538</v>
      </c>
      <c r="D6796" s="123" t="s">
        <v>552</v>
      </c>
      <c r="E6796" s="123" t="s">
        <v>533</v>
      </c>
      <c r="F6796" s="7">
        <v>1217.7345198800001</v>
      </c>
      <c r="G6796" s="123" t="s">
        <v>532</v>
      </c>
      <c r="H6796" s="7">
        <v>89.551790681</v>
      </c>
      <c r="I6796" s="7">
        <v>73.539666667000006</v>
      </c>
      <c r="J6796" s="7">
        <v>89.255881192999993</v>
      </c>
      <c r="K6796" s="7">
        <v>3.6532040000000002E-3</v>
      </c>
      <c r="L6796" s="7">
        <v>7.3064099999999997E-4</v>
      </c>
      <c r="M6796" s="7">
        <v>73.296666666999997</v>
      </c>
      <c r="N6796" s="7">
        <v>3.0000000000000001E-3</v>
      </c>
      <c r="O6796" s="7">
        <v>5.9999999999999995E-4</v>
      </c>
      <c r="P6796" s="7">
        <v>1</v>
      </c>
      <c r="Q6796" s="7">
        <v>28</v>
      </c>
      <c r="R6796" s="7">
        <v>265</v>
      </c>
      <c r="S6796" s="189">
        <v>45625.593981481485</v>
      </c>
    </row>
    <row r="6797" spans="1:19">
      <c r="A6797" s="7">
        <v>2000</v>
      </c>
      <c r="B6797" s="123" t="s">
        <v>537</v>
      </c>
      <c r="C6797" s="123" t="s">
        <v>538</v>
      </c>
      <c r="D6797" s="123" t="s">
        <v>552</v>
      </c>
      <c r="E6797" s="123" t="s">
        <v>160</v>
      </c>
      <c r="F6797" s="7">
        <v>20.834835290000001</v>
      </c>
      <c r="G6797" s="123" t="s">
        <v>532</v>
      </c>
      <c r="H6797" s="7">
        <v>1.492461756</v>
      </c>
      <c r="I6797" s="7">
        <v>71.632999999999996</v>
      </c>
      <c r="J6797" s="7">
        <v>1.487398891</v>
      </c>
      <c r="K6797" s="7">
        <v>6.2504505870000006E-5</v>
      </c>
      <c r="L6797" s="7">
        <v>1.2500901170000001E-5</v>
      </c>
      <c r="M6797" s="7">
        <v>71.39</v>
      </c>
      <c r="N6797" s="7">
        <v>3.0000000000000001E-3</v>
      </c>
      <c r="O6797" s="7">
        <v>5.9999999999999995E-4</v>
      </c>
      <c r="P6797" s="7">
        <v>1</v>
      </c>
      <c r="Q6797" s="7">
        <v>28</v>
      </c>
      <c r="R6797" s="7">
        <v>265</v>
      </c>
      <c r="S6797" s="189">
        <v>45625.593981481485</v>
      </c>
    </row>
    <row r="6798" spans="1:19">
      <c r="A6798" s="7">
        <v>2000</v>
      </c>
      <c r="B6798" s="123" t="s">
        <v>537</v>
      </c>
      <c r="C6798" s="123" t="s">
        <v>538</v>
      </c>
      <c r="D6798" s="123" t="s">
        <v>552</v>
      </c>
      <c r="E6798" s="123" t="s">
        <v>163</v>
      </c>
      <c r="F6798" s="7">
        <v>340.15122563199998</v>
      </c>
      <c r="G6798" s="123" t="s">
        <v>532</v>
      </c>
      <c r="H6798" s="7">
        <v>21.682769801999999</v>
      </c>
      <c r="I6798" s="7">
        <v>63.744500000000002</v>
      </c>
      <c r="J6798" s="7">
        <v>21.664231561000001</v>
      </c>
      <c r="K6798" s="7">
        <v>3.4015100000000002E-4</v>
      </c>
      <c r="L6798" s="7">
        <v>3.4015122560000003E-5</v>
      </c>
      <c r="M6798" s="7">
        <v>63.69</v>
      </c>
      <c r="N6798" s="7">
        <v>1E-3</v>
      </c>
      <c r="O6798" s="7">
        <v>1E-4</v>
      </c>
      <c r="P6798" s="7">
        <v>1</v>
      </c>
      <c r="Q6798" s="7">
        <v>28</v>
      </c>
      <c r="R6798" s="7">
        <v>265</v>
      </c>
      <c r="S6798" s="189">
        <v>45625.593981481485</v>
      </c>
    </row>
    <row r="6799" spans="1:19">
      <c r="A6799" s="7">
        <v>2000</v>
      </c>
      <c r="B6799" s="123" t="s">
        <v>537</v>
      </c>
      <c r="C6799" s="123" t="s">
        <v>538</v>
      </c>
      <c r="D6799" s="123" t="s">
        <v>552</v>
      </c>
      <c r="E6799" s="123" t="s">
        <v>535</v>
      </c>
      <c r="F6799" s="7">
        <v>1647.0478931949999</v>
      </c>
      <c r="G6799" s="123" t="s">
        <v>532</v>
      </c>
      <c r="H6799" s="7">
        <v>93.751068966999995</v>
      </c>
      <c r="I6799" s="7">
        <v>56.920669613999998</v>
      </c>
      <c r="J6799" s="7">
        <v>93.661304857000005</v>
      </c>
      <c r="K6799" s="7">
        <v>1.6470479999999999E-3</v>
      </c>
      <c r="L6799" s="7">
        <v>1.6470499999999999E-4</v>
      </c>
      <c r="M6799" s="7">
        <v>56.866169614</v>
      </c>
      <c r="N6799" s="7">
        <v>1E-3</v>
      </c>
      <c r="O6799" s="7">
        <v>1E-4</v>
      </c>
      <c r="P6799" s="7">
        <v>1</v>
      </c>
      <c r="Q6799" s="7">
        <v>28</v>
      </c>
      <c r="R6799" s="7">
        <v>265</v>
      </c>
      <c r="S6799" s="189">
        <v>45625.593981481485</v>
      </c>
    </row>
    <row r="6800" spans="1:19">
      <c r="A6800" s="7">
        <v>2000</v>
      </c>
      <c r="B6800" s="123" t="s">
        <v>537</v>
      </c>
      <c r="C6800" s="123" t="s">
        <v>538</v>
      </c>
      <c r="D6800" s="123" t="s">
        <v>552</v>
      </c>
      <c r="E6800" s="123" t="s">
        <v>541</v>
      </c>
      <c r="F6800" s="7">
        <v>0</v>
      </c>
      <c r="G6800" s="123" t="s">
        <v>532</v>
      </c>
      <c r="H6800" s="7">
        <v>0</v>
      </c>
      <c r="I6800" s="7"/>
      <c r="J6800" s="7">
        <v>0</v>
      </c>
      <c r="K6800" s="7">
        <v>0</v>
      </c>
      <c r="L6800" s="7">
        <v>0</v>
      </c>
      <c r="M6800" s="7"/>
      <c r="N6800" s="7"/>
      <c r="O6800" s="7"/>
      <c r="P6800" s="7">
        <v>1</v>
      </c>
      <c r="Q6800" s="7">
        <v>28</v>
      </c>
      <c r="R6800" s="7">
        <v>265</v>
      </c>
      <c r="S6800" s="189">
        <v>45625.593981481485</v>
      </c>
    </row>
    <row r="6801" spans="1:19">
      <c r="A6801" s="7">
        <v>2000</v>
      </c>
      <c r="B6801" s="123" t="s">
        <v>537</v>
      </c>
      <c r="C6801" s="123" t="s">
        <v>538</v>
      </c>
      <c r="D6801" s="123" t="s">
        <v>567</v>
      </c>
      <c r="E6801" s="123" t="s">
        <v>540</v>
      </c>
      <c r="F6801" s="7">
        <v>0</v>
      </c>
      <c r="G6801" s="123" t="s">
        <v>532</v>
      </c>
      <c r="H6801" s="7">
        <v>0</v>
      </c>
      <c r="I6801" s="7"/>
      <c r="J6801" s="7">
        <v>0</v>
      </c>
      <c r="K6801" s="7">
        <v>0</v>
      </c>
      <c r="L6801" s="7">
        <v>0</v>
      </c>
      <c r="M6801" s="7"/>
      <c r="N6801" s="7"/>
      <c r="O6801" s="7"/>
      <c r="P6801" s="7">
        <v>1</v>
      </c>
      <c r="Q6801" s="7">
        <v>28</v>
      </c>
      <c r="R6801" s="7">
        <v>265</v>
      </c>
      <c r="S6801" s="189">
        <v>45625.593981481485</v>
      </c>
    </row>
    <row r="6802" spans="1:19">
      <c r="A6802" s="7">
        <v>2000</v>
      </c>
      <c r="B6802" s="123" t="s">
        <v>537</v>
      </c>
      <c r="C6802" s="123" t="s">
        <v>538</v>
      </c>
      <c r="D6802" s="123" t="s">
        <v>567</v>
      </c>
      <c r="E6802" s="123" t="s">
        <v>531</v>
      </c>
      <c r="F6802" s="7">
        <v>76.985969492999999</v>
      </c>
      <c r="G6802" s="123" t="s">
        <v>532</v>
      </c>
      <c r="H6802" s="7">
        <v>5.8704111320000001</v>
      </c>
      <c r="I6802" s="7">
        <v>76.253</v>
      </c>
      <c r="J6802" s="7">
        <v>5.851703541</v>
      </c>
      <c r="K6802" s="7">
        <v>2.3095799999999999E-4</v>
      </c>
      <c r="L6802" s="7">
        <v>4.6191581700000003E-5</v>
      </c>
      <c r="M6802" s="7">
        <v>76.010000000000005</v>
      </c>
      <c r="N6802" s="7">
        <v>3.0000000000000001E-3</v>
      </c>
      <c r="O6802" s="7">
        <v>5.9999999999999995E-4</v>
      </c>
      <c r="P6802" s="7">
        <v>1</v>
      </c>
      <c r="Q6802" s="7">
        <v>28</v>
      </c>
      <c r="R6802" s="7">
        <v>265</v>
      </c>
      <c r="S6802" s="189">
        <v>45625.593981481485</v>
      </c>
    </row>
    <row r="6803" spans="1:19">
      <c r="A6803" s="7">
        <v>2000</v>
      </c>
      <c r="B6803" s="123" t="s">
        <v>537</v>
      </c>
      <c r="C6803" s="123" t="s">
        <v>538</v>
      </c>
      <c r="D6803" s="123" t="s">
        <v>567</v>
      </c>
      <c r="E6803" s="123" t="s">
        <v>533</v>
      </c>
      <c r="F6803" s="7">
        <v>56.411590429999997</v>
      </c>
      <c r="G6803" s="123" t="s">
        <v>532</v>
      </c>
      <c r="H6803" s="7">
        <v>4.1484895560000004</v>
      </c>
      <c r="I6803" s="7">
        <v>73.539666667000006</v>
      </c>
      <c r="J6803" s="7">
        <v>4.1347815399999996</v>
      </c>
      <c r="K6803" s="7">
        <v>1.69235E-4</v>
      </c>
      <c r="L6803" s="7">
        <v>3.3846954259999999E-5</v>
      </c>
      <c r="M6803" s="7">
        <v>73.296666666999997</v>
      </c>
      <c r="N6803" s="7">
        <v>3.0000000000000001E-3</v>
      </c>
      <c r="O6803" s="7">
        <v>5.9999999999999995E-4</v>
      </c>
      <c r="P6803" s="7">
        <v>1</v>
      </c>
      <c r="Q6803" s="7">
        <v>28</v>
      </c>
      <c r="R6803" s="7">
        <v>265</v>
      </c>
      <c r="S6803" s="189">
        <v>45625.593981481485</v>
      </c>
    </row>
    <row r="6804" spans="1:19">
      <c r="A6804" s="7">
        <v>2000</v>
      </c>
      <c r="B6804" s="123" t="s">
        <v>537</v>
      </c>
      <c r="C6804" s="123" t="s">
        <v>538</v>
      </c>
      <c r="D6804" s="123" t="s">
        <v>567</v>
      </c>
      <c r="E6804" s="123" t="s">
        <v>160</v>
      </c>
      <c r="F6804" s="7">
        <v>5.3760996619999997</v>
      </c>
      <c r="G6804" s="123" t="s">
        <v>532</v>
      </c>
      <c r="H6804" s="7">
        <v>0.38510614700000001</v>
      </c>
      <c r="I6804" s="7">
        <v>71.632999999999996</v>
      </c>
      <c r="J6804" s="7">
        <v>0.38379975500000002</v>
      </c>
      <c r="K6804" s="7">
        <v>1.612829899E-5</v>
      </c>
      <c r="L6804" s="7">
        <v>3.2256597970000001E-6</v>
      </c>
      <c r="M6804" s="7">
        <v>71.39</v>
      </c>
      <c r="N6804" s="7">
        <v>3.0000000000000001E-3</v>
      </c>
      <c r="O6804" s="7">
        <v>5.9999999999999995E-4</v>
      </c>
      <c r="P6804" s="7">
        <v>1</v>
      </c>
      <c r="Q6804" s="7">
        <v>28</v>
      </c>
      <c r="R6804" s="7">
        <v>265</v>
      </c>
      <c r="S6804" s="189">
        <v>45625.593981481485</v>
      </c>
    </row>
    <row r="6805" spans="1:19">
      <c r="A6805" s="7">
        <v>2000</v>
      </c>
      <c r="B6805" s="123" t="s">
        <v>537</v>
      </c>
      <c r="C6805" s="123" t="s">
        <v>538</v>
      </c>
      <c r="D6805" s="123" t="s">
        <v>567</v>
      </c>
      <c r="E6805" s="123" t="s">
        <v>163</v>
      </c>
      <c r="F6805" s="7">
        <v>40.515837095999998</v>
      </c>
      <c r="G6805" s="123" t="s">
        <v>532</v>
      </c>
      <c r="H6805" s="7">
        <v>2.5826617779999999</v>
      </c>
      <c r="I6805" s="7">
        <v>63.744500000000002</v>
      </c>
      <c r="J6805" s="7">
        <v>2.5804536649999998</v>
      </c>
      <c r="K6805" s="7">
        <v>4.0515837100000002E-5</v>
      </c>
      <c r="L6805" s="7">
        <v>4.0515837099999999E-6</v>
      </c>
      <c r="M6805" s="7">
        <v>63.69</v>
      </c>
      <c r="N6805" s="7">
        <v>1E-3</v>
      </c>
      <c r="O6805" s="7">
        <v>1E-4</v>
      </c>
      <c r="P6805" s="7">
        <v>1</v>
      </c>
      <c r="Q6805" s="7">
        <v>28</v>
      </c>
      <c r="R6805" s="7">
        <v>265</v>
      </c>
      <c r="S6805" s="189">
        <v>45625.593981481485</v>
      </c>
    </row>
    <row r="6806" spans="1:19">
      <c r="A6806" s="7">
        <v>2000</v>
      </c>
      <c r="B6806" s="123" t="s">
        <v>537</v>
      </c>
      <c r="C6806" s="123" t="s">
        <v>538</v>
      </c>
      <c r="D6806" s="123" t="s">
        <v>567</v>
      </c>
      <c r="E6806" s="123" t="s">
        <v>535</v>
      </c>
      <c r="F6806" s="7">
        <v>368.88781817699999</v>
      </c>
      <c r="G6806" s="123" t="s">
        <v>532</v>
      </c>
      <c r="H6806" s="7">
        <v>20.997341623000001</v>
      </c>
      <c r="I6806" s="7">
        <v>56.920669613999998</v>
      </c>
      <c r="J6806" s="7">
        <v>20.977237237000001</v>
      </c>
      <c r="K6806" s="7">
        <v>3.68888E-4</v>
      </c>
      <c r="L6806" s="7">
        <v>3.6888781819999999E-5</v>
      </c>
      <c r="M6806" s="7">
        <v>56.866169614</v>
      </c>
      <c r="N6806" s="7">
        <v>1E-3</v>
      </c>
      <c r="O6806" s="7">
        <v>1E-4</v>
      </c>
      <c r="P6806" s="7">
        <v>1</v>
      </c>
      <c r="Q6806" s="7">
        <v>28</v>
      </c>
      <c r="R6806" s="7">
        <v>265</v>
      </c>
      <c r="S6806" s="189">
        <v>45625.593981481485</v>
      </c>
    </row>
    <row r="6807" spans="1:19">
      <c r="A6807" s="7">
        <v>2000</v>
      </c>
      <c r="B6807" s="123" t="s">
        <v>537</v>
      </c>
      <c r="C6807" s="123" t="s">
        <v>538</v>
      </c>
      <c r="D6807" s="123" t="s">
        <v>567</v>
      </c>
      <c r="E6807" s="123" t="s">
        <v>541</v>
      </c>
      <c r="F6807" s="7">
        <v>0</v>
      </c>
      <c r="G6807" s="123" t="s">
        <v>532</v>
      </c>
      <c r="H6807" s="7">
        <v>0</v>
      </c>
      <c r="I6807" s="7"/>
      <c r="J6807" s="7">
        <v>0</v>
      </c>
      <c r="K6807" s="7">
        <v>0</v>
      </c>
      <c r="L6807" s="7">
        <v>0</v>
      </c>
      <c r="M6807" s="7"/>
      <c r="N6807" s="7"/>
      <c r="O6807" s="7"/>
      <c r="P6807" s="7">
        <v>1</v>
      </c>
      <c r="Q6807" s="7">
        <v>28</v>
      </c>
      <c r="R6807" s="7">
        <v>265</v>
      </c>
      <c r="S6807" s="189">
        <v>45625.593981481485</v>
      </c>
    </row>
    <row r="6808" spans="1:19">
      <c r="A6808" s="7">
        <v>2000</v>
      </c>
      <c r="B6808" s="123" t="s">
        <v>537</v>
      </c>
      <c r="C6808" s="123" t="s">
        <v>538</v>
      </c>
      <c r="D6808" s="123" t="s">
        <v>568</v>
      </c>
      <c r="E6808" s="123" t="s">
        <v>540</v>
      </c>
      <c r="F6808" s="7">
        <v>0</v>
      </c>
      <c r="G6808" s="123" t="s">
        <v>532</v>
      </c>
      <c r="H6808" s="7">
        <v>0</v>
      </c>
      <c r="I6808" s="7"/>
      <c r="J6808" s="7">
        <v>0</v>
      </c>
      <c r="K6808" s="7">
        <v>0</v>
      </c>
      <c r="L6808" s="7">
        <v>0</v>
      </c>
      <c r="M6808" s="7"/>
      <c r="N6808" s="7"/>
      <c r="O6808" s="7"/>
      <c r="P6808" s="7">
        <v>1</v>
      </c>
      <c r="Q6808" s="7">
        <v>28</v>
      </c>
      <c r="R6808" s="7">
        <v>265</v>
      </c>
      <c r="S6808" s="189">
        <v>45625.593981481485</v>
      </c>
    </row>
    <row r="6809" spans="1:19">
      <c r="A6809" s="7">
        <v>2000</v>
      </c>
      <c r="B6809" s="123" t="s">
        <v>537</v>
      </c>
      <c r="C6809" s="123" t="s">
        <v>538</v>
      </c>
      <c r="D6809" s="123" t="s">
        <v>568</v>
      </c>
      <c r="E6809" s="123" t="s">
        <v>569</v>
      </c>
      <c r="F6809" s="7">
        <v>0</v>
      </c>
      <c r="G6809" s="123" t="s">
        <v>532</v>
      </c>
      <c r="H6809" s="7">
        <v>0</v>
      </c>
      <c r="I6809" s="7"/>
      <c r="J6809" s="7">
        <v>0</v>
      </c>
      <c r="K6809" s="7">
        <v>0</v>
      </c>
      <c r="L6809" s="7">
        <v>0</v>
      </c>
      <c r="M6809" s="7"/>
      <c r="N6809" s="7"/>
      <c r="O6809" s="7"/>
      <c r="P6809" s="7">
        <v>1</v>
      </c>
      <c r="Q6809" s="7">
        <v>28</v>
      </c>
      <c r="R6809" s="7">
        <v>265</v>
      </c>
      <c r="S6809" s="189">
        <v>45625.593981481485</v>
      </c>
    </row>
    <row r="6810" spans="1:19">
      <c r="A6810" s="7">
        <v>2000</v>
      </c>
      <c r="B6810" s="123" t="s">
        <v>537</v>
      </c>
      <c r="C6810" s="123" t="s">
        <v>538</v>
      </c>
      <c r="D6810" s="123" t="s">
        <v>568</v>
      </c>
      <c r="E6810" s="123" t="s">
        <v>531</v>
      </c>
      <c r="F6810" s="7">
        <v>131.83242950799999</v>
      </c>
      <c r="G6810" s="123" t="s">
        <v>532</v>
      </c>
      <c r="H6810" s="7">
        <v>10.052618247</v>
      </c>
      <c r="I6810" s="7">
        <v>76.253</v>
      </c>
      <c r="J6810" s="7">
        <v>10.020582966999999</v>
      </c>
      <c r="K6810" s="7">
        <v>3.9549700000000003E-4</v>
      </c>
      <c r="L6810" s="7">
        <v>7.9099457699999994E-5</v>
      </c>
      <c r="M6810" s="7">
        <v>76.010000000000005</v>
      </c>
      <c r="N6810" s="7">
        <v>3.0000000000000001E-3</v>
      </c>
      <c r="O6810" s="7">
        <v>5.9999999999999995E-4</v>
      </c>
      <c r="P6810" s="7">
        <v>1</v>
      </c>
      <c r="Q6810" s="7">
        <v>28</v>
      </c>
      <c r="R6810" s="7">
        <v>265</v>
      </c>
      <c r="S6810" s="189">
        <v>45625.593981481485</v>
      </c>
    </row>
    <row r="6811" spans="1:19">
      <c r="A6811" s="7">
        <v>2000</v>
      </c>
      <c r="B6811" s="123" t="s">
        <v>537</v>
      </c>
      <c r="C6811" s="123" t="s">
        <v>538</v>
      </c>
      <c r="D6811" s="123" t="s">
        <v>568</v>
      </c>
      <c r="E6811" s="123" t="s">
        <v>533</v>
      </c>
      <c r="F6811" s="7">
        <v>38.280380647999998</v>
      </c>
      <c r="G6811" s="123" t="s">
        <v>532</v>
      </c>
      <c r="H6811" s="7">
        <v>2.8151264330000001</v>
      </c>
      <c r="I6811" s="7">
        <v>73.539666667000006</v>
      </c>
      <c r="J6811" s="7">
        <v>2.8058242999999998</v>
      </c>
      <c r="K6811" s="7">
        <v>1.1484099999999999E-4</v>
      </c>
      <c r="L6811" s="7">
        <v>2.2968228390000001E-5</v>
      </c>
      <c r="M6811" s="7">
        <v>73.296666666999997</v>
      </c>
      <c r="N6811" s="7">
        <v>3.0000000000000001E-3</v>
      </c>
      <c r="O6811" s="7">
        <v>5.9999999999999995E-4</v>
      </c>
      <c r="P6811" s="7">
        <v>1</v>
      </c>
      <c r="Q6811" s="7">
        <v>28</v>
      </c>
      <c r="R6811" s="7">
        <v>265</v>
      </c>
      <c r="S6811" s="189">
        <v>45625.593981481485</v>
      </c>
    </row>
    <row r="6812" spans="1:19">
      <c r="A6812" s="7">
        <v>2000</v>
      </c>
      <c r="B6812" s="123" t="s">
        <v>537</v>
      </c>
      <c r="C6812" s="123" t="s">
        <v>538</v>
      </c>
      <c r="D6812" s="123" t="s">
        <v>568</v>
      </c>
      <c r="E6812" s="123" t="s">
        <v>160</v>
      </c>
      <c r="F6812" s="7">
        <v>9.206148658</v>
      </c>
      <c r="G6812" s="123" t="s">
        <v>532</v>
      </c>
      <c r="H6812" s="7">
        <v>0.65946404700000005</v>
      </c>
      <c r="I6812" s="7">
        <v>71.632999999999996</v>
      </c>
      <c r="J6812" s="7">
        <v>0.657226953</v>
      </c>
      <c r="K6812" s="7">
        <v>2.7618445969999999E-5</v>
      </c>
      <c r="L6812" s="7">
        <v>5.523689195E-6</v>
      </c>
      <c r="M6812" s="7">
        <v>71.39</v>
      </c>
      <c r="N6812" s="7">
        <v>3.0000000000000001E-3</v>
      </c>
      <c r="O6812" s="7">
        <v>5.9999999999999995E-4</v>
      </c>
      <c r="P6812" s="7">
        <v>1</v>
      </c>
      <c r="Q6812" s="7">
        <v>28</v>
      </c>
      <c r="R6812" s="7">
        <v>265</v>
      </c>
      <c r="S6812" s="189">
        <v>45625.593981481485</v>
      </c>
    </row>
    <row r="6813" spans="1:19">
      <c r="A6813" s="7">
        <v>2000</v>
      </c>
      <c r="B6813" s="123" t="s">
        <v>537</v>
      </c>
      <c r="C6813" s="123" t="s">
        <v>538</v>
      </c>
      <c r="D6813" s="123" t="s">
        <v>568</v>
      </c>
      <c r="E6813" s="123" t="s">
        <v>163</v>
      </c>
      <c r="F6813" s="7">
        <v>29.335347543000001</v>
      </c>
      <c r="G6813" s="123" t="s">
        <v>532</v>
      </c>
      <c r="H6813" s="7">
        <v>1.8699670610000001</v>
      </c>
      <c r="I6813" s="7">
        <v>63.744500000000002</v>
      </c>
      <c r="J6813" s="7">
        <v>1.8683682850000001</v>
      </c>
      <c r="K6813" s="7">
        <v>2.9335347539999999E-5</v>
      </c>
      <c r="L6813" s="7">
        <v>2.933534754E-6</v>
      </c>
      <c r="M6813" s="7">
        <v>63.69</v>
      </c>
      <c r="N6813" s="7">
        <v>1E-3</v>
      </c>
      <c r="O6813" s="7">
        <v>1E-4</v>
      </c>
      <c r="P6813" s="7">
        <v>1</v>
      </c>
      <c r="Q6813" s="7">
        <v>28</v>
      </c>
      <c r="R6813" s="7">
        <v>265</v>
      </c>
      <c r="S6813" s="189">
        <v>45625.593981481485</v>
      </c>
    </row>
    <row r="6814" spans="1:19">
      <c r="A6814" s="7">
        <v>2000</v>
      </c>
      <c r="B6814" s="123" t="s">
        <v>537</v>
      </c>
      <c r="C6814" s="123" t="s">
        <v>538</v>
      </c>
      <c r="D6814" s="123" t="s">
        <v>568</v>
      </c>
      <c r="E6814" s="123" t="s">
        <v>535</v>
      </c>
      <c r="F6814" s="7">
        <v>401.87494648000001</v>
      </c>
      <c r="G6814" s="123" t="s">
        <v>532</v>
      </c>
      <c r="H6814" s="7">
        <v>22.874991054999999</v>
      </c>
      <c r="I6814" s="7">
        <v>56.920669613999998</v>
      </c>
      <c r="J6814" s="7">
        <v>22.853088870000001</v>
      </c>
      <c r="K6814" s="7">
        <v>4.01875E-4</v>
      </c>
      <c r="L6814" s="7">
        <v>4.0187494649999997E-5</v>
      </c>
      <c r="M6814" s="7">
        <v>56.866169614</v>
      </c>
      <c r="N6814" s="7">
        <v>1E-3</v>
      </c>
      <c r="O6814" s="7">
        <v>1E-4</v>
      </c>
      <c r="P6814" s="7">
        <v>1</v>
      </c>
      <c r="Q6814" s="7">
        <v>28</v>
      </c>
      <c r="R6814" s="7">
        <v>265</v>
      </c>
      <c r="S6814" s="189">
        <v>45625.593981481485</v>
      </c>
    </row>
    <row r="6815" spans="1:19">
      <c r="A6815" s="7">
        <v>2000</v>
      </c>
      <c r="B6815" s="123" t="s">
        <v>537</v>
      </c>
      <c r="C6815" s="123" t="s">
        <v>538</v>
      </c>
      <c r="D6815" s="123" t="s">
        <v>568</v>
      </c>
      <c r="E6815" s="123" t="s">
        <v>541</v>
      </c>
      <c r="F6815" s="7">
        <v>0</v>
      </c>
      <c r="G6815" s="123" t="s">
        <v>532</v>
      </c>
      <c r="H6815" s="7">
        <v>0</v>
      </c>
      <c r="I6815" s="7"/>
      <c r="J6815" s="7">
        <v>0</v>
      </c>
      <c r="K6815" s="7">
        <v>0</v>
      </c>
      <c r="L6815" s="7">
        <v>0</v>
      </c>
      <c r="M6815" s="7"/>
      <c r="N6815" s="7"/>
      <c r="O6815" s="7"/>
      <c r="P6815" s="7">
        <v>1</v>
      </c>
      <c r="Q6815" s="7">
        <v>28</v>
      </c>
      <c r="R6815" s="7">
        <v>265</v>
      </c>
      <c r="S6815" s="189">
        <v>45625.593981481485</v>
      </c>
    </row>
    <row r="6816" spans="1:19">
      <c r="A6816" s="7">
        <v>2000</v>
      </c>
      <c r="B6816" s="123" t="s">
        <v>537</v>
      </c>
      <c r="C6816" s="123" t="s">
        <v>538</v>
      </c>
      <c r="D6816" s="123" t="s">
        <v>568</v>
      </c>
      <c r="E6816" s="123" t="s">
        <v>593</v>
      </c>
      <c r="F6816" s="7">
        <v>44.003267999999998</v>
      </c>
      <c r="G6816" s="123" t="s">
        <v>532</v>
      </c>
      <c r="H6816" s="7">
        <v>3.237599114</v>
      </c>
      <c r="I6816" s="7">
        <v>73.576333332999994</v>
      </c>
      <c r="J6816" s="7">
        <v>3.2269063199999999</v>
      </c>
      <c r="K6816" s="7">
        <v>1.3201E-4</v>
      </c>
      <c r="L6816" s="7">
        <v>2.6401960799999999E-5</v>
      </c>
      <c r="M6816" s="7">
        <v>73.333333332999999</v>
      </c>
      <c r="N6816" s="7">
        <v>3.0000000000000001E-3</v>
      </c>
      <c r="O6816" s="7">
        <v>5.9999999999999995E-4</v>
      </c>
      <c r="P6816" s="7">
        <v>1</v>
      </c>
      <c r="Q6816" s="7">
        <v>28</v>
      </c>
      <c r="R6816" s="7">
        <v>265</v>
      </c>
      <c r="S6816" s="189">
        <v>45625.593981481485</v>
      </c>
    </row>
    <row r="6817" spans="1:19">
      <c r="A6817" s="7">
        <v>2000</v>
      </c>
      <c r="B6817" s="123" t="s">
        <v>537</v>
      </c>
      <c r="C6817" s="123" t="s">
        <v>538</v>
      </c>
      <c r="D6817" s="123" t="s">
        <v>566</v>
      </c>
      <c r="E6817" s="123" t="s">
        <v>540</v>
      </c>
      <c r="F6817" s="7">
        <v>0</v>
      </c>
      <c r="G6817" s="123" t="s">
        <v>532</v>
      </c>
      <c r="H6817" s="7">
        <v>0</v>
      </c>
      <c r="I6817" s="7"/>
      <c r="J6817" s="7">
        <v>0</v>
      </c>
      <c r="K6817" s="7">
        <v>0</v>
      </c>
      <c r="L6817" s="7">
        <v>0</v>
      </c>
      <c r="M6817" s="7"/>
      <c r="N6817" s="7"/>
      <c r="O6817" s="7"/>
      <c r="P6817" s="7">
        <v>1</v>
      </c>
      <c r="Q6817" s="7">
        <v>28</v>
      </c>
      <c r="R6817" s="7">
        <v>265</v>
      </c>
      <c r="S6817" s="189">
        <v>45625.593981481485</v>
      </c>
    </row>
    <row r="6818" spans="1:19">
      <c r="A6818" s="7">
        <v>2000</v>
      </c>
      <c r="B6818" s="123" t="s">
        <v>537</v>
      </c>
      <c r="C6818" s="123" t="s">
        <v>538</v>
      </c>
      <c r="D6818" s="123" t="s">
        <v>566</v>
      </c>
      <c r="E6818" s="123" t="s">
        <v>531</v>
      </c>
      <c r="F6818" s="7">
        <v>0</v>
      </c>
      <c r="G6818" s="123" t="s">
        <v>532</v>
      </c>
      <c r="H6818" s="7">
        <v>0</v>
      </c>
      <c r="I6818" s="7"/>
      <c r="J6818" s="7">
        <v>0</v>
      </c>
      <c r="K6818" s="7">
        <v>0</v>
      </c>
      <c r="L6818" s="7">
        <v>0</v>
      </c>
      <c r="M6818" s="7"/>
      <c r="N6818" s="7"/>
      <c r="O6818" s="7"/>
      <c r="P6818" s="7">
        <v>1</v>
      </c>
      <c r="Q6818" s="7">
        <v>28</v>
      </c>
      <c r="R6818" s="7">
        <v>265</v>
      </c>
      <c r="S6818" s="189">
        <v>45625.593981481485</v>
      </c>
    </row>
    <row r="6819" spans="1:19">
      <c r="A6819" s="7">
        <v>2000</v>
      </c>
      <c r="B6819" s="123" t="s">
        <v>537</v>
      </c>
      <c r="C6819" s="123" t="s">
        <v>538</v>
      </c>
      <c r="D6819" s="123" t="s">
        <v>566</v>
      </c>
      <c r="E6819" s="123" t="s">
        <v>533</v>
      </c>
      <c r="F6819" s="7">
        <v>2427.8960021560001</v>
      </c>
      <c r="G6819" s="123" t="s">
        <v>532</v>
      </c>
      <c r="H6819" s="7">
        <v>178.546662701</v>
      </c>
      <c r="I6819" s="7">
        <v>73.539666667000006</v>
      </c>
      <c r="J6819" s="7">
        <v>177.95668397200001</v>
      </c>
      <c r="K6819" s="7">
        <v>7.283688E-3</v>
      </c>
      <c r="L6819" s="7">
        <v>1.456738E-3</v>
      </c>
      <c r="M6819" s="7">
        <v>73.296666666999997</v>
      </c>
      <c r="N6819" s="7">
        <v>3.0000000000000001E-3</v>
      </c>
      <c r="O6819" s="7">
        <v>5.9999999999999995E-4</v>
      </c>
      <c r="P6819" s="7">
        <v>1</v>
      </c>
      <c r="Q6819" s="7">
        <v>28</v>
      </c>
      <c r="R6819" s="7">
        <v>265</v>
      </c>
      <c r="S6819" s="189">
        <v>45625.593981481485</v>
      </c>
    </row>
    <row r="6820" spans="1:19">
      <c r="A6820" s="7">
        <v>2000</v>
      </c>
      <c r="B6820" s="123" t="s">
        <v>537</v>
      </c>
      <c r="C6820" s="123" t="s">
        <v>538</v>
      </c>
      <c r="D6820" s="123" t="s">
        <v>566</v>
      </c>
      <c r="E6820" s="123" t="s">
        <v>160</v>
      </c>
      <c r="F6820" s="7">
        <v>51.162116511999997</v>
      </c>
      <c r="G6820" s="123" t="s">
        <v>532</v>
      </c>
      <c r="H6820" s="7">
        <v>3.6648958920000001</v>
      </c>
      <c r="I6820" s="7">
        <v>71.632999999999996</v>
      </c>
      <c r="J6820" s="7">
        <v>3.6524634979999999</v>
      </c>
      <c r="K6820" s="7">
        <v>1.5348599999999999E-4</v>
      </c>
      <c r="L6820" s="7">
        <v>3.0697269909999998E-5</v>
      </c>
      <c r="M6820" s="7">
        <v>71.39</v>
      </c>
      <c r="N6820" s="7">
        <v>3.0000000000000001E-3</v>
      </c>
      <c r="O6820" s="7">
        <v>5.9999999999999995E-4</v>
      </c>
      <c r="P6820" s="7">
        <v>1</v>
      </c>
      <c r="Q6820" s="7">
        <v>28</v>
      </c>
      <c r="R6820" s="7">
        <v>265</v>
      </c>
      <c r="S6820" s="189">
        <v>45625.593981481485</v>
      </c>
    </row>
    <row r="6821" spans="1:19">
      <c r="A6821" s="7">
        <v>2000</v>
      </c>
      <c r="B6821" s="123" t="s">
        <v>537</v>
      </c>
      <c r="C6821" s="123" t="s">
        <v>538</v>
      </c>
      <c r="D6821" s="123" t="s">
        <v>566</v>
      </c>
      <c r="E6821" s="123" t="s">
        <v>163</v>
      </c>
      <c r="F6821" s="7">
        <v>26.723147754999999</v>
      </c>
      <c r="G6821" s="123" t="s">
        <v>532</v>
      </c>
      <c r="H6821" s="7">
        <v>1.7034536920000001</v>
      </c>
      <c r="I6821" s="7">
        <v>63.744500000000002</v>
      </c>
      <c r="J6821" s="7">
        <v>1.7019972809999999</v>
      </c>
      <c r="K6821" s="7">
        <v>2.6723147750000001E-5</v>
      </c>
      <c r="L6821" s="7">
        <v>2.6723147750000001E-6</v>
      </c>
      <c r="M6821" s="7">
        <v>63.69</v>
      </c>
      <c r="N6821" s="7">
        <v>1E-3</v>
      </c>
      <c r="O6821" s="7">
        <v>1E-4</v>
      </c>
      <c r="P6821" s="7">
        <v>1</v>
      </c>
      <c r="Q6821" s="7">
        <v>28</v>
      </c>
      <c r="R6821" s="7">
        <v>265</v>
      </c>
      <c r="S6821" s="189">
        <v>45625.593981481485</v>
      </c>
    </row>
    <row r="6822" spans="1:19">
      <c r="A6822" s="7">
        <v>2000</v>
      </c>
      <c r="B6822" s="123" t="s">
        <v>537</v>
      </c>
      <c r="C6822" s="123" t="s">
        <v>538</v>
      </c>
      <c r="D6822" s="123" t="s">
        <v>566</v>
      </c>
      <c r="E6822" s="123" t="s">
        <v>535</v>
      </c>
      <c r="F6822" s="7">
        <v>0</v>
      </c>
      <c r="G6822" s="123" t="s">
        <v>532</v>
      </c>
      <c r="H6822" s="7">
        <v>0</v>
      </c>
      <c r="I6822" s="7"/>
      <c r="J6822" s="7">
        <v>0</v>
      </c>
      <c r="K6822" s="7">
        <v>0</v>
      </c>
      <c r="L6822" s="7">
        <v>0</v>
      </c>
      <c r="M6822" s="7"/>
      <c r="N6822" s="7"/>
      <c r="O6822" s="7"/>
      <c r="P6822" s="7">
        <v>1</v>
      </c>
      <c r="Q6822" s="7">
        <v>28</v>
      </c>
      <c r="R6822" s="7">
        <v>265</v>
      </c>
      <c r="S6822" s="189">
        <v>45625.593981481485</v>
      </c>
    </row>
    <row r="6823" spans="1:19">
      <c r="A6823" s="7">
        <v>2000</v>
      </c>
      <c r="B6823" s="123" t="s">
        <v>537</v>
      </c>
      <c r="C6823" s="123" t="s">
        <v>538</v>
      </c>
      <c r="D6823" s="123" t="s">
        <v>566</v>
      </c>
      <c r="E6823" s="123" t="s">
        <v>541</v>
      </c>
      <c r="F6823" s="7">
        <v>0</v>
      </c>
      <c r="G6823" s="123" t="s">
        <v>532</v>
      </c>
      <c r="H6823" s="7">
        <v>0</v>
      </c>
      <c r="I6823" s="7"/>
      <c r="J6823" s="7">
        <v>0</v>
      </c>
      <c r="K6823" s="7">
        <v>0</v>
      </c>
      <c r="L6823" s="7">
        <v>0</v>
      </c>
      <c r="M6823" s="7"/>
      <c r="N6823" s="7"/>
      <c r="O6823" s="7"/>
      <c r="P6823" s="7">
        <v>1</v>
      </c>
      <c r="Q6823" s="7">
        <v>28</v>
      </c>
      <c r="R6823" s="7">
        <v>265</v>
      </c>
      <c r="S6823" s="189">
        <v>45625.593981481485</v>
      </c>
    </row>
    <row r="6824" spans="1:19">
      <c r="A6824" s="7">
        <v>2000</v>
      </c>
      <c r="B6824" s="123" t="s">
        <v>537</v>
      </c>
      <c r="C6824" s="123" t="s">
        <v>553</v>
      </c>
      <c r="D6824" s="123" t="s">
        <v>554</v>
      </c>
      <c r="E6824" s="123" t="s">
        <v>533</v>
      </c>
      <c r="F6824" s="7">
        <v>33886.200744000002</v>
      </c>
      <c r="G6824" s="123" t="s">
        <v>532</v>
      </c>
      <c r="H6824" s="7">
        <v>2502.646142303</v>
      </c>
      <c r="I6824" s="7">
        <v>73.854432994999996</v>
      </c>
      <c r="J6824" s="7">
        <v>2483.8585145349998</v>
      </c>
      <c r="K6824" s="7">
        <v>0.204671466</v>
      </c>
      <c r="L6824" s="7">
        <v>4.9271044E-2</v>
      </c>
      <c r="M6824" s="7">
        <v>73.3</v>
      </c>
      <c r="N6824" s="7">
        <v>6.0399649999999996E-3</v>
      </c>
      <c r="O6824" s="7">
        <v>1.4540149999999999E-3</v>
      </c>
      <c r="P6824" s="7">
        <v>1</v>
      </c>
      <c r="Q6824" s="7">
        <v>28</v>
      </c>
      <c r="R6824" s="7">
        <v>265</v>
      </c>
      <c r="S6824" s="189">
        <v>45625.593981481485</v>
      </c>
    </row>
    <row r="6825" spans="1:19">
      <c r="A6825" s="7">
        <v>2000</v>
      </c>
      <c r="B6825" s="123" t="s">
        <v>537</v>
      </c>
      <c r="C6825" s="123" t="s">
        <v>553</v>
      </c>
      <c r="D6825" s="123" t="s">
        <v>555</v>
      </c>
      <c r="E6825" s="123" t="s">
        <v>533</v>
      </c>
      <c r="F6825" s="7">
        <v>0</v>
      </c>
      <c r="G6825" s="123" t="s">
        <v>532</v>
      </c>
      <c r="H6825" s="7">
        <v>0</v>
      </c>
      <c r="I6825" s="7"/>
      <c r="J6825" s="7">
        <v>0</v>
      </c>
      <c r="K6825" s="7">
        <v>0</v>
      </c>
      <c r="L6825" s="7">
        <v>0</v>
      </c>
      <c r="M6825" s="7"/>
      <c r="N6825" s="7"/>
      <c r="O6825" s="7"/>
      <c r="P6825" s="7">
        <v>1</v>
      </c>
      <c r="Q6825" s="7">
        <v>28</v>
      </c>
      <c r="R6825" s="7">
        <v>265</v>
      </c>
      <c r="S6825" s="189">
        <v>45625.593981481485</v>
      </c>
    </row>
    <row r="6826" spans="1:19">
      <c r="A6826" s="7">
        <v>2000</v>
      </c>
      <c r="B6826" s="123" t="s">
        <v>537</v>
      </c>
      <c r="C6826" s="123" t="s">
        <v>553</v>
      </c>
      <c r="D6826" s="123" t="s">
        <v>555</v>
      </c>
      <c r="E6826" s="123" t="s">
        <v>159</v>
      </c>
      <c r="F6826" s="7">
        <v>0</v>
      </c>
      <c r="G6826" s="123" t="s">
        <v>532</v>
      </c>
      <c r="H6826" s="7">
        <v>0</v>
      </c>
      <c r="I6826" s="7"/>
      <c r="J6826" s="7">
        <v>0</v>
      </c>
      <c r="K6826" s="7">
        <v>0</v>
      </c>
      <c r="L6826" s="7">
        <v>0</v>
      </c>
      <c r="M6826" s="7"/>
      <c r="N6826" s="7"/>
      <c r="O6826" s="7"/>
      <c r="P6826" s="7">
        <v>1</v>
      </c>
      <c r="Q6826" s="7">
        <v>28</v>
      </c>
      <c r="R6826" s="7">
        <v>265</v>
      </c>
      <c r="S6826" s="189">
        <v>45625.593981481485</v>
      </c>
    </row>
    <row r="6827" spans="1:19">
      <c r="A6827" s="7">
        <v>2000</v>
      </c>
      <c r="B6827" s="123" t="s">
        <v>537</v>
      </c>
      <c r="C6827" s="123" t="s">
        <v>553</v>
      </c>
      <c r="D6827" s="123" t="s">
        <v>560</v>
      </c>
      <c r="E6827" s="123" t="s">
        <v>533</v>
      </c>
      <c r="F6827" s="7">
        <v>12170.013854254999</v>
      </c>
      <c r="G6827" s="123" t="s">
        <v>532</v>
      </c>
      <c r="H6827" s="7">
        <v>898.80947274699997</v>
      </c>
      <c r="I6827" s="7">
        <v>73.854432994999996</v>
      </c>
      <c r="J6827" s="7">
        <v>892.06201551699996</v>
      </c>
      <c r="K6827" s="7">
        <v>7.3506457999999997E-2</v>
      </c>
      <c r="L6827" s="7">
        <v>1.7695382999999999E-2</v>
      </c>
      <c r="M6827" s="7">
        <v>73.3</v>
      </c>
      <c r="N6827" s="7">
        <v>6.0399649999999996E-3</v>
      </c>
      <c r="O6827" s="7">
        <v>1.4540149999999999E-3</v>
      </c>
      <c r="P6827" s="7">
        <v>1</v>
      </c>
      <c r="Q6827" s="7">
        <v>28</v>
      </c>
      <c r="R6827" s="7">
        <v>265</v>
      </c>
      <c r="S6827" s="189">
        <v>45625.593981481485</v>
      </c>
    </row>
    <row r="6828" spans="1:19">
      <c r="A6828" s="7">
        <v>2000</v>
      </c>
      <c r="B6828" s="123" t="s">
        <v>537</v>
      </c>
      <c r="C6828" s="123" t="s">
        <v>553</v>
      </c>
      <c r="D6828" s="123" t="s">
        <v>560</v>
      </c>
      <c r="E6828" s="123" t="s">
        <v>159</v>
      </c>
      <c r="F6828" s="7">
        <v>53146.510592922001</v>
      </c>
      <c r="G6828" s="123" t="s">
        <v>532</v>
      </c>
      <c r="H6828" s="7">
        <v>3844.3763447010001</v>
      </c>
      <c r="I6828" s="7">
        <v>72.335442192000002</v>
      </c>
      <c r="J6828" s="7">
        <v>3718.1298810809999</v>
      </c>
      <c r="K6828" s="7">
        <v>1.0109876820000001</v>
      </c>
      <c r="L6828" s="7">
        <v>0.369580409</v>
      </c>
      <c r="M6828" s="7">
        <v>69.959999999999994</v>
      </c>
      <c r="N6828" s="7">
        <v>1.9022654E-2</v>
      </c>
      <c r="O6828" s="7">
        <v>6.953992E-3</v>
      </c>
      <c r="P6828" s="7">
        <v>1</v>
      </c>
      <c r="Q6828" s="7">
        <v>28</v>
      </c>
      <c r="R6828" s="7">
        <v>265</v>
      </c>
      <c r="S6828" s="189">
        <v>45625.593981481485</v>
      </c>
    </row>
    <row r="6829" spans="1:19">
      <c r="A6829" s="7">
        <v>2000</v>
      </c>
      <c r="B6829" s="123" t="s">
        <v>537</v>
      </c>
      <c r="C6829" s="123" t="s">
        <v>553</v>
      </c>
      <c r="D6829" s="123" t="s">
        <v>560</v>
      </c>
      <c r="E6829" s="123" t="s">
        <v>163</v>
      </c>
      <c r="F6829" s="7">
        <v>91.315781883</v>
      </c>
      <c r="G6829" s="123" t="s">
        <v>532</v>
      </c>
      <c r="H6829" s="7">
        <v>5.9519680509999997</v>
      </c>
      <c r="I6829" s="7">
        <v>65.180059008000001</v>
      </c>
      <c r="J6829" s="7">
        <v>5.8168153059999996</v>
      </c>
      <c r="K6829" s="7">
        <v>1.474405E-3</v>
      </c>
      <c r="L6829" s="7">
        <v>3.5422399999999999E-4</v>
      </c>
      <c r="M6829" s="7">
        <v>63.7</v>
      </c>
      <c r="N6829" s="7">
        <v>1.6146226E-2</v>
      </c>
      <c r="O6829" s="7">
        <v>3.8791120000000001E-3</v>
      </c>
      <c r="P6829" s="7">
        <v>1</v>
      </c>
      <c r="Q6829" s="7">
        <v>28</v>
      </c>
      <c r="R6829" s="7">
        <v>265</v>
      </c>
      <c r="S6829" s="189">
        <v>45625.593981481485</v>
      </c>
    </row>
    <row r="6830" spans="1:19">
      <c r="A6830" s="7">
        <v>2000</v>
      </c>
      <c r="B6830" s="123" t="s">
        <v>537</v>
      </c>
      <c r="C6830" s="123" t="s">
        <v>553</v>
      </c>
      <c r="D6830" s="123" t="s">
        <v>559</v>
      </c>
      <c r="E6830" s="123" t="s">
        <v>533</v>
      </c>
      <c r="F6830" s="7">
        <v>3120.1564378879998</v>
      </c>
      <c r="G6830" s="123" t="s">
        <v>532</v>
      </c>
      <c r="H6830" s="7">
        <v>230.437384576</v>
      </c>
      <c r="I6830" s="7">
        <v>73.854432994999996</v>
      </c>
      <c r="J6830" s="7">
        <v>228.70746689699999</v>
      </c>
      <c r="K6830" s="7">
        <v>1.8845635999999999E-2</v>
      </c>
      <c r="L6830" s="7">
        <v>4.5367539999999996E-3</v>
      </c>
      <c r="M6830" s="7">
        <v>73.3</v>
      </c>
      <c r="N6830" s="7">
        <v>6.0399649999999996E-3</v>
      </c>
      <c r="O6830" s="7">
        <v>1.4540149999999999E-3</v>
      </c>
      <c r="P6830" s="7">
        <v>1</v>
      </c>
      <c r="Q6830" s="7">
        <v>28</v>
      </c>
      <c r="R6830" s="7">
        <v>265</v>
      </c>
      <c r="S6830" s="189">
        <v>45625.593981481485</v>
      </c>
    </row>
    <row r="6831" spans="1:19">
      <c r="A6831" s="7">
        <v>2000</v>
      </c>
      <c r="B6831" s="123" t="s">
        <v>537</v>
      </c>
      <c r="C6831" s="123" t="s">
        <v>553</v>
      </c>
      <c r="D6831" s="123" t="s">
        <v>559</v>
      </c>
      <c r="E6831" s="123" t="s">
        <v>159</v>
      </c>
      <c r="F6831" s="7">
        <v>489.84453193799999</v>
      </c>
      <c r="G6831" s="123" t="s">
        <v>532</v>
      </c>
      <c r="H6831" s="7">
        <v>35.433120823000003</v>
      </c>
      <c r="I6831" s="7">
        <v>72.335442192000002</v>
      </c>
      <c r="J6831" s="7">
        <v>34.269523454000002</v>
      </c>
      <c r="K6831" s="7">
        <v>9.3181429999999992E-3</v>
      </c>
      <c r="L6831" s="7">
        <v>3.4063750000000001E-3</v>
      </c>
      <c r="M6831" s="7">
        <v>69.959999999999994</v>
      </c>
      <c r="N6831" s="7">
        <v>1.9022654E-2</v>
      </c>
      <c r="O6831" s="7">
        <v>6.953992E-3</v>
      </c>
      <c r="P6831" s="7">
        <v>1</v>
      </c>
      <c r="Q6831" s="7">
        <v>28</v>
      </c>
      <c r="R6831" s="7">
        <v>265</v>
      </c>
      <c r="S6831" s="189">
        <v>45625.593981481485</v>
      </c>
    </row>
    <row r="6832" spans="1:19">
      <c r="A6832" s="7">
        <v>2000</v>
      </c>
      <c r="B6832" s="123" t="s">
        <v>537</v>
      </c>
      <c r="C6832" s="123" t="s">
        <v>553</v>
      </c>
      <c r="D6832" s="123" t="s">
        <v>188</v>
      </c>
      <c r="E6832" s="123" t="s">
        <v>533</v>
      </c>
      <c r="F6832" s="7">
        <v>1680.16284</v>
      </c>
      <c r="G6832" s="123" t="s">
        <v>532</v>
      </c>
      <c r="H6832" s="7">
        <v>136.08512525800001</v>
      </c>
      <c r="I6832" s="7">
        <v>80.995199999999997</v>
      </c>
      <c r="J6832" s="7">
        <v>123.155936172</v>
      </c>
      <c r="K6832" s="7">
        <v>6.9726759999999997E-3</v>
      </c>
      <c r="L6832" s="7">
        <v>4.8052656999999999E-2</v>
      </c>
      <c r="M6832" s="7">
        <v>73.3</v>
      </c>
      <c r="N6832" s="7">
        <v>4.15E-3</v>
      </c>
      <c r="O6832" s="7">
        <v>2.86E-2</v>
      </c>
      <c r="P6832" s="7">
        <v>1</v>
      </c>
      <c r="Q6832" s="7">
        <v>28</v>
      </c>
      <c r="R6832" s="7">
        <v>265</v>
      </c>
      <c r="S6832" s="189">
        <v>45625.593981481485</v>
      </c>
    </row>
    <row r="6833" spans="1:19">
      <c r="A6833" s="7">
        <v>2000</v>
      </c>
      <c r="B6833" s="123" t="s">
        <v>537</v>
      </c>
      <c r="C6833" s="123" t="s">
        <v>553</v>
      </c>
      <c r="D6833" s="123" t="s">
        <v>571</v>
      </c>
      <c r="E6833" s="123" t="s">
        <v>572</v>
      </c>
      <c r="F6833" s="7">
        <v>907.77617898699998</v>
      </c>
      <c r="G6833" s="123" t="s">
        <v>532</v>
      </c>
      <c r="H6833" s="7">
        <v>65.281742471000001</v>
      </c>
      <c r="I6833" s="7">
        <v>71.913918851999995</v>
      </c>
      <c r="J6833" s="7">
        <v>64.733704157999995</v>
      </c>
      <c r="K6833" s="7">
        <v>1.799349E-3</v>
      </c>
      <c r="L6833" s="7">
        <v>1.8779490000000001E-3</v>
      </c>
      <c r="M6833" s="7">
        <v>71.310203611999995</v>
      </c>
      <c r="N6833" s="7">
        <v>1.9821499999999998E-3</v>
      </c>
      <c r="O6833" s="7">
        <v>2.0687359999999998E-3</v>
      </c>
      <c r="P6833" s="7">
        <v>1</v>
      </c>
      <c r="Q6833" s="7">
        <v>28</v>
      </c>
      <c r="R6833" s="7">
        <v>265</v>
      </c>
      <c r="S6833" s="189">
        <v>45625.593981481485</v>
      </c>
    </row>
    <row r="6834" spans="1:19">
      <c r="A6834" s="7">
        <v>2000</v>
      </c>
      <c r="B6834" s="123" t="s">
        <v>537</v>
      </c>
      <c r="C6834" s="123" t="s">
        <v>553</v>
      </c>
      <c r="D6834" s="123" t="s">
        <v>573</v>
      </c>
      <c r="E6834" s="123" t="s">
        <v>572</v>
      </c>
      <c r="F6834" s="7">
        <v>25419.678899694001</v>
      </c>
      <c r="G6834" s="123" t="s">
        <v>532</v>
      </c>
      <c r="H6834" s="7">
        <v>1828.2984001120001</v>
      </c>
      <c r="I6834" s="7">
        <v>71.924527737999995</v>
      </c>
      <c r="J6834" s="7">
        <v>1814.7108766490001</v>
      </c>
      <c r="K6834" s="7">
        <v>1.8289738999999999E-2</v>
      </c>
      <c r="L6834" s="7">
        <v>4.9341173000000002E-2</v>
      </c>
      <c r="M6834" s="7">
        <v>71.39</v>
      </c>
      <c r="N6834" s="7">
        <v>7.1951100000000004E-4</v>
      </c>
      <c r="O6834" s="7">
        <v>1.9410619999999999E-3</v>
      </c>
      <c r="P6834" s="7">
        <v>1</v>
      </c>
      <c r="Q6834" s="7">
        <v>28</v>
      </c>
      <c r="R6834" s="7">
        <v>265</v>
      </c>
      <c r="S6834" s="189">
        <v>45625.593981481485</v>
      </c>
    </row>
    <row r="6835" spans="1:19">
      <c r="A6835" s="7">
        <v>2000</v>
      </c>
      <c r="B6835" s="123" t="s">
        <v>537</v>
      </c>
      <c r="C6835" s="123" t="s">
        <v>553</v>
      </c>
      <c r="D6835" s="123" t="s">
        <v>558</v>
      </c>
      <c r="E6835" s="123" t="s">
        <v>533</v>
      </c>
      <c r="F6835" s="7">
        <v>20781.898006174</v>
      </c>
      <c r="G6835" s="123" t="s">
        <v>532</v>
      </c>
      <c r="H6835" s="7">
        <v>1534.835293806</v>
      </c>
      <c r="I6835" s="7">
        <v>73.854432994999996</v>
      </c>
      <c r="J6835" s="7">
        <v>1523.313123853</v>
      </c>
      <c r="K6835" s="7">
        <v>0.125521937</v>
      </c>
      <c r="L6835" s="7">
        <v>3.0217191000000001E-2</v>
      </c>
      <c r="M6835" s="7">
        <v>73.3</v>
      </c>
      <c r="N6835" s="7">
        <v>6.0399649999999996E-3</v>
      </c>
      <c r="O6835" s="7">
        <v>1.4540149999999999E-3</v>
      </c>
      <c r="P6835" s="7">
        <v>1</v>
      </c>
      <c r="Q6835" s="7">
        <v>28</v>
      </c>
      <c r="R6835" s="7">
        <v>265</v>
      </c>
      <c r="S6835" s="189">
        <v>45625.593981481485</v>
      </c>
    </row>
    <row r="6836" spans="1:19">
      <c r="A6836" s="7">
        <v>2000</v>
      </c>
      <c r="B6836" s="123" t="s">
        <v>537</v>
      </c>
      <c r="C6836" s="123" t="s">
        <v>553</v>
      </c>
      <c r="D6836" s="123" t="s">
        <v>558</v>
      </c>
      <c r="E6836" s="123" t="s">
        <v>159</v>
      </c>
      <c r="F6836" s="7">
        <v>9266.8229651519996</v>
      </c>
      <c r="G6836" s="123" t="s">
        <v>532</v>
      </c>
      <c r="H6836" s="7">
        <v>670.31973689899996</v>
      </c>
      <c r="I6836" s="7">
        <v>72.335442192000002</v>
      </c>
      <c r="J6836" s="7">
        <v>648.30693464199999</v>
      </c>
      <c r="K6836" s="7">
        <v>0.176279567</v>
      </c>
      <c r="L6836" s="7">
        <v>6.4441413000000003E-2</v>
      </c>
      <c r="M6836" s="7">
        <v>69.959999999999994</v>
      </c>
      <c r="N6836" s="7">
        <v>1.9022654E-2</v>
      </c>
      <c r="O6836" s="7">
        <v>6.953992E-3</v>
      </c>
      <c r="P6836" s="7">
        <v>1</v>
      </c>
      <c r="Q6836" s="7">
        <v>28</v>
      </c>
      <c r="R6836" s="7">
        <v>265</v>
      </c>
      <c r="S6836" s="189">
        <v>45625.593981481485</v>
      </c>
    </row>
    <row r="6837" spans="1:19">
      <c r="A6837" s="7">
        <v>2000</v>
      </c>
      <c r="B6837" s="123" t="s">
        <v>537</v>
      </c>
      <c r="C6837" s="123" t="s">
        <v>553</v>
      </c>
      <c r="D6837" s="123" t="s">
        <v>191</v>
      </c>
      <c r="E6837" s="123" t="s">
        <v>533</v>
      </c>
      <c r="F6837" s="7">
        <v>992.42840690499997</v>
      </c>
      <c r="G6837" s="123" t="s">
        <v>532</v>
      </c>
      <c r="H6837" s="7">
        <v>73.465505250000007</v>
      </c>
      <c r="I6837" s="7">
        <v>74.025999999999996</v>
      </c>
      <c r="J6837" s="7">
        <v>72.745002225999997</v>
      </c>
      <c r="K6837" s="7">
        <v>6.9469989999999997E-3</v>
      </c>
      <c r="L6837" s="7">
        <v>1.984857E-3</v>
      </c>
      <c r="M6837" s="7">
        <v>73.3</v>
      </c>
      <c r="N6837" s="7">
        <v>7.0000000000000001E-3</v>
      </c>
      <c r="O6837" s="7">
        <v>2E-3</v>
      </c>
      <c r="P6837" s="7">
        <v>1</v>
      </c>
      <c r="Q6837" s="7">
        <v>28</v>
      </c>
      <c r="R6837" s="7">
        <v>265</v>
      </c>
      <c r="S6837" s="189">
        <v>45625.593981481485</v>
      </c>
    </row>
    <row r="6838" spans="1:19">
      <c r="A6838" s="7">
        <v>2000</v>
      </c>
      <c r="B6838" s="123" t="s">
        <v>537</v>
      </c>
      <c r="C6838" s="123" t="s">
        <v>553</v>
      </c>
      <c r="D6838" s="123" t="s">
        <v>561</v>
      </c>
      <c r="E6838" s="123" t="s">
        <v>531</v>
      </c>
      <c r="F6838" s="7">
        <v>1030.89483</v>
      </c>
      <c r="G6838" s="123" t="s">
        <v>532</v>
      </c>
      <c r="H6838" s="7">
        <v>79.096436726999997</v>
      </c>
      <c r="I6838" s="7">
        <v>76.725999999999999</v>
      </c>
      <c r="J6838" s="7">
        <v>78.348007080000002</v>
      </c>
      <c r="K6838" s="7">
        <v>7.216264E-3</v>
      </c>
      <c r="L6838" s="7">
        <v>2.06179E-3</v>
      </c>
      <c r="M6838" s="7">
        <v>76</v>
      </c>
      <c r="N6838" s="7">
        <v>7.0000000000000001E-3</v>
      </c>
      <c r="O6838" s="7">
        <v>2E-3</v>
      </c>
      <c r="P6838" s="7">
        <v>1</v>
      </c>
      <c r="Q6838" s="7">
        <v>28</v>
      </c>
      <c r="R6838" s="7">
        <v>265</v>
      </c>
      <c r="S6838" s="189">
        <v>45625.593981481485</v>
      </c>
    </row>
    <row r="6839" spans="1:19">
      <c r="A6839" s="7">
        <v>2000</v>
      </c>
      <c r="B6839" s="123" t="s">
        <v>537</v>
      </c>
      <c r="C6839" s="123" t="s">
        <v>553</v>
      </c>
      <c r="D6839" s="123" t="s">
        <v>561</v>
      </c>
      <c r="E6839" s="123" t="s">
        <v>533</v>
      </c>
      <c r="F6839" s="7">
        <v>5051.6358920829998</v>
      </c>
      <c r="G6839" s="123" t="s">
        <v>532</v>
      </c>
      <c r="H6839" s="7">
        <v>373.085704507</v>
      </c>
      <c r="I6839" s="7">
        <v>73.854432994999996</v>
      </c>
      <c r="J6839" s="7">
        <v>370.28491088999999</v>
      </c>
      <c r="K6839" s="7">
        <v>3.0511704000000001E-2</v>
      </c>
      <c r="L6839" s="7">
        <v>7.3451539999999996E-3</v>
      </c>
      <c r="M6839" s="7">
        <v>73.3</v>
      </c>
      <c r="N6839" s="7">
        <v>6.0399649999999996E-3</v>
      </c>
      <c r="O6839" s="7">
        <v>1.4540149999999999E-3</v>
      </c>
      <c r="P6839" s="7">
        <v>1</v>
      </c>
      <c r="Q6839" s="7">
        <v>28</v>
      </c>
      <c r="R6839" s="7">
        <v>265</v>
      </c>
      <c r="S6839" s="189">
        <v>45625.593981481485</v>
      </c>
    </row>
    <row r="6840" spans="1:19">
      <c r="A6840" s="7">
        <v>2000</v>
      </c>
      <c r="B6840" s="123" t="s">
        <v>537</v>
      </c>
      <c r="C6840" s="123" t="s">
        <v>553</v>
      </c>
      <c r="D6840" s="123" t="s">
        <v>561</v>
      </c>
      <c r="E6840" s="123" t="s">
        <v>159</v>
      </c>
      <c r="F6840" s="7">
        <v>3604.5293724429998</v>
      </c>
      <c r="G6840" s="123" t="s">
        <v>532</v>
      </c>
      <c r="H6840" s="7">
        <v>260.73522604999999</v>
      </c>
      <c r="I6840" s="7">
        <v>72.335442192000002</v>
      </c>
      <c r="J6840" s="7">
        <v>252.172874896</v>
      </c>
      <c r="K6840" s="7">
        <v>6.8567715000000001E-2</v>
      </c>
      <c r="L6840" s="7">
        <v>2.5065868000000002E-2</v>
      </c>
      <c r="M6840" s="7">
        <v>69.959999999999994</v>
      </c>
      <c r="N6840" s="7">
        <v>1.9022654E-2</v>
      </c>
      <c r="O6840" s="7">
        <v>6.953992E-3</v>
      </c>
      <c r="P6840" s="7">
        <v>1</v>
      </c>
      <c r="Q6840" s="7">
        <v>28</v>
      </c>
      <c r="R6840" s="7">
        <v>265</v>
      </c>
      <c r="S6840" s="189">
        <v>45625.593981481485</v>
      </c>
    </row>
    <row r="6841" spans="1:19">
      <c r="A6841" s="7">
        <v>2000</v>
      </c>
      <c r="B6841" s="123" t="s">
        <v>537</v>
      </c>
      <c r="C6841" s="123" t="s">
        <v>553</v>
      </c>
      <c r="D6841" s="123" t="s">
        <v>561</v>
      </c>
      <c r="E6841" s="123" t="s">
        <v>535</v>
      </c>
      <c r="F6841" s="7">
        <v>0</v>
      </c>
      <c r="G6841" s="123" t="s">
        <v>532</v>
      </c>
      <c r="H6841" s="7">
        <v>0</v>
      </c>
      <c r="I6841" s="7"/>
      <c r="J6841" s="7">
        <v>0</v>
      </c>
      <c r="K6841" s="7">
        <v>0</v>
      </c>
      <c r="L6841" s="7">
        <v>0</v>
      </c>
      <c r="M6841" s="7"/>
      <c r="N6841" s="7"/>
      <c r="O6841" s="7"/>
      <c r="P6841" s="7">
        <v>1</v>
      </c>
      <c r="Q6841" s="7">
        <v>28</v>
      </c>
      <c r="R6841" s="7">
        <v>265</v>
      </c>
      <c r="S6841" s="189">
        <v>45625.593981481485</v>
      </c>
    </row>
    <row r="6842" spans="1:19">
      <c r="A6842" s="7">
        <v>2000</v>
      </c>
      <c r="B6842" s="123" t="s">
        <v>537</v>
      </c>
      <c r="C6842" s="123" t="s">
        <v>564</v>
      </c>
      <c r="D6842" s="123" t="s">
        <v>180</v>
      </c>
      <c r="E6842" s="123" t="s">
        <v>574</v>
      </c>
      <c r="F6842" s="7">
        <v>2459.0876724</v>
      </c>
      <c r="G6842" s="123" t="s">
        <v>532</v>
      </c>
      <c r="H6842" s="7">
        <v>263.36132229999998</v>
      </c>
      <c r="I6842" s="7">
        <v>107.097166667</v>
      </c>
      <c r="J6842" s="7">
        <v>241.727498502</v>
      </c>
      <c r="K6842" s="7">
        <v>0.737726302</v>
      </c>
      <c r="L6842" s="7">
        <v>3.6886319999999998E-3</v>
      </c>
      <c r="M6842" s="7">
        <v>98.299666666999997</v>
      </c>
      <c r="N6842" s="7">
        <v>0.3</v>
      </c>
      <c r="O6842" s="7">
        <v>1.5E-3</v>
      </c>
      <c r="P6842" s="7">
        <v>1</v>
      </c>
      <c r="Q6842" s="7">
        <v>28</v>
      </c>
      <c r="R6842" s="7">
        <v>265</v>
      </c>
      <c r="S6842" s="189">
        <v>45625.593981481485</v>
      </c>
    </row>
    <row r="6843" spans="1:19">
      <c r="A6843" s="7">
        <v>2000</v>
      </c>
      <c r="B6843" s="123" t="s">
        <v>537</v>
      </c>
      <c r="C6843" s="123" t="s">
        <v>564</v>
      </c>
      <c r="D6843" s="123" t="s">
        <v>180</v>
      </c>
      <c r="E6843" s="123" t="s">
        <v>33</v>
      </c>
      <c r="F6843" s="7">
        <v>719.56823456200004</v>
      </c>
      <c r="G6843" s="123" t="s">
        <v>532</v>
      </c>
      <c r="H6843" s="7">
        <v>6.807115499</v>
      </c>
      <c r="I6843" s="7">
        <v>9.4600000000000009</v>
      </c>
      <c r="J6843" s="7">
        <v>0</v>
      </c>
      <c r="K6843" s="7">
        <v>0.21587047000000001</v>
      </c>
      <c r="L6843" s="7">
        <v>2.8782730000000002E-3</v>
      </c>
      <c r="M6843" s="7">
        <v>0</v>
      </c>
      <c r="N6843" s="7">
        <v>0.3</v>
      </c>
      <c r="O6843" s="7">
        <v>4.0000000000000001E-3</v>
      </c>
      <c r="P6843" s="7"/>
      <c r="Q6843" s="7">
        <v>28</v>
      </c>
      <c r="R6843" s="7">
        <v>265</v>
      </c>
      <c r="S6843" s="189">
        <v>45625.593981481485</v>
      </c>
    </row>
    <row r="6844" spans="1:19">
      <c r="A6844" s="7">
        <v>2000</v>
      </c>
      <c r="B6844" s="123" t="s">
        <v>537</v>
      </c>
      <c r="C6844" s="123" t="s">
        <v>564</v>
      </c>
      <c r="D6844" s="123" t="s">
        <v>180</v>
      </c>
      <c r="E6844" s="123" t="s">
        <v>540</v>
      </c>
      <c r="F6844" s="7">
        <v>8792.5730760000006</v>
      </c>
      <c r="G6844" s="123" t="s">
        <v>532</v>
      </c>
      <c r="H6844" s="7">
        <v>909.13007462600001</v>
      </c>
      <c r="I6844" s="7">
        <v>103.39749999999999</v>
      </c>
      <c r="J6844" s="7">
        <v>831.77741299000002</v>
      </c>
      <c r="K6844" s="7">
        <v>2.6377719229999999</v>
      </c>
      <c r="L6844" s="7">
        <v>1.318886E-2</v>
      </c>
      <c r="M6844" s="7">
        <v>94.6</v>
      </c>
      <c r="N6844" s="7">
        <v>0.3</v>
      </c>
      <c r="O6844" s="7">
        <v>1.5E-3</v>
      </c>
      <c r="P6844" s="7">
        <v>1</v>
      </c>
      <c r="Q6844" s="7">
        <v>28</v>
      </c>
      <c r="R6844" s="7">
        <v>265</v>
      </c>
      <c r="S6844" s="189">
        <v>45625.593981481485</v>
      </c>
    </row>
    <row r="6845" spans="1:19">
      <c r="A6845" s="7">
        <v>2000</v>
      </c>
      <c r="B6845" s="123" t="s">
        <v>537</v>
      </c>
      <c r="C6845" s="123" t="s">
        <v>564</v>
      </c>
      <c r="D6845" s="123" t="s">
        <v>180</v>
      </c>
      <c r="E6845" s="123" t="s">
        <v>569</v>
      </c>
      <c r="F6845" s="7">
        <v>5026.3790040000004</v>
      </c>
      <c r="G6845" s="123" t="s">
        <v>532</v>
      </c>
      <c r="H6845" s="7">
        <v>540.99419857999999</v>
      </c>
      <c r="I6845" s="7">
        <v>107.631</v>
      </c>
      <c r="J6845" s="7">
        <v>496.90782833499998</v>
      </c>
      <c r="K6845" s="7">
        <v>1.5079137010000001</v>
      </c>
      <c r="L6845" s="7">
        <v>7.0369309999999997E-3</v>
      </c>
      <c r="M6845" s="7">
        <v>98.86</v>
      </c>
      <c r="N6845" s="7">
        <v>0.3</v>
      </c>
      <c r="O6845" s="7">
        <v>1.4E-3</v>
      </c>
      <c r="P6845" s="7">
        <v>1</v>
      </c>
      <c r="Q6845" s="7">
        <v>28</v>
      </c>
      <c r="R6845" s="7">
        <v>265</v>
      </c>
      <c r="S6845" s="189">
        <v>45625.593981481485</v>
      </c>
    </row>
    <row r="6846" spans="1:19">
      <c r="A6846" s="7">
        <v>2000</v>
      </c>
      <c r="B6846" s="123" t="s">
        <v>537</v>
      </c>
      <c r="C6846" s="123" t="s">
        <v>564</v>
      </c>
      <c r="D6846" s="123" t="s">
        <v>180</v>
      </c>
      <c r="E6846" s="123" t="s">
        <v>531</v>
      </c>
      <c r="F6846" s="7">
        <v>0</v>
      </c>
      <c r="G6846" s="123" t="s">
        <v>532</v>
      </c>
      <c r="H6846" s="7">
        <v>0</v>
      </c>
      <c r="I6846" s="7"/>
      <c r="J6846" s="7">
        <v>0</v>
      </c>
      <c r="K6846" s="7">
        <v>0</v>
      </c>
      <c r="L6846" s="7">
        <v>0</v>
      </c>
      <c r="M6846" s="7"/>
      <c r="N6846" s="7"/>
      <c r="O6846" s="7"/>
      <c r="P6846" s="7">
        <v>1</v>
      </c>
      <c r="Q6846" s="7">
        <v>28</v>
      </c>
      <c r="R6846" s="7">
        <v>265</v>
      </c>
      <c r="S6846" s="189">
        <v>45625.593981481485</v>
      </c>
    </row>
    <row r="6847" spans="1:19">
      <c r="A6847" s="7">
        <v>2000</v>
      </c>
      <c r="B6847" s="123" t="s">
        <v>537</v>
      </c>
      <c r="C6847" s="123" t="s">
        <v>564</v>
      </c>
      <c r="D6847" s="123" t="s">
        <v>180</v>
      </c>
      <c r="E6847" s="123" t="s">
        <v>533</v>
      </c>
      <c r="F6847" s="7">
        <v>18256.564764027</v>
      </c>
      <c r="G6847" s="123" t="s">
        <v>532</v>
      </c>
      <c r="H6847" s="7">
        <v>1346.159973925</v>
      </c>
      <c r="I6847" s="7">
        <v>73.735666667000004</v>
      </c>
      <c r="J6847" s="7">
        <v>1338.1453419930001</v>
      </c>
      <c r="K6847" s="7">
        <v>0.182565648</v>
      </c>
      <c r="L6847" s="7">
        <v>1.0953938999999999E-2</v>
      </c>
      <c r="M6847" s="7">
        <v>73.296666666999997</v>
      </c>
      <c r="N6847" s="7">
        <v>0.01</v>
      </c>
      <c r="O6847" s="7">
        <v>5.9999999999999995E-4</v>
      </c>
      <c r="P6847" s="7">
        <v>1</v>
      </c>
      <c r="Q6847" s="7">
        <v>28</v>
      </c>
      <c r="R6847" s="7">
        <v>265</v>
      </c>
      <c r="S6847" s="189">
        <v>45625.593981481485</v>
      </c>
    </row>
    <row r="6848" spans="1:19">
      <c r="A6848" s="7">
        <v>2000</v>
      </c>
      <c r="B6848" s="123" t="s">
        <v>537</v>
      </c>
      <c r="C6848" s="123" t="s">
        <v>564</v>
      </c>
      <c r="D6848" s="123" t="s">
        <v>180</v>
      </c>
      <c r="E6848" s="123" t="s">
        <v>159</v>
      </c>
      <c r="F6848" s="7">
        <v>0</v>
      </c>
      <c r="G6848" s="123" t="s">
        <v>532</v>
      </c>
      <c r="H6848" s="7">
        <v>0</v>
      </c>
      <c r="I6848" s="7"/>
      <c r="J6848" s="7">
        <v>0</v>
      </c>
      <c r="K6848" s="7">
        <v>0</v>
      </c>
      <c r="L6848" s="7">
        <v>0</v>
      </c>
      <c r="M6848" s="7"/>
      <c r="N6848" s="7"/>
      <c r="O6848" s="7"/>
      <c r="P6848" s="7">
        <v>1</v>
      </c>
      <c r="Q6848" s="7">
        <v>28</v>
      </c>
      <c r="R6848" s="7">
        <v>265</v>
      </c>
      <c r="S6848" s="189">
        <v>45625.593981481485</v>
      </c>
    </row>
    <row r="6849" spans="1:19">
      <c r="A6849" s="7">
        <v>2000</v>
      </c>
      <c r="B6849" s="123" t="s">
        <v>537</v>
      </c>
      <c r="C6849" s="123" t="s">
        <v>564</v>
      </c>
      <c r="D6849" s="123" t="s">
        <v>180</v>
      </c>
      <c r="E6849" s="123" t="s">
        <v>160</v>
      </c>
      <c r="F6849" s="7">
        <v>25103.388228072999</v>
      </c>
      <c r="G6849" s="123" t="s">
        <v>532</v>
      </c>
      <c r="H6849" s="7">
        <v>1803.151273034</v>
      </c>
      <c r="I6849" s="7">
        <v>71.828999999999994</v>
      </c>
      <c r="J6849" s="7">
        <v>1792.130885602</v>
      </c>
      <c r="K6849" s="7">
        <v>0.25103388199999999</v>
      </c>
      <c r="L6849" s="7">
        <v>1.5062033000000001E-2</v>
      </c>
      <c r="M6849" s="7">
        <v>71.39</v>
      </c>
      <c r="N6849" s="7">
        <v>0.01</v>
      </c>
      <c r="O6849" s="7">
        <v>5.9999999999999995E-4</v>
      </c>
      <c r="P6849" s="7">
        <v>1</v>
      </c>
      <c r="Q6849" s="7">
        <v>28</v>
      </c>
      <c r="R6849" s="7">
        <v>265</v>
      </c>
      <c r="S6849" s="189">
        <v>45625.593981481485</v>
      </c>
    </row>
    <row r="6850" spans="1:19">
      <c r="A6850" s="7">
        <v>2000</v>
      </c>
      <c r="B6850" s="123" t="s">
        <v>537</v>
      </c>
      <c r="C6850" s="123" t="s">
        <v>564</v>
      </c>
      <c r="D6850" s="123" t="s">
        <v>180</v>
      </c>
      <c r="E6850" s="123" t="s">
        <v>575</v>
      </c>
      <c r="F6850" s="7">
        <v>713.38288999700001</v>
      </c>
      <c r="G6850" s="123" t="s">
        <v>532</v>
      </c>
      <c r="H6850" s="7">
        <v>78.326468892999998</v>
      </c>
      <c r="I6850" s="7">
        <v>109.795833333</v>
      </c>
      <c r="J6850" s="7">
        <v>72.050482918</v>
      </c>
      <c r="K6850" s="7">
        <v>0.214014867</v>
      </c>
      <c r="L6850" s="7">
        <v>1.0700740000000001E-3</v>
      </c>
      <c r="M6850" s="7">
        <v>100.99833333300001</v>
      </c>
      <c r="N6850" s="7">
        <v>0.3</v>
      </c>
      <c r="O6850" s="7">
        <v>1.5E-3</v>
      </c>
      <c r="P6850" s="7">
        <v>1</v>
      </c>
      <c r="Q6850" s="7">
        <v>28</v>
      </c>
      <c r="R6850" s="7">
        <v>265</v>
      </c>
      <c r="S6850" s="189">
        <v>45625.593981481485</v>
      </c>
    </row>
    <row r="6851" spans="1:19">
      <c r="A6851" s="7">
        <v>2000</v>
      </c>
      <c r="B6851" s="123" t="s">
        <v>537</v>
      </c>
      <c r="C6851" s="123" t="s">
        <v>564</v>
      </c>
      <c r="D6851" s="123" t="s">
        <v>180</v>
      </c>
      <c r="E6851" s="123" t="s">
        <v>163</v>
      </c>
      <c r="F6851" s="7">
        <v>2373.2267981780001</v>
      </c>
      <c r="G6851" s="123" t="s">
        <v>532</v>
      </c>
      <c r="H6851" s="7">
        <v>151.54595703800001</v>
      </c>
      <c r="I6851" s="7">
        <v>63.856499999999997</v>
      </c>
      <c r="J6851" s="7">
        <v>151.150814776</v>
      </c>
      <c r="K6851" s="7">
        <v>1.1866134E-2</v>
      </c>
      <c r="L6851" s="7">
        <v>2.37323E-4</v>
      </c>
      <c r="M6851" s="7">
        <v>63.69</v>
      </c>
      <c r="N6851" s="7">
        <v>5.0000000000000001E-3</v>
      </c>
      <c r="O6851" s="7">
        <v>1E-4</v>
      </c>
      <c r="P6851" s="7">
        <v>1</v>
      </c>
      <c r="Q6851" s="7">
        <v>28</v>
      </c>
      <c r="R6851" s="7">
        <v>265</v>
      </c>
      <c r="S6851" s="189">
        <v>45625.593981481485</v>
      </c>
    </row>
    <row r="6852" spans="1:19">
      <c r="A6852" s="7">
        <v>2000</v>
      </c>
      <c r="B6852" s="123" t="s">
        <v>537</v>
      </c>
      <c r="C6852" s="123" t="s">
        <v>564</v>
      </c>
      <c r="D6852" s="123" t="s">
        <v>180</v>
      </c>
      <c r="E6852" s="123" t="s">
        <v>535</v>
      </c>
      <c r="F6852" s="7">
        <v>18365.700168763</v>
      </c>
      <c r="G6852" s="123" t="s">
        <v>532</v>
      </c>
      <c r="H6852" s="7">
        <v>1047.444909955</v>
      </c>
      <c r="I6852" s="7">
        <v>57.032669614</v>
      </c>
      <c r="J6852" s="7">
        <v>1044.3870208769999</v>
      </c>
      <c r="K6852" s="7">
        <v>9.1828501000000007E-2</v>
      </c>
      <c r="L6852" s="7">
        <v>1.83657E-3</v>
      </c>
      <c r="M6852" s="7">
        <v>56.866169614</v>
      </c>
      <c r="N6852" s="7">
        <v>5.0000000000000001E-3</v>
      </c>
      <c r="O6852" s="7">
        <v>1E-4</v>
      </c>
      <c r="P6852" s="7">
        <v>1</v>
      </c>
      <c r="Q6852" s="7">
        <v>28</v>
      </c>
      <c r="R6852" s="7">
        <v>265</v>
      </c>
      <c r="S6852" s="189">
        <v>45625.593981481485</v>
      </c>
    </row>
    <row r="6853" spans="1:19">
      <c r="A6853" s="7">
        <v>2000</v>
      </c>
      <c r="B6853" s="123" t="s">
        <v>537</v>
      </c>
      <c r="C6853" s="123" t="s">
        <v>564</v>
      </c>
      <c r="D6853" s="123" t="s">
        <v>180</v>
      </c>
      <c r="E6853" s="123" t="s">
        <v>541</v>
      </c>
      <c r="F6853" s="7">
        <v>1842.567751693</v>
      </c>
      <c r="G6853" s="123" t="s">
        <v>532</v>
      </c>
      <c r="H6853" s="7">
        <v>173.36199379000001</v>
      </c>
      <c r="I6853" s="7">
        <v>94.087174613000002</v>
      </c>
      <c r="J6853" s="7">
        <v>172.553106547</v>
      </c>
      <c r="K6853" s="7">
        <v>1.8425678000000001E-2</v>
      </c>
      <c r="L6853" s="7">
        <v>1.105541E-3</v>
      </c>
      <c r="M6853" s="7">
        <v>93.648174612999995</v>
      </c>
      <c r="N6853" s="7">
        <v>0.01</v>
      </c>
      <c r="O6853" s="7">
        <v>5.9999999999999995E-4</v>
      </c>
      <c r="P6853" s="7">
        <v>1</v>
      </c>
      <c r="Q6853" s="7">
        <v>28</v>
      </c>
      <c r="R6853" s="7">
        <v>265</v>
      </c>
      <c r="S6853" s="189">
        <v>45625.593981481485</v>
      </c>
    </row>
    <row r="6854" spans="1:19">
      <c r="A6854" s="7">
        <v>2000</v>
      </c>
      <c r="B6854" s="123" t="s">
        <v>537</v>
      </c>
      <c r="C6854" s="123" t="s">
        <v>564</v>
      </c>
      <c r="D6854" s="123" t="s">
        <v>180</v>
      </c>
      <c r="E6854" s="123" t="s">
        <v>570</v>
      </c>
      <c r="F6854" s="7">
        <v>7495.8792480000002</v>
      </c>
      <c r="G6854" s="123" t="s">
        <v>532</v>
      </c>
      <c r="H6854" s="7">
        <v>845.31779867600005</v>
      </c>
      <c r="I6854" s="7">
        <v>112.771</v>
      </c>
      <c r="J6854" s="7">
        <v>779.57144179199997</v>
      </c>
      <c r="K6854" s="7">
        <v>2.2487637739999999</v>
      </c>
      <c r="L6854" s="7">
        <v>1.0494231E-2</v>
      </c>
      <c r="M6854" s="7">
        <v>104</v>
      </c>
      <c r="N6854" s="7">
        <v>0.3</v>
      </c>
      <c r="O6854" s="7">
        <v>1.4E-3</v>
      </c>
      <c r="P6854" s="7">
        <v>1</v>
      </c>
      <c r="Q6854" s="7">
        <v>28</v>
      </c>
      <c r="R6854" s="7">
        <v>265</v>
      </c>
      <c r="S6854" s="189">
        <v>45625.593981481485</v>
      </c>
    </row>
    <row r="6855" spans="1:19">
      <c r="A6855" s="7">
        <v>2000</v>
      </c>
      <c r="B6855" s="123" t="s">
        <v>537</v>
      </c>
      <c r="C6855" s="123" t="s">
        <v>556</v>
      </c>
      <c r="D6855" s="123" t="s">
        <v>557</v>
      </c>
      <c r="E6855" s="123" t="s">
        <v>574</v>
      </c>
      <c r="F6855" s="7">
        <v>0</v>
      </c>
      <c r="G6855" s="123" t="s">
        <v>532</v>
      </c>
      <c r="H6855" s="7">
        <v>0</v>
      </c>
      <c r="I6855" s="7"/>
      <c r="J6855" s="7">
        <v>0</v>
      </c>
      <c r="K6855" s="7">
        <v>0</v>
      </c>
      <c r="L6855" s="7">
        <v>0</v>
      </c>
      <c r="M6855" s="7"/>
      <c r="N6855" s="7"/>
      <c r="O6855" s="7"/>
      <c r="P6855" s="7">
        <v>1</v>
      </c>
      <c r="Q6855" s="7">
        <v>28</v>
      </c>
      <c r="R6855" s="7">
        <v>265</v>
      </c>
      <c r="S6855" s="189">
        <v>45625.593981481485</v>
      </c>
    </row>
    <row r="6856" spans="1:19">
      <c r="A6856" s="7">
        <v>2000</v>
      </c>
      <c r="B6856" s="123" t="s">
        <v>537</v>
      </c>
      <c r="C6856" s="123" t="s">
        <v>556</v>
      </c>
      <c r="D6856" s="123" t="s">
        <v>557</v>
      </c>
      <c r="E6856" s="123" t="s">
        <v>27</v>
      </c>
      <c r="F6856" s="7">
        <v>0</v>
      </c>
      <c r="G6856" s="123" t="s">
        <v>532</v>
      </c>
      <c r="H6856" s="7">
        <v>0</v>
      </c>
      <c r="I6856" s="7"/>
      <c r="J6856" s="7">
        <v>0</v>
      </c>
      <c r="K6856" s="7">
        <v>0</v>
      </c>
      <c r="L6856" s="7">
        <v>0</v>
      </c>
      <c r="M6856" s="7"/>
      <c r="N6856" s="7"/>
      <c r="O6856" s="7"/>
      <c r="P6856" s="7"/>
      <c r="Q6856" s="7">
        <v>28</v>
      </c>
      <c r="R6856" s="7">
        <v>265</v>
      </c>
      <c r="S6856" s="189">
        <v>45625.593981481485</v>
      </c>
    </row>
    <row r="6857" spans="1:19">
      <c r="A6857" s="7">
        <v>2000</v>
      </c>
      <c r="B6857" s="123" t="s">
        <v>537</v>
      </c>
      <c r="C6857" s="123" t="s">
        <v>556</v>
      </c>
      <c r="D6857" s="123" t="s">
        <v>557</v>
      </c>
      <c r="E6857" s="123" t="s">
        <v>33</v>
      </c>
      <c r="F6857" s="7">
        <v>0</v>
      </c>
      <c r="G6857" s="123" t="s">
        <v>532</v>
      </c>
      <c r="H6857" s="7">
        <v>0</v>
      </c>
      <c r="I6857" s="7"/>
      <c r="J6857" s="7">
        <v>0</v>
      </c>
      <c r="K6857" s="7">
        <v>0</v>
      </c>
      <c r="L6857" s="7">
        <v>0</v>
      </c>
      <c r="M6857" s="7"/>
      <c r="N6857" s="7"/>
      <c r="O6857" s="7"/>
      <c r="P6857" s="7"/>
      <c r="Q6857" s="7">
        <v>28</v>
      </c>
      <c r="R6857" s="7">
        <v>265</v>
      </c>
      <c r="S6857" s="189">
        <v>45625.593981481485</v>
      </c>
    </row>
    <row r="6858" spans="1:19">
      <c r="A6858" s="7">
        <v>2000</v>
      </c>
      <c r="B6858" s="123" t="s">
        <v>537</v>
      </c>
      <c r="C6858" s="123" t="s">
        <v>556</v>
      </c>
      <c r="D6858" s="123" t="s">
        <v>557</v>
      </c>
      <c r="E6858" s="123" t="s">
        <v>540</v>
      </c>
      <c r="F6858" s="7">
        <v>0</v>
      </c>
      <c r="G6858" s="123" t="s">
        <v>532</v>
      </c>
      <c r="H6858" s="7">
        <v>0</v>
      </c>
      <c r="I6858" s="7"/>
      <c r="J6858" s="7">
        <v>0</v>
      </c>
      <c r="K6858" s="7">
        <v>0</v>
      </c>
      <c r="L6858" s="7">
        <v>0</v>
      </c>
      <c r="M6858" s="7"/>
      <c r="N6858" s="7"/>
      <c r="O6858" s="7"/>
      <c r="P6858" s="7">
        <v>1</v>
      </c>
      <c r="Q6858" s="7">
        <v>28</v>
      </c>
      <c r="R6858" s="7">
        <v>265</v>
      </c>
      <c r="S6858" s="189">
        <v>45625.593981481485</v>
      </c>
    </row>
    <row r="6859" spans="1:19">
      <c r="A6859" s="7">
        <v>2000</v>
      </c>
      <c r="B6859" s="123" t="s">
        <v>537</v>
      </c>
      <c r="C6859" s="123" t="s">
        <v>556</v>
      </c>
      <c r="D6859" s="123" t="s">
        <v>557</v>
      </c>
      <c r="E6859" s="123" t="s">
        <v>531</v>
      </c>
      <c r="F6859" s="7">
        <v>68.964614366999996</v>
      </c>
      <c r="G6859" s="123" t="s">
        <v>532</v>
      </c>
      <c r="H6859" s="7">
        <v>5.2722758040000004</v>
      </c>
      <c r="I6859" s="7">
        <v>76.448999999999998</v>
      </c>
      <c r="J6859" s="7">
        <v>5.2420003380000004</v>
      </c>
      <c r="K6859" s="7">
        <v>6.8964600000000003E-4</v>
      </c>
      <c r="L6859" s="7">
        <v>4.1378768619999999E-5</v>
      </c>
      <c r="M6859" s="7">
        <v>76.010000000000005</v>
      </c>
      <c r="N6859" s="7">
        <v>0.01</v>
      </c>
      <c r="O6859" s="7">
        <v>5.9999999999999995E-4</v>
      </c>
      <c r="P6859" s="7">
        <v>1</v>
      </c>
      <c r="Q6859" s="7">
        <v>28</v>
      </c>
      <c r="R6859" s="7">
        <v>265</v>
      </c>
      <c r="S6859" s="189">
        <v>45625.593981481485</v>
      </c>
    </row>
    <row r="6860" spans="1:19">
      <c r="A6860" s="7">
        <v>2000</v>
      </c>
      <c r="B6860" s="123" t="s">
        <v>537</v>
      </c>
      <c r="C6860" s="123" t="s">
        <v>556</v>
      </c>
      <c r="D6860" s="123" t="s">
        <v>557</v>
      </c>
      <c r="E6860" s="123" t="s">
        <v>533</v>
      </c>
      <c r="F6860" s="7">
        <v>7996.2901927849998</v>
      </c>
      <c r="G6860" s="123" t="s">
        <v>532</v>
      </c>
      <c r="H6860" s="7">
        <v>589.61178822800002</v>
      </c>
      <c r="I6860" s="7">
        <v>73.735666667000004</v>
      </c>
      <c r="J6860" s="7">
        <v>586.10141683300003</v>
      </c>
      <c r="K6860" s="7">
        <v>7.9962902000000002E-2</v>
      </c>
      <c r="L6860" s="7">
        <v>4.7977740000000003E-3</v>
      </c>
      <c r="M6860" s="7">
        <v>73.296666666999997</v>
      </c>
      <c r="N6860" s="7">
        <v>0.01</v>
      </c>
      <c r="O6860" s="7">
        <v>5.9999999999999995E-4</v>
      </c>
      <c r="P6860" s="7">
        <v>1</v>
      </c>
      <c r="Q6860" s="7">
        <v>28</v>
      </c>
      <c r="R6860" s="7">
        <v>265</v>
      </c>
      <c r="S6860" s="189">
        <v>45625.593981481485</v>
      </c>
    </row>
    <row r="6861" spans="1:19">
      <c r="A6861" s="7">
        <v>2000</v>
      </c>
      <c r="B6861" s="123" t="s">
        <v>537</v>
      </c>
      <c r="C6861" s="123" t="s">
        <v>556</v>
      </c>
      <c r="D6861" s="123" t="s">
        <v>557</v>
      </c>
      <c r="E6861" s="123" t="s">
        <v>160</v>
      </c>
      <c r="F6861" s="7">
        <v>240.29175359199999</v>
      </c>
      <c r="G6861" s="123" t="s">
        <v>532</v>
      </c>
      <c r="H6861" s="7">
        <v>17.259916368999999</v>
      </c>
      <c r="I6861" s="7">
        <v>71.828999999999994</v>
      </c>
      <c r="J6861" s="7">
        <v>17.154428288999998</v>
      </c>
      <c r="K6861" s="7">
        <v>2.402918E-3</v>
      </c>
      <c r="L6861" s="7">
        <v>1.4417499999999999E-4</v>
      </c>
      <c r="M6861" s="7">
        <v>71.39</v>
      </c>
      <c r="N6861" s="7">
        <v>0.01</v>
      </c>
      <c r="O6861" s="7">
        <v>5.9999999999999995E-4</v>
      </c>
      <c r="P6861" s="7">
        <v>1</v>
      </c>
      <c r="Q6861" s="7">
        <v>28</v>
      </c>
      <c r="R6861" s="7">
        <v>265</v>
      </c>
      <c r="S6861" s="189">
        <v>45625.593981481485</v>
      </c>
    </row>
    <row r="6862" spans="1:19">
      <c r="A6862" s="7">
        <v>2000</v>
      </c>
      <c r="B6862" s="123" t="s">
        <v>537</v>
      </c>
      <c r="C6862" s="123" t="s">
        <v>556</v>
      </c>
      <c r="D6862" s="123" t="s">
        <v>557</v>
      </c>
      <c r="E6862" s="123" t="s">
        <v>575</v>
      </c>
      <c r="F6862" s="7">
        <v>0</v>
      </c>
      <c r="G6862" s="123" t="s">
        <v>532</v>
      </c>
      <c r="H6862" s="7">
        <v>0</v>
      </c>
      <c r="I6862" s="7"/>
      <c r="J6862" s="7">
        <v>0</v>
      </c>
      <c r="K6862" s="7">
        <v>0</v>
      </c>
      <c r="L6862" s="7">
        <v>0</v>
      </c>
      <c r="M6862" s="7"/>
      <c r="N6862" s="7"/>
      <c r="O6862" s="7"/>
      <c r="P6862" s="7">
        <v>1</v>
      </c>
      <c r="Q6862" s="7">
        <v>28</v>
      </c>
      <c r="R6862" s="7">
        <v>265</v>
      </c>
      <c r="S6862" s="189">
        <v>45625.593981481485</v>
      </c>
    </row>
    <row r="6863" spans="1:19">
      <c r="A6863" s="7">
        <v>2000</v>
      </c>
      <c r="B6863" s="123" t="s">
        <v>537</v>
      </c>
      <c r="C6863" s="123" t="s">
        <v>556</v>
      </c>
      <c r="D6863" s="123" t="s">
        <v>557</v>
      </c>
      <c r="E6863" s="123" t="s">
        <v>163</v>
      </c>
      <c r="F6863" s="7">
        <v>1289.6251616439999</v>
      </c>
      <c r="G6863" s="123" t="s">
        <v>532</v>
      </c>
      <c r="H6863" s="7">
        <v>82.350949134999993</v>
      </c>
      <c r="I6863" s="7">
        <v>63.856499999999997</v>
      </c>
      <c r="J6863" s="7">
        <v>82.136226545</v>
      </c>
      <c r="K6863" s="7">
        <v>6.4481260000000002E-3</v>
      </c>
      <c r="L6863" s="7">
        <v>1.2896300000000001E-4</v>
      </c>
      <c r="M6863" s="7">
        <v>63.69</v>
      </c>
      <c r="N6863" s="7">
        <v>5.0000000000000001E-3</v>
      </c>
      <c r="O6863" s="7">
        <v>1E-4</v>
      </c>
      <c r="P6863" s="7">
        <v>1</v>
      </c>
      <c r="Q6863" s="7">
        <v>28</v>
      </c>
      <c r="R6863" s="7">
        <v>265</v>
      </c>
      <c r="S6863" s="189">
        <v>45625.593981481485</v>
      </c>
    </row>
    <row r="6864" spans="1:19">
      <c r="A6864" s="7">
        <v>2000</v>
      </c>
      <c r="B6864" s="123" t="s">
        <v>537</v>
      </c>
      <c r="C6864" s="123" t="s">
        <v>556</v>
      </c>
      <c r="D6864" s="123" t="s">
        <v>557</v>
      </c>
      <c r="E6864" s="123" t="s">
        <v>535</v>
      </c>
      <c r="F6864" s="7">
        <v>5381.0435443710003</v>
      </c>
      <c r="G6864" s="123" t="s">
        <v>532</v>
      </c>
      <c r="H6864" s="7">
        <v>306.89527864500002</v>
      </c>
      <c r="I6864" s="7">
        <v>57.032669614</v>
      </c>
      <c r="J6864" s="7">
        <v>305.999334895</v>
      </c>
      <c r="K6864" s="7">
        <v>2.6905218000000002E-2</v>
      </c>
      <c r="L6864" s="7">
        <v>5.3810399999999997E-4</v>
      </c>
      <c r="M6864" s="7">
        <v>56.866169614</v>
      </c>
      <c r="N6864" s="7">
        <v>5.0000000000000001E-3</v>
      </c>
      <c r="O6864" s="7">
        <v>1E-4</v>
      </c>
      <c r="P6864" s="7">
        <v>1</v>
      </c>
      <c r="Q6864" s="7">
        <v>28</v>
      </c>
      <c r="R6864" s="7">
        <v>265</v>
      </c>
      <c r="S6864" s="189">
        <v>45625.593981481485</v>
      </c>
    </row>
    <row r="6865" spans="1:19">
      <c r="A6865" s="7">
        <v>2000</v>
      </c>
      <c r="B6865" s="123" t="s">
        <v>537</v>
      </c>
      <c r="C6865" s="123" t="s">
        <v>556</v>
      </c>
      <c r="D6865" s="123" t="s">
        <v>557</v>
      </c>
      <c r="E6865" s="123" t="s">
        <v>541</v>
      </c>
      <c r="F6865" s="7">
        <v>0</v>
      </c>
      <c r="G6865" s="123" t="s">
        <v>532</v>
      </c>
      <c r="H6865" s="7">
        <v>0</v>
      </c>
      <c r="I6865" s="7"/>
      <c r="J6865" s="7">
        <v>0</v>
      </c>
      <c r="K6865" s="7">
        <v>0</v>
      </c>
      <c r="L6865" s="7">
        <v>0</v>
      </c>
      <c r="M6865" s="7"/>
      <c r="N6865" s="7"/>
      <c r="O6865" s="7"/>
      <c r="P6865" s="7">
        <v>1</v>
      </c>
      <c r="Q6865" s="7">
        <v>28</v>
      </c>
      <c r="R6865" s="7">
        <v>265</v>
      </c>
      <c r="S6865" s="189">
        <v>45625.593981481485</v>
      </c>
    </row>
    <row r="6866" spans="1:19">
      <c r="A6866" s="7">
        <v>2000</v>
      </c>
      <c r="B6866" s="123" t="s">
        <v>537</v>
      </c>
      <c r="C6866" s="123" t="s">
        <v>562</v>
      </c>
      <c r="D6866" s="123" t="s">
        <v>563</v>
      </c>
      <c r="E6866" s="123" t="s">
        <v>27</v>
      </c>
      <c r="F6866" s="7">
        <v>0</v>
      </c>
      <c r="G6866" s="123" t="s">
        <v>532</v>
      </c>
      <c r="H6866" s="7">
        <v>0</v>
      </c>
      <c r="I6866" s="7"/>
      <c r="J6866" s="7">
        <v>0</v>
      </c>
      <c r="K6866" s="7">
        <v>0</v>
      </c>
      <c r="L6866" s="7">
        <v>0</v>
      </c>
      <c r="M6866" s="7"/>
      <c r="N6866" s="7"/>
      <c r="O6866" s="7"/>
      <c r="P6866" s="7"/>
      <c r="Q6866" s="7">
        <v>28</v>
      </c>
      <c r="R6866" s="7">
        <v>265</v>
      </c>
      <c r="S6866" s="189">
        <v>45625.593981481485</v>
      </c>
    </row>
    <row r="6867" spans="1:19">
      <c r="A6867" s="7">
        <v>2000</v>
      </c>
      <c r="B6867" s="123" t="s">
        <v>537</v>
      </c>
      <c r="C6867" s="123" t="s">
        <v>562</v>
      </c>
      <c r="D6867" s="123" t="s">
        <v>563</v>
      </c>
      <c r="E6867" s="123" t="s">
        <v>540</v>
      </c>
      <c r="F6867" s="7">
        <v>0</v>
      </c>
      <c r="G6867" s="123" t="s">
        <v>532</v>
      </c>
      <c r="H6867" s="7">
        <v>0</v>
      </c>
      <c r="I6867" s="7"/>
      <c r="J6867" s="7">
        <v>0</v>
      </c>
      <c r="K6867" s="7">
        <v>0</v>
      </c>
      <c r="L6867" s="7">
        <v>0</v>
      </c>
      <c r="M6867" s="7"/>
      <c r="N6867" s="7"/>
      <c r="O6867" s="7"/>
      <c r="P6867" s="7">
        <v>1</v>
      </c>
      <c r="Q6867" s="7">
        <v>28</v>
      </c>
      <c r="R6867" s="7">
        <v>265</v>
      </c>
      <c r="S6867" s="189">
        <v>45625.593981481485</v>
      </c>
    </row>
    <row r="6868" spans="1:19">
      <c r="A6868" s="7">
        <v>2000</v>
      </c>
      <c r="B6868" s="123" t="s">
        <v>537</v>
      </c>
      <c r="C6868" s="123" t="s">
        <v>562</v>
      </c>
      <c r="D6868" s="123" t="s">
        <v>563</v>
      </c>
      <c r="E6868" s="123" t="s">
        <v>569</v>
      </c>
      <c r="F6868" s="7">
        <v>166.927716</v>
      </c>
      <c r="G6868" s="123" t="s">
        <v>532</v>
      </c>
      <c r="H6868" s="7">
        <v>16.611143946999999</v>
      </c>
      <c r="I6868" s="7">
        <v>99.510999999999996</v>
      </c>
      <c r="J6868" s="7">
        <v>16.502474004</v>
      </c>
      <c r="K6868" s="7">
        <v>1.669277E-3</v>
      </c>
      <c r="L6868" s="7">
        <v>2.33699E-4</v>
      </c>
      <c r="M6868" s="7">
        <v>98.86</v>
      </c>
      <c r="N6868" s="7">
        <v>0.01</v>
      </c>
      <c r="O6868" s="7">
        <v>1.4E-3</v>
      </c>
      <c r="P6868" s="7">
        <v>1</v>
      </c>
      <c r="Q6868" s="7">
        <v>28</v>
      </c>
      <c r="R6868" s="7">
        <v>265</v>
      </c>
      <c r="S6868" s="189">
        <v>45625.593981481485</v>
      </c>
    </row>
    <row r="6869" spans="1:19">
      <c r="A6869" s="7">
        <v>2000</v>
      </c>
      <c r="B6869" s="123" t="s">
        <v>537</v>
      </c>
      <c r="C6869" s="123" t="s">
        <v>562</v>
      </c>
      <c r="D6869" s="123" t="s">
        <v>563</v>
      </c>
      <c r="E6869" s="123" t="s">
        <v>531</v>
      </c>
      <c r="F6869" s="7">
        <v>637.93469763300004</v>
      </c>
      <c r="G6869" s="123" t="s">
        <v>532</v>
      </c>
      <c r="H6869" s="7">
        <v>48.769469698999998</v>
      </c>
      <c r="I6869" s="7">
        <v>76.448999999999998</v>
      </c>
      <c r="J6869" s="7">
        <v>48.489416366999997</v>
      </c>
      <c r="K6869" s="7">
        <v>6.3793469999999996E-3</v>
      </c>
      <c r="L6869" s="7">
        <v>3.8276100000000002E-4</v>
      </c>
      <c r="M6869" s="7">
        <v>76.010000000000005</v>
      </c>
      <c r="N6869" s="7">
        <v>0.01</v>
      </c>
      <c r="O6869" s="7">
        <v>5.9999999999999995E-4</v>
      </c>
      <c r="P6869" s="7">
        <v>1</v>
      </c>
      <c r="Q6869" s="7">
        <v>28</v>
      </c>
      <c r="R6869" s="7">
        <v>265</v>
      </c>
      <c r="S6869" s="189">
        <v>45625.593981481485</v>
      </c>
    </row>
    <row r="6870" spans="1:19">
      <c r="A6870" s="7">
        <v>2000</v>
      </c>
      <c r="B6870" s="123" t="s">
        <v>537</v>
      </c>
      <c r="C6870" s="123" t="s">
        <v>562</v>
      </c>
      <c r="D6870" s="123" t="s">
        <v>563</v>
      </c>
      <c r="E6870" s="123" t="s">
        <v>533</v>
      </c>
      <c r="F6870" s="7">
        <v>4801.6557182260003</v>
      </c>
      <c r="G6870" s="123" t="s">
        <v>532</v>
      </c>
      <c r="H6870" s="7">
        <v>354.05328548900002</v>
      </c>
      <c r="I6870" s="7">
        <v>73.735666667000004</v>
      </c>
      <c r="J6870" s="7">
        <v>351.945358629</v>
      </c>
      <c r="K6870" s="7">
        <v>4.8016557000000001E-2</v>
      </c>
      <c r="L6870" s="7">
        <v>2.8809930000000001E-3</v>
      </c>
      <c r="M6870" s="7">
        <v>73.296666666999997</v>
      </c>
      <c r="N6870" s="7">
        <v>0.01</v>
      </c>
      <c r="O6870" s="7">
        <v>5.9999999999999995E-4</v>
      </c>
      <c r="P6870" s="7">
        <v>1</v>
      </c>
      <c r="Q6870" s="7">
        <v>28</v>
      </c>
      <c r="R6870" s="7">
        <v>265</v>
      </c>
      <c r="S6870" s="189">
        <v>45625.593981481485</v>
      </c>
    </row>
    <row r="6871" spans="1:19">
      <c r="A6871" s="7">
        <v>2000</v>
      </c>
      <c r="B6871" s="123" t="s">
        <v>537</v>
      </c>
      <c r="C6871" s="123" t="s">
        <v>562</v>
      </c>
      <c r="D6871" s="123" t="s">
        <v>563</v>
      </c>
      <c r="E6871" s="123" t="s">
        <v>160</v>
      </c>
      <c r="F6871" s="7">
        <v>261.22490967300001</v>
      </c>
      <c r="G6871" s="123" t="s">
        <v>532</v>
      </c>
      <c r="H6871" s="7">
        <v>18.763524037</v>
      </c>
      <c r="I6871" s="7">
        <v>71.828999999999994</v>
      </c>
      <c r="J6871" s="7">
        <v>18.648846301999999</v>
      </c>
      <c r="K6871" s="7">
        <v>2.6122490000000001E-3</v>
      </c>
      <c r="L6871" s="7">
        <v>1.56735E-4</v>
      </c>
      <c r="M6871" s="7">
        <v>71.39</v>
      </c>
      <c r="N6871" s="7">
        <v>0.01</v>
      </c>
      <c r="O6871" s="7">
        <v>5.9999999999999995E-4</v>
      </c>
      <c r="P6871" s="7">
        <v>1</v>
      </c>
      <c r="Q6871" s="7">
        <v>28</v>
      </c>
      <c r="R6871" s="7">
        <v>265</v>
      </c>
      <c r="S6871" s="189">
        <v>45625.593981481485</v>
      </c>
    </row>
    <row r="6872" spans="1:19">
      <c r="A6872" s="7">
        <v>2000</v>
      </c>
      <c r="B6872" s="123" t="s">
        <v>537</v>
      </c>
      <c r="C6872" s="123" t="s">
        <v>562</v>
      </c>
      <c r="D6872" s="123" t="s">
        <v>563</v>
      </c>
      <c r="E6872" s="123" t="s">
        <v>163</v>
      </c>
      <c r="F6872" s="7">
        <v>378.66025591699997</v>
      </c>
      <c r="G6872" s="123" t="s">
        <v>532</v>
      </c>
      <c r="H6872" s="7">
        <v>24.179918632</v>
      </c>
      <c r="I6872" s="7">
        <v>63.856499999999997</v>
      </c>
      <c r="J6872" s="7">
        <v>24.116871699000001</v>
      </c>
      <c r="K6872" s="7">
        <v>1.893301E-3</v>
      </c>
      <c r="L6872" s="7">
        <v>3.7866025590000001E-5</v>
      </c>
      <c r="M6872" s="7">
        <v>63.69</v>
      </c>
      <c r="N6872" s="7">
        <v>5.0000000000000001E-3</v>
      </c>
      <c r="O6872" s="7">
        <v>1E-4</v>
      </c>
      <c r="P6872" s="7">
        <v>1</v>
      </c>
      <c r="Q6872" s="7">
        <v>28</v>
      </c>
      <c r="R6872" s="7">
        <v>265</v>
      </c>
      <c r="S6872" s="189">
        <v>45625.593981481485</v>
      </c>
    </row>
    <row r="6873" spans="1:19">
      <c r="A6873" s="7">
        <v>2000</v>
      </c>
      <c r="B6873" s="123" t="s">
        <v>537</v>
      </c>
      <c r="C6873" s="123" t="s">
        <v>562</v>
      </c>
      <c r="D6873" s="123" t="s">
        <v>563</v>
      </c>
      <c r="E6873" s="123" t="s">
        <v>535</v>
      </c>
      <c r="F6873" s="7">
        <v>6898.2284172239997</v>
      </c>
      <c r="G6873" s="123" t="s">
        <v>532</v>
      </c>
      <c r="H6873" s="7">
        <v>393.42438224099999</v>
      </c>
      <c r="I6873" s="7">
        <v>57.032669614</v>
      </c>
      <c r="J6873" s="7">
        <v>392.27582720999999</v>
      </c>
      <c r="K6873" s="7">
        <v>3.4491142000000002E-2</v>
      </c>
      <c r="L6873" s="7">
        <v>6.89823E-4</v>
      </c>
      <c r="M6873" s="7">
        <v>56.866169614</v>
      </c>
      <c r="N6873" s="7">
        <v>5.0000000000000001E-3</v>
      </c>
      <c r="O6873" s="7">
        <v>1E-4</v>
      </c>
      <c r="P6873" s="7">
        <v>1</v>
      </c>
      <c r="Q6873" s="7">
        <v>28</v>
      </c>
      <c r="R6873" s="7">
        <v>265</v>
      </c>
      <c r="S6873" s="189">
        <v>45625.593981481485</v>
      </c>
    </row>
    <row r="6874" spans="1:19">
      <c r="A6874" s="7">
        <v>2000</v>
      </c>
      <c r="B6874" s="123" t="s">
        <v>537</v>
      </c>
      <c r="C6874" s="123" t="s">
        <v>562</v>
      </c>
      <c r="D6874" s="123" t="s">
        <v>563</v>
      </c>
      <c r="E6874" s="123" t="s">
        <v>541</v>
      </c>
      <c r="F6874" s="7">
        <v>0</v>
      </c>
      <c r="G6874" s="123" t="s">
        <v>532</v>
      </c>
      <c r="H6874" s="7">
        <v>0</v>
      </c>
      <c r="I6874" s="7"/>
      <c r="J6874" s="7">
        <v>0</v>
      </c>
      <c r="K6874" s="7">
        <v>0</v>
      </c>
      <c r="L6874" s="7">
        <v>0</v>
      </c>
      <c r="M6874" s="7"/>
      <c r="N6874" s="7"/>
      <c r="O6874" s="7"/>
      <c r="P6874" s="7">
        <v>1</v>
      </c>
      <c r="Q6874" s="7">
        <v>28</v>
      </c>
      <c r="R6874" s="7">
        <v>265</v>
      </c>
      <c r="S6874" s="189">
        <v>45625.593981481485</v>
      </c>
    </row>
    <row r="6875" spans="1:19">
      <c r="A6875" s="7">
        <v>2000</v>
      </c>
      <c r="B6875" s="123" t="s">
        <v>537</v>
      </c>
      <c r="C6875" s="123" t="s">
        <v>562</v>
      </c>
      <c r="D6875" s="123" t="s">
        <v>563</v>
      </c>
      <c r="E6875" s="123" t="s">
        <v>570</v>
      </c>
      <c r="F6875" s="7">
        <v>0</v>
      </c>
      <c r="G6875" s="123" t="s">
        <v>532</v>
      </c>
      <c r="H6875" s="7">
        <v>0</v>
      </c>
      <c r="I6875" s="7"/>
      <c r="J6875" s="7">
        <v>0</v>
      </c>
      <c r="K6875" s="7">
        <v>0</v>
      </c>
      <c r="L6875" s="7">
        <v>0</v>
      </c>
      <c r="M6875" s="7"/>
      <c r="N6875" s="7"/>
      <c r="O6875" s="7"/>
      <c r="P6875" s="7">
        <v>1</v>
      </c>
      <c r="Q6875" s="7">
        <v>28</v>
      </c>
      <c r="R6875" s="7">
        <v>265</v>
      </c>
      <c r="S6875" s="189">
        <v>45625.593981481485</v>
      </c>
    </row>
    <row r="6876" spans="1:19">
      <c r="A6876" s="7">
        <v>2000</v>
      </c>
      <c r="B6876" s="123" t="s">
        <v>537</v>
      </c>
      <c r="C6876" s="123" t="s">
        <v>565</v>
      </c>
      <c r="D6876" s="123" t="s">
        <v>500</v>
      </c>
      <c r="E6876" s="123" t="s">
        <v>540</v>
      </c>
      <c r="F6876" s="7">
        <v>0</v>
      </c>
      <c r="G6876" s="123" t="s">
        <v>532</v>
      </c>
      <c r="H6876" s="7">
        <v>0</v>
      </c>
      <c r="I6876" s="7"/>
      <c r="J6876" s="7">
        <v>0</v>
      </c>
      <c r="K6876" s="7">
        <v>0</v>
      </c>
      <c r="L6876" s="7">
        <v>0</v>
      </c>
      <c r="M6876" s="7"/>
      <c r="N6876" s="7"/>
      <c r="O6876" s="7"/>
      <c r="P6876" s="7">
        <v>1</v>
      </c>
      <c r="Q6876" s="7">
        <v>28</v>
      </c>
      <c r="R6876" s="7">
        <v>265</v>
      </c>
      <c r="S6876" s="189">
        <v>45625.593981481485</v>
      </c>
    </row>
    <row r="6877" spans="1:19">
      <c r="A6877" s="7">
        <v>2000</v>
      </c>
      <c r="B6877" s="123" t="s">
        <v>537</v>
      </c>
      <c r="C6877" s="123" t="s">
        <v>565</v>
      </c>
      <c r="D6877" s="123" t="s">
        <v>500</v>
      </c>
      <c r="E6877" s="123" t="s">
        <v>533</v>
      </c>
      <c r="F6877" s="7">
        <v>11216.8391328</v>
      </c>
      <c r="G6877" s="123" t="s">
        <v>532</v>
      </c>
      <c r="H6877" s="7">
        <v>900.32258415499996</v>
      </c>
      <c r="I6877" s="7">
        <v>80.265266667000006</v>
      </c>
      <c r="J6877" s="7">
        <v>822.15691897399995</v>
      </c>
      <c r="K6877" s="7">
        <v>5.2719144000000003E-2</v>
      </c>
      <c r="L6877" s="7">
        <v>0.28939445000000003</v>
      </c>
      <c r="M6877" s="7">
        <v>73.296666666999997</v>
      </c>
      <c r="N6877" s="7">
        <v>4.7000000000000002E-3</v>
      </c>
      <c r="O6877" s="7">
        <v>2.58E-2</v>
      </c>
      <c r="P6877" s="7">
        <v>1</v>
      </c>
      <c r="Q6877" s="7">
        <v>28</v>
      </c>
      <c r="R6877" s="7">
        <v>265</v>
      </c>
      <c r="S6877" s="189">
        <v>45625.593981481485</v>
      </c>
    </row>
    <row r="6878" spans="1:19">
      <c r="A6878" s="7">
        <v>2000</v>
      </c>
      <c r="B6878" s="123" t="s">
        <v>537</v>
      </c>
      <c r="C6878" s="123" t="s">
        <v>565</v>
      </c>
      <c r="D6878" s="123" t="s">
        <v>500</v>
      </c>
      <c r="E6878" s="123" t="s">
        <v>159</v>
      </c>
      <c r="F6878" s="7">
        <v>0</v>
      </c>
      <c r="G6878" s="123" t="s">
        <v>532</v>
      </c>
      <c r="H6878" s="7">
        <v>0</v>
      </c>
      <c r="I6878" s="7"/>
      <c r="J6878" s="7">
        <v>0</v>
      </c>
      <c r="K6878" s="7">
        <v>0</v>
      </c>
      <c r="L6878" s="7">
        <v>0</v>
      </c>
      <c r="M6878" s="7"/>
      <c r="N6878" s="7"/>
      <c r="O6878" s="7"/>
      <c r="P6878" s="7">
        <v>1</v>
      </c>
      <c r="Q6878" s="7">
        <v>28</v>
      </c>
      <c r="R6878" s="7">
        <v>265</v>
      </c>
      <c r="S6878" s="189">
        <v>45625.593981481485</v>
      </c>
    </row>
    <row r="6879" spans="1:19">
      <c r="A6879" s="7">
        <v>2000</v>
      </c>
      <c r="B6879" s="123" t="s">
        <v>537</v>
      </c>
      <c r="C6879" s="123" t="s">
        <v>565</v>
      </c>
      <c r="D6879" s="123" t="s">
        <v>500</v>
      </c>
      <c r="E6879" s="123" t="s">
        <v>160</v>
      </c>
      <c r="F6879" s="7">
        <v>0</v>
      </c>
      <c r="G6879" s="123" t="s">
        <v>532</v>
      </c>
      <c r="H6879" s="7">
        <v>0</v>
      </c>
      <c r="I6879" s="7"/>
      <c r="J6879" s="7">
        <v>0</v>
      </c>
      <c r="K6879" s="7">
        <v>0</v>
      </c>
      <c r="L6879" s="7">
        <v>0</v>
      </c>
      <c r="M6879" s="7"/>
      <c r="N6879" s="7"/>
      <c r="O6879" s="7"/>
      <c r="P6879" s="7">
        <v>1</v>
      </c>
      <c r="Q6879" s="7">
        <v>28</v>
      </c>
      <c r="R6879" s="7">
        <v>265</v>
      </c>
      <c r="S6879" s="189">
        <v>45625.593981481485</v>
      </c>
    </row>
    <row r="6880" spans="1:19">
      <c r="A6880" s="7">
        <v>2000</v>
      </c>
      <c r="B6880" s="123" t="s">
        <v>537</v>
      </c>
      <c r="C6880" s="123" t="s">
        <v>565</v>
      </c>
      <c r="D6880" s="123" t="s">
        <v>500</v>
      </c>
      <c r="E6880" s="123" t="s">
        <v>535</v>
      </c>
      <c r="F6880" s="7">
        <v>0</v>
      </c>
      <c r="G6880" s="123" t="s">
        <v>532</v>
      </c>
      <c r="H6880" s="7">
        <v>0</v>
      </c>
      <c r="I6880" s="7"/>
      <c r="J6880" s="7">
        <v>0</v>
      </c>
      <c r="K6880" s="7">
        <v>0</v>
      </c>
      <c r="L6880" s="7">
        <v>0</v>
      </c>
      <c r="M6880" s="7"/>
      <c r="N6880" s="7"/>
      <c r="O6880" s="7"/>
      <c r="P6880" s="7">
        <v>1</v>
      </c>
      <c r="Q6880" s="7">
        <v>28</v>
      </c>
      <c r="R6880" s="7">
        <v>265</v>
      </c>
      <c r="S6880" s="189">
        <v>45625.593981481485</v>
      </c>
    </row>
    <row r="6881" spans="1:19">
      <c r="A6881" s="7">
        <v>2000</v>
      </c>
      <c r="B6881" s="123" t="s">
        <v>537</v>
      </c>
      <c r="C6881" s="123" t="s">
        <v>585</v>
      </c>
      <c r="D6881" s="123" t="s">
        <v>183</v>
      </c>
      <c r="E6881" s="123" t="s">
        <v>533</v>
      </c>
      <c r="F6881" s="7">
        <v>1528.812447606</v>
      </c>
      <c r="G6881" s="123" t="s">
        <v>532</v>
      </c>
      <c r="H6881" s="7">
        <v>113.166774205</v>
      </c>
      <c r="I6881" s="7">
        <v>74.022666666999996</v>
      </c>
      <c r="J6881" s="7">
        <v>112.056856369</v>
      </c>
      <c r="K6881" s="7">
        <v>1.0701687E-2</v>
      </c>
      <c r="L6881" s="7">
        <v>3.057625E-3</v>
      </c>
      <c r="M6881" s="7">
        <v>73.296666666999997</v>
      </c>
      <c r="N6881" s="7">
        <v>7.0000000000000001E-3</v>
      </c>
      <c r="O6881" s="7">
        <v>2E-3</v>
      </c>
      <c r="P6881" s="7">
        <v>1</v>
      </c>
      <c r="Q6881" s="7">
        <v>28</v>
      </c>
      <c r="R6881" s="7">
        <v>265</v>
      </c>
      <c r="S6881" s="189">
        <v>45625.593981481485</v>
      </c>
    </row>
    <row r="6882" spans="1:19">
      <c r="A6882" s="7">
        <v>2001</v>
      </c>
      <c r="B6882" s="123" t="s">
        <v>586</v>
      </c>
      <c r="C6882" s="123" t="s">
        <v>586</v>
      </c>
      <c r="D6882" s="123" t="s">
        <v>587</v>
      </c>
      <c r="E6882" s="123" t="s">
        <v>531</v>
      </c>
      <c r="F6882" s="7">
        <v>1484.4885552000001</v>
      </c>
      <c r="G6882" s="123" t="s">
        <v>532</v>
      </c>
      <c r="H6882" s="7">
        <v>113.91371377199999</v>
      </c>
      <c r="I6882" s="7">
        <v>76.736000000000004</v>
      </c>
      <c r="J6882" s="7">
        <v>112.835975081</v>
      </c>
      <c r="K6882" s="7">
        <v>1.039142E-2</v>
      </c>
      <c r="L6882" s="7">
        <v>2.9689769999999998E-3</v>
      </c>
      <c r="M6882" s="7">
        <v>76.010000000000005</v>
      </c>
      <c r="N6882" s="7">
        <v>7.0000000000000001E-3</v>
      </c>
      <c r="O6882" s="7">
        <v>2E-3</v>
      </c>
      <c r="P6882" s="7">
        <v>1</v>
      </c>
      <c r="Q6882" s="7">
        <v>28</v>
      </c>
      <c r="R6882" s="7">
        <v>265</v>
      </c>
      <c r="S6882" s="189">
        <v>45625.593981481485</v>
      </c>
    </row>
    <row r="6883" spans="1:19">
      <c r="A6883" s="7">
        <v>2001</v>
      </c>
      <c r="B6883" s="123" t="s">
        <v>586</v>
      </c>
      <c r="C6883" s="123" t="s">
        <v>586</v>
      </c>
      <c r="D6883" s="123" t="s">
        <v>587</v>
      </c>
      <c r="E6883" s="123" t="s">
        <v>533</v>
      </c>
      <c r="F6883" s="7">
        <v>5413.5324000000001</v>
      </c>
      <c r="G6883" s="123" t="s">
        <v>532</v>
      </c>
      <c r="H6883" s="7">
        <v>400.72410433599998</v>
      </c>
      <c r="I6883" s="7">
        <v>74.022666666999996</v>
      </c>
      <c r="J6883" s="7">
        <v>396.79387981399998</v>
      </c>
      <c r="K6883" s="7">
        <v>3.7894727000000003E-2</v>
      </c>
      <c r="L6883" s="7">
        <v>1.0827065E-2</v>
      </c>
      <c r="M6883" s="7">
        <v>73.296666666999997</v>
      </c>
      <c r="N6883" s="7">
        <v>7.0000000000000001E-3</v>
      </c>
      <c r="O6883" s="7">
        <v>2E-3</v>
      </c>
      <c r="P6883" s="7">
        <v>1</v>
      </c>
      <c r="Q6883" s="7">
        <v>28</v>
      </c>
      <c r="R6883" s="7">
        <v>265</v>
      </c>
      <c r="S6883" s="189">
        <v>45625.593981481485</v>
      </c>
    </row>
    <row r="6884" spans="1:19">
      <c r="A6884" s="7">
        <v>2001</v>
      </c>
      <c r="B6884" s="123" t="s">
        <v>588</v>
      </c>
      <c r="C6884" s="123" t="s">
        <v>588</v>
      </c>
      <c r="D6884" s="123" t="s">
        <v>589</v>
      </c>
      <c r="E6884" s="123" t="s">
        <v>33</v>
      </c>
      <c r="F6884" s="7">
        <v>0</v>
      </c>
      <c r="G6884" s="123" t="s">
        <v>532</v>
      </c>
      <c r="H6884" s="7">
        <v>0</v>
      </c>
      <c r="I6884" s="7"/>
      <c r="J6884" s="7">
        <v>0</v>
      </c>
      <c r="K6884" s="7">
        <v>0</v>
      </c>
      <c r="L6884" s="7">
        <v>0</v>
      </c>
      <c r="M6884" s="7"/>
      <c r="N6884" s="7"/>
      <c r="O6884" s="7"/>
      <c r="P6884" s="7"/>
      <c r="Q6884" s="7">
        <v>28</v>
      </c>
      <c r="R6884" s="7">
        <v>265</v>
      </c>
      <c r="S6884" s="189">
        <v>45625.593981481485</v>
      </c>
    </row>
    <row r="6885" spans="1:19">
      <c r="A6885" s="7">
        <v>2001</v>
      </c>
      <c r="B6885" s="123" t="s">
        <v>588</v>
      </c>
      <c r="C6885" s="123" t="s">
        <v>588</v>
      </c>
      <c r="D6885" s="123" t="s">
        <v>589</v>
      </c>
      <c r="E6885" s="123" t="s">
        <v>540</v>
      </c>
      <c r="F6885" s="7">
        <v>63375.919342704001</v>
      </c>
      <c r="G6885" s="123" t="s">
        <v>532</v>
      </c>
      <c r="H6885" s="7">
        <v>6029.8659328189997</v>
      </c>
      <c r="I6885" s="7">
        <v>95.144433332999995</v>
      </c>
      <c r="J6885" s="7">
        <v>6020.2264554869998</v>
      </c>
      <c r="K6885" s="7">
        <v>4.4363144E-2</v>
      </c>
      <c r="L6885" s="7">
        <v>3.1687960000000001E-2</v>
      </c>
      <c r="M6885" s="7">
        <v>94.992333333000005</v>
      </c>
      <c r="N6885" s="7">
        <v>6.9999999999999999E-4</v>
      </c>
      <c r="O6885" s="7">
        <v>5.0000000000000001E-4</v>
      </c>
      <c r="P6885" s="7">
        <v>1</v>
      </c>
      <c r="Q6885" s="7">
        <v>28</v>
      </c>
      <c r="R6885" s="7">
        <v>265</v>
      </c>
      <c r="S6885" s="189">
        <v>45625.593981481485</v>
      </c>
    </row>
    <row r="6886" spans="1:19">
      <c r="A6886" s="7">
        <v>2001</v>
      </c>
      <c r="B6886" s="123" t="s">
        <v>588</v>
      </c>
      <c r="C6886" s="123" t="s">
        <v>588</v>
      </c>
      <c r="D6886" s="123" t="s">
        <v>589</v>
      </c>
      <c r="E6886" s="123" t="s">
        <v>531</v>
      </c>
      <c r="F6886" s="7">
        <v>50019.017151599997</v>
      </c>
      <c r="G6886" s="123" t="s">
        <v>532</v>
      </c>
      <c r="H6886" s="7">
        <v>3847.272600238</v>
      </c>
      <c r="I6886" s="7">
        <v>76.916197464999996</v>
      </c>
      <c r="J6886" s="7">
        <v>3842.1756623900001</v>
      </c>
      <c r="K6886" s="7">
        <v>4.0015214E-2</v>
      </c>
      <c r="L6886" s="7">
        <v>1.5005704999999999E-2</v>
      </c>
      <c r="M6886" s="7">
        <v>76.814297464999996</v>
      </c>
      <c r="N6886" s="7">
        <v>8.0000000000000004E-4</v>
      </c>
      <c r="O6886" s="7">
        <v>2.9999999999999997E-4</v>
      </c>
      <c r="P6886" s="7">
        <v>1</v>
      </c>
      <c r="Q6886" s="7">
        <v>28</v>
      </c>
      <c r="R6886" s="7">
        <v>265</v>
      </c>
      <c r="S6886" s="189">
        <v>45625.593981481485</v>
      </c>
    </row>
    <row r="6887" spans="1:19">
      <c r="A6887" s="7">
        <v>2001</v>
      </c>
      <c r="B6887" s="123" t="s">
        <v>588</v>
      </c>
      <c r="C6887" s="123" t="s">
        <v>588</v>
      </c>
      <c r="D6887" s="123" t="s">
        <v>589</v>
      </c>
      <c r="E6887" s="123" t="s">
        <v>533</v>
      </c>
      <c r="F6887" s="7">
        <v>1082.7064800000001</v>
      </c>
      <c r="G6887" s="123" t="s">
        <v>532</v>
      </c>
      <c r="H6887" s="7">
        <v>83.309388712000001</v>
      </c>
      <c r="I6887" s="7">
        <v>76.945497465000003</v>
      </c>
      <c r="J6887" s="7">
        <v>83.167337622000005</v>
      </c>
      <c r="K6887" s="7">
        <v>9.7443599999999997E-4</v>
      </c>
      <c r="L6887" s="7">
        <v>4.3308300000000001E-4</v>
      </c>
      <c r="M6887" s="7">
        <v>76.814297464999996</v>
      </c>
      <c r="N6887" s="7">
        <v>8.9999999999999998E-4</v>
      </c>
      <c r="O6887" s="7">
        <v>4.0000000000000002E-4</v>
      </c>
      <c r="P6887" s="7">
        <v>1</v>
      </c>
      <c r="Q6887" s="7">
        <v>28</v>
      </c>
      <c r="R6887" s="7">
        <v>265</v>
      </c>
      <c r="S6887" s="189">
        <v>45625.593981481485</v>
      </c>
    </row>
    <row r="6888" spans="1:19">
      <c r="A6888" s="7">
        <v>2001</v>
      </c>
      <c r="B6888" s="123" t="s">
        <v>588</v>
      </c>
      <c r="C6888" s="123" t="s">
        <v>588</v>
      </c>
      <c r="D6888" s="123" t="s">
        <v>589</v>
      </c>
      <c r="E6888" s="123" t="s">
        <v>590</v>
      </c>
      <c r="F6888" s="7">
        <v>1004.8068792</v>
      </c>
      <c r="G6888" s="123" t="s">
        <v>532</v>
      </c>
      <c r="H6888" s="7">
        <v>5.4761974999999997E-2</v>
      </c>
      <c r="I6888" s="7">
        <v>5.45E-2</v>
      </c>
      <c r="J6888" s="7">
        <v>0</v>
      </c>
      <c r="K6888" s="7">
        <v>1.0048069999999999E-3</v>
      </c>
      <c r="L6888" s="7">
        <v>1.00481E-4</v>
      </c>
      <c r="M6888" s="7">
        <v>0</v>
      </c>
      <c r="N6888" s="7">
        <v>1E-3</v>
      </c>
      <c r="O6888" s="7">
        <v>1E-4</v>
      </c>
      <c r="P6888" s="7"/>
      <c r="Q6888" s="7">
        <v>28</v>
      </c>
      <c r="R6888" s="7">
        <v>265</v>
      </c>
      <c r="S6888" s="189">
        <v>45625.593981481485</v>
      </c>
    </row>
    <row r="6889" spans="1:19">
      <c r="A6889" s="7">
        <v>2001</v>
      </c>
      <c r="B6889" s="123" t="s">
        <v>588</v>
      </c>
      <c r="C6889" s="123" t="s">
        <v>588</v>
      </c>
      <c r="D6889" s="123" t="s">
        <v>589</v>
      </c>
      <c r="E6889" s="123" t="s">
        <v>534</v>
      </c>
      <c r="F6889" s="7">
        <v>22466.787479999999</v>
      </c>
      <c r="G6889" s="123" t="s">
        <v>532</v>
      </c>
      <c r="H6889" s="7">
        <v>2479.4870887890002</v>
      </c>
      <c r="I6889" s="7">
        <v>110.362333333</v>
      </c>
      <c r="J6889" s="7">
        <v>2435.9239878660001</v>
      </c>
      <c r="K6889" s="7">
        <v>6.7400362000000005E-2</v>
      </c>
      <c r="L6889" s="7">
        <v>0.157267512</v>
      </c>
      <c r="M6889" s="7">
        <v>108.423333333</v>
      </c>
      <c r="N6889" s="7">
        <v>3.0000000000000001E-3</v>
      </c>
      <c r="O6889" s="7">
        <v>7.0000000000000001E-3</v>
      </c>
      <c r="P6889" s="7">
        <v>1</v>
      </c>
      <c r="Q6889" s="7">
        <v>28</v>
      </c>
      <c r="R6889" s="7">
        <v>265</v>
      </c>
      <c r="S6889" s="189">
        <v>45625.593981481485</v>
      </c>
    </row>
    <row r="6890" spans="1:19">
      <c r="A6890" s="7">
        <v>2001</v>
      </c>
      <c r="B6890" s="123" t="s">
        <v>588</v>
      </c>
      <c r="C6890" s="123" t="s">
        <v>588</v>
      </c>
      <c r="D6890" s="123" t="s">
        <v>589</v>
      </c>
      <c r="E6890" s="123" t="s">
        <v>535</v>
      </c>
      <c r="F6890" s="7">
        <v>73887.561037413994</v>
      </c>
      <c r="G6890" s="123" t="s">
        <v>532</v>
      </c>
      <c r="H6890" s="7">
        <v>4253.1340011279999</v>
      </c>
      <c r="I6890" s="7">
        <v>57.562246492</v>
      </c>
      <c r="J6890" s="7">
        <v>4225.2783906169998</v>
      </c>
      <c r="K6890" s="7">
        <v>0.29555024400000002</v>
      </c>
      <c r="L6890" s="7">
        <v>7.3887561000000004E-2</v>
      </c>
      <c r="M6890" s="7">
        <v>57.185246491999997</v>
      </c>
      <c r="N6890" s="7">
        <v>4.0000000000000001E-3</v>
      </c>
      <c r="O6890" s="7">
        <v>1E-3</v>
      </c>
      <c r="P6890" s="7">
        <v>1</v>
      </c>
      <c r="Q6890" s="7">
        <v>28</v>
      </c>
      <c r="R6890" s="7">
        <v>265</v>
      </c>
      <c r="S6890" s="189">
        <v>45625.593981481485</v>
      </c>
    </row>
    <row r="6891" spans="1:19">
      <c r="A6891" s="7">
        <v>2001</v>
      </c>
      <c r="B6891" s="123" t="s">
        <v>588</v>
      </c>
      <c r="C6891" s="123" t="s">
        <v>588</v>
      </c>
      <c r="D6891" s="123" t="s">
        <v>589</v>
      </c>
      <c r="E6891" s="123" t="s">
        <v>131</v>
      </c>
      <c r="F6891" s="7">
        <v>0</v>
      </c>
      <c r="G6891" s="123" t="s">
        <v>532</v>
      </c>
      <c r="H6891" s="7">
        <v>0</v>
      </c>
      <c r="I6891" s="7"/>
      <c r="J6891" s="7">
        <v>0</v>
      </c>
      <c r="K6891" s="7">
        <v>0</v>
      </c>
      <c r="L6891" s="7">
        <v>0</v>
      </c>
      <c r="M6891" s="7"/>
      <c r="N6891" s="7"/>
      <c r="O6891" s="7"/>
      <c r="P6891" s="7"/>
      <c r="Q6891" s="7">
        <v>28</v>
      </c>
      <c r="R6891" s="7">
        <v>265</v>
      </c>
      <c r="S6891" s="189">
        <v>45625.593981481485</v>
      </c>
    </row>
    <row r="6892" spans="1:19">
      <c r="A6892" s="7">
        <v>2001</v>
      </c>
      <c r="B6892" s="123" t="s">
        <v>588</v>
      </c>
      <c r="C6892" s="123" t="s">
        <v>588</v>
      </c>
      <c r="D6892" s="123" t="s">
        <v>589</v>
      </c>
      <c r="E6892" s="123" t="s">
        <v>570</v>
      </c>
      <c r="F6892" s="7">
        <v>0</v>
      </c>
      <c r="G6892" s="123" t="s">
        <v>532</v>
      </c>
      <c r="H6892" s="7">
        <v>0</v>
      </c>
      <c r="I6892" s="7"/>
      <c r="J6892" s="7">
        <v>0</v>
      </c>
      <c r="K6892" s="7">
        <v>0</v>
      </c>
      <c r="L6892" s="7">
        <v>0</v>
      </c>
      <c r="M6892" s="7"/>
      <c r="N6892" s="7"/>
      <c r="O6892" s="7"/>
      <c r="P6892" s="7">
        <v>1</v>
      </c>
      <c r="Q6892" s="7">
        <v>28</v>
      </c>
      <c r="R6892" s="7">
        <v>265</v>
      </c>
      <c r="S6892" s="189">
        <v>45625.593981481485</v>
      </c>
    </row>
    <row r="6893" spans="1:19">
      <c r="A6893" s="7">
        <v>2001</v>
      </c>
      <c r="B6893" s="123" t="s">
        <v>588</v>
      </c>
      <c r="C6893" s="123" t="s">
        <v>588</v>
      </c>
      <c r="D6893" s="123" t="s">
        <v>591</v>
      </c>
      <c r="E6893" s="123" t="s">
        <v>27</v>
      </c>
      <c r="F6893" s="7">
        <v>0</v>
      </c>
      <c r="G6893" s="123" t="s">
        <v>532</v>
      </c>
      <c r="H6893" s="7">
        <v>0</v>
      </c>
      <c r="I6893" s="7"/>
      <c r="J6893" s="7">
        <v>0</v>
      </c>
      <c r="K6893" s="7">
        <v>0</v>
      </c>
      <c r="L6893" s="7">
        <v>0</v>
      </c>
      <c r="M6893" s="7"/>
      <c r="N6893" s="7"/>
      <c r="O6893" s="7"/>
      <c r="P6893" s="7"/>
      <c r="Q6893" s="7">
        <v>28</v>
      </c>
      <c r="R6893" s="7">
        <v>265</v>
      </c>
      <c r="S6893" s="189">
        <v>45625.593981481485</v>
      </c>
    </row>
    <row r="6894" spans="1:19">
      <c r="A6894" s="7">
        <v>2001</v>
      </c>
      <c r="B6894" s="123" t="s">
        <v>588</v>
      </c>
      <c r="C6894" s="123" t="s">
        <v>588</v>
      </c>
      <c r="D6894" s="123" t="s">
        <v>591</v>
      </c>
      <c r="E6894" s="123" t="s">
        <v>33</v>
      </c>
      <c r="F6894" s="7">
        <v>0</v>
      </c>
      <c r="G6894" s="123" t="s">
        <v>532</v>
      </c>
      <c r="H6894" s="7">
        <v>0</v>
      </c>
      <c r="I6894" s="7"/>
      <c r="J6894" s="7">
        <v>0</v>
      </c>
      <c r="K6894" s="7">
        <v>0</v>
      </c>
      <c r="L6894" s="7">
        <v>0</v>
      </c>
      <c r="M6894" s="7"/>
      <c r="N6894" s="7"/>
      <c r="O6894" s="7"/>
      <c r="P6894" s="7"/>
      <c r="Q6894" s="7">
        <v>28</v>
      </c>
      <c r="R6894" s="7">
        <v>265</v>
      </c>
      <c r="S6894" s="189">
        <v>45625.593981481485</v>
      </c>
    </row>
    <row r="6895" spans="1:19">
      <c r="A6895" s="7">
        <v>2001</v>
      </c>
      <c r="B6895" s="123" t="s">
        <v>588</v>
      </c>
      <c r="C6895" s="123" t="s">
        <v>588</v>
      </c>
      <c r="D6895" s="123" t="s">
        <v>591</v>
      </c>
      <c r="E6895" s="123" t="s">
        <v>540</v>
      </c>
      <c r="F6895" s="7">
        <v>144.91724253500001</v>
      </c>
      <c r="G6895" s="123" t="s">
        <v>532</v>
      </c>
      <c r="H6895" s="7">
        <v>13.807352576</v>
      </c>
      <c r="I6895" s="7">
        <v>95.277500000000003</v>
      </c>
      <c r="J6895" s="7">
        <v>13.709171144000001</v>
      </c>
      <c r="K6895" s="7">
        <v>1.4491720000000001E-3</v>
      </c>
      <c r="L6895" s="7">
        <v>2.17376E-4</v>
      </c>
      <c r="M6895" s="7">
        <v>94.6</v>
      </c>
      <c r="N6895" s="7">
        <v>0.01</v>
      </c>
      <c r="O6895" s="7">
        <v>1.5E-3</v>
      </c>
      <c r="P6895" s="7">
        <v>1</v>
      </c>
      <c r="Q6895" s="7">
        <v>28</v>
      </c>
      <c r="R6895" s="7">
        <v>265</v>
      </c>
      <c r="S6895" s="189">
        <v>45625.593981481485</v>
      </c>
    </row>
    <row r="6896" spans="1:19">
      <c r="A6896" s="7">
        <v>2001</v>
      </c>
      <c r="B6896" s="123" t="s">
        <v>588</v>
      </c>
      <c r="C6896" s="123" t="s">
        <v>588</v>
      </c>
      <c r="D6896" s="123" t="s">
        <v>591</v>
      </c>
      <c r="E6896" s="123" t="s">
        <v>531</v>
      </c>
      <c r="F6896" s="7">
        <v>0</v>
      </c>
      <c r="G6896" s="123" t="s">
        <v>532</v>
      </c>
      <c r="H6896" s="7">
        <v>0</v>
      </c>
      <c r="I6896" s="7"/>
      <c r="J6896" s="7">
        <v>0</v>
      </c>
      <c r="K6896" s="7">
        <v>0</v>
      </c>
      <c r="L6896" s="7">
        <v>0</v>
      </c>
      <c r="M6896" s="7"/>
      <c r="N6896" s="7"/>
      <c r="O6896" s="7"/>
      <c r="P6896" s="7">
        <v>1</v>
      </c>
      <c r="Q6896" s="7">
        <v>28</v>
      </c>
      <c r="R6896" s="7">
        <v>265</v>
      </c>
      <c r="S6896" s="189">
        <v>45625.593981481485</v>
      </c>
    </row>
    <row r="6897" spans="1:19">
      <c r="A6897" s="7">
        <v>2001</v>
      </c>
      <c r="B6897" s="123" t="s">
        <v>588</v>
      </c>
      <c r="C6897" s="123" t="s">
        <v>588</v>
      </c>
      <c r="D6897" s="123" t="s">
        <v>591</v>
      </c>
      <c r="E6897" s="123" t="s">
        <v>533</v>
      </c>
      <c r="F6897" s="7">
        <v>0</v>
      </c>
      <c r="G6897" s="123" t="s">
        <v>532</v>
      </c>
      <c r="H6897" s="7">
        <v>0</v>
      </c>
      <c r="I6897" s="7"/>
      <c r="J6897" s="7">
        <v>0</v>
      </c>
      <c r="K6897" s="7">
        <v>0</v>
      </c>
      <c r="L6897" s="7">
        <v>0</v>
      </c>
      <c r="M6897" s="7"/>
      <c r="N6897" s="7"/>
      <c r="O6897" s="7"/>
      <c r="P6897" s="7">
        <v>1</v>
      </c>
      <c r="Q6897" s="7">
        <v>28</v>
      </c>
      <c r="R6897" s="7">
        <v>265</v>
      </c>
      <c r="S6897" s="189">
        <v>45625.593981481485</v>
      </c>
    </row>
    <row r="6898" spans="1:19">
      <c r="A6898" s="7">
        <v>2001</v>
      </c>
      <c r="B6898" s="123" t="s">
        <v>588</v>
      </c>
      <c r="C6898" s="123" t="s">
        <v>588</v>
      </c>
      <c r="D6898" s="123" t="s">
        <v>591</v>
      </c>
      <c r="E6898" s="123" t="s">
        <v>163</v>
      </c>
      <c r="F6898" s="7">
        <v>0</v>
      </c>
      <c r="G6898" s="123" t="s">
        <v>532</v>
      </c>
      <c r="H6898" s="7">
        <v>0</v>
      </c>
      <c r="I6898" s="7"/>
      <c r="J6898" s="7">
        <v>0</v>
      </c>
      <c r="K6898" s="7">
        <v>0</v>
      </c>
      <c r="L6898" s="7">
        <v>0</v>
      </c>
      <c r="M6898" s="7"/>
      <c r="N6898" s="7"/>
      <c r="O6898" s="7"/>
      <c r="P6898" s="7">
        <v>1</v>
      </c>
      <c r="Q6898" s="7">
        <v>28</v>
      </c>
      <c r="R6898" s="7">
        <v>265</v>
      </c>
      <c r="S6898" s="189">
        <v>45625.593981481485</v>
      </c>
    </row>
    <row r="6899" spans="1:19">
      <c r="A6899" s="7">
        <v>2001</v>
      </c>
      <c r="B6899" s="123" t="s">
        <v>588</v>
      </c>
      <c r="C6899" s="123" t="s">
        <v>588</v>
      </c>
      <c r="D6899" s="123" t="s">
        <v>591</v>
      </c>
      <c r="E6899" s="123" t="s">
        <v>534</v>
      </c>
      <c r="F6899" s="7">
        <v>537.33391200000005</v>
      </c>
      <c r="G6899" s="123" t="s">
        <v>532</v>
      </c>
      <c r="H6899" s="7">
        <v>64.040267757999999</v>
      </c>
      <c r="I6899" s="7">
        <v>119.181511398</v>
      </c>
      <c r="J6899" s="7">
        <v>63.796586828000002</v>
      </c>
      <c r="K6899" s="7">
        <v>1.074668E-3</v>
      </c>
      <c r="L6899" s="7">
        <v>8.0600099999999998E-4</v>
      </c>
      <c r="M6899" s="7">
        <v>118.72801139800001</v>
      </c>
      <c r="N6899" s="7">
        <v>2E-3</v>
      </c>
      <c r="O6899" s="7">
        <v>1.5E-3</v>
      </c>
      <c r="P6899" s="7">
        <v>1</v>
      </c>
      <c r="Q6899" s="7">
        <v>28</v>
      </c>
      <c r="R6899" s="7">
        <v>265</v>
      </c>
      <c r="S6899" s="189">
        <v>45625.593981481485</v>
      </c>
    </row>
    <row r="6900" spans="1:19">
      <c r="A6900" s="7">
        <v>2001</v>
      </c>
      <c r="B6900" s="123" t="s">
        <v>588</v>
      </c>
      <c r="C6900" s="123" t="s">
        <v>588</v>
      </c>
      <c r="D6900" s="123" t="s">
        <v>591</v>
      </c>
      <c r="E6900" s="123" t="s">
        <v>535</v>
      </c>
      <c r="F6900" s="7">
        <v>3787.6720210560002</v>
      </c>
      <c r="G6900" s="123" t="s">
        <v>532</v>
      </c>
      <c r="H6900" s="7">
        <v>216.83236222100001</v>
      </c>
      <c r="I6900" s="7">
        <v>57.246868528999997</v>
      </c>
      <c r="J6900" s="7">
        <v>216.59895815499999</v>
      </c>
      <c r="K6900" s="7">
        <v>4.7510979999999996E-3</v>
      </c>
      <c r="L6900" s="7">
        <v>3.7876700000000001E-4</v>
      </c>
      <c r="M6900" s="7">
        <v>57.185246491999997</v>
      </c>
      <c r="N6900" s="7">
        <v>1.2543579999999999E-3</v>
      </c>
      <c r="O6900" s="7">
        <v>1E-4</v>
      </c>
      <c r="P6900" s="7">
        <v>1</v>
      </c>
      <c r="Q6900" s="7">
        <v>28</v>
      </c>
      <c r="R6900" s="7">
        <v>265</v>
      </c>
      <c r="S6900" s="189">
        <v>45625.593981481485</v>
      </c>
    </row>
    <row r="6901" spans="1:19">
      <c r="A6901" s="7">
        <v>2001</v>
      </c>
      <c r="B6901" s="123" t="s">
        <v>588</v>
      </c>
      <c r="C6901" s="123" t="s">
        <v>588</v>
      </c>
      <c r="D6901" s="123" t="s">
        <v>591</v>
      </c>
      <c r="E6901" s="123" t="s">
        <v>536</v>
      </c>
      <c r="F6901" s="7">
        <v>495.90468864000002</v>
      </c>
      <c r="G6901" s="123" t="s">
        <v>532</v>
      </c>
      <c r="H6901" s="7">
        <v>28.591136871</v>
      </c>
      <c r="I6901" s="7">
        <v>57.654499999999999</v>
      </c>
      <c r="J6901" s="7">
        <v>28.564110066000001</v>
      </c>
      <c r="K6901" s="7">
        <v>4.9590500000000004E-4</v>
      </c>
      <c r="L6901" s="7">
        <v>4.9590468860000003E-5</v>
      </c>
      <c r="M6901" s="7">
        <v>57.6</v>
      </c>
      <c r="N6901" s="7">
        <v>1E-3</v>
      </c>
      <c r="O6901" s="7">
        <v>1E-4</v>
      </c>
      <c r="P6901" s="7">
        <v>1</v>
      </c>
      <c r="Q6901" s="7">
        <v>28</v>
      </c>
      <c r="R6901" s="7">
        <v>265</v>
      </c>
      <c r="S6901" s="189">
        <v>45625.593981481485</v>
      </c>
    </row>
    <row r="6902" spans="1:19">
      <c r="A6902" s="7">
        <v>2001</v>
      </c>
      <c r="B6902" s="123" t="s">
        <v>530</v>
      </c>
      <c r="C6902" s="123" t="s">
        <v>530</v>
      </c>
      <c r="D6902" s="123" t="s">
        <v>530</v>
      </c>
      <c r="E6902" s="123" t="s">
        <v>531</v>
      </c>
      <c r="F6902" s="7">
        <v>1072.1306231999999</v>
      </c>
      <c r="G6902" s="123" t="s">
        <v>532</v>
      </c>
      <c r="H6902" s="7">
        <v>81.753176410999998</v>
      </c>
      <c r="I6902" s="7">
        <v>76.253</v>
      </c>
      <c r="J6902" s="7">
        <v>81.492648669000005</v>
      </c>
      <c r="K6902" s="7">
        <v>3.2163920000000002E-3</v>
      </c>
      <c r="L6902" s="7">
        <v>6.4327799999999995E-4</v>
      </c>
      <c r="M6902" s="7">
        <v>76.010000000000005</v>
      </c>
      <c r="N6902" s="7">
        <v>3.0000000000000001E-3</v>
      </c>
      <c r="O6902" s="7">
        <v>5.9999999999999995E-4</v>
      </c>
      <c r="P6902" s="7">
        <v>1</v>
      </c>
      <c r="Q6902" s="7">
        <v>28</v>
      </c>
      <c r="R6902" s="7">
        <v>265</v>
      </c>
      <c r="S6902" s="189">
        <v>45625.593981481485</v>
      </c>
    </row>
    <row r="6903" spans="1:19">
      <c r="A6903" s="7">
        <v>2001</v>
      </c>
      <c r="B6903" s="123" t="s">
        <v>530</v>
      </c>
      <c r="C6903" s="123" t="s">
        <v>530</v>
      </c>
      <c r="D6903" s="123" t="s">
        <v>530</v>
      </c>
      <c r="E6903" s="123" t="s">
        <v>533</v>
      </c>
      <c r="F6903" s="7">
        <v>216.54129599999999</v>
      </c>
      <c r="G6903" s="123" t="s">
        <v>532</v>
      </c>
      <c r="H6903" s="7">
        <v>15.841944674000001</v>
      </c>
      <c r="I6903" s="7">
        <v>73.159000000000006</v>
      </c>
      <c r="J6903" s="7">
        <v>15.789325139000001</v>
      </c>
      <c r="K6903" s="7">
        <v>6.4962400000000001E-4</v>
      </c>
      <c r="L6903" s="7">
        <v>1.29925E-4</v>
      </c>
      <c r="M6903" s="7">
        <v>72.915999999999997</v>
      </c>
      <c r="N6903" s="7">
        <v>3.0000000000000001E-3</v>
      </c>
      <c r="O6903" s="7">
        <v>5.9999999999999995E-4</v>
      </c>
      <c r="P6903" s="7">
        <v>1</v>
      </c>
      <c r="Q6903" s="7">
        <v>28</v>
      </c>
      <c r="R6903" s="7">
        <v>265</v>
      </c>
      <c r="S6903" s="189">
        <v>45625.593981481485</v>
      </c>
    </row>
    <row r="6904" spans="1:19">
      <c r="A6904" s="7">
        <v>2001</v>
      </c>
      <c r="B6904" s="123" t="s">
        <v>530</v>
      </c>
      <c r="C6904" s="123" t="s">
        <v>530</v>
      </c>
      <c r="D6904" s="123" t="s">
        <v>530</v>
      </c>
      <c r="E6904" s="123" t="s">
        <v>163</v>
      </c>
      <c r="F6904" s="7">
        <v>141.46778520000001</v>
      </c>
      <c r="G6904" s="123" t="s">
        <v>532</v>
      </c>
      <c r="H6904" s="7">
        <v>9.0177932340000009</v>
      </c>
      <c r="I6904" s="7">
        <v>63.744500000000002</v>
      </c>
      <c r="J6904" s="7">
        <v>9.0100832390000001</v>
      </c>
      <c r="K6904" s="7">
        <v>1.4146800000000001E-4</v>
      </c>
      <c r="L6904" s="7">
        <v>1.4146778520000001E-5</v>
      </c>
      <c r="M6904" s="7">
        <v>63.69</v>
      </c>
      <c r="N6904" s="7">
        <v>1E-3</v>
      </c>
      <c r="O6904" s="7">
        <v>1E-4</v>
      </c>
      <c r="P6904" s="7">
        <v>1</v>
      </c>
      <c r="Q6904" s="7">
        <v>28</v>
      </c>
      <c r="R6904" s="7">
        <v>265</v>
      </c>
      <c r="S6904" s="189">
        <v>45625.593981481485</v>
      </c>
    </row>
    <row r="6905" spans="1:19">
      <c r="A6905" s="7">
        <v>2001</v>
      </c>
      <c r="B6905" s="123" t="s">
        <v>530</v>
      </c>
      <c r="C6905" s="123" t="s">
        <v>530</v>
      </c>
      <c r="D6905" s="123" t="s">
        <v>530</v>
      </c>
      <c r="E6905" s="123" t="s">
        <v>534</v>
      </c>
      <c r="F6905" s="7">
        <v>459.45943199999999</v>
      </c>
      <c r="G6905" s="123" t="s">
        <v>532</v>
      </c>
      <c r="H6905" s="7">
        <v>54.759069531999998</v>
      </c>
      <c r="I6905" s="7">
        <v>119.181511398</v>
      </c>
      <c r="J6905" s="7">
        <v>54.550704678999999</v>
      </c>
      <c r="K6905" s="7">
        <v>9.1891900000000003E-4</v>
      </c>
      <c r="L6905" s="7">
        <v>6.8918899999999999E-4</v>
      </c>
      <c r="M6905" s="7">
        <v>118.72801139800001</v>
      </c>
      <c r="N6905" s="7">
        <v>2E-3</v>
      </c>
      <c r="O6905" s="7">
        <v>1.5E-3</v>
      </c>
      <c r="P6905" s="7">
        <v>1</v>
      </c>
      <c r="Q6905" s="7">
        <v>28</v>
      </c>
      <c r="R6905" s="7">
        <v>265</v>
      </c>
      <c r="S6905" s="189">
        <v>45625.593981481485</v>
      </c>
    </row>
    <row r="6906" spans="1:19">
      <c r="A6906" s="7">
        <v>2001</v>
      </c>
      <c r="B6906" s="123" t="s">
        <v>530</v>
      </c>
      <c r="C6906" s="123" t="s">
        <v>530</v>
      </c>
      <c r="D6906" s="123" t="s">
        <v>530</v>
      </c>
      <c r="E6906" s="123" t="s">
        <v>535</v>
      </c>
      <c r="F6906" s="7">
        <v>1960.571184232</v>
      </c>
      <c r="G6906" s="123" t="s">
        <v>532</v>
      </c>
      <c r="H6906" s="7">
        <v>106.585375259</v>
      </c>
      <c r="I6906" s="7">
        <v>54.364450583</v>
      </c>
      <c r="J6906" s="7">
        <v>106.48389152999999</v>
      </c>
      <c r="K6906" s="7">
        <v>1.8620869999999999E-3</v>
      </c>
      <c r="L6906" s="7">
        <v>1.8620900000000001E-4</v>
      </c>
      <c r="M6906" s="7">
        <v>54.312688254000001</v>
      </c>
      <c r="N6906" s="7">
        <v>9.4976700000000002E-4</v>
      </c>
      <c r="O6906" s="7">
        <v>9.4976749400000002E-5</v>
      </c>
      <c r="P6906" s="7">
        <v>1</v>
      </c>
      <c r="Q6906" s="7">
        <v>28</v>
      </c>
      <c r="R6906" s="7">
        <v>265</v>
      </c>
      <c r="S6906" s="189">
        <v>45625.593981481485</v>
      </c>
    </row>
    <row r="6907" spans="1:19">
      <c r="A6907" s="7">
        <v>2001</v>
      </c>
      <c r="B6907" s="123" t="s">
        <v>530</v>
      </c>
      <c r="C6907" s="123" t="s">
        <v>530</v>
      </c>
      <c r="D6907" s="123" t="s">
        <v>530</v>
      </c>
      <c r="E6907" s="123" t="s">
        <v>536</v>
      </c>
      <c r="F6907" s="7">
        <v>3229.4136549599998</v>
      </c>
      <c r="G6907" s="123" t="s">
        <v>532</v>
      </c>
      <c r="H6907" s="7">
        <v>230.59466732600001</v>
      </c>
      <c r="I6907" s="7">
        <v>71.404499999999999</v>
      </c>
      <c r="J6907" s="7">
        <v>230.41866428099999</v>
      </c>
      <c r="K6907" s="7">
        <v>3.2294139999999999E-3</v>
      </c>
      <c r="L6907" s="7">
        <v>3.2294099999999998E-4</v>
      </c>
      <c r="M6907" s="7">
        <v>71.349999999999994</v>
      </c>
      <c r="N6907" s="7">
        <v>1E-3</v>
      </c>
      <c r="O6907" s="7">
        <v>1E-4</v>
      </c>
      <c r="P6907" s="7">
        <v>1</v>
      </c>
      <c r="Q6907" s="7">
        <v>28</v>
      </c>
      <c r="R6907" s="7">
        <v>265</v>
      </c>
      <c r="S6907" s="189">
        <v>45625.593981481485</v>
      </c>
    </row>
    <row r="6908" spans="1:19">
      <c r="A6908" s="7">
        <v>2001</v>
      </c>
      <c r="B6908" s="123" t="s">
        <v>537</v>
      </c>
      <c r="C6908" s="123" t="s">
        <v>538</v>
      </c>
      <c r="D6908" s="123" t="s">
        <v>539</v>
      </c>
      <c r="E6908" s="123" t="s">
        <v>540</v>
      </c>
      <c r="F6908" s="7">
        <v>0</v>
      </c>
      <c r="G6908" s="123" t="s">
        <v>532</v>
      </c>
      <c r="H6908" s="7">
        <v>0</v>
      </c>
      <c r="I6908" s="7"/>
      <c r="J6908" s="7">
        <v>0</v>
      </c>
      <c r="K6908" s="7">
        <v>0</v>
      </c>
      <c r="L6908" s="7">
        <v>0</v>
      </c>
      <c r="M6908" s="7"/>
      <c r="N6908" s="7"/>
      <c r="O6908" s="7"/>
      <c r="P6908" s="7">
        <v>1</v>
      </c>
      <c r="Q6908" s="7">
        <v>28</v>
      </c>
      <c r="R6908" s="7">
        <v>265</v>
      </c>
      <c r="S6908" s="189">
        <v>45625.593981481485</v>
      </c>
    </row>
    <row r="6909" spans="1:19">
      <c r="A6909" s="7">
        <v>2001</v>
      </c>
      <c r="B6909" s="123" t="s">
        <v>537</v>
      </c>
      <c r="C6909" s="123" t="s">
        <v>538</v>
      </c>
      <c r="D6909" s="123" t="s">
        <v>539</v>
      </c>
      <c r="E6909" s="123" t="s">
        <v>531</v>
      </c>
      <c r="F6909" s="7">
        <v>511.09437172200001</v>
      </c>
      <c r="G6909" s="123" t="s">
        <v>532</v>
      </c>
      <c r="H6909" s="7">
        <v>38.972479127</v>
      </c>
      <c r="I6909" s="7">
        <v>76.253</v>
      </c>
      <c r="J6909" s="7">
        <v>38.848283195</v>
      </c>
      <c r="K6909" s="7">
        <v>1.5332830000000001E-3</v>
      </c>
      <c r="L6909" s="7">
        <v>3.06657E-4</v>
      </c>
      <c r="M6909" s="7">
        <v>76.010000000000005</v>
      </c>
      <c r="N6909" s="7">
        <v>3.0000000000000001E-3</v>
      </c>
      <c r="O6909" s="7">
        <v>5.9999999999999995E-4</v>
      </c>
      <c r="P6909" s="7">
        <v>1</v>
      </c>
      <c r="Q6909" s="7">
        <v>28</v>
      </c>
      <c r="R6909" s="7">
        <v>265</v>
      </c>
      <c r="S6909" s="189">
        <v>45625.593981481485</v>
      </c>
    </row>
    <row r="6910" spans="1:19">
      <c r="A6910" s="7">
        <v>2001</v>
      </c>
      <c r="B6910" s="123" t="s">
        <v>537</v>
      </c>
      <c r="C6910" s="123" t="s">
        <v>538</v>
      </c>
      <c r="D6910" s="123" t="s">
        <v>539</v>
      </c>
      <c r="E6910" s="123" t="s">
        <v>533</v>
      </c>
      <c r="F6910" s="7">
        <v>1361.4314689729999</v>
      </c>
      <c r="G6910" s="123" t="s">
        <v>532</v>
      </c>
      <c r="H6910" s="7">
        <v>100.11921641799999</v>
      </c>
      <c r="I6910" s="7">
        <v>73.539666667000006</v>
      </c>
      <c r="J6910" s="7">
        <v>99.788388570999999</v>
      </c>
      <c r="K6910" s="7">
        <v>4.0842939999999996E-3</v>
      </c>
      <c r="L6910" s="7">
        <v>8.1685899999999997E-4</v>
      </c>
      <c r="M6910" s="7">
        <v>73.296666666999997</v>
      </c>
      <c r="N6910" s="7">
        <v>3.0000000000000001E-3</v>
      </c>
      <c r="O6910" s="7">
        <v>5.9999999999999995E-4</v>
      </c>
      <c r="P6910" s="7">
        <v>1</v>
      </c>
      <c r="Q6910" s="7">
        <v>28</v>
      </c>
      <c r="R6910" s="7">
        <v>265</v>
      </c>
      <c r="S6910" s="189">
        <v>45625.593981481485</v>
      </c>
    </row>
    <row r="6911" spans="1:19">
      <c r="A6911" s="7">
        <v>2001</v>
      </c>
      <c r="B6911" s="123" t="s">
        <v>537</v>
      </c>
      <c r="C6911" s="123" t="s">
        <v>538</v>
      </c>
      <c r="D6911" s="123" t="s">
        <v>539</v>
      </c>
      <c r="E6911" s="123" t="s">
        <v>160</v>
      </c>
      <c r="F6911" s="7">
        <v>42.864950503000003</v>
      </c>
      <c r="G6911" s="123" t="s">
        <v>532</v>
      </c>
      <c r="H6911" s="7">
        <v>3.070544999</v>
      </c>
      <c r="I6911" s="7">
        <v>71.632999999999996</v>
      </c>
      <c r="J6911" s="7">
        <v>3.0601288160000002</v>
      </c>
      <c r="K6911" s="7">
        <v>1.2859500000000001E-4</v>
      </c>
      <c r="L6911" s="7">
        <v>2.5718970300000002E-5</v>
      </c>
      <c r="M6911" s="7">
        <v>71.39</v>
      </c>
      <c r="N6911" s="7">
        <v>3.0000000000000001E-3</v>
      </c>
      <c r="O6911" s="7">
        <v>5.9999999999999995E-4</v>
      </c>
      <c r="P6911" s="7">
        <v>1</v>
      </c>
      <c r="Q6911" s="7">
        <v>28</v>
      </c>
      <c r="R6911" s="7">
        <v>265</v>
      </c>
      <c r="S6911" s="189">
        <v>45625.593981481485</v>
      </c>
    </row>
    <row r="6912" spans="1:19">
      <c r="A6912" s="7">
        <v>2001</v>
      </c>
      <c r="B6912" s="123" t="s">
        <v>537</v>
      </c>
      <c r="C6912" s="123" t="s">
        <v>538</v>
      </c>
      <c r="D6912" s="123" t="s">
        <v>539</v>
      </c>
      <c r="E6912" s="123" t="s">
        <v>163</v>
      </c>
      <c r="F6912" s="7">
        <v>26.390100465</v>
      </c>
      <c r="G6912" s="123" t="s">
        <v>532</v>
      </c>
      <c r="H6912" s="7">
        <v>1.682223759</v>
      </c>
      <c r="I6912" s="7">
        <v>63.744500000000002</v>
      </c>
      <c r="J6912" s="7">
        <v>1.680785499</v>
      </c>
      <c r="K6912" s="7">
        <v>2.6390100469999998E-5</v>
      </c>
      <c r="L6912" s="7">
        <v>2.6390100470000002E-6</v>
      </c>
      <c r="M6912" s="7">
        <v>63.69</v>
      </c>
      <c r="N6912" s="7">
        <v>1E-3</v>
      </c>
      <c r="O6912" s="7">
        <v>1E-4</v>
      </c>
      <c r="P6912" s="7">
        <v>1</v>
      </c>
      <c r="Q6912" s="7">
        <v>28</v>
      </c>
      <c r="R6912" s="7">
        <v>265</v>
      </c>
      <c r="S6912" s="189">
        <v>45625.593981481485</v>
      </c>
    </row>
    <row r="6913" spans="1:19">
      <c r="A6913" s="7">
        <v>2001</v>
      </c>
      <c r="B6913" s="123" t="s">
        <v>537</v>
      </c>
      <c r="C6913" s="123" t="s">
        <v>538</v>
      </c>
      <c r="D6913" s="123" t="s">
        <v>539</v>
      </c>
      <c r="E6913" s="123" t="s">
        <v>535</v>
      </c>
      <c r="F6913" s="7">
        <v>1472.7102514640001</v>
      </c>
      <c r="G6913" s="123" t="s">
        <v>532</v>
      </c>
      <c r="H6913" s="7">
        <v>84.297561450000003</v>
      </c>
      <c r="I6913" s="7">
        <v>57.239746492000002</v>
      </c>
      <c r="J6913" s="7">
        <v>84.217298740999993</v>
      </c>
      <c r="K6913" s="7">
        <v>1.4727099999999999E-3</v>
      </c>
      <c r="L6913" s="7">
        <v>1.4727100000000001E-4</v>
      </c>
      <c r="M6913" s="7">
        <v>57.185246491999997</v>
      </c>
      <c r="N6913" s="7">
        <v>1E-3</v>
      </c>
      <c r="O6913" s="7">
        <v>1E-4</v>
      </c>
      <c r="P6913" s="7">
        <v>1</v>
      </c>
      <c r="Q6913" s="7">
        <v>28</v>
      </c>
      <c r="R6913" s="7">
        <v>265</v>
      </c>
      <c r="S6913" s="189">
        <v>45625.593981481485</v>
      </c>
    </row>
    <row r="6914" spans="1:19">
      <c r="A6914" s="7">
        <v>2001</v>
      </c>
      <c r="B6914" s="123" t="s">
        <v>537</v>
      </c>
      <c r="C6914" s="123" t="s">
        <v>538</v>
      </c>
      <c r="D6914" s="123" t="s">
        <v>539</v>
      </c>
      <c r="E6914" s="123" t="s">
        <v>541</v>
      </c>
      <c r="F6914" s="7">
        <v>2338.0033949829999</v>
      </c>
      <c r="G6914" s="123" t="s">
        <v>532</v>
      </c>
      <c r="H6914" s="7">
        <v>219.51788500399999</v>
      </c>
      <c r="I6914" s="7">
        <v>93.891174613000004</v>
      </c>
      <c r="J6914" s="7">
        <v>218.94975017900001</v>
      </c>
      <c r="K6914" s="7">
        <v>7.0140100000000002E-3</v>
      </c>
      <c r="L6914" s="7">
        <v>1.4028020000000001E-3</v>
      </c>
      <c r="M6914" s="7">
        <v>93.648174612999995</v>
      </c>
      <c r="N6914" s="7">
        <v>3.0000000000000001E-3</v>
      </c>
      <c r="O6914" s="7">
        <v>5.9999999999999995E-4</v>
      </c>
      <c r="P6914" s="7">
        <v>1</v>
      </c>
      <c r="Q6914" s="7">
        <v>28</v>
      </c>
      <c r="R6914" s="7">
        <v>265</v>
      </c>
      <c r="S6914" s="189">
        <v>45625.593981481485</v>
      </c>
    </row>
    <row r="6915" spans="1:19">
      <c r="A6915" s="7">
        <v>2001</v>
      </c>
      <c r="B6915" s="123" t="s">
        <v>537</v>
      </c>
      <c r="C6915" s="123" t="s">
        <v>538</v>
      </c>
      <c r="D6915" s="123" t="s">
        <v>542</v>
      </c>
      <c r="E6915" s="123" t="s">
        <v>27</v>
      </c>
      <c r="F6915" s="7">
        <v>179.96541120000001</v>
      </c>
      <c r="G6915" s="123" t="s">
        <v>532</v>
      </c>
      <c r="H6915" s="7">
        <v>9.8081149999999992E-3</v>
      </c>
      <c r="I6915" s="7">
        <v>5.45E-2</v>
      </c>
      <c r="J6915" s="7">
        <v>0</v>
      </c>
      <c r="K6915" s="7">
        <v>1.79965E-4</v>
      </c>
      <c r="L6915" s="7">
        <v>1.799654112E-5</v>
      </c>
      <c r="M6915" s="7">
        <v>0</v>
      </c>
      <c r="N6915" s="7">
        <v>1E-3</v>
      </c>
      <c r="O6915" s="7">
        <v>1E-4</v>
      </c>
      <c r="P6915" s="7"/>
      <c r="Q6915" s="7">
        <v>28</v>
      </c>
      <c r="R6915" s="7">
        <v>265</v>
      </c>
      <c r="S6915" s="189">
        <v>45625.593981481485</v>
      </c>
    </row>
    <row r="6916" spans="1:19">
      <c r="A6916" s="7">
        <v>2001</v>
      </c>
      <c r="B6916" s="123" t="s">
        <v>537</v>
      </c>
      <c r="C6916" s="123" t="s">
        <v>538</v>
      </c>
      <c r="D6916" s="123" t="s">
        <v>542</v>
      </c>
      <c r="E6916" s="123" t="s">
        <v>33</v>
      </c>
      <c r="F6916" s="7">
        <v>0</v>
      </c>
      <c r="G6916" s="123" t="s">
        <v>532</v>
      </c>
      <c r="H6916" s="7">
        <v>0</v>
      </c>
      <c r="I6916" s="7"/>
      <c r="J6916" s="7">
        <v>0</v>
      </c>
      <c r="K6916" s="7">
        <v>0</v>
      </c>
      <c r="L6916" s="7">
        <v>0</v>
      </c>
      <c r="M6916" s="7"/>
      <c r="N6916" s="7"/>
      <c r="O6916" s="7"/>
      <c r="P6916" s="7"/>
      <c r="Q6916" s="7">
        <v>28</v>
      </c>
      <c r="R6916" s="7">
        <v>265</v>
      </c>
      <c r="S6916" s="189">
        <v>45625.593981481485</v>
      </c>
    </row>
    <row r="6917" spans="1:19">
      <c r="A6917" s="7">
        <v>2001</v>
      </c>
      <c r="B6917" s="123" t="s">
        <v>537</v>
      </c>
      <c r="C6917" s="123" t="s">
        <v>538</v>
      </c>
      <c r="D6917" s="123" t="s">
        <v>542</v>
      </c>
      <c r="E6917" s="123" t="s">
        <v>540</v>
      </c>
      <c r="F6917" s="7">
        <v>799.18549652399997</v>
      </c>
      <c r="G6917" s="123" t="s">
        <v>532</v>
      </c>
      <c r="H6917" s="7">
        <v>76.144396145000002</v>
      </c>
      <c r="I6917" s="7">
        <v>95.277500000000003</v>
      </c>
      <c r="J6917" s="7">
        <v>75.602947971000006</v>
      </c>
      <c r="K6917" s="7">
        <v>7.9918550000000008E-3</v>
      </c>
      <c r="L6917" s="7">
        <v>1.198778E-3</v>
      </c>
      <c r="M6917" s="7">
        <v>94.6</v>
      </c>
      <c r="N6917" s="7">
        <v>0.01</v>
      </c>
      <c r="O6917" s="7">
        <v>1.5E-3</v>
      </c>
      <c r="P6917" s="7">
        <v>1</v>
      </c>
      <c r="Q6917" s="7">
        <v>28</v>
      </c>
      <c r="R6917" s="7">
        <v>265</v>
      </c>
      <c r="S6917" s="189">
        <v>45625.593981481485</v>
      </c>
    </row>
    <row r="6918" spans="1:19">
      <c r="A6918" s="7">
        <v>2001</v>
      </c>
      <c r="B6918" s="123" t="s">
        <v>537</v>
      </c>
      <c r="C6918" s="123" t="s">
        <v>538</v>
      </c>
      <c r="D6918" s="123" t="s">
        <v>542</v>
      </c>
      <c r="E6918" s="123" t="s">
        <v>531</v>
      </c>
      <c r="F6918" s="7">
        <v>5461.6598808079998</v>
      </c>
      <c r="G6918" s="123" t="s">
        <v>532</v>
      </c>
      <c r="H6918" s="7">
        <v>416.46795089099999</v>
      </c>
      <c r="I6918" s="7">
        <v>76.253</v>
      </c>
      <c r="J6918" s="7">
        <v>415.14076754000001</v>
      </c>
      <c r="K6918" s="7">
        <v>1.638498E-2</v>
      </c>
      <c r="L6918" s="7">
        <v>3.2769959999999999E-3</v>
      </c>
      <c r="M6918" s="7">
        <v>76.010000000000005</v>
      </c>
      <c r="N6918" s="7">
        <v>3.0000000000000001E-3</v>
      </c>
      <c r="O6918" s="7">
        <v>5.9999999999999995E-4</v>
      </c>
      <c r="P6918" s="7">
        <v>1</v>
      </c>
      <c r="Q6918" s="7">
        <v>28</v>
      </c>
      <c r="R6918" s="7">
        <v>265</v>
      </c>
      <c r="S6918" s="189">
        <v>45625.593981481485</v>
      </c>
    </row>
    <row r="6919" spans="1:19">
      <c r="A6919" s="7">
        <v>2001</v>
      </c>
      <c r="B6919" s="123" t="s">
        <v>537</v>
      </c>
      <c r="C6919" s="123" t="s">
        <v>538</v>
      </c>
      <c r="D6919" s="123" t="s">
        <v>542</v>
      </c>
      <c r="E6919" s="123" t="s">
        <v>533</v>
      </c>
      <c r="F6919" s="7">
        <v>1115.6777888030001</v>
      </c>
      <c r="G6919" s="123" t="s">
        <v>532</v>
      </c>
      <c r="H6919" s="7">
        <v>82.046572695999998</v>
      </c>
      <c r="I6919" s="7">
        <v>73.539666667000006</v>
      </c>
      <c r="J6919" s="7">
        <v>81.775462993999994</v>
      </c>
      <c r="K6919" s="7">
        <v>3.3470330000000001E-3</v>
      </c>
      <c r="L6919" s="7">
        <v>6.6940700000000001E-4</v>
      </c>
      <c r="M6919" s="7">
        <v>73.296666666999997</v>
      </c>
      <c r="N6919" s="7">
        <v>3.0000000000000001E-3</v>
      </c>
      <c r="O6919" s="7">
        <v>5.9999999999999995E-4</v>
      </c>
      <c r="P6919" s="7">
        <v>1</v>
      </c>
      <c r="Q6919" s="7">
        <v>28</v>
      </c>
      <c r="R6919" s="7">
        <v>265</v>
      </c>
      <c r="S6919" s="189">
        <v>45625.593981481485</v>
      </c>
    </row>
    <row r="6920" spans="1:19">
      <c r="A6920" s="7">
        <v>2001</v>
      </c>
      <c r="B6920" s="123" t="s">
        <v>537</v>
      </c>
      <c r="C6920" s="123" t="s">
        <v>538</v>
      </c>
      <c r="D6920" s="123" t="s">
        <v>542</v>
      </c>
      <c r="E6920" s="123" t="s">
        <v>160</v>
      </c>
      <c r="F6920" s="7">
        <v>458.06370292899999</v>
      </c>
      <c r="G6920" s="123" t="s">
        <v>532</v>
      </c>
      <c r="H6920" s="7">
        <v>32.812477231999999</v>
      </c>
      <c r="I6920" s="7">
        <v>71.632999999999996</v>
      </c>
      <c r="J6920" s="7">
        <v>32.701167752000003</v>
      </c>
      <c r="K6920" s="7">
        <v>1.3741910000000001E-3</v>
      </c>
      <c r="L6920" s="7">
        <v>2.7483800000000001E-4</v>
      </c>
      <c r="M6920" s="7">
        <v>71.39</v>
      </c>
      <c r="N6920" s="7">
        <v>3.0000000000000001E-3</v>
      </c>
      <c r="O6920" s="7">
        <v>5.9999999999999995E-4</v>
      </c>
      <c r="P6920" s="7">
        <v>1</v>
      </c>
      <c r="Q6920" s="7">
        <v>28</v>
      </c>
      <c r="R6920" s="7">
        <v>265</v>
      </c>
      <c r="S6920" s="189">
        <v>45625.593981481485</v>
      </c>
    </row>
    <row r="6921" spans="1:19">
      <c r="A6921" s="7">
        <v>2001</v>
      </c>
      <c r="B6921" s="123" t="s">
        <v>537</v>
      </c>
      <c r="C6921" s="123" t="s">
        <v>538</v>
      </c>
      <c r="D6921" s="123" t="s">
        <v>542</v>
      </c>
      <c r="E6921" s="123" t="s">
        <v>163</v>
      </c>
      <c r="F6921" s="7">
        <v>458.49046568</v>
      </c>
      <c r="G6921" s="123" t="s">
        <v>532</v>
      </c>
      <c r="H6921" s="7">
        <v>29.22624549</v>
      </c>
      <c r="I6921" s="7">
        <v>63.744500000000002</v>
      </c>
      <c r="J6921" s="7">
        <v>29.201257759000001</v>
      </c>
      <c r="K6921" s="7">
        <v>4.5848999999999998E-4</v>
      </c>
      <c r="L6921" s="7">
        <v>4.584904657E-5</v>
      </c>
      <c r="M6921" s="7">
        <v>63.69</v>
      </c>
      <c r="N6921" s="7">
        <v>1E-3</v>
      </c>
      <c r="O6921" s="7">
        <v>1E-4</v>
      </c>
      <c r="P6921" s="7">
        <v>1</v>
      </c>
      <c r="Q6921" s="7">
        <v>28</v>
      </c>
      <c r="R6921" s="7">
        <v>265</v>
      </c>
      <c r="S6921" s="189">
        <v>45625.593981481485</v>
      </c>
    </row>
    <row r="6922" spans="1:19">
      <c r="A6922" s="7">
        <v>2001</v>
      </c>
      <c r="B6922" s="123" t="s">
        <v>537</v>
      </c>
      <c r="C6922" s="123" t="s">
        <v>538</v>
      </c>
      <c r="D6922" s="123" t="s">
        <v>542</v>
      </c>
      <c r="E6922" s="123" t="s">
        <v>535</v>
      </c>
      <c r="F6922" s="7">
        <v>6460.833850387</v>
      </c>
      <c r="G6922" s="123" t="s">
        <v>532</v>
      </c>
      <c r="H6922" s="7">
        <v>369.81649172300001</v>
      </c>
      <c r="I6922" s="7">
        <v>57.239746492000002</v>
      </c>
      <c r="J6922" s="7">
        <v>369.46437627799997</v>
      </c>
      <c r="K6922" s="7">
        <v>6.4608340000000004E-3</v>
      </c>
      <c r="L6922" s="7">
        <v>6.4608299999999999E-4</v>
      </c>
      <c r="M6922" s="7">
        <v>57.185246491999997</v>
      </c>
      <c r="N6922" s="7">
        <v>1E-3</v>
      </c>
      <c r="O6922" s="7">
        <v>1E-4</v>
      </c>
      <c r="P6922" s="7">
        <v>1</v>
      </c>
      <c r="Q6922" s="7">
        <v>28</v>
      </c>
      <c r="R6922" s="7">
        <v>265</v>
      </c>
      <c r="S6922" s="189">
        <v>45625.593981481485</v>
      </c>
    </row>
    <row r="6923" spans="1:19">
      <c r="A6923" s="7">
        <v>2001</v>
      </c>
      <c r="B6923" s="123" t="s">
        <v>537</v>
      </c>
      <c r="C6923" s="123" t="s">
        <v>538</v>
      </c>
      <c r="D6923" s="123" t="s">
        <v>542</v>
      </c>
      <c r="E6923" s="123" t="s">
        <v>541</v>
      </c>
      <c r="F6923" s="7">
        <v>3773.8823729370001</v>
      </c>
      <c r="G6923" s="123" t="s">
        <v>532</v>
      </c>
      <c r="H6923" s="7">
        <v>354.33424884599998</v>
      </c>
      <c r="I6923" s="7">
        <v>93.891174613000004</v>
      </c>
      <c r="J6923" s="7">
        <v>353.41719542999999</v>
      </c>
      <c r="K6923" s="7">
        <v>1.1321647000000001E-2</v>
      </c>
      <c r="L6923" s="7">
        <v>2.2643289999999998E-3</v>
      </c>
      <c r="M6923" s="7">
        <v>93.648174612999995</v>
      </c>
      <c r="N6923" s="7">
        <v>3.0000000000000001E-3</v>
      </c>
      <c r="O6923" s="7">
        <v>5.9999999999999995E-4</v>
      </c>
      <c r="P6923" s="7">
        <v>1</v>
      </c>
      <c r="Q6923" s="7">
        <v>28</v>
      </c>
      <c r="R6923" s="7">
        <v>265</v>
      </c>
      <c r="S6923" s="189">
        <v>45625.593981481485</v>
      </c>
    </row>
    <row r="6924" spans="1:19">
      <c r="A6924" s="7">
        <v>2001</v>
      </c>
      <c r="B6924" s="123" t="s">
        <v>537</v>
      </c>
      <c r="C6924" s="123" t="s">
        <v>538</v>
      </c>
      <c r="D6924" s="123" t="s">
        <v>543</v>
      </c>
      <c r="E6924" s="123" t="s">
        <v>540</v>
      </c>
      <c r="F6924" s="7">
        <v>347.32072283999997</v>
      </c>
      <c r="G6924" s="123" t="s">
        <v>532</v>
      </c>
      <c r="H6924" s="7">
        <v>33.091850170000001</v>
      </c>
      <c r="I6924" s="7">
        <v>95.277500000000003</v>
      </c>
      <c r="J6924" s="7">
        <v>32.856540381000002</v>
      </c>
      <c r="K6924" s="7">
        <v>3.4732069999999999E-3</v>
      </c>
      <c r="L6924" s="7">
        <v>5.20981E-4</v>
      </c>
      <c r="M6924" s="7">
        <v>94.6</v>
      </c>
      <c r="N6924" s="7">
        <v>0.01</v>
      </c>
      <c r="O6924" s="7">
        <v>1.5E-3</v>
      </c>
      <c r="P6924" s="7">
        <v>1</v>
      </c>
      <c r="Q6924" s="7">
        <v>28</v>
      </c>
      <c r="R6924" s="7">
        <v>265</v>
      </c>
      <c r="S6924" s="189">
        <v>45625.593981481485</v>
      </c>
    </row>
    <row r="6925" spans="1:19">
      <c r="A6925" s="7">
        <v>2001</v>
      </c>
      <c r="B6925" s="123" t="s">
        <v>537</v>
      </c>
      <c r="C6925" s="123" t="s">
        <v>538</v>
      </c>
      <c r="D6925" s="123" t="s">
        <v>543</v>
      </c>
      <c r="E6925" s="123" t="s">
        <v>531</v>
      </c>
      <c r="F6925" s="7">
        <v>442.177156524</v>
      </c>
      <c r="G6925" s="123" t="s">
        <v>532</v>
      </c>
      <c r="H6925" s="7">
        <v>33.717334716000003</v>
      </c>
      <c r="I6925" s="7">
        <v>76.253</v>
      </c>
      <c r="J6925" s="7">
        <v>33.609885667</v>
      </c>
      <c r="K6925" s="7">
        <v>1.3265309999999999E-3</v>
      </c>
      <c r="L6925" s="7">
        <v>2.6530599999999998E-4</v>
      </c>
      <c r="M6925" s="7">
        <v>76.010000000000005</v>
      </c>
      <c r="N6925" s="7">
        <v>3.0000000000000001E-3</v>
      </c>
      <c r="O6925" s="7">
        <v>5.9999999999999995E-4</v>
      </c>
      <c r="P6925" s="7">
        <v>1</v>
      </c>
      <c r="Q6925" s="7">
        <v>28</v>
      </c>
      <c r="R6925" s="7">
        <v>265</v>
      </c>
      <c r="S6925" s="189">
        <v>45625.593981481485</v>
      </c>
    </row>
    <row r="6926" spans="1:19">
      <c r="A6926" s="7">
        <v>2001</v>
      </c>
      <c r="B6926" s="123" t="s">
        <v>537</v>
      </c>
      <c r="C6926" s="123" t="s">
        <v>538</v>
      </c>
      <c r="D6926" s="123" t="s">
        <v>543</v>
      </c>
      <c r="E6926" s="123" t="s">
        <v>533</v>
      </c>
      <c r="F6926" s="7">
        <v>189.580641001</v>
      </c>
      <c r="G6926" s="123" t="s">
        <v>532</v>
      </c>
      <c r="H6926" s="7">
        <v>13.941697145999999</v>
      </c>
      <c r="I6926" s="7">
        <v>73.539666667000006</v>
      </c>
      <c r="J6926" s="7">
        <v>13.89562905</v>
      </c>
      <c r="K6926" s="7">
        <v>5.6874200000000001E-4</v>
      </c>
      <c r="L6926" s="7">
        <v>1.13748E-4</v>
      </c>
      <c r="M6926" s="7">
        <v>73.296666666999997</v>
      </c>
      <c r="N6926" s="7">
        <v>3.0000000000000001E-3</v>
      </c>
      <c r="O6926" s="7">
        <v>5.9999999999999995E-4</v>
      </c>
      <c r="P6926" s="7">
        <v>1</v>
      </c>
      <c r="Q6926" s="7">
        <v>28</v>
      </c>
      <c r="R6926" s="7">
        <v>265</v>
      </c>
      <c r="S6926" s="189">
        <v>45625.593981481485</v>
      </c>
    </row>
    <row r="6927" spans="1:19">
      <c r="A6927" s="7">
        <v>2001</v>
      </c>
      <c r="B6927" s="123" t="s">
        <v>537</v>
      </c>
      <c r="C6927" s="123" t="s">
        <v>538</v>
      </c>
      <c r="D6927" s="123" t="s">
        <v>543</v>
      </c>
      <c r="E6927" s="123" t="s">
        <v>160</v>
      </c>
      <c r="F6927" s="7">
        <v>37.084935731999998</v>
      </c>
      <c r="G6927" s="123" t="s">
        <v>532</v>
      </c>
      <c r="H6927" s="7">
        <v>2.6565052009999999</v>
      </c>
      <c r="I6927" s="7">
        <v>71.632999999999996</v>
      </c>
      <c r="J6927" s="7">
        <v>2.6474935620000002</v>
      </c>
      <c r="K6927" s="7">
        <v>1.11255E-4</v>
      </c>
      <c r="L6927" s="7">
        <v>2.225096144E-5</v>
      </c>
      <c r="M6927" s="7">
        <v>71.39</v>
      </c>
      <c r="N6927" s="7">
        <v>3.0000000000000001E-3</v>
      </c>
      <c r="O6927" s="7">
        <v>5.9999999999999995E-4</v>
      </c>
      <c r="P6927" s="7">
        <v>1</v>
      </c>
      <c r="Q6927" s="7">
        <v>28</v>
      </c>
      <c r="R6927" s="7">
        <v>265</v>
      </c>
      <c r="S6927" s="189">
        <v>45625.593981481485</v>
      </c>
    </row>
    <row r="6928" spans="1:19">
      <c r="A6928" s="7">
        <v>2001</v>
      </c>
      <c r="B6928" s="123" t="s">
        <v>537</v>
      </c>
      <c r="C6928" s="123" t="s">
        <v>538</v>
      </c>
      <c r="D6928" s="123" t="s">
        <v>543</v>
      </c>
      <c r="E6928" s="123" t="s">
        <v>163</v>
      </c>
      <c r="F6928" s="7">
        <v>594.34683377199997</v>
      </c>
      <c r="G6928" s="123" t="s">
        <v>532</v>
      </c>
      <c r="H6928" s="7">
        <v>37.886341745000003</v>
      </c>
      <c r="I6928" s="7">
        <v>63.744500000000002</v>
      </c>
      <c r="J6928" s="7">
        <v>37.853949843000002</v>
      </c>
      <c r="K6928" s="7">
        <v>5.9434699999999995E-4</v>
      </c>
      <c r="L6928" s="7">
        <v>5.9434683380000002E-5</v>
      </c>
      <c r="M6928" s="7">
        <v>63.69</v>
      </c>
      <c r="N6928" s="7">
        <v>1E-3</v>
      </c>
      <c r="O6928" s="7">
        <v>1E-4</v>
      </c>
      <c r="P6928" s="7">
        <v>1</v>
      </c>
      <c r="Q6928" s="7">
        <v>28</v>
      </c>
      <c r="R6928" s="7">
        <v>265</v>
      </c>
      <c r="S6928" s="189">
        <v>45625.593981481485</v>
      </c>
    </row>
    <row r="6929" spans="1:19">
      <c r="A6929" s="7">
        <v>2001</v>
      </c>
      <c r="B6929" s="123" t="s">
        <v>537</v>
      </c>
      <c r="C6929" s="123" t="s">
        <v>538</v>
      </c>
      <c r="D6929" s="123" t="s">
        <v>543</v>
      </c>
      <c r="E6929" s="123" t="s">
        <v>535</v>
      </c>
      <c r="F6929" s="7">
        <v>83.523999645000004</v>
      </c>
      <c r="G6929" s="123" t="s">
        <v>532</v>
      </c>
      <c r="H6929" s="7">
        <v>4.7808925660000003</v>
      </c>
      <c r="I6929" s="7">
        <v>57.239746492000002</v>
      </c>
      <c r="J6929" s="7">
        <v>4.7763405079999997</v>
      </c>
      <c r="K6929" s="7">
        <v>8.3523999650000005E-5</v>
      </c>
      <c r="L6929" s="7">
        <v>8.3523999650000005E-6</v>
      </c>
      <c r="M6929" s="7">
        <v>57.185246491999997</v>
      </c>
      <c r="N6929" s="7">
        <v>1E-3</v>
      </c>
      <c r="O6929" s="7">
        <v>1E-4</v>
      </c>
      <c r="P6929" s="7">
        <v>1</v>
      </c>
      <c r="Q6929" s="7">
        <v>28</v>
      </c>
      <c r="R6929" s="7">
        <v>265</v>
      </c>
      <c r="S6929" s="189">
        <v>45625.593981481485</v>
      </c>
    </row>
    <row r="6930" spans="1:19">
      <c r="A6930" s="7">
        <v>2001</v>
      </c>
      <c r="B6930" s="123" t="s">
        <v>537</v>
      </c>
      <c r="C6930" s="123" t="s">
        <v>538</v>
      </c>
      <c r="D6930" s="123" t="s">
        <v>543</v>
      </c>
      <c r="E6930" s="123" t="s">
        <v>541</v>
      </c>
      <c r="F6930" s="7">
        <v>0</v>
      </c>
      <c r="G6930" s="123" t="s">
        <v>532</v>
      </c>
      <c r="H6930" s="7">
        <v>0</v>
      </c>
      <c r="I6930" s="7"/>
      <c r="J6930" s="7">
        <v>0</v>
      </c>
      <c r="K6930" s="7">
        <v>0</v>
      </c>
      <c r="L6930" s="7">
        <v>0</v>
      </c>
      <c r="M6930" s="7"/>
      <c r="N6930" s="7"/>
      <c r="O6930" s="7"/>
      <c r="P6930" s="7">
        <v>1</v>
      </c>
      <c r="Q6930" s="7">
        <v>28</v>
      </c>
      <c r="R6930" s="7">
        <v>265</v>
      </c>
      <c r="S6930" s="189">
        <v>45625.593981481485</v>
      </c>
    </row>
    <row r="6931" spans="1:19">
      <c r="A6931" s="7">
        <v>2001</v>
      </c>
      <c r="B6931" s="123" t="s">
        <v>537</v>
      </c>
      <c r="C6931" s="123" t="s">
        <v>538</v>
      </c>
      <c r="D6931" s="123" t="s">
        <v>544</v>
      </c>
      <c r="E6931" s="123" t="s">
        <v>33</v>
      </c>
      <c r="F6931" s="7">
        <v>4563.1229817599997</v>
      </c>
      <c r="G6931" s="123" t="s">
        <v>532</v>
      </c>
      <c r="H6931" s="7">
        <v>8.6699336650000003</v>
      </c>
      <c r="I6931" s="7">
        <v>1.9</v>
      </c>
      <c r="J6931" s="7">
        <v>0</v>
      </c>
      <c r="K6931" s="7">
        <v>0.13689368900000001</v>
      </c>
      <c r="L6931" s="7">
        <v>1.8252491999999999E-2</v>
      </c>
      <c r="M6931" s="7">
        <v>0</v>
      </c>
      <c r="N6931" s="7">
        <v>0.03</v>
      </c>
      <c r="O6931" s="7">
        <v>4.0000000000000001E-3</v>
      </c>
      <c r="P6931" s="7"/>
      <c r="Q6931" s="7">
        <v>28</v>
      </c>
      <c r="R6931" s="7">
        <v>265</v>
      </c>
      <c r="S6931" s="189">
        <v>45625.593981481485</v>
      </c>
    </row>
    <row r="6932" spans="1:19">
      <c r="A6932" s="7">
        <v>2001</v>
      </c>
      <c r="B6932" s="123" t="s">
        <v>537</v>
      </c>
      <c r="C6932" s="123" t="s">
        <v>538</v>
      </c>
      <c r="D6932" s="123" t="s">
        <v>544</v>
      </c>
      <c r="E6932" s="123" t="s">
        <v>540</v>
      </c>
      <c r="F6932" s="7">
        <v>0</v>
      </c>
      <c r="G6932" s="123" t="s">
        <v>532</v>
      </c>
      <c r="H6932" s="7">
        <v>0</v>
      </c>
      <c r="I6932" s="7"/>
      <c r="J6932" s="7">
        <v>0</v>
      </c>
      <c r="K6932" s="7">
        <v>0</v>
      </c>
      <c r="L6932" s="7">
        <v>0</v>
      </c>
      <c r="M6932" s="7"/>
      <c r="N6932" s="7"/>
      <c r="O6932" s="7"/>
      <c r="P6932" s="7">
        <v>1</v>
      </c>
      <c r="Q6932" s="7">
        <v>28</v>
      </c>
      <c r="R6932" s="7">
        <v>265</v>
      </c>
      <c r="S6932" s="189">
        <v>45625.593981481485</v>
      </c>
    </row>
    <row r="6933" spans="1:19">
      <c r="A6933" s="7">
        <v>2001</v>
      </c>
      <c r="B6933" s="123" t="s">
        <v>537</v>
      </c>
      <c r="C6933" s="123" t="s">
        <v>538</v>
      </c>
      <c r="D6933" s="123" t="s">
        <v>544</v>
      </c>
      <c r="E6933" s="123" t="s">
        <v>531</v>
      </c>
      <c r="F6933" s="7">
        <v>246.140094799</v>
      </c>
      <c r="G6933" s="123" t="s">
        <v>532</v>
      </c>
      <c r="H6933" s="7">
        <v>18.768920648999998</v>
      </c>
      <c r="I6933" s="7">
        <v>76.253</v>
      </c>
      <c r="J6933" s="7">
        <v>18.709108606000001</v>
      </c>
      <c r="K6933" s="7">
        <v>7.3842000000000005E-4</v>
      </c>
      <c r="L6933" s="7">
        <v>1.47684E-4</v>
      </c>
      <c r="M6933" s="7">
        <v>76.010000000000005</v>
      </c>
      <c r="N6933" s="7">
        <v>3.0000000000000001E-3</v>
      </c>
      <c r="O6933" s="7">
        <v>5.9999999999999995E-4</v>
      </c>
      <c r="P6933" s="7">
        <v>1</v>
      </c>
      <c r="Q6933" s="7">
        <v>28</v>
      </c>
      <c r="R6933" s="7">
        <v>265</v>
      </c>
      <c r="S6933" s="189">
        <v>45625.593981481485</v>
      </c>
    </row>
    <row r="6934" spans="1:19">
      <c r="A6934" s="7">
        <v>2001</v>
      </c>
      <c r="B6934" s="123" t="s">
        <v>537</v>
      </c>
      <c r="C6934" s="123" t="s">
        <v>538</v>
      </c>
      <c r="D6934" s="123" t="s">
        <v>544</v>
      </c>
      <c r="E6934" s="123" t="s">
        <v>533</v>
      </c>
      <c r="F6934" s="7">
        <v>8.4672192640000006</v>
      </c>
      <c r="G6934" s="123" t="s">
        <v>532</v>
      </c>
      <c r="H6934" s="7">
        <v>0.62267648200000003</v>
      </c>
      <c r="I6934" s="7">
        <v>73.539666667000006</v>
      </c>
      <c r="J6934" s="7">
        <v>0.62061894799999995</v>
      </c>
      <c r="K6934" s="7">
        <v>2.540165779E-5</v>
      </c>
      <c r="L6934" s="7">
        <v>5.0803315579999998E-6</v>
      </c>
      <c r="M6934" s="7">
        <v>73.296666666999997</v>
      </c>
      <c r="N6934" s="7">
        <v>3.0000000000000001E-3</v>
      </c>
      <c r="O6934" s="7">
        <v>5.9999999999999995E-4</v>
      </c>
      <c r="P6934" s="7">
        <v>1</v>
      </c>
      <c r="Q6934" s="7">
        <v>28</v>
      </c>
      <c r="R6934" s="7">
        <v>265</v>
      </c>
      <c r="S6934" s="189">
        <v>45625.593981481485</v>
      </c>
    </row>
    <row r="6935" spans="1:19">
      <c r="A6935" s="7">
        <v>2001</v>
      </c>
      <c r="B6935" s="123" t="s">
        <v>537</v>
      </c>
      <c r="C6935" s="123" t="s">
        <v>538</v>
      </c>
      <c r="D6935" s="123" t="s">
        <v>544</v>
      </c>
      <c r="E6935" s="123" t="s">
        <v>160</v>
      </c>
      <c r="F6935" s="7">
        <v>20.643512360999999</v>
      </c>
      <c r="G6935" s="123" t="s">
        <v>532</v>
      </c>
      <c r="H6935" s="7">
        <v>1.4787567210000001</v>
      </c>
      <c r="I6935" s="7">
        <v>71.632999999999996</v>
      </c>
      <c r="J6935" s="7">
        <v>1.4737403469999999</v>
      </c>
      <c r="K6935" s="7">
        <v>6.1930537080000006E-5</v>
      </c>
      <c r="L6935" s="7">
        <v>1.238610742E-5</v>
      </c>
      <c r="M6935" s="7">
        <v>71.39</v>
      </c>
      <c r="N6935" s="7">
        <v>3.0000000000000001E-3</v>
      </c>
      <c r="O6935" s="7">
        <v>5.9999999999999995E-4</v>
      </c>
      <c r="P6935" s="7">
        <v>1</v>
      </c>
      <c r="Q6935" s="7">
        <v>28</v>
      </c>
      <c r="R6935" s="7">
        <v>265</v>
      </c>
      <c r="S6935" s="189">
        <v>45625.593981481485</v>
      </c>
    </row>
    <row r="6936" spans="1:19">
      <c r="A6936" s="7">
        <v>2001</v>
      </c>
      <c r="B6936" s="123" t="s">
        <v>537</v>
      </c>
      <c r="C6936" s="123" t="s">
        <v>538</v>
      </c>
      <c r="D6936" s="123" t="s">
        <v>544</v>
      </c>
      <c r="E6936" s="123" t="s">
        <v>163</v>
      </c>
      <c r="F6936" s="7">
        <v>0</v>
      </c>
      <c r="G6936" s="123" t="s">
        <v>532</v>
      </c>
      <c r="H6936" s="7">
        <v>0</v>
      </c>
      <c r="I6936" s="7"/>
      <c r="J6936" s="7">
        <v>0</v>
      </c>
      <c r="K6936" s="7">
        <v>0</v>
      </c>
      <c r="L6936" s="7">
        <v>0</v>
      </c>
      <c r="M6936" s="7"/>
      <c r="N6936" s="7"/>
      <c r="O6936" s="7"/>
      <c r="P6936" s="7">
        <v>1</v>
      </c>
      <c r="Q6936" s="7">
        <v>28</v>
      </c>
      <c r="R6936" s="7">
        <v>265</v>
      </c>
      <c r="S6936" s="189">
        <v>45625.593981481485</v>
      </c>
    </row>
    <row r="6937" spans="1:19">
      <c r="A6937" s="7">
        <v>2001</v>
      </c>
      <c r="B6937" s="123" t="s">
        <v>537</v>
      </c>
      <c r="C6937" s="123" t="s">
        <v>538</v>
      </c>
      <c r="D6937" s="123" t="s">
        <v>544</v>
      </c>
      <c r="E6937" s="123" t="s">
        <v>535</v>
      </c>
      <c r="F6937" s="7">
        <v>19.255121066000001</v>
      </c>
      <c r="G6937" s="123" t="s">
        <v>532</v>
      </c>
      <c r="H6937" s="7">
        <v>1.1021582480000001</v>
      </c>
      <c r="I6937" s="7">
        <v>57.239746492000002</v>
      </c>
      <c r="J6937" s="7">
        <v>1.1011088440000001</v>
      </c>
      <c r="K6937" s="7">
        <v>1.9255121070000001E-5</v>
      </c>
      <c r="L6937" s="7">
        <v>1.925512107E-6</v>
      </c>
      <c r="M6937" s="7">
        <v>57.185246491999997</v>
      </c>
      <c r="N6937" s="7">
        <v>1E-3</v>
      </c>
      <c r="O6937" s="7">
        <v>1E-4</v>
      </c>
      <c r="P6937" s="7">
        <v>1</v>
      </c>
      <c r="Q6937" s="7">
        <v>28</v>
      </c>
      <c r="R6937" s="7">
        <v>265</v>
      </c>
      <c r="S6937" s="189">
        <v>45625.593981481485</v>
      </c>
    </row>
    <row r="6938" spans="1:19">
      <c r="A6938" s="7">
        <v>2001</v>
      </c>
      <c r="B6938" s="123" t="s">
        <v>537</v>
      </c>
      <c r="C6938" s="123" t="s">
        <v>538</v>
      </c>
      <c r="D6938" s="123" t="s">
        <v>544</v>
      </c>
      <c r="E6938" s="123" t="s">
        <v>541</v>
      </c>
      <c r="F6938" s="7">
        <v>0</v>
      </c>
      <c r="G6938" s="123" t="s">
        <v>532</v>
      </c>
      <c r="H6938" s="7">
        <v>0</v>
      </c>
      <c r="I6938" s="7"/>
      <c r="J6938" s="7">
        <v>0</v>
      </c>
      <c r="K6938" s="7">
        <v>0</v>
      </c>
      <c r="L6938" s="7">
        <v>0</v>
      </c>
      <c r="M6938" s="7"/>
      <c r="N6938" s="7"/>
      <c r="O6938" s="7"/>
      <c r="P6938" s="7">
        <v>1</v>
      </c>
      <c r="Q6938" s="7">
        <v>28</v>
      </c>
      <c r="R6938" s="7">
        <v>265</v>
      </c>
      <c r="S6938" s="189">
        <v>45625.593981481485</v>
      </c>
    </row>
    <row r="6939" spans="1:19">
      <c r="A6939" s="7">
        <v>2001</v>
      </c>
      <c r="B6939" s="123" t="s">
        <v>537</v>
      </c>
      <c r="C6939" s="123" t="s">
        <v>538</v>
      </c>
      <c r="D6939" s="123" t="s">
        <v>545</v>
      </c>
      <c r="E6939" s="123" t="s">
        <v>540</v>
      </c>
      <c r="F6939" s="7">
        <v>0</v>
      </c>
      <c r="G6939" s="123" t="s">
        <v>532</v>
      </c>
      <c r="H6939" s="7">
        <v>0</v>
      </c>
      <c r="I6939" s="7"/>
      <c r="J6939" s="7">
        <v>0</v>
      </c>
      <c r="K6939" s="7">
        <v>0</v>
      </c>
      <c r="L6939" s="7">
        <v>0</v>
      </c>
      <c r="M6939" s="7"/>
      <c r="N6939" s="7"/>
      <c r="O6939" s="7"/>
      <c r="P6939" s="7">
        <v>1</v>
      </c>
      <c r="Q6939" s="7">
        <v>28</v>
      </c>
      <c r="R6939" s="7">
        <v>265</v>
      </c>
      <c r="S6939" s="189">
        <v>45625.593981481485</v>
      </c>
    </row>
    <row r="6940" spans="1:19">
      <c r="A6940" s="7">
        <v>2001</v>
      </c>
      <c r="B6940" s="123" t="s">
        <v>537</v>
      </c>
      <c r="C6940" s="123" t="s">
        <v>538</v>
      </c>
      <c r="D6940" s="123" t="s">
        <v>545</v>
      </c>
      <c r="E6940" s="123" t="s">
        <v>531</v>
      </c>
      <c r="F6940" s="7">
        <v>96.229359501999994</v>
      </c>
      <c r="G6940" s="123" t="s">
        <v>532</v>
      </c>
      <c r="H6940" s="7">
        <v>7.3377773499999996</v>
      </c>
      <c r="I6940" s="7">
        <v>76.253</v>
      </c>
      <c r="J6940" s="7">
        <v>7.3143936160000003</v>
      </c>
      <c r="K6940" s="7">
        <v>2.88688E-4</v>
      </c>
      <c r="L6940" s="7">
        <v>5.7737615700000003E-5</v>
      </c>
      <c r="M6940" s="7">
        <v>76.010000000000005</v>
      </c>
      <c r="N6940" s="7">
        <v>3.0000000000000001E-3</v>
      </c>
      <c r="O6940" s="7">
        <v>5.9999999999999995E-4</v>
      </c>
      <c r="P6940" s="7">
        <v>1</v>
      </c>
      <c r="Q6940" s="7">
        <v>28</v>
      </c>
      <c r="R6940" s="7">
        <v>265</v>
      </c>
      <c r="S6940" s="189">
        <v>45625.593981481485</v>
      </c>
    </row>
    <row r="6941" spans="1:19">
      <c r="A6941" s="7">
        <v>2001</v>
      </c>
      <c r="B6941" s="123" t="s">
        <v>537</v>
      </c>
      <c r="C6941" s="123" t="s">
        <v>538</v>
      </c>
      <c r="D6941" s="123" t="s">
        <v>545</v>
      </c>
      <c r="E6941" s="123" t="s">
        <v>533</v>
      </c>
      <c r="F6941" s="7">
        <v>174.77865571199999</v>
      </c>
      <c r="G6941" s="123" t="s">
        <v>532</v>
      </c>
      <c r="H6941" s="7">
        <v>12.853164081999999</v>
      </c>
      <c r="I6941" s="7">
        <v>73.539666667000006</v>
      </c>
      <c r="J6941" s="7">
        <v>12.810692868</v>
      </c>
      <c r="K6941" s="7">
        <v>5.2433600000000003E-4</v>
      </c>
      <c r="L6941" s="7">
        <v>1.04867E-4</v>
      </c>
      <c r="M6941" s="7">
        <v>73.296666666999997</v>
      </c>
      <c r="N6941" s="7">
        <v>3.0000000000000001E-3</v>
      </c>
      <c r="O6941" s="7">
        <v>5.9999999999999995E-4</v>
      </c>
      <c r="P6941" s="7">
        <v>1</v>
      </c>
      <c r="Q6941" s="7">
        <v>28</v>
      </c>
      <c r="R6941" s="7">
        <v>265</v>
      </c>
      <c r="S6941" s="189">
        <v>45625.593981481485</v>
      </c>
    </row>
    <row r="6942" spans="1:19">
      <c r="A6942" s="7">
        <v>2001</v>
      </c>
      <c r="B6942" s="123" t="s">
        <v>537</v>
      </c>
      <c r="C6942" s="123" t="s">
        <v>538</v>
      </c>
      <c r="D6942" s="123" t="s">
        <v>545</v>
      </c>
      <c r="E6942" s="123" t="s">
        <v>160</v>
      </c>
      <c r="F6942" s="7">
        <v>8.0706557540000006</v>
      </c>
      <c r="G6942" s="123" t="s">
        <v>532</v>
      </c>
      <c r="H6942" s="7">
        <v>0.57812528399999996</v>
      </c>
      <c r="I6942" s="7">
        <v>71.632999999999996</v>
      </c>
      <c r="J6942" s="7">
        <v>0.576164114</v>
      </c>
      <c r="K6942" s="7">
        <v>2.421196726E-5</v>
      </c>
      <c r="L6942" s="7">
        <v>4.842393452E-6</v>
      </c>
      <c r="M6942" s="7">
        <v>71.39</v>
      </c>
      <c r="N6942" s="7">
        <v>3.0000000000000001E-3</v>
      </c>
      <c r="O6942" s="7">
        <v>5.9999999999999995E-4</v>
      </c>
      <c r="P6942" s="7">
        <v>1</v>
      </c>
      <c r="Q6942" s="7">
        <v>28</v>
      </c>
      <c r="R6942" s="7">
        <v>265</v>
      </c>
      <c r="S6942" s="189">
        <v>45625.593981481485</v>
      </c>
    </row>
    <row r="6943" spans="1:19">
      <c r="A6943" s="7">
        <v>2001</v>
      </c>
      <c r="B6943" s="123" t="s">
        <v>537</v>
      </c>
      <c r="C6943" s="123" t="s">
        <v>538</v>
      </c>
      <c r="D6943" s="123" t="s">
        <v>545</v>
      </c>
      <c r="E6943" s="123" t="s">
        <v>163</v>
      </c>
      <c r="F6943" s="7">
        <v>0</v>
      </c>
      <c r="G6943" s="123" t="s">
        <v>532</v>
      </c>
      <c r="H6943" s="7">
        <v>0</v>
      </c>
      <c r="I6943" s="7"/>
      <c r="J6943" s="7">
        <v>0</v>
      </c>
      <c r="K6943" s="7">
        <v>0</v>
      </c>
      <c r="L6943" s="7">
        <v>0</v>
      </c>
      <c r="M6943" s="7"/>
      <c r="N6943" s="7"/>
      <c r="O6943" s="7"/>
      <c r="P6943" s="7">
        <v>1</v>
      </c>
      <c r="Q6943" s="7">
        <v>28</v>
      </c>
      <c r="R6943" s="7">
        <v>265</v>
      </c>
      <c r="S6943" s="189">
        <v>45625.593981481485</v>
      </c>
    </row>
    <row r="6944" spans="1:19">
      <c r="A6944" s="7">
        <v>2001</v>
      </c>
      <c r="B6944" s="123" t="s">
        <v>537</v>
      </c>
      <c r="C6944" s="123" t="s">
        <v>538</v>
      </c>
      <c r="D6944" s="123" t="s">
        <v>545</v>
      </c>
      <c r="E6944" s="123" t="s">
        <v>535</v>
      </c>
      <c r="F6944" s="7">
        <v>1305.1612260649999</v>
      </c>
      <c r="G6944" s="123" t="s">
        <v>532</v>
      </c>
      <c r="H6944" s="7">
        <v>74.707097711000003</v>
      </c>
      <c r="I6944" s="7">
        <v>57.239746492000002</v>
      </c>
      <c r="J6944" s="7">
        <v>74.635966424000003</v>
      </c>
      <c r="K6944" s="7">
        <v>1.305161E-3</v>
      </c>
      <c r="L6944" s="7">
        <v>1.3051600000000001E-4</v>
      </c>
      <c r="M6944" s="7">
        <v>57.185246491999997</v>
      </c>
      <c r="N6944" s="7">
        <v>1E-3</v>
      </c>
      <c r="O6944" s="7">
        <v>1E-4</v>
      </c>
      <c r="P6944" s="7">
        <v>1</v>
      </c>
      <c r="Q6944" s="7">
        <v>28</v>
      </c>
      <c r="R6944" s="7">
        <v>265</v>
      </c>
      <c r="S6944" s="189">
        <v>45625.593981481485</v>
      </c>
    </row>
    <row r="6945" spans="1:19">
      <c r="A6945" s="7">
        <v>2001</v>
      </c>
      <c r="B6945" s="123" t="s">
        <v>537</v>
      </c>
      <c r="C6945" s="123" t="s">
        <v>538</v>
      </c>
      <c r="D6945" s="123" t="s">
        <v>545</v>
      </c>
      <c r="E6945" s="123" t="s">
        <v>541</v>
      </c>
      <c r="F6945" s="7">
        <v>0</v>
      </c>
      <c r="G6945" s="123" t="s">
        <v>532</v>
      </c>
      <c r="H6945" s="7">
        <v>0</v>
      </c>
      <c r="I6945" s="7"/>
      <c r="J6945" s="7">
        <v>0</v>
      </c>
      <c r="K6945" s="7">
        <v>0</v>
      </c>
      <c r="L6945" s="7">
        <v>0</v>
      </c>
      <c r="M6945" s="7"/>
      <c r="N6945" s="7"/>
      <c r="O6945" s="7"/>
      <c r="P6945" s="7">
        <v>1</v>
      </c>
      <c r="Q6945" s="7">
        <v>28</v>
      </c>
      <c r="R6945" s="7">
        <v>265</v>
      </c>
      <c r="S6945" s="189">
        <v>45625.593981481485</v>
      </c>
    </row>
    <row r="6946" spans="1:19">
      <c r="A6946" s="7">
        <v>2001</v>
      </c>
      <c r="B6946" s="123" t="s">
        <v>537</v>
      </c>
      <c r="C6946" s="123" t="s">
        <v>538</v>
      </c>
      <c r="D6946" s="123" t="s">
        <v>546</v>
      </c>
      <c r="E6946" s="123" t="s">
        <v>33</v>
      </c>
      <c r="F6946" s="7">
        <v>0</v>
      </c>
      <c r="G6946" s="123" t="s">
        <v>532</v>
      </c>
      <c r="H6946" s="7">
        <v>0</v>
      </c>
      <c r="I6946" s="7"/>
      <c r="J6946" s="7">
        <v>0</v>
      </c>
      <c r="K6946" s="7">
        <v>0</v>
      </c>
      <c r="L6946" s="7">
        <v>0</v>
      </c>
      <c r="M6946" s="7"/>
      <c r="N6946" s="7"/>
      <c r="O6946" s="7"/>
      <c r="P6946" s="7"/>
      <c r="Q6946" s="7">
        <v>28</v>
      </c>
      <c r="R6946" s="7">
        <v>265</v>
      </c>
      <c r="S6946" s="189">
        <v>45625.593981481485</v>
      </c>
    </row>
    <row r="6947" spans="1:19">
      <c r="A6947" s="7">
        <v>2001</v>
      </c>
      <c r="B6947" s="123" t="s">
        <v>537</v>
      </c>
      <c r="C6947" s="123" t="s">
        <v>538</v>
      </c>
      <c r="D6947" s="123" t="s">
        <v>546</v>
      </c>
      <c r="E6947" s="123" t="s">
        <v>540</v>
      </c>
      <c r="F6947" s="7">
        <v>0</v>
      </c>
      <c r="G6947" s="123" t="s">
        <v>532</v>
      </c>
      <c r="H6947" s="7">
        <v>0</v>
      </c>
      <c r="I6947" s="7"/>
      <c r="J6947" s="7">
        <v>0</v>
      </c>
      <c r="K6947" s="7">
        <v>0</v>
      </c>
      <c r="L6947" s="7">
        <v>0</v>
      </c>
      <c r="M6947" s="7"/>
      <c r="N6947" s="7"/>
      <c r="O6947" s="7"/>
      <c r="P6947" s="7">
        <v>1</v>
      </c>
      <c r="Q6947" s="7">
        <v>28</v>
      </c>
      <c r="R6947" s="7">
        <v>265</v>
      </c>
      <c r="S6947" s="189">
        <v>45625.593981481485</v>
      </c>
    </row>
    <row r="6948" spans="1:19">
      <c r="A6948" s="7">
        <v>2001</v>
      </c>
      <c r="B6948" s="123" t="s">
        <v>537</v>
      </c>
      <c r="C6948" s="123" t="s">
        <v>538</v>
      </c>
      <c r="D6948" s="123" t="s">
        <v>546</v>
      </c>
      <c r="E6948" s="123" t="s">
        <v>531</v>
      </c>
      <c r="F6948" s="7">
        <v>1800.8740464140001</v>
      </c>
      <c r="G6948" s="123" t="s">
        <v>532</v>
      </c>
      <c r="H6948" s="7">
        <v>137.322048661</v>
      </c>
      <c r="I6948" s="7">
        <v>76.253</v>
      </c>
      <c r="J6948" s="7">
        <v>136.884436268</v>
      </c>
      <c r="K6948" s="7">
        <v>5.4026220000000002E-3</v>
      </c>
      <c r="L6948" s="7">
        <v>1.080524E-3</v>
      </c>
      <c r="M6948" s="7">
        <v>76.010000000000005</v>
      </c>
      <c r="N6948" s="7">
        <v>3.0000000000000001E-3</v>
      </c>
      <c r="O6948" s="7">
        <v>5.9999999999999995E-4</v>
      </c>
      <c r="P6948" s="7">
        <v>1</v>
      </c>
      <c r="Q6948" s="7">
        <v>28</v>
      </c>
      <c r="R6948" s="7">
        <v>265</v>
      </c>
      <c r="S6948" s="189">
        <v>45625.593981481485</v>
      </c>
    </row>
    <row r="6949" spans="1:19">
      <c r="A6949" s="7">
        <v>2001</v>
      </c>
      <c r="B6949" s="123" t="s">
        <v>537</v>
      </c>
      <c r="C6949" s="123" t="s">
        <v>538</v>
      </c>
      <c r="D6949" s="123" t="s">
        <v>546</v>
      </c>
      <c r="E6949" s="123" t="s">
        <v>533</v>
      </c>
      <c r="F6949" s="7">
        <v>382.193399473</v>
      </c>
      <c r="G6949" s="123" t="s">
        <v>532</v>
      </c>
      <c r="H6949" s="7">
        <v>28.106375199999999</v>
      </c>
      <c r="I6949" s="7">
        <v>73.539666667000006</v>
      </c>
      <c r="J6949" s="7">
        <v>28.013502204000002</v>
      </c>
      <c r="K6949" s="7">
        <v>1.1465799999999999E-3</v>
      </c>
      <c r="L6949" s="7">
        <v>2.29316E-4</v>
      </c>
      <c r="M6949" s="7">
        <v>73.296666666999997</v>
      </c>
      <c r="N6949" s="7">
        <v>3.0000000000000001E-3</v>
      </c>
      <c r="O6949" s="7">
        <v>5.9999999999999995E-4</v>
      </c>
      <c r="P6949" s="7">
        <v>1</v>
      </c>
      <c r="Q6949" s="7">
        <v>28</v>
      </c>
      <c r="R6949" s="7">
        <v>265</v>
      </c>
      <c r="S6949" s="189">
        <v>45625.593981481485</v>
      </c>
    </row>
    <row r="6950" spans="1:19">
      <c r="A6950" s="7">
        <v>2001</v>
      </c>
      <c r="B6950" s="123" t="s">
        <v>537</v>
      </c>
      <c r="C6950" s="123" t="s">
        <v>538</v>
      </c>
      <c r="D6950" s="123" t="s">
        <v>546</v>
      </c>
      <c r="E6950" s="123" t="s">
        <v>160</v>
      </c>
      <c r="F6950" s="7">
        <v>151.037423093</v>
      </c>
      <c r="G6950" s="123" t="s">
        <v>532</v>
      </c>
      <c r="H6950" s="7">
        <v>10.819263727999999</v>
      </c>
      <c r="I6950" s="7">
        <v>71.632999999999996</v>
      </c>
      <c r="J6950" s="7">
        <v>10.782561635</v>
      </c>
      <c r="K6950" s="7">
        <v>4.5311199999999998E-4</v>
      </c>
      <c r="L6950" s="7">
        <v>9.0622453859999998E-5</v>
      </c>
      <c r="M6950" s="7">
        <v>71.39</v>
      </c>
      <c r="N6950" s="7">
        <v>3.0000000000000001E-3</v>
      </c>
      <c r="O6950" s="7">
        <v>5.9999999999999995E-4</v>
      </c>
      <c r="P6950" s="7">
        <v>1</v>
      </c>
      <c r="Q6950" s="7">
        <v>28</v>
      </c>
      <c r="R6950" s="7">
        <v>265</v>
      </c>
      <c r="S6950" s="189">
        <v>45625.593981481485</v>
      </c>
    </row>
    <row r="6951" spans="1:19">
      <c r="A6951" s="7">
        <v>2001</v>
      </c>
      <c r="B6951" s="123" t="s">
        <v>537</v>
      </c>
      <c r="C6951" s="123" t="s">
        <v>538</v>
      </c>
      <c r="D6951" s="123" t="s">
        <v>546</v>
      </c>
      <c r="E6951" s="123" t="s">
        <v>163</v>
      </c>
      <c r="F6951" s="7">
        <v>108.40715975400001</v>
      </c>
      <c r="G6951" s="123" t="s">
        <v>532</v>
      </c>
      <c r="H6951" s="7">
        <v>6.910360195</v>
      </c>
      <c r="I6951" s="7">
        <v>63.744500000000002</v>
      </c>
      <c r="J6951" s="7">
        <v>6.9044520049999996</v>
      </c>
      <c r="K6951" s="7">
        <v>1.0840699999999999E-4</v>
      </c>
      <c r="L6951" s="7">
        <v>1.084071598E-5</v>
      </c>
      <c r="M6951" s="7">
        <v>63.69</v>
      </c>
      <c r="N6951" s="7">
        <v>1E-3</v>
      </c>
      <c r="O6951" s="7">
        <v>1E-4</v>
      </c>
      <c r="P6951" s="7">
        <v>1</v>
      </c>
      <c r="Q6951" s="7">
        <v>28</v>
      </c>
      <c r="R6951" s="7">
        <v>265</v>
      </c>
      <c r="S6951" s="189">
        <v>45625.593981481485</v>
      </c>
    </row>
    <row r="6952" spans="1:19">
      <c r="A6952" s="7">
        <v>2001</v>
      </c>
      <c r="B6952" s="123" t="s">
        <v>537</v>
      </c>
      <c r="C6952" s="123" t="s">
        <v>538</v>
      </c>
      <c r="D6952" s="123" t="s">
        <v>546</v>
      </c>
      <c r="E6952" s="123" t="s">
        <v>535</v>
      </c>
      <c r="F6952" s="7">
        <v>4741.5047942319998</v>
      </c>
      <c r="G6952" s="123" t="s">
        <v>532</v>
      </c>
      <c r="H6952" s="7">
        <v>271.40253241200003</v>
      </c>
      <c r="I6952" s="7">
        <v>57.239746492000002</v>
      </c>
      <c r="J6952" s="7">
        <v>271.14412040100001</v>
      </c>
      <c r="K6952" s="7">
        <v>4.741505E-3</v>
      </c>
      <c r="L6952" s="7">
        <v>4.7415000000000001E-4</v>
      </c>
      <c r="M6952" s="7">
        <v>57.185246491999997</v>
      </c>
      <c r="N6952" s="7">
        <v>1E-3</v>
      </c>
      <c r="O6952" s="7">
        <v>1E-4</v>
      </c>
      <c r="P6952" s="7">
        <v>1</v>
      </c>
      <c r="Q6952" s="7">
        <v>28</v>
      </c>
      <c r="R6952" s="7">
        <v>265</v>
      </c>
      <c r="S6952" s="189">
        <v>45625.593981481485</v>
      </c>
    </row>
    <row r="6953" spans="1:19">
      <c r="A6953" s="7">
        <v>2001</v>
      </c>
      <c r="B6953" s="123" t="s">
        <v>537</v>
      </c>
      <c r="C6953" s="123" t="s">
        <v>538</v>
      </c>
      <c r="D6953" s="123" t="s">
        <v>546</v>
      </c>
      <c r="E6953" s="123" t="s">
        <v>541</v>
      </c>
      <c r="F6953" s="7">
        <v>0</v>
      </c>
      <c r="G6953" s="123" t="s">
        <v>532</v>
      </c>
      <c r="H6953" s="7">
        <v>0</v>
      </c>
      <c r="I6953" s="7"/>
      <c r="J6953" s="7">
        <v>0</v>
      </c>
      <c r="K6953" s="7">
        <v>0</v>
      </c>
      <c r="L6953" s="7">
        <v>0</v>
      </c>
      <c r="M6953" s="7"/>
      <c r="N6953" s="7"/>
      <c r="O6953" s="7"/>
      <c r="P6953" s="7">
        <v>1</v>
      </c>
      <c r="Q6953" s="7">
        <v>28</v>
      </c>
      <c r="R6953" s="7">
        <v>265</v>
      </c>
      <c r="S6953" s="189">
        <v>45625.593981481485</v>
      </c>
    </row>
    <row r="6954" spans="1:19">
      <c r="A6954" s="7">
        <v>2001</v>
      </c>
      <c r="B6954" s="123" t="s">
        <v>537</v>
      </c>
      <c r="C6954" s="123" t="s">
        <v>538</v>
      </c>
      <c r="D6954" s="123" t="s">
        <v>547</v>
      </c>
      <c r="E6954" s="123" t="s">
        <v>540</v>
      </c>
      <c r="F6954" s="7">
        <v>0</v>
      </c>
      <c r="G6954" s="123" t="s">
        <v>532</v>
      </c>
      <c r="H6954" s="7">
        <v>0</v>
      </c>
      <c r="I6954" s="7"/>
      <c r="J6954" s="7">
        <v>0</v>
      </c>
      <c r="K6954" s="7">
        <v>0</v>
      </c>
      <c r="L6954" s="7">
        <v>0</v>
      </c>
      <c r="M6954" s="7"/>
      <c r="N6954" s="7"/>
      <c r="O6954" s="7"/>
      <c r="P6954" s="7">
        <v>1</v>
      </c>
      <c r="Q6954" s="7">
        <v>28</v>
      </c>
      <c r="R6954" s="7">
        <v>265</v>
      </c>
      <c r="S6954" s="189">
        <v>45625.593981481485</v>
      </c>
    </row>
    <row r="6955" spans="1:19">
      <c r="A6955" s="7">
        <v>2001</v>
      </c>
      <c r="B6955" s="123" t="s">
        <v>537</v>
      </c>
      <c r="C6955" s="123" t="s">
        <v>538</v>
      </c>
      <c r="D6955" s="123" t="s">
        <v>547</v>
      </c>
      <c r="E6955" s="123" t="s">
        <v>531</v>
      </c>
      <c r="F6955" s="7">
        <v>36.743270909000003</v>
      </c>
      <c r="G6955" s="123" t="s">
        <v>532</v>
      </c>
      <c r="H6955" s="7">
        <v>2.8017846369999999</v>
      </c>
      <c r="I6955" s="7">
        <v>76.253</v>
      </c>
      <c r="J6955" s="7">
        <v>2.792856022</v>
      </c>
      <c r="K6955" s="7">
        <v>1.1022999999999999E-4</v>
      </c>
      <c r="L6955" s="7">
        <v>2.2045962549999999E-5</v>
      </c>
      <c r="M6955" s="7">
        <v>76.010000000000005</v>
      </c>
      <c r="N6955" s="7">
        <v>3.0000000000000001E-3</v>
      </c>
      <c r="O6955" s="7">
        <v>5.9999999999999995E-4</v>
      </c>
      <c r="P6955" s="7">
        <v>1</v>
      </c>
      <c r="Q6955" s="7">
        <v>28</v>
      </c>
      <c r="R6955" s="7">
        <v>265</v>
      </c>
      <c r="S6955" s="189">
        <v>45625.593981481485</v>
      </c>
    </row>
    <row r="6956" spans="1:19">
      <c r="A6956" s="7">
        <v>2001</v>
      </c>
      <c r="B6956" s="123" t="s">
        <v>537</v>
      </c>
      <c r="C6956" s="123" t="s">
        <v>538</v>
      </c>
      <c r="D6956" s="123" t="s">
        <v>547</v>
      </c>
      <c r="E6956" s="123" t="s">
        <v>533</v>
      </c>
      <c r="F6956" s="7">
        <v>189.57637324999999</v>
      </c>
      <c r="G6956" s="123" t="s">
        <v>532</v>
      </c>
      <c r="H6956" s="7">
        <v>13.941383297</v>
      </c>
      <c r="I6956" s="7">
        <v>73.539666667000006</v>
      </c>
      <c r="J6956" s="7">
        <v>13.895316237999999</v>
      </c>
      <c r="K6956" s="7">
        <v>5.6872900000000002E-4</v>
      </c>
      <c r="L6956" s="7">
        <v>1.13746E-4</v>
      </c>
      <c r="M6956" s="7">
        <v>73.296666666999997</v>
      </c>
      <c r="N6956" s="7">
        <v>3.0000000000000001E-3</v>
      </c>
      <c r="O6956" s="7">
        <v>5.9999999999999995E-4</v>
      </c>
      <c r="P6956" s="7">
        <v>1</v>
      </c>
      <c r="Q6956" s="7">
        <v>28</v>
      </c>
      <c r="R6956" s="7">
        <v>265</v>
      </c>
      <c r="S6956" s="189">
        <v>45625.593981481485</v>
      </c>
    </row>
    <row r="6957" spans="1:19">
      <c r="A6957" s="7">
        <v>2001</v>
      </c>
      <c r="B6957" s="123" t="s">
        <v>537</v>
      </c>
      <c r="C6957" s="123" t="s">
        <v>538</v>
      </c>
      <c r="D6957" s="123" t="s">
        <v>547</v>
      </c>
      <c r="E6957" s="123" t="s">
        <v>160</v>
      </c>
      <c r="F6957" s="7">
        <v>3.0816197089999999</v>
      </c>
      <c r="G6957" s="123" t="s">
        <v>532</v>
      </c>
      <c r="H6957" s="7">
        <v>0.22074566500000001</v>
      </c>
      <c r="I6957" s="7">
        <v>71.632999999999996</v>
      </c>
      <c r="J6957" s="7">
        <v>0.219996831</v>
      </c>
      <c r="K6957" s="7">
        <v>9.2448591269999999E-6</v>
      </c>
      <c r="L6957" s="7">
        <v>1.848971825E-6</v>
      </c>
      <c r="M6957" s="7">
        <v>71.39</v>
      </c>
      <c r="N6957" s="7">
        <v>3.0000000000000001E-3</v>
      </c>
      <c r="O6957" s="7">
        <v>5.9999999999999995E-4</v>
      </c>
      <c r="P6957" s="7">
        <v>1</v>
      </c>
      <c r="Q6957" s="7">
        <v>28</v>
      </c>
      <c r="R6957" s="7">
        <v>265</v>
      </c>
      <c r="S6957" s="189">
        <v>45625.593981481485</v>
      </c>
    </row>
    <row r="6958" spans="1:19">
      <c r="A6958" s="7">
        <v>2001</v>
      </c>
      <c r="B6958" s="123" t="s">
        <v>537</v>
      </c>
      <c r="C6958" s="123" t="s">
        <v>538</v>
      </c>
      <c r="D6958" s="123" t="s">
        <v>547</v>
      </c>
      <c r="E6958" s="123" t="s">
        <v>163</v>
      </c>
      <c r="F6958" s="7">
        <v>87.520676585000004</v>
      </c>
      <c r="G6958" s="123" t="s">
        <v>532</v>
      </c>
      <c r="H6958" s="7">
        <v>5.5789617690000002</v>
      </c>
      <c r="I6958" s="7">
        <v>63.744500000000002</v>
      </c>
      <c r="J6958" s="7">
        <v>5.574191892</v>
      </c>
      <c r="K6958" s="7">
        <v>8.7520676589999998E-5</v>
      </c>
      <c r="L6958" s="7">
        <v>8.7520676590000001E-6</v>
      </c>
      <c r="M6958" s="7">
        <v>63.69</v>
      </c>
      <c r="N6958" s="7">
        <v>1E-3</v>
      </c>
      <c r="O6958" s="7">
        <v>1E-4</v>
      </c>
      <c r="P6958" s="7">
        <v>1</v>
      </c>
      <c r="Q6958" s="7">
        <v>28</v>
      </c>
      <c r="R6958" s="7">
        <v>265</v>
      </c>
      <c r="S6958" s="189">
        <v>45625.593981481485</v>
      </c>
    </row>
    <row r="6959" spans="1:19">
      <c r="A6959" s="7">
        <v>2001</v>
      </c>
      <c r="B6959" s="123" t="s">
        <v>537</v>
      </c>
      <c r="C6959" s="123" t="s">
        <v>538</v>
      </c>
      <c r="D6959" s="123" t="s">
        <v>547</v>
      </c>
      <c r="E6959" s="123" t="s">
        <v>535</v>
      </c>
      <c r="F6959" s="7">
        <v>212.323076302</v>
      </c>
      <c r="G6959" s="123" t="s">
        <v>532</v>
      </c>
      <c r="H6959" s="7">
        <v>12.153319062</v>
      </c>
      <c r="I6959" s="7">
        <v>57.239746492000002</v>
      </c>
      <c r="J6959" s="7">
        <v>12.141747454000001</v>
      </c>
      <c r="K6959" s="7">
        <v>2.1232299999999999E-4</v>
      </c>
      <c r="L6959" s="7">
        <v>2.1232307630000002E-5</v>
      </c>
      <c r="M6959" s="7">
        <v>57.185246491999997</v>
      </c>
      <c r="N6959" s="7">
        <v>1E-3</v>
      </c>
      <c r="O6959" s="7">
        <v>1E-4</v>
      </c>
      <c r="P6959" s="7">
        <v>1</v>
      </c>
      <c r="Q6959" s="7">
        <v>28</v>
      </c>
      <c r="R6959" s="7">
        <v>265</v>
      </c>
      <c r="S6959" s="189">
        <v>45625.593981481485</v>
      </c>
    </row>
    <row r="6960" spans="1:19">
      <c r="A6960" s="7">
        <v>2001</v>
      </c>
      <c r="B6960" s="123" t="s">
        <v>537</v>
      </c>
      <c r="C6960" s="123" t="s">
        <v>538</v>
      </c>
      <c r="D6960" s="123" t="s">
        <v>547</v>
      </c>
      <c r="E6960" s="123" t="s">
        <v>541</v>
      </c>
      <c r="F6960" s="7">
        <v>0</v>
      </c>
      <c r="G6960" s="123" t="s">
        <v>532</v>
      </c>
      <c r="H6960" s="7">
        <v>0</v>
      </c>
      <c r="I6960" s="7"/>
      <c r="J6960" s="7">
        <v>0</v>
      </c>
      <c r="K6960" s="7">
        <v>0</v>
      </c>
      <c r="L6960" s="7">
        <v>0</v>
      </c>
      <c r="M6960" s="7"/>
      <c r="N6960" s="7"/>
      <c r="O6960" s="7"/>
      <c r="P6960" s="7">
        <v>1</v>
      </c>
      <c r="Q6960" s="7">
        <v>28</v>
      </c>
      <c r="R6960" s="7">
        <v>265</v>
      </c>
      <c r="S6960" s="189">
        <v>45625.593981481485</v>
      </c>
    </row>
    <row r="6961" spans="1:19">
      <c r="A6961" s="7">
        <v>2001</v>
      </c>
      <c r="B6961" s="123" t="s">
        <v>537</v>
      </c>
      <c r="C6961" s="123" t="s">
        <v>538</v>
      </c>
      <c r="D6961" s="123" t="s">
        <v>548</v>
      </c>
      <c r="E6961" s="123" t="s">
        <v>33</v>
      </c>
      <c r="F6961" s="7">
        <v>0</v>
      </c>
      <c r="G6961" s="123" t="s">
        <v>532</v>
      </c>
      <c r="H6961" s="7">
        <v>0</v>
      </c>
      <c r="I6961" s="7"/>
      <c r="J6961" s="7">
        <v>0</v>
      </c>
      <c r="K6961" s="7">
        <v>0</v>
      </c>
      <c r="L6961" s="7">
        <v>0</v>
      </c>
      <c r="M6961" s="7"/>
      <c r="N6961" s="7"/>
      <c r="O6961" s="7"/>
      <c r="P6961" s="7"/>
      <c r="Q6961" s="7">
        <v>28</v>
      </c>
      <c r="R6961" s="7">
        <v>265</v>
      </c>
      <c r="S6961" s="189">
        <v>45625.593981481485</v>
      </c>
    </row>
    <row r="6962" spans="1:19">
      <c r="A6962" s="7">
        <v>2001</v>
      </c>
      <c r="B6962" s="123" t="s">
        <v>537</v>
      </c>
      <c r="C6962" s="123" t="s">
        <v>538</v>
      </c>
      <c r="D6962" s="123" t="s">
        <v>548</v>
      </c>
      <c r="E6962" s="123" t="s">
        <v>540</v>
      </c>
      <c r="F6962" s="7">
        <v>3961.210169601</v>
      </c>
      <c r="G6962" s="123" t="s">
        <v>532</v>
      </c>
      <c r="H6962" s="7">
        <v>377.414201934</v>
      </c>
      <c r="I6962" s="7">
        <v>95.277500000000003</v>
      </c>
      <c r="J6962" s="7">
        <v>374.73048204399998</v>
      </c>
      <c r="K6962" s="7">
        <v>3.9612102000000003E-2</v>
      </c>
      <c r="L6962" s="7">
        <v>5.9418149999999996E-3</v>
      </c>
      <c r="M6962" s="7">
        <v>94.6</v>
      </c>
      <c r="N6962" s="7">
        <v>0.01</v>
      </c>
      <c r="O6962" s="7">
        <v>1.5E-3</v>
      </c>
      <c r="P6962" s="7">
        <v>1</v>
      </c>
      <c r="Q6962" s="7">
        <v>28</v>
      </c>
      <c r="R6962" s="7">
        <v>265</v>
      </c>
      <c r="S6962" s="189">
        <v>45625.593981481485</v>
      </c>
    </row>
    <row r="6963" spans="1:19">
      <c r="A6963" s="7">
        <v>2001</v>
      </c>
      <c r="B6963" s="123" t="s">
        <v>537</v>
      </c>
      <c r="C6963" s="123" t="s">
        <v>538</v>
      </c>
      <c r="D6963" s="123" t="s">
        <v>548</v>
      </c>
      <c r="E6963" s="123" t="s">
        <v>531</v>
      </c>
      <c r="F6963" s="7">
        <v>909.68917716800001</v>
      </c>
      <c r="G6963" s="123" t="s">
        <v>532</v>
      </c>
      <c r="H6963" s="7">
        <v>69.366528826999996</v>
      </c>
      <c r="I6963" s="7">
        <v>76.253</v>
      </c>
      <c r="J6963" s="7">
        <v>69.145474356999998</v>
      </c>
      <c r="K6963" s="7">
        <v>2.7290679999999999E-3</v>
      </c>
      <c r="L6963" s="7">
        <v>5.4581400000000004E-4</v>
      </c>
      <c r="M6963" s="7">
        <v>76.010000000000005</v>
      </c>
      <c r="N6963" s="7">
        <v>3.0000000000000001E-3</v>
      </c>
      <c r="O6963" s="7">
        <v>5.9999999999999995E-4</v>
      </c>
      <c r="P6963" s="7">
        <v>1</v>
      </c>
      <c r="Q6963" s="7">
        <v>28</v>
      </c>
      <c r="R6963" s="7">
        <v>265</v>
      </c>
      <c r="S6963" s="189">
        <v>45625.593981481485</v>
      </c>
    </row>
    <row r="6964" spans="1:19">
      <c r="A6964" s="7">
        <v>2001</v>
      </c>
      <c r="B6964" s="123" t="s">
        <v>537</v>
      </c>
      <c r="C6964" s="123" t="s">
        <v>538</v>
      </c>
      <c r="D6964" s="123" t="s">
        <v>548</v>
      </c>
      <c r="E6964" s="123" t="s">
        <v>533</v>
      </c>
      <c r="F6964" s="7">
        <v>653.77035916800003</v>
      </c>
      <c r="G6964" s="123" t="s">
        <v>532</v>
      </c>
      <c r="H6964" s="7">
        <v>48.078054289999997</v>
      </c>
      <c r="I6964" s="7">
        <v>73.539666667000006</v>
      </c>
      <c r="J6964" s="7">
        <v>47.919188093000002</v>
      </c>
      <c r="K6964" s="7">
        <v>1.9613109999999999E-3</v>
      </c>
      <c r="L6964" s="7">
        <v>3.9226199999999999E-4</v>
      </c>
      <c r="M6964" s="7">
        <v>73.296666666999997</v>
      </c>
      <c r="N6964" s="7">
        <v>3.0000000000000001E-3</v>
      </c>
      <c r="O6964" s="7">
        <v>5.9999999999999995E-4</v>
      </c>
      <c r="P6964" s="7">
        <v>1</v>
      </c>
      <c r="Q6964" s="7">
        <v>28</v>
      </c>
      <c r="R6964" s="7">
        <v>265</v>
      </c>
      <c r="S6964" s="189">
        <v>45625.593981481485</v>
      </c>
    </row>
    <row r="6965" spans="1:19">
      <c r="A6965" s="7">
        <v>2001</v>
      </c>
      <c r="B6965" s="123" t="s">
        <v>537</v>
      </c>
      <c r="C6965" s="123" t="s">
        <v>538</v>
      </c>
      <c r="D6965" s="123" t="s">
        <v>548</v>
      </c>
      <c r="E6965" s="123" t="s">
        <v>160</v>
      </c>
      <c r="F6965" s="7">
        <v>76.294680024000002</v>
      </c>
      <c r="G6965" s="123" t="s">
        <v>532</v>
      </c>
      <c r="H6965" s="7">
        <v>5.4652168139999997</v>
      </c>
      <c r="I6965" s="7">
        <v>71.632999999999996</v>
      </c>
      <c r="J6965" s="7">
        <v>5.4466772069999996</v>
      </c>
      <c r="K6965" s="7">
        <v>2.28884E-4</v>
      </c>
      <c r="L6965" s="7">
        <v>4.5776808009999997E-5</v>
      </c>
      <c r="M6965" s="7">
        <v>71.39</v>
      </c>
      <c r="N6965" s="7">
        <v>3.0000000000000001E-3</v>
      </c>
      <c r="O6965" s="7">
        <v>5.9999999999999995E-4</v>
      </c>
      <c r="P6965" s="7">
        <v>1</v>
      </c>
      <c r="Q6965" s="7">
        <v>28</v>
      </c>
      <c r="R6965" s="7">
        <v>265</v>
      </c>
      <c r="S6965" s="189">
        <v>45625.593981481485</v>
      </c>
    </row>
    <row r="6966" spans="1:19">
      <c r="A6966" s="7">
        <v>2001</v>
      </c>
      <c r="B6966" s="123" t="s">
        <v>537</v>
      </c>
      <c r="C6966" s="123" t="s">
        <v>538</v>
      </c>
      <c r="D6966" s="123" t="s">
        <v>548</v>
      </c>
      <c r="E6966" s="123" t="s">
        <v>163</v>
      </c>
      <c r="F6966" s="7">
        <v>118.21283715600001</v>
      </c>
      <c r="G6966" s="123" t="s">
        <v>532</v>
      </c>
      <c r="H6966" s="7">
        <v>7.5354181980000003</v>
      </c>
      <c r="I6966" s="7">
        <v>63.744500000000002</v>
      </c>
      <c r="J6966" s="7">
        <v>7.5289755979999997</v>
      </c>
      <c r="K6966" s="7">
        <v>1.18213E-4</v>
      </c>
      <c r="L6966" s="7">
        <v>1.1821283719999999E-5</v>
      </c>
      <c r="M6966" s="7">
        <v>63.69</v>
      </c>
      <c r="N6966" s="7">
        <v>1E-3</v>
      </c>
      <c r="O6966" s="7">
        <v>1E-4</v>
      </c>
      <c r="P6966" s="7">
        <v>1</v>
      </c>
      <c r="Q6966" s="7">
        <v>28</v>
      </c>
      <c r="R6966" s="7">
        <v>265</v>
      </c>
      <c r="S6966" s="189">
        <v>45625.593981481485</v>
      </c>
    </row>
    <row r="6967" spans="1:19">
      <c r="A6967" s="7">
        <v>2001</v>
      </c>
      <c r="B6967" s="123" t="s">
        <v>537</v>
      </c>
      <c r="C6967" s="123" t="s">
        <v>538</v>
      </c>
      <c r="D6967" s="123" t="s">
        <v>548</v>
      </c>
      <c r="E6967" s="123" t="s">
        <v>535</v>
      </c>
      <c r="F6967" s="7">
        <v>2068.204342557</v>
      </c>
      <c r="G6967" s="123" t="s">
        <v>532</v>
      </c>
      <c r="H6967" s="7">
        <v>118.383492262</v>
      </c>
      <c r="I6967" s="7">
        <v>57.239746492000002</v>
      </c>
      <c r="J6967" s="7">
        <v>118.270775125</v>
      </c>
      <c r="K6967" s="7">
        <v>2.0682040000000001E-3</v>
      </c>
      <c r="L6967" s="7">
        <v>2.0682E-4</v>
      </c>
      <c r="M6967" s="7">
        <v>57.185246491999997</v>
      </c>
      <c r="N6967" s="7">
        <v>1E-3</v>
      </c>
      <c r="O6967" s="7">
        <v>1E-4</v>
      </c>
      <c r="P6967" s="7">
        <v>1</v>
      </c>
      <c r="Q6967" s="7">
        <v>28</v>
      </c>
      <c r="R6967" s="7">
        <v>265</v>
      </c>
      <c r="S6967" s="189">
        <v>45625.593981481485</v>
      </c>
    </row>
    <row r="6968" spans="1:19">
      <c r="A6968" s="7">
        <v>2001</v>
      </c>
      <c r="B6968" s="123" t="s">
        <v>537</v>
      </c>
      <c r="C6968" s="123" t="s">
        <v>538</v>
      </c>
      <c r="D6968" s="123" t="s">
        <v>548</v>
      </c>
      <c r="E6968" s="123" t="s">
        <v>549</v>
      </c>
      <c r="F6968" s="7">
        <v>0</v>
      </c>
      <c r="G6968" s="123" t="s">
        <v>532</v>
      </c>
      <c r="H6968" s="7">
        <v>0</v>
      </c>
      <c r="I6968" s="7"/>
      <c r="J6968" s="7">
        <v>0</v>
      </c>
      <c r="K6968" s="7">
        <v>0</v>
      </c>
      <c r="L6968" s="7">
        <v>0</v>
      </c>
      <c r="M6968" s="7"/>
      <c r="N6968" s="7"/>
      <c r="O6968" s="7"/>
      <c r="P6968" s="7">
        <v>1</v>
      </c>
      <c r="Q6968" s="7">
        <v>28</v>
      </c>
      <c r="R6968" s="7">
        <v>265</v>
      </c>
      <c r="S6968" s="189">
        <v>45625.593981481485</v>
      </c>
    </row>
    <row r="6969" spans="1:19">
      <c r="A6969" s="7">
        <v>2001</v>
      </c>
      <c r="B6969" s="123" t="s">
        <v>537</v>
      </c>
      <c r="C6969" s="123" t="s">
        <v>538</v>
      </c>
      <c r="D6969" s="123" t="s">
        <v>548</v>
      </c>
      <c r="E6969" s="123" t="s">
        <v>541</v>
      </c>
      <c r="F6969" s="7">
        <v>0</v>
      </c>
      <c r="G6969" s="123" t="s">
        <v>532</v>
      </c>
      <c r="H6969" s="7">
        <v>0</v>
      </c>
      <c r="I6969" s="7"/>
      <c r="J6969" s="7">
        <v>0</v>
      </c>
      <c r="K6969" s="7">
        <v>0</v>
      </c>
      <c r="L6969" s="7">
        <v>0</v>
      </c>
      <c r="M6969" s="7"/>
      <c r="N6969" s="7"/>
      <c r="O6969" s="7"/>
      <c r="P6969" s="7">
        <v>1</v>
      </c>
      <c r="Q6969" s="7">
        <v>28</v>
      </c>
      <c r="R6969" s="7">
        <v>265</v>
      </c>
      <c r="S6969" s="189">
        <v>45625.593981481485</v>
      </c>
    </row>
    <row r="6970" spans="1:19">
      <c r="A6970" s="7">
        <v>2001</v>
      </c>
      <c r="B6970" s="123" t="s">
        <v>537</v>
      </c>
      <c r="C6970" s="123" t="s">
        <v>538</v>
      </c>
      <c r="D6970" s="123" t="s">
        <v>548</v>
      </c>
      <c r="E6970" s="123" t="s">
        <v>131</v>
      </c>
      <c r="F6970" s="7">
        <v>0</v>
      </c>
      <c r="G6970" s="123" t="s">
        <v>532</v>
      </c>
      <c r="H6970" s="7">
        <v>0</v>
      </c>
      <c r="I6970" s="7"/>
      <c r="J6970" s="7">
        <v>0</v>
      </c>
      <c r="K6970" s="7">
        <v>0</v>
      </c>
      <c r="L6970" s="7">
        <v>0</v>
      </c>
      <c r="M6970" s="7"/>
      <c r="N6970" s="7"/>
      <c r="O6970" s="7"/>
      <c r="P6970" s="7"/>
      <c r="Q6970" s="7">
        <v>28</v>
      </c>
      <c r="R6970" s="7">
        <v>265</v>
      </c>
      <c r="S6970" s="189">
        <v>45625.593981481485</v>
      </c>
    </row>
    <row r="6971" spans="1:19">
      <c r="A6971" s="7">
        <v>2001</v>
      </c>
      <c r="B6971" s="123" t="s">
        <v>537</v>
      </c>
      <c r="C6971" s="123" t="s">
        <v>538</v>
      </c>
      <c r="D6971" s="123" t="s">
        <v>550</v>
      </c>
      <c r="E6971" s="123" t="s">
        <v>540</v>
      </c>
      <c r="F6971" s="7">
        <v>0</v>
      </c>
      <c r="G6971" s="123" t="s">
        <v>532</v>
      </c>
      <c r="H6971" s="7">
        <v>0</v>
      </c>
      <c r="I6971" s="7"/>
      <c r="J6971" s="7">
        <v>0</v>
      </c>
      <c r="K6971" s="7">
        <v>0</v>
      </c>
      <c r="L6971" s="7">
        <v>0</v>
      </c>
      <c r="M6971" s="7"/>
      <c r="N6971" s="7"/>
      <c r="O6971" s="7"/>
      <c r="P6971" s="7">
        <v>1</v>
      </c>
      <c r="Q6971" s="7">
        <v>28</v>
      </c>
      <c r="R6971" s="7">
        <v>265</v>
      </c>
      <c r="S6971" s="189">
        <v>45625.593981481485</v>
      </c>
    </row>
    <row r="6972" spans="1:19">
      <c r="A6972" s="7">
        <v>2001</v>
      </c>
      <c r="B6972" s="123" t="s">
        <v>537</v>
      </c>
      <c r="C6972" s="123" t="s">
        <v>538</v>
      </c>
      <c r="D6972" s="123" t="s">
        <v>550</v>
      </c>
      <c r="E6972" s="123" t="s">
        <v>531</v>
      </c>
      <c r="F6972" s="7">
        <v>13859.645094587</v>
      </c>
      <c r="G6972" s="123" t="s">
        <v>532</v>
      </c>
      <c r="H6972" s="7">
        <v>1056.839517398</v>
      </c>
      <c r="I6972" s="7">
        <v>76.253</v>
      </c>
      <c r="J6972" s="7">
        <v>1053.47162364</v>
      </c>
      <c r="K6972" s="7">
        <v>4.1578934999999997E-2</v>
      </c>
      <c r="L6972" s="7">
        <v>8.3157869999999998E-3</v>
      </c>
      <c r="M6972" s="7">
        <v>76.010000000000005</v>
      </c>
      <c r="N6972" s="7">
        <v>3.0000000000000001E-3</v>
      </c>
      <c r="O6972" s="7">
        <v>5.9999999999999995E-4</v>
      </c>
      <c r="P6972" s="7">
        <v>1</v>
      </c>
      <c r="Q6972" s="7">
        <v>28</v>
      </c>
      <c r="R6972" s="7">
        <v>265</v>
      </c>
      <c r="S6972" s="189">
        <v>45625.593981481485</v>
      </c>
    </row>
    <row r="6973" spans="1:19">
      <c r="A6973" s="7">
        <v>2001</v>
      </c>
      <c r="B6973" s="123" t="s">
        <v>537</v>
      </c>
      <c r="C6973" s="123" t="s">
        <v>538</v>
      </c>
      <c r="D6973" s="123" t="s">
        <v>550</v>
      </c>
      <c r="E6973" s="123" t="s">
        <v>533</v>
      </c>
      <c r="F6973" s="7">
        <v>103.342183506</v>
      </c>
      <c r="G6973" s="123" t="s">
        <v>532</v>
      </c>
      <c r="H6973" s="7">
        <v>7.5997497279999999</v>
      </c>
      <c r="I6973" s="7">
        <v>73.539666667000006</v>
      </c>
      <c r="J6973" s="7">
        <v>7.5746375769999998</v>
      </c>
      <c r="K6973" s="7">
        <v>3.1002699999999999E-4</v>
      </c>
      <c r="L6973" s="7">
        <v>6.20053101E-5</v>
      </c>
      <c r="M6973" s="7">
        <v>73.296666666999997</v>
      </c>
      <c r="N6973" s="7">
        <v>3.0000000000000001E-3</v>
      </c>
      <c r="O6973" s="7">
        <v>5.9999999999999995E-4</v>
      </c>
      <c r="P6973" s="7">
        <v>1</v>
      </c>
      <c r="Q6973" s="7">
        <v>28</v>
      </c>
      <c r="R6973" s="7">
        <v>265</v>
      </c>
      <c r="S6973" s="189">
        <v>45625.593981481485</v>
      </c>
    </row>
    <row r="6974" spans="1:19">
      <c r="A6974" s="7">
        <v>2001</v>
      </c>
      <c r="B6974" s="123" t="s">
        <v>537</v>
      </c>
      <c r="C6974" s="123" t="s">
        <v>538</v>
      </c>
      <c r="D6974" s="123" t="s">
        <v>550</v>
      </c>
      <c r="E6974" s="123" t="s">
        <v>160</v>
      </c>
      <c r="F6974" s="7">
        <v>1162.3939410089999</v>
      </c>
      <c r="G6974" s="123" t="s">
        <v>532</v>
      </c>
      <c r="H6974" s="7">
        <v>83.265765176000002</v>
      </c>
      <c r="I6974" s="7">
        <v>71.632999999999996</v>
      </c>
      <c r="J6974" s="7">
        <v>82.983303449000005</v>
      </c>
      <c r="K6974" s="7">
        <v>3.4871820000000001E-3</v>
      </c>
      <c r="L6974" s="7">
        <v>6.9743599999999995E-4</v>
      </c>
      <c r="M6974" s="7">
        <v>71.39</v>
      </c>
      <c r="N6974" s="7">
        <v>3.0000000000000001E-3</v>
      </c>
      <c r="O6974" s="7">
        <v>5.9999999999999995E-4</v>
      </c>
      <c r="P6974" s="7">
        <v>1</v>
      </c>
      <c r="Q6974" s="7">
        <v>28</v>
      </c>
      <c r="R6974" s="7">
        <v>265</v>
      </c>
      <c r="S6974" s="189">
        <v>45625.593981481485</v>
      </c>
    </row>
    <row r="6975" spans="1:19">
      <c r="A6975" s="7">
        <v>2001</v>
      </c>
      <c r="B6975" s="123" t="s">
        <v>537</v>
      </c>
      <c r="C6975" s="123" t="s">
        <v>538</v>
      </c>
      <c r="D6975" s="123" t="s">
        <v>550</v>
      </c>
      <c r="E6975" s="123" t="s">
        <v>163</v>
      </c>
      <c r="F6975" s="7">
        <v>456.07140023199997</v>
      </c>
      <c r="G6975" s="123" t="s">
        <v>532</v>
      </c>
      <c r="H6975" s="7">
        <v>29.072043372</v>
      </c>
      <c r="I6975" s="7">
        <v>63.744500000000002</v>
      </c>
      <c r="J6975" s="7">
        <v>29.047187481000002</v>
      </c>
      <c r="K6975" s="7">
        <v>4.56071E-4</v>
      </c>
      <c r="L6975" s="7">
        <v>4.5607140020000002E-5</v>
      </c>
      <c r="M6975" s="7">
        <v>63.69</v>
      </c>
      <c r="N6975" s="7">
        <v>1E-3</v>
      </c>
      <c r="O6975" s="7">
        <v>1E-4</v>
      </c>
      <c r="P6975" s="7">
        <v>1</v>
      </c>
      <c r="Q6975" s="7">
        <v>28</v>
      </c>
      <c r="R6975" s="7">
        <v>265</v>
      </c>
      <c r="S6975" s="189">
        <v>45625.593981481485</v>
      </c>
    </row>
    <row r="6976" spans="1:19">
      <c r="A6976" s="7">
        <v>2001</v>
      </c>
      <c r="B6976" s="123" t="s">
        <v>537</v>
      </c>
      <c r="C6976" s="123" t="s">
        <v>538</v>
      </c>
      <c r="D6976" s="123" t="s">
        <v>550</v>
      </c>
      <c r="E6976" s="123" t="s">
        <v>535</v>
      </c>
      <c r="F6976" s="7">
        <v>216.63190084300001</v>
      </c>
      <c r="G6976" s="123" t="s">
        <v>532</v>
      </c>
      <c r="H6976" s="7">
        <v>12.399955086</v>
      </c>
      <c r="I6976" s="7">
        <v>57.239746492000002</v>
      </c>
      <c r="J6976" s="7">
        <v>12.388148648</v>
      </c>
      <c r="K6976" s="7">
        <v>2.16632E-4</v>
      </c>
      <c r="L6976" s="7">
        <v>2.1663190080000001E-5</v>
      </c>
      <c r="M6976" s="7">
        <v>57.185246491999997</v>
      </c>
      <c r="N6976" s="7">
        <v>1E-3</v>
      </c>
      <c r="O6976" s="7">
        <v>1E-4</v>
      </c>
      <c r="P6976" s="7">
        <v>1</v>
      </c>
      <c r="Q6976" s="7">
        <v>28</v>
      </c>
      <c r="R6976" s="7">
        <v>265</v>
      </c>
      <c r="S6976" s="189">
        <v>45625.593981481485</v>
      </c>
    </row>
    <row r="6977" spans="1:19">
      <c r="A6977" s="7">
        <v>2001</v>
      </c>
      <c r="B6977" s="123" t="s">
        <v>537</v>
      </c>
      <c r="C6977" s="123" t="s">
        <v>538</v>
      </c>
      <c r="D6977" s="123" t="s">
        <v>550</v>
      </c>
      <c r="E6977" s="123" t="s">
        <v>541</v>
      </c>
      <c r="F6977" s="7">
        <v>0</v>
      </c>
      <c r="G6977" s="123" t="s">
        <v>532</v>
      </c>
      <c r="H6977" s="7">
        <v>0</v>
      </c>
      <c r="I6977" s="7"/>
      <c r="J6977" s="7">
        <v>0</v>
      </c>
      <c r="K6977" s="7">
        <v>0</v>
      </c>
      <c r="L6977" s="7">
        <v>0</v>
      </c>
      <c r="M6977" s="7"/>
      <c r="N6977" s="7"/>
      <c r="O6977" s="7"/>
      <c r="P6977" s="7">
        <v>1</v>
      </c>
      <c r="Q6977" s="7">
        <v>28</v>
      </c>
      <c r="R6977" s="7">
        <v>265</v>
      </c>
      <c r="S6977" s="189">
        <v>45625.593981481485</v>
      </c>
    </row>
    <row r="6978" spans="1:19">
      <c r="A6978" s="7">
        <v>2001</v>
      </c>
      <c r="B6978" s="123" t="s">
        <v>537</v>
      </c>
      <c r="C6978" s="123" t="s">
        <v>538</v>
      </c>
      <c r="D6978" s="123" t="s">
        <v>551</v>
      </c>
      <c r="E6978" s="123" t="s">
        <v>540</v>
      </c>
      <c r="F6978" s="7">
        <v>0</v>
      </c>
      <c r="G6978" s="123" t="s">
        <v>532</v>
      </c>
      <c r="H6978" s="7">
        <v>0</v>
      </c>
      <c r="I6978" s="7"/>
      <c r="J6978" s="7">
        <v>0</v>
      </c>
      <c r="K6978" s="7">
        <v>0</v>
      </c>
      <c r="L6978" s="7">
        <v>0</v>
      </c>
      <c r="M6978" s="7"/>
      <c r="N6978" s="7"/>
      <c r="O6978" s="7"/>
      <c r="P6978" s="7">
        <v>1</v>
      </c>
      <c r="Q6978" s="7">
        <v>28</v>
      </c>
      <c r="R6978" s="7">
        <v>265</v>
      </c>
      <c r="S6978" s="189">
        <v>45625.593981481485</v>
      </c>
    </row>
    <row r="6979" spans="1:19">
      <c r="A6979" s="7">
        <v>2001</v>
      </c>
      <c r="B6979" s="123" t="s">
        <v>537</v>
      </c>
      <c r="C6979" s="123" t="s">
        <v>538</v>
      </c>
      <c r="D6979" s="123" t="s">
        <v>551</v>
      </c>
      <c r="E6979" s="123" t="s">
        <v>531</v>
      </c>
      <c r="F6979" s="7">
        <v>149.59217294800001</v>
      </c>
      <c r="G6979" s="123" t="s">
        <v>532</v>
      </c>
      <c r="H6979" s="7">
        <v>11.406851963999999</v>
      </c>
      <c r="I6979" s="7">
        <v>76.253</v>
      </c>
      <c r="J6979" s="7">
        <v>11.370501065999999</v>
      </c>
      <c r="K6979" s="7">
        <v>4.4877699999999998E-4</v>
      </c>
      <c r="L6979" s="7">
        <v>8.9755303769999996E-5</v>
      </c>
      <c r="M6979" s="7">
        <v>76.010000000000005</v>
      </c>
      <c r="N6979" s="7">
        <v>3.0000000000000001E-3</v>
      </c>
      <c r="O6979" s="7">
        <v>5.9999999999999995E-4</v>
      </c>
      <c r="P6979" s="7">
        <v>1</v>
      </c>
      <c r="Q6979" s="7">
        <v>28</v>
      </c>
      <c r="R6979" s="7">
        <v>265</v>
      </c>
      <c r="S6979" s="189">
        <v>45625.593981481485</v>
      </c>
    </row>
    <row r="6980" spans="1:19">
      <c r="A6980" s="7">
        <v>2001</v>
      </c>
      <c r="B6980" s="123" t="s">
        <v>537</v>
      </c>
      <c r="C6980" s="123" t="s">
        <v>538</v>
      </c>
      <c r="D6980" s="123" t="s">
        <v>551</v>
      </c>
      <c r="E6980" s="123" t="s">
        <v>533</v>
      </c>
      <c r="F6980" s="7">
        <v>94.828920901000004</v>
      </c>
      <c r="G6980" s="123" t="s">
        <v>532</v>
      </c>
      <c r="H6980" s="7">
        <v>6.9736872329999997</v>
      </c>
      <c r="I6980" s="7">
        <v>73.539666667000006</v>
      </c>
      <c r="J6980" s="7">
        <v>6.9506438060000004</v>
      </c>
      <c r="K6980" s="7">
        <v>2.8448699999999999E-4</v>
      </c>
      <c r="L6980" s="7">
        <v>5.6897352540000001E-5</v>
      </c>
      <c r="M6980" s="7">
        <v>73.296666666999997</v>
      </c>
      <c r="N6980" s="7">
        <v>3.0000000000000001E-3</v>
      </c>
      <c r="O6980" s="7">
        <v>5.9999999999999995E-4</v>
      </c>
      <c r="P6980" s="7">
        <v>1</v>
      </c>
      <c r="Q6980" s="7">
        <v>28</v>
      </c>
      <c r="R6980" s="7">
        <v>265</v>
      </c>
      <c r="S6980" s="189">
        <v>45625.593981481485</v>
      </c>
    </row>
    <row r="6981" spans="1:19">
      <c r="A6981" s="7">
        <v>2001</v>
      </c>
      <c r="B6981" s="123" t="s">
        <v>537</v>
      </c>
      <c r="C6981" s="123" t="s">
        <v>538</v>
      </c>
      <c r="D6981" s="123" t="s">
        <v>551</v>
      </c>
      <c r="E6981" s="123" t="s">
        <v>160</v>
      </c>
      <c r="F6981" s="7">
        <v>12.546139116000001</v>
      </c>
      <c r="G6981" s="123" t="s">
        <v>532</v>
      </c>
      <c r="H6981" s="7">
        <v>0.89871758300000004</v>
      </c>
      <c r="I6981" s="7">
        <v>71.632999999999996</v>
      </c>
      <c r="J6981" s="7">
        <v>0.89566887100000003</v>
      </c>
      <c r="K6981" s="7">
        <v>3.7638417349999999E-5</v>
      </c>
      <c r="L6981" s="7">
        <v>7.5276834700000003E-6</v>
      </c>
      <c r="M6981" s="7">
        <v>71.39</v>
      </c>
      <c r="N6981" s="7">
        <v>3.0000000000000001E-3</v>
      </c>
      <c r="O6981" s="7">
        <v>5.9999999999999995E-4</v>
      </c>
      <c r="P6981" s="7">
        <v>1</v>
      </c>
      <c r="Q6981" s="7">
        <v>28</v>
      </c>
      <c r="R6981" s="7">
        <v>265</v>
      </c>
      <c r="S6981" s="189">
        <v>45625.593981481485</v>
      </c>
    </row>
    <row r="6982" spans="1:19">
      <c r="A6982" s="7">
        <v>2001</v>
      </c>
      <c r="B6982" s="123" t="s">
        <v>537</v>
      </c>
      <c r="C6982" s="123" t="s">
        <v>538</v>
      </c>
      <c r="D6982" s="123" t="s">
        <v>551</v>
      </c>
      <c r="E6982" s="123" t="s">
        <v>163</v>
      </c>
      <c r="F6982" s="7">
        <v>284.19616306900002</v>
      </c>
      <c r="G6982" s="123" t="s">
        <v>532</v>
      </c>
      <c r="H6982" s="7">
        <v>18.115942316999998</v>
      </c>
      <c r="I6982" s="7">
        <v>63.744500000000002</v>
      </c>
      <c r="J6982" s="7">
        <v>18.100453626</v>
      </c>
      <c r="K6982" s="7">
        <v>2.8419600000000001E-4</v>
      </c>
      <c r="L6982" s="7">
        <v>2.841961631E-5</v>
      </c>
      <c r="M6982" s="7">
        <v>63.69</v>
      </c>
      <c r="N6982" s="7">
        <v>1E-3</v>
      </c>
      <c r="O6982" s="7">
        <v>1E-4</v>
      </c>
      <c r="P6982" s="7">
        <v>1</v>
      </c>
      <c r="Q6982" s="7">
        <v>28</v>
      </c>
      <c r="R6982" s="7">
        <v>265</v>
      </c>
      <c r="S6982" s="189">
        <v>45625.593981481485</v>
      </c>
    </row>
    <row r="6983" spans="1:19">
      <c r="A6983" s="7">
        <v>2001</v>
      </c>
      <c r="B6983" s="123" t="s">
        <v>537</v>
      </c>
      <c r="C6983" s="123" t="s">
        <v>538</v>
      </c>
      <c r="D6983" s="123" t="s">
        <v>551</v>
      </c>
      <c r="E6983" s="123" t="s">
        <v>535</v>
      </c>
      <c r="F6983" s="7">
        <v>610.78226425699995</v>
      </c>
      <c r="G6983" s="123" t="s">
        <v>532</v>
      </c>
      <c r="H6983" s="7">
        <v>34.961021967999997</v>
      </c>
      <c r="I6983" s="7">
        <v>57.239746492000002</v>
      </c>
      <c r="J6983" s="7">
        <v>34.927734334</v>
      </c>
      <c r="K6983" s="7">
        <v>6.1078200000000003E-4</v>
      </c>
      <c r="L6983" s="7">
        <v>6.1078226429999994E-5</v>
      </c>
      <c r="M6983" s="7">
        <v>57.185246491999997</v>
      </c>
      <c r="N6983" s="7">
        <v>1E-3</v>
      </c>
      <c r="O6983" s="7">
        <v>1E-4</v>
      </c>
      <c r="P6983" s="7">
        <v>1</v>
      </c>
      <c r="Q6983" s="7">
        <v>28</v>
      </c>
      <c r="R6983" s="7">
        <v>265</v>
      </c>
      <c r="S6983" s="189">
        <v>45625.593981481485</v>
      </c>
    </row>
    <row r="6984" spans="1:19">
      <c r="A6984" s="7">
        <v>2001</v>
      </c>
      <c r="B6984" s="123" t="s">
        <v>537</v>
      </c>
      <c r="C6984" s="123" t="s">
        <v>538</v>
      </c>
      <c r="D6984" s="123" t="s">
        <v>551</v>
      </c>
      <c r="E6984" s="123" t="s">
        <v>541</v>
      </c>
      <c r="F6984" s="7">
        <v>2939.3242403959998</v>
      </c>
      <c r="G6984" s="123" t="s">
        <v>532</v>
      </c>
      <c r="H6984" s="7">
        <v>275.97660549900002</v>
      </c>
      <c r="I6984" s="7">
        <v>93.891174613000004</v>
      </c>
      <c r="J6984" s="7">
        <v>275.26234970899998</v>
      </c>
      <c r="K6984" s="7">
        <v>8.8179729999999998E-3</v>
      </c>
      <c r="L6984" s="7">
        <v>1.763595E-3</v>
      </c>
      <c r="M6984" s="7">
        <v>93.648174612999995</v>
      </c>
      <c r="N6984" s="7">
        <v>3.0000000000000001E-3</v>
      </c>
      <c r="O6984" s="7">
        <v>5.9999999999999995E-4</v>
      </c>
      <c r="P6984" s="7">
        <v>1</v>
      </c>
      <c r="Q6984" s="7">
        <v>28</v>
      </c>
      <c r="R6984" s="7">
        <v>265</v>
      </c>
      <c r="S6984" s="189">
        <v>45625.593981481485</v>
      </c>
    </row>
    <row r="6985" spans="1:19">
      <c r="A6985" s="7">
        <v>2001</v>
      </c>
      <c r="B6985" s="123" t="s">
        <v>537</v>
      </c>
      <c r="C6985" s="123" t="s">
        <v>538</v>
      </c>
      <c r="D6985" s="123" t="s">
        <v>552</v>
      </c>
      <c r="E6985" s="123" t="s">
        <v>540</v>
      </c>
      <c r="F6985" s="7">
        <v>302.58032769800002</v>
      </c>
      <c r="G6985" s="123" t="s">
        <v>532</v>
      </c>
      <c r="H6985" s="7">
        <v>28.829097172000001</v>
      </c>
      <c r="I6985" s="7">
        <v>95.277500000000003</v>
      </c>
      <c r="J6985" s="7">
        <v>28.624099000000001</v>
      </c>
      <c r="K6985" s="7">
        <v>3.0258030000000001E-3</v>
      </c>
      <c r="L6985" s="7">
        <v>4.5386999999999999E-4</v>
      </c>
      <c r="M6985" s="7">
        <v>94.6</v>
      </c>
      <c r="N6985" s="7">
        <v>0.01</v>
      </c>
      <c r="O6985" s="7">
        <v>1.5E-3</v>
      </c>
      <c r="P6985" s="7">
        <v>1</v>
      </c>
      <c r="Q6985" s="7">
        <v>28</v>
      </c>
      <c r="R6985" s="7">
        <v>265</v>
      </c>
      <c r="S6985" s="189">
        <v>45625.593981481485</v>
      </c>
    </row>
    <row r="6986" spans="1:19">
      <c r="A6986" s="7">
        <v>2001</v>
      </c>
      <c r="B6986" s="123" t="s">
        <v>537</v>
      </c>
      <c r="C6986" s="123" t="s">
        <v>538</v>
      </c>
      <c r="D6986" s="123" t="s">
        <v>552</v>
      </c>
      <c r="E6986" s="123" t="s">
        <v>531</v>
      </c>
      <c r="F6986" s="7">
        <v>215.81818031099999</v>
      </c>
      <c r="G6986" s="123" t="s">
        <v>532</v>
      </c>
      <c r="H6986" s="7">
        <v>16.456783702999999</v>
      </c>
      <c r="I6986" s="7">
        <v>76.253</v>
      </c>
      <c r="J6986" s="7">
        <v>16.404339884999999</v>
      </c>
      <c r="K6986" s="7">
        <v>6.4745500000000001E-4</v>
      </c>
      <c r="L6986" s="7">
        <v>1.29491E-4</v>
      </c>
      <c r="M6986" s="7">
        <v>76.010000000000005</v>
      </c>
      <c r="N6986" s="7">
        <v>3.0000000000000001E-3</v>
      </c>
      <c r="O6986" s="7">
        <v>5.9999999999999995E-4</v>
      </c>
      <c r="P6986" s="7">
        <v>1</v>
      </c>
      <c r="Q6986" s="7">
        <v>28</v>
      </c>
      <c r="R6986" s="7">
        <v>265</v>
      </c>
      <c r="S6986" s="189">
        <v>45625.593981481485</v>
      </c>
    </row>
    <row r="6987" spans="1:19">
      <c r="A6987" s="7">
        <v>2001</v>
      </c>
      <c r="B6987" s="123" t="s">
        <v>537</v>
      </c>
      <c r="C6987" s="123" t="s">
        <v>538</v>
      </c>
      <c r="D6987" s="123" t="s">
        <v>552</v>
      </c>
      <c r="E6987" s="123" t="s">
        <v>533</v>
      </c>
      <c r="F6987" s="7">
        <v>1241.7578797159999</v>
      </c>
      <c r="G6987" s="123" t="s">
        <v>532</v>
      </c>
      <c r="H6987" s="7">
        <v>91.318460555000001</v>
      </c>
      <c r="I6987" s="7">
        <v>73.539666667000006</v>
      </c>
      <c r="J6987" s="7">
        <v>91.016713390999996</v>
      </c>
      <c r="K6987" s="7">
        <v>3.7252740000000002E-3</v>
      </c>
      <c r="L6987" s="7">
        <v>7.45055E-4</v>
      </c>
      <c r="M6987" s="7">
        <v>73.296666666999997</v>
      </c>
      <c r="N6987" s="7">
        <v>3.0000000000000001E-3</v>
      </c>
      <c r="O6987" s="7">
        <v>5.9999999999999995E-4</v>
      </c>
      <c r="P6987" s="7">
        <v>1</v>
      </c>
      <c r="Q6987" s="7">
        <v>28</v>
      </c>
      <c r="R6987" s="7">
        <v>265</v>
      </c>
      <c r="S6987" s="189">
        <v>45625.593981481485</v>
      </c>
    </row>
    <row r="6988" spans="1:19">
      <c r="A6988" s="7">
        <v>2001</v>
      </c>
      <c r="B6988" s="123" t="s">
        <v>537</v>
      </c>
      <c r="C6988" s="123" t="s">
        <v>538</v>
      </c>
      <c r="D6988" s="123" t="s">
        <v>552</v>
      </c>
      <c r="E6988" s="123" t="s">
        <v>160</v>
      </c>
      <c r="F6988" s="7">
        <v>18.100445100999998</v>
      </c>
      <c r="G6988" s="123" t="s">
        <v>532</v>
      </c>
      <c r="H6988" s="7">
        <v>1.2965891839999999</v>
      </c>
      <c r="I6988" s="7">
        <v>71.632999999999996</v>
      </c>
      <c r="J6988" s="7">
        <v>1.292190776</v>
      </c>
      <c r="K6988" s="7">
        <v>5.4301335299999999E-5</v>
      </c>
      <c r="L6988" s="7">
        <v>1.086026706E-5</v>
      </c>
      <c r="M6988" s="7">
        <v>71.39</v>
      </c>
      <c r="N6988" s="7">
        <v>3.0000000000000001E-3</v>
      </c>
      <c r="O6988" s="7">
        <v>5.9999999999999995E-4</v>
      </c>
      <c r="P6988" s="7">
        <v>1</v>
      </c>
      <c r="Q6988" s="7">
        <v>28</v>
      </c>
      <c r="R6988" s="7">
        <v>265</v>
      </c>
      <c r="S6988" s="189">
        <v>45625.593981481485</v>
      </c>
    </row>
    <row r="6989" spans="1:19">
      <c r="A6989" s="7">
        <v>2001</v>
      </c>
      <c r="B6989" s="123" t="s">
        <v>537</v>
      </c>
      <c r="C6989" s="123" t="s">
        <v>538</v>
      </c>
      <c r="D6989" s="123" t="s">
        <v>552</v>
      </c>
      <c r="E6989" s="123" t="s">
        <v>163</v>
      </c>
      <c r="F6989" s="7">
        <v>55.415350433</v>
      </c>
      <c r="G6989" s="123" t="s">
        <v>532</v>
      </c>
      <c r="H6989" s="7">
        <v>3.5324238060000002</v>
      </c>
      <c r="I6989" s="7">
        <v>63.744500000000002</v>
      </c>
      <c r="J6989" s="7">
        <v>3.5294036690000001</v>
      </c>
      <c r="K6989" s="7">
        <v>5.5415350429999997E-5</v>
      </c>
      <c r="L6989" s="7">
        <v>5.5415350430000004E-6</v>
      </c>
      <c r="M6989" s="7">
        <v>63.69</v>
      </c>
      <c r="N6989" s="7">
        <v>1E-3</v>
      </c>
      <c r="O6989" s="7">
        <v>1E-4</v>
      </c>
      <c r="P6989" s="7">
        <v>1</v>
      </c>
      <c r="Q6989" s="7">
        <v>28</v>
      </c>
      <c r="R6989" s="7">
        <v>265</v>
      </c>
      <c r="S6989" s="189">
        <v>45625.593981481485</v>
      </c>
    </row>
    <row r="6990" spans="1:19">
      <c r="A6990" s="7">
        <v>2001</v>
      </c>
      <c r="B6990" s="123" t="s">
        <v>537</v>
      </c>
      <c r="C6990" s="123" t="s">
        <v>538</v>
      </c>
      <c r="D6990" s="123" t="s">
        <v>552</v>
      </c>
      <c r="E6990" s="123" t="s">
        <v>535</v>
      </c>
      <c r="F6990" s="7">
        <v>1447.776834492</v>
      </c>
      <c r="G6990" s="123" t="s">
        <v>532</v>
      </c>
      <c r="H6990" s="7">
        <v>82.870378982999995</v>
      </c>
      <c r="I6990" s="7">
        <v>57.239746492000002</v>
      </c>
      <c r="J6990" s="7">
        <v>82.791475145999996</v>
      </c>
      <c r="K6990" s="7">
        <v>1.4477769999999999E-3</v>
      </c>
      <c r="L6990" s="7">
        <v>1.44778E-4</v>
      </c>
      <c r="M6990" s="7">
        <v>57.185246491999997</v>
      </c>
      <c r="N6990" s="7">
        <v>1E-3</v>
      </c>
      <c r="O6990" s="7">
        <v>1E-4</v>
      </c>
      <c r="P6990" s="7">
        <v>1</v>
      </c>
      <c r="Q6990" s="7">
        <v>28</v>
      </c>
      <c r="R6990" s="7">
        <v>265</v>
      </c>
      <c r="S6990" s="189">
        <v>45625.593981481485</v>
      </c>
    </row>
    <row r="6991" spans="1:19">
      <c r="A6991" s="7">
        <v>2001</v>
      </c>
      <c r="B6991" s="123" t="s">
        <v>537</v>
      </c>
      <c r="C6991" s="123" t="s">
        <v>538</v>
      </c>
      <c r="D6991" s="123" t="s">
        <v>552</v>
      </c>
      <c r="E6991" s="123" t="s">
        <v>541</v>
      </c>
      <c r="F6991" s="7">
        <v>0</v>
      </c>
      <c r="G6991" s="123" t="s">
        <v>532</v>
      </c>
      <c r="H6991" s="7">
        <v>0</v>
      </c>
      <c r="I6991" s="7"/>
      <c r="J6991" s="7">
        <v>0</v>
      </c>
      <c r="K6991" s="7">
        <v>0</v>
      </c>
      <c r="L6991" s="7">
        <v>0</v>
      </c>
      <c r="M6991" s="7"/>
      <c r="N6991" s="7"/>
      <c r="O6991" s="7"/>
      <c r="P6991" s="7">
        <v>1</v>
      </c>
      <c r="Q6991" s="7">
        <v>28</v>
      </c>
      <c r="R6991" s="7">
        <v>265</v>
      </c>
      <c r="S6991" s="189">
        <v>45625.593981481485</v>
      </c>
    </row>
    <row r="6992" spans="1:19">
      <c r="A6992" s="7">
        <v>2001</v>
      </c>
      <c r="B6992" s="123" t="s">
        <v>537</v>
      </c>
      <c r="C6992" s="123" t="s">
        <v>538</v>
      </c>
      <c r="D6992" s="123" t="s">
        <v>567</v>
      </c>
      <c r="E6992" s="123" t="s">
        <v>540</v>
      </c>
      <c r="F6992" s="7">
        <v>0</v>
      </c>
      <c r="G6992" s="123" t="s">
        <v>532</v>
      </c>
      <c r="H6992" s="7">
        <v>0</v>
      </c>
      <c r="I6992" s="7"/>
      <c r="J6992" s="7">
        <v>0</v>
      </c>
      <c r="K6992" s="7">
        <v>0</v>
      </c>
      <c r="L6992" s="7">
        <v>0</v>
      </c>
      <c r="M6992" s="7"/>
      <c r="N6992" s="7"/>
      <c r="O6992" s="7"/>
      <c r="P6992" s="7">
        <v>1</v>
      </c>
      <c r="Q6992" s="7">
        <v>28</v>
      </c>
      <c r="R6992" s="7">
        <v>265</v>
      </c>
      <c r="S6992" s="189">
        <v>45625.593981481485</v>
      </c>
    </row>
    <row r="6993" spans="1:19">
      <c r="A6993" s="7">
        <v>2001</v>
      </c>
      <c r="B6993" s="123" t="s">
        <v>537</v>
      </c>
      <c r="C6993" s="123" t="s">
        <v>538</v>
      </c>
      <c r="D6993" s="123" t="s">
        <v>567</v>
      </c>
      <c r="E6993" s="123" t="s">
        <v>531</v>
      </c>
      <c r="F6993" s="7">
        <v>47.313748846000003</v>
      </c>
      <c r="G6993" s="123" t="s">
        <v>532</v>
      </c>
      <c r="H6993" s="7">
        <v>3.6078152910000001</v>
      </c>
      <c r="I6993" s="7">
        <v>76.253</v>
      </c>
      <c r="J6993" s="7">
        <v>3.5963180499999998</v>
      </c>
      <c r="K6993" s="7">
        <v>1.41941E-4</v>
      </c>
      <c r="L6993" s="7">
        <v>2.8388249309999999E-5</v>
      </c>
      <c r="M6993" s="7">
        <v>76.010000000000005</v>
      </c>
      <c r="N6993" s="7">
        <v>3.0000000000000001E-3</v>
      </c>
      <c r="O6993" s="7">
        <v>5.9999999999999995E-4</v>
      </c>
      <c r="P6993" s="7">
        <v>1</v>
      </c>
      <c r="Q6993" s="7">
        <v>28</v>
      </c>
      <c r="R6993" s="7">
        <v>265</v>
      </c>
      <c r="S6993" s="189">
        <v>45625.593981481485</v>
      </c>
    </row>
    <row r="6994" spans="1:19">
      <c r="A6994" s="7">
        <v>2001</v>
      </c>
      <c r="B6994" s="123" t="s">
        <v>537</v>
      </c>
      <c r="C6994" s="123" t="s">
        <v>538</v>
      </c>
      <c r="D6994" s="123" t="s">
        <v>567</v>
      </c>
      <c r="E6994" s="123" t="s">
        <v>533</v>
      </c>
      <c r="F6994" s="7">
        <v>42.392999676000002</v>
      </c>
      <c r="G6994" s="123" t="s">
        <v>532</v>
      </c>
      <c r="H6994" s="7">
        <v>3.1175670649999998</v>
      </c>
      <c r="I6994" s="7">
        <v>73.539666667000006</v>
      </c>
      <c r="J6994" s="7">
        <v>3.1072655660000001</v>
      </c>
      <c r="K6994" s="7">
        <v>1.27179E-4</v>
      </c>
      <c r="L6994" s="7">
        <v>2.5435799810000001E-5</v>
      </c>
      <c r="M6994" s="7">
        <v>73.296666666999997</v>
      </c>
      <c r="N6994" s="7">
        <v>3.0000000000000001E-3</v>
      </c>
      <c r="O6994" s="7">
        <v>5.9999999999999995E-4</v>
      </c>
      <c r="P6994" s="7">
        <v>1</v>
      </c>
      <c r="Q6994" s="7">
        <v>28</v>
      </c>
      <c r="R6994" s="7">
        <v>265</v>
      </c>
      <c r="S6994" s="189">
        <v>45625.593981481485</v>
      </c>
    </row>
    <row r="6995" spans="1:19">
      <c r="A6995" s="7">
        <v>2001</v>
      </c>
      <c r="B6995" s="123" t="s">
        <v>537</v>
      </c>
      <c r="C6995" s="123" t="s">
        <v>538</v>
      </c>
      <c r="D6995" s="123" t="s">
        <v>567</v>
      </c>
      <c r="E6995" s="123" t="s">
        <v>160</v>
      </c>
      <c r="F6995" s="7">
        <v>3.9681546399999998</v>
      </c>
      <c r="G6995" s="123" t="s">
        <v>532</v>
      </c>
      <c r="H6995" s="7">
        <v>0.28425082099999999</v>
      </c>
      <c r="I6995" s="7">
        <v>71.632999999999996</v>
      </c>
      <c r="J6995" s="7">
        <v>0.28328656000000002</v>
      </c>
      <c r="K6995" s="7">
        <v>1.1904463920000001E-5</v>
      </c>
      <c r="L6995" s="7">
        <v>2.380892784E-6</v>
      </c>
      <c r="M6995" s="7">
        <v>71.39</v>
      </c>
      <c r="N6995" s="7">
        <v>3.0000000000000001E-3</v>
      </c>
      <c r="O6995" s="7">
        <v>5.9999999999999995E-4</v>
      </c>
      <c r="P6995" s="7">
        <v>1</v>
      </c>
      <c r="Q6995" s="7">
        <v>28</v>
      </c>
      <c r="R6995" s="7">
        <v>265</v>
      </c>
      <c r="S6995" s="189">
        <v>45625.593981481485</v>
      </c>
    </row>
    <row r="6996" spans="1:19">
      <c r="A6996" s="7">
        <v>2001</v>
      </c>
      <c r="B6996" s="123" t="s">
        <v>537</v>
      </c>
      <c r="C6996" s="123" t="s">
        <v>538</v>
      </c>
      <c r="D6996" s="123" t="s">
        <v>567</v>
      </c>
      <c r="E6996" s="123" t="s">
        <v>163</v>
      </c>
      <c r="F6996" s="7">
        <v>38.483419728000001</v>
      </c>
      <c r="G6996" s="123" t="s">
        <v>532</v>
      </c>
      <c r="H6996" s="7">
        <v>2.453106349</v>
      </c>
      <c r="I6996" s="7">
        <v>63.744500000000002</v>
      </c>
      <c r="J6996" s="7">
        <v>2.4510090020000002</v>
      </c>
      <c r="K6996" s="7">
        <v>3.8483419730000001E-5</v>
      </c>
      <c r="L6996" s="7">
        <v>3.8483419729999998E-6</v>
      </c>
      <c r="M6996" s="7">
        <v>63.69</v>
      </c>
      <c r="N6996" s="7">
        <v>1E-3</v>
      </c>
      <c r="O6996" s="7">
        <v>1E-4</v>
      </c>
      <c r="P6996" s="7">
        <v>1</v>
      </c>
      <c r="Q6996" s="7">
        <v>28</v>
      </c>
      <c r="R6996" s="7">
        <v>265</v>
      </c>
      <c r="S6996" s="189">
        <v>45625.593981481485</v>
      </c>
    </row>
    <row r="6997" spans="1:19">
      <c r="A6997" s="7">
        <v>2001</v>
      </c>
      <c r="B6997" s="123" t="s">
        <v>537</v>
      </c>
      <c r="C6997" s="123" t="s">
        <v>538</v>
      </c>
      <c r="D6997" s="123" t="s">
        <v>567</v>
      </c>
      <c r="E6997" s="123" t="s">
        <v>535</v>
      </c>
      <c r="F6997" s="7">
        <v>493.18455955899998</v>
      </c>
      <c r="G6997" s="123" t="s">
        <v>532</v>
      </c>
      <c r="H6997" s="7">
        <v>28.229759163000001</v>
      </c>
      <c r="I6997" s="7">
        <v>57.239746492000002</v>
      </c>
      <c r="J6997" s="7">
        <v>28.202880604000001</v>
      </c>
      <c r="K6997" s="7">
        <v>4.9318500000000004E-4</v>
      </c>
      <c r="L6997" s="7">
        <v>4.9318455959999999E-5</v>
      </c>
      <c r="M6997" s="7">
        <v>57.185246491999997</v>
      </c>
      <c r="N6997" s="7">
        <v>1E-3</v>
      </c>
      <c r="O6997" s="7">
        <v>1E-4</v>
      </c>
      <c r="P6997" s="7">
        <v>1</v>
      </c>
      <c r="Q6997" s="7">
        <v>28</v>
      </c>
      <c r="R6997" s="7">
        <v>265</v>
      </c>
      <c r="S6997" s="189">
        <v>45625.593981481485</v>
      </c>
    </row>
    <row r="6998" spans="1:19">
      <c r="A6998" s="7">
        <v>2001</v>
      </c>
      <c r="B6998" s="123" t="s">
        <v>537</v>
      </c>
      <c r="C6998" s="123" t="s">
        <v>538</v>
      </c>
      <c r="D6998" s="123" t="s">
        <v>567</v>
      </c>
      <c r="E6998" s="123" t="s">
        <v>541</v>
      </c>
      <c r="F6998" s="7">
        <v>0</v>
      </c>
      <c r="G6998" s="123" t="s">
        <v>532</v>
      </c>
      <c r="H6998" s="7">
        <v>0</v>
      </c>
      <c r="I6998" s="7"/>
      <c r="J6998" s="7">
        <v>0</v>
      </c>
      <c r="K6998" s="7">
        <v>0</v>
      </c>
      <c r="L6998" s="7">
        <v>0</v>
      </c>
      <c r="M6998" s="7"/>
      <c r="N6998" s="7"/>
      <c r="O6998" s="7"/>
      <c r="P6998" s="7">
        <v>1</v>
      </c>
      <c r="Q6998" s="7">
        <v>28</v>
      </c>
      <c r="R6998" s="7">
        <v>265</v>
      </c>
      <c r="S6998" s="189">
        <v>45625.593981481485</v>
      </c>
    </row>
    <row r="6999" spans="1:19">
      <c r="A6999" s="7">
        <v>2001</v>
      </c>
      <c r="B6999" s="123" t="s">
        <v>537</v>
      </c>
      <c r="C6999" s="123" t="s">
        <v>538</v>
      </c>
      <c r="D6999" s="123" t="s">
        <v>568</v>
      </c>
      <c r="E6999" s="123" t="s">
        <v>540</v>
      </c>
      <c r="F6999" s="7">
        <v>0</v>
      </c>
      <c r="G6999" s="123" t="s">
        <v>532</v>
      </c>
      <c r="H6999" s="7">
        <v>0</v>
      </c>
      <c r="I6999" s="7"/>
      <c r="J6999" s="7">
        <v>0</v>
      </c>
      <c r="K6999" s="7">
        <v>0</v>
      </c>
      <c r="L6999" s="7">
        <v>0</v>
      </c>
      <c r="M6999" s="7"/>
      <c r="N6999" s="7"/>
      <c r="O6999" s="7"/>
      <c r="P6999" s="7">
        <v>1</v>
      </c>
      <c r="Q6999" s="7">
        <v>28</v>
      </c>
      <c r="R6999" s="7">
        <v>265</v>
      </c>
      <c r="S6999" s="189">
        <v>45625.593981481485</v>
      </c>
    </row>
    <row r="7000" spans="1:19">
      <c r="A7000" s="7">
        <v>2001</v>
      </c>
      <c r="B7000" s="123" t="s">
        <v>537</v>
      </c>
      <c r="C7000" s="123" t="s">
        <v>538</v>
      </c>
      <c r="D7000" s="123" t="s">
        <v>568</v>
      </c>
      <c r="E7000" s="123" t="s">
        <v>569</v>
      </c>
      <c r="F7000" s="7">
        <v>0</v>
      </c>
      <c r="G7000" s="123" t="s">
        <v>532</v>
      </c>
      <c r="H7000" s="7">
        <v>0</v>
      </c>
      <c r="I7000" s="7"/>
      <c r="J7000" s="7">
        <v>0</v>
      </c>
      <c r="K7000" s="7">
        <v>0</v>
      </c>
      <c r="L7000" s="7">
        <v>0</v>
      </c>
      <c r="M7000" s="7"/>
      <c r="N7000" s="7"/>
      <c r="O7000" s="7"/>
      <c r="P7000" s="7">
        <v>1</v>
      </c>
      <c r="Q7000" s="7">
        <v>28</v>
      </c>
      <c r="R7000" s="7">
        <v>265</v>
      </c>
      <c r="S7000" s="189">
        <v>45625.593981481485</v>
      </c>
    </row>
    <row r="7001" spans="1:19">
      <c r="A7001" s="7">
        <v>2001</v>
      </c>
      <c r="B7001" s="123" t="s">
        <v>537</v>
      </c>
      <c r="C7001" s="123" t="s">
        <v>538</v>
      </c>
      <c r="D7001" s="123" t="s">
        <v>568</v>
      </c>
      <c r="E7001" s="123" t="s">
        <v>531</v>
      </c>
      <c r="F7001" s="7">
        <v>110.329363462</v>
      </c>
      <c r="G7001" s="123" t="s">
        <v>532</v>
      </c>
      <c r="H7001" s="7">
        <v>8.4129449520000001</v>
      </c>
      <c r="I7001" s="7">
        <v>76.253</v>
      </c>
      <c r="J7001" s="7">
        <v>8.3861349169999997</v>
      </c>
      <c r="K7001" s="7">
        <v>3.30988E-4</v>
      </c>
      <c r="L7001" s="7">
        <v>6.6197618079999999E-5</v>
      </c>
      <c r="M7001" s="7">
        <v>76.010000000000005</v>
      </c>
      <c r="N7001" s="7">
        <v>3.0000000000000001E-3</v>
      </c>
      <c r="O7001" s="7">
        <v>5.9999999999999995E-4</v>
      </c>
      <c r="P7001" s="7">
        <v>1</v>
      </c>
      <c r="Q7001" s="7">
        <v>28</v>
      </c>
      <c r="R7001" s="7">
        <v>265</v>
      </c>
      <c r="S7001" s="189">
        <v>45625.593981481485</v>
      </c>
    </row>
    <row r="7002" spans="1:19">
      <c r="A7002" s="7">
        <v>2001</v>
      </c>
      <c r="B7002" s="123" t="s">
        <v>537</v>
      </c>
      <c r="C7002" s="123" t="s">
        <v>538</v>
      </c>
      <c r="D7002" s="123" t="s">
        <v>568</v>
      </c>
      <c r="E7002" s="123" t="s">
        <v>533</v>
      </c>
      <c r="F7002" s="7">
        <v>21.370055072</v>
      </c>
      <c r="G7002" s="123" t="s">
        <v>532</v>
      </c>
      <c r="H7002" s="7">
        <v>1.5715467270000001</v>
      </c>
      <c r="I7002" s="7">
        <v>73.539666667000006</v>
      </c>
      <c r="J7002" s="7">
        <v>1.5663538029999999</v>
      </c>
      <c r="K7002" s="7">
        <v>6.4110165220000002E-5</v>
      </c>
      <c r="L7002" s="7">
        <v>1.282203304E-5</v>
      </c>
      <c r="M7002" s="7">
        <v>73.296666666999997</v>
      </c>
      <c r="N7002" s="7">
        <v>3.0000000000000001E-3</v>
      </c>
      <c r="O7002" s="7">
        <v>5.9999999999999995E-4</v>
      </c>
      <c r="P7002" s="7">
        <v>1</v>
      </c>
      <c r="Q7002" s="7">
        <v>28</v>
      </c>
      <c r="R7002" s="7">
        <v>265</v>
      </c>
      <c r="S7002" s="189">
        <v>45625.593981481485</v>
      </c>
    </row>
    <row r="7003" spans="1:19">
      <c r="A7003" s="7">
        <v>2001</v>
      </c>
      <c r="B7003" s="123" t="s">
        <v>537</v>
      </c>
      <c r="C7003" s="123" t="s">
        <v>538</v>
      </c>
      <c r="D7003" s="123" t="s">
        <v>568</v>
      </c>
      <c r="E7003" s="123" t="s">
        <v>160</v>
      </c>
      <c r="F7003" s="7">
        <v>9.2532083420000006</v>
      </c>
      <c r="G7003" s="123" t="s">
        <v>532</v>
      </c>
      <c r="H7003" s="7">
        <v>0.662835073</v>
      </c>
      <c r="I7003" s="7">
        <v>71.632999999999996</v>
      </c>
      <c r="J7003" s="7">
        <v>0.66058654400000005</v>
      </c>
      <c r="K7003" s="7">
        <v>2.7759625029999999E-5</v>
      </c>
      <c r="L7003" s="7">
        <v>5.5519250050000001E-6</v>
      </c>
      <c r="M7003" s="7">
        <v>71.39</v>
      </c>
      <c r="N7003" s="7">
        <v>3.0000000000000001E-3</v>
      </c>
      <c r="O7003" s="7">
        <v>5.9999999999999995E-4</v>
      </c>
      <c r="P7003" s="7">
        <v>1</v>
      </c>
      <c r="Q7003" s="7">
        <v>28</v>
      </c>
      <c r="R7003" s="7">
        <v>265</v>
      </c>
      <c r="S7003" s="189">
        <v>45625.593981481485</v>
      </c>
    </row>
    <row r="7004" spans="1:19">
      <c r="A7004" s="7">
        <v>2001</v>
      </c>
      <c r="B7004" s="123" t="s">
        <v>537</v>
      </c>
      <c r="C7004" s="123" t="s">
        <v>538</v>
      </c>
      <c r="D7004" s="123" t="s">
        <v>568</v>
      </c>
      <c r="E7004" s="123" t="s">
        <v>163</v>
      </c>
      <c r="F7004" s="7">
        <v>13.68453734</v>
      </c>
      <c r="G7004" s="123" t="s">
        <v>532</v>
      </c>
      <c r="H7004" s="7">
        <v>0.87231398999999998</v>
      </c>
      <c r="I7004" s="7">
        <v>63.744500000000002</v>
      </c>
      <c r="J7004" s="7">
        <v>0.87156818300000005</v>
      </c>
      <c r="K7004" s="7">
        <v>1.368453734E-5</v>
      </c>
      <c r="L7004" s="7">
        <v>1.368453734E-6</v>
      </c>
      <c r="M7004" s="7">
        <v>63.69</v>
      </c>
      <c r="N7004" s="7">
        <v>1E-3</v>
      </c>
      <c r="O7004" s="7">
        <v>1E-4</v>
      </c>
      <c r="P7004" s="7">
        <v>1</v>
      </c>
      <c r="Q7004" s="7">
        <v>28</v>
      </c>
      <c r="R7004" s="7">
        <v>265</v>
      </c>
      <c r="S7004" s="189">
        <v>45625.593981481485</v>
      </c>
    </row>
    <row r="7005" spans="1:19">
      <c r="A7005" s="7">
        <v>2001</v>
      </c>
      <c r="B7005" s="123" t="s">
        <v>537</v>
      </c>
      <c r="C7005" s="123" t="s">
        <v>538</v>
      </c>
      <c r="D7005" s="123" t="s">
        <v>568</v>
      </c>
      <c r="E7005" s="123" t="s">
        <v>535</v>
      </c>
      <c r="F7005" s="7">
        <v>415.84184673800002</v>
      </c>
      <c r="G7005" s="123" t="s">
        <v>532</v>
      </c>
      <c r="H7005" s="7">
        <v>23.802681887999999</v>
      </c>
      <c r="I7005" s="7">
        <v>57.239746492000002</v>
      </c>
      <c r="J7005" s="7">
        <v>23.780018507000001</v>
      </c>
      <c r="K7005" s="7">
        <v>4.1584199999999998E-4</v>
      </c>
      <c r="L7005" s="7">
        <v>4.1584184670000002E-5</v>
      </c>
      <c r="M7005" s="7">
        <v>57.185246491999997</v>
      </c>
      <c r="N7005" s="7">
        <v>1E-3</v>
      </c>
      <c r="O7005" s="7">
        <v>1E-4</v>
      </c>
      <c r="P7005" s="7">
        <v>1</v>
      </c>
      <c r="Q7005" s="7">
        <v>28</v>
      </c>
      <c r="R7005" s="7">
        <v>265</v>
      </c>
      <c r="S7005" s="189">
        <v>45625.593981481485</v>
      </c>
    </row>
    <row r="7006" spans="1:19">
      <c r="A7006" s="7">
        <v>2001</v>
      </c>
      <c r="B7006" s="123" t="s">
        <v>537</v>
      </c>
      <c r="C7006" s="123" t="s">
        <v>538</v>
      </c>
      <c r="D7006" s="123" t="s">
        <v>568</v>
      </c>
      <c r="E7006" s="123" t="s">
        <v>541</v>
      </c>
      <c r="F7006" s="7">
        <v>0</v>
      </c>
      <c r="G7006" s="123" t="s">
        <v>532</v>
      </c>
      <c r="H7006" s="7">
        <v>0</v>
      </c>
      <c r="I7006" s="7"/>
      <c r="J7006" s="7">
        <v>0</v>
      </c>
      <c r="K7006" s="7">
        <v>0</v>
      </c>
      <c r="L7006" s="7">
        <v>0</v>
      </c>
      <c r="M7006" s="7"/>
      <c r="N7006" s="7"/>
      <c r="O7006" s="7"/>
      <c r="P7006" s="7">
        <v>1</v>
      </c>
      <c r="Q7006" s="7">
        <v>28</v>
      </c>
      <c r="R7006" s="7">
        <v>265</v>
      </c>
      <c r="S7006" s="189">
        <v>45625.593981481485</v>
      </c>
    </row>
    <row r="7007" spans="1:19">
      <c r="A7007" s="7">
        <v>2001</v>
      </c>
      <c r="B7007" s="123" t="s">
        <v>537</v>
      </c>
      <c r="C7007" s="123" t="s">
        <v>538</v>
      </c>
      <c r="D7007" s="123" t="s">
        <v>568</v>
      </c>
      <c r="E7007" s="123" t="s">
        <v>593</v>
      </c>
      <c r="F7007" s="7">
        <v>44.003267999999998</v>
      </c>
      <c r="G7007" s="123" t="s">
        <v>532</v>
      </c>
      <c r="H7007" s="7">
        <v>3.237599114</v>
      </c>
      <c r="I7007" s="7">
        <v>73.576333332999994</v>
      </c>
      <c r="J7007" s="7">
        <v>3.2269063199999999</v>
      </c>
      <c r="K7007" s="7">
        <v>1.3201E-4</v>
      </c>
      <c r="L7007" s="7">
        <v>2.6401960799999999E-5</v>
      </c>
      <c r="M7007" s="7">
        <v>73.333333332999999</v>
      </c>
      <c r="N7007" s="7">
        <v>3.0000000000000001E-3</v>
      </c>
      <c r="O7007" s="7">
        <v>5.9999999999999995E-4</v>
      </c>
      <c r="P7007" s="7">
        <v>1</v>
      </c>
      <c r="Q7007" s="7">
        <v>28</v>
      </c>
      <c r="R7007" s="7">
        <v>265</v>
      </c>
      <c r="S7007" s="189">
        <v>45625.593981481485</v>
      </c>
    </row>
    <row r="7008" spans="1:19">
      <c r="A7008" s="7">
        <v>2001</v>
      </c>
      <c r="B7008" s="123" t="s">
        <v>537</v>
      </c>
      <c r="C7008" s="123" t="s">
        <v>538</v>
      </c>
      <c r="D7008" s="123" t="s">
        <v>566</v>
      </c>
      <c r="E7008" s="123" t="s">
        <v>540</v>
      </c>
      <c r="F7008" s="7">
        <v>0</v>
      </c>
      <c r="G7008" s="123" t="s">
        <v>532</v>
      </c>
      <c r="H7008" s="7">
        <v>0</v>
      </c>
      <c r="I7008" s="7"/>
      <c r="J7008" s="7">
        <v>0</v>
      </c>
      <c r="K7008" s="7">
        <v>0</v>
      </c>
      <c r="L7008" s="7">
        <v>0</v>
      </c>
      <c r="M7008" s="7"/>
      <c r="N7008" s="7"/>
      <c r="O7008" s="7"/>
      <c r="P7008" s="7">
        <v>1</v>
      </c>
      <c r="Q7008" s="7">
        <v>28</v>
      </c>
      <c r="R7008" s="7">
        <v>265</v>
      </c>
      <c r="S7008" s="189">
        <v>45625.593981481485</v>
      </c>
    </row>
    <row r="7009" spans="1:19">
      <c r="A7009" s="7">
        <v>2001</v>
      </c>
      <c r="B7009" s="123" t="s">
        <v>537</v>
      </c>
      <c r="C7009" s="123" t="s">
        <v>538</v>
      </c>
      <c r="D7009" s="123" t="s">
        <v>566</v>
      </c>
      <c r="E7009" s="123" t="s">
        <v>531</v>
      </c>
      <c r="F7009" s="7">
        <v>0</v>
      </c>
      <c r="G7009" s="123" t="s">
        <v>532</v>
      </c>
      <c r="H7009" s="7">
        <v>0</v>
      </c>
      <c r="I7009" s="7"/>
      <c r="J7009" s="7">
        <v>0</v>
      </c>
      <c r="K7009" s="7">
        <v>0</v>
      </c>
      <c r="L7009" s="7">
        <v>0</v>
      </c>
      <c r="M7009" s="7"/>
      <c r="N7009" s="7"/>
      <c r="O7009" s="7"/>
      <c r="P7009" s="7">
        <v>1</v>
      </c>
      <c r="Q7009" s="7">
        <v>28</v>
      </c>
      <c r="R7009" s="7">
        <v>265</v>
      </c>
      <c r="S7009" s="189">
        <v>45625.593981481485</v>
      </c>
    </row>
    <row r="7010" spans="1:19">
      <c r="A7010" s="7">
        <v>2001</v>
      </c>
      <c r="B7010" s="123" t="s">
        <v>537</v>
      </c>
      <c r="C7010" s="123" t="s">
        <v>538</v>
      </c>
      <c r="D7010" s="123" t="s">
        <v>566</v>
      </c>
      <c r="E7010" s="123" t="s">
        <v>533</v>
      </c>
      <c r="F7010" s="7">
        <v>2510.1167207909998</v>
      </c>
      <c r="G7010" s="123" t="s">
        <v>532</v>
      </c>
      <c r="H7010" s="7">
        <v>184.593146942</v>
      </c>
      <c r="I7010" s="7">
        <v>73.539666667000006</v>
      </c>
      <c r="J7010" s="7">
        <v>183.983188579</v>
      </c>
      <c r="K7010" s="7">
        <v>7.5303499999999999E-3</v>
      </c>
      <c r="L7010" s="7">
        <v>1.50607E-3</v>
      </c>
      <c r="M7010" s="7">
        <v>73.296666666999997</v>
      </c>
      <c r="N7010" s="7">
        <v>3.0000000000000001E-3</v>
      </c>
      <c r="O7010" s="7">
        <v>5.9999999999999995E-4</v>
      </c>
      <c r="P7010" s="7">
        <v>1</v>
      </c>
      <c r="Q7010" s="7">
        <v>28</v>
      </c>
      <c r="R7010" s="7">
        <v>265</v>
      </c>
      <c r="S7010" s="189">
        <v>45625.593981481485</v>
      </c>
    </row>
    <row r="7011" spans="1:19">
      <c r="A7011" s="7">
        <v>1998</v>
      </c>
      <c r="B7011" s="123" t="s">
        <v>588</v>
      </c>
      <c r="C7011" s="123" t="s">
        <v>588</v>
      </c>
      <c r="D7011" s="123" t="s">
        <v>589</v>
      </c>
      <c r="E7011" s="123" t="s">
        <v>549</v>
      </c>
      <c r="F7011" s="7">
        <v>0</v>
      </c>
      <c r="G7011" s="123" t="s">
        <v>532</v>
      </c>
      <c r="H7011" s="7">
        <v>0</v>
      </c>
      <c r="I7011" s="7"/>
      <c r="J7011" s="7">
        <v>0</v>
      </c>
      <c r="K7011" s="7">
        <v>0</v>
      </c>
      <c r="L7011" s="7">
        <v>0</v>
      </c>
      <c r="M7011" s="7"/>
      <c r="N7011" s="7"/>
      <c r="O7011" s="7"/>
      <c r="P7011" s="7">
        <v>1</v>
      </c>
      <c r="Q7011" s="7"/>
      <c r="R7011" s="7"/>
      <c r="S7011" s="189">
        <v>45625.593981481485</v>
      </c>
    </row>
    <row r="7012" spans="1:19">
      <c r="A7012" s="7">
        <v>2006</v>
      </c>
      <c r="B7012" s="123" t="s">
        <v>588</v>
      </c>
      <c r="C7012" s="123" t="s">
        <v>588</v>
      </c>
      <c r="D7012" s="123" t="s">
        <v>589</v>
      </c>
      <c r="E7012" s="123" t="s">
        <v>549</v>
      </c>
      <c r="F7012" s="7">
        <v>0</v>
      </c>
      <c r="G7012" s="123" t="s">
        <v>532</v>
      </c>
      <c r="H7012" s="7">
        <v>0</v>
      </c>
      <c r="I7012" s="7"/>
      <c r="J7012" s="7">
        <v>0</v>
      </c>
      <c r="K7012" s="7">
        <v>0</v>
      </c>
      <c r="L7012" s="7">
        <v>0</v>
      </c>
      <c r="M7012" s="7"/>
      <c r="N7012" s="7"/>
      <c r="O7012" s="7"/>
      <c r="P7012" s="7">
        <v>1</v>
      </c>
      <c r="Q7012" s="7"/>
      <c r="R7012" s="7"/>
      <c r="S7012" s="189">
        <v>45625.593981481485</v>
      </c>
    </row>
    <row r="7013" spans="1:19">
      <c r="A7013" s="7">
        <v>1990</v>
      </c>
      <c r="B7013" s="123" t="s">
        <v>537</v>
      </c>
      <c r="C7013" s="123" t="s">
        <v>553</v>
      </c>
      <c r="D7013" s="123" t="s">
        <v>571</v>
      </c>
      <c r="E7013" s="123" t="s">
        <v>159</v>
      </c>
      <c r="F7013" s="7">
        <v>41.156875970000002</v>
      </c>
      <c r="G7013" s="123" t="s">
        <v>532</v>
      </c>
      <c r="H7013" s="7">
        <v>2.934975595</v>
      </c>
      <c r="I7013" s="7">
        <v>71.311913888999996</v>
      </c>
      <c r="J7013" s="7">
        <v>2.934975595</v>
      </c>
      <c r="K7013" s="7">
        <v>0</v>
      </c>
      <c r="L7013" s="7">
        <v>0</v>
      </c>
      <c r="M7013" s="7">
        <v>71.311913888999996</v>
      </c>
      <c r="N7013" s="7">
        <v>0</v>
      </c>
      <c r="O7013" s="7">
        <v>0</v>
      </c>
      <c r="P7013" s="7">
        <v>1</v>
      </c>
      <c r="Q7013" s="7"/>
      <c r="R7013" s="7"/>
      <c r="S7013" s="189">
        <v>45625.593981481485</v>
      </c>
    </row>
    <row r="7014" spans="1:19">
      <c r="A7014" s="7">
        <v>1993</v>
      </c>
      <c r="B7014" s="123" t="s">
        <v>537</v>
      </c>
      <c r="C7014" s="123" t="s">
        <v>553</v>
      </c>
      <c r="D7014" s="123" t="s">
        <v>571</v>
      </c>
      <c r="E7014" s="123" t="s">
        <v>159</v>
      </c>
      <c r="F7014" s="7">
        <v>35.873450355000003</v>
      </c>
      <c r="G7014" s="123" t="s">
        <v>532</v>
      </c>
      <c r="H7014" s="7">
        <v>2.5578026199999999</v>
      </c>
      <c r="I7014" s="7">
        <v>71.300713889999997</v>
      </c>
      <c r="J7014" s="7">
        <v>2.5578026199999999</v>
      </c>
      <c r="K7014" s="7">
        <v>0</v>
      </c>
      <c r="L7014" s="7">
        <v>0</v>
      </c>
      <c r="M7014" s="7">
        <v>71.300713889999997</v>
      </c>
      <c r="N7014" s="7">
        <v>0</v>
      </c>
      <c r="O7014" s="7">
        <v>0</v>
      </c>
      <c r="P7014" s="7">
        <v>1</v>
      </c>
      <c r="Q7014" s="7"/>
      <c r="R7014" s="7"/>
      <c r="S7014" s="189">
        <v>45625.593981481485</v>
      </c>
    </row>
    <row r="7015" spans="1:19">
      <c r="A7015" s="7">
        <v>1999</v>
      </c>
      <c r="B7015" s="123" t="s">
        <v>588</v>
      </c>
      <c r="C7015" s="123" t="s">
        <v>588</v>
      </c>
      <c r="D7015" s="123" t="s">
        <v>589</v>
      </c>
      <c r="E7015" s="123" t="s">
        <v>549</v>
      </c>
      <c r="F7015" s="7">
        <v>0</v>
      </c>
      <c r="G7015" s="123" t="s">
        <v>532</v>
      </c>
      <c r="H7015" s="7">
        <v>0</v>
      </c>
      <c r="I7015" s="7"/>
      <c r="J7015" s="7">
        <v>0</v>
      </c>
      <c r="K7015" s="7">
        <v>0</v>
      </c>
      <c r="L7015" s="7">
        <v>0</v>
      </c>
      <c r="M7015" s="7"/>
      <c r="N7015" s="7"/>
      <c r="O7015" s="7"/>
      <c r="P7015" s="7">
        <v>1</v>
      </c>
      <c r="Q7015" s="7"/>
      <c r="R7015" s="7"/>
      <c r="S7015" s="189">
        <v>45625.593981481485</v>
      </c>
    </row>
    <row r="7016" spans="1:19">
      <c r="A7016" s="7">
        <v>2015</v>
      </c>
      <c r="B7016" s="123" t="s">
        <v>537</v>
      </c>
      <c r="C7016" s="123" t="s">
        <v>553</v>
      </c>
      <c r="D7016" s="123" t="s">
        <v>571</v>
      </c>
      <c r="E7016" s="123" t="s">
        <v>159</v>
      </c>
      <c r="F7016" s="7">
        <v>31.320269192000001</v>
      </c>
      <c r="G7016" s="123" t="s">
        <v>532</v>
      </c>
      <c r="H7016" s="7">
        <v>2.229781338</v>
      </c>
      <c r="I7016" s="7">
        <v>71.192917417000004</v>
      </c>
      <c r="J7016" s="7">
        <v>2.229781338</v>
      </c>
      <c r="K7016" s="7">
        <v>0</v>
      </c>
      <c r="L7016" s="7">
        <v>0</v>
      </c>
      <c r="M7016" s="7">
        <v>71.192917417000004</v>
      </c>
      <c r="N7016" s="7">
        <v>0</v>
      </c>
      <c r="O7016" s="7">
        <v>0</v>
      </c>
      <c r="P7016" s="7">
        <v>1</v>
      </c>
      <c r="Q7016" s="7"/>
      <c r="R7016" s="7"/>
      <c r="S7016" s="189">
        <v>45625.593981481485</v>
      </c>
    </row>
    <row r="7017" spans="1:19">
      <c r="A7017" s="7">
        <v>2007</v>
      </c>
      <c r="B7017" s="123" t="s">
        <v>537</v>
      </c>
      <c r="C7017" s="123" t="s">
        <v>553</v>
      </c>
      <c r="D7017" s="123" t="s">
        <v>571</v>
      </c>
      <c r="E7017" s="123" t="s">
        <v>159</v>
      </c>
      <c r="F7017" s="7">
        <v>66.058400000000006</v>
      </c>
      <c r="G7017" s="123" t="s">
        <v>532</v>
      </c>
      <c r="H7017" s="7">
        <v>4.711252376</v>
      </c>
      <c r="I7017" s="7">
        <v>71.319504795</v>
      </c>
      <c r="J7017" s="7">
        <v>4.711252376</v>
      </c>
      <c r="K7017" s="7">
        <v>0</v>
      </c>
      <c r="L7017" s="7">
        <v>0</v>
      </c>
      <c r="M7017" s="7">
        <v>71.319504795</v>
      </c>
      <c r="N7017" s="7">
        <v>0</v>
      </c>
      <c r="O7017" s="7">
        <v>0</v>
      </c>
      <c r="P7017" s="7">
        <v>1</v>
      </c>
      <c r="Q7017" s="7"/>
      <c r="R7017" s="7"/>
      <c r="S7017" s="189">
        <v>45625.593981481485</v>
      </c>
    </row>
    <row r="7018" spans="1:19">
      <c r="A7018" s="7">
        <v>2016</v>
      </c>
      <c r="B7018" s="123" t="s">
        <v>537</v>
      </c>
      <c r="C7018" s="123" t="s">
        <v>553</v>
      </c>
      <c r="D7018" s="123" t="s">
        <v>571</v>
      </c>
      <c r="E7018" s="123" t="s">
        <v>159</v>
      </c>
      <c r="F7018" s="7">
        <v>34.164743895999997</v>
      </c>
      <c r="G7018" s="123" t="s">
        <v>532</v>
      </c>
      <c r="H7018" s="7">
        <v>2.4321979480000002</v>
      </c>
      <c r="I7018" s="7">
        <v>71.190287724000001</v>
      </c>
      <c r="J7018" s="7">
        <v>2.4321979480000002</v>
      </c>
      <c r="K7018" s="7">
        <v>0</v>
      </c>
      <c r="L7018" s="7">
        <v>0</v>
      </c>
      <c r="M7018" s="7">
        <v>71.190287724000001</v>
      </c>
      <c r="N7018" s="7">
        <v>0</v>
      </c>
      <c r="O7018" s="7">
        <v>0</v>
      </c>
      <c r="P7018" s="7">
        <v>1</v>
      </c>
      <c r="Q7018" s="7"/>
      <c r="R7018" s="7"/>
      <c r="S7018" s="189">
        <v>45625.593981481485</v>
      </c>
    </row>
    <row r="7019" spans="1:19">
      <c r="A7019" s="7">
        <v>2002</v>
      </c>
      <c r="B7019" s="123" t="s">
        <v>588</v>
      </c>
      <c r="C7019" s="123" t="s">
        <v>588</v>
      </c>
      <c r="D7019" s="123" t="s">
        <v>589</v>
      </c>
      <c r="E7019" s="123" t="s">
        <v>549</v>
      </c>
      <c r="F7019" s="7">
        <v>0</v>
      </c>
      <c r="G7019" s="123" t="s">
        <v>532</v>
      </c>
      <c r="H7019" s="7">
        <v>0</v>
      </c>
      <c r="I7019" s="7"/>
      <c r="J7019" s="7">
        <v>0</v>
      </c>
      <c r="K7019" s="7">
        <v>0</v>
      </c>
      <c r="L7019" s="7">
        <v>0</v>
      </c>
      <c r="M7019" s="7"/>
      <c r="N7019" s="7"/>
      <c r="O7019" s="7"/>
      <c r="P7019" s="7">
        <v>1</v>
      </c>
      <c r="Q7019" s="7"/>
      <c r="R7019" s="7"/>
      <c r="S7019" s="189">
        <v>45625.593981481485</v>
      </c>
    </row>
    <row r="7020" spans="1:19">
      <c r="A7020" s="7">
        <v>1994</v>
      </c>
      <c r="B7020" s="123" t="s">
        <v>588</v>
      </c>
      <c r="C7020" s="123" t="s">
        <v>588</v>
      </c>
      <c r="D7020" s="123" t="s">
        <v>589</v>
      </c>
      <c r="E7020" s="123" t="s">
        <v>549</v>
      </c>
      <c r="F7020" s="7">
        <v>0</v>
      </c>
      <c r="G7020" s="123" t="s">
        <v>532</v>
      </c>
      <c r="H7020" s="7">
        <v>0</v>
      </c>
      <c r="I7020" s="7"/>
      <c r="J7020" s="7">
        <v>0</v>
      </c>
      <c r="K7020" s="7">
        <v>0</v>
      </c>
      <c r="L7020" s="7">
        <v>0</v>
      </c>
      <c r="M7020" s="7"/>
      <c r="N7020" s="7"/>
      <c r="O7020" s="7"/>
      <c r="P7020" s="7">
        <v>1</v>
      </c>
      <c r="Q7020" s="7"/>
      <c r="R7020" s="7"/>
      <c r="S7020" s="189">
        <v>45625.593981481485</v>
      </c>
    </row>
    <row r="7021" spans="1:19">
      <c r="A7021" s="7">
        <v>2012</v>
      </c>
      <c r="B7021" s="123" t="s">
        <v>537</v>
      </c>
      <c r="C7021" s="123" t="s">
        <v>553</v>
      </c>
      <c r="D7021" s="123" t="s">
        <v>571</v>
      </c>
      <c r="E7021" s="123" t="s">
        <v>159</v>
      </c>
      <c r="F7021" s="7">
        <v>30.676199279999999</v>
      </c>
      <c r="G7021" s="123" t="s">
        <v>532</v>
      </c>
      <c r="H7021" s="7">
        <v>2.183789419</v>
      </c>
      <c r="I7021" s="7">
        <v>71.188395893999996</v>
      </c>
      <c r="J7021" s="7">
        <v>2.183789419</v>
      </c>
      <c r="K7021" s="7">
        <v>0</v>
      </c>
      <c r="L7021" s="7">
        <v>0</v>
      </c>
      <c r="M7021" s="7">
        <v>71.188395893999996</v>
      </c>
      <c r="N7021" s="7">
        <v>0</v>
      </c>
      <c r="O7021" s="7">
        <v>0</v>
      </c>
      <c r="P7021" s="7">
        <v>1</v>
      </c>
      <c r="Q7021" s="7"/>
      <c r="R7021" s="7"/>
      <c r="S7021" s="189">
        <v>45625.593981481485</v>
      </c>
    </row>
    <row r="7022" spans="1:19">
      <c r="A7022" s="7">
        <v>1995</v>
      </c>
      <c r="B7022" s="123" t="s">
        <v>588</v>
      </c>
      <c r="C7022" s="123" t="s">
        <v>588</v>
      </c>
      <c r="D7022" s="123" t="s">
        <v>589</v>
      </c>
      <c r="E7022" s="123" t="s">
        <v>549</v>
      </c>
      <c r="F7022" s="7">
        <v>0</v>
      </c>
      <c r="G7022" s="123" t="s">
        <v>532</v>
      </c>
      <c r="H7022" s="7">
        <v>0</v>
      </c>
      <c r="I7022" s="7"/>
      <c r="J7022" s="7">
        <v>0</v>
      </c>
      <c r="K7022" s="7">
        <v>0</v>
      </c>
      <c r="L7022" s="7">
        <v>0</v>
      </c>
      <c r="M7022" s="7"/>
      <c r="N7022" s="7"/>
      <c r="O7022" s="7"/>
      <c r="P7022" s="7">
        <v>1</v>
      </c>
      <c r="Q7022" s="7"/>
      <c r="R7022" s="7"/>
      <c r="S7022" s="189">
        <v>45625.593981481485</v>
      </c>
    </row>
    <row r="7023" spans="1:19">
      <c r="A7023" s="7">
        <v>1992</v>
      </c>
      <c r="B7023" s="123" t="s">
        <v>537</v>
      </c>
      <c r="C7023" s="123" t="s">
        <v>553</v>
      </c>
      <c r="D7023" s="123" t="s">
        <v>571</v>
      </c>
      <c r="E7023" s="123" t="s">
        <v>159</v>
      </c>
      <c r="F7023" s="7">
        <v>47.382568573999997</v>
      </c>
      <c r="G7023" s="123" t="s">
        <v>532</v>
      </c>
      <c r="H7023" s="7">
        <v>3.377771525</v>
      </c>
      <c r="I7023" s="7">
        <v>71.287218616000004</v>
      </c>
      <c r="J7023" s="7">
        <v>3.377771525</v>
      </c>
      <c r="K7023" s="7">
        <v>0</v>
      </c>
      <c r="L7023" s="7">
        <v>0</v>
      </c>
      <c r="M7023" s="7">
        <v>71.287218616000004</v>
      </c>
      <c r="N7023" s="7">
        <v>0</v>
      </c>
      <c r="O7023" s="7">
        <v>0</v>
      </c>
      <c r="P7023" s="7">
        <v>1</v>
      </c>
      <c r="Q7023" s="7"/>
      <c r="R7023" s="7"/>
      <c r="S7023" s="189">
        <v>45625.593981481485</v>
      </c>
    </row>
    <row r="7024" spans="1:19">
      <c r="A7024" s="7">
        <v>2008</v>
      </c>
      <c r="B7024" s="123" t="s">
        <v>588</v>
      </c>
      <c r="C7024" s="123" t="s">
        <v>588</v>
      </c>
      <c r="D7024" s="123" t="s">
        <v>589</v>
      </c>
      <c r="E7024" s="123" t="s">
        <v>549</v>
      </c>
      <c r="F7024" s="7">
        <v>0</v>
      </c>
      <c r="G7024" s="123" t="s">
        <v>532</v>
      </c>
      <c r="H7024" s="7">
        <v>0</v>
      </c>
      <c r="I7024" s="7"/>
      <c r="J7024" s="7">
        <v>0</v>
      </c>
      <c r="K7024" s="7">
        <v>0</v>
      </c>
      <c r="L7024" s="7">
        <v>0</v>
      </c>
      <c r="M7024" s="7"/>
      <c r="N7024" s="7"/>
      <c r="O7024" s="7"/>
      <c r="P7024" s="7">
        <v>1</v>
      </c>
      <c r="Q7024" s="7"/>
      <c r="R7024" s="7"/>
      <c r="S7024" s="189">
        <v>45625.593981481485</v>
      </c>
    </row>
    <row r="7025" spans="1:19">
      <c r="A7025" s="7">
        <v>2009</v>
      </c>
      <c r="B7025" s="123" t="s">
        <v>537</v>
      </c>
      <c r="C7025" s="123" t="s">
        <v>553</v>
      </c>
      <c r="D7025" s="123" t="s">
        <v>571</v>
      </c>
      <c r="E7025" s="123" t="s">
        <v>159</v>
      </c>
      <c r="F7025" s="7">
        <v>36.4312076</v>
      </c>
      <c r="G7025" s="123" t="s">
        <v>532</v>
      </c>
      <c r="H7025" s="7">
        <v>2.5990920979999999</v>
      </c>
      <c r="I7025" s="7">
        <v>71.342463480000006</v>
      </c>
      <c r="J7025" s="7">
        <v>2.5990920979999999</v>
      </c>
      <c r="K7025" s="7">
        <v>0</v>
      </c>
      <c r="L7025" s="7">
        <v>0</v>
      </c>
      <c r="M7025" s="7">
        <v>71.342463480000006</v>
      </c>
      <c r="N7025" s="7">
        <v>0</v>
      </c>
      <c r="O7025" s="7">
        <v>0</v>
      </c>
      <c r="P7025" s="7">
        <v>1</v>
      </c>
      <c r="Q7025" s="7"/>
      <c r="R7025" s="7"/>
      <c r="S7025" s="189">
        <v>45625.593981481485</v>
      </c>
    </row>
    <row r="7026" spans="1:19">
      <c r="A7026" s="7">
        <v>1996</v>
      </c>
      <c r="B7026" s="123" t="s">
        <v>537</v>
      </c>
      <c r="C7026" s="123" t="s">
        <v>553</v>
      </c>
      <c r="D7026" s="123" t="s">
        <v>571</v>
      </c>
      <c r="E7026" s="123" t="s">
        <v>159</v>
      </c>
      <c r="F7026" s="7">
        <v>36.209974279000001</v>
      </c>
      <c r="G7026" s="123" t="s">
        <v>532</v>
      </c>
      <c r="H7026" s="7">
        <v>2.5826162579999998</v>
      </c>
      <c r="I7026" s="7">
        <v>71.323338656000004</v>
      </c>
      <c r="J7026" s="7">
        <v>2.5826162579999998</v>
      </c>
      <c r="K7026" s="7">
        <v>0</v>
      </c>
      <c r="L7026" s="7">
        <v>0</v>
      </c>
      <c r="M7026" s="7">
        <v>71.323338656000004</v>
      </c>
      <c r="N7026" s="7">
        <v>0</v>
      </c>
      <c r="O7026" s="7">
        <v>0</v>
      </c>
      <c r="P7026" s="7">
        <v>1</v>
      </c>
      <c r="Q7026" s="7"/>
      <c r="R7026" s="7"/>
      <c r="S7026" s="189">
        <v>45625.593981481485</v>
      </c>
    </row>
    <row r="7027" spans="1:19">
      <c r="A7027" s="7">
        <v>2003</v>
      </c>
      <c r="B7027" s="123" t="s">
        <v>588</v>
      </c>
      <c r="C7027" s="123" t="s">
        <v>588</v>
      </c>
      <c r="D7027" s="123" t="s">
        <v>589</v>
      </c>
      <c r="E7027" s="123" t="s">
        <v>549</v>
      </c>
      <c r="F7027" s="7">
        <v>0</v>
      </c>
      <c r="G7027" s="123" t="s">
        <v>532</v>
      </c>
      <c r="H7027" s="7">
        <v>0</v>
      </c>
      <c r="I7027" s="7"/>
      <c r="J7027" s="7">
        <v>0</v>
      </c>
      <c r="K7027" s="7">
        <v>0</v>
      </c>
      <c r="L7027" s="7">
        <v>0</v>
      </c>
      <c r="M7027" s="7"/>
      <c r="N7027" s="7"/>
      <c r="O7027" s="7"/>
      <c r="P7027" s="7">
        <v>1</v>
      </c>
      <c r="Q7027" s="7"/>
      <c r="R7027" s="7"/>
      <c r="S7027" s="189">
        <v>45625.593981481485</v>
      </c>
    </row>
    <row r="7028" spans="1:19">
      <c r="A7028" s="7">
        <v>2004</v>
      </c>
      <c r="B7028" s="123" t="s">
        <v>588</v>
      </c>
      <c r="C7028" s="123" t="s">
        <v>588</v>
      </c>
      <c r="D7028" s="123" t="s">
        <v>589</v>
      </c>
      <c r="E7028" s="123" t="s">
        <v>549</v>
      </c>
      <c r="F7028" s="7">
        <v>0</v>
      </c>
      <c r="G7028" s="123" t="s">
        <v>532</v>
      </c>
      <c r="H7028" s="7">
        <v>0</v>
      </c>
      <c r="I7028" s="7"/>
      <c r="J7028" s="7">
        <v>0</v>
      </c>
      <c r="K7028" s="7">
        <v>0</v>
      </c>
      <c r="L7028" s="7">
        <v>0</v>
      </c>
      <c r="M7028" s="7"/>
      <c r="N7028" s="7"/>
      <c r="O7028" s="7"/>
      <c r="P7028" s="7">
        <v>1</v>
      </c>
      <c r="Q7028" s="7"/>
      <c r="R7028" s="7"/>
      <c r="S7028" s="189">
        <v>45625.593981481485</v>
      </c>
    </row>
    <row r="7029" spans="1:19">
      <c r="A7029" s="7">
        <v>2008</v>
      </c>
      <c r="B7029" s="123" t="s">
        <v>537</v>
      </c>
      <c r="C7029" s="123" t="s">
        <v>553</v>
      </c>
      <c r="D7029" s="123" t="s">
        <v>571</v>
      </c>
      <c r="E7029" s="123" t="s">
        <v>159</v>
      </c>
      <c r="F7029" s="7">
        <v>69.229203200000001</v>
      </c>
      <c r="G7029" s="123" t="s">
        <v>532</v>
      </c>
      <c r="H7029" s="7">
        <v>4.936800012</v>
      </c>
      <c r="I7029" s="7">
        <v>71.310946587999993</v>
      </c>
      <c r="J7029" s="7">
        <v>4.936800012</v>
      </c>
      <c r="K7029" s="7">
        <v>0</v>
      </c>
      <c r="L7029" s="7">
        <v>0</v>
      </c>
      <c r="M7029" s="7">
        <v>71.310946587999993</v>
      </c>
      <c r="N7029" s="7">
        <v>0</v>
      </c>
      <c r="O7029" s="7">
        <v>0</v>
      </c>
      <c r="P7029" s="7">
        <v>1</v>
      </c>
      <c r="Q7029" s="7"/>
      <c r="R7029" s="7"/>
      <c r="S7029" s="189">
        <v>45625.593981481485</v>
      </c>
    </row>
    <row r="7030" spans="1:19">
      <c r="A7030" s="7">
        <v>2005</v>
      </c>
      <c r="B7030" s="123" t="s">
        <v>537</v>
      </c>
      <c r="C7030" s="123" t="s">
        <v>553</v>
      </c>
      <c r="D7030" s="123" t="s">
        <v>571</v>
      </c>
      <c r="E7030" s="123" t="s">
        <v>159</v>
      </c>
      <c r="F7030" s="7">
        <v>65.487555713000006</v>
      </c>
      <c r="G7030" s="123" t="s">
        <v>532</v>
      </c>
      <c r="H7030" s="7">
        <v>4.6702725379999999</v>
      </c>
      <c r="I7030" s="7">
        <v>71.315419957000003</v>
      </c>
      <c r="J7030" s="7">
        <v>4.6702725379999999</v>
      </c>
      <c r="K7030" s="7">
        <v>0</v>
      </c>
      <c r="L7030" s="7">
        <v>0</v>
      </c>
      <c r="M7030" s="7">
        <v>71.315419957000003</v>
      </c>
      <c r="N7030" s="7">
        <v>0</v>
      </c>
      <c r="O7030" s="7">
        <v>0</v>
      </c>
      <c r="P7030" s="7">
        <v>1</v>
      </c>
      <c r="Q7030" s="7"/>
      <c r="R7030" s="7"/>
      <c r="S7030" s="189">
        <v>45625.593981481485</v>
      </c>
    </row>
    <row r="7031" spans="1:19">
      <c r="A7031" s="7">
        <v>2006</v>
      </c>
      <c r="B7031" s="123" t="s">
        <v>537</v>
      </c>
      <c r="C7031" s="123" t="s">
        <v>553</v>
      </c>
      <c r="D7031" s="123" t="s">
        <v>571</v>
      </c>
      <c r="E7031" s="123" t="s">
        <v>159</v>
      </c>
      <c r="F7031" s="7">
        <v>68.172268799999998</v>
      </c>
      <c r="G7031" s="123" t="s">
        <v>532</v>
      </c>
      <c r="H7031" s="7">
        <v>4.8622684290000002</v>
      </c>
      <c r="I7031" s="7">
        <v>71.323259660999994</v>
      </c>
      <c r="J7031" s="7">
        <v>4.8622684290000002</v>
      </c>
      <c r="K7031" s="7">
        <v>0</v>
      </c>
      <c r="L7031" s="7">
        <v>0</v>
      </c>
      <c r="M7031" s="7">
        <v>71.323259660999994</v>
      </c>
      <c r="N7031" s="7">
        <v>0</v>
      </c>
      <c r="O7031" s="7">
        <v>0</v>
      </c>
      <c r="P7031" s="7">
        <v>1</v>
      </c>
      <c r="Q7031" s="7"/>
      <c r="R7031" s="7"/>
      <c r="S7031" s="189">
        <v>45625.593981481485</v>
      </c>
    </row>
    <row r="7032" spans="1:19">
      <c r="A7032" s="7">
        <v>2004</v>
      </c>
      <c r="B7032" s="123" t="s">
        <v>537</v>
      </c>
      <c r="C7032" s="123" t="s">
        <v>553</v>
      </c>
      <c r="D7032" s="123" t="s">
        <v>571</v>
      </c>
      <c r="E7032" s="123" t="s">
        <v>159</v>
      </c>
      <c r="F7032" s="7">
        <v>68.348009071999996</v>
      </c>
      <c r="G7032" s="123" t="s">
        <v>532</v>
      </c>
      <c r="H7032" s="7">
        <v>4.8729257849999996</v>
      </c>
      <c r="I7032" s="7">
        <v>71.295797070000006</v>
      </c>
      <c r="J7032" s="7">
        <v>4.8729257849999996</v>
      </c>
      <c r="K7032" s="7">
        <v>0</v>
      </c>
      <c r="L7032" s="7">
        <v>0</v>
      </c>
      <c r="M7032" s="7">
        <v>71.295797070000006</v>
      </c>
      <c r="N7032" s="7">
        <v>0</v>
      </c>
      <c r="O7032" s="7">
        <v>0</v>
      </c>
      <c r="P7032" s="7">
        <v>1</v>
      </c>
      <c r="Q7032" s="7"/>
      <c r="R7032" s="7"/>
      <c r="S7032" s="189">
        <v>45625.593981481485</v>
      </c>
    </row>
    <row r="7033" spans="1:19">
      <c r="A7033" s="7">
        <v>2011</v>
      </c>
      <c r="B7033" s="123" t="s">
        <v>537</v>
      </c>
      <c r="C7033" s="123" t="s">
        <v>553</v>
      </c>
      <c r="D7033" s="123" t="s">
        <v>571</v>
      </c>
      <c r="E7033" s="123" t="s">
        <v>159</v>
      </c>
      <c r="F7033" s="7">
        <v>35.381538038999999</v>
      </c>
      <c r="G7033" s="123" t="s">
        <v>532</v>
      </c>
      <c r="H7033" s="7">
        <v>2.5209861739999999</v>
      </c>
      <c r="I7033" s="7">
        <v>71.251458061999998</v>
      </c>
      <c r="J7033" s="7">
        <v>2.5209861739999999</v>
      </c>
      <c r="K7033" s="7">
        <v>0</v>
      </c>
      <c r="L7033" s="7">
        <v>0</v>
      </c>
      <c r="M7033" s="7">
        <v>71.251458061999998</v>
      </c>
      <c r="N7033" s="7">
        <v>0</v>
      </c>
      <c r="O7033" s="7">
        <v>0</v>
      </c>
      <c r="P7033" s="7">
        <v>1</v>
      </c>
      <c r="Q7033" s="7"/>
      <c r="R7033" s="7"/>
      <c r="S7033" s="189">
        <v>45625.593981481485</v>
      </c>
    </row>
    <row r="7034" spans="1:19">
      <c r="A7034" s="7">
        <v>2000</v>
      </c>
      <c r="B7034" s="123" t="s">
        <v>537</v>
      </c>
      <c r="C7034" s="123" t="s">
        <v>553</v>
      </c>
      <c r="D7034" s="123" t="s">
        <v>571</v>
      </c>
      <c r="E7034" s="123" t="s">
        <v>159</v>
      </c>
      <c r="F7034" s="7">
        <v>60.372392060000003</v>
      </c>
      <c r="G7034" s="123" t="s">
        <v>532</v>
      </c>
      <c r="H7034" s="7">
        <v>4.3051675700000001</v>
      </c>
      <c r="I7034" s="7">
        <v>71.310203611999995</v>
      </c>
      <c r="J7034" s="7">
        <v>4.3051675700000001</v>
      </c>
      <c r="K7034" s="7">
        <v>0</v>
      </c>
      <c r="L7034" s="7">
        <v>0</v>
      </c>
      <c r="M7034" s="7">
        <v>71.310203611999995</v>
      </c>
      <c r="N7034" s="7">
        <v>0</v>
      </c>
      <c r="O7034" s="7">
        <v>0</v>
      </c>
      <c r="P7034" s="7">
        <v>1</v>
      </c>
      <c r="Q7034" s="7"/>
      <c r="R7034" s="7"/>
      <c r="S7034" s="189">
        <v>45625.593981481485</v>
      </c>
    </row>
    <row r="7035" spans="1:19">
      <c r="A7035" s="7">
        <v>2003</v>
      </c>
      <c r="B7035" s="123" t="s">
        <v>537</v>
      </c>
      <c r="C7035" s="123" t="s">
        <v>553</v>
      </c>
      <c r="D7035" s="123" t="s">
        <v>571</v>
      </c>
      <c r="E7035" s="123" t="s">
        <v>159</v>
      </c>
      <c r="F7035" s="7">
        <v>65.925036814999999</v>
      </c>
      <c r="G7035" s="123" t="s">
        <v>532</v>
      </c>
      <c r="H7035" s="7">
        <v>4.7007229920000002</v>
      </c>
      <c r="I7035" s="7">
        <v>71.304063202999998</v>
      </c>
      <c r="J7035" s="7">
        <v>4.7007229920000002</v>
      </c>
      <c r="K7035" s="7">
        <v>0</v>
      </c>
      <c r="L7035" s="7">
        <v>0</v>
      </c>
      <c r="M7035" s="7">
        <v>71.304063202999998</v>
      </c>
      <c r="N7035" s="7">
        <v>0</v>
      </c>
      <c r="O7035" s="7">
        <v>0</v>
      </c>
      <c r="P7035" s="7">
        <v>1</v>
      </c>
      <c r="Q7035" s="7"/>
      <c r="R7035" s="7"/>
      <c r="S7035" s="189">
        <v>45625.593981481485</v>
      </c>
    </row>
    <row r="7036" spans="1:19">
      <c r="A7036" s="7">
        <v>2001</v>
      </c>
      <c r="B7036" s="123" t="s">
        <v>588</v>
      </c>
      <c r="C7036" s="123" t="s">
        <v>588</v>
      </c>
      <c r="D7036" s="123" t="s">
        <v>589</v>
      </c>
      <c r="E7036" s="123" t="s">
        <v>549</v>
      </c>
      <c r="F7036" s="7">
        <v>0</v>
      </c>
      <c r="G7036" s="123" t="s">
        <v>532</v>
      </c>
      <c r="H7036" s="7">
        <v>0</v>
      </c>
      <c r="I7036" s="7"/>
      <c r="J7036" s="7">
        <v>0</v>
      </c>
      <c r="K7036" s="7">
        <v>0</v>
      </c>
      <c r="L7036" s="7">
        <v>0</v>
      </c>
      <c r="M7036" s="7"/>
      <c r="N7036" s="7"/>
      <c r="O7036" s="7"/>
      <c r="P7036" s="7">
        <v>1</v>
      </c>
      <c r="Q7036" s="7"/>
      <c r="R7036" s="7"/>
      <c r="S7036" s="189">
        <v>45625.593981481485</v>
      </c>
    </row>
    <row r="7037" spans="1:19">
      <c r="A7037" s="7">
        <v>2010</v>
      </c>
      <c r="B7037" s="123" t="s">
        <v>537</v>
      </c>
      <c r="C7037" s="123" t="s">
        <v>553</v>
      </c>
      <c r="D7037" s="123" t="s">
        <v>571</v>
      </c>
      <c r="E7037" s="123" t="s">
        <v>159</v>
      </c>
      <c r="F7037" s="7">
        <v>39.502923199999998</v>
      </c>
      <c r="G7037" s="123" t="s">
        <v>532</v>
      </c>
      <c r="H7037" s="7">
        <v>2.8172435660000001</v>
      </c>
      <c r="I7037" s="7">
        <v>71.317344085000002</v>
      </c>
      <c r="J7037" s="7">
        <v>2.8172435660000001</v>
      </c>
      <c r="K7037" s="7">
        <v>0</v>
      </c>
      <c r="L7037" s="7">
        <v>0</v>
      </c>
      <c r="M7037" s="7">
        <v>71.317344085000002</v>
      </c>
      <c r="N7037" s="7">
        <v>0</v>
      </c>
      <c r="O7037" s="7">
        <v>0</v>
      </c>
      <c r="P7037" s="7">
        <v>1</v>
      </c>
      <c r="Q7037" s="7"/>
      <c r="R7037" s="7"/>
      <c r="S7037" s="189">
        <v>45625.593981481485</v>
      </c>
    </row>
    <row r="7038" spans="1:19">
      <c r="A7038" s="7">
        <v>1997</v>
      </c>
      <c r="B7038" s="123" t="s">
        <v>588</v>
      </c>
      <c r="C7038" s="123" t="s">
        <v>588</v>
      </c>
      <c r="D7038" s="123" t="s">
        <v>589</v>
      </c>
      <c r="E7038" s="123" t="s">
        <v>549</v>
      </c>
      <c r="F7038" s="7">
        <v>0</v>
      </c>
      <c r="G7038" s="123" t="s">
        <v>532</v>
      </c>
      <c r="H7038" s="7">
        <v>0</v>
      </c>
      <c r="I7038" s="7"/>
      <c r="J7038" s="7">
        <v>0</v>
      </c>
      <c r="K7038" s="7">
        <v>0</v>
      </c>
      <c r="L7038" s="7">
        <v>0</v>
      </c>
      <c r="M7038" s="7"/>
      <c r="N7038" s="7"/>
      <c r="O7038" s="7"/>
      <c r="P7038" s="7">
        <v>1</v>
      </c>
      <c r="Q7038" s="7"/>
      <c r="R7038" s="7"/>
      <c r="S7038" s="189">
        <v>45625.593981481485</v>
      </c>
    </row>
    <row r="7039" spans="1:19">
      <c r="A7039" s="7">
        <v>1992</v>
      </c>
      <c r="B7039" s="123" t="s">
        <v>588</v>
      </c>
      <c r="C7039" s="123" t="s">
        <v>588</v>
      </c>
      <c r="D7039" s="123" t="s">
        <v>589</v>
      </c>
      <c r="E7039" s="123" t="s">
        <v>549</v>
      </c>
      <c r="F7039" s="7">
        <v>0</v>
      </c>
      <c r="G7039" s="123" t="s">
        <v>532</v>
      </c>
      <c r="H7039" s="7">
        <v>0</v>
      </c>
      <c r="I7039" s="7"/>
      <c r="J7039" s="7">
        <v>0</v>
      </c>
      <c r="K7039" s="7">
        <v>0</v>
      </c>
      <c r="L7039" s="7">
        <v>0</v>
      </c>
      <c r="M7039" s="7"/>
      <c r="N7039" s="7"/>
      <c r="O7039" s="7"/>
      <c r="P7039" s="7">
        <v>1</v>
      </c>
      <c r="Q7039" s="7"/>
      <c r="R7039" s="7"/>
      <c r="S7039" s="189">
        <v>45625.593981481485</v>
      </c>
    </row>
    <row r="7040" spans="1:19">
      <c r="A7040" s="7">
        <v>1996</v>
      </c>
      <c r="B7040" s="123" t="s">
        <v>588</v>
      </c>
      <c r="C7040" s="123" t="s">
        <v>588</v>
      </c>
      <c r="D7040" s="123" t="s">
        <v>589</v>
      </c>
      <c r="E7040" s="123" t="s">
        <v>549</v>
      </c>
      <c r="F7040" s="7">
        <v>0</v>
      </c>
      <c r="G7040" s="123" t="s">
        <v>532</v>
      </c>
      <c r="H7040" s="7">
        <v>0</v>
      </c>
      <c r="I7040" s="7"/>
      <c r="J7040" s="7">
        <v>0</v>
      </c>
      <c r="K7040" s="7">
        <v>0</v>
      </c>
      <c r="L7040" s="7">
        <v>0</v>
      </c>
      <c r="M7040" s="7"/>
      <c r="N7040" s="7"/>
      <c r="O7040" s="7"/>
      <c r="P7040" s="7">
        <v>1</v>
      </c>
      <c r="Q7040" s="7"/>
      <c r="R7040" s="7"/>
      <c r="S7040" s="189">
        <v>45625.593981481485</v>
      </c>
    </row>
    <row r="7041" spans="1:19">
      <c r="A7041" s="7">
        <v>2008</v>
      </c>
      <c r="B7041" s="123" t="s">
        <v>537</v>
      </c>
      <c r="C7041" s="123" t="s">
        <v>565</v>
      </c>
      <c r="D7041" s="123" t="s">
        <v>500</v>
      </c>
      <c r="E7041" s="123" t="s">
        <v>533</v>
      </c>
      <c r="F7041" s="7">
        <v>11579.689947272</v>
      </c>
      <c r="G7041" s="123" t="s">
        <v>532</v>
      </c>
      <c r="H7041" s="7">
        <v>929.44690153900001</v>
      </c>
      <c r="I7041" s="7">
        <v>80.265266667000006</v>
      </c>
      <c r="J7041" s="7">
        <v>848.75267417199996</v>
      </c>
      <c r="K7041" s="7">
        <v>5.4424542999999999E-2</v>
      </c>
      <c r="L7041" s="7">
        <v>0.29875600099999999</v>
      </c>
      <c r="M7041" s="7">
        <v>73.296666666999997</v>
      </c>
      <c r="N7041" s="7">
        <v>4.7000000000000002E-3</v>
      </c>
      <c r="O7041" s="7">
        <v>2.58E-2</v>
      </c>
      <c r="P7041" s="7">
        <v>1</v>
      </c>
      <c r="Q7041" s="7">
        <v>28</v>
      </c>
      <c r="R7041" s="7">
        <v>265</v>
      </c>
      <c r="S7041" s="189">
        <v>45625.593981481485</v>
      </c>
    </row>
    <row r="7042" spans="1:19">
      <c r="A7042" s="7">
        <v>2008</v>
      </c>
      <c r="B7042" s="123" t="s">
        <v>537</v>
      </c>
      <c r="C7042" s="123" t="s">
        <v>556</v>
      </c>
      <c r="D7042" s="123" t="s">
        <v>557</v>
      </c>
      <c r="E7042" s="123" t="s">
        <v>533</v>
      </c>
      <c r="F7042" s="7">
        <v>3506.4117790519999</v>
      </c>
      <c r="G7042" s="123" t="s">
        <v>532</v>
      </c>
      <c r="H7042" s="7">
        <v>258.54761013699999</v>
      </c>
      <c r="I7042" s="7">
        <v>73.735666667000004</v>
      </c>
      <c r="J7042" s="7">
        <v>257.00829536600003</v>
      </c>
      <c r="K7042" s="7">
        <v>3.5064117999999998E-2</v>
      </c>
      <c r="L7042" s="7">
        <v>2.1038469999999998E-3</v>
      </c>
      <c r="M7042" s="7">
        <v>73.296666666999997</v>
      </c>
      <c r="N7042" s="7">
        <v>0.01</v>
      </c>
      <c r="O7042" s="7">
        <v>5.9999999999999995E-4</v>
      </c>
      <c r="P7042" s="7">
        <v>1</v>
      </c>
      <c r="Q7042" s="7">
        <v>28</v>
      </c>
      <c r="R7042" s="7">
        <v>265</v>
      </c>
      <c r="S7042" s="189">
        <v>45625.593981481485</v>
      </c>
    </row>
    <row r="7043" spans="1:19">
      <c r="A7043" s="7">
        <v>2008</v>
      </c>
      <c r="B7043" s="123" t="s">
        <v>537</v>
      </c>
      <c r="C7043" s="123" t="s">
        <v>556</v>
      </c>
      <c r="D7043" s="123" t="s">
        <v>557</v>
      </c>
      <c r="E7043" s="123" t="s">
        <v>531</v>
      </c>
      <c r="F7043" s="7">
        <v>40.229358380999997</v>
      </c>
      <c r="G7043" s="123" t="s">
        <v>532</v>
      </c>
      <c r="H7043" s="7">
        <v>3.0754942189999999</v>
      </c>
      <c r="I7043" s="7">
        <v>76.448999999999998</v>
      </c>
      <c r="J7043" s="7">
        <v>3.057833531</v>
      </c>
      <c r="K7043" s="7">
        <v>4.0229399999999998E-4</v>
      </c>
      <c r="L7043" s="7">
        <v>2.4137615030000001E-5</v>
      </c>
      <c r="M7043" s="7">
        <v>76.010000000000005</v>
      </c>
      <c r="N7043" s="7">
        <v>0.01</v>
      </c>
      <c r="O7043" s="7">
        <v>5.9999999999999995E-4</v>
      </c>
      <c r="P7043" s="7">
        <v>1</v>
      </c>
      <c r="Q7043" s="7">
        <v>28</v>
      </c>
      <c r="R7043" s="7">
        <v>265</v>
      </c>
      <c r="S7043" s="189">
        <v>45625.593981481485</v>
      </c>
    </row>
    <row r="7044" spans="1:19">
      <c r="A7044" s="7">
        <v>2008</v>
      </c>
      <c r="B7044" s="123" t="s">
        <v>537</v>
      </c>
      <c r="C7044" s="123" t="s">
        <v>556</v>
      </c>
      <c r="D7044" s="123" t="s">
        <v>557</v>
      </c>
      <c r="E7044" s="123" t="s">
        <v>160</v>
      </c>
      <c r="F7044" s="7">
        <v>665.72666549899998</v>
      </c>
      <c r="G7044" s="123" t="s">
        <v>532</v>
      </c>
      <c r="H7044" s="7">
        <v>47.818480655999998</v>
      </c>
      <c r="I7044" s="7">
        <v>71.828999999999994</v>
      </c>
      <c r="J7044" s="7">
        <v>47.526226649999998</v>
      </c>
      <c r="K7044" s="7">
        <v>6.6572669999999997E-3</v>
      </c>
      <c r="L7044" s="7">
        <v>3.9943599999999998E-4</v>
      </c>
      <c r="M7044" s="7">
        <v>71.39</v>
      </c>
      <c r="N7044" s="7">
        <v>0.01</v>
      </c>
      <c r="O7044" s="7">
        <v>5.9999999999999995E-4</v>
      </c>
      <c r="P7044" s="7">
        <v>1</v>
      </c>
      <c r="Q7044" s="7">
        <v>28</v>
      </c>
      <c r="R7044" s="7">
        <v>265</v>
      </c>
      <c r="S7044" s="189">
        <v>45625.593981481485</v>
      </c>
    </row>
    <row r="7045" spans="1:19">
      <c r="A7045" s="7">
        <v>2008</v>
      </c>
      <c r="B7045" s="123" t="s">
        <v>537</v>
      </c>
      <c r="C7045" s="123" t="s">
        <v>556</v>
      </c>
      <c r="D7045" s="123" t="s">
        <v>557</v>
      </c>
      <c r="E7045" s="123" t="s">
        <v>163</v>
      </c>
      <c r="F7045" s="7">
        <v>2623.8658632259999</v>
      </c>
      <c r="G7045" s="123" t="s">
        <v>532</v>
      </c>
      <c r="H7045" s="7">
        <v>167.550890495</v>
      </c>
      <c r="I7045" s="7">
        <v>63.856499999999997</v>
      </c>
      <c r="J7045" s="7">
        <v>167.11401682900001</v>
      </c>
      <c r="K7045" s="7">
        <v>1.3119329000000001E-2</v>
      </c>
      <c r="L7045" s="7">
        <v>2.6238699999999999E-4</v>
      </c>
      <c r="M7045" s="7">
        <v>63.69</v>
      </c>
      <c r="N7045" s="7">
        <v>5.0000000000000001E-3</v>
      </c>
      <c r="O7045" s="7">
        <v>1E-4</v>
      </c>
      <c r="P7045" s="7">
        <v>1</v>
      </c>
      <c r="Q7045" s="7">
        <v>28</v>
      </c>
      <c r="R7045" s="7">
        <v>265</v>
      </c>
      <c r="S7045" s="189">
        <v>45625.593981481485</v>
      </c>
    </row>
    <row r="7046" spans="1:19">
      <c r="A7046" s="7">
        <v>2008</v>
      </c>
      <c r="B7046" s="123" t="s">
        <v>537</v>
      </c>
      <c r="C7046" s="123" t="s">
        <v>585</v>
      </c>
      <c r="D7046" s="123" t="s">
        <v>183</v>
      </c>
      <c r="E7046" s="123" t="s">
        <v>533</v>
      </c>
      <c r="F7046" s="7">
        <v>1399.3583445889999</v>
      </c>
      <c r="G7046" s="123" t="s">
        <v>532</v>
      </c>
      <c r="H7046" s="7">
        <v>103.584236289</v>
      </c>
      <c r="I7046" s="7">
        <v>74.022666666999996</v>
      </c>
      <c r="J7046" s="7">
        <v>102.568302131</v>
      </c>
      <c r="K7046" s="7">
        <v>9.7955079999999996E-3</v>
      </c>
      <c r="L7046" s="7">
        <v>2.798717E-3</v>
      </c>
      <c r="M7046" s="7">
        <v>73.296666666999997</v>
      </c>
      <c r="N7046" s="7">
        <v>7.0000000000000001E-3</v>
      </c>
      <c r="O7046" s="7">
        <v>2E-3</v>
      </c>
      <c r="P7046" s="7">
        <v>1</v>
      </c>
      <c r="Q7046" s="7">
        <v>28</v>
      </c>
      <c r="R7046" s="7">
        <v>265</v>
      </c>
      <c r="S7046" s="189">
        <v>45625.593981481485</v>
      </c>
    </row>
    <row r="7047" spans="1:19">
      <c r="A7047" s="7">
        <v>2008</v>
      </c>
      <c r="B7047" s="123" t="s">
        <v>537</v>
      </c>
      <c r="C7047" s="123" t="s">
        <v>538</v>
      </c>
      <c r="D7047" s="123" t="s">
        <v>550</v>
      </c>
      <c r="E7047" s="123" t="s">
        <v>533</v>
      </c>
      <c r="F7047" s="7">
        <v>124.155029928</v>
      </c>
      <c r="G7047" s="123" t="s">
        <v>532</v>
      </c>
      <c r="H7047" s="7">
        <v>9.1303195160000001</v>
      </c>
      <c r="I7047" s="7">
        <v>73.539666667000006</v>
      </c>
      <c r="J7047" s="7">
        <v>9.1001498440000006</v>
      </c>
      <c r="K7047" s="7">
        <v>3.7246499999999999E-4</v>
      </c>
      <c r="L7047" s="7">
        <v>7.4493017960000003E-5</v>
      </c>
      <c r="M7047" s="7">
        <v>73.296666666999997</v>
      </c>
      <c r="N7047" s="7">
        <v>3.0000000000000001E-3</v>
      </c>
      <c r="O7047" s="7">
        <v>5.9999999999999995E-4</v>
      </c>
      <c r="P7047" s="7">
        <v>1</v>
      </c>
      <c r="Q7047" s="7">
        <v>28</v>
      </c>
      <c r="R7047" s="7">
        <v>265</v>
      </c>
      <c r="S7047" s="189">
        <v>45625.593981481485</v>
      </c>
    </row>
    <row r="7048" spans="1:19">
      <c r="A7048" s="7">
        <v>2008</v>
      </c>
      <c r="B7048" s="123" t="s">
        <v>537</v>
      </c>
      <c r="C7048" s="123" t="s">
        <v>538</v>
      </c>
      <c r="D7048" s="123" t="s">
        <v>546</v>
      </c>
      <c r="E7048" s="123" t="s">
        <v>533</v>
      </c>
      <c r="F7048" s="7">
        <v>345.96707237300001</v>
      </c>
      <c r="G7048" s="123" t="s">
        <v>532</v>
      </c>
      <c r="H7048" s="7">
        <v>25.44230318</v>
      </c>
      <c r="I7048" s="7">
        <v>73.539666667000006</v>
      </c>
      <c r="J7048" s="7">
        <v>25.358233180999999</v>
      </c>
      <c r="K7048" s="7">
        <v>1.0379009999999999E-3</v>
      </c>
      <c r="L7048" s="7">
        <v>2.0757999999999999E-4</v>
      </c>
      <c r="M7048" s="7">
        <v>73.296666666999997</v>
      </c>
      <c r="N7048" s="7">
        <v>3.0000000000000001E-3</v>
      </c>
      <c r="O7048" s="7">
        <v>5.9999999999999995E-4</v>
      </c>
      <c r="P7048" s="7">
        <v>1</v>
      </c>
      <c r="Q7048" s="7">
        <v>28</v>
      </c>
      <c r="R7048" s="7">
        <v>265</v>
      </c>
      <c r="S7048" s="189">
        <v>45625.593981481485</v>
      </c>
    </row>
    <row r="7049" spans="1:19">
      <c r="A7049" s="7">
        <v>2008</v>
      </c>
      <c r="B7049" s="123" t="s">
        <v>537</v>
      </c>
      <c r="C7049" s="123" t="s">
        <v>538</v>
      </c>
      <c r="D7049" s="123" t="s">
        <v>566</v>
      </c>
      <c r="E7049" s="123" t="s">
        <v>533</v>
      </c>
      <c r="F7049" s="7">
        <v>2374.408677373</v>
      </c>
      <c r="G7049" s="123" t="s">
        <v>532</v>
      </c>
      <c r="H7049" s="7">
        <v>174.613222665</v>
      </c>
      <c r="I7049" s="7">
        <v>73.539666667000006</v>
      </c>
      <c r="J7049" s="7">
        <v>174.03624135699999</v>
      </c>
      <c r="K7049" s="7">
        <v>7.1232259999999999E-3</v>
      </c>
      <c r="L7049" s="7">
        <v>1.424645E-3</v>
      </c>
      <c r="M7049" s="7">
        <v>73.296666666999997</v>
      </c>
      <c r="N7049" s="7">
        <v>3.0000000000000001E-3</v>
      </c>
      <c r="O7049" s="7">
        <v>5.9999999999999995E-4</v>
      </c>
      <c r="P7049" s="7">
        <v>1</v>
      </c>
      <c r="Q7049" s="7">
        <v>28</v>
      </c>
      <c r="R7049" s="7">
        <v>265</v>
      </c>
      <c r="S7049" s="189">
        <v>45625.593981481485</v>
      </c>
    </row>
    <row r="7050" spans="1:19">
      <c r="A7050" s="7">
        <v>2008</v>
      </c>
      <c r="B7050" s="123" t="s">
        <v>537</v>
      </c>
      <c r="C7050" s="123" t="s">
        <v>538</v>
      </c>
      <c r="D7050" s="123" t="s">
        <v>552</v>
      </c>
      <c r="E7050" s="123" t="s">
        <v>533</v>
      </c>
      <c r="F7050" s="7">
        <v>70.288168245999998</v>
      </c>
      <c r="G7050" s="123" t="s">
        <v>532</v>
      </c>
      <c r="H7050" s="7">
        <v>5.1689684629999997</v>
      </c>
      <c r="I7050" s="7">
        <v>73.539666667000006</v>
      </c>
      <c r="J7050" s="7">
        <v>5.1518884390000004</v>
      </c>
      <c r="K7050" s="7">
        <v>2.1086499999999999E-4</v>
      </c>
      <c r="L7050" s="7">
        <v>4.2172900949999998E-5</v>
      </c>
      <c r="M7050" s="7">
        <v>73.296666666999997</v>
      </c>
      <c r="N7050" s="7">
        <v>3.0000000000000001E-3</v>
      </c>
      <c r="O7050" s="7">
        <v>5.9999999999999995E-4</v>
      </c>
      <c r="P7050" s="7">
        <v>1</v>
      </c>
      <c r="Q7050" s="7">
        <v>28</v>
      </c>
      <c r="R7050" s="7">
        <v>265</v>
      </c>
      <c r="S7050" s="189">
        <v>45625.593981481485</v>
      </c>
    </row>
    <row r="7051" spans="1:19">
      <c r="A7051" s="7">
        <v>2008</v>
      </c>
      <c r="B7051" s="123" t="s">
        <v>537</v>
      </c>
      <c r="C7051" s="123" t="s">
        <v>538</v>
      </c>
      <c r="D7051" s="123" t="s">
        <v>542</v>
      </c>
      <c r="E7051" s="123" t="s">
        <v>533</v>
      </c>
      <c r="F7051" s="7">
        <v>1396.4952790110001</v>
      </c>
      <c r="G7051" s="123" t="s">
        <v>532</v>
      </c>
      <c r="H7051" s="7">
        <v>102.697797321</v>
      </c>
      <c r="I7051" s="7">
        <v>73.539666667000006</v>
      </c>
      <c r="J7051" s="7">
        <v>102.358448968</v>
      </c>
      <c r="K7051" s="7">
        <v>4.1894860000000001E-3</v>
      </c>
      <c r="L7051" s="7">
        <v>8.3789699999999999E-4</v>
      </c>
      <c r="M7051" s="7">
        <v>73.296666666999997</v>
      </c>
      <c r="N7051" s="7">
        <v>3.0000000000000001E-3</v>
      </c>
      <c r="O7051" s="7">
        <v>5.9999999999999995E-4</v>
      </c>
      <c r="P7051" s="7">
        <v>1</v>
      </c>
      <c r="Q7051" s="7">
        <v>28</v>
      </c>
      <c r="R7051" s="7">
        <v>265</v>
      </c>
      <c r="S7051" s="189">
        <v>45625.593981481485</v>
      </c>
    </row>
    <row r="7052" spans="1:19">
      <c r="A7052" s="7">
        <v>2008</v>
      </c>
      <c r="B7052" s="123" t="s">
        <v>537</v>
      </c>
      <c r="C7052" s="123" t="s">
        <v>538</v>
      </c>
      <c r="D7052" s="123" t="s">
        <v>551</v>
      </c>
      <c r="E7052" s="123" t="s">
        <v>533</v>
      </c>
      <c r="F7052" s="7">
        <v>62.699534151999998</v>
      </c>
      <c r="G7052" s="123" t="s">
        <v>532</v>
      </c>
      <c r="H7052" s="7">
        <v>4.6109028419999998</v>
      </c>
      <c r="I7052" s="7">
        <v>73.539666667000006</v>
      </c>
      <c r="J7052" s="7">
        <v>4.5956668550000002</v>
      </c>
      <c r="K7052" s="7">
        <v>1.88099E-4</v>
      </c>
      <c r="L7052" s="7">
        <v>3.7619720489999998E-5</v>
      </c>
      <c r="M7052" s="7">
        <v>73.296666666999997</v>
      </c>
      <c r="N7052" s="7">
        <v>3.0000000000000001E-3</v>
      </c>
      <c r="O7052" s="7">
        <v>5.9999999999999995E-4</v>
      </c>
      <c r="P7052" s="7">
        <v>1</v>
      </c>
      <c r="Q7052" s="7">
        <v>28</v>
      </c>
      <c r="R7052" s="7">
        <v>265</v>
      </c>
      <c r="S7052" s="189">
        <v>45625.593981481485</v>
      </c>
    </row>
    <row r="7053" spans="1:19">
      <c r="A7053" s="7">
        <v>2008</v>
      </c>
      <c r="B7053" s="123" t="s">
        <v>537</v>
      </c>
      <c r="C7053" s="123" t="s">
        <v>538</v>
      </c>
      <c r="D7053" s="123" t="s">
        <v>539</v>
      </c>
      <c r="E7053" s="123" t="s">
        <v>533</v>
      </c>
      <c r="F7053" s="7">
        <v>882.70742971100003</v>
      </c>
      <c r="G7053" s="123" t="s">
        <v>532</v>
      </c>
      <c r="H7053" s="7">
        <v>64.914010145000006</v>
      </c>
      <c r="I7053" s="7">
        <v>73.539666667000006</v>
      </c>
      <c r="J7053" s="7">
        <v>64.699512240000004</v>
      </c>
      <c r="K7053" s="7">
        <v>2.6481220000000001E-3</v>
      </c>
      <c r="L7053" s="7">
        <v>5.2962400000000002E-4</v>
      </c>
      <c r="M7053" s="7">
        <v>73.296666666999997</v>
      </c>
      <c r="N7053" s="7">
        <v>3.0000000000000001E-3</v>
      </c>
      <c r="O7053" s="7">
        <v>5.9999999999999995E-4</v>
      </c>
      <c r="P7053" s="7">
        <v>1</v>
      </c>
      <c r="Q7053" s="7">
        <v>28</v>
      </c>
      <c r="R7053" s="7">
        <v>265</v>
      </c>
      <c r="S7053" s="189">
        <v>45625.593981481485</v>
      </c>
    </row>
    <row r="7054" spans="1:19">
      <c r="A7054" s="7">
        <v>2008</v>
      </c>
      <c r="B7054" s="123" t="s">
        <v>537</v>
      </c>
      <c r="C7054" s="123" t="s">
        <v>538</v>
      </c>
      <c r="D7054" s="123" t="s">
        <v>568</v>
      </c>
      <c r="E7054" s="123" t="s">
        <v>533</v>
      </c>
      <c r="F7054" s="7">
        <v>242.52528140699999</v>
      </c>
      <c r="G7054" s="123" t="s">
        <v>532</v>
      </c>
      <c r="H7054" s="7">
        <v>17.835228353000002</v>
      </c>
      <c r="I7054" s="7">
        <v>73.539666667000006</v>
      </c>
      <c r="J7054" s="7">
        <v>17.776294709999998</v>
      </c>
      <c r="K7054" s="7">
        <v>7.2757599999999996E-4</v>
      </c>
      <c r="L7054" s="7">
        <v>1.4551500000000001E-4</v>
      </c>
      <c r="M7054" s="7">
        <v>73.296666666999997</v>
      </c>
      <c r="N7054" s="7">
        <v>3.0000000000000001E-3</v>
      </c>
      <c r="O7054" s="7">
        <v>5.9999999999999995E-4</v>
      </c>
      <c r="P7054" s="7">
        <v>1</v>
      </c>
      <c r="Q7054" s="7">
        <v>28</v>
      </c>
      <c r="R7054" s="7">
        <v>265</v>
      </c>
      <c r="S7054" s="189">
        <v>45625.593981481485</v>
      </c>
    </row>
    <row r="7055" spans="1:19">
      <c r="A7055" s="7">
        <v>2008</v>
      </c>
      <c r="B7055" s="123" t="s">
        <v>537</v>
      </c>
      <c r="C7055" s="123" t="s">
        <v>538</v>
      </c>
      <c r="D7055" s="123" t="s">
        <v>548</v>
      </c>
      <c r="E7055" s="123" t="s">
        <v>533</v>
      </c>
      <c r="F7055" s="7">
        <v>1436.4289108810001</v>
      </c>
      <c r="G7055" s="123" t="s">
        <v>532</v>
      </c>
      <c r="H7055" s="7">
        <v>105.63450329699999</v>
      </c>
      <c r="I7055" s="7">
        <v>73.539666667000006</v>
      </c>
      <c r="J7055" s="7">
        <v>105.285451072</v>
      </c>
      <c r="K7055" s="7">
        <v>4.3092870000000002E-3</v>
      </c>
      <c r="L7055" s="7">
        <v>8.6185700000000005E-4</v>
      </c>
      <c r="M7055" s="7">
        <v>73.296666666999997</v>
      </c>
      <c r="N7055" s="7">
        <v>3.0000000000000001E-3</v>
      </c>
      <c r="O7055" s="7">
        <v>5.9999999999999995E-4</v>
      </c>
      <c r="P7055" s="7">
        <v>1</v>
      </c>
      <c r="Q7055" s="7">
        <v>28</v>
      </c>
      <c r="R7055" s="7">
        <v>265</v>
      </c>
      <c r="S7055" s="189">
        <v>45625.593981481485</v>
      </c>
    </row>
    <row r="7056" spans="1:19">
      <c r="A7056" s="7">
        <v>2008</v>
      </c>
      <c r="B7056" s="123" t="s">
        <v>537</v>
      </c>
      <c r="C7056" s="123" t="s">
        <v>538</v>
      </c>
      <c r="D7056" s="123" t="s">
        <v>545</v>
      </c>
      <c r="E7056" s="123" t="s">
        <v>533</v>
      </c>
      <c r="F7056" s="7">
        <v>40.493449140000003</v>
      </c>
      <c r="G7056" s="123" t="s">
        <v>532</v>
      </c>
      <c r="H7056" s="7">
        <v>2.977874752</v>
      </c>
      <c r="I7056" s="7">
        <v>73.539666667000006</v>
      </c>
      <c r="J7056" s="7">
        <v>2.9680348439999999</v>
      </c>
      <c r="K7056" s="7">
        <v>1.2148E-4</v>
      </c>
      <c r="L7056" s="7">
        <v>2.429606948E-5</v>
      </c>
      <c r="M7056" s="7">
        <v>73.296666666999997</v>
      </c>
      <c r="N7056" s="7">
        <v>3.0000000000000001E-3</v>
      </c>
      <c r="O7056" s="7">
        <v>5.9999999999999995E-4</v>
      </c>
      <c r="P7056" s="7">
        <v>1</v>
      </c>
      <c r="Q7056" s="7">
        <v>28</v>
      </c>
      <c r="R7056" s="7">
        <v>265</v>
      </c>
      <c r="S7056" s="189">
        <v>45625.593981481485</v>
      </c>
    </row>
    <row r="7057" spans="1:19">
      <c r="A7057" s="7">
        <v>2008</v>
      </c>
      <c r="B7057" s="123" t="s">
        <v>537</v>
      </c>
      <c r="C7057" s="123" t="s">
        <v>538</v>
      </c>
      <c r="D7057" s="123" t="s">
        <v>547</v>
      </c>
      <c r="E7057" s="123" t="s">
        <v>533</v>
      </c>
      <c r="F7057" s="7">
        <v>146.79652837099999</v>
      </c>
      <c r="G7057" s="123" t="s">
        <v>532</v>
      </c>
      <c r="H7057" s="7">
        <v>10.795367764</v>
      </c>
      <c r="I7057" s="7">
        <v>73.539666667000006</v>
      </c>
      <c r="J7057" s="7">
        <v>10.759696207999999</v>
      </c>
      <c r="K7057" s="7">
        <v>4.4038999999999998E-4</v>
      </c>
      <c r="L7057" s="7">
        <v>8.8077917020000005E-5</v>
      </c>
      <c r="M7057" s="7">
        <v>73.296666666999997</v>
      </c>
      <c r="N7057" s="7">
        <v>3.0000000000000001E-3</v>
      </c>
      <c r="O7057" s="7">
        <v>5.9999999999999995E-4</v>
      </c>
      <c r="P7057" s="7">
        <v>1</v>
      </c>
      <c r="Q7057" s="7">
        <v>28</v>
      </c>
      <c r="R7057" s="7">
        <v>265</v>
      </c>
      <c r="S7057" s="189">
        <v>45625.593981481485</v>
      </c>
    </row>
    <row r="7058" spans="1:19">
      <c r="A7058" s="7">
        <v>2008</v>
      </c>
      <c r="B7058" s="123" t="s">
        <v>537</v>
      </c>
      <c r="C7058" s="123" t="s">
        <v>538</v>
      </c>
      <c r="D7058" s="123" t="s">
        <v>543</v>
      </c>
      <c r="E7058" s="123" t="s">
        <v>533</v>
      </c>
      <c r="F7058" s="7">
        <v>51.565390686000001</v>
      </c>
      <c r="G7058" s="123" t="s">
        <v>532</v>
      </c>
      <c r="H7058" s="7">
        <v>3.7921016430000001</v>
      </c>
      <c r="I7058" s="7">
        <v>73.539666667000006</v>
      </c>
      <c r="J7058" s="7">
        <v>3.7795712529999999</v>
      </c>
      <c r="K7058" s="7">
        <v>1.5469600000000001E-4</v>
      </c>
      <c r="L7058" s="7">
        <v>3.0939234409999999E-5</v>
      </c>
      <c r="M7058" s="7">
        <v>73.296666666999997</v>
      </c>
      <c r="N7058" s="7">
        <v>3.0000000000000001E-3</v>
      </c>
      <c r="O7058" s="7">
        <v>5.9999999999999995E-4</v>
      </c>
      <c r="P7058" s="7">
        <v>1</v>
      </c>
      <c r="Q7058" s="7">
        <v>28</v>
      </c>
      <c r="R7058" s="7">
        <v>265</v>
      </c>
      <c r="S7058" s="189">
        <v>45625.593981481485</v>
      </c>
    </row>
    <row r="7059" spans="1:19">
      <c r="A7059" s="7">
        <v>2008</v>
      </c>
      <c r="B7059" s="123" t="s">
        <v>537</v>
      </c>
      <c r="C7059" s="123" t="s">
        <v>538</v>
      </c>
      <c r="D7059" s="123" t="s">
        <v>567</v>
      </c>
      <c r="E7059" s="123" t="s">
        <v>533</v>
      </c>
      <c r="F7059" s="7">
        <v>37.632160874999997</v>
      </c>
      <c r="G7059" s="123" t="s">
        <v>532</v>
      </c>
      <c r="H7059" s="7">
        <v>2.767456567</v>
      </c>
      <c r="I7059" s="7">
        <v>73.539666667000006</v>
      </c>
      <c r="J7059" s="7">
        <v>2.7583119520000001</v>
      </c>
      <c r="K7059" s="7">
        <v>1.12896E-4</v>
      </c>
      <c r="L7059" s="7">
        <v>2.2579296519999999E-5</v>
      </c>
      <c r="M7059" s="7">
        <v>73.296666666999997</v>
      </c>
      <c r="N7059" s="7">
        <v>3.0000000000000001E-3</v>
      </c>
      <c r="O7059" s="7">
        <v>5.9999999999999995E-4</v>
      </c>
      <c r="P7059" s="7">
        <v>1</v>
      </c>
      <c r="Q7059" s="7">
        <v>28</v>
      </c>
      <c r="R7059" s="7">
        <v>265</v>
      </c>
      <c r="S7059" s="189">
        <v>45625.593981481485</v>
      </c>
    </row>
    <row r="7060" spans="1:19">
      <c r="A7060" s="7">
        <v>2008</v>
      </c>
      <c r="B7060" s="123" t="s">
        <v>537</v>
      </c>
      <c r="C7060" s="123" t="s">
        <v>538</v>
      </c>
      <c r="D7060" s="123" t="s">
        <v>544</v>
      </c>
      <c r="E7060" s="123" t="s">
        <v>533</v>
      </c>
      <c r="F7060" s="7">
        <v>75.264321749999993</v>
      </c>
      <c r="G7060" s="123" t="s">
        <v>532</v>
      </c>
      <c r="H7060" s="7">
        <v>5.5349131329999999</v>
      </c>
      <c r="I7060" s="7">
        <v>73.539666667000006</v>
      </c>
      <c r="J7060" s="7">
        <v>5.5166239030000002</v>
      </c>
      <c r="K7060" s="7">
        <v>2.2579300000000001E-4</v>
      </c>
      <c r="L7060" s="7">
        <v>4.5158593050000002E-5</v>
      </c>
      <c r="M7060" s="7">
        <v>73.296666666999997</v>
      </c>
      <c r="N7060" s="7">
        <v>3.0000000000000001E-3</v>
      </c>
      <c r="O7060" s="7">
        <v>5.9999999999999995E-4</v>
      </c>
      <c r="P7060" s="7">
        <v>1</v>
      </c>
      <c r="Q7060" s="7">
        <v>28</v>
      </c>
      <c r="R7060" s="7">
        <v>265</v>
      </c>
      <c r="S7060" s="189">
        <v>45625.593981481485</v>
      </c>
    </row>
    <row r="7061" spans="1:19">
      <c r="A7061" s="7">
        <v>2008</v>
      </c>
      <c r="B7061" s="123" t="s">
        <v>537</v>
      </c>
      <c r="C7061" s="123" t="s">
        <v>538</v>
      </c>
      <c r="D7061" s="123" t="s">
        <v>550</v>
      </c>
      <c r="E7061" s="123" t="s">
        <v>531</v>
      </c>
      <c r="F7061" s="7">
        <v>8869.3171199999997</v>
      </c>
      <c r="G7061" s="123" t="s">
        <v>532</v>
      </c>
      <c r="H7061" s="7">
        <v>676.31203835099996</v>
      </c>
      <c r="I7061" s="7">
        <v>76.253</v>
      </c>
      <c r="J7061" s="7">
        <v>674.15679429099998</v>
      </c>
      <c r="K7061" s="7">
        <v>2.6607951000000001E-2</v>
      </c>
      <c r="L7061" s="7">
        <v>5.3215900000000002E-3</v>
      </c>
      <c r="M7061" s="7">
        <v>76.010000000000005</v>
      </c>
      <c r="N7061" s="7">
        <v>3.0000000000000001E-3</v>
      </c>
      <c r="O7061" s="7">
        <v>5.9999999999999995E-4</v>
      </c>
      <c r="P7061" s="7">
        <v>1</v>
      </c>
      <c r="Q7061" s="7">
        <v>28</v>
      </c>
      <c r="R7061" s="7">
        <v>265</v>
      </c>
      <c r="S7061" s="189">
        <v>45625.593981481485</v>
      </c>
    </row>
    <row r="7062" spans="1:19">
      <c r="A7062" s="7">
        <v>2008</v>
      </c>
      <c r="B7062" s="123" t="s">
        <v>537</v>
      </c>
      <c r="C7062" s="123" t="s">
        <v>538</v>
      </c>
      <c r="D7062" s="123" t="s">
        <v>546</v>
      </c>
      <c r="E7062" s="123" t="s">
        <v>531</v>
      </c>
      <c r="F7062" s="7">
        <v>636.22753391000003</v>
      </c>
      <c r="G7062" s="123" t="s">
        <v>532</v>
      </c>
      <c r="H7062" s="7">
        <v>48.514258142999999</v>
      </c>
      <c r="I7062" s="7">
        <v>76.253</v>
      </c>
      <c r="J7062" s="7">
        <v>48.359654851999998</v>
      </c>
      <c r="K7062" s="7">
        <v>1.908683E-3</v>
      </c>
      <c r="L7062" s="7">
        <v>3.8173699999999999E-4</v>
      </c>
      <c r="M7062" s="7">
        <v>76.010000000000005</v>
      </c>
      <c r="N7062" s="7">
        <v>3.0000000000000001E-3</v>
      </c>
      <c r="O7062" s="7">
        <v>5.9999999999999995E-4</v>
      </c>
      <c r="P7062" s="7">
        <v>1</v>
      </c>
      <c r="Q7062" s="7">
        <v>28</v>
      </c>
      <c r="R7062" s="7">
        <v>265</v>
      </c>
      <c r="S7062" s="189">
        <v>45625.593981481485</v>
      </c>
    </row>
    <row r="7063" spans="1:19">
      <c r="A7063" s="7">
        <v>2008</v>
      </c>
      <c r="B7063" s="123" t="s">
        <v>537</v>
      </c>
      <c r="C7063" s="123" t="s">
        <v>538</v>
      </c>
      <c r="D7063" s="123" t="s">
        <v>552</v>
      </c>
      <c r="E7063" s="123" t="s">
        <v>531</v>
      </c>
      <c r="F7063" s="7">
        <v>32.679643370999997</v>
      </c>
      <c r="G7063" s="123" t="s">
        <v>532</v>
      </c>
      <c r="H7063" s="7">
        <v>2.4919208460000002</v>
      </c>
      <c r="I7063" s="7">
        <v>76.253</v>
      </c>
      <c r="J7063" s="7">
        <v>2.4839796930000002</v>
      </c>
      <c r="K7063" s="7">
        <v>9.8038930110000004E-5</v>
      </c>
      <c r="L7063" s="7">
        <v>1.960778602E-5</v>
      </c>
      <c r="M7063" s="7">
        <v>76.010000000000005</v>
      </c>
      <c r="N7063" s="7">
        <v>3.0000000000000001E-3</v>
      </c>
      <c r="O7063" s="7">
        <v>5.9999999999999995E-4</v>
      </c>
      <c r="P7063" s="7">
        <v>1</v>
      </c>
      <c r="Q7063" s="7">
        <v>28</v>
      </c>
      <c r="R7063" s="7">
        <v>265</v>
      </c>
      <c r="S7063" s="189">
        <v>45625.593981481485</v>
      </c>
    </row>
    <row r="7064" spans="1:19">
      <c r="A7064" s="7">
        <v>2008</v>
      </c>
      <c r="B7064" s="123" t="s">
        <v>537</v>
      </c>
      <c r="C7064" s="123" t="s">
        <v>538</v>
      </c>
      <c r="D7064" s="123" t="s">
        <v>542</v>
      </c>
      <c r="E7064" s="123" t="s">
        <v>531</v>
      </c>
      <c r="F7064" s="7">
        <v>2932.75870644</v>
      </c>
      <c r="G7064" s="123" t="s">
        <v>532</v>
      </c>
      <c r="H7064" s="7">
        <v>223.63164964200001</v>
      </c>
      <c r="I7064" s="7">
        <v>76.253</v>
      </c>
      <c r="J7064" s="7">
        <v>222.91898927700001</v>
      </c>
      <c r="K7064" s="7">
        <v>8.7982760000000007E-3</v>
      </c>
      <c r="L7064" s="7">
        <v>1.7596549999999999E-3</v>
      </c>
      <c r="M7064" s="7">
        <v>76.010000000000005</v>
      </c>
      <c r="N7064" s="7">
        <v>3.0000000000000001E-3</v>
      </c>
      <c r="O7064" s="7">
        <v>5.9999999999999995E-4</v>
      </c>
      <c r="P7064" s="7">
        <v>1</v>
      </c>
      <c r="Q7064" s="7">
        <v>28</v>
      </c>
      <c r="R7064" s="7">
        <v>265</v>
      </c>
      <c r="S7064" s="189">
        <v>45625.593981481485</v>
      </c>
    </row>
    <row r="7065" spans="1:19">
      <c r="A7065" s="7">
        <v>2008</v>
      </c>
      <c r="B7065" s="123" t="s">
        <v>537</v>
      </c>
      <c r="C7065" s="123" t="s">
        <v>538</v>
      </c>
      <c r="D7065" s="123" t="s">
        <v>551</v>
      </c>
      <c r="E7065" s="123" t="s">
        <v>531</v>
      </c>
      <c r="F7065" s="7">
        <v>38.285774660000001</v>
      </c>
      <c r="G7065" s="123" t="s">
        <v>532</v>
      </c>
      <c r="H7065" s="7">
        <v>2.9194051750000001</v>
      </c>
      <c r="I7065" s="7">
        <v>76.253</v>
      </c>
      <c r="J7065" s="7">
        <v>2.9101017320000002</v>
      </c>
      <c r="K7065" s="7">
        <v>1.14857E-4</v>
      </c>
      <c r="L7065" s="7">
        <v>2.29714648E-5</v>
      </c>
      <c r="M7065" s="7">
        <v>76.010000000000005</v>
      </c>
      <c r="N7065" s="7">
        <v>3.0000000000000001E-3</v>
      </c>
      <c r="O7065" s="7">
        <v>5.9999999999999995E-4</v>
      </c>
      <c r="P7065" s="7">
        <v>1</v>
      </c>
      <c r="Q7065" s="7">
        <v>28</v>
      </c>
      <c r="R7065" s="7">
        <v>265</v>
      </c>
      <c r="S7065" s="189">
        <v>45625.593981481485</v>
      </c>
    </row>
    <row r="7066" spans="1:19">
      <c r="A7066" s="7">
        <v>2008</v>
      </c>
      <c r="B7066" s="123" t="s">
        <v>537</v>
      </c>
      <c r="C7066" s="123" t="s">
        <v>538</v>
      </c>
      <c r="D7066" s="123" t="s">
        <v>539</v>
      </c>
      <c r="E7066" s="123" t="s">
        <v>531</v>
      </c>
      <c r="F7066" s="7">
        <v>339.170943018</v>
      </c>
      <c r="G7066" s="123" t="s">
        <v>532</v>
      </c>
      <c r="H7066" s="7">
        <v>25.862801917999999</v>
      </c>
      <c r="I7066" s="7">
        <v>76.253</v>
      </c>
      <c r="J7066" s="7">
        <v>25.780383379</v>
      </c>
      <c r="K7066" s="7">
        <v>1.0175130000000001E-3</v>
      </c>
      <c r="L7066" s="7">
        <v>2.0350300000000001E-4</v>
      </c>
      <c r="M7066" s="7">
        <v>76.010000000000005</v>
      </c>
      <c r="N7066" s="7">
        <v>3.0000000000000001E-3</v>
      </c>
      <c r="O7066" s="7">
        <v>5.9999999999999995E-4</v>
      </c>
      <c r="P7066" s="7">
        <v>1</v>
      </c>
      <c r="Q7066" s="7">
        <v>28</v>
      </c>
      <c r="R7066" s="7">
        <v>265</v>
      </c>
      <c r="S7066" s="189">
        <v>45625.593981481485</v>
      </c>
    </row>
    <row r="7067" spans="1:19">
      <c r="A7067" s="7">
        <v>2008</v>
      </c>
      <c r="B7067" s="123" t="s">
        <v>537</v>
      </c>
      <c r="C7067" s="123" t="s">
        <v>538</v>
      </c>
      <c r="D7067" s="123" t="s">
        <v>568</v>
      </c>
      <c r="E7067" s="123" t="s">
        <v>531</v>
      </c>
      <c r="F7067" s="7">
        <v>405.55574158100001</v>
      </c>
      <c r="G7067" s="123" t="s">
        <v>532</v>
      </c>
      <c r="H7067" s="7">
        <v>30.924841962999999</v>
      </c>
      <c r="I7067" s="7">
        <v>76.253</v>
      </c>
      <c r="J7067" s="7">
        <v>30.826291917999999</v>
      </c>
      <c r="K7067" s="7">
        <v>1.2166670000000001E-3</v>
      </c>
      <c r="L7067" s="7">
        <v>2.4333300000000001E-4</v>
      </c>
      <c r="M7067" s="7">
        <v>76.010000000000005</v>
      </c>
      <c r="N7067" s="7">
        <v>3.0000000000000001E-3</v>
      </c>
      <c r="O7067" s="7">
        <v>5.9999999999999995E-4</v>
      </c>
      <c r="P7067" s="7">
        <v>1</v>
      </c>
      <c r="Q7067" s="7">
        <v>28</v>
      </c>
      <c r="R7067" s="7">
        <v>265</v>
      </c>
      <c r="S7067" s="189">
        <v>45625.593981481485</v>
      </c>
    </row>
    <row r="7068" spans="1:19">
      <c r="A7068" s="7">
        <v>2008</v>
      </c>
      <c r="B7068" s="123" t="s">
        <v>537</v>
      </c>
      <c r="C7068" s="123" t="s">
        <v>538</v>
      </c>
      <c r="D7068" s="123" t="s">
        <v>548</v>
      </c>
      <c r="E7068" s="123" t="s">
        <v>531</v>
      </c>
      <c r="F7068" s="7">
        <v>362.620979998</v>
      </c>
      <c r="G7068" s="123" t="s">
        <v>532</v>
      </c>
      <c r="H7068" s="7">
        <v>27.650937588000001</v>
      </c>
      <c r="I7068" s="7">
        <v>76.253</v>
      </c>
      <c r="J7068" s="7">
        <v>27.562820689999999</v>
      </c>
      <c r="K7068" s="7">
        <v>1.0878629999999999E-3</v>
      </c>
      <c r="L7068" s="7">
        <v>2.1757300000000001E-4</v>
      </c>
      <c r="M7068" s="7">
        <v>76.010000000000005</v>
      </c>
      <c r="N7068" s="7">
        <v>3.0000000000000001E-3</v>
      </c>
      <c r="O7068" s="7">
        <v>5.9999999999999995E-4</v>
      </c>
      <c r="P7068" s="7">
        <v>1</v>
      </c>
      <c r="Q7068" s="7">
        <v>28</v>
      </c>
      <c r="R7068" s="7">
        <v>265</v>
      </c>
      <c r="S7068" s="189">
        <v>45625.593981481485</v>
      </c>
    </row>
    <row r="7069" spans="1:19">
      <c r="A7069" s="7">
        <v>2008</v>
      </c>
      <c r="B7069" s="123" t="s">
        <v>537</v>
      </c>
      <c r="C7069" s="123" t="s">
        <v>538</v>
      </c>
      <c r="D7069" s="123" t="s">
        <v>545</v>
      </c>
      <c r="E7069" s="123" t="s">
        <v>531</v>
      </c>
      <c r="F7069" s="7">
        <v>51.070488699000002</v>
      </c>
      <c r="G7069" s="123" t="s">
        <v>532</v>
      </c>
      <c r="H7069" s="7">
        <v>3.8942779750000001</v>
      </c>
      <c r="I7069" s="7">
        <v>76.253</v>
      </c>
      <c r="J7069" s="7">
        <v>3.881867846</v>
      </c>
      <c r="K7069" s="7">
        <v>1.5321099999999999E-4</v>
      </c>
      <c r="L7069" s="7">
        <v>3.064229322E-5</v>
      </c>
      <c r="M7069" s="7">
        <v>76.010000000000005</v>
      </c>
      <c r="N7069" s="7">
        <v>3.0000000000000001E-3</v>
      </c>
      <c r="O7069" s="7">
        <v>5.9999999999999995E-4</v>
      </c>
      <c r="P7069" s="7">
        <v>1</v>
      </c>
      <c r="Q7069" s="7">
        <v>28</v>
      </c>
      <c r="R7069" s="7">
        <v>265</v>
      </c>
      <c r="S7069" s="189">
        <v>45625.593981481485</v>
      </c>
    </row>
    <row r="7070" spans="1:19">
      <c r="A7070" s="7">
        <v>2008</v>
      </c>
      <c r="B7070" s="123" t="s">
        <v>537</v>
      </c>
      <c r="C7070" s="123" t="s">
        <v>538</v>
      </c>
      <c r="D7070" s="123" t="s">
        <v>547</v>
      </c>
      <c r="E7070" s="123" t="s">
        <v>531</v>
      </c>
      <c r="F7070" s="7">
        <v>15.587779683000001</v>
      </c>
      <c r="G7070" s="123" t="s">
        <v>532</v>
      </c>
      <c r="H7070" s="7">
        <v>1.1886149640000001</v>
      </c>
      <c r="I7070" s="7">
        <v>76.253</v>
      </c>
      <c r="J7070" s="7">
        <v>1.1848271340000001</v>
      </c>
      <c r="K7070" s="7">
        <v>4.6763339050000003E-5</v>
      </c>
      <c r="L7070" s="7">
        <v>9.3526678100000002E-6</v>
      </c>
      <c r="M7070" s="7">
        <v>76.010000000000005</v>
      </c>
      <c r="N7070" s="7">
        <v>3.0000000000000001E-3</v>
      </c>
      <c r="O7070" s="7">
        <v>5.9999999999999995E-4</v>
      </c>
      <c r="P7070" s="7">
        <v>1</v>
      </c>
      <c r="Q7070" s="7">
        <v>28</v>
      </c>
      <c r="R7070" s="7">
        <v>265</v>
      </c>
      <c r="S7070" s="189">
        <v>45625.593981481485</v>
      </c>
    </row>
    <row r="7071" spans="1:19">
      <c r="A7071" s="7">
        <v>2008</v>
      </c>
      <c r="B7071" s="123" t="s">
        <v>537</v>
      </c>
      <c r="C7071" s="123" t="s">
        <v>538</v>
      </c>
      <c r="D7071" s="123" t="s">
        <v>543</v>
      </c>
      <c r="E7071" s="123" t="s">
        <v>531</v>
      </c>
      <c r="F7071" s="7">
        <v>59.821522907000002</v>
      </c>
      <c r="G7071" s="123" t="s">
        <v>532</v>
      </c>
      <c r="H7071" s="7">
        <v>4.5615705860000002</v>
      </c>
      <c r="I7071" s="7">
        <v>76.253</v>
      </c>
      <c r="J7071" s="7">
        <v>4.5470339559999999</v>
      </c>
      <c r="K7071" s="7">
        <v>1.7946499999999999E-4</v>
      </c>
      <c r="L7071" s="7">
        <v>3.5892913739999999E-5</v>
      </c>
      <c r="M7071" s="7">
        <v>76.010000000000005</v>
      </c>
      <c r="N7071" s="7">
        <v>3.0000000000000001E-3</v>
      </c>
      <c r="O7071" s="7">
        <v>5.9999999999999995E-4</v>
      </c>
      <c r="P7071" s="7">
        <v>1</v>
      </c>
      <c r="Q7071" s="7">
        <v>28</v>
      </c>
      <c r="R7071" s="7">
        <v>265</v>
      </c>
      <c r="S7071" s="189">
        <v>45625.593981481485</v>
      </c>
    </row>
    <row r="7072" spans="1:19">
      <c r="A7072" s="7">
        <v>2008</v>
      </c>
      <c r="B7072" s="123" t="s">
        <v>537</v>
      </c>
      <c r="C7072" s="123" t="s">
        <v>538</v>
      </c>
      <c r="D7072" s="123" t="s">
        <v>567</v>
      </c>
      <c r="E7072" s="123" t="s">
        <v>531</v>
      </c>
      <c r="F7072" s="7">
        <v>36.234751017999997</v>
      </c>
      <c r="G7072" s="123" t="s">
        <v>532</v>
      </c>
      <c r="H7072" s="7">
        <v>2.7630084689999999</v>
      </c>
      <c r="I7072" s="7">
        <v>76.253</v>
      </c>
      <c r="J7072" s="7">
        <v>2.754203425</v>
      </c>
      <c r="K7072" s="7">
        <v>1.0870399999999999E-4</v>
      </c>
      <c r="L7072" s="7">
        <v>2.174085061E-5</v>
      </c>
      <c r="M7072" s="7">
        <v>76.010000000000005</v>
      </c>
      <c r="N7072" s="7">
        <v>3.0000000000000001E-3</v>
      </c>
      <c r="O7072" s="7">
        <v>5.9999999999999995E-4</v>
      </c>
      <c r="P7072" s="7">
        <v>1</v>
      </c>
      <c r="Q7072" s="7">
        <v>28</v>
      </c>
      <c r="R7072" s="7">
        <v>265</v>
      </c>
      <c r="S7072" s="189">
        <v>45625.593981481485</v>
      </c>
    </row>
    <row r="7073" spans="1:19">
      <c r="A7073" s="7">
        <v>2008</v>
      </c>
      <c r="B7073" s="123" t="s">
        <v>537</v>
      </c>
      <c r="C7073" s="123" t="s">
        <v>538</v>
      </c>
      <c r="D7073" s="123" t="s">
        <v>544</v>
      </c>
      <c r="E7073" s="123" t="s">
        <v>531</v>
      </c>
      <c r="F7073" s="7">
        <v>72.469502035999994</v>
      </c>
      <c r="G7073" s="123" t="s">
        <v>532</v>
      </c>
      <c r="H7073" s="7">
        <v>5.5260169389999998</v>
      </c>
      <c r="I7073" s="7">
        <v>76.253</v>
      </c>
      <c r="J7073" s="7">
        <v>5.5084068500000001</v>
      </c>
      <c r="K7073" s="7">
        <v>2.1740900000000001E-4</v>
      </c>
      <c r="L7073" s="7">
        <v>4.348170122E-5</v>
      </c>
      <c r="M7073" s="7">
        <v>76.010000000000005</v>
      </c>
      <c r="N7073" s="7">
        <v>3.0000000000000001E-3</v>
      </c>
      <c r="O7073" s="7">
        <v>5.9999999999999995E-4</v>
      </c>
      <c r="P7073" s="7">
        <v>1</v>
      </c>
      <c r="Q7073" s="7">
        <v>28</v>
      </c>
      <c r="R7073" s="7">
        <v>265</v>
      </c>
      <c r="S7073" s="189">
        <v>45625.593981481485</v>
      </c>
    </row>
    <row r="7074" spans="1:19">
      <c r="A7074" s="7">
        <v>2008</v>
      </c>
      <c r="B7074" s="123" t="s">
        <v>537</v>
      </c>
      <c r="C7074" s="123" t="s">
        <v>538</v>
      </c>
      <c r="D7074" s="123" t="s">
        <v>546</v>
      </c>
      <c r="E7074" s="123" t="s">
        <v>160</v>
      </c>
      <c r="F7074" s="7">
        <v>76.130717419000007</v>
      </c>
      <c r="G7074" s="123" t="s">
        <v>532</v>
      </c>
      <c r="H7074" s="7">
        <v>5.4534716809999999</v>
      </c>
      <c r="I7074" s="7">
        <v>71.632999999999996</v>
      </c>
      <c r="J7074" s="7">
        <v>5.4349719170000004</v>
      </c>
      <c r="K7074" s="7">
        <v>2.28392E-4</v>
      </c>
      <c r="L7074" s="7">
        <v>4.5678430449999997E-5</v>
      </c>
      <c r="M7074" s="7">
        <v>71.39</v>
      </c>
      <c r="N7074" s="7">
        <v>3.0000000000000001E-3</v>
      </c>
      <c r="O7074" s="7">
        <v>5.9999999999999995E-4</v>
      </c>
      <c r="P7074" s="7">
        <v>1</v>
      </c>
      <c r="Q7074" s="7">
        <v>28</v>
      </c>
      <c r="R7074" s="7">
        <v>265</v>
      </c>
      <c r="S7074" s="189">
        <v>45625.593981481485</v>
      </c>
    </row>
    <row r="7075" spans="1:19">
      <c r="A7075" s="7">
        <v>2008</v>
      </c>
      <c r="B7075" s="123" t="s">
        <v>537</v>
      </c>
      <c r="C7075" s="123" t="s">
        <v>538</v>
      </c>
      <c r="D7075" s="123" t="s">
        <v>566</v>
      </c>
      <c r="E7075" s="123" t="s">
        <v>160</v>
      </c>
      <c r="F7075" s="7">
        <v>50.034998735999999</v>
      </c>
      <c r="G7075" s="123" t="s">
        <v>532</v>
      </c>
      <c r="H7075" s="7">
        <v>3.5841570639999998</v>
      </c>
      <c r="I7075" s="7">
        <v>71.632999999999996</v>
      </c>
      <c r="J7075" s="7">
        <v>3.5719985599999999</v>
      </c>
      <c r="K7075" s="7">
        <v>1.5010499999999999E-4</v>
      </c>
      <c r="L7075" s="7">
        <v>3.0020999239999999E-5</v>
      </c>
      <c r="M7075" s="7">
        <v>71.39</v>
      </c>
      <c r="N7075" s="7">
        <v>3.0000000000000001E-3</v>
      </c>
      <c r="O7075" s="7">
        <v>5.9999999999999995E-4</v>
      </c>
      <c r="P7075" s="7">
        <v>1</v>
      </c>
      <c r="Q7075" s="7">
        <v>28</v>
      </c>
      <c r="R7075" s="7">
        <v>265</v>
      </c>
      <c r="S7075" s="189">
        <v>45625.593981481485</v>
      </c>
    </row>
    <row r="7076" spans="1:19">
      <c r="A7076" s="7">
        <v>2008</v>
      </c>
      <c r="B7076" s="123" t="s">
        <v>537</v>
      </c>
      <c r="C7076" s="123" t="s">
        <v>538</v>
      </c>
      <c r="D7076" s="123" t="s">
        <v>552</v>
      </c>
      <c r="E7076" s="123" t="s">
        <v>160</v>
      </c>
      <c r="F7076" s="7">
        <v>3.910432294</v>
      </c>
      <c r="G7076" s="123" t="s">
        <v>532</v>
      </c>
      <c r="H7076" s="7">
        <v>0.28011599700000001</v>
      </c>
      <c r="I7076" s="7">
        <v>71.632999999999996</v>
      </c>
      <c r="J7076" s="7">
        <v>0.27916576100000001</v>
      </c>
      <c r="K7076" s="7">
        <v>1.173129688E-5</v>
      </c>
      <c r="L7076" s="7">
        <v>2.3462593759999999E-6</v>
      </c>
      <c r="M7076" s="7">
        <v>71.39</v>
      </c>
      <c r="N7076" s="7">
        <v>3.0000000000000001E-3</v>
      </c>
      <c r="O7076" s="7">
        <v>5.9999999999999995E-4</v>
      </c>
      <c r="P7076" s="7">
        <v>1</v>
      </c>
      <c r="Q7076" s="7">
        <v>28</v>
      </c>
      <c r="R7076" s="7">
        <v>265</v>
      </c>
      <c r="S7076" s="189">
        <v>45625.593981481485</v>
      </c>
    </row>
    <row r="7077" spans="1:19">
      <c r="A7077" s="7">
        <v>2008</v>
      </c>
      <c r="B7077" s="123" t="s">
        <v>537</v>
      </c>
      <c r="C7077" s="123" t="s">
        <v>538</v>
      </c>
      <c r="D7077" s="123" t="s">
        <v>542</v>
      </c>
      <c r="E7077" s="123" t="s">
        <v>160</v>
      </c>
      <c r="F7077" s="7">
        <v>350.93266549800001</v>
      </c>
      <c r="G7077" s="123" t="s">
        <v>532</v>
      </c>
      <c r="H7077" s="7">
        <v>25.138359628</v>
      </c>
      <c r="I7077" s="7">
        <v>71.632999999999996</v>
      </c>
      <c r="J7077" s="7">
        <v>25.05308299</v>
      </c>
      <c r="K7077" s="7">
        <v>1.052798E-3</v>
      </c>
      <c r="L7077" s="7">
        <v>2.1055999999999999E-4</v>
      </c>
      <c r="M7077" s="7">
        <v>71.39</v>
      </c>
      <c r="N7077" s="7">
        <v>3.0000000000000001E-3</v>
      </c>
      <c r="O7077" s="7">
        <v>5.9999999999999995E-4</v>
      </c>
      <c r="P7077" s="7">
        <v>1</v>
      </c>
      <c r="Q7077" s="7">
        <v>28</v>
      </c>
      <c r="R7077" s="7">
        <v>265</v>
      </c>
      <c r="S7077" s="189">
        <v>45625.593981481485</v>
      </c>
    </row>
    <row r="7078" spans="1:19">
      <c r="A7078" s="7">
        <v>2008</v>
      </c>
      <c r="B7078" s="123" t="s">
        <v>537</v>
      </c>
      <c r="C7078" s="123" t="s">
        <v>538</v>
      </c>
      <c r="D7078" s="123" t="s">
        <v>551</v>
      </c>
      <c r="E7078" s="123" t="s">
        <v>160</v>
      </c>
      <c r="F7078" s="7">
        <v>4.5812595910000002</v>
      </c>
      <c r="G7078" s="123" t="s">
        <v>532</v>
      </c>
      <c r="H7078" s="7">
        <v>0.32816936800000002</v>
      </c>
      <c r="I7078" s="7">
        <v>71.632999999999996</v>
      </c>
      <c r="J7078" s="7">
        <v>0.327056122</v>
      </c>
      <c r="K7078" s="7">
        <v>1.374377877E-5</v>
      </c>
      <c r="L7078" s="7">
        <v>2.748755755E-6</v>
      </c>
      <c r="M7078" s="7">
        <v>71.39</v>
      </c>
      <c r="N7078" s="7">
        <v>3.0000000000000001E-3</v>
      </c>
      <c r="O7078" s="7">
        <v>5.9999999999999995E-4</v>
      </c>
      <c r="P7078" s="7">
        <v>1</v>
      </c>
      <c r="Q7078" s="7">
        <v>28</v>
      </c>
      <c r="R7078" s="7">
        <v>265</v>
      </c>
      <c r="S7078" s="189">
        <v>45625.593981481485</v>
      </c>
    </row>
    <row r="7079" spans="1:19">
      <c r="A7079" s="7">
        <v>2008</v>
      </c>
      <c r="B7079" s="123" t="s">
        <v>537</v>
      </c>
      <c r="C7079" s="123" t="s">
        <v>538</v>
      </c>
      <c r="D7079" s="123" t="s">
        <v>539</v>
      </c>
      <c r="E7079" s="123" t="s">
        <v>160</v>
      </c>
      <c r="F7079" s="7">
        <v>40.585051485000001</v>
      </c>
      <c r="G7079" s="123" t="s">
        <v>532</v>
      </c>
      <c r="H7079" s="7">
        <v>2.9072289929999999</v>
      </c>
      <c r="I7079" s="7">
        <v>71.632999999999996</v>
      </c>
      <c r="J7079" s="7">
        <v>2.8973668259999998</v>
      </c>
      <c r="K7079" s="7">
        <v>1.21755E-4</v>
      </c>
      <c r="L7079" s="7">
        <v>2.4351030890000001E-5</v>
      </c>
      <c r="M7079" s="7">
        <v>71.39</v>
      </c>
      <c r="N7079" s="7">
        <v>3.0000000000000001E-3</v>
      </c>
      <c r="O7079" s="7">
        <v>5.9999999999999995E-4</v>
      </c>
      <c r="P7079" s="7">
        <v>1</v>
      </c>
      <c r="Q7079" s="7">
        <v>28</v>
      </c>
      <c r="R7079" s="7">
        <v>265</v>
      </c>
      <c r="S7079" s="189">
        <v>45625.593981481485</v>
      </c>
    </row>
    <row r="7080" spans="1:19">
      <c r="A7080" s="7">
        <v>2008</v>
      </c>
      <c r="B7080" s="123" t="s">
        <v>537</v>
      </c>
      <c r="C7080" s="123" t="s">
        <v>538</v>
      </c>
      <c r="D7080" s="123" t="s">
        <v>568</v>
      </c>
      <c r="E7080" s="123" t="s">
        <v>160</v>
      </c>
      <c r="F7080" s="7">
        <v>48.528628382999997</v>
      </c>
      <c r="G7080" s="123" t="s">
        <v>532</v>
      </c>
      <c r="H7080" s="7">
        <v>3.476251237</v>
      </c>
      <c r="I7080" s="7">
        <v>71.632999999999996</v>
      </c>
      <c r="J7080" s="7">
        <v>3.4644587800000002</v>
      </c>
      <c r="K7080" s="7">
        <v>1.4558600000000001E-4</v>
      </c>
      <c r="L7080" s="7">
        <v>2.911717703E-5</v>
      </c>
      <c r="M7080" s="7">
        <v>71.39</v>
      </c>
      <c r="N7080" s="7">
        <v>3.0000000000000001E-3</v>
      </c>
      <c r="O7080" s="7">
        <v>5.9999999999999995E-4</v>
      </c>
      <c r="P7080" s="7">
        <v>1</v>
      </c>
      <c r="Q7080" s="7">
        <v>28</v>
      </c>
      <c r="R7080" s="7">
        <v>265</v>
      </c>
      <c r="S7080" s="189">
        <v>45625.593981481485</v>
      </c>
    </row>
    <row r="7081" spans="1:19">
      <c r="A7081" s="7">
        <v>2008</v>
      </c>
      <c r="B7081" s="123" t="s">
        <v>537</v>
      </c>
      <c r="C7081" s="123" t="s">
        <v>538</v>
      </c>
      <c r="D7081" s="123" t="s">
        <v>548</v>
      </c>
      <c r="E7081" s="123" t="s">
        <v>160</v>
      </c>
      <c r="F7081" s="7">
        <v>43.391072983999997</v>
      </c>
      <c r="G7081" s="123" t="s">
        <v>532</v>
      </c>
      <c r="H7081" s="7">
        <v>3.1082327310000002</v>
      </c>
      <c r="I7081" s="7">
        <v>71.632999999999996</v>
      </c>
      <c r="J7081" s="7">
        <v>3.0976887</v>
      </c>
      <c r="K7081" s="7">
        <v>1.30173E-4</v>
      </c>
      <c r="L7081" s="7">
        <v>2.603464379E-5</v>
      </c>
      <c r="M7081" s="7">
        <v>71.39</v>
      </c>
      <c r="N7081" s="7">
        <v>3.0000000000000001E-3</v>
      </c>
      <c r="O7081" s="7">
        <v>5.9999999999999995E-4</v>
      </c>
      <c r="P7081" s="7">
        <v>1</v>
      </c>
      <c r="Q7081" s="7">
        <v>28</v>
      </c>
      <c r="R7081" s="7">
        <v>265</v>
      </c>
      <c r="S7081" s="189">
        <v>45625.593981481485</v>
      </c>
    </row>
    <row r="7082" spans="1:19">
      <c r="A7082" s="7">
        <v>2008</v>
      </c>
      <c r="B7082" s="123" t="s">
        <v>537</v>
      </c>
      <c r="C7082" s="123" t="s">
        <v>538</v>
      </c>
      <c r="D7082" s="123" t="s">
        <v>545</v>
      </c>
      <c r="E7082" s="123" t="s">
        <v>160</v>
      </c>
      <c r="F7082" s="7">
        <v>6.111073062</v>
      </c>
      <c r="G7082" s="123" t="s">
        <v>532</v>
      </c>
      <c r="H7082" s="7">
        <v>0.43775449700000002</v>
      </c>
      <c r="I7082" s="7">
        <v>71.632999999999996</v>
      </c>
      <c r="J7082" s="7">
        <v>0.43626950599999997</v>
      </c>
      <c r="K7082" s="7">
        <v>1.8333219190000001E-5</v>
      </c>
      <c r="L7082" s="7">
        <v>3.6666438369999999E-6</v>
      </c>
      <c r="M7082" s="7">
        <v>71.39</v>
      </c>
      <c r="N7082" s="7">
        <v>3.0000000000000001E-3</v>
      </c>
      <c r="O7082" s="7">
        <v>5.9999999999999995E-4</v>
      </c>
      <c r="P7082" s="7">
        <v>1</v>
      </c>
      <c r="Q7082" s="7">
        <v>28</v>
      </c>
      <c r="R7082" s="7">
        <v>265</v>
      </c>
      <c r="S7082" s="189">
        <v>45625.593981481485</v>
      </c>
    </row>
    <row r="7083" spans="1:19">
      <c r="A7083" s="7">
        <v>2008</v>
      </c>
      <c r="B7083" s="123" t="s">
        <v>537</v>
      </c>
      <c r="C7083" s="123" t="s">
        <v>538</v>
      </c>
      <c r="D7083" s="123" t="s">
        <v>547</v>
      </c>
      <c r="E7083" s="123" t="s">
        <v>160</v>
      </c>
      <c r="F7083" s="7">
        <v>1.865227119</v>
      </c>
      <c r="G7083" s="123" t="s">
        <v>532</v>
      </c>
      <c r="H7083" s="7">
        <v>0.133611814</v>
      </c>
      <c r="I7083" s="7">
        <v>71.632999999999996</v>
      </c>
      <c r="J7083" s="7">
        <v>0.13315856400000001</v>
      </c>
      <c r="K7083" s="7">
        <v>5.5956813569999997E-6</v>
      </c>
      <c r="L7083" s="7">
        <v>1.119136271E-6</v>
      </c>
      <c r="M7083" s="7">
        <v>71.39</v>
      </c>
      <c r="N7083" s="7">
        <v>3.0000000000000001E-3</v>
      </c>
      <c r="O7083" s="7">
        <v>5.9999999999999995E-4</v>
      </c>
      <c r="P7083" s="7">
        <v>1</v>
      </c>
      <c r="Q7083" s="7">
        <v>28</v>
      </c>
      <c r="R7083" s="7">
        <v>265</v>
      </c>
      <c r="S7083" s="189">
        <v>45625.593981481485</v>
      </c>
    </row>
    <row r="7084" spans="1:19">
      <c r="A7084" s="7">
        <v>2008</v>
      </c>
      <c r="B7084" s="123" t="s">
        <v>537</v>
      </c>
      <c r="C7084" s="123" t="s">
        <v>538</v>
      </c>
      <c r="D7084" s="123" t="s">
        <v>543</v>
      </c>
      <c r="E7084" s="123" t="s">
        <v>160</v>
      </c>
      <c r="F7084" s="7">
        <v>7.1582181110000001</v>
      </c>
      <c r="G7084" s="123" t="s">
        <v>532</v>
      </c>
      <c r="H7084" s="7">
        <v>0.51276463800000005</v>
      </c>
      <c r="I7084" s="7">
        <v>71.632999999999996</v>
      </c>
      <c r="J7084" s="7">
        <v>0.51102519099999999</v>
      </c>
      <c r="K7084" s="7">
        <v>2.1474654330000001E-5</v>
      </c>
      <c r="L7084" s="7">
        <v>4.2949308669999996E-6</v>
      </c>
      <c r="M7084" s="7">
        <v>71.39</v>
      </c>
      <c r="N7084" s="7">
        <v>3.0000000000000001E-3</v>
      </c>
      <c r="O7084" s="7">
        <v>5.9999999999999995E-4</v>
      </c>
      <c r="P7084" s="7">
        <v>1</v>
      </c>
      <c r="Q7084" s="7">
        <v>28</v>
      </c>
      <c r="R7084" s="7">
        <v>265</v>
      </c>
      <c r="S7084" s="189">
        <v>45625.593981481485</v>
      </c>
    </row>
    <row r="7085" spans="1:19">
      <c r="A7085" s="7">
        <v>2008</v>
      </c>
      <c r="B7085" s="123" t="s">
        <v>537</v>
      </c>
      <c r="C7085" s="123" t="s">
        <v>538</v>
      </c>
      <c r="D7085" s="123" t="s">
        <v>567</v>
      </c>
      <c r="E7085" s="123" t="s">
        <v>160</v>
      </c>
      <c r="F7085" s="7">
        <v>4.3358349699999996</v>
      </c>
      <c r="G7085" s="123" t="s">
        <v>532</v>
      </c>
      <c r="H7085" s="7">
        <v>0.31058886600000002</v>
      </c>
      <c r="I7085" s="7">
        <v>71.632999999999996</v>
      </c>
      <c r="J7085" s="7">
        <v>0.30953525900000001</v>
      </c>
      <c r="K7085" s="7">
        <v>1.3007504910000001E-5</v>
      </c>
      <c r="L7085" s="7">
        <v>2.601500982E-6</v>
      </c>
      <c r="M7085" s="7">
        <v>71.39</v>
      </c>
      <c r="N7085" s="7">
        <v>3.0000000000000001E-3</v>
      </c>
      <c r="O7085" s="7">
        <v>5.9999999999999995E-4</v>
      </c>
      <c r="P7085" s="7">
        <v>1</v>
      </c>
      <c r="Q7085" s="7">
        <v>28</v>
      </c>
      <c r="R7085" s="7">
        <v>265</v>
      </c>
      <c r="S7085" s="189">
        <v>45625.593981481485</v>
      </c>
    </row>
    <row r="7086" spans="1:19">
      <c r="A7086" s="7">
        <v>2008</v>
      </c>
      <c r="B7086" s="123" t="s">
        <v>537</v>
      </c>
      <c r="C7086" s="123" t="s">
        <v>538</v>
      </c>
      <c r="D7086" s="123" t="s">
        <v>544</v>
      </c>
      <c r="E7086" s="123" t="s">
        <v>160</v>
      </c>
      <c r="F7086" s="7">
        <v>8.6716699399999992</v>
      </c>
      <c r="G7086" s="123" t="s">
        <v>532</v>
      </c>
      <c r="H7086" s="7">
        <v>0.62117773300000001</v>
      </c>
      <c r="I7086" s="7">
        <v>71.632999999999996</v>
      </c>
      <c r="J7086" s="7">
        <v>0.61907051700000004</v>
      </c>
      <c r="K7086" s="7">
        <v>2.6015009820000001E-5</v>
      </c>
      <c r="L7086" s="7">
        <v>5.2030019639999999E-6</v>
      </c>
      <c r="M7086" s="7">
        <v>71.39</v>
      </c>
      <c r="N7086" s="7">
        <v>3.0000000000000001E-3</v>
      </c>
      <c r="O7086" s="7">
        <v>5.9999999999999995E-4</v>
      </c>
      <c r="P7086" s="7">
        <v>1</v>
      </c>
      <c r="Q7086" s="7">
        <v>28</v>
      </c>
      <c r="R7086" s="7">
        <v>265</v>
      </c>
      <c r="S7086" s="189">
        <v>45625.593981481485</v>
      </c>
    </row>
    <row r="7087" spans="1:19">
      <c r="A7087" s="7">
        <v>2008</v>
      </c>
      <c r="B7087" s="123" t="s">
        <v>537</v>
      </c>
      <c r="C7087" s="123" t="s">
        <v>538</v>
      </c>
      <c r="D7087" s="123" t="s">
        <v>550</v>
      </c>
      <c r="E7087" s="123" t="s">
        <v>163</v>
      </c>
      <c r="F7087" s="7">
        <v>101.600197974</v>
      </c>
      <c r="G7087" s="123" t="s">
        <v>532</v>
      </c>
      <c r="H7087" s="7">
        <v>6.4764538199999997</v>
      </c>
      <c r="I7087" s="7">
        <v>63.744500000000002</v>
      </c>
      <c r="J7087" s="7">
        <v>6.4709166089999997</v>
      </c>
      <c r="K7087" s="7">
        <v>1.016E-4</v>
      </c>
      <c r="L7087" s="7">
        <v>1.0160019800000001E-5</v>
      </c>
      <c r="M7087" s="7">
        <v>63.69</v>
      </c>
      <c r="N7087" s="7">
        <v>1E-3</v>
      </c>
      <c r="O7087" s="7">
        <v>1E-4</v>
      </c>
      <c r="P7087" s="7">
        <v>1</v>
      </c>
      <c r="Q7087" s="7">
        <v>28</v>
      </c>
      <c r="R7087" s="7">
        <v>265</v>
      </c>
      <c r="S7087" s="189">
        <v>45625.593981481485</v>
      </c>
    </row>
    <row r="7088" spans="1:19">
      <c r="A7088" s="7">
        <v>2008</v>
      </c>
      <c r="B7088" s="123" t="s">
        <v>537</v>
      </c>
      <c r="C7088" s="123" t="s">
        <v>538</v>
      </c>
      <c r="D7088" s="123" t="s">
        <v>546</v>
      </c>
      <c r="E7088" s="123" t="s">
        <v>163</v>
      </c>
      <c r="F7088" s="7">
        <v>80.237242440000003</v>
      </c>
      <c r="G7088" s="123" t="s">
        <v>532</v>
      </c>
      <c r="H7088" s="7">
        <v>5.1146829010000001</v>
      </c>
      <c r="I7088" s="7">
        <v>63.744500000000002</v>
      </c>
      <c r="J7088" s="7">
        <v>5.1103099710000004</v>
      </c>
      <c r="K7088" s="7">
        <v>8.0237242439999999E-5</v>
      </c>
      <c r="L7088" s="7">
        <v>8.0237242440000002E-6</v>
      </c>
      <c r="M7088" s="7">
        <v>63.69</v>
      </c>
      <c r="N7088" s="7">
        <v>1E-3</v>
      </c>
      <c r="O7088" s="7">
        <v>1E-4</v>
      </c>
      <c r="P7088" s="7">
        <v>1</v>
      </c>
      <c r="Q7088" s="7">
        <v>28</v>
      </c>
      <c r="R7088" s="7">
        <v>265</v>
      </c>
      <c r="S7088" s="189">
        <v>45625.593981481485</v>
      </c>
    </row>
    <row r="7089" spans="1:19">
      <c r="A7089" s="7">
        <v>2008</v>
      </c>
      <c r="B7089" s="123" t="s">
        <v>537</v>
      </c>
      <c r="C7089" s="123" t="s">
        <v>538</v>
      </c>
      <c r="D7089" s="123" t="s">
        <v>566</v>
      </c>
      <c r="E7089" s="123" t="s">
        <v>163</v>
      </c>
      <c r="F7089" s="7">
        <v>26.134428271000001</v>
      </c>
      <c r="G7089" s="123" t="s">
        <v>532</v>
      </c>
      <c r="H7089" s="7">
        <v>1.6659260629999999</v>
      </c>
      <c r="I7089" s="7">
        <v>63.744500000000002</v>
      </c>
      <c r="J7089" s="7">
        <v>1.6645017369999999</v>
      </c>
      <c r="K7089" s="7">
        <v>2.613442827E-5</v>
      </c>
      <c r="L7089" s="7">
        <v>2.6134428269999999E-6</v>
      </c>
      <c r="M7089" s="7">
        <v>63.69</v>
      </c>
      <c r="N7089" s="7">
        <v>1E-3</v>
      </c>
      <c r="O7089" s="7">
        <v>1E-4</v>
      </c>
      <c r="P7089" s="7">
        <v>1</v>
      </c>
      <c r="Q7089" s="7">
        <v>28</v>
      </c>
      <c r="R7089" s="7">
        <v>265</v>
      </c>
      <c r="S7089" s="189">
        <v>45625.593981481485</v>
      </c>
    </row>
    <row r="7090" spans="1:19">
      <c r="A7090" s="7">
        <v>2008</v>
      </c>
      <c r="B7090" s="123" t="s">
        <v>537</v>
      </c>
      <c r="C7090" s="123" t="s">
        <v>538</v>
      </c>
      <c r="D7090" s="123" t="s">
        <v>552</v>
      </c>
      <c r="E7090" s="123" t="s">
        <v>163</v>
      </c>
      <c r="F7090" s="7">
        <v>877.81561776199999</v>
      </c>
      <c r="G7090" s="123" t="s">
        <v>532</v>
      </c>
      <c r="H7090" s="7">
        <v>55.955917646000003</v>
      </c>
      <c r="I7090" s="7">
        <v>63.744500000000002</v>
      </c>
      <c r="J7090" s="7">
        <v>55.908076694999998</v>
      </c>
      <c r="K7090" s="7">
        <v>8.7781600000000001E-4</v>
      </c>
      <c r="L7090" s="7">
        <v>8.7781561780000007E-5</v>
      </c>
      <c r="M7090" s="7">
        <v>63.69</v>
      </c>
      <c r="N7090" s="7">
        <v>1E-3</v>
      </c>
      <c r="O7090" s="7">
        <v>1E-4</v>
      </c>
      <c r="P7090" s="7">
        <v>1</v>
      </c>
      <c r="Q7090" s="7">
        <v>28</v>
      </c>
      <c r="R7090" s="7">
        <v>265</v>
      </c>
      <c r="S7090" s="189">
        <v>45625.593981481485</v>
      </c>
    </row>
    <row r="7091" spans="1:19">
      <c r="A7091" s="7">
        <v>2008</v>
      </c>
      <c r="B7091" s="123" t="s">
        <v>537</v>
      </c>
      <c r="C7091" s="123" t="s">
        <v>538</v>
      </c>
      <c r="D7091" s="123" t="s">
        <v>542</v>
      </c>
      <c r="E7091" s="123" t="s">
        <v>163</v>
      </c>
      <c r="F7091" s="7">
        <v>221.787849386</v>
      </c>
      <c r="G7091" s="123" t="s">
        <v>532</v>
      </c>
      <c r="H7091" s="7">
        <v>14.137755565000001</v>
      </c>
      <c r="I7091" s="7">
        <v>63.744500000000002</v>
      </c>
      <c r="J7091" s="7">
        <v>14.125668127000001</v>
      </c>
      <c r="K7091" s="7">
        <v>2.21788E-4</v>
      </c>
      <c r="L7091" s="7">
        <v>2.2178784939999998E-5</v>
      </c>
      <c r="M7091" s="7">
        <v>63.69</v>
      </c>
      <c r="N7091" s="7">
        <v>1E-3</v>
      </c>
      <c r="O7091" s="7">
        <v>1E-4</v>
      </c>
      <c r="P7091" s="7">
        <v>1</v>
      </c>
      <c r="Q7091" s="7">
        <v>28</v>
      </c>
      <c r="R7091" s="7">
        <v>265</v>
      </c>
      <c r="S7091" s="189">
        <v>45625.593981481485</v>
      </c>
    </row>
    <row r="7092" spans="1:19">
      <c r="A7092" s="7">
        <v>2008</v>
      </c>
      <c r="B7092" s="123" t="s">
        <v>537</v>
      </c>
      <c r="C7092" s="123" t="s">
        <v>538</v>
      </c>
      <c r="D7092" s="123" t="s">
        <v>551</v>
      </c>
      <c r="E7092" s="123" t="s">
        <v>163</v>
      </c>
      <c r="F7092" s="7">
        <v>43.651078433999999</v>
      </c>
      <c r="G7092" s="123" t="s">
        <v>532</v>
      </c>
      <c r="H7092" s="7">
        <v>2.782516169</v>
      </c>
      <c r="I7092" s="7">
        <v>63.744500000000002</v>
      </c>
      <c r="J7092" s="7">
        <v>2.7801371850000001</v>
      </c>
      <c r="K7092" s="7">
        <v>4.3651078430000002E-5</v>
      </c>
      <c r="L7092" s="7">
        <v>4.3651078429999997E-6</v>
      </c>
      <c r="M7092" s="7">
        <v>63.69</v>
      </c>
      <c r="N7092" s="7">
        <v>1E-3</v>
      </c>
      <c r="O7092" s="7">
        <v>1E-4</v>
      </c>
      <c r="P7092" s="7">
        <v>1</v>
      </c>
      <c r="Q7092" s="7">
        <v>28</v>
      </c>
      <c r="R7092" s="7">
        <v>265</v>
      </c>
      <c r="S7092" s="189">
        <v>45625.593981481485</v>
      </c>
    </row>
    <row r="7093" spans="1:19">
      <c r="A7093" s="7">
        <v>2008</v>
      </c>
      <c r="B7093" s="123" t="s">
        <v>537</v>
      </c>
      <c r="C7093" s="123" t="s">
        <v>538</v>
      </c>
      <c r="D7093" s="123" t="s">
        <v>539</v>
      </c>
      <c r="E7093" s="123" t="s">
        <v>163</v>
      </c>
      <c r="F7093" s="7">
        <v>31.623902681000001</v>
      </c>
      <c r="G7093" s="123" t="s">
        <v>532</v>
      </c>
      <c r="H7093" s="7">
        <v>2.0158498640000002</v>
      </c>
      <c r="I7093" s="7">
        <v>63.744500000000002</v>
      </c>
      <c r="J7093" s="7">
        <v>2.0141263619999998</v>
      </c>
      <c r="K7093" s="7">
        <v>3.1623902680000001E-5</v>
      </c>
      <c r="L7093" s="7">
        <v>3.1623902679999998E-6</v>
      </c>
      <c r="M7093" s="7">
        <v>63.69</v>
      </c>
      <c r="N7093" s="7">
        <v>1E-3</v>
      </c>
      <c r="O7093" s="7">
        <v>1E-4</v>
      </c>
      <c r="P7093" s="7">
        <v>1</v>
      </c>
      <c r="Q7093" s="7">
        <v>28</v>
      </c>
      <c r="R7093" s="7">
        <v>265</v>
      </c>
      <c r="S7093" s="189">
        <v>45625.593981481485</v>
      </c>
    </row>
    <row r="7094" spans="1:19">
      <c r="A7094" s="7">
        <v>2008</v>
      </c>
      <c r="B7094" s="123" t="s">
        <v>537</v>
      </c>
      <c r="C7094" s="123" t="s">
        <v>538</v>
      </c>
      <c r="D7094" s="123" t="s">
        <v>568</v>
      </c>
      <c r="E7094" s="123" t="s">
        <v>163</v>
      </c>
      <c r="F7094" s="7">
        <v>110.76776550700001</v>
      </c>
      <c r="G7094" s="123" t="s">
        <v>532</v>
      </c>
      <c r="H7094" s="7">
        <v>7.0608358280000001</v>
      </c>
      <c r="I7094" s="7">
        <v>63.744500000000002</v>
      </c>
      <c r="J7094" s="7">
        <v>7.0547989849999997</v>
      </c>
      <c r="K7094" s="7">
        <v>1.1076799999999999E-4</v>
      </c>
      <c r="L7094" s="7">
        <v>1.107677655E-5</v>
      </c>
      <c r="M7094" s="7">
        <v>63.69</v>
      </c>
      <c r="N7094" s="7">
        <v>1E-3</v>
      </c>
      <c r="O7094" s="7">
        <v>1E-4</v>
      </c>
      <c r="P7094" s="7">
        <v>1</v>
      </c>
      <c r="Q7094" s="7">
        <v>28</v>
      </c>
      <c r="R7094" s="7">
        <v>265</v>
      </c>
      <c r="S7094" s="189">
        <v>45625.593981481485</v>
      </c>
    </row>
    <row r="7095" spans="1:19">
      <c r="A7095" s="7">
        <v>2008</v>
      </c>
      <c r="B7095" s="123" t="s">
        <v>537</v>
      </c>
      <c r="C7095" s="123" t="s">
        <v>538</v>
      </c>
      <c r="D7095" s="123" t="s">
        <v>548</v>
      </c>
      <c r="E7095" s="123" t="s">
        <v>163</v>
      </c>
      <c r="F7095" s="7">
        <v>24.138457631000001</v>
      </c>
      <c r="G7095" s="123" t="s">
        <v>532</v>
      </c>
      <c r="H7095" s="7">
        <v>1.5386939120000001</v>
      </c>
      <c r="I7095" s="7">
        <v>63.744500000000002</v>
      </c>
      <c r="J7095" s="7">
        <v>1.5373783670000001</v>
      </c>
      <c r="K7095" s="7">
        <v>2.4138457630000001E-5</v>
      </c>
      <c r="L7095" s="7">
        <v>2.4138457630000002E-6</v>
      </c>
      <c r="M7095" s="7">
        <v>63.69</v>
      </c>
      <c r="N7095" s="7">
        <v>1E-3</v>
      </c>
      <c r="O7095" s="7">
        <v>1E-4</v>
      </c>
      <c r="P7095" s="7">
        <v>1</v>
      </c>
      <c r="Q7095" s="7">
        <v>28</v>
      </c>
      <c r="R7095" s="7">
        <v>265</v>
      </c>
      <c r="S7095" s="189">
        <v>45625.593981481485</v>
      </c>
    </row>
    <row r="7096" spans="1:19">
      <c r="A7096" s="7">
        <v>2008</v>
      </c>
      <c r="B7096" s="123" t="s">
        <v>537</v>
      </c>
      <c r="C7096" s="123" t="s">
        <v>538</v>
      </c>
      <c r="D7096" s="123" t="s">
        <v>545</v>
      </c>
      <c r="E7096" s="123" t="s">
        <v>163</v>
      </c>
      <c r="F7096" s="7">
        <v>3.0278204689999999</v>
      </c>
      <c r="G7096" s="123" t="s">
        <v>532</v>
      </c>
      <c r="H7096" s="7">
        <v>0.19300690200000001</v>
      </c>
      <c r="I7096" s="7">
        <v>63.744500000000002</v>
      </c>
      <c r="J7096" s="7">
        <v>0.19284188599999999</v>
      </c>
      <c r="K7096" s="7">
        <v>3.0278204690000001E-6</v>
      </c>
      <c r="L7096" s="7">
        <v>3.0278204690000001E-7</v>
      </c>
      <c r="M7096" s="7">
        <v>63.69</v>
      </c>
      <c r="N7096" s="7">
        <v>1E-3</v>
      </c>
      <c r="O7096" s="7">
        <v>1E-4</v>
      </c>
      <c r="P7096" s="7">
        <v>1</v>
      </c>
      <c r="Q7096" s="7">
        <v>28</v>
      </c>
      <c r="R7096" s="7">
        <v>265</v>
      </c>
      <c r="S7096" s="189">
        <v>45625.593981481485</v>
      </c>
    </row>
    <row r="7097" spans="1:19">
      <c r="A7097" s="7">
        <v>2008</v>
      </c>
      <c r="B7097" s="123" t="s">
        <v>537</v>
      </c>
      <c r="C7097" s="123" t="s">
        <v>538</v>
      </c>
      <c r="D7097" s="123" t="s">
        <v>547</v>
      </c>
      <c r="E7097" s="123" t="s">
        <v>163</v>
      </c>
      <c r="F7097" s="7">
        <v>160.55859100399999</v>
      </c>
      <c r="G7097" s="123" t="s">
        <v>532</v>
      </c>
      <c r="H7097" s="7">
        <v>10.234727103999999</v>
      </c>
      <c r="I7097" s="7">
        <v>63.744500000000002</v>
      </c>
      <c r="J7097" s="7">
        <v>10.225976661000001</v>
      </c>
      <c r="K7097" s="7">
        <v>1.6055900000000001E-4</v>
      </c>
      <c r="L7097" s="7">
        <v>1.6055859099999999E-5</v>
      </c>
      <c r="M7097" s="7">
        <v>63.69</v>
      </c>
      <c r="N7097" s="7">
        <v>1E-3</v>
      </c>
      <c r="O7097" s="7">
        <v>1E-4</v>
      </c>
      <c r="P7097" s="7">
        <v>1</v>
      </c>
      <c r="Q7097" s="7">
        <v>28</v>
      </c>
      <c r="R7097" s="7">
        <v>265</v>
      </c>
      <c r="S7097" s="189">
        <v>45625.593981481485</v>
      </c>
    </row>
    <row r="7098" spans="1:19">
      <c r="A7098" s="7">
        <v>2008</v>
      </c>
      <c r="B7098" s="123" t="s">
        <v>537</v>
      </c>
      <c r="C7098" s="123" t="s">
        <v>538</v>
      </c>
      <c r="D7098" s="123" t="s">
        <v>543</v>
      </c>
      <c r="E7098" s="123" t="s">
        <v>163</v>
      </c>
      <c r="F7098" s="7">
        <v>18.503347312999999</v>
      </c>
      <c r="G7098" s="123" t="s">
        <v>532</v>
      </c>
      <c r="H7098" s="7">
        <v>1.1794866230000001</v>
      </c>
      <c r="I7098" s="7">
        <v>63.744500000000002</v>
      </c>
      <c r="J7098" s="7">
        <v>1.1784781900000001</v>
      </c>
      <c r="K7098" s="7">
        <v>1.8503347309999999E-5</v>
      </c>
      <c r="L7098" s="7">
        <v>1.850334731E-6</v>
      </c>
      <c r="M7098" s="7">
        <v>63.69</v>
      </c>
      <c r="N7098" s="7">
        <v>1E-3</v>
      </c>
      <c r="O7098" s="7">
        <v>1E-4</v>
      </c>
      <c r="P7098" s="7">
        <v>1</v>
      </c>
      <c r="Q7098" s="7">
        <v>28</v>
      </c>
      <c r="R7098" s="7">
        <v>265</v>
      </c>
      <c r="S7098" s="189">
        <v>45625.593981481485</v>
      </c>
    </row>
    <row r="7099" spans="1:19">
      <c r="A7099" s="7">
        <v>2008</v>
      </c>
      <c r="B7099" s="123" t="s">
        <v>537</v>
      </c>
      <c r="C7099" s="123" t="s">
        <v>538</v>
      </c>
      <c r="D7099" s="123" t="s">
        <v>567</v>
      </c>
      <c r="E7099" s="123" t="s">
        <v>163</v>
      </c>
      <c r="F7099" s="7">
        <v>68.882915679000007</v>
      </c>
      <c r="G7099" s="123" t="s">
        <v>532</v>
      </c>
      <c r="H7099" s="7">
        <v>4.3909070190000001</v>
      </c>
      <c r="I7099" s="7">
        <v>63.744500000000002</v>
      </c>
      <c r="J7099" s="7">
        <v>4.3871529000000002</v>
      </c>
      <c r="K7099" s="7">
        <v>6.888291568E-5</v>
      </c>
      <c r="L7099" s="7">
        <v>6.8882915679999997E-6</v>
      </c>
      <c r="M7099" s="7">
        <v>63.69</v>
      </c>
      <c r="N7099" s="7">
        <v>1E-3</v>
      </c>
      <c r="O7099" s="7">
        <v>1E-4</v>
      </c>
      <c r="P7099" s="7">
        <v>1</v>
      </c>
      <c r="Q7099" s="7">
        <v>28</v>
      </c>
      <c r="R7099" s="7">
        <v>265</v>
      </c>
      <c r="S7099" s="189">
        <v>45625.593981481485</v>
      </c>
    </row>
    <row r="7100" spans="1:19">
      <c r="A7100" s="7">
        <v>2008</v>
      </c>
      <c r="B7100" s="123" t="s">
        <v>537</v>
      </c>
      <c r="C7100" s="123" t="s">
        <v>538</v>
      </c>
      <c r="D7100" s="123" t="s">
        <v>544</v>
      </c>
      <c r="E7100" s="123" t="s">
        <v>163</v>
      </c>
      <c r="F7100" s="7">
        <v>5.4668980700000001</v>
      </c>
      <c r="G7100" s="123" t="s">
        <v>532</v>
      </c>
      <c r="H7100" s="7">
        <v>0.34848468399999999</v>
      </c>
      <c r="I7100" s="7">
        <v>63.744500000000002</v>
      </c>
      <c r="J7100" s="7">
        <v>0.348186738</v>
      </c>
      <c r="K7100" s="7">
        <v>5.4668980700000001E-6</v>
      </c>
      <c r="L7100" s="7">
        <v>5.4668980699999997E-7</v>
      </c>
      <c r="M7100" s="7">
        <v>63.69</v>
      </c>
      <c r="N7100" s="7">
        <v>1E-3</v>
      </c>
      <c r="O7100" s="7">
        <v>1E-4</v>
      </c>
      <c r="P7100" s="7">
        <v>1</v>
      </c>
      <c r="Q7100" s="7">
        <v>28</v>
      </c>
      <c r="R7100" s="7">
        <v>265</v>
      </c>
      <c r="S7100" s="189">
        <v>45625.593981481485</v>
      </c>
    </row>
    <row r="7101" spans="1:19">
      <c r="A7101" s="7">
        <v>2008</v>
      </c>
      <c r="B7101" s="123" t="s">
        <v>537</v>
      </c>
      <c r="C7101" s="123" t="s">
        <v>538</v>
      </c>
      <c r="D7101" s="123" t="s">
        <v>568</v>
      </c>
      <c r="E7101" s="123" t="s">
        <v>593</v>
      </c>
      <c r="F7101" s="7">
        <v>44.003267999999998</v>
      </c>
      <c r="G7101" s="123" t="s">
        <v>532</v>
      </c>
      <c r="H7101" s="7">
        <v>3.237599114</v>
      </c>
      <c r="I7101" s="7">
        <v>73.576333332999994</v>
      </c>
      <c r="J7101" s="7">
        <v>3.2269063199999999</v>
      </c>
      <c r="K7101" s="7">
        <v>1.3201E-4</v>
      </c>
      <c r="L7101" s="7">
        <v>2.6401960799999999E-5</v>
      </c>
      <c r="M7101" s="7">
        <v>73.333333332999999</v>
      </c>
      <c r="N7101" s="7">
        <v>3.0000000000000001E-3</v>
      </c>
      <c r="O7101" s="7">
        <v>5.9999999999999995E-4</v>
      </c>
      <c r="P7101" s="7">
        <v>1</v>
      </c>
      <c r="Q7101" s="7">
        <v>28</v>
      </c>
      <c r="R7101" s="7">
        <v>265</v>
      </c>
      <c r="S7101" s="189">
        <v>45625.593981481485</v>
      </c>
    </row>
    <row r="7102" spans="1:19">
      <c r="A7102" s="7">
        <v>2008</v>
      </c>
      <c r="B7102" s="123" t="s">
        <v>537</v>
      </c>
      <c r="C7102" s="123" t="s">
        <v>538</v>
      </c>
      <c r="D7102" s="123" t="s">
        <v>546</v>
      </c>
      <c r="E7102" s="123" t="s">
        <v>541</v>
      </c>
      <c r="F7102" s="7">
        <v>589.222660969</v>
      </c>
      <c r="G7102" s="123" t="s">
        <v>532</v>
      </c>
      <c r="H7102" s="7">
        <v>54.900804162</v>
      </c>
      <c r="I7102" s="7">
        <v>93.174970682999998</v>
      </c>
      <c r="J7102" s="7">
        <v>54.757623055000003</v>
      </c>
      <c r="K7102" s="7">
        <v>1.767668E-3</v>
      </c>
      <c r="L7102" s="7">
        <v>3.5353400000000002E-4</v>
      </c>
      <c r="M7102" s="7">
        <v>92.931970683000003</v>
      </c>
      <c r="N7102" s="7">
        <v>3.0000000000000001E-3</v>
      </c>
      <c r="O7102" s="7">
        <v>5.9999999999999995E-4</v>
      </c>
      <c r="P7102" s="7">
        <v>1</v>
      </c>
      <c r="Q7102" s="7">
        <v>28</v>
      </c>
      <c r="R7102" s="7">
        <v>265</v>
      </c>
      <c r="S7102" s="189">
        <v>45625.593981481485</v>
      </c>
    </row>
    <row r="7103" spans="1:19">
      <c r="A7103" s="7">
        <v>2008</v>
      </c>
      <c r="B7103" s="123" t="s">
        <v>537</v>
      </c>
      <c r="C7103" s="123" t="s">
        <v>538</v>
      </c>
      <c r="D7103" s="123" t="s">
        <v>539</v>
      </c>
      <c r="E7103" s="123" t="s">
        <v>541</v>
      </c>
      <c r="F7103" s="7">
        <v>34.073208055999999</v>
      </c>
      <c r="G7103" s="123" t="s">
        <v>532</v>
      </c>
      <c r="H7103" s="7">
        <v>3.1747701620000002</v>
      </c>
      <c r="I7103" s="7">
        <v>93.174970682999998</v>
      </c>
      <c r="J7103" s="7">
        <v>3.1664903720000002</v>
      </c>
      <c r="K7103" s="7">
        <v>1.0221999999999999E-4</v>
      </c>
      <c r="L7103" s="7">
        <v>2.0443924830000001E-5</v>
      </c>
      <c r="M7103" s="7">
        <v>92.931970683000003</v>
      </c>
      <c r="N7103" s="7">
        <v>3.0000000000000001E-3</v>
      </c>
      <c r="O7103" s="7">
        <v>5.9999999999999995E-4</v>
      </c>
      <c r="P7103" s="7">
        <v>1</v>
      </c>
      <c r="Q7103" s="7">
        <v>28</v>
      </c>
      <c r="R7103" s="7">
        <v>265</v>
      </c>
      <c r="S7103" s="189">
        <v>45625.593981481485</v>
      </c>
    </row>
    <row r="7104" spans="1:19">
      <c r="A7104" s="7">
        <v>2008</v>
      </c>
      <c r="B7104" s="123" t="s">
        <v>537</v>
      </c>
      <c r="C7104" s="123" t="s">
        <v>538</v>
      </c>
      <c r="D7104" s="123" t="s">
        <v>548</v>
      </c>
      <c r="E7104" s="123" t="s">
        <v>541</v>
      </c>
      <c r="F7104" s="7">
        <v>8572.8315634080009</v>
      </c>
      <c r="G7104" s="123" t="s">
        <v>532</v>
      </c>
      <c r="H7104" s="7">
        <v>798.77332959099999</v>
      </c>
      <c r="I7104" s="7">
        <v>93.174970682999998</v>
      </c>
      <c r="J7104" s="7">
        <v>796.69013152100001</v>
      </c>
      <c r="K7104" s="7">
        <v>2.5718495000000001E-2</v>
      </c>
      <c r="L7104" s="7">
        <v>5.1436989999999998E-3</v>
      </c>
      <c r="M7104" s="7">
        <v>92.931970683000003</v>
      </c>
      <c r="N7104" s="7">
        <v>3.0000000000000001E-3</v>
      </c>
      <c r="O7104" s="7">
        <v>5.9999999999999995E-4</v>
      </c>
      <c r="P7104" s="7">
        <v>1</v>
      </c>
      <c r="Q7104" s="7">
        <v>28</v>
      </c>
      <c r="R7104" s="7">
        <v>265</v>
      </c>
      <c r="S7104" s="189">
        <v>45625.593981481485</v>
      </c>
    </row>
    <row r="7105" spans="1:19">
      <c r="A7105" s="7">
        <v>2008</v>
      </c>
      <c r="B7105" s="123" t="s">
        <v>537</v>
      </c>
      <c r="C7105" s="123" t="s">
        <v>562</v>
      </c>
      <c r="D7105" s="123" t="s">
        <v>563</v>
      </c>
      <c r="E7105" s="123" t="s">
        <v>533</v>
      </c>
      <c r="F7105" s="7">
        <v>3051.424982601</v>
      </c>
      <c r="G7105" s="123" t="s">
        <v>532</v>
      </c>
      <c r="H7105" s="7">
        <v>224.99885537599999</v>
      </c>
      <c r="I7105" s="7">
        <v>73.735666667000004</v>
      </c>
      <c r="J7105" s="7">
        <v>223.659279809</v>
      </c>
      <c r="K7105" s="7">
        <v>3.051425E-2</v>
      </c>
      <c r="L7105" s="7">
        <v>1.8308549999999999E-3</v>
      </c>
      <c r="M7105" s="7">
        <v>73.296666666999997</v>
      </c>
      <c r="N7105" s="7">
        <v>0.01</v>
      </c>
      <c r="O7105" s="7">
        <v>5.9999999999999995E-4</v>
      </c>
      <c r="P7105" s="7">
        <v>1</v>
      </c>
      <c r="Q7105" s="7">
        <v>28</v>
      </c>
      <c r="R7105" s="7">
        <v>265</v>
      </c>
      <c r="S7105" s="189">
        <v>45625.593981481485</v>
      </c>
    </row>
    <row r="7106" spans="1:19">
      <c r="A7106" s="7">
        <v>2008</v>
      </c>
      <c r="B7106" s="123" t="s">
        <v>537</v>
      </c>
      <c r="C7106" s="123" t="s">
        <v>562</v>
      </c>
      <c r="D7106" s="123" t="s">
        <v>563</v>
      </c>
      <c r="E7106" s="123" t="s">
        <v>531</v>
      </c>
      <c r="F7106" s="7">
        <v>372.12857361900001</v>
      </c>
      <c r="G7106" s="123" t="s">
        <v>532</v>
      </c>
      <c r="H7106" s="7">
        <v>28.448857324999999</v>
      </c>
      <c r="I7106" s="7">
        <v>76.448999999999998</v>
      </c>
      <c r="J7106" s="7">
        <v>28.285492881</v>
      </c>
      <c r="K7106" s="7">
        <v>3.7212859999999999E-3</v>
      </c>
      <c r="L7106" s="7">
        <v>2.23277E-4</v>
      </c>
      <c r="M7106" s="7">
        <v>76.010000000000005</v>
      </c>
      <c r="N7106" s="7">
        <v>0.01</v>
      </c>
      <c r="O7106" s="7">
        <v>5.9999999999999995E-4</v>
      </c>
      <c r="P7106" s="7">
        <v>1</v>
      </c>
      <c r="Q7106" s="7">
        <v>28</v>
      </c>
      <c r="R7106" s="7">
        <v>265</v>
      </c>
      <c r="S7106" s="189">
        <v>45625.593981481485</v>
      </c>
    </row>
    <row r="7107" spans="1:19">
      <c r="A7107" s="7">
        <v>2008</v>
      </c>
      <c r="B7107" s="123" t="s">
        <v>537</v>
      </c>
      <c r="C7107" s="123" t="s">
        <v>562</v>
      </c>
      <c r="D7107" s="123" t="s">
        <v>563</v>
      </c>
      <c r="E7107" s="123" t="s">
        <v>160</v>
      </c>
      <c r="F7107" s="7">
        <v>723.72183173999997</v>
      </c>
      <c r="G7107" s="123" t="s">
        <v>532</v>
      </c>
      <c r="H7107" s="7">
        <v>51.984215452000001</v>
      </c>
      <c r="I7107" s="7">
        <v>71.828999999999994</v>
      </c>
      <c r="J7107" s="7">
        <v>51.666501568000001</v>
      </c>
      <c r="K7107" s="7">
        <v>7.2372180000000001E-3</v>
      </c>
      <c r="L7107" s="7">
        <v>4.3423300000000001E-4</v>
      </c>
      <c r="M7107" s="7">
        <v>71.39</v>
      </c>
      <c r="N7107" s="7">
        <v>0.01</v>
      </c>
      <c r="O7107" s="7">
        <v>5.9999999999999995E-4</v>
      </c>
      <c r="P7107" s="7">
        <v>1</v>
      </c>
      <c r="Q7107" s="7">
        <v>28</v>
      </c>
      <c r="R7107" s="7">
        <v>265</v>
      </c>
      <c r="S7107" s="189">
        <v>45625.593981481485</v>
      </c>
    </row>
    <row r="7108" spans="1:19">
      <c r="A7108" s="7">
        <v>2008</v>
      </c>
      <c r="B7108" s="123" t="s">
        <v>537</v>
      </c>
      <c r="C7108" s="123" t="s">
        <v>562</v>
      </c>
      <c r="D7108" s="123" t="s">
        <v>563</v>
      </c>
      <c r="E7108" s="123" t="s">
        <v>163</v>
      </c>
      <c r="F7108" s="7">
        <v>730.58171556000002</v>
      </c>
      <c r="G7108" s="123" t="s">
        <v>532</v>
      </c>
      <c r="H7108" s="7">
        <v>46.65239132</v>
      </c>
      <c r="I7108" s="7">
        <v>63.856499999999997</v>
      </c>
      <c r="J7108" s="7">
        <v>46.530749464000003</v>
      </c>
      <c r="K7108" s="7">
        <v>3.6529090000000002E-3</v>
      </c>
      <c r="L7108" s="7">
        <v>7.3058171560000002E-5</v>
      </c>
      <c r="M7108" s="7">
        <v>63.69</v>
      </c>
      <c r="N7108" s="7">
        <v>5.0000000000000001E-3</v>
      </c>
      <c r="O7108" s="7">
        <v>1E-4</v>
      </c>
      <c r="P7108" s="7">
        <v>1</v>
      </c>
      <c r="Q7108" s="7">
        <v>28</v>
      </c>
      <c r="R7108" s="7">
        <v>265</v>
      </c>
      <c r="S7108" s="189">
        <v>45625.593981481485</v>
      </c>
    </row>
    <row r="7109" spans="1:19">
      <c r="A7109" s="7">
        <v>2008</v>
      </c>
      <c r="B7109" s="123" t="s">
        <v>537</v>
      </c>
      <c r="C7109" s="123" t="s">
        <v>564</v>
      </c>
      <c r="D7109" s="123" t="s">
        <v>180</v>
      </c>
      <c r="E7109" s="123" t="s">
        <v>533</v>
      </c>
      <c r="F7109" s="7">
        <v>25024.702004941999</v>
      </c>
      <c r="G7109" s="123" t="s">
        <v>532</v>
      </c>
      <c r="H7109" s="7">
        <v>1845.213085477</v>
      </c>
      <c r="I7109" s="7">
        <v>73.735666667000004</v>
      </c>
      <c r="J7109" s="7">
        <v>1834.2272412970001</v>
      </c>
      <c r="K7109" s="7">
        <v>0.25024701999999999</v>
      </c>
      <c r="L7109" s="7">
        <v>1.5014820999999999E-2</v>
      </c>
      <c r="M7109" s="7">
        <v>73.296666666999997</v>
      </c>
      <c r="N7109" s="7">
        <v>0.01</v>
      </c>
      <c r="O7109" s="7">
        <v>5.9999999999999995E-4</v>
      </c>
      <c r="P7109" s="7">
        <v>1</v>
      </c>
      <c r="Q7109" s="7">
        <v>28</v>
      </c>
      <c r="R7109" s="7">
        <v>265</v>
      </c>
      <c r="S7109" s="189">
        <v>45625.593981481485</v>
      </c>
    </row>
    <row r="7110" spans="1:19">
      <c r="A7110" s="7">
        <v>2008</v>
      </c>
      <c r="B7110" s="123" t="s">
        <v>537</v>
      </c>
      <c r="C7110" s="123" t="s">
        <v>564</v>
      </c>
      <c r="D7110" s="123" t="s">
        <v>180</v>
      </c>
      <c r="E7110" s="123" t="s">
        <v>160</v>
      </c>
      <c r="F7110" s="7">
        <v>40479.707398799001</v>
      </c>
      <c r="G7110" s="123" t="s">
        <v>532</v>
      </c>
      <c r="H7110" s="7">
        <v>2907.616902748</v>
      </c>
      <c r="I7110" s="7">
        <v>71.828999999999994</v>
      </c>
      <c r="J7110" s="7">
        <v>2889.8463111999999</v>
      </c>
      <c r="K7110" s="7">
        <v>0.40479707399999998</v>
      </c>
      <c r="L7110" s="7">
        <v>2.4287824E-2</v>
      </c>
      <c r="M7110" s="7">
        <v>71.39</v>
      </c>
      <c r="N7110" s="7">
        <v>0.01</v>
      </c>
      <c r="O7110" s="7">
        <v>5.9999999999999995E-4</v>
      </c>
      <c r="P7110" s="7">
        <v>1</v>
      </c>
      <c r="Q7110" s="7">
        <v>28</v>
      </c>
      <c r="R7110" s="7">
        <v>265</v>
      </c>
      <c r="S7110" s="189">
        <v>45625.593981481485</v>
      </c>
    </row>
    <row r="7111" spans="1:19">
      <c r="A7111" s="7">
        <v>2008</v>
      </c>
      <c r="B7111" s="123" t="s">
        <v>537</v>
      </c>
      <c r="C7111" s="123" t="s">
        <v>564</v>
      </c>
      <c r="D7111" s="123" t="s">
        <v>180</v>
      </c>
      <c r="E7111" s="123" t="s">
        <v>163</v>
      </c>
      <c r="F7111" s="7">
        <v>1688.9454876459999</v>
      </c>
      <c r="G7111" s="123" t="s">
        <v>532</v>
      </c>
      <c r="H7111" s="7">
        <v>107.85014753199999</v>
      </c>
      <c r="I7111" s="7">
        <v>63.856499999999997</v>
      </c>
      <c r="J7111" s="7">
        <v>107.568938108</v>
      </c>
      <c r="K7111" s="7">
        <v>8.4447270000000008E-3</v>
      </c>
      <c r="L7111" s="7">
        <v>1.6889499999999999E-4</v>
      </c>
      <c r="M7111" s="7">
        <v>63.69</v>
      </c>
      <c r="N7111" s="7">
        <v>5.0000000000000001E-3</v>
      </c>
      <c r="O7111" s="7">
        <v>1E-4</v>
      </c>
      <c r="P7111" s="7">
        <v>1</v>
      </c>
      <c r="Q7111" s="7">
        <v>28</v>
      </c>
      <c r="R7111" s="7">
        <v>265</v>
      </c>
      <c r="S7111" s="189">
        <v>45625.593981481485</v>
      </c>
    </row>
    <row r="7112" spans="1:19">
      <c r="A7112" s="7">
        <v>2008</v>
      </c>
      <c r="B7112" s="123" t="s">
        <v>537</v>
      </c>
      <c r="C7112" s="123" t="s">
        <v>564</v>
      </c>
      <c r="D7112" s="123" t="s">
        <v>180</v>
      </c>
      <c r="E7112" s="123" t="s">
        <v>541</v>
      </c>
      <c r="F7112" s="7">
        <v>1122.631995446</v>
      </c>
      <c r="G7112" s="123" t="s">
        <v>532</v>
      </c>
      <c r="H7112" s="7">
        <v>104.821239135</v>
      </c>
      <c r="I7112" s="7">
        <v>93.370970682999996</v>
      </c>
      <c r="J7112" s="7">
        <v>104.328403689</v>
      </c>
      <c r="K7112" s="7">
        <v>1.122632E-2</v>
      </c>
      <c r="L7112" s="7">
        <v>6.73579E-4</v>
      </c>
      <c r="M7112" s="7">
        <v>92.931970683000003</v>
      </c>
      <c r="N7112" s="7">
        <v>0.01</v>
      </c>
      <c r="O7112" s="7">
        <v>5.9999999999999995E-4</v>
      </c>
      <c r="P7112" s="7">
        <v>1</v>
      </c>
      <c r="Q7112" s="7">
        <v>28</v>
      </c>
      <c r="R7112" s="7">
        <v>265</v>
      </c>
      <c r="S7112" s="189">
        <v>45625.593981481485</v>
      </c>
    </row>
    <row r="7113" spans="1:19">
      <c r="A7113" s="7">
        <v>2008</v>
      </c>
      <c r="B7113" s="123" t="s">
        <v>537</v>
      </c>
      <c r="C7113" s="123" t="s">
        <v>553</v>
      </c>
      <c r="D7113" s="123" t="s">
        <v>558</v>
      </c>
      <c r="E7113" s="123" t="s">
        <v>533</v>
      </c>
      <c r="F7113" s="7">
        <v>9005.2581126410005</v>
      </c>
      <c r="G7113" s="123" t="s">
        <v>532</v>
      </c>
      <c r="H7113" s="7">
        <v>665.21211491899999</v>
      </c>
      <c r="I7113" s="7">
        <v>73.869300202000005</v>
      </c>
      <c r="J7113" s="7">
        <v>660.08541965699999</v>
      </c>
      <c r="K7113" s="7">
        <v>2.6279360000000002E-2</v>
      </c>
      <c r="L7113" s="7">
        <v>1.6569332999999999E-2</v>
      </c>
      <c r="M7113" s="7">
        <v>73.3</v>
      </c>
      <c r="N7113" s="7">
        <v>2.9182240000000001E-3</v>
      </c>
      <c r="O7113" s="7">
        <v>1.8399620000000001E-3</v>
      </c>
      <c r="P7113" s="7">
        <v>1</v>
      </c>
      <c r="Q7113" s="7">
        <v>28</v>
      </c>
      <c r="R7113" s="7">
        <v>265</v>
      </c>
      <c r="S7113" s="189">
        <v>45625.593981481485</v>
      </c>
    </row>
    <row r="7114" spans="1:19">
      <c r="A7114" s="7">
        <v>2008</v>
      </c>
      <c r="B7114" s="123" t="s">
        <v>537</v>
      </c>
      <c r="C7114" s="123" t="s">
        <v>553</v>
      </c>
      <c r="D7114" s="123" t="s">
        <v>191</v>
      </c>
      <c r="E7114" s="123" t="s">
        <v>533</v>
      </c>
      <c r="F7114" s="7">
        <v>2764.0350403550001</v>
      </c>
      <c r="G7114" s="123" t="s">
        <v>532</v>
      </c>
      <c r="H7114" s="7">
        <v>204.610457897</v>
      </c>
      <c r="I7114" s="7">
        <v>74.025999999999996</v>
      </c>
      <c r="J7114" s="7">
        <v>202.60376845799999</v>
      </c>
      <c r="K7114" s="7">
        <v>1.9348245E-2</v>
      </c>
      <c r="L7114" s="7">
        <v>5.5280700000000004E-3</v>
      </c>
      <c r="M7114" s="7">
        <v>73.3</v>
      </c>
      <c r="N7114" s="7">
        <v>7.0000000000000001E-3</v>
      </c>
      <c r="O7114" s="7">
        <v>2E-3</v>
      </c>
      <c r="P7114" s="7">
        <v>1</v>
      </c>
      <c r="Q7114" s="7">
        <v>28</v>
      </c>
      <c r="R7114" s="7">
        <v>265</v>
      </c>
      <c r="S7114" s="189">
        <v>45625.593981481485</v>
      </c>
    </row>
    <row r="7115" spans="1:19">
      <c r="A7115" s="7">
        <v>2008</v>
      </c>
      <c r="B7115" s="123" t="s">
        <v>537</v>
      </c>
      <c r="C7115" s="123" t="s">
        <v>553</v>
      </c>
      <c r="D7115" s="123" t="s">
        <v>559</v>
      </c>
      <c r="E7115" s="123" t="s">
        <v>533</v>
      </c>
      <c r="F7115" s="7">
        <v>6368.0623749699998</v>
      </c>
      <c r="G7115" s="123" t="s">
        <v>532</v>
      </c>
      <c r="H7115" s="7">
        <v>470.40431128199998</v>
      </c>
      <c r="I7115" s="7">
        <v>73.869300202000005</v>
      </c>
      <c r="J7115" s="7">
        <v>466.77897208500002</v>
      </c>
      <c r="K7115" s="7">
        <v>1.8583432E-2</v>
      </c>
      <c r="L7115" s="7">
        <v>1.1716993E-2</v>
      </c>
      <c r="M7115" s="7">
        <v>73.3</v>
      </c>
      <c r="N7115" s="7">
        <v>2.9182240000000001E-3</v>
      </c>
      <c r="O7115" s="7">
        <v>1.8399620000000001E-3</v>
      </c>
      <c r="P7115" s="7">
        <v>1</v>
      </c>
      <c r="Q7115" s="7">
        <v>28</v>
      </c>
      <c r="R7115" s="7">
        <v>265</v>
      </c>
      <c r="S7115" s="189">
        <v>45625.593981481485</v>
      </c>
    </row>
    <row r="7116" spans="1:19">
      <c r="A7116" s="7">
        <v>2008</v>
      </c>
      <c r="B7116" s="123" t="s">
        <v>537</v>
      </c>
      <c r="C7116" s="123" t="s">
        <v>553</v>
      </c>
      <c r="D7116" s="123" t="s">
        <v>188</v>
      </c>
      <c r="E7116" s="123" t="s">
        <v>533</v>
      </c>
      <c r="F7116" s="7">
        <v>1910.7000867710001</v>
      </c>
      <c r="G7116" s="123" t="s">
        <v>532</v>
      </c>
      <c r="H7116" s="7">
        <v>154.757535668</v>
      </c>
      <c r="I7116" s="7">
        <v>80.995199999999997</v>
      </c>
      <c r="J7116" s="7">
        <v>140.05431636</v>
      </c>
      <c r="K7116" s="7">
        <v>7.9294050000000005E-3</v>
      </c>
      <c r="L7116" s="7">
        <v>5.4646022000000002E-2</v>
      </c>
      <c r="M7116" s="7">
        <v>73.3</v>
      </c>
      <c r="N7116" s="7">
        <v>4.15E-3</v>
      </c>
      <c r="O7116" s="7">
        <v>2.86E-2</v>
      </c>
      <c r="P7116" s="7">
        <v>1</v>
      </c>
      <c r="Q7116" s="7">
        <v>28</v>
      </c>
      <c r="R7116" s="7">
        <v>265</v>
      </c>
      <c r="S7116" s="189">
        <v>45625.593981481485</v>
      </c>
    </row>
    <row r="7117" spans="1:19">
      <c r="A7117" s="7">
        <v>2008</v>
      </c>
      <c r="B7117" s="123" t="s">
        <v>537</v>
      </c>
      <c r="C7117" s="123" t="s">
        <v>553</v>
      </c>
      <c r="D7117" s="123" t="s">
        <v>554</v>
      </c>
      <c r="E7117" s="123" t="s">
        <v>533</v>
      </c>
      <c r="F7117" s="7">
        <v>43616.968519446003</v>
      </c>
      <c r="G7117" s="123" t="s">
        <v>532</v>
      </c>
      <c r="H7117" s="7">
        <v>3221.9549414640001</v>
      </c>
      <c r="I7117" s="7">
        <v>73.869300202000005</v>
      </c>
      <c r="J7117" s="7">
        <v>3197.1237924749998</v>
      </c>
      <c r="K7117" s="7">
        <v>0.12728408399999999</v>
      </c>
      <c r="L7117" s="7">
        <v>8.0253564999999999E-2</v>
      </c>
      <c r="M7117" s="7">
        <v>73.3</v>
      </c>
      <c r="N7117" s="7">
        <v>2.9182240000000001E-3</v>
      </c>
      <c r="O7117" s="7">
        <v>1.8399620000000001E-3</v>
      </c>
      <c r="P7117" s="7">
        <v>1</v>
      </c>
      <c r="Q7117" s="7">
        <v>28</v>
      </c>
      <c r="R7117" s="7">
        <v>265</v>
      </c>
      <c r="S7117" s="189">
        <v>45625.593981481485</v>
      </c>
    </row>
    <row r="7118" spans="1:19">
      <c r="A7118" s="7">
        <v>2008</v>
      </c>
      <c r="B7118" s="123" t="s">
        <v>537</v>
      </c>
      <c r="C7118" s="123" t="s">
        <v>553</v>
      </c>
      <c r="D7118" s="123" t="s">
        <v>555</v>
      </c>
      <c r="E7118" s="123" t="s">
        <v>533</v>
      </c>
      <c r="F7118" s="7">
        <v>16696.991293561001</v>
      </c>
      <c r="G7118" s="123" t="s">
        <v>532</v>
      </c>
      <c r="H7118" s="7">
        <v>1233.3950623339999</v>
      </c>
      <c r="I7118" s="7">
        <v>73.869300202000005</v>
      </c>
      <c r="J7118" s="7">
        <v>1223.889461818</v>
      </c>
      <c r="K7118" s="7">
        <v>4.8725561000000001E-2</v>
      </c>
      <c r="L7118" s="7">
        <v>3.0721828999999999E-2</v>
      </c>
      <c r="M7118" s="7">
        <v>73.3</v>
      </c>
      <c r="N7118" s="7">
        <v>2.9182240000000001E-3</v>
      </c>
      <c r="O7118" s="7">
        <v>1.8399620000000001E-3</v>
      </c>
      <c r="P7118" s="7">
        <v>1</v>
      </c>
      <c r="Q7118" s="7">
        <v>28</v>
      </c>
      <c r="R7118" s="7">
        <v>265</v>
      </c>
      <c r="S7118" s="189">
        <v>45625.593981481485</v>
      </c>
    </row>
    <row r="7119" spans="1:19">
      <c r="A7119" s="7">
        <v>2008</v>
      </c>
      <c r="B7119" s="123" t="s">
        <v>537</v>
      </c>
      <c r="C7119" s="123" t="s">
        <v>553</v>
      </c>
      <c r="D7119" s="123" t="s">
        <v>560</v>
      </c>
      <c r="E7119" s="123" t="s">
        <v>533</v>
      </c>
      <c r="F7119" s="7">
        <v>24012.980136303999</v>
      </c>
      <c r="G7119" s="123" t="s">
        <v>532</v>
      </c>
      <c r="H7119" s="7">
        <v>1773.822038433</v>
      </c>
      <c r="I7119" s="7">
        <v>73.869300202000005</v>
      </c>
      <c r="J7119" s="7">
        <v>1760.151443991</v>
      </c>
      <c r="K7119" s="7">
        <v>7.0075255000000003E-2</v>
      </c>
      <c r="L7119" s="7">
        <v>4.4182971000000001E-2</v>
      </c>
      <c r="M7119" s="7">
        <v>73.3</v>
      </c>
      <c r="N7119" s="7">
        <v>2.9182240000000001E-3</v>
      </c>
      <c r="O7119" s="7">
        <v>1.8399620000000001E-3</v>
      </c>
      <c r="P7119" s="7">
        <v>1</v>
      </c>
      <c r="Q7119" s="7">
        <v>28</v>
      </c>
      <c r="R7119" s="7">
        <v>265</v>
      </c>
      <c r="S7119" s="189">
        <v>45625.593981481485</v>
      </c>
    </row>
    <row r="7120" spans="1:19">
      <c r="A7120" s="7">
        <v>2008</v>
      </c>
      <c r="B7120" s="123" t="s">
        <v>537</v>
      </c>
      <c r="C7120" s="123" t="s">
        <v>553</v>
      </c>
      <c r="D7120" s="123" t="s">
        <v>561</v>
      </c>
      <c r="E7120" s="123" t="s">
        <v>533</v>
      </c>
      <c r="F7120" s="7">
        <v>5110.7305744790001</v>
      </c>
      <c r="G7120" s="123" t="s">
        <v>532</v>
      </c>
      <c r="H7120" s="7">
        <v>377.52609105800002</v>
      </c>
      <c r="I7120" s="7">
        <v>73.869300202000005</v>
      </c>
      <c r="J7120" s="7">
        <v>374.616551109</v>
      </c>
      <c r="K7120" s="7">
        <v>1.4914257E-2</v>
      </c>
      <c r="L7120" s="7">
        <v>9.4035500000000001E-3</v>
      </c>
      <c r="M7120" s="7">
        <v>73.3</v>
      </c>
      <c r="N7120" s="7">
        <v>2.9182240000000001E-3</v>
      </c>
      <c r="O7120" s="7">
        <v>1.8399620000000001E-3</v>
      </c>
      <c r="P7120" s="7">
        <v>1</v>
      </c>
      <c r="Q7120" s="7">
        <v>28</v>
      </c>
      <c r="R7120" s="7">
        <v>265</v>
      </c>
      <c r="S7120" s="189">
        <v>45625.593981481485</v>
      </c>
    </row>
    <row r="7121" spans="1:19">
      <c r="A7121" s="7">
        <v>2008</v>
      </c>
      <c r="B7121" s="123" t="s">
        <v>537</v>
      </c>
      <c r="C7121" s="123" t="s">
        <v>553</v>
      </c>
      <c r="D7121" s="123" t="s">
        <v>558</v>
      </c>
      <c r="E7121" s="123" t="s">
        <v>159</v>
      </c>
      <c r="F7121" s="7">
        <v>1457.408999511</v>
      </c>
      <c r="G7121" s="123" t="s">
        <v>532</v>
      </c>
      <c r="H7121" s="7">
        <v>103.18594807300001</v>
      </c>
      <c r="I7121" s="7">
        <v>70.800954369999999</v>
      </c>
      <c r="J7121" s="7">
        <v>101.96033360600001</v>
      </c>
      <c r="K7121" s="7">
        <v>1.7193760999999998E-2</v>
      </c>
      <c r="L7121" s="7">
        <v>2.8082609999999998E-3</v>
      </c>
      <c r="M7121" s="7">
        <v>69.959999999999994</v>
      </c>
      <c r="N7121" s="7">
        <v>1.1797485E-2</v>
      </c>
      <c r="O7121" s="7">
        <v>1.9268860000000001E-3</v>
      </c>
      <c r="P7121" s="7">
        <v>1</v>
      </c>
      <c r="Q7121" s="7">
        <v>28</v>
      </c>
      <c r="R7121" s="7">
        <v>265</v>
      </c>
      <c r="S7121" s="189">
        <v>45625.593981481485</v>
      </c>
    </row>
    <row r="7122" spans="1:19">
      <c r="A7122" s="7">
        <v>2008</v>
      </c>
      <c r="B7122" s="123" t="s">
        <v>537</v>
      </c>
      <c r="C7122" s="123" t="s">
        <v>553</v>
      </c>
      <c r="D7122" s="123" t="s">
        <v>559</v>
      </c>
      <c r="E7122" s="123" t="s">
        <v>159</v>
      </c>
      <c r="F7122" s="7">
        <v>2064.1194914480002</v>
      </c>
      <c r="G7122" s="123" t="s">
        <v>532</v>
      </c>
      <c r="H7122" s="7">
        <v>146.14162992799999</v>
      </c>
      <c r="I7122" s="7">
        <v>70.800954369999999</v>
      </c>
      <c r="J7122" s="7">
        <v>144.40579962199999</v>
      </c>
      <c r="K7122" s="7">
        <v>2.4351418999999999E-2</v>
      </c>
      <c r="L7122" s="7">
        <v>3.9773229999999996E-3</v>
      </c>
      <c r="M7122" s="7">
        <v>69.959999999999994</v>
      </c>
      <c r="N7122" s="7">
        <v>1.1797485E-2</v>
      </c>
      <c r="O7122" s="7">
        <v>1.9268860000000001E-3</v>
      </c>
      <c r="P7122" s="7">
        <v>1</v>
      </c>
      <c r="Q7122" s="7">
        <v>28</v>
      </c>
      <c r="R7122" s="7">
        <v>265</v>
      </c>
      <c r="S7122" s="189">
        <v>45625.593981481485</v>
      </c>
    </row>
    <row r="7123" spans="1:19">
      <c r="A7123" s="7">
        <v>2008</v>
      </c>
      <c r="B7123" s="123" t="s">
        <v>537</v>
      </c>
      <c r="C7123" s="123" t="s">
        <v>553</v>
      </c>
      <c r="D7123" s="123" t="s">
        <v>560</v>
      </c>
      <c r="E7123" s="123" t="s">
        <v>159</v>
      </c>
      <c r="F7123" s="7">
        <v>63242.886578430996</v>
      </c>
      <c r="G7123" s="123" t="s">
        <v>532</v>
      </c>
      <c r="H7123" s="7">
        <v>4477.6567268669996</v>
      </c>
      <c r="I7123" s="7">
        <v>70.800954369999999</v>
      </c>
      <c r="J7123" s="7">
        <v>4424.4723450270003</v>
      </c>
      <c r="K7123" s="7">
        <v>0.74610700600000002</v>
      </c>
      <c r="L7123" s="7">
        <v>0.121861833</v>
      </c>
      <c r="M7123" s="7">
        <v>69.959999999999994</v>
      </c>
      <c r="N7123" s="7">
        <v>1.1797485E-2</v>
      </c>
      <c r="O7123" s="7">
        <v>1.9268860000000001E-3</v>
      </c>
      <c r="P7123" s="7">
        <v>1</v>
      </c>
      <c r="Q7123" s="7">
        <v>28</v>
      </c>
      <c r="R7123" s="7">
        <v>265</v>
      </c>
      <c r="S7123" s="189">
        <v>45625.593981481485</v>
      </c>
    </row>
    <row r="7124" spans="1:19">
      <c r="A7124" s="7">
        <v>2008</v>
      </c>
      <c r="B7124" s="123" t="s">
        <v>537</v>
      </c>
      <c r="C7124" s="123" t="s">
        <v>553</v>
      </c>
      <c r="D7124" s="123" t="s">
        <v>561</v>
      </c>
      <c r="E7124" s="123" t="s">
        <v>159</v>
      </c>
      <c r="F7124" s="7">
        <v>8437.3132032760004</v>
      </c>
      <c r="G7124" s="123" t="s">
        <v>532</v>
      </c>
      <c r="H7124" s="7">
        <v>597.36982711099995</v>
      </c>
      <c r="I7124" s="7">
        <v>70.800954369999999</v>
      </c>
      <c r="J7124" s="7">
        <v>590.27443170100003</v>
      </c>
      <c r="K7124" s="7">
        <v>9.9539076000000004E-2</v>
      </c>
      <c r="L7124" s="7">
        <v>1.6257740999999999E-2</v>
      </c>
      <c r="M7124" s="7">
        <v>69.959999999999994</v>
      </c>
      <c r="N7124" s="7">
        <v>1.1797485E-2</v>
      </c>
      <c r="O7124" s="7">
        <v>1.9268860000000001E-3</v>
      </c>
      <c r="P7124" s="7">
        <v>1</v>
      </c>
      <c r="Q7124" s="7">
        <v>28</v>
      </c>
      <c r="R7124" s="7">
        <v>265</v>
      </c>
      <c r="S7124" s="189">
        <v>45625.593981481485</v>
      </c>
    </row>
    <row r="7125" spans="1:19">
      <c r="A7125" s="7">
        <v>2008</v>
      </c>
      <c r="B7125" s="123" t="s">
        <v>537</v>
      </c>
      <c r="C7125" s="123" t="s">
        <v>553</v>
      </c>
      <c r="D7125" s="123" t="s">
        <v>571</v>
      </c>
      <c r="E7125" s="123" t="s">
        <v>572</v>
      </c>
      <c r="F7125" s="7">
        <v>1050.2119261529999</v>
      </c>
      <c r="G7125" s="123" t="s">
        <v>532</v>
      </c>
      <c r="H7125" s="7">
        <v>75.525320996999994</v>
      </c>
      <c r="I7125" s="7">
        <v>71.914362346000004</v>
      </c>
      <c r="J7125" s="7">
        <v>74.891606572000001</v>
      </c>
      <c r="K7125" s="7">
        <v>2.0816369999999999E-3</v>
      </c>
      <c r="L7125" s="7">
        <v>2.1714289999999999E-3</v>
      </c>
      <c r="M7125" s="7">
        <v>71.310946587999993</v>
      </c>
      <c r="N7125" s="7">
        <v>1.9821109999999999E-3</v>
      </c>
      <c r="O7125" s="7">
        <v>2.0676100000000001E-3</v>
      </c>
      <c r="P7125" s="7">
        <v>1</v>
      </c>
      <c r="Q7125" s="7">
        <v>28</v>
      </c>
      <c r="R7125" s="7">
        <v>265</v>
      </c>
      <c r="S7125" s="189">
        <v>45625.593981481485</v>
      </c>
    </row>
    <row r="7126" spans="1:19">
      <c r="A7126" s="7">
        <v>2008</v>
      </c>
      <c r="B7126" s="123" t="s">
        <v>537</v>
      </c>
      <c r="C7126" s="123" t="s">
        <v>553</v>
      </c>
      <c r="D7126" s="123" t="s">
        <v>573</v>
      </c>
      <c r="E7126" s="123" t="s">
        <v>572</v>
      </c>
      <c r="F7126" s="7">
        <v>39567.173999373998</v>
      </c>
      <c r="G7126" s="123" t="s">
        <v>532</v>
      </c>
      <c r="H7126" s="7">
        <v>2845.6333785420002</v>
      </c>
      <c r="I7126" s="7">
        <v>71.919045281999999</v>
      </c>
      <c r="J7126" s="7">
        <v>2824.7005518149999</v>
      </c>
      <c r="K7126" s="7">
        <v>2.0721685E-2</v>
      </c>
      <c r="L7126" s="7">
        <v>7.6802337999999998E-2</v>
      </c>
      <c r="M7126" s="7">
        <v>71.39</v>
      </c>
      <c r="N7126" s="7">
        <v>5.2370900000000002E-4</v>
      </c>
      <c r="O7126" s="7">
        <v>1.9410619999999999E-3</v>
      </c>
      <c r="P7126" s="7">
        <v>1</v>
      </c>
      <c r="Q7126" s="7">
        <v>28</v>
      </c>
      <c r="R7126" s="7">
        <v>265</v>
      </c>
      <c r="S7126" s="189">
        <v>45625.593981481485</v>
      </c>
    </row>
    <row r="7127" spans="1:19">
      <c r="A7127" s="7">
        <v>2008</v>
      </c>
      <c r="B7127" s="123" t="s">
        <v>537</v>
      </c>
      <c r="C7127" s="123" t="s">
        <v>553</v>
      </c>
      <c r="D7127" s="123" t="s">
        <v>560</v>
      </c>
      <c r="E7127" s="123" t="s">
        <v>163</v>
      </c>
      <c r="F7127" s="7">
        <v>37.677586792</v>
      </c>
      <c r="G7127" s="123" t="s">
        <v>532</v>
      </c>
      <c r="H7127" s="7">
        <v>2.457329557</v>
      </c>
      <c r="I7127" s="7">
        <v>65.219929574999995</v>
      </c>
      <c r="J7127" s="7">
        <v>2.4000622790000001</v>
      </c>
      <c r="K7127" s="7">
        <v>5.0536699999999995E-4</v>
      </c>
      <c r="L7127" s="7">
        <v>1.6270600000000001E-4</v>
      </c>
      <c r="M7127" s="7">
        <v>63.7</v>
      </c>
      <c r="N7127" s="7">
        <v>1.341294E-2</v>
      </c>
      <c r="O7127" s="7">
        <v>4.318367E-3</v>
      </c>
      <c r="P7127" s="7">
        <v>1</v>
      </c>
      <c r="Q7127" s="7">
        <v>28</v>
      </c>
      <c r="R7127" s="7">
        <v>265</v>
      </c>
      <c r="S7127" s="189">
        <v>45625.593981481485</v>
      </c>
    </row>
    <row r="7128" spans="1:19">
      <c r="A7128" s="7">
        <v>2008</v>
      </c>
      <c r="B7128" s="123" t="s">
        <v>530</v>
      </c>
      <c r="C7128" s="123" t="s">
        <v>530</v>
      </c>
      <c r="D7128" s="123" t="s">
        <v>530</v>
      </c>
      <c r="E7128" s="123" t="s">
        <v>533</v>
      </c>
      <c r="F7128" s="7">
        <v>298.08086283900002</v>
      </c>
      <c r="G7128" s="123" t="s">
        <v>532</v>
      </c>
      <c r="H7128" s="7">
        <v>21.807297844000001</v>
      </c>
      <c r="I7128" s="7">
        <v>73.159000000000006</v>
      </c>
      <c r="J7128" s="7">
        <v>21.734864195</v>
      </c>
      <c r="K7128" s="7">
        <v>8.9424299999999997E-4</v>
      </c>
      <c r="L7128" s="7">
        <v>1.7884899999999999E-4</v>
      </c>
      <c r="M7128" s="7">
        <v>72.915999999999997</v>
      </c>
      <c r="N7128" s="7">
        <v>3.0000000000000001E-3</v>
      </c>
      <c r="O7128" s="7">
        <v>5.9999999999999995E-4</v>
      </c>
      <c r="P7128" s="7">
        <v>1</v>
      </c>
      <c r="Q7128" s="7">
        <v>28</v>
      </c>
      <c r="R7128" s="7">
        <v>265</v>
      </c>
      <c r="S7128" s="189">
        <v>45625.593981481485</v>
      </c>
    </row>
    <row r="7129" spans="1:19">
      <c r="A7129" s="7">
        <v>2008</v>
      </c>
      <c r="B7129" s="123" t="s">
        <v>530</v>
      </c>
      <c r="C7129" s="123" t="s">
        <v>530</v>
      </c>
      <c r="D7129" s="123" t="s">
        <v>530</v>
      </c>
      <c r="E7129" s="123" t="s">
        <v>531</v>
      </c>
      <c r="F7129" s="7">
        <v>1062.0048603519999</v>
      </c>
      <c r="G7129" s="123" t="s">
        <v>532</v>
      </c>
      <c r="H7129" s="7">
        <v>80.981056616000004</v>
      </c>
      <c r="I7129" s="7">
        <v>76.253</v>
      </c>
      <c r="J7129" s="7">
        <v>80.722989435000002</v>
      </c>
      <c r="K7129" s="7">
        <v>3.1860149999999999E-3</v>
      </c>
      <c r="L7129" s="7">
        <v>6.3720300000000003E-4</v>
      </c>
      <c r="M7129" s="7">
        <v>76.010000000000005</v>
      </c>
      <c r="N7129" s="7">
        <v>3.0000000000000001E-3</v>
      </c>
      <c r="O7129" s="7">
        <v>5.9999999999999995E-4</v>
      </c>
      <c r="P7129" s="7">
        <v>1</v>
      </c>
      <c r="Q7129" s="7">
        <v>28</v>
      </c>
      <c r="R7129" s="7">
        <v>265</v>
      </c>
      <c r="S7129" s="189">
        <v>45625.593981481485</v>
      </c>
    </row>
    <row r="7130" spans="1:19">
      <c r="A7130" s="7">
        <v>2008</v>
      </c>
      <c r="B7130" s="123" t="s">
        <v>530</v>
      </c>
      <c r="C7130" s="123" t="s">
        <v>530</v>
      </c>
      <c r="D7130" s="123" t="s">
        <v>530</v>
      </c>
      <c r="E7130" s="123" t="s">
        <v>163</v>
      </c>
      <c r="F7130" s="7">
        <v>170.39363879800001</v>
      </c>
      <c r="G7130" s="123" t="s">
        <v>532</v>
      </c>
      <c r="H7130" s="7">
        <v>10.861657308</v>
      </c>
      <c r="I7130" s="7">
        <v>63.744500000000002</v>
      </c>
      <c r="J7130" s="7">
        <v>10.852370855</v>
      </c>
      <c r="K7130" s="7">
        <v>1.7039400000000001E-4</v>
      </c>
      <c r="L7130" s="7">
        <v>1.7039363879999998E-5</v>
      </c>
      <c r="M7130" s="7">
        <v>63.69</v>
      </c>
      <c r="N7130" s="7">
        <v>1E-3</v>
      </c>
      <c r="O7130" s="7">
        <v>1E-4</v>
      </c>
      <c r="P7130" s="7">
        <v>1</v>
      </c>
      <c r="Q7130" s="7">
        <v>28</v>
      </c>
      <c r="R7130" s="7">
        <v>265</v>
      </c>
      <c r="S7130" s="189">
        <v>45625.593981481485</v>
      </c>
    </row>
    <row r="7131" spans="1:19">
      <c r="A7131" s="7">
        <v>2008</v>
      </c>
      <c r="B7131" s="123" t="s">
        <v>530</v>
      </c>
      <c r="C7131" s="123" t="s">
        <v>530</v>
      </c>
      <c r="D7131" s="123" t="s">
        <v>530</v>
      </c>
      <c r="E7131" s="123" t="s">
        <v>536</v>
      </c>
      <c r="F7131" s="7">
        <v>4116.2837509560004</v>
      </c>
      <c r="G7131" s="123" t="s">
        <v>532</v>
      </c>
      <c r="H7131" s="7">
        <v>293.921183095</v>
      </c>
      <c r="I7131" s="7">
        <v>71.404499999999999</v>
      </c>
      <c r="J7131" s="7">
        <v>293.69684563099997</v>
      </c>
      <c r="K7131" s="7">
        <v>4.1162839999999996E-3</v>
      </c>
      <c r="L7131" s="7">
        <v>4.1162799999999998E-4</v>
      </c>
      <c r="M7131" s="7">
        <v>71.349999999999994</v>
      </c>
      <c r="N7131" s="7">
        <v>1E-3</v>
      </c>
      <c r="O7131" s="7">
        <v>1E-4</v>
      </c>
      <c r="P7131" s="7">
        <v>1</v>
      </c>
      <c r="Q7131" s="7">
        <v>28</v>
      </c>
      <c r="R7131" s="7">
        <v>265</v>
      </c>
      <c r="S7131" s="189">
        <v>45625.593981481485</v>
      </c>
    </row>
    <row r="7132" spans="1:19">
      <c r="A7132" s="7">
        <v>2008</v>
      </c>
      <c r="B7132" s="123" t="s">
        <v>537</v>
      </c>
      <c r="C7132" s="123" t="s">
        <v>538</v>
      </c>
      <c r="D7132" s="123" t="s">
        <v>542</v>
      </c>
      <c r="E7132" s="123" t="s">
        <v>534</v>
      </c>
      <c r="F7132" s="7">
        <v>25.80847769</v>
      </c>
      <c r="G7132" s="123" t="s">
        <v>532</v>
      </c>
      <c r="H7132" s="7">
        <v>2.5631302489999999</v>
      </c>
      <c r="I7132" s="7">
        <v>99.313500000000005</v>
      </c>
      <c r="J7132" s="7">
        <v>2.5514261039999999</v>
      </c>
      <c r="K7132" s="7">
        <v>5.1616955380000001E-5</v>
      </c>
      <c r="L7132" s="7">
        <v>3.8712716540000001E-5</v>
      </c>
      <c r="M7132" s="7">
        <v>98.86</v>
      </c>
      <c r="N7132" s="7">
        <v>2E-3</v>
      </c>
      <c r="O7132" s="7">
        <v>1.5E-3</v>
      </c>
      <c r="P7132" s="7">
        <v>1</v>
      </c>
      <c r="Q7132" s="7">
        <v>28</v>
      </c>
      <c r="R7132" s="7">
        <v>265</v>
      </c>
      <c r="S7132" s="189">
        <v>45625.593981481485</v>
      </c>
    </row>
    <row r="7133" spans="1:19">
      <c r="A7133" s="7">
        <v>2008</v>
      </c>
      <c r="B7133" s="123" t="s">
        <v>537</v>
      </c>
      <c r="C7133" s="123" t="s">
        <v>564</v>
      </c>
      <c r="D7133" s="123" t="s">
        <v>180</v>
      </c>
      <c r="E7133" s="123" t="s">
        <v>569</v>
      </c>
      <c r="F7133" s="7">
        <v>4430.8365558839996</v>
      </c>
      <c r="G7133" s="123" t="s">
        <v>532</v>
      </c>
      <c r="H7133" s="7">
        <v>476.895369346</v>
      </c>
      <c r="I7133" s="7">
        <v>107.631</v>
      </c>
      <c r="J7133" s="7">
        <v>438.03250191500001</v>
      </c>
      <c r="K7133" s="7">
        <v>1.3292509669999999</v>
      </c>
      <c r="L7133" s="7">
        <v>6.2031710000000004E-3</v>
      </c>
      <c r="M7133" s="7">
        <v>98.86</v>
      </c>
      <c r="N7133" s="7">
        <v>0.3</v>
      </c>
      <c r="O7133" s="7">
        <v>1.4E-3</v>
      </c>
      <c r="P7133" s="7">
        <v>1</v>
      </c>
      <c r="Q7133" s="7">
        <v>28</v>
      </c>
      <c r="R7133" s="7">
        <v>265</v>
      </c>
      <c r="S7133" s="189">
        <v>45625.593981481485</v>
      </c>
    </row>
    <row r="7134" spans="1:19">
      <c r="A7134" s="7">
        <v>2008</v>
      </c>
      <c r="B7134" s="123" t="s">
        <v>537</v>
      </c>
      <c r="C7134" s="123" t="s">
        <v>564</v>
      </c>
      <c r="D7134" s="123" t="s">
        <v>180</v>
      </c>
      <c r="E7134" s="123" t="s">
        <v>570</v>
      </c>
      <c r="F7134" s="7">
        <v>7279.3898683199996</v>
      </c>
      <c r="G7134" s="123" t="s">
        <v>532</v>
      </c>
      <c r="H7134" s="7">
        <v>820.90407484000002</v>
      </c>
      <c r="I7134" s="7">
        <v>112.771</v>
      </c>
      <c r="J7134" s="7">
        <v>757.05654630499998</v>
      </c>
      <c r="K7134" s="7">
        <v>2.1838169600000001</v>
      </c>
      <c r="L7134" s="7">
        <v>1.0191146E-2</v>
      </c>
      <c r="M7134" s="7">
        <v>104</v>
      </c>
      <c r="N7134" s="7">
        <v>0.3</v>
      </c>
      <c r="O7134" s="7">
        <v>1.4E-3</v>
      </c>
      <c r="P7134" s="7">
        <v>1</v>
      </c>
      <c r="Q7134" s="7">
        <v>28</v>
      </c>
      <c r="R7134" s="7">
        <v>265</v>
      </c>
      <c r="S7134" s="189">
        <v>45625.593981481485</v>
      </c>
    </row>
    <row r="7135" spans="1:19">
      <c r="A7135" s="7">
        <v>2008</v>
      </c>
      <c r="B7135" s="123" t="s">
        <v>530</v>
      </c>
      <c r="C7135" s="123" t="s">
        <v>530</v>
      </c>
      <c r="D7135" s="123" t="s">
        <v>530</v>
      </c>
      <c r="E7135" s="123" t="s">
        <v>534</v>
      </c>
      <c r="F7135" s="7">
        <v>763.88332940199996</v>
      </c>
      <c r="G7135" s="123" t="s">
        <v>532</v>
      </c>
      <c r="H7135" s="7">
        <v>85.156105943</v>
      </c>
      <c r="I7135" s="7">
        <v>111.477895465</v>
      </c>
      <c r="J7135" s="7">
        <v>84.809684852999993</v>
      </c>
      <c r="K7135" s="7">
        <v>1.527767E-3</v>
      </c>
      <c r="L7135" s="7">
        <v>1.1458250000000001E-3</v>
      </c>
      <c r="M7135" s="7">
        <v>111.024395465</v>
      </c>
      <c r="N7135" s="7">
        <v>2E-3</v>
      </c>
      <c r="O7135" s="7">
        <v>1.5E-3</v>
      </c>
      <c r="P7135" s="7">
        <v>1</v>
      </c>
      <c r="Q7135" s="7">
        <v>28</v>
      </c>
      <c r="R7135" s="7">
        <v>265</v>
      </c>
      <c r="S7135" s="189">
        <v>45625.593981481485</v>
      </c>
    </row>
    <row r="7136" spans="1:19">
      <c r="A7136" s="7">
        <v>2006</v>
      </c>
      <c r="B7136" s="123" t="s">
        <v>586</v>
      </c>
      <c r="C7136" s="123" t="s">
        <v>586</v>
      </c>
      <c r="D7136" s="123" t="s">
        <v>587</v>
      </c>
      <c r="E7136" s="123" t="s">
        <v>531</v>
      </c>
      <c r="F7136" s="7">
        <v>2030.8068245029999</v>
      </c>
      <c r="G7136" s="123" t="s">
        <v>532</v>
      </c>
      <c r="H7136" s="7">
        <v>155.83599248499999</v>
      </c>
      <c r="I7136" s="7">
        <v>76.736000000000004</v>
      </c>
      <c r="J7136" s="7">
        <v>154.36162673000001</v>
      </c>
      <c r="K7136" s="7">
        <v>1.4215648000000001E-2</v>
      </c>
      <c r="L7136" s="7">
        <v>4.0616139999999998E-3</v>
      </c>
      <c r="M7136" s="7">
        <v>76.010000000000005</v>
      </c>
      <c r="N7136" s="7">
        <v>7.0000000000000001E-3</v>
      </c>
      <c r="O7136" s="7">
        <v>2E-3</v>
      </c>
      <c r="P7136" s="7">
        <v>1</v>
      </c>
      <c r="Q7136" s="7">
        <v>28</v>
      </c>
      <c r="R7136" s="7">
        <v>265</v>
      </c>
      <c r="S7136" s="189">
        <v>45625.593981481485</v>
      </c>
    </row>
    <row r="7137" spans="1:19">
      <c r="A7137" s="7">
        <v>2006</v>
      </c>
      <c r="B7137" s="123" t="s">
        <v>586</v>
      </c>
      <c r="C7137" s="123" t="s">
        <v>586</v>
      </c>
      <c r="D7137" s="123" t="s">
        <v>587</v>
      </c>
      <c r="E7137" s="123" t="s">
        <v>533</v>
      </c>
      <c r="F7137" s="7">
        <v>3410.3955468409999</v>
      </c>
      <c r="G7137" s="123" t="s">
        <v>532</v>
      </c>
      <c r="H7137" s="7">
        <v>252.446572766</v>
      </c>
      <c r="I7137" s="7">
        <v>74.022666666999996</v>
      </c>
      <c r="J7137" s="7">
        <v>249.97062559899999</v>
      </c>
      <c r="K7137" s="7">
        <v>2.3872768999999999E-2</v>
      </c>
      <c r="L7137" s="7">
        <v>6.8207909999999997E-3</v>
      </c>
      <c r="M7137" s="7">
        <v>73.296666666999997</v>
      </c>
      <c r="N7137" s="7">
        <v>7.0000000000000001E-3</v>
      </c>
      <c r="O7137" s="7">
        <v>2E-3</v>
      </c>
      <c r="P7137" s="7">
        <v>1</v>
      </c>
      <c r="Q7137" s="7">
        <v>28</v>
      </c>
      <c r="R7137" s="7">
        <v>265</v>
      </c>
      <c r="S7137" s="189">
        <v>45625.593981481485</v>
      </c>
    </row>
    <row r="7138" spans="1:19">
      <c r="A7138" s="7">
        <v>2006</v>
      </c>
      <c r="B7138" s="123" t="s">
        <v>588</v>
      </c>
      <c r="C7138" s="123" t="s">
        <v>588</v>
      </c>
      <c r="D7138" s="123" t="s">
        <v>589</v>
      </c>
      <c r="E7138" s="123" t="s">
        <v>33</v>
      </c>
      <c r="F7138" s="7">
        <v>9.9380899300000003</v>
      </c>
      <c r="G7138" s="123" t="s">
        <v>532</v>
      </c>
      <c r="H7138" s="7">
        <v>2.1496088999999999E-2</v>
      </c>
      <c r="I7138" s="7">
        <v>2.1629999999999998</v>
      </c>
      <c r="J7138" s="7">
        <v>0</v>
      </c>
      <c r="K7138" s="7">
        <v>1.09319E-4</v>
      </c>
      <c r="L7138" s="7">
        <v>6.956662951E-5</v>
      </c>
      <c r="M7138" s="7">
        <v>0</v>
      </c>
      <c r="N7138" s="7">
        <v>1.0999999999999999E-2</v>
      </c>
      <c r="O7138" s="7">
        <v>7.0000000000000001E-3</v>
      </c>
      <c r="P7138" s="7"/>
      <c r="Q7138" s="7">
        <v>28</v>
      </c>
      <c r="R7138" s="7">
        <v>265</v>
      </c>
      <c r="S7138" s="189">
        <v>45625.593981481485</v>
      </c>
    </row>
    <row r="7139" spans="1:19">
      <c r="A7139" s="7">
        <v>2006</v>
      </c>
      <c r="B7139" s="123" t="s">
        <v>588</v>
      </c>
      <c r="C7139" s="123" t="s">
        <v>588</v>
      </c>
      <c r="D7139" s="123" t="s">
        <v>589</v>
      </c>
      <c r="E7139" s="123" t="s">
        <v>540</v>
      </c>
      <c r="F7139" s="7">
        <v>50953.01</v>
      </c>
      <c r="G7139" s="123" t="s">
        <v>532</v>
      </c>
      <c r="H7139" s="7">
        <v>4803.1719133810002</v>
      </c>
      <c r="I7139" s="7">
        <v>94.266696185000001</v>
      </c>
      <c r="J7139" s="7">
        <v>4795.4219605600001</v>
      </c>
      <c r="K7139" s="7">
        <v>3.5667107000000003E-2</v>
      </c>
      <c r="L7139" s="7">
        <v>2.5476505E-2</v>
      </c>
      <c r="M7139" s="7">
        <v>94.114596184999996</v>
      </c>
      <c r="N7139" s="7">
        <v>6.9999999999999999E-4</v>
      </c>
      <c r="O7139" s="7">
        <v>5.0000000000000001E-4</v>
      </c>
      <c r="P7139" s="7">
        <v>1</v>
      </c>
      <c r="Q7139" s="7">
        <v>28</v>
      </c>
      <c r="R7139" s="7">
        <v>265</v>
      </c>
      <c r="S7139" s="189">
        <v>45625.593981481485</v>
      </c>
    </row>
    <row r="7140" spans="1:19">
      <c r="A7140" s="7">
        <v>2006</v>
      </c>
      <c r="B7140" s="123" t="s">
        <v>588</v>
      </c>
      <c r="C7140" s="123" t="s">
        <v>588</v>
      </c>
      <c r="D7140" s="123" t="s">
        <v>589</v>
      </c>
      <c r="E7140" s="123" t="s">
        <v>531</v>
      </c>
      <c r="F7140" s="7">
        <v>26180.987323418001</v>
      </c>
      <c r="G7140" s="123" t="s">
        <v>532</v>
      </c>
      <c r="H7140" s="7">
        <v>2048.1684889560001</v>
      </c>
      <c r="I7140" s="7">
        <v>78.231140164999999</v>
      </c>
      <c r="J7140" s="7">
        <v>2045.5006463479999</v>
      </c>
      <c r="K7140" s="7">
        <v>2.0944790000000001E-2</v>
      </c>
      <c r="L7140" s="7">
        <v>7.8542960000000002E-3</v>
      </c>
      <c r="M7140" s="7">
        <v>78.129240164999999</v>
      </c>
      <c r="N7140" s="7">
        <v>8.0000000000000004E-4</v>
      </c>
      <c r="O7140" s="7">
        <v>2.9999999999999997E-4</v>
      </c>
      <c r="P7140" s="7">
        <v>1</v>
      </c>
      <c r="Q7140" s="7">
        <v>28</v>
      </c>
      <c r="R7140" s="7">
        <v>265</v>
      </c>
      <c r="S7140" s="189">
        <v>45625.593981481485</v>
      </c>
    </row>
    <row r="7141" spans="1:19">
      <c r="A7141" s="7">
        <v>2006</v>
      </c>
      <c r="B7141" s="123" t="s">
        <v>588</v>
      </c>
      <c r="C7141" s="123" t="s">
        <v>588</v>
      </c>
      <c r="D7141" s="123" t="s">
        <v>589</v>
      </c>
      <c r="E7141" s="123" t="s">
        <v>533</v>
      </c>
      <c r="F7141" s="7">
        <v>2259.128970495</v>
      </c>
      <c r="G7141" s="123" t="s">
        <v>532</v>
      </c>
      <c r="H7141" s="7">
        <v>176.80042761999999</v>
      </c>
      <c r="I7141" s="7">
        <v>78.260440165000006</v>
      </c>
      <c r="J7141" s="7">
        <v>176.50402990000001</v>
      </c>
      <c r="K7141" s="7">
        <v>2.033216E-3</v>
      </c>
      <c r="L7141" s="7">
        <v>9.0365200000000001E-4</v>
      </c>
      <c r="M7141" s="7">
        <v>78.129240164999999</v>
      </c>
      <c r="N7141" s="7">
        <v>8.9999999999999998E-4</v>
      </c>
      <c r="O7141" s="7">
        <v>4.0000000000000002E-4</v>
      </c>
      <c r="P7141" s="7">
        <v>1</v>
      </c>
      <c r="Q7141" s="7">
        <v>28</v>
      </c>
      <c r="R7141" s="7">
        <v>265</v>
      </c>
      <c r="S7141" s="189">
        <v>45625.593981481485</v>
      </c>
    </row>
    <row r="7142" spans="1:19">
      <c r="A7142" s="7">
        <v>2006</v>
      </c>
      <c r="B7142" s="123" t="s">
        <v>588</v>
      </c>
      <c r="C7142" s="123" t="s">
        <v>588</v>
      </c>
      <c r="D7142" s="123" t="s">
        <v>589</v>
      </c>
      <c r="E7142" s="123" t="s">
        <v>590</v>
      </c>
      <c r="F7142" s="7">
        <v>1063.950407005</v>
      </c>
      <c r="G7142" s="123" t="s">
        <v>532</v>
      </c>
      <c r="H7142" s="7">
        <v>5.7985296999999998E-2</v>
      </c>
      <c r="I7142" s="7">
        <v>5.45E-2</v>
      </c>
      <c r="J7142" s="7">
        <v>0</v>
      </c>
      <c r="K7142" s="7">
        <v>1.0639499999999999E-3</v>
      </c>
      <c r="L7142" s="7">
        <v>1.06395E-4</v>
      </c>
      <c r="M7142" s="7">
        <v>0</v>
      </c>
      <c r="N7142" s="7">
        <v>1E-3</v>
      </c>
      <c r="O7142" s="7">
        <v>1E-4</v>
      </c>
      <c r="P7142" s="7"/>
      <c r="Q7142" s="7">
        <v>28</v>
      </c>
      <c r="R7142" s="7">
        <v>265</v>
      </c>
      <c r="S7142" s="189">
        <v>45625.593981481485</v>
      </c>
    </row>
    <row r="7143" spans="1:19">
      <c r="A7143" s="7">
        <v>2006</v>
      </c>
      <c r="B7143" s="123" t="s">
        <v>588</v>
      </c>
      <c r="C7143" s="123" t="s">
        <v>588</v>
      </c>
      <c r="D7143" s="123" t="s">
        <v>589</v>
      </c>
      <c r="E7143" s="123" t="s">
        <v>534</v>
      </c>
      <c r="F7143" s="7">
        <v>18970.025791323002</v>
      </c>
      <c r="G7143" s="123" t="s">
        <v>532</v>
      </c>
      <c r="H7143" s="7">
        <v>2207.5762458089998</v>
      </c>
      <c r="I7143" s="7">
        <v>116.37181046000001</v>
      </c>
      <c r="J7143" s="7">
        <v>2170.7933658000002</v>
      </c>
      <c r="K7143" s="7">
        <v>5.6910077000000003E-2</v>
      </c>
      <c r="L7143" s="7">
        <v>0.13279018100000001</v>
      </c>
      <c r="M7143" s="7">
        <v>114.43281046</v>
      </c>
      <c r="N7143" s="7">
        <v>3.0000000000000001E-3</v>
      </c>
      <c r="O7143" s="7">
        <v>7.0000000000000001E-3</v>
      </c>
      <c r="P7143" s="7">
        <v>1</v>
      </c>
      <c r="Q7143" s="7">
        <v>28</v>
      </c>
      <c r="R7143" s="7">
        <v>265</v>
      </c>
      <c r="S7143" s="189">
        <v>45625.593981481485</v>
      </c>
    </row>
    <row r="7144" spans="1:19">
      <c r="A7144" s="7">
        <v>2006</v>
      </c>
      <c r="B7144" s="123" t="s">
        <v>588</v>
      </c>
      <c r="C7144" s="123" t="s">
        <v>588</v>
      </c>
      <c r="D7144" s="123" t="s">
        <v>589</v>
      </c>
      <c r="E7144" s="123" t="s">
        <v>535</v>
      </c>
      <c r="F7144" s="7">
        <v>93244.756772566994</v>
      </c>
      <c r="G7144" s="123" t="s">
        <v>532</v>
      </c>
      <c r="H7144" s="7">
        <v>5379.6850378729996</v>
      </c>
      <c r="I7144" s="7">
        <v>57.694236373999999</v>
      </c>
      <c r="J7144" s="7">
        <v>5321.9249835669998</v>
      </c>
      <c r="K7144" s="7">
        <v>0.220915478</v>
      </c>
      <c r="L7144" s="7">
        <v>0.194620456</v>
      </c>
      <c r="M7144" s="7">
        <v>57.074790774</v>
      </c>
      <c r="N7144" s="7">
        <v>2.3692000000000001E-3</v>
      </c>
      <c r="O7144" s="7">
        <v>2.0872E-3</v>
      </c>
      <c r="P7144" s="7">
        <v>1</v>
      </c>
      <c r="Q7144" s="7">
        <v>28</v>
      </c>
      <c r="R7144" s="7">
        <v>265</v>
      </c>
      <c r="S7144" s="189">
        <v>45625.593981481485</v>
      </c>
    </row>
    <row r="7145" spans="1:19">
      <c r="A7145" s="7">
        <v>2006</v>
      </c>
      <c r="B7145" s="123" t="s">
        <v>588</v>
      </c>
      <c r="C7145" s="123" t="s">
        <v>588</v>
      </c>
      <c r="D7145" s="123" t="s">
        <v>589</v>
      </c>
      <c r="E7145" s="123" t="s">
        <v>131</v>
      </c>
      <c r="F7145" s="7">
        <v>0</v>
      </c>
      <c r="G7145" s="123" t="s">
        <v>532</v>
      </c>
      <c r="H7145" s="7">
        <v>0</v>
      </c>
      <c r="I7145" s="7"/>
      <c r="J7145" s="7">
        <v>0</v>
      </c>
      <c r="K7145" s="7">
        <v>0</v>
      </c>
      <c r="L7145" s="7">
        <v>0</v>
      </c>
      <c r="M7145" s="7"/>
      <c r="N7145" s="7"/>
      <c r="O7145" s="7"/>
      <c r="P7145" s="7"/>
      <c r="Q7145" s="7">
        <v>28</v>
      </c>
      <c r="R7145" s="7">
        <v>265</v>
      </c>
      <c r="S7145" s="189">
        <v>45625.593981481485</v>
      </c>
    </row>
    <row r="7146" spans="1:19">
      <c r="A7146" s="7">
        <v>2006</v>
      </c>
      <c r="B7146" s="123" t="s">
        <v>588</v>
      </c>
      <c r="C7146" s="123" t="s">
        <v>588</v>
      </c>
      <c r="D7146" s="123" t="s">
        <v>589</v>
      </c>
      <c r="E7146" s="123" t="s">
        <v>570</v>
      </c>
      <c r="F7146" s="7">
        <v>0</v>
      </c>
      <c r="G7146" s="123" t="s">
        <v>532</v>
      </c>
      <c r="H7146" s="7">
        <v>0</v>
      </c>
      <c r="I7146" s="7"/>
      <c r="J7146" s="7">
        <v>0</v>
      </c>
      <c r="K7146" s="7">
        <v>0</v>
      </c>
      <c r="L7146" s="7">
        <v>0</v>
      </c>
      <c r="M7146" s="7"/>
      <c r="N7146" s="7"/>
      <c r="O7146" s="7"/>
      <c r="P7146" s="7">
        <v>1</v>
      </c>
      <c r="Q7146" s="7">
        <v>28</v>
      </c>
      <c r="R7146" s="7">
        <v>265</v>
      </c>
      <c r="S7146" s="189">
        <v>45625.593981481485</v>
      </c>
    </row>
    <row r="7147" spans="1:19">
      <c r="A7147" s="7">
        <v>2006</v>
      </c>
      <c r="B7147" s="123" t="s">
        <v>588</v>
      </c>
      <c r="C7147" s="123" t="s">
        <v>588</v>
      </c>
      <c r="D7147" s="123" t="s">
        <v>591</v>
      </c>
      <c r="E7147" s="123" t="s">
        <v>27</v>
      </c>
      <c r="F7147" s="7">
        <v>147.47445140799999</v>
      </c>
      <c r="G7147" s="123" t="s">
        <v>532</v>
      </c>
      <c r="H7147" s="7">
        <v>2.2687483000000001E-2</v>
      </c>
      <c r="I7147" s="7">
        <v>0.15384009200000001</v>
      </c>
      <c r="J7147" s="7">
        <v>0</v>
      </c>
      <c r="K7147" s="7">
        <v>6.7069299999999998E-4</v>
      </c>
      <c r="L7147" s="7">
        <v>1.4747445139999999E-5</v>
      </c>
      <c r="M7147" s="7">
        <v>0</v>
      </c>
      <c r="N7147" s="7">
        <v>4.5478599999999999E-3</v>
      </c>
      <c r="O7147" s="7">
        <v>1E-4</v>
      </c>
      <c r="P7147" s="7"/>
      <c r="Q7147" s="7">
        <v>28</v>
      </c>
      <c r="R7147" s="7">
        <v>265</v>
      </c>
      <c r="S7147" s="189">
        <v>45625.593981481485</v>
      </c>
    </row>
    <row r="7148" spans="1:19">
      <c r="A7148" s="7">
        <v>2006</v>
      </c>
      <c r="B7148" s="123" t="s">
        <v>588</v>
      </c>
      <c r="C7148" s="123" t="s">
        <v>588</v>
      </c>
      <c r="D7148" s="123" t="s">
        <v>591</v>
      </c>
      <c r="E7148" s="123" t="s">
        <v>33</v>
      </c>
      <c r="F7148" s="7">
        <v>102.29233972599999</v>
      </c>
      <c r="G7148" s="123" t="s">
        <v>532</v>
      </c>
      <c r="H7148" s="7">
        <v>0.19435544499999999</v>
      </c>
      <c r="I7148" s="7">
        <v>1.9</v>
      </c>
      <c r="J7148" s="7">
        <v>0</v>
      </c>
      <c r="K7148" s="7">
        <v>3.0687700000000002E-3</v>
      </c>
      <c r="L7148" s="7">
        <v>4.0916900000000003E-4</v>
      </c>
      <c r="M7148" s="7">
        <v>0</v>
      </c>
      <c r="N7148" s="7">
        <v>0.03</v>
      </c>
      <c r="O7148" s="7">
        <v>4.0000000000000001E-3</v>
      </c>
      <c r="P7148" s="7"/>
      <c r="Q7148" s="7">
        <v>28</v>
      </c>
      <c r="R7148" s="7">
        <v>265</v>
      </c>
      <c r="S7148" s="189">
        <v>45625.593981481485</v>
      </c>
    </row>
    <row r="7149" spans="1:19">
      <c r="A7149" s="7">
        <v>2006</v>
      </c>
      <c r="B7149" s="123" t="s">
        <v>588</v>
      </c>
      <c r="C7149" s="123" t="s">
        <v>588</v>
      </c>
      <c r="D7149" s="123" t="s">
        <v>591</v>
      </c>
      <c r="E7149" s="123" t="s">
        <v>540</v>
      </c>
      <c r="F7149" s="7">
        <v>0</v>
      </c>
      <c r="G7149" s="123" t="s">
        <v>532</v>
      </c>
      <c r="H7149" s="7">
        <v>0</v>
      </c>
      <c r="I7149" s="7"/>
      <c r="J7149" s="7">
        <v>0</v>
      </c>
      <c r="K7149" s="7">
        <v>0</v>
      </c>
      <c r="L7149" s="7">
        <v>0</v>
      </c>
      <c r="M7149" s="7"/>
      <c r="N7149" s="7"/>
      <c r="O7149" s="7"/>
      <c r="P7149" s="7">
        <v>1</v>
      </c>
      <c r="Q7149" s="7">
        <v>28</v>
      </c>
      <c r="R7149" s="7">
        <v>265</v>
      </c>
      <c r="S7149" s="189">
        <v>45625.593981481485</v>
      </c>
    </row>
    <row r="7150" spans="1:19">
      <c r="A7150" s="7">
        <v>2006</v>
      </c>
      <c r="B7150" s="123" t="s">
        <v>588</v>
      </c>
      <c r="C7150" s="123" t="s">
        <v>588</v>
      </c>
      <c r="D7150" s="123" t="s">
        <v>591</v>
      </c>
      <c r="E7150" s="123" t="s">
        <v>531</v>
      </c>
      <c r="F7150" s="7">
        <v>0</v>
      </c>
      <c r="G7150" s="123" t="s">
        <v>532</v>
      </c>
      <c r="H7150" s="7">
        <v>0</v>
      </c>
      <c r="I7150" s="7"/>
      <c r="J7150" s="7">
        <v>0</v>
      </c>
      <c r="K7150" s="7">
        <v>0</v>
      </c>
      <c r="L7150" s="7">
        <v>0</v>
      </c>
      <c r="M7150" s="7"/>
      <c r="N7150" s="7"/>
      <c r="O7150" s="7"/>
      <c r="P7150" s="7">
        <v>1</v>
      </c>
      <c r="Q7150" s="7">
        <v>28</v>
      </c>
      <c r="R7150" s="7">
        <v>265</v>
      </c>
      <c r="S7150" s="189">
        <v>45625.593981481485</v>
      </c>
    </row>
    <row r="7151" spans="1:19">
      <c r="A7151" s="7">
        <v>2006</v>
      </c>
      <c r="B7151" s="123" t="s">
        <v>588</v>
      </c>
      <c r="C7151" s="123" t="s">
        <v>588</v>
      </c>
      <c r="D7151" s="123" t="s">
        <v>591</v>
      </c>
      <c r="E7151" s="123" t="s">
        <v>533</v>
      </c>
      <c r="F7151" s="7">
        <v>0</v>
      </c>
      <c r="G7151" s="123" t="s">
        <v>532</v>
      </c>
      <c r="H7151" s="7">
        <v>0</v>
      </c>
      <c r="I7151" s="7"/>
      <c r="J7151" s="7">
        <v>0</v>
      </c>
      <c r="K7151" s="7">
        <v>0</v>
      </c>
      <c r="L7151" s="7">
        <v>0</v>
      </c>
      <c r="M7151" s="7"/>
      <c r="N7151" s="7"/>
      <c r="O7151" s="7"/>
      <c r="P7151" s="7">
        <v>1</v>
      </c>
      <c r="Q7151" s="7">
        <v>28</v>
      </c>
      <c r="R7151" s="7">
        <v>265</v>
      </c>
      <c r="S7151" s="189">
        <v>45625.593981481485</v>
      </c>
    </row>
    <row r="7152" spans="1:19">
      <c r="A7152" s="7">
        <v>2006</v>
      </c>
      <c r="B7152" s="123" t="s">
        <v>588</v>
      </c>
      <c r="C7152" s="123" t="s">
        <v>588</v>
      </c>
      <c r="D7152" s="123" t="s">
        <v>591</v>
      </c>
      <c r="E7152" s="123" t="s">
        <v>163</v>
      </c>
      <c r="F7152" s="7">
        <v>5.3599899479999999</v>
      </c>
      <c r="G7152" s="123" t="s">
        <v>532</v>
      </c>
      <c r="H7152" s="7">
        <v>0.34225365400000002</v>
      </c>
      <c r="I7152" s="7">
        <v>63.853413465000003</v>
      </c>
      <c r="J7152" s="7">
        <v>0.34137775999999997</v>
      </c>
      <c r="K7152" s="7">
        <v>2.6209099930000001E-5</v>
      </c>
      <c r="L7152" s="7">
        <v>5.3599899480000005E-7</v>
      </c>
      <c r="M7152" s="7">
        <v>63.69</v>
      </c>
      <c r="N7152" s="7">
        <v>4.8897669999999997E-3</v>
      </c>
      <c r="O7152" s="7">
        <v>1E-4</v>
      </c>
      <c r="P7152" s="7">
        <v>1</v>
      </c>
      <c r="Q7152" s="7">
        <v>28</v>
      </c>
      <c r="R7152" s="7">
        <v>265</v>
      </c>
      <c r="S7152" s="189">
        <v>45625.593981481485</v>
      </c>
    </row>
    <row r="7153" spans="1:19">
      <c r="A7153" s="7">
        <v>2006</v>
      </c>
      <c r="B7153" s="123" t="s">
        <v>588</v>
      </c>
      <c r="C7153" s="123" t="s">
        <v>588</v>
      </c>
      <c r="D7153" s="123" t="s">
        <v>591</v>
      </c>
      <c r="E7153" s="123" t="s">
        <v>534</v>
      </c>
      <c r="F7153" s="7">
        <v>386.64290608200002</v>
      </c>
      <c r="G7153" s="123" t="s">
        <v>532</v>
      </c>
      <c r="H7153" s="7">
        <v>42.758132719999999</v>
      </c>
      <c r="I7153" s="7">
        <v>110.588173344</v>
      </c>
      <c r="J7153" s="7">
        <v>42.582790162000002</v>
      </c>
      <c r="K7153" s="7">
        <v>7.7328599999999998E-4</v>
      </c>
      <c r="L7153" s="7">
        <v>5.7996399999999998E-4</v>
      </c>
      <c r="M7153" s="7">
        <v>110.13467334400001</v>
      </c>
      <c r="N7153" s="7">
        <v>2E-3</v>
      </c>
      <c r="O7153" s="7">
        <v>1.5E-3</v>
      </c>
      <c r="P7153" s="7">
        <v>1</v>
      </c>
      <c r="Q7153" s="7">
        <v>28</v>
      </c>
      <c r="R7153" s="7">
        <v>265</v>
      </c>
      <c r="S7153" s="189">
        <v>45625.593981481485</v>
      </c>
    </row>
    <row r="7154" spans="1:19">
      <c r="A7154" s="7">
        <v>2006</v>
      </c>
      <c r="B7154" s="123" t="s">
        <v>588</v>
      </c>
      <c r="C7154" s="123" t="s">
        <v>588</v>
      </c>
      <c r="D7154" s="123" t="s">
        <v>591</v>
      </c>
      <c r="E7154" s="123" t="s">
        <v>535</v>
      </c>
      <c r="F7154" s="7">
        <v>7706.1247093740003</v>
      </c>
      <c r="G7154" s="123" t="s">
        <v>532</v>
      </c>
      <c r="H7154" s="7">
        <v>438.348782535</v>
      </c>
      <c r="I7154" s="7">
        <v>56.883167489000002</v>
      </c>
      <c r="J7154" s="7">
        <v>437.87391543199999</v>
      </c>
      <c r="K7154" s="7">
        <v>9.6662429999999997E-3</v>
      </c>
      <c r="L7154" s="7">
        <v>7.7061199999999995E-4</v>
      </c>
      <c r="M7154" s="7">
        <v>56.821545452000002</v>
      </c>
      <c r="N7154" s="7">
        <v>1.2543579999999999E-3</v>
      </c>
      <c r="O7154" s="7">
        <v>1E-4</v>
      </c>
      <c r="P7154" s="7">
        <v>1</v>
      </c>
      <c r="Q7154" s="7">
        <v>28</v>
      </c>
      <c r="R7154" s="7">
        <v>265</v>
      </c>
      <c r="S7154" s="189">
        <v>45625.593981481485</v>
      </c>
    </row>
    <row r="7155" spans="1:19">
      <c r="A7155" s="7">
        <v>2006</v>
      </c>
      <c r="B7155" s="123" t="s">
        <v>588</v>
      </c>
      <c r="C7155" s="123" t="s">
        <v>588</v>
      </c>
      <c r="D7155" s="123" t="s">
        <v>591</v>
      </c>
      <c r="E7155" s="123" t="s">
        <v>536</v>
      </c>
      <c r="F7155" s="7">
        <v>296.42095680099999</v>
      </c>
      <c r="G7155" s="123" t="s">
        <v>532</v>
      </c>
      <c r="H7155" s="7">
        <v>17.090002053999999</v>
      </c>
      <c r="I7155" s="7">
        <v>57.654499999999999</v>
      </c>
      <c r="J7155" s="7">
        <v>17.073847111999999</v>
      </c>
      <c r="K7155" s="7">
        <v>2.96421E-4</v>
      </c>
      <c r="L7155" s="7">
        <v>2.964209568E-5</v>
      </c>
      <c r="M7155" s="7">
        <v>57.6</v>
      </c>
      <c r="N7155" s="7">
        <v>1E-3</v>
      </c>
      <c r="O7155" s="7">
        <v>1E-4</v>
      </c>
      <c r="P7155" s="7">
        <v>1</v>
      </c>
      <c r="Q7155" s="7">
        <v>28</v>
      </c>
      <c r="R7155" s="7">
        <v>265</v>
      </c>
      <c r="S7155" s="189">
        <v>45625.593981481485</v>
      </c>
    </row>
    <row r="7156" spans="1:19">
      <c r="A7156" s="7">
        <v>2006</v>
      </c>
      <c r="B7156" s="123" t="s">
        <v>530</v>
      </c>
      <c r="C7156" s="123" t="s">
        <v>530</v>
      </c>
      <c r="D7156" s="123" t="s">
        <v>530</v>
      </c>
      <c r="E7156" s="123" t="s">
        <v>531</v>
      </c>
      <c r="F7156" s="7">
        <v>1365.593479588</v>
      </c>
      <c r="G7156" s="123" t="s">
        <v>532</v>
      </c>
      <c r="H7156" s="7">
        <v>104.13059959900001</v>
      </c>
      <c r="I7156" s="7">
        <v>76.253</v>
      </c>
      <c r="J7156" s="7">
        <v>103.798760383</v>
      </c>
      <c r="K7156" s="7">
        <v>4.0967800000000004E-3</v>
      </c>
      <c r="L7156" s="7">
        <v>8.1935600000000003E-4</v>
      </c>
      <c r="M7156" s="7">
        <v>76.010000000000005</v>
      </c>
      <c r="N7156" s="7">
        <v>3.0000000000000001E-3</v>
      </c>
      <c r="O7156" s="7">
        <v>5.9999999999999995E-4</v>
      </c>
      <c r="P7156" s="7">
        <v>1</v>
      </c>
      <c r="Q7156" s="7">
        <v>28</v>
      </c>
      <c r="R7156" s="7">
        <v>265</v>
      </c>
      <c r="S7156" s="189">
        <v>45625.593981481485</v>
      </c>
    </row>
    <row r="7157" spans="1:19">
      <c r="A7157" s="7">
        <v>2006</v>
      </c>
      <c r="B7157" s="123" t="s">
        <v>530</v>
      </c>
      <c r="C7157" s="123" t="s">
        <v>530</v>
      </c>
      <c r="D7157" s="123" t="s">
        <v>530</v>
      </c>
      <c r="E7157" s="123" t="s">
        <v>533</v>
      </c>
      <c r="F7157" s="7">
        <v>42.463205742</v>
      </c>
      <c r="G7157" s="123" t="s">
        <v>532</v>
      </c>
      <c r="H7157" s="7">
        <v>3.1065656690000001</v>
      </c>
      <c r="I7157" s="7">
        <v>73.159000000000006</v>
      </c>
      <c r="J7157" s="7">
        <v>3.0962471100000002</v>
      </c>
      <c r="K7157" s="7">
        <v>1.2739000000000001E-4</v>
      </c>
      <c r="L7157" s="7">
        <v>2.5477923450000001E-5</v>
      </c>
      <c r="M7157" s="7">
        <v>72.915999999999997</v>
      </c>
      <c r="N7157" s="7">
        <v>3.0000000000000001E-3</v>
      </c>
      <c r="O7157" s="7">
        <v>5.9999999999999995E-4</v>
      </c>
      <c r="P7157" s="7">
        <v>1</v>
      </c>
      <c r="Q7157" s="7">
        <v>28</v>
      </c>
      <c r="R7157" s="7">
        <v>265</v>
      </c>
      <c r="S7157" s="189">
        <v>45625.593981481485</v>
      </c>
    </row>
    <row r="7158" spans="1:19">
      <c r="A7158" s="7">
        <v>2006</v>
      </c>
      <c r="B7158" s="123" t="s">
        <v>530</v>
      </c>
      <c r="C7158" s="123" t="s">
        <v>530</v>
      </c>
      <c r="D7158" s="123" t="s">
        <v>530</v>
      </c>
      <c r="E7158" s="123" t="s">
        <v>163</v>
      </c>
      <c r="F7158" s="7">
        <v>236.40056037700001</v>
      </c>
      <c r="G7158" s="123" t="s">
        <v>532</v>
      </c>
      <c r="H7158" s="7">
        <v>15.069235521</v>
      </c>
      <c r="I7158" s="7">
        <v>63.744500000000002</v>
      </c>
      <c r="J7158" s="7">
        <v>15.05635169</v>
      </c>
      <c r="K7158" s="7">
        <v>2.3640099999999999E-4</v>
      </c>
      <c r="L7158" s="7">
        <v>2.364005604E-5</v>
      </c>
      <c r="M7158" s="7">
        <v>63.69</v>
      </c>
      <c r="N7158" s="7">
        <v>1E-3</v>
      </c>
      <c r="O7158" s="7">
        <v>1E-4</v>
      </c>
      <c r="P7158" s="7">
        <v>1</v>
      </c>
      <c r="Q7158" s="7">
        <v>28</v>
      </c>
      <c r="R7158" s="7">
        <v>265</v>
      </c>
      <c r="S7158" s="189">
        <v>45625.593981481485</v>
      </c>
    </row>
    <row r="7159" spans="1:19">
      <c r="A7159" s="7">
        <v>2006</v>
      </c>
      <c r="B7159" s="123" t="s">
        <v>530</v>
      </c>
      <c r="C7159" s="123" t="s">
        <v>530</v>
      </c>
      <c r="D7159" s="123" t="s">
        <v>530</v>
      </c>
      <c r="E7159" s="123" t="s">
        <v>534</v>
      </c>
      <c r="F7159" s="7">
        <v>700.00896391799995</v>
      </c>
      <c r="G7159" s="123" t="s">
        <v>532</v>
      </c>
      <c r="H7159" s="7">
        <v>77.412712643999996</v>
      </c>
      <c r="I7159" s="7">
        <v>110.588173344</v>
      </c>
      <c r="J7159" s="7">
        <v>77.095258579000003</v>
      </c>
      <c r="K7159" s="7">
        <v>1.4000180000000001E-3</v>
      </c>
      <c r="L7159" s="7">
        <v>1.050013E-3</v>
      </c>
      <c r="M7159" s="7">
        <v>110.13467334400001</v>
      </c>
      <c r="N7159" s="7">
        <v>2E-3</v>
      </c>
      <c r="O7159" s="7">
        <v>1.5E-3</v>
      </c>
      <c r="P7159" s="7">
        <v>1</v>
      </c>
      <c r="Q7159" s="7">
        <v>28</v>
      </c>
      <c r="R7159" s="7">
        <v>265</v>
      </c>
      <c r="S7159" s="189">
        <v>45625.593981481485</v>
      </c>
    </row>
    <row r="7160" spans="1:19">
      <c r="A7160" s="7">
        <v>2006</v>
      </c>
      <c r="B7160" s="123" t="s">
        <v>530</v>
      </c>
      <c r="C7160" s="123" t="s">
        <v>530</v>
      </c>
      <c r="D7160" s="123" t="s">
        <v>530</v>
      </c>
      <c r="E7160" s="123" t="s">
        <v>535</v>
      </c>
      <c r="F7160" s="7">
        <v>3624.3754061640002</v>
      </c>
      <c r="G7160" s="123" t="s">
        <v>532</v>
      </c>
      <c r="H7160" s="7">
        <v>197.634668377</v>
      </c>
      <c r="I7160" s="7">
        <v>54.529304011999997</v>
      </c>
      <c r="J7160" s="7">
        <v>197.44362042</v>
      </c>
      <c r="K7160" s="7">
        <v>3.505467E-3</v>
      </c>
      <c r="L7160" s="7">
        <v>3.5054699999999999E-4</v>
      </c>
      <c r="M7160" s="7">
        <v>54.476592044999997</v>
      </c>
      <c r="N7160" s="7">
        <v>9.6719199999999996E-4</v>
      </c>
      <c r="O7160" s="7">
        <v>9.6719205900000005E-5</v>
      </c>
      <c r="P7160" s="7">
        <v>1</v>
      </c>
      <c r="Q7160" s="7">
        <v>28</v>
      </c>
      <c r="R7160" s="7">
        <v>265</v>
      </c>
      <c r="S7160" s="189">
        <v>45625.593981481485</v>
      </c>
    </row>
    <row r="7161" spans="1:19">
      <c r="A7161" s="7">
        <v>2006</v>
      </c>
      <c r="B7161" s="123" t="s">
        <v>530</v>
      </c>
      <c r="C7161" s="123" t="s">
        <v>530</v>
      </c>
      <c r="D7161" s="123" t="s">
        <v>530</v>
      </c>
      <c r="E7161" s="123" t="s">
        <v>536</v>
      </c>
      <c r="F7161" s="7">
        <v>4125.9589913199998</v>
      </c>
      <c r="G7161" s="123" t="s">
        <v>532</v>
      </c>
      <c r="H7161" s="7">
        <v>294.61203879599998</v>
      </c>
      <c r="I7161" s="7">
        <v>71.404499999999999</v>
      </c>
      <c r="J7161" s="7">
        <v>294.38717403099997</v>
      </c>
      <c r="K7161" s="7">
        <v>4.1259590000000002E-3</v>
      </c>
      <c r="L7161" s="7">
        <v>4.1259599999999999E-4</v>
      </c>
      <c r="M7161" s="7">
        <v>71.349999999999994</v>
      </c>
      <c r="N7161" s="7">
        <v>1E-3</v>
      </c>
      <c r="O7161" s="7">
        <v>1E-4</v>
      </c>
      <c r="P7161" s="7">
        <v>1</v>
      </c>
      <c r="Q7161" s="7">
        <v>28</v>
      </c>
      <c r="R7161" s="7">
        <v>265</v>
      </c>
      <c r="S7161" s="189">
        <v>45625.593981481485</v>
      </c>
    </row>
    <row r="7162" spans="1:19">
      <c r="A7162" s="7">
        <v>2006</v>
      </c>
      <c r="B7162" s="123" t="s">
        <v>537</v>
      </c>
      <c r="C7162" s="123" t="s">
        <v>538</v>
      </c>
      <c r="D7162" s="123" t="s">
        <v>539</v>
      </c>
      <c r="E7162" s="123" t="s">
        <v>540</v>
      </c>
      <c r="F7162" s="7">
        <v>0</v>
      </c>
      <c r="G7162" s="123" t="s">
        <v>532</v>
      </c>
      <c r="H7162" s="7">
        <v>0</v>
      </c>
      <c r="I7162" s="7"/>
      <c r="J7162" s="7">
        <v>0</v>
      </c>
      <c r="K7162" s="7">
        <v>0</v>
      </c>
      <c r="L7162" s="7">
        <v>0</v>
      </c>
      <c r="M7162" s="7"/>
      <c r="N7162" s="7"/>
      <c r="O7162" s="7"/>
      <c r="P7162" s="7">
        <v>1</v>
      </c>
      <c r="Q7162" s="7">
        <v>28</v>
      </c>
      <c r="R7162" s="7">
        <v>265</v>
      </c>
      <c r="S7162" s="189">
        <v>45625.593981481485</v>
      </c>
    </row>
    <row r="7163" spans="1:19">
      <c r="A7163" s="7">
        <v>2006</v>
      </c>
      <c r="B7163" s="123" t="s">
        <v>537</v>
      </c>
      <c r="C7163" s="123" t="s">
        <v>538</v>
      </c>
      <c r="D7163" s="123" t="s">
        <v>539</v>
      </c>
      <c r="E7163" s="123" t="s">
        <v>531</v>
      </c>
      <c r="F7163" s="7">
        <v>683.02623440599996</v>
      </c>
      <c r="G7163" s="123" t="s">
        <v>532</v>
      </c>
      <c r="H7163" s="7">
        <v>52.082799452000003</v>
      </c>
      <c r="I7163" s="7">
        <v>76.253</v>
      </c>
      <c r="J7163" s="7">
        <v>51.916824077000001</v>
      </c>
      <c r="K7163" s="7">
        <v>2.0490790000000001E-3</v>
      </c>
      <c r="L7163" s="7">
        <v>4.0981600000000002E-4</v>
      </c>
      <c r="M7163" s="7">
        <v>76.010000000000005</v>
      </c>
      <c r="N7163" s="7">
        <v>3.0000000000000001E-3</v>
      </c>
      <c r="O7163" s="7">
        <v>5.9999999999999995E-4</v>
      </c>
      <c r="P7163" s="7">
        <v>1</v>
      </c>
      <c r="Q7163" s="7">
        <v>28</v>
      </c>
      <c r="R7163" s="7">
        <v>265</v>
      </c>
      <c r="S7163" s="189">
        <v>45625.593981481485</v>
      </c>
    </row>
    <row r="7164" spans="1:19">
      <c r="A7164" s="7">
        <v>2006</v>
      </c>
      <c r="B7164" s="123" t="s">
        <v>537</v>
      </c>
      <c r="C7164" s="123" t="s">
        <v>538</v>
      </c>
      <c r="D7164" s="123" t="s">
        <v>539</v>
      </c>
      <c r="E7164" s="123" t="s">
        <v>533</v>
      </c>
      <c r="F7164" s="7">
        <v>991.92620337100004</v>
      </c>
      <c r="G7164" s="123" t="s">
        <v>532</v>
      </c>
      <c r="H7164" s="7">
        <v>72.945922354000004</v>
      </c>
      <c r="I7164" s="7">
        <v>73.539666667000006</v>
      </c>
      <c r="J7164" s="7">
        <v>72.704884286999999</v>
      </c>
      <c r="K7164" s="7">
        <v>2.975779E-3</v>
      </c>
      <c r="L7164" s="7">
        <v>5.9515600000000001E-4</v>
      </c>
      <c r="M7164" s="7">
        <v>73.296666666999997</v>
      </c>
      <c r="N7164" s="7">
        <v>3.0000000000000001E-3</v>
      </c>
      <c r="O7164" s="7">
        <v>5.9999999999999995E-4</v>
      </c>
      <c r="P7164" s="7">
        <v>1</v>
      </c>
      <c r="Q7164" s="7">
        <v>28</v>
      </c>
      <c r="R7164" s="7">
        <v>265</v>
      </c>
      <c r="S7164" s="189">
        <v>45625.593981481485</v>
      </c>
    </row>
    <row r="7165" spans="1:19">
      <c r="A7165" s="7">
        <v>2006</v>
      </c>
      <c r="B7165" s="123" t="s">
        <v>537</v>
      </c>
      <c r="C7165" s="123" t="s">
        <v>538</v>
      </c>
      <c r="D7165" s="123" t="s">
        <v>539</v>
      </c>
      <c r="E7165" s="123" t="s">
        <v>160</v>
      </c>
      <c r="F7165" s="7">
        <v>139.288424797</v>
      </c>
      <c r="G7165" s="123" t="s">
        <v>532</v>
      </c>
      <c r="H7165" s="7">
        <v>9.9776477329999995</v>
      </c>
      <c r="I7165" s="7">
        <v>71.632999999999996</v>
      </c>
      <c r="J7165" s="7">
        <v>9.9438006459999997</v>
      </c>
      <c r="K7165" s="7">
        <v>4.1786500000000001E-4</v>
      </c>
      <c r="L7165" s="7">
        <v>8.3573054879999993E-5</v>
      </c>
      <c r="M7165" s="7">
        <v>71.39</v>
      </c>
      <c r="N7165" s="7">
        <v>3.0000000000000001E-3</v>
      </c>
      <c r="O7165" s="7">
        <v>5.9999999999999995E-4</v>
      </c>
      <c r="P7165" s="7">
        <v>1</v>
      </c>
      <c r="Q7165" s="7">
        <v>28</v>
      </c>
      <c r="R7165" s="7">
        <v>265</v>
      </c>
      <c r="S7165" s="189">
        <v>45625.593981481485</v>
      </c>
    </row>
    <row r="7166" spans="1:19">
      <c r="A7166" s="7">
        <v>2006</v>
      </c>
      <c r="B7166" s="123" t="s">
        <v>537</v>
      </c>
      <c r="C7166" s="123" t="s">
        <v>538</v>
      </c>
      <c r="D7166" s="123" t="s">
        <v>539</v>
      </c>
      <c r="E7166" s="123" t="s">
        <v>163</v>
      </c>
      <c r="F7166" s="7">
        <v>4.8943453259999998</v>
      </c>
      <c r="G7166" s="123" t="s">
        <v>532</v>
      </c>
      <c r="H7166" s="7">
        <v>0.31198759599999998</v>
      </c>
      <c r="I7166" s="7">
        <v>63.744500000000002</v>
      </c>
      <c r="J7166" s="7">
        <v>0.31172085399999999</v>
      </c>
      <c r="K7166" s="7">
        <v>4.8943453260000002E-6</v>
      </c>
      <c r="L7166" s="7">
        <v>4.8943453259999996E-7</v>
      </c>
      <c r="M7166" s="7">
        <v>63.69</v>
      </c>
      <c r="N7166" s="7">
        <v>1E-3</v>
      </c>
      <c r="O7166" s="7">
        <v>1E-4</v>
      </c>
      <c r="P7166" s="7">
        <v>1</v>
      </c>
      <c r="Q7166" s="7">
        <v>28</v>
      </c>
      <c r="R7166" s="7">
        <v>265</v>
      </c>
      <c r="S7166" s="189">
        <v>45625.593981481485</v>
      </c>
    </row>
    <row r="7167" spans="1:19">
      <c r="A7167" s="7">
        <v>2006</v>
      </c>
      <c r="B7167" s="123" t="s">
        <v>537</v>
      </c>
      <c r="C7167" s="123" t="s">
        <v>538</v>
      </c>
      <c r="D7167" s="123" t="s">
        <v>539</v>
      </c>
      <c r="E7167" s="123" t="s">
        <v>535</v>
      </c>
      <c r="F7167" s="7">
        <v>767.18359581000004</v>
      </c>
      <c r="G7167" s="123" t="s">
        <v>532</v>
      </c>
      <c r="H7167" s="7">
        <v>43.634369065000001</v>
      </c>
      <c r="I7167" s="7">
        <v>56.876045452</v>
      </c>
      <c r="J7167" s="7">
        <v>43.592557558999999</v>
      </c>
      <c r="K7167" s="7">
        <v>7.6718399999999996E-4</v>
      </c>
      <c r="L7167" s="7">
        <v>7.6718359580000005E-5</v>
      </c>
      <c r="M7167" s="7">
        <v>56.821545452000002</v>
      </c>
      <c r="N7167" s="7">
        <v>1E-3</v>
      </c>
      <c r="O7167" s="7">
        <v>1E-4</v>
      </c>
      <c r="P7167" s="7">
        <v>1</v>
      </c>
      <c r="Q7167" s="7">
        <v>28</v>
      </c>
      <c r="R7167" s="7">
        <v>265</v>
      </c>
      <c r="S7167" s="189">
        <v>45625.593981481485</v>
      </c>
    </row>
    <row r="7168" spans="1:19">
      <c r="A7168" s="7">
        <v>2006</v>
      </c>
      <c r="B7168" s="123" t="s">
        <v>537</v>
      </c>
      <c r="C7168" s="123" t="s">
        <v>538</v>
      </c>
      <c r="D7168" s="123" t="s">
        <v>539</v>
      </c>
      <c r="E7168" s="123" t="s">
        <v>541</v>
      </c>
      <c r="F7168" s="7">
        <v>0</v>
      </c>
      <c r="G7168" s="123" t="s">
        <v>532</v>
      </c>
      <c r="H7168" s="7">
        <v>0</v>
      </c>
      <c r="I7168" s="7"/>
      <c r="J7168" s="7">
        <v>0</v>
      </c>
      <c r="K7168" s="7">
        <v>0</v>
      </c>
      <c r="L7168" s="7">
        <v>0</v>
      </c>
      <c r="M7168" s="7"/>
      <c r="N7168" s="7"/>
      <c r="O7168" s="7"/>
      <c r="P7168" s="7">
        <v>1</v>
      </c>
      <c r="Q7168" s="7">
        <v>28</v>
      </c>
      <c r="R7168" s="7">
        <v>265</v>
      </c>
      <c r="S7168" s="189">
        <v>45625.593981481485</v>
      </c>
    </row>
    <row r="7169" spans="1:19">
      <c r="A7169" s="7">
        <v>2006</v>
      </c>
      <c r="B7169" s="123" t="s">
        <v>537</v>
      </c>
      <c r="C7169" s="123" t="s">
        <v>538</v>
      </c>
      <c r="D7169" s="123" t="s">
        <v>542</v>
      </c>
      <c r="E7169" s="123" t="s">
        <v>27</v>
      </c>
      <c r="F7169" s="7">
        <v>63.568382352</v>
      </c>
      <c r="G7169" s="123" t="s">
        <v>532</v>
      </c>
      <c r="H7169" s="7">
        <v>3.4644770000000001E-3</v>
      </c>
      <c r="I7169" s="7">
        <v>5.45E-2</v>
      </c>
      <c r="J7169" s="7">
        <v>0</v>
      </c>
      <c r="K7169" s="7">
        <v>6.3568382349999994E-5</v>
      </c>
      <c r="L7169" s="7">
        <v>6.3568382349999997E-6</v>
      </c>
      <c r="M7169" s="7">
        <v>0</v>
      </c>
      <c r="N7169" s="7">
        <v>1E-3</v>
      </c>
      <c r="O7169" s="7">
        <v>1E-4</v>
      </c>
      <c r="P7169" s="7"/>
      <c r="Q7169" s="7">
        <v>28</v>
      </c>
      <c r="R7169" s="7">
        <v>265</v>
      </c>
      <c r="S7169" s="189">
        <v>45625.593981481485</v>
      </c>
    </row>
    <row r="7170" spans="1:19">
      <c r="A7170" s="7">
        <v>2006</v>
      </c>
      <c r="B7170" s="123" t="s">
        <v>537</v>
      </c>
      <c r="C7170" s="123" t="s">
        <v>538</v>
      </c>
      <c r="D7170" s="123" t="s">
        <v>542</v>
      </c>
      <c r="E7170" s="123" t="s">
        <v>33</v>
      </c>
      <c r="F7170" s="7">
        <v>2365.3991984959998</v>
      </c>
      <c r="G7170" s="123" t="s">
        <v>532</v>
      </c>
      <c r="H7170" s="7">
        <v>4.4942584769999998</v>
      </c>
      <c r="I7170" s="7">
        <v>1.9</v>
      </c>
      <c r="J7170" s="7">
        <v>0</v>
      </c>
      <c r="K7170" s="7">
        <v>7.0961975999999996E-2</v>
      </c>
      <c r="L7170" s="7">
        <v>9.4615970000000004E-3</v>
      </c>
      <c r="M7170" s="7">
        <v>0</v>
      </c>
      <c r="N7170" s="7">
        <v>0.03</v>
      </c>
      <c r="O7170" s="7">
        <v>4.0000000000000001E-3</v>
      </c>
      <c r="P7170" s="7"/>
      <c r="Q7170" s="7">
        <v>28</v>
      </c>
      <c r="R7170" s="7">
        <v>265</v>
      </c>
      <c r="S7170" s="189">
        <v>45625.593981481485</v>
      </c>
    </row>
    <row r="7171" spans="1:19">
      <c r="A7171" s="7">
        <v>2006</v>
      </c>
      <c r="B7171" s="123" t="s">
        <v>537</v>
      </c>
      <c r="C7171" s="123" t="s">
        <v>538</v>
      </c>
      <c r="D7171" s="123" t="s">
        <v>542</v>
      </c>
      <c r="E7171" s="123" t="s">
        <v>540</v>
      </c>
      <c r="F7171" s="7">
        <v>1035.8598965000001</v>
      </c>
      <c r="G7171" s="123" t="s">
        <v>532</v>
      </c>
      <c r="H7171" s="7">
        <v>98.694141289000001</v>
      </c>
      <c r="I7171" s="7">
        <v>95.277500000000003</v>
      </c>
      <c r="J7171" s="7">
        <v>97.992346209000004</v>
      </c>
      <c r="K7171" s="7">
        <v>1.0358599E-2</v>
      </c>
      <c r="L7171" s="7">
        <v>1.55379E-3</v>
      </c>
      <c r="M7171" s="7">
        <v>94.6</v>
      </c>
      <c r="N7171" s="7">
        <v>0.01</v>
      </c>
      <c r="O7171" s="7">
        <v>1.5E-3</v>
      </c>
      <c r="P7171" s="7">
        <v>1</v>
      </c>
      <c r="Q7171" s="7">
        <v>28</v>
      </c>
      <c r="R7171" s="7">
        <v>265</v>
      </c>
      <c r="S7171" s="189">
        <v>45625.593981481485</v>
      </c>
    </row>
    <row r="7172" spans="1:19">
      <c r="A7172" s="7">
        <v>2006</v>
      </c>
      <c r="B7172" s="123" t="s">
        <v>537</v>
      </c>
      <c r="C7172" s="123" t="s">
        <v>538</v>
      </c>
      <c r="D7172" s="123" t="s">
        <v>542</v>
      </c>
      <c r="E7172" s="123" t="s">
        <v>531</v>
      </c>
      <c r="F7172" s="7">
        <v>2889.827360233</v>
      </c>
      <c r="G7172" s="123" t="s">
        <v>532</v>
      </c>
      <c r="H7172" s="7">
        <v>220.35800570000001</v>
      </c>
      <c r="I7172" s="7">
        <v>76.253</v>
      </c>
      <c r="J7172" s="7">
        <v>219.65577765099999</v>
      </c>
      <c r="K7172" s="7">
        <v>8.6694819999999992E-3</v>
      </c>
      <c r="L7172" s="7">
        <v>1.733896E-3</v>
      </c>
      <c r="M7172" s="7">
        <v>76.010000000000005</v>
      </c>
      <c r="N7172" s="7">
        <v>3.0000000000000001E-3</v>
      </c>
      <c r="O7172" s="7">
        <v>5.9999999999999995E-4</v>
      </c>
      <c r="P7172" s="7">
        <v>1</v>
      </c>
      <c r="Q7172" s="7">
        <v>28</v>
      </c>
      <c r="R7172" s="7">
        <v>265</v>
      </c>
      <c r="S7172" s="189">
        <v>45625.593981481485</v>
      </c>
    </row>
    <row r="7173" spans="1:19">
      <c r="A7173" s="7">
        <v>2006</v>
      </c>
      <c r="B7173" s="123" t="s">
        <v>537</v>
      </c>
      <c r="C7173" s="123" t="s">
        <v>538</v>
      </c>
      <c r="D7173" s="123" t="s">
        <v>542</v>
      </c>
      <c r="E7173" s="123" t="s">
        <v>533</v>
      </c>
      <c r="F7173" s="7">
        <v>710.40423944199995</v>
      </c>
      <c r="G7173" s="123" t="s">
        <v>532</v>
      </c>
      <c r="H7173" s="7">
        <v>52.242890967000001</v>
      </c>
      <c r="I7173" s="7">
        <v>73.539666667000006</v>
      </c>
      <c r="J7173" s="7">
        <v>52.070262737</v>
      </c>
      <c r="K7173" s="7">
        <v>2.1312129999999999E-3</v>
      </c>
      <c r="L7173" s="7">
        <v>4.2624299999999998E-4</v>
      </c>
      <c r="M7173" s="7">
        <v>73.296666666999997</v>
      </c>
      <c r="N7173" s="7">
        <v>3.0000000000000001E-3</v>
      </c>
      <c r="O7173" s="7">
        <v>5.9999999999999995E-4</v>
      </c>
      <c r="P7173" s="7">
        <v>1</v>
      </c>
      <c r="Q7173" s="7">
        <v>28</v>
      </c>
      <c r="R7173" s="7">
        <v>265</v>
      </c>
      <c r="S7173" s="189">
        <v>45625.593981481485</v>
      </c>
    </row>
    <row r="7174" spans="1:19">
      <c r="A7174" s="7">
        <v>2006</v>
      </c>
      <c r="B7174" s="123" t="s">
        <v>537</v>
      </c>
      <c r="C7174" s="123" t="s">
        <v>538</v>
      </c>
      <c r="D7174" s="123" t="s">
        <v>542</v>
      </c>
      <c r="E7174" s="123" t="s">
        <v>160</v>
      </c>
      <c r="F7174" s="7">
        <v>589.31777531600005</v>
      </c>
      <c r="G7174" s="123" t="s">
        <v>532</v>
      </c>
      <c r="H7174" s="7">
        <v>42.214600199000003</v>
      </c>
      <c r="I7174" s="7">
        <v>71.632999999999996</v>
      </c>
      <c r="J7174" s="7">
        <v>42.071395979999998</v>
      </c>
      <c r="K7174" s="7">
        <v>1.7679530000000001E-3</v>
      </c>
      <c r="L7174" s="7">
        <v>3.53591E-4</v>
      </c>
      <c r="M7174" s="7">
        <v>71.39</v>
      </c>
      <c r="N7174" s="7">
        <v>3.0000000000000001E-3</v>
      </c>
      <c r="O7174" s="7">
        <v>5.9999999999999995E-4</v>
      </c>
      <c r="P7174" s="7">
        <v>1</v>
      </c>
      <c r="Q7174" s="7">
        <v>28</v>
      </c>
      <c r="R7174" s="7">
        <v>265</v>
      </c>
      <c r="S7174" s="189">
        <v>45625.593981481485</v>
      </c>
    </row>
    <row r="7175" spans="1:19">
      <c r="A7175" s="7">
        <v>2006</v>
      </c>
      <c r="B7175" s="123" t="s">
        <v>537</v>
      </c>
      <c r="C7175" s="123" t="s">
        <v>538</v>
      </c>
      <c r="D7175" s="123" t="s">
        <v>542</v>
      </c>
      <c r="E7175" s="123" t="s">
        <v>163</v>
      </c>
      <c r="F7175" s="7">
        <v>211.00066515200001</v>
      </c>
      <c r="G7175" s="123" t="s">
        <v>532</v>
      </c>
      <c r="H7175" s="7">
        <v>13.450131900000001</v>
      </c>
      <c r="I7175" s="7">
        <v>63.744500000000002</v>
      </c>
      <c r="J7175" s="7">
        <v>13.438632364</v>
      </c>
      <c r="K7175" s="7">
        <v>2.1100099999999999E-4</v>
      </c>
      <c r="L7175" s="7">
        <v>2.1100066519999999E-5</v>
      </c>
      <c r="M7175" s="7">
        <v>63.69</v>
      </c>
      <c r="N7175" s="7">
        <v>1E-3</v>
      </c>
      <c r="O7175" s="7">
        <v>1E-4</v>
      </c>
      <c r="P7175" s="7">
        <v>1</v>
      </c>
      <c r="Q7175" s="7">
        <v>28</v>
      </c>
      <c r="R7175" s="7">
        <v>265</v>
      </c>
      <c r="S7175" s="189">
        <v>45625.593981481485</v>
      </c>
    </row>
    <row r="7176" spans="1:19">
      <c r="A7176" s="7">
        <v>2006</v>
      </c>
      <c r="B7176" s="123" t="s">
        <v>537</v>
      </c>
      <c r="C7176" s="123" t="s">
        <v>538</v>
      </c>
      <c r="D7176" s="123" t="s">
        <v>542</v>
      </c>
      <c r="E7176" s="123" t="s">
        <v>534</v>
      </c>
      <c r="F7176" s="7">
        <v>13.877332818999999</v>
      </c>
      <c r="G7176" s="123" t="s">
        <v>532</v>
      </c>
      <c r="H7176" s="7">
        <v>1.378206493</v>
      </c>
      <c r="I7176" s="7">
        <v>99.313500000000005</v>
      </c>
      <c r="J7176" s="7">
        <v>1.371913122</v>
      </c>
      <c r="K7176" s="7">
        <v>2.775466564E-5</v>
      </c>
      <c r="L7176" s="7">
        <v>2.0815999229999999E-5</v>
      </c>
      <c r="M7176" s="7">
        <v>98.86</v>
      </c>
      <c r="N7176" s="7">
        <v>2E-3</v>
      </c>
      <c r="O7176" s="7">
        <v>1.5E-3</v>
      </c>
      <c r="P7176" s="7">
        <v>1</v>
      </c>
      <c r="Q7176" s="7">
        <v>28</v>
      </c>
      <c r="R7176" s="7">
        <v>265</v>
      </c>
      <c r="S7176" s="189">
        <v>45625.593981481485</v>
      </c>
    </row>
    <row r="7177" spans="1:19">
      <c r="A7177" s="7">
        <v>2006</v>
      </c>
      <c r="B7177" s="123" t="s">
        <v>537</v>
      </c>
      <c r="C7177" s="123" t="s">
        <v>538</v>
      </c>
      <c r="D7177" s="123" t="s">
        <v>542</v>
      </c>
      <c r="E7177" s="123" t="s">
        <v>535</v>
      </c>
      <c r="F7177" s="7">
        <v>6413.2356241560001</v>
      </c>
      <c r="G7177" s="123" t="s">
        <v>532</v>
      </c>
      <c r="H7177" s="7">
        <v>364.759480854</v>
      </c>
      <c r="I7177" s="7">
        <v>56.876045452</v>
      </c>
      <c r="J7177" s="7">
        <v>364.409959512</v>
      </c>
      <c r="K7177" s="7">
        <v>6.4132360000000001E-3</v>
      </c>
      <c r="L7177" s="7">
        <v>6.4132399999999997E-4</v>
      </c>
      <c r="M7177" s="7">
        <v>56.821545452000002</v>
      </c>
      <c r="N7177" s="7">
        <v>1E-3</v>
      </c>
      <c r="O7177" s="7">
        <v>1E-4</v>
      </c>
      <c r="P7177" s="7">
        <v>1</v>
      </c>
      <c r="Q7177" s="7">
        <v>28</v>
      </c>
      <c r="R7177" s="7">
        <v>265</v>
      </c>
      <c r="S7177" s="189">
        <v>45625.593981481485</v>
      </c>
    </row>
    <row r="7178" spans="1:19">
      <c r="A7178" s="7">
        <v>2006</v>
      </c>
      <c r="B7178" s="123" t="s">
        <v>537</v>
      </c>
      <c r="C7178" s="123" t="s">
        <v>538</v>
      </c>
      <c r="D7178" s="123" t="s">
        <v>542</v>
      </c>
      <c r="E7178" s="123" t="s">
        <v>541</v>
      </c>
      <c r="F7178" s="7">
        <v>0</v>
      </c>
      <c r="G7178" s="123" t="s">
        <v>532</v>
      </c>
      <c r="H7178" s="7">
        <v>0</v>
      </c>
      <c r="I7178" s="7"/>
      <c r="J7178" s="7">
        <v>0</v>
      </c>
      <c r="K7178" s="7">
        <v>0</v>
      </c>
      <c r="L7178" s="7">
        <v>0</v>
      </c>
      <c r="M7178" s="7"/>
      <c r="N7178" s="7"/>
      <c r="O7178" s="7"/>
      <c r="P7178" s="7">
        <v>1</v>
      </c>
      <c r="Q7178" s="7">
        <v>28</v>
      </c>
      <c r="R7178" s="7">
        <v>265</v>
      </c>
      <c r="S7178" s="189">
        <v>45625.593981481485</v>
      </c>
    </row>
    <row r="7179" spans="1:19">
      <c r="A7179" s="7">
        <v>2006</v>
      </c>
      <c r="B7179" s="123" t="s">
        <v>537</v>
      </c>
      <c r="C7179" s="123" t="s">
        <v>538</v>
      </c>
      <c r="D7179" s="123" t="s">
        <v>543</v>
      </c>
      <c r="E7179" s="123" t="s">
        <v>540</v>
      </c>
      <c r="F7179" s="7">
        <v>0</v>
      </c>
      <c r="G7179" s="123" t="s">
        <v>532</v>
      </c>
      <c r="H7179" s="7">
        <v>0</v>
      </c>
      <c r="I7179" s="7"/>
      <c r="J7179" s="7">
        <v>0</v>
      </c>
      <c r="K7179" s="7">
        <v>0</v>
      </c>
      <c r="L7179" s="7">
        <v>0</v>
      </c>
      <c r="M7179" s="7"/>
      <c r="N7179" s="7"/>
      <c r="O7179" s="7"/>
      <c r="P7179" s="7">
        <v>1</v>
      </c>
      <c r="Q7179" s="7">
        <v>28</v>
      </c>
      <c r="R7179" s="7">
        <v>265</v>
      </c>
      <c r="S7179" s="189">
        <v>45625.593981481485</v>
      </c>
    </row>
    <row r="7180" spans="1:19">
      <c r="A7180" s="7">
        <v>2006</v>
      </c>
      <c r="B7180" s="123" t="s">
        <v>537</v>
      </c>
      <c r="C7180" s="123" t="s">
        <v>538</v>
      </c>
      <c r="D7180" s="123" t="s">
        <v>543</v>
      </c>
      <c r="E7180" s="123" t="s">
        <v>531</v>
      </c>
      <c r="F7180" s="7">
        <v>53.261793128000001</v>
      </c>
      <c r="G7180" s="123" t="s">
        <v>532</v>
      </c>
      <c r="H7180" s="7">
        <v>4.0613715109999999</v>
      </c>
      <c r="I7180" s="7">
        <v>76.253</v>
      </c>
      <c r="J7180" s="7">
        <v>4.0484288959999999</v>
      </c>
      <c r="K7180" s="7">
        <v>1.5978499999999999E-4</v>
      </c>
      <c r="L7180" s="7">
        <v>3.1957075880000002E-5</v>
      </c>
      <c r="M7180" s="7">
        <v>76.010000000000005</v>
      </c>
      <c r="N7180" s="7">
        <v>3.0000000000000001E-3</v>
      </c>
      <c r="O7180" s="7">
        <v>5.9999999999999995E-4</v>
      </c>
      <c r="P7180" s="7">
        <v>1</v>
      </c>
      <c r="Q7180" s="7">
        <v>28</v>
      </c>
      <c r="R7180" s="7">
        <v>265</v>
      </c>
      <c r="S7180" s="189">
        <v>45625.593981481485</v>
      </c>
    </row>
    <row r="7181" spans="1:19">
      <c r="A7181" s="7">
        <v>2006</v>
      </c>
      <c r="B7181" s="123" t="s">
        <v>537</v>
      </c>
      <c r="C7181" s="123" t="s">
        <v>538</v>
      </c>
      <c r="D7181" s="123" t="s">
        <v>543</v>
      </c>
      <c r="E7181" s="123" t="s">
        <v>533</v>
      </c>
      <c r="F7181" s="7">
        <v>78.153858643000007</v>
      </c>
      <c r="G7181" s="123" t="s">
        <v>532</v>
      </c>
      <c r="H7181" s="7">
        <v>5.7474087129999996</v>
      </c>
      <c r="I7181" s="7">
        <v>73.539666667000006</v>
      </c>
      <c r="J7181" s="7">
        <v>5.7284173259999998</v>
      </c>
      <c r="K7181" s="7">
        <v>2.3446200000000001E-4</v>
      </c>
      <c r="L7181" s="7">
        <v>4.6892315189999999E-5</v>
      </c>
      <c r="M7181" s="7">
        <v>73.296666666999997</v>
      </c>
      <c r="N7181" s="7">
        <v>3.0000000000000001E-3</v>
      </c>
      <c r="O7181" s="7">
        <v>5.9999999999999995E-4</v>
      </c>
      <c r="P7181" s="7">
        <v>1</v>
      </c>
      <c r="Q7181" s="7">
        <v>28</v>
      </c>
      <c r="R7181" s="7">
        <v>265</v>
      </c>
      <c r="S7181" s="189">
        <v>45625.593981481485</v>
      </c>
    </row>
    <row r="7182" spans="1:19">
      <c r="A7182" s="7">
        <v>2006</v>
      </c>
      <c r="B7182" s="123" t="s">
        <v>537</v>
      </c>
      <c r="C7182" s="123" t="s">
        <v>538</v>
      </c>
      <c r="D7182" s="123" t="s">
        <v>543</v>
      </c>
      <c r="E7182" s="123" t="s">
        <v>160</v>
      </c>
      <c r="F7182" s="7">
        <v>10.861590510999999</v>
      </c>
      <c r="G7182" s="123" t="s">
        <v>532</v>
      </c>
      <c r="H7182" s="7">
        <v>0.77804831299999999</v>
      </c>
      <c r="I7182" s="7">
        <v>71.632999999999996</v>
      </c>
      <c r="J7182" s="7">
        <v>0.77540894699999996</v>
      </c>
      <c r="K7182" s="7">
        <v>3.2584771530000002E-5</v>
      </c>
      <c r="L7182" s="7">
        <v>6.516954307E-6</v>
      </c>
      <c r="M7182" s="7">
        <v>71.39</v>
      </c>
      <c r="N7182" s="7">
        <v>3.0000000000000001E-3</v>
      </c>
      <c r="O7182" s="7">
        <v>5.9999999999999995E-4</v>
      </c>
      <c r="P7182" s="7">
        <v>1</v>
      </c>
      <c r="Q7182" s="7">
        <v>28</v>
      </c>
      <c r="R7182" s="7">
        <v>265</v>
      </c>
      <c r="S7182" s="189">
        <v>45625.593981481485</v>
      </c>
    </row>
    <row r="7183" spans="1:19">
      <c r="A7183" s="7">
        <v>2006</v>
      </c>
      <c r="B7183" s="123" t="s">
        <v>537</v>
      </c>
      <c r="C7183" s="123" t="s">
        <v>538</v>
      </c>
      <c r="D7183" s="123" t="s">
        <v>543</v>
      </c>
      <c r="E7183" s="123" t="s">
        <v>163</v>
      </c>
      <c r="F7183" s="7">
        <v>14.13921983</v>
      </c>
      <c r="G7183" s="123" t="s">
        <v>532</v>
      </c>
      <c r="H7183" s="7">
        <v>0.90129749800000003</v>
      </c>
      <c r="I7183" s="7">
        <v>63.744500000000002</v>
      </c>
      <c r="J7183" s="7">
        <v>0.90052691100000004</v>
      </c>
      <c r="K7183" s="7">
        <v>1.4139219829999999E-5</v>
      </c>
      <c r="L7183" s="7">
        <v>1.4139219829999999E-6</v>
      </c>
      <c r="M7183" s="7">
        <v>63.69</v>
      </c>
      <c r="N7183" s="7">
        <v>1E-3</v>
      </c>
      <c r="O7183" s="7">
        <v>1E-4</v>
      </c>
      <c r="P7183" s="7">
        <v>1</v>
      </c>
      <c r="Q7183" s="7">
        <v>28</v>
      </c>
      <c r="R7183" s="7">
        <v>265</v>
      </c>
      <c r="S7183" s="189">
        <v>45625.593981481485</v>
      </c>
    </row>
    <row r="7184" spans="1:19">
      <c r="A7184" s="7">
        <v>2006</v>
      </c>
      <c r="B7184" s="123" t="s">
        <v>537</v>
      </c>
      <c r="C7184" s="123" t="s">
        <v>538</v>
      </c>
      <c r="D7184" s="123" t="s">
        <v>543</v>
      </c>
      <c r="E7184" s="123" t="s">
        <v>535</v>
      </c>
      <c r="F7184" s="7">
        <v>10.579796977999999</v>
      </c>
      <c r="G7184" s="123" t="s">
        <v>532</v>
      </c>
      <c r="H7184" s="7">
        <v>0.60173701400000001</v>
      </c>
      <c r="I7184" s="7">
        <v>56.876045452</v>
      </c>
      <c r="J7184" s="7">
        <v>0.60116041499999995</v>
      </c>
      <c r="K7184" s="7">
        <v>1.057979698E-5</v>
      </c>
      <c r="L7184" s="7">
        <v>1.0579796979999999E-6</v>
      </c>
      <c r="M7184" s="7">
        <v>56.821545452000002</v>
      </c>
      <c r="N7184" s="7">
        <v>1E-3</v>
      </c>
      <c r="O7184" s="7">
        <v>1E-4</v>
      </c>
      <c r="P7184" s="7">
        <v>1</v>
      </c>
      <c r="Q7184" s="7">
        <v>28</v>
      </c>
      <c r="R7184" s="7">
        <v>265</v>
      </c>
      <c r="S7184" s="189">
        <v>45625.593981481485</v>
      </c>
    </row>
    <row r="7185" spans="1:19">
      <c r="A7185" s="7">
        <v>2006</v>
      </c>
      <c r="B7185" s="123" t="s">
        <v>537</v>
      </c>
      <c r="C7185" s="123" t="s">
        <v>538</v>
      </c>
      <c r="D7185" s="123" t="s">
        <v>543</v>
      </c>
      <c r="E7185" s="123" t="s">
        <v>541</v>
      </c>
      <c r="F7185" s="7">
        <v>0</v>
      </c>
      <c r="G7185" s="123" t="s">
        <v>532</v>
      </c>
      <c r="H7185" s="7">
        <v>0</v>
      </c>
      <c r="I7185" s="7"/>
      <c r="J7185" s="7">
        <v>0</v>
      </c>
      <c r="K7185" s="7">
        <v>0</v>
      </c>
      <c r="L7185" s="7">
        <v>0</v>
      </c>
      <c r="M7185" s="7"/>
      <c r="N7185" s="7"/>
      <c r="O7185" s="7"/>
      <c r="P7185" s="7">
        <v>1</v>
      </c>
      <c r="Q7185" s="7">
        <v>28</v>
      </c>
      <c r="R7185" s="7">
        <v>265</v>
      </c>
      <c r="S7185" s="189">
        <v>45625.593981481485</v>
      </c>
    </row>
    <row r="7186" spans="1:19">
      <c r="A7186" s="7">
        <v>2006</v>
      </c>
      <c r="B7186" s="123" t="s">
        <v>537</v>
      </c>
      <c r="C7186" s="123" t="s">
        <v>538</v>
      </c>
      <c r="D7186" s="123" t="s">
        <v>544</v>
      </c>
      <c r="E7186" s="123" t="s">
        <v>33</v>
      </c>
      <c r="F7186" s="7">
        <v>4433.6837345860004</v>
      </c>
      <c r="G7186" s="123" t="s">
        <v>532</v>
      </c>
      <c r="H7186" s="7">
        <v>8.4239990959999993</v>
      </c>
      <c r="I7186" s="7">
        <v>1.9</v>
      </c>
      <c r="J7186" s="7">
        <v>0</v>
      </c>
      <c r="K7186" s="7">
        <v>0.133010512</v>
      </c>
      <c r="L7186" s="7">
        <v>1.7734735000000001E-2</v>
      </c>
      <c r="M7186" s="7">
        <v>0</v>
      </c>
      <c r="N7186" s="7">
        <v>0.03</v>
      </c>
      <c r="O7186" s="7">
        <v>4.0000000000000001E-3</v>
      </c>
      <c r="P7186" s="7"/>
      <c r="Q7186" s="7">
        <v>28</v>
      </c>
      <c r="R7186" s="7">
        <v>265</v>
      </c>
      <c r="S7186" s="189">
        <v>45625.593981481485</v>
      </c>
    </row>
    <row r="7187" spans="1:19">
      <c r="A7187" s="7">
        <v>2006</v>
      </c>
      <c r="B7187" s="123" t="s">
        <v>537</v>
      </c>
      <c r="C7187" s="123" t="s">
        <v>538</v>
      </c>
      <c r="D7187" s="123" t="s">
        <v>544</v>
      </c>
      <c r="E7187" s="123" t="s">
        <v>540</v>
      </c>
      <c r="F7187" s="7">
        <v>0</v>
      </c>
      <c r="G7187" s="123" t="s">
        <v>532</v>
      </c>
      <c r="H7187" s="7">
        <v>0</v>
      </c>
      <c r="I7187" s="7"/>
      <c r="J7187" s="7">
        <v>0</v>
      </c>
      <c r="K7187" s="7">
        <v>0</v>
      </c>
      <c r="L7187" s="7">
        <v>0</v>
      </c>
      <c r="M7187" s="7"/>
      <c r="N7187" s="7"/>
      <c r="O7187" s="7"/>
      <c r="P7187" s="7">
        <v>1</v>
      </c>
      <c r="Q7187" s="7">
        <v>28</v>
      </c>
      <c r="R7187" s="7">
        <v>265</v>
      </c>
      <c r="S7187" s="189">
        <v>45625.593981481485</v>
      </c>
    </row>
    <row r="7188" spans="1:19">
      <c r="A7188" s="7">
        <v>2006</v>
      </c>
      <c r="B7188" s="123" t="s">
        <v>537</v>
      </c>
      <c r="C7188" s="123" t="s">
        <v>538</v>
      </c>
      <c r="D7188" s="123" t="s">
        <v>544</v>
      </c>
      <c r="E7188" s="123" t="s">
        <v>531</v>
      </c>
      <c r="F7188" s="7">
        <v>20.348255472999998</v>
      </c>
      <c r="G7188" s="123" t="s">
        <v>532</v>
      </c>
      <c r="H7188" s="7">
        <v>1.5516155250000001</v>
      </c>
      <c r="I7188" s="7">
        <v>76.253</v>
      </c>
      <c r="J7188" s="7">
        <v>1.546670899</v>
      </c>
      <c r="K7188" s="7">
        <v>6.1044766419999995E-5</v>
      </c>
      <c r="L7188" s="7">
        <v>1.2208953279999999E-5</v>
      </c>
      <c r="M7188" s="7">
        <v>76.010000000000005</v>
      </c>
      <c r="N7188" s="7">
        <v>3.0000000000000001E-3</v>
      </c>
      <c r="O7188" s="7">
        <v>5.9999999999999995E-4</v>
      </c>
      <c r="P7188" s="7">
        <v>1</v>
      </c>
      <c r="Q7188" s="7">
        <v>28</v>
      </c>
      <c r="R7188" s="7">
        <v>265</v>
      </c>
      <c r="S7188" s="189">
        <v>45625.593981481485</v>
      </c>
    </row>
    <row r="7189" spans="1:19">
      <c r="A7189" s="7">
        <v>2006</v>
      </c>
      <c r="B7189" s="123" t="s">
        <v>537</v>
      </c>
      <c r="C7189" s="123" t="s">
        <v>538</v>
      </c>
      <c r="D7189" s="123" t="s">
        <v>544</v>
      </c>
      <c r="E7189" s="123" t="s">
        <v>533</v>
      </c>
      <c r="F7189" s="7">
        <v>46.318890289999999</v>
      </c>
      <c r="G7189" s="123" t="s">
        <v>532</v>
      </c>
      <c r="H7189" s="7">
        <v>3.406275752</v>
      </c>
      <c r="I7189" s="7">
        <v>73.539666667000006</v>
      </c>
      <c r="J7189" s="7">
        <v>3.3950202620000001</v>
      </c>
      <c r="K7189" s="7">
        <v>1.3895699999999999E-4</v>
      </c>
      <c r="L7189" s="7">
        <v>2.7791334169999999E-5</v>
      </c>
      <c r="M7189" s="7">
        <v>73.296666666999997</v>
      </c>
      <c r="N7189" s="7">
        <v>3.0000000000000001E-3</v>
      </c>
      <c r="O7189" s="7">
        <v>5.9999999999999995E-4</v>
      </c>
      <c r="P7189" s="7">
        <v>1</v>
      </c>
      <c r="Q7189" s="7">
        <v>28</v>
      </c>
      <c r="R7189" s="7">
        <v>265</v>
      </c>
      <c r="S7189" s="189">
        <v>45625.593981481485</v>
      </c>
    </row>
    <row r="7190" spans="1:19">
      <c r="A7190" s="7">
        <v>2006</v>
      </c>
      <c r="B7190" s="123" t="s">
        <v>537</v>
      </c>
      <c r="C7190" s="123" t="s">
        <v>538</v>
      </c>
      <c r="D7190" s="123" t="s">
        <v>544</v>
      </c>
      <c r="E7190" s="123" t="s">
        <v>160</v>
      </c>
      <c r="F7190" s="7">
        <v>4.1495865160000003</v>
      </c>
      <c r="G7190" s="123" t="s">
        <v>532</v>
      </c>
      <c r="H7190" s="7">
        <v>0.297247331</v>
      </c>
      <c r="I7190" s="7">
        <v>71.632999999999996</v>
      </c>
      <c r="J7190" s="7">
        <v>0.29623898100000001</v>
      </c>
      <c r="K7190" s="7">
        <v>1.244875955E-5</v>
      </c>
      <c r="L7190" s="7">
        <v>2.4897519100000001E-6</v>
      </c>
      <c r="M7190" s="7">
        <v>71.39</v>
      </c>
      <c r="N7190" s="7">
        <v>3.0000000000000001E-3</v>
      </c>
      <c r="O7190" s="7">
        <v>5.9999999999999995E-4</v>
      </c>
      <c r="P7190" s="7">
        <v>1</v>
      </c>
      <c r="Q7190" s="7">
        <v>28</v>
      </c>
      <c r="R7190" s="7">
        <v>265</v>
      </c>
      <c r="S7190" s="189">
        <v>45625.593981481485</v>
      </c>
    </row>
    <row r="7191" spans="1:19">
      <c r="A7191" s="7">
        <v>2006</v>
      </c>
      <c r="B7191" s="123" t="s">
        <v>537</v>
      </c>
      <c r="C7191" s="123" t="s">
        <v>538</v>
      </c>
      <c r="D7191" s="123" t="s">
        <v>544</v>
      </c>
      <c r="E7191" s="123" t="s">
        <v>163</v>
      </c>
      <c r="F7191" s="7">
        <v>1.5408124169999999</v>
      </c>
      <c r="G7191" s="123" t="s">
        <v>532</v>
      </c>
      <c r="H7191" s="7">
        <v>9.8218316999999999E-2</v>
      </c>
      <c r="I7191" s="7">
        <v>63.744500000000002</v>
      </c>
      <c r="J7191" s="7">
        <v>9.8134342999999999E-2</v>
      </c>
      <c r="K7191" s="7">
        <v>1.540812417E-6</v>
      </c>
      <c r="L7191" s="7">
        <v>1.5408124170000001E-7</v>
      </c>
      <c r="M7191" s="7">
        <v>63.69</v>
      </c>
      <c r="N7191" s="7">
        <v>1E-3</v>
      </c>
      <c r="O7191" s="7">
        <v>1E-4</v>
      </c>
      <c r="P7191" s="7">
        <v>1</v>
      </c>
      <c r="Q7191" s="7">
        <v>28</v>
      </c>
      <c r="R7191" s="7">
        <v>265</v>
      </c>
      <c r="S7191" s="189">
        <v>45625.593981481485</v>
      </c>
    </row>
    <row r="7192" spans="1:19">
      <c r="A7192" s="7">
        <v>2006</v>
      </c>
      <c r="B7192" s="123" t="s">
        <v>537</v>
      </c>
      <c r="C7192" s="123" t="s">
        <v>538</v>
      </c>
      <c r="D7192" s="123" t="s">
        <v>544</v>
      </c>
      <c r="E7192" s="123" t="s">
        <v>535</v>
      </c>
      <c r="F7192" s="7">
        <v>133.087913386</v>
      </c>
      <c r="G7192" s="123" t="s">
        <v>532</v>
      </c>
      <c r="H7192" s="7">
        <v>7.5695142110000004</v>
      </c>
      <c r="I7192" s="7">
        <v>56.876045452</v>
      </c>
      <c r="J7192" s="7">
        <v>7.5622609199999999</v>
      </c>
      <c r="K7192" s="7">
        <v>1.3308800000000001E-4</v>
      </c>
      <c r="L7192" s="7">
        <v>1.330879134E-5</v>
      </c>
      <c r="M7192" s="7">
        <v>56.821545452000002</v>
      </c>
      <c r="N7192" s="7">
        <v>1E-3</v>
      </c>
      <c r="O7192" s="7">
        <v>1E-4</v>
      </c>
      <c r="P7192" s="7">
        <v>1</v>
      </c>
      <c r="Q7192" s="7">
        <v>28</v>
      </c>
      <c r="R7192" s="7">
        <v>265</v>
      </c>
      <c r="S7192" s="189">
        <v>45625.593981481485</v>
      </c>
    </row>
    <row r="7193" spans="1:19">
      <c r="A7193" s="7">
        <v>2006</v>
      </c>
      <c r="B7193" s="123" t="s">
        <v>537</v>
      </c>
      <c r="C7193" s="123" t="s">
        <v>538</v>
      </c>
      <c r="D7193" s="123" t="s">
        <v>544</v>
      </c>
      <c r="E7193" s="123" t="s">
        <v>541</v>
      </c>
      <c r="F7193" s="7">
        <v>0</v>
      </c>
      <c r="G7193" s="123" t="s">
        <v>532</v>
      </c>
      <c r="H7193" s="7">
        <v>0</v>
      </c>
      <c r="I7193" s="7"/>
      <c r="J7193" s="7">
        <v>0</v>
      </c>
      <c r="K7193" s="7">
        <v>0</v>
      </c>
      <c r="L7193" s="7">
        <v>0</v>
      </c>
      <c r="M7193" s="7"/>
      <c r="N7193" s="7"/>
      <c r="O7193" s="7"/>
      <c r="P7193" s="7">
        <v>1</v>
      </c>
      <c r="Q7193" s="7">
        <v>28</v>
      </c>
      <c r="R7193" s="7">
        <v>265</v>
      </c>
      <c r="S7193" s="189">
        <v>45625.593981481485</v>
      </c>
    </row>
    <row r="7194" spans="1:19">
      <c r="A7194" s="7">
        <v>2006</v>
      </c>
      <c r="B7194" s="123" t="s">
        <v>537</v>
      </c>
      <c r="C7194" s="123" t="s">
        <v>538</v>
      </c>
      <c r="D7194" s="123" t="s">
        <v>545</v>
      </c>
      <c r="E7194" s="123" t="s">
        <v>540</v>
      </c>
      <c r="F7194" s="7">
        <v>0</v>
      </c>
      <c r="G7194" s="123" t="s">
        <v>532</v>
      </c>
      <c r="H7194" s="7">
        <v>0</v>
      </c>
      <c r="I7194" s="7"/>
      <c r="J7194" s="7">
        <v>0</v>
      </c>
      <c r="K7194" s="7">
        <v>0</v>
      </c>
      <c r="L7194" s="7">
        <v>0</v>
      </c>
      <c r="M7194" s="7"/>
      <c r="N7194" s="7"/>
      <c r="O7194" s="7"/>
      <c r="P7194" s="7">
        <v>1</v>
      </c>
      <c r="Q7194" s="7">
        <v>28</v>
      </c>
      <c r="R7194" s="7">
        <v>265</v>
      </c>
      <c r="S7194" s="189">
        <v>45625.593981481485</v>
      </c>
    </row>
    <row r="7195" spans="1:19">
      <c r="A7195" s="7">
        <v>2006</v>
      </c>
      <c r="B7195" s="123" t="s">
        <v>537</v>
      </c>
      <c r="C7195" s="123" t="s">
        <v>538</v>
      </c>
      <c r="D7195" s="123" t="s">
        <v>545</v>
      </c>
      <c r="E7195" s="123" t="s">
        <v>531</v>
      </c>
      <c r="F7195" s="7">
        <v>61.232307943999999</v>
      </c>
      <c r="G7195" s="123" t="s">
        <v>532</v>
      </c>
      <c r="H7195" s="7">
        <v>4.6691471780000002</v>
      </c>
      <c r="I7195" s="7">
        <v>76.253</v>
      </c>
      <c r="J7195" s="7">
        <v>4.6542677269999997</v>
      </c>
      <c r="K7195" s="7">
        <v>1.83697E-4</v>
      </c>
      <c r="L7195" s="7">
        <v>3.6739384770000002E-5</v>
      </c>
      <c r="M7195" s="7">
        <v>76.010000000000005</v>
      </c>
      <c r="N7195" s="7">
        <v>3.0000000000000001E-3</v>
      </c>
      <c r="O7195" s="7">
        <v>5.9999999999999995E-4</v>
      </c>
      <c r="P7195" s="7">
        <v>1</v>
      </c>
      <c r="Q7195" s="7">
        <v>28</v>
      </c>
      <c r="R7195" s="7">
        <v>265</v>
      </c>
      <c r="S7195" s="189">
        <v>45625.593981481485</v>
      </c>
    </row>
    <row r="7196" spans="1:19">
      <c r="A7196" s="7">
        <v>2006</v>
      </c>
      <c r="B7196" s="123" t="s">
        <v>537</v>
      </c>
      <c r="C7196" s="123" t="s">
        <v>538</v>
      </c>
      <c r="D7196" s="123" t="s">
        <v>545</v>
      </c>
      <c r="E7196" s="123" t="s">
        <v>533</v>
      </c>
      <c r="F7196" s="7">
        <v>51.45994108</v>
      </c>
      <c r="G7196" s="123" t="s">
        <v>532</v>
      </c>
      <c r="H7196" s="7">
        <v>3.7843469139999999</v>
      </c>
      <c r="I7196" s="7">
        <v>73.539666667000006</v>
      </c>
      <c r="J7196" s="7">
        <v>3.7718421480000002</v>
      </c>
      <c r="K7196" s="7">
        <v>1.5438E-4</v>
      </c>
      <c r="L7196" s="7">
        <v>3.0875964650000001E-5</v>
      </c>
      <c r="M7196" s="7">
        <v>73.296666666999997</v>
      </c>
      <c r="N7196" s="7">
        <v>3.0000000000000001E-3</v>
      </c>
      <c r="O7196" s="7">
        <v>5.9999999999999995E-4</v>
      </c>
      <c r="P7196" s="7">
        <v>1</v>
      </c>
      <c r="Q7196" s="7">
        <v>28</v>
      </c>
      <c r="R7196" s="7">
        <v>265</v>
      </c>
      <c r="S7196" s="189">
        <v>45625.593981481485</v>
      </c>
    </row>
    <row r="7197" spans="1:19">
      <c r="A7197" s="7">
        <v>2006</v>
      </c>
      <c r="B7197" s="123" t="s">
        <v>537</v>
      </c>
      <c r="C7197" s="123" t="s">
        <v>538</v>
      </c>
      <c r="D7197" s="123" t="s">
        <v>545</v>
      </c>
      <c r="E7197" s="123" t="s">
        <v>160</v>
      </c>
      <c r="F7197" s="7">
        <v>12.487004583999999</v>
      </c>
      <c r="G7197" s="123" t="s">
        <v>532</v>
      </c>
      <c r="H7197" s="7">
        <v>0.89448159900000002</v>
      </c>
      <c r="I7197" s="7">
        <v>71.632999999999996</v>
      </c>
      <c r="J7197" s="7">
        <v>0.89144725700000005</v>
      </c>
      <c r="K7197" s="7">
        <v>3.7461013749999999E-5</v>
      </c>
      <c r="L7197" s="7">
        <v>7.4922027500000001E-6</v>
      </c>
      <c r="M7197" s="7">
        <v>71.39</v>
      </c>
      <c r="N7197" s="7">
        <v>3.0000000000000001E-3</v>
      </c>
      <c r="O7197" s="7">
        <v>5.9999999999999995E-4</v>
      </c>
      <c r="P7197" s="7">
        <v>1</v>
      </c>
      <c r="Q7197" s="7">
        <v>28</v>
      </c>
      <c r="R7197" s="7">
        <v>265</v>
      </c>
      <c r="S7197" s="189">
        <v>45625.593981481485</v>
      </c>
    </row>
    <row r="7198" spans="1:19">
      <c r="A7198" s="7">
        <v>2006</v>
      </c>
      <c r="B7198" s="123" t="s">
        <v>537</v>
      </c>
      <c r="C7198" s="123" t="s">
        <v>538</v>
      </c>
      <c r="D7198" s="123" t="s">
        <v>545</v>
      </c>
      <c r="E7198" s="123" t="s">
        <v>163</v>
      </c>
      <c r="F7198" s="7">
        <v>0</v>
      </c>
      <c r="G7198" s="123" t="s">
        <v>532</v>
      </c>
      <c r="H7198" s="7">
        <v>0</v>
      </c>
      <c r="I7198" s="7"/>
      <c r="J7198" s="7">
        <v>0</v>
      </c>
      <c r="K7198" s="7">
        <v>0</v>
      </c>
      <c r="L7198" s="7">
        <v>0</v>
      </c>
      <c r="M7198" s="7"/>
      <c r="N7198" s="7"/>
      <c r="O7198" s="7"/>
      <c r="P7198" s="7">
        <v>1</v>
      </c>
      <c r="Q7198" s="7">
        <v>28</v>
      </c>
      <c r="R7198" s="7">
        <v>265</v>
      </c>
      <c r="S7198" s="189">
        <v>45625.593981481485</v>
      </c>
    </row>
    <row r="7199" spans="1:19">
      <c r="A7199" s="7">
        <v>2006</v>
      </c>
      <c r="B7199" s="123" t="s">
        <v>537</v>
      </c>
      <c r="C7199" s="123" t="s">
        <v>538</v>
      </c>
      <c r="D7199" s="123" t="s">
        <v>545</v>
      </c>
      <c r="E7199" s="123" t="s">
        <v>535</v>
      </c>
      <c r="F7199" s="7">
        <v>250.65219943</v>
      </c>
      <c r="G7199" s="123" t="s">
        <v>532</v>
      </c>
      <c r="H7199" s="7">
        <v>14.256105887</v>
      </c>
      <c r="I7199" s="7">
        <v>56.876045452</v>
      </c>
      <c r="J7199" s="7">
        <v>14.242445343</v>
      </c>
      <c r="K7199" s="7">
        <v>2.5065200000000003E-4</v>
      </c>
      <c r="L7199" s="7">
        <v>2.5065219940000001E-5</v>
      </c>
      <c r="M7199" s="7">
        <v>56.821545452000002</v>
      </c>
      <c r="N7199" s="7">
        <v>1E-3</v>
      </c>
      <c r="O7199" s="7">
        <v>1E-4</v>
      </c>
      <c r="P7199" s="7">
        <v>1</v>
      </c>
      <c r="Q7199" s="7">
        <v>28</v>
      </c>
      <c r="R7199" s="7">
        <v>265</v>
      </c>
      <c r="S7199" s="189">
        <v>45625.593981481485</v>
      </c>
    </row>
    <row r="7200" spans="1:19">
      <c r="A7200" s="7">
        <v>2006</v>
      </c>
      <c r="B7200" s="123" t="s">
        <v>537</v>
      </c>
      <c r="C7200" s="123" t="s">
        <v>538</v>
      </c>
      <c r="D7200" s="123" t="s">
        <v>545</v>
      </c>
      <c r="E7200" s="123" t="s">
        <v>541</v>
      </c>
      <c r="F7200" s="7">
        <v>0</v>
      </c>
      <c r="G7200" s="123" t="s">
        <v>532</v>
      </c>
      <c r="H7200" s="7">
        <v>0</v>
      </c>
      <c r="I7200" s="7"/>
      <c r="J7200" s="7">
        <v>0</v>
      </c>
      <c r="K7200" s="7">
        <v>0</v>
      </c>
      <c r="L7200" s="7">
        <v>0</v>
      </c>
      <c r="M7200" s="7"/>
      <c r="N7200" s="7"/>
      <c r="O7200" s="7"/>
      <c r="P7200" s="7">
        <v>1</v>
      </c>
      <c r="Q7200" s="7">
        <v>28</v>
      </c>
      <c r="R7200" s="7">
        <v>265</v>
      </c>
      <c r="S7200" s="189">
        <v>45625.593981481485</v>
      </c>
    </row>
    <row r="7201" spans="1:19">
      <c r="A7201" s="7">
        <v>2006</v>
      </c>
      <c r="B7201" s="123" t="s">
        <v>537</v>
      </c>
      <c r="C7201" s="123" t="s">
        <v>538</v>
      </c>
      <c r="D7201" s="123" t="s">
        <v>546</v>
      </c>
      <c r="E7201" s="123" t="s">
        <v>33</v>
      </c>
      <c r="F7201" s="7">
        <v>0</v>
      </c>
      <c r="G7201" s="123" t="s">
        <v>532</v>
      </c>
      <c r="H7201" s="7">
        <v>0</v>
      </c>
      <c r="I7201" s="7"/>
      <c r="J7201" s="7">
        <v>0</v>
      </c>
      <c r="K7201" s="7">
        <v>0</v>
      </c>
      <c r="L7201" s="7">
        <v>0</v>
      </c>
      <c r="M7201" s="7"/>
      <c r="N7201" s="7"/>
      <c r="O7201" s="7"/>
      <c r="P7201" s="7"/>
      <c r="Q7201" s="7">
        <v>28</v>
      </c>
      <c r="R7201" s="7">
        <v>265</v>
      </c>
      <c r="S7201" s="189">
        <v>45625.593981481485</v>
      </c>
    </row>
    <row r="7202" spans="1:19">
      <c r="A7202" s="7">
        <v>2006</v>
      </c>
      <c r="B7202" s="123" t="s">
        <v>537</v>
      </c>
      <c r="C7202" s="123" t="s">
        <v>538</v>
      </c>
      <c r="D7202" s="123" t="s">
        <v>546</v>
      </c>
      <c r="E7202" s="123" t="s">
        <v>540</v>
      </c>
      <c r="F7202" s="7">
        <v>0</v>
      </c>
      <c r="G7202" s="123" t="s">
        <v>532</v>
      </c>
      <c r="H7202" s="7">
        <v>0</v>
      </c>
      <c r="I7202" s="7"/>
      <c r="J7202" s="7">
        <v>0</v>
      </c>
      <c r="K7202" s="7">
        <v>0</v>
      </c>
      <c r="L7202" s="7">
        <v>0</v>
      </c>
      <c r="M7202" s="7"/>
      <c r="N7202" s="7"/>
      <c r="O7202" s="7"/>
      <c r="P7202" s="7">
        <v>1</v>
      </c>
      <c r="Q7202" s="7">
        <v>28</v>
      </c>
      <c r="R7202" s="7">
        <v>265</v>
      </c>
      <c r="S7202" s="189">
        <v>45625.593981481485</v>
      </c>
    </row>
    <row r="7203" spans="1:19">
      <c r="A7203" s="7">
        <v>2006</v>
      </c>
      <c r="B7203" s="123" t="s">
        <v>537</v>
      </c>
      <c r="C7203" s="123" t="s">
        <v>538</v>
      </c>
      <c r="D7203" s="123" t="s">
        <v>546</v>
      </c>
      <c r="E7203" s="123" t="s">
        <v>531</v>
      </c>
      <c r="F7203" s="7">
        <v>535.24351262899995</v>
      </c>
      <c r="G7203" s="123" t="s">
        <v>532</v>
      </c>
      <c r="H7203" s="7">
        <v>40.813923568</v>
      </c>
      <c r="I7203" s="7">
        <v>76.253</v>
      </c>
      <c r="J7203" s="7">
        <v>40.683859394999999</v>
      </c>
      <c r="K7203" s="7">
        <v>1.605731E-3</v>
      </c>
      <c r="L7203" s="7">
        <v>3.2114600000000002E-4</v>
      </c>
      <c r="M7203" s="7">
        <v>76.010000000000005</v>
      </c>
      <c r="N7203" s="7">
        <v>3.0000000000000001E-3</v>
      </c>
      <c r="O7203" s="7">
        <v>5.9999999999999995E-4</v>
      </c>
      <c r="P7203" s="7">
        <v>1</v>
      </c>
      <c r="Q7203" s="7">
        <v>28</v>
      </c>
      <c r="R7203" s="7">
        <v>265</v>
      </c>
      <c r="S7203" s="189">
        <v>45625.593981481485</v>
      </c>
    </row>
    <row r="7204" spans="1:19">
      <c r="A7204" s="7">
        <v>2006</v>
      </c>
      <c r="B7204" s="123" t="s">
        <v>537</v>
      </c>
      <c r="C7204" s="123" t="s">
        <v>538</v>
      </c>
      <c r="D7204" s="123" t="s">
        <v>546</v>
      </c>
      <c r="E7204" s="123" t="s">
        <v>533</v>
      </c>
      <c r="F7204" s="7">
        <v>169.16034426100001</v>
      </c>
      <c r="G7204" s="123" t="s">
        <v>532</v>
      </c>
      <c r="H7204" s="7">
        <v>12.43999533</v>
      </c>
      <c r="I7204" s="7">
        <v>73.539666667000006</v>
      </c>
      <c r="J7204" s="7">
        <v>12.398889367000001</v>
      </c>
      <c r="K7204" s="7">
        <v>5.0748099999999995E-4</v>
      </c>
      <c r="L7204" s="7">
        <v>1.0149600000000001E-4</v>
      </c>
      <c r="M7204" s="7">
        <v>73.296666666999997</v>
      </c>
      <c r="N7204" s="7">
        <v>3.0000000000000001E-3</v>
      </c>
      <c r="O7204" s="7">
        <v>5.9999999999999995E-4</v>
      </c>
      <c r="P7204" s="7">
        <v>1</v>
      </c>
      <c r="Q7204" s="7">
        <v>28</v>
      </c>
      <c r="R7204" s="7">
        <v>265</v>
      </c>
      <c r="S7204" s="189">
        <v>45625.593981481485</v>
      </c>
    </row>
    <row r="7205" spans="1:19">
      <c r="A7205" s="7">
        <v>2006</v>
      </c>
      <c r="B7205" s="123" t="s">
        <v>537</v>
      </c>
      <c r="C7205" s="123" t="s">
        <v>538</v>
      </c>
      <c r="D7205" s="123" t="s">
        <v>546</v>
      </c>
      <c r="E7205" s="123" t="s">
        <v>160</v>
      </c>
      <c r="F7205" s="7">
        <v>109.151335632</v>
      </c>
      <c r="G7205" s="123" t="s">
        <v>532</v>
      </c>
      <c r="H7205" s="7">
        <v>7.8188376249999996</v>
      </c>
      <c r="I7205" s="7">
        <v>71.632999999999996</v>
      </c>
      <c r="J7205" s="7">
        <v>7.7923138510000003</v>
      </c>
      <c r="K7205" s="7">
        <v>3.2745400000000003E-4</v>
      </c>
      <c r="L7205" s="7">
        <v>6.5490801379999996E-5</v>
      </c>
      <c r="M7205" s="7">
        <v>71.39</v>
      </c>
      <c r="N7205" s="7">
        <v>3.0000000000000001E-3</v>
      </c>
      <c r="O7205" s="7">
        <v>5.9999999999999995E-4</v>
      </c>
      <c r="P7205" s="7">
        <v>1</v>
      </c>
      <c r="Q7205" s="7">
        <v>28</v>
      </c>
      <c r="R7205" s="7">
        <v>265</v>
      </c>
      <c r="S7205" s="189">
        <v>45625.593981481485</v>
      </c>
    </row>
    <row r="7206" spans="1:19">
      <c r="A7206" s="7">
        <v>2006</v>
      </c>
      <c r="B7206" s="123" t="s">
        <v>537</v>
      </c>
      <c r="C7206" s="123" t="s">
        <v>538</v>
      </c>
      <c r="D7206" s="123" t="s">
        <v>546</v>
      </c>
      <c r="E7206" s="123" t="s">
        <v>163</v>
      </c>
      <c r="F7206" s="7">
        <v>206.74077199800001</v>
      </c>
      <c r="G7206" s="123" t="s">
        <v>532</v>
      </c>
      <c r="H7206" s="7">
        <v>13.178587141</v>
      </c>
      <c r="I7206" s="7">
        <v>63.744500000000002</v>
      </c>
      <c r="J7206" s="7">
        <v>13.167319769000001</v>
      </c>
      <c r="K7206" s="7">
        <v>2.06741E-4</v>
      </c>
      <c r="L7206" s="7">
        <v>2.0674077199999999E-5</v>
      </c>
      <c r="M7206" s="7">
        <v>63.69</v>
      </c>
      <c r="N7206" s="7">
        <v>1E-3</v>
      </c>
      <c r="O7206" s="7">
        <v>1E-4</v>
      </c>
      <c r="P7206" s="7">
        <v>1</v>
      </c>
      <c r="Q7206" s="7">
        <v>28</v>
      </c>
      <c r="R7206" s="7">
        <v>265</v>
      </c>
      <c r="S7206" s="189">
        <v>45625.593981481485</v>
      </c>
    </row>
    <row r="7207" spans="1:19">
      <c r="A7207" s="7">
        <v>2006</v>
      </c>
      <c r="B7207" s="123" t="s">
        <v>537</v>
      </c>
      <c r="C7207" s="123" t="s">
        <v>538</v>
      </c>
      <c r="D7207" s="123" t="s">
        <v>546</v>
      </c>
      <c r="E7207" s="123" t="s">
        <v>535</v>
      </c>
      <c r="F7207" s="7">
        <v>3842.7404649509999</v>
      </c>
      <c r="G7207" s="123" t="s">
        <v>532</v>
      </c>
      <c r="H7207" s="7">
        <v>218.55988134500001</v>
      </c>
      <c r="I7207" s="7">
        <v>56.876045452</v>
      </c>
      <c r="J7207" s="7">
        <v>218.35045198899999</v>
      </c>
      <c r="K7207" s="7">
        <v>3.8427399999999999E-3</v>
      </c>
      <c r="L7207" s="7">
        <v>3.8427399999999999E-4</v>
      </c>
      <c r="M7207" s="7">
        <v>56.821545452000002</v>
      </c>
      <c r="N7207" s="7">
        <v>1E-3</v>
      </c>
      <c r="O7207" s="7">
        <v>1E-4</v>
      </c>
      <c r="P7207" s="7">
        <v>1</v>
      </c>
      <c r="Q7207" s="7">
        <v>28</v>
      </c>
      <c r="R7207" s="7">
        <v>265</v>
      </c>
      <c r="S7207" s="189">
        <v>45625.593981481485</v>
      </c>
    </row>
    <row r="7208" spans="1:19">
      <c r="A7208" s="7">
        <v>2006</v>
      </c>
      <c r="B7208" s="123" t="s">
        <v>537</v>
      </c>
      <c r="C7208" s="123" t="s">
        <v>538</v>
      </c>
      <c r="D7208" s="123" t="s">
        <v>546</v>
      </c>
      <c r="E7208" s="123" t="s">
        <v>541</v>
      </c>
      <c r="F7208" s="7">
        <v>628.35677230500005</v>
      </c>
      <c r="G7208" s="123" t="s">
        <v>532</v>
      </c>
      <c r="H7208" s="7">
        <v>58.862396066000002</v>
      </c>
      <c r="I7208" s="7">
        <v>93.676711480999998</v>
      </c>
      <c r="J7208" s="7">
        <v>58.709705370999998</v>
      </c>
      <c r="K7208" s="7">
        <v>1.88507E-3</v>
      </c>
      <c r="L7208" s="7">
        <v>3.7701400000000001E-4</v>
      </c>
      <c r="M7208" s="7">
        <v>93.433711481000003</v>
      </c>
      <c r="N7208" s="7">
        <v>3.0000000000000001E-3</v>
      </c>
      <c r="O7208" s="7">
        <v>5.9999999999999995E-4</v>
      </c>
      <c r="P7208" s="7">
        <v>1</v>
      </c>
      <c r="Q7208" s="7">
        <v>28</v>
      </c>
      <c r="R7208" s="7">
        <v>265</v>
      </c>
      <c r="S7208" s="189">
        <v>45625.593981481485</v>
      </c>
    </row>
    <row r="7209" spans="1:19">
      <c r="A7209" s="7">
        <v>2006</v>
      </c>
      <c r="B7209" s="123" t="s">
        <v>537</v>
      </c>
      <c r="C7209" s="123" t="s">
        <v>538</v>
      </c>
      <c r="D7209" s="123" t="s">
        <v>547</v>
      </c>
      <c r="E7209" s="123" t="s">
        <v>540</v>
      </c>
      <c r="F7209" s="7">
        <v>246.52694089100001</v>
      </c>
      <c r="G7209" s="123" t="s">
        <v>532</v>
      </c>
      <c r="H7209" s="7">
        <v>23.488470611</v>
      </c>
      <c r="I7209" s="7">
        <v>95.277500000000003</v>
      </c>
      <c r="J7209" s="7">
        <v>23.321448608000001</v>
      </c>
      <c r="K7209" s="7">
        <v>2.465269E-3</v>
      </c>
      <c r="L7209" s="7">
        <v>3.6979E-4</v>
      </c>
      <c r="M7209" s="7">
        <v>94.6</v>
      </c>
      <c r="N7209" s="7">
        <v>0.01</v>
      </c>
      <c r="O7209" s="7">
        <v>1.5E-3</v>
      </c>
      <c r="P7209" s="7">
        <v>1</v>
      </c>
      <c r="Q7209" s="7">
        <v>28</v>
      </c>
      <c r="R7209" s="7">
        <v>265</v>
      </c>
      <c r="S7209" s="189">
        <v>45625.593981481485</v>
      </c>
    </row>
    <row r="7210" spans="1:19">
      <c r="A7210" s="7">
        <v>2006</v>
      </c>
      <c r="B7210" s="123" t="s">
        <v>537</v>
      </c>
      <c r="C7210" s="123" t="s">
        <v>538</v>
      </c>
      <c r="D7210" s="123" t="s">
        <v>547</v>
      </c>
      <c r="E7210" s="123" t="s">
        <v>531</v>
      </c>
      <c r="F7210" s="7">
        <v>28.600082576999998</v>
      </c>
      <c r="G7210" s="123" t="s">
        <v>532</v>
      </c>
      <c r="H7210" s="7">
        <v>2.1808420970000002</v>
      </c>
      <c r="I7210" s="7">
        <v>76.253</v>
      </c>
      <c r="J7210" s="7">
        <v>2.1738922770000002</v>
      </c>
      <c r="K7210" s="7">
        <v>8.5800247730000005E-5</v>
      </c>
      <c r="L7210" s="7">
        <v>1.716004955E-5</v>
      </c>
      <c r="M7210" s="7">
        <v>76.010000000000005</v>
      </c>
      <c r="N7210" s="7">
        <v>3.0000000000000001E-3</v>
      </c>
      <c r="O7210" s="7">
        <v>5.9999999999999995E-4</v>
      </c>
      <c r="P7210" s="7">
        <v>1</v>
      </c>
      <c r="Q7210" s="7">
        <v>28</v>
      </c>
      <c r="R7210" s="7">
        <v>265</v>
      </c>
      <c r="S7210" s="189">
        <v>45625.593981481485</v>
      </c>
    </row>
    <row r="7211" spans="1:19">
      <c r="A7211" s="7">
        <v>2006</v>
      </c>
      <c r="B7211" s="123" t="s">
        <v>537</v>
      </c>
      <c r="C7211" s="123" t="s">
        <v>538</v>
      </c>
      <c r="D7211" s="123" t="s">
        <v>547</v>
      </c>
      <c r="E7211" s="123" t="s">
        <v>533</v>
      </c>
      <c r="F7211" s="7">
        <v>69.552485206</v>
      </c>
      <c r="G7211" s="123" t="s">
        <v>532</v>
      </c>
      <c r="H7211" s="7">
        <v>5.114866578</v>
      </c>
      <c r="I7211" s="7">
        <v>73.539666667000006</v>
      </c>
      <c r="J7211" s="7">
        <v>5.0979653239999996</v>
      </c>
      <c r="K7211" s="7">
        <v>2.08657E-4</v>
      </c>
      <c r="L7211" s="7">
        <v>4.1731491119999998E-5</v>
      </c>
      <c r="M7211" s="7">
        <v>73.296666666999997</v>
      </c>
      <c r="N7211" s="7">
        <v>3.0000000000000001E-3</v>
      </c>
      <c r="O7211" s="7">
        <v>5.9999999999999995E-4</v>
      </c>
      <c r="P7211" s="7">
        <v>1</v>
      </c>
      <c r="Q7211" s="7">
        <v>28</v>
      </c>
      <c r="R7211" s="7">
        <v>265</v>
      </c>
      <c r="S7211" s="189">
        <v>45625.593981481485</v>
      </c>
    </row>
    <row r="7212" spans="1:19">
      <c r="A7212" s="7">
        <v>2006</v>
      </c>
      <c r="B7212" s="123" t="s">
        <v>537</v>
      </c>
      <c r="C7212" s="123" t="s">
        <v>538</v>
      </c>
      <c r="D7212" s="123" t="s">
        <v>547</v>
      </c>
      <c r="E7212" s="123" t="s">
        <v>160</v>
      </c>
      <c r="F7212" s="7">
        <v>5.8323681440000001</v>
      </c>
      <c r="G7212" s="123" t="s">
        <v>532</v>
      </c>
      <c r="H7212" s="7">
        <v>0.41779002700000001</v>
      </c>
      <c r="I7212" s="7">
        <v>71.632999999999996</v>
      </c>
      <c r="J7212" s="7">
        <v>0.41637276200000001</v>
      </c>
      <c r="K7212" s="7">
        <v>1.7497104429999999E-5</v>
      </c>
      <c r="L7212" s="7">
        <v>3.4994208860000001E-6</v>
      </c>
      <c r="M7212" s="7">
        <v>71.39</v>
      </c>
      <c r="N7212" s="7">
        <v>3.0000000000000001E-3</v>
      </c>
      <c r="O7212" s="7">
        <v>5.9999999999999995E-4</v>
      </c>
      <c r="P7212" s="7">
        <v>1</v>
      </c>
      <c r="Q7212" s="7">
        <v>28</v>
      </c>
      <c r="R7212" s="7">
        <v>265</v>
      </c>
      <c r="S7212" s="189">
        <v>45625.593981481485</v>
      </c>
    </row>
    <row r="7213" spans="1:19">
      <c r="A7213" s="7">
        <v>2006</v>
      </c>
      <c r="B7213" s="123" t="s">
        <v>537</v>
      </c>
      <c r="C7213" s="123" t="s">
        <v>538</v>
      </c>
      <c r="D7213" s="123" t="s">
        <v>547</v>
      </c>
      <c r="E7213" s="123" t="s">
        <v>163</v>
      </c>
      <c r="F7213" s="7">
        <v>137.13230514399999</v>
      </c>
      <c r="G7213" s="123" t="s">
        <v>532</v>
      </c>
      <c r="H7213" s="7">
        <v>8.7414302250000002</v>
      </c>
      <c r="I7213" s="7">
        <v>63.744500000000002</v>
      </c>
      <c r="J7213" s="7">
        <v>8.7339565149999991</v>
      </c>
      <c r="K7213" s="7">
        <v>1.3713199999999999E-4</v>
      </c>
      <c r="L7213" s="7">
        <v>1.3713230509999999E-5</v>
      </c>
      <c r="M7213" s="7">
        <v>63.69</v>
      </c>
      <c r="N7213" s="7">
        <v>1E-3</v>
      </c>
      <c r="O7213" s="7">
        <v>1E-4</v>
      </c>
      <c r="P7213" s="7">
        <v>1</v>
      </c>
      <c r="Q7213" s="7">
        <v>28</v>
      </c>
      <c r="R7213" s="7">
        <v>265</v>
      </c>
      <c r="S7213" s="189">
        <v>45625.593981481485</v>
      </c>
    </row>
    <row r="7214" spans="1:19">
      <c r="A7214" s="7">
        <v>2006</v>
      </c>
      <c r="B7214" s="123" t="s">
        <v>537</v>
      </c>
      <c r="C7214" s="123" t="s">
        <v>538</v>
      </c>
      <c r="D7214" s="123" t="s">
        <v>547</v>
      </c>
      <c r="E7214" s="123" t="s">
        <v>535</v>
      </c>
      <c r="F7214" s="7">
        <v>174.31945861700001</v>
      </c>
      <c r="G7214" s="123" t="s">
        <v>532</v>
      </c>
      <c r="H7214" s="7">
        <v>9.9146014509999993</v>
      </c>
      <c r="I7214" s="7">
        <v>56.876045452</v>
      </c>
      <c r="J7214" s="7">
        <v>9.905101041</v>
      </c>
      <c r="K7214" s="7">
        <v>1.7431900000000001E-4</v>
      </c>
      <c r="L7214" s="7">
        <v>1.743194586E-5</v>
      </c>
      <c r="M7214" s="7">
        <v>56.821545452000002</v>
      </c>
      <c r="N7214" s="7">
        <v>1E-3</v>
      </c>
      <c r="O7214" s="7">
        <v>1E-4</v>
      </c>
      <c r="P7214" s="7">
        <v>1</v>
      </c>
      <c r="Q7214" s="7">
        <v>28</v>
      </c>
      <c r="R7214" s="7">
        <v>265</v>
      </c>
      <c r="S7214" s="189">
        <v>45625.593981481485</v>
      </c>
    </row>
    <row r="7215" spans="1:19">
      <c r="A7215" s="7">
        <v>2006</v>
      </c>
      <c r="B7215" s="123" t="s">
        <v>537</v>
      </c>
      <c r="C7215" s="123" t="s">
        <v>538</v>
      </c>
      <c r="D7215" s="123" t="s">
        <v>547</v>
      </c>
      <c r="E7215" s="123" t="s">
        <v>541</v>
      </c>
      <c r="F7215" s="7">
        <v>0</v>
      </c>
      <c r="G7215" s="123" t="s">
        <v>532</v>
      </c>
      <c r="H7215" s="7">
        <v>0</v>
      </c>
      <c r="I7215" s="7"/>
      <c r="J7215" s="7">
        <v>0</v>
      </c>
      <c r="K7215" s="7">
        <v>0</v>
      </c>
      <c r="L7215" s="7">
        <v>0</v>
      </c>
      <c r="M7215" s="7"/>
      <c r="N7215" s="7"/>
      <c r="O7215" s="7"/>
      <c r="P7215" s="7">
        <v>1</v>
      </c>
      <c r="Q7215" s="7">
        <v>28</v>
      </c>
      <c r="R7215" s="7">
        <v>265</v>
      </c>
      <c r="S7215" s="189">
        <v>45625.593981481485</v>
      </c>
    </row>
    <row r="7216" spans="1:19">
      <c r="A7216" s="7">
        <v>2006</v>
      </c>
      <c r="B7216" s="123" t="s">
        <v>537</v>
      </c>
      <c r="C7216" s="123" t="s">
        <v>538</v>
      </c>
      <c r="D7216" s="123" t="s">
        <v>548</v>
      </c>
      <c r="E7216" s="123" t="s">
        <v>33</v>
      </c>
      <c r="F7216" s="7">
        <v>0</v>
      </c>
      <c r="G7216" s="123" t="s">
        <v>532</v>
      </c>
      <c r="H7216" s="7">
        <v>0</v>
      </c>
      <c r="I7216" s="7"/>
      <c r="J7216" s="7">
        <v>0</v>
      </c>
      <c r="K7216" s="7">
        <v>0</v>
      </c>
      <c r="L7216" s="7">
        <v>0</v>
      </c>
      <c r="M7216" s="7"/>
      <c r="N7216" s="7"/>
      <c r="O7216" s="7"/>
      <c r="P7216" s="7"/>
      <c r="Q7216" s="7">
        <v>28</v>
      </c>
      <c r="R7216" s="7">
        <v>265</v>
      </c>
      <c r="S7216" s="189">
        <v>45625.593981481485</v>
      </c>
    </row>
    <row r="7217" spans="1:19">
      <c r="A7217" s="7">
        <v>2006</v>
      </c>
      <c r="B7217" s="123" t="s">
        <v>537</v>
      </c>
      <c r="C7217" s="123" t="s">
        <v>538</v>
      </c>
      <c r="D7217" s="123" t="s">
        <v>548</v>
      </c>
      <c r="E7217" s="123" t="s">
        <v>540</v>
      </c>
      <c r="F7217" s="7">
        <v>6363.718713454</v>
      </c>
      <c r="G7217" s="123" t="s">
        <v>532</v>
      </c>
      <c r="H7217" s="7">
        <v>606.31920972099999</v>
      </c>
      <c r="I7217" s="7">
        <v>95.277500000000003</v>
      </c>
      <c r="J7217" s="7">
        <v>602.00779029299997</v>
      </c>
      <c r="K7217" s="7">
        <v>6.3637186999999998E-2</v>
      </c>
      <c r="L7217" s="7">
        <v>9.5455780000000007E-3</v>
      </c>
      <c r="M7217" s="7">
        <v>94.6</v>
      </c>
      <c r="N7217" s="7">
        <v>0.01</v>
      </c>
      <c r="O7217" s="7">
        <v>1.5E-3</v>
      </c>
      <c r="P7217" s="7">
        <v>1</v>
      </c>
      <c r="Q7217" s="7">
        <v>28</v>
      </c>
      <c r="R7217" s="7">
        <v>265</v>
      </c>
      <c r="S7217" s="189">
        <v>45625.593981481485</v>
      </c>
    </row>
    <row r="7218" spans="1:19">
      <c r="A7218" s="7">
        <v>2006</v>
      </c>
      <c r="B7218" s="123" t="s">
        <v>537</v>
      </c>
      <c r="C7218" s="123" t="s">
        <v>538</v>
      </c>
      <c r="D7218" s="123" t="s">
        <v>548</v>
      </c>
      <c r="E7218" s="123" t="s">
        <v>531</v>
      </c>
      <c r="F7218" s="7">
        <v>311.41270242500002</v>
      </c>
      <c r="G7218" s="123" t="s">
        <v>532</v>
      </c>
      <c r="H7218" s="7">
        <v>23.746152798000001</v>
      </c>
      <c r="I7218" s="7">
        <v>76.253</v>
      </c>
      <c r="J7218" s="7">
        <v>23.670479511</v>
      </c>
      <c r="K7218" s="7">
        <v>9.34238E-4</v>
      </c>
      <c r="L7218" s="7">
        <v>1.8684800000000001E-4</v>
      </c>
      <c r="M7218" s="7">
        <v>76.010000000000005</v>
      </c>
      <c r="N7218" s="7">
        <v>3.0000000000000001E-3</v>
      </c>
      <c r="O7218" s="7">
        <v>5.9999999999999995E-4</v>
      </c>
      <c r="P7218" s="7">
        <v>1</v>
      </c>
      <c r="Q7218" s="7">
        <v>28</v>
      </c>
      <c r="R7218" s="7">
        <v>265</v>
      </c>
      <c r="S7218" s="189">
        <v>45625.593981481485</v>
      </c>
    </row>
    <row r="7219" spans="1:19">
      <c r="A7219" s="7">
        <v>2006</v>
      </c>
      <c r="B7219" s="123" t="s">
        <v>537</v>
      </c>
      <c r="C7219" s="123" t="s">
        <v>538</v>
      </c>
      <c r="D7219" s="123" t="s">
        <v>548</v>
      </c>
      <c r="E7219" s="123" t="s">
        <v>533</v>
      </c>
      <c r="F7219" s="7">
        <v>592.35780399600003</v>
      </c>
      <c r="G7219" s="123" t="s">
        <v>532</v>
      </c>
      <c r="H7219" s="7">
        <v>43.561795453000002</v>
      </c>
      <c r="I7219" s="7">
        <v>73.539666667000006</v>
      </c>
      <c r="J7219" s="7">
        <v>43.417852506999999</v>
      </c>
      <c r="K7219" s="7">
        <v>1.7770730000000001E-3</v>
      </c>
      <c r="L7219" s="7">
        <v>3.5541499999999998E-4</v>
      </c>
      <c r="M7219" s="7">
        <v>73.296666666999997</v>
      </c>
      <c r="N7219" s="7">
        <v>3.0000000000000001E-3</v>
      </c>
      <c r="O7219" s="7">
        <v>5.9999999999999995E-4</v>
      </c>
      <c r="P7219" s="7">
        <v>1</v>
      </c>
      <c r="Q7219" s="7">
        <v>28</v>
      </c>
      <c r="R7219" s="7">
        <v>265</v>
      </c>
      <c r="S7219" s="189">
        <v>45625.593981481485</v>
      </c>
    </row>
    <row r="7220" spans="1:19">
      <c r="A7220" s="7">
        <v>2006</v>
      </c>
      <c r="B7220" s="123" t="s">
        <v>537</v>
      </c>
      <c r="C7220" s="123" t="s">
        <v>538</v>
      </c>
      <c r="D7220" s="123" t="s">
        <v>548</v>
      </c>
      <c r="E7220" s="123" t="s">
        <v>160</v>
      </c>
      <c r="F7220" s="7">
        <v>63.505883957999998</v>
      </c>
      <c r="G7220" s="123" t="s">
        <v>532</v>
      </c>
      <c r="H7220" s="7">
        <v>4.5491169859999996</v>
      </c>
      <c r="I7220" s="7">
        <v>71.632999999999996</v>
      </c>
      <c r="J7220" s="7">
        <v>4.5336850560000004</v>
      </c>
      <c r="K7220" s="7">
        <v>1.9051800000000001E-4</v>
      </c>
      <c r="L7220" s="7">
        <v>3.8103530369999998E-5</v>
      </c>
      <c r="M7220" s="7">
        <v>71.39</v>
      </c>
      <c r="N7220" s="7">
        <v>3.0000000000000001E-3</v>
      </c>
      <c r="O7220" s="7">
        <v>5.9999999999999995E-4</v>
      </c>
      <c r="P7220" s="7">
        <v>1</v>
      </c>
      <c r="Q7220" s="7">
        <v>28</v>
      </c>
      <c r="R7220" s="7">
        <v>265</v>
      </c>
      <c r="S7220" s="189">
        <v>45625.593981481485</v>
      </c>
    </row>
    <row r="7221" spans="1:19">
      <c r="A7221" s="7">
        <v>2006</v>
      </c>
      <c r="B7221" s="123" t="s">
        <v>537</v>
      </c>
      <c r="C7221" s="123" t="s">
        <v>538</v>
      </c>
      <c r="D7221" s="123" t="s">
        <v>548</v>
      </c>
      <c r="E7221" s="123" t="s">
        <v>163</v>
      </c>
      <c r="F7221" s="7">
        <v>97.524362416000002</v>
      </c>
      <c r="G7221" s="123" t="s">
        <v>532</v>
      </c>
      <c r="H7221" s="7">
        <v>6.2166417200000001</v>
      </c>
      <c r="I7221" s="7">
        <v>63.744500000000002</v>
      </c>
      <c r="J7221" s="7">
        <v>6.2113266420000004</v>
      </c>
      <c r="K7221" s="7">
        <v>9.752436242E-5</v>
      </c>
      <c r="L7221" s="7">
        <v>9.752436242E-6</v>
      </c>
      <c r="M7221" s="7">
        <v>63.69</v>
      </c>
      <c r="N7221" s="7">
        <v>1E-3</v>
      </c>
      <c r="O7221" s="7">
        <v>1E-4</v>
      </c>
      <c r="P7221" s="7">
        <v>1</v>
      </c>
      <c r="Q7221" s="7">
        <v>28</v>
      </c>
      <c r="R7221" s="7">
        <v>265</v>
      </c>
      <c r="S7221" s="189">
        <v>45625.593981481485</v>
      </c>
    </row>
    <row r="7222" spans="1:19">
      <c r="A7222" s="7">
        <v>2006</v>
      </c>
      <c r="B7222" s="123" t="s">
        <v>537</v>
      </c>
      <c r="C7222" s="123" t="s">
        <v>538</v>
      </c>
      <c r="D7222" s="123" t="s">
        <v>548</v>
      </c>
      <c r="E7222" s="123" t="s">
        <v>535</v>
      </c>
      <c r="F7222" s="7">
        <v>2062.8626574790001</v>
      </c>
      <c r="G7222" s="123" t="s">
        <v>532</v>
      </c>
      <c r="H7222" s="7">
        <v>117.327470268</v>
      </c>
      <c r="I7222" s="7">
        <v>56.876045452</v>
      </c>
      <c r="J7222" s="7">
        <v>117.215044253</v>
      </c>
      <c r="K7222" s="7">
        <v>2.0628629999999998E-3</v>
      </c>
      <c r="L7222" s="7">
        <v>2.06286E-4</v>
      </c>
      <c r="M7222" s="7">
        <v>56.821545452000002</v>
      </c>
      <c r="N7222" s="7">
        <v>1E-3</v>
      </c>
      <c r="O7222" s="7">
        <v>1E-4</v>
      </c>
      <c r="P7222" s="7">
        <v>1</v>
      </c>
      <c r="Q7222" s="7">
        <v>28</v>
      </c>
      <c r="R7222" s="7">
        <v>265</v>
      </c>
      <c r="S7222" s="189">
        <v>45625.593981481485</v>
      </c>
    </row>
    <row r="7223" spans="1:19">
      <c r="A7223" s="7">
        <v>2006</v>
      </c>
      <c r="B7223" s="123" t="s">
        <v>537</v>
      </c>
      <c r="C7223" s="123" t="s">
        <v>538</v>
      </c>
      <c r="D7223" s="123" t="s">
        <v>548</v>
      </c>
      <c r="E7223" s="123" t="s">
        <v>549</v>
      </c>
      <c r="F7223" s="7">
        <v>0</v>
      </c>
      <c r="G7223" s="123" t="s">
        <v>532</v>
      </c>
      <c r="H7223" s="7">
        <v>0</v>
      </c>
      <c r="I7223" s="7"/>
      <c r="J7223" s="7">
        <v>0</v>
      </c>
      <c r="K7223" s="7">
        <v>0</v>
      </c>
      <c r="L7223" s="7">
        <v>0</v>
      </c>
      <c r="M7223" s="7"/>
      <c r="N7223" s="7"/>
      <c r="O7223" s="7"/>
      <c r="P7223" s="7">
        <v>1</v>
      </c>
      <c r="Q7223" s="7">
        <v>28</v>
      </c>
      <c r="R7223" s="7">
        <v>265</v>
      </c>
      <c r="S7223" s="189">
        <v>45625.593981481485</v>
      </c>
    </row>
    <row r="7224" spans="1:19">
      <c r="A7224" s="7">
        <v>2006</v>
      </c>
      <c r="B7224" s="123" t="s">
        <v>537</v>
      </c>
      <c r="C7224" s="123" t="s">
        <v>538</v>
      </c>
      <c r="D7224" s="123" t="s">
        <v>548</v>
      </c>
      <c r="E7224" s="123" t="s">
        <v>541</v>
      </c>
      <c r="F7224" s="7">
        <v>9201.2772922219992</v>
      </c>
      <c r="G7224" s="123" t="s">
        <v>532</v>
      </c>
      <c r="H7224" s="7">
        <v>861.94539815999997</v>
      </c>
      <c r="I7224" s="7">
        <v>93.676711480999998</v>
      </c>
      <c r="J7224" s="7">
        <v>859.70948777800004</v>
      </c>
      <c r="K7224" s="7">
        <v>2.7603831999999998E-2</v>
      </c>
      <c r="L7224" s="7">
        <v>5.5207659999999999E-3</v>
      </c>
      <c r="M7224" s="7">
        <v>93.433711481000003</v>
      </c>
      <c r="N7224" s="7">
        <v>3.0000000000000001E-3</v>
      </c>
      <c r="O7224" s="7">
        <v>5.9999999999999995E-4</v>
      </c>
      <c r="P7224" s="7">
        <v>1</v>
      </c>
      <c r="Q7224" s="7">
        <v>28</v>
      </c>
      <c r="R7224" s="7">
        <v>265</v>
      </c>
      <c r="S7224" s="189">
        <v>45625.593981481485</v>
      </c>
    </row>
    <row r="7225" spans="1:19">
      <c r="A7225" s="7">
        <v>2006</v>
      </c>
      <c r="B7225" s="123" t="s">
        <v>537</v>
      </c>
      <c r="C7225" s="123" t="s">
        <v>538</v>
      </c>
      <c r="D7225" s="123" t="s">
        <v>548</v>
      </c>
      <c r="E7225" s="123" t="s">
        <v>131</v>
      </c>
      <c r="F7225" s="7">
        <v>0</v>
      </c>
      <c r="G7225" s="123" t="s">
        <v>532</v>
      </c>
      <c r="H7225" s="7">
        <v>0</v>
      </c>
      <c r="I7225" s="7"/>
      <c r="J7225" s="7">
        <v>0</v>
      </c>
      <c r="K7225" s="7">
        <v>0</v>
      </c>
      <c r="L7225" s="7">
        <v>0</v>
      </c>
      <c r="M7225" s="7"/>
      <c r="N7225" s="7"/>
      <c r="O7225" s="7"/>
      <c r="P7225" s="7"/>
      <c r="Q7225" s="7">
        <v>28</v>
      </c>
      <c r="R7225" s="7">
        <v>265</v>
      </c>
      <c r="S7225" s="189">
        <v>45625.593981481485</v>
      </c>
    </row>
    <row r="7226" spans="1:19">
      <c r="A7226" s="7">
        <v>2006</v>
      </c>
      <c r="B7226" s="123" t="s">
        <v>537</v>
      </c>
      <c r="C7226" s="123" t="s">
        <v>538</v>
      </c>
      <c r="D7226" s="123" t="s">
        <v>550</v>
      </c>
      <c r="E7226" s="123" t="s">
        <v>540</v>
      </c>
      <c r="F7226" s="7">
        <v>0</v>
      </c>
      <c r="G7226" s="123" t="s">
        <v>532</v>
      </c>
      <c r="H7226" s="7">
        <v>0</v>
      </c>
      <c r="I7226" s="7"/>
      <c r="J7226" s="7">
        <v>0</v>
      </c>
      <c r="K7226" s="7">
        <v>0</v>
      </c>
      <c r="L7226" s="7">
        <v>0</v>
      </c>
      <c r="M7226" s="7"/>
      <c r="N7226" s="7"/>
      <c r="O7226" s="7"/>
      <c r="P7226" s="7">
        <v>1</v>
      </c>
      <c r="Q7226" s="7">
        <v>28</v>
      </c>
      <c r="R7226" s="7">
        <v>265</v>
      </c>
      <c r="S7226" s="189">
        <v>45625.593981481485</v>
      </c>
    </row>
    <row r="7227" spans="1:19">
      <c r="A7227" s="7">
        <v>2006</v>
      </c>
      <c r="B7227" s="123" t="s">
        <v>537</v>
      </c>
      <c r="C7227" s="123" t="s">
        <v>538</v>
      </c>
      <c r="D7227" s="123" t="s">
        <v>550</v>
      </c>
      <c r="E7227" s="123" t="s">
        <v>531</v>
      </c>
      <c r="F7227" s="7">
        <v>10381.170599999999</v>
      </c>
      <c r="G7227" s="123" t="s">
        <v>532</v>
      </c>
      <c r="H7227" s="7">
        <v>791.59540176200005</v>
      </c>
      <c r="I7227" s="7">
        <v>76.253</v>
      </c>
      <c r="J7227" s="7">
        <v>789.07277730600003</v>
      </c>
      <c r="K7227" s="7">
        <v>3.1143512000000002E-2</v>
      </c>
      <c r="L7227" s="7">
        <v>6.228702E-3</v>
      </c>
      <c r="M7227" s="7">
        <v>76.010000000000005</v>
      </c>
      <c r="N7227" s="7">
        <v>3.0000000000000001E-3</v>
      </c>
      <c r="O7227" s="7">
        <v>5.9999999999999995E-4</v>
      </c>
      <c r="P7227" s="7">
        <v>1</v>
      </c>
      <c r="Q7227" s="7">
        <v>28</v>
      </c>
      <c r="R7227" s="7">
        <v>265</v>
      </c>
      <c r="S7227" s="189">
        <v>45625.593981481485</v>
      </c>
    </row>
    <row r="7228" spans="1:19">
      <c r="A7228" s="7">
        <v>2006</v>
      </c>
      <c r="B7228" s="123" t="s">
        <v>537</v>
      </c>
      <c r="C7228" s="123" t="s">
        <v>538</v>
      </c>
      <c r="D7228" s="123" t="s">
        <v>550</v>
      </c>
      <c r="E7228" s="123" t="s">
        <v>533</v>
      </c>
      <c r="F7228" s="7">
        <v>69.206452940999995</v>
      </c>
      <c r="G7228" s="123" t="s">
        <v>532</v>
      </c>
      <c r="H7228" s="7">
        <v>5.0894194800000001</v>
      </c>
      <c r="I7228" s="7">
        <v>73.539666667000006</v>
      </c>
      <c r="J7228" s="7">
        <v>5.0726023119999999</v>
      </c>
      <c r="K7228" s="7">
        <v>2.0761900000000001E-4</v>
      </c>
      <c r="L7228" s="7">
        <v>4.1523871759999998E-5</v>
      </c>
      <c r="M7228" s="7">
        <v>73.296666666999997</v>
      </c>
      <c r="N7228" s="7">
        <v>3.0000000000000001E-3</v>
      </c>
      <c r="O7228" s="7">
        <v>5.9999999999999995E-4</v>
      </c>
      <c r="P7228" s="7">
        <v>1</v>
      </c>
      <c r="Q7228" s="7">
        <v>28</v>
      </c>
      <c r="R7228" s="7">
        <v>265</v>
      </c>
      <c r="S7228" s="189">
        <v>45625.593981481485</v>
      </c>
    </row>
    <row r="7229" spans="1:19">
      <c r="A7229" s="7">
        <v>2006</v>
      </c>
      <c r="B7229" s="123" t="s">
        <v>537</v>
      </c>
      <c r="C7229" s="123" t="s">
        <v>538</v>
      </c>
      <c r="D7229" s="123" t="s">
        <v>550</v>
      </c>
      <c r="E7229" s="123" t="s">
        <v>160</v>
      </c>
      <c r="F7229" s="7">
        <v>0</v>
      </c>
      <c r="G7229" s="123" t="s">
        <v>532</v>
      </c>
      <c r="H7229" s="7">
        <v>0</v>
      </c>
      <c r="I7229" s="7"/>
      <c r="J7229" s="7">
        <v>0</v>
      </c>
      <c r="K7229" s="7">
        <v>0</v>
      </c>
      <c r="L7229" s="7">
        <v>0</v>
      </c>
      <c r="M7229" s="7"/>
      <c r="N7229" s="7"/>
      <c r="O7229" s="7"/>
      <c r="P7229" s="7">
        <v>1</v>
      </c>
      <c r="Q7229" s="7">
        <v>28</v>
      </c>
      <c r="R7229" s="7">
        <v>265</v>
      </c>
      <c r="S7229" s="189">
        <v>45625.593981481485</v>
      </c>
    </row>
    <row r="7230" spans="1:19">
      <c r="A7230" s="7">
        <v>2006</v>
      </c>
      <c r="B7230" s="123" t="s">
        <v>537</v>
      </c>
      <c r="C7230" s="123" t="s">
        <v>538</v>
      </c>
      <c r="D7230" s="123" t="s">
        <v>550</v>
      </c>
      <c r="E7230" s="123" t="s">
        <v>163</v>
      </c>
      <c r="F7230" s="7">
        <v>125.077713879</v>
      </c>
      <c r="G7230" s="123" t="s">
        <v>532</v>
      </c>
      <c r="H7230" s="7">
        <v>7.9730163320000003</v>
      </c>
      <c r="I7230" s="7">
        <v>63.744500000000002</v>
      </c>
      <c r="J7230" s="7">
        <v>7.9661995970000001</v>
      </c>
      <c r="K7230" s="7">
        <v>1.2507800000000001E-4</v>
      </c>
      <c r="L7230" s="7">
        <v>1.250777139E-5</v>
      </c>
      <c r="M7230" s="7">
        <v>63.69</v>
      </c>
      <c r="N7230" s="7">
        <v>1E-3</v>
      </c>
      <c r="O7230" s="7">
        <v>1E-4</v>
      </c>
      <c r="P7230" s="7">
        <v>1</v>
      </c>
      <c r="Q7230" s="7">
        <v>28</v>
      </c>
      <c r="R7230" s="7">
        <v>265</v>
      </c>
      <c r="S7230" s="189">
        <v>45625.593981481485</v>
      </c>
    </row>
    <row r="7231" spans="1:19">
      <c r="A7231" s="7">
        <v>2006</v>
      </c>
      <c r="B7231" s="123" t="s">
        <v>537</v>
      </c>
      <c r="C7231" s="123" t="s">
        <v>538</v>
      </c>
      <c r="D7231" s="123" t="s">
        <v>550</v>
      </c>
      <c r="E7231" s="123" t="s">
        <v>535</v>
      </c>
      <c r="F7231" s="7">
        <v>6350.7076363619999</v>
      </c>
      <c r="G7231" s="123" t="s">
        <v>532</v>
      </c>
      <c r="H7231" s="7">
        <v>361.20313617800002</v>
      </c>
      <c r="I7231" s="7">
        <v>56.876045452</v>
      </c>
      <c r="J7231" s="7">
        <v>360.85702261199998</v>
      </c>
      <c r="K7231" s="7">
        <v>6.350708E-3</v>
      </c>
      <c r="L7231" s="7">
        <v>6.3507099999999996E-4</v>
      </c>
      <c r="M7231" s="7">
        <v>56.821545452000002</v>
      </c>
      <c r="N7231" s="7">
        <v>1E-3</v>
      </c>
      <c r="O7231" s="7">
        <v>1E-4</v>
      </c>
      <c r="P7231" s="7">
        <v>1</v>
      </c>
      <c r="Q7231" s="7">
        <v>28</v>
      </c>
      <c r="R7231" s="7">
        <v>265</v>
      </c>
      <c r="S7231" s="189">
        <v>45625.593981481485</v>
      </c>
    </row>
    <row r="7232" spans="1:19">
      <c r="A7232" s="7">
        <v>2006</v>
      </c>
      <c r="B7232" s="123" t="s">
        <v>537</v>
      </c>
      <c r="C7232" s="123" t="s">
        <v>538</v>
      </c>
      <c r="D7232" s="123" t="s">
        <v>550</v>
      </c>
      <c r="E7232" s="123" t="s">
        <v>541</v>
      </c>
      <c r="F7232" s="7">
        <v>0</v>
      </c>
      <c r="G7232" s="123" t="s">
        <v>532</v>
      </c>
      <c r="H7232" s="7">
        <v>0</v>
      </c>
      <c r="I7232" s="7"/>
      <c r="J7232" s="7">
        <v>0</v>
      </c>
      <c r="K7232" s="7">
        <v>0</v>
      </c>
      <c r="L7232" s="7">
        <v>0</v>
      </c>
      <c r="M7232" s="7"/>
      <c r="N7232" s="7"/>
      <c r="O7232" s="7"/>
      <c r="P7232" s="7">
        <v>1</v>
      </c>
      <c r="Q7232" s="7">
        <v>28</v>
      </c>
      <c r="R7232" s="7">
        <v>265</v>
      </c>
      <c r="S7232" s="189">
        <v>45625.593981481485</v>
      </c>
    </row>
    <row r="7233" spans="1:19">
      <c r="A7233" s="7">
        <v>2006</v>
      </c>
      <c r="B7233" s="123" t="s">
        <v>537</v>
      </c>
      <c r="C7233" s="123" t="s">
        <v>538</v>
      </c>
      <c r="D7233" s="123" t="s">
        <v>551</v>
      </c>
      <c r="E7233" s="123" t="s">
        <v>540</v>
      </c>
      <c r="F7233" s="7">
        <v>0</v>
      </c>
      <c r="G7233" s="123" t="s">
        <v>532</v>
      </c>
      <c r="H7233" s="7">
        <v>0</v>
      </c>
      <c r="I7233" s="7"/>
      <c r="J7233" s="7">
        <v>0</v>
      </c>
      <c r="K7233" s="7">
        <v>0</v>
      </c>
      <c r="L7233" s="7">
        <v>0</v>
      </c>
      <c r="M7233" s="7"/>
      <c r="N7233" s="7"/>
      <c r="O7233" s="7"/>
      <c r="P7233" s="7">
        <v>1</v>
      </c>
      <c r="Q7233" s="7">
        <v>28</v>
      </c>
      <c r="R7233" s="7">
        <v>265</v>
      </c>
      <c r="S7233" s="189">
        <v>45625.593981481485</v>
      </c>
    </row>
    <row r="7234" spans="1:19">
      <c r="A7234" s="7">
        <v>2006</v>
      </c>
      <c r="B7234" s="123" t="s">
        <v>537</v>
      </c>
      <c r="C7234" s="123" t="s">
        <v>538</v>
      </c>
      <c r="D7234" s="123" t="s">
        <v>551</v>
      </c>
      <c r="E7234" s="123" t="s">
        <v>531</v>
      </c>
      <c r="F7234" s="7">
        <v>62.920181669999998</v>
      </c>
      <c r="G7234" s="123" t="s">
        <v>532</v>
      </c>
      <c r="H7234" s="7">
        <v>4.7978526129999999</v>
      </c>
      <c r="I7234" s="7">
        <v>76.253</v>
      </c>
      <c r="J7234" s="7">
        <v>4.7825630090000004</v>
      </c>
      <c r="K7234" s="7">
        <v>1.8876099999999999E-4</v>
      </c>
      <c r="L7234" s="7">
        <v>3.7752108999999999E-5</v>
      </c>
      <c r="M7234" s="7">
        <v>76.010000000000005</v>
      </c>
      <c r="N7234" s="7">
        <v>3.0000000000000001E-3</v>
      </c>
      <c r="O7234" s="7">
        <v>5.9999999999999995E-4</v>
      </c>
      <c r="P7234" s="7">
        <v>1</v>
      </c>
      <c r="Q7234" s="7">
        <v>28</v>
      </c>
      <c r="R7234" s="7">
        <v>265</v>
      </c>
      <c r="S7234" s="189">
        <v>45625.593981481485</v>
      </c>
    </row>
    <row r="7235" spans="1:19">
      <c r="A7235" s="7">
        <v>2006</v>
      </c>
      <c r="B7235" s="123" t="s">
        <v>537</v>
      </c>
      <c r="C7235" s="123" t="s">
        <v>538</v>
      </c>
      <c r="D7235" s="123" t="s">
        <v>551</v>
      </c>
      <c r="E7235" s="123" t="s">
        <v>533</v>
      </c>
      <c r="F7235" s="7">
        <v>38.409581381999999</v>
      </c>
      <c r="G7235" s="123" t="s">
        <v>532</v>
      </c>
      <c r="H7235" s="7">
        <v>2.8246278120000001</v>
      </c>
      <c r="I7235" s="7">
        <v>73.539666667000006</v>
      </c>
      <c r="J7235" s="7">
        <v>2.8152942830000001</v>
      </c>
      <c r="K7235" s="7">
        <v>1.15229E-4</v>
      </c>
      <c r="L7235" s="7">
        <v>2.3045748829999999E-5</v>
      </c>
      <c r="M7235" s="7">
        <v>73.296666666999997</v>
      </c>
      <c r="N7235" s="7">
        <v>3.0000000000000001E-3</v>
      </c>
      <c r="O7235" s="7">
        <v>5.9999999999999995E-4</v>
      </c>
      <c r="P7235" s="7">
        <v>1</v>
      </c>
      <c r="Q7235" s="7">
        <v>28</v>
      </c>
      <c r="R7235" s="7">
        <v>265</v>
      </c>
      <c r="S7235" s="189">
        <v>45625.593981481485</v>
      </c>
    </row>
    <row r="7236" spans="1:19">
      <c r="A7236" s="7">
        <v>2006</v>
      </c>
      <c r="B7236" s="123" t="s">
        <v>537</v>
      </c>
      <c r="C7236" s="123" t="s">
        <v>538</v>
      </c>
      <c r="D7236" s="123" t="s">
        <v>551</v>
      </c>
      <c r="E7236" s="123" t="s">
        <v>160</v>
      </c>
      <c r="F7236" s="7">
        <v>12.831209917000001</v>
      </c>
      <c r="G7236" s="123" t="s">
        <v>532</v>
      </c>
      <c r="H7236" s="7">
        <v>0.91913805999999998</v>
      </c>
      <c r="I7236" s="7">
        <v>71.632999999999996</v>
      </c>
      <c r="J7236" s="7">
        <v>0.91602007600000002</v>
      </c>
      <c r="K7236" s="7">
        <v>3.8493629750000003E-5</v>
      </c>
      <c r="L7236" s="7">
        <v>7.69872595E-6</v>
      </c>
      <c r="M7236" s="7">
        <v>71.39</v>
      </c>
      <c r="N7236" s="7">
        <v>3.0000000000000001E-3</v>
      </c>
      <c r="O7236" s="7">
        <v>5.9999999999999995E-4</v>
      </c>
      <c r="P7236" s="7">
        <v>1</v>
      </c>
      <c r="Q7236" s="7">
        <v>28</v>
      </c>
      <c r="R7236" s="7">
        <v>265</v>
      </c>
      <c r="S7236" s="189">
        <v>45625.593981481485</v>
      </c>
    </row>
    <row r="7237" spans="1:19">
      <c r="A7237" s="7">
        <v>2006</v>
      </c>
      <c r="B7237" s="123" t="s">
        <v>537</v>
      </c>
      <c r="C7237" s="123" t="s">
        <v>538</v>
      </c>
      <c r="D7237" s="123" t="s">
        <v>551</v>
      </c>
      <c r="E7237" s="123" t="s">
        <v>163</v>
      </c>
      <c r="F7237" s="7">
        <v>61.541860669000002</v>
      </c>
      <c r="G7237" s="123" t="s">
        <v>532</v>
      </c>
      <c r="H7237" s="7">
        <v>3.9229551370000002</v>
      </c>
      <c r="I7237" s="7">
        <v>63.744500000000002</v>
      </c>
      <c r="J7237" s="7">
        <v>3.919601106</v>
      </c>
      <c r="K7237" s="7">
        <v>6.1541860670000003E-5</v>
      </c>
      <c r="L7237" s="7">
        <v>6.1541860669999998E-6</v>
      </c>
      <c r="M7237" s="7">
        <v>63.69</v>
      </c>
      <c r="N7237" s="7">
        <v>1E-3</v>
      </c>
      <c r="O7237" s="7">
        <v>1E-4</v>
      </c>
      <c r="P7237" s="7">
        <v>1</v>
      </c>
      <c r="Q7237" s="7">
        <v>28</v>
      </c>
      <c r="R7237" s="7">
        <v>265</v>
      </c>
      <c r="S7237" s="189">
        <v>45625.593981481485</v>
      </c>
    </row>
    <row r="7238" spans="1:19">
      <c r="A7238" s="7">
        <v>2006</v>
      </c>
      <c r="B7238" s="123" t="s">
        <v>537</v>
      </c>
      <c r="C7238" s="123" t="s">
        <v>538</v>
      </c>
      <c r="D7238" s="123" t="s">
        <v>551</v>
      </c>
      <c r="E7238" s="123" t="s">
        <v>535</v>
      </c>
      <c r="F7238" s="7">
        <v>351.90184527500003</v>
      </c>
      <c r="G7238" s="123" t="s">
        <v>532</v>
      </c>
      <c r="H7238" s="7">
        <v>20.014785347</v>
      </c>
      <c r="I7238" s="7">
        <v>56.876045452</v>
      </c>
      <c r="J7238" s="7">
        <v>19.995606695999999</v>
      </c>
      <c r="K7238" s="7">
        <v>3.5190200000000002E-4</v>
      </c>
      <c r="L7238" s="7">
        <v>3.5190184529999998E-5</v>
      </c>
      <c r="M7238" s="7">
        <v>56.821545452000002</v>
      </c>
      <c r="N7238" s="7">
        <v>1E-3</v>
      </c>
      <c r="O7238" s="7">
        <v>1E-4</v>
      </c>
      <c r="P7238" s="7">
        <v>1</v>
      </c>
      <c r="Q7238" s="7">
        <v>28</v>
      </c>
      <c r="R7238" s="7">
        <v>265</v>
      </c>
      <c r="S7238" s="189">
        <v>45625.593981481485</v>
      </c>
    </row>
    <row r="7239" spans="1:19">
      <c r="A7239" s="7">
        <v>2006</v>
      </c>
      <c r="B7239" s="123" t="s">
        <v>537</v>
      </c>
      <c r="C7239" s="123" t="s">
        <v>538</v>
      </c>
      <c r="D7239" s="123" t="s">
        <v>551</v>
      </c>
      <c r="E7239" s="123" t="s">
        <v>541</v>
      </c>
      <c r="F7239" s="7">
        <v>0</v>
      </c>
      <c r="G7239" s="123" t="s">
        <v>532</v>
      </c>
      <c r="H7239" s="7">
        <v>0</v>
      </c>
      <c r="I7239" s="7"/>
      <c r="J7239" s="7">
        <v>0</v>
      </c>
      <c r="K7239" s="7">
        <v>0</v>
      </c>
      <c r="L7239" s="7">
        <v>0</v>
      </c>
      <c r="M7239" s="7"/>
      <c r="N7239" s="7"/>
      <c r="O7239" s="7"/>
      <c r="P7239" s="7">
        <v>1</v>
      </c>
      <c r="Q7239" s="7">
        <v>28</v>
      </c>
      <c r="R7239" s="7">
        <v>265</v>
      </c>
      <c r="S7239" s="189">
        <v>45625.593981481485</v>
      </c>
    </row>
    <row r="7240" spans="1:19">
      <c r="A7240" s="7">
        <v>2006</v>
      </c>
      <c r="B7240" s="123" t="s">
        <v>537</v>
      </c>
      <c r="C7240" s="123" t="s">
        <v>538</v>
      </c>
      <c r="D7240" s="123" t="s">
        <v>552</v>
      </c>
      <c r="E7240" s="123" t="s">
        <v>540</v>
      </c>
      <c r="F7240" s="7">
        <v>0</v>
      </c>
      <c r="G7240" s="123" t="s">
        <v>532</v>
      </c>
      <c r="H7240" s="7">
        <v>0</v>
      </c>
      <c r="I7240" s="7"/>
      <c r="J7240" s="7">
        <v>0</v>
      </c>
      <c r="K7240" s="7">
        <v>0</v>
      </c>
      <c r="L7240" s="7">
        <v>0</v>
      </c>
      <c r="M7240" s="7"/>
      <c r="N7240" s="7"/>
      <c r="O7240" s="7"/>
      <c r="P7240" s="7">
        <v>1</v>
      </c>
      <c r="Q7240" s="7">
        <v>28</v>
      </c>
      <c r="R7240" s="7">
        <v>265</v>
      </c>
      <c r="S7240" s="189">
        <v>45625.593981481485</v>
      </c>
    </row>
    <row r="7241" spans="1:19">
      <c r="A7241" s="7">
        <v>2006</v>
      </c>
      <c r="B7241" s="123" t="s">
        <v>537</v>
      </c>
      <c r="C7241" s="123" t="s">
        <v>538</v>
      </c>
      <c r="D7241" s="123" t="s">
        <v>552</v>
      </c>
      <c r="E7241" s="123" t="s">
        <v>531</v>
      </c>
      <c r="F7241" s="7">
        <v>372.26992731899998</v>
      </c>
      <c r="G7241" s="123" t="s">
        <v>532</v>
      </c>
      <c r="H7241" s="7">
        <v>28.386698767999999</v>
      </c>
      <c r="I7241" s="7">
        <v>76.253</v>
      </c>
      <c r="J7241" s="7">
        <v>28.296237176000002</v>
      </c>
      <c r="K7241" s="7">
        <v>1.11681E-3</v>
      </c>
      <c r="L7241" s="7">
        <v>2.2336200000000001E-4</v>
      </c>
      <c r="M7241" s="7">
        <v>76.010000000000005</v>
      </c>
      <c r="N7241" s="7">
        <v>3.0000000000000001E-3</v>
      </c>
      <c r="O7241" s="7">
        <v>5.9999999999999995E-4</v>
      </c>
      <c r="P7241" s="7">
        <v>1</v>
      </c>
      <c r="Q7241" s="7">
        <v>28</v>
      </c>
      <c r="R7241" s="7">
        <v>265</v>
      </c>
      <c r="S7241" s="189">
        <v>45625.593981481485</v>
      </c>
    </row>
    <row r="7242" spans="1:19">
      <c r="A7242" s="7">
        <v>2006</v>
      </c>
      <c r="B7242" s="123" t="s">
        <v>537</v>
      </c>
      <c r="C7242" s="123" t="s">
        <v>538</v>
      </c>
      <c r="D7242" s="123" t="s">
        <v>552</v>
      </c>
      <c r="E7242" s="123" t="s">
        <v>533</v>
      </c>
      <c r="F7242" s="7">
        <v>379.64682756299999</v>
      </c>
      <c r="G7242" s="123" t="s">
        <v>532</v>
      </c>
      <c r="H7242" s="7">
        <v>27.919101149999999</v>
      </c>
      <c r="I7242" s="7">
        <v>73.539666667000006</v>
      </c>
      <c r="J7242" s="7">
        <v>27.826846970999998</v>
      </c>
      <c r="K7242" s="7">
        <v>1.13894E-3</v>
      </c>
      <c r="L7242" s="7">
        <v>2.2778800000000001E-4</v>
      </c>
      <c r="M7242" s="7">
        <v>73.296666666999997</v>
      </c>
      <c r="N7242" s="7">
        <v>3.0000000000000001E-3</v>
      </c>
      <c r="O7242" s="7">
        <v>5.9999999999999995E-4</v>
      </c>
      <c r="P7242" s="7">
        <v>1</v>
      </c>
      <c r="Q7242" s="7">
        <v>28</v>
      </c>
      <c r="R7242" s="7">
        <v>265</v>
      </c>
      <c r="S7242" s="189">
        <v>45625.593981481485</v>
      </c>
    </row>
    <row r="7243" spans="1:19">
      <c r="A7243" s="7">
        <v>2006</v>
      </c>
      <c r="B7243" s="123" t="s">
        <v>537</v>
      </c>
      <c r="C7243" s="123" t="s">
        <v>538</v>
      </c>
      <c r="D7243" s="123" t="s">
        <v>552</v>
      </c>
      <c r="E7243" s="123" t="s">
        <v>160</v>
      </c>
      <c r="F7243" s="7">
        <v>75.916398469000001</v>
      </c>
      <c r="G7243" s="123" t="s">
        <v>532</v>
      </c>
      <c r="H7243" s="7">
        <v>5.4381193720000001</v>
      </c>
      <c r="I7243" s="7">
        <v>71.632999999999996</v>
      </c>
      <c r="J7243" s="7">
        <v>5.4196716870000001</v>
      </c>
      <c r="K7243" s="7">
        <v>2.2774899999999999E-4</v>
      </c>
      <c r="L7243" s="7">
        <v>4.5549839080000001E-5</v>
      </c>
      <c r="M7243" s="7">
        <v>71.39</v>
      </c>
      <c r="N7243" s="7">
        <v>3.0000000000000001E-3</v>
      </c>
      <c r="O7243" s="7">
        <v>5.9999999999999995E-4</v>
      </c>
      <c r="P7243" s="7">
        <v>1</v>
      </c>
      <c r="Q7243" s="7">
        <v>28</v>
      </c>
      <c r="R7243" s="7">
        <v>265</v>
      </c>
      <c r="S7243" s="189">
        <v>45625.593981481485</v>
      </c>
    </row>
    <row r="7244" spans="1:19">
      <c r="A7244" s="7">
        <v>2006</v>
      </c>
      <c r="B7244" s="123" t="s">
        <v>537</v>
      </c>
      <c r="C7244" s="123" t="s">
        <v>538</v>
      </c>
      <c r="D7244" s="123" t="s">
        <v>552</v>
      </c>
      <c r="E7244" s="123" t="s">
        <v>163</v>
      </c>
      <c r="F7244" s="7">
        <v>928.02225536599997</v>
      </c>
      <c r="G7244" s="123" t="s">
        <v>532</v>
      </c>
      <c r="H7244" s="7">
        <v>59.156314657000003</v>
      </c>
      <c r="I7244" s="7">
        <v>63.744500000000002</v>
      </c>
      <c r="J7244" s="7">
        <v>59.105737443999999</v>
      </c>
      <c r="K7244" s="7">
        <v>9.2802200000000003E-4</v>
      </c>
      <c r="L7244" s="7">
        <v>9.2802225540000003E-5</v>
      </c>
      <c r="M7244" s="7">
        <v>63.69</v>
      </c>
      <c r="N7244" s="7">
        <v>1E-3</v>
      </c>
      <c r="O7244" s="7">
        <v>1E-4</v>
      </c>
      <c r="P7244" s="7">
        <v>1</v>
      </c>
      <c r="Q7244" s="7">
        <v>28</v>
      </c>
      <c r="R7244" s="7">
        <v>265</v>
      </c>
      <c r="S7244" s="189">
        <v>45625.593981481485</v>
      </c>
    </row>
    <row r="7245" spans="1:19">
      <c r="A7245" s="7">
        <v>2006</v>
      </c>
      <c r="B7245" s="123" t="s">
        <v>537</v>
      </c>
      <c r="C7245" s="123" t="s">
        <v>538</v>
      </c>
      <c r="D7245" s="123" t="s">
        <v>552</v>
      </c>
      <c r="E7245" s="123" t="s">
        <v>535</v>
      </c>
      <c r="F7245" s="7">
        <v>1283.8138687969999</v>
      </c>
      <c r="G7245" s="123" t="s">
        <v>532</v>
      </c>
      <c r="H7245" s="7">
        <v>73.018255953999997</v>
      </c>
      <c r="I7245" s="7">
        <v>56.876045452</v>
      </c>
      <c r="J7245" s="7">
        <v>72.948288098000006</v>
      </c>
      <c r="K7245" s="7">
        <v>1.2838140000000001E-3</v>
      </c>
      <c r="L7245" s="7">
        <v>1.28381E-4</v>
      </c>
      <c r="M7245" s="7">
        <v>56.821545452000002</v>
      </c>
      <c r="N7245" s="7">
        <v>1E-3</v>
      </c>
      <c r="O7245" s="7">
        <v>1E-4</v>
      </c>
      <c r="P7245" s="7">
        <v>1</v>
      </c>
      <c r="Q7245" s="7">
        <v>28</v>
      </c>
      <c r="R7245" s="7">
        <v>265</v>
      </c>
      <c r="S7245" s="189">
        <v>45625.593981481485</v>
      </c>
    </row>
    <row r="7246" spans="1:19">
      <c r="A7246" s="7">
        <v>2006</v>
      </c>
      <c r="B7246" s="123" t="s">
        <v>537</v>
      </c>
      <c r="C7246" s="123" t="s">
        <v>538</v>
      </c>
      <c r="D7246" s="123" t="s">
        <v>552</v>
      </c>
      <c r="E7246" s="123" t="s">
        <v>541</v>
      </c>
      <c r="F7246" s="7">
        <v>0</v>
      </c>
      <c r="G7246" s="123" t="s">
        <v>532</v>
      </c>
      <c r="H7246" s="7">
        <v>0</v>
      </c>
      <c r="I7246" s="7"/>
      <c r="J7246" s="7">
        <v>0</v>
      </c>
      <c r="K7246" s="7">
        <v>0</v>
      </c>
      <c r="L7246" s="7">
        <v>0</v>
      </c>
      <c r="M7246" s="7"/>
      <c r="N7246" s="7"/>
      <c r="O7246" s="7"/>
      <c r="P7246" s="7">
        <v>1</v>
      </c>
      <c r="Q7246" s="7">
        <v>28</v>
      </c>
      <c r="R7246" s="7">
        <v>265</v>
      </c>
      <c r="S7246" s="189">
        <v>45625.593981481485</v>
      </c>
    </row>
    <row r="7247" spans="1:19">
      <c r="A7247" s="7">
        <v>2006</v>
      </c>
      <c r="B7247" s="123" t="s">
        <v>537</v>
      </c>
      <c r="C7247" s="123" t="s">
        <v>538</v>
      </c>
      <c r="D7247" s="123" t="s">
        <v>567</v>
      </c>
      <c r="E7247" s="123" t="s">
        <v>540</v>
      </c>
      <c r="F7247" s="7">
        <v>0</v>
      </c>
      <c r="G7247" s="123" t="s">
        <v>532</v>
      </c>
      <c r="H7247" s="7">
        <v>0</v>
      </c>
      <c r="I7247" s="7"/>
      <c r="J7247" s="7">
        <v>0</v>
      </c>
      <c r="K7247" s="7">
        <v>0</v>
      </c>
      <c r="L7247" s="7">
        <v>0</v>
      </c>
      <c r="M7247" s="7"/>
      <c r="N7247" s="7"/>
      <c r="O7247" s="7"/>
      <c r="P7247" s="7">
        <v>1</v>
      </c>
      <c r="Q7247" s="7">
        <v>28</v>
      </c>
      <c r="R7247" s="7">
        <v>265</v>
      </c>
      <c r="S7247" s="189">
        <v>45625.593981481485</v>
      </c>
    </row>
    <row r="7248" spans="1:19">
      <c r="A7248" s="7">
        <v>2006</v>
      </c>
      <c r="B7248" s="123" t="s">
        <v>537</v>
      </c>
      <c r="C7248" s="123" t="s">
        <v>538</v>
      </c>
      <c r="D7248" s="123" t="s">
        <v>567</v>
      </c>
      <c r="E7248" s="123" t="s">
        <v>531</v>
      </c>
      <c r="F7248" s="7">
        <v>20.910880047999999</v>
      </c>
      <c r="G7248" s="123" t="s">
        <v>532</v>
      </c>
      <c r="H7248" s="7">
        <v>1.594517336</v>
      </c>
      <c r="I7248" s="7">
        <v>76.253</v>
      </c>
      <c r="J7248" s="7">
        <v>1.5894359920000001</v>
      </c>
      <c r="K7248" s="7">
        <v>6.2732640140000003E-5</v>
      </c>
      <c r="L7248" s="7">
        <v>1.254652803E-5</v>
      </c>
      <c r="M7248" s="7">
        <v>76.010000000000005</v>
      </c>
      <c r="N7248" s="7">
        <v>3.0000000000000001E-3</v>
      </c>
      <c r="O7248" s="7">
        <v>5.9999999999999995E-4</v>
      </c>
      <c r="P7248" s="7">
        <v>1</v>
      </c>
      <c r="Q7248" s="7">
        <v>28</v>
      </c>
      <c r="R7248" s="7">
        <v>265</v>
      </c>
      <c r="S7248" s="189">
        <v>45625.593981481485</v>
      </c>
    </row>
    <row r="7249" spans="1:19">
      <c r="A7249" s="7">
        <v>2006</v>
      </c>
      <c r="B7249" s="123" t="s">
        <v>537</v>
      </c>
      <c r="C7249" s="123" t="s">
        <v>538</v>
      </c>
      <c r="D7249" s="123" t="s">
        <v>567</v>
      </c>
      <c r="E7249" s="123" t="s">
        <v>533</v>
      </c>
      <c r="F7249" s="7">
        <v>21.35513405</v>
      </c>
      <c r="G7249" s="123" t="s">
        <v>532</v>
      </c>
      <c r="H7249" s="7">
        <v>1.57044944</v>
      </c>
      <c r="I7249" s="7">
        <v>73.539666667000006</v>
      </c>
      <c r="J7249" s="7">
        <v>1.5652601420000001</v>
      </c>
      <c r="K7249" s="7">
        <v>6.4065402150000005E-5</v>
      </c>
      <c r="L7249" s="7">
        <v>1.2813080430000001E-5</v>
      </c>
      <c r="M7249" s="7">
        <v>73.296666666999997</v>
      </c>
      <c r="N7249" s="7">
        <v>3.0000000000000001E-3</v>
      </c>
      <c r="O7249" s="7">
        <v>5.9999999999999995E-4</v>
      </c>
      <c r="P7249" s="7">
        <v>1</v>
      </c>
      <c r="Q7249" s="7">
        <v>28</v>
      </c>
      <c r="R7249" s="7">
        <v>265</v>
      </c>
      <c r="S7249" s="189">
        <v>45625.593981481485</v>
      </c>
    </row>
    <row r="7250" spans="1:19">
      <c r="A7250" s="7">
        <v>2006</v>
      </c>
      <c r="B7250" s="123" t="s">
        <v>537</v>
      </c>
      <c r="C7250" s="123" t="s">
        <v>538</v>
      </c>
      <c r="D7250" s="123" t="s">
        <v>567</v>
      </c>
      <c r="E7250" s="123" t="s">
        <v>160</v>
      </c>
      <c r="F7250" s="7">
        <v>4.2643216270000002</v>
      </c>
      <c r="G7250" s="123" t="s">
        <v>532</v>
      </c>
      <c r="H7250" s="7">
        <v>0.30546615100000002</v>
      </c>
      <c r="I7250" s="7">
        <v>71.632999999999996</v>
      </c>
      <c r="J7250" s="7">
        <v>0.30442992099999999</v>
      </c>
      <c r="K7250" s="7">
        <v>1.2792964880000001E-5</v>
      </c>
      <c r="L7250" s="7">
        <v>2.5585929759999999E-6</v>
      </c>
      <c r="M7250" s="7">
        <v>71.39</v>
      </c>
      <c r="N7250" s="7">
        <v>3.0000000000000001E-3</v>
      </c>
      <c r="O7250" s="7">
        <v>5.9999999999999995E-4</v>
      </c>
      <c r="P7250" s="7">
        <v>1</v>
      </c>
      <c r="Q7250" s="7">
        <v>28</v>
      </c>
      <c r="R7250" s="7">
        <v>265</v>
      </c>
      <c r="S7250" s="189">
        <v>45625.593981481485</v>
      </c>
    </row>
    <row r="7251" spans="1:19">
      <c r="A7251" s="7">
        <v>2006</v>
      </c>
      <c r="B7251" s="123" t="s">
        <v>537</v>
      </c>
      <c r="C7251" s="123" t="s">
        <v>538</v>
      </c>
      <c r="D7251" s="123" t="s">
        <v>567</v>
      </c>
      <c r="E7251" s="123" t="s">
        <v>163</v>
      </c>
      <c r="F7251" s="7">
        <v>31.541336543</v>
      </c>
      <c r="G7251" s="123" t="s">
        <v>532</v>
      </c>
      <c r="H7251" s="7">
        <v>2.0105867270000002</v>
      </c>
      <c r="I7251" s="7">
        <v>63.744500000000002</v>
      </c>
      <c r="J7251" s="7">
        <v>2.0088677239999999</v>
      </c>
      <c r="K7251" s="7">
        <v>3.1541336539999998E-5</v>
      </c>
      <c r="L7251" s="7">
        <v>3.1541336539999999E-6</v>
      </c>
      <c r="M7251" s="7">
        <v>63.69</v>
      </c>
      <c r="N7251" s="7">
        <v>1E-3</v>
      </c>
      <c r="O7251" s="7">
        <v>1E-4</v>
      </c>
      <c r="P7251" s="7">
        <v>1</v>
      </c>
      <c r="Q7251" s="7">
        <v>28</v>
      </c>
      <c r="R7251" s="7">
        <v>265</v>
      </c>
      <c r="S7251" s="189">
        <v>45625.593981481485</v>
      </c>
    </row>
    <row r="7252" spans="1:19">
      <c r="A7252" s="7">
        <v>2006</v>
      </c>
      <c r="B7252" s="123" t="s">
        <v>537</v>
      </c>
      <c r="C7252" s="123" t="s">
        <v>538</v>
      </c>
      <c r="D7252" s="123" t="s">
        <v>567</v>
      </c>
      <c r="E7252" s="123" t="s">
        <v>535</v>
      </c>
      <c r="F7252" s="7">
        <v>288.91744644400001</v>
      </c>
      <c r="G7252" s="123" t="s">
        <v>532</v>
      </c>
      <c r="H7252" s="7">
        <v>16.432481815999999</v>
      </c>
      <c r="I7252" s="7">
        <v>56.876045452</v>
      </c>
      <c r="J7252" s="7">
        <v>16.416735814999999</v>
      </c>
      <c r="K7252" s="7">
        <v>2.8891700000000003E-4</v>
      </c>
      <c r="L7252" s="7">
        <v>2.8891744639999999E-5</v>
      </c>
      <c r="M7252" s="7">
        <v>56.821545452000002</v>
      </c>
      <c r="N7252" s="7">
        <v>1E-3</v>
      </c>
      <c r="O7252" s="7">
        <v>1E-4</v>
      </c>
      <c r="P7252" s="7">
        <v>1</v>
      </c>
      <c r="Q7252" s="7">
        <v>28</v>
      </c>
      <c r="R7252" s="7">
        <v>265</v>
      </c>
      <c r="S7252" s="189">
        <v>45625.593981481485</v>
      </c>
    </row>
    <row r="7253" spans="1:19">
      <c r="A7253" s="7">
        <v>2006</v>
      </c>
      <c r="B7253" s="123" t="s">
        <v>537</v>
      </c>
      <c r="C7253" s="123" t="s">
        <v>538</v>
      </c>
      <c r="D7253" s="123" t="s">
        <v>567</v>
      </c>
      <c r="E7253" s="123" t="s">
        <v>541</v>
      </c>
      <c r="F7253" s="7">
        <v>0</v>
      </c>
      <c r="G7253" s="123" t="s">
        <v>532</v>
      </c>
      <c r="H7253" s="7">
        <v>0</v>
      </c>
      <c r="I7253" s="7"/>
      <c r="J7253" s="7">
        <v>0</v>
      </c>
      <c r="K7253" s="7">
        <v>0</v>
      </c>
      <c r="L7253" s="7">
        <v>0</v>
      </c>
      <c r="M7253" s="7"/>
      <c r="N7253" s="7"/>
      <c r="O7253" s="7"/>
      <c r="P7253" s="7">
        <v>1</v>
      </c>
      <c r="Q7253" s="7">
        <v>28</v>
      </c>
      <c r="R7253" s="7">
        <v>265</v>
      </c>
      <c r="S7253" s="189">
        <v>45625.593981481485</v>
      </c>
    </row>
    <row r="7254" spans="1:19">
      <c r="A7254" s="7">
        <v>2006</v>
      </c>
      <c r="B7254" s="123" t="s">
        <v>537</v>
      </c>
      <c r="C7254" s="123" t="s">
        <v>538</v>
      </c>
      <c r="D7254" s="123" t="s">
        <v>568</v>
      </c>
      <c r="E7254" s="123" t="s">
        <v>540</v>
      </c>
      <c r="F7254" s="7">
        <v>0</v>
      </c>
      <c r="G7254" s="123" t="s">
        <v>532</v>
      </c>
      <c r="H7254" s="7">
        <v>0</v>
      </c>
      <c r="I7254" s="7"/>
      <c r="J7254" s="7">
        <v>0</v>
      </c>
      <c r="K7254" s="7">
        <v>0</v>
      </c>
      <c r="L7254" s="7">
        <v>0</v>
      </c>
      <c r="M7254" s="7"/>
      <c r="N7254" s="7"/>
      <c r="O7254" s="7"/>
      <c r="P7254" s="7">
        <v>1</v>
      </c>
      <c r="Q7254" s="7">
        <v>28</v>
      </c>
      <c r="R7254" s="7">
        <v>265</v>
      </c>
      <c r="S7254" s="189">
        <v>45625.593981481485</v>
      </c>
    </row>
    <row r="7255" spans="1:19">
      <c r="A7255" s="7">
        <v>2006</v>
      </c>
      <c r="B7255" s="123" t="s">
        <v>537</v>
      </c>
      <c r="C7255" s="123" t="s">
        <v>538</v>
      </c>
      <c r="D7255" s="123" t="s">
        <v>568</v>
      </c>
      <c r="E7255" s="123" t="s">
        <v>569</v>
      </c>
      <c r="F7255" s="7">
        <v>0</v>
      </c>
      <c r="G7255" s="123" t="s">
        <v>532</v>
      </c>
      <c r="H7255" s="7">
        <v>0</v>
      </c>
      <c r="I7255" s="7"/>
      <c r="J7255" s="7">
        <v>0</v>
      </c>
      <c r="K7255" s="7">
        <v>0</v>
      </c>
      <c r="L7255" s="7">
        <v>0</v>
      </c>
      <c r="M7255" s="7"/>
      <c r="N7255" s="7"/>
      <c r="O7255" s="7"/>
      <c r="P7255" s="7">
        <v>1</v>
      </c>
      <c r="Q7255" s="7">
        <v>28</v>
      </c>
      <c r="R7255" s="7">
        <v>265</v>
      </c>
      <c r="S7255" s="189">
        <v>45625.593981481485</v>
      </c>
    </row>
    <row r="7256" spans="1:19">
      <c r="A7256" s="7">
        <v>2006</v>
      </c>
      <c r="B7256" s="123" t="s">
        <v>537</v>
      </c>
      <c r="C7256" s="123" t="s">
        <v>538</v>
      </c>
      <c r="D7256" s="123" t="s">
        <v>568</v>
      </c>
      <c r="E7256" s="123" t="s">
        <v>531</v>
      </c>
      <c r="F7256" s="7">
        <v>136.999084084</v>
      </c>
      <c r="G7256" s="123" t="s">
        <v>532</v>
      </c>
      <c r="H7256" s="7">
        <v>10.446591159</v>
      </c>
      <c r="I7256" s="7">
        <v>76.253</v>
      </c>
      <c r="J7256" s="7">
        <v>10.413300381000001</v>
      </c>
      <c r="K7256" s="7">
        <v>4.1099700000000002E-4</v>
      </c>
      <c r="L7256" s="7">
        <v>8.2199450450000003E-5</v>
      </c>
      <c r="M7256" s="7">
        <v>76.010000000000005</v>
      </c>
      <c r="N7256" s="7">
        <v>3.0000000000000001E-3</v>
      </c>
      <c r="O7256" s="7">
        <v>5.9999999999999995E-4</v>
      </c>
      <c r="P7256" s="7">
        <v>1</v>
      </c>
      <c r="Q7256" s="7">
        <v>28</v>
      </c>
      <c r="R7256" s="7">
        <v>265</v>
      </c>
      <c r="S7256" s="189">
        <v>45625.593981481485</v>
      </c>
    </row>
    <row r="7257" spans="1:19">
      <c r="A7257" s="7">
        <v>2006</v>
      </c>
      <c r="B7257" s="123" t="s">
        <v>537</v>
      </c>
      <c r="C7257" s="123" t="s">
        <v>538</v>
      </c>
      <c r="D7257" s="123" t="s">
        <v>568</v>
      </c>
      <c r="E7257" s="123" t="s">
        <v>533</v>
      </c>
      <c r="F7257" s="7">
        <v>46.516623013</v>
      </c>
      <c r="G7257" s="123" t="s">
        <v>532</v>
      </c>
      <c r="H7257" s="7">
        <v>3.4208169509999999</v>
      </c>
      <c r="I7257" s="7">
        <v>73.539666667000006</v>
      </c>
      <c r="J7257" s="7">
        <v>3.4095134109999998</v>
      </c>
      <c r="K7257" s="7">
        <v>1.3955E-4</v>
      </c>
      <c r="L7257" s="7">
        <v>2.7909973810000001E-5</v>
      </c>
      <c r="M7257" s="7">
        <v>73.296666666999997</v>
      </c>
      <c r="N7257" s="7">
        <v>3.0000000000000001E-3</v>
      </c>
      <c r="O7257" s="7">
        <v>5.9999999999999995E-4</v>
      </c>
      <c r="P7257" s="7">
        <v>1</v>
      </c>
      <c r="Q7257" s="7">
        <v>28</v>
      </c>
      <c r="R7257" s="7">
        <v>265</v>
      </c>
      <c r="S7257" s="189">
        <v>45625.593981481485</v>
      </c>
    </row>
    <row r="7258" spans="1:19">
      <c r="A7258" s="7">
        <v>2006</v>
      </c>
      <c r="B7258" s="123" t="s">
        <v>537</v>
      </c>
      <c r="C7258" s="123" t="s">
        <v>538</v>
      </c>
      <c r="D7258" s="123" t="s">
        <v>568</v>
      </c>
      <c r="E7258" s="123" t="s">
        <v>160</v>
      </c>
      <c r="F7258" s="7">
        <v>27.937999537</v>
      </c>
      <c r="G7258" s="123" t="s">
        <v>532</v>
      </c>
      <c r="H7258" s="7">
        <v>2.0012827209999999</v>
      </c>
      <c r="I7258" s="7">
        <v>71.632999999999996</v>
      </c>
      <c r="J7258" s="7">
        <v>1.9944937869999999</v>
      </c>
      <c r="K7258" s="7">
        <v>8.3813998609999995E-5</v>
      </c>
      <c r="L7258" s="7">
        <v>1.676279972E-5</v>
      </c>
      <c r="M7258" s="7">
        <v>71.39</v>
      </c>
      <c r="N7258" s="7">
        <v>3.0000000000000001E-3</v>
      </c>
      <c r="O7258" s="7">
        <v>5.9999999999999995E-4</v>
      </c>
      <c r="P7258" s="7">
        <v>1</v>
      </c>
      <c r="Q7258" s="7">
        <v>28</v>
      </c>
      <c r="R7258" s="7">
        <v>265</v>
      </c>
      <c r="S7258" s="189">
        <v>45625.593981481485</v>
      </c>
    </row>
    <row r="7259" spans="1:19">
      <c r="A7259" s="7">
        <v>2006</v>
      </c>
      <c r="B7259" s="123" t="s">
        <v>537</v>
      </c>
      <c r="C7259" s="123" t="s">
        <v>538</v>
      </c>
      <c r="D7259" s="123" t="s">
        <v>568</v>
      </c>
      <c r="E7259" s="123" t="s">
        <v>163</v>
      </c>
      <c r="F7259" s="7">
        <v>21.571373843</v>
      </c>
      <c r="G7259" s="123" t="s">
        <v>532</v>
      </c>
      <c r="H7259" s="7">
        <v>1.37505644</v>
      </c>
      <c r="I7259" s="7">
        <v>63.744500000000002</v>
      </c>
      <c r="J7259" s="7">
        <v>1.3738808</v>
      </c>
      <c r="K7259" s="7">
        <v>2.157137384E-5</v>
      </c>
      <c r="L7259" s="7">
        <v>2.1571373840000002E-6</v>
      </c>
      <c r="M7259" s="7">
        <v>63.69</v>
      </c>
      <c r="N7259" s="7">
        <v>1E-3</v>
      </c>
      <c r="O7259" s="7">
        <v>1E-4</v>
      </c>
      <c r="P7259" s="7">
        <v>1</v>
      </c>
      <c r="Q7259" s="7">
        <v>28</v>
      </c>
      <c r="R7259" s="7">
        <v>265</v>
      </c>
      <c r="S7259" s="189">
        <v>45625.593981481485</v>
      </c>
    </row>
    <row r="7260" spans="1:19">
      <c r="A7260" s="7">
        <v>2006</v>
      </c>
      <c r="B7260" s="123" t="s">
        <v>537</v>
      </c>
      <c r="C7260" s="123" t="s">
        <v>538</v>
      </c>
      <c r="D7260" s="123" t="s">
        <v>568</v>
      </c>
      <c r="E7260" s="123" t="s">
        <v>535</v>
      </c>
      <c r="F7260" s="7">
        <v>88.593440114000003</v>
      </c>
      <c r="G7260" s="123" t="s">
        <v>532</v>
      </c>
      <c r="H7260" s="7">
        <v>5.0388445270000002</v>
      </c>
      <c r="I7260" s="7">
        <v>56.876045452</v>
      </c>
      <c r="J7260" s="7">
        <v>5.0340161840000004</v>
      </c>
      <c r="K7260" s="7">
        <v>8.8593440109999995E-5</v>
      </c>
      <c r="L7260" s="7">
        <v>8.8593440110000005E-6</v>
      </c>
      <c r="M7260" s="7">
        <v>56.821545452000002</v>
      </c>
      <c r="N7260" s="7">
        <v>1E-3</v>
      </c>
      <c r="O7260" s="7">
        <v>1E-4</v>
      </c>
      <c r="P7260" s="7">
        <v>1</v>
      </c>
      <c r="Q7260" s="7">
        <v>28</v>
      </c>
      <c r="R7260" s="7">
        <v>265</v>
      </c>
      <c r="S7260" s="189">
        <v>45625.593981481485</v>
      </c>
    </row>
    <row r="7261" spans="1:19">
      <c r="A7261" s="7">
        <v>2006</v>
      </c>
      <c r="B7261" s="123" t="s">
        <v>537</v>
      </c>
      <c r="C7261" s="123" t="s">
        <v>538</v>
      </c>
      <c r="D7261" s="123" t="s">
        <v>568</v>
      </c>
      <c r="E7261" s="123" t="s">
        <v>541</v>
      </c>
      <c r="F7261" s="7">
        <v>0</v>
      </c>
      <c r="G7261" s="123" t="s">
        <v>532</v>
      </c>
      <c r="H7261" s="7">
        <v>0</v>
      </c>
      <c r="I7261" s="7"/>
      <c r="J7261" s="7">
        <v>0</v>
      </c>
      <c r="K7261" s="7">
        <v>0</v>
      </c>
      <c r="L7261" s="7">
        <v>0</v>
      </c>
      <c r="M7261" s="7"/>
      <c r="N7261" s="7"/>
      <c r="O7261" s="7"/>
      <c r="P7261" s="7">
        <v>1</v>
      </c>
      <c r="Q7261" s="7">
        <v>28</v>
      </c>
      <c r="R7261" s="7">
        <v>265</v>
      </c>
      <c r="S7261" s="189">
        <v>45625.593981481485</v>
      </c>
    </row>
    <row r="7262" spans="1:19">
      <c r="A7262" s="7">
        <v>2006</v>
      </c>
      <c r="B7262" s="123" t="s">
        <v>537</v>
      </c>
      <c r="C7262" s="123" t="s">
        <v>538</v>
      </c>
      <c r="D7262" s="123" t="s">
        <v>568</v>
      </c>
      <c r="E7262" s="123" t="s">
        <v>593</v>
      </c>
      <c r="F7262" s="7">
        <v>44.003267999999998</v>
      </c>
      <c r="G7262" s="123" t="s">
        <v>532</v>
      </c>
      <c r="H7262" s="7">
        <v>3.237599114</v>
      </c>
      <c r="I7262" s="7">
        <v>73.576333332999994</v>
      </c>
      <c r="J7262" s="7">
        <v>3.2269063199999999</v>
      </c>
      <c r="K7262" s="7">
        <v>1.3201E-4</v>
      </c>
      <c r="L7262" s="7">
        <v>2.6401960799999999E-5</v>
      </c>
      <c r="M7262" s="7">
        <v>73.333333332999999</v>
      </c>
      <c r="N7262" s="7">
        <v>3.0000000000000001E-3</v>
      </c>
      <c r="O7262" s="7">
        <v>5.9999999999999995E-4</v>
      </c>
      <c r="P7262" s="7">
        <v>1</v>
      </c>
      <c r="Q7262" s="7">
        <v>28</v>
      </c>
      <c r="R7262" s="7">
        <v>265</v>
      </c>
      <c r="S7262" s="189">
        <v>45625.593981481485</v>
      </c>
    </row>
    <row r="7263" spans="1:19">
      <c r="A7263" s="7">
        <v>2006</v>
      </c>
      <c r="B7263" s="123" t="s">
        <v>537</v>
      </c>
      <c r="C7263" s="123" t="s">
        <v>538</v>
      </c>
      <c r="D7263" s="123" t="s">
        <v>566</v>
      </c>
      <c r="E7263" s="123" t="s">
        <v>540</v>
      </c>
      <c r="F7263" s="7">
        <v>0</v>
      </c>
      <c r="G7263" s="123" t="s">
        <v>532</v>
      </c>
      <c r="H7263" s="7">
        <v>0</v>
      </c>
      <c r="I7263" s="7"/>
      <c r="J7263" s="7">
        <v>0</v>
      </c>
      <c r="K7263" s="7">
        <v>0</v>
      </c>
      <c r="L7263" s="7">
        <v>0</v>
      </c>
      <c r="M7263" s="7"/>
      <c r="N7263" s="7"/>
      <c r="O7263" s="7"/>
      <c r="P7263" s="7">
        <v>1</v>
      </c>
      <c r="Q7263" s="7">
        <v>28</v>
      </c>
      <c r="R7263" s="7">
        <v>265</v>
      </c>
      <c r="S7263" s="189">
        <v>45625.593981481485</v>
      </c>
    </row>
    <row r="7264" spans="1:19">
      <c r="A7264" s="7">
        <v>2006</v>
      </c>
      <c r="B7264" s="123" t="s">
        <v>537</v>
      </c>
      <c r="C7264" s="123" t="s">
        <v>538</v>
      </c>
      <c r="D7264" s="123" t="s">
        <v>566</v>
      </c>
      <c r="E7264" s="123" t="s">
        <v>531</v>
      </c>
      <c r="F7264" s="7">
        <v>0</v>
      </c>
      <c r="G7264" s="123" t="s">
        <v>532</v>
      </c>
      <c r="H7264" s="7">
        <v>0</v>
      </c>
      <c r="I7264" s="7"/>
      <c r="J7264" s="7">
        <v>0</v>
      </c>
      <c r="K7264" s="7">
        <v>0</v>
      </c>
      <c r="L7264" s="7">
        <v>0</v>
      </c>
      <c r="M7264" s="7"/>
      <c r="N7264" s="7"/>
      <c r="O7264" s="7"/>
      <c r="P7264" s="7">
        <v>1</v>
      </c>
      <c r="Q7264" s="7">
        <v>28</v>
      </c>
      <c r="R7264" s="7">
        <v>265</v>
      </c>
      <c r="S7264" s="189">
        <v>45625.593981481485</v>
      </c>
    </row>
    <row r="7265" spans="1:19">
      <c r="A7265" s="7">
        <v>2006</v>
      </c>
      <c r="B7265" s="123" t="s">
        <v>537</v>
      </c>
      <c r="C7265" s="123" t="s">
        <v>538</v>
      </c>
      <c r="D7265" s="123" t="s">
        <v>566</v>
      </c>
      <c r="E7265" s="123" t="s">
        <v>533</v>
      </c>
      <c r="F7265" s="7">
        <v>3876.5521067049999</v>
      </c>
      <c r="G7265" s="123" t="s">
        <v>532</v>
      </c>
      <c r="H7265" s="7">
        <v>285.08034974399999</v>
      </c>
      <c r="I7265" s="7">
        <v>73.539666667000006</v>
      </c>
      <c r="J7265" s="7">
        <v>284.13834758199999</v>
      </c>
      <c r="K7265" s="7">
        <v>1.1629656E-2</v>
      </c>
      <c r="L7265" s="7">
        <v>2.3259309999999998E-3</v>
      </c>
      <c r="M7265" s="7">
        <v>73.296666666999997</v>
      </c>
      <c r="N7265" s="7">
        <v>3.0000000000000001E-3</v>
      </c>
      <c r="O7265" s="7">
        <v>5.9999999999999995E-4</v>
      </c>
      <c r="P7265" s="7">
        <v>1</v>
      </c>
      <c r="Q7265" s="7">
        <v>28</v>
      </c>
      <c r="R7265" s="7">
        <v>265</v>
      </c>
      <c r="S7265" s="189">
        <v>45625.593981481485</v>
      </c>
    </row>
    <row r="7266" spans="1:19">
      <c r="A7266" s="7">
        <v>2006</v>
      </c>
      <c r="B7266" s="123" t="s">
        <v>537</v>
      </c>
      <c r="C7266" s="123" t="s">
        <v>538</v>
      </c>
      <c r="D7266" s="123" t="s">
        <v>566</v>
      </c>
      <c r="E7266" s="123" t="s">
        <v>160</v>
      </c>
      <c r="F7266" s="7">
        <v>81.689088154000004</v>
      </c>
      <c r="G7266" s="123" t="s">
        <v>532</v>
      </c>
      <c r="H7266" s="7">
        <v>5.8516344519999999</v>
      </c>
      <c r="I7266" s="7">
        <v>71.632999999999996</v>
      </c>
      <c r="J7266" s="7">
        <v>5.8317840030000001</v>
      </c>
      <c r="K7266" s="7">
        <v>2.4506700000000002E-4</v>
      </c>
      <c r="L7266" s="7">
        <v>4.9013452889999998E-5</v>
      </c>
      <c r="M7266" s="7">
        <v>71.39</v>
      </c>
      <c r="N7266" s="7">
        <v>3.0000000000000001E-3</v>
      </c>
      <c r="O7266" s="7">
        <v>5.9999999999999995E-4</v>
      </c>
      <c r="P7266" s="7">
        <v>1</v>
      </c>
      <c r="Q7266" s="7">
        <v>28</v>
      </c>
      <c r="R7266" s="7">
        <v>265</v>
      </c>
      <c r="S7266" s="189">
        <v>45625.593981481485</v>
      </c>
    </row>
    <row r="7267" spans="1:19">
      <c r="A7267" s="7">
        <v>2006</v>
      </c>
      <c r="B7267" s="123" t="s">
        <v>537</v>
      </c>
      <c r="C7267" s="123" t="s">
        <v>538</v>
      </c>
      <c r="D7267" s="123" t="s">
        <v>566</v>
      </c>
      <c r="E7267" s="123" t="s">
        <v>163</v>
      </c>
      <c r="F7267" s="7">
        <v>42.668085714999997</v>
      </c>
      <c r="G7267" s="123" t="s">
        <v>532</v>
      </c>
      <c r="H7267" s="7">
        <v>2.71985579</v>
      </c>
      <c r="I7267" s="7">
        <v>63.744500000000002</v>
      </c>
      <c r="J7267" s="7">
        <v>2.7175303789999998</v>
      </c>
      <c r="K7267" s="7">
        <v>4.2668085710000002E-5</v>
      </c>
      <c r="L7267" s="7">
        <v>4.2668085710000002E-6</v>
      </c>
      <c r="M7267" s="7">
        <v>63.69</v>
      </c>
      <c r="N7267" s="7">
        <v>1E-3</v>
      </c>
      <c r="O7267" s="7">
        <v>1E-4</v>
      </c>
      <c r="P7267" s="7">
        <v>1</v>
      </c>
      <c r="Q7267" s="7">
        <v>28</v>
      </c>
      <c r="R7267" s="7">
        <v>265</v>
      </c>
      <c r="S7267" s="189">
        <v>45625.593981481485</v>
      </c>
    </row>
    <row r="7268" spans="1:19">
      <c r="A7268" s="7">
        <v>2006</v>
      </c>
      <c r="B7268" s="123" t="s">
        <v>537</v>
      </c>
      <c r="C7268" s="123" t="s">
        <v>538</v>
      </c>
      <c r="D7268" s="123" t="s">
        <v>566</v>
      </c>
      <c r="E7268" s="123" t="s">
        <v>535</v>
      </c>
      <c r="F7268" s="7">
        <v>0</v>
      </c>
      <c r="G7268" s="123" t="s">
        <v>532</v>
      </c>
      <c r="H7268" s="7">
        <v>0</v>
      </c>
      <c r="I7268" s="7"/>
      <c r="J7268" s="7">
        <v>0</v>
      </c>
      <c r="K7268" s="7">
        <v>0</v>
      </c>
      <c r="L7268" s="7">
        <v>0</v>
      </c>
      <c r="M7268" s="7"/>
      <c r="N7268" s="7"/>
      <c r="O7268" s="7"/>
      <c r="P7268" s="7">
        <v>1</v>
      </c>
      <c r="Q7268" s="7">
        <v>28</v>
      </c>
      <c r="R7268" s="7">
        <v>265</v>
      </c>
      <c r="S7268" s="189">
        <v>45625.593981481485</v>
      </c>
    </row>
    <row r="7269" spans="1:19">
      <c r="A7269" s="7">
        <v>2006</v>
      </c>
      <c r="B7269" s="123" t="s">
        <v>537</v>
      </c>
      <c r="C7269" s="123" t="s">
        <v>538</v>
      </c>
      <c r="D7269" s="123" t="s">
        <v>566</v>
      </c>
      <c r="E7269" s="123" t="s">
        <v>541</v>
      </c>
      <c r="F7269" s="7">
        <v>0</v>
      </c>
      <c r="G7269" s="123" t="s">
        <v>532</v>
      </c>
      <c r="H7269" s="7">
        <v>0</v>
      </c>
      <c r="I7269" s="7"/>
      <c r="J7269" s="7">
        <v>0</v>
      </c>
      <c r="K7269" s="7">
        <v>0</v>
      </c>
      <c r="L7269" s="7">
        <v>0</v>
      </c>
      <c r="M7269" s="7"/>
      <c r="N7269" s="7"/>
      <c r="O7269" s="7"/>
      <c r="P7269" s="7">
        <v>1</v>
      </c>
      <c r="Q7269" s="7">
        <v>28</v>
      </c>
      <c r="R7269" s="7">
        <v>265</v>
      </c>
      <c r="S7269" s="189">
        <v>45625.593981481485</v>
      </c>
    </row>
    <row r="7270" spans="1:19">
      <c r="A7270" s="7">
        <v>2006</v>
      </c>
      <c r="B7270" s="123" t="s">
        <v>537</v>
      </c>
      <c r="C7270" s="123" t="s">
        <v>553</v>
      </c>
      <c r="D7270" s="123" t="s">
        <v>554</v>
      </c>
      <c r="E7270" s="123" t="s">
        <v>25</v>
      </c>
      <c r="F7270" s="7">
        <v>12.944364262000001</v>
      </c>
      <c r="G7270" s="123" t="s">
        <v>532</v>
      </c>
      <c r="H7270" s="7">
        <v>2.5545416000000001E-2</v>
      </c>
      <c r="I7270" s="7">
        <v>1.973477828</v>
      </c>
      <c r="J7270" s="7">
        <v>1.8519113E-2</v>
      </c>
      <c r="K7270" s="7">
        <v>5.3395683800000001E-5</v>
      </c>
      <c r="L7270" s="7">
        <v>2.0872541429999999E-5</v>
      </c>
      <c r="M7270" s="7">
        <v>1.4306699709999999</v>
      </c>
      <c r="N7270" s="7">
        <v>4.1250139999999998E-3</v>
      </c>
      <c r="O7270" s="7">
        <v>1.612481E-3</v>
      </c>
      <c r="P7270" s="7">
        <v>1</v>
      </c>
      <c r="Q7270" s="7">
        <v>28</v>
      </c>
      <c r="R7270" s="7">
        <v>265</v>
      </c>
      <c r="S7270" s="189">
        <v>45625.593981481485</v>
      </c>
    </row>
    <row r="7271" spans="1:19">
      <c r="A7271" s="7">
        <v>2006</v>
      </c>
      <c r="B7271" s="123" t="s">
        <v>537</v>
      </c>
      <c r="C7271" s="123" t="s">
        <v>553</v>
      </c>
      <c r="D7271" s="123" t="s">
        <v>554</v>
      </c>
      <c r="E7271" s="123" t="s">
        <v>23</v>
      </c>
      <c r="F7271" s="7">
        <v>0</v>
      </c>
      <c r="G7271" s="123" t="s">
        <v>532</v>
      </c>
      <c r="H7271" s="7">
        <v>0</v>
      </c>
      <c r="I7271" s="7"/>
      <c r="J7271" s="7">
        <v>0</v>
      </c>
      <c r="K7271" s="7">
        <v>0</v>
      </c>
      <c r="L7271" s="7">
        <v>0</v>
      </c>
      <c r="M7271" s="7"/>
      <c r="N7271" s="7"/>
      <c r="O7271" s="7"/>
      <c r="P7271" s="7"/>
      <c r="Q7271" s="7">
        <v>28</v>
      </c>
      <c r="R7271" s="7">
        <v>265</v>
      </c>
      <c r="S7271" s="189">
        <v>45625.593981481485</v>
      </c>
    </row>
    <row r="7272" spans="1:19">
      <c r="A7272" s="7">
        <v>2006</v>
      </c>
      <c r="B7272" s="123" t="s">
        <v>537</v>
      </c>
      <c r="C7272" s="123" t="s">
        <v>553</v>
      </c>
      <c r="D7272" s="123" t="s">
        <v>554</v>
      </c>
      <c r="E7272" s="123" t="s">
        <v>533</v>
      </c>
      <c r="F7272" s="7">
        <v>45024.300591312996</v>
      </c>
      <c r="G7272" s="123" t="s">
        <v>532</v>
      </c>
      <c r="H7272" s="7">
        <v>3324.8486239170002</v>
      </c>
      <c r="I7272" s="7">
        <v>73.845647356000001</v>
      </c>
      <c r="J7272" s="7">
        <v>3300.2812333430002</v>
      </c>
      <c r="K7272" s="7">
        <v>0.184698101</v>
      </c>
      <c r="L7272" s="7">
        <v>7.3191862999999996E-2</v>
      </c>
      <c r="M7272" s="7">
        <v>73.3</v>
      </c>
      <c r="N7272" s="7">
        <v>4.1021870000000002E-3</v>
      </c>
      <c r="O7272" s="7">
        <v>1.625608E-3</v>
      </c>
      <c r="P7272" s="7">
        <v>1</v>
      </c>
      <c r="Q7272" s="7">
        <v>28</v>
      </c>
      <c r="R7272" s="7">
        <v>265</v>
      </c>
      <c r="S7272" s="189">
        <v>45625.593981481485</v>
      </c>
    </row>
    <row r="7273" spans="1:19">
      <c r="A7273" s="7">
        <v>2006</v>
      </c>
      <c r="B7273" s="123" t="s">
        <v>537</v>
      </c>
      <c r="C7273" s="123" t="s">
        <v>553</v>
      </c>
      <c r="D7273" s="123" t="s">
        <v>555</v>
      </c>
      <c r="E7273" s="123" t="s">
        <v>25</v>
      </c>
      <c r="F7273" s="7">
        <v>0</v>
      </c>
      <c r="G7273" s="123" t="s">
        <v>532</v>
      </c>
      <c r="H7273" s="7">
        <v>0</v>
      </c>
      <c r="I7273" s="7"/>
      <c r="J7273" s="7">
        <v>0</v>
      </c>
      <c r="K7273" s="7">
        <v>0</v>
      </c>
      <c r="L7273" s="7">
        <v>0</v>
      </c>
      <c r="M7273" s="7"/>
      <c r="N7273" s="7"/>
      <c r="O7273" s="7"/>
      <c r="P7273" s="7">
        <v>1</v>
      </c>
      <c r="Q7273" s="7">
        <v>28</v>
      </c>
      <c r="R7273" s="7">
        <v>265</v>
      </c>
      <c r="S7273" s="189">
        <v>45625.593981481485</v>
      </c>
    </row>
    <row r="7274" spans="1:19">
      <c r="A7274" s="7">
        <v>2006</v>
      </c>
      <c r="B7274" s="123" t="s">
        <v>537</v>
      </c>
      <c r="C7274" s="123" t="s">
        <v>553</v>
      </c>
      <c r="D7274" s="123" t="s">
        <v>555</v>
      </c>
      <c r="E7274" s="123" t="s">
        <v>23</v>
      </c>
      <c r="F7274" s="7">
        <v>0</v>
      </c>
      <c r="G7274" s="123" t="s">
        <v>532</v>
      </c>
      <c r="H7274" s="7">
        <v>0</v>
      </c>
      <c r="I7274" s="7"/>
      <c r="J7274" s="7">
        <v>0</v>
      </c>
      <c r="K7274" s="7">
        <v>0</v>
      </c>
      <c r="L7274" s="7">
        <v>0</v>
      </c>
      <c r="M7274" s="7"/>
      <c r="N7274" s="7"/>
      <c r="O7274" s="7"/>
      <c r="P7274" s="7"/>
      <c r="Q7274" s="7">
        <v>28</v>
      </c>
      <c r="R7274" s="7">
        <v>265</v>
      </c>
      <c r="S7274" s="189">
        <v>45625.593981481485</v>
      </c>
    </row>
    <row r="7275" spans="1:19">
      <c r="A7275" s="7">
        <v>2006</v>
      </c>
      <c r="B7275" s="123" t="s">
        <v>537</v>
      </c>
      <c r="C7275" s="123" t="s">
        <v>553</v>
      </c>
      <c r="D7275" s="123" t="s">
        <v>555</v>
      </c>
      <c r="E7275" s="123" t="s">
        <v>533</v>
      </c>
      <c r="F7275" s="7">
        <v>0</v>
      </c>
      <c r="G7275" s="123" t="s">
        <v>532</v>
      </c>
      <c r="H7275" s="7">
        <v>0</v>
      </c>
      <c r="I7275" s="7"/>
      <c r="J7275" s="7">
        <v>0</v>
      </c>
      <c r="K7275" s="7">
        <v>0</v>
      </c>
      <c r="L7275" s="7">
        <v>0</v>
      </c>
      <c r="M7275" s="7"/>
      <c r="N7275" s="7"/>
      <c r="O7275" s="7"/>
      <c r="P7275" s="7">
        <v>1</v>
      </c>
      <c r="Q7275" s="7">
        <v>28</v>
      </c>
      <c r="R7275" s="7">
        <v>265</v>
      </c>
      <c r="S7275" s="189">
        <v>45625.593981481485</v>
      </c>
    </row>
    <row r="7276" spans="1:19">
      <c r="A7276" s="7">
        <v>2006</v>
      </c>
      <c r="B7276" s="123" t="s">
        <v>537</v>
      </c>
      <c r="C7276" s="123" t="s">
        <v>553</v>
      </c>
      <c r="D7276" s="123" t="s">
        <v>555</v>
      </c>
      <c r="E7276" s="123" t="s">
        <v>159</v>
      </c>
      <c r="F7276" s="7">
        <v>0</v>
      </c>
      <c r="G7276" s="123" t="s">
        <v>532</v>
      </c>
      <c r="H7276" s="7">
        <v>0</v>
      </c>
      <c r="I7276" s="7"/>
      <c r="J7276" s="7">
        <v>0</v>
      </c>
      <c r="K7276" s="7">
        <v>0</v>
      </c>
      <c r="L7276" s="7">
        <v>0</v>
      </c>
      <c r="M7276" s="7"/>
      <c r="N7276" s="7"/>
      <c r="O7276" s="7"/>
      <c r="P7276" s="7">
        <v>1</v>
      </c>
      <c r="Q7276" s="7">
        <v>28</v>
      </c>
      <c r="R7276" s="7">
        <v>265</v>
      </c>
      <c r="S7276" s="189">
        <v>45625.593981481485</v>
      </c>
    </row>
    <row r="7277" spans="1:19">
      <c r="A7277" s="7">
        <v>2006</v>
      </c>
      <c r="B7277" s="123" t="s">
        <v>537</v>
      </c>
      <c r="C7277" s="123" t="s">
        <v>553</v>
      </c>
      <c r="D7277" s="123" t="s">
        <v>560</v>
      </c>
      <c r="E7277" s="123" t="s">
        <v>25</v>
      </c>
      <c r="F7277" s="7">
        <v>60.333394036000001</v>
      </c>
      <c r="G7277" s="123" t="s">
        <v>532</v>
      </c>
      <c r="H7277" s="7">
        <v>0.119066615</v>
      </c>
      <c r="I7277" s="7">
        <v>1.973477828</v>
      </c>
      <c r="J7277" s="7">
        <v>8.6317174999999996E-2</v>
      </c>
      <c r="K7277" s="7">
        <v>2.4887599999999998E-4</v>
      </c>
      <c r="L7277" s="7">
        <v>9.7286451550000004E-5</v>
      </c>
      <c r="M7277" s="7">
        <v>1.4306699709999999</v>
      </c>
      <c r="N7277" s="7">
        <v>4.1250139999999998E-3</v>
      </c>
      <c r="O7277" s="7">
        <v>1.612481E-3</v>
      </c>
      <c r="P7277" s="7">
        <v>1</v>
      </c>
      <c r="Q7277" s="7">
        <v>28</v>
      </c>
      <c r="R7277" s="7">
        <v>265</v>
      </c>
      <c r="S7277" s="189">
        <v>45625.593981481485</v>
      </c>
    </row>
    <row r="7278" spans="1:19">
      <c r="A7278" s="7">
        <v>2006</v>
      </c>
      <c r="B7278" s="123" t="s">
        <v>537</v>
      </c>
      <c r="C7278" s="123" t="s">
        <v>553</v>
      </c>
      <c r="D7278" s="123" t="s">
        <v>560</v>
      </c>
      <c r="E7278" s="123" t="s">
        <v>23</v>
      </c>
      <c r="F7278" s="7">
        <v>22.460982821999998</v>
      </c>
      <c r="G7278" s="123" t="s">
        <v>532</v>
      </c>
      <c r="H7278" s="7">
        <v>3.335515E-2</v>
      </c>
      <c r="I7278" s="7">
        <v>1.485026309</v>
      </c>
      <c r="J7278" s="7">
        <v>0</v>
      </c>
      <c r="K7278" s="7">
        <v>2.5476299999999997E-4</v>
      </c>
      <c r="L7278" s="7">
        <v>9.8950175249999997E-5</v>
      </c>
      <c r="M7278" s="7">
        <v>0</v>
      </c>
      <c r="N7278" s="7">
        <v>1.1342453000000001E-2</v>
      </c>
      <c r="O7278" s="7">
        <v>4.4054250000000001E-3</v>
      </c>
      <c r="P7278" s="7"/>
      <c r="Q7278" s="7">
        <v>28</v>
      </c>
      <c r="R7278" s="7">
        <v>265</v>
      </c>
      <c r="S7278" s="189">
        <v>45625.593981481485</v>
      </c>
    </row>
    <row r="7279" spans="1:19">
      <c r="A7279" s="7">
        <v>2006</v>
      </c>
      <c r="B7279" s="123" t="s">
        <v>537</v>
      </c>
      <c r="C7279" s="123" t="s">
        <v>553</v>
      </c>
      <c r="D7279" s="123" t="s">
        <v>560</v>
      </c>
      <c r="E7279" s="123" t="s">
        <v>533</v>
      </c>
      <c r="F7279" s="7">
        <v>19491.227140970001</v>
      </c>
      <c r="G7279" s="123" t="s">
        <v>532</v>
      </c>
      <c r="H7279" s="7">
        <v>1439.342285988</v>
      </c>
      <c r="I7279" s="7">
        <v>73.845647356000001</v>
      </c>
      <c r="J7279" s="7">
        <v>1428.7069494330001</v>
      </c>
      <c r="K7279" s="7">
        <v>7.9956658999999999E-2</v>
      </c>
      <c r="L7279" s="7">
        <v>3.1685095000000003E-2</v>
      </c>
      <c r="M7279" s="7">
        <v>73.3</v>
      </c>
      <c r="N7279" s="7">
        <v>4.1021870000000002E-3</v>
      </c>
      <c r="O7279" s="7">
        <v>1.625608E-3</v>
      </c>
      <c r="P7279" s="7">
        <v>1</v>
      </c>
      <c r="Q7279" s="7">
        <v>28</v>
      </c>
      <c r="R7279" s="7">
        <v>265</v>
      </c>
      <c r="S7279" s="189">
        <v>45625.593981481485</v>
      </c>
    </row>
    <row r="7280" spans="1:19">
      <c r="A7280" s="7">
        <v>2006</v>
      </c>
      <c r="B7280" s="123" t="s">
        <v>537</v>
      </c>
      <c r="C7280" s="123" t="s">
        <v>553</v>
      </c>
      <c r="D7280" s="123" t="s">
        <v>560</v>
      </c>
      <c r="E7280" s="123" t="s">
        <v>159</v>
      </c>
      <c r="F7280" s="7">
        <v>64361.478894690998</v>
      </c>
      <c r="G7280" s="123" t="s">
        <v>532</v>
      </c>
      <c r="H7280" s="7">
        <v>4603.5183772529999</v>
      </c>
      <c r="I7280" s="7">
        <v>71.525988158000004</v>
      </c>
      <c r="J7280" s="7">
        <v>4502.7290634729998</v>
      </c>
      <c r="K7280" s="7">
        <v>0.81318804200000006</v>
      </c>
      <c r="L7280" s="7">
        <v>0.294415278</v>
      </c>
      <c r="M7280" s="7">
        <v>69.959999999999994</v>
      </c>
      <c r="N7280" s="7">
        <v>1.2634701E-2</v>
      </c>
      <c r="O7280" s="7">
        <v>4.574402E-3</v>
      </c>
      <c r="P7280" s="7">
        <v>1</v>
      </c>
      <c r="Q7280" s="7">
        <v>28</v>
      </c>
      <c r="R7280" s="7">
        <v>265</v>
      </c>
      <c r="S7280" s="189">
        <v>45625.593981481485</v>
      </c>
    </row>
    <row r="7281" spans="1:19">
      <c r="A7281" s="7">
        <v>2006</v>
      </c>
      <c r="B7281" s="123" t="s">
        <v>537</v>
      </c>
      <c r="C7281" s="123" t="s">
        <v>553</v>
      </c>
      <c r="D7281" s="123" t="s">
        <v>560</v>
      </c>
      <c r="E7281" s="123" t="s">
        <v>163</v>
      </c>
      <c r="F7281" s="7">
        <v>36.479281063999998</v>
      </c>
      <c r="G7281" s="123" t="s">
        <v>532</v>
      </c>
      <c r="H7281" s="7">
        <v>2.3805228450000002</v>
      </c>
      <c r="I7281" s="7">
        <v>65.256846515999996</v>
      </c>
      <c r="J7281" s="7">
        <v>2.3237302039999999</v>
      </c>
      <c r="K7281" s="7">
        <v>4.9521099999999996E-4</v>
      </c>
      <c r="L7281" s="7">
        <v>1.6198800000000001E-4</v>
      </c>
      <c r="M7281" s="7">
        <v>63.7</v>
      </c>
      <c r="N7281" s="7">
        <v>1.3575122E-2</v>
      </c>
      <c r="O7281" s="7">
        <v>4.4405399999999998E-3</v>
      </c>
      <c r="P7281" s="7">
        <v>1</v>
      </c>
      <c r="Q7281" s="7">
        <v>28</v>
      </c>
      <c r="R7281" s="7">
        <v>265</v>
      </c>
      <c r="S7281" s="189">
        <v>45625.593981481485</v>
      </c>
    </row>
    <row r="7282" spans="1:19">
      <c r="A7282" s="7">
        <v>2006</v>
      </c>
      <c r="B7282" s="123" t="s">
        <v>537</v>
      </c>
      <c r="C7282" s="123" t="s">
        <v>553</v>
      </c>
      <c r="D7282" s="123" t="s">
        <v>559</v>
      </c>
      <c r="E7282" s="123" t="s">
        <v>25</v>
      </c>
      <c r="F7282" s="7">
        <v>1.4506485</v>
      </c>
      <c r="G7282" s="123" t="s">
        <v>532</v>
      </c>
      <c r="H7282" s="7">
        <v>2.862823E-3</v>
      </c>
      <c r="I7282" s="7">
        <v>1.973477828</v>
      </c>
      <c r="J7282" s="7">
        <v>2.0753989999999999E-3</v>
      </c>
      <c r="K7282" s="7">
        <v>5.9839453720000003E-6</v>
      </c>
      <c r="L7282" s="7">
        <v>2.339143144E-6</v>
      </c>
      <c r="M7282" s="7">
        <v>1.4306699709999999</v>
      </c>
      <c r="N7282" s="7">
        <v>4.1250139999999998E-3</v>
      </c>
      <c r="O7282" s="7">
        <v>1.612481E-3</v>
      </c>
      <c r="P7282" s="7">
        <v>1</v>
      </c>
      <c r="Q7282" s="7">
        <v>28</v>
      </c>
      <c r="R7282" s="7">
        <v>265</v>
      </c>
      <c r="S7282" s="189">
        <v>45625.593981481485</v>
      </c>
    </row>
    <row r="7283" spans="1:19">
      <c r="A7283" s="7">
        <v>2006</v>
      </c>
      <c r="B7283" s="123" t="s">
        <v>537</v>
      </c>
      <c r="C7283" s="123" t="s">
        <v>553</v>
      </c>
      <c r="D7283" s="123" t="s">
        <v>559</v>
      </c>
      <c r="E7283" s="123" t="s">
        <v>23</v>
      </c>
      <c r="F7283" s="7">
        <v>0.57581706399999999</v>
      </c>
      <c r="G7283" s="123" t="s">
        <v>532</v>
      </c>
      <c r="H7283" s="7">
        <v>8.5510299999999996E-4</v>
      </c>
      <c r="I7283" s="7">
        <v>1.485026309</v>
      </c>
      <c r="J7283" s="7">
        <v>0</v>
      </c>
      <c r="K7283" s="7">
        <v>6.5311779850000003E-6</v>
      </c>
      <c r="L7283" s="7">
        <v>2.536718889E-6</v>
      </c>
      <c r="M7283" s="7">
        <v>0</v>
      </c>
      <c r="N7283" s="7">
        <v>1.1342453000000001E-2</v>
      </c>
      <c r="O7283" s="7">
        <v>4.4054250000000001E-3</v>
      </c>
      <c r="P7283" s="7"/>
      <c r="Q7283" s="7">
        <v>28</v>
      </c>
      <c r="R7283" s="7">
        <v>265</v>
      </c>
      <c r="S7283" s="189">
        <v>45625.593981481485</v>
      </c>
    </row>
    <row r="7284" spans="1:19">
      <c r="A7284" s="7">
        <v>2006</v>
      </c>
      <c r="B7284" s="123" t="s">
        <v>537</v>
      </c>
      <c r="C7284" s="123" t="s">
        <v>553</v>
      </c>
      <c r="D7284" s="123" t="s">
        <v>559</v>
      </c>
      <c r="E7284" s="123" t="s">
        <v>533</v>
      </c>
      <c r="F7284" s="7">
        <v>5045.7815294339998</v>
      </c>
      <c r="G7284" s="123" t="s">
        <v>532</v>
      </c>
      <c r="H7284" s="7">
        <v>372.60900345800002</v>
      </c>
      <c r="I7284" s="7">
        <v>73.845647356000001</v>
      </c>
      <c r="J7284" s="7">
        <v>369.85578610800002</v>
      </c>
      <c r="K7284" s="7">
        <v>2.0698739000000001E-2</v>
      </c>
      <c r="L7284" s="7">
        <v>8.2024630000000001E-3</v>
      </c>
      <c r="M7284" s="7">
        <v>73.3</v>
      </c>
      <c r="N7284" s="7">
        <v>4.1021870000000002E-3</v>
      </c>
      <c r="O7284" s="7">
        <v>1.625608E-3</v>
      </c>
      <c r="P7284" s="7">
        <v>1</v>
      </c>
      <c r="Q7284" s="7">
        <v>28</v>
      </c>
      <c r="R7284" s="7">
        <v>265</v>
      </c>
      <c r="S7284" s="189">
        <v>45625.593981481485</v>
      </c>
    </row>
    <row r="7285" spans="1:19">
      <c r="A7285" s="7">
        <v>2006</v>
      </c>
      <c r="B7285" s="123" t="s">
        <v>537</v>
      </c>
      <c r="C7285" s="123" t="s">
        <v>553</v>
      </c>
      <c r="D7285" s="123" t="s">
        <v>559</v>
      </c>
      <c r="E7285" s="123" t="s">
        <v>159</v>
      </c>
      <c r="F7285" s="7">
        <v>1649.9918145080001</v>
      </c>
      <c r="G7285" s="123" t="s">
        <v>532</v>
      </c>
      <c r="H7285" s="7">
        <v>118.01729498500001</v>
      </c>
      <c r="I7285" s="7">
        <v>71.525988158000004</v>
      </c>
      <c r="J7285" s="7">
        <v>115.43342734300001</v>
      </c>
      <c r="K7285" s="7">
        <v>2.0847153E-2</v>
      </c>
      <c r="L7285" s="7">
        <v>7.5477260000000003E-3</v>
      </c>
      <c r="M7285" s="7">
        <v>69.959999999999994</v>
      </c>
      <c r="N7285" s="7">
        <v>1.2634701E-2</v>
      </c>
      <c r="O7285" s="7">
        <v>4.574402E-3</v>
      </c>
      <c r="P7285" s="7">
        <v>1</v>
      </c>
      <c r="Q7285" s="7">
        <v>28</v>
      </c>
      <c r="R7285" s="7">
        <v>265</v>
      </c>
      <c r="S7285" s="189">
        <v>45625.593981481485</v>
      </c>
    </row>
    <row r="7286" spans="1:19">
      <c r="A7286" s="7">
        <v>2006</v>
      </c>
      <c r="B7286" s="123" t="s">
        <v>537</v>
      </c>
      <c r="C7286" s="123" t="s">
        <v>553</v>
      </c>
      <c r="D7286" s="123" t="s">
        <v>188</v>
      </c>
      <c r="E7286" s="123" t="s">
        <v>533</v>
      </c>
      <c r="F7286" s="7">
        <v>1667.1115005080001</v>
      </c>
      <c r="G7286" s="123" t="s">
        <v>532</v>
      </c>
      <c r="H7286" s="7">
        <v>135.028029406</v>
      </c>
      <c r="I7286" s="7">
        <v>80.995199999999997</v>
      </c>
      <c r="J7286" s="7">
        <v>122.199272987</v>
      </c>
      <c r="K7286" s="7">
        <v>6.9185130000000003E-3</v>
      </c>
      <c r="L7286" s="7">
        <v>4.7679389000000003E-2</v>
      </c>
      <c r="M7286" s="7">
        <v>73.3</v>
      </c>
      <c r="N7286" s="7">
        <v>4.15E-3</v>
      </c>
      <c r="O7286" s="7">
        <v>2.86E-2</v>
      </c>
      <c r="P7286" s="7">
        <v>1</v>
      </c>
      <c r="Q7286" s="7">
        <v>28</v>
      </c>
      <c r="R7286" s="7">
        <v>265</v>
      </c>
      <c r="S7286" s="189">
        <v>45625.593981481485</v>
      </c>
    </row>
    <row r="7287" spans="1:19">
      <c r="A7287" s="7">
        <v>2006</v>
      </c>
      <c r="B7287" s="123" t="s">
        <v>537</v>
      </c>
      <c r="C7287" s="123" t="s">
        <v>553</v>
      </c>
      <c r="D7287" s="123" t="s">
        <v>571</v>
      </c>
      <c r="E7287" s="123" t="s">
        <v>572</v>
      </c>
      <c r="F7287" s="7">
        <v>1211.051520881</v>
      </c>
      <c r="G7287" s="123" t="s">
        <v>532</v>
      </c>
      <c r="H7287" s="7">
        <v>87.101381235000005</v>
      </c>
      <c r="I7287" s="7">
        <v>71.922110441000001</v>
      </c>
      <c r="J7287" s="7">
        <v>86.376142087000005</v>
      </c>
      <c r="K7287" s="7">
        <v>2.4148310000000001E-3</v>
      </c>
      <c r="L7287" s="7">
        <v>2.4816E-3</v>
      </c>
      <c r="M7287" s="7">
        <v>71.323259660999994</v>
      </c>
      <c r="N7287" s="7">
        <v>1.9939950000000001E-3</v>
      </c>
      <c r="O7287" s="7">
        <v>2.0491279999999999E-3</v>
      </c>
      <c r="P7287" s="7">
        <v>1</v>
      </c>
      <c r="Q7287" s="7">
        <v>28</v>
      </c>
      <c r="R7287" s="7">
        <v>265</v>
      </c>
      <c r="S7287" s="189">
        <v>45625.593981481485</v>
      </c>
    </row>
    <row r="7288" spans="1:19">
      <c r="A7288" s="7">
        <v>2006</v>
      </c>
      <c r="B7288" s="123" t="s">
        <v>537</v>
      </c>
      <c r="C7288" s="123" t="s">
        <v>553</v>
      </c>
      <c r="D7288" s="123" t="s">
        <v>573</v>
      </c>
      <c r="E7288" s="123" t="s">
        <v>572</v>
      </c>
      <c r="F7288" s="7">
        <v>40149.488687990997</v>
      </c>
      <c r="G7288" s="123" t="s">
        <v>532</v>
      </c>
      <c r="H7288" s="7">
        <v>2887.4490435020002</v>
      </c>
      <c r="I7288" s="7">
        <v>71.917454938000006</v>
      </c>
      <c r="J7288" s="7">
        <v>2866.2719974360002</v>
      </c>
      <c r="K7288" s="7">
        <v>1.8746237999999998E-2</v>
      </c>
      <c r="L7288" s="7">
        <v>7.7932646999999994E-2</v>
      </c>
      <c r="M7288" s="7">
        <v>71.39</v>
      </c>
      <c r="N7288" s="7">
        <v>4.6691099999999998E-4</v>
      </c>
      <c r="O7288" s="7">
        <v>1.9410619999999999E-3</v>
      </c>
      <c r="P7288" s="7">
        <v>1</v>
      </c>
      <c r="Q7288" s="7">
        <v>28</v>
      </c>
      <c r="R7288" s="7">
        <v>265</v>
      </c>
      <c r="S7288" s="189">
        <v>45625.593981481485</v>
      </c>
    </row>
    <row r="7289" spans="1:19">
      <c r="A7289" s="7">
        <v>2006</v>
      </c>
      <c r="B7289" s="123" t="s">
        <v>537</v>
      </c>
      <c r="C7289" s="123" t="s">
        <v>553</v>
      </c>
      <c r="D7289" s="123" t="s">
        <v>558</v>
      </c>
      <c r="E7289" s="123" t="s">
        <v>25</v>
      </c>
      <c r="F7289" s="7">
        <v>4.0370855089999997</v>
      </c>
      <c r="G7289" s="123" t="s">
        <v>532</v>
      </c>
      <c r="H7289" s="7">
        <v>7.9670990000000001E-3</v>
      </c>
      <c r="I7289" s="7">
        <v>1.973477828</v>
      </c>
      <c r="J7289" s="7">
        <v>5.7757370000000004E-3</v>
      </c>
      <c r="K7289" s="7">
        <v>1.665303424E-5</v>
      </c>
      <c r="L7289" s="7">
        <v>6.5097236789999997E-6</v>
      </c>
      <c r="M7289" s="7">
        <v>1.4306699709999999</v>
      </c>
      <c r="N7289" s="7">
        <v>4.1250139999999998E-3</v>
      </c>
      <c r="O7289" s="7">
        <v>1.612481E-3</v>
      </c>
      <c r="P7289" s="7">
        <v>1</v>
      </c>
      <c r="Q7289" s="7">
        <v>28</v>
      </c>
      <c r="R7289" s="7">
        <v>265</v>
      </c>
      <c r="S7289" s="189">
        <v>45625.593981481485</v>
      </c>
    </row>
    <row r="7290" spans="1:19">
      <c r="A7290" s="7">
        <v>2006</v>
      </c>
      <c r="B7290" s="123" t="s">
        <v>537</v>
      </c>
      <c r="C7290" s="123" t="s">
        <v>553</v>
      </c>
      <c r="D7290" s="123" t="s">
        <v>558</v>
      </c>
      <c r="E7290" s="123" t="s">
        <v>23</v>
      </c>
      <c r="F7290" s="7">
        <v>1.046967319</v>
      </c>
      <c r="G7290" s="123" t="s">
        <v>532</v>
      </c>
      <c r="H7290" s="7">
        <v>1.5547740000000001E-3</v>
      </c>
      <c r="I7290" s="7">
        <v>1.485026309</v>
      </c>
      <c r="J7290" s="7">
        <v>0</v>
      </c>
      <c r="K7290" s="7">
        <v>1.1875177609999999E-5</v>
      </c>
      <c r="L7290" s="7">
        <v>4.6123360010000003E-6</v>
      </c>
      <c r="M7290" s="7">
        <v>0</v>
      </c>
      <c r="N7290" s="7">
        <v>1.1342453000000001E-2</v>
      </c>
      <c r="O7290" s="7">
        <v>4.4054250000000001E-3</v>
      </c>
      <c r="P7290" s="7"/>
      <c r="Q7290" s="7">
        <v>28</v>
      </c>
      <c r="R7290" s="7">
        <v>265</v>
      </c>
      <c r="S7290" s="189">
        <v>45625.593981481485</v>
      </c>
    </row>
    <row r="7291" spans="1:19">
      <c r="A7291" s="7">
        <v>2006</v>
      </c>
      <c r="B7291" s="123" t="s">
        <v>537</v>
      </c>
      <c r="C7291" s="123" t="s">
        <v>553</v>
      </c>
      <c r="D7291" s="123" t="s">
        <v>558</v>
      </c>
      <c r="E7291" s="123" t="s">
        <v>533</v>
      </c>
      <c r="F7291" s="7">
        <v>14042.169069714</v>
      </c>
      <c r="G7291" s="123" t="s">
        <v>532</v>
      </c>
      <c r="H7291" s="7">
        <v>1036.9530652349999</v>
      </c>
      <c r="I7291" s="7">
        <v>73.845647356000001</v>
      </c>
      <c r="J7291" s="7">
        <v>1029.29099281</v>
      </c>
      <c r="K7291" s="7">
        <v>5.7603603000000003E-2</v>
      </c>
      <c r="L7291" s="7">
        <v>2.2827061999999999E-2</v>
      </c>
      <c r="M7291" s="7">
        <v>73.3</v>
      </c>
      <c r="N7291" s="7">
        <v>4.1021870000000002E-3</v>
      </c>
      <c r="O7291" s="7">
        <v>1.625608E-3</v>
      </c>
      <c r="P7291" s="7">
        <v>1</v>
      </c>
      <c r="Q7291" s="7">
        <v>28</v>
      </c>
      <c r="R7291" s="7">
        <v>265</v>
      </c>
      <c r="S7291" s="189">
        <v>45625.593981481485</v>
      </c>
    </row>
    <row r="7292" spans="1:19">
      <c r="A7292" s="7">
        <v>2006</v>
      </c>
      <c r="B7292" s="123" t="s">
        <v>537</v>
      </c>
      <c r="C7292" s="123" t="s">
        <v>553</v>
      </c>
      <c r="D7292" s="123" t="s">
        <v>558</v>
      </c>
      <c r="E7292" s="123" t="s">
        <v>159</v>
      </c>
      <c r="F7292" s="7">
        <v>3000.063066184</v>
      </c>
      <c r="G7292" s="123" t="s">
        <v>532</v>
      </c>
      <c r="H7292" s="7">
        <v>214.58247534500001</v>
      </c>
      <c r="I7292" s="7">
        <v>71.525988158000004</v>
      </c>
      <c r="J7292" s="7">
        <v>209.88441211</v>
      </c>
      <c r="K7292" s="7">
        <v>3.7904899999999998E-2</v>
      </c>
      <c r="L7292" s="7">
        <v>1.3723493999999999E-2</v>
      </c>
      <c r="M7292" s="7">
        <v>69.959999999999994</v>
      </c>
      <c r="N7292" s="7">
        <v>1.2634701E-2</v>
      </c>
      <c r="O7292" s="7">
        <v>4.574402E-3</v>
      </c>
      <c r="P7292" s="7">
        <v>1</v>
      </c>
      <c r="Q7292" s="7">
        <v>28</v>
      </c>
      <c r="R7292" s="7">
        <v>265</v>
      </c>
      <c r="S7292" s="189">
        <v>45625.593981481485</v>
      </c>
    </row>
    <row r="7293" spans="1:19">
      <c r="A7293" s="7">
        <v>2006</v>
      </c>
      <c r="B7293" s="123" t="s">
        <v>537</v>
      </c>
      <c r="C7293" s="123" t="s">
        <v>553</v>
      </c>
      <c r="D7293" s="123" t="s">
        <v>191</v>
      </c>
      <c r="E7293" s="123" t="s">
        <v>533</v>
      </c>
      <c r="F7293" s="7">
        <v>3376.8867909669998</v>
      </c>
      <c r="G7293" s="123" t="s">
        <v>532</v>
      </c>
      <c r="H7293" s="7">
        <v>249.977421588</v>
      </c>
      <c r="I7293" s="7">
        <v>74.025999999999996</v>
      </c>
      <c r="J7293" s="7">
        <v>247.52580177799999</v>
      </c>
      <c r="K7293" s="7">
        <v>2.3638208000000001E-2</v>
      </c>
      <c r="L7293" s="7">
        <v>6.7537739999999997E-3</v>
      </c>
      <c r="M7293" s="7">
        <v>73.3</v>
      </c>
      <c r="N7293" s="7">
        <v>7.0000000000000001E-3</v>
      </c>
      <c r="O7293" s="7">
        <v>2E-3</v>
      </c>
      <c r="P7293" s="7">
        <v>1</v>
      </c>
      <c r="Q7293" s="7">
        <v>28</v>
      </c>
      <c r="R7293" s="7">
        <v>265</v>
      </c>
      <c r="S7293" s="189">
        <v>45625.593981481485</v>
      </c>
    </row>
    <row r="7294" spans="1:19">
      <c r="A7294" s="7">
        <v>2006</v>
      </c>
      <c r="B7294" s="123" t="s">
        <v>537</v>
      </c>
      <c r="C7294" s="123" t="s">
        <v>553</v>
      </c>
      <c r="D7294" s="123" t="s">
        <v>561</v>
      </c>
      <c r="E7294" s="123" t="s">
        <v>25</v>
      </c>
      <c r="F7294" s="7">
        <v>5.6916148959999999</v>
      </c>
      <c r="G7294" s="123" t="s">
        <v>532</v>
      </c>
      <c r="H7294" s="7">
        <v>1.1232275999999999E-2</v>
      </c>
      <c r="I7294" s="7">
        <v>1.973477828</v>
      </c>
      <c r="J7294" s="7">
        <v>8.1428230000000004E-3</v>
      </c>
      <c r="K7294" s="7">
        <v>2.3477991130000001E-5</v>
      </c>
      <c r="L7294" s="7">
        <v>9.1776208789999992E-6</v>
      </c>
      <c r="M7294" s="7">
        <v>1.4306699709999999</v>
      </c>
      <c r="N7294" s="7">
        <v>4.1250139999999998E-3</v>
      </c>
      <c r="O7294" s="7">
        <v>1.612481E-3</v>
      </c>
      <c r="P7294" s="7">
        <v>1</v>
      </c>
      <c r="Q7294" s="7">
        <v>28</v>
      </c>
      <c r="R7294" s="7">
        <v>265</v>
      </c>
      <c r="S7294" s="189">
        <v>45625.593981481485</v>
      </c>
    </row>
    <row r="7295" spans="1:19">
      <c r="A7295" s="7">
        <v>2006</v>
      </c>
      <c r="B7295" s="123" t="s">
        <v>537</v>
      </c>
      <c r="C7295" s="123" t="s">
        <v>553</v>
      </c>
      <c r="D7295" s="123" t="s">
        <v>561</v>
      </c>
      <c r="E7295" s="123" t="s">
        <v>23</v>
      </c>
      <c r="F7295" s="7">
        <v>2.9142682560000002</v>
      </c>
      <c r="G7295" s="123" t="s">
        <v>532</v>
      </c>
      <c r="H7295" s="7">
        <v>4.3277649999999999E-3</v>
      </c>
      <c r="I7295" s="7">
        <v>1.485026309</v>
      </c>
      <c r="J7295" s="7">
        <v>0</v>
      </c>
      <c r="K7295" s="7">
        <v>3.3054950719999999E-5</v>
      </c>
      <c r="L7295" s="7">
        <v>1.283859023E-5</v>
      </c>
      <c r="M7295" s="7">
        <v>0</v>
      </c>
      <c r="N7295" s="7">
        <v>1.1342453000000001E-2</v>
      </c>
      <c r="O7295" s="7">
        <v>4.4054250000000001E-3</v>
      </c>
      <c r="P7295" s="7"/>
      <c r="Q7295" s="7">
        <v>28</v>
      </c>
      <c r="R7295" s="7">
        <v>265</v>
      </c>
      <c r="S7295" s="189">
        <v>45625.593981481485</v>
      </c>
    </row>
    <row r="7296" spans="1:19">
      <c r="A7296" s="7">
        <v>2006</v>
      </c>
      <c r="B7296" s="123" t="s">
        <v>537</v>
      </c>
      <c r="C7296" s="123" t="s">
        <v>553</v>
      </c>
      <c r="D7296" s="123" t="s">
        <v>561</v>
      </c>
      <c r="E7296" s="123" t="s">
        <v>533</v>
      </c>
      <c r="F7296" s="7">
        <v>19797.108205717999</v>
      </c>
      <c r="G7296" s="123" t="s">
        <v>532</v>
      </c>
      <c r="H7296" s="7">
        <v>1461.930271228</v>
      </c>
      <c r="I7296" s="7">
        <v>73.845647356000001</v>
      </c>
      <c r="J7296" s="7">
        <v>1451.1280314789999</v>
      </c>
      <c r="K7296" s="7">
        <v>8.1211439999999996E-2</v>
      </c>
      <c r="L7296" s="7">
        <v>3.2182336999999998E-2</v>
      </c>
      <c r="M7296" s="7">
        <v>73.3</v>
      </c>
      <c r="N7296" s="7">
        <v>4.1021870000000002E-3</v>
      </c>
      <c r="O7296" s="7">
        <v>1.625608E-3</v>
      </c>
      <c r="P7296" s="7">
        <v>1</v>
      </c>
      <c r="Q7296" s="7">
        <v>28</v>
      </c>
      <c r="R7296" s="7">
        <v>265</v>
      </c>
      <c r="S7296" s="189">
        <v>45625.593981481485</v>
      </c>
    </row>
    <row r="7297" spans="1:19">
      <c r="A7297" s="7">
        <v>2006</v>
      </c>
      <c r="B7297" s="123" t="s">
        <v>537</v>
      </c>
      <c r="C7297" s="123" t="s">
        <v>553</v>
      </c>
      <c r="D7297" s="123" t="s">
        <v>561</v>
      </c>
      <c r="E7297" s="123" t="s">
        <v>159</v>
      </c>
      <c r="F7297" s="7">
        <v>8350.7750459840008</v>
      </c>
      <c r="G7297" s="123" t="s">
        <v>532</v>
      </c>
      <c r="H7297" s="7">
        <v>597.297437049</v>
      </c>
      <c r="I7297" s="7">
        <v>71.525988158000004</v>
      </c>
      <c r="J7297" s="7">
        <v>584.22022221700001</v>
      </c>
      <c r="K7297" s="7">
        <v>0.105509546</v>
      </c>
      <c r="L7297" s="7">
        <v>3.8199801999999998E-2</v>
      </c>
      <c r="M7297" s="7">
        <v>69.959999999999994</v>
      </c>
      <c r="N7297" s="7">
        <v>1.2634701E-2</v>
      </c>
      <c r="O7297" s="7">
        <v>4.574402E-3</v>
      </c>
      <c r="P7297" s="7">
        <v>1</v>
      </c>
      <c r="Q7297" s="7">
        <v>28</v>
      </c>
      <c r="R7297" s="7">
        <v>265</v>
      </c>
      <c r="S7297" s="189">
        <v>45625.593981481485</v>
      </c>
    </row>
    <row r="7298" spans="1:19">
      <c r="A7298" s="7">
        <v>2006</v>
      </c>
      <c r="B7298" s="123" t="s">
        <v>537</v>
      </c>
      <c r="C7298" s="123" t="s">
        <v>553</v>
      </c>
      <c r="D7298" s="123" t="s">
        <v>561</v>
      </c>
      <c r="E7298" s="123" t="s">
        <v>535</v>
      </c>
      <c r="F7298" s="7">
        <v>77.400000000000006</v>
      </c>
      <c r="G7298" s="123" t="s">
        <v>532</v>
      </c>
      <c r="H7298" s="7">
        <v>4.4022059179999999</v>
      </c>
      <c r="I7298" s="7">
        <v>56.876045452</v>
      </c>
      <c r="J7298" s="7">
        <v>4.3979876180000002</v>
      </c>
      <c r="K7298" s="7">
        <v>7.7399999999999998E-5</v>
      </c>
      <c r="L7298" s="7">
        <v>7.7400000000000004E-6</v>
      </c>
      <c r="M7298" s="7">
        <v>56.821545452000002</v>
      </c>
      <c r="N7298" s="7">
        <v>1E-3</v>
      </c>
      <c r="O7298" s="7">
        <v>1E-4</v>
      </c>
      <c r="P7298" s="7">
        <v>1</v>
      </c>
      <c r="Q7298" s="7">
        <v>28</v>
      </c>
      <c r="R7298" s="7">
        <v>265</v>
      </c>
      <c r="S7298" s="189">
        <v>45625.593981481485</v>
      </c>
    </row>
    <row r="7299" spans="1:19">
      <c r="A7299" s="7">
        <v>2006</v>
      </c>
      <c r="B7299" s="123" t="s">
        <v>537</v>
      </c>
      <c r="C7299" s="123" t="s">
        <v>564</v>
      </c>
      <c r="D7299" s="123" t="s">
        <v>180</v>
      </c>
      <c r="E7299" s="123" t="s">
        <v>574</v>
      </c>
      <c r="F7299" s="7">
        <v>2367.2285946860002</v>
      </c>
      <c r="G7299" s="123" t="s">
        <v>532</v>
      </c>
      <c r="H7299" s="7">
        <v>253.52347534399999</v>
      </c>
      <c r="I7299" s="7">
        <v>107.097166667</v>
      </c>
      <c r="J7299" s="7">
        <v>232.69778178199999</v>
      </c>
      <c r="K7299" s="7">
        <v>0.71016857799999999</v>
      </c>
      <c r="L7299" s="7">
        <v>3.5508430000000001E-3</v>
      </c>
      <c r="M7299" s="7">
        <v>98.299666666999997</v>
      </c>
      <c r="N7299" s="7">
        <v>0.3</v>
      </c>
      <c r="O7299" s="7">
        <v>1.5E-3</v>
      </c>
      <c r="P7299" s="7">
        <v>1</v>
      </c>
      <c r="Q7299" s="7">
        <v>28</v>
      </c>
      <c r="R7299" s="7">
        <v>265</v>
      </c>
      <c r="S7299" s="189">
        <v>45625.593981481485</v>
      </c>
    </row>
    <row r="7300" spans="1:19">
      <c r="A7300" s="7">
        <v>2006</v>
      </c>
      <c r="B7300" s="123" t="s">
        <v>537</v>
      </c>
      <c r="C7300" s="123" t="s">
        <v>564</v>
      </c>
      <c r="D7300" s="123" t="s">
        <v>180</v>
      </c>
      <c r="E7300" s="123" t="s">
        <v>33</v>
      </c>
      <c r="F7300" s="7">
        <v>702.40932886400003</v>
      </c>
      <c r="G7300" s="123" t="s">
        <v>532</v>
      </c>
      <c r="H7300" s="7">
        <v>6.6447922510000001</v>
      </c>
      <c r="I7300" s="7">
        <v>9.4600000000000009</v>
      </c>
      <c r="J7300" s="7">
        <v>0</v>
      </c>
      <c r="K7300" s="7">
        <v>0.21072279899999999</v>
      </c>
      <c r="L7300" s="7">
        <v>2.8096369999999998E-3</v>
      </c>
      <c r="M7300" s="7">
        <v>0</v>
      </c>
      <c r="N7300" s="7">
        <v>0.3</v>
      </c>
      <c r="O7300" s="7">
        <v>4.0000000000000001E-3</v>
      </c>
      <c r="P7300" s="7"/>
      <c r="Q7300" s="7">
        <v>28</v>
      </c>
      <c r="R7300" s="7">
        <v>265</v>
      </c>
      <c r="S7300" s="189">
        <v>45625.593981481485</v>
      </c>
    </row>
    <row r="7301" spans="1:19">
      <c r="A7301" s="7">
        <v>2006</v>
      </c>
      <c r="B7301" s="123" t="s">
        <v>537</v>
      </c>
      <c r="C7301" s="123" t="s">
        <v>564</v>
      </c>
      <c r="D7301" s="123" t="s">
        <v>180</v>
      </c>
      <c r="E7301" s="123" t="s">
        <v>540</v>
      </c>
      <c r="F7301" s="7">
        <v>6642.0678454199997</v>
      </c>
      <c r="G7301" s="123" t="s">
        <v>532</v>
      </c>
      <c r="H7301" s="7">
        <v>686.77321004700002</v>
      </c>
      <c r="I7301" s="7">
        <v>103.39749999999999</v>
      </c>
      <c r="J7301" s="7">
        <v>628.33961817700003</v>
      </c>
      <c r="K7301" s="7">
        <v>1.992620354</v>
      </c>
      <c r="L7301" s="7">
        <v>9.9631019999999997E-3</v>
      </c>
      <c r="M7301" s="7">
        <v>94.6</v>
      </c>
      <c r="N7301" s="7">
        <v>0.3</v>
      </c>
      <c r="O7301" s="7">
        <v>1.5E-3</v>
      </c>
      <c r="P7301" s="7">
        <v>1</v>
      </c>
      <c r="Q7301" s="7">
        <v>28</v>
      </c>
      <c r="R7301" s="7">
        <v>265</v>
      </c>
      <c r="S7301" s="189">
        <v>45625.593981481485</v>
      </c>
    </row>
    <row r="7302" spans="1:19">
      <c r="A7302" s="7">
        <v>2006</v>
      </c>
      <c r="B7302" s="123" t="s">
        <v>537</v>
      </c>
      <c r="C7302" s="123" t="s">
        <v>564</v>
      </c>
      <c r="D7302" s="123" t="s">
        <v>180</v>
      </c>
      <c r="E7302" s="123" t="s">
        <v>569</v>
      </c>
      <c r="F7302" s="7">
        <v>3683.4640763040002</v>
      </c>
      <c r="G7302" s="123" t="s">
        <v>532</v>
      </c>
      <c r="H7302" s="7">
        <v>396.45492199699999</v>
      </c>
      <c r="I7302" s="7">
        <v>107.631</v>
      </c>
      <c r="J7302" s="7">
        <v>364.147258583</v>
      </c>
      <c r="K7302" s="7">
        <v>1.1050392229999999</v>
      </c>
      <c r="L7302" s="7">
        <v>5.1568500000000001E-3</v>
      </c>
      <c r="M7302" s="7">
        <v>98.86</v>
      </c>
      <c r="N7302" s="7">
        <v>0.3</v>
      </c>
      <c r="O7302" s="7">
        <v>1.4E-3</v>
      </c>
      <c r="P7302" s="7">
        <v>1</v>
      </c>
      <c r="Q7302" s="7">
        <v>28</v>
      </c>
      <c r="R7302" s="7">
        <v>265</v>
      </c>
      <c r="S7302" s="189">
        <v>45625.593981481485</v>
      </c>
    </row>
    <row r="7303" spans="1:19">
      <c r="A7303" s="7">
        <v>2006</v>
      </c>
      <c r="B7303" s="123" t="s">
        <v>537</v>
      </c>
      <c r="C7303" s="123" t="s">
        <v>564</v>
      </c>
      <c r="D7303" s="123" t="s">
        <v>180</v>
      </c>
      <c r="E7303" s="123" t="s">
        <v>531</v>
      </c>
      <c r="F7303" s="7">
        <v>0</v>
      </c>
      <c r="G7303" s="123" t="s">
        <v>532</v>
      </c>
      <c r="H7303" s="7">
        <v>0</v>
      </c>
      <c r="I7303" s="7"/>
      <c r="J7303" s="7">
        <v>0</v>
      </c>
      <c r="K7303" s="7">
        <v>0</v>
      </c>
      <c r="L7303" s="7">
        <v>0</v>
      </c>
      <c r="M7303" s="7"/>
      <c r="N7303" s="7"/>
      <c r="O7303" s="7"/>
      <c r="P7303" s="7">
        <v>1</v>
      </c>
      <c r="Q7303" s="7">
        <v>28</v>
      </c>
      <c r="R7303" s="7">
        <v>265</v>
      </c>
      <c r="S7303" s="189">
        <v>45625.593981481485</v>
      </c>
    </row>
    <row r="7304" spans="1:19">
      <c r="A7304" s="7">
        <v>2006</v>
      </c>
      <c r="B7304" s="123" t="s">
        <v>537</v>
      </c>
      <c r="C7304" s="123" t="s">
        <v>564</v>
      </c>
      <c r="D7304" s="123" t="s">
        <v>180</v>
      </c>
      <c r="E7304" s="123" t="s">
        <v>533</v>
      </c>
      <c r="F7304" s="7">
        <v>21889.986469783002</v>
      </c>
      <c r="G7304" s="123" t="s">
        <v>532</v>
      </c>
      <c r="H7304" s="7">
        <v>1614.072745681</v>
      </c>
      <c r="I7304" s="7">
        <v>73.735666667000004</v>
      </c>
      <c r="J7304" s="7">
        <v>1604.463041621</v>
      </c>
      <c r="K7304" s="7">
        <v>0.218899865</v>
      </c>
      <c r="L7304" s="7">
        <v>1.3133992000000001E-2</v>
      </c>
      <c r="M7304" s="7">
        <v>73.296666666999997</v>
      </c>
      <c r="N7304" s="7">
        <v>0.01</v>
      </c>
      <c r="O7304" s="7">
        <v>5.9999999999999995E-4</v>
      </c>
      <c r="P7304" s="7">
        <v>1</v>
      </c>
      <c r="Q7304" s="7">
        <v>28</v>
      </c>
      <c r="R7304" s="7">
        <v>265</v>
      </c>
      <c r="S7304" s="189">
        <v>45625.593981481485</v>
      </c>
    </row>
    <row r="7305" spans="1:19">
      <c r="A7305" s="7">
        <v>2006</v>
      </c>
      <c r="B7305" s="123" t="s">
        <v>537</v>
      </c>
      <c r="C7305" s="123" t="s">
        <v>564</v>
      </c>
      <c r="D7305" s="123" t="s">
        <v>180</v>
      </c>
      <c r="E7305" s="123" t="s">
        <v>159</v>
      </c>
      <c r="F7305" s="7">
        <v>0</v>
      </c>
      <c r="G7305" s="123" t="s">
        <v>532</v>
      </c>
      <c r="H7305" s="7">
        <v>0</v>
      </c>
      <c r="I7305" s="7"/>
      <c r="J7305" s="7">
        <v>0</v>
      </c>
      <c r="K7305" s="7">
        <v>0</v>
      </c>
      <c r="L7305" s="7">
        <v>0</v>
      </c>
      <c r="M7305" s="7"/>
      <c r="N7305" s="7"/>
      <c r="O7305" s="7"/>
      <c r="P7305" s="7">
        <v>1</v>
      </c>
      <c r="Q7305" s="7">
        <v>28</v>
      </c>
      <c r="R7305" s="7">
        <v>265</v>
      </c>
      <c r="S7305" s="189">
        <v>45625.593981481485</v>
      </c>
    </row>
    <row r="7306" spans="1:19">
      <c r="A7306" s="7">
        <v>2006</v>
      </c>
      <c r="B7306" s="123" t="s">
        <v>537</v>
      </c>
      <c r="C7306" s="123" t="s">
        <v>564</v>
      </c>
      <c r="D7306" s="123" t="s">
        <v>180</v>
      </c>
      <c r="E7306" s="123" t="s">
        <v>160</v>
      </c>
      <c r="F7306" s="7">
        <v>36091.551843645997</v>
      </c>
      <c r="G7306" s="123" t="s">
        <v>532</v>
      </c>
      <c r="H7306" s="7">
        <v>2592.4200773769999</v>
      </c>
      <c r="I7306" s="7">
        <v>71.828999999999994</v>
      </c>
      <c r="J7306" s="7">
        <v>2576.5758861180002</v>
      </c>
      <c r="K7306" s="7">
        <v>0.36091551799999999</v>
      </c>
      <c r="L7306" s="7">
        <v>2.1654930999999999E-2</v>
      </c>
      <c r="M7306" s="7">
        <v>71.39</v>
      </c>
      <c r="N7306" s="7">
        <v>0.01</v>
      </c>
      <c r="O7306" s="7">
        <v>5.9999999999999995E-4</v>
      </c>
      <c r="P7306" s="7">
        <v>1</v>
      </c>
      <c r="Q7306" s="7">
        <v>28</v>
      </c>
      <c r="R7306" s="7">
        <v>265</v>
      </c>
      <c r="S7306" s="189">
        <v>45625.593981481485</v>
      </c>
    </row>
    <row r="7307" spans="1:19">
      <c r="A7307" s="7">
        <v>2006</v>
      </c>
      <c r="B7307" s="123" t="s">
        <v>537</v>
      </c>
      <c r="C7307" s="123" t="s">
        <v>564</v>
      </c>
      <c r="D7307" s="123" t="s">
        <v>180</v>
      </c>
      <c r="E7307" s="123" t="s">
        <v>575</v>
      </c>
      <c r="F7307" s="7">
        <v>153.714196603</v>
      </c>
      <c r="G7307" s="123" t="s">
        <v>532</v>
      </c>
      <c r="H7307" s="7">
        <v>16.877178311000002</v>
      </c>
      <c r="I7307" s="7">
        <v>109.795833333</v>
      </c>
      <c r="J7307" s="7">
        <v>15.524877667</v>
      </c>
      <c r="K7307" s="7">
        <v>4.6114258999999998E-2</v>
      </c>
      <c r="L7307" s="7">
        <v>2.30571E-4</v>
      </c>
      <c r="M7307" s="7">
        <v>100.99833333300001</v>
      </c>
      <c r="N7307" s="7">
        <v>0.3</v>
      </c>
      <c r="O7307" s="7">
        <v>1.5E-3</v>
      </c>
      <c r="P7307" s="7">
        <v>1</v>
      </c>
      <c r="Q7307" s="7">
        <v>28</v>
      </c>
      <c r="R7307" s="7">
        <v>265</v>
      </c>
      <c r="S7307" s="189">
        <v>45625.593981481485</v>
      </c>
    </row>
    <row r="7308" spans="1:19">
      <c r="A7308" s="7">
        <v>2006</v>
      </c>
      <c r="B7308" s="123" t="s">
        <v>537</v>
      </c>
      <c r="C7308" s="123" t="s">
        <v>564</v>
      </c>
      <c r="D7308" s="123" t="s">
        <v>180</v>
      </c>
      <c r="E7308" s="123" t="s">
        <v>163</v>
      </c>
      <c r="F7308" s="7">
        <v>2088.609990335</v>
      </c>
      <c r="G7308" s="123" t="s">
        <v>532</v>
      </c>
      <c r="H7308" s="7">
        <v>133.371323848</v>
      </c>
      <c r="I7308" s="7">
        <v>63.856499999999997</v>
      </c>
      <c r="J7308" s="7">
        <v>133.02357028399999</v>
      </c>
      <c r="K7308" s="7">
        <v>1.0443050000000001E-2</v>
      </c>
      <c r="L7308" s="7">
        <v>2.0886099999999999E-4</v>
      </c>
      <c r="M7308" s="7">
        <v>63.69</v>
      </c>
      <c r="N7308" s="7">
        <v>5.0000000000000001E-3</v>
      </c>
      <c r="O7308" s="7">
        <v>1E-4</v>
      </c>
      <c r="P7308" s="7">
        <v>1</v>
      </c>
      <c r="Q7308" s="7">
        <v>28</v>
      </c>
      <c r="R7308" s="7">
        <v>265</v>
      </c>
      <c r="S7308" s="189">
        <v>45625.593981481485</v>
      </c>
    </row>
    <row r="7309" spans="1:19">
      <c r="A7309" s="7">
        <v>2006</v>
      </c>
      <c r="B7309" s="123" t="s">
        <v>537</v>
      </c>
      <c r="C7309" s="123" t="s">
        <v>564</v>
      </c>
      <c r="D7309" s="123" t="s">
        <v>180</v>
      </c>
      <c r="E7309" s="123" t="s">
        <v>535</v>
      </c>
      <c r="F7309" s="7">
        <v>26464.10368045</v>
      </c>
      <c r="G7309" s="123" t="s">
        <v>532</v>
      </c>
      <c r="H7309" s="7">
        <v>1508.137543388</v>
      </c>
      <c r="I7309" s="7">
        <v>56.988045452000001</v>
      </c>
      <c r="J7309" s="7">
        <v>1503.731270125</v>
      </c>
      <c r="K7309" s="7">
        <v>0.132320518</v>
      </c>
      <c r="L7309" s="7">
        <v>2.6464100000000001E-3</v>
      </c>
      <c r="M7309" s="7">
        <v>56.821545452000002</v>
      </c>
      <c r="N7309" s="7">
        <v>5.0000000000000001E-3</v>
      </c>
      <c r="O7309" s="7">
        <v>1E-4</v>
      </c>
      <c r="P7309" s="7">
        <v>1</v>
      </c>
      <c r="Q7309" s="7">
        <v>28</v>
      </c>
      <c r="R7309" s="7">
        <v>265</v>
      </c>
      <c r="S7309" s="189">
        <v>45625.593981481485</v>
      </c>
    </row>
    <row r="7310" spans="1:19">
      <c r="A7310" s="7">
        <v>2006</v>
      </c>
      <c r="B7310" s="123" t="s">
        <v>537</v>
      </c>
      <c r="C7310" s="123" t="s">
        <v>564</v>
      </c>
      <c r="D7310" s="123" t="s">
        <v>180</v>
      </c>
      <c r="E7310" s="123" t="s">
        <v>541</v>
      </c>
      <c r="F7310" s="7">
        <v>1194.01346835</v>
      </c>
      <c r="G7310" s="123" t="s">
        <v>532</v>
      </c>
      <c r="H7310" s="7">
        <v>112.085281819</v>
      </c>
      <c r="I7310" s="7">
        <v>93.872711480999996</v>
      </c>
      <c r="J7310" s="7">
        <v>111.561109906</v>
      </c>
      <c r="K7310" s="7">
        <v>1.1940134999999999E-2</v>
      </c>
      <c r="L7310" s="7">
        <v>7.1640799999999998E-4</v>
      </c>
      <c r="M7310" s="7">
        <v>93.433711481000003</v>
      </c>
      <c r="N7310" s="7">
        <v>0.01</v>
      </c>
      <c r="O7310" s="7">
        <v>5.9999999999999995E-4</v>
      </c>
      <c r="P7310" s="7">
        <v>1</v>
      </c>
      <c r="Q7310" s="7">
        <v>28</v>
      </c>
      <c r="R7310" s="7">
        <v>265</v>
      </c>
      <c r="S7310" s="189">
        <v>45625.593981481485</v>
      </c>
    </row>
    <row r="7311" spans="1:19">
      <c r="A7311" s="7">
        <v>2006</v>
      </c>
      <c r="B7311" s="123" t="s">
        <v>537</v>
      </c>
      <c r="C7311" s="123" t="s">
        <v>564</v>
      </c>
      <c r="D7311" s="123" t="s">
        <v>180</v>
      </c>
      <c r="E7311" s="123" t="s">
        <v>570</v>
      </c>
      <c r="F7311" s="7">
        <v>8186.7581884800002</v>
      </c>
      <c r="G7311" s="123" t="s">
        <v>532</v>
      </c>
      <c r="H7311" s="7">
        <v>923.22890767299998</v>
      </c>
      <c r="I7311" s="7">
        <v>112.771</v>
      </c>
      <c r="J7311" s="7">
        <v>851.42285160200004</v>
      </c>
      <c r="K7311" s="7">
        <v>2.4560274569999998</v>
      </c>
      <c r="L7311" s="7">
        <v>1.1461460999999999E-2</v>
      </c>
      <c r="M7311" s="7">
        <v>104</v>
      </c>
      <c r="N7311" s="7">
        <v>0.3</v>
      </c>
      <c r="O7311" s="7">
        <v>1.4E-3</v>
      </c>
      <c r="P7311" s="7">
        <v>1</v>
      </c>
      <c r="Q7311" s="7">
        <v>28</v>
      </c>
      <c r="R7311" s="7">
        <v>265</v>
      </c>
      <c r="S7311" s="189">
        <v>45625.593981481485</v>
      </c>
    </row>
    <row r="7312" spans="1:19">
      <c r="A7312" s="7">
        <v>2006</v>
      </c>
      <c r="B7312" s="123" t="s">
        <v>537</v>
      </c>
      <c r="C7312" s="123" t="s">
        <v>556</v>
      </c>
      <c r="D7312" s="123" t="s">
        <v>557</v>
      </c>
      <c r="E7312" s="123" t="s">
        <v>574</v>
      </c>
      <c r="F7312" s="7">
        <v>64.643149487000002</v>
      </c>
      <c r="G7312" s="123" t="s">
        <v>532</v>
      </c>
      <c r="H7312" s="7">
        <v>6.3981957810000001</v>
      </c>
      <c r="I7312" s="7">
        <v>98.977166667000006</v>
      </c>
      <c r="J7312" s="7">
        <v>6.3544000470000004</v>
      </c>
      <c r="K7312" s="7">
        <v>6.4643100000000005E-4</v>
      </c>
      <c r="L7312" s="7">
        <v>9.6964724230000002E-5</v>
      </c>
      <c r="M7312" s="7">
        <v>98.299666666999997</v>
      </c>
      <c r="N7312" s="7">
        <v>0.01</v>
      </c>
      <c r="O7312" s="7">
        <v>1.5E-3</v>
      </c>
      <c r="P7312" s="7">
        <v>1</v>
      </c>
      <c r="Q7312" s="7">
        <v>28</v>
      </c>
      <c r="R7312" s="7">
        <v>265</v>
      </c>
      <c r="S7312" s="189">
        <v>45625.593981481485</v>
      </c>
    </row>
    <row r="7313" spans="1:19">
      <c r="A7313" s="7">
        <v>2006</v>
      </c>
      <c r="B7313" s="123" t="s">
        <v>537</v>
      </c>
      <c r="C7313" s="123" t="s">
        <v>556</v>
      </c>
      <c r="D7313" s="123" t="s">
        <v>557</v>
      </c>
      <c r="E7313" s="123" t="s">
        <v>27</v>
      </c>
      <c r="F7313" s="7">
        <v>0</v>
      </c>
      <c r="G7313" s="123" t="s">
        <v>532</v>
      </c>
      <c r="H7313" s="7">
        <v>0</v>
      </c>
      <c r="I7313" s="7"/>
      <c r="J7313" s="7">
        <v>0</v>
      </c>
      <c r="K7313" s="7">
        <v>0</v>
      </c>
      <c r="L7313" s="7">
        <v>0</v>
      </c>
      <c r="M7313" s="7"/>
      <c r="N7313" s="7"/>
      <c r="O7313" s="7"/>
      <c r="P7313" s="7"/>
      <c r="Q7313" s="7">
        <v>28</v>
      </c>
      <c r="R7313" s="7">
        <v>265</v>
      </c>
      <c r="S7313" s="189">
        <v>45625.593981481485</v>
      </c>
    </row>
    <row r="7314" spans="1:19">
      <c r="A7314" s="7">
        <v>2006</v>
      </c>
      <c r="B7314" s="123" t="s">
        <v>537</v>
      </c>
      <c r="C7314" s="123" t="s">
        <v>556</v>
      </c>
      <c r="D7314" s="123" t="s">
        <v>557</v>
      </c>
      <c r="E7314" s="123" t="s">
        <v>33</v>
      </c>
      <c r="F7314" s="7">
        <v>57.879395758000001</v>
      </c>
      <c r="G7314" s="123" t="s">
        <v>532</v>
      </c>
      <c r="H7314" s="7">
        <v>0.54753908399999995</v>
      </c>
      <c r="I7314" s="7">
        <v>9.4600000000000009</v>
      </c>
      <c r="J7314" s="7">
        <v>0</v>
      </c>
      <c r="K7314" s="7">
        <v>1.7363818999999999E-2</v>
      </c>
      <c r="L7314" s="7">
        <v>2.31518E-4</v>
      </c>
      <c r="M7314" s="7">
        <v>0</v>
      </c>
      <c r="N7314" s="7">
        <v>0.3</v>
      </c>
      <c r="O7314" s="7">
        <v>4.0000000000000001E-3</v>
      </c>
      <c r="P7314" s="7"/>
      <c r="Q7314" s="7">
        <v>28</v>
      </c>
      <c r="R7314" s="7">
        <v>265</v>
      </c>
      <c r="S7314" s="189">
        <v>45625.593981481485</v>
      </c>
    </row>
    <row r="7315" spans="1:19">
      <c r="A7315" s="7">
        <v>2006</v>
      </c>
      <c r="B7315" s="123" t="s">
        <v>537</v>
      </c>
      <c r="C7315" s="123" t="s">
        <v>556</v>
      </c>
      <c r="D7315" s="123" t="s">
        <v>557</v>
      </c>
      <c r="E7315" s="123" t="s">
        <v>540</v>
      </c>
      <c r="F7315" s="7">
        <v>1025.4139529219999</v>
      </c>
      <c r="G7315" s="123" t="s">
        <v>532</v>
      </c>
      <c r="H7315" s="7">
        <v>97.698877899999999</v>
      </c>
      <c r="I7315" s="7">
        <v>95.277500000000003</v>
      </c>
      <c r="J7315" s="7">
        <v>97.004159946000001</v>
      </c>
      <c r="K7315" s="7">
        <v>1.025414E-2</v>
      </c>
      <c r="L7315" s="7">
        <v>1.5381209999999999E-3</v>
      </c>
      <c r="M7315" s="7">
        <v>94.6</v>
      </c>
      <c r="N7315" s="7">
        <v>0.01</v>
      </c>
      <c r="O7315" s="7">
        <v>1.5E-3</v>
      </c>
      <c r="P7315" s="7">
        <v>1</v>
      </c>
      <c r="Q7315" s="7">
        <v>28</v>
      </c>
      <c r="R7315" s="7">
        <v>265</v>
      </c>
      <c r="S7315" s="189">
        <v>45625.593981481485</v>
      </c>
    </row>
    <row r="7316" spans="1:19">
      <c r="A7316" s="7">
        <v>2006</v>
      </c>
      <c r="B7316" s="123" t="s">
        <v>537</v>
      </c>
      <c r="C7316" s="123" t="s">
        <v>556</v>
      </c>
      <c r="D7316" s="123" t="s">
        <v>557</v>
      </c>
      <c r="E7316" s="123" t="s">
        <v>531</v>
      </c>
      <c r="F7316" s="7">
        <v>40.229358380999997</v>
      </c>
      <c r="G7316" s="123" t="s">
        <v>532</v>
      </c>
      <c r="H7316" s="7">
        <v>3.0754942189999999</v>
      </c>
      <c r="I7316" s="7">
        <v>76.448999999999998</v>
      </c>
      <c r="J7316" s="7">
        <v>3.057833531</v>
      </c>
      <c r="K7316" s="7">
        <v>4.0229399999999998E-4</v>
      </c>
      <c r="L7316" s="7">
        <v>2.4137615030000001E-5</v>
      </c>
      <c r="M7316" s="7">
        <v>76.010000000000005</v>
      </c>
      <c r="N7316" s="7">
        <v>0.01</v>
      </c>
      <c r="O7316" s="7">
        <v>5.9999999999999995E-4</v>
      </c>
      <c r="P7316" s="7">
        <v>1</v>
      </c>
      <c r="Q7316" s="7">
        <v>28</v>
      </c>
      <c r="R7316" s="7">
        <v>265</v>
      </c>
      <c r="S7316" s="189">
        <v>45625.593981481485</v>
      </c>
    </row>
    <row r="7317" spans="1:19">
      <c r="A7317" s="7">
        <v>2006</v>
      </c>
      <c r="B7317" s="123" t="s">
        <v>537</v>
      </c>
      <c r="C7317" s="123" t="s">
        <v>556</v>
      </c>
      <c r="D7317" s="123" t="s">
        <v>557</v>
      </c>
      <c r="E7317" s="123" t="s">
        <v>533</v>
      </c>
      <c r="F7317" s="7">
        <v>4409.1218816780001</v>
      </c>
      <c r="G7317" s="123" t="s">
        <v>532</v>
      </c>
      <c r="H7317" s="7">
        <v>325.10954136200002</v>
      </c>
      <c r="I7317" s="7">
        <v>73.735666667000004</v>
      </c>
      <c r="J7317" s="7">
        <v>323.17393685600001</v>
      </c>
      <c r="K7317" s="7">
        <v>4.4091219000000001E-2</v>
      </c>
      <c r="L7317" s="7">
        <v>2.6454730000000002E-3</v>
      </c>
      <c r="M7317" s="7">
        <v>73.296666666999997</v>
      </c>
      <c r="N7317" s="7">
        <v>0.01</v>
      </c>
      <c r="O7317" s="7">
        <v>5.9999999999999995E-4</v>
      </c>
      <c r="P7317" s="7">
        <v>1</v>
      </c>
      <c r="Q7317" s="7">
        <v>28</v>
      </c>
      <c r="R7317" s="7">
        <v>265</v>
      </c>
      <c r="S7317" s="189">
        <v>45625.593981481485</v>
      </c>
    </row>
    <row r="7318" spans="1:19">
      <c r="A7318" s="7">
        <v>2006</v>
      </c>
      <c r="B7318" s="123" t="s">
        <v>537</v>
      </c>
      <c r="C7318" s="123" t="s">
        <v>556</v>
      </c>
      <c r="D7318" s="123" t="s">
        <v>557</v>
      </c>
      <c r="E7318" s="123" t="s">
        <v>160</v>
      </c>
      <c r="F7318" s="7">
        <v>533.67782537100004</v>
      </c>
      <c r="G7318" s="123" t="s">
        <v>532</v>
      </c>
      <c r="H7318" s="7">
        <v>38.333544519</v>
      </c>
      <c r="I7318" s="7">
        <v>71.828999999999994</v>
      </c>
      <c r="J7318" s="7">
        <v>38.099259953000001</v>
      </c>
      <c r="K7318" s="7">
        <v>5.3367780000000004E-3</v>
      </c>
      <c r="L7318" s="7">
        <v>3.2020699999999998E-4</v>
      </c>
      <c r="M7318" s="7">
        <v>71.39</v>
      </c>
      <c r="N7318" s="7">
        <v>0.01</v>
      </c>
      <c r="O7318" s="7">
        <v>5.9999999999999995E-4</v>
      </c>
      <c r="P7318" s="7">
        <v>1</v>
      </c>
      <c r="Q7318" s="7">
        <v>28</v>
      </c>
      <c r="R7318" s="7">
        <v>265</v>
      </c>
      <c r="S7318" s="189">
        <v>45625.593981481485</v>
      </c>
    </row>
    <row r="7319" spans="1:19">
      <c r="A7319" s="7">
        <v>2006</v>
      </c>
      <c r="B7319" s="123" t="s">
        <v>537</v>
      </c>
      <c r="C7319" s="123" t="s">
        <v>556</v>
      </c>
      <c r="D7319" s="123" t="s">
        <v>557</v>
      </c>
      <c r="E7319" s="123" t="s">
        <v>575</v>
      </c>
      <c r="F7319" s="7">
        <v>29.129801342</v>
      </c>
      <c r="G7319" s="123" t="s">
        <v>532</v>
      </c>
      <c r="H7319" s="7">
        <v>2.961796826</v>
      </c>
      <c r="I7319" s="7">
        <v>101.675833333</v>
      </c>
      <c r="J7319" s="7">
        <v>2.9420613859999998</v>
      </c>
      <c r="K7319" s="7">
        <v>2.91298E-4</v>
      </c>
      <c r="L7319" s="7">
        <v>4.3694702010000002E-5</v>
      </c>
      <c r="M7319" s="7">
        <v>100.99833333300001</v>
      </c>
      <c r="N7319" s="7">
        <v>0.01</v>
      </c>
      <c r="O7319" s="7">
        <v>1.5E-3</v>
      </c>
      <c r="P7319" s="7">
        <v>1</v>
      </c>
      <c r="Q7319" s="7">
        <v>28</v>
      </c>
      <c r="R7319" s="7">
        <v>265</v>
      </c>
      <c r="S7319" s="189">
        <v>45625.593981481485</v>
      </c>
    </row>
    <row r="7320" spans="1:19">
      <c r="A7320" s="7">
        <v>2006</v>
      </c>
      <c r="B7320" s="123" t="s">
        <v>537</v>
      </c>
      <c r="C7320" s="123" t="s">
        <v>556</v>
      </c>
      <c r="D7320" s="123" t="s">
        <v>557</v>
      </c>
      <c r="E7320" s="123" t="s">
        <v>163</v>
      </c>
      <c r="F7320" s="7">
        <v>2171.06409274</v>
      </c>
      <c r="G7320" s="123" t="s">
        <v>532</v>
      </c>
      <c r="H7320" s="7">
        <v>138.636554238</v>
      </c>
      <c r="I7320" s="7">
        <v>63.856499999999997</v>
      </c>
      <c r="J7320" s="7">
        <v>138.275072067</v>
      </c>
      <c r="K7320" s="7">
        <v>1.085532E-2</v>
      </c>
      <c r="L7320" s="7">
        <v>2.17106E-4</v>
      </c>
      <c r="M7320" s="7">
        <v>63.69</v>
      </c>
      <c r="N7320" s="7">
        <v>5.0000000000000001E-3</v>
      </c>
      <c r="O7320" s="7">
        <v>1E-4</v>
      </c>
      <c r="P7320" s="7">
        <v>1</v>
      </c>
      <c r="Q7320" s="7">
        <v>28</v>
      </c>
      <c r="R7320" s="7">
        <v>265</v>
      </c>
      <c r="S7320" s="189">
        <v>45625.593981481485</v>
      </c>
    </row>
    <row r="7321" spans="1:19">
      <c r="A7321" s="7">
        <v>2006</v>
      </c>
      <c r="B7321" s="123" t="s">
        <v>537</v>
      </c>
      <c r="C7321" s="123" t="s">
        <v>556</v>
      </c>
      <c r="D7321" s="123" t="s">
        <v>557</v>
      </c>
      <c r="E7321" s="123" t="s">
        <v>535</v>
      </c>
      <c r="F7321" s="7">
        <v>7595.2368520219998</v>
      </c>
      <c r="G7321" s="123" t="s">
        <v>532</v>
      </c>
      <c r="H7321" s="7">
        <v>432.83770294200002</v>
      </c>
      <c r="I7321" s="7">
        <v>56.988045452000001</v>
      </c>
      <c r="J7321" s="7">
        <v>431.57309600600001</v>
      </c>
      <c r="K7321" s="7">
        <v>3.7976184000000003E-2</v>
      </c>
      <c r="L7321" s="7">
        <v>7.5952400000000003E-4</v>
      </c>
      <c r="M7321" s="7">
        <v>56.821545452000002</v>
      </c>
      <c r="N7321" s="7">
        <v>5.0000000000000001E-3</v>
      </c>
      <c r="O7321" s="7">
        <v>1E-4</v>
      </c>
      <c r="P7321" s="7">
        <v>1</v>
      </c>
      <c r="Q7321" s="7">
        <v>28</v>
      </c>
      <c r="R7321" s="7">
        <v>265</v>
      </c>
      <c r="S7321" s="189">
        <v>45625.593981481485</v>
      </c>
    </row>
    <row r="7322" spans="1:19">
      <c r="A7322" s="7">
        <v>2006</v>
      </c>
      <c r="B7322" s="123" t="s">
        <v>537</v>
      </c>
      <c r="C7322" s="123" t="s">
        <v>556</v>
      </c>
      <c r="D7322" s="123" t="s">
        <v>557</v>
      </c>
      <c r="E7322" s="123" t="s">
        <v>541</v>
      </c>
      <c r="F7322" s="7">
        <v>0</v>
      </c>
      <c r="G7322" s="123" t="s">
        <v>532</v>
      </c>
      <c r="H7322" s="7">
        <v>0</v>
      </c>
      <c r="I7322" s="7"/>
      <c r="J7322" s="7">
        <v>0</v>
      </c>
      <c r="K7322" s="7">
        <v>0</v>
      </c>
      <c r="L7322" s="7">
        <v>0</v>
      </c>
      <c r="M7322" s="7"/>
      <c r="N7322" s="7"/>
      <c r="O7322" s="7"/>
      <c r="P7322" s="7">
        <v>1</v>
      </c>
      <c r="Q7322" s="7">
        <v>28</v>
      </c>
      <c r="R7322" s="7">
        <v>265</v>
      </c>
      <c r="S7322" s="189">
        <v>45625.593981481485</v>
      </c>
    </row>
    <row r="7323" spans="1:19">
      <c r="A7323" s="7">
        <v>2006</v>
      </c>
      <c r="B7323" s="123" t="s">
        <v>537</v>
      </c>
      <c r="C7323" s="123" t="s">
        <v>562</v>
      </c>
      <c r="D7323" s="123" t="s">
        <v>563</v>
      </c>
      <c r="E7323" s="123" t="s">
        <v>27</v>
      </c>
      <c r="F7323" s="7">
        <v>192.23823485599999</v>
      </c>
      <c r="G7323" s="123" t="s">
        <v>532</v>
      </c>
      <c r="H7323" s="7">
        <v>3.2007665999999997E-2</v>
      </c>
      <c r="I7323" s="7">
        <v>0.16650000000000001</v>
      </c>
      <c r="J7323" s="7">
        <v>0</v>
      </c>
      <c r="K7323" s="7">
        <v>9.6119100000000002E-4</v>
      </c>
      <c r="L7323" s="7">
        <v>1.9223823490000002E-5</v>
      </c>
      <c r="M7323" s="7">
        <v>0</v>
      </c>
      <c r="N7323" s="7">
        <v>5.0000000000000001E-3</v>
      </c>
      <c r="O7323" s="7">
        <v>1E-4</v>
      </c>
      <c r="P7323" s="7"/>
      <c r="Q7323" s="7">
        <v>28</v>
      </c>
      <c r="R7323" s="7">
        <v>265</v>
      </c>
      <c r="S7323" s="189">
        <v>45625.593981481485</v>
      </c>
    </row>
    <row r="7324" spans="1:19">
      <c r="A7324" s="7">
        <v>2006</v>
      </c>
      <c r="B7324" s="123" t="s">
        <v>537</v>
      </c>
      <c r="C7324" s="123" t="s">
        <v>562</v>
      </c>
      <c r="D7324" s="123" t="s">
        <v>563</v>
      </c>
      <c r="E7324" s="123" t="s">
        <v>540</v>
      </c>
      <c r="F7324" s="7">
        <v>0</v>
      </c>
      <c r="G7324" s="123" t="s">
        <v>532</v>
      </c>
      <c r="H7324" s="7">
        <v>0</v>
      </c>
      <c r="I7324" s="7"/>
      <c r="J7324" s="7">
        <v>0</v>
      </c>
      <c r="K7324" s="7">
        <v>0</v>
      </c>
      <c r="L7324" s="7">
        <v>0</v>
      </c>
      <c r="M7324" s="7"/>
      <c r="N7324" s="7"/>
      <c r="O7324" s="7"/>
      <c r="P7324" s="7">
        <v>1</v>
      </c>
      <c r="Q7324" s="7">
        <v>28</v>
      </c>
      <c r="R7324" s="7">
        <v>265</v>
      </c>
      <c r="S7324" s="189">
        <v>45625.593981481485</v>
      </c>
    </row>
    <row r="7325" spans="1:19">
      <c r="A7325" s="7">
        <v>2006</v>
      </c>
      <c r="B7325" s="123" t="s">
        <v>537</v>
      </c>
      <c r="C7325" s="123" t="s">
        <v>562</v>
      </c>
      <c r="D7325" s="123" t="s">
        <v>563</v>
      </c>
      <c r="E7325" s="123" t="s">
        <v>569</v>
      </c>
      <c r="F7325" s="7">
        <v>16.303273596</v>
      </c>
      <c r="G7325" s="123" t="s">
        <v>532</v>
      </c>
      <c r="H7325" s="7">
        <v>1.622355059</v>
      </c>
      <c r="I7325" s="7">
        <v>99.510999999999996</v>
      </c>
      <c r="J7325" s="7">
        <v>1.6117416280000001</v>
      </c>
      <c r="K7325" s="7">
        <v>1.6303300000000001E-4</v>
      </c>
      <c r="L7325" s="7">
        <v>2.2824583030000001E-5</v>
      </c>
      <c r="M7325" s="7">
        <v>98.86</v>
      </c>
      <c r="N7325" s="7">
        <v>0.01</v>
      </c>
      <c r="O7325" s="7">
        <v>1.4E-3</v>
      </c>
      <c r="P7325" s="7">
        <v>1</v>
      </c>
      <c r="Q7325" s="7">
        <v>28</v>
      </c>
      <c r="R7325" s="7">
        <v>265</v>
      </c>
      <c r="S7325" s="189">
        <v>45625.593981481485</v>
      </c>
    </row>
    <row r="7326" spans="1:19">
      <c r="A7326" s="7">
        <v>2006</v>
      </c>
      <c r="B7326" s="123" t="s">
        <v>537</v>
      </c>
      <c r="C7326" s="123" t="s">
        <v>562</v>
      </c>
      <c r="D7326" s="123" t="s">
        <v>563</v>
      </c>
      <c r="E7326" s="123" t="s">
        <v>531</v>
      </c>
      <c r="F7326" s="7">
        <v>372.12857361900001</v>
      </c>
      <c r="G7326" s="123" t="s">
        <v>532</v>
      </c>
      <c r="H7326" s="7">
        <v>28.448857324999999</v>
      </c>
      <c r="I7326" s="7">
        <v>76.448999999999998</v>
      </c>
      <c r="J7326" s="7">
        <v>28.285492881</v>
      </c>
      <c r="K7326" s="7">
        <v>3.7212859999999999E-3</v>
      </c>
      <c r="L7326" s="7">
        <v>2.23277E-4</v>
      </c>
      <c r="M7326" s="7">
        <v>76.010000000000005</v>
      </c>
      <c r="N7326" s="7">
        <v>0.01</v>
      </c>
      <c r="O7326" s="7">
        <v>5.9999999999999995E-4</v>
      </c>
      <c r="P7326" s="7">
        <v>1</v>
      </c>
      <c r="Q7326" s="7">
        <v>28</v>
      </c>
      <c r="R7326" s="7">
        <v>265</v>
      </c>
      <c r="S7326" s="189">
        <v>45625.593981481485</v>
      </c>
    </row>
    <row r="7327" spans="1:19">
      <c r="A7327" s="7">
        <v>2006</v>
      </c>
      <c r="B7327" s="123" t="s">
        <v>537</v>
      </c>
      <c r="C7327" s="123" t="s">
        <v>562</v>
      </c>
      <c r="D7327" s="123" t="s">
        <v>563</v>
      </c>
      <c r="E7327" s="123" t="s">
        <v>533</v>
      </c>
      <c r="F7327" s="7">
        <v>3323.0616962009999</v>
      </c>
      <c r="G7327" s="123" t="s">
        <v>532</v>
      </c>
      <c r="H7327" s="7">
        <v>245.028169545</v>
      </c>
      <c r="I7327" s="7">
        <v>73.735666667000004</v>
      </c>
      <c r="J7327" s="7">
        <v>243.56934545999999</v>
      </c>
      <c r="K7327" s="7">
        <v>3.3230616999999997E-2</v>
      </c>
      <c r="L7327" s="7">
        <v>1.993837E-3</v>
      </c>
      <c r="M7327" s="7">
        <v>73.296666666999997</v>
      </c>
      <c r="N7327" s="7">
        <v>0.01</v>
      </c>
      <c r="O7327" s="7">
        <v>5.9999999999999995E-4</v>
      </c>
      <c r="P7327" s="7">
        <v>1</v>
      </c>
      <c r="Q7327" s="7">
        <v>28</v>
      </c>
      <c r="R7327" s="7">
        <v>265</v>
      </c>
      <c r="S7327" s="189">
        <v>45625.593981481485</v>
      </c>
    </row>
    <row r="7328" spans="1:19">
      <c r="A7328" s="7">
        <v>2006</v>
      </c>
      <c r="B7328" s="123" t="s">
        <v>537</v>
      </c>
      <c r="C7328" s="123" t="s">
        <v>562</v>
      </c>
      <c r="D7328" s="123" t="s">
        <v>563</v>
      </c>
      <c r="E7328" s="123" t="s">
        <v>160</v>
      </c>
      <c r="F7328" s="7">
        <v>580.16947998800003</v>
      </c>
      <c r="G7328" s="123" t="s">
        <v>532</v>
      </c>
      <c r="H7328" s="7">
        <v>41.672993578000003</v>
      </c>
      <c r="I7328" s="7">
        <v>71.828999999999994</v>
      </c>
      <c r="J7328" s="7">
        <v>41.418299175999998</v>
      </c>
      <c r="K7328" s="7">
        <v>5.8016949999999999E-3</v>
      </c>
      <c r="L7328" s="7">
        <v>3.4810199999999998E-4</v>
      </c>
      <c r="M7328" s="7">
        <v>71.39</v>
      </c>
      <c r="N7328" s="7">
        <v>0.01</v>
      </c>
      <c r="O7328" s="7">
        <v>5.9999999999999995E-4</v>
      </c>
      <c r="P7328" s="7">
        <v>1</v>
      </c>
      <c r="Q7328" s="7">
        <v>28</v>
      </c>
      <c r="R7328" s="7">
        <v>265</v>
      </c>
      <c r="S7328" s="189">
        <v>45625.593981481485</v>
      </c>
    </row>
    <row r="7329" spans="1:19">
      <c r="A7329" s="7">
        <v>2006</v>
      </c>
      <c r="B7329" s="123" t="s">
        <v>537</v>
      </c>
      <c r="C7329" s="123" t="s">
        <v>562</v>
      </c>
      <c r="D7329" s="123" t="s">
        <v>563</v>
      </c>
      <c r="E7329" s="123" t="s">
        <v>163</v>
      </c>
      <c r="F7329" s="7">
        <v>610.29219009400003</v>
      </c>
      <c r="G7329" s="123" t="s">
        <v>532</v>
      </c>
      <c r="H7329" s="7">
        <v>38.971123237</v>
      </c>
      <c r="I7329" s="7">
        <v>63.856499999999997</v>
      </c>
      <c r="J7329" s="7">
        <v>38.869509587000003</v>
      </c>
      <c r="K7329" s="7">
        <v>3.0514610000000001E-3</v>
      </c>
      <c r="L7329" s="7">
        <v>6.1029219009999997E-5</v>
      </c>
      <c r="M7329" s="7">
        <v>63.69</v>
      </c>
      <c r="N7329" s="7">
        <v>5.0000000000000001E-3</v>
      </c>
      <c r="O7329" s="7">
        <v>1E-4</v>
      </c>
      <c r="P7329" s="7">
        <v>1</v>
      </c>
      <c r="Q7329" s="7">
        <v>28</v>
      </c>
      <c r="R7329" s="7">
        <v>265</v>
      </c>
      <c r="S7329" s="189">
        <v>45625.593981481485</v>
      </c>
    </row>
    <row r="7330" spans="1:19">
      <c r="A7330" s="7">
        <v>2006</v>
      </c>
      <c r="B7330" s="123" t="s">
        <v>537</v>
      </c>
      <c r="C7330" s="123" t="s">
        <v>562</v>
      </c>
      <c r="D7330" s="123" t="s">
        <v>563</v>
      </c>
      <c r="E7330" s="123" t="s">
        <v>535</v>
      </c>
      <c r="F7330" s="7">
        <v>5374.8345539379998</v>
      </c>
      <c r="G7330" s="123" t="s">
        <v>532</v>
      </c>
      <c r="H7330" s="7">
        <v>306.30131585700002</v>
      </c>
      <c r="I7330" s="7">
        <v>56.988045452000001</v>
      </c>
      <c r="J7330" s="7">
        <v>305.406405904</v>
      </c>
      <c r="K7330" s="7">
        <v>2.6874173000000001E-2</v>
      </c>
      <c r="L7330" s="7">
        <v>5.3748299999999995E-4</v>
      </c>
      <c r="M7330" s="7">
        <v>56.821545452000002</v>
      </c>
      <c r="N7330" s="7">
        <v>5.0000000000000001E-3</v>
      </c>
      <c r="O7330" s="7">
        <v>1E-4</v>
      </c>
      <c r="P7330" s="7">
        <v>1</v>
      </c>
      <c r="Q7330" s="7">
        <v>28</v>
      </c>
      <c r="R7330" s="7">
        <v>265</v>
      </c>
      <c r="S7330" s="189">
        <v>45625.593981481485</v>
      </c>
    </row>
    <row r="7331" spans="1:19">
      <c r="A7331" s="7">
        <v>2006</v>
      </c>
      <c r="B7331" s="123" t="s">
        <v>537</v>
      </c>
      <c r="C7331" s="123" t="s">
        <v>562</v>
      </c>
      <c r="D7331" s="123" t="s">
        <v>563</v>
      </c>
      <c r="E7331" s="123" t="s">
        <v>541</v>
      </c>
      <c r="F7331" s="7">
        <v>0</v>
      </c>
      <c r="G7331" s="123" t="s">
        <v>532</v>
      </c>
      <c r="H7331" s="7">
        <v>0</v>
      </c>
      <c r="I7331" s="7"/>
      <c r="J7331" s="7">
        <v>0</v>
      </c>
      <c r="K7331" s="7">
        <v>0</v>
      </c>
      <c r="L7331" s="7">
        <v>0</v>
      </c>
      <c r="M7331" s="7"/>
      <c r="N7331" s="7"/>
      <c r="O7331" s="7"/>
      <c r="P7331" s="7">
        <v>1</v>
      </c>
      <c r="Q7331" s="7">
        <v>28</v>
      </c>
      <c r="R7331" s="7">
        <v>265</v>
      </c>
      <c r="S7331" s="189">
        <v>45625.593981481485</v>
      </c>
    </row>
    <row r="7332" spans="1:19">
      <c r="A7332" s="7">
        <v>2006</v>
      </c>
      <c r="B7332" s="123" t="s">
        <v>537</v>
      </c>
      <c r="C7332" s="123" t="s">
        <v>562</v>
      </c>
      <c r="D7332" s="123" t="s">
        <v>563</v>
      </c>
      <c r="E7332" s="123" t="s">
        <v>570</v>
      </c>
      <c r="F7332" s="7">
        <v>0</v>
      </c>
      <c r="G7332" s="123" t="s">
        <v>532</v>
      </c>
      <c r="H7332" s="7">
        <v>0</v>
      </c>
      <c r="I7332" s="7"/>
      <c r="J7332" s="7">
        <v>0</v>
      </c>
      <c r="K7332" s="7">
        <v>0</v>
      </c>
      <c r="L7332" s="7">
        <v>0</v>
      </c>
      <c r="M7332" s="7"/>
      <c r="N7332" s="7"/>
      <c r="O7332" s="7"/>
      <c r="P7332" s="7">
        <v>1</v>
      </c>
      <c r="Q7332" s="7">
        <v>28</v>
      </c>
      <c r="R7332" s="7">
        <v>265</v>
      </c>
      <c r="S7332" s="189">
        <v>45625.593981481485</v>
      </c>
    </row>
    <row r="7333" spans="1:19">
      <c r="A7333" s="7">
        <v>2006</v>
      </c>
      <c r="B7333" s="123" t="s">
        <v>537</v>
      </c>
      <c r="C7333" s="123" t="s">
        <v>565</v>
      </c>
      <c r="D7333" s="123" t="s">
        <v>500</v>
      </c>
      <c r="E7333" s="123" t="s">
        <v>540</v>
      </c>
      <c r="F7333" s="7">
        <v>0</v>
      </c>
      <c r="G7333" s="123" t="s">
        <v>532</v>
      </c>
      <c r="H7333" s="7">
        <v>0</v>
      </c>
      <c r="I7333" s="7"/>
      <c r="J7333" s="7">
        <v>0</v>
      </c>
      <c r="K7333" s="7">
        <v>0</v>
      </c>
      <c r="L7333" s="7">
        <v>0</v>
      </c>
      <c r="M7333" s="7"/>
      <c r="N7333" s="7"/>
      <c r="O7333" s="7"/>
      <c r="P7333" s="7">
        <v>1</v>
      </c>
      <c r="Q7333" s="7">
        <v>28</v>
      </c>
      <c r="R7333" s="7">
        <v>265</v>
      </c>
      <c r="S7333" s="189">
        <v>45625.593981481485</v>
      </c>
    </row>
    <row r="7334" spans="1:19">
      <c r="A7334" s="7">
        <v>2006</v>
      </c>
      <c r="B7334" s="123" t="s">
        <v>537</v>
      </c>
      <c r="C7334" s="123" t="s">
        <v>565</v>
      </c>
      <c r="D7334" s="123" t="s">
        <v>500</v>
      </c>
      <c r="E7334" s="123" t="s">
        <v>533</v>
      </c>
      <c r="F7334" s="7">
        <v>11271.491113743001</v>
      </c>
      <c r="G7334" s="123" t="s">
        <v>532</v>
      </c>
      <c r="H7334" s="7">
        <v>904.70923997900002</v>
      </c>
      <c r="I7334" s="7">
        <v>80.265266667000006</v>
      </c>
      <c r="J7334" s="7">
        <v>826.16272700399998</v>
      </c>
      <c r="K7334" s="7">
        <v>5.2976007999999998E-2</v>
      </c>
      <c r="L7334" s="7">
        <v>0.29080447100000001</v>
      </c>
      <c r="M7334" s="7">
        <v>73.296666666999997</v>
      </c>
      <c r="N7334" s="7">
        <v>4.7000000000000002E-3</v>
      </c>
      <c r="O7334" s="7">
        <v>2.58E-2</v>
      </c>
      <c r="P7334" s="7">
        <v>1</v>
      </c>
      <c r="Q7334" s="7">
        <v>28</v>
      </c>
      <c r="R7334" s="7">
        <v>265</v>
      </c>
      <c r="S7334" s="189">
        <v>45625.593981481485</v>
      </c>
    </row>
    <row r="7335" spans="1:19">
      <c r="A7335" s="7">
        <v>2006</v>
      </c>
      <c r="B7335" s="123" t="s">
        <v>537</v>
      </c>
      <c r="C7335" s="123" t="s">
        <v>565</v>
      </c>
      <c r="D7335" s="123" t="s">
        <v>500</v>
      </c>
      <c r="E7335" s="123" t="s">
        <v>159</v>
      </c>
      <c r="F7335" s="7">
        <v>0</v>
      </c>
      <c r="G7335" s="123" t="s">
        <v>532</v>
      </c>
      <c r="H7335" s="7">
        <v>0</v>
      </c>
      <c r="I7335" s="7"/>
      <c r="J7335" s="7">
        <v>0</v>
      </c>
      <c r="K7335" s="7">
        <v>0</v>
      </c>
      <c r="L7335" s="7">
        <v>0</v>
      </c>
      <c r="M7335" s="7"/>
      <c r="N7335" s="7"/>
      <c r="O7335" s="7"/>
      <c r="P7335" s="7">
        <v>1</v>
      </c>
      <c r="Q7335" s="7">
        <v>28</v>
      </c>
      <c r="R7335" s="7">
        <v>265</v>
      </c>
      <c r="S7335" s="189">
        <v>45625.593981481485</v>
      </c>
    </row>
    <row r="7336" spans="1:19">
      <c r="A7336" s="7">
        <v>2006</v>
      </c>
      <c r="B7336" s="123" t="s">
        <v>537</v>
      </c>
      <c r="C7336" s="123" t="s">
        <v>565</v>
      </c>
      <c r="D7336" s="123" t="s">
        <v>500</v>
      </c>
      <c r="E7336" s="123" t="s">
        <v>160</v>
      </c>
      <c r="F7336" s="7">
        <v>0</v>
      </c>
      <c r="G7336" s="123" t="s">
        <v>532</v>
      </c>
      <c r="H7336" s="7">
        <v>0</v>
      </c>
      <c r="I7336" s="7"/>
      <c r="J7336" s="7">
        <v>0</v>
      </c>
      <c r="K7336" s="7">
        <v>0</v>
      </c>
      <c r="L7336" s="7">
        <v>0</v>
      </c>
      <c r="M7336" s="7"/>
      <c r="N7336" s="7"/>
      <c r="O7336" s="7"/>
      <c r="P7336" s="7">
        <v>1</v>
      </c>
      <c r="Q7336" s="7">
        <v>28</v>
      </c>
      <c r="R7336" s="7">
        <v>265</v>
      </c>
      <c r="S7336" s="189">
        <v>45625.593981481485</v>
      </c>
    </row>
    <row r="7337" spans="1:19">
      <c r="A7337" s="7">
        <v>2006</v>
      </c>
      <c r="B7337" s="123" t="s">
        <v>537</v>
      </c>
      <c r="C7337" s="123" t="s">
        <v>565</v>
      </c>
      <c r="D7337" s="123" t="s">
        <v>500</v>
      </c>
      <c r="E7337" s="123" t="s">
        <v>535</v>
      </c>
      <c r="F7337" s="7">
        <v>0</v>
      </c>
      <c r="G7337" s="123" t="s">
        <v>532</v>
      </c>
      <c r="H7337" s="7">
        <v>0</v>
      </c>
      <c r="I7337" s="7"/>
      <c r="J7337" s="7">
        <v>0</v>
      </c>
      <c r="K7337" s="7">
        <v>0</v>
      </c>
      <c r="L7337" s="7">
        <v>0</v>
      </c>
      <c r="M7337" s="7"/>
      <c r="N7337" s="7"/>
      <c r="O7337" s="7"/>
      <c r="P7337" s="7">
        <v>1</v>
      </c>
      <c r="Q7337" s="7">
        <v>28</v>
      </c>
      <c r="R7337" s="7">
        <v>265</v>
      </c>
      <c r="S7337" s="189">
        <v>45625.593981481485</v>
      </c>
    </row>
    <row r="7338" spans="1:19">
      <c r="A7338" s="7">
        <v>2006</v>
      </c>
      <c r="B7338" s="123" t="s">
        <v>537</v>
      </c>
      <c r="C7338" s="123" t="s">
        <v>585</v>
      </c>
      <c r="D7338" s="123" t="s">
        <v>183</v>
      </c>
      <c r="E7338" s="123" t="s">
        <v>533</v>
      </c>
      <c r="F7338" s="7">
        <v>1747.929180499</v>
      </c>
      <c r="G7338" s="123" t="s">
        <v>532</v>
      </c>
      <c r="H7338" s="7">
        <v>129.38637908600001</v>
      </c>
      <c r="I7338" s="7">
        <v>74.022666666999996</v>
      </c>
      <c r="J7338" s="7">
        <v>128.11738250100001</v>
      </c>
      <c r="K7338" s="7">
        <v>1.2235503999999999E-2</v>
      </c>
      <c r="L7338" s="7">
        <v>3.4958580000000001E-3</v>
      </c>
      <c r="M7338" s="7">
        <v>73.296666666999997</v>
      </c>
      <c r="N7338" s="7">
        <v>7.0000000000000001E-3</v>
      </c>
      <c r="O7338" s="7">
        <v>2E-3</v>
      </c>
      <c r="P7338" s="7">
        <v>1</v>
      </c>
      <c r="Q7338" s="7">
        <v>28</v>
      </c>
      <c r="R7338" s="7">
        <v>265</v>
      </c>
      <c r="S7338" s="189">
        <v>45625.593981481485</v>
      </c>
    </row>
    <row r="7339" spans="1:19">
      <c r="A7339" s="7">
        <v>2007</v>
      </c>
      <c r="B7339" s="123" t="s">
        <v>586</v>
      </c>
      <c r="C7339" s="123" t="s">
        <v>586</v>
      </c>
      <c r="D7339" s="123" t="s">
        <v>587</v>
      </c>
      <c r="E7339" s="123" t="s">
        <v>531</v>
      </c>
      <c r="F7339" s="7">
        <v>2768.9984234970002</v>
      </c>
      <c r="G7339" s="123" t="s">
        <v>532</v>
      </c>
      <c r="H7339" s="7">
        <v>212.481863025</v>
      </c>
      <c r="I7339" s="7">
        <v>76.736000000000004</v>
      </c>
      <c r="J7339" s="7">
        <v>210.47157017000001</v>
      </c>
      <c r="K7339" s="7">
        <v>1.9382989E-2</v>
      </c>
      <c r="L7339" s="7">
        <v>5.5379970000000002E-3</v>
      </c>
      <c r="M7339" s="7">
        <v>76.010000000000005</v>
      </c>
      <c r="N7339" s="7">
        <v>7.0000000000000001E-3</v>
      </c>
      <c r="O7339" s="7">
        <v>2E-3</v>
      </c>
      <c r="P7339" s="7">
        <v>1</v>
      </c>
      <c r="Q7339" s="7">
        <v>28</v>
      </c>
      <c r="R7339" s="7">
        <v>265</v>
      </c>
      <c r="S7339" s="189">
        <v>45625.593981481485</v>
      </c>
    </row>
    <row r="7340" spans="1:19">
      <c r="A7340" s="7">
        <v>2007</v>
      </c>
      <c r="B7340" s="123" t="s">
        <v>586</v>
      </c>
      <c r="C7340" s="123" t="s">
        <v>586</v>
      </c>
      <c r="D7340" s="123" t="s">
        <v>587</v>
      </c>
      <c r="E7340" s="123" t="s">
        <v>533</v>
      </c>
      <c r="F7340" s="7">
        <v>1998.924941102</v>
      </c>
      <c r="G7340" s="123" t="s">
        <v>532</v>
      </c>
      <c r="H7340" s="7">
        <v>147.965754608</v>
      </c>
      <c r="I7340" s="7">
        <v>74.022666666999996</v>
      </c>
      <c r="J7340" s="7">
        <v>146.51453509999999</v>
      </c>
      <c r="K7340" s="7">
        <v>1.3992475000000001E-2</v>
      </c>
      <c r="L7340" s="7">
        <v>3.9978499999999998E-3</v>
      </c>
      <c r="M7340" s="7">
        <v>73.296666666999997</v>
      </c>
      <c r="N7340" s="7">
        <v>7.0000000000000001E-3</v>
      </c>
      <c r="O7340" s="7">
        <v>2E-3</v>
      </c>
      <c r="P7340" s="7">
        <v>1</v>
      </c>
      <c r="Q7340" s="7">
        <v>28</v>
      </c>
      <c r="R7340" s="7">
        <v>265</v>
      </c>
      <c r="S7340" s="189">
        <v>45625.593981481485</v>
      </c>
    </row>
    <row r="7341" spans="1:19">
      <c r="A7341" s="7">
        <v>2007</v>
      </c>
      <c r="B7341" s="123" t="s">
        <v>588</v>
      </c>
      <c r="C7341" s="123" t="s">
        <v>588</v>
      </c>
      <c r="D7341" s="123" t="s">
        <v>589</v>
      </c>
      <c r="E7341" s="123" t="s">
        <v>33</v>
      </c>
      <c r="F7341" s="7">
        <v>3.699289008</v>
      </c>
      <c r="G7341" s="123" t="s">
        <v>532</v>
      </c>
      <c r="H7341" s="7">
        <v>8.0015620000000003E-3</v>
      </c>
      <c r="I7341" s="7">
        <v>2.1629999999999998</v>
      </c>
      <c r="J7341" s="7">
        <v>0</v>
      </c>
      <c r="K7341" s="7">
        <v>4.0692179090000001E-5</v>
      </c>
      <c r="L7341" s="7">
        <v>2.589502306E-5</v>
      </c>
      <c r="M7341" s="7">
        <v>0</v>
      </c>
      <c r="N7341" s="7">
        <v>1.0999999999999999E-2</v>
      </c>
      <c r="O7341" s="7">
        <v>7.0000000000000001E-3</v>
      </c>
      <c r="P7341" s="7"/>
      <c r="Q7341" s="7">
        <v>28</v>
      </c>
      <c r="R7341" s="7">
        <v>265</v>
      </c>
      <c r="S7341" s="189">
        <v>45625.593981481485</v>
      </c>
    </row>
    <row r="7342" spans="1:19">
      <c r="A7342" s="7">
        <v>2007</v>
      </c>
      <c r="B7342" s="123" t="s">
        <v>588</v>
      </c>
      <c r="C7342" s="123" t="s">
        <v>588</v>
      </c>
      <c r="D7342" s="123" t="s">
        <v>589</v>
      </c>
      <c r="E7342" s="123" t="s">
        <v>540</v>
      </c>
      <c r="F7342" s="7">
        <v>49049.52</v>
      </c>
      <c r="G7342" s="123" t="s">
        <v>532</v>
      </c>
      <c r="H7342" s="7">
        <v>4586.8734134340002</v>
      </c>
      <c r="I7342" s="7">
        <v>93.515153939000001</v>
      </c>
      <c r="J7342" s="7">
        <v>4579.4129814420003</v>
      </c>
      <c r="K7342" s="7">
        <v>3.4334664000000001E-2</v>
      </c>
      <c r="L7342" s="7">
        <v>2.452476E-2</v>
      </c>
      <c r="M7342" s="7">
        <v>93.363053938999997</v>
      </c>
      <c r="N7342" s="7">
        <v>6.9999999999999999E-4</v>
      </c>
      <c r="O7342" s="7">
        <v>5.0000000000000001E-4</v>
      </c>
      <c r="P7342" s="7">
        <v>1</v>
      </c>
      <c r="Q7342" s="7">
        <v>28</v>
      </c>
      <c r="R7342" s="7">
        <v>265</v>
      </c>
      <c r="S7342" s="189">
        <v>45625.593981481485</v>
      </c>
    </row>
    <row r="7343" spans="1:19">
      <c r="A7343" s="7">
        <v>2007</v>
      </c>
      <c r="B7343" s="123" t="s">
        <v>588</v>
      </c>
      <c r="C7343" s="123" t="s">
        <v>588</v>
      </c>
      <c r="D7343" s="123" t="s">
        <v>589</v>
      </c>
      <c r="E7343" s="123" t="s">
        <v>531</v>
      </c>
      <c r="F7343" s="7">
        <v>15749.120908833</v>
      </c>
      <c r="G7343" s="123" t="s">
        <v>532</v>
      </c>
      <c r="H7343" s="7">
        <v>1240.2160582389999</v>
      </c>
      <c r="I7343" s="7">
        <v>78.748272072999995</v>
      </c>
      <c r="J7343" s="7">
        <v>1238.611222819</v>
      </c>
      <c r="K7343" s="7">
        <v>1.2599297000000001E-2</v>
      </c>
      <c r="L7343" s="7">
        <v>4.7247360000000002E-3</v>
      </c>
      <c r="M7343" s="7">
        <v>78.646372072999995</v>
      </c>
      <c r="N7343" s="7">
        <v>8.0000000000000004E-4</v>
      </c>
      <c r="O7343" s="7">
        <v>2.9999999999999997E-4</v>
      </c>
      <c r="P7343" s="7">
        <v>1</v>
      </c>
      <c r="Q7343" s="7">
        <v>28</v>
      </c>
      <c r="R7343" s="7">
        <v>265</v>
      </c>
      <c r="S7343" s="189">
        <v>45625.593981481485</v>
      </c>
    </row>
    <row r="7344" spans="1:19">
      <c r="A7344" s="7">
        <v>2007</v>
      </c>
      <c r="B7344" s="123" t="s">
        <v>588</v>
      </c>
      <c r="C7344" s="123" t="s">
        <v>588</v>
      </c>
      <c r="D7344" s="123" t="s">
        <v>589</v>
      </c>
      <c r="E7344" s="123" t="s">
        <v>533</v>
      </c>
      <c r="F7344" s="7">
        <v>580.00471732599999</v>
      </c>
      <c r="G7344" s="123" t="s">
        <v>532</v>
      </c>
      <c r="H7344" s="7">
        <v>45.691363422000002</v>
      </c>
      <c r="I7344" s="7">
        <v>78.777572073000002</v>
      </c>
      <c r="J7344" s="7">
        <v>45.615266802999997</v>
      </c>
      <c r="K7344" s="7">
        <v>5.2200399999999996E-4</v>
      </c>
      <c r="L7344" s="7">
        <v>2.3200200000000001E-4</v>
      </c>
      <c r="M7344" s="7">
        <v>78.646372072999995</v>
      </c>
      <c r="N7344" s="7">
        <v>8.9999999999999998E-4</v>
      </c>
      <c r="O7344" s="7">
        <v>4.0000000000000002E-4</v>
      </c>
      <c r="P7344" s="7">
        <v>1</v>
      </c>
      <c r="Q7344" s="7">
        <v>28</v>
      </c>
      <c r="R7344" s="7">
        <v>265</v>
      </c>
      <c r="S7344" s="189">
        <v>45625.593981481485</v>
      </c>
    </row>
    <row r="7345" spans="1:19">
      <c r="A7345" s="7">
        <v>2007</v>
      </c>
      <c r="B7345" s="123" t="s">
        <v>588</v>
      </c>
      <c r="C7345" s="123" t="s">
        <v>588</v>
      </c>
      <c r="D7345" s="123" t="s">
        <v>589</v>
      </c>
      <c r="E7345" s="123" t="s">
        <v>590</v>
      </c>
      <c r="F7345" s="7">
        <v>1523.1017617509999</v>
      </c>
      <c r="G7345" s="123" t="s">
        <v>532</v>
      </c>
      <c r="H7345" s="7">
        <v>8.3009046000000003E-2</v>
      </c>
      <c r="I7345" s="7">
        <v>5.45E-2</v>
      </c>
      <c r="J7345" s="7">
        <v>0</v>
      </c>
      <c r="K7345" s="7">
        <v>1.5231019999999999E-3</v>
      </c>
      <c r="L7345" s="7">
        <v>1.5231000000000001E-4</v>
      </c>
      <c r="M7345" s="7">
        <v>0</v>
      </c>
      <c r="N7345" s="7">
        <v>1E-3</v>
      </c>
      <c r="O7345" s="7">
        <v>1E-4</v>
      </c>
      <c r="P7345" s="7"/>
      <c r="Q7345" s="7">
        <v>28</v>
      </c>
      <c r="R7345" s="7">
        <v>265</v>
      </c>
      <c r="S7345" s="189">
        <v>45625.593981481485</v>
      </c>
    </row>
    <row r="7346" spans="1:19">
      <c r="A7346" s="7">
        <v>2007</v>
      </c>
      <c r="B7346" s="123" t="s">
        <v>588</v>
      </c>
      <c r="C7346" s="123" t="s">
        <v>588</v>
      </c>
      <c r="D7346" s="123" t="s">
        <v>589</v>
      </c>
      <c r="E7346" s="123" t="s">
        <v>534</v>
      </c>
      <c r="F7346" s="7">
        <v>18806.618136134999</v>
      </c>
      <c r="G7346" s="123" t="s">
        <v>532</v>
      </c>
      <c r="H7346" s="7">
        <v>2160.7830261529998</v>
      </c>
      <c r="I7346" s="7">
        <v>114.894821095</v>
      </c>
      <c r="J7346" s="7">
        <v>2124.3169935870001</v>
      </c>
      <c r="K7346" s="7">
        <v>5.6419853999999998E-2</v>
      </c>
      <c r="L7346" s="7">
        <v>0.13164632700000001</v>
      </c>
      <c r="M7346" s="7">
        <v>112.955821095</v>
      </c>
      <c r="N7346" s="7">
        <v>3.0000000000000001E-3</v>
      </c>
      <c r="O7346" s="7">
        <v>7.0000000000000001E-3</v>
      </c>
      <c r="P7346" s="7">
        <v>1</v>
      </c>
      <c r="Q7346" s="7">
        <v>28</v>
      </c>
      <c r="R7346" s="7">
        <v>265</v>
      </c>
      <c r="S7346" s="189">
        <v>45625.593981481485</v>
      </c>
    </row>
    <row r="7347" spans="1:19">
      <c r="A7347" s="7">
        <v>2007</v>
      </c>
      <c r="B7347" s="123" t="s">
        <v>588</v>
      </c>
      <c r="C7347" s="123" t="s">
        <v>588</v>
      </c>
      <c r="D7347" s="123" t="s">
        <v>589</v>
      </c>
      <c r="E7347" s="123" t="s">
        <v>535</v>
      </c>
      <c r="F7347" s="7">
        <v>104732.586280178</v>
      </c>
      <c r="G7347" s="123" t="s">
        <v>532</v>
      </c>
      <c r="H7347" s="7">
        <v>6010.2696158569997</v>
      </c>
      <c r="I7347" s="7">
        <v>57.386815597000002</v>
      </c>
      <c r="J7347" s="7">
        <v>5944.6274200810003</v>
      </c>
      <c r="K7347" s="7">
        <v>0.24297959999999999</v>
      </c>
      <c r="L7347" s="7">
        <v>0.22203308299999999</v>
      </c>
      <c r="M7347" s="7">
        <v>56.760055596999997</v>
      </c>
      <c r="N7347" s="7">
        <v>2.32E-3</v>
      </c>
      <c r="O7347" s="7">
        <v>2.1199999999999999E-3</v>
      </c>
      <c r="P7347" s="7">
        <v>1</v>
      </c>
      <c r="Q7347" s="7">
        <v>28</v>
      </c>
      <c r="R7347" s="7">
        <v>265</v>
      </c>
      <c r="S7347" s="189">
        <v>45625.593981481485</v>
      </c>
    </row>
    <row r="7348" spans="1:19">
      <c r="A7348" s="7">
        <v>2007</v>
      </c>
      <c r="B7348" s="123" t="s">
        <v>588</v>
      </c>
      <c r="C7348" s="123" t="s">
        <v>588</v>
      </c>
      <c r="D7348" s="123" t="s">
        <v>589</v>
      </c>
      <c r="E7348" s="123" t="s">
        <v>131</v>
      </c>
      <c r="F7348" s="7">
        <v>0</v>
      </c>
      <c r="G7348" s="123" t="s">
        <v>532</v>
      </c>
      <c r="H7348" s="7">
        <v>0</v>
      </c>
      <c r="I7348" s="7"/>
      <c r="J7348" s="7">
        <v>0</v>
      </c>
      <c r="K7348" s="7">
        <v>0</v>
      </c>
      <c r="L7348" s="7">
        <v>0</v>
      </c>
      <c r="M7348" s="7"/>
      <c r="N7348" s="7"/>
      <c r="O7348" s="7"/>
      <c r="P7348" s="7"/>
      <c r="Q7348" s="7">
        <v>28</v>
      </c>
      <c r="R7348" s="7">
        <v>265</v>
      </c>
      <c r="S7348" s="189">
        <v>45625.593981481485</v>
      </c>
    </row>
    <row r="7349" spans="1:19">
      <c r="A7349" s="7">
        <v>2007</v>
      </c>
      <c r="B7349" s="123" t="s">
        <v>588</v>
      </c>
      <c r="C7349" s="123" t="s">
        <v>588</v>
      </c>
      <c r="D7349" s="123" t="s">
        <v>589</v>
      </c>
      <c r="E7349" s="123" t="s">
        <v>570</v>
      </c>
      <c r="F7349" s="7">
        <v>0</v>
      </c>
      <c r="G7349" s="123" t="s">
        <v>532</v>
      </c>
      <c r="H7349" s="7">
        <v>0</v>
      </c>
      <c r="I7349" s="7"/>
      <c r="J7349" s="7">
        <v>0</v>
      </c>
      <c r="K7349" s="7">
        <v>0</v>
      </c>
      <c r="L7349" s="7">
        <v>0</v>
      </c>
      <c r="M7349" s="7"/>
      <c r="N7349" s="7"/>
      <c r="O7349" s="7"/>
      <c r="P7349" s="7">
        <v>1</v>
      </c>
      <c r="Q7349" s="7">
        <v>28</v>
      </c>
      <c r="R7349" s="7">
        <v>265</v>
      </c>
      <c r="S7349" s="189">
        <v>45625.593981481485</v>
      </c>
    </row>
    <row r="7350" spans="1:19">
      <c r="A7350" s="7">
        <v>2005</v>
      </c>
      <c r="B7350" s="123" t="s">
        <v>537</v>
      </c>
      <c r="C7350" s="123" t="s">
        <v>553</v>
      </c>
      <c r="D7350" s="123" t="s">
        <v>560</v>
      </c>
      <c r="E7350" s="123" t="s">
        <v>25</v>
      </c>
      <c r="F7350" s="7">
        <v>19.044791033999999</v>
      </c>
      <c r="G7350" s="123" t="s">
        <v>532</v>
      </c>
      <c r="H7350" s="7">
        <v>6.4606517000000002E-2</v>
      </c>
      <c r="I7350" s="7">
        <v>3.392345825</v>
      </c>
      <c r="J7350" s="7">
        <v>5.4370775000000003E-2</v>
      </c>
      <c r="K7350" s="7">
        <v>9.0071101279999997E-5</v>
      </c>
      <c r="L7350" s="7">
        <v>2.9108496649999999E-5</v>
      </c>
      <c r="M7350" s="7">
        <v>2.8548895500000002</v>
      </c>
      <c r="N7350" s="7">
        <v>4.7294349999999997E-3</v>
      </c>
      <c r="O7350" s="7">
        <v>1.5284230000000001E-3</v>
      </c>
      <c r="P7350" s="7">
        <v>1</v>
      </c>
      <c r="Q7350" s="7">
        <v>28</v>
      </c>
      <c r="R7350" s="7">
        <v>265</v>
      </c>
      <c r="S7350" s="189">
        <v>45625.593981481485</v>
      </c>
    </row>
    <row r="7351" spans="1:19">
      <c r="A7351" s="7">
        <v>2005</v>
      </c>
      <c r="B7351" s="123" t="s">
        <v>537</v>
      </c>
      <c r="C7351" s="123" t="s">
        <v>553</v>
      </c>
      <c r="D7351" s="123" t="s">
        <v>560</v>
      </c>
      <c r="E7351" s="123" t="s">
        <v>23</v>
      </c>
      <c r="F7351" s="7">
        <v>0.28611955700000002</v>
      </c>
      <c r="G7351" s="123" t="s">
        <v>532</v>
      </c>
      <c r="H7351" s="7">
        <v>4.7433300000000001E-4</v>
      </c>
      <c r="I7351" s="7">
        <v>1.657813218</v>
      </c>
      <c r="J7351" s="7">
        <v>0</v>
      </c>
      <c r="K7351" s="7">
        <v>3.4935515500000001E-6</v>
      </c>
      <c r="L7351" s="7">
        <v>1.420805057E-6</v>
      </c>
      <c r="M7351" s="7">
        <v>0</v>
      </c>
      <c r="N7351" s="7">
        <v>1.2210110999999999E-2</v>
      </c>
      <c r="O7351" s="7">
        <v>4.9657740000000001E-3</v>
      </c>
      <c r="P7351" s="7"/>
      <c r="Q7351" s="7">
        <v>28</v>
      </c>
      <c r="R7351" s="7">
        <v>265</v>
      </c>
      <c r="S7351" s="189">
        <v>45625.593981481485</v>
      </c>
    </row>
    <row r="7352" spans="1:19">
      <c r="A7352" s="7">
        <v>2005</v>
      </c>
      <c r="B7352" s="123" t="s">
        <v>537</v>
      </c>
      <c r="C7352" s="123" t="s">
        <v>553</v>
      </c>
      <c r="D7352" s="123" t="s">
        <v>560</v>
      </c>
      <c r="E7352" s="123" t="s">
        <v>533</v>
      </c>
      <c r="F7352" s="7">
        <v>16336.618707423</v>
      </c>
      <c r="G7352" s="123" t="s">
        <v>532</v>
      </c>
      <c r="H7352" s="7">
        <v>1206.2746020659999</v>
      </c>
      <c r="I7352" s="7">
        <v>73.838694755000006</v>
      </c>
      <c r="J7352" s="7">
        <v>1197.4741512539999</v>
      </c>
      <c r="K7352" s="7">
        <v>7.6866160000000003E-2</v>
      </c>
      <c r="L7352" s="7">
        <v>2.5087541000000001E-2</v>
      </c>
      <c r="M7352" s="7">
        <v>73.3</v>
      </c>
      <c r="N7352" s="7">
        <v>4.705145E-3</v>
      </c>
      <c r="O7352" s="7">
        <v>1.535663E-3</v>
      </c>
      <c r="P7352" s="7">
        <v>1</v>
      </c>
      <c r="Q7352" s="7">
        <v>28</v>
      </c>
      <c r="R7352" s="7">
        <v>265</v>
      </c>
      <c r="S7352" s="189">
        <v>45625.593981481485</v>
      </c>
    </row>
    <row r="7353" spans="1:19">
      <c r="A7353" s="7">
        <v>2005</v>
      </c>
      <c r="B7353" s="123" t="s">
        <v>537</v>
      </c>
      <c r="C7353" s="123" t="s">
        <v>553</v>
      </c>
      <c r="D7353" s="123" t="s">
        <v>560</v>
      </c>
      <c r="E7353" s="123" t="s">
        <v>159</v>
      </c>
      <c r="F7353" s="7">
        <v>62794.093732021996</v>
      </c>
      <c r="G7353" s="123" t="s">
        <v>532</v>
      </c>
      <c r="H7353" s="7">
        <v>4502.3703260379998</v>
      </c>
      <c r="I7353" s="7">
        <v>71.700538354000003</v>
      </c>
      <c r="J7353" s="7">
        <v>4393.0747974919996</v>
      </c>
      <c r="K7353" s="7">
        <v>0.84774651300000003</v>
      </c>
      <c r="L7353" s="7">
        <v>0.32286273999999998</v>
      </c>
      <c r="M7353" s="7">
        <v>69.959999999999994</v>
      </c>
      <c r="N7353" s="7">
        <v>1.3500418E-2</v>
      </c>
      <c r="O7353" s="7">
        <v>5.1416099999999996E-3</v>
      </c>
      <c r="P7353" s="7">
        <v>1</v>
      </c>
      <c r="Q7353" s="7">
        <v>28</v>
      </c>
      <c r="R7353" s="7">
        <v>265</v>
      </c>
      <c r="S7353" s="189">
        <v>45625.593981481485</v>
      </c>
    </row>
    <row r="7354" spans="1:19">
      <c r="A7354" s="7">
        <v>2005</v>
      </c>
      <c r="B7354" s="123" t="s">
        <v>537</v>
      </c>
      <c r="C7354" s="123" t="s">
        <v>553</v>
      </c>
      <c r="D7354" s="123" t="s">
        <v>560</v>
      </c>
      <c r="E7354" s="123" t="s">
        <v>163</v>
      </c>
      <c r="F7354" s="7">
        <v>42.651511993</v>
      </c>
      <c r="G7354" s="123" t="s">
        <v>532</v>
      </c>
      <c r="H7354" s="7">
        <v>2.7831874189999999</v>
      </c>
      <c r="I7354" s="7">
        <v>65.254132607000003</v>
      </c>
      <c r="J7354" s="7">
        <v>2.7169013139999998</v>
      </c>
      <c r="K7354" s="7">
        <v>5.7839399999999998E-4</v>
      </c>
      <c r="L7354" s="7">
        <v>1.89023E-4</v>
      </c>
      <c r="M7354" s="7">
        <v>63.7</v>
      </c>
      <c r="N7354" s="7">
        <v>1.3560924E-2</v>
      </c>
      <c r="O7354" s="7">
        <v>4.4317990000000002E-3</v>
      </c>
      <c r="P7354" s="7">
        <v>1</v>
      </c>
      <c r="Q7354" s="7">
        <v>28</v>
      </c>
      <c r="R7354" s="7">
        <v>265</v>
      </c>
      <c r="S7354" s="189">
        <v>45625.593981481485</v>
      </c>
    </row>
    <row r="7355" spans="1:19">
      <c r="A7355" s="7">
        <v>2005</v>
      </c>
      <c r="B7355" s="123" t="s">
        <v>537</v>
      </c>
      <c r="C7355" s="123" t="s">
        <v>553</v>
      </c>
      <c r="D7355" s="123" t="s">
        <v>559</v>
      </c>
      <c r="E7355" s="123" t="s">
        <v>25</v>
      </c>
      <c r="F7355" s="7">
        <v>1.683088922</v>
      </c>
      <c r="G7355" s="123" t="s">
        <v>532</v>
      </c>
      <c r="H7355" s="7">
        <v>5.7096200000000003E-3</v>
      </c>
      <c r="I7355" s="7">
        <v>3.392345825</v>
      </c>
      <c r="J7355" s="7">
        <v>4.8050330000000002E-3</v>
      </c>
      <c r="K7355" s="7">
        <v>7.9600596560000004E-6</v>
      </c>
      <c r="L7355" s="7">
        <v>2.5724718189999999E-6</v>
      </c>
      <c r="M7355" s="7">
        <v>2.8548895500000002</v>
      </c>
      <c r="N7355" s="7">
        <v>4.7294349999999997E-3</v>
      </c>
      <c r="O7355" s="7">
        <v>1.5284230000000001E-3</v>
      </c>
      <c r="P7355" s="7">
        <v>1</v>
      </c>
      <c r="Q7355" s="7">
        <v>28</v>
      </c>
      <c r="R7355" s="7">
        <v>265</v>
      </c>
      <c r="S7355" s="189">
        <v>45625.593981481485</v>
      </c>
    </row>
    <row r="7356" spans="1:19">
      <c r="A7356" s="7">
        <v>2005</v>
      </c>
      <c r="B7356" s="123" t="s">
        <v>537</v>
      </c>
      <c r="C7356" s="123" t="s">
        <v>553</v>
      </c>
      <c r="D7356" s="123" t="s">
        <v>559</v>
      </c>
      <c r="E7356" s="123" t="s">
        <v>23</v>
      </c>
      <c r="F7356" s="7">
        <v>7.090631E-3</v>
      </c>
      <c r="G7356" s="123" t="s">
        <v>532</v>
      </c>
      <c r="H7356" s="7">
        <v>1.17549418E-5</v>
      </c>
      <c r="I7356" s="7">
        <v>1.657813218</v>
      </c>
      <c r="J7356" s="7">
        <v>0</v>
      </c>
      <c r="K7356" s="7">
        <v>8.6577391570000006E-8</v>
      </c>
      <c r="L7356" s="7">
        <v>3.5210471059999999E-8</v>
      </c>
      <c r="M7356" s="7">
        <v>0</v>
      </c>
      <c r="N7356" s="7">
        <v>1.2210110999999999E-2</v>
      </c>
      <c r="O7356" s="7">
        <v>4.9657740000000001E-3</v>
      </c>
      <c r="P7356" s="7"/>
      <c r="Q7356" s="7">
        <v>28</v>
      </c>
      <c r="R7356" s="7">
        <v>265</v>
      </c>
      <c r="S7356" s="189">
        <v>45625.593981481485</v>
      </c>
    </row>
    <row r="7357" spans="1:19">
      <c r="A7357" s="7">
        <v>2005</v>
      </c>
      <c r="B7357" s="123" t="s">
        <v>537</v>
      </c>
      <c r="C7357" s="123" t="s">
        <v>553</v>
      </c>
      <c r="D7357" s="123" t="s">
        <v>559</v>
      </c>
      <c r="E7357" s="123" t="s">
        <v>533</v>
      </c>
      <c r="F7357" s="7">
        <v>5032.2763914919997</v>
      </c>
      <c r="G7357" s="123" t="s">
        <v>532</v>
      </c>
      <c r="H7357" s="7">
        <v>371.57672039400001</v>
      </c>
      <c r="I7357" s="7">
        <v>73.838694755000006</v>
      </c>
      <c r="J7357" s="7">
        <v>368.86585949599998</v>
      </c>
      <c r="K7357" s="7">
        <v>2.3677589999999998E-2</v>
      </c>
      <c r="L7357" s="7">
        <v>7.7278809999999998E-3</v>
      </c>
      <c r="M7357" s="7">
        <v>73.3</v>
      </c>
      <c r="N7357" s="7">
        <v>4.705145E-3</v>
      </c>
      <c r="O7357" s="7">
        <v>1.535663E-3</v>
      </c>
      <c r="P7357" s="7">
        <v>1</v>
      </c>
      <c r="Q7357" s="7">
        <v>28</v>
      </c>
      <c r="R7357" s="7">
        <v>265</v>
      </c>
      <c r="S7357" s="189">
        <v>45625.593981481485</v>
      </c>
    </row>
    <row r="7358" spans="1:19">
      <c r="A7358" s="7">
        <v>2005</v>
      </c>
      <c r="B7358" s="123" t="s">
        <v>537</v>
      </c>
      <c r="C7358" s="123" t="s">
        <v>553</v>
      </c>
      <c r="D7358" s="123" t="s">
        <v>559</v>
      </c>
      <c r="E7358" s="123" t="s">
        <v>159</v>
      </c>
      <c r="F7358" s="7">
        <v>1556.166717569</v>
      </c>
      <c r="G7358" s="123" t="s">
        <v>532</v>
      </c>
      <c r="H7358" s="7">
        <v>111.577991418</v>
      </c>
      <c r="I7358" s="7">
        <v>71.700538354000003</v>
      </c>
      <c r="J7358" s="7">
        <v>108.869423561</v>
      </c>
      <c r="K7358" s="7">
        <v>2.1008901E-2</v>
      </c>
      <c r="L7358" s="7">
        <v>8.0012020000000007E-3</v>
      </c>
      <c r="M7358" s="7">
        <v>69.959999999999994</v>
      </c>
      <c r="N7358" s="7">
        <v>1.3500418E-2</v>
      </c>
      <c r="O7358" s="7">
        <v>5.1416099999999996E-3</v>
      </c>
      <c r="P7358" s="7">
        <v>1</v>
      </c>
      <c r="Q7358" s="7">
        <v>28</v>
      </c>
      <c r="R7358" s="7">
        <v>265</v>
      </c>
      <c r="S7358" s="189">
        <v>45625.593981481485</v>
      </c>
    </row>
    <row r="7359" spans="1:19">
      <c r="A7359" s="7">
        <v>2005</v>
      </c>
      <c r="B7359" s="123" t="s">
        <v>537</v>
      </c>
      <c r="C7359" s="123" t="s">
        <v>553</v>
      </c>
      <c r="D7359" s="123" t="s">
        <v>188</v>
      </c>
      <c r="E7359" s="123" t="s">
        <v>533</v>
      </c>
      <c r="F7359" s="7">
        <v>1667.1115005080001</v>
      </c>
      <c r="G7359" s="123" t="s">
        <v>532</v>
      </c>
      <c r="H7359" s="7">
        <v>135.028029406</v>
      </c>
      <c r="I7359" s="7">
        <v>80.995199999999997</v>
      </c>
      <c r="J7359" s="7">
        <v>122.199272987</v>
      </c>
      <c r="K7359" s="7">
        <v>6.9185130000000003E-3</v>
      </c>
      <c r="L7359" s="7">
        <v>4.7679389000000003E-2</v>
      </c>
      <c r="M7359" s="7">
        <v>73.3</v>
      </c>
      <c r="N7359" s="7">
        <v>4.15E-3</v>
      </c>
      <c r="O7359" s="7">
        <v>2.86E-2</v>
      </c>
      <c r="P7359" s="7">
        <v>1</v>
      </c>
      <c r="Q7359" s="7">
        <v>28</v>
      </c>
      <c r="R7359" s="7">
        <v>265</v>
      </c>
      <c r="S7359" s="189">
        <v>45625.593981481485</v>
      </c>
    </row>
    <row r="7360" spans="1:19">
      <c r="A7360" s="7">
        <v>2005</v>
      </c>
      <c r="B7360" s="123" t="s">
        <v>537</v>
      </c>
      <c r="C7360" s="123" t="s">
        <v>553</v>
      </c>
      <c r="D7360" s="123" t="s">
        <v>571</v>
      </c>
      <c r="E7360" s="123" t="s">
        <v>572</v>
      </c>
      <c r="F7360" s="7">
        <v>1049.457260575</v>
      </c>
      <c r="G7360" s="123" t="s">
        <v>532</v>
      </c>
      <c r="H7360" s="7">
        <v>75.471588057999995</v>
      </c>
      <c r="I7360" s="7">
        <v>71.914875330000001</v>
      </c>
      <c r="J7360" s="7">
        <v>74.842485264999993</v>
      </c>
      <c r="K7360" s="7">
        <v>1.9987759999999999E-3</v>
      </c>
      <c r="L7360" s="7">
        <v>2.1627809999999999E-3</v>
      </c>
      <c r="M7360" s="7">
        <v>71.315419957000003</v>
      </c>
      <c r="N7360" s="7">
        <v>1.904581E-3</v>
      </c>
      <c r="O7360" s="7">
        <v>2.0608570000000001E-3</v>
      </c>
      <c r="P7360" s="7">
        <v>1</v>
      </c>
      <c r="Q7360" s="7">
        <v>28</v>
      </c>
      <c r="R7360" s="7">
        <v>265</v>
      </c>
      <c r="S7360" s="189">
        <v>45625.593981481485</v>
      </c>
    </row>
    <row r="7361" spans="1:19">
      <c r="A7361" s="7">
        <v>2005</v>
      </c>
      <c r="B7361" s="123" t="s">
        <v>537</v>
      </c>
      <c r="C7361" s="123" t="s">
        <v>553</v>
      </c>
      <c r="D7361" s="123" t="s">
        <v>573</v>
      </c>
      <c r="E7361" s="123" t="s">
        <v>572</v>
      </c>
      <c r="F7361" s="7">
        <v>34833.149595861003</v>
      </c>
      <c r="G7361" s="123" t="s">
        <v>532</v>
      </c>
      <c r="H7361" s="7">
        <v>2505.152750101</v>
      </c>
      <c r="I7361" s="7">
        <v>71.918640121999999</v>
      </c>
      <c r="J7361" s="7">
        <v>2486.7385496490001</v>
      </c>
      <c r="K7361" s="7">
        <v>1.7738397999999999E-2</v>
      </c>
      <c r="L7361" s="7">
        <v>6.7613303E-2</v>
      </c>
      <c r="M7361" s="7">
        <v>71.39</v>
      </c>
      <c r="N7361" s="7">
        <v>5.0923899999999998E-4</v>
      </c>
      <c r="O7361" s="7">
        <v>1.9410619999999999E-3</v>
      </c>
      <c r="P7361" s="7">
        <v>1</v>
      </c>
      <c r="Q7361" s="7">
        <v>28</v>
      </c>
      <c r="R7361" s="7">
        <v>265</v>
      </c>
      <c r="S7361" s="189">
        <v>45625.593981481485</v>
      </c>
    </row>
    <row r="7362" spans="1:19">
      <c r="A7362" s="7">
        <v>2005</v>
      </c>
      <c r="B7362" s="123" t="s">
        <v>537</v>
      </c>
      <c r="C7362" s="123" t="s">
        <v>553</v>
      </c>
      <c r="D7362" s="123" t="s">
        <v>558</v>
      </c>
      <c r="E7362" s="123" t="s">
        <v>25</v>
      </c>
      <c r="F7362" s="7">
        <v>4.4118095129999997</v>
      </c>
      <c r="G7362" s="123" t="s">
        <v>532</v>
      </c>
      <c r="H7362" s="7">
        <v>1.4966383999999999E-2</v>
      </c>
      <c r="I7362" s="7">
        <v>3.392345825</v>
      </c>
      <c r="J7362" s="7">
        <v>1.2595228999999999E-2</v>
      </c>
      <c r="K7362" s="7">
        <v>2.086536632E-5</v>
      </c>
      <c r="L7362" s="7">
        <v>6.7431111309999997E-6</v>
      </c>
      <c r="M7362" s="7">
        <v>2.8548895500000002</v>
      </c>
      <c r="N7362" s="7">
        <v>4.7294349999999997E-3</v>
      </c>
      <c r="O7362" s="7">
        <v>1.5284230000000001E-3</v>
      </c>
      <c r="P7362" s="7">
        <v>1</v>
      </c>
      <c r="Q7362" s="7">
        <v>28</v>
      </c>
      <c r="R7362" s="7">
        <v>265</v>
      </c>
      <c r="S7362" s="189">
        <v>45625.593981481485</v>
      </c>
    </row>
    <row r="7363" spans="1:19">
      <c r="A7363" s="7">
        <v>2005</v>
      </c>
      <c r="B7363" s="123" t="s">
        <v>537</v>
      </c>
      <c r="C7363" s="123" t="s">
        <v>553</v>
      </c>
      <c r="D7363" s="123" t="s">
        <v>558</v>
      </c>
      <c r="E7363" s="123" t="s">
        <v>23</v>
      </c>
      <c r="F7363" s="7">
        <v>1.3754858E-2</v>
      </c>
      <c r="G7363" s="123" t="s">
        <v>532</v>
      </c>
      <c r="H7363" s="7">
        <v>2.28029854E-5</v>
      </c>
      <c r="I7363" s="7">
        <v>1.657813218</v>
      </c>
      <c r="J7363" s="7">
        <v>0</v>
      </c>
      <c r="K7363" s="7">
        <v>1.6794834299999999E-7</v>
      </c>
      <c r="L7363" s="7">
        <v>6.8303516229999997E-8</v>
      </c>
      <c r="M7363" s="7">
        <v>0</v>
      </c>
      <c r="N7363" s="7">
        <v>1.2210110999999999E-2</v>
      </c>
      <c r="O7363" s="7">
        <v>4.9657740000000001E-3</v>
      </c>
      <c r="P7363" s="7"/>
      <c r="Q7363" s="7">
        <v>28</v>
      </c>
      <c r="R7363" s="7">
        <v>265</v>
      </c>
      <c r="S7363" s="189">
        <v>45625.593981481485</v>
      </c>
    </row>
    <row r="7364" spans="1:19">
      <c r="A7364" s="7">
        <v>2005</v>
      </c>
      <c r="B7364" s="123" t="s">
        <v>537</v>
      </c>
      <c r="C7364" s="123" t="s">
        <v>553</v>
      </c>
      <c r="D7364" s="123" t="s">
        <v>558</v>
      </c>
      <c r="E7364" s="123" t="s">
        <v>533</v>
      </c>
      <c r="F7364" s="7">
        <v>13190.892393595001</v>
      </c>
      <c r="G7364" s="123" t="s">
        <v>532</v>
      </c>
      <c r="H7364" s="7">
        <v>973.99827699699995</v>
      </c>
      <c r="I7364" s="7">
        <v>73.838694755000006</v>
      </c>
      <c r="J7364" s="7">
        <v>966.89241245100004</v>
      </c>
      <c r="K7364" s="7">
        <v>6.2065060999999998E-2</v>
      </c>
      <c r="L7364" s="7">
        <v>2.0256764999999999E-2</v>
      </c>
      <c r="M7364" s="7">
        <v>73.3</v>
      </c>
      <c r="N7364" s="7">
        <v>4.705145E-3</v>
      </c>
      <c r="O7364" s="7">
        <v>1.535663E-3</v>
      </c>
      <c r="P7364" s="7">
        <v>1</v>
      </c>
      <c r="Q7364" s="7">
        <v>28</v>
      </c>
      <c r="R7364" s="7">
        <v>265</v>
      </c>
      <c r="S7364" s="189">
        <v>45625.593981481485</v>
      </c>
    </row>
    <row r="7365" spans="1:19">
      <c r="A7365" s="7">
        <v>2005</v>
      </c>
      <c r="B7365" s="123" t="s">
        <v>537</v>
      </c>
      <c r="C7365" s="123" t="s">
        <v>553</v>
      </c>
      <c r="D7365" s="123" t="s">
        <v>558</v>
      </c>
      <c r="E7365" s="123" t="s">
        <v>159</v>
      </c>
      <c r="F7365" s="7">
        <v>3018.7513934540002</v>
      </c>
      <c r="G7365" s="123" t="s">
        <v>532</v>
      </c>
      <c r="H7365" s="7">
        <v>216.44610006799999</v>
      </c>
      <c r="I7365" s="7">
        <v>71.700538354000003</v>
      </c>
      <c r="J7365" s="7">
        <v>211.191847486</v>
      </c>
      <c r="K7365" s="7">
        <v>4.0754406E-2</v>
      </c>
      <c r="L7365" s="7">
        <v>1.5521241999999999E-2</v>
      </c>
      <c r="M7365" s="7">
        <v>69.959999999999994</v>
      </c>
      <c r="N7365" s="7">
        <v>1.3500418E-2</v>
      </c>
      <c r="O7365" s="7">
        <v>5.1416099999999996E-3</v>
      </c>
      <c r="P7365" s="7">
        <v>1</v>
      </c>
      <c r="Q7365" s="7">
        <v>28</v>
      </c>
      <c r="R7365" s="7">
        <v>265</v>
      </c>
      <c r="S7365" s="189">
        <v>45625.593981481485</v>
      </c>
    </row>
    <row r="7366" spans="1:19">
      <c r="A7366" s="7">
        <v>2005</v>
      </c>
      <c r="B7366" s="123" t="s">
        <v>537</v>
      </c>
      <c r="C7366" s="123" t="s">
        <v>553</v>
      </c>
      <c r="D7366" s="123" t="s">
        <v>191</v>
      </c>
      <c r="E7366" s="123" t="s">
        <v>533</v>
      </c>
      <c r="F7366" s="7">
        <v>2081.8960958009998</v>
      </c>
      <c r="G7366" s="123" t="s">
        <v>532</v>
      </c>
      <c r="H7366" s="7">
        <v>154.11444038799999</v>
      </c>
      <c r="I7366" s="7">
        <v>74.025999999999996</v>
      </c>
      <c r="J7366" s="7">
        <v>152.602983822</v>
      </c>
      <c r="K7366" s="7">
        <v>1.4573272999999999E-2</v>
      </c>
      <c r="L7366" s="7">
        <v>4.1637920000000004E-3</v>
      </c>
      <c r="M7366" s="7">
        <v>73.3</v>
      </c>
      <c r="N7366" s="7">
        <v>7.0000000000000001E-3</v>
      </c>
      <c r="O7366" s="7">
        <v>2E-3</v>
      </c>
      <c r="P7366" s="7">
        <v>1</v>
      </c>
      <c r="Q7366" s="7">
        <v>28</v>
      </c>
      <c r="R7366" s="7">
        <v>265</v>
      </c>
      <c r="S7366" s="189">
        <v>45625.593981481485</v>
      </c>
    </row>
    <row r="7367" spans="1:19">
      <c r="A7367" s="7">
        <v>2005</v>
      </c>
      <c r="B7367" s="123" t="s">
        <v>537</v>
      </c>
      <c r="C7367" s="123" t="s">
        <v>553</v>
      </c>
      <c r="D7367" s="123" t="s">
        <v>561</v>
      </c>
      <c r="E7367" s="123" t="s">
        <v>25</v>
      </c>
      <c r="F7367" s="7">
        <v>4.9265010269999996</v>
      </c>
      <c r="G7367" s="123" t="s">
        <v>532</v>
      </c>
      <c r="H7367" s="7">
        <v>1.6712395000000001E-2</v>
      </c>
      <c r="I7367" s="7">
        <v>3.392345825</v>
      </c>
      <c r="J7367" s="7">
        <v>1.4064616E-2</v>
      </c>
      <c r="K7367" s="7">
        <v>2.329956638E-5</v>
      </c>
      <c r="L7367" s="7">
        <v>7.5297774789999996E-6</v>
      </c>
      <c r="M7367" s="7">
        <v>2.8548895500000002</v>
      </c>
      <c r="N7367" s="7">
        <v>4.7294349999999997E-3</v>
      </c>
      <c r="O7367" s="7">
        <v>1.5284230000000001E-3</v>
      </c>
      <c r="P7367" s="7">
        <v>1</v>
      </c>
      <c r="Q7367" s="7">
        <v>28</v>
      </c>
      <c r="R7367" s="7">
        <v>265</v>
      </c>
      <c r="S7367" s="189">
        <v>45625.593981481485</v>
      </c>
    </row>
    <row r="7368" spans="1:19">
      <c r="A7368" s="7">
        <v>2005</v>
      </c>
      <c r="B7368" s="123" t="s">
        <v>537</v>
      </c>
      <c r="C7368" s="123" t="s">
        <v>553</v>
      </c>
      <c r="D7368" s="123" t="s">
        <v>561</v>
      </c>
      <c r="E7368" s="123" t="s">
        <v>23</v>
      </c>
      <c r="F7368" s="7">
        <v>4.0309009E-2</v>
      </c>
      <c r="G7368" s="123" t="s">
        <v>532</v>
      </c>
      <c r="H7368" s="7">
        <v>6.6824807919999994E-5</v>
      </c>
      <c r="I7368" s="7">
        <v>1.657813218</v>
      </c>
      <c r="J7368" s="7">
        <v>0</v>
      </c>
      <c r="K7368" s="7">
        <v>4.9217747419999999E-7</v>
      </c>
      <c r="L7368" s="7">
        <v>2.0016542889999999E-7</v>
      </c>
      <c r="M7368" s="7">
        <v>0</v>
      </c>
      <c r="N7368" s="7">
        <v>1.2210110999999999E-2</v>
      </c>
      <c r="O7368" s="7">
        <v>4.9657740000000001E-3</v>
      </c>
      <c r="P7368" s="7"/>
      <c r="Q7368" s="7">
        <v>28</v>
      </c>
      <c r="R7368" s="7">
        <v>265</v>
      </c>
      <c r="S7368" s="189">
        <v>45625.593981481485</v>
      </c>
    </row>
    <row r="7369" spans="1:19">
      <c r="A7369" s="7">
        <v>2005</v>
      </c>
      <c r="B7369" s="123" t="s">
        <v>537</v>
      </c>
      <c r="C7369" s="123" t="s">
        <v>553</v>
      </c>
      <c r="D7369" s="123" t="s">
        <v>561</v>
      </c>
      <c r="E7369" s="123" t="s">
        <v>531</v>
      </c>
      <c r="F7369" s="7">
        <v>742.24427760000003</v>
      </c>
      <c r="G7369" s="123" t="s">
        <v>532</v>
      </c>
      <c r="H7369" s="7">
        <v>56.949434443000001</v>
      </c>
      <c r="I7369" s="7">
        <v>76.725999999999999</v>
      </c>
      <c r="J7369" s="7">
        <v>56.410565097999999</v>
      </c>
      <c r="K7369" s="7">
        <v>5.1957100000000001E-3</v>
      </c>
      <c r="L7369" s="7">
        <v>1.4844890000000001E-3</v>
      </c>
      <c r="M7369" s="7">
        <v>76</v>
      </c>
      <c r="N7369" s="7">
        <v>7.0000000000000001E-3</v>
      </c>
      <c r="O7369" s="7">
        <v>2E-3</v>
      </c>
      <c r="P7369" s="7">
        <v>1</v>
      </c>
      <c r="Q7369" s="7">
        <v>28</v>
      </c>
      <c r="R7369" s="7">
        <v>265</v>
      </c>
      <c r="S7369" s="189">
        <v>45625.593981481485</v>
      </c>
    </row>
    <row r="7370" spans="1:19">
      <c r="A7370" s="7">
        <v>2005</v>
      </c>
      <c r="B7370" s="123" t="s">
        <v>537</v>
      </c>
      <c r="C7370" s="123" t="s">
        <v>553</v>
      </c>
      <c r="D7370" s="123" t="s">
        <v>561</v>
      </c>
      <c r="E7370" s="123" t="s">
        <v>533</v>
      </c>
      <c r="F7370" s="7">
        <v>14729.771251988001</v>
      </c>
      <c r="G7370" s="123" t="s">
        <v>532</v>
      </c>
      <c r="H7370" s="7">
        <v>1087.627083287</v>
      </c>
      <c r="I7370" s="7">
        <v>73.838694755000006</v>
      </c>
      <c r="J7370" s="7">
        <v>1079.6922327709999</v>
      </c>
      <c r="K7370" s="7">
        <v>6.9305710000000006E-2</v>
      </c>
      <c r="L7370" s="7">
        <v>2.2619964999999999E-2</v>
      </c>
      <c r="M7370" s="7">
        <v>73.3</v>
      </c>
      <c r="N7370" s="7">
        <v>4.705145E-3</v>
      </c>
      <c r="O7370" s="7">
        <v>1.535663E-3</v>
      </c>
      <c r="P7370" s="7">
        <v>1</v>
      </c>
      <c r="Q7370" s="7">
        <v>28</v>
      </c>
      <c r="R7370" s="7">
        <v>265</v>
      </c>
      <c r="S7370" s="189">
        <v>45625.593981481485</v>
      </c>
    </row>
    <row r="7371" spans="1:19">
      <c r="A7371" s="7">
        <v>2005</v>
      </c>
      <c r="B7371" s="123" t="s">
        <v>537</v>
      </c>
      <c r="C7371" s="123" t="s">
        <v>553</v>
      </c>
      <c r="D7371" s="123" t="s">
        <v>561</v>
      </c>
      <c r="E7371" s="123" t="s">
        <v>159</v>
      </c>
      <c r="F7371" s="7">
        <v>8846.5386082120003</v>
      </c>
      <c r="G7371" s="123" t="s">
        <v>532</v>
      </c>
      <c r="H7371" s="7">
        <v>634.30158077800002</v>
      </c>
      <c r="I7371" s="7">
        <v>71.700538354000003</v>
      </c>
      <c r="J7371" s="7">
        <v>618.90384103099996</v>
      </c>
      <c r="K7371" s="7">
        <v>0.119431969</v>
      </c>
      <c r="L7371" s="7">
        <v>4.5485451000000003E-2</v>
      </c>
      <c r="M7371" s="7">
        <v>69.959999999999994</v>
      </c>
      <c r="N7371" s="7">
        <v>1.3500418E-2</v>
      </c>
      <c r="O7371" s="7">
        <v>5.1416099999999996E-3</v>
      </c>
      <c r="P7371" s="7">
        <v>1</v>
      </c>
      <c r="Q7371" s="7">
        <v>28</v>
      </c>
      <c r="R7371" s="7">
        <v>265</v>
      </c>
      <c r="S7371" s="189">
        <v>45625.593981481485</v>
      </c>
    </row>
    <row r="7372" spans="1:19">
      <c r="A7372" s="7">
        <v>2005</v>
      </c>
      <c r="B7372" s="123" t="s">
        <v>537</v>
      </c>
      <c r="C7372" s="123" t="s">
        <v>553</v>
      </c>
      <c r="D7372" s="123" t="s">
        <v>561</v>
      </c>
      <c r="E7372" s="123" t="s">
        <v>535</v>
      </c>
      <c r="F7372" s="7">
        <v>92.252576849999997</v>
      </c>
      <c r="G7372" s="123" t="s">
        <v>532</v>
      </c>
      <c r="H7372" s="7">
        <v>5.2440525139999998</v>
      </c>
      <c r="I7372" s="7">
        <v>56.844509860999999</v>
      </c>
      <c r="J7372" s="7">
        <v>5.2390247490000004</v>
      </c>
      <c r="K7372" s="7">
        <v>9.2252576850000001E-5</v>
      </c>
      <c r="L7372" s="7">
        <v>9.2252576850000001E-6</v>
      </c>
      <c r="M7372" s="7">
        <v>56.790009861000001</v>
      </c>
      <c r="N7372" s="7">
        <v>1E-3</v>
      </c>
      <c r="O7372" s="7">
        <v>1E-4</v>
      </c>
      <c r="P7372" s="7">
        <v>1</v>
      </c>
      <c r="Q7372" s="7">
        <v>28</v>
      </c>
      <c r="R7372" s="7">
        <v>265</v>
      </c>
      <c r="S7372" s="189">
        <v>45625.593981481485</v>
      </c>
    </row>
    <row r="7373" spans="1:19">
      <c r="A7373" s="7">
        <v>2005</v>
      </c>
      <c r="B7373" s="123" t="s">
        <v>537</v>
      </c>
      <c r="C7373" s="123" t="s">
        <v>564</v>
      </c>
      <c r="D7373" s="123" t="s">
        <v>180</v>
      </c>
      <c r="E7373" s="123" t="s">
        <v>574</v>
      </c>
      <c r="F7373" s="7">
        <v>2476.1476933489998</v>
      </c>
      <c r="G7373" s="123" t="s">
        <v>532</v>
      </c>
      <c r="H7373" s="7">
        <v>265.18840220700002</v>
      </c>
      <c r="I7373" s="7">
        <v>107.097166667</v>
      </c>
      <c r="J7373" s="7">
        <v>243.404492874</v>
      </c>
      <c r="K7373" s="7">
        <v>0.74284430800000001</v>
      </c>
      <c r="L7373" s="7">
        <v>3.7142220000000001E-3</v>
      </c>
      <c r="M7373" s="7">
        <v>98.299666666999997</v>
      </c>
      <c r="N7373" s="7">
        <v>0.3</v>
      </c>
      <c r="O7373" s="7">
        <v>1.5E-3</v>
      </c>
      <c r="P7373" s="7">
        <v>1</v>
      </c>
      <c r="Q7373" s="7">
        <v>28</v>
      </c>
      <c r="R7373" s="7">
        <v>265</v>
      </c>
      <c r="S7373" s="189">
        <v>45625.593981481485</v>
      </c>
    </row>
    <row r="7374" spans="1:19">
      <c r="A7374" s="7">
        <v>2005</v>
      </c>
      <c r="B7374" s="123" t="s">
        <v>537</v>
      </c>
      <c r="C7374" s="123" t="s">
        <v>564</v>
      </c>
      <c r="D7374" s="123" t="s">
        <v>180</v>
      </c>
      <c r="E7374" s="123" t="s">
        <v>33</v>
      </c>
      <c r="F7374" s="7">
        <v>667.74948888200004</v>
      </c>
      <c r="G7374" s="123" t="s">
        <v>532</v>
      </c>
      <c r="H7374" s="7">
        <v>6.3169101650000004</v>
      </c>
      <c r="I7374" s="7">
        <v>9.4600000000000009</v>
      </c>
      <c r="J7374" s="7">
        <v>0</v>
      </c>
      <c r="K7374" s="7">
        <v>0.200324847</v>
      </c>
      <c r="L7374" s="7">
        <v>2.6709979999999999E-3</v>
      </c>
      <c r="M7374" s="7">
        <v>0</v>
      </c>
      <c r="N7374" s="7">
        <v>0.3</v>
      </c>
      <c r="O7374" s="7">
        <v>4.0000000000000001E-3</v>
      </c>
      <c r="P7374" s="7"/>
      <c r="Q7374" s="7">
        <v>28</v>
      </c>
      <c r="R7374" s="7">
        <v>265</v>
      </c>
      <c r="S7374" s="189">
        <v>45625.593981481485</v>
      </c>
    </row>
    <row r="7375" spans="1:19">
      <c r="A7375" s="7">
        <v>2005</v>
      </c>
      <c r="B7375" s="123" t="s">
        <v>537</v>
      </c>
      <c r="C7375" s="123" t="s">
        <v>564</v>
      </c>
      <c r="D7375" s="123" t="s">
        <v>180</v>
      </c>
      <c r="E7375" s="123" t="s">
        <v>540</v>
      </c>
      <c r="F7375" s="7">
        <v>6834.7360078199999</v>
      </c>
      <c r="G7375" s="123" t="s">
        <v>532</v>
      </c>
      <c r="H7375" s="7">
        <v>706.69461636899996</v>
      </c>
      <c r="I7375" s="7">
        <v>103.39749999999999</v>
      </c>
      <c r="J7375" s="7">
        <v>646.56602634000001</v>
      </c>
      <c r="K7375" s="7">
        <v>2.0504208020000001</v>
      </c>
      <c r="L7375" s="7">
        <v>1.0252104E-2</v>
      </c>
      <c r="M7375" s="7">
        <v>94.6</v>
      </c>
      <c r="N7375" s="7">
        <v>0.3</v>
      </c>
      <c r="O7375" s="7">
        <v>1.5E-3</v>
      </c>
      <c r="P7375" s="7">
        <v>1</v>
      </c>
      <c r="Q7375" s="7">
        <v>28</v>
      </c>
      <c r="R7375" s="7">
        <v>265</v>
      </c>
      <c r="S7375" s="189">
        <v>45625.593981481485</v>
      </c>
    </row>
    <row r="7376" spans="1:19">
      <c r="A7376" s="7">
        <v>2005</v>
      </c>
      <c r="B7376" s="123" t="s">
        <v>537</v>
      </c>
      <c r="C7376" s="123" t="s">
        <v>564</v>
      </c>
      <c r="D7376" s="123" t="s">
        <v>180</v>
      </c>
      <c r="E7376" s="123" t="s">
        <v>569</v>
      </c>
      <c r="F7376" s="7">
        <v>3780.5232693960002</v>
      </c>
      <c r="G7376" s="123" t="s">
        <v>532</v>
      </c>
      <c r="H7376" s="7">
        <v>406.90150000800003</v>
      </c>
      <c r="I7376" s="7">
        <v>107.631</v>
      </c>
      <c r="J7376" s="7">
        <v>373.74253041200001</v>
      </c>
      <c r="K7376" s="7">
        <v>1.1341569810000001</v>
      </c>
      <c r="L7376" s="7">
        <v>5.292733E-3</v>
      </c>
      <c r="M7376" s="7">
        <v>98.86</v>
      </c>
      <c r="N7376" s="7">
        <v>0.3</v>
      </c>
      <c r="O7376" s="7">
        <v>1.4E-3</v>
      </c>
      <c r="P7376" s="7">
        <v>1</v>
      </c>
      <c r="Q7376" s="7">
        <v>28</v>
      </c>
      <c r="R7376" s="7">
        <v>265</v>
      </c>
      <c r="S7376" s="189">
        <v>45625.593981481485</v>
      </c>
    </row>
    <row r="7377" spans="1:19">
      <c r="A7377" s="7">
        <v>2005</v>
      </c>
      <c r="B7377" s="123" t="s">
        <v>537</v>
      </c>
      <c r="C7377" s="123" t="s">
        <v>564</v>
      </c>
      <c r="D7377" s="123" t="s">
        <v>180</v>
      </c>
      <c r="E7377" s="123" t="s">
        <v>531</v>
      </c>
      <c r="F7377" s="7">
        <v>0</v>
      </c>
      <c r="G7377" s="123" t="s">
        <v>532</v>
      </c>
      <c r="H7377" s="7">
        <v>0</v>
      </c>
      <c r="I7377" s="7"/>
      <c r="J7377" s="7">
        <v>0</v>
      </c>
      <c r="K7377" s="7">
        <v>0</v>
      </c>
      <c r="L7377" s="7">
        <v>0</v>
      </c>
      <c r="M7377" s="7"/>
      <c r="N7377" s="7"/>
      <c r="O7377" s="7"/>
      <c r="P7377" s="7">
        <v>1</v>
      </c>
      <c r="Q7377" s="7">
        <v>28</v>
      </c>
      <c r="R7377" s="7">
        <v>265</v>
      </c>
      <c r="S7377" s="189">
        <v>45625.593981481485</v>
      </c>
    </row>
    <row r="7378" spans="1:19">
      <c r="A7378" s="7">
        <v>2005</v>
      </c>
      <c r="B7378" s="123" t="s">
        <v>537</v>
      </c>
      <c r="C7378" s="123" t="s">
        <v>564</v>
      </c>
      <c r="D7378" s="123" t="s">
        <v>180</v>
      </c>
      <c r="E7378" s="123" t="s">
        <v>533</v>
      </c>
      <c r="F7378" s="7">
        <v>22831.790013677</v>
      </c>
      <c r="G7378" s="123" t="s">
        <v>532</v>
      </c>
      <c r="H7378" s="7">
        <v>1683.517257859</v>
      </c>
      <c r="I7378" s="7">
        <v>73.735666667000004</v>
      </c>
      <c r="J7378" s="7">
        <v>1673.4941020430001</v>
      </c>
      <c r="K7378" s="7">
        <v>0.22831789999999999</v>
      </c>
      <c r="L7378" s="7">
        <v>1.3699074E-2</v>
      </c>
      <c r="M7378" s="7">
        <v>73.296666666999997</v>
      </c>
      <c r="N7378" s="7">
        <v>0.01</v>
      </c>
      <c r="O7378" s="7">
        <v>5.9999999999999995E-4</v>
      </c>
      <c r="P7378" s="7">
        <v>1</v>
      </c>
      <c r="Q7378" s="7">
        <v>28</v>
      </c>
      <c r="R7378" s="7">
        <v>265</v>
      </c>
      <c r="S7378" s="189">
        <v>45625.593981481485</v>
      </c>
    </row>
    <row r="7379" spans="1:19">
      <c r="A7379" s="7">
        <v>2005</v>
      </c>
      <c r="B7379" s="123" t="s">
        <v>537</v>
      </c>
      <c r="C7379" s="123" t="s">
        <v>564</v>
      </c>
      <c r="D7379" s="123" t="s">
        <v>180</v>
      </c>
      <c r="E7379" s="123" t="s">
        <v>159</v>
      </c>
      <c r="F7379" s="7">
        <v>0</v>
      </c>
      <c r="G7379" s="123" t="s">
        <v>532</v>
      </c>
      <c r="H7379" s="7">
        <v>0</v>
      </c>
      <c r="I7379" s="7"/>
      <c r="J7379" s="7">
        <v>0</v>
      </c>
      <c r="K7379" s="7">
        <v>0</v>
      </c>
      <c r="L7379" s="7">
        <v>0</v>
      </c>
      <c r="M7379" s="7"/>
      <c r="N7379" s="7"/>
      <c r="O7379" s="7"/>
      <c r="P7379" s="7">
        <v>1</v>
      </c>
      <c r="Q7379" s="7">
        <v>28</v>
      </c>
      <c r="R7379" s="7">
        <v>265</v>
      </c>
      <c r="S7379" s="189">
        <v>45625.593981481485</v>
      </c>
    </row>
    <row r="7380" spans="1:19">
      <c r="A7380" s="7">
        <v>2005</v>
      </c>
      <c r="B7380" s="123" t="s">
        <v>537</v>
      </c>
      <c r="C7380" s="123" t="s">
        <v>564</v>
      </c>
      <c r="D7380" s="123" t="s">
        <v>180</v>
      </c>
      <c r="E7380" s="123" t="s">
        <v>160</v>
      </c>
      <c r="F7380" s="7">
        <v>36019.620977626</v>
      </c>
      <c r="G7380" s="123" t="s">
        <v>532</v>
      </c>
      <c r="H7380" s="7">
        <v>2587.253355202</v>
      </c>
      <c r="I7380" s="7">
        <v>71.828999999999994</v>
      </c>
      <c r="J7380" s="7">
        <v>2571.440741593</v>
      </c>
      <c r="K7380" s="7">
        <v>0.36019621000000002</v>
      </c>
      <c r="L7380" s="7">
        <v>2.1611773000000001E-2</v>
      </c>
      <c r="M7380" s="7">
        <v>71.39</v>
      </c>
      <c r="N7380" s="7">
        <v>0.01</v>
      </c>
      <c r="O7380" s="7">
        <v>5.9999999999999995E-4</v>
      </c>
      <c r="P7380" s="7">
        <v>1</v>
      </c>
      <c r="Q7380" s="7">
        <v>28</v>
      </c>
      <c r="R7380" s="7">
        <v>265</v>
      </c>
      <c r="S7380" s="189">
        <v>45625.593981481485</v>
      </c>
    </row>
    <row r="7381" spans="1:19">
      <c r="A7381" s="7">
        <v>2005</v>
      </c>
      <c r="B7381" s="123" t="s">
        <v>537</v>
      </c>
      <c r="C7381" s="123" t="s">
        <v>564</v>
      </c>
      <c r="D7381" s="123" t="s">
        <v>180</v>
      </c>
      <c r="E7381" s="123" t="s">
        <v>575</v>
      </c>
      <c r="F7381" s="7">
        <v>985.32048442500002</v>
      </c>
      <c r="G7381" s="123" t="s">
        <v>532</v>
      </c>
      <c r="H7381" s="7">
        <v>108.184083688</v>
      </c>
      <c r="I7381" s="7">
        <v>109.795833333</v>
      </c>
      <c r="J7381" s="7">
        <v>99.515726725999997</v>
      </c>
      <c r="K7381" s="7">
        <v>0.29559614499999998</v>
      </c>
      <c r="L7381" s="7">
        <v>1.477981E-3</v>
      </c>
      <c r="M7381" s="7">
        <v>100.99833333300001</v>
      </c>
      <c r="N7381" s="7">
        <v>0.3</v>
      </c>
      <c r="O7381" s="7">
        <v>1.5E-3</v>
      </c>
      <c r="P7381" s="7">
        <v>1</v>
      </c>
      <c r="Q7381" s="7">
        <v>28</v>
      </c>
      <c r="R7381" s="7">
        <v>265</v>
      </c>
      <c r="S7381" s="189">
        <v>45625.593981481485</v>
      </c>
    </row>
    <row r="7382" spans="1:19">
      <c r="A7382" s="7">
        <v>2005</v>
      </c>
      <c r="B7382" s="123" t="s">
        <v>537</v>
      </c>
      <c r="C7382" s="123" t="s">
        <v>564</v>
      </c>
      <c r="D7382" s="123" t="s">
        <v>180</v>
      </c>
      <c r="E7382" s="123" t="s">
        <v>163</v>
      </c>
      <c r="F7382" s="7">
        <v>2219.6516656929998</v>
      </c>
      <c r="G7382" s="123" t="s">
        <v>532</v>
      </c>
      <c r="H7382" s="7">
        <v>141.73918659</v>
      </c>
      <c r="I7382" s="7">
        <v>63.856499999999997</v>
      </c>
      <c r="J7382" s="7">
        <v>141.36961458799999</v>
      </c>
      <c r="K7382" s="7">
        <v>1.1098258E-2</v>
      </c>
      <c r="L7382" s="7">
        <v>2.2196499999999999E-4</v>
      </c>
      <c r="M7382" s="7">
        <v>63.69</v>
      </c>
      <c r="N7382" s="7">
        <v>5.0000000000000001E-3</v>
      </c>
      <c r="O7382" s="7">
        <v>1E-4</v>
      </c>
      <c r="P7382" s="7">
        <v>1</v>
      </c>
      <c r="Q7382" s="7">
        <v>28</v>
      </c>
      <c r="R7382" s="7">
        <v>265</v>
      </c>
      <c r="S7382" s="189">
        <v>45625.593981481485</v>
      </c>
    </row>
    <row r="7383" spans="1:19">
      <c r="A7383" s="7">
        <v>2005</v>
      </c>
      <c r="B7383" s="123" t="s">
        <v>537</v>
      </c>
      <c r="C7383" s="123" t="s">
        <v>564</v>
      </c>
      <c r="D7383" s="123" t="s">
        <v>180</v>
      </c>
      <c r="E7383" s="123" t="s">
        <v>535</v>
      </c>
      <c r="F7383" s="7">
        <v>25405.359167897001</v>
      </c>
      <c r="G7383" s="123" t="s">
        <v>532</v>
      </c>
      <c r="H7383" s="7">
        <v>1447.000589969</v>
      </c>
      <c r="I7383" s="7">
        <v>56.956509861000001</v>
      </c>
      <c r="J7383" s="7">
        <v>1442.7705976669999</v>
      </c>
      <c r="K7383" s="7">
        <v>0.127026796</v>
      </c>
      <c r="L7383" s="7">
        <v>2.5405359999999999E-3</v>
      </c>
      <c r="M7383" s="7">
        <v>56.790009861000001</v>
      </c>
      <c r="N7383" s="7">
        <v>5.0000000000000001E-3</v>
      </c>
      <c r="O7383" s="7">
        <v>1E-4</v>
      </c>
      <c r="P7383" s="7">
        <v>1</v>
      </c>
      <c r="Q7383" s="7">
        <v>28</v>
      </c>
      <c r="R7383" s="7">
        <v>265</v>
      </c>
      <c r="S7383" s="189">
        <v>45625.593981481485</v>
      </c>
    </row>
    <row r="7384" spans="1:19">
      <c r="A7384" s="7">
        <v>2005</v>
      </c>
      <c r="B7384" s="123" t="s">
        <v>537</v>
      </c>
      <c r="C7384" s="123" t="s">
        <v>564</v>
      </c>
      <c r="D7384" s="123" t="s">
        <v>180</v>
      </c>
      <c r="E7384" s="123" t="s">
        <v>541</v>
      </c>
      <c r="F7384" s="7">
        <v>1729.951424696</v>
      </c>
      <c r="G7384" s="123" t="s">
        <v>532</v>
      </c>
      <c r="H7384" s="7">
        <v>165.31773836299999</v>
      </c>
      <c r="I7384" s="7">
        <v>95.562069549</v>
      </c>
      <c r="J7384" s="7">
        <v>164.558289688</v>
      </c>
      <c r="K7384" s="7">
        <v>1.7299513999999998E-2</v>
      </c>
      <c r="L7384" s="7">
        <v>1.0379709999999999E-3</v>
      </c>
      <c r="M7384" s="7">
        <v>95.123069548999993</v>
      </c>
      <c r="N7384" s="7">
        <v>0.01</v>
      </c>
      <c r="O7384" s="7">
        <v>5.9999999999999995E-4</v>
      </c>
      <c r="P7384" s="7">
        <v>1</v>
      </c>
      <c r="Q7384" s="7">
        <v>28</v>
      </c>
      <c r="R7384" s="7">
        <v>265</v>
      </c>
      <c r="S7384" s="189">
        <v>45625.593981481485</v>
      </c>
    </row>
    <row r="7385" spans="1:19">
      <c r="A7385" s="7">
        <v>2005</v>
      </c>
      <c r="B7385" s="123" t="s">
        <v>537</v>
      </c>
      <c r="C7385" s="123" t="s">
        <v>564</v>
      </c>
      <c r="D7385" s="123" t="s">
        <v>180</v>
      </c>
      <c r="E7385" s="123" t="s">
        <v>570</v>
      </c>
      <c r="F7385" s="7">
        <v>7653.135456</v>
      </c>
      <c r="G7385" s="123" t="s">
        <v>532</v>
      </c>
      <c r="H7385" s="7">
        <v>863.05173850899996</v>
      </c>
      <c r="I7385" s="7">
        <v>112.771</v>
      </c>
      <c r="J7385" s="7">
        <v>795.926087424</v>
      </c>
      <c r="K7385" s="7">
        <v>2.2959406370000002</v>
      </c>
      <c r="L7385" s="7">
        <v>1.0714390000000001E-2</v>
      </c>
      <c r="M7385" s="7">
        <v>104</v>
      </c>
      <c r="N7385" s="7">
        <v>0.3</v>
      </c>
      <c r="O7385" s="7">
        <v>1.4E-3</v>
      </c>
      <c r="P7385" s="7">
        <v>1</v>
      </c>
      <c r="Q7385" s="7">
        <v>28</v>
      </c>
      <c r="R7385" s="7">
        <v>265</v>
      </c>
      <c r="S7385" s="189">
        <v>45625.593981481485</v>
      </c>
    </row>
    <row r="7386" spans="1:19">
      <c r="A7386" s="7">
        <v>2005</v>
      </c>
      <c r="B7386" s="123" t="s">
        <v>537</v>
      </c>
      <c r="C7386" s="123" t="s">
        <v>556</v>
      </c>
      <c r="D7386" s="123" t="s">
        <v>557</v>
      </c>
      <c r="E7386" s="123" t="s">
        <v>574</v>
      </c>
      <c r="F7386" s="7">
        <v>64.643149487000002</v>
      </c>
      <c r="G7386" s="123" t="s">
        <v>532</v>
      </c>
      <c r="H7386" s="7">
        <v>6.3981957810000001</v>
      </c>
      <c r="I7386" s="7">
        <v>98.977166667000006</v>
      </c>
      <c r="J7386" s="7">
        <v>6.3544000470000004</v>
      </c>
      <c r="K7386" s="7">
        <v>6.4643100000000005E-4</v>
      </c>
      <c r="L7386" s="7">
        <v>9.6964724230000002E-5</v>
      </c>
      <c r="M7386" s="7">
        <v>98.299666666999997</v>
      </c>
      <c r="N7386" s="7">
        <v>0.01</v>
      </c>
      <c r="O7386" s="7">
        <v>1.5E-3</v>
      </c>
      <c r="P7386" s="7">
        <v>1</v>
      </c>
      <c r="Q7386" s="7">
        <v>28</v>
      </c>
      <c r="R7386" s="7">
        <v>265</v>
      </c>
      <c r="S7386" s="189">
        <v>45625.593981481485</v>
      </c>
    </row>
    <row r="7387" spans="1:19">
      <c r="A7387" s="7">
        <v>2005</v>
      </c>
      <c r="B7387" s="123" t="s">
        <v>537</v>
      </c>
      <c r="C7387" s="123" t="s">
        <v>556</v>
      </c>
      <c r="D7387" s="123" t="s">
        <v>557</v>
      </c>
      <c r="E7387" s="123" t="s">
        <v>27</v>
      </c>
      <c r="F7387" s="7">
        <v>0</v>
      </c>
      <c r="G7387" s="123" t="s">
        <v>532</v>
      </c>
      <c r="H7387" s="7">
        <v>0</v>
      </c>
      <c r="I7387" s="7"/>
      <c r="J7387" s="7">
        <v>0</v>
      </c>
      <c r="K7387" s="7">
        <v>0</v>
      </c>
      <c r="L7387" s="7">
        <v>0</v>
      </c>
      <c r="M7387" s="7"/>
      <c r="N7387" s="7"/>
      <c r="O7387" s="7"/>
      <c r="P7387" s="7"/>
      <c r="Q7387" s="7">
        <v>28</v>
      </c>
      <c r="R7387" s="7">
        <v>265</v>
      </c>
      <c r="S7387" s="189">
        <v>45625.593981481485</v>
      </c>
    </row>
    <row r="7388" spans="1:19">
      <c r="A7388" s="7">
        <v>2005</v>
      </c>
      <c r="B7388" s="123" t="s">
        <v>537</v>
      </c>
      <c r="C7388" s="123" t="s">
        <v>556</v>
      </c>
      <c r="D7388" s="123" t="s">
        <v>557</v>
      </c>
      <c r="E7388" s="123" t="s">
        <v>33</v>
      </c>
      <c r="F7388" s="7">
        <v>7.2115739579999998</v>
      </c>
      <c r="G7388" s="123" t="s">
        <v>532</v>
      </c>
      <c r="H7388" s="7">
        <v>6.8221489999999996E-2</v>
      </c>
      <c r="I7388" s="7">
        <v>9.4600000000000009</v>
      </c>
      <c r="J7388" s="7">
        <v>0</v>
      </c>
      <c r="K7388" s="7">
        <v>2.1634720000000001E-3</v>
      </c>
      <c r="L7388" s="7">
        <v>2.8846295830000001E-5</v>
      </c>
      <c r="M7388" s="7">
        <v>0</v>
      </c>
      <c r="N7388" s="7">
        <v>0.3</v>
      </c>
      <c r="O7388" s="7">
        <v>4.0000000000000001E-3</v>
      </c>
      <c r="P7388" s="7"/>
      <c r="Q7388" s="7">
        <v>28</v>
      </c>
      <c r="R7388" s="7">
        <v>265</v>
      </c>
      <c r="S7388" s="189">
        <v>45625.593981481485</v>
      </c>
    </row>
    <row r="7389" spans="1:19">
      <c r="A7389" s="7">
        <v>2005</v>
      </c>
      <c r="B7389" s="123" t="s">
        <v>537</v>
      </c>
      <c r="C7389" s="123" t="s">
        <v>556</v>
      </c>
      <c r="D7389" s="123" t="s">
        <v>557</v>
      </c>
      <c r="E7389" s="123" t="s">
        <v>540</v>
      </c>
      <c r="F7389" s="7">
        <v>1025.4139529219999</v>
      </c>
      <c r="G7389" s="123" t="s">
        <v>532</v>
      </c>
      <c r="H7389" s="7">
        <v>97.698877899999999</v>
      </c>
      <c r="I7389" s="7">
        <v>95.277500000000003</v>
      </c>
      <c r="J7389" s="7">
        <v>97.004159946000001</v>
      </c>
      <c r="K7389" s="7">
        <v>1.025414E-2</v>
      </c>
      <c r="L7389" s="7">
        <v>1.5381209999999999E-3</v>
      </c>
      <c r="M7389" s="7">
        <v>94.6</v>
      </c>
      <c r="N7389" s="7">
        <v>0.01</v>
      </c>
      <c r="O7389" s="7">
        <v>1.5E-3</v>
      </c>
      <c r="P7389" s="7">
        <v>1</v>
      </c>
      <c r="Q7389" s="7">
        <v>28</v>
      </c>
      <c r="R7389" s="7">
        <v>265</v>
      </c>
      <c r="S7389" s="189">
        <v>45625.593981481485</v>
      </c>
    </row>
    <row r="7390" spans="1:19">
      <c r="A7390" s="7">
        <v>2005</v>
      </c>
      <c r="B7390" s="123" t="s">
        <v>537</v>
      </c>
      <c r="C7390" s="123" t="s">
        <v>556</v>
      </c>
      <c r="D7390" s="123" t="s">
        <v>557</v>
      </c>
      <c r="E7390" s="123" t="s">
        <v>531</v>
      </c>
      <c r="F7390" s="7">
        <v>40.229358380999997</v>
      </c>
      <c r="G7390" s="123" t="s">
        <v>532</v>
      </c>
      <c r="H7390" s="7">
        <v>3.0754942189999999</v>
      </c>
      <c r="I7390" s="7">
        <v>76.448999999999998</v>
      </c>
      <c r="J7390" s="7">
        <v>3.057833531</v>
      </c>
      <c r="K7390" s="7">
        <v>4.0229399999999998E-4</v>
      </c>
      <c r="L7390" s="7">
        <v>2.4137615030000001E-5</v>
      </c>
      <c r="M7390" s="7">
        <v>76.010000000000005</v>
      </c>
      <c r="N7390" s="7">
        <v>0.01</v>
      </c>
      <c r="O7390" s="7">
        <v>5.9999999999999995E-4</v>
      </c>
      <c r="P7390" s="7">
        <v>1</v>
      </c>
      <c r="Q7390" s="7">
        <v>28</v>
      </c>
      <c r="R7390" s="7">
        <v>265</v>
      </c>
      <c r="S7390" s="189">
        <v>45625.593981481485</v>
      </c>
    </row>
    <row r="7391" spans="1:19">
      <c r="A7391" s="7">
        <v>2005</v>
      </c>
      <c r="B7391" s="123" t="s">
        <v>537</v>
      </c>
      <c r="C7391" s="123" t="s">
        <v>556</v>
      </c>
      <c r="D7391" s="123" t="s">
        <v>557</v>
      </c>
      <c r="E7391" s="123" t="s">
        <v>533</v>
      </c>
      <c r="F7391" s="7">
        <v>5292.2247757949999</v>
      </c>
      <c r="G7391" s="123" t="s">
        <v>532</v>
      </c>
      <c r="H7391" s="7">
        <v>390.22572199500001</v>
      </c>
      <c r="I7391" s="7">
        <v>73.735666667000004</v>
      </c>
      <c r="J7391" s="7">
        <v>387.90243531800002</v>
      </c>
      <c r="K7391" s="7">
        <v>5.2922247999999998E-2</v>
      </c>
      <c r="L7391" s="7">
        <v>3.175335E-3</v>
      </c>
      <c r="M7391" s="7">
        <v>73.296666666999997</v>
      </c>
      <c r="N7391" s="7">
        <v>0.01</v>
      </c>
      <c r="O7391" s="7">
        <v>5.9999999999999995E-4</v>
      </c>
      <c r="P7391" s="7">
        <v>1</v>
      </c>
      <c r="Q7391" s="7">
        <v>28</v>
      </c>
      <c r="R7391" s="7">
        <v>265</v>
      </c>
      <c r="S7391" s="189">
        <v>45625.593981481485</v>
      </c>
    </row>
    <row r="7392" spans="1:19">
      <c r="A7392" s="7">
        <v>2005</v>
      </c>
      <c r="B7392" s="123" t="s">
        <v>537</v>
      </c>
      <c r="C7392" s="123" t="s">
        <v>556</v>
      </c>
      <c r="D7392" s="123" t="s">
        <v>557</v>
      </c>
      <c r="E7392" s="123" t="s">
        <v>160</v>
      </c>
      <c r="F7392" s="7">
        <v>502.21450993100001</v>
      </c>
      <c r="G7392" s="123" t="s">
        <v>532</v>
      </c>
      <c r="H7392" s="7">
        <v>36.073566034000002</v>
      </c>
      <c r="I7392" s="7">
        <v>71.828999999999994</v>
      </c>
      <c r="J7392" s="7">
        <v>35.853093864000002</v>
      </c>
      <c r="K7392" s="7">
        <v>5.0221450000000004E-3</v>
      </c>
      <c r="L7392" s="7">
        <v>3.0132899999999997E-4</v>
      </c>
      <c r="M7392" s="7">
        <v>71.39</v>
      </c>
      <c r="N7392" s="7">
        <v>0.01</v>
      </c>
      <c r="O7392" s="7">
        <v>5.9999999999999995E-4</v>
      </c>
      <c r="P7392" s="7">
        <v>1</v>
      </c>
      <c r="Q7392" s="7">
        <v>28</v>
      </c>
      <c r="R7392" s="7">
        <v>265</v>
      </c>
      <c r="S7392" s="189">
        <v>45625.593981481485</v>
      </c>
    </row>
    <row r="7393" spans="1:19">
      <c r="A7393" s="7">
        <v>2005</v>
      </c>
      <c r="B7393" s="123" t="s">
        <v>537</v>
      </c>
      <c r="C7393" s="123" t="s">
        <v>556</v>
      </c>
      <c r="D7393" s="123" t="s">
        <v>557</v>
      </c>
      <c r="E7393" s="123" t="s">
        <v>575</v>
      </c>
      <c r="F7393" s="7">
        <v>29.129801342</v>
      </c>
      <c r="G7393" s="123" t="s">
        <v>532</v>
      </c>
      <c r="H7393" s="7">
        <v>2.961796826</v>
      </c>
      <c r="I7393" s="7">
        <v>101.675833333</v>
      </c>
      <c r="J7393" s="7">
        <v>2.9420613859999998</v>
      </c>
      <c r="K7393" s="7">
        <v>2.91298E-4</v>
      </c>
      <c r="L7393" s="7">
        <v>4.3694702010000002E-5</v>
      </c>
      <c r="M7393" s="7">
        <v>100.99833333300001</v>
      </c>
      <c r="N7393" s="7">
        <v>0.01</v>
      </c>
      <c r="O7393" s="7">
        <v>1.5E-3</v>
      </c>
      <c r="P7393" s="7">
        <v>1</v>
      </c>
      <c r="Q7393" s="7">
        <v>28</v>
      </c>
      <c r="R7393" s="7">
        <v>265</v>
      </c>
      <c r="S7393" s="189">
        <v>45625.593981481485</v>
      </c>
    </row>
    <row r="7394" spans="1:19">
      <c r="A7394" s="7">
        <v>2005</v>
      </c>
      <c r="B7394" s="123" t="s">
        <v>537</v>
      </c>
      <c r="C7394" s="123" t="s">
        <v>556</v>
      </c>
      <c r="D7394" s="123" t="s">
        <v>557</v>
      </c>
      <c r="E7394" s="123" t="s">
        <v>163</v>
      </c>
      <c r="F7394" s="7">
        <v>2075.4521532590002</v>
      </c>
      <c r="G7394" s="123" t="s">
        <v>532</v>
      </c>
      <c r="H7394" s="7">
        <v>132.53111042500001</v>
      </c>
      <c r="I7394" s="7">
        <v>63.856499999999997</v>
      </c>
      <c r="J7394" s="7">
        <v>132.185547641</v>
      </c>
      <c r="K7394" s="7">
        <v>1.0377261E-2</v>
      </c>
      <c r="L7394" s="7">
        <v>2.0754500000000001E-4</v>
      </c>
      <c r="M7394" s="7">
        <v>63.69</v>
      </c>
      <c r="N7394" s="7">
        <v>5.0000000000000001E-3</v>
      </c>
      <c r="O7394" s="7">
        <v>1E-4</v>
      </c>
      <c r="P7394" s="7">
        <v>1</v>
      </c>
      <c r="Q7394" s="7">
        <v>28</v>
      </c>
      <c r="R7394" s="7">
        <v>265</v>
      </c>
      <c r="S7394" s="189">
        <v>45625.593981481485</v>
      </c>
    </row>
    <row r="7395" spans="1:19">
      <c r="A7395" s="7">
        <v>2005</v>
      </c>
      <c r="B7395" s="123" t="s">
        <v>537</v>
      </c>
      <c r="C7395" s="123" t="s">
        <v>556</v>
      </c>
      <c r="D7395" s="123" t="s">
        <v>557</v>
      </c>
      <c r="E7395" s="123" t="s">
        <v>535</v>
      </c>
      <c r="F7395" s="7">
        <v>6648.6809209470002</v>
      </c>
      <c r="G7395" s="123" t="s">
        <v>532</v>
      </c>
      <c r="H7395" s="7">
        <v>378.68566043700002</v>
      </c>
      <c r="I7395" s="7">
        <v>56.956509861000001</v>
      </c>
      <c r="J7395" s="7">
        <v>377.57865506299999</v>
      </c>
      <c r="K7395" s="7">
        <v>3.3243404999999997E-2</v>
      </c>
      <c r="L7395" s="7">
        <v>6.6486799999999999E-4</v>
      </c>
      <c r="M7395" s="7">
        <v>56.790009861000001</v>
      </c>
      <c r="N7395" s="7">
        <v>5.0000000000000001E-3</v>
      </c>
      <c r="O7395" s="7">
        <v>1E-4</v>
      </c>
      <c r="P7395" s="7">
        <v>1</v>
      </c>
      <c r="Q7395" s="7">
        <v>28</v>
      </c>
      <c r="R7395" s="7">
        <v>265</v>
      </c>
      <c r="S7395" s="189">
        <v>45625.593981481485</v>
      </c>
    </row>
    <row r="7396" spans="1:19">
      <c r="A7396" s="7">
        <v>2005</v>
      </c>
      <c r="B7396" s="123" t="s">
        <v>537</v>
      </c>
      <c r="C7396" s="123" t="s">
        <v>556</v>
      </c>
      <c r="D7396" s="123" t="s">
        <v>557</v>
      </c>
      <c r="E7396" s="123" t="s">
        <v>541</v>
      </c>
      <c r="F7396" s="7">
        <v>0</v>
      </c>
      <c r="G7396" s="123" t="s">
        <v>532</v>
      </c>
      <c r="H7396" s="7">
        <v>0</v>
      </c>
      <c r="I7396" s="7"/>
      <c r="J7396" s="7">
        <v>0</v>
      </c>
      <c r="K7396" s="7">
        <v>0</v>
      </c>
      <c r="L7396" s="7">
        <v>0</v>
      </c>
      <c r="M7396" s="7"/>
      <c r="N7396" s="7"/>
      <c r="O7396" s="7"/>
      <c r="P7396" s="7">
        <v>1</v>
      </c>
      <c r="Q7396" s="7">
        <v>28</v>
      </c>
      <c r="R7396" s="7">
        <v>265</v>
      </c>
      <c r="S7396" s="189">
        <v>45625.593981481485</v>
      </c>
    </row>
    <row r="7397" spans="1:19">
      <c r="A7397" s="7">
        <v>2005</v>
      </c>
      <c r="B7397" s="123" t="s">
        <v>537</v>
      </c>
      <c r="C7397" s="123" t="s">
        <v>562</v>
      </c>
      <c r="D7397" s="123" t="s">
        <v>563</v>
      </c>
      <c r="E7397" s="123" t="s">
        <v>27</v>
      </c>
      <c r="F7397" s="7">
        <v>124.376095296</v>
      </c>
      <c r="G7397" s="123" t="s">
        <v>532</v>
      </c>
      <c r="H7397" s="7">
        <v>2.070862E-2</v>
      </c>
      <c r="I7397" s="7">
        <v>0.16650000000000001</v>
      </c>
      <c r="J7397" s="7">
        <v>0</v>
      </c>
      <c r="K7397" s="7">
        <v>6.2188E-4</v>
      </c>
      <c r="L7397" s="7">
        <v>1.243760953E-5</v>
      </c>
      <c r="M7397" s="7">
        <v>0</v>
      </c>
      <c r="N7397" s="7">
        <v>5.0000000000000001E-3</v>
      </c>
      <c r="O7397" s="7">
        <v>1E-4</v>
      </c>
      <c r="P7397" s="7"/>
      <c r="Q7397" s="7">
        <v>28</v>
      </c>
      <c r="R7397" s="7">
        <v>265</v>
      </c>
      <c r="S7397" s="189">
        <v>45625.593981481485</v>
      </c>
    </row>
    <row r="7398" spans="1:19">
      <c r="A7398" s="7">
        <v>2005</v>
      </c>
      <c r="B7398" s="123" t="s">
        <v>537</v>
      </c>
      <c r="C7398" s="123" t="s">
        <v>562</v>
      </c>
      <c r="D7398" s="123" t="s">
        <v>563</v>
      </c>
      <c r="E7398" s="123" t="s">
        <v>540</v>
      </c>
      <c r="F7398" s="7">
        <v>0</v>
      </c>
      <c r="G7398" s="123" t="s">
        <v>532</v>
      </c>
      <c r="H7398" s="7">
        <v>0</v>
      </c>
      <c r="I7398" s="7"/>
      <c r="J7398" s="7">
        <v>0</v>
      </c>
      <c r="K7398" s="7">
        <v>0</v>
      </c>
      <c r="L7398" s="7">
        <v>0</v>
      </c>
      <c r="M7398" s="7"/>
      <c r="N7398" s="7"/>
      <c r="O7398" s="7"/>
      <c r="P7398" s="7">
        <v>1</v>
      </c>
      <c r="Q7398" s="7">
        <v>28</v>
      </c>
      <c r="R7398" s="7">
        <v>265</v>
      </c>
      <c r="S7398" s="189">
        <v>45625.593981481485</v>
      </c>
    </row>
    <row r="7399" spans="1:19">
      <c r="A7399" s="7">
        <v>2005</v>
      </c>
      <c r="B7399" s="123" t="s">
        <v>537</v>
      </c>
      <c r="C7399" s="123" t="s">
        <v>562</v>
      </c>
      <c r="D7399" s="123" t="s">
        <v>563</v>
      </c>
      <c r="E7399" s="123" t="s">
        <v>569</v>
      </c>
      <c r="F7399" s="7">
        <v>19.122497244000002</v>
      </c>
      <c r="G7399" s="123" t="s">
        <v>532</v>
      </c>
      <c r="H7399" s="7">
        <v>1.9028988229999999</v>
      </c>
      <c r="I7399" s="7">
        <v>99.510999999999996</v>
      </c>
      <c r="J7399" s="7">
        <v>1.890450078</v>
      </c>
      <c r="K7399" s="7">
        <v>1.91225E-4</v>
      </c>
      <c r="L7399" s="7">
        <v>2.6771496139999999E-5</v>
      </c>
      <c r="M7399" s="7">
        <v>98.86</v>
      </c>
      <c r="N7399" s="7">
        <v>0.01</v>
      </c>
      <c r="O7399" s="7">
        <v>1.4E-3</v>
      </c>
      <c r="P7399" s="7">
        <v>1</v>
      </c>
      <c r="Q7399" s="7">
        <v>28</v>
      </c>
      <c r="R7399" s="7">
        <v>265</v>
      </c>
      <c r="S7399" s="189">
        <v>45625.593981481485</v>
      </c>
    </row>
    <row r="7400" spans="1:19">
      <c r="A7400" s="7">
        <v>2005</v>
      </c>
      <c r="B7400" s="123" t="s">
        <v>537</v>
      </c>
      <c r="C7400" s="123" t="s">
        <v>562</v>
      </c>
      <c r="D7400" s="123" t="s">
        <v>563</v>
      </c>
      <c r="E7400" s="123" t="s">
        <v>531</v>
      </c>
      <c r="F7400" s="7">
        <v>372.12857361900001</v>
      </c>
      <c r="G7400" s="123" t="s">
        <v>532</v>
      </c>
      <c r="H7400" s="7">
        <v>28.448857324999999</v>
      </c>
      <c r="I7400" s="7">
        <v>76.448999999999998</v>
      </c>
      <c r="J7400" s="7">
        <v>28.285492881</v>
      </c>
      <c r="K7400" s="7">
        <v>3.7212859999999999E-3</v>
      </c>
      <c r="L7400" s="7">
        <v>2.23277E-4</v>
      </c>
      <c r="M7400" s="7">
        <v>76.010000000000005</v>
      </c>
      <c r="N7400" s="7">
        <v>0.01</v>
      </c>
      <c r="O7400" s="7">
        <v>5.9999999999999995E-4</v>
      </c>
      <c r="P7400" s="7">
        <v>1</v>
      </c>
      <c r="Q7400" s="7">
        <v>28</v>
      </c>
      <c r="R7400" s="7">
        <v>265</v>
      </c>
      <c r="S7400" s="189">
        <v>45625.593981481485</v>
      </c>
    </row>
    <row r="7401" spans="1:19">
      <c r="A7401" s="7">
        <v>2005</v>
      </c>
      <c r="B7401" s="123" t="s">
        <v>537</v>
      </c>
      <c r="C7401" s="123" t="s">
        <v>562</v>
      </c>
      <c r="D7401" s="123" t="s">
        <v>563</v>
      </c>
      <c r="E7401" s="123" t="s">
        <v>533</v>
      </c>
      <c r="F7401" s="7">
        <v>3780.3738513990002</v>
      </c>
      <c r="G7401" s="123" t="s">
        <v>532</v>
      </c>
      <c r="H7401" s="7">
        <v>278.74838618299998</v>
      </c>
      <c r="I7401" s="7">
        <v>73.735666667000004</v>
      </c>
      <c r="J7401" s="7">
        <v>277.088802063</v>
      </c>
      <c r="K7401" s="7">
        <v>3.7803739000000003E-2</v>
      </c>
      <c r="L7401" s="7">
        <v>2.2682240000000001E-3</v>
      </c>
      <c r="M7401" s="7">
        <v>73.296666666999997</v>
      </c>
      <c r="N7401" s="7">
        <v>0.01</v>
      </c>
      <c r="O7401" s="7">
        <v>5.9999999999999995E-4</v>
      </c>
      <c r="P7401" s="7">
        <v>1</v>
      </c>
      <c r="Q7401" s="7">
        <v>28</v>
      </c>
      <c r="R7401" s="7">
        <v>265</v>
      </c>
      <c r="S7401" s="189">
        <v>45625.593981481485</v>
      </c>
    </row>
    <row r="7402" spans="1:19">
      <c r="A7402" s="7">
        <v>2005</v>
      </c>
      <c r="B7402" s="123" t="s">
        <v>537</v>
      </c>
      <c r="C7402" s="123" t="s">
        <v>562</v>
      </c>
      <c r="D7402" s="123" t="s">
        <v>563</v>
      </c>
      <c r="E7402" s="123" t="s">
        <v>160</v>
      </c>
      <c r="F7402" s="7">
        <v>545.96521949600003</v>
      </c>
      <c r="G7402" s="123" t="s">
        <v>532</v>
      </c>
      <c r="H7402" s="7">
        <v>39.216135751000003</v>
      </c>
      <c r="I7402" s="7">
        <v>71.828999999999994</v>
      </c>
      <c r="J7402" s="7">
        <v>38.976457019999998</v>
      </c>
      <c r="K7402" s="7">
        <v>5.4596519999999997E-3</v>
      </c>
      <c r="L7402" s="7">
        <v>3.2757899999999999E-4</v>
      </c>
      <c r="M7402" s="7">
        <v>71.39</v>
      </c>
      <c r="N7402" s="7">
        <v>0.01</v>
      </c>
      <c r="O7402" s="7">
        <v>5.9999999999999995E-4</v>
      </c>
      <c r="P7402" s="7">
        <v>1</v>
      </c>
      <c r="Q7402" s="7">
        <v>28</v>
      </c>
      <c r="R7402" s="7">
        <v>265</v>
      </c>
      <c r="S7402" s="189">
        <v>45625.593981481485</v>
      </c>
    </row>
    <row r="7403" spans="1:19">
      <c r="A7403" s="7">
        <v>2005</v>
      </c>
      <c r="B7403" s="123" t="s">
        <v>537</v>
      </c>
      <c r="C7403" s="123" t="s">
        <v>562</v>
      </c>
      <c r="D7403" s="123" t="s">
        <v>563</v>
      </c>
      <c r="E7403" s="123" t="s">
        <v>163</v>
      </c>
      <c r="F7403" s="7">
        <v>586.61493220800003</v>
      </c>
      <c r="G7403" s="123" t="s">
        <v>532</v>
      </c>
      <c r="H7403" s="7">
        <v>37.459176419000002</v>
      </c>
      <c r="I7403" s="7">
        <v>63.856499999999997</v>
      </c>
      <c r="J7403" s="7">
        <v>37.361505031999997</v>
      </c>
      <c r="K7403" s="7">
        <v>2.9330749999999998E-3</v>
      </c>
      <c r="L7403" s="7">
        <v>5.8661493219999998E-5</v>
      </c>
      <c r="M7403" s="7">
        <v>63.69</v>
      </c>
      <c r="N7403" s="7">
        <v>5.0000000000000001E-3</v>
      </c>
      <c r="O7403" s="7">
        <v>1E-4</v>
      </c>
      <c r="P7403" s="7">
        <v>1</v>
      </c>
      <c r="Q7403" s="7">
        <v>28</v>
      </c>
      <c r="R7403" s="7">
        <v>265</v>
      </c>
      <c r="S7403" s="189">
        <v>45625.593981481485</v>
      </c>
    </row>
    <row r="7404" spans="1:19">
      <c r="A7404" s="7">
        <v>2005</v>
      </c>
      <c r="B7404" s="123" t="s">
        <v>537</v>
      </c>
      <c r="C7404" s="123" t="s">
        <v>562</v>
      </c>
      <c r="D7404" s="123" t="s">
        <v>563</v>
      </c>
      <c r="E7404" s="123" t="s">
        <v>535</v>
      </c>
      <c r="F7404" s="7">
        <v>5217.2093508669996</v>
      </c>
      <c r="G7404" s="123" t="s">
        <v>532</v>
      </c>
      <c r="H7404" s="7">
        <v>297.15403584000001</v>
      </c>
      <c r="I7404" s="7">
        <v>56.956509861000001</v>
      </c>
      <c r="J7404" s="7">
        <v>296.28537048300001</v>
      </c>
      <c r="K7404" s="7">
        <v>2.6086047000000001E-2</v>
      </c>
      <c r="L7404" s="7">
        <v>5.2172099999999995E-4</v>
      </c>
      <c r="M7404" s="7">
        <v>56.790009861000001</v>
      </c>
      <c r="N7404" s="7">
        <v>5.0000000000000001E-3</v>
      </c>
      <c r="O7404" s="7">
        <v>1E-4</v>
      </c>
      <c r="P7404" s="7">
        <v>1</v>
      </c>
      <c r="Q7404" s="7">
        <v>28</v>
      </c>
      <c r="R7404" s="7">
        <v>265</v>
      </c>
      <c r="S7404" s="189">
        <v>45625.593981481485</v>
      </c>
    </row>
    <row r="7405" spans="1:19">
      <c r="A7405" s="7">
        <v>2005</v>
      </c>
      <c r="B7405" s="123" t="s">
        <v>537</v>
      </c>
      <c r="C7405" s="123" t="s">
        <v>562</v>
      </c>
      <c r="D7405" s="123" t="s">
        <v>563</v>
      </c>
      <c r="E7405" s="123" t="s">
        <v>541</v>
      </c>
      <c r="F7405" s="7">
        <v>0</v>
      </c>
      <c r="G7405" s="123" t="s">
        <v>532</v>
      </c>
      <c r="H7405" s="7">
        <v>0</v>
      </c>
      <c r="I7405" s="7"/>
      <c r="J7405" s="7">
        <v>0</v>
      </c>
      <c r="K7405" s="7">
        <v>0</v>
      </c>
      <c r="L7405" s="7">
        <v>0</v>
      </c>
      <c r="M7405" s="7"/>
      <c r="N7405" s="7"/>
      <c r="O7405" s="7"/>
      <c r="P7405" s="7">
        <v>1</v>
      </c>
      <c r="Q7405" s="7">
        <v>28</v>
      </c>
      <c r="R7405" s="7">
        <v>265</v>
      </c>
      <c r="S7405" s="189">
        <v>45625.593981481485</v>
      </c>
    </row>
    <row r="7406" spans="1:19">
      <c r="A7406" s="7">
        <v>2005</v>
      </c>
      <c r="B7406" s="123" t="s">
        <v>537</v>
      </c>
      <c r="C7406" s="123" t="s">
        <v>562</v>
      </c>
      <c r="D7406" s="123" t="s">
        <v>563</v>
      </c>
      <c r="E7406" s="123" t="s">
        <v>570</v>
      </c>
      <c r="F7406" s="7">
        <v>0</v>
      </c>
      <c r="G7406" s="123" t="s">
        <v>532</v>
      </c>
      <c r="H7406" s="7">
        <v>0</v>
      </c>
      <c r="I7406" s="7"/>
      <c r="J7406" s="7">
        <v>0</v>
      </c>
      <c r="K7406" s="7">
        <v>0</v>
      </c>
      <c r="L7406" s="7">
        <v>0</v>
      </c>
      <c r="M7406" s="7"/>
      <c r="N7406" s="7"/>
      <c r="O7406" s="7"/>
      <c r="P7406" s="7">
        <v>1</v>
      </c>
      <c r="Q7406" s="7">
        <v>28</v>
      </c>
      <c r="R7406" s="7">
        <v>265</v>
      </c>
      <c r="S7406" s="189">
        <v>45625.593981481485</v>
      </c>
    </row>
    <row r="7407" spans="1:19">
      <c r="A7407" s="7">
        <v>2005</v>
      </c>
      <c r="B7407" s="123" t="s">
        <v>537</v>
      </c>
      <c r="C7407" s="123" t="s">
        <v>565</v>
      </c>
      <c r="D7407" s="123" t="s">
        <v>500</v>
      </c>
      <c r="E7407" s="123" t="s">
        <v>540</v>
      </c>
      <c r="F7407" s="7">
        <v>0</v>
      </c>
      <c r="G7407" s="123" t="s">
        <v>532</v>
      </c>
      <c r="H7407" s="7">
        <v>0</v>
      </c>
      <c r="I7407" s="7"/>
      <c r="J7407" s="7">
        <v>0</v>
      </c>
      <c r="K7407" s="7">
        <v>0</v>
      </c>
      <c r="L7407" s="7">
        <v>0</v>
      </c>
      <c r="M7407" s="7"/>
      <c r="N7407" s="7"/>
      <c r="O7407" s="7"/>
      <c r="P7407" s="7">
        <v>1</v>
      </c>
      <c r="Q7407" s="7">
        <v>28</v>
      </c>
      <c r="R7407" s="7">
        <v>265</v>
      </c>
      <c r="S7407" s="189">
        <v>45625.593981481485</v>
      </c>
    </row>
    <row r="7408" spans="1:19">
      <c r="A7408" s="7">
        <v>2005</v>
      </c>
      <c r="B7408" s="123" t="s">
        <v>537</v>
      </c>
      <c r="C7408" s="123" t="s">
        <v>565</v>
      </c>
      <c r="D7408" s="123" t="s">
        <v>500</v>
      </c>
      <c r="E7408" s="123" t="s">
        <v>533</v>
      </c>
      <c r="F7408" s="7">
        <v>11757.679806693001</v>
      </c>
      <c r="G7408" s="123" t="s">
        <v>532</v>
      </c>
      <c r="H7408" s="7">
        <v>943.73330506900004</v>
      </c>
      <c r="I7408" s="7">
        <v>80.265266667000006</v>
      </c>
      <c r="J7408" s="7">
        <v>861.79873756799998</v>
      </c>
      <c r="K7408" s="7">
        <v>5.5261095000000003E-2</v>
      </c>
      <c r="L7408" s="7">
        <v>0.30334813900000002</v>
      </c>
      <c r="M7408" s="7">
        <v>73.296666666999997</v>
      </c>
      <c r="N7408" s="7">
        <v>4.7000000000000002E-3</v>
      </c>
      <c r="O7408" s="7">
        <v>2.58E-2</v>
      </c>
      <c r="P7408" s="7">
        <v>1</v>
      </c>
      <c r="Q7408" s="7">
        <v>28</v>
      </c>
      <c r="R7408" s="7">
        <v>265</v>
      </c>
      <c r="S7408" s="189">
        <v>45625.593981481485</v>
      </c>
    </row>
    <row r="7409" spans="1:19">
      <c r="A7409" s="7">
        <v>2005</v>
      </c>
      <c r="B7409" s="123" t="s">
        <v>537</v>
      </c>
      <c r="C7409" s="123" t="s">
        <v>565</v>
      </c>
      <c r="D7409" s="123" t="s">
        <v>500</v>
      </c>
      <c r="E7409" s="123" t="s">
        <v>159</v>
      </c>
      <c r="F7409" s="7">
        <v>0</v>
      </c>
      <c r="G7409" s="123" t="s">
        <v>532</v>
      </c>
      <c r="H7409" s="7">
        <v>0</v>
      </c>
      <c r="I7409" s="7"/>
      <c r="J7409" s="7">
        <v>0</v>
      </c>
      <c r="K7409" s="7">
        <v>0</v>
      </c>
      <c r="L7409" s="7">
        <v>0</v>
      </c>
      <c r="M7409" s="7"/>
      <c r="N7409" s="7"/>
      <c r="O7409" s="7"/>
      <c r="P7409" s="7">
        <v>1</v>
      </c>
      <c r="Q7409" s="7">
        <v>28</v>
      </c>
      <c r="R7409" s="7">
        <v>265</v>
      </c>
      <c r="S7409" s="189">
        <v>45625.593981481485</v>
      </c>
    </row>
    <row r="7410" spans="1:19">
      <c r="A7410" s="7">
        <v>2005</v>
      </c>
      <c r="B7410" s="123" t="s">
        <v>537</v>
      </c>
      <c r="C7410" s="123" t="s">
        <v>565</v>
      </c>
      <c r="D7410" s="123" t="s">
        <v>500</v>
      </c>
      <c r="E7410" s="123" t="s">
        <v>160</v>
      </c>
      <c r="F7410" s="7">
        <v>0</v>
      </c>
      <c r="G7410" s="123" t="s">
        <v>532</v>
      </c>
      <c r="H7410" s="7">
        <v>0</v>
      </c>
      <c r="I7410" s="7"/>
      <c r="J7410" s="7">
        <v>0</v>
      </c>
      <c r="K7410" s="7">
        <v>0</v>
      </c>
      <c r="L7410" s="7">
        <v>0</v>
      </c>
      <c r="M7410" s="7"/>
      <c r="N7410" s="7"/>
      <c r="O7410" s="7"/>
      <c r="P7410" s="7">
        <v>1</v>
      </c>
      <c r="Q7410" s="7">
        <v>28</v>
      </c>
      <c r="R7410" s="7">
        <v>265</v>
      </c>
      <c r="S7410" s="189">
        <v>45625.593981481485</v>
      </c>
    </row>
    <row r="7411" spans="1:19">
      <c r="A7411" s="7">
        <v>2005</v>
      </c>
      <c r="B7411" s="123" t="s">
        <v>537</v>
      </c>
      <c r="C7411" s="123" t="s">
        <v>565</v>
      </c>
      <c r="D7411" s="123" t="s">
        <v>500</v>
      </c>
      <c r="E7411" s="123" t="s">
        <v>535</v>
      </c>
      <c r="F7411" s="7">
        <v>0</v>
      </c>
      <c r="G7411" s="123" t="s">
        <v>532</v>
      </c>
      <c r="H7411" s="7">
        <v>0</v>
      </c>
      <c r="I7411" s="7"/>
      <c r="J7411" s="7">
        <v>0</v>
      </c>
      <c r="K7411" s="7">
        <v>0</v>
      </c>
      <c r="L7411" s="7">
        <v>0</v>
      </c>
      <c r="M7411" s="7"/>
      <c r="N7411" s="7"/>
      <c r="O7411" s="7"/>
      <c r="P7411" s="7">
        <v>1</v>
      </c>
      <c r="Q7411" s="7">
        <v>28</v>
      </c>
      <c r="R7411" s="7">
        <v>265</v>
      </c>
      <c r="S7411" s="189">
        <v>45625.593981481485</v>
      </c>
    </row>
    <row r="7412" spans="1:19">
      <c r="A7412" s="7">
        <v>2005</v>
      </c>
      <c r="B7412" s="123" t="s">
        <v>537</v>
      </c>
      <c r="C7412" s="123" t="s">
        <v>585</v>
      </c>
      <c r="D7412" s="123" t="s">
        <v>183</v>
      </c>
      <c r="E7412" s="123" t="s">
        <v>533</v>
      </c>
      <c r="F7412" s="7">
        <v>1956.8271068659999</v>
      </c>
      <c r="G7412" s="123" t="s">
        <v>532</v>
      </c>
      <c r="H7412" s="7">
        <v>144.84956065599999</v>
      </c>
      <c r="I7412" s="7">
        <v>74.022666666999996</v>
      </c>
      <c r="J7412" s="7">
        <v>143.42890417699999</v>
      </c>
      <c r="K7412" s="7">
        <v>1.369779E-2</v>
      </c>
      <c r="L7412" s="7">
        <v>3.9136539999999999E-3</v>
      </c>
      <c r="M7412" s="7">
        <v>73.296666666999997</v>
      </c>
      <c r="N7412" s="7">
        <v>7.0000000000000001E-3</v>
      </c>
      <c r="O7412" s="7">
        <v>2E-3</v>
      </c>
      <c r="P7412" s="7">
        <v>1</v>
      </c>
      <c r="Q7412" s="7">
        <v>28</v>
      </c>
      <c r="R7412" s="7">
        <v>265</v>
      </c>
      <c r="S7412" s="189">
        <v>45625.593981481485</v>
      </c>
    </row>
    <row r="7413" spans="1:19">
      <c r="A7413" s="7">
        <v>2019</v>
      </c>
      <c r="B7413" s="123" t="s">
        <v>537</v>
      </c>
      <c r="C7413" s="123" t="s">
        <v>553</v>
      </c>
      <c r="D7413" s="123" t="s">
        <v>571</v>
      </c>
      <c r="E7413" s="123" t="s">
        <v>159</v>
      </c>
      <c r="F7413" s="7">
        <v>31.344710800000001</v>
      </c>
      <c r="G7413" s="123" t="s">
        <v>532</v>
      </c>
      <c r="H7413" s="7">
        <v>2.232362771</v>
      </c>
      <c r="I7413" s="7">
        <v>71.219759703999998</v>
      </c>
      <c r="J7413" s="7">
        <v>2.232362771</v>
      </c>
      <c r="K7413" s="7">
        <v>0</v>
      </c>
      <c r="L7413" s="7">
        <v>0</v>
      </c>
      <c r="M7413" s="7">
        <v>71.219759703999998</v>
      </c>
      <c r="N7413" s="7">
        <v>0</v>
      </c>
      <c r="O7413" s="7">
        <v>0</v>
      </c>
      <c r="P7413" s="7">
        <v>1</v>
      </c>
      <c r="Q7413" s="7"/>
      <c r="R7413" s="7"/>
      <c r="S7413" s="189">
        <v>45625.593981481485</v>
      </c>
    </row>
    <row r="7414" spans="1:19">
      <c r="A7414" s="7">
        <v>2022</v>
      </c>
      <c r="B7414" s="123" t="s">
        <v>537</v>
      </c>
      <c r="C7414" s="123" t="s">
        <v>553</v>
      </c>
      <c r="D7414" s="123" t="s">
        <v>571</v>
      </c>
      <c r="E7414" s="123" t="s">
        <v>159</v>
      </c>
      <c r="F7414" s="7">
        <v>26.6875936</v>
      </c>
      <c r="G7414" s="123" t="s">
        <v>532</v>
      </c>
      <c r="H7414" s="7">
        <v>1.902074525</v>
      </c>
      <c r="I7414" s="7">
        <v>71.271863389999993</v>
      </c>
      <c r="J7414" s="7">
        <v>1.902074525</v>
      </c>
      <c r="K7414" s="7">
        <v>0</v>
      </c>
      <c r="L7414" s="7">
        <v>0</v>
      </c>
      <c r="M7414" s="7">
        <v>71.271863389999993</v>
      </c>
      <c r="N7414" s="7">
        <v>0</v>
      </c>
      <c r="O7414" s="7">
        <v>0</v>
      </c>
      <c r="P7414" s="7">
        <v>1</v>
      </c>
      <c r="Q7414" s="7"/>
      <c r="R7414" s="7"/>
      <c r="S7414" s="189">
        <v>45625.593981481485</v>
      </c>
    </row>
    <row r="7415" spans="1:19">
      <c r="A7415" s="7">
        <v>1991</v>
      </c>
      <c r="B7415" s="123" t="s">
        <v>588</v>
      </c>
      <c r="C7415" s="123" t="s">
        <v>588</v>
      </c>
      <c r="D7415" s="123" t="s">
        <v>589</v>
      </c>
      <c r="E7415" s="123" t="s">
        <v>549</v>
      </c>
      <c r="F7415" s="7">
        <v>0</v>
      </c>
      <c r="G7415" s="123" t="s">
        <v>532</v>
      </c>
      <c r="H7415" s="7">
        <v>0</v>
      </c>
      <c r="I7415" s="7"/>
      <c r="J7415" s="7">
        <v>0</v>
      </c>
      <c r="K7415" s="7">
        <v>0</v>
      </c>
      <c r="L7415" s="7">
        <v>0</v>
      </c>
      <c r="M7415" s="7"/>
      <c r="N7415" s="7"/>
      <c r="O7415" s="7"/>
      <c r="P7415" s="7">
        <v>1</v>
      </c>
      <c r="Q7415" s="7"/>
      <c r="R7415" s="7"/>
      <c r="S7415" s="189">
        <v>45625.593981481485</v>
      </c>
    </row>
    <row r="7416" spans="1:19">
      <c r="A7416" s="7">
        <v>2005</v>
      </c>
      <c r="B7416" s="123" t="s">
        <v>588</v>
      </c>
      <c r="C7416" s="123" t="s">
        <v>588</v>
      </c>
      <c r="D7416" s="123" t="s">
        <v>589</v>
      </c>
      <c r="E7416" s="123" t="s">
        <v>549</v>
      </c>
      <c r="F7416" s="7">
        <v>0</v>
      </c>
      <c r="G7416" s="123" t="s">
        <v>532</v>
      </c>
      <c r="H7416" s="7">
        <v>0</v>
      </c>
      <c r="I7416" s="7"/>
      <c r="J7416" s="7">
        <v>0</v>
      </c>
      <c r="K7416" s="7">
        <v>0</v>
      </c>
      <c r="L7416" s="7">
        <v>0</v>
      </c>
      <c r="M7416" s="7"/>
      <c r="N7416" s="7"/>
      <c r="O7416" s="7"/>
      <c r="P7416" s="7">
        <v>1</v>
      </c>
      <c r="Q7416" s="7"/>
      <c r="R7416" s="7"/>
      <c r="S7416" s="189">
        <v>45625.593981481485</v>
      </c>
    </row>
    <row r="7417" spans="1:19">
      <c r="A7417" s="7">
        <v>2020</v>
      </c>
      <c r="B7417" s="123" t="s">
        <v>537</v>
      </c>
      <c r="C7417" s="123" t="s">
        <v>553</v>
      </c>
      <c r="D7417" s="123" t="s">
        <v>571</v>
      </c>
      <c r="E7417" s="123" t="s">
        <v>159</v>
      </c>
      <c r="F7417" s="7">
        <v>31.741061200000001</v>
      </c>
      <c r="G7417" s="123" t="s">
        <v>532</v>
      </c>
      <c r="H7417" s="7">
        <v>2.2588610689999999</v>
      </c>
      <c r="I7417" s="7">
        <v>71.165266173000006</v>
      </c>
      <c r="J7417" s="7">
        <v>2.2588610689999999</v>
      </c>
      <c r="K7417" s="7">
        <v>0</v>
      </c>
      <c r="L7417" s="7">
        <v>0</v>
      </c>
      <c r="M7417" s="7">
        <v>71.165266173000006</v>
      </c>
      <c r="N7417" s="7">
        <v>0</v>
      </c>
      <c r="O7417" s="7">
        <v>0</v>
      </c>
      <c r="P7417" s="7">
        <v>1</v>
      </c>
      <c r="Q7417" s="7"/>
      <c r="R7417" s="7"/>
      <c r="S7417" s="189">
        <v>45625.593981481485</v>
      </c>
    </row>
    <row r="7418" spans="1:19">
      <c r="A7418" s="7">
        <v>2000</v>
      </c>
      <c r="B7418" s="123" t="s">
        <v>588</v>
      </c>
      <c r="C7418" s="123" t="s">
        <v>588</v>
      </c>
      <c r="D7418" s="123" t="s">
        <v>589</v>
      </c>
      <c r="E7418" s="123" t="s">
        <v>549</v>
      </c>
      <c r="F7418" s="7">
        <v>0</v>
      </c>
      <c r="G7418" s="123" t="s">
        <v>532</v>
      </c>
      <c r="H7418" s="7">
        <v>0</v>
      </c>
      <c r="I7418" s="7"/>
      <c r="J7418" s="7">
        <v>0</v>
      </c>
      <c r="K7418" s="7">
        <v>0</v>
      </c>
      <c r="L7418" s="7">
        <v>0</v>
      </c>
      <c r="M7418" s="7"/>
      <c r="N7418" s="7"/>
      <c r="O7418" s="7"/>
      <c r="P7418" s="7">
        <v>1</v>
      </c>
      <c r="Q7418" s="7"/>
      <c r="R7418" s="7"/>
      <c r="S7418" s="189">
        <v>45625.593981481485</v>
      </c>
    </row>
    <row r="7419" spans="1:19">
      <c r="A7419" s="7">
        <v>2014</v>
      </c>
      <c r="B7419" s="123" t="s">
        <v>537</v>
      </c>
      <c r="C7419" s="123" t="s">
        <v>553</v>
      </c>
      <c r="D7419" s="123" t="s">
        <v>571</v>
      </c>
      <c r="E7419" s="123" t="s">
        <v>159</v>
      </c>
      <c r="F7419" s="7">
        <v>31.943199904</v>
      </c>
      <c r="G7419" s="123" t="s">
        <v>532</v>
      </c>
      <c r="H7419" s="7">
        <v>2.273564065</v>
      </c>
      <c r="I7419" s="7">
        <v>71.175213236999994</v>
      </c>
      <c r="J7419" s="7">
        <v>2.273564065</v>
      </c>
      <c r="K7419" s="7">
        <v>0</v>
      </c>
      <c r="L7419" s="7">
        <v>0</v>
      </c>
      <c r="M7419" s="7">
        <v>71.175213236999994</v>
      </c>
      <c r="N7419" s="7">
        <v>0</v>
      </c>
      <c r="O7419" s="7">
        <v>0</v>
      </c>
      <c r="P7419" s="7">
        <v>1</v>
      </c>
      <c r="Q7419" s="7"/>
      <c r="R7419" s="7"/>
      <c r="S7419" s="189">
        <v>45625.593981481485</v>
      </c>
    </row>
    <row r="7420" spans="1:19">
      <c r="A7420" s="7">
        <v>1990</v>
      </c>
      <c r="B7420" s="123" t="s">
        <v>588</v>
      </c>
      <c r="C7420" s="123" t="s">
        <v>588</v>
      </c>
      <c r="D7420" s="123" t="s">
        <v>589</v>
      </c>
      <c r="E7420" s="123" t="s">
        <v>549</v>
      </c>
      <c r="F7420" s="7">
        <v>0</v>
      </c>
      <c r="G7420" s="123" t="s">
        <v>532</v>
      </c>
      <c r="H7420" s="7">
        <v>0</v>
      </c>
      <c r="I7420" s="7"/>
      <c r="J7420" s="7">
        <v>0</v>
      </c>
      <c r="K7420" s="7">
        <v>0</v>
      </c>
      <c r="L7420" s="7">
        <v>0</v>
      </c>
      <c r="M7420" s="7"/>
      <c r="N7420" s="7"/>
      <c r="O7420" s="7"/>
      <c r="P7420" s="7">
        <v>1</v>
      </c>
      <c r="Q7420" s="7"/>
      <c r="R7420" s="7"/>
      <c r="S7420" s="189">
        <v>45625.593981481485</v>
      </c>
    </row>
    <row r="7421" spans="1:19">
      <c r="A7421" s="7">
        <v>1995</v>
      </c>
      <c r="B7421" s="123" t="s">
        <v>537</v>
      </c>
      <c r="C7421" s="123" t="s">
        <v>553</v>
      </c>
      <c r="D7421" s="123" t="s">
        <v>571</v>
      </c>
      <c r="E7421" s="123" t="s">
        <v>159</v>
      </c>
      <c r="F7421" s="7">
        <v>38.565641751000001</v>
      </c>
      <c r="G7421" s="123" t="s">
        <v>532</v>
      </c>
      <c r="H7421" s="7">
        <v>2.7502180209999998</v>
      </c>
      <c r="I7421" s="7">
        <v>71.312647643000005</v>
      </c>
      <c r="J7421" s="7">
        <v>2.7502180209999998</v>
      </c>
      <c r="K7421" s="7">
        <v>0</v>
      </c>
      <c r="L7421" s="7">
        <v>0</v>
      </c>
      <c r="M7421" s="7">
        <v>71.312647643000005</v>
      </c>
      <c r="N7421" s="7">
        <v>0</v>
      </c>
      <c r="O7421" s="7">
        <v>0</v>
      </c>
      <c r="P7421" s="7">
        <v>1</v>
      </c>
      <c r="Q7421" s="7"/>
      <c r="R7421" s="7"/>
      <c r="S7421" s="189">
        <v>45625.593981481485</v>
      </c>
    </row>
    <row r="7422" spans="1:19">
      <c r="A7422" s="7">
        <v>1991</v>
      </c>
      <c r="B7422" s="123" t="s">
        <v>537</v>
      </c>
      <c r="C7422" s="123" t="s">
        <v>565</v>
      </c>
      <c r="D7422" s="123" t="s">
        <v>500</v>
      </c>
      <c r="E7422" s="123" t="s">
        <v>535</v>
      </c>
      <c r="F7422" s="7">
        <v>0</v>
      </c>
      <c r="G7422" s="123" t="s">
        <v>532</v>
      </c>
      <c r="H7422" s="7">
        <v>0</v>
      </c>
      <c r="I7422" s="7"/>
      <c r="J7422" s="7">
        <v>0</v>
      </c>
      <c r="K7422" s="7">
        <v>0</v>
      </c>
      <c r="L7422" s="7">
        <v>0</v>
      </c>
      <c r="M7422" s="7"/>
      <c r="N7422" s="7"/>
      <c r="O7422" s="7"/>
      <c r="P7422" s="7">
        <v>1</v>
      </c>
      <c r="Q7422" s="7">
        <v>28</v>
      </c>
      <c r="R7422" s="7">
        <v>265</v>
      </c>
      <c r="S7422" s="189">
        <v>45625.593981481485</v>
      </c>
    </row>
    <row r="7423" spans="1:19">
      <c r="A7423" s="7">
        <v>1991</v>
      </c>
      <c r="B7423" s="123" t="s">
        <v>537</v>
      </c>
      <c r="C7423" s="123" t="s">
        <v>585</v>
      </c>
      <c r="D7423" s="123" t="s">
        <v>183</v>
      </c>
      <c r="E7423" s="123" t="s">
        <v>533</v>
      </c>
      <c r="F7423" s="7">
        <v>1281.625929778</v>
      </c>
      <c r="G7423" s="123" t="s">
        <v>532</v>
      </c>
      <c r="H7423" s="7">
        <v>94.869368992000005</v>
      </c>
      <c r="I7423" s="7">
        <v>74.022666666999996</v>
      </c>
      <c r="J7423" s="7">
        <v>93.938908566999999</v>
      </c>
      <c r="K7423" s="7">
        <v>8.971382E-3</v>
      </c>
      <c r="L7423" s="7">
        <v>2.5632519999999998E-3</v>
      </c>
      <c r="M7423" s="7">
        <v>73.296666666999997</v>
      </c>
      <c r="N7423" s="7">
        <v>7.0000000000000001E-3</v>
      </c>
      <c r="O7423" s="7">
        <v>2E-3</v>
      </c>
      <c r="P7423" s="7">
        <v>1</v>
      </c>
      <c r="Q7423" s="7">
        <v>28</v>
      </c>
      <c r="R7423" s="7">
        <v>265</v>
      </c>
      <c r="S7423" s="189">
        <v>45625.593981481485</v>
      </c>
    </row>
    <row r="7424" spans="1:19">
      <c r="A7424" s="7">
        <v>1992</v>
      </c>
      <c r="B7424" s="123" t="s">
        <v>586</v>
      </c>
      <c r="C7424" s="123" t="s">
        <v>586</v>
      </c>
      <c r="D7424" s="123" t="s">
        <v>587</v>
      </c>
      <c r="E7424" s="123" t="s">
        <v>531</v>
      </c>
      <c r="F7424" s="7">
        <v>494.82951839999998</v>
      </c>
      <c r="G7424" s="123" t="s">
        <v>532</v>
      </c>
      <c r="H7424" s="7">
        <v>37.971237924</v>
      </c>
      <c r="I7424" s="7">
        <v>76.736000000000004</v>
      </c>
      <c r="J7424" s="7">
        <v>37.611991693999997</v>
      </c>
      <c r="K7424" s="7">
        <v>3.4638070000000002E-3</v>
      </c>
      <c r="L7424" s="7">
        <v>9.8965899999999994E-4</v>
      </c>
      <c r="M7424" s="7">
        <v>76.010000000000005</v>
      </c>
      <c r="N7424" s="7">
        <v>7.0000000000000001E-3</v>
      </c>
      <c r="O7424" s="7">
        <v>2E-3</v>
      </c>
      <c r="P7424" s="7">
        <v>1</v>
      </c>
      <c r="Q7424" s="7">
        <v>28</v>
      </c>
      <c r="R7424" s="7">
        <v>265</v>
      </c>
      <c r="S7424" s="189">
        <v>45625.593981481485</v>
      </c>
    </row>
    <row r="7425" spans="1:19">
      <c r="A7425" s="7">
        <v>1992</v>
      </c>
      <c r="B7425" s="123" t="s">
        <v>586</v>
      </c>
      <c r="C7425" s="123" t="s">
        <v>586</v>
      </c>
      <c r="D7425" s="123" t="s">
        <v>587</v>
      </c>
      <c r="E7425" s="123" t="s">
        <v>533</v>
      </c>
      <c r="F7425" s="7">
        <v>216.54129599999999</v>
      </c>
      <c r="G7425" s="123" t="s">
        <v>532</v>
      </c>
      <c r="H7425" s="7">
        <v>16.028964172999999</v>
      </c>
      <c r="I7425" s="7">
        <v>74.022666666999996</v>
      </c>
      <c r="J7425" s="7">
        <v>15.871755193</v>
      </c>
      <c r="K7425" s="7">
        <v>1.515789E-3</v>
      </c>
      <c r="L7425" s="7">
        <v>4.3308300000000001E-4</v>
      </c>
      <c r="M7425" s="7">
        <v>73.296666666999997</v>
      </c>
      <c r="N7425" s="7">
        <v>7.0000000000000001E-3</v>
      </c>
      <c r="O7425" s="7">
        <v>2E-3</v>
      </c>
      <c r="P7425" s="7">
        <v>1</v>
      </c>
      <c r="Q7425" s="7">
        <v>28</v>
      </c>
      <c r="R7425" s="7">
        <v>265</v>
      </c>
      <c r="S7425" s="189">
        <v>45625.593981481485</v>
      </c>
    </row>
    <row r="7426" spans="1:19">
      <c r="A7426" s="7">
        <v>1992</v>
      </c>
      <c r="B7426" s="123" t="s">
        <v>588</v>
      </c>
      <c r="C7426" s="123" t="s">
        <v>588</v>
      </c>
      <c r="D7426" s="123" t="s">
        <v>589</v>
      </c>
      <c r="E7426" s="123" t="s">
        <v>33</v>
      </c>
      <c r="F7426" s="7">
        <v>0</v>
      </c>
      <c r="G7426" s="123" t="s">
        <v>532</v>
      </c>
      <c r="H7426" s="7">
        <v>0</v>
      </c>
      <c r="I7426" s="7"/>
      <c r="J7426" s="7">
        <v>0</v>
      </c>
      <c r="K7426" s="7">
        <v>0</v>
      </c>
      <c r="L7426" s="7">
        <v>0</v>
      </c>
      <c r="M7426" s="7"/>
      <c r="N7426" s="7"/>
      <c r="O7426" s="7"/>
      <c r="P7426" s="7"/>
      <c r="Q7426" s="7">
        <v>28</v>
      </c>
      <c r="R7426" s="7">
        <v>265</v>
      </c>
      <c r="S7426" s="189">
        <v>45625.593981481485</v>
      </c>
    </row>
    <row r="7427" spans="1:19">
      <c r="A7427" s="7">
        <v>1992</v>
      </c>
      <c r="B7427" s="123" t="s">
        <v>588</v>
      </c>
      <c r="C7427" s="123" t="s">
        <v>588</v>
      </c>
      <c r="D7427" s="123" t="s">
        <v>589</v>
      </c>
      <c r="E7427" s="123" t="s">
        <v>540</v>
      </c>
      <c r="F7427" s="7">
        <v>58287.497321807998</v>
      </c>
      <c r="G7427" s="123" t="s">
        <v>532</v>
      </c>
      <c r="H7427" s="7">
        <v>5196.04089165</v>
      </c>
      <c r="I7427" s="7">
        <v>89.145033333000001</v>
      </c>
      <c r="J7427" s="7">
        <v>5187.1753633070002</v>
      </c>
      <c r="K7427" s="7">
        <v>4.0801247999999998E-2</v>
      </c>
      <c r="L7427" s="7">
        <v>2.9143749E-2</v>
      </c>
      <c r="M7427" s="7">
        <v>88.992933332999996</v>
      </c>
      <c r="N7427" s="7">
        <v>6.9999999999999999E-4</v>
      </c>
      <c r="O7427" s="7">
        <v>5.0000000000000001E-4</v>
      </c>
      <c r="P7427" s="7">
        <v>1</v>
      </c>
      <c r="Q7427" s="7">
        <v>28</v>
      </c>
      <c r="R7427" s="7">
        <v>265</v>
      </c>
      <c r="S7427" s="189">
        <v>45625.593981481485</v>
      </c>
    </row>
    <row r="7428" spans="1:19">
      <c r="A7428" s="7">
        <v>1992</v>
      </c>
      <c r="B7428" s="123" t="s">
        <v>588</v>
      </c>
      <c r="C7428" s="123" t="s">
        <v>588</v>
      </c>
      <c r="D7428" s="123" t="s">
        <v>589</v>
      </c>
      <c r="E7428" s="123" t="s">
        <v>531</v>
      </c>
      <c r="F7428" s="7">
        <v>23793.052676399999</v>
      </c>
      <c r="G7428" s="123" t="s">
        <v>532</v>
      </c>
      <c r="H7428" s="7">
        <v>1811.057829158</v>
      </c>
      <c r="I7428" s="7">
        <v>76.117085680000002</v>
      </c>
      <c r="J7428" s="7">
        <v>1808.633317091</v>
      </c>
      <c r="K7428" s="7">
        <v>1.9034441999999999E-2</v>
      </c>
      <c r="L7428" s="7">
        <v>7.1379160000000002E-3</v>
      </c>
      <c r="M7428" s="7">
        <v>76.015185680000002</v>
      </c>
      <c r="N7428" s="7">
        <v>8.0000000000000004E-4</v>
      </c>
      <c r="O7428" s="7">
        <v>2.9999999999999997E-4</v>
      </c>
      <c r="P7428" s="7">
        <v>1</v>
      </c>
      <c r="Q7428" s="7">
        <v>28</v>
      </c>
      <c r="R7428" s="7">
        <v>265</v>
      </c>
      <c r="S7428" s="189">
        <v>45625.593981481485</v>
      </c>
    </row>
    <row r="7429" spans="1:19">
      <c r="A7429" s="7">
        <v>1992</v>
      </c>
      <c r="B7429" s="123" t="s">
        <v>588</v>
      </c>
      <c r="C7429" s="123" t="s">
        <v>588</v>
      </c>
      <c r="D7429" s="123" t="s">
        <v>589</v>
      </c>
      <c r="E7429" s="123" t="s">
        <v>533</v>
      </c>
      <c r="F7429" s="7">
        <v>346.46607360000002</v>
      </c>
      <c r="G7429" s="123" t="s">
        <v>532</v>
      </c>
      <c r="H7429" s="7">
        <v>26.382139264999999</v>
      </c>
      <c r="I7429" s="7">
        <v>76.146385679999995</v>
      </c>
      <c r="J7429" s="7">
        <v>26.336682917000001</v>
      </c>
      <c r="K7429" s="7">
        <v>3.1181900000000002E-4</v>
      </c>
      <c r="L7429" s="7">
        <v>1.38586E-4</v>
      </c>
      <c r="M7429" s="7">
        <v>76.015185680000002</v>
      </c>
      <c r="N7429" s="7">
        <v>8.9999999999999998E-4</v>
      </c>
      <c r="O7429" s="7">
        <v>4.0000000000000002E-4</v>
      </c>
      <c r="P7429" s="7">
        <v>1</v>
      </c>
      <c r="Q7429" s="7">
        <v>28</v>
      </c>
      <c r="R7429" s="7">
        <v>265</v>
      </c>
      <c r="S7429" s="189">
        <v>45625.593981481485</v>
      </c>
    </row>
    <row r="7430" spans="1:19">
      <c r="A7430" s="7">
        <v>1992</v>
      </c>
      <c r="B7430" s="123" t="s">
        <v>588</v>
      </c>
      <c r="C7430" s="123" t="s">
        <v>588</v>
      </c>
      <c r="D7430" s="123" t="s">
        <v>589</v>
      </c>
      <c r="E7430" s="123" t="s">
        <v>590</v>
      </c>
      <c r="F7430" s="7">
        <v>0</v>
      </c>
      <c r="G7430" s="123" t="s">
        <v>532</v>
      </c>
      <c r="H7430" s="7">
        <v>0</v>
      </c>
      <c r="I7430" s="7"/>
      <c r="J7430" s="7">
        <v>0</v>
      </c>
      <c r="K7430" s="7">
        <v>0</v>
      </c>
      <c r="L7430" s="7">
        <v>0</v>
      </c>
      <c r="M7430" s="7"/>
      <c r="N7430" s="7"/>
      <c r="O7430" s="7"/>
      <c r="P7430" s="7"/>
      <c r="Q7430" s="7">
        <v>28</v>
      </c>
      <c r="R7430" s="7">
        <v>265</v>
      </c>
      <c r="S7430" s="189">
        <v>45625.593981481485</v>
      </c>
    </row>
    <row r="7431" spans="1:19">
      <c r="A7431" s="7">
        <v>1992</v>
      </c>
      <c r="B7431" s="123" t="s">
        <v>588</v>
      </c>
      <c r="C7431" s="123" t="s">
        <v>588</v>
      </c>
      <c r="D7431" s="123" t="s">
        <v>589</v>
      </c>
      <c r="E7431" s="123" t="s">
        <v>534</v>
      </c>
      <c r="F7431" s="7">
        <v>25363.718136</v>
      </c>
      <c r="G7431" s="123" t="s">
        <v>532</v>
      </c>
      <c r="H7431" s="7">
        <v>2818.7291784539998</v>
      </c>
      <c r="I7431" s="7">
        <v>111.13233333300001</v>
      </c>
      <c r="J7431" s="7">
        <v>2769.5489289890002</v>
      </c>
      <c r="K7431" s="7">
        <v>7.6091153999999994E-2</v>
      </c>
      <c r="L7431" s="7">
        <v>0.177546027</v>
      </c>
      <c r="M7431" s="7">
        <v>109.193333333</v>
      </c>
      <c r="N7431" s="7">
        <v>3.0000000000000001E-3</v>
      </c>
      <c r="O7431" s="7">
        <v>7.0000000000000001E-3</v>
      </c>
      <c r="P7431" s="7">
        <v>1</v>
      </c>
      <c r="Q7431" s="7">
        <v>28</v>
      </c>
      <c r="R7431" s="7">
        <v>265</v>
      </c>
      <c r="S7431" s="189">
        <v>45625.593981481485</v>
      </c>
    </row>
    <row r="7432" spans="1:19">
      <c r="A7432" s="7">
        <v>1992</v>
      </c>
      <c r="B7432" s="123" t="s">
        <v>588</v>
      </c>
      <c r="C7432" s="123" t="s">
        <v>588</v>
      </c>
      <c r="D7432" s="123" t="s">
        <v>589</v>
      </c>
      <c r="E7432" s="123" t="s">
        <v>535</v>
      </c>
      <c r="F7432" s="7">
        <v>30883.054371681999</v>
      </c>
      <c r="G7432" s="123" t="s">
        <v>532</v>
      </c>
      <c r="H7432" s="7">
        <v>1708.357918678</v>
      </c>
      <c r="I7432" s="7">
        <v>55.317</v>
      </c>
      <c r="J7432" s="7">
        <v>1696.7150071799999</v>
      </c>
      <c r="K7432" s="7">
        <v>0.123532217</v>
      </c>
      <c r="L7432" s="7">
        <v>3.0883054E-2</v>
      </c>
      <c r="M7432" s="7">
        <v>54.94</v>
      </c>
      <c r="N7432" s="7">
        <v>4.0000000000000001E-3</v>
      </c>
      <c r="O7432" s="7">
        <v>1E-3</v>
      </c>
      <c r="P7432" s="7">
        <v>1</v>
      </c>
      <c r="Q7432" s="7">
        <v>28</v>
      </c>
      <c r="R7432" s="7">
        <v>265</v>
      </c>
      <c r="S7432" s="189">
        <v>45625.593981481485</v>
      </c>
    </row>
    <row r="7433" spans="1:19">
      <c r="A7433" s="7">
        <v>1992</v>
      </c>
      <c r="B7433" s="123" t="s">
        <v>588</v>
      </c>
      <c r="C7433" s="123" t="s">
        <v>588</v>
      </c>
      <c r="D7433" s="123" t="s">
        <v>589</v>
      </c>
      <c r="E7433" s="123" t="s">
        <v>131</v>
      </c>
      <c r="F7433" s="7">
        <v>0</v>
      </c>
      <c r="G7433" s="123" t="s">
        <v>532</v>
      </c>
      <c r="H7433" s="7">
        <v>0</v>
      </c>
      <c r="I7433" s="7"/>
      <c r="J7433" s="7">
        <v>0</v>
      </c>
      <c r="K7433" s="7">
        <v>0</v>
      </c>
      <c r="L7433" s="7">
        <v>0</v>
      </c>
      <c r="M7433" s="7"/>
      <c r="N7433" s="7"/>
      <c r="O7433" s="7"/>
      <c r="P7433" s="7"/>
      <c r="Q7433" s="7">
        <v>28</v>
      </c>
      <c r="R7433" s="7">
        <v>265</v>
      </c>
      <c r="S7433" s="189">
        <v>45625.593981481485</v>
      </c>
    </row>
    <row r="7434" spans="1:19">
      <c r="A7434" s="7">
        <v>1992</v>
      </c>
      <c r="B7434" s="123" t="s">
        <v>588</v>
      </c>
      <c r="C7434" s="123" t="s">
        <v>588</v>
      </c>
      <c r="D7434" s="123" t="s">
        <v>589</v>
      </c>
      <c r="E7434" s="123" t="s">
        <v>570</v>
      </c>
      <c r="F7434" s="7">
        <v>904.22319600000003</v>
      </c>
      <c r="G7434" s="123" t="s">
        <v>532</v>
      </c>
      <c r="H7434" s="7">
        <v>95.792501161000004</v>
      </c>
      <c r="I7434" s="7">
        <v>105.93899999999999</v>
      </c>
      <c r="J7434" s="7">
        <v>94.039212383999995</v>
      </c>
      <c r="K7434" s="7">
        <v>2.7126699999999999E-3</v>
      </c>
      <c r="L7434" s="7">
        <v>6.3295620000000004E-3</v>
      </c>
      <c r="M7434" s="7">
        <v>104</v>
      </c>
      <c r="N7434" s="7">
        <v>3.0000000000000001E-3</v>
      </c>
      <c r="O7434" s="7">
        <v>7.0000000000000001E-3</v>
      </c>
      <c r="P7434" s="7">
        <v>1</v>
      </c>
      <c r="Q7434" s="7">
        <v>28</v>
      </c>
      <c r="R7434" s="7">
        <v>265</v>
      </c>
      <c r="S7434" s="189">
        <v>45625.593981481485</v>
      </c>
    </row>
    <row r="7435" spans="1:19">
      <c r="A7435" s="7">
        <v>1992</v>
      </c>
      <c r="B7435" s="123" t="s">
        <v>588</v>
      </c>
      <c r="C7435" s="123" t="s">
        <v>588</v>
      </c>
      <c r="D7435" s="123" t="s">
        <v>591</v>
      </c>
      <c r="E7435" s="123" t="s">
        <v>27</v>
      </c>
      <c r="F7435" s="7">
        <v>0</v>
      </c>
      <c r="G7435" s="123" t="s">
        <v>532</v>
      </c>
      <c r="H7435" s="7">
        <v>0</v>
      </c>
      <c r="I7435" s="7"/>
      <c r="J7435" s="7">
        <v>0</v>
      </c>
      <c r="K7435" s="7">
        <v>0</v>
      </c>
      <c r="L7435" s="7">
        <v>0</v>
      </c>
      <c r="M7435" s="7"/>
      <c r="N7435" s="7"/>
      <c r="O7435" s="7"/>
      <c r="P7435" s="7"/>
      <c r="Q7435" s="7">
        <v>28</v>
      </c>
      <c r="R7435" s="7">
        <v>265</v>
      </c>
      <c r="S7435" s="189">
        <v>45625.593981481485</v>
      </c>
    </row>
    <row r="7436" spans="1:19">
      <c r="A7436" s="7">
        <v>1992</v>
      </c>
      <c r="B7436" s="123" t="s">
        <v>588</v>
      </c>
      <c r="C7436" s="123" t="s">
        <v>588</v>
      </c>
      <c r="D7436" s="123" t="s">
        <v>591</v>
      </c>
      <c r="E7436" s="123" t="s">
        <v>33</v>
      </c>
      <c r="F7436" s="7">
        <v>0</v>
      </c>
      <c r="G7436" s="123" t="s">
        <v>532</v>
      </c>
      <c r="H7436" s="7">
        <v>0</v>
      </c>
      <c r="I7436" s="7"/>
      <c r="J7436" s="7">
        <v>0</v>
      </c>
      <c r="K7436" s="7">
        <v>0</v>
      </c>
      <c r="L7436" s="7">
        <v>0</v>
      </c>
      <c r="M7436" s="7"/>
      <c r="N7436" s="7"/>
      <c r="O7436" s="7"/>
      <c r="P7436" s="7"/>
      <c r="Q7436" s="7">
        <v>28</v>
      </c>
      <c r="R7436" s="7">
        <v>265</v>
      </c>
      <c r="S7436" s="189">
        <v>45625.593981481485</v>
      </c>
    </row>
    <row r="7437" spans="1:19">
      <c r="A7437" s="7">
        <v>1992</v>
      </c>
      <c r="B7437" s="123" t="s">
        <v>588</v>
      </c>
      <c r="C7437" s="123" t="s">
        <v>588</v>
      </c>
      <c r="D7437" s="123" t="s">
        <v>591</v>
      </c>
      <c r="E7437" s="123" t="s">
        <v>540</v>
      </c>
      <c r="F7437" s="7">
        <v>160.79309606000001</v>
      </c>
      <c r="G7437" s="123" t="s">
        <v>532</v>
      </c>
      <c r="H7437" s="7">
        <v>15.31996421</v>
      </c>
      <c r="I7437" s="7">
        <v>95.277500000000003</v>
      </c>
      <c r="J7437" s="7">
        <v>15.211026886999999</v>
      </c>
      <c r="K7437" s="7">
        <v>1.6079309999999999E-3</v>
      </c>
      <c r="L7437" s="7">
        <v>2.4119000000000001E-4</v>
      </c>
      <c r="M7437" s="7">
        <v>94.6</v>
      </c>
      <c r="N7437" s="7">
        <v>0.01</v>
      </c>
      <c r="O7437" s="7">
        <v>1.5E-3</v>
      </c>
      <c r="P7437" s="7">
        <v>1</v>
      </c>
      <c r="Q7437" s="7">
        <v>28</v>
      </c>
      <c r="R7437" s="7">
        <v>265</v>
      </c>
      <c r="S7437" s="189">
        <v>45625.593981481485</v>
      </c>
    </row>
    <row r="7438" spans="1:19">
      <c r="A7438" s="7">
        <v>1992</v>
      </c>
      <c r="B7438" s="123" t="s">
        <v>588</v>
      </c>
      <c r="C7438" s="123" t="s">
        <v>588</v>
      </c>
      <c r="D7438" s="123" t="s">
        <v>591</v>
      </c>
      <c r="E7438" s="123" t="s">
        <v>531</v>
      </c>
      <c r="F7438" s="7">
        <v>0</v>
      </c>
      <c r="G7438" s="123" t="s">
        <v>532</v>
      </c>
      <c r="H7438" s="7">
        <v>0</v>
      </c>
      <c r="I7438" s="7"/>
      <c r="J7438" s="7">
        <v>0</v>
      </c>
      <c r="K7438" s="7">
        <v>0</v>
      </c>
      <c r="L7438" s="7">
        <v>0</v>
      </c>
      <c r="M7438" s="7"/>
      <c r="N7438" s="7"/>
      <c r="O7438" s="7"/>
      <c r="P7438" s="7">
        <v>1</v>
      </c>
      <c r="Q7438" s="7">
        <v>28</v>
      </c>
      <c r="R7438" s="7">
        <v>265</v>
      </c>
      <c r="S7438" s="189">
        <v>45625.593981481485</v>
      </c>
    </row>
    <row r="7439" spans="1:19">
      <c r="A7439" s="7">
        <v>1992</v>
      </c>
      <c r="B7439" s="123" t="s">
        <v>588</v>
      </c>
      <c r="C7439" s="123" t="s">
        <v>588</v>
      </c>
      <c r="D7439" s="123" t="s">
        <v>591</v>
      </c>
      <c r="E7439" s="123" t="s">
        <v>533</v>
      </c>
      <c r="F7439" s="7">
        <v>0</v>
      </c>
      <c r="G7439" s="123" t="s">
        <v>532</v>
      </c>
      <c r="H7439" s="7">
        <v>0</v>
      </c>
      <c r="I7439" s="7"/>
      <c r="J7439" s="7">
        <v>0</v>
      </c>
      <c r="K7439" s="7">
        <v>0</v>
      </c>
      <c r="L7439" s="7">
        <v>0</v>
      </c>
      <c r="M7439" s="7"/>
      <c r="N7439" s="7"/>
      <c r="O7439" s="7"/>
      <c r="P7439" s="7">
        <v>1</v>
      </c>
      <c r="Q7439" s="7">
        <v>28</v>
      </c>
      <c r="R7439" s="7">
        <v>265</v>
      </c>
      <c r="S7439" s="189">
        <v>45625.593981481485</v>
      </c>
    </row>
    <row r="7440" spans="1:19">
      <c r="A7440" s="7">
        <v>1992</v>
      </c>
      <c r="B7440" s="123" t="s">
        <v>588</v>
      </c>
      <c r="C7440" s="123" t="s">
        <v>588</v>
      </c>
      <c r="D7440" s="123" t="s">
        <v>591</v>
      </c>
      <c r="E7440" s="123" t="s">
        <v>163</v>
      </c>
      <c r="F7440" s="7">
        <v>0</v>
      </c>
      <c r="G7440" s="123" t="s">
        <v>532</v>
      </c>
      <c r="H7440" s="7">
        <v>0</v>
      </c>
      <c r="I7440" s="7"/>
      <c r="J7440" s="7">
        <v>0</v>
      </c>
      <c r="K7440" s="7">
        <v>0</v>
      </c>
      <c r="L7440" s="7">
        <v>0</v>
      </c>
      <c r="M7440" s="7"/>
      <c r="N7440" s="7"/>
      <c r="O7440" s="7"/>
      <c r="P7440" s="7">
        <v>1</v>
      </c>
      <c r="Q7440" s="7">
        <v>28</v>
      </c>
      <c r="R7440" s="7">
        <v>265</v>
      </c>
      <c r="S7440" s="189">
        <v>45625.593981481485</v>
      </c>
    </row>
    <row r="7441" spans="1:19">
      <c r="A7441" s="7">
        <v>1992</v>
      </c>
      <c r="B7441" s="123" t="s">
        <v>588</v>
      </c>
      <c r="C7441" s="123" t="s">
        <v>588</v>
      </c>
      <c r="D7441" s="123" t="s">
        <v>591</v>
      </c>
      <c r="E7441" s="123" t="s">
        <v>534</v>
      </c>
      <c r="F7441" s="7">
        <v>334.86026399999997</v>
      </c>
      <c r="G7441" s="123" t="s">
        <v>532</v>
      </c>
      <c r="H7441" s="7">
        <v>38.967971652000003</v>
      </c>
      <c r="I7441" s="7">
        <v>116.370844322</v>
      </c>
      <c r="J7441" s="7">
        <v>38.816112521999997</v>
      </c>
      <c r="K7441" s="7">
        <v>6.6972099999999997E-4</v>
      </c>
      <c r="L7441" s="7">
        <v>5.0228999999999996E-4</v>
      </c>
      <c r="M7441" s="7">
        <v>115.91734432200001</v>
      </c>
      <c r="N7441" s="7">
        <v>2E-3</v>
      </c>
      <c r="O7441" s="7">
        <v>1.5E-3</v>
      </c>
      <c r="P7441" s="7">
        <v>1</v>
      </c>
      <c r="Q7441" s="7">
        <v>28</v>
      </c>
      <c r="R7441" s="7">
        <v>265</v>
      </c>
      <c r="S7441" s="189">
        <v>45625.593981481485</v>
      </c>
    </row>
    <row r="7442" spans="1:19">
      <c r="A7442" s="7">
        <v>1992</v>
      </c>
      <c r="B7442" s="123" t="s">
        <v>588</v>
      </c>
      <c r="C7442" s="123" t="s">
        <v>588</v>
      </c>
      <c r="D7442" s="123" t="s">
        <v>591</v>
      </c>
      <c r="E7442" s="123" t="s">
        <v>535</v>
      </c>
      <c r="F7442" s="7">
        <v>1127.2833396000001</v>
      </c>
      <c r="G7442" s="123" t="s">
        <v>532</v>
      </c>
      <c r="H7442" s="7">
        <v>62.002412173000003</v>
      </c>
      <c r="I7442" s="7">
        <v>55.001622036999997</v>
      </c>
      <c r="J7442" s="7">
        <v>61.932946678</v>
      </c>
      <c r="K7442" s="7">
        <v>1.4140170000000001E-3</v>
      </c>
      <c r="L7442" s="7">
        <v>1.12728E-4</v>
      </c>
      <c r="M7442" s="7">
        <v>54.94</v>
      </c>
      <c r="N7442" s="7">
        <v>1.2543579999999999E-3</v>
      </c>
      <c r="O7442" s="7">
        <v>1E-4</v>
      </c>
      <c r="P7442" s="7">
        <v>1</v>
      </c>
      <c r="Q7442" s="7">
        <v>28</v>
      </c>
      <c r="R7442" s="7">
        <v>265</v>
      </c>
      <c r="S7442" s="189">
        <v>45625.593981481485</v>
      </c>
    </row>
    <row r="7443" spans="1:19">
      <c r="A7443" s="7">
        <v>1992</v>
      </c>
      <c r="B7443" s="123" t="s">
        <v>588</v>
      </c>
      <c r="C7443" s="123" t="s">
        <v>588</v>
      </c>
      <c r="D7443" s="123" t="s">
        <v>591</v>
      </c>
      <c r="E7443" s="123" t="s">
        <v>536</v>
      </c>
      <c r="F7443" s="7">
        <v>139.97309759999999</v>
      </c>
      <c r="G7443" s="123" t="s">
        <v>532</v>
      </c>
      <c r="H7443" s="7">
        <v>8.0700789559999997</v>
      </c>
      <c r="I7443" s="7">
        <v>57.654499999999999</v>
      </c>
      <c r="J7443" s="7">
        <v>8.0624504219999995</v>
      </c>
      <c r="K7443" s="7">
        <v>1.39973E-4</v>
      </c>
      <c r="L7443" s="7">
        <v>1.399730976E-5</v>
      </c>
      <c r="M7443" s="7">
        <v>57.6</v>
      </c>
      <c r="N7443" s="7">
        <v>1E-3</v>
      </c>
      <c r="O7443" s="7">
        <v>1E-4</v>
      </c>
      <c r="P7443" s="7">
        <v>1</v>
      </c>
      <c r="Q7443" s="7">
        <v>28</v>
      </c>
      <c r="R7443" s="7">
        <v>265</v>
      </c>
      <c r="S7443" s="189">
        <v>45625.593981481485</v>
      </c>
    </row>
    <row r="7444" spans="1:19">
      <c r="A7444" s="7">
        <v>1992</v>
      </c>
      <c r="B7444" s="123" t="s">
        <v>530</v>
      </c>
      <c r="C7444" s="123" t="s">
        <v>530</v>
      </c>
      <c r="D7444" s="123" t="s">
        <v>530</v>
      </c>
      <c r="E7444" s="123" t="s">
        <v>531</v>
      </c>
      <c r="F7444" s="7">
        <v>494.82951839999998</v>
      </c>
      <c r="G7444" s="123" t="s">
        <v>532</v>
      </c>
      <c r="H7444" s="7">
        <v>37.732235267</v>
      </c>
      <c r="I7444" s="7">
        <v>76.253</v>
      </c>
      <c r="J7444" s="7">
        <v>37.611991693999997</v>
      </c>
      <c r="K7444" s="7">
        <v>1.4844890000000001E-3</v>
      </c>
      <c r="L7444" s="7">
        <v>2.9689799999999998E-4</v>
      </c>
      <c r="M7444" s="7">
        <v>76.010000000000005</v>
      </c>
      <c r="N7444" s="7">
        <v>3.0000000000000001E-3</v>
      </c>
      <c r="O7444" s="7">
        <v>5.9999999999999995E-4</v>
      </c>
      <c r="P7444" s="7">
        <v>1</v>
      </c>
      <c r="Q7444" s="7">
        <v>28</v>
      </c>
      <c r="R7444" s="7">
        <v>265</v>
      </c>
      <c r="S7444" s="189">
        <v>45625.593981481485</v>
      </c>
    </row>
    <row r="7445" spans="1:19">
      <c r="A7445" s="7">
        <v>1992</v>
      </c>
      <c r="B7445" s="123" t="s">
        <v>530</v>
      </c>
      <c r="C7445" s="123" t="s">
        <v>530</v>
      </c>
      <c r="D7445" s="123" t="s">
        <v>530</v>
      </c>
      <c r="E7445" s="123" t="s">
        <v>533</v>
      </c>
      <c r="F7445" s="7">
        <v>0</v>
      </c>
      <c r="G7445" s="123" t="s">
        <v>532</v>
      </c>
      <c r="H7445" s="7">
        <v>0</v>
      </c>
      <c r="I7445" s="7"/>
      <c r="J7445" s="7">
        <v>0</v>
      </c>
      <c r="K7445" s="7">
        <v>0</v>
      </c>
      <c r="L7445" s="7">
        <v>0</v>
      </c>
      <c r="M7445" s="7"/>
      <c r="N7445" s="7"/>
      <c r="O7445" s="7"/>
      <c r="P7445" s="7">
        <v>1</v>
      </c>
      <c r="Q7445" s="7">
        <v>28</v>
      </c>
      <c r="R7445" s="7">
        <v>265</v>
      </c>
      <c r="S7445" s="189">
        <v>45625.593981481485</v>
      </c>
    </row>
    <row r="7446" spans="1:19">
      <c r="A7446" s="7">
        <v>1992</v>
      </c>
      <c r="B7446" s="123" t="s">
        <v>530</v>
      </c>
      <c r="C7446" s="123" t="s">
        <v>530</v>
      </c>
      <c r="D7446" s="123" t="s">
        <v>530</v>
      </c>
      <c r="E7446" s="123" t="s">
        <v>163</v>
      </c>
      <c r="F7446" s="7">
        <v>141.46778520000001</v>
      </c>
      <c r="G7446" s="123" t="s">
        <v>532</v>
      </c>
      <c r="H7446" s="7">
        <v>9.0177932340000009</v>
      </c>
      <c r="I7446" s="7">
        <v>63.744500000000002</v>
      </c>
      <c r="J7446" s="7">
        <v>9.0100832390000001</v>
      </c>
      <c r="K7446" s="7">
        <v>1.4146800000000001E-4</v>
      </c>
      <c r="L7446" s="7">
        <v>1.4146778520000001E-5</v>
      </c>
      <c r="M7446" s="7">
        <v>63.69</v>
      </c>
      <c r="N7446" s="7">
        <v>1E-3</v>
      </c>
      <c r="O7446" s="7">
        <v>1E-4</v>
      </c>
      <c r="P7446" s="7">
        <v>1</v>
      </c>
      <c r="Q7446" s="7">
        <v>28</v>
      </c>
      <c r="R7446" s="7">
        <v>265</v>
      </c>
      <c r="S7446" s="189">
        <v>45625.593981481485</v>
      </c>
    </row>
    <row r="7447" spans="1:19">
      <c r="A7447" s="7">
        <v>1992</v>
      </c>
      <c r="B7447" s="123" t="s">
        <v>530</v>
      </c>
      <c r="C7447" s="123" t="s">
        <v>530</v>
      </c>
      <c r="D7447" s="123" t="s">
        <v>530</v>
      </c>
      <c r="E7447" s="123" t="s">
        <v>534</v>
      </c>
      <c r="F7447" s="7">
        <v>225.835992</v>
      </c>
      <c r="G7447" s="123" t="s">
        <v>532</v>
      </c>
      <c r="H7447" s="7">
        <v>26.280725066999999</v>
      </c>
      <c r="I7447" s="7">
        <v>116.370844322</v>
      </c>
      <c r="J7447" s="7">
        <v>26.178308444999999</v>
      </c>
      <c r="K7447" s="7">
        <v>4.5167200000000002E-4</v>
      </c>
      <c r="L7447" s="7">
        <v>3.3875399999999998E-4</v>
      </c>
      <c r="M7447" s="7">
        <v>115.91734432200001</v>
      </c>
      <c r="N7447" s="7">
        <v>2E-3</v>
      </c>
      <c r="O7447" s="7">
        <v>1.5E-3</v>
      </c>
      <c r="P7447" s="7">
        <v>1</v>
      </c>
      <c r="Q7447" s="7">
        <v>28</v>
      </c>
      <c r="R7447" s="7">
        <v>265</v>
      </c>
      <c r="S7447" s="189">
        <v>45625.593981481485</v>
      </c>
    </row>
    <row r="7448" spans="1:19">
      <c r="A7448" s="7">
        <v>1992</v>
      </c>
      <c r="B7448" s="123" t="s">
        <v>530</v>
      </c>
      <c r="C7448" s="123" t="s">
        <v>530</v>
      </c>
      <c r="D7448" s="123" t="s">
        <v>530</v>
      </c>
      <c r="E7448" s="123" t="s">
        <v>535</v>
      </c>
      <c r="F7448" s="7">
        <v>1401.438647791</v>
      </c>
      <c r="G7448" s="123" t="s">
        <v>532</v>
      </c>
      <c r="H7448" s="7">
        <v>74.198174608000002</v>
      </c>
      <c r="I7448" s="7">
        <v>52.944290301000002</v>
      </c>
      <c r="J7448" s="7">
        <v>74.124643610000007</v>
      </c>
      <c r="K7448" s="7">
        <v>1.3491930000000001E-3</v>
      </c>
      <c r="L7448" s="7">
        <v>1.34919E-4</v>
      </c>
      <c r="M7448" s="7">
        <v>52.891822075999997</v>
      </c>
      <c r="N7448" s="7">
        <v>9.6272000000000003E-4</v>
      </c>
      <c r="O7448" s="7">
        <v>9.6271973199999998E-5</v>
      </c>
      <c r="P7448" s="7">
        <v>1</v>
      </c>
      <c r="Q7448" s="7">
        <v>28</v>
      </c>
      <c r="R7448" s="7">
        <v>265</v>
      </c>
      <c r="S7448" s="189">
        <v>45625.593981481485</v>
      </c>
    </row>
    <row r="7449" spans="1:19">
      <c r="A7449" s="7">
        <v>1992</v>
      </c>
      <c r="B7449" s="123" t="s">
        <v>530</v>
      </c>
      <c r="C7449" s="123" t="s">
        <v>530</v>
      </c>
      <c r="D7449" s="123" t="s">
        <v>530</v>
      </c>
      <c r="E7449" s="123" t="s">
        <v>536</v>
      </c>
      <c r="F7449" s="7">
        <v>2029.1996088000001</v>
      </c>
      <c r="G7449" s="123" t="s">
        <v>532</v>
      </c>
      <c r="H7449" s="7">
        <v>144.893983467</v>
      </c>
      <c r="I7449" s="7">
        <v>71.404499999999999</v>
      </c>
      <c r="J7449" s="7">
        <v>144.783392088</v>
      </c>
      <c r="K7449" s="7">
        <v>2.0292000000000001E-3</v>
      </c>
      <c r="L7449" s="7">
        <v>2.0291999999999999E-4</v>
      </c>
      <c r="M7449" s="7">
        <v>71.349999999999994</v>
      </c>
      <c r="N7449" s="7">
        <v>1E-3</v>
      </c>
      <c r="O7449" s="7">
        <v>1E-4</v>
      </c>
      <c r="P7449" s="7">
        <v>1</v>
      </c>
      <c r="Q7449" s="7">
        <v>28</v>
      </c>
      <c r="R7449" s="7">
        <v>265</v>
      </c>
      <c r="S7449" s="189">
        <v>45625.593981481485</v>
      </c>
    </row>
    <row r="7450" spans="1:19">
      <c r="A7450" s="7">
        <v>1992</v>
      </c>
      <c r="B7450" s="123" t="s">
        <v>537</v>
      </c>
      <c r="C7450" s="123" t="s">
        <v>538</v>
      </c>
      <c r="D7450" s="123" t="s">
        <v>539</v>
      </c>
      <c r="E7450" s="123" t="s">
        <v>540</v>
      </c>
      <c r="F7450" s="7">
        <v>0</v>
      </c>
      <c r="G7450" s="123" t="s">
        <v>532</v>
      </c>
      <c r="H7450" s="7">
        <v>0</v>
      </c>
      <c r="I7450" s="7"/>
      <c r="J7450" s="7">
        <v>0</v>
      </c>
      <c r="K7450" s="7">
        <v>0</v>
      </c>
      <c r="L7450" s="7">
        <v>0</v>
      </c>
      <c r="M7450" s="7"/>
      <c r="N7450" s="7"/>
      <c r="O7450" s="7"/>
      <c r="P7450" s="7">
        <v>1</v>
      </c>
      <c r="Q7450" s="7">
        <v>28</v>
      </c>
      <c r="R7450" s="7">
        <v>265</v>
      </c>
      <c r="S7450" s="189">
        <v>45625.593981481485</v>
      </c>
    </row>
    <row r="7451" spans="1:19">
      <c r="A7451" s="7">
        <v>1992</v>
      </c>
      <c r="B7451" s="123" t="s">
        <v>537</v>
      </c>
      <c r="C7451" s="123" t="s">
        <v>538</v>
      </c>
      <c r="D7451" s="123" t="s">
        <v>539</v>
      </c>
      <c r="E7451" s="123" t="s">
        <v>531</v>
      </c>
      <c r="F7451" s="7">
        <v>656.249895434</v>
      </c>
      <c r="G7451" s="123" t="s">
        <v>532</v>
      </c>
      <c r="H7451" s="7">
        <v>50.041023277000001</v>
      </c>
      <c r="I7451" s="7">
        <v>76.253</v>
      </c>
      <c r="J7451" s="7">
        <v>49.881554551999997</v>
      </c>
      <c r="K7451" s="7">
        <v>1.96875E-3</v>
      </c>
      <c r="L7451" s="7">
        <v>3.9375E-4</v>
      </c>
      <c r="M7451" s="7">
        <v>76.010000000000005</v>
      </c>
      <c r="N7451" s="7">
        <v>3.0000000000000001E-3</v>
      </c>
      <c r="O7451" s="7">
        <v>5.9999999999999995E-4</v>
      </c>
      <c r="P7451" s="7">
        <v>1</v>
      </c>
      <c r="Q7451" s="7">
        <v>28</v>
      </c>
      <c r="R7451" s="7">
        <v>265</v>
      </c>
      <c r="S7451" s="189">
        <v>45625.593981481485</v>
      </c>
    </row>
    <row r="7452" spans="1:19">
      <c r="A7452" s="7">
        <v>1992</v>
      </c>
      <c r="B7452" s="123" t="s">
        <v>537</v>
      </c>
      <c r="C7452" s="123" t="s">
        <v>538</v>
      </c>
      <c r="D7452" s="123" t="s">
        <v>539</v>
      </c>
      <c r="E7452" s="123" t="s">
        <v>533</v>
      </c>
      <c r="F7452" s="7">
        <v>1295.4435683019999</v>
      </c>
      <c r="G7452" s="123" t="s">
        <v>532</v>
      </c>
      <c r="H7452" s="7">
        <v>95.266488198999994</v>
      </c>
      <c r="I7452" s="7">
        <v>73.539666667000006</v>
      </c>
      <c r="J7452" s="7">
        <v>94.951695412000007</v>
      </c>
      <c r="K7452" s="7">
        <v>3.8863309999999998E-3</v>
      </c>
      <c r="L7452" s="7">
        <v>7.7726599999999998E-4</v>
      </c>
      <c r="M7452" s="7">
        <v>73.296666666999997</v>
      </c>
      <c r="N7452" s="7">
        <v>3.0000000000000001E-3</v>
      </c>
      <c r="O7452" s="7">
        <v>5.9999999999999995E-4</v>
      </c>
      <c r="P7452" s="7">
        <v>1</v>
      </c>
      <c r="Q7452" s="7">
        <v>28</v>
      </c>
      <c r="R7452" s="7">
        <v>265</v>
      </c>
      <c r="S7452" s="189">
        <v>45625.593981481485</v>
      </c>
    </row>
    <row r="7453" spans="1:19">
      <c r="A7453" s="7">
        <v>1992</v>
      </c>
      <c r="B7453" s="123" t="s">
        <v>537</v>
      </c>
      <c r="C7453" s="123" t="s">
        <v>538</v>
      </c>
      <c r="D7453" s="123" t="s">
        <v>539</v>
      </c>
      <c r="E7453" s="123" t="s">
        <v>160</v>
      </c>
      <c r="F7453" s="7">
        <v>20.788762980000001</v>
      </c>
      <c r="G7453" s="123" t="s">
        <v>532</v>
      </c>
      <c r="H7453" s="7">
        <v>1.489161459</v>
      </c>
      <c r="I7453" s="7">
        <v>71.632999999999996</v>
      </c>
      <c r="J7453" s="7">
        <v>1.4841097889999999</v>
      </c>
      <c r="K7453" s="7">
        <v>6.2366288939999997E-5</v>
      </c>
      <c r="L7453" s="7">
        <v>1.247325779E-5</v>
      </c>
      <c r="M7453" s="7">
        <v>71.39</v>
      </c>
      <c r="N7453" s="7">
        <v>3.0000000000000001E-3</v>
      </c>
      <c r="O7453" s="7">
        <v>5.9999999999999995E-4</v>
      </c>
      <c r="P7453" s="7">
        <v>1</v>
      </c>
      <c r="Q7453" s="7">
        <v>28</v>
      </c>
      <c r="R7453" s="7">
        <v>265</v>
      </c>
      <c r="S7453" s="189">
        <v>45625.593981481485</v>
      </c>
    </row>
    <row r="7454" spans="1:19">
      <c r="A7454" s="7">
        <v>1992</v>
      </c>
      <c r="B7454" s="123" t="s">
        <v>537</v>
      </c>
      <c r="C7454" s="123" t="s">
        <v>538</v>
      </c>
      <c r="D7454" s="123" t="s">
        <v>539</v>
      </c>
      <c r="E7454" s="123" t="s">
        <v>163</v>
      </c>
      <c r="F7454" s="7">
        <v>19.459863442</v>
      </c>
      <c r="G7454" s="123" t="s">
        <v>532</v>
      </c>
      <c r="H7454" s="7">
        <v>1.2404592649999999</v>
      </c>
      <c r="I7454" s="7">
        <v>63.744500000000002</v>
      </c>
      <c r="J7454" s="7">
        <v>1.239398703</v>
      </c>
      <c r="K7454" s="7">
        <v>1.9459863440000001E-5</v>
      </c>
      <c r="L7454" s="7">
        <v>1.9459863440000001E-6</v>
      </c>
      <c r="M7454" s="7">
        <v>63.69</v>
      </c>
      <c r="N7454" s="7">
        <v>1E-3</v>
      </c>
      <c r="O7454" s="7">
        <v>1E-4</v>
      </c>
      <c r="P7454" s="7">
        <v>1</v>
      </c>
      <c r="Q7454" s="7">
        <v>28</v>
      </c>
      <c r="R7454" s="7">
        <v>265</v>
      </c>
      <c r="S7454" s="189">
        <v>45625.593981481485</v>
      </c>
    </row>
    <row r="7455" spans="1:19">
      <c r="A7455" s="7">
        <v>1992</v>
      </c>
      <c r="B7455" s="123" t="s">
        <v>537</v>
      </c>
      <c r="C7455" s="123" t="s">
        <v>538</v>
      </c>
      <c r="D7455" s="123" t="s">
        <v>539</v>
      </c>
      <c r="E7455" s="123" t="s">
        <v>535</v>
      </c>
      <c r="F7455" s="7">
        <v>647.14740536600004</v>
      </c>
      <c r="G7455" s="123" t="s">
        <v>532</v>
      </c>
      <c r="H7455" s="7">
        <v>35.589547983999999</v>
      </c>
      <c r="I7455" s="7">
        <v>54.994500000000002</v>
      </c>
      <c r="J7455" s="7">
        <v>35.554278451000002</v>
      </c>
      <c r="K7455" s="7">
        <v>6.4714700000000004E-4</v>
      </c>
      <c r="L7455" s="7">
        <v>6.4714740539999999E-5</v>
      </c>
      <c r="M7455" s="7">
        <v>54.94</v>
      </c>
      <c r="N7455" s="7">
        <v>1E-3</v>
      </c>
      <c r="O7455" s="7">
        <v>1E-4</v>
      </c>
      <c r="P7455" s="7">
        <v>1</v>
      </c>
      <c r="Q7455" s="7">
        <v>28</v>
      </c>
      <c r="R7455" s="7">
        <v>265</v>
      </c>
      <c r="S7455" s="189">
        <v>45625.593981481485</v>
      </c>
    </row>
    <row r="7456" spans="1:19">
      <c r="A7456" s="7">
        <v>1992</v>
      </c>
      <c r="B7456" s="123" t="s">
        <v>537</v>
      </c>
      <c r="C7456" s="123" t="s">
        <v>538</v>
      </c>
      <c r="D7456" s="123" t="s">
        <v>539</v>
      </c>
      <c r="E7456" s="123" t="s">
        <v>541</v>
      </c>
      <c r="F7456" s="7">
        <v>367.40053349700003</v>
      </c>
      <c r="G7456" s="123" t="s">
        <v>532</v>
      </c>
      <c r="H7456" s="7">
        <v>34.495667642999997</v>
      </c>
      <c r="I7456" s="7">
        <v>93.891174613000004</v>
      </c>
      <c r="J7456" s="7">
        <v>34.406389314000002</v>
      </c>
      <c r="K7456" s="7">
        <v>1.102202E-3</v>
      </c>
      <c r="L7456" s="7">
        <v>2.2044E-4</v>
      </c>
      <c r="M7456" s="7">
        <v>93.648174612999995</v>
      </c>
      <c r="N7456" s="7">
        <v>3.0000000000000001E-3</v>
      </c>
      <c r="O7456" s="7">
        <v>5.9999999999999995E-4</v>
      </c>
      <c r="P7456" s="7">
        <v>1</v>
      </c>
      <c r="Q7456" s="7">
        <v>28</v>
      </c>
      <c r="R7456" s="7">
        <v>265</v>
      </c>
      <c r="S7456" s="189">
        <v>45625.593981481485</v>
      </c>
    </row>
    <row r="7457" spans="1:19">
      <c r="A7457" s="7">
        <v>1992</v>
      </c>
      <c r="B7457" s="123" t="s">
        <v>537</v>
      </c>
      <c r="C7457" s="123" t="s">
        <v>538</v>
      </c>
      <c r="D7457" s="123" t="s">
        <v>542</v>
      </c>
      <c r="E7457" s="123" t="s">
        <v>27</v>
      </c>
      <c r="F7457" s="7">
        <v>116.97751728</v>
      </c>
      <c r="G7457" s="123" t="s">
        <v>532</v>
      </c>
      <c r="H7457" s="7">
        <v>6.3752749999999997E-3</v>
      </c>
      <c r="I7457" s="7">
        <v>5.45E-2</v>
      </c>
      <c r="J7457" s="7">
        <v>0</v>
      </c>
      <c r="K7457" s="7">
        <v>1.16978E-4</v>
      </c>
      <c r="L7457" s="7">
        <v>1.169775173E-5</v>
      </c>
      <c r="M7457" s="7">
        <v>0</v>
      </c>
      <c r="N7457" s="7">
        <v>1E-3</v>
      </c>
      <c r="O7457" s="7">
        <v>1E-4</v>
      </c>
      <c r="P7457" s="7"/>
      <c r="Q7457" s="7">
        <v>28</v>
      </c>
      <c r="R7457" s="7">
        <v>265</v>
      </c>
      <c r="S7457" s="189">
        <v>45625.593981481485</v>
      </c>
    </row>
    <row r="7458" spans="1:19">
      <c r="A7458" s="7">
        <v>1992</v>
      </c>
      <c r="B7458" s="123" t="s">
        <v>537</v>
      </c>
      <c r="C7458" s="123" t="s">
        <v>538</v>
      </c>
      <c r="D7458" s="123" t="s">
        <v>542</v>
      </c>
      <c r="E7458" s="123" t="s">
        <v>33</v>
      </c>
      <c r="F7458" s="7">
        <v>0</v>
      </c>
      <c r="G7458" s="123" t="s">
        <v>532</v>
      </c>
      <c r="H7458" s="7">
        <v>0</v>
      </c>
      <c r="I7458" s="7"/>
      <c r="J7458" s="7">
        <v>0</v>
      </c>
      <c r="K7458" s="7">
        <v>0</v>
      </c>
      <c r="L7458" s="7">
        <v>0</v>
      </c>
      <c r="M7458" s="7"/>
      <c r="N7458" s="7"/>
      <c r="O7458" s="7"/>
      <c r="P7458" s="7"/>
      <c r="Q7458" s="7">
        <v>28</v>
      </c>
      <c r="R7458" s="7">
        <v>265</v>
      </c>
      <c r="S7458" s="189">
        <v>45625.593981481485</v>
      </c>
    </row>
    <row r="7459" spans="1:19">
      <c r="A7459" s="7">
        <v>1992</v>
      </c>
      <c r="B7459" s="123" t="s">
        <v>537</v>
      </c>
      <c r="C7459" s="123" t="s">
        <v>538</v>
      </c>
      <c r="D7459" s="123" t="s">
        <v>542</v>
      </c>
      <c r="E7459" s="123" t="s">
        <v>540</v>
      </c>
      <c r="F7459" s="7">
        <v>1171.7105095899999</v>
      </c>
      <c r="G7459" s="123" t="s">
        <v>532</v>
      </c>
      <c r="H7459" s="7">
        <v>111.63764807699999</v>
      </c>
      <c r="I7459" s="7">
        <v>95.277500000000003</v>
      </c>
      <c r="J7459" s="7">
        <v>110.84381420699999</v>
      </c>
      <c r="K7459" s="7">
        <v>1.1717105E-2</v>
      </c>
      <c r="L7459" s="7">
        <v>1.7575659999999999E-3</v>
      </c>
      <c r="M7459" s="7">
        <v>94.6</v>
      </c>
      <c r="N7459" s="7">
        <v>0.01</v>
      </c>
      <c r="O7459" s="7">
        <v>1.5E-3</v>
      </c>
      <c r="P7459" s="7">
        <v>1</v>
      </c>
      <c r="Q7459" s="7">
        <v>28</v>
      </c>
      <c r="R7459" s="7">
        <v>265</v>
      </c>
      <c r="S7459" s="189">
        <v>45625.593981481485</v>
      </c>
    </row>
    <row r="7460" spans="1:19">
      <c r="A7460" s="7">
        <v>1992</v>
      </c>
      <c r="B7460" s="123" t="s">
        <v>537</v>
      </c>
      <c r="C7460" s="123" t="s">
        <v>538</v>
      </c>
      <c r="D7460" s="123" t="s">
        <v>542</v>
      </c>
      <c r="E7460" s="123" t="s">
        <v>531</v>
      </c>
      <c r="F7460" s="7">
        <v>4898.8862769719999</v>
      </c>
      <c r="G7460" s="123" t="s">
        <v>532</v>
      </c>
      <c r="H7460" s="7">
        <v>373.55477527800002</v>
      </c>
      <c r="I7460" s="7">
        <v>76.253</v>
      </c>
      <c r="J7460" s="7">
        <v>372.36434591300002</v>
      </c>
      <c r="K7460" s="7">
        <v>1.4696659000000001E-2</v>
      </c>
      <c r="L7460" s="7">
        <v>2.9393319999999998E-3</v>
      </c>
      <c r="M7460" s="7">
        <v>76.010000000000005</v>
      </c>
      <c r="N7460" s="7">
        <v>3.0000000000000001E-3</v>
      </c>
      <c r="O7460" s="7">
        <v>5.9999999999999995E-4</v>
      </c>
      <c r="P7460" s="7">
        <v>1</v>
      </c>
      <c r="Q7460" s="7">
        <v>28</v>
      </c>
      <c r="R7460" s="7">
        <v>265</v>
      </c>
      <c r="S7460" s="189">
        <v>45625.593981481485</v>
      </c>
    </row>
    <row r="7461" spans="1:19">
      <c r="A7461" s="7">
        <v>1992</v>
      </c>
      <c r="B7461" s="123" t="s">
        <v>537</v>
      </c>
      <c r="C7461" s="123" t="s">
        <v>538</v>
      </c>
      <c r="D7461" s="123" t="s">
        <v>542</v>
      </c>
      <c r="E7461" s="123" t="s">
        <v>533</v>
      </c>
      <c r="F7461" s="7">
        <v>1298.5185818800001</v>
      </c>
      <c r="G7461" s="123" t="s">
        <v>532</v>
      </c>
      <c r="H7461" s="7">
        <v>95.492623671999993</v>
      </c>
      <c r="I7461" s="7">
        <v>73.539666667000006</v>
      </c>
      <c r="J7461" s="7">
        <v>95.177083656999997</v>
      </c>
      <c r="K7461" s="7">
        <v>3.8955560000000001E-3</v>
      </c>
      <c r="L7461" s="7">
        <v>7.7911099999999997E-4</v>
      </c>
      <c r="M7461" s="7">
        <v>73.296666666999997</v>
      </c>
      <c r="N7461" s="7">
        <v>3.0000000000000001E-3</v>
      </c>
      <c r="O7461" s="7">
        <v>5.9999999999999995E-4</v>
      </c>
      <c r="P7461" s="7">
        <v>1</v>
      </c>
      <c r="Q7461" s="7">
        <v>28</v>
      </c>
      <c r="R7461" s="7">
        <v>265</v>
      </c>
      <c r="S7461" s="189">
        <v>45625.593981481485</v>
      </c>
    </row>
    <row r="7462" spans="1:19">
      <c r="A7462" s="7">
        <v>1992</v>
      </c>
      <c r="B7462" s="123" t="s">
        <v>537</v>
      </c>
      <c r="C7462" s="123" t="s">
        <v>538</v>
      </c>
      <c r="D7462" s="123" t="s">
        <v>542</v>
      </c>
      <c r="E7462" s="123" t="s">
        <v>160</v>
      </c>
      <c r="F7462" s="7">
        <v>155.18750766299999</v>
      </c>
      <c r="G7462" s="123" t="s">
        <v>532</v>
      </c>
      <c r="H7462" s="7">
        <v>11.116546736</v>
      </c>
      <c r="I7462" s="7">
        <v>71.632999999999996</v>
      </c>
      <c r="J7462" s="7">
        <v>11.078836172000001</v>
      </c>
      <c r="K7462" s="7">
        <v>4.65563E-4</v>
      </c>
      <c r="L7462" s="7">
        <v>9.3112504599999994E-5</v>
      </c>
      <c r="M7462" s="7">
        <v>71.39</v>
      </c>
      <c r="N7462" s="7">
        <v>3.0000000000000001E-3</v>
      </c>
      <c r="O7462" s="7">
        <v>5.9999999999999995E-4</v>
      </c>
      <c r="P7462" s="7">
        <v>1</v>
      </c>
      <c r="Q7462" s="7">
        <v>28</v>
      </c>
      <c r="R7462" s="7">
        <v>265</v>
      </c>
      <c r="S7462" s="189">
        <v>45625.593981481485</v>
      </c>
    </row>
    <row r="7463" spans="1:19">
      <c r="A7463" s="7">
        <v>1992</v>
      </c>
      <c r="B7463" s="123" t="s">
        <v>537</v>
      </c>
      <c r="C7463" s="123" t="s">
        <v>538</v>
      </c>
      <c r="D7463" s="123" t="s">
        <v>542</v>
      </c>
      <c r="E7463" s="123" t="s">
        <v>163</v>
      </c>
      <c r="F7463" s="7">
        <v>470.156858253</v>
      </c>
      <c r="G7463" s="123" t="s">
        <v>532</v>
      </c>
      <c r="H7463" s="7">
        <v>29.969913851000001</v>
      </c>
      <c r="I7463" s="7">
        <v>63.744500000000002</v>
      </c>
      <c r="J7463" s="7">
        <v>29.944290301999999</v>
      </c>
      <c r="K7463" s="7">
        <v>4.7015700000000002E-4</v>
      </c>
      <c r="L7463" s="7">
        <v>4.7015685829999999E-5</v>
      </c>
      <c r="M7463" s="7">
        <v>63.69</v>
      </c>
      <c r="N7463" s="7">
        <v>1E-3</v>
      </c>
      <c r="O7463" s="7">
        <v>1E-4</v>
      </c>
      <c r="P7463" s="7">
        <v>1</v>
      </c>
      <c r="Q7463" s="7">
        <v>28</v>
      </c>
      <c r="R7463" s="7">
        <v>265</v>
      </c>
      <c r="S7463" s="189">
        <v>45625.593981481485</v>
      </c>
    </row>
    <row r="7464" spans="1:19">
      <c r="A7464" s="7">
        <v>1992</v>
      </c>
      <c r="B7464" s="123" t="s">
        <v>537</v>
      </c>
      <c r="C7464" s="123" t="s">
        <v>538</v>
      </c>
      <c r="D7464" s="123" t="s">
        <v>542</v>
      </c>
      <c r="E7464" s="123" t="s">
        <v>535</v>
      </c>
      <c r="F7464" s="7">
        <v>4623.1527697390002</v>
      </c>
      <c r="G7464" s="123" t="s">
        <v>532</v>
      </c>
      <c r="H7464" s="7">
        <v>254.24797499499999</v>
      </c>
      <c r="I7464" s="7">
        <v>54.994500000000002</v>
      </c>
      <c r="J7464" s="7">
        <v>253.99601316900001</v>
      </c>
      <c r="K7464" s="7">
        <v>4.6231529999999996E-3</v>
      </c>
      <c r="L7464" s="7">
        <v>4.6231499999999998E-4</v>
      </c>
      <c r="M7464" s="7">
        <v>54.94</v>
      </c>
      <c r="N7464" s="7">
        <v>1E-3</v>
      </c>
      <c r="O7464" s="7">
        <v>1E-4</v>
      </c>
      <c r="P7464" s="7">
        <v>1</v>
      </c>
      <c r="Q7464" s="7">
        <v>28</v>
      </c>
      <c r="R7464" s="7">
        <v>265</v>
      </c>
      <c r="S7464" s="189">
        <v>45625.593981481485</v>
      </c>
    </row>
    <row r="7465" spans="1:19">
      <c r="A7465" s="7">
        <v>1992</v>
      </c>
      <c r="B7465" s="123" t="s">
        <v>537</v>
      </c>
      <c r="C7465" s="123" t="s">
        <v>538</v>
      </c>
      <c r="D7465" s="123" t="s">
        <v>542</v>
      </c>
      <c r="E7465" s="123" t="s">
        <v>541</v>
      </c>
      <c r="F7465" s="7">
        <v>668.57631079400005</v>
      </c>
      <c r="G7465" s="123" t="s">
        <v>532</v>
      </c>
      <c r="H7465" s="7">
        <v>62.773415139000001</v>
      </c>
      <c r="I7465" s="7">
        <v>93.891174613000004</v>
      </c>
      <c r="J7465" s="7">
        <v>62.610951094999997</v>
      </c>
      <c r="K7465" s="7">
        <v>2.0057289999999999E-3</v>
      </c>
      <c r="L7465" s="7">
        <v>4.0114600000000001E-4</v>
      </c>
      <c r="M7465" s="7">
        <v>93.648174612999995</v>
      </c>
      <c r="N7465" s="7">
        <v>3.0000000000000001E-3</v>
      </c>
      <c r="O7465" s="7">
        <v>5.9999999999999995E-4</v>
      </c>
      <c r="P7465" s="7">
        <v>1</v>
      </c>
      <c r="Q7465" s="7">
        <v>28</v>
      </c>
      <c r="R7465" s="7">
        <v>265</v>
      </c>
      <c r="S7465" s="189">
        <v>45625.593981481485</v>
      </c>
    </row>
    <row r="7466" spans="1:19">
      <c r="A7466" s="7">
        <v>1992</v>
      </c>
      <c r="B7466" s="123" t="s">
        <v>537</v>
      </c>
      <c r="C7466" s="123" t="s">
        <v>538</v>
      </c>
      <c r="D7466" s="123" t="s">
        <v>543</v>
      </c>
      <c r="E7466" s="123" t="s">
        <v>540</v>
      </c>
      <c r="F7466" s="7">
        <v>408.41835669099999</v>
      </c>
      <c r="G7466" s="123" t="s">
        <v>532</v>
      </c>
      <c r="H7466" s="7">
        <v>38.913079979999999</v>
      </c>
      <c r="I7466" s="7">
        <v>95.277500000000003</v>
      </c>
      <c r="J7466" s="7">
        <v>38.636376542999997</v>
      </c>
      <c r="K7466" s="7">
        <v>4.0841840000000003E-3</v>
      </c>
      <c r="L7466" s="7">
        <v>6.1262800000000004E-4</v>
      </c>
      <c r="M7466" s="7">
        <v>94.6</v>
      </c>
      <c r="N7466" s="7">
        <v>0.01</v>
      </c>
      <c r="O7466" s="7">
        <v>1.5E-3</v>
      </c>
      <c r="P7466" s="7">
        <v>1</v>
      </c>
      <c r="Q7466" s="7">
        <v>28</v>
      </c>
      <c r="R7466" s="7">
        <v>265</v>
      </c>
      <c r="S7466" s="189">
        <v>45625.593981481485</v>
      </c>
    </row>
    <row r="7467" spans="1:19">
      <c r="A7467" s="7">
        <v>1992</v>
      </c>
      <c r="B7467" s="123" t="s">
        <v>537</v>
      </c>
      <c r="C7467" s="123" t="s">
        <v>538</v>
      </c>
      <c r="D7467" s="123" t="s">
        <v>543</v>
      </c>
      <c r="E7467" s="123" t="s">
        <v>531</v>
      </c>
      <c r="F7467" s="7">
        <v>315.57623961799999</v>
      </c>
      <c r="G7467" s="123" t="s">
        <v>532</v>
      </c>
      <c r="H7467" s="7">
        <v>24.063635000000001</v>
      </c>
      <c r="I7467" s="7">
        <v>76.253</v>
      </c>
      <c r="J7467" s="7">
        <v>23.986949973000002</v>
      </c>
      <c r="K7467" s="7">
        <v>9.46729E-4</v>
      </c>
      <c r="L7467" s="7">
        <v>1.8934600000000001E-4</v>
      </c>
      <c r="M7467" s="7">
        <v>76.010000000000005</v>
      </c>
      <c r="N7467" s="7">
        <v>3.0000000000000001E-3</v>
      </c>
      <c r="O7467" s="7">
        <v>5.9999999999999995E-4</v>
      </c>
      <c r="P7467" s="7">
        <v>1</v>
      </c>
      <c r="Q7467" s="7">
        <v>28</v>
      </c>
      <c r="R7467" s="7">
        <v>265</v>
      </c>
      <c r="S7467" s="189">
        <v>45625.593981481485</v>
      </c>
    </row>
    <row r="7468" spans="1:19">
      <c r="A7468" s="7">
        <v>1992</v>
      </c>
      <c r="B7468" s="123" t="s">
        <v>537</v>
      </c>
      <c r="C7468" s="123" t="s">
        <v>538</v>
      </c>
      <c r="D7468" s="123" t="s">
        <v>543</v>
      </c>
      <c r="E7468" s="123" t="s">
        <v>533</v>
      </c>
      <c r="F7468" s="7">
        <v>265.42726681800002</v>
      </c>
      <c r="G7468" s="123" t="s">
        <v>532</v>
      </c>
      <c r="H7468" s="7">
        <v>19.519432726000002</v>
      </c>
      <c r="I7468" s="7">
        <v>73.539666667000006</v>
      </c>
      <c r="J7468" s="7">
        <v>19.4549339</v>
      </c>
      <c r="K7468" s="7">
        <v>7.9628200000000004E-4</v>
      </c>
      <c r="L7468" s="7">
        <v>1.5925600000000001E-4</v>
      </c>
      <c r="M7468" s="7">
        <v>73.296666666999997</v>
      </c>
      <c r="N7468" s="7">
        <v>3.0000000000000001E-3</v>
      </c>
      <c r="O7468" s="7">
        <v>5.9999999999999995E-4</v>
      </c>
      <c r="P7468" s="7">
        <v>1</v>
      </c>
      <c r="Q7468" s="7">
        <v>28</v>
      </c>
      <c r="R7468" s="7">
        <v>265</v>
      </c>
      <c r="S7468" s="189">
        <v>45625.593981481485</v>
      </c>
    </row>
    <row r="7469" spans="1:19">
      <c r="A7469" s="7">
        <v>1992</v>
      </c>
      <c r="B7469" s="123" t="s">
        <v>537</v>
      </c>
      <c r="C7469" s="123" t="s">
        <v>538</v>
      </c>
      <c r="D7469" s="123" t="s">
        <v>543</v>
      </c>
      <c r="E7469" s="123" t="s">
        <v>160</v>
      </c>
      <c r="F7469" s="7">
        <v>9.9968620080000008</v>
      </c>
      <c r="G7469" s="123" t="s">
        <v>532</v>
      </c>
      <c r="H7469" s="7">
        <v>0.71610521599999999</v>
      </c>
      <c r="I7469" s="7">
        <v>71.632999999999996</v>
      </c>
      <c r="J7469" s="7">
        <v>0.71367597900000002</v>
      </c>
      <c r="K7469" s="7">
        <v>2.9990586019999998E-5</v>
      </c>
      <c r="L7469" s="7">
        <v>5.9981172049999998E-6</v>
      </c>
      <c r="M7469" s="7">
        <v>71.39</v>
      </c>
      <c r="N7469" s="7">
        <v>3.0000000000000001E-3</v>
      </c>
      <c r="O7469" s="7">
        <v>5.9999999999999995E-4</v>
      </c>
      <c r="P7469" s="7">
        <v>1</v>
      </c>
      <c r="Q7469" s="7">
        <v>28</v>
      </c>
      <c r="R7469" s="7">
        <v>265</v>
      </c>
      <c r="S7469" s="189">
        <v>45625.593981481485</v>
      </c>
    </row>
    <row r="7470" spans="1:19">
      <c r="A7470" s="7">
        <v>1992</v>
      </c>
      <c r="B7470" s="123" t="s">
        <v>537</v>
      </c>
      <c r="C7470" s="123" t="s">
        <v>538</v>
      </c>
      <c r="D7470" s="123" t="s">
        <v>543</v>
      </c>
      <c r="E7470" s="123" t="s">
        <v>163</v>
      </c>
      <c r="F7470" s="7">
        <v>503.67860390800001</v>
      </c>
      <c r="G7470" s="123" t="s">
        <v>532</v>
      </c>
      <c r="H7470" s="7">
        <v>32.106740766999998</v>
      </c>
      <c r="I7470" s="7">
        <v>63.744500000000002</v>
      </c>
      <c r="J7470" s="7">
        <v>32.079290282999999</v>
      </c>
      <c r="K7470" s="7">
        <v>5.0367900000000004E-4</v>
      </c>
      <c r="L7470" s="7">
        <v>5.0367860390000003E-5</v>
      </c>
      <c r="M7470" s="7">
        <v>63.69</v>
      </c>
      <c r="N7470" s="7">
        <v>1E-3</v>
      </c>
      <c r="O7470" s="7">
        <v>1E-4</v>
      </c>
      <c r="P7470" s="7">
        <v>1</v>
      </c>
      <c r="Q7470" s="7">
        <v>28</v>
      </c>
      <c r="R7470" s="7">
        <v>265</v>
      </c>
      <c r="S7470" s="189">
        <v>45625.593981481485</v>
      </c>
    </row>
    <row r="7471" spans="1:19">
      <c r="A7471" s="7">
        <v>1992</v>
      </c>
      <c r="B7471" s="123" t="s">
        <v>537</v>
      </c>
      <c r="C7471" s="123" t="s">
        <v>538</v>
      </c>
      <c r="D7471" s="123" t="s">
        <v>543</v>
      </c>
      <c r="E7471" s="123" t="s">
        <v>535</v>
      </c>
      <c r="F7471" s="7">
        <v>24.967821240999999</v>
      </c>
      <c r="G7471" s="123" t="s">
        <v>532</v>
      </c>
      <c r="H7471" s="7">
        <v>1.373092845</v>
      </c>
      <c r="I7471" s="7">
        <v>54.994500000000002</v>
      </c>
      <c r="J7471" s="7">
        <v>1.3717320989999999</v>
      </c>
      <c r="K7471" s="7">
        <v>2.4967821239999998E-5</v>
      </c>
      <c r="L7471" s="7">
        <v>2.4967821239999999E-6</v>
      </c>
      <c r="M7471" s="7">
        <v>54.94</v>
      </c>
      <c r="N7471" s="7">
        <v>1E-3</v>
      </c>
      <c r="O7471" s="7">
        <v>1E-4</v>
      </c>
      <c r="P7471" s="7">
        <v>1</v>
      </c>
      <c r="Q7471" s="7">
        <v>28</v>
      </c>
      <c r="R7471" s="7">
        <v>265</v>
      </c>
      <c r="S7471" s="189">
        <v>45625.593981481485</v>
      </c>
    </row>
    <row r="7472" spans="1:19">
      <c r="A7472" s="7">
        <v>1992</v>
      </c>
      <c r="B7472" s="123" t="s">
        <v>537</v>
      </c>
      <c r="C7472" s="123" t="s">
        <v>538</v>
      </c>
      <c r="D7472" s="123" t="s">
        <v>543</v>
      </c>
      <c r="E7472" s="123" t="s">
        <v>541</v>
      </c>
      <c r="F7472" s="7">
        <v>0</v>
      </c>
      <c r="G7472" s="123" t="s">
        <v>532</v>
      </c>
      <c r="H7472" s="7">
        <v>0</v>
      </c>
      <c r="I7472" s="7"/>
      <c r="J7472" s="7">
        <v>0</v>
      </c>
      <c r="K7472" s="7">
        <v>0</v>
      </c>
      <c r="L7472" s="7">
        <v>0</v>
      </c>
      <c r="M7472" s="7"/>
      <c r="N7472" s="7"/>
      <c r="O7472" s="7"/>
      <c r="P7472" s="7">
        <v>1</v>
      </c>
      <c r="Q7472" s="7">
        <v>28</v>
      </c>
      <c r="R7472" s="7">
        <v>265</v>
      </c>
      <c r="S7472" s="189">
        <v>45625.593981481485</v>
      </c>
    </row>
    <row r="7473" spans="1:19">
      <c r="A7473" s="7">
        <v>1992</v>
      </c>
      <c r="B7473" s="123" t="s">
        <v>537</v>
      </c>
      <c r="C7473" s="123" t="s">
        <v>538</v>
      </c>
      <c r="D7473" s="123" t="s">
        <v>544</v>
      </c>
      <c r="E7473" s="123" t="s">
        <v>33</v>
      </c>
      <c r="F7473" s="7">
        <v>2367.5449651200001</v>
      </c>
      <c r="G7473" s="123" t="s">
        <v>532</v>
      </c>
      <c r="H7473" s="7">
        <v>4.4983354340000004</v>
      </c>
      <c r="I7473" s="7">
        <v>1.9</v>
      </c>
      <c r="J7473" s="7">
        <v>0</v>
      </c>
      <c r="K7473" s="7">
        <v>7.1026349000000003E-2</v>
      </c>
      <c r="L7473" s="7">
        <v>9.4701799999999999E-3</v>
      </c>
      <c r="M7473" s="7">
        <v>0</v>
      </c>
      <c r="N7473" s="7">
        <v>0.03</v>
      </c>
      <c r="O7473" s="7">
        <v>4.0000000000000001E-3</v>
      </c>
      <c r="P7473" s="7"/>
      <c r="Q7473" s="7">
        <v>28</v>
      </c>
      <c r="R7473" s="7">
        <v>265</v>
      </c>
      <c r="S7473" s="189">
        <v>45625.593981481485</v>
      </c>
    </row>
    <row r="7474" spans="1:19">
      <c r="A7474" s="7">
        <v>1992</v>
      </c>
      <c r="B7474" s="123" t="s">
        <v>537</v>
      </c>
      <c r="C7474" s="123" t="s">
        <v>538</v>
      </c>
      <c r="D7474" s="123" t="s">
        <v>544</v>
      </c>
      <c r="E7474" s="123" t="s">
        <v>540</v>
      </c>
      <c r="F7474" s="7">
        <v>0</v>
      </c>
      <c r="G7474" s="123" t="s">
        <v>532</v>
      </c>
      <c r="H7474" s="7">
        <v>0</v>
      </c>
      <c r="I7474" s="7"/>
      <c r="J7474" s="7">
        <v>0</v>
      </c>
      <c r="K7474" s="7">
        <v>0</v>
      </c>
      <c r="L7474" s="7">
        <v>0</v>
      </c>
      <c r="M7474" s="7"/>
      <c r="N7474" s="7"/>
      <c r="O7474" s="7"/>
      <c r="P7474" s="7">
        <v>1</v>
      </c>
      <c r="Q7474" s="7">
        <v>28</v>
      </c>
      <c r="R7474" s="7">
        <v>265</v>
      </c>
      <c r="S7474" s="189">
        <v>45625.593981481485</v>
      </c>
    </row>
    <row r="7475" spans="1:19">
      <c r="A7475" s="7">
        <v>1992</v>
      </c>
      <c r="B7475" s="123" t="s">
        <v>537</v>
      </c>
      <c r="C7475" s="123" t="s">
        <v>538</v>
      </c>
      <c r="D7475" s="123" t="s">
        <v>544</v>
      </c>
      <c r="E7475" s="123" t="s">
        <v>531</v>
      </c>
      <c r="F7475" s="7">
        <v>182.576283518</v>
      </c>
      <c r="G7475" s="123" t="s">
        <v>532</v>
      </c>
      <c r="H7475" s="7">
        <v>13.921989347</v>
      </c>
      <c r="I7475" s="7">
        <v>76.253</v>
      </c>
      <c r="J7475" s="7">
        <v>13.877623310000001</v>
      </c>
      <c r="K7475" s="7">
        <v>5.4772899999999995E-4</v>
      </c>
      <c r="L7475" s="7">
        <v>1.09546E-4</v>
      </c>
      <c r="M7475" s="7">
        <v>76.010000000000005</v>
      </c>
      <c r="N7475" s="7">
        <v>3.0000000000000001E-3</v>
      </c>
      <c r="O7475" s="7">
        <v>5.9999999999999995E-4</v>
      </c>
      <c r="P7475" s="7">
        <v>1</v>
      </c>
      <c r="Q7475" s="7">
        <v>28</v>
      </c>
      <c r="R7475" s="7">
        <v>265</v>
      </c>
      <c r="S7475" s="189">
        <v>45625.593981481485</v>
      </c>
    </row>
    <row r="7476" spans="1:19">
      <c r="A7476" s="7">
        <v>1992</v>
      </c>
      <c r="B7476" s="123" t="s">
        <v>537</v>
      </c>
      <c r="C7476" s="123" t="s">
        <v>538</v>
      </c>
      <c r="D7476" s="123" t="s">
        <v>544</v>
      </c>
      <c r="E7476" s="123" t="s">
        <v>533</v>
      </c>
      <c r="F7476" s="7">
        <v>34.946361811999999</v>
      </c>
      <c r="G7476" s="123" t="s">
        <v>532</v>
      </c>
      <c r="H7476" s="7">
        <v>2.5699437989999998</v>
      </c>
      <c r="I7476" s="7">
        <v>73.539666667000006</v>
      </c>
      <c r="J7476" s="7">
        <v>2.561451833</v>
      </c>
      <c r="K7476" s="7">
        <v>1.04839E-4</v>
      </c>
      <c r="L7476" s="7">
        <v>2.0967817090000001E-5</v>
      </c>
      <c r="M7476" s="7">
        <v>73.296666666999997</v>
      </c>
      <c r="N7476" s="7">
        <v>3.0000000000000001E-3</v>
      </c>
      <c r="O7476" s="7">
        <v>5.9999999999999995E-4</v>
      </c>
      <c r="P7476" s="7">
        <v>1</v>
      </c>
      <c r="Q7476" s="7">
        <v>28</v>
      </c>
      <c r="R7476" s="7">
        <v>265</v>
      </c>
      <c r="S7476" s="189">
        <v>45625.593981481485</v>
      </c>
    </row>
    <row r="7477" spans="1:19">
      <c r="A7477" s="7">
        <v>1992</v>
      </c>
      <c r="B7477" s="123" t="s">
        <v>537</v>
      </c>
      <c r="C7477" s="123" t="s">
        <v>538</v>
      </c>
      <c r="D7477" s="123" t="s">
        <v>544</v>
      </c>
      <c r="E7477" s="123" t="s">
        <v>160</v>
      </c>
      <c r="F7477" s="7">
        <v>5.7836734300000003</v>
      </c>
      <c r="G7477" s="123" t="s">
        <v>532</v>
      </c>
      <c r="H7477" s="7">
        <v>0.41430187899999998</v>
      </c>
      <c r="I7477" s="7">
        <v>71.632999999999996</v>
      </c>
      <c r="J7477" s="7">
        <v>0.41289644599999997</v>
      </c>
      <c r="K7477" s="7">
        <v>1.735102029E-5</v>
      </c>
      <c r="L7477" s="7">
        <v>3.4702040579999999E-6</v>
      </c>
      <c r="M7477" s="7">
        <v>71.39</v>
      </c>
      <c r="N7477" s="7">
        <v>3.0000000000000001E-3</v>
      </c>
      <c r="O7477" s="7">
        <v>5.9999999999999995E-4</v>
      </c>
      <c r="P7477" s="7">
        <v>1</v>
      </c>
      <c r="Q7477" s="7">
        <v>28</v>
      </c>
      <c r="R7477" s="7">
        <v>265</v>
      </c>
      <c r="S7477" s="189">
        <v>45625.593981481485</v>
      </c>
    </row>
    <row r="7478" spans="1:19">
      <c r="A7478" s="7">
        <v>1992</v>
      </c>
      <c r="B7478" s="123" t="s">
        <v>537</v>
      </c>
      <c r="C7478" s="123" t="s">
        <v>538</v>
      </c>
      <c r="D7478" s="123" t="s">
        <v>544</v>
      </c>
      <c r="E7478" s="123" t="s">
        <v>163</v>
      </c>
      <c r="F7478" s="7">
        <v>15.276612542000001</v>
      </c>
      <c r="G7478" s="123" t="s">
        <v>532</v>
      </c>
      <c r="H7478" s="7">
        <v>0.97380002799999998</v>
      </c>
      <c r="I7478" s="7">
        <v>63.744500000000002</v>
      </c>
      <c r="J7478" s="7">
        <v>0.97296745299999998</v>
      </c>
      <c r="K7478" s="7">
        <v>1.5276612539999999E-5</v>
      </c>
      <c r="L7478" s="7">
        <v>1.5276612540000001E-6</v>
      </c>
      <c r="M7478" s="7">
        <v>63.69</v>
      </c>
      <c r="N7478" s="7">
        <v>1E-3</v>
      </c>
      <c r="O7478" s="7">
        <v>1E-4</v>
      </c>
      <c r="P7478" s="7">
        <v>1</v>
      </c>
      <c r="Q7478" s="7">
        <v>28</v>
      </c>
      <c r="R7478" s="7">
        <v>265</v>
      </c>
      <c r="S7478" s="189">
        <v>45625.593981481485</v>
      </c>
    </row>
    <row r="7479" spans="1:19">
      <c r="A7479" s="7">
        <v>1992</v>
      </c>
      <c r="B7479" s="123" t="s">
        <v>537</v>
      </c>
      <c r="C7479" s="123" t="s">
        <v>538</v>
      </c>
      <c r="D7479" s="123" t="s">
        <v>544</v>
      </c>
      <c r="E7479" s="123" t="s">
        <v>535</v>
      </c>
      <c r="F7479" s="7">
        <v>0</v>
      </c>
      <c r="G7479" s="123" t="s">
        <v>532</v>
      </c>
      <c r="H7479" s="7">
        <v>0</v>
      </c>
      <c r="I7479" s="7"/>
      <c r="J7479" s="7">
        <v>0</v>
      </c>
      <c r="K7479" s="7">
        <v>0</v>
      </c>
      <c r="L7479" s="7">
        <v>0</v>
      </c>
      <c r="M7479" s="7"/>
      <c r="N7479" s="7"/>
      <c r="O7479" s="7"/>
      <c r="P7479" s="7">
        <v>1</v>
      </c>
      <c r="Q7479" s="7">
        <v>28</v>
      </c>
      <c r="R7479" s="7">
        <v>265</v>
      </c>
      <c r="S7479" s="189">
        <v>45625.593981481485</v>
      </c>
    </row>
    <row r="7480" spans="1:19">
      <c r="A7480" s="7">
        <v>1992</v>
      </c>
      <c r="B7480" s="123" t="s">
        <v>537</v>
      </c>
      <c r="C7480" s="123" t="s">
        <v>538</v>
      </c>
      <c r="D7480" s="123" t="s">
        <v>544</v>
      </c>
      <c r="E7480" s="123" t="s">
        <v>541</v>
      </c>
      <c r="F7480" s="7">
        <v>0</v>
      </c>
      <c r="G7480" s="123" t="s">
        <v>532</v>
      </c>
      <c r="H7480" s="7">
        <v>0</v>
      </c>
      <c r="I7480" s="7"/>
      <c r="J7480" s="7">
        <v>0</v>
      </c>
      <c r="K7480" s="7">
        <v>0</v>
      </c>
      <c r="L7480" s="7">
        <v>0</v>
      </c>
      <c r="M7480" s="7"/>
      <c r="N7480" s="7"/>
      <c r="O7480" s="7"/>
      <c r="P7480" s="7">
        <v>1</v>
      </c>
      <c r="Q7480" s="7">
        <v>28</v>
      </c>
      <c r="R7480" s="7">
        <v>265</v>
      </c>
      <c r="S7480" s="189">
        <v>45625.593981481485</v>
      </c>
    </row>
    <row r="7481" spans="1:19">
      <c r="A7481" s="7">
        <v>1992</v>
      </c>
      <c r="B7481" s="123" t="s">
        <v>537</v>
      </c>
      <c r="C7481" s="123" t="s">
        <v>538</v>
      </c>
      <c r="D7481" s="123" t="s">
        <v>545</v>
      </c>
      <c r="E7481" s="123" t="s">
        <v>540</v>
      </c>
      <c r="F7481" s="7">
        <v>0</v>
      </c>
      <c r="G7481" s="123" t="s">
        <v>532</v>
      </c>
      <c r="H7481" s="7">
        <v>0</v>
      </c>
      <c r="I7481" s="7"/>
      <c r="J7481" s="7">
        <v>0</v>
      </c>
      <c r="K7481" s="7">
        <v>0</v>
      </c>
      <c r="L7481" s="7">
        <v>0</v>
      </c>
      <c r="M7481" s="7"/>
      <c r="N7481" s="7"/>
      <c r="O7481" s="7"/>
      <c r="P7481" s="7">
        <v>1</v>
      </c>
      <c r="Q7481" s="7">
        <v>28</v>
      </c>
      <c r="R7481" s="7">
        <v>265</v>
      </c>
      <c r="S7481" s="189">
        <v>45625.593981481485</v>
      </c>
    </row>
    <row r="7482" spans="1:19">
      <c r="A7482" s="7">
        <v>1992</v>
      </c>
      <c r="B7482" s="123" t="s">
        <v>537</v>
      </c>
      <c r="C7482" s="123" t="s">
        <v>538</v>
      </c>
      <c r="D7482" s="123" t="s">
        <v>545</v>
      </c>
      <c r="E7482" s="123" t="s">
        <v>531</v>
      </c>
      <c r="F7482" s="7">
        <v>76.355289030999998</v>
      </c>
      <c r="G7482" s="123" t="s">
        <v>532</v>
      </c>
      <c r="H7482" s="7">
        <v>5.8223198539999999</v>
      </c>
      <c r="I7482" s="7">
        <v>76.253</v>
      </c>
      <c r="J7482" s="7">
        <v>5.8037655189999997</v>
      </c>
      <c r="K7482" s="7">
        <v>2.2906599999999999E-4</v>
      </c>
      <c r="L7482" s="7">
        <v>4.5813173420000003E-5</v>
      </c>
      <c r="M7482" s="7">
        <v>76.010000000000005</v>
      </c>
      <c r="N7482" s="7">
        <v>3.0000000000000001E-3</v>
      </c>
      <c r="O7482" s="7">
        <v>5.9999999999999995E-4</v>
      </c>
      <c r="P7482" s="7">
        <v>1</v>
      </c>
      <c r="Q7482" s="7">
        <v>28</v>
      </c>
      <c r="R7482" s="7">
        <v>265</v>
      </c>
      <c r="S7482" s="189">
        <v>45625.593981481485</v>
      </c>
    </row>
    <row r="7483" spans="1:19">
      <c r="A7483" s="7">
        <v>1992</v>
      </c>
      <c r="B7483" s="123" t="s">
        <v>537</v>
      </c>
      <c r="C7483" s="123" t="s">
        <v>538</v>
      </c>
      <c r="D7483" s="123" t="s">
        <v>545</v>
      </c>
      <c r="E7483" s="123" t="s">
        <v>533</v>
      </c>
      <c r="F7483" s="7">
        <v>227.51040396299999</v>
      </c>
      <c r="G7483" s="123" t="s">
        <v>532</v>
      </c>
      <c r="H7483" s="7">
        <v>16.731039271</v>
      </c>
      <c r="I7483" s="7">
        <v>73.539666667000006</v>
      </c>
      <c r="J7483" s="7">
        <v>16.675754243</v>
      </c>
      <c r="K7483" s="7">
        <v>6.82531E-4</v>
      </c>
      <c r="L7483" s="7">
        <v>1.36506E-4</v>
      </c>
      <c r="M7483" s="7">
        <v>73.296666666999997</v>
      </c>
      <c r="N7483" s="7">
        <v>3.0000000000000001E-3</v>
      </c>
      <c r="O7483" s="7">
        <v>5.9999999999999995E-4</v>
      </c>
      <c r="P7483" s="7">
        <v>1</v>
      </c>
      <c r="Q7483" s="7">
        <v>28</v>
      </c>
      <c r="R7483" s="7">
        <v>265</v>
      </c>
      <c r="S7483" s="189">
        <v>45625.593981481485</v>
      </c>
    </row>
    <row r="7484" spans="1:19">
      <c r="A7484" s="7">
        <v>1992</v>
      </c>
      <c r="B7484" s="123" t="s">
        <v>537</v>
      </c>
      <c r="C7484" s="123" t="s">
        <v>538</v>
      </c>
      <c r="D7484" s="123" t="s">
        <v>545</v>
      </c>
      <c r="E7484" s="123" t="s">
        <v>160</v>
      </c>
      <c r="F7484" s="7">
        <v>2.418792013</v>
      </c>
      <c r="G7484" s="123" t="s">
        <v>532</v>
      </c>
      <c r="H7484" s="7">
        <v>0.173265328</v>
      </c>
      <c r="I7484" s="7">
        <v>71.632999999999996</v>
      </c>
      <c r="J7484" s="7">
        <v>0.17267756200000001</v>
      </c>
      <c r="K7484" s="7">
        <v>7.2563760389999997E-6</v>
      </c>
      <c r="L7484" s="7">
        <v>1.451275208E-6</v>
      </c>
      <c r="M7484" s="7">
        <v>71.39</v>
      </c>
      <c r="N7484" s="7">
        <v>3.0000000000000001E-3</v>
      </c>
      <c r="O7484" s="7">
        <v>5.9999999999999995E-4</v>
      </c>
      <c r="P7484" s="7">
        <v>1</v>
      </c>
      <c r="Q7484" s="7">
        <v>28</v>
      </c>
      <c r="R7484" s="7">
        <v>265</v>
      </c>
      <c r="S7484" s="189">
        <v>45625.593981481485</v>
      </c>
    </row>
    <row r="7485" spans="1:19">
      <c r="A7485" s="7">
        <v>1992</v>
      </c>
      <c r="B7485" s="123" t="s">
        <v>537</v>
      </c>
      <c r="C7485" s="123" t="s">
        <v>538</v>
      </c>
      <c r="D7485" s="123" t="s">
        <v>545</v>
      </c>
      <c r="E7485" s="123" t="s">
        <v>163</v>
      </c>
      <c r="F7485" s="7">
        <v>0.55551318299999997</v>
      </c>
      <c r="G7485" s="123" t="s">
        <v>532</v>
      </c>
      <c r="H7485" s="7">
        <v>3.5410909999999997E-2</v>
      </c>
      <c r="I7485" s="7">
        <v>63.744500000000002</v>
      </c>
      <c r="J7485" s="7">
        <v>3.5380635000000001E-2</v>
      </c>
      <c r="K7485" s="7">
        <v>5.5551318299999998E-7</v>
      </c>
      <c r="L7485" s="7">
        <v>5.5551318299999999E-8</v>
      </c>
      <c r="M7485" s="7">
        <v>63.69</v>
      </c>
      <c r="N7485" s="7">
        <v>1E-3</v>
      </c>
      <c r="O7485" s="7">
        <v>1E-4</v>
      </c>
      <c r="P7485" s="7">
        <v>1</v>
      </c>
      <c r="Q7485" s="7">
        <v>28</v>
      </c>
      <c r="R7485" s="7">
        <v>265</v>
      </c>
      <c r="S7485" s="189">
        <v>45625.593981481485</v>
      </c>
    </row>
    <row r="7486" spans="1:19">
      <c r="A7486" s="7">
        <v>1992</v>
      </c>
      <c r="B7486" s="123" t="s">
        <v>537</v>
      </c>
      <c r="C7486" s="123" t="s">
        <v>538</v>
      </c>
      <c r="D7486" s="123" t="s">
        <v>545</v>
      </c>
      <c r="E7486" s="123" t="s">
        <v>535</v>
      </c>
      <c r="F7486" s="7">
        <v>216.35548740199999</v>
      </c>
      <c r="G7486" s="123" t="s">
        <v>532</v>
      </c>
      <c r="H7486" s="7">
        <v>11.898361852000001</v>
      </c>
      <c r="I7486" s="7">
        <v>54.994500000000002</v>
      </c>
      <c r="J7486" s="7">
        <v>11.886570477999999</v>
      </c>
      <c r="K7486" s="7">
        <v>2.16355E-4</v>
      </c>
      <c r="L7486" s="7">
        <v>2.1635548740000002E-5</v>
      </c>
      <c r="M7486" s="7">
        <v>54.94</v>
      </c>
      <c r="N7486" s="7">
        <v>1E-3</v>
      </c>
      <c r="O7486" s="7">
        <v>1E-4</v>
      </c>
      <c r="P7486" s="7">
        <v>1</v>
      </c>
      <c r="Q7486" s="7">
        <v>28</v>
      </c>
      <c r="R7486" s="7">
        <v>265</v>
      </c>
      <c r="S7486" s="189">
        <v>45625.593981481485</v>
      </c>
    </row>
    <row r="7487" spans="1:19">
      <c r="A7487" s="7">
        <v>1992</v>
      </c>
      <c r="B7487" s="123" t="s">
        <v>537</v>
      </c>
      <c r="C7487" s="123" t="s">
        <v>538</v>
      </c>
      <c r="D7487" s="123" t="s">
        <v>545</v>
      </c>
      <c r="E7487" s="123" t="s">
        <v>541</v>
      </c>
      <c r="F7487" s="7">
        <v>0</v>
      </c>
      <c r="G7487" s="123" t="s">
        <v>532</v>
      </c>
      <c r="H7487" s="7">
        <v>0</v>
      </c>
      <c r="I7487" s="7"/>
      <c r="J7487" s="7">
        <v>0</v>
      </c>
      <c r="K7487" s="7">
        <v>0</v>
      </c>
      <c r="L7487" s="7">
        <v>0</v>
      </c>
      <c r="M7487" s="7"/>
      <c r="N7487" s="7"/>
      <c r="O7487" s="7"/>
      <c r="P7487" s="7">
        <v>1</v>
      </c>
      <c r="Q7487" s="7">
        <v>28</v>
      </c>
      <c r="R7487" s="7">
        <v>265</v>
      </c>
      <c r="S7487" s="189">
        <v>45625.593981481485</v>
      </c>
    </row>
    <row r="7488" spans="1:19">
      <c r="A7488" s="7">
        <v>1992</v>
      </c>
      <c r="B7488" s="123" t="s">
        <v>537</v>
      </c>
      <c r="C7488" s="123" t="s">
        <v>538</v>
      </c>
      <c r="D7488" s="123" t="s">
        <v>546</v>
      </c>
      <c r="E7488" s="123" t="s">
        <v>33</v>
      </c>
      <c r="F7488" s="7">
        <v>0</v>
      </c>
      <c r="G7488" s="123" t="s">
        <v>532</v>
      </c>
      <c r="H7488" s="7">
        <v>0</v>
      </c>
      <c r="I7488" s="7"/>
      <c r="J7488" s="7">
        <v>0</v>
      </c>
      <c r="K7488" s="7">
        <v>0</v>
      </c>
      <c r="L7488" s="7">
        <v>0</v>
      </c>
      <c r="M7488" s="7"/>
      <c r="N7488" s="7"/>
      <c r="O7488" s="7"/>
      <c r="P7488" s="7"/>
      <c r="Q7488" s="7">
        <v>28</v>
      </c>
      <c r="R7488" s="7">
        <v>265</v>
      </c>
      <c r="S7488" s="189">
        <v>45625.593981481485</v>
      </c>
    </row>
    <row r="7489" spans="1:19">
      <c r="A7489" s="7">
        <v>1992</v>
      </c>
      <c r="B7489" s="123" t="s">
        <v>537</v>
      </c>
      <c r="C7489" s="123" t="s">
        <v>538</v>
      </c>
      <c r="D7489" s="123" t="s">
        <v>546</v>
      </c>
      <c r="E7489" s="123" t="s">
        <v>540</v>
      </c>
      <c r="F7489" s="7">
        <v>0</v>
      </c>
      <c r="G7489" s="123" t="s">
        <v>532</v>
      </c>
      <c r="H7489" s="7">
        <v>0</v>
      </c>
      <c r="I7489" s="7"/>
      <c r="J7489" s="7">
        <v>0</v>
      </c>
      <c r="K7489" s="7">
        <v>0</v>
      </c>
      <c r="L7489" s="7">
        <v>0</v>
      </c>
      <c r="M7489" s="7"/>
      <c r="N7489" s="7"/>
      <c r="O7489" s="7"/>
      <c r="P7489" s="7">
        <v>1</v>
      </c>
      <c r="Q7489" s="7">
        <v>28</v>
      </c>
      <c r="R7489" s="7">
        <v>265</v>
      </c>
      <c r="S7489" s="189">
        <v>45625.593981481485</v>
      </c>
    </row>
    <row r="7490" spans="1:19">
      <c r="A7490" s="7">
        <v>1992</v>
      </c>
      <c r="B7490" s="123" t="s">
        <v>537</v>
      </c>
      <c r="C7490" s="123" t="s">
        <v>538</v>
      </c>
      <c r="D7490" s="123" t="s">
        <v>546</v>
      </c>
      <c r="E7490" s="123" t="s">
        <v>531</v>
      </c>
      <c r="F7490" s="7">
        <v>1436.4146730939999</v>
      </c>
      <c r="G7490" s="123" t="s">
        <v>532</v>
      </c>
      <c r="H7490" s="7">
        <v>109.530928067</v>
      </c>
      <c r="I7490" s="7">
        <v>76.253</v>
      </c>
      <c r="J7490" s="7">
        <v>109.181879302</v>
      </c>
      <c r="K7490" s="7">
        <v>4.3092440000000003E-3</v>
      </c>
      <c r="L7490" s="7">
        <v>8.6184900000000004E-4</v>
      </c>
      <c r="M7490" s="7">
        <v>76.010000000000005</v>
      </c>
      <c r="N7490" s="7">
        <v>3.0000000000000001E-3</v>
      </c>
      <c r="O7490" s="7">
        <v>5.9999999999999995E-4</v>
      </c>
      <c r="P7490" s="7">
        <v>1</v>
      </c>
      <c r="Q7490" s="7">
        <v>28</v>
      </c>
      <c r="R7490" s="7">
        <v>265</v>
      </c>
      <c r="S7490" s="189">
        <v>45625.593981481485</v>
      </c>
    </row>
    <row r="7491" spans="1:19">
      <c r="A7491" s="7">
        <v>1992</v>
      </c>
      <c r="B7491" s="123" t="s">
        <v>537</v>
      </c>
      <c r="C7491" s="123" t="s">
        <v>538</v>
      </c>
      <c r="D7491" s="123" t="s">
        <v>546</v>
      </c>
      <c r="E7491" s="123" t="s">
        <v>533</v>
      </c>
      <c r="F7491" s="7">
        <v>406.64337529800002</v>
      </c>
      <c r="G7491" s="123" t="s">
        <v>532</v>
      </c>
      <c r="H7491" s="7">
        <v>29.904418272000001</v>
      </c>
      <c r="I7491" s="7">
        <v>73.539666667000006</v>
      </c>
      <c r="J7491" s="7">
        <v>29.805603932</v>
      </c>
      <c r="K7491" s="7">
        <v>1.2199299999999999E-3</v>
      </c>
      <c r="L7491" s="7">
        <v>2.4398599999999999E-4</v>
      </c>
      <c r="M7491" s="7">
        <v>73.296666666999997</v>
      </c>
      <c r="N7491" s="7">
        <v>3.0000000000000001E-3</v>
      </c>
      <c r="O7491" s="7">
        <v>5.9999999999999995E-4</v>
      </c>
      <c r="P7491" s="7">
        <v>1</v>
      </c>
      <c r="Q7491" s="7">
        <v>28</v>
      </c>
      <c r="R7491" s="7">
        <v>265</v>
      </c>
      <c r="S7491" s="189">
        <v>45625.593981481485</v>
      </c>
    </row>
    <row r="7492" spans="1:19">
      <c r="A7492" s="7">
        <v>1992</v>
      </c>
      <c r="B7492" s="123" t="s">
        <v>537</v>
      </c>
      <c r="C7492" s="123" t="s">
        <v>538</v>
      </c>
      <c r="D7492" s="123" t="s">
        <v>546</v>
      </c>
      <c r="E7492" s="123" t="s">
        <v>160</v>
      </c>
      <c r="F7492" s="7">
        <v>45.502916476000003</v>
      </c>
      <c r="G7492" s="123" t="s">
        <v>532</v>
      </c>
      <c r="H7492" s="7">
        <v>3.2595104159999999</v>
      </c>
      <c r="I7492" s="7">
        <v>71.632999999999996</v>
      </c>
      <c r="J7492" s="7">
        <v>3.2484532069999998</v>
      </c>
      <c r="K7492" s="7">
        <v>1.3650899999999999E-4</v>
      </c>
      <c r="L7492" s="7">
        <v>2.7301749889999998E-5</v>
      </c>
      <c r="M7492" s="7">
        <v>71.39</v>
      </c>
      <c r="N7492" s="7">
        <v>3.0000000000000001E-3</v>
      </c>
      <c r="O7492" s="7">
        <v>5.9999999999999995E-4</v>
      </c>
      <c r="P7492" s="7">
        <v>1</v>
      </c>
      <c r="Q7492" s="7">
        <v>28</v>
      </c>
      <c r="R7492" s="7">
        <v>265</v>
      </c>
      <c r="S7492" s="189">
        <v>45625.593981481485</v>
      </c>
    </row>
    <row r="7493" spans="1:19">
      <c r="A7493" s="7">
        <v>1992</v>
      </c>
      <c r="B7493" s="123" t="s">
        <v>537</v>
      </c>
      <c r="C7493" s="123" t="s">
        <v>538</v>
      </c>
      <c r="D7493" s="123" t="s">
        <v>546</v>
      </c>
      <c r="E7493" s="123" t="s">
        <v>163</v>
      </c>
      <c r="F7493" s="7">
        <v>155.50595105100001</v>
      </c>
      <c r="G7493" s="123" t="s">
        <v>532</v>
      </c>
      <c r="H7493" s="7">
        <v>9.9126490969999992</v>
      </c>
      <c r="I7493" s="7">
        <v>63.744500000000002</v>
      </c>
      <c r="J7493" s="7">
        <v>9.9041740219999994</v>
      </c>
      <c r="K7493" s="7">
        <v>1.55506E-4</v>
      </c>
      <c r="L7493" s="7">
        <v>1.5550595110000001E-5</v>
      </c>
      <c r="M7493" s="7">
        <v>63.69</v>
      </c>
      <c r="N7493" s="7">
        <v>1E-3</v>
      </c>
      <c r="O7493" s="7">
        <v>1E-4</v>
      </c>
      <c r="P7493" s="7">
        <v>1</v>
      </c>
      <c r="Q7493" s="7">
        <v>28</v>
      </c>
      <c r="R7493" s="7">
        <v>265</v>
      </c>
      <c r="S7493" s="189">
        <v>45625.593981481485</v>
      </c>
    </row>
    <row r="7494" spans="1:19">
      <c r="A7494" s="7">
        <v>1992</v>
      </c>
      <c r="B7494" s="123" t="s">
        <v>537</v>
      </c>
      <c r="C7494" s="123" t="s">
        <v>538</v>
      </c>
      <c r="D7494" s="123" t="s">
        <v>546</v>
      </c>
      <c r="E7494" s="123" t="s">
        <v>535</v>
      </c>
      <c r="F7494" s="7">
        <v>3207.9540739140002</v>
      </c>
      <c r="G7494" s="123" t="s">
        <v>532</v>
      </c>
      <c r="H7494" s="7">
        <v>176.41983031800001</v>
      </c>
      <c r="I7494" s="7">
        <v>54.994500000000002</v>
      </c>
      <c r="J7494" s="7">
        <v>176.244996821</v>
      </c>
      <c r="K7494" s="7">
        <v>3.2079539999999998E-3</v>
      </c>
      <c r="L7494" s="7">
        <v>3.2079500000000002E-4</v>
      </c>
      <c r="M7494" s="7">
        <v>54.94</v>
      </c>
      <c r="N7494" s="7">
        <v>1E-3</v>
      </c>
      <c r="O7494" s="7">
        <v>1E-4</v>
      </c>
      <c r="P7494" s="7">
        <v>1</v>
      </c>
      <c r="Q7494" s="7">
        <v>28</v>
      </c>
      <c r="R7494" s="7">
        <v>265</v>
      </c>
      <c r="S7494" s="189">
        <v>45625.593981481485</v>
      </c>
    </row>
    <row r="7495" spans="1:19">
      <c r="A7495" s="7">
        <v>1992</v>
      </c>
      <c r="B7495" s="123" t="s">
        <v>537</v>
      </c>
      <c r="C7495" s="123" t="s">
        <v>538</v>
      </c>
      <c r="D7495" s="123" t="s">
        <v>546</v>
      </c>
      <c r="E7495" s="123" t="s">
        <v>541</v>
      </c>
      <c r="F7495" s="7">
        <v>0</v>
      </c>
      <c r="G7495" s="123" t="s">
        <v>532</v>
      </c>
      <c r="H7495" s="7">
        <v>0</v>
      </c>
      <c r="I7495" s="7"/>
      <c r="J7495" s="7">
        <v>0</v>
      </c>
      <c r="K7495" s="7">
        <v>0</v>
      </c>
      <c r="L7495" s="7">
        <v>0</v>
      </c>
      <c r="M7495" s="7"/>
      <c r="N7495" s="7"/>
      <c r="O7495" s="7"/>
      <c r="P7495" s="7">
        <v>1</v>
      </c>
      <c r="Q7495" s="7">
        <v>28</v>
      </c>
      <c r="R7495" s="7">
        <v>265</v>
      </c>
      <c r="S7495" s="189">
        <v>45625.593981481485</v>
      </c>
    </row>
    <row r="7496" spans="1:19">
      <c r="A7496" s="7">
        <v>1992</v>
      </c>
      <c r="B7496" s="123" t="s">
        <v>537</v>
      </c>
      <c r="C7496" s="123" t="s">
        <v>538</v>
      </c>
      <c r="D7496" s="123" t="s">
        <v>547</v>
      </c>
      <c r="E7496" s="123" t="s">
        <v>540</v>
      </c>
      <c r="F7496" s="7">
        <v>0</v>
      </c>
      <c r="G7496" s="123" t="s">
        <v>532</v>
      </c>
      <c r="H7496" s="7">
        <v>0</v>
      </c>
      <c r="I7496" s="7"/>
      <c r="J7496" s="7">
        <v>0</v>
      </c>
      <c r="K7496" s="7">
        <v>0</v>
      </c>
      <c r="L7496" s="7">
        <v>0</v>
      </c>
      <c r="M7496" s="7"/>
      <c r="N7496" s="7"/>
      <c r="O7496" s="7"/>
      <c r="P7496" s="7">
        <v>1</v>
      </c>
      <c r="Q7496" s="7">
        <v>28</v>
      </c>
      <c r="R7496" s="7">
        <v>265</v>
      </c>
      <c r="S7496" s="189">
        <v>45625.593981481485</v>
      </c>
    </row>
    <row r="7497" spans="1:19">
      <c r="A7497" s="7">
        <v>1992</v>
      </c>
      <c r="B7497" s="123" t="s">
        <v>537</v>
      </c>
      <c r="C7497" s="123" t="s">
        <v>538</v>
      </c>
      <c r="D7497" s="123" t="s">
        <v>547</v>
      </c>
      <c r="E7497" s="123" t="s">
        <v>531</v>
      </c>
      <c r="F7497" s="7">
        <v>105.551827128</v>
      </c>
      <c r="G7497" s="123" t="s">
        <v>532</v>
      </c>
      <c r="H7497" s="7">
        <v>8.0486434740000004</v>
      </c>
      <c r="I7497" s="7">
        <v>76.253</v>
      </c>
      <c r="J7497" s="7">
        <v>8.0229943800000001</v>
      </c>
      <c r="K7497" s="7">
        <v>3.16655E-4</v>
      </c>
      <c r="L7497" s="7">
        <v>6.3331096279999998E-5</v>
      </c>
      <c r="M7497" s="7">
        <v>76.010000000000005</v>
      </c>
      <c r="N7497" s="7">
        <v>3.0000000000000001E-3</v>
      </c>
      <c r="O7497" s="7">
        <v>5.9999999999999995E-4</v>
      </c>
      <c r="P7497" s="7">
        <v>1</v>
      </c>
      <c r="Q7497" s="7">
        <v>28</v>
      </c>
      <c r="R7497" s="7">
        <v>265</v>
      </c>
      <c r="S7497" s="189">
        <v>45625.593981481485</v>
      </c>
    </row>
    <row r="7498" spans="1:19">
      <c r="A7498" s="7">
        <v>1992</v>
      </c>
      <c r="B7498" s="123" t="s">
        <v>537</v>
      </c>
      <c r="C7498" s="123" t="s">
        <v>538</v>
      </c>
      <c r="D7498" s="123" t="s">
        <v>547</v>
      </c>
      <c r="E7498" s="123" t="s">
        <v>533</v>
      </c>
      <c r="F7498" s="7">
        <v>263.33439725699998</v>
      </c>
      <c r="G7498" s="123" t="s">
        <v>532</v>
      </c>
      <c r="H7498" s="7">
        <v>19.365523796000002</v>
      </c>
      <c r="I7498" s="7">
        <v>73.539666667000006</v>
      </c>
      <c r="J7498" s="7">
        <v>19.301533538000001</v>
      </c>
      <c r="K7498" s="7">
        <v>7.9000299999999995E-4</v>
      </c>
      <c r="L7498" s="7">
        <v>1.5800100000000001E-4</v>
      </c>
      <c r="M7498" s="7">
        <v>73.296666666999997</v>
      </c>
      <c r="N7498" s="7">
        <v>3.0000000000000001E-3</v>
      </c>
      <c r="O7498" s="7">
        <v>5.9999999999999995E-4</v>
      </c>
      <c r="P7498" s="7">
        <v>1</v>
      </c>
      <c r="Q7498" s="7">
        <v>28</v>
      </c>
      <c r="R7498" s="7">
        <v>265</v>
      </c>
      <c r="S7498" s="189">
        <v>45625.593981481485</v>
      </c>
    </row>
    <row r="7499" spans="1:19">
      <c r="A7499" s="7">
        <v>1992</v>
      </c>
      <c r="B7499" s="123" t="s">
        <v>537</v>
      </c>
      <c r="C7499" s="123" t="s">
        <v>538</v>
      </c>
      <c r="D7499" s="123" t="s">
        <v>547</v>
      </c>
      <c r="E7499" s="123" t="s">
        <v>160</v>
      </c>
      <c r="F7499" s="7">
        <v>3.3436834530000001</v>
      </c>
      <c r="G7499" s="123" t="s">
        <v>532</v>
      </c>
      <c r="H7499" s="7">
        <v>0.239518077</v>
      </c>
      <c r="I7499" s="7">
        <v>71.632999999999996</v>
      </c>
      <c r="J7499" s="7">
        <v>0.23870556200000001</v>
      </c>
      <c r="K7499" s="7">
        <v>1.003105036E-5</v>
      </c>
      <c r="L7499" s="7">
        <v>2.0062100720000001E-6</v>
      </c>
      <c r="M7499" s="7">
        <v>71.39</v>
      </c>
      <c r="N7499" s="7">
        <v>3.0000000000000001E-3</v>
      </c>
      <c r="O7499" s="7">
        <v>5.9999999999999995E-4</v>
      </c>
      <c r="P7499" s="7">
        <v>1</v>
      </c>
      <c r="Q7499" s="7">
        <v>28</v>
      </c>
      <c r="R7499" s="7">
        <v>265</v>
      </c>
      <c r="S7499" s="189">
        <v>45625.593981481485</v>
      </c>
    </row>
    <row r="7500" spans="1:19">
      <c r="A7500" s="7">
        <v>1992</v>
      </c>
      <c r="B7500" s="123" t="s">
        <v>537</v>
      </c>
      <c r="C7500" s="123" t="s">
        <v>538</v>
      </c>
      <c r="D7500" s="123" t="s">
        <v>547</v>
      </c>
      <c r="E7500" s="123" t="s">
        <v>163</v>
      </c>
      <c r="F7500" s="7">
        <v>66.481390912999998</v>
      </c>
      <c r="G7500" s="123" t="s">
        <v>532</v>
      </c>
      <c r="H7500" s="7">
        <v>4.2378230229999998</v>
      </c>
      <c r="I7500" s="7">
        <v>63.744500000000002</v>
      </c>
      <c r="J7500" s="7">
        <v>4.2341997869999997</v>
      </c>
      <c r="K7500" s="7">
        <v>6.6481390909999997E-5</v>
      </c>
      <c r="L7500" s="7">
        <v>6.6481390910000004E-6</v>
      </c>
      <c r="M7500" s="7">
        <v>63.69</v>
      </c>
      <c r="N7500" s="7">
        <v>1E-3</v>
      </c>
      <c r="O7500" s="7">
        <v>1E-4</v>
      </c>
      <c r="P7500" s="7">
        <v>1</v>
      </c>
      <c r="Q7500" s="7">
        <v>28</v>
      </c>
      <c r="R7500" s="7">
        <v>265</v>
      </c>
      <c r="S7500" s="189">
        <v>45625.593981481485</v>
      </c>
    </row>
    <row r="7501" spans="1:19">
      <c r="A7501" s="7">
        <v>1992</v>
      </c>
      <c r="B7501" s="123" t="s">
        <v>537</v>
      </c>
      <c r="C7501" s="123" t="s">
        <v>538</v>
      </c>
      <c r="D7501" s="123" t="s">
        <v>547</v>
      </c>
      <c r="E7501" s="123" t="s">
        <v>535</v>
      </c>
      <c r="F7501" s="7">
        <v>151.82621679799999</v>
      </c>
      <c r="G7501" s="123" t="s">
        <v>532</v>
      </c>
      <c r="H7501" s="7">
        <v>8.3496068799999996</v>
      </c>
      <c r="I7501" s="7">
        <v>54.994500000000002</v>
      </c>
      <c r="J7501" s="7">
        <v>8.3413323510000001</v>
      </c>
      <c r="K7501" s="7">
        <v>1.5182600000000001E-4</v>
      </c>
      <c r="L7501" s="7">
        <v>1.518262168E-5</v>
      </c>
      <c r="M7501" s="7">
        <v>54.94</v>
      </c>
      <c r="N7501" s="7">
        <v>1E-3</v>
      </c>
      <c r="O7501" s="7">
        <v>1E-4</v>
      </c>
      <c r="P7501" s="7">
        <v>1</v>
      </c>
      <c r="Q7501" s="7">
        <v>28</v>
      </c>
      <c r="R7501" s="7">
        <v>265</v>
      </c>
      <c r="S7501" s="189">
        <v>45625.593981481485</v>
      </c>
    </row>
    <row r="7502" spans="1:19">
      <c r="A7502" s="7">
        <v>1992</v>
      </c>
      <c r="B7502" s="123" t="s">
        <v>537</v>
      </c>
      <c r="C7502" s="123" t="s">
        <v>538</v>
      </c>
      <c r="D7502" s="123" t="s">
        <v>547</v>
      </c>
      <c r="E7502" s="123" t="s">
        <v>541</v>
      </c>
      <c r="F7502" s="7">
        <v>0</v>
      </c>
      <c r="G7502" s="123" t="s">
        <v>532</v>
      </c>
      <c r="H7502" s="7">
        <v>0</v>
      </c>
      <c r="I7502" s="7"/>
      <c r="J7502" s="7">
        <v>0</v>
      </c>
      <c r="K7502" s="7">
        <v>0</v>
      </c>
      <c r="L7502" s="7">
        <v>0</v>
      </c>
      <c r="M7502" s="7"/>
      <c r="N7502" s="7"/>
      <c r="O7502" s="7"/>
      <c r="P7502" s="7">
        <v>1</v>
      </c>
      <c r="Q7502" s="7">
        <v>28</v>
      </c>
      <c r="R7502" s="7">
        <v>265</v>
      </c>
      <c r="S7502" s="189">
        <v>45625.593981481485</v>
      </c>
    </row>
    <row r="7503" spans="1:19">
      <c r="A7503" s="7">
        <v>1992</v>
      </c>
      <c r="B7503" s="123" t="s">
        <v>537</v>
      </c>
      <c r="C7503" s="123" t="s">
        <v>538</v>
      </c>
      <c r="D7503" s="123" t="s">
        <v>548</v>
      </c>
      <c r="E7503" s="123" t="s">
        <v>33</v>
      </c>
      <c r="F7503" s="7">
        <v>0</v>
      </c>
      <c r="G7503" s="123" t="s">
        <v>532</v>
      </c>
      <c r="H7503" s="7">
        <v>0</v>
      </c>
      <c r="I7503" s="7"/>
      <c r="J7503" s="7">
        <v>0</v>
      </c>
      <c r="K7503" s="7">
        <v>0</v>
      </c>
      <c r="L7503" s="7">
        <v>0</v>
      </c>
      <c r="M7503" s="7"/>
      <c r="N7503" s="7"/>
      <c r="O7503" s="7"/>
      <c r="P7503" s="7"/>
      <c r="Q7503" s="7">
        <v>28</v>
      </c>
      <c r="R7503" s="7">
        <v>265</v>
      </c>
      <c r="S7503" s="189">
        <v>45625.593981481485</v>
      </c>
    </row>
    <row r="7504" spans="1:19">
      <c r="A7504" s="7">
        <v>1992</v>
      </c>
      <c r="B7504" s="123" t="s">
        <v>537</v>
      </c>
      <c r="C7504" s="123" t="s">
        <v>538</v>
      </c>
      <c r="D7504" s="123" t="s">
        <v>548</v>
      </c>
      <c r="E7504" s="123" t="s">
        <v>540</v>
      </c>
      <c r="F7504" s="7">
        <v>2825.9598346849998</v>
      </c>
      <c r="G7504" s="123" t="s">
        <v>532</v>
      </c>
      <c r="H7504" s="7">
        <v>269.250388149</v>
      </c>
      <c r="I7504" s="7">
        <v>95.277500000000003</v>
      </c>
      <c r="J7504" s="7">
        <v>267.335800361</v>
      </c>
      <c r="K7504" s="7">
        <v>2.8259598E-2</v>
      </c>
      <c r="L7504" s="7">
        <v>4.2389400000000001E-3</v>
      </c>
      <c r="M7504" s="7">
        <v>94.6</v>
      </c>
      <c r="N7504" s="7">
        <v>0.01</v>
      </c>
      <c r="O7504" s="7">
        <v>1.5E-3</v>
      </c>
      <c r="P7504" s="7">
        <v>1</v>
      </c>
      <c r="Q7504" s="7">
        <v>28</v>
      </c>
      <c r="R7504" s="7">
        <v>265</v>
      </c>
      <c r="S7504" s="189">
        <v>45625.593981481485</v>
      </c>
    </row>
    <row r="7505" spans="1:19">
      <c r="A7505" s="7">
        <v>1992</v>
      </c>
      <c r="B7505" s="123" t="s">
        <v>537</v>
      </c>
      <c r="C7505" s="123" t="s">
        <v>538</v>
      </c>
      <c r="D7505" s="123" t="s">
        <v>548</v>
      </c>
      <c r="E7505" s="123" t="s">
        <v>531</v>
      </c>
      <c r="F7505" s="7">
        <v>705.93193484100004</v>
      </c>
      <c r="G7505" s="123" t="s">
        <v>532</v>
      </c>
      <c r="H7505" s="7">
        <v>53.829427827000004</v>
      </c>
      <c r="I7505" s="7">
        <v>76.253</v>
      </c>
      <c r="J7505" s="7">
        <v>53.657886367000003</v>
      </c>
      <c r="K7505" s="7">
        <v>2.1177959999999999E-3</v>
      </c>
      <c r="L7505" s="7">
        <v>4.23559E-4</v>
      </c>
      <c r="M7505" s="7">
        <v>76.010000000000005</v>
      </c>
      <c r="N7505" s="7">
        <v>3.0000000000000001E-3</v>
      </c>
      <c r="O7505" s="7">
        <v>5.9999999999999995E-4</v>
      </c>
      <c r="P7505" s="7">
        <v>1</v>
      </c>
      <c r="Q7505" s="7">
        <v>28</v>
      </c>
      <c r="R7505" s="7">
        <v>265</v>
      </c>
      <c r="S7505" s="189">
        <v>45625.593981481485</v>
      </c>
    </row>
    <row r="7506" spans="1:19">
      <c r="A7506" s="7">
        <v>1992</v>
      </c>
      <c r="B7506" s="123" t="s">
        <v>537</v>
      </c>
      <c r="C7506" s="123" t="s">
        <v>538</v>
      </c>
      <c r="D7506" s="123" t="s">
        <v>548</v>
      </c>
      <c r="E7506" s="123" t="s">
        <v>533</v>
      </c>
      <c r="F7506" s="7">
        <v>607.16615981300004</v>
      </c>
      <c r="G7506" s="123" t="s">
        <v>532</v>
      </c>
      <c r="H7506" s="7">
        <v>44.650797003999998</v>
      </c>
      <c r="I7506" s="7">
        <v>73.539666667000006</v>
      </c>
      <c r="J7506" s="7">
        <v>44.503255627000001</v>
      </c>
      <c r="K7506" s="7">
        <v>1.821498E-3</v>
      </c>
      <c r="L7506" s="7">
        <v>3.6430000000000002E-4</v>
      </c>
      <c r="M7506" s="7">
        <v>73.296666666999997</v>
      </c>
      <c r="N7506" s="7">
        <v>3.0000000000000001E-3</v>
      </c>
      <c r="O7506" s="7">
        <v>5.9999999999999995E-4</v>
      </c>
      <c r="P7506" s="7">
        <v>1</v>
      </c>
      <c r="Q7506" s="7">
        <v>28</v>
      </c>
      <c r="R7506" s="7">
        <v>265</v>
      </c>
      <c r="S7506" s="189">
        <v>45625.593981481485</v>
      </c>
    </row>
    <row r="7507" spans="1:19">
      <c r="A7507" s="7">
        <v>1992</v>
      </c>
      <c r="B7507" s="123" t="s">
        <v>537</v>
      </c>
      <c r="C7507" s="123" t="s">
        <v>538</v>
      </c>
      <c r="D7507" s="123" t="s">
        <v>548</v>
      </c>
      <c r="E7507" s="123" t="s">
        <v>160</v>
      </c>
      <c r="F7507" s="7">
        <v>22.362596588999999</v>
      </c>
      <c r="G7507" s="123" t="s">
        <v>532</v>
      </c>
      <c r="H7507" s="7">
        <v>1.601899881</v>
      </c>
      <c r="I7507" s="7">
        <v>71.632999999999996</v>
      </c>
      <c r="J7507" s="7">
        <v>1.59646577</v>
      </c>
      <c r="K7507" s="7">
        <v>6.7087789769999998E-5</v>
      </c>
      <c r="L7507" s="7">
        <v>1.3417557949999999E-5</v>
      </c>
      <c r="M7507" s="7">
        <v>71.39</v>
      </c>
      <c r="N7507" s="7">
        <v>3.0000000000000001E-3</v>
      </c>
      <c r="O7507" s="7">
        <v>5.9999999999999995E-4</v>
      </c>
      <c r="P7507" s="7">
        <v>1</v>
      </c>
      <c r="Q7507" s="7">
        <v>28</v>
      </c>
      <c r="R7507" s="7">
        <v>265</v>
      </c>
      <c r="S7507" s="189">
        <v>45625.593981481485</v>
      </c>
    </row>
    <row r="7508" spans="1:19">
      <c r="A7508" s="7">
        <v>1992</v>
      </c>
      <c r="B7508" s="123" t="s">
        <v>537</v>
      </c>
      <c r="C7508" s="123" t="s">
        <v>538</v>
      </c>
      <c r="D7508" s="123" t="s">
        <v>548</v>
      </c>
      <c r="E7508" s="123" t="s">
        <v>163</v>
      </c>
      <c r="F7508" s="7">
        <v>204.44045388999999</v>
      </c>
      <c r="G7508" s="123" t="s">
        <v>532</v>
      </c>
      <c r="H7508" s="7">
        <v>13.031954513000001</v>
      </c>
      <c r="I7508" s="7">
        <v>63.744500000000002</v>
      </c>
      <c r="J7508" s="7">
        <v>13.020812508000001</v>
      </c>
      <c r="K7508" s="7">
        <v>2.0443999999999999E-4</v>
      </c>
      <c r="L7508" s="7">
        <v>2.0444045389999999E-5</v>
      </c>
      <c r="M7508" s="7">
        <v>63.69</v>
      </c>
      <c r="N7508" s="7">
        <v>1E-3</v>
      </c>
      <c r="O7508" s="7">
        <v>1E-4</v>
      </c>
      <c r="P7508" s="7">
        <v>1</v>
      </c>
      <c r="Q7508" s="7">
        <v>28</v>
      </c>
      <c r="R7508" s="7">
        <v>265</v>
      </c>
      <c r="S7508" s="189">
        <v>45625.593981481485</v>
      </c>
    </row>
    <row r="7509" spans="1:19">
      <c r="A7509" s="7">
        <v>1992</v>
      </c>
      <c r="B7509" s="123" t="s">
        <v>537</v>
      </c>
      <c r="C7509" s="123" t="s">
        <v>538</v>
      </c>
      <c r="D7509" s="123" t="s">
        <v>548</v>
      </c>
      <c r="E7509" s="123" t="s">
        <v>535</v>
      </c>
      <c r="F7509" s="7">
        <v>2088.8434670870001</v>
      </c>
      <c r="G7509" s="123" t="s">
        <v>532</v>
      </c>
      <c r="H7509" s="7">
        <v>114.87490205100001</v>
      </c>
      <c r="I7509" s="7">
        <v>54.994500000000002</v>
      </c>
      <c r="J7509" s="7">
        <v>114.761060082</v>
      </c>
      <c r="K7509" s="7">
        <v>2.0888429999999999E-3</v>
      </c>
      <c r="L7509" s="7">
        <v>2.08884E-4</v>
      </c>
      <c r="M7509" s="7">
        <v>54.94</v>
      </c>
      <c r="N7509" s="7">
        <v>1E-3</v>
      </c>
      <c r="O7509" s="7">
        <v>1E-4</v>
      </c>
      <c r="P7509" s="7">
        <v>1</v>
      </c>
      <c r="Q7509" s="7">
        <v>28</v>
      </c>
      <c r="R7509" s="7">
        <v>265</v>
      </c>
      <c r="S7509" s="189">
        <v>45625.593981481485</v>
      </c>
    </row>
    <row r="7510" spans="1:19">
      <c r="A7510" s="7">
        <v>1992</v>
      </c>
      <c r="B7510" s="123" t="s">
        <v>537</v>
      </c>
      <c r="C7510" s="123" t="s">
        <v>538</v>
      </c>
      <c r="D7510" s="123" t="s">
        <v>548</v>
      </c>
      <c r="E7510" s="123" t="s">
        <v>549</v>
      </c>
      <c r="F7510" s="7">
        <v>0</v>
      </c>
      <c r="G7510" s="123" t="s">
        <v>532</v>
      </c>
      <c r="H7510" s="7">
        <v>0</v>
      </c>
      <c r="I7510" s="7"/>
      <c r="J7510" s="7">
        <v>0</v>
      </c>
      <c r="K7510" s="7">
        <v>0</v>
      </c>
      <c r="L7510" s="7">
        <v>0</v>
      </c>
      <c r="M7510" s="7"/>
      <c r="N7510" s="7"/>
      <c r="O7510" s="7"/>
      <c r="P7510" s="7">
        <v>1</v>
      </c>
      <c r="Q7510" s="7">
        <v>28</v>
      </c>
      <c r="R7510" s="7">
        <v>265</v>
      </c>
      <c r="S7510" s="189">
        <v>45625.593981481485</v>
      </c>
    </row>
    <row r="7511" spans="1:19">
      <c r="A7511" s="7">
        <v>1992</v>
      </c>
      <c r="B7511" s="123" t="s">
        <v>537</v>
      </c>
      <c r="C7511" s="123" t="s">
        <v>538</v>
      </c>
      <c r="D7511" s="123" t="s">
        <v>548</v>
      </c>
      <c r="E7511" s="123" t="s">
        <v>541</v>
      </c>
      <c r="F7511" s="7">
        <v>557.01698949900003</v>
      </c>
      <c r="G7511" s="123" t="s">
        <v>532</v>
      </c>
      <c r="H7511" s="7">
        <v>52.298979422999999</v>
      </c>
      <c r="I7511" s="7">
        <v>93.891174613000004</v>
      </c>
      <c r="J7511" s="7">
        <v>52.163624294999998</v>
      </c>
      <c r="K7511" s="7">
        <v>1.671051E-3</v>
      </c>
      <c r="L7511" s="7">
        <v>3.3420999999999999E-4</v>
      </c>
      <c r="M7511" s="7">
        <v>93.648174612999995</v>
      </c>
      <c r="N7511" s="7">
        <v>3.0000000000000001E-3</v>
      </c>
      <c r="O7511" s="7">
        <v>5.9999999999999995E-4</v>
      </c>
      <c r="P7511" s="7">
        <v>1</v>
      </c>
      <c r="Q7511" s="7">
        <v>28</v>
      </c>
      <c r="R7511" s="7">
        <v>265</v>
      </c>
      <c r="S7511" s="189">
        <v>45625.593981481485</v>
      </c>
    </row>
    <row r="7512" spans="1:19">
      <c r="A7512" s="7">
        <v>1992</v>
      </c>
      <c r="B7512" s="123" t="s">
        <v>537</v>
      </c>
      <c r="C7512" s="123" t="s">
        <v>538</v>
      </c>
      <c r="D7512" s="123" t="s">
        <v>548</v>
      </c>
      <c r="E7512" s="123" t="s">
        <v>131</v>
      </c>
      <c r="F7512" s="7">
        <v>0</v>
      </c>
      <c r="G7512" s="123" t="s">
        <v>532</v>
      </c>
      <c r="H7512" s="7">
        <v>0</v>
      </c>
      <c r="I7512" s="7"/>
      <c r="J7512" s="7">
        <v>0</v>
      </c>
      <c r="K7512" s="7">
        <v>0</v>
      </c>
      <c r="L7512" s="7">
        <v>0</v>
      </c>
      <c r="M7512" s="7"/>
      <c r="N7512" s="7"/>
      <c r="O7512" s="7"/>
      <c r="P7512" s="7"/>
      <c r="Q7512" s="7">
        <v>28</v>
      </c>
      <c r="R7512" s="7">
        <v>265</v>
      </c>
      <c r="S7512" s="189">
        <v>45625.593981481485</v>
      </c>
    </row>
    <row r="7513" spans="1:19">
      <c r="A7513" s="7">
        <v>1992</v>
      </c>
      <c r="B7513" s="123" t="s">
        <v>537</v>
      </c>
      <c r="C7513" s="123" t="s">
        <v>538</v>
      </c>
      <c r="D7513" s="123" t="s">
        <v>550</v>
      </c>
      <c r="E7513" s="123" t="s">
        <v>540</v>
      </c>
      <c r="F7513" s="7">
        <v>0</v>
      </c>
      <c r="G7513" s="123" t="s">
        <v>532</v>
      </c>
      <c r="H7513" s="7">
        <v>0</v>
      </c>
      <c r="I7513" s="7"/>
      <c r="J7513" s="7">
        <v>0</v>
      </c>
      <c r="K7513" s="7">
        <v>0</v>
      </c>
      <c r="L7513" s="7">
        <v>0</v>
      </c>
      <c r="M7513" s="7"/>
      <c r="N7513" s="7"/>
      <c r="O7513" s="7"/>
      <c r="P7513" s="7">
        <v>1</v>
      </c>
      <c r="Q7513" s="7">
        <v>28</v>
      </c>
      <c r="R7513" s="7">
        <v>265</v>
      </c>
      <c r="S7513" s="189">
        <v>45625.593981481485</v>
      </c>
    </row>
    <row r="7514" spans="1:19">
      <c r="A7514" s="7">
        <v>1992</v>
      </c>
      <c r="B7514" s="123" t="s">
        <v>537</v>
      </c>
      <c r="C7514" s="123" t="s">
        <v>538</v>
      </c>
      <c r="D7514" s="123" t="s">
        <v>550</v>
      </c>
      <c r="E7514" s="123" t="s">
        <v>531</v>
      </c>
      <c r="F7514" s="7">
        <v>11233.839371511</v>
      </c>
      <c r="G7514" s="123" t="s">
        <v>532</v>
      </c>
      <c r="H7514" s="7">
        <v>856.61395359599999</v>
      </c>
      <c r="I7514" s="7">
        <v>76.253</v>
      </c>
      <c r="J7514" s="7">
        <v>853.88413062899997</v>
      </c>
      <c r="K7514" s="7">
        <v>3.3701518E-2</v>
      </c>
      <c r="L7514" s="7">
        <v>6.7403039999999999E-3</v>
      </c>
      <c r="M7514" s="7">
        <v>76.010000000000005</v>
      </c>
      <c r="N7514" s="7">
        <v>3.0000000000000001E-3</v>
      </c>
      <c r="O7514" s="7">
        <v>5.9999999999999995E-4</v>
      </c>
      <c r="P7514" s="7">
        <v>1</v>
      </c>
      <c r="Q7514" s="7">
        <v>28</v>
      </c>
      <c r="R7514" s="7">
        <v>265</v>
      </c>
      <c r="S7514" s="189">
        <v>45625.593981481485</v>
      </c>
    </row>
    <row r="7515" spans="1:19">
      <c r="A7515" s="7">
        <v>1992</v>
      </c>
      <c r="B7515" s="123" t="s">
        <v>537</v>
      </c>
      <c r="C7515" s="123" t="s">
        <v>538</v>
      </c>
      <c r="D7515" s="123" t="s">
        <v>550</v>
      </c>
      <c r="E7515" s="123" t="s">
        <v>533</v>
      </c>
      <c r="F7515" s="7">
        <v>256.69533331899999</v>
      </c>
      <c r="G7515" s="123" t="s">
        <v>532</v>
      </c>
      <c r="H7515" s="7">
        <v>18.877289247</v>
      </c>
      <c r="I7515" s="7">
        <v>73.539666667000006</v>
      </c>
      <c r="J7515" s="7">
        <v>18.814912281000002</v>
      </c>
      <c r="K7515" s="7">
        <v>7.7008600000000001E-4</v>
      </c>
      <c r="L7515" s="7">
        <v>1.54017E-4</v>
      </c>
      <c r="M7515" s="7">
        <v>73.296666666999997</v>
      </c>
      <c r="N7515" s="7">
        <v>3.0000000000000001E-3</v>
      </c>
      <c r="O7515" s="7">
        <v>5.9999999999999995E-4</v>
      </c>
      <c r="P7515" s="7">
        <v>1</v>
      </c>
      <c r="Q7515" s="7">
        <v>28</v>
      </c>
      <c r="R7515" s="7">
        <v>265</v>
      </c>
      <c r="S7515" s="189">
        <v>45625.593981481485</v>
      </c>
    </row>
    <row r="7516" spans="1:19">
      <c r="A7516" s="7">
        <v>1992</v>
      </c>
      <c r="B7516" s="123" t="s">
        <v>537</v>
      </c>
      <c r="C7516" s="123" t="s">
        <v>538</v>
      </c>
      <c r="D7516" s="123" t="s">
        <v>550</v>
      </c>
      <c r="E7516" s="123" t="s">
        <v>160</v>
      </c>
      <c r="F7516" s="7">
        <v>355.866912394</v>
      </c>
      <c r="G7516" s="123" t="s">
        <v>532</v>
      </c>
      <c r="H7516" s="7">
        <v>25.491814536</v>
      </c>
      <c r="I7516" s="7">
        <v>71.632999999999996</v>
      </c>
      <c r="J7516" s="7">
        <v>25.405338875999998</v>
      </c>
      <c r="K7516" s="7">
        <v>1.0676010000000001E-3</v>
      </c>
      <c r="L7516" s="7">
        <v>2.1352E-4</v>
      </c>
      <c r="M7516" s="7">
        <v>71.39</v>
      </c>
      <c r="N7516" s="7">
        <v>3.0000000000000001E-3</v>
      </c>
      <c r="O7516" s="7">
        <v>5.9999999999999995E-4</v>
      </c>
      <c r="P7516" s="7">
        <v>1</v>
      </c>
      <c r="Q7516" s="7">
        <v>28</v>
      </c>
      <c r="R7516" s="7">
        <v>265</v>
      </c>
      <c r="S7516" s="189">
        <v>45625.593981481485</v>
      </c>
    </row>
    <row r="7517" spans="1:19">
      <c r="A7517" s="7">
        <v>1992</v>
      </c>
      <c r="B7517" s="123" t="s">
        <v>537</v>
      </c>
      <c r="C7517" s="123" t="s">
        <v>538</v>
      </c>
      <c r="D7517" s="123" t="s">
        <v>550</v>
      </c>
      <c r="E7517" s="123" t="s">
        <v>163</v>
      </c>
      <c r="F7517" s="7">
        <v>352.96904770899999</v>
      </c>
      <c r="G7517" s="123" t="s">
        <v>532</v>
      </c>
      <c r="H7517" s="7">
        <v>22.499835462</v>
      </c>
      <c r="I7517" s="7">
        <v>63.744500000000002</v>
      </c>
      <c r="J7517" s="7">
        <v>22.480598649000001</v>
      </c>
      <c r="K7517" s="7">
        <v>3.5296900000000001E-4</v>
      </c>
      <c r="L7517" s="7">
        <v>3.5296904769999998E-5</v>
      </c>
      <c r="M7517" s="7">
        <v>63.69</v>
      </c>
      <c r="N7517" s="7">
        <v>1E-3</v>
      </c>
      <c r="O7517" s="7">
        <v>1E-4</v>
      </c>
      <c r="P7517" s="7">
        <v>1</v>
      </c>
      <c r="Q7517" s="7">
        <v>28</v>
      </c>
      <c r="R7517" s="7">
        <v>265</v>
      </c>
      <c r="S7517" s="189">
        <v>45625.593981481485</v>
      </c>
    </row>
    <row r="7518" spans="1:19">
      <c r="A7518" s="7">
        <v>1992</v>
      </c>
      <c r="B7518" s="123" t="s">
        <v>537</v>
      </c>
      <c r="C7518" s="123" t="s">
        <v>538</v>
      </c>
      <c r="D7518" s="123" t="s">
        <v>550</v>
      </c>
      <c r="E7518" s="123" t="s">
        <v>535</v>
      </c>
      <c r="F7518" s="7">
        <v>695.63477811099995</v>
      </c>
      <c r="G7518" s="123" t="s">
        <v>532</v>
      </c>
      <c r="H7518" s="7">
        <v>38.256086805000002</v>
      </c>
      <c r="I7518" s="7">
        <v>54.994500000000002</v>
      </c>
      <c r="J7518" s="7">
        <v>38.218174709000003</v>
      </c>
      <c r="K7518" s="7">
        <v>6.95635E-4</v>
      </c>
      <c r="L7518" s="7">
        <v>6.9563477810000006E-5</v>
      </c>
      <c r="M7518" s="7">
        <v>54.94</v>
      </c>
      <c r="N7518" s="7">
        <v>1E-3</v>
      </c>
      <c r="O7518" s="7">
        <v>1E-4</v>
      </c>
      <c r="P7518" s="7">
        <v>1</v>
      </c>
      <c r="Q7518" s="7">
        <v>28</v>
      </c>
      <c r="R7518" s="7">
        <v>265</v>
      </c>
      <c r="S7518" s="189">
        <v>45625.593981481485</v>
      </c>
    </row>
    <row r="7519" spans="1:19">
      <c r="A7519" s="7">
        <v>1992</v>
      </c>
      <c r="B7519" s="123" t="s">
        <v>537</v>
      </c>
      <c r="C7519" s="123" t="s">
        <v>538</v>
      </c>
      <c r="D7519" s="123" t="s">
        <v>550</v>
      </c>
      <c r="E7519" s="123" t="s">
        <v>541</v>
      </c>
      <c r="F7519" s="7">
        <v>2.6350343789999999</v>
      </c>
      <c r="G7519" s="123" t="s">
        <v>532</v>
      </c>
      <c r="H7519" s="7">
        <v>0.24740647299999999</v>
      </c>
      <c r="I7519" s="7">
        <v>93.891174613000004</v>
      </c>
      <c r="J7519" s="7">
        <v>0.24676616000000001</v>
      </c>
      <c r="K7519" s="7">
        <v>7.9051031369999998E-6</v>
      </c>
      <c r="L7519" s="7">
        <v>1.581020627E-6</v>
      </c>
      <c r="M7519" s="7">
        <v>93.648174612999995</v>
      </c>
      <c r="N7519" s="7">
        <v>3.0000000000000001E-3</v>
      </c>
      <c r="O7519" s="7">
        <v>5.9999999999999995E-4</v>
      </c>
      <c r="P7519" s="7">
        <v>1</v>
      </c>
      <c r="Q7519" s="7">
        <v>28</v>
      </c>
      <c r="R7519" s="7">
        <v>265</v>
      </c>
      <c r="S7519" s="189">
        <v>45625.593981481485</v>
      </c>
    </row>
    <row r="7520" spans="1:19">
      <c r="A7520" s="7">
        <v>1992</v>
      </c>
      <c r="B7520" s="123" t="s">
        <v>537</v>
      </c>
      <c r="C7520" s="123" t="s">
        <v>538</v>
      </c>
      <c r="D7520" s="123" t="s">
        <v>551</v>
      </c>
      <c r="E7520" s="123" t="s">
        <v>540</v>
      </c>
      <c r="F7520" s="7">
        <v>0</v>
      </c>
      <c r="G7520" s="123" t="s">
        <v>532</v>
      </c>
      <c r="H7520" s="7">
        <v>0</v>
      </c>
      <c r="I7520" s="7"/>
      <c r="J7520" s="7">
        <v>0</v>
      </c>
      <c r="K7520" s="7">
        <v>0</v>
      </c>
      <c r="L7520" s="7">
        <v>0</v>
      </c>
      <c r="M7520" s="7"/>
      <c r="N7520" s="7"/>
      <c r="O7520" s="7"/>
      <c r="P7520" s="7">
        <v>1</v>
      </c>
      <c r="Q7520" s="7">
        <v>28</v>
      </c>
      <c r="R7520" s="7">
        <v>265</v>
      </c>
      <c r="S7520" s="189">
        <v>45625.593981481485</v>
      </c>
    </row>
    <row r="7521" spans="1:19">
      <c r="A7521" s="7">
        <v>1992</v>
      </c>
      <c r="B7521" s="123" t="s">
        <v>537</v>
      </c>
      <c r="C7521" s="123" t="s">
        <v>538</v>
      </c>
      <c r="D7521" s="123" t="s">
        <v>551</v>
      </c>
      <c r="E7521" s="123" t="s">
        <v>531</v>
      </c>
      <c r="F7521" s="7">
        <v>88.496578825</v>
      </c>
      <c r="G7521" s="123" t="s">
        <v>532</v>
      </c>
      <c r="H7521" s="7">
        <v>6.7481296249999998</v>
      </c>
      <c r="I7521" s="7">
        <v>76.253</v>
      </c>
      <c r="J7521" s="7">
        <v>6.7266249560000002</v>
      </c>
      <c r="K7521" s="7">
        <v>2.6549000000000001E-4</v>
      </c>
      <c r="L7521" s="7">
        <v>5.3097947289999999E-5</v>
      </c>
      <c r="M7521" s="7">
        <v>76.010000000000005</v>
      </c>
      <c r="N7521" s="7">
        <v>3.0000000000000001E-3</v>
      </c>
      <c r="O7521" s="7">
        <v>5.9999999999999995E-4</v>
      </c>
      <c r="P7521" s="7">
        <v>1</v>
      </c>
      <c r="Q7521" s="7">
        <v>28</v>
      </c>
      <c r="R7521" s="7">
        <v>265</v>
      </c>
      <c r="S7521" s="189">
        <v>45625.593981481485</v>
      </c>
    </row>
    <row r="7522" spans="1:19">
      <c r="A7522" s="7">
        <v>1992</v>
      </c>
      <c r="B7522" s="123" t="s">
        <v>537</v>
      </c>
      <c r="C7522" s="123" t="s">
        <v>538</v>
      </c>
      <c r="D7522" s="123" t="s">
        <v>551</v>
      </c>
      <c r="E7522" s="123" t="s">
        <v>533</v>
      </c>
      <c r="F7522" s="7">
        <v>163.66113836599999</v>
      </c>
      <c r="G7522" s="123" t="s">
        <v>532</v>
      </c>
      <c r="H7522" s="7">
        <v>12.035585562</v>
      </c>
      <c r="I7522" s="7">
        <v>73.539666667000006</v>
      </c>
      <c r="J7522" s="7">
        <v>11.995815905000001</v>
      </c>
      <c r="K7522" s="7">
        <v>4.9098299999999996E-4</v>
      </c>
      <c r="L7522" s="7">
        <v>9.8196683019999994E-5</v>
      </c>
      <c r="M7522" s="7">
        <v>73.296666666999997</v>
      </c>
      <c r="N7522" s="7">
        <v>3.0000000000000001E-3</v>
      </c>
      <c r="O7522" s="7">
        <v>5.9999999999999995E-4</v>
      </c>
      <c r="P7522" s="7">
        <v>1</v>
      </c>
      <c r="Q7522" s="7">
        <v>28</v>
      </c>
      <c r="R7522" s="7">
        <v>265</v>
      </c>
      <c r="S7522" s="189">
        <v>45625.593981481485</v>
      </c>
    </row>
    <row r="7523" spans="1:19">
      <c r="A7523" s="7">
        <v>1992</v>
      </c>
      <c r="B7523" s="123" t="s">
        <v>537</v>
      </c>
      <c r="C7523" s="123" t="s">
        <v>538</v>
      </c>
      <c r="D7523" s="123" t="s">
        <v>551</v>
      </c>
      <c r="E7523" s="123" t="s">
        <v>160</v>
      </c>
      <c r="F7523" s="7">
        <v>2.8034052489999999</v>
      </c>
      <c r="G7523" s="123" t="s">
        <v>532</v>
      </c>
      <c r="H7523" s="7">
        <v>0.20081632799999999</v>
      </c>
      <c r="I7523" s="7">
        <v>71.632999999999996</v>
      </c>
      <c r="J7523" s="7">
        <v>0.20013510100000001</v>
      </c>
      <c r="K7523" s="7">
        <v>8.410215747E-6</v>
      </c>
      <c r="L7523" s="7">
        <v>1.6820431490000001E-6</v>
      </c>
      <c r="M7523" s="7">
        <v>71.39</v>
      </c>
      <c r="N7523" s="7">
        <v>3.0000000000000001E-3</v>
      </c>
      <c r="O7523" s="7">
        <v>5.9999999999999995E-4</v>
      </c>
      <c r="P7523" s="7">
        <v>1</v>
      </c>
      <c r="Q7523" s="7">
        <v>28</v>
      </c>
      <c r="R7523" s="7">
        <v>265</v>
      </c>
      <c r="S7523" s="189">
        <v>45625.593981481485</v>
      </c>
    </row>
    <row r="7524" spans="1:19">
      <c r="A7524" s="7">
        <v>1992</v>
      </c>
      <c r="B7524" s="123" t="s">
        <v>537</v>
      </c>
      <c r="C7524" s="123" t="s">
        <v>538</v>
      </c>
      <c r="D7524" s="123" t="s">
        <v>551</v>
      </c>
      <c r="E7524" s="123" t="s">
        <v>163</v>
      </c>
      <c r="F7524" s="7">
        <v>238.86598907600001</v>
      </c>
      <c r="G7524" s="123" t="s">
        <v>532</v>
      </c>
      <c r="H7524" s="7">
        <v>15.226393041</v>
      </c>
      <c r="I7524" s="7">
        <v>63.744500000000002</v>
      </c>
      <c r="J7524" s="7">
        <v>15.213374844000001</v>
      </c>
      <c r="K7524" s="7">
        <v>2.3886600000000001E-4</v>
      </c>
      <c r="L7524" s="7">
        <v>2.3886598910000001E-5</v>
      </c>
      <c r="M7524" s="7">
        <v>63.69</v>
      </c>
      <c r="N7524" s="7">
        <v>1E-3</v>
      </c>
      <c r="O7524" s="7">
        <v>1E-4</v>
      </c>
      <c r="P7524" s="7">
        <v>1</v>
      </c>
      <c r="Q7524" s="7">
        <v>28</v>
      </c>
      <c r="R7524" s="7">
        <v>265</v>
      </c>
      <c r="S7524" s="189">
        <v>45625.593981481485</v>
      </c>
    </row>
    <row r="7525" spans="1:19">
      <c r="A7525" s="7">
        <v>1992</v>
      </c>
      <c r="B7525" s="123" t="s">
        <v>537</v>
      </c>
      <c r="C7525" s="123" t="s">
        <v>538</v>
      </c>
      <c r="D7525" s="123" t="s">
        <v>551</v>
      </c>
      <c r="E7525" s="123" t="s">
        <v>535</v>
      </c>
      <c r="F7525" s="7">
        <v>74.894088777999997</v>
      </c>
      <c r="G7525" s="123" t="s">
        <v>532</v>
      </c>
      <c r="H7525" s="7">
        <v>4.1187629650000002</v>
      </c>
      <c r="I7525" s="7">
        <v>54.994500000000002</v>
      </c>
      <c r="J7525" s="7">
        <v>4.1146812370000001</v>
      </c>
      <c r="K7525" s="7">
        <v>7.4894088779999999E-5</v>
      </c>
      <c r="L7525" s="7">
        <v>7.489408878E-6</v>
      </c>
      <c r="M7525" s="7">
        <v>54.94</v>
      </c>
      <c r="N7525" s="7">
        <v>1E-3</v>
      </c>
      <c r="O7525" s="7">
        <v>1E-4</v>
      </c>
      <c r="P7525" s="7">
        <v>1</v>
      </c>
      <c r="Q7525" s="7">
        <v>28</v>
      </c>
      <c r="R7525" s="7">
        <v>265</v>
      </c>
      <c r="S7525" s="189">
        <v>45625.593981481485</v>
      </c>
    </row>
    <row r="7526" spans="1:19">
      <c r="A7526" s="7">
        <v>1992</v>
      </c>
      <c r="B7526" s="123" t="s">
        <v>537</v>
      </c>
      <c r="C7526" s="123" t="s">
        <v>538</v>
      </c>
      <c r="D7526" s="123" t="s">
        <v>551</v>
      </c>
      <c r="E7526" s="123" t="s">
        <v>541</v>
      </c>
      <c r="F7526" s="7">
        <v>537.87063379100005</v>
      </c>
      <c r="G7526" s="123" t="s">
        <v>532</v>
      </c>
      <c r="H7526" s="7">
        <v>50.501305596000002</v>
      </c>
      <c r="I7526" s="7">
        <v>93.891174613000004</v>
      </c>
      <c r="J7526" s="7">
        <v>50.370603031999998</v>
      </c>
      <c r="K7526" s="7">
        <v>1.6136119999999999E-3</v>
      </c>
      <c r="L7526" s="7">
        <v>3.22722E-4</v>
      </c>
      <c r="M7526" s="7">
        <v>93.648174612999995</v>
      </c>
      <c r="N7526" s="7">
        <v>3.0000000000000001E-3</v>
      </c>
      <c r="O7526" s="7">
        <v>5.9999999999999995E-4</v>
      </c>
      <c r="P7526" s="7">
        <v>1</v>
      </c>
      <c r="Q7526" s="7">
        <v>28</v>
      </c>
      <c r="R7526" s="7">
        <v>265</v>
      </c>
      <c r="S7526" s="189">
        <v>45625.593981481485</v>
      </c>
    </row>
    <row r="7527" spans="1:19">
      <c r="A7527" s="7">
        <v>1992</v>
      </c>
      <c r="B7527" s="123" t="s">
        <v>537</v>
      </c>
      <c r="C7527" s="123" t="s">
        <v>538</v>
      </c>
      <c r="D7527" s="123" t="s">
        <v>552</v>
      </c>
      <c r="E7527" s="123" t="s">
        <v>540</v>
      </c>
      <c r="F7527" s="7">
        <v>170.641090832</v>
      </c>
      <c r="G7527" s="123" t="s">
        <v>532</v>
      </c>
      <c r="H7527" s="7">
        <v>16.258256532000001</v>
      </c>
      <c r="I7527" s="7">
        <v>95.277500000000003</v>
      </c>
      <c r="J7527" s="7">
        <v>16.142647192999998</v>
      </c>
      <c r="K7527" s="7">
        <v>1.7064109999999999E-3</v>
      </c>
      <c r="L7527" s="7">
        <v>2.5596199999999999E-4</v>
      </c>
      <c r="M7527" s="7">
        <v>94.6</v>
      </c>
      <c r="N7527" s="7">
        <v>0.01</v>
      </c>
      <c r="O7527" s="7">
        <v>1.5E-3</v>
      </c>
      <c r="P7527" s="7">
        <v>1</v>
      </c>
      <c r="Q7527" s="7">
        <v>28</v>
      </c>
      <c r="R7527" s="7">
        <v>265</v>
      </c>
      <c r="S7527" s="189">
        <v>45625.593981481485</v>
      </c>
    </row>
    <row r="7528" spans="1:19">
      <c r="A7528" s="7">
        <v>1992</v>
      </c>
      <c r="B7528" s="123" t="s">
        <v>537</v>
      </c>
      <c r="C7528" s="123" t="s">
        <v>538</v>
      </c>
      <c r="D7528" s="123" t="s">
        <v>552</v>
      </c>
      <c r="E7528" s="123" t="s">
        <v>531</v>
      </c>
      <c r="F7528" s="7">
        <v>212.56283400500001</v>
      </c>
      <c r="G7528" s="123" t="s">
        <v>532</v>
      </c>
      <c r="H7528" s="7">
        <v>16.208553780999999</v>
      </c>
      <c r="I7528" s="7">
        <v>76.253</v>
      </c>
      <c r="J7528" s="7">
        <v>16.156901012999999</v>
      </c>
      <c r="K7528" s="7">
        <v>6.3768899999999999E-4</v>
      </c>
      <c r="L7528" s="7">
        <v>1.2753800000000001E-4</v>
      </c>
      <c r="M7528" s="7">
        <v>76.010000000000005</v>
      </c>
      <c r="N7528" s="7">
        <v>3.0000000000000001E-3</v>
      </c>
      <c r="O7528" s="7">
        <v>5.9999999999999995E-4</v>
      </c>
      <c r="P7528" s="7">
        <v>1</v>
      </c>
      <c r="Q7528" s="7">
        <v>28</v>
      </c>
      <c r="R7528" s="7">
        <v>265</v>
      </c>
      <c r="S7528" s="189">
        <v>45625.593981481485</v>
      </c>
    </row>
    <row r="7529" spans="1:19">
      <c r="A7529" s="7">
        <v>1992</v>
      </c>
      <c r="B7529" s="123" t="s">
        <v>537</v>
      </c>
      <c r="C7529" s="123" t="s">
        <v>538</v>
      </c>
      <c r="D7529" s="123" t="s">
        <v>552</v>
      </c>
      <c r="E7529" s="123" t="s">
        <v>533</v>
      </c>
      <c r="F7529" s="7">
        <v>1336.897351182</v>
      </c>
      <c r="G7529" s="123" t="s">
        <v>532</v>
      </c>
      <c r="H7529" s="7">
        <v>98.314985574000005</v>
      </c>
      <c r="I7529" s="7">
        <v>73.539666667000006</v>
      </c>
      <c r="J7529" s="7">
        <v>97.990119518</v>
      </c>
      <c r="K7529" s="7">
        <v>4.0106919999999997E-3</v>
      </c>
      <c r="L7529" s="7">
        <v>8.0213799999999998E-4</v>
      </c>
      <c r="M7529" s="7">
        <v>73.296666666999997</v>
      </c>
      <c r="N7529" s="7">
        <v>3.0000000000000001E-3</v>
      </c>
      <c r="O7529" s="7">
        <v>5.9999999999999995E-4</v>
      </c>
      <c r="P7529" s="7">
        <v>1</v>
      </c>
      <c r="Q7529" s="7">
        <v>28</v>
      </c>
      <c r="R7529" s="7">
        <v>265</v>
      </c>
      <c r="S7529" s="189">
        <v>45625.593981481485</v>
      </c>
    </row>
    <row r="7530" spans="1:19">
      <c r="A7530" s="7">
        <v>1992</v>
      </c>
      <c r="B7530" s="123" t="s">
        <v>537</v>
      </c>
      <c r="C7530" s="123" t="s">
        <v>538</v>
      </c>
      <c r="D7530" s="123" t="s">
        <v>552</v>
      </c>
      <c r="E7530" s="123" t="s">
        <v>160</v>
      </c>
      <c r="F7530" s="7">
        <v>6.7335909770000004</v>
      </c>
      <c r="G7530" s="123" t="s">
        <v>532</v>
      </c>
      <c r="H7530" s="7">
        <v>0.48234732200000002</v>
      </c>
      <c r="I7530" s="7">
        <v>71.632999999999996</v>
      </c>
      <c r="J7530" s="7">
        <v>0.48071106000000002</v>
      </c>
      <c r="K7530" s="7">
        <v>2.0200772929999999E-5</v>
      </c>
      <c r="L7530" s="7">
        <v>4.0401545860000001E-6</v>
      </c>
      <c r="M7530" s="7">
        <v>71.39</v>
      </c>
      <c r="N7530" s="7">
        <v>3.0000000000000001E-3</v>
      </c>
      <c r="O7530" s="7">
        <v>5.9999999999999995E-4</v>
      </c>
      <c r="P7530" s="7">
        <v>1</v>
      </c>
      <c r="Q7530" s="7">
        <v>28</v>
      </c>
      <c r="R7530" s="7">
        <v>265</v>
      </c>
      <c r="S7530" s="189">
        <v>45625.593981481485</v>
      </c>
    </row>
    <row r="7531" spans="1:19">
      <c r="A7531" s="7">
        <v>1992</v>
      </c>
      <c r="B7531" s="123" t="s">
        <v>537</v>
      </c>
      <c r="C7531" s="123" t="s">
        <v>538</v>
      </c>
      <c r="D7531" s="123" t="s">
        <v>552</v>
      </c>
      <c r="E7531" s="123" t="s">
        <v>163</v>
      </c>
      <c r="F7531" s="7">
        <v>374.65938948000002</v>
      </c>
      <c r="G7531" s="123" t="s">
        <v>532</v>
      </c>
      <c r="H7531" s="7">
        <v>23.882475453000001</v>
      </c>
      <c r="I7531" s="7">
        <v>63.744500000000002</v>
      </c>
      <c r="J7531" s="7">
        <v>23.862056515999999</v>
      </c>
      <c r="K7531" s="7">
        <v>3.7465900000000001E-4</v>
      </c>
      <c r="L7531" s="7">
        <v>3.7465938950000001E-5</v>
      </c>
      <c r="M7531" s="7">
        <v>63.69</v>
      </c>
      <c r="N7531" s="7">
        <v>1E-3</v>
      </c>
      <c r="O7531" s="7">
        <v>1E-4</v>
      </c>
      <c r="P7531" s="7">
        <v>1</v>
      </c>
      <c r="Q7531" s="7">
        <v>28</v>
      </c>
      <c r="R7531" s="7">
        <v>265</v>
      </c>
      <c r="S7531" s="189">
        <v>45625.593981481485</v>
      </c>
    </row>
    <row r="7532" spans="1:19">
      <c r="A7532" s="7">
        <v>1992</v>
      </c>
      <c r="B7532" s="123" t="s">
        <v>537</v>
      </c>
      <c r="C7532" s="123" t="s">
        <v>538</v>
      </c>
      <c r="D7532" s="123" t="s">
        <v>552</v>
      </c>
      <c r="E7532" s="123" t="s">
        <v>535</v>
      </c>
      <c r="F7532" s="7">
        <v>373.71647072799999</v>
      </c>
      <c r="G7532" s="123" t="s">
        <v>532</v>
      </c>
      <c r="H7532" s="7">
        <v>20.552350448999999</v>
      </c>
      <c r="I7532" s="7">
        <v>54.994500000000002</v>
      </c>
      <c r="J7532" s="7">
        <v>20.531982901999999</v>
      </c>
      <c r="K7532" s="7">
        <v>3.7371600000000001E-4</v>
      </c>
      <c r="L7532" s="7">
        <v>3.7371647069999997E-5</v>
      </c>
      <c r="M7532" s="7">
        <v>54.94</v>
      </c>
      <c r="N7532" s="7">
        <v>1E-3</v>
      </c>
      <c r="O7532" s="7">
        <v>1E-4</v>
      </c>
      <c r="P7532" s="7">
        <v>1</v>
      </c>
      <c r="Q7532" s="7">
        <v>28</v>
      </c>
      <c r="R7532" s="7">
        <v>265</v>
      </c>
      <c r="S7532" s="189">
        <v>45625.593981481485</v>
      </c>
    </row>
    <row r="7533" spans="1:19">
      <c r="A7533" s="7">
        <v>1992</v>
      </c>
      <c r="B7533" s="123" t="s">
        <v>537</v>
      </c>
      <c r="C7533" s="123" t="s">
        <v>538</v>
      </c>
      <c r="D7533" s="123" t="s">
        <v>552</v>
      </c>
      <c r="E7533" s="123" t="s">
        <v>541</v>
      </c>
      <c r="F7533" s="7">
        <v>0</v>
      </c>
      <c r="G7533" s="123" t="s">
        <v>532</v>
      </c>
      <c r="H7533" s="7">
        <v>0</v>
      </c>
      <c r="I7533" s="7"/>
      <c r="J7533" s="7">
        <v>0</v>
      </c>
      <c r="K7533" s="7">
        <v>0</v>
      </c>
      <c r="L7533" s="7">
        <v>0</v>
      </c>
      <c r="M7533" s="7"/>
      <c r="N7533" s="7"/>
      <c r="O7533" s="7"/>
      <c r="P7533" s="7">
        <v>1</v>
      </c>
      <c r="Q7533" s="7">
        <v>28</v>
      </c>
      <c r="R7533" s="7">
        <v>265</v>
      </c>
      <c r="S7533" s="189">
        <v>45625.593981481485</v>
      </c>
    </row>
    <row r="7534" spans="1:19">
      <c r="A7534" s="7">
        <v>1992</v>
      </c>
      <c r="B7534" s="123" t="s">
        <v>537</v>
      </c>
      <c r="C7534" s="123" t="s">
        <v>538</v>
      </c>
      <c r="D7534" s="123" t="s">
        <v>567</v>
      </c>
      <c r="E7534" s="123" t="s">
        <v>540</v>
      </c>
      <c r="F7534" s="7">
        <v>0</v>
      </c>
      <c r="G7534" s="123" t="s">
        <v>532</v>
      </c>
      <c r="H7534" s="7">
        <v>0</v>
      </c>
      <c r="I7534" s="7"/>
      <c r="J7534" s="7">
        <v>0</v>
      </c>
      <c r="K7534" s="7">
        <v>0</v>
      </c>
      <c r="L7534" s="7">
        <v>0</v>
      </c>
      <c r="M7534" s="7"/>
      <c r="N7534" s="7"/>
      <c r="O7534" s="7"/>
      <c r="P7534" s="7">
        <v>1</v>
      </c>
      <c r="Q7534" s="7">
        <v>28</v>
      </c>
      <c r="R7534" s="7">
        <v>265</v>
      </c>
      <c r="S7534" s="189">
        <v>45625.593981481485</v>
      </c>
    </row>
    <row r="7535" spans="1:19">
      <c r="A7535" s="7">
        <v>1992</v>
      </c>
      <c r="B7535" s="123" t="s">
        <v>537</v>
      </c>
      <c r="C7535" s="123" t="s">
        <v>538</v>
      </c>
      <c r="D7535" s="123" t="s">
        <v>567</v>
      </c>
      <c r="E7535" s="123" t="s">
        <v>531</v>
      </c>
      <c r="F7535" s="7">
        <v>54.848476800999997</v>
      </c>
      <c r="G7535" s="123" t="s">
        <v>532</v>
      </c>
      <c r="H7535" s="7">
        <v>4.1823609020000001</v>
      </c>
      <c r="I7535" s="7">
        <v>76.253</v>
      </c>
      <c r="J7535" s="7">
        <v>4.1690327219999999</v>
      </c>
      <c r="K7535" s="7">
        <v>1.6454499999999999E-4</v>
      </c>
      <c r="L7535" s="7">
        <v>3.290908608E-5</v>
      </c>
      <c r="M7535" s="7">
        <v>76.010000000000005</v>
      </c>
      <c r="N7535" s="7">
        <v>3.0000000000000001E-3</v>
      </c>
      <c r="O7535" s="7">
        <v>5.9999999999999995E-4</v>
      </c>
      <c r="P7535" s="7">
        <v>1</v>
      </c>
      <c r="Q7535" s="7">
        <v>28</v>
      </c>
      <c r="R7535" s="7">
        <v>265</v>
      </c>
      <c r="S7535" s="189">
        <v>45625.593981481485</v>
      </c>
    </row>
    <row r="7536" spans="1:19">
      <c r="A7536" s="7">
        <v>1992</v>
      </c>
      <c r="B7536" s="123" t="s">
        <v>537</v>
      </c>
      <c r="C7536" s="123" t="s">
        <v>538</v>
      </c>
      <c r="D7536" s="123" t="s">
        <v>567</v>
      </c>
      <c r="E7536" s="123" t="s">
        <v>533</v>
      </c>
      <c r="F7536" s="7">
        <v>61.931812385999997</v>
      </c>
      <c r="G7536" s="123" t="s">
        <v>532</v>
      </c>
      <c r="H7536" s="7">
        <v>4.5544448390000003</v>
      </c>
      <c r="I7536" s="7">
        <v>73.539666667000006</v>
      </c>
      <c r="J7536" s="7">
        <v>4.5393954089999999</v>
      </c>
      <c r="K7536" s="7">
        <v>1.8579499999999999E-4</v>
      </c>
      <c r="L7536" s="7">
        <v>3.7159087430000002E-5</v>
      </c>
      <c r="M7536" s="7">
        <v>73.296666666999997</v>
      </c>
      <c r="N7536" s="7">
        <v>3.0000000000000001E-3</v>
      </c>
      <c r="O7536" s="7">
        <v>5.9999999999999995E-4</v>
      </c>
      <c r="P7536" s="7">
        <v>1</v>
      </c>
      <c r="Q7536" s="7">
        <v>28</v>
      </c>
      <c r="R7536" s="7">
        <v>265</v>
      </c>
      <c r="S7536" s="189">
        <v>45625.593981481485</v>
      </c>
    </row>
    <row r="7537" spans="1:19">
      <c r="A7537" s="7">
        <v>1992</v>
      </c>
      <c r="B7537" s="123" t="s">
        <v>537</v>
      </c>
      <c r="C7537" s="123" t="s">
        <v>538</v>
      </c>
      <c r="D7537" s="123" t="s">
        <v>567</v>
      </c>
      <c r="E7537" s="123" t="s">
        <v>160</v>
      </c>
      <c r="F7537" s="7">
        <v>1.7374966329999999</v>
      </c>
      <c r="G7537" s="123" t="s">
        <v>532</v>
      </c>
      <c r="H7537" s="7">
        <v>0.12446209599999999</v>
      </c>
      <c r="I7537" s="7">
        <v>71.632999999999996</v>
      </c>
      <c r="J7537" s="7">
        <v>0.124039885</v>
      </c>
      <c r="K7537" s="7">
        <v>5.2124898990000004E-6</v>
      </c>
      <c r="L7537" s="7">
        <v>1.0424979800000001E-6</v>
      </c>
      <c r="M7537" s="7">
        <v>71.39</v>
      </c>
      <c r="N7537" s="7">
        <v>3.0000000000000001E-3</v>
      </c>
      <c r="O7537" s="7">
        <v>5.9999999999999995E-4</v>
      </c>
      <c r="P7537" s="7">
        <v>1</v>
      </c>
      <c r="Q7537" s="7">
        <v>28</v>
      </c>
      <c r="R7537" s="7">
        <v>265</v>
      </c>
      <c r="S7537" s="189">
        <v>45625.593981481485</v>
      </c>
    </row>
    <row r="7538" spans="1:19">
      <c r="A7538" s="7">
        <v>1992</v>
      </c>
      <c r="B7538" s="123" t="s">
        <v>537</v>
      </c>
      <c r="C7538" s="123" t="s">
        <v>538</v>
      </c>
      <c r="D7538" s="123" t="s">
        <v>567</v>
      </c>
      <c r="E7538" s="123" t="s">
        <v>163</v>
      </c>
      <c r="F7538" s="7">
        <v>44.626147568999997</v>
      </c>
      <c r="G7538" s="123" t="s">
        <v>532</v>
      </c>
      <c r="H7538" s="7">
        <v>2.8446714640000001</v>
      </c>
      <c r="I7538" s="7">
        <v>63.744500000000002</v>
      </c>
      <c r="J7538" s="7">
        <v>2.8422393389999998</v>
      </c>
      <c r="K7538" s="7">
        <v>4.4626147569999998E-5</v>
      </c>
      <c r="L7538" s="7">
        <v>4.4626147570000003E-6</v>
      </c>
      <c r="M7538" s="7">
        <v>63.69</v>
      </c>
      <c r="N7538" s="7">
        <v>1E-3</v>
      </c>
      <c r="O7538" s="7">
        <v>1E-4</v>
      </c>
      <c r="P7538" s="7">
        <v>1</v>
      </c>
      <c r="Q7538" s="7">
        <v>28</v>
      </c>
      <c r="R7538" s="7">
        <v>265</v>
      </c>
      <c r="S7538" s="189">
        <v>45625.593981481485</v>
      </c>
    </row>
    <row r="7539" spans="1:19">
      <c r="A7539" s="7">
        <v>1992</v>
      </c>
      <c r="B7539" s="123" t="s">
        <v>537</v>
      </c>
      <c r="C7539" s="123" t="s">
        <v>538</v>
      </c>
      <c r="D7539" s="123" t="s">
        <v>567</v>
      </c>
      <c r="E7539" s="123" t="s">
        <v>535</v>
      </c>
      <c r="F7539" s="7">
        <v>20.644607576999999</v>
      </c>
      <c r="G7539" s="123" t="s">
        <v>532</v>
      </c>
      <c r="H7539" s="7">
        <v>1.135339871</v>
      </c>
      <c r="I7539" s="7">
        <v>54.994500000000002</v>
      </c>
      <c r="J7539" s="7">
        <v>1.13421474</v>
      </c>
      <c r="K7539" s="7">
        <v>2.0644607580000001E-5</v>
      </c>
      <c r="L7539" s="7">
        <v>2.064460758E-6</v>
      </c>
      <c r="M7539" s="7">
        <v>54.94</v>
      </c>
      <c r="N7539" s="7">
        <v>1E-3</v>
      </c>
      <c r="O7539" s="7">
        <v>1E-4</v>
      </c>
      <c r="P7539" s="7">
        <v>1</v>
      </c>
      <c r="Q7539" s="7">
        <v>28</v>
      </c>
      <c r="R7539" s="7">
        <v>265</v>
      </c>
      <c r="S7539" s="189">
        <v>45625.593981481485</v>
      </c>
    </row>
    <row r="7540" spans="1:19">
      <c r="A7540" s="7">
        <v>1992</v>
      </c>
      <c r="B7540" s="123" t="s">
        <v>537</v>
      </c>
      <c r="C7540" s="123" t="s">
        <v>538</v>
      </c>
      <c r="D7540" s="123" t="s">
        <v>567</v>
      </c>
      <c r="E7540" s="123" t="s">
        <v>541</v>
      </c>
      <c r="F7540" s="7">
        <v>0</v>
      </c>
      <c r="G7540" s="123" t="s">
        <v>532</v>
      </c>
      <c r="H7540" s="7">
        <v>0</v>
      </c>
      <c r="I7540" s="7"/>
      <c r="J7540" s="7">
        <v>0</v>
      </c>
      <c r="K7540" s="7">
        <v>0</v>
      </c>
      <c r="L7540" s="7">
        <v>0</v>
      </c>
      <c r="M7540" s="7"/>
      <c r="N7540" s="7"/>
      <c r="O7540" s="7"/>
      <c r="P7540" s="7">
        <v>1</v>
      </c>
      <c r="Q7540" s="7">
        <v>28</v>
      </c>
      <c r="R7540" s="7">
        <v>265</v>
      </c>
      <c r="S7540" s="189">
        <v>45625.593981481485</v>
      </c>
    </row>
    <row r="7541" spans="1:19">
      <c r="A7541" s="7">
        <v>1992</v>
      </c>
      <c r="B7541" s="123" t="s">
        <v>537</v>
      </c>
      <c r="C7541" s="123" t="s">
        <v>538</v>
      </c>
      <c r="D7541" s="123" t="s">
        <v>568</v>
      </c>
      <c r="E7541" s="123" t="s">
        <v>540</v>
      </c>
      <c r="F7541" s="7">
        <v>0</v>
      </c>
      <c r="G7541" s="123" t="s">
        <v>532</v>
      </c>
      <c r="H7541" s="7">
        <v>0</v>
      </c>
      <c r="I7541" s="7"/>
      <c r="J7541" s="7">
        <v>0</v>
      </c>
      <c r="K7541" s="7">
        <v>0</v>
      </c>
      <c r="L7541" s="7">
        <v>0</v>
      </c>
      <c r="M7541" s="7"/>
      <c r="N7541" s="7"/>
      <c r="O7541" s="7"/>
      <c r="P7541" s="7">
        <v>1</v>
      </c>
      <c r="Q7541" s="7">
        <v>28</v>
      </c>
      <c r="R7541" s="7">
        <v>265</v>
      </c>
      <c r="S7541" s="189">
        <v>45625.593981481485</v>
      </c>
    </row>
    <row r="7542" spans="1:19">
      <c r="A7542" s="7">
        <v>1992</v>
      </c>
      <c r="B7542" s="123" t="s">
        <v>537</v>
      </c>
      <c r="C7542" s="123" t="s">
        <v>538</v>
      </c>
      <c r="D7542" s="123" t="s">
        <v>568</v>
      </c>
      <c r="E7542" s="123" t="s">
        <v>569</v>
      </c>
      <c r="F7542" s="7">
        <v>0</v>
      </c>
      <c r="G7542" s="123" t="s">
        <v>532</v>
      </c>
      <c r="H7542" s="7">
        <v>0</v>
      </c>
      <c r="I7542" s="7"/>
      <c r="J7542" s="7">
        <v>0</v>
      </c>
      <c r="K7542" s="7">
        <v>0</v>
      </c>
      <c r="L7542" s="7">
        <v>0</v>
      </c>
      <c r="M7542" s="7"/>
      <c r="N7542" s="7"/>
      <c r="O7542" s="7"/>
      <c r="P7542" s="7">
        <v>1</v>
      </c>
      <c r="Q7542" s="7">
        <v>28</v>
      </c>
      <c r="R7542" s="7">
        <v>265</v>
      </c>
      <c r="S7542" s="189">
        <v>45625.593981481485</v>
      </c>
    </row>
    <row r="7543" spans="1:19">
      <c r="A7543" s="7">
        <v>1992</v>
      </c>
      <c r="B7543" s="123" t="s">
        <v>537</v>
      </c>
      <c r="C7543" s="123" t="s">
        <v>538</v>
      </c>
      <c r="D7543" s="123" t="s">
        <v>568</v>
      </c>
      <c r="E7543" s="123" t="s">
        <v>531</v>
      </c>
      <c r="F7543" s="7">
        <v>93.923711022999996</v>
      </c>
      <c r="G7543" s="123" t="s">
        <v>532</v>
      </c>
      <c r="H7543" s="7">
        <v>7.1619647369999999</v>
      </c>
      <c r="I7543" s="7">
        <v>76.253</v>
      </c>
      <c r="J7543" s="7">
        <v>7.1391412750000001</v>
      </c>
      <c r="K7543" s="7">
        <v>2.81771E-4</v>
      </c>
      <c r="L7543" s="7">
        <v>5.6354226610000001E-5</v>
      </c>
      <c r="M7543" s="7">
        <v>76.010000000000005</v>
      </c>
      <c r="N7543" s="7">
        <v>3.0000000000000001E-3</v>
      </c>
      <c r="O7543" s="7">
        <v>5.9999999999999995E-4</v>
      </c>
      <c r="P7543" s="7">
        <v>1</v>
      </c>
      <c r="Q7543" s="7">
        <v>28</v>
      </c>
      <c r="R7543" s="7">
        <v>265</v>
      </c>
      <c r="S7543" s="189">
        <v>45625.593981481485</v>
      </c>
    </row>
    <row r="7544" spans="1:19">
      <c r="A7544" s="7">
        <v>1992</v>
      </c>
      <c r="B7544" s="123" t="s">
        <v>537</v>
      </c>
      <c r="C7544" s="123" t="s">
        <v>538</v>
      </c>
      <c r="D7544" s="123" t="s">
        <v>568</v>
      </c>
      <c r="E7544" s="123" t="s">
        <v>533</v>
      </c>
      <c r="F7544" s="7">
        <v>42.026351931000001</v>
      </c>
      <c r="G7544" s="123" t="s">
        <v>532</v>
      </c>
      <c r="H7544" s="7">
        <v>3.0906039120000002</v>
      </c>
      <c r="I7544" s="7">
        <v>73.539666667000006</v>
      </c>
      <c r="J7544" s="7">
        <v>3.080391509</v>
      </c>
      <c r="K7544" s="7">
        <v>1.26079E-4</v>
      </c>
      <c r="L7544" s="7">
        <v>2.5215811160000001E-5</v>
      </c>
      <c r="M7544" s="7">
        <v>73.296666666999997</v>
      </c>
      <c r="N7544" s="7">
        <v>3.0000000000000001E-3</v>
      </c>
      <c r="O7544" s="7">
        <v>5.9999999999999995E-4</v>
      </c>
      <c r="P7544" s="7">
        <v>1</v>
      </c>
      <c r="Q7544" s="7">
        <v>28</v>
      </c>
      <c r="R7544" s="7">
        <v>265</v>
      </c>
      <c r="S7544" s="189">
        <v>45625.593981481485</v>
      </c>
    </row>
    <row r="7545" spans="1:19">
      <c r="A7545" s="7">
        <v>1992</v>
      </c>
      <c r="B7545" s="123" t="s">
        <v>537</v>
      </c>
      <c r="C7545" s="123" t="s">
        <v>538</v>
      </c>
      <c r="D7545" s="123" t="s">
        <v>568</v>
      </c>
      <c r="E7545" s="123" t="s">
        <v>160</v>
      </c>
      <c r="F7545" s="7">
        <v>2.9753265949999999</v>
      </c>
      <c r="G7545" s="123" t="s">
        <v>532</v>
      </c>
      <c r="H7545" s="7">
        <v>0.21313156999999999</v>
      </c>
      <c r="I7545" s="7">
        <v>71.632999999999996</v>
      </c>
      <c r="J7545" s="7">
        <v>0.21240856599999999</v>
      </c>
      <c r="K7545" s="7">
        <v>8.9259797849999996E-6</v>
      </c>
      <c r="L7545" s="7">
        <v>1.7851959569999999E-6</v>
      </c>
      <c r="M7545" s="7">
        <v>71.39</v>
      </c>
      <c r="N7545" s="7">
        <v>3.0000000000000001E-3</v>
      </c>
      <c r="O7545" s="7">
        <v>5.9999999999999995E-4</v>
      </c>
      <c r="P7545" s="7">
        <v>1</v>
      </c>
      <c r="Q7545" s="7">
        <v>28</v>
      </c>
      <c r="R7545" s="7">
        <v>265</v>
      </c>
      <c r="S7545" s="189">
        <v>45625.593981481485</v>
      </c>
    </row>
    <row r="7546" spans="1:19">
      <c r="A7546" s="7">
        <v>1992</v>
      </c>
      <c r="B7546" s="123" t="s">
        <v>537</v>
      </c>
      <c r="C7546" s="123" t="s">
        <v>538</v>
      </c>
      <c r="D7546" s="123" t="s">
        <v>568</v>
      </c>
      <c r="E7546" s="123" t="s">
        <v>163</v>
      </c>
      <c r="F7546" s="7">
        <v>32.311403200999997</v>
      </c>
      <c r="G7546" s="123" t="s">
        <v>532</v>
      </c>
      <c r="H7546" s="7">
        <v>2.0596742410000002</v>
      </c>
      <c r="I7546" s="7">
        <v>63.744500000000002</v>
      </c>
      <c r="J7546" s="7">
        <v>2.0579132699999998</v>
      </c>
      <c r="K7546" s="7">
        <v>3.2311403200000002E-5</v>
      </c>
      <c r="L7546" s="7">
        <v>3.23114032E-6</v>
      </c>
      <c r="M7546" s="7">
        <v>63.69</v>
      </c>
      <c r="N7546" s="7">
        <v>1E-3</v>
      </c>
      <c r="O7546" s="7">
        <v>1E-4</v>
      </c>
      <c r="P7546" s="7">
        <v>1</v>
      </c>
      <c r="Q7546" s="7">
        <v>28</v>
      </c>
      <c r="R7546" s="7">
        <v>265</v>
      </c>
      <c r="S7546" s="189">
        <v>45625.593981481485</v>
      </c>
    </row>
    <row r="7547" spans="1:19">
      <c r="A7547" s="7">
        <v>1992</v>
      </c>
      <c r="B7547" s="123" t="s">
        <v>537</v>
      </c>
      <c r="C7547" s="123" t="s">
        <v>538</v>
      </c>
      <c r="D7547" s="123" t="s">
        <v>568</v>
      </c>
      <c r="E7547" s="123" t="s">
        <v>535</v>
      </c>
      <c r="F7547" s="7">
        <v>2468.222014385</v>
      </c>
      <c r="G7547" s="123" t="s">
        <v>532</v>
      </c>
      <c r="H7547" s="7">
        <v>135.73863557000001</v>
      </c>
      <c r="I7547" s="7">
        <v>54.994500000000002</v>
      </c>
      <c r="J7547" s="7">
        <v>135.60411747000001</v>
      </c>
      <c r="K7547" s="7">
        <v>2.468222E-3</v>
      </c>
      <c r="L7547" s="7">
        <v>2.46822E-4</v>
      </c>
      <c r="M7547" s="7">
        <v>54.94</v>
      </c>
      <c r="N7547" s="7">
        <v>1E-3</v>
      </c>
      <c r="O7547" s="7">
        <v>1E-4</v>
      </c>
      <c r="P7547" s="7">
        <v>1</v>
      </c>
      <c r="Q7547" s="7">
        <v>28</v>
      </c>
      <c r="R7547" s="7">
        <v>265</v>
      </c>
      <c r="S7547" s="189">
        <v>45625.593981481485</v>
      </c>
    </row>
    <row r="7548" spans="1:19">
      <c r="A7548" s="7">
        <v>1992</v>
      </c>
      <c r="B7548" s="123" t="s">
        <v>537</v>
      </c>
      <c r="C7548" s="123" t="s">
        <v>538</v>
      </c>
      <c r="D7548" s="123" t="s">
        <v>568</v>
      </c>
      <c r="E7548" s="123" t="s">
        <v>541</v>
      </c>
      <c r="F7548" s="7">
        <v>0</v>
      </c>
      <c r="G7548" s="123" t="s">
        <v>532</v>
      </c>
      <c r="H7548" s="7">
        <v>0</v>
      </c>
      <c r="I7548" s="7"/>
      <c r="J7548" s="7">
        <v>0</v>
      </c>
      <c r="K7548" s="7">
        <v>0</v>
      </c>
      <c r="L7548" s="7">
        <v>0</v>
      </c>
      <c r="M7548" s="7"/>
      <c r="N7548" s="7"/>
      <c r="O7548" s="7"/>
      <c r="P7548" s="7">
        <v>1</v>
      </c>
      <c r="Q7548" s="7">
        <v>28</v>
      </c>
      <c r="R7548" s="7">
        <v>265</v>
      </c>
      <c r="S7548" s="189">
        <v>45625.593981481485</v>
      </c>
    </row>
    <row r="7549" spans="1:19">
      <c r="A7549" s="7">
        <v>1992</v>
      </c>
      <c r="B7549" s="123" t="s">
        <v>537</v>
      </c>
      <c r="C7549" s="123" t="s">
        <v>538</v>
      </c>
      <c r="D7549" s="123" t="s">
        <v>568</v>
      </c>
      <c r="E7549" s="123" t="s">
        <v>593</v>
      </c>
      <c r="F7549" s="7">
        <v>44.003267999999998</v>
      </c>
      <c r="G7549" s="123" t="s">
        <v>532</v>
      </c>
      <c r="H7549" s="7">
        <v>3.237599114</v>
      </c>
      <c r="I7549" s="7">
        <v>73.576333332999994</v>
      </c>
      <c r="J7549" s="7">
        <v>3.2269063199999999</v>
      </c>
      <c r="K7549" s="7">
        <v>1.3201E-4</v>
      </c>
      <c r="L7549" s="7">
        <v>2.6401960799999999E-5</v>
      </c>
      <c r="M7549" s="7">
        <v>73.333333332999999</v>
      </c>
      <c r="N7549" s="7">
        <v>3.0000000000000001E-3</v>
      </c>
      <c r="O7549" s="7">
        <v>5.9999999999999995E-4</v>
      </c>
      <c r="P7549" s="7">
        <v>1</v>
      </c>
      <c r="Q7549" s="7">
        <v>28</v>
      </c>
      <c r="R7549" s="7">
        <v>265</v>
      </c>
      <c r="S7549" s="189">
        <v>45625.593981481485</v>
      </c>
    </row>
    <row r="7550" spans="1:19">
      <c r="A7550" s="7">
        <v>1992</v>
      </c>
      <c r="B7550" s="123" t="s">
        <v>537</v>
      </c>
      <c r="C7550" s="123" t="s">
        <v>538</v>
      </c>
      <c r="D7550" s="123" t="s">
        <v>566</v>
      </c>
      <c r="E7550" s="123" t="s">
        <v>540</v>
      </c>
      <c r="F7550" s="7">
        <v>0</v>
      </c>
      <c r="G7550" s="123" t="s">
        <v>532</v>
      </c>
      <c r="H7550" s="7">
        <v>0</v>
      </c>
      <c r="I7550" s="7"/>
      <c r="J7550" s="7">
        <v>0</v>
      </c>
      <c r="K7550" s="7">
        <v>0</v>
      </c>
      <c r="L7550" s="7">
        <v>0</v>
      </c>
      <c r="M7550" s="7"/>
      <c r="N7550" s="7"/>
      <c r="O7550" s="7"/>
      <c r="P7550" s="7">
        <v>1</v>
      </c>
      <c r="Q7550" s="7">
        <v>28</v>
      </c>
      <c r="R7550" s="7">
        <v>265</v>
      </c>
      <c r="S7550" s="189">
        <v>45625.593981481485</v>
      </c>
    </row>
    <row r="7551" spans="1:19">
      <c r="A7551" s="7">
        <v>1992</v>
      </c>
      <c r="B7551" s="123" t="s">
        <v>537</v>
      </c>
      <c r="C7551" s="123" t="s">
        <v>538</v>
      </c>
      <c r="D7551" s="123" t="s">
        <v>566</v>
      </c>
      <c r="E7551" s="123" t="s">
        <v>531</v>
      </c>
      <c r="F7551" s="7">
        <v>0</v>
      </c>
      <c r="G7551" s="123" t="s">
        <v>532</v>
      </c>
      <c r="H7551" s="7">
        <v>0</v>
      </c>
      <c r="I7551" s="7"/>
      <c r="J7551" s="7">
        <v>0</v>
      </c>
      <c r="K7551" s="7">
        <v>0</v>
      </c>
      <c r="L7551" s="7">
        <v>0</v>
      </c>
      <c r="M7551" s="7"/>
      <c r="N7551" s="7"/>
      <c r="O7551" s="7"/>
      <c r="P7551" s="7">
        <v>1</v>
      </c>
      <c r="Q7551" s="7">
        <v>28</v>
      </c>
      <c r="R7551" s="7">
        <v>265</v>
      </c>
      <c r="S7551" s="189">
        <v>45625.593981481485</v>
      </c>
    </row>
    <row r="7552" spans="1:19">
      <c r="A7552" s="7">
        <v>1992</v>
      </c>
      <c r="B7552" s="123" t="s">
        <v>537</v>
      </c>
      <c r="C7552" s="123" t="s">
        <v>538</v>
      </c>
      <c r="D7552" s="123" t="s">
        <v>566</v>
      </c>
      <c r="E7552" s="123" t="s">
        <v>533</v>
      </c>
      <c r="F7552" s="7">
        <v>1683.274490433</v>
      </c>
      <c r="G7552" s="123" t="s">
        <v>532</v>
      </c>
      <c r="H7552" s="7">
        <v>123.787444936</v>
      </c>
      <c r="I7552" s="7">
        <v>73.539666667000006</v>
      </c>
      <c r="J7552" s="7">
        <v>123.378409234</v>
      </c>
      <c r="K7552" s="7">
        <v>5.0498230000000002E-3</v>
      </c>
      <c r="L7552" s="7">
        <v>1.009965E-3</v>
      </c>
      <c r="M7552" s="7">
        <v>73.296666666999997</v>
      </c>
      <c r="N7552" s="7">
        <v>3.0000000000000001E-3</v>
      </c>
      <c r="O7552" s="7">
        <v>5.9999999999999995E-4</v>
      </c>
      <c r="P7552" s="7">
        <v>1</v>
      </c>
      <c r="Q7552" s="7">
        <v>28</v>
      </c>
      <c r="R7552" s="7">
        <v>265</v>
      </c>
      <c r="S7552" s="189">
        <v>45625.593981481485</v>
      </c>
    </row>
    <row r="7553" spans="1:19">
      <c r="A7553" s="7">
        <v>1992</v>
      </c>
      <c r="B7553" s="123" t="s">
        <v>537</v>
      </c>
      <c r="C7553" s="123" t="s">
        <v>538</v>
      </c>
      <c r="D7553" s="123" t="s">
        <v>566</v>
      </c>
      <c r="E7553" s="123" t="s">
        <v>160</v>
      </c>
      <c r="F7553" s="7">
        <v>35.470994443999999</v>
      </c>
      <c r="G7553" s="123" t="s">
        <v>532</v>
      </c>
      <c r="H7553" s="7">
        <v>2.540893745</v>
      </c>
      <c r="I7553" s="7">
        <v>71.632999999999996</v>
      </c>
      <c r="J7553" s="7">
        <v>2.532274293</v>
      </c>
      <c r="K7553" s="7">
        <v>1.06413E-4</v>
      </c>
      <c r="L7553" s="7">
        <v>2.1282596669999999E-5</v>
      </c>
      <c r="M7553" s="7">
        <v>71.39</v>
      </c>
      <c r="N7553" s="7">
        <v>3.0000000000000001E-3</v>
      </c>
      <c r="O7553" s="7">
        <v>5.9999999999999995E-4</v>
      </c>
      <c r="P7553" s="7">
        <v>1</v>
      </c>
      <c r="Q7553" s="7">
        <v>28</v>
      </c>
      <c r="R7553" s="7">
        <v>265</v>
      </c>
      <c r="S7553" s="189">
        <v>45625.593981481485</v>
      </c>
    </row>
    <row r="7554" spans="1:19">
      <c r="A7554" s="7">
        <v>1992</v>
      </c>
      <c r="B7554" s="123" t="s">
        <v>537</v>
      </c>
      <c r="C7554" s="123" t="s">
        <v>538</v>
      </c>
      <c r="D7554" s="123" t="s">
        <v>566</v>
      </c>
      <c r="E7554" s="123" t="s">
        <v>163</v>
      </c>
      <c r="F7554" s="7">
        <v>18.527314547</v>
      </c>
      <c r="G7554" s="123" t="s">
        <v>532</v>
      </c>
      <c r="H7554" s="7">
        <v>1.181014402</v>
      </c>
      <c r="I7554" s="7">
        <v>63.744500000000002</v>
      </c>
      <c r="J7554" s="7">
        <v>1.1800046630000001</v>
      </c>
      <c r="K7554" s="7">
        <v>1.852731455E-5</v>
      </c>
      <c r="L7554" s="7">
        <v>1.8527314549999999E-6</v>
      </c>
      <c r="M7554" s="7">
        <v>63.69</v>
      </c>
      <c r="N7554" s="7">
        <v>1E-3</v>
      </c>
      <c r="O7554" s="7">
        <v>1E-4</v>
      </c>
      <c r="P7554" s="7">
        <v>1</v>
      </c>
      <c r="Q7554" s="7">
        <v>28</v>
      </c>
      <c r="R7554" s="7">
        <v>265</v>
      </c>
      <c r="S7554" s="189">
        <v>45625.593981481485</v>
      </c>
    </row>
    <row r="7555" spans="1:19">
      <c r="A7555" s="7">
        <v>1992</v>
      </c>
      <c r="B7555" s="123" t="s">
        <v>537</v>
      </c>
      <c r="C7555" s="123" t="s">
        <v>538</v>
      </c>
      <c r="D7555" s="123" t="s">
        <v>566</v>
      </c>
      <c r="E7555" s="123" t="s">
        <v>535</v>
      </c>
      <c r="F7555" s="7">
        <v>0</v>
      </c>
      <c r="G7555" s="123" t="s">
        <v>532</v>
      </c>
      <c r="H7555" s="7">
        <v>0</v>
      </c>
      <c r="I7555" s="7"/>
      <c r="J7555" s="7">
        <v>0</v>
      </c>
      <c r="K7555" s="7">
        <v>0</v>
      </c>
      <c r="L7555" s="7">
        <v>0</v>
      </c>
      <c r="M7555" s="7"/>
      <c r="N7555" s="7"/>
      <c r="O7555" s="7"/>
      <c r="P7555" s="7">
        <v>1</v>
      </c>
      <c r="Q7555" s="7">
        <v>28</v>
      </c>
      <c r="R7555" s="7">
        <v>265</v>
      </c>
      <c r="S7555" s="189">
        <v>45625.593981481485</v>
      </c>
    </row>
    <row r="7556" spans="1:19">
      <c r="A7556" s="7">
        <v>1992</v>
      </c>
      <c r="B7556" s="123" t="s">
        <v>537</v>
      </c>
      <c r="C7556" s="123" t="s">
        <v>538</v>
      </c>
      <c r="D7556" s="123" t="s">
        <v>566</v>
      </c>
      <c r="E7556" s="123" t="s">
        <v>541</v>
      </c>
      <c r="F7556" s="7">
        <v>0</v>
      </c>
      <c r="G7556" s="123" t="s">
        <v>532</v>
      </c>
      <c r="H7556" s="7">
        <v>0</v>
      </c>
      <c r="I7556" s="7"/>
      <c r="J7556" s="7">
        <v>0</v>
      </c>
      <c r="K7556" s="7">
        <v>0</v>
      </c>
      <c r="L7556" s="7">
        <v>0</v>
      </c>
      <c r="M7556" s="7"/>
      <c r="N7556" s="7"/>
      <c r="O7556" s="7"/>
      <c r="P7556" s="7">
        <v>1</v>
      </c>
      <c r="Q7556" s="7">
        <v>28</v>
      </c>
      <c r="R7556" s="7">
        <v>265</v>
      </c>
      <c r="S7556" s="189">
        <v>45625.593981481485</v>
      </c>
    </row>
    <row r="7557" spans="1:19">
      <c r="A7557" s="7">
        <v>1992</v>
      </c>
      <c r="B7557" s="123" t="s">
        <v>537</v>
      </c>
      <c r="C7557" s="123" t="s">
        <v>553</v>
      </c>
      <c r="D7557" s="123" t="s">
        <v>554</v>
      </c>
      <c r="E7557" s="123" t="s">
        <v>533</v>
      </c>
      <c r="F7557" s="7">
        <v>14748.421679999999</v>
      </c>
      <c r="G7557" s="123" t="s">
        <v>532</v>
      </c>
      <c r="H7557" s="7">
        <v>1091.118989517</v>
      </c>
      <c r="I7557" s="7">
        <v>73.982085214999998</v>
      </c>
      <c r="J7557" s="7">
        <v>1081.0593091440001</v>
      </c>
      <c r="K7557" s="7">
        <v>0.107373524</v>
      </c>
      <c r="L7557" s="7">
        <v>2.6615930999999999E-2</v>
      </c>
      <c r="M7557" s="7">
        <v>73.3</v>
      </c>
      <c r="N7557" s="7">
        <v>7.2803399999999997E-3</v>
      </c>
      <c r="O7557" s="7">
        <v>1.804663E-3</v>
      </c>
      <c r="P7557" s="7">
        <v>1</v>
      </c>
      <c r="Q7557" s="7">
        <v>28</v>
      </c>
      <c r="R7557" s="7">
        <v>265</v>
      </c>
      <c r="S7557" s="189">
        <v>45625.593981481485</v>
      </c>
    </row>
    <row r="7558" spans="1:19">
      <c r="A7558" s="7">
        <v>1992</v>
      </c>
      <c r="B7558" s="123" t="s">
        <v>537</v>
      </c>
      <c r="C7558" s="123" t="s">
        <v>553</v>
      </c>
      <c r="D7558" s="123" t="s">
        <v>555</v>
      </c>
      <c r="E7558" s="123" t="s">
        <v>533</v>
      </c>
      <c r="F7558" s="7">
        <v>0</v>
      </c>
      <c r="G7558" s="123" t="s">
        <v>532</v>
      </c>
      <c r="H7558" s="7">
        <v>0</v>
      </c>
      <c r="I7558" s="7"/>
      <c r="J7558" s="7">
        <v>0</v>
      </c>
      <c r="K7558" s="7">
        <v>0</v>
      </c>
      <c r="L7558" s="7">
        <v>0</v>
      </c>
      <c r="M7558" s="7"/>
      <c r="N7558" s="7"/>
      <c r="O7558" s="7"/>
      <c r="P7558" s="7">
        <v>1</v>
      </c>
      <c r="Q7558" s="7">
        <v>28</v>
      </c>
      <c r="R7558" s="7">
        <v>265</v>
      </c>
      <c r="S7558" s="189">
        <v>45625.593981481485</v>
      </c>
    </row>
    <row r="7559" spans="1:19">
      <c r="A7559" s="7">
        <v>1992</v>
      </c>
      <c r="B7559" s="123" t="s">
        <v>537</v>
      </c>
      <c r="C7559" s="123" t="s">
        <v>553</v>
      </c>
      <c r="D7559" s="123" t="s">
        <v>555</v>
      </c>
      <c r="E7559" s="123" t="s">
        <v>159</v>
      </c>
      <c r="F7559" s="7">
        <v>0</v>
      </c>
      <c r="G7559" s="123" t="s">
        <v>532</v>
      </c>
      <c r="H7559" s="7">
        <v>0</v>
      </c>
      <c r="I7559" s="7"/>
      <c r="J7559" s="7">
        <v>0</v>
      </c>
      <c r="K7559" s="7">
        <v>0</v>
      </c>
      <c r="L7559" s="7">
        <v>0</v>
      </c>
      <c r="M7559" s="7"/>
      <c r="N7559" s="7"/>
      <c r="O7559" s="7"/>
      <c r="P7559" s="7">
        <v>1</v>
      </c>
      <c r="Q7559" s="7">
        <v>28</v>
      </c>
      <c r="R7559" s="7">
        <v>265</v>
      </c>
      <c r="S7559" s="189">
        <v>45625.593981481485</v>
      </c>
    </row>
    <row r="7560" spans="1:19">
      <c r="A7560" s="7">
        <v>1992</v>
      </c>
      <c r="B7560" s="123" t="s">
        <v>537</v>
      </c>
      <c r="C7560" s="123" t="s">
        <v>553</v>
      </c>
      <c r="D7560" s="123" t="s">
        <v>560</v>
      </c>
      <c r="E7560" s="123" t="s">
        <v>533</v>
      </c>
      <c r="F7560" s="7">
        <v>7028.9230820920002</v>
      </c>
      <c r="G7560" s="123" t="s">
        <v>532</v>
      </c>
      <c r="H7560" s="7">
        <v>520.01438642899996</v>
      </c>
      <c r="I7560" s="7">
        <v>73.982085214999998</v>
      </c>
      <c r="J7560" s="7">
        <v>515.22006191699995</v>
      </c>
      <c r="K7560" s="7">
        <v>5.1172950000000002E-2</v>
      </c>
      <c r="L7560" s="7">
        <v>1.2684836999999999E-2</v>
      </c>
      <c r="M7560" s="7">
        <v>73.3</v>
      </c>
      <c r="N7560" s="7">
        <v>7.2803399999999997E-3</v>
      </c>
      <c r="O7560" s="7">
        <v>1.804663E-3</v>
      </c>
      <c r="P7560" s="7">
        <v>1</v>
      </c>
      <c r="Q7560" s="7">
        <v>28</v>
      </c>
      <c r="R7560" s="7">
        <v>265</v>
      </c>
      <c r="S7560" s="189">
        <v>45625.593981481485</v>
      </c>
    </row>
    <row r="7561" spans="1:19">
      <c r="A7561" s="7">
        <v>1992</v>
      </c>
      <c r="B7561" s="123" t="s">
        <v>537</v>
      </c>
      <c r="C7561" s="123" t="s">
        <v>553</v>
      </c>
      <c r="D7561" s="123" t="s">
        <v>560</v>
      </c>
      <c r="E7561" s="123" t="s">
        <v>159</v>
      </c>
      <c r="F7561" s="7">
        <v>34998.634597675002</v>
      </c>
      <c r="G7561" s="123" t="s">
        <v>532</v>
      </c>
      <c r="H7561" s="7">
        <v>2524.9173281369999</v>
      </c>
      <c r="I7561" s="7">
        <v>72.143309508000002</v>
      </c>
      <c r="J7561" s="7">
        <v>2448.5044764529998</v>
      </c>
      <c r="K7561" s="7">
        <v>1.4739453069999999</v>
      </c>
      <c r="L7561" s="7">
        <v>0.13261276599999999</v>
      </c>
      <c r="M7561" s="7">
        <v>69.959999999999994</v>
      </c>
      <c r="N7561" s="7">
        <v>4.2114366E-2</v>
      </c>
      <c r="O7561" s="7">
        <v>3.7890839999999999E-3</v>
      </c>
      <c r="P7561" s="7">
        <v>1</v>
      </c>
      <c r="Q7561" s="7">
        <v>28</v>
      </c>
      <c r="R7561" s="7">
        <v>265</v>
      </c>
      <c r="S7561" s="189">
        <v>45625.593981481485</v>
      </c>
    </row>
    <row r="7562" spans="1:19">
      <c r="A7562" s="7">
        <v>1992</v>
      </c>
      <c r="B7562" s="123" t="s">
        <v>537</v>
      </c>
      <c r="C7562" s="123" t="s">
        <v>553</v>
      </c>
      <c r="D7562" s="123" t="s">
        <v>560</v>
      </c>
      <c r="E7562" s="123" t="s">
        <v>163</v>
      </c>
      <c r="F7562" s="7">
        <v>332.02489772600001</v>
      </c>
      <c r="G7562" s="123" t="s">
        <v>532</v>
      </c>
      <c r="H7562" s="7">
        <v>21.311425557</v>
      </c>
      <c r="I7562" s="7">
        <v>64.186227307999999</v>
      </c>
      <c r="J7562" s="7">
        <v>21.149985985000001</v>
      </c>
      <c r="K7562" s="7">
        <v>5.765699E-3</v>
      </c>
      <c r="L7562" s="7">
        <v>0</v>
      </c>
      <c r="M7562" s="7">
        <v>63.7</v>
      </c>
      <c r="N7562" s="7">
        <v>1.7365261E-2</v>
      </c>
      <c r="O7562" s="7">
        <v>0</v>
      </c>
      <c r="P7562" s="7">
        <v>1</v>
      </c>
      <c r="Q7562" s="7">
        <v>28</v>
      </c>
      <c r="R7562" s="7"/>
      <c r="S7562" s="189">
        <v>45625.593981481485</v>
      </c>
    </row>
    <row r="7563" spans="1:19">
      <c r="A7563" s="7">
        <v>1992</v>
      </c>
      <c r="B7563" s="123" t="s">
        <v>537</v>
      </c>
      <c r="C7563" s="123" t="s">
        <v>553</v>
      </c>
      <c r="D7563" s="123" t="s">
        <v>559</v>
      </c>
      <c r="E7563" s="123" t="s">
        <v>533</v>
      </c>
      <c r="F7563" s="7">
        <v>2111.373243433</v>
      </c>
      <c r="G7563" s="123" t="s">
        <v>532</v>
      </c>
      <c r="H7563" s="7">
        <v>156.203795216</v>
      </c>
      <c r="I7563" s="7">
        <v>73.982085214999998</v>
      </c>
      <c r="J7563" s="7">
        <v>154.763658744</v>
      </c>
      <c r="K7563" s="7">
        <v>1.5371515000000001E-2</v>
      </c>
      <c r="L7563" s="7">
        <v>3.8103170000000001E-3</v>
      </c>
      <c r="M7563" s="7">
        <v>73.3</v>
      </c>
      <c r="N7563" s="7">
        <v>7.2803399999999997E-3</v>
      </c>
      <c r="O7563" s="7">
        <v>1.804663E-3</v>
      </c>
      <c r="P7563" s="7">
        <v>1</v>
      </c>
      <c r="Q7563" s="7">
        <v>28</v>
      </c>
      <c r="R7563" s="7">
        <v>265</v>
      </c>
      <c r="S7563" s="189">
        <v>45625.593981481485</v>
      </c>
    </row>
    <row r="7564" spans="1:19">
      <c r="A7564" s="7">
        <v>1992</v>
      </c>
      <c r="B7564" s="123" t="s">
        <v>537</v>
      </c>
      <c r="C7564" s="123" t="s">
        <v>553</v>
      </c>
      <c r="D7564" s="123" t="s">
        <v>559</v>
      </c>
      <c r="E7564" s="123" t="s">
        <v>159</v>
      </c>
      <c r="F7564" s="7">
        <v>230.20701120000001</v>
      </c>
      <c r="G7564" s="123" t="s">
        <v>532</v>
      </c>
      <c r="H7564" s="7">
        <v>16.607895660000001</v>
      </c>
      <c r="I7564" s="7">
        <v>72.143309508000002</v>
      </c>
      <c r="J7564" s="7">
        <v>16.105282504000002</v>
      </c>
      <c r="K7564" s="7">
        <v>9.6950219999999993E-3</v>
      </c>
      <c r="L7564" s="7">
        <v>8.7227400000000003E-4</v>
      </c>
      <c r="M7564" s="7">
        <v>69.959999999999994</v>
      </c>
      <c r="N7564" s="7">
        <v>4.2114366E-2</v>
      </c>
      <c r="O7564" s="7">
        <v>3.7890839999999999E-3</v>
      </c>
      <c r="P7564" s="7">
        <v>1</v>
      </c>
      <c r="Q7564" s="7">
        <v>28</v>
      </c>
      <c r="R7564" s="7">
        <v>265</v>
      </c>
      <c r="S7564" s="189">
        <v>45625.593981481485</v>
      </c>
    </row>
    <row r="7565" spans="1:19">
      <c r="A7565" s="7">
        <v>1992</v>
      </c>
      <c r="B7565" s="123" t="s">
        <v>537</v>
      </c>
      <c r="C7565" s="123" t="s">
        <v>553</v>
      </c>
      <c r="D7565" s="123" t="s">
        <v>188</v>
      </c>
      <c r="E7565" s="123" t="s">
        <v>533</v>
      </c>
      <c r="F7565" s="7">
        <v>1582.6104</v>
      </c>
      <c r="G7565" s="123" t="s">
        <v>532</v>
      </c>
      <c r="H7565" s="7">
        <v>128.18384587</v>
      </c>
      <c r="I7565" s="7">
        <v>80.995199999999997</v>
      </c>
      <c r="J7565" s="7">
        <v>116.00534232</v>
      </c>
      <c r="K7565" s="7">
        <v>6.5678330000000004E-3</v>
      </c>
      <c r="L7565" s="7">
        <v>4.5262656999999998E-2</v>
      </c>
      <c r="M7565" s="7">
        <v>73.3</v>
      </c>
      <c r="N7565" s="7">
        <v>4.15E-3</v>
      </c>
      <c r="O7565" s="7">
        <v>2.86E-2</v>
      </c>
      <c r="P7565" s="7">
        <v>1</v>
      </c>
      <c r="Q7565" s="7">
        <v>28</v>
      </c>
      <c r="R7565" s="7">
        <v>265</v>
      </c>
      <c r="S7565" s="189">
        <v>45625.593981481485</v>
      </c>
    </row>
    <row r="7566" spans="1:19">
      <c r="A7566" s="7">
        <v>1992</v>
      </c>
      <c r="B7566" s="123" t="s">
        <v>537</v>
      </c>
      <c r="C7566" s="123" t="s">
        <v>553</v>
      </c>
      <c r="D7566" s="123" t="s">
        <v>571</v>
      </c>
      <c r="E7566" s="123" t="s">
        <v>572</v>
      </c>
      <c r="F7566" s="7">
        <v>557.60112756599995</v>
      </c>
      <c r="G7566" s="123" t="s">
        <v>532</v>
      </c>
      <c r="H7566" s="7">
        <v>40.092235473000002</v>
      </c>
      <c r="I7566" s="7">
        <v>71.901281205000004</v>
      </c>
      <c r="J7566" s="7">
        <v>39.749833481000003</v>
      </c>
      <c r="K7566" s="7">
        <v>1.124192E-3</v>
      </c>
      <c r="L7566" s="7">
        <v>1.1733E-3</v>
      </c>
      <c r="M7566" s="7">
        <v>71.287218616000004</v>
      </c>
      <c r="N7566" s="7">
        <v>2.0161229999999999E-3</v>
      </c>
      <c r="O7566" s="7">
        <v>2.1041929999999999E-3</v>
      </c>
      <c r="P7566" s="7">
        <v>1</v>
      </c>
      <c r="Q7566" s="7">
        <v>28</v>
      </c>
      <c r="R7566" s="7">
        <v>265</v>
      </c>
      <c r="S7566" s="189">
        <v>45625.593981481485</v>
      </c>
    </row>
    <row r="7567" spans="1:19">
      <c r="A7567" s="7">
        <v>1992</v>
      </c>
      <c r="B7567" s="123" t="s">
        <v>537</v>
      </c>
      <c r="C7567" s="123" t="s">
        <v>553</v>
      </c>
      <c r="D7567" s="123" t="s">
        <v>573</v>
      </c>
      <c r="E7567" s="123" t="s">
        <v>572</v>
      </c>
      <c r="F7567" s="7">
        <v>12672.277648149</v>
      </c>
      <c r="G7567" s="123" t="s">
        <v>532</v>
      </c>
      <c r="H7567" s="7">
        <v>911.56216206199997</v>
      </c>
      <c r="I7567" s="7">
        <v>71.933569274000007</v>
      </c>
      <c r="J7567" s="7">
        <v>904.673901301</v>
      </c>
      <c r="K7567" s="7">
        <v>1.3209874E-2</v>
      </c>
      <c r="L7567" s="7">
        <v>2.4597676999999998E-2</v>
      </c>
      <c r="M7567" s="7">
        <v>71.39</v>
      </c>
      <c r="N7567" s="7">
        <v>1.042423E-3</v>
      </c>
      <c r="O7567" s="7">
        <v>1.9410619999999999E-3</v>
      </c>
      <c r="P7567" s="7">
        <v>1</v>
      </c>
      <c r="Q7567" s="7">
        <v>28</v>
      </c>
      <c r="R7567" s="7">
        <v>265</v>
      </c>
      <c r="S7567" s="189">
        <v>45625.593981481485</v>
      </c>
    </row>
    <row r="7568" spans="1:19">
      <c r="A7568" s="7">
        <v>1992</v>
      </c>
      <c r="B7568" s="123" t="s">
        <v>537</v>
      </c>
      <c r="C7568" s="123" t="s">
        <v>553</v>
      </c>
      <c r="D7568" s="123" t="s">
        <v>558</v>
      </c>
      <c r="E7568" s="123" t="s">
        <v>533</v>
      </c>
      <c r="F7568" s="7">
        <v>0</v>
      </c>
      <c r="G7568" s="123" t="s">
        <v>532</v>
      </c>
      <c r="H7568" s="7">
        <v>0</v>
      </c>
      <c r="I7568" s="7"/>
      <c r="J7568" s="7">
        <v>0</v>
      </c>
      <c r="K7568" s="7">
        <v>0</v>
      </c>
      <c r="L7568" s="7">
        <v>0</v>
      </c>
      <c r="M7568" s="7"/>
      <c r="N7568" s="7"/>
      <c r="O7568" s="7"/>
      <c r="P7568" s="7">
        <v>1</v>
      </c>
      <c r="Q7568" s="7">
        <v>28</v>
      </c>
      <c r="R7568" s="7">
        <v>265</v>
      </c>
      <c r="S7568" s="189">
        <v>45625.593981481485</v>
      </c>
    </row>
    <row r="7569" spans="1:19">
      <c r="A7569" s="7">
        <v>1992</v>
      </c>
      <c r="B7569" s="123" t="s">
        <v>537</v>
      </c>
      <c r="C7569" s="123" t="s">
        <v>553</v>
      </c>
      <c r="D7569" s="123" t="s">
        <v>558</v>
      </c>
      <c r="E7569" s="123" t="s">
        <v>159</v>
      </c>
      <c r="F7569" s="7">
        <v>0</v>
      </c>
      <c r="G7569" s="123" t="s">
        <v>532</v>
      </c>
      <c r="H7569" s="7">
        <v>0</v>
      </c>
      <c r="I7569" s="7"/>
      <c r="J7569" s="7">
        <v>0</v>
      </c>
      <c r="K7569" s="7">
        <v>0</v>
      </c>
      <c r="L7569" s="7">
        <v>0</v>
      </c>
      <c r="M7569" s="7"/>
      <c r="N7569" s="7"/>
      <c r="O7569" s="7"/>
      <c r="P7569" s="7">
        <v>1</v>
      </c>
      <c r="Q7569" s="7">
        <v>28</v>
      </c>
      <c r="R7569" s="7">
        <v>265</v>
      </c>
      <c r="S7569" s="189">
        <v>45625.593981481485</v>
      </c>
    </row>
    <row r="7570" spans="1:19">
      <c r="A7570" s="7">
        <v>1992</v>
      </c>
      <c r="B7570" s="123" t="s">
        <v>537</v>
      </c>
      <c r="C7570" s="123" t="s">
        <v>553</v>
      </c>
      <c r="D7570" s="123" t="s">
        <v>191</v>
      </c>
      <c r="E7570" s="123" t="s">
        <v>533</v>
      </c>
      <c r="F7570" s="7">
        <v>346.46607360000002</v>
      </c>
      <c r="G7570" s="123" t="s">
        <v>532</v>
      </c>
      <c r="H7570" s="7">
        <v>25.647497563999998</v>
      </c>
      <c r="I7570" s="7">
        <v>74.025999999999996</v>
      </c>
      <c r="J7570" s="7">
        <v>25.395963195</v>
      </c>
      <c r="K7570" s="7">
        <v>2.425263E-3</v>
      </c>
      <c r="L7570" s="7">
        <v>6.9293200000000005E-4</v>
      </c>
      <c r="M7570" s="7">
        <v>73.3</v>
      </c>
      <c r="N7570" s="7">
        <v>7.0000000000000001E-3</v>
      </c>
      <c r="O7570" s="7">
        <v>2E-3</v>
      </c>
      <c r="P7570" s="7">
        <v>1</v>
      </c>
      <c r="Q7570" s="7">
        <v>28</v>
      </c>
      <c r="R7570" s="7">
        <v>265</v>
      </c>
      <c r="S7570" s="189">
        <v>45625.593981481485</v>
      </c>
    </row>
    <row r="7571" spans="1:19">
      <c r="A7571" s="7">
        <v>1992</v>
      </c>
      <c r="B7571" s="123" t="s">
        <v>537</v>
      </c>
      <c r="C7571" s="123" t="s">
        <v>553</v>
      </c>
      <c r="D7571" s="123" t="s">
        <v>561</v>
      </c>
      <c r="E7571" s="123" t="s">
        <v>531</v>
      </c>
      <c r="F7571" s="7">
        <v>865.9516572</v>
      </c>
      <c r="G7571" s="123" t="s">
        <v>532</v>
      </c>
      <c r="H7571" s="7">
        <v>66.441006849999994</v>
      </c>
      <c r="I7571" s="7">
        <v>76.725999999999999</v>
      </c>
      <c r="J7571" s="7">
        <v>65.812325947000005</v>
      </c>
      <c r="K7571" s="7">
        <v>6.0616619999999998E-3</v>
      </c>
      <c r="L7571" s="7">
        <v>1.7319029999999999E-3</v>
      </c>
      <c r="M7571" s="7">
        <v>76</v>
      </c>
      <c r="N7571" s="7">
        <v>7.0000000000000001E-3</v>
      </c>
      <c r="O7571" s="7">
        <v>2E-3</v>
      </c>
      <c r="P7571" s="7">
        <v>1</v>
      </c>
      <c r="Q7571" s="7">
        <v>28</v>
      </c>
      <c r="R7571" s="7">
        <v>265</v>
      </c>
      <c r="S7571" s="189">
        <v>45625.593981481485</v>
      </c>
    </row>
    <row r="7572" spans="1:19">
      <c r="A7572" s="7">
        <v>1992</v>
      </c>
      <c r="B7572" s="123" t="s">
        <v>537</v>
      </c>
      <c r="C7572" s="123" t="s">
        <v>553</v>
      </c>
      <c r="D7572" s="123" t="s">
        <v>561</v>
      </c>
      <c r="E7572" s="123" t="s">
        <v>533</v>
      </c>
      <c r="F7572" s="7">
        <v>6816.8377672750003</v>
      </c>
      <c r="G7572" s="123" t="s">
        <v>532</v>
      </c>
      <c r="H7572" s="7">
        <v>504.32387259500001</v>
      </c>
      <c r="I7572" s="7">
        <v>73.982085214999998</v>
      </c>
      <c r="J7572" s="7">
        <v>499.674208341</v>
      </c>
      <c r="K7572" s="7">
        <v>4.9628896999999998E-2</v>
      </c>
      <c r="L7572" s="7">
        <v>1.2302095000000001E-2</v>
      </c>
      <c r="M7572" s="7">
        <v>73.3</v>
      </c>
      <c r="N7572" s="7">
        <v>7.2803399999999997E-3</v>
      </c>
      <c r="O7572" s="7">
        <v>1.804663E-3</v>
      </c>
      <c r="P7572" s="7">
        <v>1</v>
      </c>
      <c r="Q7572" s="7">
        <v>28</v>
      </c>
      <c r="R7572" s="7">
        <v>265</v>
      </c>
      <c r="S7572" s="189">
        <v>45625.593981481485</v>
      </c>
    </row>
    <row r="7573" spans="1:19">
      <c r="A7573" s="7">
        <v>1992</v>
      </c>
      <c r="B7573" s="123" t="s">
        <v>537</v>
      </c>
      <c r="C7573" s="123" t="s">
        <v>553</v>
      </c>
      <c r="D7573" s="123" t="s">
        <v>561</v>
      </c>
      <c r="E7573" s="123" t="s">
        <v>159</v>
      </c>
      <c r="F7573" s="7">
        <v>8017.0227755940004</v>
      </c>
      <c r="G7573" s="123" t="s">
        <v>532</v>
      </c>
      <c r="H7573" s="7">
        <v>578.37455543199997</v>
      </c>
      <c r="I7573" s="7">
        <v>72.143309508000002</v>
      </c>
      <c r="J7573" s="7">
        <v>560.87091338100004</v>
      </c>
      <c r="K7573" s="7">
        <v>0.33763183099999999</v>
      </c>
      <c r="L7573" s="7">
        <v>3.0377173E-2</v>
      </c>
      <c r="M7573" s="7">
        <v>69.959999999999994</v>
      </c>
      <c r="N7573" s="7">
        <v>4.2114366E-2</v>
      </c>
      <c r="O7573" s="7">
        <v>3.7890839999999999E-3</v>
      </c>
      <c r="P7573" s="7">
        <v>1</v>
      </c>
      <c r="Q7573" s="7">
        <v>28</v>
      </c>
      <c r="R7573" s="7">
        <v>265</v>
      </c>
      <c r="S7573" s="189">
        <v>45625.593981481485</v>
      </c>
    </row>
    <row r="7574" spans="1:19">
      <c r="A7574" s="7">
        <v>1992</v>
      </c>
      <c r="B7574" s="123" t="s">
        <v>537</v>
      </c>
      <c r="C7574" s="123" t="s">
        <v>553</v>
      </c>
      <c r="D7574" s="123" t="s">
        <v>561</v>
      </c>
      <c r="E7574" s="123" t="s">
        <v>535</v>
      </c>
      <c r="F7574" s="7">
        <v>0</v>
      </c>
      <c r="G7574" s="123" t="s">
        <v>532</v>
      </c>
      <c r="H7574" s="7">
        <v>0</v>
      </c>
      <c r="I7574" s="7"/>
      <c r="J7574" s="7">
        <v>0</v>
      </c>
      <c r="K7574" s="7">
        <v>0</v>
      </c>
      <c r="L7574" s="7">
        <v>0</v>
      </c>
      <c r="M7574" s="7"/>
      <c r="N7574" s="7"/>
      <c r="O7574" s="7"/>
      <c r="P7574" s="7">
        <v>1</v>
      </c>
      <c r="Q7574" s="7">
        <v>28</v>
      </c>
      <c r="R7574" s="7">
        <v>265</v>
      </c>
      <c r="S7574" s="189">
        <v>45625.593981481485</v>
      </c>
    </row>
    <row r="7575" spans="1:19">
      <c r="A7575" s="7">
        <v>1992</v>
      </c>
      <c r="B7575" s="123" t="s">
        <v>537</v>
      </c>
      <c r="C7575" s="123" t="s">
        <v>564</v>
      </c>
      <c r="D7575" s="123" t="s">
        <v>180</v>
      </c>
      <c r="E7575" s="123" t="s">
        <v>574</v>
      </c>
      <c r="F7575" s="7">
        <v>5401.3906800000004</v>
      </c>
      <c r="G7575" s="123" t="s">
        <v>532</v>
      </c>
      <c r="H7575" s="7">
        <v>578.47363788999996</v>
      </c>
      <c r="I7575" s="7">
        <v>107.097166667</v>
      </c>
      <c r="J7575" s="7">
        <v>530.954903382</v>
      </c>
      <c r="K7575" s="7">
        <v>1.620417204</v>
      </c>
      <c r="L7575" s="7">
        <v>8.1020859999999997E-3</v>
      </c>
      <c r="M7575" s="7">
        <v>98.299666666999997</v>
      </c>
      <c r="N7575" s="7">
        <v>0.3</v>
      </c>
      <c r="O7575" s="7">
        <v>1.5E-3</v>
      </c>
      <c r="P7575" s="7">
        <v>1</v>
      </c>
      <c r="Q7575" s="7">
        <v>28</v>
      </c>
      <c r="R7575" s="7">
        <v>265</v>
      </c>
      <c r="S7575" s="189">
        <v>45625.593981481485</v>
      </c>
    </row>
    <row r="7576" spans="1:19">
      <c r="A7576" s="7">
        <v>1992</v>
      </c>
      <c r="B7576" s="123" t="s">
        <v>537</v>
      </c>
      <c r="C7576" s="123" t="s">
        <v>564</v>
      </c>
      <c r="D7576" s="123" t="s">
        <v>180</v>
      </c>
      <c r="E7576" s="123" t="s">
        <v>33</v>
      </c>
      <c r="F7576" s="7">
        <v>1352.7400075200001</v>
      </c>
      <c r="G7576" s="123" t="s">
        <v>532</v>
      </c>
      <c r="H7576" s="7">
        <v>12.796920471</v>
      </c>
      <c r="I7576" s="7">
        <v>9.4600000000000009</v>
      </c>
      <c r="J7576" s="7">
        <v>0</v>
      </c>
      <c r="K7576" s="7">
        <v>0.40582200200000001</v>
      </c>
      <c r="L7576" s="7">
        <v>5.4109600000000002E-3</v>
      </c>
      <c r="M7576" s="7">
        <v>0</v>
      </c>
      <c r="N7576" s="7">
        <v>0.3</v>
      </c>
      <c r="O7576" s="7">
        <v>4.0000000000000001E-3</v>
      </c>
      <c r="P7576" s="7"/>
      <c r="Q7576" s="7">
        <v>28</v>
      </c>
      <c r="R7576" s="7">
        <v>265</v>
      </c>
      <c r="S7576" s="189">
        <v>45625.593981481485</v>
      </c>
    </row>
    <row r="7577" spans="1:19">
      <c r="A7577" s="7">
        <v>1992</v>
      </c>
      <c r="B7577" s="123" t="s">
        <v>537</v>
      </c>
      <c r="C7577" s="123" t="s">
        <v>564</v>
      </c>
      <c r="D7577" s="123" t="s">
        <v>180</v>
      </c>
      <c r="E7577" s="123" t="s">
        <v>540</v>
      </c>
      <c r="F7577" s="7">
        <v>13475.634480000001</v>
      </c>
      <c r="G7577" s="123" t="s">
        <v>532</v>
      </c>
      <c r="H7577" s="7">
        <v>1393.346916146</v>
      </c>
      <c r="I7577" s="7">
        <v>103.39749999999999</v>
      </c>
      <c r="J7577" s="7">
        <v>1274.795021808</v>
      </c>
      <c r="K7577" s="7">
        <v>4.0426903440000004</v>
      </c>
      <c r="L7577" s="7">
        <v>2.0213452E-2</v>
      </c>
      <c r="M7577" s="7">
        <v>94.6</v>
      </c>
      <c r="N7577" s="7">
        <v>0.3</v>
      </c>
      <c r="O7577" s="7">
        <v>1.5E-3</v>
      </c>
      <c r="P7577" s="7">
        <v>1</v>
      </c>
      <c r="Q7577" s="7">
        <v>28</v>
      </c>
      <c r="R7577" s="7">
        <v>265</v>
      </c>
      <c r="S7577" s="189">
        <v>45625.593981481485</v>
      </c>
    </row>
    <row r="7578" spans="1:19">
      <c r="A7578" s="7">
        <v>1992</v>
      </c>
      <c r="B7578" s="123" t="s">
        <v>537</v>
      </c>
      <c r="C7578" s="123" t="s">
        <v>564</v>
      </c>
      <c r="D7578" s="123" t="s">
        <v>180</v>
      </c>
      <c r="E7578" s="123" t="s">
        <v>569</v>
      </c>
      <c r="F7578" s="7">
        <v>6312.5756033039997</v>
      </c>
      <c r="G7578" s="123" t="s">
        <v>532</v>
      </c>
      <c r="H7578" s="7">
        <v>679.42882475900001</v>
      </c>
      <c r="I7578" s="7">
        <v>107.631</v>
      </c>
      <c r="J7578" s="7">
        <v>624.061224143</v>
      </c>
      <c r="K7578" s="7">
        <v>1.893772681</v>
      </c>
      <c r="L7578" s="7">
        <v>8.8376059999999996E-3</v>
      </c>
      <c r="M7578" s="7">
        <v>98.86</v>
      </c>
      <c r="N7578" s="7">
        <v>0.3</v>
      </c>
      <c r="O7578" s="7">
        <v>1.4E-3</v>
      </c>
      <c r="P7578" s="7">
        <v>1</v>
      </c>
      <c r="Q7578" s="7">
        <v>28</v>
      </c>
      <c r="R7578" s="7">
        <v>265</v>
      </c>
      <c r="S7578" s="189">
        <v>45625.593981481485</v>
      </c>
    </row>
    <row r="7579" spans="1:19">
      <c r="A7579" s="7">
        <v>1992</v>
      </c>
      <c r="B7579" s="123" t="s">
        <v>537</v>
      </c>
      <c r="C7579" s="123" t="s">
        <v>564</v>
      </c>
      <c r="D7579" s="123" t="s">
        <v>180</v>
      </c>
      <c r="E7579" s="123" t="s">
        <v>531</v>
      </c>
      <c r="F7579" s="7">
        <v>0</v>
      </c>
      <c r="G7579" s="123" t="s">
        <v>532</v>
      </c>
      <c r="H7579" s="7">
        <v>0</v>
      </c>
      <c r="I7579" s="7"/>
      <c r="J7579" s="7">
        <v>0</v>
      </c>
      <c r="K7579" s="7">
        <v>0</v>
      </c>
      <c r="L7579" s="7">
        <v>0</v>
      </c>
      <c r="M7579" s="7"/>
      <c r="N7579" s="7"/>
      <c r="O7579" s="7"/>
      <c r="P7579" s="7">
        <v>1</v>
      </c>
      <c r="Q7579" s="7">
        <v>28</v>
      </c>
      <c r="R7579" s="7">
        <v>265</v>
      </c>
      <c r="S7579" s="189">
        <v>45625.593981481485</v>
      </c>
    </row>
    <row r="7580" spans="1:19">
      <c r="A7580" s="7">
        <v>1992</v>
      </c>
      <c r="B7580" s="123" t="s">
        <v>537</v>
      </c>
      <c r="C7580" s="123" t="s">
        <v>564</v>
      </c>
      <c r="D7580" s="123" t="s">
        <v>180</v>
      </c>
      <c r="E7580" s="123" t="s">
        <v>533</v>
      </c>
      <c r="F7580" s="7">
        <v>10310.527767617999</v>
      </c>
      <c r="G7580" s="123" t="s">
        <v>532</v>
      </c>
      <c r="H7580" s="7">
        <v>760.25363863400003</v>
      </c>
      <c r="I7580" s="7">
        <v>73.735666667000004</v>
      </c>
      <c r="J7580" s="7">
        <v>755.72731694399999</v>
      </c>
      <c r="K7580" s="7">
        <v>0.10310527799999999</v>
      </c>
      <c r="L7580" s="7">
        <v>6.1863170000000002E-3</v>
      </c>
      <c r="M7580" s="7">
        <v>73.296666666999997</v>
      </c>
      <c r="N7580" s="7">
        <v>0.01</v>
      </c>
      <c r="O7580" s="7">
        <v>5.9999999999999995E-4</v>
      </c>
      <c r="P7580" s="7">
        <v>1</v>
      </c>
      <c r="Q7580" s="7">
        <v>28</v>
      </c>
      <c r="R7580" s="7">
        <v>265</v>
      </c>
      <c r="S7580" s="189">
        <v>45625.593981481485</v>
      </c>
    </row>
    <row r="7581" spans="1:19">
      <c r="A7581" s="7">
        <v>1992</v>
      </c>
      <c r="B7581" s="123" t="s">
        <v>537</v>
      </c>
      <c r="C7581" s="123" t="s">
        <v>564</v>
      </c>
      <c r="D7581" s="123" t="s">
        <v>180</v>
      </c>
      <c r="E7581" s="123" t="s">
        <v>159</v>
      </c>
      <c r="F7581" s="7">
        <v>0</v>
      </c>
      <c r="G7581" s="123" t="s">
        <v>532</v>
      </c>
      <c r="H7581" s="7">
        <v>0</v>
      </c>
      <c r="I7581" s="7"/>
      <c r="J7581" s="7">
        <v>0</v>
      </c>
      <c r="K7581" s="7">
        <v>0</v>
      </c>
      <c r="L7581" s="7">
        <v>0</v>
      </c>
      <c r="M7581" s="7"/>
      <c r="N7581" s="7"/>
      <c r="O7581" s="7"/>
      <c r="P7581" s="7">
        <v>1</v>
      </c>
      <c r="Q7581" s="7">
        <v>28</v>
      </c>
      <c r="R7581" s="7">
        <v>265</v>
      </c>
      <c r="S7581" s="189">
        <v>45625.593981481485</v>
      </c>
    </row>
    <row r="7582" spans="1:19">
      <c r="A7582" s="7">
        <v>1992</v>
      </c>
      <c r="B7582" s="123" t="s">
        <v>537</v>
      </c>
      <c r="C7582" s="123" t="s">
        <v>564</v>
      </c>
      <c r="D7582" s="123" t="s">
        <v>180</v>
      </c>
      <c r="E7582" s="123" t="s">
        <v>160</v>
      </c>
      <c r="F7582" s="7">
        <v>4437.131033355</v>
      </c>
      <c r="G7582" s="123" t="s">
        <v>532</v>
      </c>
      <c r="H7582" s="7">
        <v>318.71468499500003</v>
      </c>
      <c r="I7582" s="7">
        <v>71.828999999999994</v>
      </c>
      <c r="J7582" s="7">
        <v>316.76678447099999</v>
      </c>
      <c r="K7582" s="7">
        <v>4.4371309999999997E-2</v>
      </c>
      <c r="L7582" s="7">
        <v>2.662279E-3</v>
      </c>
      <c r="M7582" s="7">
        <v>71.39</v>
      </c>
      <c r="N7582" s="7">
        <v>0.01</v>
      </c>
      <c r="O7582" s="7">
        <v>5.9999999999999995E-4</v>
      </c>
      <c r="P7582" s="7">
        <v>1</v>
      </c>
      <c r="Q7582" s="7">
        <v>28</v>
      </c>
      <c r="R7582" s="7">
        <v>265</v>
      </c>
      <c r="S7582" s="189">
        <v>45625.593981481485</v>
      </c>
    </row>
    <row r="7583" spans="1:19">
      <c r="A7583" s="7">
        <v>1992</v>
      </c>
      <c r="B7583" s="123" t="s">
        <v>537</v>
      </c>
      <c r="C7583" s="123" t="s">
        <v>564</v>
      </c>
      <c r="D7583" s="123" t="s">
        <v>180</v>
      </c>
      <c r="E7583" s="123" t="s">
        <v>575</v>
      </c>
      <c r="F7583" s="7">
        <v>1070.0743349950001</v>
      </c>
      <c r="G7583" s="123" t="s">
        <v>532</v>
      </c>
      <c r="H7583" s="7">
        <v>117.489703339</v>
      </c>
      <c r="I7583" s="7">
        <v>109.795833333</v>
      </c>
      <c r="J7583" s="7">
        <v>108.075724377</v>
      </c>
      <c r="K7583" s="7">
        <v>0.32102229999999998</v>
      </c>
      <c r="L7583" s="7">
        <v>1.6051119999999999E-3</v>
      </c>
      <c r="M7583" s="7">
        <v>100.99833333300001</v>
      </c>
      <c r="N7583" s="7">
        <v>0.3</v>
      </c>
      <c r="O7583" s="7">
        <v>1.5E-3</v>
      </c>
      <c r="P7583" s="7">
        <v>1</v>
      </c>
      <c r="Q7583" s="7">
        <v>28</v>
      </c>
      <c r="R7583" s="7">
        <v>265</v>
      </c>
      <c r="S7583" s="189">
        <v>45625.593981481485</v>
      </c>
    </row>
    <row r="7584" spans="1:19">
      <c r="A7584" s="7">
        <v>1992</v>
      </c>
      <c r="B7584" s="123" t="s">
        <v>537</v>
      </c>
      <c r="C7584" s="123" t="s">
        <v>564</v>
      </c>
      <c r="D7584" s="123" t="s">
        <v>180</v>
      </c>
      <c r="E7584" s="123" t="s">
        <v>163</v>
      </c>
      <c r="F7584" s="7">
        <v>2710.8489987620001</v>
      </c>
      <c r="G7584" s="123" t="s">
        <v>532</v>
      </c>
      <c r="H7584" s="7">
        <v>173.10532908900001</v>
      </c>
      <c r="I7584" s="7">
        <v>63.856499999999997</v>
      </c>
      <c r="J7584" s="7">
        <v>172.65397273100001</v>
      </c>
      <c r="K7584" s="7">
        <v>1.3554244999999999E-2</v>
      </c>
      <c r="L7584" s="7">
        <v>2.7108500000000001E-4</v>
      </c>
      <c r="M7584" s="7">
        <v>63.69</v>
      </c>
      <c r="N7584" s="7">
        <v>5.0000000000000001E-3</v>
      </c>
      <c r="O7584" s="7">
        <v>1E-4</v>
      </c>
      <c r="P7584" s="7">
        <v>1</v>
      </c>
      <c r="Q7584" s="7">
        <v>28</v>
      </c>
      <c r="R7584" s="7">
        <v>265</v>
      </c>
      <c r="S7584" s="189">
        <v>45625.593981481485</v>
      </c>
    </row>
    <row r="7585" spans="1:19">
      <c r="A7585" s="7">
        <v>1992</v>
      </c>
      <c r="B7585" s="123" t="s">
        <v>537</v>
      </c>
      <c r="C7585" s="123" t="s">
        <v>564</v>
      </c>
      <c r="D7585" s="123" t="s">
        <v>180</v>
      </c>
      <c r="E7585" s="123" t="s">
        <v>535</v>
      </c>
      <c r="F7585" s="7">
        <v>7821.5427234810004</v>
      </c>
      <c r="G7585" s="123" t="s">
        <v>532</v>
      </c>
      <c r="H7585" s="7">
        <v>431.01784409200002</v>
      </c>
      <c r="I7585" s="7">
        <v>55.106499999999997</v>
      </c>
      <c r="J7585" s="7">
        <v>429.71555722800002</v>
      </c>
      <c r="K7585" s="7">
        <v>3.9107714000000002E-2</v>
      </c>
      <c r="L7585" s="7">
        <v>7.8215399999999997E-4</v>
      </c>
      <c r="M7585" s="7">
        <v>54.94</v>
      </c>
      <c r="N7585" s="7">
        <v>5.0000000000000001E-3</v>
      </c>
      <c r="O7585" s="7">
        <v>1E-4</v>
      </c>
      <c r="P7585" s="7">
        <v>1</v>
      </c>
      <c r="Q7585" s="7">
        <v>28</v>
      </c>
      <c r="R7585" s="7">
        <v>265</v>
      </c>
      <c r="S7585" s="189">
        <v>45625.593981481485</v>
      </c>
    </row>
    <row r="7586" spans="1:19">
      <c r="A7586" s="7">
        <v>1992</v>
      </c>
      <c r="B7586" s="123" t="s">
        <v>537</v>
      </c>
      <c r="C7586" s="123" t="s">
        <v>564</v>
      </c>
      <c r="D7586" s="123" t="s">
        <v>180</v>
      </c>
      <c r="E7586" s="123" t="s">
        <v>541</v>
      </c>
      <c r="F7586" s="7">
        <v>905.12100083200005</v>
      </c>
      <c r="G7586" s="123" t="s">
        <v>532</v>
      </c>
      <c r="H7586" s="7">
        <v>85.160277651000001</v>
      </c>
      <c r="I7586" s="7">
        <v>94.087174613000002</v>
      </c>
      <c r="J7586" s="7">
        <v>84.762929532000001</v>
      </c>
      <c r="K7586" s="7">
        <v>9.0512100000000005E-3</v>
      </c>
      <c r="L7586" s="7">
        <v>5.4307300000000004E-4</v>
      </c>
      <c r="M7586" s="7">
        <v>93.648174612999995</v>
      </c>
      <c r="N7586" s="7">
        <v>0.01</v>
      </c>
      <c r="O7586" s="7">
        <v>5.9999999999999995E-4</v>
      </c>
      <c r="P7586" s="7">
        <v>1</v>
      </c>
      <c r="Q7586" s="7">
        <v>28</v>
      </c>
      <c r="R7586" s="7">
        <v>265</v>
      </c>
      <c r="S7586" s="189">
        <v>45625.593981481485</v>
      </c>
    </row>
    <row r="7587" spans="1:19">
      <c r="A7587" s="7">
        <v>1992</v>
      </c>
      <c r="B7587" s="123" t="s">
        <v>537</v>
      </c>
      <c r="C7587" s="123" t="s">
        <v>564</v>
      </c>
      <c r="D7587" s="123" t="s">
        <v>180</v>
      </c>
      <c r="E7587" s="123" t="s">
        <v>570</v>
      </c>
      <c r="F7587" s="7">
        <v>20679.191352000002</v>
      </c>
      <c r="G7587" s="123" t="s">
        <v>532</v>
      </c>
      <c r="H7587" s="7">
        <v>2332.0130879560002</v>
      </c>
      <c r="I7587" s="7">
        <v>112.771</v>
      </c>
      <c r="J7587" s="7">
        <v>2150.6359006080002</v>
      </c>
      <c r="K7587" s="7">
        <v>6.2037574060000003</v>
      </c>
      <c r="L7587" s="7">
        <v>2.8950868000000001E-2</v>
      </c>
      <c r="M7587" s="7">
        <v>104</v>
      </c>
      <c r="N7587" s="7">
        <v>0.3</v>
      </c>
      <c r="O7587" s="7">
        <v>1.4E-3</v>
      </c>
      <c r="P7587" s="7">
        <v>1</v>
      </c>
      <c r="Q7587" s="7">
        <v>28</v>
      </c>
      <c r="R7587" s="7">
        <v>265</v>
      </c>
      <c r="S7587" s="189">
        <v>45625.593981481485</v>
      </c>
    </row>
    <row r="7588" spans="1:19">
      <c r="A7588" s="7">
        <v>1992</v>
      </c>
      <c r="B7588" s="123" t="s">
        <v>537</v>
      </c>
      <c r="C7588" s="123" t="s">
        <v>556</v>
      </c>
      <c r="D7588" s="123" t="s">
        <v>557</v>
      </c>
      <c r="E7588" s="123" t="s">
        <v>574</v>
      </c>
      <c r="F7588" s="7">
        <v>0</v>
      </c>
      <c r="G7588" s="123" t="s">
        <v>532</v>
      </c>
      <c r="H7588" s="7">
        <v>0</v>
      </c>
      <c r="I7588" s="7"/>
      <c r="J7588" s="7">
        <v>0</v>
      </c>
      <c r="K7588" s="7">
        <v>0</v>
      </c>
      <c r="L7588" s="7">
        <v>0</v>
      </c>
      <c r="M7588" s="7"/>
      <c r="N7588" s="7"/>
      <c r="O7588" s="7"/>
      <c r="P7588" s="7">
        <v>1</v>
      </c>
      <c r="Q7588" s="7">
        <v>28</v>
      </c>
      <c r="R7588" s="7">
        <v>265</v>
      </c>
      <c r="S7588" s="189">
        <v>45625.593981481485</v>
      </c>
    </row>
    <row r="7589" spans="1:19">
      <c r="A7589" s="7">
        <v>1992</v>
      </c>
      <c r="B7589" s="123" t="s">
        <v>537</v>
      </c>
      <c r="C7589" s="123" t="s">
        <v>556</v>
      </c>
      <c r="D7589" s="123" t="s">
        <v>557</v>
      </c>
      <c r="E7589" s="123" t="s">
        <v>27</v>
      </c>
      <c r="F7589" s="7">
        <v>0</v>
      </c>
      <c r="G7589" s="123" t="s">
        <v>532</v>
      </c>
      <c r="H7589" s="7">
        <v>0</v>
      </c>
      <c r="I7589" s="7"/>
      <c r="J7589" s="7">
        <v>0</v>
      </c>
      <c r="K7589" s="7">
        <v>0</v>
      </c>
      <c r="L7589" s="7">
        <v>0</v>
      </c>
      <c r="M7589" s="7"/>
      <c r="N7589" s="7"/>
      <c r="O7589" s="7"/>
      <c r="P7589" s="7"/>
      <c r="Q7589" s="7">
        <v>28</v>
      </c>
      <c r="R7589" s="7">
        <v>265</v>
      </c>
      <c r="S7589" s="189">
        <v>45625.593981481485</v>
      </c>
    </row>
    <row r="7590" spans="1:19">
      <c r="A7590" s="7">
        <v>1992</v>
      </c>
      <c r="B7590" s="123" t="s">
        <v>537</v>
      </c>
      <c r="C7590" s="123" t="s">
        <v>556</v>
      </c>
      <c r="D7590" s="123" t="s">
        <v>557</v>
      </c>
      <c r="E7590" s="123" t="s">
        <v>33</v>
      </c>
      <c r="F7590" s="7">
        <v>0</v>
      </c>
      <c r="G7590" s="123" t="s">
        <v>532</v>
      </c>
      <c r="H7590" s="7">
        <v>0</v>
      </c>
      <c r="I7590" s="7"/>
      <c r="J7590" s="7">
        <v>0</v>
      </c>
      <c r="K7590" s="7">
        <v>0</v>
      </c>
      <c r="L7590" s="7">
        <v>0</v>
      </c>
      <c r="M7590" s="7"/>
      <c r="N7590" s="7"/>
      <c r="O7590" s="7"/>
      <c r="P7590" s="7"/>
      <c r="Q7590" s="7">
        <v>28</v>
      </c>
      <c r="R7590" s="7">
        <v>265</v>
      </c>
      <c r="S7590" s="189">
        <v>45625.593981481485</v>
      </c>
    </row>
    <row r="7591" spans="1:19">
      <c r="A7591" s="7">
        <v>1992</v>
      </c>
      <c r="B7591" s="123" t="s">
        <v>537</v>
      </c>
      <c r="C7591" s="123" t="s">
        <v>556</v>
      </c>
      <c r="D7591" s="123" t="s">
        <v>557</v>
      </c>
      <c r="E7591" s="123" t="s">
        <v>540</v>
      </c>
      <c r="F7591" s="7">
        <v>0</v>
      </c>
      <c r="G7591" s="123" t="s">
        <v>532</v>
      </c>
      <c r="H7591" s="7">
        <v>0</v>
      </c>
      <c r="I7591" s="7"/>
      <c r="J7591" s="7">
        <v>0</v>
      </c>
      <c r="K7591" s="7">
        <v>0</v>
      </c>
      <c r="L7591" s="7">
        <v>0</v>
      </c>
      <c r="M7591" s="7"/>
      <c r="N7591" s="7"/>
      <c r="O7591" s="7"/>
      <c r="P7591" s="7">
        <v>1</v>
      </c>
      <c r="Q7591" s="7">
        <v>28</v>
      </c>
      <c r="R7591" s="7">
        <v>265</v>
      </c>
      <c r="S7591" s="189">
        <v>45625.593981481485</v>
      </c>
    </row>
    <row r="7592" spans="1:19">
      <c r="A7592" s="7">
        <v>1992</v>
      </c>
      <c r="B7592" s="123" t="s">
        <v>537</v>
      </c>
      <c r="C7592" s="123" t="s">
        <v>556</v>
      </c>
      <c r="D7592" s="123" t="s">
        <v>557</v>
      </c>
      <c r="E7592" s="123" t="s">
        <v>531</v>
      </c>
      <c r="F7592" s="7">
        <v>472.69496097199999</v>
      </c>
      <c r="G7592" s="123" t="s">
        <v>532</v>
      </c>
      <c r="H7592" s="7">
        <v>36.137057071000001</v>
      </c>
      <c r="I7592" s="7">
        <v>76.448999999999998</v>
      </c>
      <c r="J7592" s="7">
        <v>35.929543983000002</v>
      </c>
      <c r="K7592" s="7">
        <v>4.7269499999999997E-3</v>
      </c>
      <c r="L7592" s="7">
        <v>2.8361700000000001E-4</v>
      </c>
      <c r="M7592" s="7">
        <v>76.010000000000005</v>
      </c>
      <c r="N7592" s="7">
        <v>0.01</v>
      </c>
      <c r="O7592" s="7">
        <v>5.9999999999999995E-4</v>
      </c>
      <c r="P7592" s="7">
        <v>1</v>
      </c>
      <c r="Q7592" s="7">
        <v>28</v>
      </c>
      <c r="R7592" s="7">
        <v>265</v>
      </c>
      <c r="S7592" s="189">
        <v>45625.593981481485</v>
      </c>
    </row>
    <row r="7593" spans="1:19">
      <c r="A7593" s="7">
        <v>1992</v>
      </c>
      <c r="B7593" s="123" t="s">
        <v>537</v>
      </c>
      <c r="C7593" s="123" t="s">
        <v>556</v>
      </c>
      <c r="D7593" s="123" t="s">
        <v>557</v>
      </c>
      <c r="E7593" s="123" t="s">
        <v>533</v>
      </c>
      <c r="F7593" s="7">
        <v>11048.226520253</v>
      </c>
      <c r="G7593" s="123" t="s">
        <v>532</v>
      </c>
      <c r="H7593" s="7">
        <v>814.64834795900003</v>
      </c>
      <c r="I7593" s="7">
        <v>73.735666667000004</v>
      </c>
      <c r="J7593" s="7">
        <v>809.79817651600001</v>
      </c>
      <c r="K7593" s="7">
        <v>0.110482265</v>
      </c>
      <c r="L7593" s="7">
        <v>6.6289360000000002E-3</v>
      </c>
      <c r="M7593" s="7">
        <v>73.296666666999997</v>
      </c>
      <c r="N7593" s="7">
        <v>0.01</v>
      </c>
      <c r="O7593" s="7">
        <v>5.9999999999999995E-4</v>
      </c>
      <c r="P7593" s="7">
        <v>1</v>
      </c>
      <c r="Q7593" s="7">
        <v>28</v>
      </c>
      <c r="R7593" s="7">
        <v>265</v>
      </c>
      <c r="S7593" s="189">
        <v>45625.593981481485</v>
      </c>
    </row>
    <row r="7594" spans="1:19">
      <c r="A7594" s="7">
        <v>1992</v>
      </c>
      <c r="B7594" s="123" t="s">
        <v>537</v>
      </c>
      <c r="C7594" s="123" t="s">
        <v>556</v>
      </c>
      <c r="D7594" s="123" t="s">
        <v>557</v>
      </c>
      <c r="E7594" s="123" t="s">
        <v>160</v>
      </c>
      <c r="F7594" s="7">
        <v>8.9196298929999998</v>
      </c>
      <c r="G7594" s="123" t="s">
        <v>532</v>
      </c>
      <c r="H7594" s="7">
        <v>0.64068809599999998</v>
      </c>
      <c r="I7594" s="7">
        <v>71.828999999999994</v>
      </c>
      <c r="J7594" s="7">
        <v>0.63677237799999997</v>
      </c>
      <c r="K7594" s="7">
        <v>8.9196298929999993E-5</v>
      </c>
      <c r="L7594" s="7">
        <v>5.3517779359999997E-6</v>
      </c>
      <c r="M7594" s="7">
        <v>71.39</v>
      </c>
      <c r="N7594" s="7">
        <v>0.01</v>
      </c>
      <c r="O7594" s="7">
        <v>5.9999999999999995E-4</v>
      </c>
      <c r="P7594" s="7">
        <v>1</v>
      </c>
      <c r="Q7594" s="7">
        <v>28</v>
      </c>
      <c r="R7594" s="7">
        <v>265</v>
      </c>
      <c r="S7594" s="189">
        <v>45625.593981481485</v>
      </c>
    </row>
    <row r="7595" spans="1:19">
      <c r="A7595" s="7">
        <v>1992</v>
      </c>
      <c r="B7595" s="123" t="s">
        <v>537</v>
      </c>
      <c r="C7595" s="123" t="s">
        <v>556</v>
      </c>
      <c r="D7595" s="123" t="s">
        <v>557</v>
      </c>
      <c r="E7595" s="123" t="s">
        <v>575</v>
      </c>
      <c r="F7595" s="7">
        <v>0</v>
      </c>
      <c r="G7595" s="123" t="s">
        <v>532</v>
      </c>
      <c r="H7595" s="7">
        <v>0</v>
      </c>
      <c r="I7595" s="7"/>
      <c r="J7595" s="7">
        <v>0</v>
      </c>
      <c r="K7595" s="7">
        <v>0</v>
      </c>
      <c r="L7595" s="7">
        <v>0</v>
      </c>
      <c r="M7595" s="7"/>
      <c r="N7595" s="7"/>
      <c r="O7595" s="7"/>
      <c r="P7595" s="7">
        <v>1</v>
      </c>
      <c r="Q7595" s="7">
        <v>28</v>
      </c>
      <c r="R7595" s="7">
        <v>265</v>
      </c>
      <c r="S7595" s="189">
        <v>45625.593981481485</v>
      </c>
    </row>
    <row r="7596" spans="1:19">
      <c r="A7596" s="7">
        <v>1992</v>
      </c>
      <c r="B7596" s="123" t="s">
        <v>537</v>
      </c>
      <c r="C7596" s="123" t="s">
        <v>556</v>
      </c>
      <c r="D7596" s="123" t="s">
        <v>557</v>
      </c>
      <c r="E7596" s="123" t="s">
        <v>163</v>
      </c>
      <c r="F7596" s="7">
        <v>438.93712943499997</v>
      </c>
      <c r="G7596" s="123" t="s">
        <v>532</v>
      </c>
      <c r="H7596" s="7">
        <v>28.028988806000001</v>
      </c>
      <c r="I7596" s="7">
        <v>63.856499999999997</v>
      </c>
      <c r="J7596" s="7">
        <v>27.955905774000001</v>
      </c>
      <c r="K7596" s="7">
        <v>2.1946859999999999E-3</v>
      </c>
      <c r="L7596" s="7">
        <v>4.3893712939999999E-5</v>
      </c>
      <c r="M7596" s="7">
        <v>63.69</v>
      </c>
      <c r="N7596" s="7">
        <v>5.0000000000000001E-3</v>
      </c>
      <c r="O7596" s="7">
        <v>1E-4</v>
      </c>
      <c r="P7596" s="7">
        <v>1</v>
      </c>
      <c r="Q7596" s="7">
        <v>28</v>
      </c>
      <c r="R7596" s="7">
        <v>265</v>
      </c>
      <c r="S7596" s="189">
        <v>45625.593981481485</v>
      </c>
    </row>
    <row r="7597" spans="1:19">
      <c r="A7597" s="7">
        <v>1992</v>
      </c>
      <c r="B7597" s="123" t="s">
        <v>537</v>
      </c>
      <c r="C7597" s="123" t="s">
        <v>556</v>
      </c>
      <c r="D7597" s="123" t="s">
        <v>557</v>
      </c>
      <c r="E7597" s="123" t="s">
        <v>535</v>
      </c>
      <c r="F7597" s="7">
        <v>2435.222555847</v>
      </c>
      <c r="G7597" s="123" t="s">
        <v>532</v>
      </c>
      <c r="H7597" s="7">
        <v>134.19659177400001</v>
      </c>
      <c r="I7597" s="7">
        <v>55.106499999999997</v>
      </c>
      <c r="J7597" s="7">
        <v>133.79112721800001</v>
      </c>
      <c r="K7597" s="7">
        <v>1.2176113000000001E-2</v>
      </c>
      <c r="L7597" s="7">
        <v>2.43522E-4</v>
      </c>
      <c r="M7597" s="7">
        <v>54.94</v>
      </c>
      <c r="N7597" s="7">
        <v>5.0000000000000001E-3</v>
      </c>
      <c r="O7597" s="7">
        <v>1E-4</v>
      </c>
      <c r="P7597" s="7">
        <v>1</v>
      </c>
      <c r="Q7597" s="7">
        <v>28</v>
      </c>
      <c r="R7597" s="7">
        <v>265</v>
      </c>
      <c r="S7597" s="189">
        <v>45625.593981481485</v>
      </c>
    </row>
    <row r="7598" spans="1:19">
      <c r="A7598" s="7">
        <v>1992</v>
      </c>
      <c r="B7598" s="123" t="s">
        <v>537</v>
      </c>
      <c r="C7598" s="123" t="s">
        <v>556</v>
      </c>
      <c r="D7598" s="123" t="s">
        <v>557</v>
      </c>
      <c r="E7598" s="123" t="s">
        <v>541</v>
      </c>
      <c r="F7598" s="7">
        <v>0</v>
      </c>
      <c r="G7598" s="123" t="s">
        <v>532</v>
      </c>
      <c r="H7598" s="7">
        <v>0</v>
      </c>
      <c r="I7598" s="7"/>
      <c r="J7598" s="7">
        <v>0</v>
      </c>
      <c r="K7598" s="7">
        <v>0</v>
      </c>
      <c r="L7598" s="7">
        <v>0</v>
      </c>
      <c r="M7598" s="7"/>
      <c r="N7598" s="7"/>
      <c r="O7598" s="7"/>
      <c r="P7598" s="7">
        <v>1</v>
      </c>
      <c r="Q7598" s="7">
        <v>28</v>
      </c>
      <c r="R7598" s="7">
        <v>265</v>
      </c>
      <c r="S7598" s="189">
        <v>45625.593981481485</v>
      </c>
    </row>
    <row r="7599" spans="1:19">
      <c r="A7599" s="7">
        <v>1992</v>
      </c>
      <c r="B7599" s="123" t="s">
        <v>537</v>
      </c>
      <c r="C7599" s="123" t="s">
        <v>562</v>
      </c>
      <c r="D7599" s="123" t="s">
        <v>563</v>
      </c>
      <c r="E7599" s="123" t="s">
        <v>27</v>
      </c>
      <c r="F7599" s="7">
        <v>0</v>
      </c>
      <c r="G7599" s="123" t="s">
        <v>532</v>
      </c>
      <c r="H7599" s="7">
        <v>0</v>
      </c>
      <c r="I7599" s="7"/>
      <c r="J7599" s="7">
        <v>0</v>
      </c>
      <c r="K7599" s="7">
        <v>0</v>
      </c>
      <c r="L7599" s="7">
        <v>0</v>
      </c>
      <c r="M7599" s="7"/>
      <c r="N7599" s="7"/>
      <c r="O7599" s="7"/>
      <c r="P7599" s="7"/>
      <c r="Q7599" s="7">
        <v>28</v>
      </c>
      <c r="R7599" s="7">
        <v>265</v>
      </c>
      <c r="S7599" s="189">
        <v>45625.593981481485</v>
      </c>
    </row>
    <row r="7600" spans="1:19">
      <c r="A7600" s="7">
        <v>1992</v>
      </c>
      <c r="B7600" s="123" t="s">
        <v>537</v>
      </c>
      <c r="C7600" s="123" t="s">
        <v>562</v>
      </c>
      <c r="D7600" s="123" t="s">
        <v>563</v>
      </c>
      <c r="E7600" s="123" t="s">
        <v>540</v>
      </c>
      <c r="F7600" s="7">
        <v>0</v>
      </c>
      <c r="G7600" s="123" t="s">
        <v>532</v>
      </c>
      <c r="H7600" s="7">
        <v>0</v>
      </c>
      <c r="I7600" s="7"/>
      <c r="J7600" s="7">
        <v>0</v>
      </c>
      <c r="K7600" s="7">
        <v>0</v>
      </c>
      <c r="L7600" s="7">
        <v>0</v>
      </c>
      <c r="M7600" s="7"/>
      <c r="N7600" s="7"/>
      <c r="O7600" s="7"/>
      <c r="P7600" s="7">
        <v>1</v>
      </c>
      <c r="Q7600" s="7">
        <v>28</v>
      </c>
      <c r="R7600" s="7">
        <v>265</v>
      </c>
      <c r="S7600" s="189">
        <v>45625.593981481485</v>
      </c>
    </row>
    <row r="7601" spans="1:19">
      <c r="A7601" s="7">
        <v>1992</v>
      </c>
      <c r="B7601" s="123" t="s">
        <v>537</v>
      </c>
      <c r="C7601" s="123" t="s">
        <v>562</v>
      </c>
      <c r="D7601" s="123" t="s">
        <v>563</v>
      </c>
      <c r="E7601" s="123" t="s">
        <v>569</v>
      </c>
      <c r="F7601" s="7">
        <v>505.93935967200002</v>
      </c>
      <c r="G7601" s="123" t="s">
        <v>532</v>
      </c>
      <c r="H7601" s="7">
        <v>50.34653162</v>
      </c>
      <c r="I7601" s="7">
        <v>99.510999999999996</v>
      </c>
      <c r="J7601" s="7">
        <v>50.017165097000003</v>
      </c>
      <c r="K7601" s="7">
        <v>5.059394E-3</v>
      </c>
      <c r="L7601" s="7">
        <v>7.0831500000000005E-4</v>
      </c>
      <c r="M7601" s="7">
        <v>98.86</v>
      </c>
      <c r="N7601" s="7">
        <v>0.01</v>
      </c>
      <c r="O7601" s="7">
        <v>1.4E-3</v>
      </c>
      <c r="P7601" s="7">
        <v>1</v>
      </c>
      <c r="Q7601" s="7">
        <v>28</v>
      </c>
      <c r="R7601" s="7">
        <v>265</v>
      </c>
      <c r="S7601" s="189">
        <v>45625.593981481485</v>
      </c>
    </row>
    <row r="7602" spans="1:19">
      <c r="A7602" s="7">
        <v>1992</v>
      </c>
      <c r="B7602" s="123" t="s">
        <v>537</v>
      </c>
      <c r="C7602" s="123" t="s">
        <v>562</v>
      </c>
      <c r="D7602" s="123" t="s">
        <v>563</v>
      </c>
      <c r="E7602" s="123" t="s">
        <v>531</v>
      </c>
      <c r="F7602" s="7">
        <v>4372.5107400280003</v>
      </c>
      <c r="G7602" s="123" t="s">
        <v>532</v>
      </c>
      <c r="H7602" s="7">
        <v>334.27407356399999</v>
      </c>
      <c r="I7602" s="7">
        <v>76.448999999999998</v>
      </c>
      <c r="J7602" s="7">
        <v>332.35454134999998</v>
      </c>
      <c r="K7602" s="7">
        <v>4.3725106999999999E-2</v>
      </c>
      <c r="L7602" s="7">
        <v>2.6235059999999998E-3</v>
      </c>
      <c r="M7602" s="7">
        <v>76.010000000000005</v>
      </c>
      <c r="N7602" s="7">
        <v>0.01</v>
      </c>
      <c r="O7602" s="7">
        <v>5.9999999999999995E-4</v>
      </c>
      <c r="P7602" s="7">
        <v>1</v>
      </c>
      <c r="Q7602" s="7">
        <v>28</v>
      </c>
      <c r="R7602" s="7">
        <v>265</v>
      </c>
      <c r="S7602" s="189">
        <v>45625.593981481485</v>
      </c>
    </row>
    <row r="7603" spans="1:19">
      <c r="A7603" s="7">
        <v>1992</v>
      </c>
      <c r="B7603" s="123" t="s">
        <v>537</v>
      </c>
      <c r="C7603" s="123" t="s">
        <v>562</v>
      </c>
      <c r="D7603" s="123" t="s">
        <v>563</v>
      </c>
      <c r="E7603" s="123" t="s">
        <v>533</v>
      </c>
      <c r="F7603" s="7">
        <v>5798.3768817370001</v>
      </c>
      <c r="G7603" s="123" t="s">
        <v>532</v>
      </c>
      <c r="H7603" s="7">
        <v>427.54718496100003</v>
      </c>
      <c r="I7603" s="7">
        <v>73.735666667000004</v>
      </c>
      <c r="J7603" s="7">
        <v>425.00169750999999</v>
      </c>
      <c r="K7603" s="7">
        <v>5.7983768999999998E-2</v>
      </c>
      <c r="L7603" s="7">
        <v>3.4790260000000001E-3</v>
      </c>
      <c r="M7603" s="7">
        <v>73.296666666999997</v>
      </c>
      <c r="N7603" s="7">
        <v>0.01</v>
      </c>
      <c r="O7603" s="7">
        <v>5.9999999999999995E-4</v>
      </c>
      <c r="P7603" s="7">
        <v>1</v>
      </c>
      <c r="Q7603" s="7">
        <v>28</v>
      </c>
      <c r="R7603" s="7">
        <v>265</v>
      </c>
      <c r="S7603" s="189">
        <v>45625.593981481485</v>
      </c>
    </row>
    <row r="7604" spans="1:19">
      <c r="A7604" s="7">
        <v>1997</v>
      </c>
      <c r="B7604" s="123" t="s">
        <v>537</v>
      </c>
      <c r="C7604" s="123" t="s">
        <v>553</v>
      </c>
      <c r="D7604" s="123" t="s">
        <v>571</v>
      </c>
      <c r="E7604" s="123" t="s">
        <v>159</v>
      </c>
      <c r="F7604" s="7">
        <v>42.233752527999997</v>
      </c>
      <c r="G7604" s="123" t="s">
        <v>532</v>
      </c>
      <c r="H7604" s="7">
        <v>3.0118958220000001</v>
      </c>
      <c r="I7604" s="7">
        <v>71.314899620000006</v>
      </c>
      <c r="J7604" s="7">
        <v>3.0118958220000001</v>
      </c>
      <c r="K7604" s="7">
        <v>0</v>
      </c>
      <c r="L7604" s="7">
        <v>0</v>
      </c>
      <c r="M7604" s="7">
        <v>71.314899620000006</v>
      </c>
      <c r="N7604" s="7">
        <v>0</v>
      </c>
      <c r="O7604" s="7">
        <v>0</v>
      </c>
      <c r="P7604" s="7">
        <v>1</v>
      </c>
      <c r="Q7604" s="7"/>
      <c r="R7604" s="7"/>
      <c r="S7604" s="189">
        <v>45625.593981481485</v>
      </c>
    </row>
    <row r="7605" spans="1:19">
      <c r="A7605" s="7">
        <v>1994</v>
      </c>
      <c r="B7605" s="123" t="s">
        <v>537</v>
      </c>
      <c r="C7605" s="123" t="s">
        <v>553</v>
      </c>
      <c r="D7605" s="123" t="s">
        <v>571</v>
      </c>
      <c r="E7605" s="123" t="s">
        <v>159</v>
      </c>
      <c r="F7605" s="7">
        <v>30.219848422999998</v>
      </c>
      <c r="G7605" s="123" t="s">
        <v>532</v>
      </c>
      <c r="H7605" s="7">
        <v>2.1552646439999998</v>
      </c>
      <c r="I7605" s="7">
        <v>71.319505430999996</v>
      </c>
      <c r="J7605" s="7">
        <v>2.1552646439999998</v>
      </c>
      <c r="K7605" s="7">
        <v>0</v>
      </c>
      <c r="L7605" s="7">
        <v>0</v>
      </c>
      <c r="M7605" s="7">
        <v>71.319505430999996</v>
      </c>
      <c r="N7605" s="7">
        <v>0</v>
      </c>
      <c r="O7605" s="7">
        <v>0</v>
      </c>
      <c r="P7605" s="7">
        <v>1</v>
      </c>
      <c r="Q7605" s="7"/>
      <c r="R7605" s="7"/>
      <c r="S7605" s="189">
        <v>45625.593981481485</v>
      </c>
    </row>
    <row r="7606" spans="1:19">
      <c r="A7606" s="7">
        <v>2002</v>
      </c>
      <c r="B7606" s="123" t="s">
        <v>537</v>
      </c>
      <c r="C7606" s="123" t="s">
        <v>553</v>
      </c>
      <c r="D7606" s="123" t="s">
        <v>571</v>
      </c>
      <c r="E7606" s="123" t="s">
        <v>159</v>
      </c>
      <c r="F7606" s="7">
        <v>56.636976498000003</v>
      </c>
      <c r="G7606" s="123" t="s">
        <v>532</v>
      </c>
      <c r="H7606" s="7">
        <v>4.0390344269999998</v>
      </c>
      <c r="I7606" s="7">
        <v>71.314442913999997</v>
      </c>
      <c r="J7606" s="7">
        <v>4.0390344269999998</v>
      </c>
      <c r="K7606" s="7">
        <v>0</v>
      </c>
      <c r="L7606" s="7">
        <v>0</v>
      </c>
      <c r="M7606" s="7">
        <v>71.314442913999997</v>
      </c>
      <c r="N7606" s="7">
        <v>0</v>
      </c>
      <c r="O7606" s="7">
        <v>0</v>
      </c>
      <c r="P7606" s="7">
        <v>1</v>
      </c>
      <c r="Q7606" s="7"/>
      <c r="R7606" s="7"/>
      <c r="S7606" s="189">
        <v>45625.593981481485</v>
      </c>
    </row>
    <row r="7607" spans="1:19">
      <c r="A7607" s="7">
        <v>1991</v>
      </c>
      <c r="B7607" s="123" t="s">
        <v>537</v>
      </c>
      <c r="C7607" s="123" t="s">
        <v>553</v>
      </c>
      <c r="D7607" s="123" t="s">
        <v>571</v>
      </c>
      <c r="E7607" s="123" t="s">
        <v>159</v>
      </c>
      <c r="F7607" s="7">
        <v>43.882719758</v>
      </c>
      <c r="G7607" s="123" t="s">
        <v>532</v>
      </c>
      <c r="H7607" s="7">
        <v>3.128682231</v>
      </c>
      <c r="I7607" s="7">
        <v>71.296452188000004</v>
      </c>
      <c r="J7607" s="7">
        <v>3.128682231</v>
      </c>
      <c r="K7607" s="7">
        <v>0</v>
      </c>
      <c r="L7607" s="7">
        <v>0</v>
      </c>
      <c r="M7607" s="7">
        <v>71.296452188000004</v>
      </c>
      <c r="N7607" s="7">
        <v>0</v>
      </c>
      <c r="O7607" s="7">
        <v>0</v>
      </c>
      <c r="P7607" s="7">
        <v>1</v>
      </c>
      <c r="Q7607" s="7"/>
      <c r="R7607" s="7"/>
      <c r="S7607" s="189">
        <v>45625.593981481485</v>
      </c>
    </row>
    <row r="7608" spans="1:19">
      <c r="A7608" s="7">
        <v>1998</v>
      </c>
      <c r="B7608" s="123" t="s">
        <v>537</v>
      </c>
      <c r="C7608" s="123" t="s">
        <v>553</v>
      </c>
      <c r="D7608" s="123" t="s">
        <v>571</v>
      </c>
      <c r="E7608" s="123" t="s">
        <v>159</v>
      </c>
      <c r="F7608" s="7">
        <v>33.787002022999999</v>
      </c>
      <c r="G7608" s="123" t="s">
        <v>532</v>
      </c>
      <c r="H7608" s="7">
        <v>2.4103105519999999</v>
      </c>
      <c r="I7608" s="7">
        <v>71.338396660000001</v>
      </c>
      <c r="J7608" s="7">
        <v>2.4103105519999999</v>
      </c>
      <c r="K7608" s="7">
        <v>0</v>
      </c>
      <c r="L7608" s="7">
        <v>0</v>
      </c>
      <c r="M7608" s="7">
        <v>71.338396660000001</v>
      </c>
      <c r="N7608" s="7">
        <v>0</v>
      </c>
      <c r="O7608" s="7">
        <v>0</v>
      </c>
      <c r="P7608" s="7">
        <v>1</v>
      </c>
      <c r="Q7608" s="7"/>
      <c r="R7608" s="7"/>
      <c r="S7608" s="189">
        <v>45625.593981481485</v>
      </c>
    </row>
    <row r="7609" spans="1:19">
      <c r="A7609" s="7">
        <v>2023</v>
      </c>
      <c r="B7609" s="123" t="s">
        <v>537</v>
      </c>
      <c r="C7609" s="123" t="s">
        <v>553</v>
      </c>
      <c r="D7609" s="123" t="s">
        <v>571</v>
      </c>
      <c r="E7609" s="123" t="s">
        <v>159</v>
      </c>
      <c r="F7609" s="7">
        <v>25.9609512</v>
      </c>
      <c r="G7609" s="123" t="s">
        <v>532</v>
      </c>
      <c r="H7609" s="7">
        <v>1.8502853669999999</v>
      </c>
      <c r="I7609" s="7">
        <v>71.271863389999993</v>
      </c>
      <c r="J7609" s="7">
        <v>1.8502853669999999</v>
      </c>
      <c r="K7609" s="7">
        <v>0</v>
      </c>
      <c r="L7609" s="7">
        <v>0</v>
      </c>
      <c r="M7609" s="7">
        <v>71.271863389999993</v>
      </c>
      <c r="N7609" s="7">
        <v>0</v>
      </c>
      <c r="O7609" s="7">
        <v>0</v>
      </c>
      <c r="P7609" s="7">
        <v>1</v>
      </c>
      <c r="Q7609" s="7"/>
      <c r="R7609" s="7"/>
      <c r="S7609" s="189">
        <v>45625.593981481485</v>
      </c>
    </row>
    <row r="7610" spans="1:19">
      <c r="A7610" s="7">
        <v>2018</v>
      </c>
      <c r="B7610" s="123" t="s">
        <v>537</v>
      </c>
      <c r="C7610" s="123" t="s">
        <v>553</v>
      </c>
      <c r="D7610" s="123" t="s">
        <v>571</v>
      </c>
      <c r="E7610" s="123" t="s">
        <v>159</v>
      </c>
      <c r="F7610" s="7">
        <v>27.975732399999998</v>
      </c>
      <c r="G7610" s="123" t="s">
        <v>532</v>
      </c>
      <c r="H7610" s="7">
        <v>1.9926607030000001</v>
      </c>
      <c r="I7610" s="7">
        <v>71.228187132000002</v>
      </c>
      <c r="J7610" s="7">
        <v>1.9926607030000001</v>
      </c>
      <c r="K7610" s="7">
        <v>0</v>
      </c>
      <c r="L7610" s="7">
        <v>0</v>
      </c>
      <c r="M7610" s="7">
        <v>71.228187132000002</v>
      </c>
      <c r="N7610" s="7">
        <v>0</v>
      </c>
      <c r="O7610" s="7">
        <v>0</v>
      </c>
      <c r="P7610" s="7">
        <v>1</v>
      </c>
      <c r="Q7610" s="7"/>
      <c r="R7610" s="7"/>
      <c r="S7610" s="189">
        <v>45625.593981481485</v>
      </c>
    </row>
    <row r="7611" spans="1:19">
      <c r="A7611" s="7">
        <v>2010</v>
      </c>
      <c r="B7611" s="123" t="s">
        <v>588</v>
      </c>
      <c r="C7611" s="123" t="s">
        <v>588</v>
      </c>
      <c r="D7611" s="123" t="s">
        <v>589</v>
      </c>
      <c r="E7611" s="123" t="s">
        <v>549</v>
      </c>
      <c r="F7611" s="7">
        <v>0</v>
      </c>
      <c r="G7611" s="123" t="s">
        <v>532</v>
      </c>
      <c r="H7611" s="7">
        <v>0</v>
      </c>
      <c r="I7611" s="7"/>
      <c r="J7611" s="7">
        <v>0</v>
      </c>
      <c r="K7611" s="7">
        <v>0</v>
      </c>
      <c r="L7611" s="7">
        <v>0</v>
      </c>
      <c r="M7611" s="7"/>
      <c r="N7611" s="7"/>
      <c r="O7611" s="7"/>
      <c r="P7611" s="7">
        <v>1</v>
      </c>
      <c r="Q7611" s="7"/>
      <c r="R7611" s="7"/>
      <c r="S7611" s="189">
        <v>45625.593981481485</v>
      </c>
    </row>
    <row r="7612" spans="1:19">
      <c r="A7612" s="7">
        <v>1999</v>
      </c>
      <c r="B7612" s="123" t="s">
        <v>537</v>
      </c>
      <c r="C7612" s="123" t="s">
        <v>553</v>
      </c>
      <c r="D7612" s="123" t="s">
        <v>571</v>
      </c>
      <c r="E7612" s="123" t="s">
        <v>159</v>
      </c>
      <c r="F7612" s="7">
        <v>52.834256150999998</v>
      </c>
      <c r="G7612" s="123" t="s">
        <v>532</v>
      </c>
      <c r="H7612" s="7">
        <v>3.7678731669999999</v>
      </c>
      <c r="I7612" s="7">
        <v>71.314965732000005</v>
      </c>
      <c r="J7612" s="7">
        <v>3.7678731669999999</v>
      </c>
      <c r="K7612" s="7">
        <v>0</v>
      </c>
      <c r="L7612" s="7">
        <v>0</v>
      </c>
      <c r="M7612" s="7">
        <v>71.314965732000005</v>
      </c>
      <c r="N7612" s="7">
        <v>0</v>
      </c>
      <c r="O7612" s="7">
        <v>0</v>
      </c>
      <c r="P7612" s="7">
        <v>1</v>
      </c>
      <c r="Q7612" s="7"/>
      <c r="R7612" s="7"/>
      <c r="S7612" s="189">
        <v>45625.593981481485</v>
      </c>
    </row>
    <row r="7613" spans="1:19">
      <c r="A7613" s="7">
        <v>1993</v>
      </c>
      <c r="B7613" s="123" t="s">
        <v>588</v>
      </c>
      <c r="C7613" s="123" t="s">
        <v>588</v>
      </c>
      <c r="D7613" s="123" t="s">
        <v>589</v>
      </c>
      <c r="E7613" s="123" t="s">
        <v>549</v>
      </c>
      <c r="F7613" s="7">
        <v>0</v>
      </c>
      <c r="G7613" s="123" t="s">
        <v>532</v>
      </c>
      <c r="H7613" s="7">
        <v>0</v>
      </c>
      <c r="I7613" s="7"/>
      <c r="J7613" s="7">
        <v>0</v>
      </c>
      <c r="K7613" s="7">
        <v>0</v>
      </c>
      <c r="L7613" s="7">
        <v>0</v>
      </c>
      <c r="M7613" s="7"/>
      <c r="N7613" s="7"/>
      <c r="O7613" s="7"/>
      <c r="P7613" s="7">
        <v>1</v>
      </c>
      <c r="Q7613" s="7"/>
      <c r="R7613" s="7"/>
      <c r="S7613" s="189">
        <v>45625.593981481485</v>
      </c>
    </row>
    <row r="7614" spans="1:19">
      <c r="A7614" s="7">
        <v>2007</v>
      </c>
      <c r="B7614" s="123" t="s">
        <v>588</v>
      </c>
      <c r="C7614" s="123" t="s">
        <v>588</v>
      </c>
      <c r="D7614" s="123" t="s">
        <v>589</v>
      </c>
      <c r="E7614" s="123" t="s">
        <v>549</v>
      </c>
      <c r="F7614" s="7">
        <v>0</v>
      </c>
      <c r="G7614" s="123" t="s">
        <v>532</v>
      </c>
      <c r="H7614" s="7">
        <v>0</v>
      </c>
      <c r="I7614" s="7"/>
      <c r="J7614" s="7">
        <v>0</v>
      </c>
      <c r="K7614" s="7">
        <v>0</v>
      </c>
      <c r="L7614" s="7">
        <v>0</v>
      </c>
      <c r="M7614" s="7"/>
      <c r="N7614" s="7"/>
      <c r="O7614" s="7"/>
      <c r="P7614" s="7">
        <v>1</v>
      </c>
      <c r="Q7614" s="7"/>
      <c r="R7614" s="7"/>
      <c r="S7614" s="189">
        <v>45625.593981481485</v>
      </c>
    </row>
    <row r="7615" spans="1:19">
      <c r="A7615" s="7">
        <v>2017</v>
      </c>
      <c r="B7615" s="123" t="s">
        <v>537</v>
      </c>
      <c r="C7615" s="123" t="s">
        <v>553</v>
      </c>
      <c r="D7615" s="123" t="s">
        <v>571</v>
      </c>
      <c r="E7615" s="123" t="s">
        <v>159</v>
      </c>
      <c r="F7615" s="7">
        <v>31.873177999999999</v>
      </c>
      <c r="G7615" s="123" t="s">
        <v>532</v>
      </c>
      <c r="H7615" s="7">
        <v>2.2697593779999998</v>
      </c>
      <c r="I7615" s="7">
        <v>71.212207895999995</v>
      </c>
      <c r="J7615" s="7">
        <v>2.2697593779999998</v>
      </c>
      <c r="K7615" s="7">
        <v>0</v>
      </c>
      <c r="L7615" s="7">
        <v>0</v>
      </c>
      <c r="M7615" s="7">
        <v>71.212207895999995</v>
      </c>
      <c r="N7615" s="7">
        <v>0</v>
      </c>
      <c r="O7615" s="7">
        <v>0</v>
      </c>
      <c r="P7615" s="7">
        <v>1</v>
      </c>
      <c r="Q7615" s="7"/>
      <c r="R7615" s="7"/>
      <c r="S7615" s="189">
        <v>45625.593981481485</v>
      </c>
    </row>
    <row r="7616" spans="1:19">
      <c r="A7616" s="7">
        <v>2013</v>
      </c>
      <c r="B7616" s="123" t="s">
        <v>537</v>
      </c>
      <c r="C7616" s="123" t="s">
        <v>553</v>
      </c>
      <c r="D7616" s="123" t="s">
        <v>571</v>
      </c>
      <c r="E7616" s="123" t="s">
        <v>159</v>
      </c>
      <c r="F7616" s="7">
        <v>37.719346399999999</v>
      </c>
      <c r="G7616" s="123" t="s">
        <v>532</v>
      </c>
      <c r="H7616" s="7">
        <v>2.683596111</v>
      </c>
      <c r="I7616" s="7">
        <v>71.146410721999999</v>
      </c>
      <c r="J7616" s="7">
        <v>2.683596111</v>
      </c>
      <c r="K7616" s="7">
        <v>0</v>
      </c>
      <c r="L7616" s="7">
        <v>0</v>
      </c>
      <c r="M7616" s="7">
        <v>71.146410721999999</v>
      </c>
      <c r="N7616" s="7">
        <v>0</v>
      </c>
      <c r="O7616" s="7">
        <v>0</v>
      </c>
      <c r="P7616" s="7">
        <v>1</v>
      </c>
      <c r="Q7616" s="7"/>
      <c r="R7616" s="7"/>
      <c r="S7616" s="189">
        <v>45625.593981481485</v>
      </c>
    </row>
    <row r="7617" spans="1:19">
      <c r="A7617" s="7">
        <v>2001</v>
      </c>
      <c r="B7617" s="123" t="s">
        <v>537</v>
      </c>
      <c r="C7617" s="123" t="s">
        <v>553</v>
      </c>
      <c r="D7617" s="123" t="s">
        <v>571</v>
      </c>
      <c r="E7617" s="123" t="s">
        <v>159</v>
      </c>
      <c r="F7617" s="7">
        <v>63.838588483000002</v>
      </c>
      <c r="G7617" s="123" t="s">
        <v>532</v>
      </c>
      <c r="H7617" s="7">
        <v>4.551974585</v>
      </c>
      <c r="I7617" s="7">
        <v>71.304436602999999</v>
      </c>
      <c r="J7617" s="7">
        <v>4.551974585</v>
      </c>
      <c r="K7617" s="7">
        <v>0</v>
      </c>
      <c r="L7617" s="7">
        <v>0</v>
      </c>
      <c r="M7617" s="7">
        <v>71.304436602999999</v>
      </c>
      <c r="N7617" s="7">
        <v>0</v>
      </c>
      <c r="O7617" s="7">
        <v>0</v>
      </c>
      <c r="P7617" s="7">
        <v>1</v>
      </c>
      <c r="Q7617" s="7"/>
      <c r="R7617" s="7"/>
      <c r="S7617" s="189">
        <v>45625.593981481485</v>
      </c>
    </row>
    <row r="7618" spans="1:19">
      <c r="A7618" s="7">
        <v>2009</v>
      </c>
      <c r="B7618" s="123" t="s">
        <v>588</v>
      </c>
      <c r="C7618" s="123" t="s">
        <v>588</v>
      </c>
      <c r="D7618" s="123" t="s">
        <v>589</v>
      </c>
      <c r="E7618" s="123" t="s">
        <v>549</v>
      </c>
      <c r="F7618" s="7">
        <v>0</v>
      </c>
      <c r="G7618" s="123" t="s">
        <v>532</v>
      </c>
      <c r="H7618" s="7">
        <v>0</v>
      </c>
      <c r="I7618" s="7"/>
      <c r="J7618" s="7">
        <v>0</v>
      </c>
      <c r="K7618" s="7">
        <v>0</v>
      </c>
      <c r="L7618" s="7">
        <v>0</v>
      </c>
      <c r="M7618" s="7"/>
      <c r="N7618" s="7"/>
      <c r="O7618" s="7"/>
      <c r="P7618" s="7">
        <v>1</v>
      </c>
      <c r="Q7618" s="7"/>
      <c r="R7618" s="7"/>
      <c r="S7618" s="189">
        <v>45625.593981481485</v>
      </c>
    </row>
    <row r="7619" spans="1:19">
      <c r="A7619" s="7">
        <v>2021</v>
      </c>
      <c r="B7619" s="123" t="s">
        <v>537</v>
      </c>
      <c r="C7619" s="123" t="s">
        <v>553</v>
      </c>
      <c r="D7619" s="123" t="s">
        <v>571</v>
      </c>
      <c r="E7619" s="123" t="s">
        <v>159</v>
      </c>
      <c r="F7619" s="7">
        <v>32.335586800000002</v>
      </c>
      <c r="G7619" s="123" t="s">
        <v>532</v>
      </c>
      <c r="H7619" s="7">
        <v>2.303276018</v>
      </c>
      <c r="I7619" s="7">
        <v>71.230376367000005</v>
      </c>
      <c r="J7619" s="7">
        <v>2.303276018</v>
      </c>
      <c r="K7619" s="7">
        <v>0</v>
      </c>
      <c r="L7619" s="7">
        <v>0</v>
      </c>
      <c r="M7619" s="7">
        <v>71.230376367000005</v>
      </c>
      <c r="N7619" s="7">
        <v>0</v>
      </c>
      <c r="O7619" s="7">
        <v>0</v>
      </c>
      <c r="P7619" s="7">
        <v>1</v>
      </c>
      <c r="Q7619" s="7"/>
      <c r="R7619" s="7"/>
      <c r="S7619" s="189">
        <v>45625.593981481485</v>
      </c>
    </row>
    <row r="7620" spans="1:19">
      <c r="A7620" s="7">
        <v>2003</v>
      </c>
      <c r="B7620" s="123" t="s">
        <v>537</v>
      </c>
      <c r="C7620" s="123" t="s">
        <v>553</v>
      </c>
      <c r="D7620" s="123" t="s">
        <v>561</v>
      </c>
      <c r="E7620" s="123" t="s">
        <v>531</v>
      </c>
      <c r="F7620" s="7">
        <v>701.00848440000004</v>
      </c>
      <c r="G7620" s="123" t="s">
        <v>532</v>
      </c>
      <c r="H7620" s="7">
        <v>53.785576974000001</v>
      </c>
      <c r="I7620" s="7">
        <v>76.725999999999999</v>
      </c>
      <c r="J7620" s="7">
        <v>53.276644814000001</v>
      </c>
      <c r="K7620" s="7">
        <v>4.9070590000000001E-3</v>
      </c>
      <c r="L7620" s="7">
        <v>1.402017E-3</v>
      </c>
      <c r="M7620" s="7">
        <v>76</v>
      </c>
      <c r="N7620" s="7">
        <v>7.0000000000000001E-3</v>
      </c>
      <c r="O7620" s="7">
        <v>2E-3</v>
      </c>
      <c r="P7620" s="7">
        <v>1</v>
      </c>
      <c r="Q7620" s="7">
        <v>28</v>
      </c>
      <c r="R7620" s="7">
        <v>265</v>
      </c>
      <c r="S7620" s="189">
        <v>45625.593981481485</v>
      </c>
    </row>
    <row r="7621" spans="1:19">
      <c r="A7621" s="7">
        <v>2003</v>
      </c>
      <c r="B7621" s="123" t="s">
        <v>537</v>
      </c>
      <c r="C7621" s="123" t="s">
        <v>553</v>
      </c>
      <c r="D7621" s="123" t="s">
        <v>561</v>
      </c>
      <c r="E7621" s="123" t="s">
        <v>533</v>
      </c>
      <c r="F7621" s="7">
        <v>3514.910062125</v>
      </c>
      <c r="G7621" s="123" t="s">
        <v>532</v>
      </c>
      <c r="H7621" s="7">
        <v>259.54293410000002</v>
      </c>
      <c r="I7621" s="7">
        <v>73.840561923999999</v>
      </c>
      <c r="J7621" s="7">
        <v>257.64290755399998</v>
      </c>
      <c r="K7621" s="7">
        <v>1.8296506000000001E-2</v>
      </c>
      <c r="L7621" s="7">
        <v>5.2366959999999999E-3</v>
      </c>
      <c r="M7621" s="7">
        <v>73.3</v>
      </c>
      <c r="N7621" s="7">
        <v>5.205398E-3</v>
      </c>
      <c r="O7621" s="7">
        <v>1.4898520000000001E-3</v>
      </c>
      <c r="P7621" s="7">
        <v>1</v>
      </c>
      <c r="Q7621" s="7">
        <v>28</v>
      </c>
      <c r="R7621" s="7">
        <v>265</v>
      </c>
      <c r="S7621" s="189">
        <v>45625.593981481485</v>
      </c>
    </row>
    <row r="7622" spans="1:19">
      <c r="A7622" s="7">
        <v>2003</v>
      </c>
      <c r="B7622" s="123" t="s">
        <v>537</v>
      </c>
      <c r="C7622" s="123" t="s">
        <v>553</v>
      </c>
      <c r="D7622" s="123" t="s">
        <v>561</v>
      </c>
      <c r="E7622" s="123" t="s">
        <v>159</v>
      </c>
      <c r="F7622" s="7">
        <v>3168.1740047610001</v>
      </c>
      <c r="G7622" s="123" t="s">
        <v>532</v>
      </c>
      <c r="H7622" s="7">
        <v>228.167918762</v>
      </c>
      <c r="I7622" s="7">
        <v>72.018745945999996</v>
      </c>
      <c r="J7622" s="7">
        <v>221.64545337300001</v>
      </c>
      <c r="K7622" s="7">
        <v>4.7678918000000001E-2</v>
      </c>
      <c r="L7622" s="7">
        <v>1.9575304000000002E-2</v>
      </c>
      <c r="M7622" s="7">
        <v>69.959999999999994</v>
      </c>
      <c r="N7622" s="7">
        <v>1.5049336999999999E-2</v>
      </c>
      <c r="O7622" s="7">
        <v>6.178734E-3</v>
      </c>
      <c r="P7622" s="7">
        <v>1</v>
      </c>
      <c r="Q7622" s="7">
        <v>28</v>
      </c>
      <c r="R7622" s="7">
        <v>265</v>
      </c>
      <c r="S7622" s="189">
        <v>45625.593981481485</v>
      </c>
    </row>
    <row r="7623" spans="1:19">
      <c r="A7623" s="7">
        <v>2003</v>
      </c>
      <c r="B7623" s="123" t="s">
        <v>537</v>
      </c>
      <c r="C7623" s="123" t="s">
        <v>553</v>
      </c>
      <c r="D7623" s="123" t="s">
        <v>561</v>
      </c>
      <c r="E7623" s="123" t="s">
        <v>535</v>
      </c>
      <c r="F7623" s="7">
        <v>0</v>
      </c>
      <c r="G7623" s="123" t="s">
        <v>532</v>
      </c>
      <c r="H7623" s="7">
        <v>0</v>
      </c>
      <c r="I7623" s="7"/>
      <c r="J7623" s="7">
        <v>0</v>
      </c>
      <c r="K7623" s="7">
        <v>0</v>
      </c>
      <c r="L7623" s="7">
        <v>0</v>
      </c>
      <c r="M7623" s="7"/>
      <c r="N7623" s="7"/>
      <c r="O7623" s="7"/>
      <c r="P7623" s="7">
        <v>1</v>
      </c>
      <c r="Q7623" s="7">
        <v>28</v>
      </c>
      <c r="R7623" s="7">
        <v>265</v>
      </c>
      <c r="S7623" s="189">
        <v>45625.593981481485</v>
      </c>
    </row>
    <row r="7624" spans="1:19">
      <c r="A7624" s="7">
        <v>2003</v>
      </c>
      <c r="B7624" s="123" t="s">
        <v>537</v>
      </c>
      <c r="C7624" s="123" t="s">
        <v>564</v>
      </c>
      <c r="D7624" s="123" t="s">
        <v>180</v>
      </c>
      <c r="E7624" s="123" t="s">
        <v>574</v>
      </c>
      <c r="F7624" s="7">
        <v>2225.4259231800002</v>
      </c>
      <c r="G7624" s="123" t="s">
        <v>532</v>
      </c>
      <c r="H7624" s="7">
        <v>238.33681100000001</v>
      </c>
      <c r="I7624" s="7">
        <v>107.097166667</v>
      </c>
      <c r="J7624" s="7">
        <v>218.75862644099999</v>
      </c>
      <c r="K7624" s="7">
        <v>0.66762777699999998</v>
      </c>
      <c r="L7624" s="7">
        <v>3.338139E-3</v>
      </c>
      <c r="M7624" s="7">
        <v>98.299666666999997</v>
      </c>
      <c r="N7624" s="7">
        <v>0.3</v>
      </c>
      <c r="O7624" s="7">
        <v>1.5E-3</v>
      </c>
      <c r="P7624" s="7">
        <v>1</v>
      </c>
      <c r="Q7624" s="7">
        <v>28</v>
      </c>
      <c r="R7624" s="7">
        <v>265</v>
      </c>
      <c r="S7624" s="189">
        <v>45625.593981481485</v>
      </c>
    </row>
    <row r="7625" spans="1:19">
      <c r="A7625" s="7">
        <v>2003</v>
      </c>
      <c r="B7625" s="123" t="s">
        <v>537</v>
      </c>
      <c r="C7625" s="123" t="s">
        <v>564</v>
      </c>
      <c r="D7625" s="123" t="s">
        <v>180</v>
      </c>
      <c r="E7625" s="123" t="s">
        <v>33</v>
      </c>
      <c r="F7625" s="7">
        <v>642.09434565200002</v>
      </c>
      <c r="G7625" s="123" t="s">
        <v>532</v>
      </c>
      <c r="H7625" s="7">
        <v>6.0742125099999997</v>
      </c>
      <c r="I7625" s="7">
        <v>9.4600000000000009</v>
      </c>
      <c r="J7625" s="7">
        <v>0</v>
      </c>
      <c r="K7625" s="7">
        <v>0.192628304</v>
      </c>
      <c r="L7625" s="7">
        <v>2.5683770000000002E-3</v>
      </c>
      <c r="M7625" s="7">
        <v>0</v>
      </c>
      <c r="N7625" s="7">
        <v>0.3</v>
      </c>
      <c r="O7625" s="7">
        <v>4.0000000000000001E-3</v>
      </c>
      <c r="P7625" s="7"/>
      <c r="Q7625" s="7">
        <v>28</v>
      </c>
      <c r="R7625" s="7">
        <v>265</v>
      </c>
      <c r="S7625" s="189">
        <v>45625.593981481485</v>
      </c>
    </row>
    <row r="7626" spans="1:19">
      <c r="A7626" s="7">
        <v>2003</v>
      </c>
      <c r="B7626" s="123" t="s">
        <v>537</v>
      </c>
      <c r="C7626" s="123" t="s">
        <v>564</v>
      </c>
      <c r="D7626" s="123" t="s">
        <v>180</v>
      </c>
      <c r="E7626" s="123" t="s">
        <v>540</v>
      </c>
      <c r="F7626" s="7">
        <v>6988.3972199999998</v>
      </c>
      <c r="G7626" s="123" t="s">
        <v>532</v>
      </c>
      <c r="H7626" s="7">
        <v>722.58280155499995</v>
      </c>
      <c r="I7626" s="7">
        <v>103.39749999999999</v>
      </c>
      <c r="J7626" s="7">
        <v>661.10237701200003</v>
      </c>
      <c r="K7626" s="7">
        <v>2.0965191660000002</v>
      </c>
      <c r="L7626" s="7">
        <v>1.0482596E-2</v>
      </c>
      <c r="M7626" s="7">
        <v>94.6</v>
      </c>
      <c r="N7626" s="7">
        <v>0.3</v>
      </c>
      <c r="O7626" s="7">
        <v>1.5E-3</v>
      </c>
      <c r="P7626" s="7">
        <v>1</v>
      </c>
      <c r="Q7626" s="7">
        <v>28</v>
      </c>
      <c r="R7626" s="7">
        <v>265</v>
      </c>
      <c r="S7626" s="189">
        <v>45625.593981481485</v>
      </c>
    </row>
    <row r="7627" spans="1:19">
      <c r="A7627" s="7">
        <v>2003</v>
      </c>
      <c r="B7627" s="123" t="s">
        <v>537</v>
      </c>
      <c r="C7627" s="123" t="s">
        <v>564</v>
      </c>
      <c r="D7627" s="123" t="s">
        <v>180</v>
      </c>
      <c r="E7627" s="123" t="s">
        <v>569</v>
      </c>
      <c r="F7627" s="7">
        <v>3913.527564</v>
      </c>
      <c r="G7627" s="123" t="s">
        <v>532</v>
      </c>
      <c r="H7627" s="7">
        <v>421.216885241</v>
      </c>
      <c r="I7627" s="7">
        <v>107.631</v>
      </c>
      <c r="J7627" s="7">
        <v>386.89133497699999</v>
      </c>
      <c r="K7627" s="7">
        <v>1.1740582690000001</v>
      </c>
      <c r="L7627" s="7">
        <v>5.4789390000000004E-3</v>
      </c>
      <c r="M7627" s="7">
        <v>98.86</v>
      </c>
      <c r="N7627" s="7">
        <v>0.3</v>
      </c>
      <c r="O7627" s="7">
        <v>1.4E-3</v>
      </c>
      <c r="P7627" s="7">
        <v>1</v>
      </c>
      <c r="Q7627" s="7">
        <v>28</v>
      </c>
      <c r="R7627" s="7">
        <v>265</v>
      </c>
      <c r="S7627" s="189">
        <v>45625.593981481485</v>
      </c>
    </row>
    <row r="7628" spans="1:19">
      <c r="A7628" s="7">
        <v>2003</v>
      </c>
      <c r="B7628" s="123" t="s">
        <v>537</v>
      </c>
      <c r="C7628" s="123" t="s">
        <v>564</v>
      </c>
      <c r="D7628" s="123" t="s">
        <v>180</v>
      </c>
      <c r="E7628" s="123" t="s">
        <v>531</v>
      </c>
      <c r="F7628" s="7">
        <v>0</v>
      </c>
      <c r="G7628" s="123" t="s">
        <v>532</v>
      </c>
      <c r="H7628" s="7">
        <v>0</v>
      </c>
      <c r="I7628" s="7"/>
      <c r="J7628" s="7">
        <v>0</v>
      </c>
      <c r="K7628" s="7">
        <v>0</v>
      </c>
      <c r="L7628" s="7">
        <v>0</v>
      </c>
      <c r="M7628" s="7"/>
      <c r="N7628" s="7"/>
      <c r="O7628" s="7"/>
      <c r="P7628" s="7">
        <v>1</v>
      </c>
      <c r="Q7628" s="7">
        <v>28</v>
      </c>
      <c r="R7628" s="7">
        <v>265</v>
      </c>
      <c r="S7628" s="189">
        <v>45625.593981481485</v>
      </c>
    </row>
    <row r="7629" spans="1:19">
      <c r="A7629" s="7">
        <v>2003</v>
      </c>
      <c r="B7629" s="123" t="s">
        <v>537</v>
      </c>
      <c r="C7629" s="123" t="s">
        <v>564</v>
      </c>
      <c r="D7629" s="123" t="s">
        <v>180</v>
      </c>
      <c r="E7629" s="123" t="s">
        <v>533</v>
      </c>
      <c r="F7629" s="7">
        <v>20762.451601212</v>
      </c>
      <c r="G7629" s="123" t="s">
        <v>532</v>
      </c>
      <c r="H7629" s="7">
        <v>1530.9332104570001</v>
      </c>
      <c r="I7629" s="7">
        <v>73.735666667000004</v>
      </c>
      <c r="J7629" s="7">
        <v>1521.818494204</v>
      </c>
      <c r="K7629" s="7">
        <v>0.20762451600000001</v>
      </c>
      <c r="L7629" s="7">
        <v>1.2457470999999999E-2</v>
      </c>
      <c r="M7629" s="7">
        <v>73.296666666999997</v>
      </c>
      <c r="N7629" s="7">
        <v>0.01</v>
      </c>
      <c r="O7629" s="7">
        <v>5.9999999999999995E-4</v>
      </c>
      <c r="P7629" s="7">
        <v>1</v>
      </c>
      <c r="Q7629" s="7">
        <v>28</v>
      </c>
      <c r="R7629" s="7">
        <v>265</v>
      </c>
      <c r="S7629" s="189">
        <v>45625.593981481485</v>
      </c>
    </row>
    <row r="7630" spans="1:19">
      <c r="A7630" s="7">
        <v>2003</v>
      </c>
      <c r="B7630" s="123" t="s">
        <v>537</v>
      </c>
      <c r="C7630" s="123" t="s">
        <v>564</v>
      </c>
      <c r="D7630" s="123" t="s">
        <v>180</v>
      </c>
      <c r="E7630" s="123" t="s">
        <v>159</v>
      </c>
      <c r="F7630" s="7">
        <v>0</v>
      </c>
      <c r="G7630" s="123" t="s">
        <v>532</v>
      </c>
      <c r="H7630" s="7">
        <v>0</v>
      </c>
      <c r="I7630" s="7"/>
      <c r="J7630" s="7">
        <v>0</v>
      </c>
      <c r="K7630" s="7">
        <v>0</v>
      </c>
      <c r="L7630" s="7">
        <v>0</v>
      </c>
      <c r="M7630" s="7"/>
      <c r="N7630" s="7"/>
      <c r="O7630" s="7"/>
      <c r="P7630" s="7">
        <v>1</v>
      </c>
      <c r="Q7630" s="7">
        <v>28</v>
      </c>
      <c r="R7630" s="7">
        <v>265</v>
      </c>
      <c r="S7630" s="189">
        <v>45625.593981481485</v>
      </c>
    </row>
    <row r="7631" spans="1:19">
      <c r="A7631" s="7">
        <v>2003</v>
      </c>
      <c r="B7631" s="123" t="s">
        <v>537</v>
      </c>
      <c r="C7631" s="123" t="s">
        <v>564</v>
      </c>
      <c r="D7631" s="123" t="s">
        <v>180</v>
      </c>
      <c r="E7631" s="123" t="s">
        <v>160</v>
      </c>
      <c r="F7631" s="7">
        <v>32216.025036012001</v>
      </c>
      <c r="G7631" s="123" t="s">
        <v>532</v>
      </c>
      <c r="H7631" s="7">
        <v>2314.0448623120001</v>
      </c>
      <c r="I7631" s="7">
        <v>71.828999999999994</v>
      </c>
      <c r="J7631" s="7">
        <v>2299.9020273209999</v>
      </c>
      <c r="K7631" s="7">
        <v>0.32216024999999998</v>
      </c>
      <c r="L7631" s="7">
        <v>1.9329615000000001E-2</v>
      </c>
      <c r="M7631" s="7">
        <v>71.39</v>
      </c>
      <c r="N7631" s="7">
        <v>0.01</v>
      </c>
      <c r="O7631" s="7">
        <v>5.9999999999999995E-4</v>
      </c>
      <c r="P7631" s="7">
        <v>1</v>
      </c>
      <c r="Q7631" s="7">
        <v>28</v>
      </c>
      <c r="R7631" s="7">
        <v>265</v>
      </c>
      <c r="S7631" s="189">
        <v>45625.593981481485</v>
      </c>
    </row>
    <row r="7632" spans="1:19">
      <c r="A7632" s="7">
        <v>2003</v>
      </c>
      <c r="B7632" s="123" t="s">
        <v>537</v>
      </c>
      <c r="C7632" s="123" t="s">
        <v>564</v>
      </c>
      <c r="D7632" s="123" t="s">
        <v>180</v>
      </c>
      <c r="E7632" s="123" t="s">
        <v>575</v>
      </c>
      <c r="F7632" s="7">
        <v>772.83146416299996</v>
      </c>
      <c r="G7632" s="123" t="s">
        <v>532</v>
      </c>
      <c r="H7632" s="7">
        <v>84.853674634000001</v>
      </c>
      <c r="I7632" s="7">
        <v>109.795833333</v>
      </c>
      <c r="J7632" s="7">
        <v>78.054689827999994</v>
      </c>
      <c r="K7632" s="7">
        <v>0.23184943899999999</v>
      </c>
      <c r="L7632" s="7">
        <v>1.159247E-3</v>
      </c>
      <c r="M7632" s="7">
        <v>100.99833333300001</v>
      </c>
      <c r="N7632" s="7">
        <v>0.3</v>
      </c>
      <c r="O7632" s="7">
        <v>1.5E-3</v>
      </c>
      <c r="P7632" s="7">
        <v>1</v>
      </c>
      <c r="Q7632" s="7">
        <v>28</v>
      </c>
      <c r="R7632" s="7">
        <v>265</v>
      </c>
      <c r="S7632" s="189">
        <v>45625.593981481485</v>
      </c>
    </row>
    <row r="7633" spans="1:19">
      <c r="A7633" s="7">
        <v>2003</v>
      </c>
      <c r="B7633" s="123" t="s">
        <v>537</v>
      </c>
      <c r="C7633" s="123" t="s">
        <v>564</v>
      </c>
      <c r="D7633" s="123" t="s">
        <v>180</v>
      </c>
      <c r="E7633" s="123" t="s">
        <v>163</v>
      </c>
      <c r="F7633" s="7">
        <v>2075.2690684979998</v>
      </c>
      <c r="G7633" s="123" t="s">
        <v>532</v>
      </c>
      <c r="H7633" s="7">
        <v>132.51941927300001</v>
      </c>
      <c r="I7633" s="7">
        <v>63.856499999999997</v>
      </c>
      <c r="J7633" s="7">
        <v>132.17388697300001</v>
      </c>
      <c r="K7633" s="7">
        <v>1.0376345E-2</v>
      </c>
      <c r="L7633" s="7">
        <v>2.0752699999999999E-4</v>
      </c>
      <c r="M7633" s="7">
        <v>63.69</v>
      </c>
      <c r="N7633" s="7">
        <v>5.0000000000000001E-3</v>
      </c>
      <c r="O7633" s="7">
        <v>1E-4</v>
      </c>
      <c r="P7633" s="7">
        <v>1</v>
      </c>
      <c r="Q7633" s="7">
        <v>28</v>
      </c>
      <c r="R7633" s="7">
        <v>265</v>
      </c>
      <c r="S7633" s="189">
        <v>45625.593981481485</v>
      </c>
    </row>
    <row r="7634" spans="1:19">
      <c r="A7634" s="7">
        <v>2003</v>
      </c>
      <c r="B7634" s="123" t="s">
        <v>537</v>
      </c>
      <c r="C7634" s="123" t="s">
        <v>564</v>
      </c>
      <c r="D7634" s="123" t="s">
        <v>180</v>
      </c>
      <c r="E7634" s="123" t="s">
        <v>535</v>
      </c>
      <c r="F7634" s="7">
        <v>22564.605152104999</v>
      </c>
      <c r="G7634" s="123" t="s">
        <v>532</v>
      </c>
      <c r="H7634" s="7">
        <v>1286.715152769</v>
      </c>
      <c r="I7634" s="7">
        <v>57.023605957000001</v>
      </c>
      <c r="J7634" s="7">
        <v>1282.9581460110001</v>
      </c>
      <c r="K7634" s="7">
        <v>0.11282302600000001</v>
      </c>
      <c r="L7634" s="7">
        <v>2.256461E-3</v>
      </c>
      <c r="M7634" s="7">
        <v>56.857105957000002</v>
      </c>
      <c r="N7634" s="7">
        <v>5.0000000000000001E-3</v>
      </c>
      <c r="O7634" s="7">
        <v>1E-4</v>
      </c>
      <c r="P7634" s="7">
        <v>1</v>
      </c>
      <c r="Q7634" s="7">
        <v>28</v>
      </c>
      <c r="R7634" s="7">
        <v>265</v>
      </c>
      <c r="S7634" s="189">
        <v>45625.593981481485</v>
      </c>
    </row>
    <row r="7635" spans="1:19">
      <c r="A7635" s="7">
        <v>2003</v>
      </c>
      <c r="B7635" s="123" t="s">
        <v>537</v>
      </c>
      <c r="C7635" s="123" t="s">
        <v>564</v>
      </c>
      <c r="D7635" s="123" t="s">
        <v>180</v>
      </c>
      <c r="E7635" s="123" t="s">
        <v>541</v>
      </c>
      <c r="F7635" s="7">
        <v>2140.384886717</v>
      </c>
      <c r="G7635" s="123" t="s">
        <v>532</v>
      </c>
      <c r="H7635" s="7">
        <v>201.38276657599999</v>
      </c>
      <c r="I7635" s="7">
        <v>94.087174613000002</v>
      </c>
      <c r="J7635" s="7">
        <v>200.44313761000001</v>
      </c>
      <c r="K7635" s="7">
        <v>2.1403848999999999E-2</v>
      </c>
      <c r="L7635" s="7">
        <v>1.284231E-3</v>
      </c>
      <c r="M7635" s="7">
        <v>93.648174612999995</v>
      </c>
      <c r="N7635" s="7">
        <v>0.01</v>
      </c>
      <c r="O7635" s="7">
        <v>5.9999999999999995E-4</v>
      </c>
      <c r="P7635" s="7">
        <v>1</v>
      </c>
      <c r="Q7635" s="7">
        <v>28</v>
      </c>
      <c r="R7635" s="7">
        <v>265</v>
      </c>
      <c r="S7635" s="189">
        <v>45625.593981481485</v>
      </c>
    </row>
    <row r="7636" spans="1:19">
      <c r="A7636" s="7">
        <v>2003</v>
      </c>
      <c r="B7636" s="123" t="s">
        <v>537</v>
      </c>
      <c r="C7636" s="123" t="s">
        <v>564</v>
      </c>
      <c r="D7636" s="123" t="s">
        <v>180</v>
      </c>
      <c r="E7636" s="123" t="s">
        <v>570</v>
      </c>
      <c r="F7636" s="7">
        <v>7404.1464599999999</v>
      </c>
      <c r="G7636" s="123" t="s">
        <v>532</v>
      </c>
      <c r="H7636" s="7">
        <v>834.97300044099995</v>
      </c>
      <c r="I7636" s="7">
        <v>112.771</v>
      </c>
      <c r="J7636" s="7">
        <v>770.03123184000003</v>
      </c>
      <c r="K7636" s="7">
        <v>2.2212439380000002</v>
      </c>
      <c r="L7636" s="7">
        <v>1.0365805000000001E-2</v>
      </c>
      <c r="M7636" s="7">
        <v>104</v>
      </c>
      <c r="N7636" s="7">
        <v>0.3</v>
      </c>
      <c r="O7636" s="7">
        <v>1.4E-3</v>
      </c>
      <c r="P7636" s="7">
        <v>1</v>
      </c>
      <c r="Q7636" s="7">
        <v>28</v>
      </c>
      <c r="R7636" s="7">
        <v>265</v>
      </c>
      <c r="S7636" s="189">
        <v>45625.593981481485</v>
      </c>
    </row>
    <row r="7637" spans="1:19">
      <c r="A7637" s="7">
        <v>2003</v>
      </c>
      <c r="B7637" s="123" t="s">
        <v>537</v>
      </c>
      <c r="C7637" s="123" t="s">
        <v>556</v>
      </c>
      <c r="D7637" s="123" t="s">
        <v>557</v>
      </c>
      <c r="E7637" s="123" t="s">
        <v>574</v>
      </c>
      <c r="F7637" s="7">
        <v>59.841932399999997</v>
      </c>
      <c r="G7637" s="123" t="s">
        <v>532</v>
      </c>
      <c r="H7637" s="7">
        <v>5.922984917</v>
      </c>
      <c r="I7637" s="7">
        <v>98.977166667000006</v>
      </c>
      <c r="J7637" s="7">
        <v>5.8824420079999999</v>
      </c>
      <c r="K7637" s="7">
        <v>5.9841899999999999E-4</v>
      </c>
      <c r="L7637" s="7">
        <v>8.9762898600000005E-5</v>
      </c>
      <c r="M7637" s="7">
        <v>98.299666666999997</v>
      </c>
      <c r="N7637" s="7">
        <v>0.01</v>
      </c>
      <c r="O7637" s="7">
        <v>1.5E-3</v>
      </c>
      <c r="P7637" s="7">
        <v>1</v>
      </c>
      <c r="Q7637" s="7">
        <v>28</v>
      </c>
      <c r="R7637" s="7">
        <v>265</v>
      </c>
      <c r="S7637" s="189">
        <v>45625.593981481485</v>
      </c>
    </row>
    <row r="7638" spans="1:19">
      <c r="A7638" s="7">
        <v>2003</v>
      </c>
      <c r="B7638" s="123" t="s">
        <v>537</v>
      </c>
      <c r="C7638" s="123" t="s">
        <v>556</v>
      </c>
      <c r="D7638" s="123" t="s">
        <v>557</v>
      </c>
      <c r="E7638" s="123" t="s">
        <v>27</v>
      </c>
      <c r="F7638" s="7">
        <v>0</v>
      </c>
      <c r="G7638" s="123" t="s">
        <v>532</v>
      </c>
      <c r="H7638" s="7">
        <v>0</v>
      </c>
      <c r="I7638" s="7"/>
      <c r="J7638" s="7">
        <v>0</v>
      </c>
      <c r="K7638" s="7">
        <v>0</v>
      </c>
      <c r="L7638" s="7">
        <v>0</v>
      </c>
      <c r="M7638" s="7"/>
      <c r="N7638" s="7"/>
      <c r="O7638" s="7"/>
      <c r="P7638" s="7"/>
      <c r="Q7638" s="7">
        <v>28</v>
      </c>
      <c r="R7638" s="7">
        <v>265</v>
      </c>
      <c r="S7638" s="189">
        <v>45625.593981481485</v>
      </c>
    </row>
    <row r="7639" spans="1:19">
      <c r="A7639" s="7">
        <v>2003</v>
      </c>
      <c r="B7639" s="123" t="s">
        <v>537</v>
      </c>
      <c r="C7639" s="123" t="s">
        <v>556</v>
      </c>
      <c r="D7639" s="123" t="s">
        <v>557</v>
      </c>
      <c r="E7639" s="123" t="s">
        <v>33</v>
      </c>
      <c r="F7639" s="7">
        <v>0</v>
      </c>
      <c r="G7639" s="123" t="s">
        <v>532</v>
      </c>
      <c r="H7639" s="7">
        <v>0</v>
      </c>
      <c r="I7639" s="7"/>
      <c r="J7639" s="7">
        <v>0</v>
      </c>
      <c r="K7639" s="7">
        <v>0</v>
      </c>
      <c r="L7639" s="7">
        <v>0</v>
      </c>
      <c r="M7639" s="7"/>
      <c r="N7639" s="7"/>
      <c r="O7639" s="7"/>
      <c r="P7639" s="7"/>
      <c r="Q7639" s="7">
        <v>28</v>
      </c>
      <c r="R7639" s="7">
        <v>265</v>
      </c>
      <c r="S7639" s="189">
        <v>45625.593981481485</v>
      </c>
    </row>
    <row r="7640" spans="1:19">
      <c r="A7640" s="7">
        <v>2003</v>
      </c>
      <c r="B7640" s="123" t="s">
        <v>537</v>
      </c>
      <c r="C7640" s="123" t="s">
        <v>556</v>
      </c>
      <c r="D7640" s="123" t="s">
        <v>557</v>
      </c>
      <c r="E7640" s="123" t="s">
        <v>540</v>
      </c>
      <c r="F7640" s="7">
        <v>1033.322398605</v>
      </c>
      <c r="G7640" s="123" t="s">
        <v>532</v>
      </c>
      <c r="H7640" s="7">
        <v>98.452374832999993</v>
      </c>
      <c r="I7640" s="7">
        <v>95.277500000000003</v>
      </c>
      <c r="J7640" s="7">
        <v>97.752298908</v>
      </c>
      <c r="K7640" s="7">
        <v>1.0333224E-2</v>
      </c>
      <c r="L7640" s="7">
        <v>1.5499839999999999E-3</v>
      </c>
      <c r="M7640" s="7">
        <v>94.6</v>
      </c>
      <c r="N7640" s="7">
        <v>0.01</v>
      </c>
      <c r="O7640" s="7">
        <v>1.5E-3</v>
      </c>
      <c r="P7640" s="7">
        <v>1</v>
      </c>
      <c r="Q7640" s="7">
        <v>28</v>
      </c>
      <c r="R7640" s="7">
        <v>265</v>
      </c>
      <c r="S7640" s="189">
        <v>45625.593981481485</v>
      </c>
    </row>
    <row r="7641" spans="1:19">
      <c r="A7641" s="7">
        <v>2003</v>
      </c>
      <c r="B7641" s="123" t="s">
        <v>537</v>
      </c>
      <c r="C7641" s="123" t="s">
        <v>556</v>
      </c>
      <c r="D7641" s="123" t="s">
        <v>557</v>
      </c>
      <c r="E7641" s="123" t="s">
        <v>531</v>
      </c>
      <c r="F7641" s="7">
        <v>51.723460775</v>
      </c>
      <c r="G7641" s="123" t="s">
        <v>532</v>
      </c>
      <c r="H7641" s="7">
        <v>3.9542068530000001</v>
      </c>
      <c r="I7641" s="7">
        <v>76.448999999999998</v>
      </c>
      <c r="J7641" s="7">
        <v>3.9315002539999999</v>
      </c>
      <c r="K7641" s="7">
        <v>5.17235E-4</v>
      </c>
      <c r="L7641" s="7">
        <v>3.1034076460000001E-5</v>
      </c>
      <c r="M7641" s="7">
        <v>76.010000000000005</v>
      </c>
      <c r="N7641" s="7">
        <v>0.01</v>
      </c>
      <c r="O7641" s="7">
        <v>5.9999999999999995E-4</v>
      </c>
      <c r="P7641" s="7">
        <v>1</v>
      </c>
      <c r="Q7641" s="7">
        <v>28</v>
      </c>
      <c r="R7641" s="7">
        <v>265</v>
      </c>
      <c r="S7641" s="189">
        <v>45625.593981481485</v>
      </c>
    </row>
    <row r="7642" spans="1:19">
      <c r="A7642" s="7">
        <v>2003</v>
      </c>
      <c r="B7642" s="123" t="s">
        <v>537</v>
      </c>
      <c r="C7642" s="123" t="s">
        <v>556</v>
      </c>
      <c r="D7642" s="123" t="s">
        <v>557</v>
      </c>
      <c r="E7642" s="123" t="s">
        <v>533</v>
      </c>
      <c r="F7642" s="7">
        <v>6323.3931922219999</v>
      </c>
      <c r="G7642" s="123" t="s">
        <v>532</v>
      </c>
      <c r="H7642" s="7">
        <v>466.25961262599998</v>
      </c>
      <c r="I7642" s="7">
        <v>73.735666667000004</v>
      </c>
      <c r="J7642" s="7">
        <v>463.48364301499998</v>
      </c>
      <c r="K7642" s="7">
        <v>6.3233932000000007E-2</v>
      </c>
      <c r="L7642" s="7">
        <v>3.7940360000000002E-3</v>
      </c>
      <c r="M7642" s="7">
        <v>73.296666666999997</v>
      </c>
      <c r="N7642" s="7">
        <v>0.01</v>
      </c>
      <c r="O7642" s="7">
        <v>5.9999999999999995E-4</v>
      </c>
      <c r="P7642" s="7">
        <v>1</v>
      </c>
      <c r="Q7642" s="7">
        <v>28</v>
      </c>
      <c r="R7642" s="7">
        <v>265</v>
      </c>
      <c r="S7642" s="189">
        <v>45625.593981481485</v>
      </c>
    </row>
    <row r="7643" spans="1:19">
      <c r="A7643" s="7">
        <v>2003</v>
      </c>
      <c r="B7643" s="123" t="s">
        <v>537</v>
      </c>
      <c r="C7643" s="123" t="s">
        <v>556</v>
      </c>
      <c r="D7643" s="123" t="s">
        <v>557</v>
      </c>
      <c r="E7643" s="123" t="s">
        <v>160</v>
      </c>
      <c r="F7643" s="7">
        <v>393.847795808</v>
      </c>
      <c r="G7643" s="123" t="s">
        <v>532</v>
      </c>
      <c r="H7643" s="7">
        <v>28.289693325000002</v>
      </c>
      <c r="I7643" s="7">
        <v>71.828999999999994</v>
      </c>
      <c r="J7643" s="7">
        <v>28.116794143</v>
      </c>
      <c r="K7643" s="7">
        <v>3.9384779999999996E-3</v>
      </c>
      <c r="L7643" s="7">
        <v>2.36309E-4</v>
      </c>
      <c r="M7643" s="7">
        <v>71.39</v>
      </c>
      <c r="N7643" s="7">
        <v>0.01</v>
      </c>
      <c r="O7643" s="7">
        <v>5.9999999999999995E-4</v>
      </c>
      <c r="P7643" s="7">
        <v>1</v>
      </c>
      <c r="Q7643" s="7">
        <v>28</v>
      </c>
      <c r="R7643" s="7">
        <v>265</v>
      </c>
      <c r="S7643" s="189">
        <v>45625.593981481485</v>
      </c>
    </row>
    <row r="7644" spans="1:19">
      <c r="A7644" s="7">
        <v>2003</v>
      </c>
      <c r="B7644" s="123" t="s">
        <v>537</v>
      </c>
      <c r="C7644" s="123" t="s">
        <v>556</v>
      </c>
      <c r="D7644" s="123" t="s">
        <v>557</v>
      </c>
      <c r="E7644" s="123" t="s">
        <v>575</v>
      </c>
      <c r="F7644" s="7">
        <v>39.632382778</v>
      </c>
      <c r="G7644" s="123" t="s">
        <v>532</v>
      </c>
      <c r="H7644" s="7">
        <v>4.0296555459999999</v>
      </c>
      <c r="I7644" s="7">
        <v>101.675833333</v>
      </c>
      <c r="J7644" s="7">
        <v>4.0028046069999998</v>
      </c>
      <c r="K7644" s="7">
        <v>3.9632399999999998E-4</v>
      </c>
      <c r="L7644" s="7">
        <v>5.9448574170000001E-5</v>
      </c>
      <c r="M7644" s="7">
        <v>100.99833333300001</v>
      </c>
      <c r="N7644" s="7">
        <v>0.01</v>
      </c>
      <c r="O7644" s="7">
        <v>1.5E-3</v>
      </c>
      <c r="P7644" s="7">
        <v>1</v>
      </c>
      <c r="Q7644" s="7">
        <v>28</v>
      </c>
      <c r="R7644" s="7">
        <v>265</v>
      </c>
      <c r="S7644" s="189">
        <v>45625.593981481485</v>
      </c>
    </row>
    <row r="7645" spans="1:19">
      <c r="A7645" s="7">
        <v>2003</v>
      </c>
      <c r="B7645" s="123" t="s">
        <v>537</v>
      </c>
      <c r="C7645" s="123" t="s">
        <v>556</v>
      </c>
      <c r="D7645" s="123" t="s">
        <v>557</v>
      </c>
      <c r="E7645" s="123" t="s">
        <v>163</v>
      </c>
      <c r="F7645" s="7">
        <v>1587.637745081</v>
      </c>
      <c r="G7645" s="123" t="s">
        <v>532</v>
      </c>
      <c r="H7645" s="7">
        <v>101.380989669</v>
      </c>
      <c r="I7645" s="7">
        <v>63.856499999999997</v>
      </c>
      <c r="J7645" s="7">
        <v>101.116647984</v>
      </c>
      <c r="K7645" s="7">
        <v>7.938189E-3</v>
      </c>
      <c r="L7645" s="7">
        <v>1.5876400000000001E-4</v>
      </c>
      <c r="M7645" s="7">
        <v>63.69</v>
      </c>
      <c r="N7645" s="7">
        <v>5.0000000000000001E-3</v>
      </c>
      <c r="O7645" s="7">
        <v>1E-4</v>
      </c>
      <c r="P7645" s="7">
        <v>1</v>
      </c>
      <c r="Q7645" s="7">
        <v>28</v>
      </c>
      <c r="R7645" s="7">
        <v>265</v>
      </c>
      <c r="S7645" s="189">
        <v>45625.593981481485</v>
      </c>
    </row>
    <row r="7646" spans="1:19">
      <c r="A7646" s="7">
        <v>2003</v>
      </c>
      <c r="B7646" s="123" t="s">
        <v>537</v>
      </c>
      <c r="C7646" s="123" t="s">
        <v>556</v>
      </c>
      <c r="D7646" s="123" t="s">
        <v>557</v>
      </c>
      <c r="E7646" s="123" t="s">
        <v>535</v>
      </c>
      <c r="F7646" s="7">
        <v>5975.2282638019997</v>
      </c>
      <c r="G7646" s="123" t="s">
        <v>532</v>
      </c>
      <c r="H7646" s="7">
        <v>340.72906201799998</v>
      </c>
      <c r="I7646" s="7">
        <v>57.023605957000001</v>
      </c>
      <c r="J7646" s="7">
        <v>339.73418651200001</v>
      </c>
      <c r="K7646" s="7">
        <v>2.9876140999999998E-2</v>
      </c>
      <c r="L7646" s="7">
        <v>5.9752299999999998E-4</v>
      </c>
      <c r="M7646" s="7">
        <v>56.857105957000002</v>
      </c>
      <c r="N7646" s="7">
        <v>5.0000000000000001E-3</v>
      </c>
      <c r="O7646" s="7">
        <v>1E-4</v>
      </c>
      <c r="P7646" s="7">
        <v>1</v>
      </c>
      <c r="Q7646" s="7">
        <v>28</v>
      </c>
      <c r="R7646" s="7">
        <v>265</v>
      </c>
      <c r="S7646" s="189">
        <v>45625.593981481485</v>
      </c>
    </row>
    <row r="7647" spans="1:19">
      <c r="A7647" s="7">
        <v>2003</v>
      </c>
      <c r="B7647" s="123" t="s">
        <v>537</v>
      </c>
      <c r="C7647" s="123" t="s">
        <v>556</v>
      </c>
      <c r="D7647" s="123" t="s">
        <v>557</v>
      </c>
      <c r="E7647" s="123" t="s">
        <v>541</v>
      </c>
      <c r="F7647" s="7">
        <v>0</v>
      </c>
      <c r="G7647" s="123" t="s">
        <v>532</v>
      </c>
      <c r="H7647" s="7">
        <v>0</v>
      </c>
      <c r="I7647" s="7"/>
      <c r="J7647" s="7">
        <v>0</v>
      </c>
      <c r="K7647" s="7">
        <v>0</v>
      </c>
      <c r="L7647" s="7">
        <v>0</v>
      </c>
      <c r="M7647" s="7"/>
      <c r="N7647" s="7"/>
      <c r="O7647" s="7"/>
      <c r="P7647" s="7">
        <v>1</v>
      </c>
      <c r="Q7647" s="7">
        <v>28</v>
      </c>
      <c r="R7647" s="7">
        <v>265</v>
      </c>
      <c r="S7647" s="189">
        <v>45625.593981481485</v>
      </c>
    </row>
    <row r="7648" spans="1:19">
      <c r="A7648" s="7">
        <v>2003</v>
      </c>
      <c r="B7648" s="123" t="s">
        <v>537</v>
      </c>
      <c r="C7648" s="123" t="s">
        <v>562</v>
      </c>
      <c r="D7648" s="123" t="s">
        <v>563</v>
      </c>
      <c r="E7648" s="123" t="s">
        <v>27</v>
      </c>
      <c r="F7648" s="7">
        <v>101.98039968</v>
      </c>
      <c r="G7648" s="123" t="s">
        <v>532</v>
      </c>
      <c r="H7648" s="7">
        <v>1.6979737000000002E-2</v>
      </c>
      <c r="I7648" s="7">
        <v>0.16650000000000001</v>
      </c>
      <c r="J7648" s="7">
        <v>0</v>
      </c>
      <c r="K7648" s="7">
        <v>5.0990200000000001E-4</v>
      </c>
      <c r="L7648" s="7">
        <v>1.019803997E-5</v>
      </c>
      <c r="M7648" s="7">
        <v>0</v>
      </c>
      <c r="N7648" s="7">
        <v>5.0000000000000001E-3</v>
      </c>
      <c r="O7648" s="7">
        <v>1E-4</v>
      </c>
      <c r="P7648" s="7"/>
      <c r="Q7648" s="7">
        <v>28</v>
      </c>
      <c r="R7648" s="7">
        <v>265</v>
      </c>
      <c r="S7648" s="189">
        <v>45625.593981481485</v>
      </c>
    </row>
    <row r="7649" spans="1:19">
      <c r="A7649" s="7">
        <v>2003</v>
      </c>
      <c r="B7649" s="123" t="s">
        <v>537</v>
      </c>
      <c r="C7649" s="123" t="s">
        <v>562</v>
      </c>
      <c r="D7649" s="123" t="s">
        <v>563</v>
      </c>
      <c r="E7649" s="123" t="s">
        <v>540</v>
      </c>
      <c r="F7649" s="7">
        <v>0</v>
      </c>
      <c r="G7649" s="123" t="s">
        <v>532</v>
      </c>
      <c r="H7649" s="7">
        <v>0</v>
      </c>
      <c r="I7649" s="7"/>
      <c r="J7649" s="7">
        <v>0</v>
      </c>
      <c r="K7649" s="7">
        <v>0</v>
      </c>
      <c r="L7649" s="7">
        <v>0</v>
      </c>
      <c r="M7649" s="7"/>
      <c r="N7649" s="7"/>
      <c r="O7649" s="7"/>
      <c r="P7649" s="7">
        <v>1</v>
      </c>
      <c r="Q7649" s="7">
        <v>28</v>
      </c>
      <c r="R7649" s="7">
        <v>265</v>
      </c>
      <c r="S7649" s="189">
        <v>45625.593981481485</v>
      </c>
    </row>
    <row r="7650" spans="1:19">
      <c r="A7650" s="7">
        <v>2003</v>
      </c>
      <c r="B7650" s="123" t="s">
        <v>537</v>
      </c>
      <c r="C7650" s="123" t="s">
        <v>562</v>
      </c>
      <c r="D7650" s="123" t="s">
        <v>563</v>
      </c>
      <c r="E7650" s="123" t="s">
        <v>569</v>
      </c>
      <c r="F7650" s="7">
        <v>37.095047999999998</v>
      </c>
      <c r="G7650" s="123" t="s">
        <v>532</v>
      </c>
      <c r="H7650" s="7">
        <v>3.6913653219999998</v>
      </c>
      <c r="I7650" s="7">
        <v>99.510999999999996</v>
      </c>
      <c r="J7650" s="7">
        <v>3.6672164450000002</v>
      </c>
      <c r="K7650" s="7">
        <v>3.7094999999999999E-4</v>
      </c>
      <c r="L7650" s="7">
        <v>5.1933067199999999E-5</v>
      </c>
      <c r="M7650" s="7">
        <v>98.86</v>
      </c>
      <c r="N7650" s="7">
        <v>0.01</v>
      </c>
      <c r="O7650" s="7">
        <v>1.4E-3</v>
      </c>
      <c r="P7650" s="7">
        <v>1</v>
      </c>
      <c r="Q7650" s="7">
        <v>28</v>
      </c>
      <c r="R7650" s="7">
        <v>265</v>
      </c>
      <c r="S7650" s="189">
        <v>45625.593981481485</v>
      </c>
    </row>
    <row r="7651" spans="1:19">
      <c r="A7651" s="7">
        <v>2003</v>
      </c>
      <c r="B7651" s="123" t="s">
        <v>537</v>
      </c>
      <c r="C7651" s="123" t="s">
        <v>562</v>
      </c>
      <c r="D7651" s="123" t="s">
        <v>563</v>
      </c>
      <c r="E7651" s="123" t="s">
        <v>531</v>
      </c>
      <c r="F7651" s="7">
        <v>478.45102322499997</v>
      </c>
      <c r="G7651" s="123" t="s">
        <v>532</v>
      </c>
      <c r="H7651" s="7">
        <v>36.577102275000001</v>
      </c>
      <c r="I7651" s="7">
        <v>76.448999999999998</v>
      </c>
      <c r="J7651" s="7">
        <v>36.367062275000002</v>
      </c>
      <c r="K7651" s="7">
        <v>4.7845099999999996E-3</v>
      </c>
      <c r="L7651" s="7">
        <v>2.8707100000000002E-4</v>
      </c>
      <c r="M7651" s="7">
        <v>76.010000000000005</v>
      </c>
      <c r="N7651" s="7">
        <v>0.01</v>
      </c>
      <c r="O7651" s="7">
        <v>5.9999999999999995E-4</v>
      </c>
      <c r="P7651" s="7">
        <v>1</v>
      </c>
      <c r="Q7651" s="7">
        <v>28</v>
      </c>
      <c r="R7651" s="7">
        <v>265</v>
      </c>
      <c r="S7651" s="189">
        <v>45625.593981481485</v>
      </c>
    </row>
    <row r="7652" spans="1:19">
      <c r="A7652" s="7">
        <v>2003</v>
      </c>
      <c r="B7652" s="123" t="s">
        <v>537</v>
      </c>
      <c r="C7652" s="123" t="s">
        <v>562</v>
      </c>
      <c r="D7652" s="123" t="s">
        <v>563</v>
      </c>
      <c r="E7652" s="123" t="s">
        <v>533</v>
      </c>
      <c r="F7652" s="7">
        <v>4152.1473157869996</v>
      </c>
      <c r="G7652" s="123" t="s">
        <v>532</v>
      </c>
      <c r="H7652" s="7">
        <v>306.16135042899998</v>
      </c>
      <c r="I7652" s="7">
        <v>73.735666667000004</v>
      </c>
      <c r="J7652" s="7">
        <v>304.33855775799998</v>
      </c>
      <c r="K7652" s="7">
        <v>4.1521473000000003E-2</v>
      </c>
      <c r="L7652" s="7">
        <v>2.4912879999999999E-3</v>
      </c>
      <c r="M7652" s="7">
        <v>73.296666666999997</v>
      </c>
      <c r="N7652" s="7">
        <v>0.01</v>
      </c>
      <c r="O7652" s="7">
        <v>5.9999999999999995E-4</v>
      </c>
      <c r="P7652" s="7">
        <v>1</v>
      </c>
      <c r="Q7652" s="7">
        <v>28</v>
      </c>
      <c r="R7652" s="7">
        <v>265</v>
      </c>
      <c r="S7652" s="189">
        <v>45625.593981481485</v>
      </c>
    </row>
    <row r="7653" spans="1:19">
      <c r="A7653" s="7">
        <v>2003</v>
      </c>
      <c r="B7653" s="123" t="s">
        <v>537</v>
      </c>
      <c r="C7653" s="123" t="s">
        <v>562</v>
      </c>
      <c r="D7653" s="123" t="s">
        <v>563</v>
      </c>
      <c r="E7653" s="123" t="s">
        <v>160</v>
      </c>
      <c r="F7653" s="7">
        <v>428.15807595000001</v>
      </c>
      <c r="G7653" s="123" t="s">
        <v>532</v>
      </c>
      <c r="H7653" s="7">
        <v>30.754166436999999</v>
      </c>
      <c r="I7653" s="7">
        <v>71.828999999999994</v>
      </c>
      <c r="J7653" s="7">
        <v>30.566205042</v>
      </c>
      <c r="K7653" s="7">
        <v>4.2815809999999996E-3</v>
      </c>
      <c r="L7653" s="7">
        <v>2.5689499999999999E-4</v>
      </c>
      <c r="M7653" s="7">
        <v>71.39</v>
      </c>
      <c r="N7653" s="7">
        <v>0.01</v>
      </c>
      <c r="O7653" s="7">
        <v>5.9999999999999995E-4</v>
      </c>
      <c r="P7653" s="7">
        <v>1</v>
      </c>
      <c r="Q7653" s="7">
        <v>28</v>
      </c>
      <c r="R7653" s="7">
        <v>265</v>
      </c>
      <c r="S7653" s="189">
        <v>45625.593981481485</v>
      </c>
    </row>
    <row r="7654" spans="1:19">
      <c r="A7654" s="7">
        <v>2003</v>
      </c>
      <c r="B7654" s="123" t="s">
        <v>537</v>
      </c>
      <c r="C7654" s="123" t="s">
        <v>562</v>
      </c>
      <c r="D7654" s="123" t="s">
        <v>563</v>
      </c>
      <c r="E7654" s="123" t="s">
        <v>163</v>
      </c>
      <c r="F7654" s="7">
        <v>454.48811465199998</v>
      </c>
      <c r="G7654" s="123" t="s">
        <v>532</v>
      </c>
      <c r="H7654" s="7">
        <v>29.022020293000001</v>
      </c>
      <c r="I7654" s="7">
        <v>63.856499999999997</v>
      </c>
      <c r="J7654" s="7">
        <v>28.946348021999999</v>
      </c>
      <c r="K7654" s="7">
        <v>2.272441E-3</v>
      </c>
      <c r="L7654" s="7">
        <v>4.5448811470000003E-5</v>
      </c>
      <c r="M7654" s="7">
        <v>63.69</v>
      </c>
      <c r="N7654" s="7">
        <v>5.0000000000000001E-3</v>
      </c>
      <c r="O7654" s="7">
        <v>1E-4</v>
      </c>
      <c r="P7654" s="7">
        <v>1</v>
      </c>
      <c r="Q7654" s="7">
        <v>28</v>
      </c>
      <c r="R7654" s="7">
        <v>265</v>
      </c>
      <c r="S7654" s="189">
        <v>45625.593981481485</v>
      </c>
    </row>
    <row r="7655" spans="1:19">
      <c r="A7655" s="7">
        <v>2003</v>
      </c>
      <c r="B7655" s="123" t="s">
        <v>537</v>
      </c>
      <c r="C7655" s="123" t="s">
        <v>562</v>
      </c>
      <c r="D7655" s="123" t="s">
        <v>563</v>
      </c>
      <c r="E7655" s="123" t="s">
        <v>535</v>
      </c>
      <c r="F7655" s="7">
        <v>5726.3175222030004</v>
      </c>
      <c r="G7655" s="123" t="s">
        <v>532</v>
      </c>
      <c r="H7655" s="7">
        <v>326.53527397099998</v>
      </c>
      <c r="I7655" s="7">
        <v>57.023605957000001</v>
      </c>
      <c r="J7655" s="7">
        <v>325.58184210299999</v>
      </c>
      <c r="K7655" s="7">
        <v>2.8631587999999999E-2</v>
      </c>
      <c r="L7655" s="7">
        <v>5.72632E-4</v>
      </c>
      <c r="M7655" s="7">
        <v>56.857105957000002</v>
      </c>
      <c r="N7655" s="7">
        <v>5.0000000000000001E-3</v>
      </c>
      <c r="O7655" s="7">
        <v>1E-4</v>
      </c>
      <c r="P7655" s="7">
        <v>1</v>
      </c>
      <c r="Q7655" s="7">
        <v>28</v>
      </c>
      <c r="R7655" s="7">
        <v>265</v>
      </c>
      <c r="S7655" s="189">
        <v>45625.593981481485</v>
      </c>
    </row>
    <row r="7656" spans="1:19">
      <c r="A7656" s="7">
        <v>2003</v>
      </c>
      <c r="B7656" s="123" t="s">
        <v>537</v>
      </c>
      <c r="C7656" s="123" t="s">
        <v>562</v>
      </c>
      <c r="D7656" s="123" t="s">
        <v>563</v>
      </c>
      <c r="E7656" s="123" t="s">
        <v>541</v>
      </c>
      <c r="F7656" s="7">
        <v>0</v>
      </c>
      <c r="G7656" s="123" t="s">
        <v>532</v>
      </c>
      <c r="H7656" s="7">
        <v>0</v>
      </c>
      <c r="I7656" s="7"/>
      <c r="J7656" s="7">
        <v>0</v>
      </c>
      <c r="K7656" s="7">
        <v>0</v>
      </c>
      <c r="L7656" s="7">
        <v>0</v>
      </c>
      <c r="M7656" s="7"/>
      <c r="N7656" s="7"/>
      <c r="O7656" s="7"/>
      <c r="P7656" s="7">
        <v>1</v>
      </c>
      <c r="Q7656" s="7">
        <v>28</v>
      </c>
      <c r="R7656" s="7">
        <v>265</v>
      </c>
      <c r="S7656" s="189">
        <v>45625.593981481485</v>
      </c>
    </row>
    <row r="7657" spans="1:19">
      <c r="A7657" s="7">
        <v>2003</v>
      </c>
      <c r="B7657" s="123" t="s">
        <v>537</v>
      </c>
      <c r="C7657" s="123" t="s">
        <v>562</v>
      </c>
      <c r="D7657" s="123" t="s">
        <v>563</v>
      </c>
      <c r="E7657" s="123" t="s">
        <v>570</v>
      </c>
      <c r="F7657" s="7">
        <v>0</v>
      </c>
      <c r="G7657" s="123" t="s">
        <v>532</v>
      </c>
      <c r="H7657" s="7">
        <v>0</v>
      </c>
      <c r="I7657" s="7"/>
      <c r="J7657" s="7">
        <v>0</v>
      </c>
      <c r="K7657" s="7">
        <v>0</v>
      </c>
      <c r="L7657" s="7">
        <v>0</v>
      </c>
      <c r="M7657" s="7"/>
      <c r="N7657" s="7"/>
      <c r="O7657" s="7"/>
      <c r="P7657" s="7">
        <v>1</v>
      </c>
      <c r="Q7657" s="7">
        <v>28</v>
      </c>
      <c r="R7657" s="7">
        <v>265</v>
      </c>
      <c r="S7657" s="189">
        <v>45625.593981481485</v>
      </c>
    </row>
    <row r="7658" spans="1:19">
      <c r="A7658" s="7">
        <v>2003</v>
      </c>
      <c r="B7658" s="123" t="s">
        <v>537</v>
      </c>
      <c r="C7658" s="123" t="s">
        <v>565</v>
      </c>
      <c r="D7658" s="123" t="s">
        <v>500</v>
      </c>
      <c r="E7658" s="123" t="s">
        <v>540</v>
      </c>
      <c r="F7658" s="7">
        <v>0</v>
      </c>
      <c r="G7658" s="123" t="s">
        <v>532</v>
      </c>
      <c r="H7658" s="7">
        <v>0</v>
      </c>
      <c r="I7658" s="7"/>
      <c r="J7658" s="7">
        <v>0</v>
      </c>
      <c r="K7658" s="7">
        <v>0</v>
      </c>
      <c r="L7658" s="7">
        <v>0</v>
      </c>
      <c r="M7658" s="7"/>
      <c r="N7658" s="7"/>
      <c r="O7658" s="7"/>
      <c r="P7658" s="7">
        <v>1</v>
      </c>
      <c r="Q7658" s="7">
        <v>28</v>
      </c>
      <c r="R7658" s="7">
        <v>265</v>
      </c>
      <c r="S7658" s="189">
        <v>45625.593981481485</v>
      </c>
    </row>
    <row r="7659" spans="1:19">
      <c r="A7659" s="7">
        <v>2003</v>
      </c>
      <c r="B7659" s="123" t="s">
        <v>537</v>
      </c>
      <c r="C7659" s="123" t="s">
        <v>565</v>
      </c>
      <c r="D7659" s="123" t="s">
        <v>500</v>
      </c>
      <c r="E7659" s="123" t="s">
        <v>533</v>
      </c>
      <c r="F7659" s="7">
        <v>11433.380428799999</v>
      </c>
      <c r="G7659" s="123" t="s">
        <v>532</v>
      </c>
      <c r="H7659" s="7">
        <v>917.70332902300004</v>
      </c>
      <c r="I7659" s="7">
        <v>80.265266667000006</v>
      </c>
      <c r="J7659" s="7">
        <v>838.02867416699996</v>
      </c>
      <c r="K7659" s="7">
        <v>5.3736887999999997E-2</v>
      </c>
      <c r="L7659" s="7">
        <v>0.29498121500000002</v>
      </c>
      <c r="M7659" s="7">
        <v>73.296666666999997</v>
      </c>
      <c r="N7659" s="7">
        <v>4.7000000000000002E-3</v>
      </c>
      <c r="O7659" s="7">
        <v>2.58E-2</v>
      </c>
      <c r="P7659" s="7">
        <v>1</v>
      </c>
      <c r="Q7659" s="7">
        <v>28</v>
      </c>
      <c r="R7659" s="7">
        <v>265</v>
      </c>
      <c r="S7659" s="189">
        <v>45625.593981481485</v>
      </c>
    </row>
    <row r="7660" spans="1:19">
      <c r="A7660" s="7">
        <v>2003</v>
      </c>
      <c r="B7660" s="123" t="s">
        <v>537</v>
      </c>
      <c r="C7660" s="123" t="s">
        <v>565</v>
      </c>
      <c r="D7660" s="123" t="s">
        <v>500</v>
      </c>
      <c r="E7660" s="123" t="s">
        <v>159</v>
      </c>
      <c r="F7660" s="7">
        <v>0</v>
      </c>
      <c r="G7660" s="123" t="s">
        <v>532</v>
      </c>
      <c r="H7660" s="7">
        <v>0</v>
      </c>
      <c r="I7660" s="7"/>
      <c r="J7660" s="7">
        <v>0</v>
      </c>
      <c r="K7660" s="7">
        <v>0</v>
      </c>
      <c r="L7660" s="7">
        <v>0</v>
      </c>
      <c r="M7660" s="7"/>
      <c r="N7660" s="7"/>
      <c r="O7660" s="7"/>
      <c r="P7660" s="7">
        <v>1</v>
      </c>
      <c r="Q7660" s="7">
        <v>28</v>
      </c>
      <c r="R7660" s="7">
        <v>265</v>
      </c>
      <c r="S7660" s="189">
        <v>45625.593981481485</v>
      </c>
    </row>
    <row r="7661" spans="1:19">
      <c r="A7661" s="7">
        <v>2003</v>
      </c>
      <c r="B7661" s="123" t="s">
        <v>537</v>
      </c>
      <c r="C7661" s="123" t="s">
        <v>565</v>
      </c>
      <c r="D7661" s="123" t="s">
        <v>500</v>
      </c>
      <c r="E7661" s="123" t="s">
        <v>160</v>
      </c>
      <c r="F7661" s="7">
        <v>0</v>
      </c>
      <c r="G7661" s="123" t="s">
        <v>532</v>
      </c>
      <c r="H7661" s="7">
        <v>0</v>
      </c>
      <c r="I7661" s="7"/>
      <c r="J7661" s="7">
        <v>0</v>
      </c>
      <c r="K7661" s="7">
        <v>0</v>
      </c>
      <c r="L7661" s="7">
        <v>0</v>
      </c>
      <c r="M7661" s="7"/>
      <c r="N7661" s="7"/>
      <c r="O7661" s="7"/>
      <c r="P7661" s="7">
        <v>1</v>
      </c>
      <c r="Q7661" s="7">
        <v>28</v>
      </c>
      <c r="R7661" s="7">
        <v>265</v>
      </c>
      <c r="S7661" s="189">
        <v>45625.593981481485</v>
      </c>
    </row>
    <row r="7662" spans="1:19">
      <c r="A7662" s="7">
        <v>2003</v>
      </c>
      <c r="B7662" s="123" t="s">
        <v>537</v>
      </c>
      <c r="C7662" s="123" t="s">
        <v>565</v>
      </c>
      <c r="D7662" s="123" t="s">
        <v>500</v>
      </c>
      <c r="E7662" s="123" t="s">
        <v>535</v>
      </c>
      <c r="F7662" s="7">
        <v>0</v>
      </c>
      <c r="G7662" s="123" t="s">
        <v>532</v>
      </c>
      <c r="H7662" s="7">
        <v>0</v>
      </c>
      <c r="I7662" s="7"/>
      <c r="J7662" s="7">
        <v>0</v>
      </c>
      <c r="K7662" s="7">
        <v>0</v>
      </c>
      <c r="L7662" s="7">
        <v>0</v>
      </c>
      <c r="M7662" s="7"/>
      <c r="N7662" s="7"/>
      <c r="O7662" s="7"/>
      <c r="P7662" s="7">
        <v>1</v>
      </c>
      <c r="Q7662" s="7">
        <v>28</v>
      </c>
      <c r="R7662" s="7">
        <v>265</v>
      </c>
      <c r="S7662" s="189">
        <v>45625.593981481485</v>
      </c>
    </row>
    <row r="7663" spans="1:19">
      <c r="A7663" s="7">
        <v>2003</v>
      </c>
      <c r="B7663" s="123" t="s">
        <v>537</v>
      </c>
      <c r="C7663" s="123" t="s">
        <v>585</v>
      </c>
      <c r="D7663" s="123" t="s">
        <v>183</v>
      </c>
      <c r="E7663" s="123" t="s">
        <v>533</v>
      </c>
      <c r="F7663" s="7">
        <v>1919.84818857</v>
      </c>
      <c r="G7663" s="123" t="s">
        <v>532</v>
      </c>
      <c r="H7663" s="7">
        <v>142.11228251399999</v>
      </c>
      <c r="I7663" s="7">
        <v>74.022666666999996</v>
      </c>
      <c r="J7663" s="7">
        <v>140.71847272900001</v>
      </c>
      <c r="K7663" s="7">
        <v>1.3438937E-2</v>
      </c>
      <c r="L7663" s="7">
        <v>3.8396960000000001E-3</v>
      </c>
      <c r="M7663" s="7">
        <v>73.296666666999997</v>
      </c>
      <c r="N7663" s="7">
        <v>7.0000000000000001E-3</v>
      </c>
      <c r="O7663" s="7">
        <v>2E-3</v>
      </c>
      <c r="P7663" s="7">
        <v>1</v>
      </c>
      <c r="Q7663" s="7">
        <v>28</v>
      </c>
      <c r="R7663" s="7">
        <v>265</v>
      </c>
      <c r="S7663" s="189">
        <v>45625.593981481485</v>
      </c>
    </row>
    <row r="7664" spans="1:19">
      <c r="A7664" s="7">
        <v>2004</v>
      </c>
      <c r="B7664" s="123" t="s">
        <v>586</v>
      </c>
      <c r="C7664" s="123" t="s">
        <v>586</v>
      </c>
      <c r="D7664" s="123" t="s">
        <v>587</v>
      </c>
      <c r="E7664" s="123" t="s">
        <v>531</v>
      </c>
      <c r="F7664" s="7">
        <v>2020.5538667999999</v>
      </c>
      <c r="G7664" s="123" t="s">
        <v>532</v>
      </c>
      <c r="H7664" s="7">
        <v>155.049221523</v>
      </c>
      <c r="I7664" s="7">
        <v>76.736000000000004</v>
      </c>
      <c r="J7664" s="7">
        <v>153.58229941499999</v>
      </c>
      <c r="K7664" s="7">
        <v>1.4143876999999999E-2</v>
      </c>
      <c r="L7664" s="7">
        <v>4.0411079999999999E-3</v>
      </c>
      <c r="M7664" s="7">
        <v>76.010000000000005</v>
      </c>
      <c r="N7664" s="7">
        <v>7.0000000000000001E-3</v>
      </c>
      <c r="O7664" s="7">
        <v>2E-3</v>
      </c>
      <c r="P7664" s="7">
        <v>1</v>
      </c>
      <c r="Q7664" s="7">
        <v>28</v>
      </c>
      <c r="R7664" s="7">
        <v>265</v>
      </c>
      <c r="S7664" s="189">
        <v>45625.593981481485</v>
      </c>
    </row>
    <row r="7665" spans="1:19">
      <c r="A7665" s="7">
        <v>2004</v>
      </c>
      <c r="B7665" s="123" t="s">
        <v>586</v>
      </c>
      <c r="C7665" s="123" t="s">
        <v>586</v>
      </c>
      <c r="D7665" s="123" t="s">
        <v>587</v>
      </c>
      <c r="E7665" s="123" t="s">
        <v>533</v>
      </c>
      <c r="F7665" s="7">
        <v>4374.1341792000003</v>
      </c>
      <c r="G7665" s="123" t="s">
        <v>532</v>
      </c>
      <c r="H7665" s="7">
        <v>323.78507630399997</v>
      </c>
      <c r="I7665" s="7">
        <v>74.022666666999996</v>
      </c>
      <c r="J7665" s="7">
        <v>320.60945488999999</v>
      </c>
      <c r="K7665" s="7">
        <v>3.0618939000000001E-2</v>
      </c>
      <c r="L7665" s="7">
        <v>8.748268E-3</v>
      </c>
      <c r="M7665" s="7">
        <v>73.296666666999997</v>
      </c>
      <c r="N7665" s="7">
        <v>7.0000000000000001E-3</v>
      </c>
      <c r="O7665" s="7">
        <v>2E-3</v>
      </c>
      <c r="P7665" s="7">
        <v>1</v>
      </c>
      <c r="Q7665" s="7">
        <v>28</v>
      </c>
      <c r="R7665" s="7">
        <v>265</v>
      </c>
      <c r="S7665" s="189">
        <v>45625.593981481485</v>
      </c>
    </row>
    <row r="7666" spans="1:19">
      <c r="A7666" s="7">
        <v>2004</v>
      </c>
      <c r="B7666" s="123" t="s">
        <v>588</v>
      </c>
      <c r="C7666" s="123" t="s">
        <v>588</v>
      </c>
      <c r="D7666" s="123" t="s">
        <v>589</v>
      </c>
      <c r="E7666" s="123" t="s">
        <v>33</v>
      </c>
      <c r="F7666" s="7">
        <v>0</v>
      </c>
      <c r="G7666" s="123" t="s">
        <v>532</v>
      </c>
      <c r="H7666" s="7">
        <v>0</v>
      </c>
      <c r="I7666" s="7"/>
      <c r="J7666" s="7">
        <v>0</v>
      </c>
      <c r="K7666" s="7">
        <v>0</v>
      </c>
      <c r="L7666" s="7">
        <v>0</v>
      </c>
      <c r="M7666" s="7"/>
      <c r="N7666" s="7"/>
      <c r="O7666" s="7"/>
      <c r="P7666" s="7"/>
      <c r="Q7666" s="7">
        <v>28</v>
      </c>
      <c r="R7666" s="7">
        <v>265</v>
      </c>
      <c r="S7666" s="189">
        <v>45625.593981481485</v>
      </c>
    </row>
    <row r="7667" spans="1:19">
      <c r="A7667" s="7">
        <v>2004</v>
      </c>
      <c r="B7667" s="123" t="s">
        <v>588</v>
      </c>
      <c r="C7667" s="123" t="s">
        <v>588</v>
      </c>
      <c r="D7667" s="123" t="s">
        <v>589</v>
      </c>
      <c r="E7667" s="123" t="s">
        <v>540</v>
      </c>
      <c r="F7667" s="7">
        <v>57003.597999999998</v>
      </c>
      <c r="G7667" s="123" t="s">
        <v>532</v>
      </c>
      <c r="H7667" s="7">
        <v>5303.1834306760002</v>
      </c>
      <c r="I7667" s="7">
        <v>93.032433333</v>
      </c>
      <c r="J7667" s="7">
        <v>5294.5131834200001</v>
      </c>
      <c r="K7667" s="7">
        <v>3.9902518999999997E-2</v>
      </c>
      <c r="L7667" s="7">
        <v>2.8501799000000001E-2</v>
      </c>
      <c r="M7667" s="7">
        <v>92.880333332999996</v>
      </c>
      <c r="N7667" s="7">
        <v>6.9999999999999999E-4</v>
      </c>
      <c r="O7667" s="7">
        <v>5.0000000000000001E-4</v>
      </c>
      <c r="P7667" s="7">
        <v>1</v>
      </c>
      <c r="Q7667" s="7">
        <v>28</v>
      </c>
      <c r="R7667" s="7">
        <v>265</v>
      </c>
      <c r="S7667" s="189">
        <v>45625.593981481485</v>
      </c>
    </row>
    <row r="7668" spans="1:19">
      <c r="A7668" s="7">
        <v>2004</v>
      </c>
      <c r="B7668" s="123" t="s">
        <v>588</v>
      </c>
      <c r="C7668" s="123" t="s">
        <v>588</v>
      </c>
      <c r="D7668" s="123" t="s">
        <v>589</v>
      </c>
      <c r="E7668" s="123" t="s">
        <v>531</v>
      </c>
      <c r="F7668" s="7">
        <v>30201.285020399999</v>
      </c>
      <c r="G7668" s="123" t="s">
        <v>532</v>
      </c>
      <c r="H7668" s="7">
        <v>2411.5909583940002</v>
      </c>
      <c r="I7668" s="7">
        <v>79.850607573999994</v>
      </c>
      <c r="J7668" s="7">
        <v>2408.513447451</v>
      </c>
      <c r="K7668" s="7">
        <v>2.4161028000000001E-2</v>
      </c>
      <c r="L7668" s="7">
        <v>9.0603860000000001E-3</v>
      </c>
      <c r="M7668" s="7">
        <v>79.748707573999994</v>
      </c>
      <c r="N7668" s="7">
        <v>8.0000000000000004E-4</v>
      </c>
      <c r="O7668" s="7">
        <v>2.9999999999999997E-4</v>
      </c>
      <c r="P7668" s="7">
        <v>1</v>
      </c>
      <c r="Q7668" s="7">
        <v>28</v>
      </c>
      <c r="R7668" s="7">
        <v>265</v>
      </c>
      <c r="S7668" s="189">
        <v>45625.593981481485</v>
      </c>
    </row>
    <row r="7669" spans="1:19">
      <c r="A7669" s="7">
        <v>2004</v>
      </c>
      <c r="B7669" s="123" t="s">
        <v>588</v>
      </c>
      <c r="C7669" s="123" t="s">
        <v>588</v>
      </c>
      <c r="D7669" s="123" t="s">
        <v>589</v>
      </c>
      <c r="E7669" s="123" t="s">
        <v>533</v>
      </c>
      <c r="F7669" s="7">
        <v>1645.7138496</v>
      </c>
      <c r="G7669" s="123" t="s">
        <v>532</v>
      </c>
      <c r="H7669" s="7">
        <v>131.45947019900001</v>
      </c>
      <c r="I7669" s="7">
        <v>79.879907574000001</v>
      </c>
      <c r="J7669" s="7">
        <v>131.243552542</v>
      </c>
      <c r="K7669" s="7">
        <v>1.481142E-3</v>
      </c>
      <c r="L7669" s="7">
        <v>6.5828600000000001E-4</v>
      </c>
      <c r="M7669" s="7">
        <v>79.748707573999994</v>
      </c>
      <c r="N7669" s="7">
        <v>8.9999999999999998E-4</v>
      </c>
      <c r="O7669" s="7">
        <v>4.0000000000000002E-4</v>
      </c>
      <c r="P7669" s="7">
        <v>1</v>
      </c>
      <c r="Q7669" s="7">
        <v>28</v>
      </c>
      <c r="R7669" s="7">
        <v>265</v>
      </c>
      <c r="S7669" s="189">
        <v>45625.593981481485</v>
      </c>
    </row>
    <row r="7670" spans="1:19">
      <c r="A7670" s="7">
        <v>2004</v>
      </c>
      <c r="B7670" s="123" t="s">
        <v>588</v>
      </c>
      <c r="C7670" s="123" t="s">
        <v>588</v>
      </c>
      <c r="D7670" s="123" t="s">
        <v>589</v>
      </c>
      <c r="E7670" s="123" t="s">
        <v>590</v>
      </c>
      <c r="F7670" s="7">
        <v>834.83954640000002</v>
      </c>
      <c r="G7670" s="123" t="s">
        <v>532</v>
      </c>
      <c r="H7670" s="7">
        <v>4.5498755000000002E-2</v>
      </c>
      <c r="I7670" s="7">
        <v>5.45E-2</v>
      </c>
      <c r="J7670" s="7">
        <v>0</v>
      </c>
      <c r="K7670" s="7">
        <v>8.3484E-4</v>
      </c>
      <c r="L7670" s="7">
        <v>8.3483954639999999E-5</v>
      </c>
      <c r="M7670" s="7">
        <v>0</v>
      </c>
      <c r="N7670" s="7">
        <v>1E-3</v>
      </c>
      <c r="O7670" s="7">
        <v>1E-4</v>
      </c>
      <c r="P7670" s="7"/>
      <c r="Q7670" s="7">
        <v>28</v>
      </c>
      <c r="R7670" s="7">
        <v>265</v>
      </c>
      <c r="S7670" s="189">
        <v>45625.593981481485</v>
      </c>
    </row>
    <row r="7671" spans="1:19">
      <c r="A7671" s="7">
        <v>2004</v>
      </c>
      <c r="B7671" s="123" t="s">
        <v>588</v>
      </c>
      <c r="C7671" s="123" t="s">
        <v>588</v>
      </c>
      <c r="D7671" s="123" t="s">
        <v>589</v>
      </c>
      <c r="E7671" s="123" t="s">
        <v>534</v>
      </c>
      <c r="F7671" s="7">
        <v>13816.825999999999</v>
      </c>
      <c r="G7671" s="123" t="s">
        <v>532</v>
      </c>
      <c r="H7671" s="7">
        <v>1711.5961656239999</v>
      </c>
      <c r="I7671" s="7">
        <v>123.877666667</v>
      </c>
      <c r="J7671" s="7">
        <v>1684.80534001</v>
      </c>
      <c r="K7671" s="7">
        <v>4.1450477999999999E-2</v>
      </c>
      <c r="L7671" s="7">
        <v>9.6717782000000002E-2</v>
      </c>
      <c r="M7671" s="7">
        <v>121.93866666700001</v>
      </c>
      <c r="N7671" s="7">
        <v>3.0000000000000001E-3</v>
      </c>
      <c r="O7671" s="7">
        <v>7.0000000000000001E-3</v>
      </c>
      <c r="P7671" s="7">
        <v>1</v>
      </c>
      <c r="Q7671" s="7">
        <v>28</v>
      </c>
      <c r="R7671" s="7">
        <v>265</v>
      </c>
      <c r="S7671" s="189">
        <v>45625.593981481485</v>
      </c>
    </row>
    <row r="7672" spans="1:19">
      <c r="A7672" s="7">
        <v>2004</v>
      </c>
      <c r="B7672" s="123" t="s">
        <v>588</v>
      </c>
      <c r="C7672" s="123" t="s">
        <v>588</v>
      </c>
      <c r="D7672" s="123" t="s">
        <v>589</v>
      </c>
      <c r="E7672" s="123" t="s">
        <v>535</v>
      </c>
      <c r="F7672" s="7">
        <v>90315.235688736997</v>
      </c>
      <c r="G7672" s="123" t="s">
        <v>532</v>
      </c>
      <c r="H7672" s="7">
        <v>5179.0237617430003</v>
      </c>
      <c r="I7672" s="7">
        <v>57.343854802000003</v>
      </c>
      <c r="J7672" s="7">
        <v>5127.4125784179996</v>
      </c>
      <c r="K7672" s="7">
        <v>0.24312861399999999</v>
      </c>
      <c r="L7672" s="7">
        <v>0.16907012099999999</v>
      </c>
      <c r="M7672" s="7">
        <v>56.772398801999998</v>
      </c>
      <c r="N7672" s="7">
        <v>2.6919999999999999E-3</v>
      </c>
      <c r="O7672" s="7">
        <v>1.872E-3</v>
      </c>
      <c r="P7672" s="7">
        <v>1</v>
      </c>
      <c r="Q7672" s="7">
        <v>28</v>
      </c>
      <c r="R7672" s="7">
        <v>265</v>
      </c>
      <c r="S7672" s="189">
        <v>45625.593981481485</v>
      </c>
    </row>
    <row r="7673" spans="1:19">
      <c r="A7673" s="7">
        <v>2004</v>
      </c>
      <c r="B7673" s="123" t="s">
        <v>588</v>
      </c>
      <c r="C7673" s="123" t="s">
        <v>588</v>
      </c>
      <c r="D7673" s="123" t="s">
        <v>589</v>
      </c>
      <c r="E7673" s="123" t="s">
        <v>131</v>
      </c>
      <c r="F7673" s="7">
        <v>0</v>
      </c>
      <c r="G7673" s="123" t="s">
        <v>532</v>
      </c>
      <c r="H7673" s="7">
        <v>0</v>
      </c>
      <c r="I7673" s="7"/>
      <c r="J7673" s="7">
        <v>0</v>
      </c>
      <c r="K7673" s="7">
        <v>0</v>
      </c>
      <c r="L7673" s="7">
        <v>0</v>
      </c>
      <c r="M7673" s="7"/>
      <c r="N7673" s="7"/>
      <c r="O7673" s="7"/>
      <c r="P7673" s="7"/>
      <c r="Q7673" s="7">
        <v>28</v>
      </c>
      <c r="R7673" s="7">
        <v>265</v>
      </c>
      <c r="S7673" s="189">
        <v>45625.593981481485</v>
      </c>
    </row>
    <row r="7674" spans="1:19">
      <c r="A7674" s="7">
        <v>2004</v>
      </c>
      <c r="B7674" s="123" t="s">
        <v>588</v>
      </c>
      <c r="C7674" s="123" t="s">
        <v>588</v>
      </c>
      <c r="D7674" s="123" t="s">
        <v>589</v>
      </c>
      <c r="E7674" s="123" t="s">
        <v>570</v>
      </c>
      <c r="F7674" s="7">
        <v>0</v>
      </c>
      <c r="G7674" s="123" t="s">
        <v>532</v>
      </c>
      <c r="H7674" s="7">
        <v>0</v>
      </c>
      <c r="I7674" s="7"/>
      <c r="J7674" s="7">
        <v>0</v>
      </c>
      <c r="K7674" s="7">
        <v>0</v>
      </c>
      <c r="L7674" s="7">
        <v>0</v>
      </c>
      <c r="M7674" s="7"/>
      <c r="N7674" s="7"/>
      <c r="O7674" s="7"/>
      <c r="P7674" s="7">
        <v>1</v>
      </c>
      <c r="Q7674" s="7">
        <v>28</v>
      </c>
      <c r="R7674" s="7">
        <v>265</v>
      </c>
      <c r="S7674" s="189">
        <v>45625.593981481485</v>
      </c>
    </row>
    <row r="7675" spans="1:19">
      <c r="A7675" s="7">
        <v>2004</v>
      </c>
      <c r="B7675" s="123" t="s">
        <v>588</v>
      </c>
      <c r="C7675" s="123" t="s">
        <v>588</v>
      </c>
      <c r="D7675" s="123" t="s">
        <v>591</v>
      </c>
      <c r="E7675" s="123" t="s">
        <v>27</v>
      </c>
      <c r="F7675" s="7">
        <v>100.98059184</v>
      </c>
      <c r="G7675" s="123" t="s">
        <v>532</v>
      </c>
      <c r="H7675" s="7">
        <v>1.5534864000000001E-2</v>
      </c>
      <c r="I7675" s="7">
        <v>0.15384009200000001</v>
      </c>
      <c r="J7675" s="7">
        <v>0</v>
      </c>
      <c r="K7675" s="7">
        <v>4.5924600000000001E-4</v>
      </c>
      <c r="L7675" s="7">
        <v>1.0098059180000001E-5</v>
      </c>
      <c r="M7675" s="7">
        <v>0</v>
      </c>
      <c r="N7675" s="7">
        <v>4.5478599999999999E-3</v>
      </c>
      <c r="O7675" s="7">
        <v>1E-4</v>
      </c>
      <c r="P7675" s="7"/>
      <c r="Q7675" s="7">
        <v>28</v>
      </c>
      <c r="R7675" s="7">
        <v>265</v>
      </c>
      <c r="S7675" s="189">
        <v>45625.593981481485</v>
      </c>
    </row>
    <row r="7676" spans="1:19">
      <c r="A7676" s="7">
        <v>2004</v>
      </c>
      <c r="B7676" s="123" t="s">
        <v>588</v>
      </c>
      <c r="C7676" s="123" t="s">
        <v>588</v>
      </c>
      <c r="D7676" s="123" t="s">
        <v>591</v>
      </c>
      <c r="E7676" s="123" t="s">
        <v>33</v>
      </c>
      <c r="F7676" s="7">
        <v>101.98039968</v>
      </c>
      <c r="G7676" s="123" t="s">
        <v>532</v>
      </c>
      <c r="H7676" s="7">
        <v>0.19376275900000001</v>
      </c>
      <c r="I7676" s="7">
        <v>1.9</v>
      </c>
      <c r="J7676" s="7">
        <v>0</v>
      </c>
      <c r="K7676" s="7">
        <v>3.0594120000000001E-3</v>
      </c>
      <c r="L7676" s="7">
        <v>4.0792200000000002E-4</v>
      </c>
      <c r="M7676" s="7">
        <v>0</v>
      </c>
      <c r="N7676" s="7">
        <v>0.03</v>
      </c>
      <c r="O7676" s="7">
        <v>4.0000000000000001E-3</v>
      </c>
      <c r="P7676" s="7"/>
      <c r="Q7676" s="7">
        <v>28</v>
      </c>
      <c r="R7676" s="7">
        <v>265</v>
      </c>
      <c r="S7676" s="189">
        <v>45625.593981481485</v>
      </c>
    </row>
    <row r="7677" spans="1:19">
      <c r="A7677" s="7">
        <v>2004</v>
      </c>
      <c r="B7677" s="123" t="s">
        <v>588</v>
      </c>
      <c r="C7677" s="123" t="s">
        <v>588</v>
      </c>
      <c r="D7677" s="123" t="s">
        <v>591</v>
      </c>
      <c r="E7677" s="123" t="s">
        <v>540</v>
      </c>
      <c r="F7677" s="7">
        <v>127.300016481</v>
      </c>
      <c r="G7677" s="123" t="s">
        <v>532</v>
      </c>
      <c r="H7677" s="7">
        <v>12.128827319999999</v>
      </c>
      <c r="I7677" s="7">
        <v>95.277500000000003</v>
      </c>
      <c r="J7677" s="7">
        <v>12.042581559</v>
      </c>
      <c r="K7677" s="7">
        <v>1.273E-3</v>
      </c>
      <c r="L7677" s="7">
        <v>1.9095000000000001E-4</v>
      </c>
      <c r="M7677" s="7">
        <v>94.6</v>
      </c>
      <c r="N7677" s="7">
        <v>0.01</v>
      </c>
      <c r="O7677" s="7">
        <v>1.5E-3</v>
      </c>
      <c r="P7677" s="7">
        <v>1</v>
      </c>
      <c r="Q7677" s="7">
        <v>28</v>
      </c>
      <c r="R7677" s="7">
        <v>265</v>
      </c>
      <c r="S7677" s="189">
        <v>45625.593981481485</v>
      </c>
    </row>
    <row r="7678" spans="1:19">
      <c r="A7678" s="7">
        <v>2004</v>
      </c>
      <c r="B7678" s="123" t="s">
        <v>588</v>
      </c>
      <c r="C7678" s="123" t="s">
        <v>588</v>
      </c>
      <c r="D7678" s="123" t="s">
        <v>591</v>
      </c>
      <c r="E7678" s="123" t="s">
        <v>531</v>
      </c>
      <c r="F7678" s="7">
        <v>0</v>
      </c>
      <c r="G7678" s="123" t="s">
        <v>532</v>
      </c>
      <c r="H7678" s="7">
        <v>0</v>
      </c>
      <c r="I7678" s="7"/>
      <c r="J7678" s="7">
        <v>0</v>
      </c>
      <c r="K7678" s="7">
        <v>0</v>
      </c>
      <c r="L7678" s="7">
        <v>0</v>
      </c>
      <c r="M7678" s="7"/>
      <c r="N7678" s="7"/>
      <c r="O7678" s="7"/>
      <c r="P7678" s="7">
        <v>1</v>
      </c>
      <c r="Q7678" s="7">
        <v>28</v>
      </c>
      <c r="R7678" s="7">
        <v>265</v>
      </c>
      <c r="S7678" s="189">
        <v>45625.593981481485</v>
      </c>
    </row>
    <row r="7679" spans="1:19">
      <c r="A7679" s="7">
        <v>2004</v>
      </c>
      <c r="B7679" s="123" t="s">
        <v>588</v>
      </c>
      <c r="C7679" s="123" t="s">
        <v>588</v>
      </c>
      <c r="D7679" s="123" t="s">
        <v>591</v>
      </c>
      <c r="E7679" s="123" t="s">
        <v>533</v>
      </c>
      <c r="F7679" s="7">
        <v>0</v>
      </c>
      <c r="G7679" s="123" t="s">
        <v>532</v>
      </c>
      <c r="H7679" s="7">
        <v>0</v>
      </c>
      <c r="I7679" s="7"/>
      <c r="J7679" s="7">
        <v>0</v>
      </c>
      <c r="K7679" s="7">
        <v>0</v>
      </c>
      <c r="L7679" s="7">
        <v>0</v>
      </c>
      <c r="M7679" s="7"/>
      <c r="N7679" s="7"/>
      <c r="O7679" s="7"/>
      <c r="P7679" s="7">
        <v>1</v>
      </c>
      <c r="Q7679" s="7">
        <v>28</v>
      </c>
      <c r="R7679" s="7">
        <v>265</v>
      </c>
      <c r="S7679" s="189">
        <v>45625.593981481485</v>
      </c>
    </row>
    <row r="7680" spans="1:19">
      <c r="A7680" s="7">
        <v>2004</v>
      </c>
      <c r="B7680" s="123" t="s">
        <v>588</v>
      </c>
      <c r="C7680" s="123" t="s">
        <v>588</v>
      </c>
      <c r="D7680" s="123" t="s">
        <v>591</v>
      </c>
      <c r="E7680" s="123" t="s">
        <v>163</v>
      </c>
      <c r="F7680" s="7">
        <v>4.9990392000000003</v>
      </c>
      <c r="G7680" s="123" t="s">
        <v>532</v>
      </c>
      <c r="H7680" s="7">
        <v>0.319205717</v>
      </c>
      <c r="I7680" s="7">
        <v>63.853413465000003</v>
      </c>
      <c r="J7680" s="7">
        <v>0.318388807</v>
      </c>
      <c r="K7680" s="7">
        <v>2.4444135010000001E-5</v>
      </c>
      <c r="L7680" s="7">
        <v>4.9990392E-7</v>
      </c>
      <c r="M7680" s="7">
        <v>63.69</v>
      </c>
      <c r="N7680" s="7">
        <v>4.8897669999999997E-3</v>
      </c>
      <c r="O7680" s="7">
        <v>1E-4</v>
      </c>
      <c r="P7680" s="7">
        <v>1</v>
      </c>
      <c r="Q7680" s="7">
        <v>28</v>
      </c>
      <c r="R7680" s="7">
        <v>265</v>
      </c>
      <c r="S7680" s="189">
        <v>45625.593981481485</v>
      </c>
    </row>
    <row r="7681" spans="1:19">
      <c r="A7681" s="7">
        <v>2004</v>
      </c>
      <c r="B7681" s="123" t="s">
        <v>588</v>
      </c>
      <c r="C7681" s="123" t="s">
        <v>588</v>
      </c>
      <c r="D7681" s="123" t="s">
        <v>591</v>
      </c>
      <c r="E7681" s="123" t="s">
        <v>534</v>
      </c>
      <c r="F7681" s="7">
        <v>286.85415666300003</v>
      </c>
      <c r="G7681" s="123" t="s">
        <v>532</v>
      </c>
      <c r="H7681" s="7">
        <v>35.385213374000003</v>
      </c>
      <c r="I7681" s="7">
        <v>123.356111642</v>
      </c>
      <c r="J7681" s="7">
        <v>35.255125014000001</v>
      </c>
      <c r="K7681" s="7">
        <v>5.7370800000000003E-4</v>
      </c>
      <c r="L7681" s="7">
        <v>4.3028100000000002E-4</v>
      </c>
      <c r="M7681" s="7">
        <v>122.902611642</v>
      </c>
      <c r="N7681" s="7">
        <v>2E-3</v>
      </c>
      <c r="O7681" s="7">
        <v>1.5E-3</v>
      </c>
      <c r="P7681" s="7">
        <v>1</v>
      </c>
      <c r="Q7681" s="7">
        <v>28</v>
      </c>
      <c r="R7681" s="7">
        <v>265</v>
      </c>
      <c r="S7681" s="189">
        <v>45625.593981481485</v>
      </c>
    </row>
    <row r="7682" spans="1:19">
      <c r="A7682" s="7">
        <v>2004</v>
      </c>
      <c r="B7682" s="123" t="s">
        <v>588</v>
      </c>
      <c r="C7682" s="123" t="s">
        <v>588</v>
      </c>
      <c r="D7682" s="123" t="s">
        <v>591</v>
      </c>
      <c r="E7682" s="123" t="s">
        <v>535</v>
      </c>
      <c r="F7682" s="7">
        <v>3942.7862085850002</v>
      </c>
      <c r="G7682" s="123" t="s">
        <v>532</v>
      </c>
      <c r="H7682" s="7">
        <v>224.084393543</v>
      </c>
      <c r="I7682" s="7">
        <v>56.834020838999997</v>
      </c>
      <c r="J7682" s="7">
        <v>223.84143102499999</v>
      </c>
      <c r="K7682" s="7">
        <v>4.9456669999999999E-3</v>
      </c>
      <c r="L7682" s="7">
        <v>3.9427899999999998E-4</v>
      </c>
      <c r="M7682" s="7">
        <v>56.772398801999998</v>
      </c>
      <c r="N7682" s="7">
        <v>1.2543579999999999E-3</v>
      </c>
      <c r="O7682" s="7">
        <v>1E-4</v>
      </c>
      <c r="P7682" s="7">
        <v>1</v>
      </c>
      <c r="Q7682" s="7">
        <v>28</v>
      </c>
      <c r="R7682" s="7">
        <v>265</v>
      </c>
      <c r="S7682" s="189">
        <v>45625.593981481485</v>
      </c>
    </row>
    <row r="7683" spans="1:19">
      <c r="A7683" s="7">
        <v>2004</v>
      </c>
      <c r="B7683" s="123" t="s">
        <v>588</v>
      </c>
      <c r="C7683" s="123" t="s">
        <v>588</v>
      </c>
      <c r="D7683" s="123" t="s">
        <v>591</v>
      </c>
      <c r="E7683" s="123" t="s">
        <v>536</v>
      </c>
      <c r="F7683" s="7">
        <v>336.93524208000002</v>
      </c>
      <c r="G7683" s="123" t="s">
        <v>532</v>
      </c>
      <c r="H7683" s="7">
        <v>19.425832915000001</v>
      </c>
      <c r="I7683" s="7">
        <v>57.654499999999999</v>
      </c>
      <c r="J7683" s="7">
        <v>19.407469943999999</v>
      </c>
      <c r="K7683" s="7">
        <v>3.3693500000000001E-4</v>
      </c>
      <c r="L7683" s="7">
        <v>3.3693524209999997E-5</v>
      </c>
      <c r="M7683" s="7">
        <v>57.6</v>
      </c>
      <c r="N7683" s="7">
        <v>1E-3</v>
      </c>
      <c r="O7683" s="7">
        <v>1E-4</v>
      </c>
      <c r="P7683" s="7">
        <v>1</v>
      </c>
      <c r="Q7683" s="7">
        <v>28</v>
      </c>
      <c r="R7683" s="7">
        <v>265</v>
      </c>
      <c r="S7683" s="189">
        <v>45625.593981481485</v>
      </c>
    </row>
    <row r="7684" spans="1:19">
      <c r="A7684" s="7">
        <v>2004</v>
      </c>
      <c r="B7684" s="123" t="s">
        <v>530</v>
      </c>
      <c r="C7684" s="123" t="s">
        <v>530</v>
      </c>
      <c r="D7684" s="123" t="s">
        <v>530</v>
      </c>
      <c r="E7684" s="123" t="s">
        <v>531</v>
      </c>
      <c r="F7684" s="7">
        <v>742.24427760000003</v>
      </c>
      <c r="G7684" s="123" t="s">
        <v>532</v>
      </c>
      <c r="H7684" s="7">
        <v>56.598352900000002</v>
      </c>
      <c r="I7684" s="7">
        <v>76.253</v>
      </c>
      <c r="J7684" s="7">
        <v>56.417987539999999</v>
      </c>
      <c r="K7684" s="7">
        <v>2.2267329999999998E-3</v>
      </c>
      <c r="L7684" s="7">
        <v>4.4534700000000002E-4</v>
      </c>
      <c r="M7684" s="7">
        <v>76.010000000000005</v>
      </c>
      <c r="N7684" s="7">
        <v>3.0000000000000001E-3</v>
      </c>
      <c r="O7684" s="7">
        <v>5.9999999999999995E-4</v>
      </c>
      <c r="P7684" s="7">
        <v>1</v>
      </c>
      <c r="Q7684" s="7">
        <v>28</v>
      </c>
      <c r="R7684" s="7">
        <v>265</v>
      </c>
      <c r="S7684" s="189">
        <v>45625.593981481485</v>
      </c>
    </row>
    <row r="7685" spans="1:19">
      <c r="A7685" s="7">
        <v>2004</v>
      </c>
      <c r="B7685" s="123" t="s">
        <v>530</v>
      </c>
      <c r="C7685" s="123" t="s">
        <v>530</v>
      </c>
      <c r="D7685" s="123" t="s">
        <v>530</v>
      </c>
      <c r="E7685" s="123" t="s">
        <v>533</v>
      </c>
      <c r="F7685" s="7">
        <v>346.46607360000002</v>
      </c>
      <c r="G7685" s="123" t="s">
        <v>532</v>
      </c>
      <c r="H7685" s="7">
        <v>25.347111478999999</v>
      </c>
      <c r="I7685" s="7">
        <v>73.159000000000006</v>
      </c>
      <c r="J7685" s="7">
        <v>25.262920222999998</v>
      </c>
      <c r="K7685" s="7">
        <v>1.039398E-3</v>
      </c>
      <c r="L7685" s="7">
        <v>2.0788E-4</v>
      </c>
      <c r="M7685" s="7">
        <v>72.915999999999997</v>
      </c>
      <c r="N7685" s="7">
        <v>3.0000000000000001E-3</v>
      </c>
      <c r="O7685" s="7">
        <v>5.9999999999999995E-4</v>
      </c>
      <c r="P7685" s="7">
        <v>1</v>
      </c>
      <c r="Q7685" s="7">
        <v>28</v>
      </c>
      <c r="R7685" s="7">
        <v>265</v>
      </c>
      <c r="S7685" s="189">
        <v>45625.593981481485</v>
      </c>
    </row>
    <row r="7686" spans="1:19">
      <c r="A7686" s="7">
        <v>2004</v>
      </c>
      <c r="B7686" s="123" t="s">
        <v>530</v>
      </c>
      <c r="C7686" s="123" t="s">
        <v>530</v>
      </c>
      <c r="D7686" s="123" t="s">
        <v>530</v>
      </c>
      <c r="E7686" s="123" t="s">
        <v>163</v>
      </c>
      <c r="F7686" s="7">
        <v>282.93557040000002</v>
      </c>
      <c r="G7686" s="123" t="s">
        <v>532</v>
      </c>
      <c r="H7686" s="7">
        <v>18.035586467000002</v>
      </c>
      <c r="I7686" s="7">
        <v>63.744500000000002</v>
      </c>
      <c r="J7686" s="7">
        <v>18.020166479</v>
      </c>
      <c r="K7686" s="7">
        <v>2.8293600000000002E-4</v>
      </c>
      <c r="L7686" s="7">
        <v>2.8293557040000001E-5</v>
      </c>
      <c r="M7686" s="7">
        <v>63.69</v>
      </c>
      <c r="N7686" s="7">
        <v>1E-3</v>
      </c>
      <c r="O7686" s="7">
        <v>1E-4</v>
      </c>
      <c r="P7686" s="7">
        <v>1</v>
      </c>
      <c r="Q7686" s="7">
        <v>28</v>
      </c>
      <c r="R7686" s="7">
        <v>265</v>
      </c>
      <c r="S7686" s="189">
        <v>45625.593981481485</v>
      </c>
    </row>
    <row r="7687" spans="1:19">
      <c r="A7687" s="7">
        <v>2004</v>
      </c>
      <c r="B7687" s="123" t="s">
        <v>530</v>
      </c>
      <c r="C7687" s="123" t="s">
        <v>530</v>
      </c>
      <c r="D7687" s="123" t="s">
        <v>530</v>
      </c>
      <c r="E7687" s="123" t="s">
        <v>534</v>
      </c>
      <c r="F7687" s="7">
        <v>1027.8940613740001</v>
      </c>
      <c r="G7687" s="123" t="s">
        <v>532</v>
      </c>
      <c r="H7687" s="7">
        <v>126.79701459100001</v>
      </c>
      <c r="I7687" s="7">
        <v>123.356111642</v>
      </c>
      <c r="J7687" s="7">
        <v>126.33086463399999</v>
      </c>
      <c r="K7687" s="7">
        <v>2.0557879999999998E-3</v>
      </c>
      <c r="L7687" s="7">
        <v>1.541841E-3</v>
      </c>
      <c r="M7687" s="7">
        <v>122.902611642</v>
      </c>
      <c r="N7687" s="7">
        <v>2E-3</v>
      </c>
      <c r="O7687" s="7">
        <v>1.5E-3</v>
      </c>
      <c r="P7687" s="7">
        <v>1</v>
      </c>
      <c r="Q7687" s="7">
        <v>28</v>
      </c>
      <c r="R7687" s="7">
        <v>265</v>
      </c>
      <c r="S7687" s="189">
        <v>45625.593981481485</v>
      </c>
    </row>
    <row r="7688" spans="1:19">
      <c r="A7688" s="7">
        <v>2004</v>
      </c>
      <c r="B7688" s="123" t="s">
        <v>530</v>
      </c>
      <c r="C7688" s="123" t="s">
        <v>530</v>
      </c>
      <c r="D7688" s="123" t="s">
        <v>530</v>
      </c>
      <c r="E7688" s="123" t="s">
        <v>535</v>
      </c>
      <c r="F7688" s="7">
        <v>2225.7082257060001</v>
      </c>
      <c r="G7688" s="123" t="s">
        <v>532</v>
      </c>
      <c r="H7688" s="7">
        <v>120.18722348999999</v>
      </c>
      <c r="I7688" s="7">
        <v>53.999541405000002</v>
      </c>
      <c r="J7688" s="7">
        <v>120.07195758899999</v>
      </c>
      <c r="K7688" s="7">
        <v>2.1149710000000002E-3</v>
      </c>
      <c r="L7688" s="7">
        <v>2.11497E-4</v>
      </c>
      <c r="M7688" s="7">
        <v>53.947752989999998</v>
      </c>
      <c r="N7688" s="7">
        <v>9.5024599999999997E-4</v>
      </c>
      <c r="O7688" s="7">
        <v>9.5024614300000005E-5</v>
      </c>
      <c r="P7688" s="7">
        <v>1</v>
      </c>
      <c r="Q7688" s="7">
        <v>28</v>
      </c>
      <c r="R7688" s="7">
        <v>265</v>
      </c>
      <c r="S7688" s="189">
        <v>45625.593981481485</v>
      </c>
    </row>
    <row r="7689" spans="1:19">
      <c r="A7689" s="7">
        <v>2004</v>
      </c>
      <c r="B7689" s="123" t="s">
        <v>530</v>
      </c>
      <c r="C7689" s="123" t="s">
        <v>530</v>
      </c>
      <c r="D7689" s="123" t="s">
        <v>530</v>
      </c>
      <c r="E7689" s="123" t="s">
        <v>536</v>
      </c>
      <c r="F7689" s="7">
        <v>3765.6305287199998</v>
      </c>
      <c r="G7689" s="123" t="s">
        <v>532</v>
      </c>
      <c r="H7689" s="7">
        <v>268.88296508799999</v>
      </c>
      <c r="I7689" s="7">
        <v>71.404499999999999</v>
      </c>
      <c r="J7689" s="7">
        <v>268.677738224</v>
      </c>
      <c r="K7689" s="7">
        <v>3.7656310000000002E-3</v>
      </c>
      <c r="L7689" s="7">
        <v>3.7656300000000001E-4</v>
      </c>
      <c r="M7689" s="7">
        <v>71.349999999999994</v>
      </c>
      <c r="N7689" s="7">
        <v>1E-3</v>
      </c>
      <c r="O7689" s="7">
        <v>1E-4</v>
      </c>
      <c r="P7689" s="7">
        <v>1</v>
      </c>
      <c r="Q7689" s="7">
        <v>28</v>
      </c>
      <c r="R7689" s="7">
        <v>265</v>
      </c>
      <c r="S7689" s="189">
        <v>45625.593981481485</v>
      </c>
    </row>
    <row r="7690" spans="1:19">
      <c r="A7690" s="7">
        <v>2004</v>
      </c>
      <c r="B7690" s="123" t="s">
        <v>537</v>
      </c>
      <c r="C7690" s="123" t="s">
        <v>538</v>
      </c>
      <c r="D7690" s="123" t="s">
        <v>539</v>
      </c>
      <c r="E7690" s="123" t="s">
        <v>540</v>
      </c>
      <c r="F7690" s="7">
        <v>0</v>
      </c>
      <c r="G7690" s="123" t="s">
        <v>532</v>
      </c>
      <c r="H7690" s="7">
        <v>0</v>
      </c>
      <c r="I7690" s="7"/>
      <c r="J7690" s="7">
        <v>0</v>
      </c>
      <c r="K7690" s="7">
        <v>0</v>
      </c>
      <c r="L7690" s="7">
        <v>0</v>
      </c>
      <c r="M7690" s="7"/>
      <c r="N7690" s="7"/>
      <c r="O7690" s="7"/>
      <c r="P7690" s="7">
        <v>1</v>
      </c>
      <c r="Q7690" s="7">
        <v>28</v>
      </c>
      <c r="R7690" s="7">
        <v>265</v>
      </c>
      <c r="S7690" s="189">
        <v>45625.593981481485</v>
      </c>
    </row>
    <row r="7691" spans="1:19">
      <c r="A7691" s="7">
        <v>2004</v>
      </c>
      <c r="B7691" s="123" t="s">
        <v>537</v>
      </c>
      <c r="C7691" s="123" t="s">
        <v>538</v>
      </c>
      <c r="D7691" s="123" t="s">
        <v>539</v>
      </c>
      <c r="E7691" s="123" t="s">
        <v>531</v>
      </c>
      <c r="F7691" s="7">
        <v>217.803232372</v>
      </c>
      <c r="G7691" s="123" t="s">
        <v>532</v>
      </c>
      <c r="H7691" s="7">
        <v>16.608149877999999</v>
      </c>
      <c r="I7691" s="7">
        <v>76.253</v>
      </c>
      <c r="J7691" s="7">
        <v>16.555223692999999</v>
      </c>
      <c r="K7691" s="7">
        <v>6.5340999999999999E-4</v>
      </c>
      <c r="L7691" s="7">
        <v>1.3068199999999999E-4</v>
      </c>
      <c r="M7691" s="7">
        <v>76.010000000000005</v>
      </c>
      <c r="N7691" s="7">
        <v>3.0000000000000001E-3</v>
      </c>
      <c r="O7691" s="7">
        <v>5.9999999999999995E-4</v>
      </c>
      <c r="P7691" s="7">
        <v>1</v>
      </c>
      <c r="Q7691" s="7">
        <v>28</v>
      </c>
      <c r="R7691" s="7">
        <v>265</v>
      </c>
      <c r="S7691" s="189">
        <v>45625.593981481485</v>
      </c>
    </row>
    <row r="7692" spans="1:19">
      <c r="A7692" s="7">
        <v>2004</v>
      </c>
      <c r="B7692" s="123" t="s">
        <v>537</v>
      </c>
      <c r="C7692" s="123" t="s">
        <v>538</v>
      </c>
      <c r="D7692" s="123" t="s">
        <v>539</v>
      </c>
      <c r="E7692" s="123" t="s">
        <v>533</v>
      </c>
      <c r="F7692" s="7">
        <v>770.07947619100003</v>
      </c>
      <c r="G7692" s="123" t="s">
        <v>532</v>
      </c>
      <c r="H7692" s="7">
        <v>56.631387986</v>
      </c>
      <c r="I7692" s="7">
        <v>73.539666667000006</v>
      </c>
      <c r="J7692" s="7">
        <v>56.444258673</v>
      </c>
      <c r="K7692" s="7">
        <v>2.310238E-3</v>
      </c>
      <c r="L7692" s="7">
        <v>4.6204800000000001E-4</v>
      </c>
      <c r="M7692" s="7">
        <v>73.296666666999997</v>
      </c>
      <c r="N7692" s="7">
        <v>3.0000000000000001E-3</v>
      </c>
      <c r="O7692" s="7">
        <v>5.9999999999999995E-4</v>
      </c>
      <c r="P7692" s="7">
        <v>1</v>
      </c>
      <c r="Q7692" s="7">
        <v>28</v>
      </c>
      <c r="R7692" s="7">
        <v>265</v>
      </c>
      <c r="S7692" s="189">
        <v>45625.593981481485</v>
      </c>
    </row>
    <row r="7693" spans="1:19">
      <c r="A7693" s="7">
        <v>2004</v>
      </c>
      <c r="B7693" s="123" t="s">
        <v>537</v>
      </c>
      <c r="C7693" s="123" t="s">
        <v>538</v>
      </c>
      <c r="D7693" s="123" t="s">
        <v>539</v>
      </c>
      <c r="E7693" s="123" t="s">
        <v>160</v>
      </c>
      <c r="F7693" s="7">
        <v>17.03275949</v>
      </c>
      <c r="G7693" s="123" t="s">
        <v>532</v>
      </c>
      <c r="H7693" s="7">
        <v>1.2201076609999999</v>
      </c>
      <c r="I7693" s="7">
        <v>71.632999999999996</v>
      </c>
      <c r="J7693" s="7">
        <v>1.2159686999999999</v>
      </c>
      <c r="K7693" s="7">
        <v>5.109827847E-5</v>
      </c>
      <c r="L7693" s="7">
        <v>1.021965569E-5</v>
      </c>
      <c r="M7693" s="7">
        <v>71.39</v>
      </c>
      <c r="N7693" s="7">
        <v>3.0000000000000001E-3</v>
      </c>
      <c r="O7693" s="7">
        <v>5.9999999999999995E-4</v>
      </c>
      <c r="P7693" s="7">
        <v>1</v>
      </c>
      <c r="Q7693" s="7">
        <v>28</v>
      </c>
      <c r="R7693" s="7">
        <v>265</v>
      </c>
      <c r="S7693" s="189">
        <v>45625.593981481485</v>
      </c>
    </row>
    <row r="7694" spans="1:19">
      <c r="A7694" s="7">
        <v>2004</v>
      </c>
      <c r="B7694" s="123" t="s">
        <v>537</v>
      </c>
      <c r="C7694" s="123" t="s">
        <v>538</v>
      </c>
      <c r="D7694" s="123" t="s">
        <v>539</v>
      </c>
      <c r="E7694" s="123" t="s">
        <v>163</v>
      </c>
      <c r="F7694" s="7">
        <v>1.878656587</v>
      </c>
      <c r="G7694" s="123" t="s">
        <v>532</v>
      </c>
      <c r="H7694" s="7">
        <v>0.119754025</v>
      </c>
      <c r="I7694" s="7">
        <v>63.744500000000002</v>
      </c>
      <c r="J7694" s="7">
        <v>0.119651638</v>
      </c>
      <c r="K7694" s="7">
        <v>1.8786565870000001E-6</v>
      </c>
      <c r="L7694" s="7">
        <v>1.8786565869999999E-7</v>
      </c>
      <c r="M7694" s="7">
        <v>63.69</v>
      </c>
      <c r="N7694" s="7">
        <v>1E-3</v>
      </c>
      <c r="O7694" s="7">
        <v>1E-4</v>
      </c>
      <c r="P7694" s="7">
        <v>1</v>
      </c>
      <c r="Q7694" s="7">
        <v>28</v>
      </c>
      <c r="R7694" s="7">
        <v>265</v>
      </c>
      <c r="S7694" s="189">
        <v>45625.593981481485</v>
      </c>
    </row>
    <row r="7695" spans="1:19">
      <c r="A7695" s="7">
        <v>2004</v>
      </c>
      <c r="B7695" s="123" t="s">
        <v>537</v>
      </c>
      <c r="C7695" s="123" t="s">
        <v>538</v>
      </c>
      <c r="D7695" s="123" t="s">
        <v>539</v>
      </c>
      <c r="E7695" s="123" t="s">
        <v>535</v>
      </c>
      <c r="F7695" s="7">
        <v>1448.669624995</v>
      </c>
      <c r="G7695" s="123" t="s">
        <v>532</v>
      </c>
      <c r="H7695" s="7">
        <v>82.323402177000006</v>
      </c>
      <c r="I7695" s="7">
        <v>56.826898802000002</v>
      </c>
      <c r="J7695" s="7">
        <v>82.244449682999999</v>
      </c>
      <c r="K7695" s="7">
        <v>1.44867E-3</v>
      </c>
      <c r="L7695" s="7">
        <v>1.4486699999999999E-4</v>
      </c>
      <c r="M7695" s="7">
        <v>56.772398801999998</v>
      </c>
      <c r="N7695" s="7">
        <v>1E-3</v>
      </c>
      <c r="O7695" s="7">
        <v>1E-4</v>
      </c>
      <c r="P7695" s="7">
        <v>1</v>
      </c>
      <c r="Q7695" s="7">
        <v>28</v>
      </c>
      <c r="R7695" s="7">
        <v>265</v>
      </c>
      <c r="S7695" s="189">
        <v>45625.593981481485</v>
      </c>
    </row>
    <row r="7696" spans="1:19">
      <c r="A7696" s="7">
        <v>2004</v>
      </c>
      <c r="B7696" s="123" t="s">
        <v>537</v>
      </c>
      <c r="C7696" s="123" t="s">
        <v>538</v>
      </c>
      <c r="D7696" s="123" t="s">
        <v>539</v>
      </c>
      <c r="E7696" s="123" t="s">
        <v>541</v>
      </c>
      <c r="F7696" s="7">
        <v>0</v>
      </c>
      <c r="G7696" s="123" t="s">
        <v>532</v>
      </c>
      <c r="H7696" s="7">
        <v>0</v>
      </c>
      <c r="I7696" s="7"/>
      <c r="J7696" s="7">
        <v>0</v>
      </c>
      <c r="K7696" s="7">
        <v>0</v>
      </c>
      <c r="L7696" s="7">
        <v>0</v>
      </c>
      <c r="M7696" s="7"/>
      <c r="N7696" s="7"/>
      <c r="O7696" s="7"/>
      <c r="P7696" s="7">
        <v>1</v>
      </c>
      <c r="Q7696" s="7">
        <v>28</v>
      </c>
      <c r="R7696" s="7">
        <v>265</v>
      </c>
      <c r="S7696" s="189">
        <v>45625.593981481485</v>
      </c>
    </row>
    <row r="7697" spans="1:19">
      <c r="A7697" s="7">
        <v>2004</v>
      </c>
      <c r="B7697" s="123" t="s">
        <v>537</v>
      </c>
      <c r="C7697" s="123" t="s">
        <v>538</v>
      </c>
      <c r="D7697" s="123" t="s">
        <v>542</v>
      </c>
      <c r="E7697" s="123" t="s">
        <v>27</v>
      </c>
      <c r="F7697" s="7">
        <v>211.95926208</v>
      </c>
      <c r="G7697" s="123" t="s">
        <v>532</v>
      </c>
      <c r="H7697" s="7">
        <v>1.1551779999999999E-2</v>
      </c>
      <c r="I7697" s="7">
        <v>5.45E-2</v>
      </c>
      <c r="J7697" s="7">
        <v>0</v>
      </c>
      <c r="K7697" s="7">
        <v>2.1195900000000001E-4</v>
      </c>
      <c r="L7697" s="7">
        <v>2.1195926209999999E-5</v>
      </c>
      <c r="M7697" s="7">
        <v>0</v>
      </c>
      <c r="N7697" s="7">
        <v>1E-3</v>
      </c>
      <c r="O7697" s="7">
        <v>1E-4</v>
      </c>
      <c r="P7697" s="7"/>
      <c r="Q7697" s="7">
        <v>28</v>
      </c>
      <c r="R7697" s="7">
        <v>265</v>
      </c>
      <c r="S7697" s="189">
        <v>45625.593981481485</v>
      </c>
    </row>
    <row r="7698" spans="1:19">
      <c r="A7698" s="7">
        <v>2004</v>
      </c>
      <c r="B7698" s="123" t="s">
        <v>537</v>
      </c>
      <c r="C7698" s="123" t="s">
        <v>538</v>
      </c>
      <c r="D7698" s="123" t="s">
        <v>542</v>
      </c>
      <c r="E7698" s="123" t="s">
        <v>33</v>
      </c>
      <c r="F7698" s="7">
        <v>1672.67851632</v>
      </c>
      <c r="G7698" s="123" t="s">
        <v>532</v>
      </c>
      <c r="H7698" s="7">
        <v>3.1780891809999998</v>
      </c>
      <c r="I7698" s="7">
        <v>1.9</v>
      </c>
      <c r="J7698" s="7">
        <v>0</v>
      </c>
      <c r="K7698" s="7">
        <v>5.0180355000000003E-2</v>
      </c>
      <c r="L7698" s="7">
        <v>6.6907140000000004E-3</v>
      </c>
      <c r="M7698" s="7">
        <v>0</v>
      </c>
      <c r="N7698" s="7">
        <v>0.03</v>
      </c>
      <c r="O7698" s="7">
        <v>4.0000000000000001E-3</v>
      </c>
      <c r="P7698" s="7"/>
      <c r="Q7698" s="7">
        <v>28</v>
      </c>
      <c r="R7698" s="7">
        <v>265</v>
      </c>
      <c r="S7698" s="189">
        <v>45625.593981481485</v>
      </c>
    </row>
    <row r="7699" spans="1:19">
      <c r="A7699" s="7">
        <v>2004</v>
      </c>
      <c r="B7699" s="123" t="s">
        <v>537</v>
      </c>
      <c r="C7699" s="123" t="s">
        <v>538</v>
      </c>
      <c r="D7699" s="123" t="s">
        <v>542</v>
      </c>
      <c r="E7699" s="123" t="s">
        <v>540</v>
      </c>
      <c r="F7699" s="7">
        <v>1003.735841448</v>
      </c>
      <c r="G7699" s="123" t="s">
        <v>532</v>
      </c>
      <c r="H7699" s="7">
        <v>95.633441633999993</v>
      </c>
      <c r="I7699" s="7">
        <v>95.277500000000003</v>
      </c>
      <c r="J7699" s="7">
        <v>94.953410601000002</v>
      </c>
      <c r="K7699" s="7">
        <v>1.0037358E-2</v>
      </c>
      <c r="L7699" s="7">
        <v>1.505604E-3</v>
      </c>
      <c r="M7699" s="7">
        <v>94.6</v>
      </c>
      <c r="N7699" s="7">
        <v>0.01</v>
      </c>
      <c r="O7699" s="7">
        <v>1.5E-3</v>
      </c>
      <c r="P7699" s="7">
        <v>1</v>
      </c>
      <c r="Q7699" s="7">
        <v>28</v>
      </c>
      <c r="R7699" s="7">
        <v>265</v>
      </c>
      <c r="S7699" s="189">
        <v>45625.593981481485</v>
      </c>
    </row>
    <row r="7700" spans="1:19">
      <c r="A7700" s="7">
        <v>2004</v>
      </c>
      <c r="B7700" s="123" t="s">
        <v>537</v>
      </c>
      <c r="C7700" s="123" t="s">
        <v>538</v>
      </c>
      <c r="D7700" s="123" t="s">
        <v>542</v>
      </c>
      <c r="E7700" s="123" t="s">
        <v>531</v>
      </c>
      <c r="F7700" s="7">
        <v>2641.2476489000001</v>
      </c>
      <c r="G7700" s="123" t="s">
        <v>532</v>
      </c>
      <c r="H7700" s="7">
        <v>201.403056972</v>
      </c>
      <c r="I7700" s="7">
        <v>76.253</v>
      </c>
      <c r="J7700" s="7">
        <v>200.761233793</v>
      </c>
      <c r="K7700" s="7">
        <v>7.9237430000000005E-3</v>
      </c>
      <c r="L7700" s="7">
        <v>1.5847490000000001E-3</v>
      </c>
      <c r="M7700" s="7">
        <v>76.010000000000005</v>
      </c>
      <c r="N7700" s="7">
        <v>3.0000000000000001E-3</v>
      </c>
      <c r="O7700" s="7">
        <v>5.9999999999999995E-4</v>
      </c>
      <c r="P7700" s="7">
        <v>1</v>
      </c>
      <c r="Q7700" s="7">
        <v>28</v>
      </c>
      <c r="R7700" s="7">
        <v>265</v>
      </c>
      <c r="S7700" s="189">
        <v>45625.593981481485</v>
      </c>
    </row>
    <row r="7701" spans="1:19">
      <c r="A7701" s="7">
        <v>2004</v>
      </c>
      <c r="B7701" s="123" t="s">
        <v>537</v>
      </c>
      <c r="C7701" s="123" t="s">
        <v>538</v>
      </c>
      <c r="D7701" s="123" t="s">
        <v>542</v>
      </c>
      <c r="E7701" s="123" t="s">
        <v>533</v>
      </c>
      <c r="F7701" s="7">
        <v>902.423209767</v>
      </c>
      <c r="G7701" s="123" t="s">
        <v>532</v>
      </c>
      <c r="H7701" s="7">
        <v>66.363902038999996</v>
      </c>
      <c r="I7701" s="7">
        <v>73.539666667000006</v>
      </c>
      <c r="J7701" s="7">
        <v>66.144613199000005</v>
      </c>
      <c r="K7701" s="7">
        <v>2.7072699999999999E-3</v>
      </c>
      <c r="L7701" s="7">
        <v>5.4145400000000002E-4</v>
      </c>
      <c r="M7701" s="7">
        <v>73.296666666999997</v>
      </c>
      <c r="N7701" s="7">
        <v>3.0000000000000001E-3</v>
      </c>
      <c r="O7701" s="7">
        <v>5.9999999999999995E-4</v>
      </c>
      <c r="P7701" s="7">
        <v>1</v>
      </c>
      <c r="Q7701" s="7">
        <v>28</v>
      </c>
      <c r="R7701" s="7">
        <v>265</v>
      </c>
      <c r="S7701" s="189">
        <v>45625.593981481485</v>
      </c>
    </row>
    <row r="7702" spans="1:19">
      <c r="A7702" s="7">
        <v>2004</v>
      </c>
      <c r="B7702" s="123" t="s">
        <v>537</v>
      </c>
      <c r="C7702" s="123" t="s">
        <v>538</v>
      </c>
      <c r="D7702" s="123" t="s">
        <v>542</v>
      </c>
      <c r="E7702" s="123" t="s">
        <v>160</v>
      </c>
      <c r="F7702" s="7">
        <v>206.552196063</v>
      </c>
      <c r="G7702" s="123" t="s">
        <v>532</v>
      </c>
      <c r="H7702" s="7">
        <v>14.795953461</v>
      </c>
      <c r="I7702" s="7">
        <v>71.632999999999996</v>
      </c>
      <c r="J7702" s="7">
        <v>14.745761277</v>
      </c>
      <c r="K7702" s="7">
        <v>6.1965700000000002E-4</v>
      </c>
      <c r="L7702" s="7">
        <v>1.23931E-4</v>
      </c>
      <c r="M7702" s="7">
        <v>71.39</v>
      </c>
      <c r="N7702" s="7">
        <v>3.0000000000000001E-3</v>
      </c>
      <c r="O7702" s="7">
        <v>5.9999999999999995E-4</v>
      </c>
      <c r="P7702" s="7">
        <v>1</v>
      </c>
      <c r="Q7702" s="7">
        <v>28</v>
      </c>
      <c r="R7702" s="7">
        <v>265</v>
      </c>
      <c r="S7702" s="189">
        <v>45625.593981481485</v>
      </c>
    </row>
    <row r="7703" spans="1:19">
      <c r="A7703" s="7">
        <v>2004</v>
      </c>
      <c r="B7703" s="123" t="s">
        <v>537</v>
      </c>
      <c r="C7703" s="123" t="s">
        <v>538</v>
      </c>
      <c r="D7703" s="123" t="s">
        <v>542</v>
      </c>
      <c r="E7703" s="123" t="s">
        <v>163</v>
      </c>
      <c r="F7703" s="7">
        <v>116.614922308</v>
      </c>
      <c r="G7703" s="123" t="s">
        <v>532</v>
      </c>
      <c r="H7703" s="7">
        <v>7.433559915</v>
      </c>
      <c r="I7703" s="7">
        <v>63.744500000000002</v>
      </c>
      <c r="J7703" s="7">
        <v>7.4272044020000001</v>
      </c>
      <c r="K7703" s="7">
        <v>1.1661499999999999E-4</v>
      </c>
      <c r="L7703" s="7">
        <v>1.1661492229999999E-5</v>
      </c>
      <c r="M7703" s="7">
        <v>63.69</v>
      </c>
      <c r="N7703" s="7">
        <v>1E-3</v>
      </c>
      <c r="O7703" s="7">
        <v>1E-4</v>
      </c>
      <c r="P7703" s="7">
        <v>1</v>
      </c>
      <c r="Q7703" s="7">
        <v>28</v>
      </c>
      <c r="R7703" s="7">
        <v>265</v>
      </c>
      <c r="S7703" s="189">
        <v>45625.593981481485</v>
      </c>
    </row>
    <row r="7704" spans="1:19">
      <c r="A7704" s="7">
        <v>2004</v>
      </c>
      <c r="B7704" s="123" t="s">
        <v>537</v>
      </c>
      <c r="C7704" s="123" t="s">
        <v>538</v>
      </c>
      <c r="D7704" s="123" t="s">
        <v>542</v>
      </c>
      <c r="E7704" s="123" t="s">
        <v>535</v>
      </c>
      <c r="F7704" s="7">
        <v>6988.684854864</v>
      </c>
      <c r="G7704" s="123" t="s">
        <v>532</v>
      </c>
      <c r="H7704" s="7">
        <v>397.14528700599999</v>
      </c>
      <c r="I7704" s="7">
        <v>56.826898802000002</v>
      </c>
      <c r="J7704" s="7">
        <v>396.76440368200002</v>
      </c>
      <c r="K7704" s="7">
        <v>6.9886849999999997E-3</v>
      </c>
      <c r="L7704" s="7">
        <v>6.9886799999999995E-4</v>
      </c>
      <c r="M7704" s="7">
        <v>56.772398801999998</v>
      </c>
      <c r="N7704" s="7">
        <v>1E-3</v>
      </c>
      <c r="O7704" s="7">
        <v>1E-4</v>
      </c>
      <c r="P7704" s="7">
        <v>1</v>
      </c>
      <c r="Q7704" s="7">
        <v>28</v>
      </c>
      <c r="R7704" s="7">
        <v>265</v>
      </c>
      <c r="S7704" s="189">
        <v>45625.593981481485</v>
      </c>
    </row>
    <row r="7705" spans="1:19">
      <c r="A7705" s="7">
        <v>2004</v>
      </c>
      <c r="B7705" s="123" t="s">
        <v>537</v>
      </c>
      <c r="C7705" s="123" t="s">
        <v>538</v>
      </c>
      <c r="D7705" s="123" t="s">
        <v>542</v>
      </c>
      <c r="E7705" s="123" t="s">
        <v>541</v>
      </c>
      <c r="F7705" s="7">
        <v>0</v>
      </c>
      <c r="G7705" s="123" t="s">
        <v>532</v>
      </c>
      <c r="H7705" s="7">
        <v>0</v>
      </c>
      <c r="I7705" s="7"/>
      <c r="J7705" s="7">
        <v>0</v>
      </c>
      <c r="K7705" s="7">
        <v>0</v>
      </c>
      <c r="L7705" s="7">
        <v>0</v>
      </c>
      <c r="M7705" s="7"/>
      <c r="N7705" s="7"/>
      <c r="O7705" s="7"/>
      <c r="P7705" s="7">
        <v>1</v>
      </c>
      <c r="Q7705" s="7">
        <v>28</v>
      </c>
      <c r="R7705" s="7">
        <v>265</v>
      </c>
      <c r="S7705" s="189">
        <v>45625.593981481485</v>
      </c>
    </row>
    <row r="7706" spans="1:19">
      <c r="A7706" s="7">
        <v>2004</v>
      </c>
      <c r="B7706" s="123" t="s">
        <v>537</v>
      </c>
      <c r="C7706" s="123" t="s">
        <v>538</v>
      </c>
      <c r="D7706" s="123" t="s">
        <v>543</v>
      </c>
      <c r="E7706" s="123" t="s">
        <v>540</v>
      </c>
      <c r="F7706" s="7">
        <v>471.493904423</v>
      </c>
      <c r="G7706" s="123" t="s">
        <v>532</v>
      </c>
      <c r="H7706" s="7">
        <v>44.922760478999997</v>
      </c>
      <c r="I7706" s="7">
        <v>95.277500000000003</v>
      </c>
      <c r="J7706" s="7">
        <v>44.603323357999997</v>
      </c>
      <c r="K7706" s="7">
        <v>4.7149389999999996E-3</v>
      </c>
      <c r="L7706" s="7">
        <v>7.0724099999999995E-4</v>
      </c>
      <c r="M7706" s="7">
        <v>94.6</v>
      </c>
      <c r="N7706" s="7">
        <v>0.01</v>
      </c>
      <c r="O7706" s="7">
        <v>1.5E-3</v>
      </c>
      <c r="P7706" s="7">
        <v>1</v>
      </c>
      <c r="Q7706" s="7">
        <v>28</v>
      </c>
      <c r="R7706" s="7">
        <v>265</v>
      </c>
      <c r="S7706" s="189">
        <v>45625.593981481485</v>
      </c>
    </row>
    <row r="7707" spans="1:19">
      <c r="A7707" s="7">
        <v>2004</v>
      </c>
      <c r="B7707" s="123" t="s">
        <v>537</v>
      </c>
      <c r="C7707" s="123" t="s">
        <v>538</v>
      </c>
      <c r="D7707" s="123" t="s">
        <v>543</v>
      </c>
      <c r="E7707" s="123" t="s">
        <v>531</v>
      </c>
      <c r="F7707" s="7">
        <v>128.841348727</v>
      </c>
      <c r="G7707" s="123" t="s">
        <v>532</v>
      </c>
      <c r="H7707" s="7">
        <v>9.8245393639999996</v>
      </c>
      <c r="I7707" s="7">
        <v>76.253</v>
      </c>
      <c r="J7707" s="7">
        <v>9.7932309170000007</v>
      </c>
      <c r="K7707" s="7">
        <v>3.8652400000000001E-4</v>
      </c>
      <c r="L7707" s="7">
        <v>7.7304809240000006E-5</v>
      </c>
      <c r="M7707" s="7">
        <v>76.010000000000005</v>
      </c>
      <c r="N7707" s="7">
        <v>3.0000000000000001E-3</v>
      </c>
      <c r="O7707" s="7">
        <v>5.9999999999999995E-4</v>
      </c>
      <c r="P7707" s="7">
        <v>1</v>
      </c>
      <c r="Q7707" s="7">
        <v>28</v>
      </c>
      <c r="R7707" s="7">
        <v>265</v>
      </c>
      <c r="S7707" s="189">
        <v>45625.593981481485</v>
      </c>
    </row>
    <row r="7708" spans="1:19">
      <c r="A7708" s="7">
        <v>2004</v>
      </c>
      <c r="B7708" s="123" t="s">
        <v>537</v>
      </c>
      <c r="C7708" s="123" t="s">
        <v>538</v>
      </c>
      <c r="D7708" s="123" t="s">
        <v>543</v>
      </c>
      <c r="E7708" s="123" t="s">
        <v>533</v>
      </c>
      <c r="F7708" s="7">
        <v>104.07189102</v>
      </c>
      <c r="G7708" s="123" t="s">
        <v>532</v>
      </c>
      <c r="H7708" s="7">
        <v>7.6534121749999997</v>
      </c>
      <c r="I7708" s="7">
        <v>73.539666667000006</v>
      </c>
      <c r="J7708" s="7">
        <v>7.628122705</v>
      </c>
      <c r="K7708" s="7">
        <v>3.1221599999999998E-4</v>
      </c>
      <c r="L7708" s="7">
        <v>6.2443134609999998E-5</v>
      </c>
      <c r="M7708" s="7">
        <v>73.296666666999997</v>
      </c>
      <c r="N7708" s="7">
        <v>3.0000000000000001E-3</v>
      </c>
      <c r="O7708" s="7">
        <v>5.9999999999999995E-4</v>
      </c>
      <c r="P7708" s="7">
        <v>1</v>
      </c>
      <c r="Q7708" s="7">
        <v>28</v>
      </c>
      <c r="R7708" s="7">
        <v>265</v>
      </c>
      <c r="S7708" s="189">
        <v>45625.593981481485</v>
      </c>
    </row>
    <row r="7709" spans="1:19">
      <c r="A7709" s="7">
        <v>2004</v>
      </c>
      <c r="B7709" s="123" t="s">
        <v>537</v>
      </c>
      <c r="C7709" s="123" t="s">
        <v>538</v>
      </c>
      <c r="D7709" s="123" t="s">
        <v>543</v>
      </c>
      <c r="E7709" s="123" t="s">
        <v>160</v>
      </c>
      <c r="F7709" s="7">
        <v>10.075716881</v>
      </c>
      <c r="G7709" s="123" t="s">
        <v>532</v>
      </c>
      <c r="H7709" s="7">
        <v>0.72175382700000001</v>
      </c>
      <c r="I7709" s="7">
        <v>71.632999999999996</v>
      </c>
      <c r="J7709" s="7">
        <v>0.71930542799999997</v>
      </c>
      <c r="K7709" s="7">
        <v>3.022715064E-5</v>
      </c>
      <c r="L7709" s="7">
        <v>6.0454301290000001E-6</v>
      </c>
      <c r="M7709" s="7">
        <v>71.39</v>
      </c>
      <c r="N7709" s="7">
        <v>3.0000000000000001E-3</v>
      </c>
      <c r="O7709" s="7">
        <v>5.9999999999999995E-4</v>
      </c>
      <c r="P7709" s="7">
        <v>1</v>
      </c>
      <c r="Q7709" s="7">
        <v>28</v>
      </c>
      <c r="R7709" s="7">
        <v>265</v>
      </c>
      <c r="S7709" s="189">
        <v>45625.593981481485</v>
      </c>
    </row>
    <row r="7710" spans="1:19">
      <c r="A7710" s="7">
        <v>2004</v>
      </c>
      <c r="B7710" s="123" t="s">
        <v>537</v>
      </c>
      <c r="C7710" s="123" t="s">
        <v>538</v>
      </c>
      <c r="D7710" s="123" t="s">
        <v>543</v>
      </c>
      <c r="E7710" s="123" t="s">
        <v>163</v>
      </c>
      <c r="F7710" s="7">
        <v>41.035305657999999</v>
      </c>
      <c r="G7710" s="123" t="s">
        <v>532</v>
      </c>
      <c r="H7710" s="7">
        <v>2.6157750420000001</v>
      </c>
      <c r="I7710" s="7">
        <v>63.744500000000002</v>
      </c>
      <c r="J7710" s="7">
        <v>2.6135386170000001</v>
      </c>
      <c r="K7710" s="7">
        <v>4.1035305659999999E-5</v>
      </c>
      <c r="L7710" s="7">
        <v>4.1035305659999999E-6</v>
      </c>
      <c r="M7710" s="7">
        <v>63.69</v>
      </c>
      <c r="N7710" s="7">
        <v>1E-3</v>
      </c>
      <c r="O7710" s="7">
        <v>1E-4</v>
      </c>
      <c r="P7710" s="7">
        <v>1</v>
      </c>
      <c r="Q7710" s="7">
        <v>28</v>
      </c>
      <c r="R7710" s="7">
        <v>265</v>
      </c>
      <c r="S7710" s="189">
        <v>45625.593981481485</v>
      </c>
    </row>
    <row r="7711" spans="1:19">
      <c r="A7711" s="7">
        <v>2004</v>
      </c>
      <c r="B7711" s="123" t="s">
        <v>537</v>
      </c>
      <c r="C7711" s="123" t="s">
        <v>538</v>
      </c>
      <c r="D7711" s="123" t="s">
        <v>543</v>
      </c>
      <c r="E7711" s="123" t="s">
        <v>535</v>
      </c>
      <c r="F7711" s="7">
        <v>59.670703369999998</v>
      </c>
      <c r="G7711" s="123" t="s">
        <v>532</v>
      </c>
      <c r="H7711" s="7">
        <v>3.390901022</v>
      </c>
      <c r="I7711" s="7">
        <v>56.826898802000002</v>
      </c>
      <c r="J7711" s="7">
        <v>3.3876489689999998</v>
      </c>
      <c r="K7711" s="7">
        <v>5.9670703370000003E-5</v>
      </c>
      <c r="L7711" s="7">
        <v>5.9670703370000003E-6</v>
      </c>
      <c r="M7711" s="7">
        <v>56.772398801999998</v>
      </c>
      <c r="N7711" s="7">
        <v>1E-3</v>
      </c>
      <c r="O7711" s="7">
        <v>1E-4</v>
      </c>
      <c r="P7711" s="7">
        <v>1</v>
      </c>
      <c r="Q7711" s="7">
        <v>28</v>
      </c>
      <c r="R7711" s="7">
        <v>265</v>
      </c>
      <c r="S7711" s="189">
        <v>45625.593981481485</v>
      </c>
    </row>
    <row r="7712" spans="1:19">
      <c r="A7712" s="7">
        <v>2004</v>
      </c>
      <c r="B7712" s="123" t="s">
        <v>537</v>
      </c>
      <c r="C7712" s="123" t="s">
        <v>538</v>
      </c>
      <c r="D7712" s="123" t="s">
        <v>543</v>
      </c>
      <c r="E7712" s="123" t="s">
        <v>541</v>
      </c>
      <c r="F7712" s="7">
        <v>0</v>
      </c>
      <c r="G7712" s="123" t="s">
        <v>532</v>
      </c>
      <c r="H7712" s="7">
        <v>0</v>
      </c>
      <c r="I7712" s="7"/>
      <c r="J7712" s="7">
        <v>0</v>
      </c>
      <c r="K7712" s="7">
        <v>0</v>
      </c>
      <c r="L7712" s="7">
        <v>0</v>
      </c>
      <c r="M7712" s="7"/>
      <c r="N7712" s="7"/>
      <c r="O7712" s="7"/>
      <c r="P7712" s="7">
        <v>1</v>
      </c>
      <c r="Q7712" s="7">
        <v>28</v>
      </c>
      <c r="R7712" s="7">
        <v>265</v>
      </c>
      <c r="S7712" s="189">
        <v>45625.593981481485</v>
      </c>
    </row>
    <row r="7713" spans="1:19">
      <c r="A7713" s="7">
        <v>2004</v>
      </c>
      <c r="B7713" s="123" t="s">
        <v>537</v>
      </c>
      <c r="C7713" s="123" t="s">
        <v>538</v>
      </c>
      <c r="D7713" s="123" t="s">
        <v>544</v>
      </c>
      <c r="E7713" s="123" t="s">
        <v>33</v>
      </c>
      <c r="F7713" s="7">
        <v>3508.3257105600001</v>
      </c>
      <c r="G7713" s="123" t="s">
        <v>532</v>
      </c>
      <c r="H7713" s="7">
        <v>6.66581885</v>
      </c>
      <c r="I7713" s="7">
        <v>1.9</v>
      </c>
      <c r="J7713" s="7">
        <v>0</v>
      </c>
      <c r="K7713" s="7">
        <v>0.10524977100000001</v>
      </c>
      <c r="L7713" s="7">
        <v>1.4033303E-2</v>
      </c>
      <c r="M7713" s="7">
        <v>0</v>
      </c>
      <c r="N7713" s="7">
        <v>0.03</v>
      </c>
      <c r="O7713" s="7">
        <v>4.0000000000000001E-3</v>
      </c>
      <c r="P7713" s="7"/>
      <c r="Q7713" s="7">
        <v>28</v>
      </c>
      <c r="R7713" s="7">
        <v>265</v>
      </c>
      <c r="S7713" s="189">
        <v>45625.593981481485</v>
      </c>
    </row>
    <row r="7714" spans="1:19">
      <c r="A7714" s="7">
        <v>2004</v>
      </c>
      <c r="B7714" s="123" t="s">
        <v>537</v>
      </c>
      <c r="C7714" s="123" t="s">
        <v>538</v>
      </c>
      <c r="D7714" s="123" t="s">
        <v>544</v>
      </c>
      <c r="E7714" s="123" t="s">
        <v>540</v>
      </c>
      <c r="F7714" s="7">
        <v>0</v>
      </c>
      <c r="G7714" s="123" t="s">
        <v>532</v>
      </c>
      <c r="H7714" s="7">
        <v>0</v>
      </c>
      <c r="I7714" s="7"/>
      <c r="J7714" s="7">
        <v>0</v>
      </c>
      <c r="K7714" s="7">
        <v>0</v>
      </c>
      <c r="L7714" s="7">
        <v>0</v>
      </c>
      <c r="M7714" s="7"/>
      <c r="N7714" s="7"/>
      <c r="O7714" s="7"/>
      <c r="P7714" s="7">
        <v>1</v>
      </c>
      <c r="Q7714" s="7">
        <v>28</v>
      </c>
      <c r="R7714" s="7">
        <v>265</v>
      </c>
      <c r="S7714" s="189">
        <v>45625.593981481485</v>
      </c>
    </row>
    <row r="7715" spans="1:19">
      <c r="A7715" s="7">
        <v>2004</v>
      </c>
      <c r="B7715" s="123" t="s">
        <v>537</v>
      </c>
      <c r="C7715" s="123" t="s">
        <v>538</v>
      </c>
      <c r="D7715" s="123" t="s">
        <v>544</v>
      </c>
      <c r="E7715" s="123" t="s">
        <v>531</v>
      </c>
      <c r="F7715" s="7">
        <v>252.314307923</v>
      </c>
      <c r="G7715" s="123" t="s">
        <v>532</v>
      </c>
      <c r="H7715" s="7">
        <v>19.239722921999999</v>
      </c>
      <c r="I7715" s="7">
        <v>76.253</v>
      </c>
      <c r="J7715" s="7">
        <v>19.178410544999998</v>
      </c>
      <c r="K7715" s="7">
        <v>7.5694300000000005E-4</v>
      </c>
      <c r="L7715" s="7">
        <v>1.5138900000000001E-4</v>
      </c>
      <c r="M7715" s="7">
        <v>76.010000000000005</v>
      </c>
      <c r="N7715" s="7">
        <v>3.0000000000000001E-3</v>
      </c>
      <c r="O7715" s="7">
        <v>5.9999999999999995E-4</v>
      </c>
      <c r="P7715" s="7">
        <v>1</v>
      </c>
      <c r="Q7715" s="7">
        <v>28</v>
      </c>
      <c r="R7715" s="7">
        <v>265</v>
      </c>
      <c r="S7715" s="189">
        <v>45625.593981481485</v>
      </c>
    </row>
    <row r="7716" spans="1:19">
      <c r="A7716" s="7">
        <v>2004</v>
      </c>
      <c r="B7716" s="123" t="s">
        <v>537</v>
      </c>
      <c r="C7716" s="123" t="s">
        <v>538</v>
      </c>
      <c r="D7716" s="123" t="s">
        <v>544</v>
      </c>
      <c r="E7716" s="123" t="s">
        <v>533</v>
      </c>
      <c r="F7716" s="7">
        <v>107.397990144</v>
      </c>
      <c r="G7716" s="123" t="s">
        <v>532</v>
      </c>
      <c r="H7716" s="7">
        <v>7.8980123960000004</v>
      </c>
      <c r="I7716" s="7">
        <v>73.539666667000006</v>
      </c>
      <c r="J7716" s="7">
        <v>7.8719146840000001</v>
      </c>
      <c r="K7716" s="7">
        <v>3.2219399999999999E-4</v>
      </c>
      <c r="L7716" s="7">
        <v>6.4438794089999996E-5</v>
      </c>
      <c r="M7716" s="7">
        <v>73.296666666999997</v>
      </c>
      <c r="N7716" s="7">
        <v>3.0000000000000001E-3</v>
      </c>
      <c r="O7716" s="7">
        <v>5.9999999999999995E-4</v>
      </c>
      <c r="P7716" s="7">
        <v>1</v>
      </c>
      <c r="Q7716" s="7">
        <v>28</v>
      </c>
      <c r="R7716" s="7">
        <v>265</v>
      </c>
      <c r="S7716" s="189">
        <v>45625.593981481485</v>
      </c>
    </row>
    <row r="7717" spans="1:19">
      <c r="A7717" s="7">
        <v>2004</v>
      </c>
      <c r="B7717" s="123" t="s">
        <v>537</v>
      </c>
      <c r="C7717" s="123" t="s">
        <v>538</v>
      </c>
      <c r="D7717" s="123" t="s">
        <v>544</v>
      </c>
      <c r="E7717" s="123" t="s">
        <v>160</v>
      </c>
      <c r="F7717" s="7">
        <v>19.731612225999999</v>
      </c>
      <c r="G7717" s="123" t="s">
        <v>532</v>
      </c>
      <c r="H7717" s="7">
        <v>1.413434579</v>
      </c>
      <c r="I7717" s="7">
        <v>71.632999999999996</v>
      </c>
      <c r="J7717" s="7">
        <v>1.408639797</v>
      </c>
      <c r="K7717" s="7">
        <v>5.9194836679999998E-5</v>
      </c>
      <c r="L7717" s="7">
        <v>1.183896734E-5</v>
      </c>
      <c r="M7717" s="7">
        <v>71.39</v>
      </c>
      <c r="N7717" s="7">
        <v>3.0000000000000001E-3</v>
      </c>
      <c r="O7717" s="7">
        <v>5.9999999999999995E-4</v>
      </c>
      <c r="P7717" s="7">
        <v>1</v>
      </c>
      <c r="Q7717" s="7">
        <v>28</v>
      </c>
      <c r="R7717" s="7">
        <v>265</v>
      </c>
      <c r="S7717" s="189">
        <v>45625.593981481485</v>
      </c>
    </row>
    <row r="7718" spans="1:19">
      <c r="A7718" s="7">
        <v>2004</v>
      </c>
      <c r="B7718" s="123" t="s">
        <v>537</v>
      </c>
      <c r="C7718" s="123" t="s">
        <v>538</v>
      </c>
      <c r="D7718" s="123" t="s">
        <v>544</v>
      </c>
      <c r="E7718" s="123" t="s">
        <v>163</v>
      </c>
      <c r="F7718" s="7">
        <v>0.89926562700000001</v>
      </c>
      <c r="G7718" s="123" t="s">
        <v>532</v>
      </c>
      <c r="H7718" s="7">
        <v>5.7323237999999999E-2</v>
      </c>
      <c r="I7718" s="7">
        <v>63.744500000000002</v>
      </c>
      <c r="J7718" s="7">
        <v>5.7274228000000003E-2</v>
      </c>
      <c r="K7718" s="7">
        <v>8.9926562700000005E-7</v>
      </c>
      <c r="L7718" s="7">
        <v>8.99265627E-8</v>
      </c>
      <c r="M7718" s="7">
        <v>63.69</v>
      </c>
      <c r="N7718" s="7">
        <v>1E-3</v>
      </c>
      <c r="O7718" s="7">
        <v>1E-4</v>
      </c>
      <c r="P7718" s="7">
        <v>1</v>
      </c>
      <c r="Q7718" s="7">
        <v>28</v>
      </c>
      <c r="R7718" s="7">
        <v>265</v>
      </c>
      <c r="S7718" s="189">
        <v>45625.593981481485</v>
      </c>
    </row>
    <row r="7719" spans="1:19">
      <c r="A7719" s="7">
        <v>2004</v>
      </c>
      <c r="B7719" s="123" t="s">
        <v>537</v>
      </c>
      <c r="C7719" s="123" t="s">
        <v>538</v>
      </c>
      <c r="D7719" s="123" t="s">
        <v>544</v>
      </c>
      <c r="E7719" s="123" t="s">
        <v>535</v>
      </c>
      <c r="F7719" s="7">
        <v>158.15819073500001</v>
      </c>
      <c r="G7719" s="123" t="s">
        <v>532</v>
      </c>
      <c r="H7719" s="7">
        <v>8.9876395000000002</v>
      </c>
      <c r="I7719" s="7">
        <v>56.826898802000002</v>
      </c>
      <c r="J7719" s="7">
        <v>8.9790198780000008</v>
      </c>
      <c r="K7719" s="7">
        <v>1.5815800000000001E-4</v>
      </c>
      <c r="L7719" s="7">
        <v>1.5815819069999999E-5</v>
      </c>
      <c r="M7719" s="7">
        <v>56.772398801999998</v>
      </c>
      <c r="N7719" s="7">
        <v>1E-3</v>
      </c>
      <c r="O7719" s="7">
        <v>1E-4</v>
      </c>
      <c r="P7719" s="7">
        <v>1</v>
      </c>
      <c r="Q7719" s="7">
        <v>28</v>
      </c>
      <c r="R7719" s="7">
        <v>265</v>
      </c>
      <c r="S7719" s="189">
        <v>45625.593981481485</v>
      </c>
    </row>
    <row r="7720" spans="1:19">
      <c r="A7720" s="7">
        <v>2004</v>
      </c>
      <c r="B7720" s="123" t="s">
        <v>537</v>
      </c>
      <c r="C7720" s="123" t="s">
        <v>538</v>
      </c>
      <c r="D7720" s="123" t="s">
        <v>544</v>
      </c>
      <c r="E7720" s="123" t="s">
        <v>541</v>
      </c>
      <c r="F7720" s="7">
        <v>0</v>
      </c>
      <c r="G7720" s="123" t="s">
        <v>532</v>
      </c>
      <c r="H7720" s="7">
        <v>0</v>
      </c>
      <c r="I7720" s="7"/>
      <c r="J7720" s="7">
        <v>0</v>
      </c>
      <c r="K7720" s="7">
        <v>0</v>
      </c>
      <c r="L7720" s="7">
        <v>0</v>
      </c>
      <c r="M7720" s="7"/>
      <c r="N7720" s="7"/>
      <c r="O7720" s="7"/>
      <c r="P7720" s="7">
        <v>1</v>
      </c>
      <c r="Q7720" s="7">
        <v>28</v>
      </c>
      <c r="R7720" s="7">
        <v>265</v>
      </c>
      <c r="S7720" s="189">
        <v>45625.593981481485</v>
      </c>
    </row>
    <row r="7721" spans="1:19">
      <c r="A7721" s="7">
        <v>2004</v>
      </c>
      <c r="B7721" s="123" t="s">
        <v>537</v>
      </c>
      <c r="C7721" s="123" t="s">
        <v>538</v>
      </c>
      <c r="D7721" s="123" t="s">
        <v>545</v>
      </c>
      <c r="E7721" s="123" t="s">
        <v>540</v>
      </c>
      <c r="F7721" s="7">
        <v>26.751427200999998</v>
      </c>
      <c r="G7721" s="123" t="s">
        <v>532</v>
      </c>
      <c r="H7721" s="7">
        <v>2.5488091050000001</v>
      </c>
      <c r="I7721" s="7">
        <v>95.277500000000003</v>
      </c>
      <c r="J7721" s="7">
        <v>2.5306850129999998</v>
      </c>
      <c r="K7721" s="7">
        <v>2.67514E-4</v>
      </c>
      <c r="L7721" s="7">
        <v>4.01271408E-5</v>
      </c>
      <c r="M7721" s="7">
        <v>94.6</v>
      </c>
      <c r="N7721" s="7">
        <v>0.01</v>
      </c>
      <c r="O7721" s="7">
        <v>1.5E-3</v>
      </c>
      <c r="P7721" s="7">
        <v>1</v>
      </c>
      <c r="Q7721" s="7">
        <v>28</v>
      </c>
      <c r="R7721" s="7">
        <v>265</v>
      </c>
      <c r="S7721" s="189">
        <v>45625.593981481485</v>
      </c>
    </row>
    <row r="7722" spans="1:19">
      <c r="A7722" s="7">
        <v>2004</v>
      </c>
      <c r="B7722" s="123" t="s">
        <v>537</v>
      </c>
      <c r="C7722" s="123" t="s">
        <v>538</v>
      </c>
      <c r="D7722" s="123" t="s">
        <v>545</v>
      </c>
      <c r="E7722" s="123" t="s">
        <v>531</v>
      </c>
      <c r="F7722" s="7">
        <v>120.712073152</v>
      </c>
      <c r="G7722" s="123" t="s">
        <v>532</v>
      </c>
      <c r="H7722" s="7">
        <v>9.2046577139999997</v>
      </c>
      <c r="I7722" s="7">
        <v>76.253</v>
      </c>
      <c r="J7722" s="7">
        <v>9.1753246799999992</v>
      </c>
      <c r="K7722" s="7">
        <v>3.6213599999999999E-4</v>
      </c>
      <c r="L7722" s="7">
        <v>7.2427243889999996E-5</v>
      </c>
      <c r="M7722" s="7">
        <v>76.010000000000005</v>
      </c>
      <c r="N7722" s="7">
        <v>3.0000000000000001E-3</v>
      </c>
      <c r="O7722" s="7">
        <v>5.9999999999999995E-4</v>
      </c>
      <c r="P7722" s="7">
        <v>1</v>
      </c>
      <c r="Q7722" s="7">
        <v>28</v>
      </c>
      <c r="R7722" s="7">
        <v>265</v>
      </c>
      <c r="S7722" s="189">
        <v>45625.593981481485</v>
      </c>
    </row>
    <row r="7723" spans="1:19">
      <c r="A7723" s="7">
        <v>2004</v>
      </c>
      <c r="B7723" s="123" t="s">
        <v>537</v>
      </c>
      <c r="C7723" s="123" t="s">
        <v>538</v>
      </c>
      <c r="D7723" s="123" t="s">
        <v>545</v>
      </c>
      <c r="E7723" s="123" t="s">
        <v>533</v>
      </c>
      <c r="F7723" s="7">
        <v>68.535147745000003</v>
      </c>
      <c r="G7723" s="123" t="s">
        <v>532</v>
      </c>
      <c r="H7723" s="7">
        <v>5.0400519199999998</v>
      </c>
      <c r="I7723" s="7">
        <v>73.539666667000006</v>
      </c>
      <c r="J7723" s="7">
        <v>5.023397879</v>
      </c>
      <c r="K7723" s="7">
        <v>2.0560500000000001E-4</v>
      </c>
      <c r="L7723" s="7">
        <v>4.1121088650000001E-5</v>
      </c>
      <c r="M7723" s="7">
        <v>73.296666666999997</v>
      </c>
      <c r="N7723" s="7">
        <v>3.0000000000000001E-3</v>
      </c>
      <c r="O7723" s="7">
        <v>5.9999999999999995E-4</v>
      </c>
      <c r="P7723" s="7">
        <v>1</v>
      </c>
      <c r="Q7723" s="7">
        <v>28</v>
      </c>
      <c r="R7723" s="7">
        <v>265</v>
      </c>
      <c r="S7723" s="189">
        <v>45625.593981481485</v>
      </c>
    </row>
    <row r="7724" spans="1:19">
      <c r="A7724" s="7">
        <v>2004</v>
      </c>
      <c r="B7724" s="123" t="s">
        <v>537</v>
      </c>
      <c r="C7724" s="123" t="s">
        <v>538</v>
      </c>
      <c r="D7724" s="123" t="s">
        <v>545</v>
      </c>
      <c r="E7724" s="123" t="s">
        <v>160</v>
      </c>
      <c r="F7724" s="7">
        <v>9.4399871260000001</v>
      </c>
      <c r="G7724" s="123" t="s">
        <v>532</v>
      </c>
      <c r="H7724" s="7">
        <v>0.67621459800000006</v>
      </c>
      <c r="I7724" s="7">
        <v>71.632999999999996</v>
      </c>
      <c r="J7724" s="7">
        <v>0.67392068100000002</v>
      </c>
      <c r="K7724" s="7">
        <v>2.831996138E-5</v>
      </c>
      <c r="L7724" s="7">
        <v>5.6639922759999998E-6</v>
      </c>
      <c r="M7724" s="7">
        <v>71.39</v>
      </c>
      <c r="N7724" s="7">
        <v>3.0000000000000001E-3</v>
      </c>
      <c r="O7724" s="7">
        <v>5.9999999999999995E-4</v>
      </c>
      <c r="P7724" s="7">
        <v>1</v>
      </c>
      <c r="Q7724" s="7">
        <v>28</v>
      </c>
      <c r="R7724" s="7">
        <v>265</v>
      </c>
      <c r="S7724" s="189">
        <v>45625.593981481485</v>
      </c>
    </row>
    <row r="7725" spans="1:19">
      <c r="A7725" s="7">
        <v>2004</v>
      </c>
      <c r="B7725" s="123" t="s">
        <v>537</v>
      </c>
      <c r="C7725" s="123" t="s">
        <v>538</v>
      </c>
      <c r="D7725" s="123" t="s">
        <v>545</v>
      </c>
      <c r="E7725" s="123" t="s">
        <v>163</v>
      </c>
      <c r="F7725" s="7">
        <v>21.222668799000001</v>
      </c>
      <c r="G7725" s="123" t="s">
        <v>532</v>
      </c>
      <c r="H7725" s="7">
        <v>1.352828411</v>
      </c>
      <c r="I7725" s="7">
        <v>63.744500000000002</v>
      </c>
      <c r="J7725" s="7">
        <v>1.3516717760000001</v>
      </c>
      <c r="K7725" s="7">
        <v>2.1222668800000001E-5</v>
      </c>
      <c r="L7725" s="7">
        <v>2.1222668800000001E-6</v>
      </c>
      <c r="M7725" s="7">
        <v>63.69</v>
      </c>
      <c r="N7725" s="7">
        <v>1E-3</v>
      </c>
      <c r="O7725" s="7">
        <v>1E-4</v>
      </c>
      <c r="P7725" s="7">
        <v>1</v>
      </c>
      <c r="Q7725" s="7">
        <v>28</v>
      </c>
      <c r="R7725" s="7">
        <v>265</v>
      </c>
      <c r="S7725" s="189">
        <v>45625.593981481485</v>
      </c>
    </row>
    <row r="7726" spans="1:19">
      <c r="A7726" s="7">
        <v>2004</v>
      </c>
      <c r="B7726" s="123" t="s">
        <v>537</v>
      </c>
      <c r="C7726" s="123" t="s">
        <v>538</v>
      </c>
      <c r="D7726" s="123" t="s">
        <v>545</v>
      </c>
      <c r="E7726" s="123" t="s">
        <v>535</v>
      </c>
      <c r="F7726" s="7">
        <v>902.355592914</v>
      </c>
      <c r="G7726" s="123" t="s">
        <v>532</v>
      </c>
      <c r="H7726" s="7">
        <v>51.278069962000004</v>
      </c>
      <c r="I7726" s="7">
        <v>56.826898802000002</v>
      </c>
      <c r="J7726" s="7">
        <v>51.228891582000003</v>
      </c>
      <c r="K7726" s="7">
        <v>9.0235599999999999E-4</v>
      </c>
      <c r="L7726" s="7">
        <v>9.0235559290000007E-5</v>
      </c>
      <c r="M7726" s="7">
        <v>56.772398801999998</v>
      </c>
      <c r="N7726" s="7">
        <v>1E-3</v>
      </c>
      <c r="O7726" s="7">
        <v>1E-4</v>
      </c>
      <c r="P7726" s="7">
        <v>1</v>
      </c>
      <c r="Q7726" s="7">
        <v>28</v>
      </c>
      <c r="R7726" s="7">
        <v>265</v>
      </c>
      <c r="S7726" s="189">
        <v>45625.593981481485</v>
      </c>
    </row>
    <row r="7727" spans="1:19">
      <c r="A7727" s="7">
        <v>2004</v>
      </c>
      <c r="B7727" s="123" t="s">
        <v>537</v>
      </c>
      <c r="C7727" s="123" t="s">
        <v>538</v>
      </c>
      <c r="D7727" s="123" t="s">
        <v>545</v>
      </c>
      <c r="E7727" s="123" t="s">
        <v>541</v>
      </c>
      <c r="F7727" s="7">
        <v>0</v>
      </c>
      <c r="G7727" s="123" t="s">
        <v>532</v>
      </c>
      <c r="H7727" s="7">
        <v>0</v>
      </c>
      <c r="I7727" s="7"/>
      <c r="J7727" s="7">
        <v>0</v>
      </c>
      <c r="K7727" s="7">
        <v>0</v>
      </c>
      <c r="L7727" s="7">
        <v>0</v>
      </c>
      <c r="M7727" s="7"/>
      <c r="N7727" s="7"/>
      <c r="O7727" s="7"/>
      <c r="P7727" s="7">
        <v>1</v>
      </c>
      <c r="Q7727" s="7">
        <v>28</v>
      </c>
      <c r="R7727" s="7">
        <v>265</v>
      </c>
      <c r="S7727" s="189">
        <v>45625.593981481485</v>
      </c>
    </row>
    <row r="7728" spans="1:19">
      <c r="A7728" s="7">
        <v>2004</v>
      </c>
      <c r="B7728" s="123" t="s">
        <v>537</v>
      </c>
      <c r="C7728" s="123" t="s">
        <v>538</v>
      </c>
      <c r="D7728" s="123" t="s">
        <v>546</v>
      </c>
      <c r="E7728" s="123" t="s">
        <v>33</v>
      </c>
      <c r="F7728" s="7">
        <v>0</v>
      </c>
      <c r="G7728" s="123" t="s">
        <v>532</v>
      </c>
      <c r="H7728" s="7">
        <v>0</v>
      </c>
      <c r="I7728" s="7"/>
      <c r="J7728" s="7">
        <v>0</v>
      </c>
      <c r="K7728" s="7">
        <v>0</v>
      </c>
      <c r="L7728" s="7">
        <v>0</v>
      </c>
      <c r="M7728" s="7"/>
      <c r="N7728" s="7"/>
      <c r="O7728" s="7"/>
      <c r="P7728" s="7"/>
      <c r="Q7728" s="7">
        <v>28</v>
      </c>
      <c r="R7728" s="7">
        <v>265</v>
      </c>
      <c r="S7728" s="189">
        <v>45625.593981481485</v>
      </c>
    </row>
    <row r="7729" spans="1:19">
      <c r="A7729" s="7">
        <v>2004</v>
      </c>
      <c r="B7729" s="123" t="s">
        <v>537</v>
      </c>
      <c r="C7729" s="123" t="s">
        <v>538</v>
      </c>
      <c r="D7729" s="123" t="s">
        <v>546</v>
      </c>
      <c r="E7729" s="123" t="s">
        <v>540</v>
      </c>
      <c r="F7729" s="7">
        <v>0</v>
      </c>
      <c r="G7729" s="123" t="s">
        <v>532</v>
      </c>
      <c r="H7729" s="7">
        <v>0</v>
      </c>
      <c r="I7729" s="7"/>
      <c r="J7729" s="7">
        <v>0</v>
      </c>
      <c r="K7729" s="7">
        <v>0</v>
      </c>
      <c r="L7729" s="7">
        <v>0</v>
      </c>
      <c r="M7729" s="7"/>
      <c r="N7729" s="7"/>
      <c r="O7729" s="7"/>
      <c r="P7729" s="7">
        <v>1</v>
      </c>
      <c r="Q7729" s="7">
        <v>28</v>
      </c>
      <c r="R7729" s="7">
        <v>265</v>
      </c>
      <c r="S7729" s="189">
        <v>45625.593981481485</v>
      </c>
    </row>
    <row r="7730" spans="1:19">
      <c r="A7730" s="7">
        <v>2004</v>
      </c>
      <c r="B7730" s="123" t="s">
        <v>537</v>
      </c>
      <c r="C7730" s="123" t="s">
        <v>538</v>
      </c>
      <c r="D7730" s="123" t="s">
        <v>546</v>
      </c>
      <c r="E7730" s="123" t="s">
        <v>531</v>
      </c>
      <c r="F7730" s="7">
        <v>1063.40127467</v>
      </c>
      <c r="G7730" s="123" t="s">
        <v>532</v>
      </c>
      <c r="H7730" s="7">
        <v>81.087537397000006</v>
      </c>
      <c r="I7730" s="7">
        <v>76.253</v>
      </c>
      <c r="J7730" s="7">
        <v>80.829130887999995</v>
      </c>
      <c r="K7730" s="7">
        <v>3.1902039999999999E-3</v>
      </c>
      <c r="L7730" s="7">
        <v>6.38041E-4</v>
      </c>
      <c r="M7730" s="7">
        <v>76.010000000000005</v>
      </c>
      <c r="N7730" s="7">
        <v>3.0000000000000001E-3</v>
      </c>
      <c r="O7730" s="7">
        <v>5.9999999999999995E-4</v>
      </c>
      <c r="P7730" s="7">
        <v>1</v>
      </c>
      <c r="Q7730" s="7">
        <v>28</v>
      </c>
      <c r="R7730" s="7">
        <v>265</v>
      </c>
      <c r="S7730" s="189">
        <v>45625.593981481485</v>
      </c>
    </row>
    <row r="7731" spans="1:19">
      <c r="A7731" s="7">
        <v>2004</v>
      </c>
      <c r="B7731" s="123" t="s">
        <v>537</v>
      </c>
      <c r="C7731" s="123" t="s">
        <v>538</v>
      </c>
      <c r="D7731" s="123" t="s">
        <v>546</v>
      </c>
      <c r="E7731" s="123" t="s">
        <v>533</v>
      </c>
      <c r="F7731" s="7">
        <v>330.50921824300002</v>
      </c>
      <c r="G7731" s="123" t="s">
        <v>532</v>
      </c>
      <c r="H7731" s="7">
        <v>24.305537739999998</v>
      </c>
      <c r="I7731" s="7">
        <v>73.539666667000006</v>
      </c>
      <c r="J7731" s="7">
        <v>24.225224000000001</v>
      </c>
      <c r="K7731" s="7">
        <v>9.9152799999999998E-4</v>
      </c>
      <c r="L7731" s="7">
        <v>1.9830600000000001E-4</v>
      </c>
      <c r="M7731" s="7">
        <v>73.296666666999997</v>
      </c>
      <c r="N7731" s="7">
        <v>3.0000000000000001E-3</v>
      </c>
      <c r="O7731" s="7">
        <v>5.9999999999999995E-4</v>
      </c>
      <c r="P7731" s="7">
        <v>1</v>
      </c>
      <c r="Q7731" s="7">
        <v>28</v>
      </c>
      <c r="R7731" s="7">
        <v>265</v>
      </c>
      <c r="S7731" s="189">
        <v>45625.593981481485</v>
      </c>
    </row>
    <row r="7732" spans="1:19">
      <c r="A7732" s="7">
        <v>2004</v>
      </c>
      <c r="B7732" s="123" t="s">
        <v>537</v>
      </c>
      <c r="C7732" s="123" t="s">
        <v>538</v>
      </c>
      <c r="D7732" s="123" t="s">
        <v>546</v>
      </c>
      <c r="E7732" s="123" t="s">
        <v>160</v>
      </c>
      <c r="F7732" s="7">
        <v>83.160648972999994</v>
      </c>
      <c r="G7732" s="123" t="s">
        <v>532</v>
      </c>
      <c r="H7732" s="7">
        <v>5.9570467679999997</v>
      </c>
      <c r="I7732" s="7">
        <v>71.632999999999996</v>
      </c>
      <c r="J7732" s="7">
        <v>5.9368387299999998</v>
      </c>
      <c r="K7732" s="7">
        <v>2.4948199999999998E-4</v>
      </c>
      <c r="L7732" s="7">
        <v>4.9896389380000002E-5</v>
      </c>
      <c r="M7732" s="7">
        <v>71.39</v>
      </c>
      <c r="N7732" s="7">
        <v>3.0000000000000001E-3</v>
      </c>
      <c r="O7732" s="7">
        <v>5.9999999999999995E-4</v>
      </c>
      <c r="P7732" s="7">
        <v>1</v>
      </c>
      <c r="Q7732" s="7">
        <v>28</v>
      </c>
      <c r="R7732" s="7">
        <v>265</v>
      </c>
      <c r="S7732" s="189">
        <v>45625.593981481485</v>
      </c>
    </row>
    <row r="7733" spans="1:19">
      <c r="A7733" s="7">
        <v>2004</v>
      </c>
      <c r="B7733" s="123" t="s">
        <v>537</v>
      </c>
      <c r="C7733" s="123" t="s">
        <v>538</v>
      </c>
      <c r="D7733" s="123" t="s">
        <v>546</v>
      </c>
      <c r="E7733" s="123" t="s">
        <v>163</v>
      </c>
      <c r="F7733" s="7">
        <v>33.595917385</v>
      </c>
      <c r="G7733" s="123" t="s">
        <v>532</v>
      </c>
      <c r="H7733" s="7">
        <v>2.1415549559999998</v>
      </c>
      <c r="I7733" s="7">
        <v>63.744500000000002</v>
      </c>
      <c r="J7733" s="7">
        <v>2.1397239780000001</v>
      </c>
      <c r="K7733" s="7">
        <v>3.3595917389999998E-5</v>
      </c>
      <c r="L7733" s="7">
        <v>3.3595917390000002E-6</v>
      </c>
      <c r="M7733" s="7">
        <v>63.69</v>
      </c>
      <c r="N7733" s="7">
        <v>1E-3</v>
      </c>
      <c r="O7733" s="7">
        <v>1E-4</v>
      </c>
      <c r="P7733" s="7">
        <v>1</v>
      </c>
      <c r="Q7733" s="7">
        <v>28</v>
      </c>
      <c r="R7733" s="7">
        <v>265</v>
      </c>
      <c r="S7733" s="189">
        <v>45625.593981481485</v>
      </c>
    </row>
    <row r="7734" spans="1:19">
      <c r="A7734" s="7">
        <v>2004</v>
      </c>
      <c r="B7734" s="123" t="s">
        <v>537</v>
      </c>
      <c r="C7734" s="123" t="s">
        <v>538</v>
      </c>
      <c r="D7734" s="123" t="s">
        <v>546</v>
      </c>
      <c r="E7734" s="123" t="s">
        <v>535</v>
      </c>
      <c r="F7734" s="7">
        <v>4924.7587867100001</v>
      </c>
      <c r="G7734" s="123" t="s">
        <v>532</v>
      </c>
      <c r="H7734" s="7">
        <v>279.85876919700002</v>
      </c>
      <c r="I7734" s="7">
        <v>56.826898802000002</v>
      </c>
      <c r="J7734" s="7">
        <v>279.59036984300002</v>
      </c>
      <c r="K7734" s="7">
        <v>4.9247589999999999E-3</v>
      </c>
      <c r="L7734" s="7">
        <v>4.9247600000000005E-4</v>
      </c>
      <c r="M7734" s="7">
        <v>56.772398801999998</v>
      </c>
      <c r="N7734" s="7">
        <v>1E-3</v>
      </c>
      <c r="O7734" s="7">
        <v>1E-4</v>
      </c>
      <c r="P7734" s="7">
        <v>1</v>
      </c>
      <c r="Q7734" s="7">
        <v>28</v>
      </c>
      <c r="R7734" s="7">
        <v>265</v>
      </c>
      <c r="S7734" s="189">
        <v>45625.593981481485</v>
      </c>
    </row>
    <row r="7735" spans="1:19">
      <c r="A7735" s="7">
        <v>2004</v>
      </c>
      <c r="B7735" s="123" t="s">
        <v>537</v>
      </c>
      <c r="C7735" s="123" t="s">
        <v>538</v>
      </c>
      <c r="D7735" s="123" t="s">
        <v>546</v>
      </c>
      <c r="E7735" s="123" t="s">
        <v>541</v>
      </c>
      <c r="F7735" s="7">
        <v>0</v>
      </c>
      <c r="G7735" s="123" t="s">
        <v>532</v>
      </c>
      <c r="H7735" s="7">
        <v>0</v>
      </c>
      <c r="I7735" s="7"/>
      <c r="J7735" s="7">
        <v>0</v>
      </c>
      <c r="K7735" s="7">
        <v>0</v>
      </c>
      <c r="L7735" s="7">
        <v>0</v>
      </c>
      <c r="M7735" s="7"/>
      <c r="N7735" s="7"/>
      <c r="O7735" s="7"/>
      <c r="P7735" s="7">
        <v>1</v>
      </c>
      <c r="Q7735" s="7">
        <v>28</v>
      </c>
      <c r="R7735" s="7">
        <v>265</v>
      </c>
      <c r="S7735" s="189">
        <v>45625.593981481485</v>
      </c>
    </row>
    <row r="7736" spans="1:19">
      <c r="A7736" s="7">
        <v>2004</v>
      </c>
      <c r="B7736" s="123" t="s">
        <v>537</v>
      </c>
      <c r="C7736" s="123" t="s">
        <v>538</v>
      </c>
      <c r="D7736" s="123" t="s">
        <v>547</v>
      </c>
      <c r="E7736" s="123" t="s">
        <v>540</v>
      </c>
      <c r="F7736" s="7">
        <v>0</v>
      </c>
      <c r="G7736" s="123" t="s">
        <v>532</v>
      </c>
      <c r="H7736" s="7">
        <v>0</v>
      </c>
      <c r="I7736" s="7"/>
      <c r="J7736" s="7">
        <v>0</v>
      </c>
      <c r="K7736" s="7">
        <v>0</v>
      </c>
      <c r="L7736" s="7">
        <v>0</v>
      </c>
      <c r="M7736" s="7"/>
      <c r="N7736" s="7"/>
      <c r="O7736" s="7"/>
      <c r="P7736" s="7">
        <v>1</v>
      </c>
      <c r="Q7736" s="7">
        <v>28</v>
      </c>
      <c r="R7736" s="7">
        <v>265</v>
      </c>
      <c r="S7736" s="189">
        <v>45625.593981481485</v>
      </c>
    </row>
    <row r="7737" spans="1:19">
      <c r="A7737" s="7">
        <v>2004</v>
      </c>
      <c r="B7737" s="123" t="s">
        <v>537</v>
      </c>
      <c r="C7737" s="123" t="s">
        <v>538</v>
      </c>
      <c r="D7737" s="123" t="s">
        <v>547</v>
      </c>
      <c r="E7737" s="123" t="s">
        <v>531</v>
      </c>
      <c r="F7737" s="7">
        <v>28.375773232</v>
      </c>
      <c r="G7737" s="123" t="s">
        <v>532</v>
      </c>
      <c r="H7737" s="7">
        <v>2.1637378360000001</v>
      </c>
      <c r="I7737" s="7">
        <v>76.253</v>
      </c>
      <c r="J7737" s="7">
        <v>2.1568425229999999</v>
      </c>
      <c r="K7737" s="7">
        <v>8.5127319699999994E-5</v>
      </c>
      <c r="L7737" s="7">
        <v>1.7025463940000001E-5</v>
      </c>
      <c r="M7737" s="7">
        <v>76.010000000000005</v>
      </c>
      <c r="N7737" s="7">
        <v>3.0000000000000001E-3</v>
      </c>
      <c r="O7737" s="7">
        <v>5.9999999999999995E-4</v>
      </c>
      <c r="P7737" s="7">
        <v>1</v>
      </c>
      <c r="Q7737" s="7">
        <v>28</v>
      </c>
      <c r="R7737" s="7">
        <v>265</v>
      </c>
      <c r="S7737" s="189">
        <v>45625.593981481485</v>
      </c>
    </row>
    <row r="7738" spans="1:19">
      <c r="A7738" s="7">
        <v>2004</v>
      </c>
      <c r="B7738" s="123" t="s">
        <v>537</v>
      </c>
      <c r="C7738" s="123" t="s">
        <v>538</v>
      </c>
      <c r="D7738" s="123" t="s">
        <v>547</v>
      </c>
      <c r="E7738" s="123" t="s">
        <v>533</v>
      </c>
      <c r="F7738" s="7">
        <v>100.30814727400001</v>
      </c>
      <c r="G7738" s="123" t="s">
        <v>532</v>
      </c>
      <c r="H7738" s="7">
        <v>7.3766277149999997</v>
      </c>
      <c r="I7738" s="7">
        <v>73.539666667000006</v>
      </c>
      <c r="J7738" s="7">
        <v>7.3522528349999998</v>
      </c>
      <c r="K7738" s="7">
        <v>3.0092399999999999E-4</v>
      </c>
      <c r="L7738" s="7">
        <v>6.0184888360000001E-5</v>
      </c>
      <c r="M7738" s="7">
        <v>73.296666666999997</v>
      </c>
      <c r="N7738" s="7">
        <v>3.0000000000000001E-3</v>
      </c>
      <c r="O7738" s="7">
        <v>5.9999999999999995E-4</v>
      </c>
      <c r="P7738" s="7">
        <v>1</v>
      </c>
      <c r="Q7738" s="7">
        <v>28</v>
      </c>
      <c r="R7738" s="7">
        <v>265</v>
      </c>
      <c r="S7738" s="189">
        <v>45625.593981481485</v>
      </c>
    </row>
    <row r="7739" spans="1:19">
      <c r="A7739" s="7">
        <v>2004</v>
      </c>
      <c r="B7739" s="123" t="s">
        <v>537</v>
      </c>
      <c r="C7739" s="123" t="s">
        <v>538</v>
      </c>
      <c r="D7739" s="123" t="s">
        <v>547</v>
      </c>
      <c r="E7739" s="123" t="s">
        <v>160</v>
      </c>
      <c r="F7739" s="7">
        <v>2.2190566939999998</v>
      </c>
      <c r="G7739" s="123" t="s">
        <v>532</v>
      </c>
      <c r="H7739" s="7">
        <v>0.15895768800000001</v>
      </c>
      <c r="I7739" s="7">
        <v>71.632999999999996</v>
      </c>
      <c r="J7739" s="7">
        <v>0.15841845700000001</v>
      </c>
      <c r="K7739" s="7">
        <v>6.6571700820000001E-6</v>
      </c>
      <c r="L7739" s="7">
        <v>1.331434016E-6</v>
      </c>
      <c r="M7739" s="7">
        <v>71.39</v>
      </c>
      <c r="N7739" s="7">
        <v>3.0000000000000001E-3</v>
      </c>
      <c r="O7739" s="7">
        <v>5.9999999999999995E-4</v>
      </c>
      <c r="P7739" s="7">
        <v>1</v>
      </c>
      <c r="Q7739" s="7">
        <v>28</v>
      </c>
      <c r="R7739" s="7">
        <v>265</v>
      </c>
      <c r="S7739" s="189">
        <v>45625.593981481485</v>
      </c>
    </row>
    <row r="7740" spans="1:19">
      <c r="A7740" s="7">
        <v>2004</v>
      </c>
      <c r="B7740" s="123" t="s">
        <v>537</v>
      </c>
      <c r="C7740" s="123" t="s">
        <v>538</v>
      </c>
      <c r="D7740" s="123" t="s">
        <v>547</v>
      </c>
      <c r="E7740" s="123" t="s">
        <v>163</v>
      </c>
      <c r="F7740" s="7">
        <v>13.129278155</v>
      </c>
      <c r="G7740" s="123" t="s">
        <v>532</v>
      </c>
      <c r="H7740" s="7">
        <v>0.83691927099999996</v>
      </c>
      <c r="I7740" s="7">
        <v>63.744500000000002</v>
      </c>
      <c r="J7740" s="7">
        <v>0.83620372600000004</v>
      </c>
      <c r="K7740" s="7">
        <v>1.312927816E-5</v>
      </c>
      <c r="L7740" s="7">
        <v>1.312927815E-6</v>
      </c>
      <c r="M7740" s="7">
        <v>63.69</v>
      </c>
      <c r="N7740" s="7">
        <v>1E-3</v>
      </c>
      <c r="O7740" s="7">
        <v>1E-4</v>
      </c>
      <c r="P7740" s="7">
        <v>1</v>
      </c>
      <c r="Q7740" s="7">
        <v>28</v>
      </c>
      <c r="R7740" s="7">
        <v>265</v>
      </c>
      <c r="S7740" s="189">
        <v>45625.593981481485</v>
      </c>
    </row>
    <row r="7741" spans="1:19">
      <c r="A7741" s="7">
        <v>2004</v>
      </c>
      <c r="B7741" s="123" t="s">
        <v>537</v>
      </c>
      <c r="C7741" s="123" t="s">
        <v>538</v>
      </c>
      <c r="D7741" s="123" t="s">
        <v>547</v>
      </c>
      <c r="E7741" s="123" t="s">
        <v>535</v>
      </c>
      <c r="F7741" s="7">
        <v>389.083999742</v>
      </c>
      <c r="G7741" s="123" t="s">
        <v>532</v>
      </c>
      <c r="H7741" s="7">
        <v>22.110437079</v>
      </c>
      <c r="I7741" s="7">
        <v>56.826898802000002</v>
      </c>
      <c r="J7741" s="7">
        <v>22.089232000999999</v>
      </c>
      <c r="K7741" s="7">
        <v>3.8908399999999999E-4</v>
      </c>
      <c r="L7741" s="7">
        <v>3.8908399969999999E-5</v>
      </c>
      <c r="M7741" s="7">
        <v>56.772398801999998</v>
      </c>
      <c r="N7741" s="7">
        <v>1E-3</v>
      </c>
      <c r="O7741" s="7">
        <v>1E-4</v>
      </c>
      <c r="P7741" s="7">
        <v>1</v>
      </c>
      <c r="Q7741" s="7">
        <v>28</v>
      </c>
      <c r="R7741" s="7">
        <v>265</v>
      </c>
      <c r="S7741" s="189">
        <v>45625.593981481485</v>
      </c>
    </row>
    <row r="7742" spans="1:19">
      <c r="A7742" s="7">
        <v>2004</v>
      </c>
      <c r="B7742" s="123" t="s">
        <v>537</v>
      </c>
      <c r="C7742" s="123" t="s">
        <v>538</v>
      </c>
      <c r="D7742" s="123" t="s">
        <v>547</v>
      </c>
      <c r="E7742" s="123" t="s">
        <v>541</v>
      </c>
      <c r="F7742" s="7">
        <v>0</v>
      </c>
      <c r="G7742" s="123" t="s">
        <v>532</v>
      </c>
      <c r="H7742" s="7">
        <v>0</v>
      </c>
      <c r="I7742" s="7"/>
      <c r="J7742" s="7">
        <v>0</v>
      </c>
      <c r="K7742" s="7">
        <v>0</v>
      </c>
      <c r="L7742" s="7">
        <v>0</v>
      </c>
      <c r="M7742" s="7"/>
      <c r="N7742" s="7"/>
      <c r="O7742" s="7"/>
      <c r="P7742" s="7">
        <v>1</v>
      </c>
      <c r="Q7742" s="7">
        <v>28</v>
      </c>
      <c r="R7742" s="7">
        <v>265</v>
      </c>
      <c r="S7742" s="189">
        <v>45625.593981481485</v>
      </c>
    </row>
    <row r="7743" spans="1:19">
      <c r="A7743" s="7">
        <v>2004</v>
      </c>
      <c r="B7743" s="123" t="s">
        <v>537</v>
      </c>
      <c r="C7743" s="123" t="s">
        <v>538</v>
      </c>
      <c r="D7743" s="123" t="s">
        <v>548</v>
      </c>
      <c r="E7743" s="123" t="s">
        <v>33</v>
      </c>
      <c r="F7743" s="7">
        <v>0</v>
      </c>
      <c r="G7743" s="123" t="s">
        <v>532</v>
      </c>
      <c r="H7743" s="7">
        <v>0</v>
      </c>
      <c r="I7743" s="7"/>
      <c r="J7743" s="7">
        <v>0</v>
      </c>
      <c r="K7743" s="7">
        <v>0</v>
      </c>
      <c r="L7743" s="7">
        <v>0</v>
      </c>
      <c r="M7743" s="7"/>
      <c r="N7743" s="7"/>
      <c r="O7743" s="7"/>
      <c r="P7743" s="7"/>
      <c r="Q7743" s="7">
        <v>28</v>
      </c>
      <c r="R7743" s="7">
        <v>265</v>
      </c>
      <c r="S7743" s="189">
        <v>45625.593981481485</v>
      </c>
    </row>
    <row r="7744" spans="1:19">
      <c r="A7744" s="7">
        <v>2004</v>
      </c>
      <c r="B7744" s="123" t="s">
        <v>537</v>
      </c>
      <c r="C7744" s="123" t="s">
        <v>538</v>
      </c>
      <c r="D7744" s="123" t="s">
        <v>548</v>
      </c>
      <c r="E7744" s="123" t="s">
        <v>540</v>
      </c>
      <c r="F7744" s="7">
        <v>6625.6109999999999</v>
      </c>
      <c r="G7744" s="123" t="s">
        <v>532</v>
      </c>
      <c r="H7744" s="7">
        <v>631.27165205200004</v>
      </c>
      <c r="I7744" s="7">
        <v>95.277500000000003</v>
      </c>
      <c r="J7744" s="7">
        <v>626.78280059999997</v>
      </c>
      <c r="K7744" s="7">
        <v>6.6256110000000007E-2</v>
      </c>
      <c r="L7744" s="7">
        <v>9.9384169999999997E-3</v>
      </c>
      <c r="M7744" s="7">
        <v>94.6</v>
      </c>
      <c r="N7744" s="7">
        <v>0.01</v>
      </c>
      <c r="O7744" s="7">
        <v>1.5E-3</v>
      </c>
      <c r="P7744" s="7">
        <v>1</v>
      </c>
      <c r="Q7744" s="7">
        <v>28</v>
      </c>
      <c r="R7744" s="7">
        <v>265</v>
      </c>
      <c r="S7744" s="189">
        <v>45625.593981481485</v>
      </c>
    </row>
    <row r="7745" spans="1:19">
      <c r="A7745" s="7">
        <v>2004</v>
      </c>
      <c r="B7745" s="123" t="s">
        <v>537</v>
      </c>
      <c r="C7745" s="123" t="s">
        <v>538</v>
      </c>
      <c r="D7745" s="123" t="s">
        <v>548</v>
      </c>
      <c r="E7745" s="123" t="s">
        <v>531</v>
      </c>
      <c r="F7745" s="7">
        <v>454.31913681999998</v>
      </c>
      <c r="G7745" s="123" t="s">
        <v>532</v>
      </c>
      <c r="H7745" s="7">
        <v>34.643197139999998</v>
      </c>
      <c r="I7745" s="7">
        <v>76.253</v>
      </c>
      <c r="J7745" s="7">
        <v>34.532797590000001</v>
      </c>
      <c r="K7745" s="7">
        <v>1.3629569999999999E-3</v>
      </c>
      <c r="L7745" s="7">
        <v>2.7259099999999998E-4</v>
      </c>
      <c r="M7745" s="7">
        <v>76.010000000000005</v>
      </c>
      <c r="N7745" s="7">
        <v>3.0000000000000001E-3</v>
      </c>
      <c r="O7745" s="7">
        <v>5.9999999999999995E-4</v>
      </c>
      <c r="P7745" s="7">
        <v>1</v>
      </c>
      <c r="Q7745" s="7">
        <v>28</v>
      </c>
      <c r="R7745" s="7">
        <v>265</v>
      </c>
      <c r="S7745" s="189">
        <v>45625.593981481485</v>
      </c>
    </row>
    <row r="7746" spans="1:19">
      <c r="A7746" s="7">
        <v>2004</v>
      </c>
      <c r="B7746" s="123" t="s">
        <v>537</v>
      </c>
      <c r="C7746" s="123" t="s">
        <v>538</v>
      </c>
      <c r="D7746" s="123" t="s">
        <v>548</v>
      </c>
      <c r="E7746" s="123" t="s">
        <v>533</v>
      </c>
      <c r="F7746" s="7">
        <v>811.04301277399998</v>
      </c>
      <c r="G7746" s="123" t="s">
        <v>532</v>
      </c>
      <c r="H7746" s="7">
        <v>59.643832811999999</v>
      </c>
      <c r="I7746" s="7">
        <v>73.539666667000006</v>
      </c>
      <c r="J7746" s="7">
        <v>59.446749359999998</v>
      </c>
      <c r="K7746" s="7">
        <v>2.433129E-3</v>
      </c>
      <c r="L7746" s="7">
        <v>4.8662599999999999E-4</v>
      </c>
      <c r="M7746" s="7">
        <v>73.296666666999997</v>
      </c>
      <c r="N7746" s="7">
        <v>3.0000000000000001E-3</v>
      </c>
      <c r="O7746" s="7">
        <v>5.9999999999999995E-4</v>
      </c>
      <c r="P7746" s="7">
        <v>1</v>
      </c>
      <c r="Q7746" s="7">
        <v>28</v>
      </c>
      <c r="R7746" s="7">
        <v>265</v>
      </c>
      <c r="S7746" s="189">
        <v>45625.593981481485</v>
      </c>
    </row>
    <row r="7747" spans="1:19">
      <c r="A7747" s="7">
        <v>2004</v>
      </c>
      <c r="B7747" s="123" t="s">
        <v>537</v>
      </c>
      <c r="C7747" s="123" t="s">
        <v>538</v>
      </c>
      <c r="D7747" s="123" t="s">
        <v>548</v>
      </c>
      <c r="E7747" s="123" t="s">
        <v>160</v>
      </c>
      <c r="F7747" s="7">
        <v>35.528896906999996</v>
      </c>
      <c r="G7747" s="123" t="s">
        <v>532</v>
      </c>
      <c r="H7747" s="7">
        <v>2.5450414719999999</v>
      </c>
      <c r="I7747" s="7">
        <v>71.632999999999996</v>
      </c>
      <c r="J7747" s="7">
        <v>2.5364079500000001</v>
      </c>
      <c r="K7747" s="7">
        <v>1.06587E-4</v>
      </c>
      <c r="L7747" s="7">
        <v>2.1317338140000002E-5</v>
      </c>
      <c r="M7747" s="7">
        <v>71.39</v>
      </c>
      <c r="N7747" s="7">
        <v>3.0000000000000001E-3</v>
      </c>
      <c r="O7747" s="7">
        <v>5.9999999999999995E-4</v>
      </c>
      <c r="P7747" s="7">
        <v>1</v>
      </c>
      <c r="Q7747" s="7">
        <v>28</v>
      </c>
      <c r="R7747" s="7">
        <v>265</v>
      </c>
      <c r="S7747" s="189">
        <v>45625.593981481485</v>
      </c>
    </row>
    <row r="7748" spans="1:19">
      <c r="A7748" s="7">
        <v>2004</v>
      </c>
      <c r="B7748" s="123" t="s">
        <v>537</v>
      </c>
      <c r="C7748" s="123" t="s">
        <v>538</v>
      </c>
      <c r="D7748" s="123" t="s">
        <v>548</v>
      </c>
      <c r="E7748" s="123" t="s">
        <v>163</v>
      </c>
      <c r="F7748" s="7">
        <v>84.782088004000002</v>
      </c>
      <c r="G7748" s="123" t="s">
        <v>532</v>
      </c>
      <c r="H7748" s="7">
        <v>5.4043918089999998</v>
      </c>
      <c r="I7748" s="7">
        <v>63.744500000000002</v>
      </c>
      <c r="J7748" s="7">
        <v>5.3997711849999996</v>
      </c>
      <c r="K7748" s="7">
        <v>8.4782088000000003E-5</v>
      </c>
      <c r="L7748" s="7">
        <v>8.4782087999999993E-6</v>
      </c>
      <c r="M7748" s="7">
        <v>63.69</v>
      </c>
      <c r="N7748" s="7">
        <v>1E-3</v>
      </c>
      <c r="O7748" s="7">
        <v>1E-4</v>
      </c>
      <c r="P7748" s="7">
        <v>1</v>
      </c>
      <c r="Q7748" s="7">
        <v>28</v>
      </c>
      <c r="R7748" s="7">
        <v>265</v>
      </c>
      <c r="S7748" s="189">
        <v>45625.593981481485</v>
      </c>
    </row>
    <row r="7749" spans="1:19">
      <c r="A7749" s="7">
        <v>2004</v>
      </c>
      <c r="B7749" s="123" t="s">
        <v>537</v>
      </c>
      <c r="C7749" s="123" t="s">
        <v>538</v>
      </c>
      <c r="D7749" s="123" t="s">
        <v>548</v>
      </c>
      <c r="E7749" s="123" t="s">
        <v>535</v>
      </c>
      <c r="F7749" s="7">
        <v>2188.7831302310001</v>
      </c>
      <c r="G7749" s="123" t="s">
        <v>532</v>
      </c>
      <c r="H7749" s="7">
        <v>124.381757441</v>
      </c>
      <c r="I7749" s="7">
        <v>56.826898802000002</v>
      </c>
      <c r="J7749" s="7">
        <v>124.26246876099999</v>
      </c>
      <c r="K7749" s="7">
        <v>2.1887830000000001E-3</v>
      </c>
      <c r="L7749" s="7">
        <v>2.1887799999999999E-4</v>
      </c>
      <c r="M7749" s="7">
        <v>56.772398801999998</v>
      </c>
      <c r="N7749" s="7">
        <v>1E-3</v>
      </c>
      <c r="O7749" s="7">
        <v>1E-4</v>
      </c>
      <c r="P7749" s="7">
        <v>1</v>
      </c>
      <c r="Q7749" s="7">
        <v>28</v>
      </c>
      <c r="R7749" s="7">
        <v>265</v>
      </c>
      <c r="S7749" s="189">
        <v>45625.593981481485</v>
      </c>
    </row>
    <row r="7750" spans="1:19">
      <c r="A7750" s="7">
        <v>2004</v>
      </c>
      <c r="B7750" s="123" t="s">
        <v>537</v>
      </c>
      <c r="C7750" s="123" t="s">
        <v>538</v>
      </c>
      <c r="D7750" s="123" t="s">
        <v>548</v>
      </c>
      <c r="E7750" s="123" t="s">
        <v>549</v>
      </c>
      <c r="F7750" s="7">
        <v>0</v>
      </c>
      <c r="G7750" s="123" t="s">
        <v>532</v>
      </c>
      <c r="H7750" s="7">
        <v>0</v>
      </c>
      <c r="I7750" s="7"/>
      <c r="J7750" s="7">
        <v>0</v>
      </c>
      <c r="K7750" s="7">
        <v>0</v>
      </c>
      <c r="L7750" s="7">
        <v>0</v>
      </c>
      <c r="M7750" s="7"/>
      <c r="N7750" s="7"/>
      <c r="O7750" s="7"/>
      <c r="P7750" s="7">
        <v>1</v>
      </c>
      <c r="Q7750" s="7">
        <v>28</v>
      </c>
      <c r="R7750" s="7">
        <v>265</v>
      </c>
      <c r="S7750" s="189">
        <v>45625.593981481485</v>
      </c>
    </row>
    <row r="7751" spans="1:19">
      <c r="A7751" s="7">
        <v>2004</v>
      </c>
      <c r="B7751" s="123" t="s">
        <v>537</v>
      </c>
      <c r="C7751" s="123" t="s">
        <v>538</v>
      </c>
      <c r="D7751" s="123" t="s">
        <v>548</v>
      </c>
      <c r="E7751" s="123" t="s">
        <v>541</v>
      </c>
      <c r="F7751" s="7">
        <v>9018.8842582859997</v>
      </c>
      <c r="G7751" s="123" t="s">
        <v>532</v>
      </c>
      <c r="H7751" s="7">
        <v>846.793636709</v>
      </c>
      <c r="I7751" s="7">
        <v>93.891174613000004</v>
      </c>
      <c r="J7751" s="7">
        <v>844.60204783400002</v>
      </c>
      <c r="K7751" s="7">
        <v>2.7056653E-2</v>
      </c>
      <c r="L7751" s="7">
        <v>5.4113310000000001E-3</v>
      </c>
      <c r="M7751" s="7">
        <v>93.648174612999995</v>
      </c>
      <c r="N7751" s="7">
        <v>3.0000000000000001E-3</v>
      </c>
      <c r="O7751" s="7">
        <v>5.9999999999999995E-4</v>
      </c>
      <c r="P7751" s="7">
        <v>1</v>
      </c>
      <c r="Q7751" s="7">
        <v>28</v>
      </c>
      <c r="R7751" s="7">
        <v>265</v>
      </c>
      <c r="S7751" s="189">
        <v>45625.593981481485</v>
      </c>
    </row>
    <row r="7752" spans="1:19">
      <c r="A7752" s="7">
        <v>2004</v>
      </c>
      <c r="B7752" s="123" t="s">
        <v>537</v>
      </c>
      <c r="C7752" s="123" t="s">
        <v>538</v>
      </c>
      <c r="D7752" s="123" t="s">
        <v>548</v>
      </c>
      <c r="E7752" s="123" t="s">
        <v>131</v>
      </c>
      <c r="F7752" s="7">
        <v>0</v>
      </c>
      <c r="G7752" s="123" t="s">
        <v>532</v>
      </c>
      <c r="H7752" s="7">
        <v>0</v>
      </c>
      <c r="I7752" s="7"/>
      <c r="J7752" s="7">
        <v>0</v>
      </c>
      <c r="K7752" s="7">
        <v>0</v>
      </c>
      <c r="L7752" s="7">
        <v>0</v>
      </c>
      <c r="M7752" s="7"/>
      <c r="N7752" s="7"/>
      <c r="O7752" s="7"/>
      <c r="P7752" s="7"/>
      <c r="Q7752" s="7">
        <v>28</v>
      </c>
      <c r="R7752" s="7">
        <v>265</v>
      </c>
      <c r="S7752" s="189">
        <v>45625.593981481485</v>
      </c>
    </row>
    <row r="7753" spans="1:19">
      <c r="A7753" s="7">
        <v>2004</v>
      </c>
      <c r="B7753" s="123" t="s">
        <v>537</v>
      </c>
      <c r="C7753" s="123" t="s">
        <v>538</v>
      </c>
      <c r="D7753" s="123" t="s">
        <v>550</v>
      </c>
      <c r="E7753" s="123" t="s">
        <v>540</v>
      </c>
      <c r="F7753" s="7">
        <v>0</v>
      </c>
      <c r="G7753" s="123" t="s">
        <v>532</v>
      </c>
      <c r="H7753" s="7">
        <v>0</v>
      </c>
      <c r="I7753" s="7"/>
      <c r="J7753" s="7">
        <v>0</v>
      </c>
      <c r="K7753" s="7">
        <v>0</v>
      </c>
      <c r="L7753" s="7">
        <v>0</v>
      </c>
      <c r="M7753" s="7"/>
      <c r="N7753" s="7"/>
      <c r="O7753" s="7"/>
      <c r="P7753" s="7">
        <v>1</v>
      </c>
      <c r="Q7753" s="7">
        <v>28</v>
      </c>
      <c r="R7753" s="7">
        <v>265</v>
      </c>
      <c r="S7753" s="189">
        <v>45625.593981481485</v>
      </c>
    </row>
    <row r="7754" spans="1:19">
      <c r="A7754" s="7">
        <v>2004</v>
      </c>
      <c r="B7754" s="123" t="s">
        <v>537</v>
      </c>
      <c r="C7754" s="123" t="s">
        <v>538</v>
      </c>
      <c r="D7754" s="123" t="s">
        <v>550</v>
      </c>
      <c r="E7754" s="123" t="s">
        <v>531</v>
      </c>
      <c r="F7754" s="7">
        <v>14585.544139049</v>
      </c>
      <c r="G7754" s="123" t="s">
        <v>532</v>
      </c>
      <c r="H7754" s="7">
        <v>1112.191497235</v>
      </c>
      <c r="I7754" s="7">
        <v>76.253</v>
      </c>
      <c r="J7754" s="7">
        <v>1108.647210009</v>
      </c>
      <c r="K7754" s="7">
        <v>4.3756631999999997E-2</v>
      </c>
      <c r="L7754" s="7">
        <v>8.7513260000000002E-3</v>
      </c>
      <c r="M7754" s="7">
        <v>76.010000000000005</v>
      </c>
      <c r="N7754" s="7">
        <v>3.0000000000000001E-3</v>
      </c>
      <c r="O7754" s="7">
        <v>5.9999999999999995E-4</v>
      </c>
      <c r="P7754" s="7">
        <v>1</v>
      </c>
      <c r="Q7754" s="7">
        <v>28</v>
      </c>
      <c r="R7754" s="7">
        <v>265</v>
      </c>
      <c r="S7754" s="189">
        <v>45625.593981481485</v>
      </c>
    </row>
    <row r="7755" spans="1:19">
      <c r="A7755" s="7">
        <v>2004</v>
      </c>
      <c r="B7755" s="123" t="s">
        <v>537</v>
      </c>
      <c r="C7755" s="123" t="s">
        <v>538</v>
      </c>
      <c r="D7755" s="123" t="s">
        <v>550</v>
      </c>
      <c r="E7755" s="123" t="s">
        <v>533</v>
      </c>
      <c r="F7755" s="7">
        <v>144.68531190499999</v>
      </c>
      <c r="G7755" s="123" t="s">
        <v>532</v>
      </c>
      <c r="H7755" s="7">
        <v>10.640109609</v>
      </c>
      <c r="I7755" s="7">
        <v>73.539666667000006</v>
      </c>
      <c r="J7755" s="7">
        <v>10.604951077999999</v>
      </c>
      <c r="K7755" s="7">
        <v>4.3405599999999999E-4</v>
      </c>
      <c r="L7755" s="7">
        <v>8.6811187139999995E-5</v>
      </c>
      <c r="M7755" s="7">
        <v>73.296666666999997</v>
      </c>
      <c r="N7755" s="7">
        <v>3.0000000000000001E-3</v>
      </c>
      <c r="O7755" s="7">
        <v>5.9999999999999995E-4</v>
      </c>
      <c r="P7755" s="7">
        <v>1</v>
      </c>
      <c r="Q7755" s="7">
        <v>28</v>
      </c>
      <c r="R7755" s="7">
        <v>265</v>
      </c>
      <c r="S7755" s="189">
        <v>45625.593981481485</v>
      </c>
    </row>
    <row r="7756" spans="1:19">
      <c r="A7756" s="7">
        <v>2004</v>
      </c>
      <c r="B7756" s="123" t="s">
        <v>537</v>
      </c>
      <c r="C7756" s="123" t="s">
        <v>538</v>
      </c>
      <c r="D7756" s="123" t="s">
        <v>550</v>
      </c>
      <c r="E7756" s="123" t="s">
        <v>160</v>
      </c>
      <c r="F7756" s="7">
        <v>1140.626163531</v>
      </c>
      <c r="G7756" s="123" t="s">
        <v>532</v>
      </c>
      <c r="H7756" s="7">
        <v>81.706473971999998</v>
      </c>
      <c r="I7756" s="7">
        <v>71.632999999999996</v>
      </c>
      <c r="J7756" s="7">
        <v>81.429301813999999</v>
      </c>
      <c r="K7756" s="7">
        <v>3.4218780000000002E-3</v>
      </c>
      <c r="L7756" s="7">
        <v>6.8437599999999999E-4</v>
      </c>
      <c r="M7756" s="7">
        <v>71.39</v>
      </c>
      <c r="N7756" s="7">
        <v>3.0000000000000001E-3</v>
      </c>
      <c r="O7756" s="7">
        <v>5.9999999999999995E-4</v>
      </c>
      <c r="P7756" s="7">
        <v>1</v>
      </c>
      <c r="Q7756" s="7">
        <v>28</v>
      </c>
      <c r="R7756" s="7">
        <v>265</v>
      </c>
      <c r="S7756" s="189">
        <v>45625.593981481485</v>
      </c>
    </row>
    <row r="7757" spans="1:19">
      <c r="A7757" s="7">
        <v>2004</v>
      </c>
      <c r="B7757" s="123" t="s">
        <v>537</v>
      </c>
      <c r="C7757" s="123" t="s">
        <v>538</v>
      </c>
      <c r="D7757" s="123" t="s">
        <v>550</v>
      </c>
      <c r="E7757" s="123" t="s">
        <v>163</v>
      </c>
      <c r="F7757" s="7">
        <v>68.677400476000003</v>
      </c>
      <c r="G7757" s="123" t="s">
        <v>532</v>
      </c>
      <c r="H7757" s="7">
        <v>4.3778065550000003</v>
      </c>
      <c r="I7757" s="7">
        <v>63.744500000000002</v>
      </c>
      <c r="J7757" s="7">
        <v>4.3740636359999998</v>
      </c>
      <c r="K7757" s="7">
        <v>6.8677400479999999E-5</v>
      </c>
      <c r="L7757" s="7">
        <v>6.8677400479999999E-6</v>
      </c>
      <c r="M7757" s="7">
        <v>63.69</v>
      </c>
      <c r="N7757" s="7">
        <v>1E-3</v>
      </c>
      <c r="O7757" s="7">
        <v>1E-4</v>
      </c>
      <c r="P7757" s="7">
        <v>1</v>
      </c>
      <c r="Q7757" s="7">
        <v>28</v>
      </c>
      <c r="R7757" s="7">
        <v>265</v>
      </c>
      <c r="S7757" s="189">
        <v>45625.593981481485</v>
      </c>
    </row>
    <row r="7758" spans="1:19">
      <c r="A7758" s="7">
        <v>2004</v>
      </c>
      <c r="B7758" s="123" t="s">
        <v>537</v>
      </c>
      <c r="C7758" s="123" t="s">
        <v>538</v>
      </c>
      <c r="D7758" s="123" t="s">
        <v>550</v>
      </c>
      <c r="E7758" s="123" t="s">
        <v>535</v>
      </c>
      <c r="F7758" s="7">
        <v>526.08017904099995</v>
      </c>
      <c r="G7758" s="123" t="s">
        <v>532</v>
      </c>
      <c r="H7758" s="7">
        <v>29.895505096000001</v>
      </c>
      <c r="I7758" s="7">
        <v>56.826898802000002</v>
      </c>
      <c r="J7758" s="7">
        <v>29.866833725999999</v>
      </c>
      <c r="K7758" s="7">
        <v>5.2607999999999995E-4</v>
      </c>
      <c r="L7758" s="7">
        <v>5.2608017899999999E-5</v>
      </c>
      <c r="M7758" s="7">
        <v>56.772398801999998</v>
      </c>
      <c r="N7758" s="7">
        <v>1E-3</v>
      </c>
      <c r="O7758" s="7">
        <v>1E-4</v>
      </c>
      <c r="P7758" s="7">
        <v>1</v>
      </c>
      <c r="Q7758" s="7">
        <v>28</v>
      </c>
      <c r="R7758" s="7">
        <v>265</v>
      </c>
      <c r="S7758" s="189">
        <v>45625.593981481485</v>
      </c>
    </row>
    <row r="7759" spans="1:19">
      <c r="A7759" s="7">
        <v>2004</v>
      </c>
      <c r="B7759" s="123" t="s">
        <v>537</v>
      </c>
      <c r="C7759" s="123" t="s">
        <v>538</v>
      </c>
      <c r="D7759" s="123" t="s">
        <v>550</v>
      </c>
      <c r="E7759" s="123" t="s">
        <v>541</v>
      </c>
      <c r="F7759" s="7">
        <v>0</v>
      </c>
      <c r="G7759" s="123" t="s">
        <v>532</v>
      </c>
      <c r="H7759" s="7">
        <v>0</v>
      </c>
      <c r="I7759" s="7"/>
      <c r="J7759" s="7">
        <v>0</v>
      </c>
      <c r="K7759" s="7">
        <v>0</v>
      </c>
      <c r="L7759" s="7">
        <v>0</v>
      </c>
      <c r="M7759" s="7"/>
      <c r="N7759" s="7"/>
      <c r="O7759" s="7"/>
      <c r="P7759" s="7">
        <v>1</v>
      </c>
      <c r="Q7759" s="7">
        <v>28</v>
      </c>
      <c r="R7759" s="7">
        <v>265</v>
      </c>
      <c r="S7759" s="189">
        <v>45625.593981481485</v>
      </c>
    </row>
    <row r="7760" spans="1:19">
      <c r="A7760" s="7">
        <v>2004</v>
      </c>
      <c r="B7760" s="123" t="s">
        <v>537</v>
      </c>
      <c r="C7760" s="123" t="s">
        <v>538</v>
      </c>
      <c r="D7760" s="123" t="s">
        <v>551</v>
      </c>
      <c r="E7760" s="123" t="s">
        <v>540</v>
      </c>
      <c r="F7760" s="7">
        <v>0</v>
      </c>
      <c r="G7760" s="123" t="s">
        <v>532</v>
      </c>
      <c r="H7760" s="7">
        <v>0</v>
      </c>
      <c r="I7760" s="7"/>
      <c r="J7760" s="7">
        <v>0</v>
      </c>
      <c r="K7760" s="7">
        <v>0</v>
      </c>
      <c r="L7760" s="7">
        <v>0</v>
      </c>
      <c r="M7760" s="7"/>
      <c r="N7760" s="7"/>
      <c r="O7760" s="7"/>
      <c r="P7760" s="7">
        <v>1</v>
      </c>
      <c r="Q7760" s="7">
        <v>28</v>
      </c>
      <c r="R7760" s="7">
        <v>265</v>
      </c>
      <c r="S7760" s="189">
        <v>45625.593981481485</v>
      </c>
    </row>
    <row r="7761" spans="1:19">
      <c r="A7761" s="7">
        <v>2004</v>
      </c>
      <c r="B7761" s="123" t="s">
        <v>537</v>
      </c>
      <c r="C7761" s="123" t="s">
        <v>538</v>
      </c>
      <c r="D7761" s="123" t="s">
        <v>551</v>
      </c>
      <c r="E7761" s="123" t="s">
        <v>531</v>
      </c>
      <c r="F7761" s="7">
        <v>106.60087781599999</v>
      </c>
      <c r="G7761" s="123" t="s">
        <v>532</v>
      </c>
      <c r="H7761" s="7">
        <v>8.1286367360000007</v>
      </c>
      <c r="I7761" s="7">
        <v>76.253</v>
      </c>
      <c r="J7761" s="7">
        <v>8.1027327230000008</v>
      </c>
      <c r="K7761" s="7">
        <v>3.1980300000000001E-4</v>
      </c>
      <c r="L7761" s="7">
        <v>6.3960526689999994E-5</v>
      </c>
      <c r="M7761" s="7">
        <v>76.010000000000005</v>
      </c>
      <c r="N7761" s="7">
        <v>3.0000000000000001E-3</v>
      </c>
      <c r="O7761" s="7">
        <v>5.9999999999999995E-4</v>
      </c>
      <c r="P7761" s="7">
        <v>1</v>
      </c>
      <c r="Q7761" s="7">
        <v>28</v>
      </c>
      <c r="R7761" s="7">
        <v>265</v>
      </c>
      <c r="S7761" s="189">
        <v>45625.593981481485</v>
      </c>
    </row>
    <row r="7762" spans="1:19">
      <c r="A7762" s="7">
        <v>2004</v>
      </c>
      <c r="B7762" s="123" t="s">
        <v>537</v>
      </c>
      <c r="C7762" s="123" t="s">
        <v>538</v>
      </c>
      <c r="D7762" s="123" t="s">
        <v>551</v>
      </c>
      <c r="E7762" s="123" t="s">
        <v>533</v>
      </c>
      <c r="F7762" s="7">
        <v>64.421288301999994</v>
      </c>
      <c r="G7762" s="123" t="s">
        <v>532</v>
      </c>
      <c r="H7762" s="7">
        <v>4.7375200680000003</v>
      </c>
      <c r="I7762" s="7">
        <v>73.539666667000006</v>
      </c>
      <c r="J7762" s="7">
        <v>4.721865695</v>
      </c>
      <c r="K7762" s="7">
        <v>1.9326400000000001E-4</v>
      </c>
      <c r="L7762" s="7">
        <v>3.8652772979999997E-5</v>
      </c>
      <c r="M7762" s="7">
        <v>73.296666666999997</v>
      </c>
      <c r="N7762" s="7">
        <v>3.0000000000000001E-3</v>
      </c>
      <c r="O7762" s="7">
        <v>5.9999999999999995E-4</v>
      </c>
      <c r="P7762" s="7">
        <v>1</v>
      </c>
      <c r="Q7762" s="7">
        <v>28</v>
      </c>
      <c r="R7762" s="7">
        <v>265</v>
      </c>
      <c r="S7762" s="189">
        <v>45625.593981481485</v>
      </c>
    </row>
    <row r="7763" spans="1:19">
      <c r="A7763" s="7">
        <v>2004</v>
      </c>
      <c r="B7763" s="123" t="s">
        <v>537</v>
      </c>
      <c r="C7763" s="123" t="s">
        <v>538</v>
      </c>
      <c r="D7763" s="123" t="s">
        <v>551</v>
      </c>
      <c r="E7763" s="123" t="s">
        <v>160</v>
      </c>
      <c r="F7763" s="7">
        <v>8.3364562289999995</v>
      </c>
      <c r="G7763" s="123" t="s">
        <v>532</v>
      </c>
      <c r="H7763" s="7">
        <v>0.59716536899999995</v>
      </c>
      <c r="I7763" s="7">
        <v>71.632999999999996</v>
      </c>
      <c r="J7763" s="7">
        <v>0.59513961000000004</v>
      </c>
      <c r="K7763" s="7">
        <v>2.5009368689999999E-5</v>
      </c>
      <c r="L7763" s="7">
        <v>5.0018737370000003E-6</v>
      </c>
      <c r="M7763" s="7">
        <v>71.39</v>
      </c>
      <c r="N7763" s="7">
        <v>3.0000000000000001E-3</v>
      </c>
      <c r="O7763" s="7">
        <v>5.9999999999999995E-4</v>
      </c>
      <c r="P7763" s="7">
        <v>1</v>
      </c>
      <c r="Q7763" s="7">
        <v>28</v>
      </c>
      <c r="R7763" s="7">
        <v>265</v>
      </c>
      <c r="S7763" s="189">
        <v>45625.593981481485</v>
      </c>
    </row>
    <row r="7764" spans="1:19">
      <c r="A7764" s="7">
        <v>2004</v>
      </c>
      <c r="B7764" s="123" t="s">
        <v>537</v>
      </c>
      <c r="C7764" s="123" t="s">
        <v>538</v>
      </c>
      <c r="D7764" s="123" t="s">
        <v>551</v>
      </c>
      <c r="E7764" s="123" t="s">
        <v>163</v>
      </c>
      <c r="F7764" s="7">
        <v>55.035056376999997</v>
      </c>
      <c r="G7764" s="123" t="s">
        <v>532</v>
      </c>
      <c r="H7764" s="7">
        <v>3.5081821510000002</v>
      </c>
      <c r="I7764" s="7">
        <v>63.744500000000002</v>
      </c>
      <c r="J7764" s="7">
        <v>3.505182741</v>
      </c>
      <c r="K7764" s="7">
        <v>5.5035056379999997E-5</v>
      </c>
      <c r="L7764" s="7">
        <v>5.5035056380000002E-6</v>
      </c>
      <c r="M7764" s="7">
        <v>63.69</v>
      </c>
      <c r="N7764" s="7">
        <v>1E-3</v>
      </c>
      <c r="O7764" s="7">
        <v>1E-4</v>
      </c>
      <c r="P7764" s="7">
        <v>1</v>
      </c>
      <c r="Q7764" s="7">
        <v>28</v>
      </c>
      <c r="R7764" s="7">
        <v>265</v>
      </c>
      <c r="S7764" s="189">
        <v>45625.593981481485</v>
      </c>
    </row>
    <row r="7765" spans="1:19">
      <c r="A7765" s="7">
        <v>2004</v>
      </c>
      <c r="B7765" s="123" t="s">
        <v>537</v>
      </c>
      <c r="C7765" s="123" t="s">
        <v>538</v>
      </c>
      <c r="D7765" s="123" t="s">
        <v>551</v>
      </c>
      <c r="E7765" s="123" t="s">
        <v>535</v>
      </c>
      <c r="F7765" s="7">
        <v>531.46349773999998</v>
      </c>
      <c r="G7765" s="123" t="s">
        <v>532</v>
      </c>
      <c r="H7765" s="7">
        <v>30.201422402999999</v>
      </c>
      <c r="I7765" s="7">
        <v>56.826898802000002</v>
      </c>
      <c r="J7765" s="7">
        <v>30.172457642000001</v>
      </c>
      <c r="K7765" s="7">
        <v>5.3146300000000003E-4</v>
      </c>
      <c r="L7765" s="7">
        <v>5.314634977E-5</v>
      </c>
      <c r="M7765" s="7">
        <v>56.772398801999998</v>
      </c>
      <c r="N7765" s="7">
        <v>1E-3</v>
      </c>
      <c r="O7765" s="7">
        <v>1E-4</v>
      </c>
      <c r="P7765" s="7">
        <v>1</v>
      </c>
      <c r="Q7765" s="7">
        <v>28</v>
      </c>
      <c r="R7765" s="7">
        <v>265</v>
      </c>
      <c r="S7765" s="189">
        <v>45625.593981481485</v>
      </c>
    </row>
    <row r="7766" spans="1:19">
      <c r="A7766" s="7">
        <v>2004</v>
      </c>
      <c r="B7766" s="123" t="s">
        <v>537</v>
      </c>
      <c r="C7766" s="123" t="s">
        <v>538</v>
      </c>
      <c r="D7766" s="123" t="s">
        <v>551</v>
      </c>
      <c r="E7766" s="123" t="s">
        <v>541</v>
      </c>
      <c r="F7766" s="7">
        <v>0</v>
      </c>
      <c r="G7766" s="123" t="s">
        <v>532</v>
      </c>
      <c r="H7766" s="7">
        <v>0</v>
      </c>
      <c r="I7766" s="7"/>
      <c r="J7766" s="7">
        <v>0</v>
      </c>
      <c r="K7766" s="7">
        <v>0</v>
      </c>
      <c r="L7766" s="7">
        <v>0</v>
      </c>
      <c r="M7766" s="7"/>
      <c r="N7766" s="7"/>
      <c r="O7766" s="7"/>
      <c r="P7766" s="7">
        <v>1</v>
      </c>
      <c r="Q7766" s="7">
        <v>28</v>
      </c>
      <c r="R7766" s="7">
        <v>265</v>
      </c>
      <c r="S7766" s="189">
        <v>45625.593981481485</v>
      </c>
    </row>
    <row r="7767" spans="1:19">
      <c r="A7767" s="7">
        <v>2004</v>
      </c>
      <c r="B7767" s="123" t="s">
        <v>537</v>
      </c>
      <c r="C7767" s="123" t="s">
        <v>538</v>
      </c>
      <c r="D7767" s="123" t="s">
        <v>552</v>
      </c>
      <c r="E7767" s="123" t="s">
        <v>540</v>
      </c>
      <c r="F7767" s="7">
        <v>0</v>
      </c>
      <c r="G7767" s="123" t="s">
        <v>532</v>
      </c>
      <c r="H7767" s="7">
        <v>0</v>
      </c>
      <c r="I7767" s="7"/>
      <c r="J7767" s="7">
        <v>0</v>
      </c>
      <c r="K7767" s="7">
        <v>0</v>
      </c>
      <c r="L7767" s="7">
        <v>0</v>
      </c>
      <c r="M7767" s="7"/>
      <c r="N7767" s="7"/>
      <c r="O7767" s="7"/>
      <c r="P7767" s="7">
        <v>1</v>
      </c>
      <c r="Q7767" s="7">
        <v>28</v>
      </c>
      <c r="R7767" s="7">
        <v>265</v>
      </c>
      <c r="S7767" s="189">
        <v>45625.593981481485</v>
      </c>
    </row>
    <row r="7768" spans="1:19">
      <c r="A7768" s="7">
        <v>2004</v>
      </c>
      <c r="B7768" s="123" t="s">
        <v>537</v>
      </c>
      <c r="C7768" s="123" t="s">
        <v>538</v>
      </c>
      <c r="D7768" s="123" t="s">
        <v>552</v>
      </c>
      <c r="E7768" s="123" t="s">
        <v>531</v>
      </c>
      <c r="F7768" s="7">
        <v>282.07052417699998</v>
      </c>
      <c r="G7768" s="123" t="s">
        <v>532</v>
      </c>
      <c r="H7768" s="7">
        <v>21.508723679999999</v>
      </c>
      <c r="I7768" s="7">
        <v>76.253</v>
      </c>
      <c r="J7768" s="7">
        <v>21.440180543</v>
      </c>
      <c r="K7768" s="7">
        <v>8.4621200000000005E-4</v>
      </c>
      <c r="L7768" s="7">
        <v>1.69242E-4</v>
      </c>
      <c r="M7768" s="7">
        <v>76.010000000000005</v>
      </c>
      <c r="N7768" s="7">
        <v>3.0000000000000001E-3</v>
      </c>
      <c r="O7768" s="7">
        <v>5.9999999999999995E-4</v>
      </c>
      <c r="P7768" s="7">
        <v>1</v>
      </c>
      <c r="Q7768" s="7">
        <v>28</v>
      </c>
      <c r="R7768" s="7">
        <v>265</v>
      </c>
      <c r="S7768" s="189">
        <v>45625.593981481485</v>
      </c>
    </row>
    <row r="7769" spans="1:19">
      <c r="A7769" s="7">
        <v>2004</v>
      </c>
      <c r="B7769" s="123" t="s">
        <v>537</v>
      </c>
      <c r="C7769" s="123" t="s">
        <v>538</v>
      </c>
      <c r="D7769" s="123" t="s">
        <v>552</v>
      </c>
      <c r="E7769" s="123" t="s">
        <v>533</v>
      </c>
      <c r="F7769" s="7">
        <v>256.45974826600002</v>
      </c>
      <c r="G7769" s="123" t="s">
        <v>532</v>
      </c>
      <c r="H7769" s="7">
        <v>18.859964400999999</v>
      </c>
      <c r="I7769" s="7">
        <v>73.539666667000006</v>
      </c>
      <c r="J7769" s="7">
        <v>18.797644682000001</v>
      </c>
      <c r="K7769" s="7">
        <v>7.6937900000000005E-4</v>
      </c>
      <c r="L7769" s="7">
        <v>1.53876E-4</v>
      </c>
      <c r="M7769" s="7">
        <v>73.296666666999997</v>
      </c>
      <c r="N7769" s="7">
        <v>3.0000000000000001E-3</v>
      </c>
      <c r="O7769" s="7">
        <v>5.9999999999999995E-4</v>
      </c>
      <c r="P7769" s="7">
        <v>1</v>
      </c>
      <c r="Q7769" s="7">
        <v>28</v>
      </c>
      <c r="R7769" s="7">
        <v>265</v>
      </c>
      <c r="S7769" s="189">
        <v>45625.593981481485</v>
      </c>
    </row>
    <row r="7770" spans="1:19">
      <c r="A7770" s="7">
        <v>2004</v>
      </c>
      <c r="B7770" s="123" t="s">
        <v>537</v>
      </c>
      <c r="C7770" s="123" t="s">
        <v>538</v>
      </c>
      <c r="D7770" s="123" t="s">
        <v>552</v>
      </c>
      <c r="E7770" s="123" t="s">
        <v>160</v>
      </c>
      <c r="F7770" s="7">
        <v>22.058623029</v>
      </c>
      <c r="G7770" s="123" t="s">
        <v>532</v>
      </c>
      <c r="H7770" s="7">
        <v>1.580125343</v>
      </c>
      <c r="I7770" s="7">
        <v>71.632999999999996</v>
      </c>
      <c r="J7770" s="7">
        <v>1.5747650980000001</v>
      </c>
      <c r="K7770" s="7">
        <v>6.6175869089999995E-5</v>
      </c>
      <c r="L7770" s="7">
        <v>1.323517382E-5</v>
      </c>
      <c r="M7770" s="7">
        <v>71.39</v>
      </c>
      <c r="N7770" s="7">
        <v>3.0000000000000001E-3</v>
      </c>
      <c r="O7770" s="7">
        <v>5.9999999999999995E-4</v>
      </c>
      <c r="P7770" s="7">
        <v>1</v>
      </c>
      <c r="Q7770" s="7">
        <v>28</v>
      </c>
      <c r="R7770" s="7">
        <v>265</v>
      </c>
      <c r="S7770" s="189">
        <v>45625.593981481485</v>
      </c>
    </row>
    <row r="7771" spans="1:19">
      <c r="A7771" s="7">
        <v>2004</v>
      </c>
      <c r="B7771" s="123" t="s">
        <v>537</v>
      </c>
      <c r="C7771" s="123" t="s">
        <v>538</v>
      </c>
      <c r="D7771" s="123" t="s">
        <v>552</v>
      </c>
      <c r="E7771" s="123" t="s">
        <v>163</v>
      </c>
      <c r="F7771" s="7">
        <v>1410.5880626319999</v>
      </c>
      <c r="G7771" s="123" t="s">
        <v>532</v>
      </c>
      <c r="H7771" s="7">
        <v>89.917230758000002</v>
      </c>
      <c r="I7771" s="7">
        <v>63.744500000000002</v>
      </c>
      <c r="J7771" s="7">
        <v>89.840353708999999</v>
      </c>
      <c r="K7771" s="7">
        <v>1.4105879999999999E-3</v>
      </c>
      <c r="L7771" s="7">
        <v>1.4105899999999999E-4</v>
      </c>
      <c r="M7771" s="7">
        <v>63.69</v>
      </c>
      <c r="N7771" s="7">
        <v>1E-3</v>
      </c>
      <c r="O7771" s="7">
        <v>1E-4</v>
      </c>
      <c r="P7771" s="7">
        <v>1</v>
      </c>
      <c r="Q7771" s="7">
        <v>28</v>
      </c>
      <c r="R7771" s="7">
        <v>265</v>
      </c>
      <c r="S7771" s="189">
        <v>45625.593981481485</v>
      </c>
    </row>
    <row r="7772" spans="1:19">
      <c r="A7772" s="7">
        <v>2004</v>
      </c>
      <c r="B7772" s="123" t="s">
        <v>537</v>
      </c>
      <c r="C7772" s="123" t="s">
        <v>538</v>
      </c>
      <c r="D7772" s="123" t="s">
        <v>552</v>
      </c>
      <c r="E7772" s="123" t="s">
        <v>535</v>
      </c>
      <c r="F7772" s="7">
        <v>1123.669589998</v>
      </c>
      <c r="G7772" s="123" t="s">
        <v>532</v>
      </c>
      <c r="H7772" s="7">
        <v>63.854658078</v>
      </c>
      <c r="I7772" s="7">
        <v>56.826898802000002</v>
      </c>
      <c r="J7772" s="7">
        <v>63.793418084999999</v>
      </c>
      <c r="K7772" s="7">
        <v>1.12367E-3</v>
      </c>
      <c r="L7772" s="7">
        <v>1.12367E-4</v>
      </c>
      <c r="M7772" s="7">
        <v>56.772398801999998</v>
      </c>
      <c r="N7772" s="7">
        <v>1E-3</v>
      </c>
      <c r="O7772" s="7">
        <v>1E-4</v>
      </c>
      <c r="P7772" s="7">
        <v>1</v>
      </c>
      <c r="Q7772" s="7">
        <v>28</v>
      </c>
      <c r="R7772" s="7">
        <v>265</v>
      </c>
      <c r="S7772" s="189">
        <v>45625.593981481485</v>
      </c>
    </row>
    <row r="7773" spans="1:19">
      <c r="A7773" s="7">
        <v>2004</v>
      </c>
      <c r="B7773" s="123" t="s">
        <v>537</v>
      </c>
      <c r="C7773" s="123" t="s">
        <v>538</v>
      </c>
      <c r="D7773" s="123" t="s">
        <v>552</v>
      </c>
      <c r="E7773" s="123" t="s">
        <v>541</v>
      </c>
      <c r="F7773" s="7">
        <v>0</v>
      </c>
      <c r="G7773" s="123" t="s">
        <v>532</v>
      </c>
      <c r="H7773" s="7">
        <v>0</v>
      </c>
      <c r="I7773" s="7"/>
      <c r="J7773" s="7">
        <v>0</v>
      </c>
      <c r="K7773" s="7">
        <v>0</v>
      </c>
      <c r="L7773" s="7">
        <v>0</v>
      </c>
      <c r="M7773" s="7"/>
      <c r="N7773" s="7"/>
      <c r="O7773" s="7"/>
      <c r="P7773" s="7">
        <v>1</v>
      </c>
      <c r="Q7773" s="7">
        <v>28</v>
      </c>
      <c r="R7773" s="7">
        <v>265</v>
      </c>
      <c r="S7773" s="189">
        <v>45625.593981481485</v>
      </c>
    </row>
    <row r="7774" spans="1:19">
      <c r="A7774" s="7">
        <v>2004</v>
      </c>
      <c r="B7774" s="123" t="s">
        <v>537</v>
      </c>
      <c r="C7774" s="123" t="s">
        <v>538</v>
      </c>
      <c r="D7774" s="123" t="s">
        <v>567</v>
      </c>
      <c r="E7774" s="123" t="s">
        <v>540</v>
      </c>
      <c r="F7774" s="7">
        <v>0</v>
      </c>
      <c r="G7774" s="123" t="s">
        <v>532</v>
      </c>
      <c r="H7774" s="7">
        <v>0</v>
      </c>
      <c r="I7774" s="7"/>
      <c r="J7774" s="7">
        <v>0</v>
      </c>
      <c r="K7774" s="7">
        <v>0</v>
      </c>
      <c r="L7774" s="7">
        <v>0</v>
      </c>
      <c r="M7774" s="7"/>
      <c r="N7774" s="7"/>
      <c r="O7774" s="7"/>
      <c r="P7774" s="7">
        <v>1</v>
      </c>
      <c r="Q7774" s="7">
        <v>28</v>
      </c>
      <c r="R7774" s="7">
        <v>265</v>
      </c>
      <c r="S7774" s="189">
        <v>45625.593981481485</v>
      </c>
    </row>
    <row r="7775" spans="1:19">
      <c r="A7775" s="7">
        <v>2004</v>
      </c>
      <c r="B7775" s="123" t="s">
        <v>537</v>
      </c>
      <c r="C7775" s="123" t="s">
        <v>538</v>
      </c>
      <c r="D7775" s="123" t="s">
        <v>567</v>
      </c>
      <c r="E7775" s="123" t="s">
        <v>531</v>
      </c>
      <c r="F7775" s="7">
        <v>22.087088352999999</v>
      </c>
      <c r="G7775" s="123" t="s">
        <v>532</v>
      </c>
      <c r="H7775" s="7">
        <v>1.684206748</v>
      </c>
      <c r="I7775" s="7">
        <v>76.253</v>
      </c>
      <c r="J7775" s="7">
        <v>1.6788395860000001</v>
      </c>
      <c r="K7775" s="7">
        <v>6.6261265059999999E-5</v>
      </c>
      <c r="L7775" s="7">
        <v>1.325225301E-5</v>
      </c>
      <c r="M7775" s="7">
        <v>76.010000000000005</v>
      </c>
      <c r="N7775" s="7">
        <v>3.0000000000000001E-3</v>
      </c>
      <c r="O7775" s="7">
        <v>5.9999999999999995E-4</v>
      </c>
      <c r="P7775" s="7">
        <v>1</v>
      </c>
      <c r="Q7775" s="7">
        <v>28</v>
      </c>
      <c r="R7775" s="7">
        <v>265</v>
      </c>
      <c r="S7775" s="189">
        <v>45625.593981481485</v>
      </c>
    </row>
    <row r="7776" spans="1:19">
      <c r="A7776" s="7">
        <v>2004</v>
      </c>
      <c r="B7776" s="123" t="s">
        <v>537</v>
      </c>
      <c r="C7776" s="123" t="s">
        <v>538</v>
      </c>
      <c r="D7776" s="123" t="s">
        <v>567</v>
      </c>
      <c r="E7776" s="123" t="s">
        <v>533</v>
      </c>
      <c r="F7776" s="7">
        <v>41.226123356000002</v>
      </c>
      <c r="G7776" s="123" t="s">
        <v>532</v>
      </c>
      <c r="H7776" s="7">
        <v>3.0317553699999999</v>
      </c>
      <c r="I7776" s="7">
        <v>73.539666667000006</v>
      </c>
      <c r="J7776" s="7">
        <v>3.0217374220000002</v>
      </c>
      <c r="K7776" s="7">
        <v>1.23678E-4</v>
      </c>
      <c r="L7776" s="7">
        <v>2.473567401E-5</v>
      </c>
      <c r="M7776" s="7">
        <v>73.296666666999997</v>
      </c>
      <c r="N7776" s="7">
        <v>3.0000000000000001E-3</v>
      </c>
      <c r="O7776" s="7">
        <v>5.9999999999999995E-4</v>
      </c>
      <c r="P7776" s="7">
        <v>1</v>
      </c>
      <c r="Q7776" s="7">
        <v>28</v>
      </c>
      <c r="R7776" s="7">
        <v>265</v>
      </c>
      <c r="S7776" s="189">
        <v>45625.593981481485</v>
      </c>
    </row>
    <row r="7777" spans="1:19">
      <c r="A7777" s="7">
        <v>2004</v>
      </c>
      <c r="B7777" s="123" t="s">
        <v>537</v>
      </c>
      <c r="C7777" s="123" t="s">
        <v>538</v>
      </c>
      <c r="D7777" s="123" t="s">
        <v>567</v>
      </c>
      <c r="E7777" s="123" t="s">
        <v>160</v>
      </c>
      <c r="F7777" s="7">
        <v>1.727265751</v>
      </c>
      <c r="G7777" s="123" t="s">
        <v>532</v>
      </c>
      <c r="H7777" s="7">
        <v>0.123729228</v>
      </c>
      <c r="I7777" s="7">
        <v>71.632999999999996</v>
      </c>
      <c r="J7777" s="7">
        <v>0.123309502</v>
      </c>
      <c r="K7777" s="7">
        <v>5.1817972530000002E-6</v>
      </c>
      <c r="L7777" s="7">
        <v>1.0363594509999999E-6</v>
      </c>
      <c r="M7777" s="7">
        <v>71.39</v>
      </c>
      <c r="N7777" s="7">
        <v>3.0000000000000001E-3</v>
      </c>
      <c r="O7777" s="7">
        <v>5.9999999999999995E-4</v>
      </c>
      <c r="P7777" s="7">
        <v>1</v>
      </c>
      <c r="Q7777" s="7">
        <v>28</v>
      </c>
      <c r="R7777" s="7">
        <v>265</v>
      </c>
      <c r="S7777" s="189">
        <v>45625.593981481485</v>
      </c>
    </row>
    <row r="7778" spans="1:19">
      <c r="A7778" s="7">
        <v>2004</v>
      </c>
      <c r="B7778" s="123" t="s">
        <v>537</v>
      </c>
      <c r="C7778" s="123" t="s">
        <v>538</v>
      </c>
      <c r="D7778" s="123" t="s">
        <v>567</v>
      </c>
      <c r="E7778" s="123" t="s">
        <v>163</v>
      </c>
      <c r="F7778" s="7">
        <v>1.6186781290000001</v>
      </c>
      <c r="G7778" s="123" t="s">
        <v>532</v>
      </c>
      <c r="H7778" s="7">
        <v>0.103181828</v>
      </c>
      <c r="I7778" s="7">
        <v>63.744500000000002</v>
      </c>
      <c r="J7778" s="7">
        <v>0.10309361</v>
      </c>
      <c r="K7778" s="7">
        <v>1.618678129E-6</v>
      </c>
      <c r="L7778" s="7">
        <v>1.6186781289999999E-7</v>
      </c>
      <c r="M7778" s="7">
        <v>63.69</v>
      </c>
      <c r="N7778" s="7">
        <v>1E-3</v>
      </c>
      <c r="O7778" s="7">
        <v>1E-4</v>
      </c>
      <c r="P7778" s="7">
        <v>1</v>
      </c>
      <c r="Q7778" s="7">
        <v>28</v>
      </c>
      <c r="R7778" s="7">
        <v>265</v>
      </c>
      <c r="S7778" s="189">
        <v>45625.593981481485</v>
      </c>
    </row>
    <row r="7779" spans="1:19">
      <c r="A7779" s="7">
        <v>2004</v>
      </c>
      <c r="B7779" s="123" t="s">
        <v>537</v>
      </c>
      <c r="C7779" s="123" t="s">
        <v>538</v>
      </c>
      <c r="D7779" s="123" t="s">
        <v>567</v>
      </c>
      <c r="E7779" s="123" t="s">
        <v>535</v>
      </c>
      <c r="F7779" s="7">
        <v>337.47839290600001</v>
      </c>
      <c r="G7779" s="123" t="s">
        <v>532</v>
      </c>
      <c r="H7779" s="7">
        <v>19.177850482</v>
      </c>
      <c r="I7779" s="7">
        <v>56.826898802000002</v>
      </c>
      <c r="J7779" s="7">
        <v>19.159457909</v>
      </c>
      <c r="K7779" s="7">
        <v>3.37478E-4</v>
      </c>
      <c r="L7779" s="7">
        <v>3.3747839290000001E-5</v>
      </c>
      <c r="M7779" s="7">
        <v>56.772398801999998</v>
      </c>
      <c r="N7779" s="7">
        <v>1E-3</v>
      </c>
      <c r="O7779" s="7">
        <v>1E-4</v>
      </c>
      <c r="P7779" s="7">
        <v>1</v>
      </c>
      <c r="Q7779" s="7">
        <v>28</v>
      </c>
      <c r="R7779" s="7">
        <v>265</v>
      </c>
      <c r="S7779" s="189">
        <v>45625.593981481485</v>
      </c>
    </row>
    <row r="7780" spans="1:19">
      <c r="A7780" s="7">
        <v>2004</v>
      </c>
      <c r="B7780" s="123" t="s">
        <v>537</v>
      </c>
      <c r="C7780" s="123" t="s">
        <v>538</v>
      </c>
      <c r="D7780" s="123" t="s">
        <v>567</v>
      </c>
      <c r="E7780" s="123" t="s">
        <v>541</v>
      </c>
      <c r="F7780" s="7">
        <v>0</v>
      </c>
      <c r="G7780" s="123" t="s">
        <v>532</v>
      </c>
      <c r="H7780" s="7">
        <v>0</v>
      </c>
      <c r="I7780" s="7"/>
      <c r="J7780" s="7">
        <v>0</v>
      </c>
      <c r="K7780" s="7">
        <v>0</v>
      </c>
      <c r="L7780" s="7">
        <v>0</v>
      </c>
      <c r="M7780" s="7"/>
      <c r="N7780" s="7"/>
      <c r="O7780" s="7"/>
      <c r="P7780" s="7">
        <v>1</v>
      </c>
      <c r="Q7780" s="7">
        <v>28</v>
      </c>
      <c r="R7780" s="7">
        <v>265</v>
      </c>
      <c r="S7780" s="189">
        <v>45625.593981481485</v>
      </c>
    </row>
    <row r="7781" spans="1:19">
      <c r="A7781" s="7">
        <v>2004</v>
      </c>
      <c r="B7781" s="123" t="s">
        <v>537</v>
      </c>
      <c r="C7781" s="123" t="s">
        <v>538</v>
      </c>
      <c r="D7781" s="123" t="s">
        <v>568</v>
      </c>
      <c r="E7781" s="123" t="s">
        <v>540</v>
      </c>
      <c r="F7781" s="7">
        <v>0</v>
      </c>
      <c r="G7781" s="123" t="s">
        <v>532</v>
      </c>
      <c r="H7781" s="7">
        <v>0</v>
      </c>
      <c r="I7781" s="7"/>
      <c r="J7781" s="7">
        <v>0</v>
      </c>
      <c r="K7781" s="7">
        <v>0</v>
      </c>
      <c r="L7781" s="7">
        <v>0</v>
      </c>
      <c r="M7781" s="7"/>
      <c r="N7781" s="7"/>
      <c r="O7781" s="7"/>
      <c r="P7781" s="7">
        <v>1</v>
      </c>
      <c r="Q7781" s="7">
        <v>28</v>
      </c>
      <c r="R7781" s="7">
        <v>265</v>
      </c>
      <c r="S7781" s="189">
        <v>45625.593981481485</v>
      </c>
    </row>
    <row r="7782" spans="1:19">
      <c r="A7782" s="7">
        <v>2004</v>
      </c>
      <c r="B7782" s="123" t="s">
        <v>537</v>
      </c>
      <c r="C7782" s="123" t="s">
        <v>538</v>
      </c>
      <c r="D7782" s="123" t="s">
        <v>568</v>
      </c>
      <c r="E7782" s="123" t="s">
        <v>569</v>
      </c>
      <c r="F7782" s="7">
        <v>0</v>
      </c>
      <c r="G7782" s="123" t="s">
        <v>532</v>
      </c>
      <c r="H7782" s="7">
        <v>0</v>
      </c>
      <c r="I7782" s="7"/>
      <c r="J7782" s="7">
        <v>0</v>
      </c>
      <c r="K7782" s="7">
        <v>0</v>
      </c>
      <c r="L7782" s="7">
        <v>0</v>
      </c>
      <c r="M7782" s="7"/>
      <c r="N7782" s="7"/>
      <c r="O7782" s="7"/>
      <c r="P7782" s="7">
        <v>1</v>
      </c>
      <c r="Q7782" s="7">
        <v>28</v>
      </c>
      <c r="R7782" s="7">
        <v>265</v>
      </c>
      <c r="S7782" s="189">
        <v>45625.593981481485</v>
      </c>
    </row>
    <row r="7783" spans="1:19">
      <c r="A7783" s="7">
        <v>2004</v>
      </c>
      <c r="B7783" s="123" t="s">
        <v>537</v>
      </c>
      <c r="C7783" s="123" t="s">
        <v>538</v>
      </c>
      <c r="D7783" s="123" t="s">
        <v>568</v>
      </c>
      <c r="E7783" s="123" t="s">
        <v>531</v>
      </c>
      <c r="F7783" s="7">
        <v>325.78455320900002</v>
      </c>
      <c r="G7783" s="123" t="s">
        <v>532</v>
      </c>
      <c r="H7783" s="7">
        <v>24.842049536000001</v>
      </c>
      <c r="I7783" s="7">
        <v>76.253</v>
      </c>
      <c r="J7783" s="7">
        <v>24.762883889000001</v>
      </c>
      <c r="K7783" s="7">
        <v>9.7735399999999994E-4</v>
      </c>
      <c r="L7783" s="7">
        <v>1.9547100000000001E-4</v>
      </c>
      <c r="M7783" s="7">
        <v>76.010000000000005</v>
      </c>
      <c r="N7783" s="7">
        <v>3.0000000000000001E-3</v>
      </c>
      <c r="O7783" s="7">
        <v>5.9999999999999995E-4</v>
      </c>
      <c r="P7783" s="7">
        <v>1</v>
      </c>
      <c r="Q7783" s="7">
        <v>28</v>
      </c>
      <c r="R7783" s="7">
        <v>265</v>
      </c>
      <c r="S7783" s="189">
        <v>45625.593981481485</v>
      </c>
    </row>
    <row r="7784" spans="1:19">
      <c r="A7784" s="7">
        <v>2004</v>
      </c>
      <c r="B7784" s="123" t="s">
        <v>537</v>
      </c>
      <c r="C7784" s="123" t="s">
        <v>538</v>
      </c>
      <c r="D7784" s="123" t="s">
        <v>568</v>
      </c>
      <c r="E7784" s="123" t="s">
        <v>533</v>
      </c>
      <c r="F7784" s="7">
        <v>137.332882262</v>
      </c>
      <c r="G7784" s="123" t="s">
        <v>532</v>
      </c>
      <c r="H7784" s="7">
        <v>10.099414383999999</v>
      </c>
      <c r="I7784" s="7">
        <v>73.539666667000006</v>
      </c>
      <c r="J7784" s="7">
        <v>10.066042494</v>
      </c>
      <c r="K7784" s="7">
        <v>4.1199900000000002E-4</v>
      </c>
      <c r="L7784" s="7">
        <v>8.2399729360000003E-5</v>
      </c>
      <c r="M7784" s="7">
        <v>73.296666666999997</v>
      </c>
      <c r="N7784" s="7">
        <v>3.0000000000000001E-3</v>
      </c>
      <c r="O7784" s="7">
        <v>5.9999999999999995E-4</v>
      </c>
      <c r="P7784" s="7">
        <v>1</v>
      </c>
      <c r="Q7784" s="7">
        <v>28</v>
      </c>
      <c r="R7784" s="7">
        <v>265</v>
      </c>
      <c r="S7784" s="189">
        <v>45625.593981481485</v>
      </c>
    </row>
    <row r="7785" spans="1:19">
      <c r="A7785" s="7">
        <v>2004</v>
      </c>
      <c r="B7785" s="123" t="s">
        <v>537</v>
      </c>
      <c r="C7785" s="123" t="s">
        <v>538</v>
      </c>
      <c r="D7785" s="123" t="s">
        <v>568</v>
      </c>
      <c r="E7785" s="123" t="s">
        <v>160</v>
      </c>
      <c r="F7785" s="7">
        <v>25.477169828000001</v>
      </c>
      <c r="G7785" s="123" t="s">
        <v>532</v>
      </c>
      <c r="H7785" s="7">
        <v>1.825006106</v>
      </c>
      <c r="I7785" s="7">
        <v>71.632999999999996</v>
      </c>
      <c r="J7785" s="7">
        <v>1.8188151539999999</v>
      </c>
      <c r="K7785" s="7">
        <v>7.6431509480000005E-5</v>
      </c>
      <c r="L7785" s="7">
        <v>1.52863019E-5</v>
      </c>
      <c r="M7785" s="7">
        <v>71.39</v>
      </c>
      <c r="N7785" s="7">
        <v>3.0000000000000001E-3</v>
      </c>
      <c r="O7785" s="7">
        <v>5.9999999999999995E-4</v>
      </c>
      <c r="P7785" s="7">
        <v>1</v>
      </c>
      <c r="Q7785" s="7">
        <v>28</v>
      </c>
      <c r="R7785" s="7">
        <v>265</v>
      </c>
      <c r="S7785" s="189">
        <v>45625.593981481485</v>
      </c>
    </row>
    <row r="7786" spans="1:19">
      <c r="A7786" s="7">
        <v>2004</v>
      </c>
      <c r="B7786" s="123" t="s">
        <v>537</v>
      </c>
      <c r="C7786" s="123" t="s">
        <v>538</v>
      </c>
      <c r="D7786" s="123" t="s">
        <v>568</v>
      </c>
      <c r="E7786" s="123" t="s">
        <v>163</v>
      </c>
      <c r="F7786" s="7">
        <v>24.819731307000001</v>
      </c>
      <c r="G7786" s="123" t="s">
        <v>532</v>
      </c>
      <c r="H7786" s="7">
        <v>1.5821213620000001</v>
      </c>
      <c r="I7786" s="7">
        <v>63.744500000000002</v>
      </c>
      <c r="J7786" s="7">
        <v>1.580768687</v>
      </c>
      <c r="K7786" s="7">
        <v>2.4819731309999998E-5</v>
      </c>
      <c r="L7786" s="7">
        <v>2.4819731310000002E-6</v>
      </c>
      <c r="M7786" s="7">
        <v>63.69</v>
      </c>
      <c r="N7786" s="7">
        <v>1E-3</v>
      </c>
      <c r="O7786" s="7">
        <v>1E-4</v>
      </c>
      <c r="P7786" s="7">
        <v>1</v>
      </c>
      <c r="Q7786" s="7">
        <v>28</v>
      </c>
      <c r="R7786" s="7">
        <v>265</v>
      </c>
      <c r="S7786" s="189">
        <v>45625.593981481485</v>
      </c>
    </row>
    <row r="7787" spans="1:19">
      <c r="A7787" s="7">
        <v>2004</v>
      </c>
      <c r="B7787" s="123" t="s">
        <v>537</v>
      </c>
      <c r="C7787" s="123" t="s">
        <v>538</v>
      </c>
      <c r="D7787" s="123" t="s">
        <v>568</v>
      </c>
      <c r="E7787" s="123" t="s">
        <v>535</v>
      </c>
      <c r="F7787" s="7">
        <v>98.756053370000004</v>
      </c>
      <c r="G7787" s="123" t="s">
        <v>532</v>
      </c>
      <c r="H7787" s="7">
        <v>5.6120002510000004</v>
      </c>
      <c r="I7787" s="7">
        <v>56.826898802000002</v>
      </c>
      <c r="J7787" s="7">
        <v>5.6066180460000004</v>
      </c>
      <c r="K7787" s="7">
        <v>9.8756053370000003E-5</v>
      </c>
      <c r="L7787" s="7">
        <v>9.8756053369999993E-6</v>
      </c>
      <c r="M7787" s="7">
        <v>56.772398801999998</v>
      </c>
      <c r="N7787" s="7">
        <v>1E-3</v>
      </c>
      <c r="O7787" s="7">
        <v>1E-4</v>
      </c>
      <c r="P7787" s="7">
        <v>1</v>
      </c>
      <c r="Q7787" s="7">
        <v>28</v>
      </c>
      <c r="R7787" s="7">
        <v>265</v>
      </c>
      <c r="S7787" s="189">
        <v>45625.593981481485</v>
      </c>
    </row>
    <row r="7788" spans="1:19">
      <c r="A7788" s="7">
        <v>2004</v>
      </c>
      <c r="B7788" s="123" t="s">
        <v>537</v>
      </c>
      <c r="C7788" s="123" t="s">
        <v>538</v>
      </c>
      <c r="D7788" s="123" t="s">
        <v>568</v>
      </c>
      <c r="E7788" s="123" t="s">
        <v>541</v>
      </c>
      <c r="F7788" s="7">
        <v>0</v>
      </c>
      <c r="G7788" s="123" t="s">
        <v>532</v>
      </c>
      <c r="H7788" s="7">
        <v>0</v>
      </c>
      <c r="I7788" s="7"/>
      <c r="J7788" s="7">
        <v>0</v>
      </c>
      <c r="K7788" s="7">
        <v>0</v>
      </c>
      <c r="L7788" s="7">
        <v>0</v>
      </c>
      <c r="M7788" s="7"/>
      <c r="N7788" s="7"/>
      <c r="O7788" s="7"/>
      <c r="P7788" s="7">
        <v>1</v>
      </c>
      <c r="Q7788" s="7">
        <v>28</v>
      </c>
      <c r="R7788" s="7">
        <v>265</v>
      </c>
      <c r="S7788" s="189">
        <v>45625.593981481485</v>
      </c>
    </row>
    <row r="7789" spans="1:19">
      <c r="A7789" s="7">
        <v>2004</v>
      </c>
      <c r="B7789" s="123" t="s">
        <v>537</v>
      </c>
      <c r="C7789" s="123" t="s">
        <v>538</v>
      </c>
      <c r="D7789" s="123" t="s">
        <v>568</v>
      </c>
      <c r="E7789" s="123" t="s">
        <v>593</v>
      </c>
      <c r="F7789" s="7">
        <v>44.003267999999998</v>
      </c>
      <c r="G7789" s="123" t="s">
        <v>532</v>
      </c>
      <c r="H7789" s="7">
        <v>3.237599114</v>
      </c>
      <c r="I7789" s="7">
        <v>73.576333332999994</v>
      </c>
      <c r="J7789" s="7">
        <v>3.2269063199999999</v>
      </c>
      <c r="K7789" s="7">
        <v>1.3201E-4</v>
      </c>
      <c r="L7789" s="7">
        <v>2.6401960799999999E-5</v>
      </c>
      <c r="M7789" s="7">
        <v>73.333333332999999</v>
      </c>
      <c r="N7789" s="7">
        <v>3.0000000000000001E-3</v>
      </c>
      <c r="O7789" s="7">
        <v>5.9999999999999995E-4</v>
      </c>
      <c r="P7789" s="7">
        <v>1</v>
      </c>
      <c r="Q7789" s="7">
        <v>28</v>
      </c>
      <c r="R7789" s="7">
        <v>265</v>
      </c>
      <c r="S7789" s="189">
        <v>45625.593981481485</v>
      </c>
    </row>
    <row r="7790" spans="1:19">
      <c r="A7790" s="7">
        <v>2004</v>
      </c>
      <c r="B7790" s="123" t="s">
        <v>537</v>
      </c>
      <c r="C7790" s="123" t="s">
        <v>538</v>
      </c>
      <c r="D7790" s="123" t="s">
        <v>566</v>
      </c>
      <c r="E7790" s="123" t="s">
        <v>540</v>
      </c>
      <c r="F7790" s="7">
        <v>0</v>
      </c>
      <c r="G7790" s="123" t="s">
        <v>532</v>
      </c>
      <c r="H7790" s="7">
        <v>0</v>
      </c>
      <c r="I7790" s="7"/>
      <c r="J7790" s="7">
        <v>0</v>
      </c>
      <c r="K7790" s="7">
        <v>0</v>
      </c>
      <c r="L7790" s="7">
        <v>0</v>
      </c>
      <c r="M7790" s="7"/>
      <c r="N7790" s="7"/>
      <c r="O7790" s="7"/>
      <c r="P7790" s="7">
        <v>1</v>
      </c>
      <c r="Q7790" s="7">
        <v>28</v>
      </c>
      <c r="R7790" s="7">
        <v>265</v>
      </c>
      <c r="S7790" s="189">
        <v>45625.593981481485</v>
      </c>
    </row>
    <row r="7791" spans="1:19">
      <c r="A7791" s="7">
        <v>2004</v>
      </c>
      <c r="B7791" s="123" t="s">
        <v>537</v>
      </c>
      <c r="C7791" s="123" t="s">
        <v>538</v>
      </c>
      <c r="D7791" s="123" t="s">
        <v>566</v>
      </c>
      <c r="E7791" s="123" t="s">
        <v>531</v>
      </c>
      <c r="F7791" s="7">
        <v>0</v>
      </c>
      <c r="G7791" s="123" t="s">
        <v>532</v>
      </c>
      <c r="H7791" s="7">
        <v>0</v>
      </c>
      <c r="I7791" s="7"/>
      <c r="J7791" s="7">
        <v>0</v>
      </c>
      <c r="K7791" s="7">
        <v>0</v>
      </c>
      <c r="L7791" s="7">
        <v>0</v>
      </c>
      <c r="M7791" s="7"/>
      <c r="N7791" s="7"/>
      <c r="O7791" s="7"/>
      <c r="P7791" s="7">
        <v>1</v>
      </c>
      <c r="Q7791" s="7">
        <v>28</v>
      </c>
      <c r="R7791" s="7">
        <v>265</v>
      </c>
      <c r="S7791" s="189">
        <v>45625.593981481485</v>
      </c>
    </row>
    <row r="7792" spans="1:19">
      <c r="A7792" s="7">
        <v>2004</v>
      </c>
      <c r="B7792" s="123" t="s">
        <v>537</v>
      </c>
      <c r="C7792" s="123" t="s">
        <v>538</v>
      </c>
      <c r="D7792" s="123" t="s">
        <v>566</v>
      </c>
      <c r="E7792" s="123" t="s">
        <v>533</v>
      </c>
      <c r="F7792" s="7">
        <v>3395.198122108</v>
      </c>
      <c r="G7792" s="123" t="s">
        <v>532</v>
      </c>
      <c r="H7792" s="7">
        <v>249.68173816800001</v>
      </c>
      <c r="I7792" s="7">
        <v>73.539666667000006</v>
      </c>
      <c r="J7792" s="7">
        <v>248.856705025</v>
      </c>
      <c r="K7792" s="7">
        <v>1.0185593999999999E-2</v>
      </c>
      <c r="L7792" s="7">
        <v>2.037119E-3</v>
      </c>
      <c r="M7792" s="7">
        <v>73.296666666999997</v>
      </c>
      <c r="N7792" s="7">
        <v>3.0000000000000001E-3</v>
      </c>
      <c r="O7792" s="7">
        <v>5.9999999999999995E-4</v>
      </c>
      <c r="P7792" s="7">
        <v>1</v>
      </c>
      <c r="Q7792" s="7">
        <v>28</v>
      </c>
      <c r="R7792" s="7">
        <v>265</v>
      </c>
      <c r="S7792" s="189">
        <v>45625.593981481485</v>
      </c>
    </row>
    <row r="7793" spans="1:19">
      <c r="A7793" s="7">
        <v>2004</v>
      </c>
      <c r="B7793" s="123" t="s">
        <v>537</v>
      </c>
      <c r="C7793" s="123" t="s">
        <v>538</v>
      </c>
      <c r="D7793" s="123" t="s">
        <v>566</v>
      </c>
      <c r="E7793" s="123" t="s">
        <v>160</v>
      </c>
      <c r="F7793" s="7">
        <v>71.545701195999996</v>
      </c>
      <c r="G7793" s="123" t="s">
        <v>532</v>
      </c>
      <c r="H7793" s="7">
        <v>5.1250332140000001</v>
      </c>
      <c r="I7793" s="7">
        <v>71.632999999999996</v>
      </c>
      <c r="J7793" s="7">
        <v>5.1076476079999997</v>
      </c>
      <c r="K7793" s="7">
        <v>2.14637E-4</v>
      </c>
      <c r="L7793" s="7">
        <v>4.2927420720000001E-5</v>
      </c>
      <c r="M7793" s="7">
        <v>71.39</v>
      </c>
      <c r="N7793" s="7">
        <v>3.0000000000000001E-3</v>
      </c>
      <c r="O7793" s="7">
        <v>5.9999999999999995E-4</v>
      </c>
      <c r="P7793" s="7">
        <v>1</v>
      </c>
      <c r="Q7793" s="7">
        <v>28</v>
      </c>
      <c r="R7793" s="7">
        <v>265</v>
      </c>
      <c r="S7793" s="189">
        <v>45625.593981481485</v>
      </c>
    </row>
    <row r="7794" spans="1:19">
      <c r="A7794" s="7">
        <v>2004</v>
      </c>
      <c r="B7794" s="123" t="s">
        <v>537</v>
      </c>
      <c r="C7794" s="123" t="s">
        <v>538</v>
      </c>
      <c r="D7794" s="123" t="s">
        <v>566</v>
      </c>
      <c r="E7794" s="123" t="s">
        <v>163</v>
      </c>
      <c r="F7794" s="7">
        <v>37.369961891000003</v>
      </c>
      <c r="G7794" s="123" t="s">
        <v>532</v>
      </c>
      <c r="H7794" s="7">
        <v>2.3821295359999999</v>
      </c>
      <c r="I7794" s="7">
        <v>63.744500000000002</v>
      </c>
      <c r="J7794" s="7">
        <v>2.3800928730000002</v>
      </c>
      <c r="K7794" s="7">
        <v>3.7369961889999998E-5</v>
      </c>
      <c r="L7794" s="7">
        <v>3.736996189E-6</v>
      </c>
      <c r="M7794" s="7">
        <v>63.69</v>
      </c>
      <c r="N7794" s="7">
        <v>1E-3</v>
      </c>
      <c r="O7794" s="7">
        <v>1E-4</v>
      </c>
      <c r="P7794" s="7">
        <v>1</v>
      </c>
      <c r="Q7794" s="7">
        <v>28</v>
      </c>
      <c r="R7794" s="7">
        <v>265</v>
      </c>
      <c r="S7794" s="189">
        <v>45625.593981481485</v>
      </c>
    </row>
    <row r="7795" spans="1:19">
      <c r="A7795" s="7">
        <v>2004</v>
      </c>
      <c r="B7795" s="123" t="s">
        <v>537</v>
      </c>
      <c r="C7795" s="123" t="s">
        <v>538</v>
      </c>
      <c r="D7795" s="123" t="s">
        <v>566</v>
      </c>
      <c r="E7795" s="123" t="s">
        <v>535</v>
      </c>
      <c r="F7795" s="7">
        <v>0</v>
      </c>
      <c r="G7795" s="123" t="s">
        <v>532</v>
      </c>
      <c r="H7795" s="7">
        <v>0</v>
      </c>
      <c r="I7795" s="7"/>
      <c r="J7795" s="7">
        <v>0</v>
      </c>
      <c r="K7795" s="7">
        <v>0</v>
      </c>
      <c r="L7795" s="7">
        <v>0</v>
      </c>
      <c r="M7795" s="7"/>
      <c r="N7795" s="7"/>
      <c r="O7795" s="7"/>
      <c r="P7795" s="7">
        <v>1</v>
      </c>
      <c r="Q7795" s="7">
        <v>28</v>
      </c>
      <c r="R7795" s="7">
        <v>265</v>
      </c>
      <c r="S7795" s="189">
        <v>45625.593981481485</v>
      </c>
    </row>
    <row r="7796" spans="1:19">
      <c r="A7796" s="7">
        <v>2004</v>
      </c>
      <c r="B7796" s="123" t="s">
        <v>537</v>
      </c>
      <c r="C7796" s="123" t="s">
        <v>538</v>
      </c>
      <c r="D7796" s="123" t="s">
        <v>566</v>
      </c>
      <c r="E7796" s="123" t="s">
        <v>541</v>
      </c>
      <c r="F7796" s="7">
        <v>0</v>
      </c>
      <c r="G7796" s="123" t="s">
        <v>532</v>
      </c>
      <c r="H7796" s="7">
        <v>0</v>
      </c>
      <c r="I7796" s="7"/>
      <c r="J7796" s="7">
        <v>0</v>
      </c>
      <c r="K7796" s="7">
        <v>0</v>
      </c>
      <c r="L7796" s="7">
        <v>0</v>
      </c>
      <c r="M7796" s="7"/>
      <c r="N7796" s="7"/>
      <c r="O7796" s="7"/>
      <c r="P7796" s="7">
        <v>1</v>
      </c>
      <c r="Q7796" s="7">
        <v>28</v>
      </c>
      <c r="R7796" s="7">
        <v>265</v>
      </c>
      <c r="S7796" s="189">
        <v>45625.593981481485</v>
      </c>
    </row>
    <row r="7797" spans="1:19">
      <c r="A7797" s="7">
        <v>2004</v>
      </c>
      <c r="B7797" s="123" t="s">
        <v>537</v>
      </c>
      <c r="C7797" s="123" t="s">
        <v>553</v>
      </c>
      <c r="D7797" s="123" t="s">
        <v>554</v>
      </c>
      <c r="E7797" s="123" t="s">
        <v>533</v>
      </c>
      <c r="F7797" s="7">
        <v>45012.085833600002</v>
      </c>
      <c r="G7797" s="123" t="s">
        <v>532</v>
      </c>
      <c r="H7797" s="7">
        <v>3323.611919554</v>
      </c>
      <c r="I7797" s="7">
        <v>73.838211627000007</v>
      </c>
      <c r="J7797" s="7">
        <v>3299.3858916029999</v>
      </c>
      <c r="K7797" s="7">
        <v>0.223839656</v>
      </c>
      <c r="L7797" s="7">
        <v>6.7767991E-2</v>
      </c>
      <c r="M7797" s="7">
        <v>73.3</v>
      </c>
      <c r="N7797" s="7">
        <v>4.9728790000000004E-3</v>
      </c>
      <c r="O7797" s="7">
        <v>1.5055509999999999E-3</v>
      </c>
      <c r="P7797" s="7">
        <v>1</v>
      </c>
      <c r="Q7797" s="7">
        <v>28</v>
      </c>
      <c r="R7797" s="7">
        <v>265</v>
      </c>
      <c r="S7797" s="189">
        <v>45625.593981481485</v>
      </c>
    </row>
    <row r="7798" spans="1:19">
      <c r="A7798" s="7">
        <v>2004</v>
      </c>
      <c r="B7798" s="123" t="s">
        <v>537</v>
      </c>
      <c r="C7798" s="123" t="s">
        <v>553</v>
      </c>
      <c r="D7798" s="123" t="s">
        <v>555</v>
      </c>
      <c r="E7798" s="123" t="s">
        <v>533</v>
      </c>
      <c r="F7798" s="7">
        <v>0</v>
      </c>
      <c r="G7798" s="123" t="s">
        <v>532</v>
      </c>
      <c r="H7798" s="7">
        <v>0</v>
      </c>
      <c r="I7798" s="7"/>
      <c r="J7798" s="7">
        <v>0</v>
      </c>
      <c r="K7798" s="7">
        <v>0</v>
      </c>
      <c r="L7798" s="7">
        <v>0</v>
      </c>
      <c r="M7798" s="7"/>
      <c r="N7798" s="7"/>
      <c r="O7798" s="7"/>
      <c r="P7798" s="7">
        <v>1</v>
      </c>
      <c r="Q7798" s="7">
        <v>28</v>
      </c>
      <c r="R7798" s="7">
        <v>265</v>
      </c>
      <c r="S7798" s="189">
        <v>45625.593981481485</v>
      </c>
    </row>
    <row r="7799" spans="1:19">
      <c r="A7799" s="7">
        <v>2004</v>
      </c>
      <c r="B7799" s="123" t="s">
        <v>537</v>
      </c>
      <c r="C7799" s="123" t="s">
        <v>553</v>
      </c>
      <c r="D7799" s="123" t="s">
        <v>555</v>
      </c>
      <c r="E7799" s="123" t="s">
        <v>159</v>
      </c>
      <c r="F7799" s="7">
        <v>0</v>
      </c>
      <c r="G7799" s="123" t="s">
        <v>532</v>
      </c>
      <c r="H7799" s="7">
        <v>0</v>
      </c>
      <c r="I7799" s="7"/>
      <c r="J7799" s="7">
        <v>0</v>
      </c>
      <c r="K7799" s="7">
        <v>0</v>
      </c>
      <c r="L7799" s="7">
        <v>0</v>
      </c>
      <c r="M7799" s="7"/>
      <c r="N7799" s="7"/>
      <c r="O7799" s="7"/>
      <c r="P7799" s="7">
        <v>1</v>
      </c>
      <c r="Q7799" s="7">
        <v>28</v>
      </c>
      <c r="R7799" s="7">
        <v>265</v>
      </c>
      <c r="S7799" s="189">
        <v>45625.593981481485</v>
      </c>
    </row>
    <row r="7800" spans="1:19">
      <c r="A7800" s="7">
        <v>2004</v>
      </c>
      <c r="B7800" s="123" t="s">
        <v>537</v>
      </c>
      <c r="C7800" s="123" t="s">
        <v>553</v>
      </c>
      <c r="D7800" s="123" t="s">
        <v>560</v>
      </c>
      <c r="E7800" s="123" t="s">
        <v>533</v>
      </c>
      <c r="F7800" s="7">
        <v>15559.251084497</v>
      </c>
      <c r="G7800" s="123" t="s">
        <v>532</v>
      </c>
      <c r="H7800" s="7">
        <v>1148.867274335</v>
      </c>
      <c r="I7800" s="7">
        <v>73.838211627000007</v>
      </c>
      <c r="J7800" s="7">
        <v>1140.4931044939999</v>
      </c>
      <c r="K7800" s="7">
        <v>7.7374272999999993E-2</v>
      </c>
      <c r="L7800" s="7">
        <v>2.3425246E-2</v>
      </c>
      <c r="M7800" s="7">
        <v>73.3</v>
      </c>
      <c r="N7800" s="7">
        <v>4.9728790000000004E-3</v>
      </c>
      <c r="O7800" s="7">
        <v>1.5055509999999999E-3</v>
      </c>
      <c r="P7800" s="7">
        <v>1</v>
      </c>
      <c r="Q7800" s="7">
        <v>28</v>
      </c>
      <c r="R7800" s="7">
        <v>265</v>
      </c>
      <c r="S7800" s="189">
        <v>45625.593981481485</v>
      </c>
    </row>
    <row r="7801" spans="1:19">
      <c r="A7801" s="7">
        <v>2004</v>
      </c>
      <c r="B7801" s="123" t="s">
        <v>537</v>
      </c>
      <c r="C7801" s="123" t="s">
        <v>553</v>
      </c>
      <c r="D7801" s="123" t="s">
        <v>560</v>
      </c>
      <c r="E7801" s="123" t="s">
        <v>159</v>
      </c>
      <c r="F7801" s="7">
        <v>60486.043386049998</v>
      </c>
      <c r="G7801" s="123" t="s">
        <v>532</v>
      </c>
      <c r="H7801" s="7">
        <v>4347.0337229139996</v>
      </c>
      <c r="I7801" s="7">
        <v>71.868376233000006</v>
      </c>
      <c r="J7801" s="7">
        <v>4231.6035952880002</v>
      </c>
      <c r="K7801" s="7">
        <v>0.85694938700000001</v>
      </c>
      <c r="L7801" s="7">
        <v>0.34503979200000001</v>
      </c>
      <c r="M7801" s="7">
        <v>69.959999999999994</v>
      </c>
      <c r="N7801" s="7">
        <v>1.4167720999999999E-2</v>
      </c>
      <c r="O7801" s="7">
        <v>5.704453E-3</v>
      </c>
      <c r="P7801" s="7">
        <v>1</v>
      </c>
      <c r="Q7801" s="7">
        <v>28</v>
      </c>
      <c r="R7801" s="7">
        <v>265</v>
      </c>
      <c r="S7801" s="189">
        <v>45625.593981481485</v>
      </c>
    </row>
    <row r="7802" spans="1:19">
      <c r="A7802" s="7">
        <v>2004</v>
      </c>
      <c r="B7802" s="123" t="s">
        <v>537</v>
      </c>
      <c r="C7802" s="123" t="s">
        <v>553</v>
      </c>
      <c r="D7802" s="123" t="s">
        <v>560</v>
      </c>
      <c r="E7802" s="123" t="s">
        <v>163</v>
      </c>
      <c r="F7802" s="7">
        <v>44.623982871000003</v>
      </c>
      <c r="G7802" s="123" t="s">
        <v>532</v>
      </c>
      <c r="H7802" s="7">
        <v>2.9118308609999999</v>
      </c>
      <c r="I7802" s="7">
        <v>65.252599024000006</v>
      </c>
      <c r="J7802" s="7">
        <v>2.8425477090000002</v>
      </c>
      <c r="K7802" s="7">
        <v>7.1677399999999999E-4</v>
      </c>
      <c r="L7802" s="7">
        <v>1.85711E-4</v>
      </c>
      <c r="M7802" s="7">
        <v>63.7</v>
      </c>
      <c r="N7802" s="7">
        <v>1.6062522999999999E-2</v>
      </c>
      <c r="O7802" s="7">
        <v>4.1616919999999998E-3</v>
      </c>
      <c r="P7802" s="7">
        <v>1</v>
      </c>
      <c r="Q7802" s="7">
        <v>28</v>
      </c>
      <c r="R7802" s="7">
        <v>265</v>
      </c>
      <c r="S7802" s="189">
        <v>45625.593981481485</v>
      </c>
    </row>
    <row r="7803" spans="1:19">
      <c r="A7803" s="7">
        <v>2004</v>
      </c>
      <c r="B7803" s="123" t="s">
        <v>537</v>
      </c>
      <c r="C7803" s="123" t="s">
        <v>553</v>
      </c>
      <c r="D7803" s="123" t="s">
        <v>559</v>
      </c>
      <c r="E7803" s="123" t="s">
        <v>533</v>
      </c>
      <c r="F7803" s="7">
        <v>3996.1505654540001</v>
      </c>
      <c r="G7803" s="123" t="s">
        <v>532</v>
      </c>
      <c r="H7803" s="7">
        <v>295.06861114499998</v>
      </c>
      <c r="I7803" s="7">
        <v>73.838211627000007</v>
      </c>
      <c r="J7803" s="7">
        <v>292.917836448</v>
      </c>
      <c r="K7803" s="7">
        <v>1.9872372999999999E-2</v>
      </c>
      <c r="L7803" s="7">
        <v>6.016408E-3</v>
      </c>
      <c r="M7803" s="7">
        <v>73.3</v>
      </c>
      <c r="N7803" s="7">
        <v>4.9728790000000004E-3</v>
      </c>
      <c r="O7803" s="7">
        <v>1.5055509999999999E-3</v>
      </c>
      <c r="P7803" s="7">
        <v>1</v>
      </c>
      <c r="Q7803" s="7">
        <v>28</v>
      </c>
      <c r="R7803" s="7">
        <v>265</v>
      </c>
      <c r="S7803" s="189">
        <v>45625.593981481485</v>
      </c>
    </row>
    <row r="7804" spans="1:19">
      <c r="A7804" s="7">
        <v>2004</v>
      </c>
      <c r="B7804" s="123" t="s">
        <v>537</v>
      </c>
      <c r="C7804" s="123" t="s">
        <v>553</v>
      </c>
      <c r="D7804" s="123" t="s">
        <v>559</v>
      </c>
      <c r="E7804" s="123" t="s">
        <v>159</v>
      </c>
      <c r="F7804" s="7">
        <v>1432.2918938129999</v>
      </c>
      <c r="G7804" s="123" t="s">
        <v>532</v>
      </c>
      <c r="H7804" s="7">
        <v>102.9364927</v>
      </c>
      <c r="I7804" s="7">
        <v>71.868376233000006</v>
      </c>
      <c r="J7804" s="7">
        <v>100.203140891</v>
      </c>
      <c r="K7804" s="7">
        <v>2.0292312E-2</v>
      </c>
      <c r="L7804" s="7">
        <v>8.170442E-3</v>
      </c>
      <c r="M7804" s="7">
        <v>69.959999999999994</v>
      </c>
      <c r="N7804" s="7">
        <v>1.4167720999999999E-2</v>
      </c>
      <c r="O7804" s="7">
        <v>5.704453E-3</v>
      </c>
      <c r="P7804" s="7">
        <v>1</v>
      </c>
      <c r="Q7804" s="7">
        <v>28</v>
      </c>
      <c r="R7804" s="7">
        <v>265</v>
      </c>
      <c r="S7804" s="189">
        <v>45625.593981481485</v>
      </c>
    </row>
    <row r="7805" spans="1:19">
      <c r="A7805" s="7">
        <v>2004</v>
      </c>
      <c r="B7805" s="123" t="s">
        <v>537</v>
      </c>
      <c r="C7805" s="123" t="s">
        <v>553</v>
      </c>
      <c r="D7805" s="123" t="s">
        <v>188</v>
      </c>
      <c r="E7805" s="123" t="s">
        <v>533</v>
      </c>
      <c r="F7805" s="7">
        <v>1867.3127999999999</v>
      </c>
      <c r="G7805" s="123" t="s">
        <v>532</v>
      </c>
      <c r="H7805" s="7">
        <v>151.24337369899999</v>
      </c>
      <c r="I7805" s="7">
        <v>80.995199999999997</v>
      </c>
      <c r="J7805" s="7">
        <v>136.87402824</v>
      </c>
      <c r="K7805" s="7">
        <v>7.7493479999999997E-3</v>
      </c>
      <c r="L7805" s="7">
        <v>5.3405146000000001E-2</v>
      </c>
      <c r="M7805" s="7">
        <v>73.3</v>
      </c>
      <c r="N7805" s="7">
        <v>4.15E-3</v>
      </c>
      <c r="O7805" s="7">
        <v>2.86E-2</v>
      </c>
      <c r="P7805" s="7">
        <v>1</v>
      </c>
      <c r="Q7805" s="7">
        <v>28</v>
      </c>
      <c r="R7805" s="7">
        <v>265</v>
      </c>
      <c r="S7805" s="189">
        <v>45625.593981481485</v>
      </c>
    </row>
    <row r="7806" spans="1:19">
      <c r="A7806" s="7">
        <v>2004</v>
      </c>
      <c r="B7806" s="123" t="s">
        <v>537</v>
      </c>
      <c r="C7806" s="123" t="s">
        <v>553</v>
      </c>
      <c r="D7806" s="123" t="s">
        <v>571</v>
      </c>
      <c r="E7806" s="123" t="s">
        <v>572</v>
      </c>
      <c r="F7806" s="7">
        <v>876.16605981199996</v>
      </c>
      <c r="G7806" s="123" t="s">
        <v>532</v>
      </c>
      <c r="H7806" s="7">
        <v>63.001444169000003</v>
      </c>
      <c r="I7806" s="7">
        <v>71.905825914999994</v>
      </c>
      <c r="J7806" s="7">
        <v>62.466957600000001</v>
      </c>
      <c r="K7806" s="7">
        <v>1.751154E-3</v>
      </c>
      <c r="L7806" s="7">
        <v>1.831903E-3</v>
      </c>
      <c r="M7806" s="7">
        <v>71.295797070000006</v>
      </c>
      <c r="N7806" s="7">
        <v>1.9986549999999998E-3</v>
      </c>
      <c r="O7806" s="7">
        <v>2.090817E-3</v>
      </c>
      <c r="P7806" s="7">
        <v>1</v>
      </c>
      <c r="Q7806" s="7">
        <v>28</v>
      </c>
      <c r="R7806" s="7">
        <v>265</v>
      </c>
      <c r="S7806" s="189">
        <v>45625.593981481485</v>
      </c>
    </row>
    <row r="7807" spans="1:19">
      <c r="A7807" s="7">
        <v>2004</v>
      </c>
      <c r="B7807" s="123" t="s">
        <v>537</v>
      </c>
      <c r="C7807" s="123" t="s">
        <v>553</v>
      </c>
      <c r="D7807" s="123" t="s">
        <v>573</v>
      </c>
      <c r="E7807" s="123" t="s">
        <v>572</v>
      </c>
      <c r="F7807" s="7">
        <v>30214.026842187999</v>
      </c>
      <c r="G7807" s="123" t="s">
        <v>532</v>
      </c>
      <c r="H7807" s="7">
        <v>2173.0082311860001</v>
      </c>
      <c r="I7807" s="7">
        <v>71.920510382000003</v>
      </c>
      <c r="J7807" s="7">
        <v>2156.9793762640002</v>
      </c>
      <c r="K7807" s="7">
        <v>1.7404307000000001E-2</v>
      </c>
      <c r="L7807" s="7">
        <v>5.8647299E-2</v>
      </c>
      <c r="M7807" s="7">
        <v>71.39</v>
      </c>
      <c r="N7807" s="7">
        <v>5.7603400000000001E-4</v>
      </c>
      <c r="O7807" s="7">
        <v>1.9410619999999999E-3</v>
      </c>
      <c r="P7807" s="7">
        <v>1</v>
      </c>
      <c r="Q7807" s="7">
        <v>28</v>
      </c>
      <c r="R7807" s="7">
        <v>265</v>
      </c>
      <c r="S7807" s="189">
        <v>45625.593981481485</v>
      </c>
    </row>
    <row r="7808" spans="1:19">
      <c r="A7808" s="7">
        <v>2004</v>
      </c>
      <c r="B7808" s="123" t="s">
        <v>537</v>
      </c>
      <c r="C7808" s="123" t="s">
        <v>553</v>
      </c>
      <c r="D7808" s="123" t="s">
        <v>558</v>
      </c>
      <c r="E7808" s="123" t="s">
        <v>533</v>
      </c>
      <c r="F7808" s="7">
        <v>17002.288632481999</v>
      </c>
      <c r="G7808" s="123" t="s">
        <v>532</v>
      </c>
      <c r="H7808" s="7">
        <v>1255.4185861890001</v>
      </c>
      <c r="I7808" s="7">
        <v>73.838211627000007</v>
      </c>
      <c r="J7808" s="7">
        <v>1246.2677567610001</v>
      </c>
      <c r="K7808" s="7">
        <v>8.4550323999999996E-2</v>
      </c>
      <c r="L7808" s="7">
        <v>2.5597813000000001E-2</v>
      </c>
      <c r="M7808" s="7">
        <v>73.3</v>
      </c>
      <c r="N7808" s="7">
        <v>4.9728790000000004E-3</v>
      </c>
      <c r="O7808" s="7">
        <v>1.5055509999999999E-3</v>
      </c>
      <c r="P7808" s="7">
        <v>1</v>
      </c>
      <c r="Q7808" s="7">
        <v>28</v>
      </c>
      <c r="R7808" s="7">
        <v>265</v>
      </c>
      <c r="S7808" s="189">
        <v>45625.593981481485</v>
      </c>
    </row>
    <row r="7809" spans="1:19">
      <c r="A7809" s="7">
        <v>2004</v>
      </c>
      <c r="B7809" s="123" t="s">
        <v>537</v>
      </c>
      <c r="C7809" s="123" t="s">
        <v>553</v>
      </c>
      <c r="D7809" s="123" t="s">
        <v>558</v>
      </c>
      <c r="E7809" s="123" t="s">
        <v>159</v>
      </c>
      <c r="F7809" s="7">
        <v>7013.9157660000001</v>
      </c>
      <c r="G7809" s="123" t="s">
        <v>532</v>
      </c>
      <c r="H7809" s="7">
        <v>504.07873713700002</v>
      </c>
      <c r="I7809" s="7">
        <v>71.868376233000006</v>
      </c>
      <c r="J7809" s="7">
        <v>490.69354698900003</v>
      </c>
      <c r="K7809" s="7">
        <v>9.9371202000000006E-2</v>
      </c>
      <c r="L7809" s="7">
        <v>4.0010552999999997E-2</v>
      </c>
      <c r="M7809" s="7">
        <v>69.959999999999994</v>
      </c>
      <c r="N7809" s="7">
        <v>1.4167720999999999E-2</v>
      </c>
      <c r="O7809" s="7">
        <v>5.704453E-3</v>
      </c>
      <c r="P7809" s="7">
        <v>1</v>
      </c>
      <c r="Q7809" s="7">
        <v>28</v>
      </c>
      <c r="R7809" s="7">
        <v>265</v>
      </c>
      <c r="S7809" s="189">
        <v>45625.593981481485</v>
      </c>
    </row>
    <row r="7810" spans="1:19">
      <c r="A7810" s="7">
        <v>2004</v>
      </c>
      <c r="B7810" s="123" t="s">
        <v>537</v>
      </c>
      <c r="C7810" s="123" t="s">
        <v>553</v>
      </c>
      <c r="D7810" s="123" t="s">
        <v>191</v>
      </c>
      <c r="E7810" s="123" t="s">
        <v>533</v>
      </c>
      <c r="F7810" s="7">
        <v>2296.8798231979999</v>
      </c>
      <c r="G7810" s="123" t="s">
        <v>532</v>
      </c>
      <c r="H7810" s="7">
        <v>170.02882579199999</v>
      </c>
      <c r="I7810" s="7">
        <v>74.025999999999996</v>
      </c>
      <c r="J7810" s="7">
        <v>168.36129104</v>
      </c>
      <c r="K7810" s="7">
        <v>1.6078159000000002E-2</v>
      </c>
      <c r="L7810" s="7">
        <v>4.5937599999999997E-3</v>
      </c>
      <c r="M7810" s="7">
        <v>73.3</v>
      </c>
      <c r="N7810" s="7">
        <v>7.0000000000000001E-3</v>
      </c>
      <c r="O7810" s="7">
        <v>2E-3</v>
      </c>
      <c r="P7810" s="7">
        <v>1</v>
      </c>
      <c r="Q7810" s="7">
        <v>28</v>
      </c>
      <c r="R7810" s="7">
        <v>265</v>
      </c>
      <c r="S7810" s="189">
        <v>45625.593981481485</v>
      </c>
    </row>
    <row r="7811" spans="1:19">
      <c r="A7811" s="7">
        <v>2004</v>
      </c>
      <c r="B7811" s="123" t="s">
        <v>537</v>
      </c>
      <c r="C7811" s="123" t="s">
        <v>553</v>
      </c>
      <c r="D7811" s="123" t="s">
        <v>561</v>
      </c>
      <c r="E7811" s="123" t="s">
        <v>531</v>
      </c>
      <c r="F7811" s="7">
        <v>742.24427760000003</v>
      </c>
      <c r="G7811" s="123" t="s">
        <v>532</v>
      </c>
      <c r="H7811" s="7">
        <v>56.949434443000001</v>
      </c>
      <c r="I7811" s="7">
        <v>76.725999999999999</v>
      </c>
      <c r="J7811" s="7">
        <v>56.410565097999999</v>
      </c>
      <c r="K7811" s="7">
        <v>5.1957100000000001E-3</v>
      </c>
      <c r="L7811" s="7">
        <v>1.4844890000000001E-3</v>
      </c>
      <c r="M7811" s="7">
        <v>76</v>
      </c>
      <c r="N7811" s="7">
        <v>7.0000000000000001E-3</v>
      </c>
      <c r="O7811" s="7">
        <v>2E-3</v>
      </c>
      <c r="P7811" s="7">
        <v>1</v>
      </c>
      <c r="Q7811" s="7">
        <v>28</v>
      </c>
      <c r="R7811" s="7">
        <v>265</v>
      </c>
      <c r="S7811" s="189">
        <v>45625.593981481485</v>
      </c>
    </row>
    <row r="7812" spans="1:19">
      <c r="A7812" s="7">
        <v>2004</v>
      </c>
      <c r="B7812" s="123" t="s">
        <v>537</v>
      </c>
      <c r="C7812" s="123" t="s">
        <v>553</v>
      </c>
      <c r="D7812" s="123" t="s">
        <v>561</v>
      </c>
      <c r="E7812" s="123" t="s">
        <v>533</v>
      </c>
      <c r="F7812" s="7">
        <v>8381.4782423670003</v>
      </c>
      <c r="G7812" s="123" t="s">
        <v>532</v>
      </c>
      <c r="H7812" s="7">
        <v>618.87336420700001</v>
      </c>
      <c r="I7812" s="7">
        <v>73.838211627000007</v>
      </c>
      <c r="J7812" s="7">
        <v>614.36235516600004</v>
      </c>
      <c r="K7812" s="7">
        <v>4.1680077000000003E-2</v>
      </c>
      <c r="L7812" s="7">
        <v>1.2618743E-2</v>
      </c>
      <c r="M7812" s="7">
        <v>73.3</v>
      </c>
      <c r="N7812" s="7">
        <v>4.9728790000000004E-3</v>
      </c>
      <c r="O7812" s="7">
        <v>1.5055509999999999E-3</v>
      </c>
      <c r="P7812" s="7">
        <v>1</v>
      </c>
      <c r="Q7812" s="7">
        <v>28</v>
      </c>
      <c r="R7812" s="7">
        <v>265</v>
      </c>
      <c r="S7812" s="189">
        <v>45625.593981481485</v>
      </c>
    </row>
    <row r="7813" spans="1:19">
      <c r="A7813" s="7">
        <v>2004</v>
      </c>
      <c r="B7813" s="123" t="s">
        <v>537</v>
      </c>
      <c r="C7813" s="123" t="s">
        <v>553</v>
      </c>
      <c r="D7813" s="123" t="s">
        <v>561</v>
      </c>
      <c r="E7813" s="123" t="s">
        <v>159</v>
      </c>
      <c r="F7813" s="7">
        <v>3452.765824475</v>
      </c>
      <c r="G7813" s="123" t="s">
        <v>532</v>
      </c>
      <c r="H7813" s="7">
        <v>248.144673318</v>
      </c>
      <c r="I7813" s="7">
        <v>71.868376233000006</v>
      </c>
      <c r="J7813" s="7">
        <v>241.55549708000001</v>
      </c>
      <c r="K7813" s="7">
        <v>4.8917822999999999E-2</v>
      </c>
      <c r="L7813" s="7">
        <v>1.9696140000000001E-2</v>
      </c>
      <c r="M7813" s="7">
        <v>69.959999999999994</v>
      </c>
      <c r="N7813" s="7">
        <v>1.4167720999999999E-2</v>
      </c>
      <c r="O7813" s="7">
        <v>5.704453E-3</v>
      </c>
      <c r="P7813" s="7">
        <v>1</v>
      </c>
      <c r="Q7813" s="7">
        <v>28</v>
      </c>
      <c r="R7813" s="7">
        <v>265</v>
      </c>
      <c r="S7813" s="189">
        <v>45625.593981481485</v>
      </c>
    </row>
    <row r="7814" spans="1:19">
      <c r="A7814" s="7">
        <v>2004</v>
      </c>
      <c r="B7814" s="123" t="s">
        <v>537</v>
      </c>
      <c r="C7814" s="123" t="s">
        <v>553</v>
      </c>
      <c r="D7814" s="123" t="s">
        <v>561</v>
      </c>
      <c r="E7814" s="123" t="s">
        <v>535</v>
      </c>
      <c r="F7814" s="7">
        <v>0</v>
      </c>
      <c r="G7814" s="123" t="s">
        <v>532</v>
      </c>
      <c r="H7814" s="7">
        <v>0</v>
      </c>
      <c r="I7814" s="7"/>
      <c r="J7814" s="7">
        <v>0</v>
      </c>
      <c r="K7814" s="7">
        <v>0</v>
      </c>
      <c r="L7814" s="7">
        <v>0</v>
      </c>
      <c r="M7814" s="7"/>
      <c r="N7814" s="7"/>
      <c r="O7814" s="7"/>
      <c r="P7814" s="7">
        <v>1</v>
      </c>
      <c r="Q7814" s="7">
        <v>28</v>
      </c>
      <c r="R7814" s="7">
        <v>265</v>
      </c>
      <c r="S7814" s="189">
        <v>45625.593981481485</v>
      </c>
    </row>
    <row r="7815" spans="1:19">
      <c r="A7815" s="7">
        <v>2004</v>
      </c>
      <c r="B7815" s="123" t="s">
        <v>537</v>
      </c>
      <c r="C7815" s="123" t="s">
        <v>564</v>
      </c>
      <c r="D7815" s="123" t="s">
        <v>180</v>
      </c>
      <c r="E7815" s="123" t="s">
        <v>574</v>
      </c>
      <c r="F7815" s="7">
        <v>2458.9369476000002</v>
      </c>
      <c r="G7815" s="123" t="s">
        <v>532</v>
      </c>
      <c r="H7815" s="7">
        <v>263.34518010099998</v>
      </c>
      <c r="I7815" s="7">
        <v>107.097166667</v>
      </c>
      <c r="J7815" s="7">
        <v>241.712682304</v>
      </c>
      <c r="K7815" s="7">
        <v>0.73768108399999999</v>
      </c>
      <c r="L7815" s="7">
        <v>3.6884050000000001E-3</v>
      </c>
      <c r="M7815" s="7">
        <v>98.299666666999997</v>
      </c>
      <c r="N7815" s="7">
        <v>0.3</v>
      </c>
      <c r="O7815" s="7">
        <v>1.5E-3</v>
      </c>
      <c r="P7815" s="7">
        <v>1</v>
      </c>
      <c r="Q7815" s="7">
        <v>28</v>
      </c>
      <c r="R7815" s="7">
        <v>265</v>
      </c>
      <c r="S7815" s="189">
        <v>45625.593981481485</v>
      </c>
    </row>
    <row r="7816" spans="1:19">
      <c r="A7816" s="7">
        <v>2004</v>
      </c>
      <c r="B7816" s="123" t="s">
        <v>537</v>
      </c>
      <c r="C7816" s="123" t="s">
        <v>564</v>
      </c>
      <c r="D7816" s="123" t="s">
        <v>180</v>
      </c>
      <c r="E7816" s="123" t="s">
        <v>33</v>
      </c>
      <c r="F7816" s="7">
        <v>628.84741563900002</v>
      </c>
      <c r="G7816" s="123" t="s">
        <v>532</v>
      </c>
      <c r="H7816" s="7">
        <v>5.9488965519999999</v>
      </c>
      <c r="I7816" s="7">
        <v>9.4600000000000009</v>
      </c>
      <c r="J7816" s="7">
        <v>0</v>
      </c>
      <c r="K7816" s="7">
        <v>0.18865422500000001</v>
      </c>
      <c r="L7816" s="7">
        <v>2.5153900000000002E-3</v>
      </c>
      <c r="M7816" s="7">
        <v>0</v>
      </c>
      <c r="N7816" s="7">
        <v>0.3</v>
      </c>
      <c r="O7816" s="7">
        <v>4.0000000000000001E-3</v>
      </c>
      <c r="P7816" s="7"/>
      <c r="Q7816" s="7">
        <v>28</v>
      </c>
      <c r="R7816" s="7">
        <v>265</v>
      </c>
      <c r="S7816" s="189">
        <v>45625.593981481485</v>
      </c>
    </row>
    <row r="7817" spans="1:19">
      <c r="A7817" s="7">
        <v>2004</v>
      </c>
      <c r="B7817" s="123" t="s">
        <v>537</v>
      </c>
      <c r="C7817" s="123" t="s">
        <v>564</v>
      </c>
      <c r="D7817" s="123" t="s">
        <v>180</v>
      </c>
      <c r="E7817" s="123" t="s">
        <v>540</v>
      </c>
      <c r="F7817" s="7">
        <v>6598.6061399999999</v>
      </c>
      <c r="G7817" s="123" t="s">
        <v>532</v>
      </c>
      <c r="H7817" s="7">
        <v>682.279378361</v>
      </c>
      <c r="I7817" s="7">
        <v>103.39749999999999</v>
      </c>
      <c r="J7817" s="7">
        <v>624.228140844</v>
      </c>
      <c r="K7817" s="7">
        <v>1.979581842</v>
      </c>
      <c r="L7817" s="7">
        <v>9.8979089999999999E-3</v>
      </c>
      <c r="M7817" s="7">
        <v>94.6</v>
      </c>
      <c r="N7817" s="7">
        <v>0.3</v>
      </c>
      <c r="O7817" s="7">
        <v>1.5E-3</v>
      </c>
      <c r="P7817" s="7">
        <v>1</v>
      </c>
      <c r="Q7817" s="7">
        <v>28</v>
      </c>
      <c r="R7817" s="7">
        <v>265</v>
      </c>
      <c r="S7817" s="189">
        <v>45625.593981481485</v>
      </c>
    </row>
    <row r="7818" spans="1:19">
      <c r="A7818" s="7">
        <v>2004</v>
      </c>
      <c r="B7818" s="123" t="s">
        <v>537</v>
      </c>
      <c r="C7818" s="123" t="s">
        <v>564</v>
      </c>
      <c r="D7818" s="123" t="s">
        <v>180</v>
      </c>
      <c r="E7818" s="123" t="s">
        <v>569</v>
      </c>
      <c r="F7818" s="7">
        <v>3746.5998479999998</v>
      </c>
      <c r="G7818" s="123" t="s">
        <v>532</v>
      </c>
      <c r="H7818" s="7">
        <v>403.25028823999997</v>
      </c>
      <c r="I7818" s="7">
        <v>107.631</v>
      </c>
      <c r="J7818" s="7">
        <v>370.38886097300002</v>
      </c>
      <c r="K7818" s="7">
        <v>1.1239799539999999</v>
      </c>
      <c r="L7818" s="7">
        <v>5.24524E-3</v>
      </c>
      <c r="M7818" s="7">
        <v>98.86</v>
      </c>
      <c r="N7818" s="7">
        <v>0.3</v>
      </c>
      <c r="O7818" s="7">
        <v>1.4E-3</v>
      </c>
      <c r="P7818" s="7">
        <v>1</v>
      </c>
      <c r="Q7818" s="7">
        <v>28</v>
      </c>
      <c r="R7818" s="7">
        <v>265</v>
      </c>
      <c r="S7818" s="189">
        <v>45625.593981481485</v>
      </c>
    </row>
    <row r="7819" spans="1:19">
      <c r="A7819" s="7">
        <v>2004</v>
      </c>
      <c r="B7819" s="123" t="s">
        <v>537</v>
      </c>
      <c r="C7819" s="123" t="s">
        <v>564</v>
      </c>
      <c r="D7819" s="123" t="s">
        <v>180</v>
      </c>
      <c r="E7819" s="123" t="s">
        <v>531</v>
      </c>
      <c r="F7819" s="7">
        <v>0</v>
      </c>
      <c r="G7819" s="123" t="s">
        <v>532</v>
      </c>
      <c r="H7819" s="7">
        <v>0</v>
      </c>
      <c r="I7819" s="7"/>
      <c r="J7819" s="7">
        <v>0</v>
      </c>
      <c r="K7819" s="7">
        <v>0</v>
      </c>
      <c r="L7819" s="7">
        <v>0</v>
      </c>
      <c r="M7819" s="7"/>
      <c r="N7819" s="7"/>
      <c r="O7819" s="7"/>
      <c r="P7819" s="7">
        <v>1</v>
      </c>
      <c r="Q7819" s="7">
        <v>28</v>
      </c>
      <c r="R7819" s="7">
        <v>265</v>
      </c>
      <c r="S7819" s="189">
        <v>45625.593981481485</v>
      </c>
    </row>
    <row r="7820" spans="1:19">
      <c r="A7820" s="7">
        <v>2004</v>
      </c>
      <c r="B7820" s="123" t="s">
        <v>537</v>
      </c>
      <c r="C7820" s="123" t="s">
        <v>564</v>
      </c>
      <c r="D7820" s="123" t="s">
        <v>180</v>
      </c>
      <c r="E7820" s="123" t="s">
        <v>533</v>
      </c>
      <c r="F7820" s="7">
        <v>20043.389497258999</v>
      </c>
      <c r="G7820" s="123" t="s">
        <v>532</v>
      </c>
      <c r="H7820" s="7">
        <v>1477.912686847</v>
      </c>
      <c r="I7820" s="7">
        <v>73.735666667000004</v>
      </c>
      <c r="J7820" s="7">
        <v>1469.1136388570001</v>
      </c>
      <c r="K7820" s="7">
        <v>0.200433895</v>
      </c>
      <c r="L7820" s="7">
        <v>1.2026034E-2</v>
      </c>
      <c r="M7820" s="7">
        <v>73.296666666999997</v>
      </c>
      <c r="N7820" s="7">
        <v>0.01</v>
      </c>
      <c r="O7820" s="7">
        <v>5.9999999999999995E-4</v>
      </c>
      <c r="P7820" s="7">
        <v>1</v>
      </c>
      <c r="Q7820" s="7">
        <v>28</v>
      </c>
      <c r="R7820" s="7">
        <v>265</v>
      </c>
      <c r="S7820" s="189">
        <v>45625.593981481485</v>
      </c>
    </row>
    <row r="7821" spans="1:19">
      <c r="A7821" s="7">
        <v>2004</v>
      </c>
      <c r="B7821" s="123" t="s">
        <v>537</v>
      </c>
      <c r="C7821" s="123" t="s">
        <v>564</v>
      </c>
      <c r="D7821" s="123" t="s">
        <v>180</v>
      </c>
      <c r="E7821" s="123" t="s">
        <v>159</v>
      </c>
      <c r="F7821" s="7">
        <v>0</v>
      </c>
      <c r="G7821" s="123" t="s">
        <v>532</v>
      </c>
      <c r="H7821" s="7">
        <v>0</v>
      </c>
      <c r="I7821" s="7"/>
      <c r="J7821" s="7">
        <v>0</v>
      </c>
      <c r="K7821" s="7">
        <v>0</v>
      </c>
      <c r="L7821" s="7">
        <v>0</v>
      </c>
      <c r="M7821" s="7"/>
      <c r="N7821" s="7"/>
      <c r="O7821" s="7"/>
      <c r="P7821" s="7">
        <v>1</v>
      </c>
      <c r="Q7821" s="7">
        <v>28</v>
      </c>
      <c r="R7821" s="7">
        <v>265</v>
      </c>
      <c r="S7821" s="189">
        <v>45625.593981481485</v>
      </c>
    </row>
    <row r="7822" spans="1:19">
      <c r="A7822" s="7">
        <v>2004</v>
      </c>
      <c r="B7822" s="123" t="s">
        <v>537</v>
      </c>
      <c r="C7822" s="123" t="s">
        <v>564</v>
      </c>
      <c r="D7822" s="123" t="s">
        <v>180</v>
      </c>
      <c r="E7822" s="123" t="s">
        <v>160</v>
      </c>
      <c r="F7822" s="7">
        <v>34871.936772269997</v>
      </c>
      <c r="G7822" s="123" t="s">
        <v>532</v>
      </c>
      <c r="H7822" s="7">
        <v>2504.8163464150002</v>
      </c>
      <c r="I7822" s="7">
        <v>71.828999999999994</v>
      </c>
      <c r="J7822" s="7">
        <v>2489.5075661720002</v>
      </c>
      <c r="K7822" s="7">
        <v>0.34871936799999997</v>
      </c>
      <c r="L7822" s="7">
        <v>2.0923161999999999E-2</v>
      </c>
      <c r="M7822" s="7">
        <v>71.39</v>
      </c>
      <c r="N7822" s="7">
        <v>0.01</v>
      </c>
      <c r="O7822" s="7">
        <v>5.9999999999999995E-4</v>
      </c>
      <c r="P7822" s="7">
        <v>1</v>
      </c>
      <c r="Q7822" s="7">
        <v>28</v>
      </c>
      <c r="R7822" s="7">
        <v>265</v>
      </c>
      <c r="S7822" s="189">
        <v>45625.593981481485</v>
      </c>
    </row>
    <row r="7823" spans="1:19">
      <c r="A7823" s="7">
        <v>2004</v>
      </c>
      <c r="B7823" s="123" t="s">
        <v>537</v>
      </c>
      <c r="C7823" s="123" t="s">
        <v>564</v>
      </c>
      <c r="D7823" s="123" t="s">
        <v>180</v>
      </c>
      <c r="E7823" s="123" t="s">
        <v>575</v>
      </c>
      <c r="F7823" s="7">
        <v>614.30193305299997</v>
      </c>
      <c r="G7823" s="123" t="s">
        <v>532</v>
      </c>
      <c r="H7823" s="7">
        <v>67.447792657999997</v>
      </c>
      <c r="I7823" s="7">
        <v>109.795833333</v>
      </c>
      <c r="J7823" s="7">
        <v>62.043471402000002</v>
      </c>
      <c r="K7823" s="7">
        <v>0.18429058000000001</v>
      </c>
      <c r="L7823" s="7">
        <v>9.2145300000000003E-4</v>
      </c>
      <c r="M7823" s="7">
        <v>100.99833333300001</v>
      </c>
      <c r="N7823" s="7">
        <v>0.3</v>
      </c>
      <c r="O7823" s="7">
        <v>1.5E-3</v>
      </c>
      <c r="P7823" s="7">
        <v>1</v>
      </c>
      <c r="Q7823" s="7">
        <v>28</v>
      </c>
      <c r="R7823" s="7">
        <v>265</v>
      </c>
      <c r="S7823" s="189">
        <v>45625.593981481485</v>
      </c>
    </row>
    <row r="7824" spans="1:19">
      <c r="A7824" s="7">
        <v>2004</v>
      </c>
      <c r="B7824" s="123" t="s">
        <v>537</v>
      </c>
      <c r="C7824" s="123" t="s">
        <v>564</v>
      </c>
      <c r="D7824" s="123" t="s">
        <v>180</v>
      </c>
      <c r="E7824" s="123" t="s">
        <v>163</v>
      </c>
      <c r="F7824" s="7">
        <v>2036.5600920060001</v>
      </c>
      <c r="G7824" s="123" t="s">
        <v>532</v>
      </c>
      <c r="H7824" s="7">
        <v>130.047599515</v>
      </c>
      <c r="I7824" s="7">
        <v>63.856499999999997</v>
      </c>
      <c r="J7824" s="7">
        <v>129.70851225999999</v>
      </c>
      <c r="K7824" s="7">
        <v>1.0182800000000001E-2</v>
      </c>
      <c r="L7824" s="7">
        <v>2.03656E-4</v>
      </c>
      <c r="M7824" s="7">
        <v>63.69</v>
      </c>
      <c r="N7824" s="7">
        <v>5.0000000000000001E-3</v>
      </c>
      <c r="O7824" s="7">
        <v>1E-4</v>
      </c>
      <c r="P7824" s="7">
        <v>1</v>
      </c>
      <c r="Q7824" s="7">
        <v>28</v>
      </c>
      <c r="R7824" s="7">
        <v>265</v>
      </c>
      <c r="S7824" s="189">
        <v>45625.593981481485</v>
      </c>
    </row>
    <row r="7825" spans="1:19">
      <c r="A7825" s="7">
        <v>2004</v>
      </c>
      <c r="B7825" s="123" t="s">
        <v>537</v>
      </c>
      <c r="C7825" s="123" t="s">
        <v>564</v>
      </c>
      <c r="D7825" s="123" t="s">
        <v>180</v>
      </c>
      <c r="E7825" s="123" t="s">
        <v>535</v>
      </c>
      <c r="F7825" s="7">
        <v>25168.178753245</v>
      </c>
      <c r="G7825" s="123" t="s">
        <v>532</v>
      </c>
      <c r="H7825" s="7">
        <v>1433.0483830620001</v>
      </c>
      <c r="I7825" s="7">
        <v>56.938898801999997</v>
      </c>
      <c r="J7825" s="7">
        <v>1428.8578812989999</v>
      </c>
      <c r="K7825" s="7">
        <v>0.12584089400000001</v>
      </c>
      <c r="L7825" s="7">
        <v>2.5168180000000001E-3</v>
      </c>
      <c r="M7825" s="7">
        <v>56.772398801999998</v>
      </c>
      <c r="N7825" s="7">
        <v>5.0000000000000001E-3</v>
      </c>
      <c r="O7825" s="7">
        <v>1E-4</v>
      </c>
      <c r="P7825" s="7">
        <v>1</v>
      </c>
      <c r="Q7825" s="7">
        <v>28</v>
      </c>
      <c r="R7825" s="7">
        <v>265</v>
      </c>
      <c r="S7825" s="189">
        <v>45625.593981481485</v>
      </c>
    </row>
    <row r="7826" spans="1:19">
      <c r="A7826" s="7">
        <v>2004</v>
      </c>
      <c r="B7826" s="123" t="s">
        <v>537</v>
      </c>
      <c r="C7826" s="123" t="s">
        <v>564</v>
      </c>
      <c r="D7826" s="123" t="s">
        <v>180</v>
      </c>
      <c r="E7826" s="123" t="s">
        <v>541</v>
      </c>
      <c r="F7826" s="7">
        <v>1306.2964890000001</v>
      </c>
      <c r="G7826" s="123" t="s">
        <v>532</v>
      </c>
      <c r="H7826" s="7">
        <v>122.905745857</v>
      </c>
      <c r="I7826" s="7">
        <v>94.087174613000002</v>
      </c>
      <c r="J7826" s="7">
        <v>122.332281698</v>
      </c>
      <c r="K7826" s="7">
        <v>1.3062964999999999E-2</v>
      </c>
      <c r="L7826" s="7">
        <v>7.8377799999999995E-4</v>
      </c>
      <c r="M7826" s="7">
        <v>93.648174612999995</v>
      </c>
      <c r="N7826" s="7">
        <v>0.01</v>
      </c>
      <c r="O7826" s="7">
        <v>5.9999999999999995E-4</v>
      </c>
      <c r="P7826" s="7">
        <v>1</v>
      </c>
      <c r="Q7826" s="7">
        <v>28</v>
      </c>
      <c r="R7826" s="7">
        <v>265</v>
      </c>
      <c r="S7826" s="189">
        <v>45625.593981481485</v>
      </c>
    </row>
    <row r="7827" spans="1:19">
      <c r="A7827" s="7">
        <v>2004</v>
      </c>
      <c r="B7827" s="123" t="s">
        <v>537</v>
      </c>
      <c r="C7827" s="123" t="s">
        <v>564</v>
      </c>
      <c r="D7827" s="123" t="s">
        <v>180</v>
      </c>
      <c r="E7827" s="123" t="s">
        <v>570</v>
      </c>
      <c r="F7827" s="7">
        <v>7404.1464599999999</v>
      </c>
      <c r="G7827" s="123" t="s">
        <v>532</v>
      </c>
      <c r="H7827" s="7">
        <v>834.97300044099995</v>
      </c>
      <c r="I7827" s="7">
        <v>112.771</v>
      </c>
      <c r="J7827" s="7">
        <v>770.03123184000003</v>
      </c>
      <c r="K7827" s="7">
        <v>2.2212439380000002</v>
      </c>
      <c r="L7827" s="7">
        <v>1.0365805000000001E-2</v>
      </c>
      <c r="M7827" s="7">
        <v>104</v>
      </c>
      <c r="N7827" s="7">
        <v>0.3</v>
      </c>
      <c r="O7827" s="7">
        <v>1.4E-3</v>
      </c>
      <c r="P7827" s="7">
        <v>1</v>
      </c>
      <c r="Q7827" s="7">
        <v>28</v>
      </c>
      <c r="R7827" s="7">
        <v>265</v>
      </c>
      <c r="S7827" s="189">
        <v>45625.593981481485</v>
      </c>
    </row>
    <row r="7828" spans="1:19">
      <c r="A7828" s="7">
        <v>2004</v>
      </c>
      <c r="B7828" s="123" t="s">
        <v>537</v>
      </c>
      <c r="C7828" s="123" t="s">
        <v>556</v>
      </c>
      <c r="D7828" s="123" t="s">
        <v>557</v>
      </c>
      <c r="E7828" s="123" t="s">
        <v>574</v>
      </c>
      <c r="F7828" s="7">
        <v>59.841932399999997</v>
      </c>
      <c r="G7828" s="123" t="s">
        <v>532</v>
      </c>
      <c r="H7828" s="7">
        <v>5.922984917</v>
      </c>
      <c r="I7828" s="7">
        <v>98.977166667000006</v>
      </c>
      <c r="J7828" s="7">
        <v>5.8824420079999999</v>
      </c>
      <c r="K7828" s="7">
        <v>5.9841899999999999E-4</v>
      </c>
      <c r="L7828" s="7">
        <v>8.9762898600000005E-5</v>
      </c>
      <c r="M7828" s="7">
        <v>98.299666666999997</v>
      </c>
      <c r="N7828" s="7">
        <v>0.01</v>
      </c>
      <c r="O7828" s="7">
        <v>1.5E-3</v>
      </c>
      <c r="P7828" s="7">
        <v>1</v>
      </c>
      <c r="Q7828" s="7">
        <v>28</v>
      </c>
      <c r="R7828" s="7">
        <v>265</v>
      </c>
      <c r="S7828" s="189">
        <v>45625.593981481485</v>
      </c>
    </row>
    <row r="7829" spans="1:19">
      <c r="A7829" s="7">
        <v>2004</v>
      </c>
      <c r="B7829" s="123" t="s">
        <v>537</v>
      </c>
      <c r="C7829" s="123" t="s">
        <v>556</v>
      </c>
      <c r="D7829" s="123" t="s">
        <v>557</v>
      </c>
      <c r="E7829" s="123" t="s">
        <v>27</v>
      </c>
      <c r="F7829" s="7">
        <v>0</v>
      </c>
      <c r="G7829" s="123" t="s">
        <v>532</v>
      </c>
      <c r="H7829" s="7">
        <v>0</v>
      </c>
      <c r="I7829" s="7"/>
      <c r="J7829" s="7">
        <v>0</v>
      </c>
      <c r="K7829" s="7">
        <v>0</v>
      </c>
      <c r="L7829" s="7">
        <v>0</v>
      </c>
      <c r="M7829" s="7"/>
      <c r="N7829" s="7"/>
      <c r="O7829" s="7"/>
      <c r="P7829" s="7"/>
      <c r="Q7829" s="7">
        <v>28</v>
      </c>
      <c r="R7829" s="7">
        <v>265</v>
      </c>
      <c r="S7829" s="189">
        <v>45625.593981481485</v>
      </c>
    </row>
    <row r="7830" spans="1:19">
      <c r="A7830" s="7">
        <v>2004</v>
      </c>
      <c r="B7830" s="123" t="s">
        <v>537</v>
      </c>
      <c r="C7830" s="123" t="s">
        <v>556</v>
      </c>
      <c r="D7830" s="123" t="s">
        <v>557</v>
      </c>
      <c r="E7830" s="123" t="s">
        <v>33</v>
      </c>
      <c r="F7830" s="7">
        <v>0</v>
      </c>
      <c r="G7830" s="123" t="s">
        <v>532</v>
      </c>
      <c r="H7830" s="7">
        <v>0</v>
      </c>
      <c r="I7830" s="7"/>
      <c r="J7830" s="7">
        <v>0</v>
      </c>
      <c r="K7830" s="7">
        <v>0</v>
      </c>
      <c r="L7830" s="7">
        <v>0</v>
      </c>
      <c r="M7830" s="7"/>
      <c r="N7830" s="7"/>
      <c r="O7830" s="7"/>
      <c r="P7830" s="7"/>
      <c r="Q7830" s="7">
        <v>28</v>
      </c>
      <c r="R7830" s="7">
        <v>265</v>
      </c>
      <c r="S7830" s="189">
        <v>45625.593981481485</v>
      </c>
    </row>
    <row r="7831" spans="1:19">
      <c r="A7831" s="7">
        <v>2004</v>
      </c>
      <c r="B7831" s="123" t="s">
        <v>537</v>
      </c>
      <c r="C7831" s="123" t="s">
        <v>556</v>
      </c>
      <c r="D7831" s="123" t="s">
        <v>557</v>
      </c>
      <c r="E7831" s="123" t="s">
        <v>540</v>
      </c>
      <c r="F7831" s="7">
        <v>1030.0072284</v>
      </c>
      <c r="G7831" s="123" t="s">
        <v>532</v>
      </c>
      <c r="H7831" s="7">
        <v>98.136513703999995</v>
      </c>
      <c r="I7831" s="7">
        <v>95.277500000000003</v>
      </c>
      <c r="J7831" s="7">
        <v>97.438683807000004</v>
      </c>
      <c r="K7831" s="7">
        <v>1.0300072E-2</v>
      </c>
      <c r="L7831" s="7">
        <v>1.545011E-3</v>
      </c>
      <c r="M7831" s="7">
        <v>94.6</v>
      </c>
      <c r="N7831" s="7">
        <v>0.01</v>
      </c>
      <c r="O7831" s="7">
        <v>1.5E-3</v>
      </c>
      <c r="P7831" s="7">
        <v>1</v>
      </c>
      <c r="Q7831" s="7">
        <v>28</v>
      </c>
      <c r="R7831" s="7">
        <v>265</v>
      </c>
      <c r="S7831" s="189">
        <v>45625.593981481485</v>
      </c>
    </row>
    <row r="7832" spans="1:19">
      <c r="A7832" s="7">
        <v>2004</v>
      </c>
      <c r="B7832" s="123" t="s">
        <v>537</v>
      </c>
      <c r="C7832" s="123" t="s">
        <v>556</v>
      </c>
      <c r="D7832" s="123" t="s">
        <v>557</v>
      </c>
      <c r="E7832" s="123" t="s">
        <v>531</v>
      </c>
      <c r="F7832" s="7">
        <v>45.976409578000002</v>
      </c>
      <c r="G7832" s="123" t="s">
        <v>532</v>
      </c>
      <c r="H7832" s="7">
        <v>3.514850536</v>
      </c>
      <c r="I7832" s="7">
        <v>76.448999999999998</v>
      </c>
      <c r="J7832" s="7">
        <v>3.4946668920000001</v>
      </c>
      <c r="K7832" s="7">
        <v>4.5976399999999998E-4</v>
      </c>
      <c r="L7832" s="7">
        <v>2.758584575E-5</v>
      </c>
      <c r="M7832" s="7">
        <v>76.010000000000005</v>
      </c>
      <c r="N7832" s="7">
        <v>0.01</v>
      </c>
      <c r="O7832" s="7">
        <v>5.9999999999999995E-4</v>
      </c>
      <c r="P7832" s="7">
        <v>1</v>
      </c>
      <c r="Q7832" s="7">
        <v>28</v>
      </c>
      <c r="R7832" s="7">
        <v>265</v>
      </c>
      <c r="S7832" s="189">
        <v>45625.593981481485</v>
      </c>
    </row>
    <row r="7833" spans="1:19">
      <c r="A7833" s="7">
        <v>2004</v>
      </c>
      <c r="B7833" s="123" t="s">
        <v>537</v>
      </c>
      <c r="C7833" s="123" t="s">
        <v>556</v>
      </c>
      <c r="D7833" s="123" t="s">
        <v>557</v>
      </c>
      <c r="E7833" s="123" t="s">
        <v>533</v>
      </c>
      <c r="F7833" s="7">
        <v>5397.7745898189996</v>
      </c>
      <c r="G7833" s="123" t="s">
        <v>532</v>
      </c>
      <c r="H7833" s="7">
        <v>398.008507898</v>
      </c>
      <c r="I7833" s="7">
        <v>73.735666667000004</v>
      </c>
      <c r="J7833" s="7">
        <v>395.63888485400003</v>
      </c>
      <c r="K7833" s="7">
        <v>5.3977746E-2</v>
      </c>
      <c r="L7833" s="7">
        <v>3.2386649999999999E-3</v>
      </c>
      <c r="M7833" s="7">
        <v>73.296666666999997</v>
      </c>
      <c r="N7833" s="7">
        <v>0.01</v>
      </c>
      <c r="O7833" s="7">
        <v>5.9999999999999995E-4</v>
      </c>
      <c r="P7833" s="7">
        <v>1</v>
      </c>
      <c r="Q7833" s="7">
        <v>28</v>
      </c>
      <c r="R7833" s="7">
        <v>265</v>
      </c>
      <c r="S7833" s="189">
        <v>45625.593981481485</v>
      </c>
    </row>
    <row r="7834" spans="1:19">
      <c r="A7834" s="7">
        <v>2004</v>
      </c>
      <c r="B7834" s="123" t="s">
        <v>537</v>
      </c>
      <c r="C7834" s="123" t="s">
        <v>556</v>
      </c>
      <c r="D7834" s="123" t="s">
        <v>557</v>
      </c>
      <c r="E7834" s="123" t="s">
        <v>160</v>
      </c>
      <c r="F7834" s="7">
        <v>456.438991784</v>
      </c>
      <c r="G7834" s="123" t="s">
        <v>532</v>
      </c>
      <c r="H7834" s="7">
        <v>32.785556341000003</v>
      </c>
      <c r="I7834" s="7">
        <v>71.828999999999994</v>
      </c>
      <c r="J7834" s="7">
        <v>32.585179623000002</v>
      </c>
      <c r="K7834" s="7">
        <v>4.5643899999999998E-3</v>
      </c>
      <c r="L7834" s="7">
        <v>2.73863E-4</v>
      </c>
      <c r="M7834" s="7">
        <v>71.39</v>
      </c>
      <c r="N7834" s="7">
        <v>0.01</v>
      </c>
      <c r="O7834" s="7">
        <v>5.9999999999999995E-4</v>
      </c>
      <c r="P7834" s="7">
        <v>1</v>
      </c>
      <c r="Q7834" s="7">
        <v>28</v>
      </c>
      <c r="R7834" s="7">
        <v>265</v>
      </c>
      <c r="S7834" s="189">
        <v>45625.593981481485</v>
      </c>
    </row>
    <row r="7835" spans="1:19">
      <c r="A7835" s="7">
        <v>2004</v>
      </c>
      <c r="B7835" s="123" t="s">
        <v>537</v>
      </c>
      <c r="C7835" s="123" t="s">
        <v>556</v>
      </c>
      <c r="D7835" s="123" t="s">
        <v>557</v>
      </c>
      <c r="E7835" s="123" t="s">
        <v>575</v>
      </c>
      <c r="F7835" s="7">
        <v>19.816191389</v>
      </c>
      <c r="G7835" s="123" t="s">
        <v>532</v>
      </c>
      <c r="H7835" s="7">
        <v>2.0148277729999999</v>
      </c>
      <c r="I7835" s="7">
        <v>101.675833333</v>
      </c>
      <c r="J7835" s="7">
        <v>2.0014023029999999</v>
      </c>
      <c r="K7835" s="7">
        <v>1.9816199999999999E-4</v>
      </c>
      <c r="L7835" s="7">
        <v>2.9724287079999999E-5</v>
      </c>
      <c r="M7835" s="7">
        <v>100.99833333300001</v>
      </c>
      <c r="N7835" s="7">
        <v>0.01</v>
      </c>
      <c r="O7835" s="7">
        <v>1.5E-3</v>
      </c>
      <c r="P7835" s="7">
        <v>1</v>
      </c>
      <c r="Q7835" s="7">
        <v>28</v>
      </c>
      <c r="R7835" s="7">
        <v>265</v>
      </c>
      <c r="S7835" s="189">
        <v>45625.593981481485</v>
      </c>
    </row>
    <row r="7836" spans="1:19">
      <c r="A7836" s="7">
        <v>2004</v>
      </c>
      <c r="B7836" s="123" t="s">
        <v>537</v>
      </c>
      <c r="C7836" s="123" t="s">
        <v>556</v>
      </c>
      <c r="D7836" s="123" t="s">
        <v>557</v>
      </c>
      <c r="E7836" s="123" t="s">
        <v>163</v>
      </c>
      <c r="F7836" s="7">
        <v>1735.9671111109999</v>
      </c>
      <c r="G7836" s="123" t="s">
        <v>532</v>
      </c>
      <c r="H7836" s="7">
        <v>110.852783831</v>
      </c>
      <c r="I7836" s="7">
        <v>63.856499999999997</v>
      </c>
      <c r="J7836" s="7">
        <v>110.563745307</v>
      </c>
      <c r="K7836" s="7">
        <v>8.6798359999999998E-3</v>
      </c>
      <c r="L7836" s="7">
        <v>1.73597E-4</v>
      </c>
      <c r="M7836" s="7">
        <v>63.69</v>
      </c>
      <c r="N7836" s="7">
        <v>5.0000000000000001E-3</v>
      </c>
      <c r="O7836" s="7">
        <v>1E-4</v>
      </c>
      <c r="P7836" s="7">
        <v>1</v>
      </c>
      <c r="Q7836" s="7">
        <v>28</v>
      </c>
      <c r="R7836" s="7">
        <v>265</v>
      </c>
      <c r="S7836" s="189">
        <v>45625.593981481485</v>
      </c>
    </row>
    <row r="7837" spans="1:19">
      <c r="A7837" s="7">
        <v>2004</v>
      </c>
      <c r="B7837" s="123" t="s">
        <v>537</v>
      </c>
      <c r="C7837" s="123" t="s">
        <v>556</v>
      </c>
      <c r="D7837" s="123" t="s">
        <v>557</v>
      </c>
      <c r="E7837" s="123" t="s">
        <v>535</v>
      </c>
      <c r="F7837" s="7">
        <v>6321.5283374210003</v>
      </c>
      <c r="G7837" s="123" t="s">
        <v>532</v>
      </c>
      <c r="H7837" s="7">
        <v>359.940862278</v>
      </c>
      <c r="I7837" s="7">
        <v>56.938898801999997</v>
      </c>
      <c r="J7837" s="7">
        <v>358.88832781000002</v>
      </c>
      <c r="K7837" s="7">
        <v>3.1607641999999998E-2</v>
      </c>
      <c r="L7837" s="7">
        <v>6.3215299999999999E-4</v>
      </c>
      <c r="M7837" s="7">
        <v>56.772398801999998</v>
      </c>
      <c r="N7837" s="7">
        <v>5.0000000000000001E-3</v>
      </c>
      <c r="O7837" s="7">
        <v>1E-4</v>
      </c>
      <c r="P7837" s="7">
        <v>1</v>
      </c>
      <c r="Q7837" s="7">
        <v>28</v>
      </c>
      <c r="R7837" s="7">
        <v>265</v>
      </c>
      <c r="S7837" s="189">
        <v>45625.593981481485</v>
      </c>
    </row>
    <row r="7838" spans="1:19">
      <c r="A7838" s="7">
        <v>2004</v>
      </c>
      <c r="B7838" s="123" t="s">
        <v>537</v>
      </c>
      <c r="C7838" s="123" t="s">
        <v>556</v>
      </c>
      <c r="D7838" s="123" t="s">
        <v>557</v>
      </c>
      <c r="E7838" s="123" t="s">
        <v>541</v>
      </c>
      <c r="F7838" s="7">
        <v>0</v>
      </c>
      <c r="G7838" s="123" t="s">
        <v>532</v>
      </c>
      <c r="H7838" s="7">
        <v>0</v>
      </c>
      <c r="I7838" s="7"/>
      <c r="J7838" s="7">
        <v>0</v>
      </c>
      <c r="K7838" s="7">
        <v>0</v>
      </c>
      <c r="L7838" s="7">
        <v>0</v>
      </c>
      <c r="M7838" s="7"/>
      <c r="N7838" s="7"/>
      <c r="O7838" s="7"/>
      <c r="P7838" s="7">
        <v>1</v>
      </c>
      <c r="Q7838" s="7">
        <v>28</v>
      </c>
      <c r="R7838" s="7">
        <v>265</v>
      </c>
      <c r="S7838" s="189">
        <v>45625.593981481485</v>
      </c>
    </row>
    <row r="7839" spans="1:19">
      <c r="A7839" s="7">
        <v>2004</v>
      </c>
      <c r="B7839" s="123" t="s">
        <v>537</v>
      </c>
      <c r="C7839" s="123" t="s">
        <v>562</v>
      </c>
      <c r="D7839" s="123" t="s">
        <v>563</v>
      </c>
      <c r="E7839" s="123" t="s">
        <v>27</v>
      </c>
      <c r="F7839" s="7">
        <v>100.98059184</v>
      </c>
      <c r="G7839" s="123" t="s">
        <v>532</v>
      </c>
      <c r="H7839" s="7">
        <v>1.6813268999999999E-2</v>
      </c>
      <c r="I7839" s="7">
        <v>0.16650000000000001</v>
      </c>
      <c r="J7839" s="7">
        <v>0</v>
      </c>
      <c r="K7839" s="7">
        <v>5.0490300000000001E-4</v>
      </c>
      <c r="L7839" s="7">
        <v>1.0098059180000001E-5</v>
      </c>
      <c r="M7839" s="7">
        <v>0</v>
      </c>
      <c r="N7839" s="7">
        <v>5.0000000000000001E-3</v>
      </c>
      <c r="O7839" s="7">
        <v>1E-4</v>
      </c>
      <c r="P7839" s="7"/>
      <c r="Q7839" s="7">
        <v>28</v>
      </c>
      <c r="R7839" s="7">
        <v>265</v>
      </c>
      <c r="S7839" s="189">
        <v>45625.593981481485</v>
      </c>
    </row>
    <row r="7840" spans="1:19">
      <c r="A7840" s="7">
        <v>2004</v>
      </c>
      <c r="B7840" s="123" t="s">
        <v>537</v>
      </c>
      <c r="C7840" s="123" t="s">
        <v>562</v>
      </c>
      <c r="D7840" s="123" t="s">
        <v>563</v>
      </c>
      <c r="E7840" s="123" t="s">
        <v>540</v>
      </c>
      <c r="F7840" s="7">
        <v>0</v>
      </c>
      <c r="G7840" s="123" t="s">
        <v>532</v>
      </c>
      <c r="H7840" s="7">
        <v>0</v>
      </c>
      <c r="I7840" s="7"/>
      <c r="J7840" s="7">
        <v>0</v>
      </c>
      <c r="K7840" s="7">
        <v>0</v>
      </c>
      <c r="L7840" s="7">
        <v>0</v>
      </c>
      <c r="M7840" s="7"/>
      <c r="N7840" s="7"/>
      <c r="O7840" s="7"/>
      <c r="P7840" s="7">
        <v>1</v>
      </c>
      <c r="Q7840" s="7">
        <v>28</v>
      </c>
      <c r="R7840" s="7">
        <v>265</v>
      </c>
      <c r="S7840" s="189">
        <v>45625.593981481485</v>
      </c>
    </row>
    <row r="7841" spans="1:19">
      <c r="A7841" s="7">
        <v>2004</v>
      </c>
      <c r="B7841" s="123" t="s">
        <v>537</v>
      </c>
      <c r="C7841" s="123" t="s">
        <v>562</v>
      </c>
      <c r="D7841" s="123" t="s">
        <v>563</v>
      </c>
      <c r="E7841" s="123" t="s">
        <v>569</v>
      </c>
      <c r="F7841" s="7">
        <v>18.547523999999999</v>
      </c>
      <c r="G7841" s="123" t="s">
        <v>532</v>
      </c>
      <c r="H7841" s="7">
        <v>1.8456826609999999</v>
      </c>
      <c r="I7841" s="7">
        <v>99.510999999999996</v>
      </c>
      <c r="J7841" s="7">
        <v>1.8336082229999999</v>
      </c>
      <c r="K7841" s="7">
        <v>1.85475E-4</v>
      </c>
      <c r="L7841" s="7">
        <v>2.5966533599999999E-5</v>
      </c>
      <c r="M7841" s="7">
        <v>98.86</v>
      </c>
      <c r="N7841" s="7">
        <v>0.01</v>
      </c>
      <c r="O7841" s="7">
        <v>1.4E-3</v>
      </c>
      <c r="P7841" s="7">
        <v>1</v>
      </c>
      <c r="Q7841" s="7">
        <v>28</v>
      </c>
      <c r="R7841" s="7">
        <v>265</v>
      </c>
      <c r="S7841" s="189">
        <v>45625.593981481485</v>
      </c>
    </row>
    <row r="7842" spans="1:19">
      <c r="A7842" s="7">
        <v>2004</v>
      </c>
      <c r="B7842" s="123" t="s">
        <v>537</v>
      </c>
      <c r="C7842" s="123" t="s">
        <v>562</v>
      </c>
      <c r="D7842" s="123" t="s">
        <v>563</v>
      </c>
      <c r="E7842" s="123" t="s">
        <v>531</v>
      </c>
      <c r="F7842" s="7">
        <v>425.28979842199999</v>
      </c>
      <c r="G7842" s="123" t="s">
        <v>532</v>
      </c>
      <c r="H7842" s="7">
        <v>32.512979799999997</v>
      </c>
      <c r="I7842" s="7">
        <v>76.448999999999998</v>
      </c>
      <c r="J7842" s="7">
        <v>32.326277578000003</v>
      </c>
      <c r="K7842" s="7">
        <v>4.2528979999999997E-3</v>
      </c>
      <c r="L7842" s="7">
        <v>2.5517399999999999E-4</v>
      </c>
      <c r="M7842" s="7">
        <v>76.010000000000005</v>
      </c>
      <c r="N7842" s="7">
        <v>0.01</v>
      </c>
      <c r="O7842" s="7">
        <v>5.9999999999999995E-4</v>
      </c>
      <c r="P7842" s="7">
        <v>1</v>
      </c>
      <c r="Q7842" s="7">
        <v>28</v>
      </c>
      <c r="R7842" s="7">
        <v>265</v>
      </c>
      <c r="S7842" s="189">
        <v>45625.593981481485</v>
      </c>
    </row>
    <row r="7843" spans="1:19">
      <c r="A7843" s="7">
        <v>2004</v>
      </c>
      <c r="B7843" s="123" t="s">
        <v>537</v>
      </c>
      <c r="C7843" s="123" t="s">
        <v>562</v>
      </c>
      <c r="D7843" s="123" t="s">
        <v>563</v>
      </c>
      <c r="E7843" s="123" t="s">
        <v>533</v>
      </c>
      <c r="F7843" s="7">
        <v>3684.8531153710001</v>
      </c>
      <c r="G7843" s="123" t="s">
        <v>532</v>
      </c>
      <c r="H7843" s="7">
        <v>271.70510103200002</v>
      </c>
      <c r="I7843" s="7">
        <v>73.735666667000004</v>
      </c>
      <c r="J7843" s="7">
        <v>270.08745051400001</v>
      </c>
      <c r="K7843" s="7">
        <v>3.6848530999999997E-2</v>
      </c>
      <c r="L7843" s="7">
        <v>2.2109120000000002E-3</v>
      </c>
      <c r="M7843" s="7">
        <v>73.296666666999997</v>
      </c>
      <c r="N7843" s="7">
        <v>0.01</v>
      </c>
      <c r="O7843" s="7">
        <v>5.9999999999999995E-4</v>
      </c>
      <c r="P7843" s="7">
        <v>1</v>
      </c>
      <c r="Q7843" s="7">
        <v>28</v>
      </c>
      <c r="R7843" s="7">
        <v>265</v>
      </c>
      <c r="S7843" s="189">
        <v>45625.593981481485</v>
      </c>
    </row>
    <row r="7844" spans="1:19">
      <c r="A7844" s="7">
        <v>2004</v>
      </c>
      <c r="B7844" s="123" t="s">
        <v>537</v>
      </c>
      <c r="C7844" s="123" t="s">
        <v>562</v>
      </c>
      <c r="D7844" s="123" t="s">
        <v>563</v>
      </c>
      <c r="E7844" s="123" t="s">
        <v>160</v>
      </c>
      <c r="F7844" s="7">
        <v>496.20194042200001</v>
      </c>
      <c r="G7844" s="123" t="s">
        <v>532</v>
      </c>
      <c r="H7844" s="7">
        <v>35.641689178999997</v>
      </c>
      <c r="I7844" s="7">
        <v>71.828999999999994</v>
      </c>
      <c r="J7844" s="7">
        <v>35.423856526999998</v>
      </c>
      <c r="K7844" s="7">
        <v>4.9620189999999998E-3</v>
      </c>
      <c r="L7844" s="7">
        <v>2.9772099999999998E-4</v>
      </c>
      <c r="M7844" s="7">
        <v>71.39</v>
      </c>
      <c r="N7844" s="7">
        <v>0.01</v>
      </c>
      <c r="O7844" s="7">
        <v>5.9999999999999995E-4</v>
      </c>
      <c r="P7844" s="7">
        <v>1</v>
      </c>
      <c r="Q7844" s="7">
        <v>28</v>
      </c>
      <c r="R7844" s="7">
        <v>265</v>
      </c>
      <c r="S7844" s="189">
        <v>45625.593981481485</v>
      </c>
    </row>
    <row r="7845" spans="1:19">
      <c r="A7845" s="7">
        <v>2004</v>
      </c>
      <c r="B7845" s="123" t="s">
        <v>537</v>
      </c>
      <c r="C7845" s="123" t="s">
        <v>562</v>
      </c>
      <c r="D7845" s="123" t="s">
        <v>563</v>
      </c>
      <c r="E7845" s="123" t="s">
        <v>163</v>
      </c>
      <c r="F7845" s="7">
        <v>493.632423948</v>
      </c>
      <c r="G7845" s="123" t="s">
        <v>532</v>
      </c>
      <c r="H7845" s="7">
        <v>31.521638880000001</v>
      </c>
      <c r="I7845" s="7">
        <v>63.856499999999997</v>
      </c>
      <c r="J7845" s="7">
        <v>31.439449080999999</v>
      </c>
      <c r="K7845" s="7">
        <v>2.4681619999999999E-3</v>
      </c>
      <c r="L7845" s="7">
        <v>4.936324239E-5</v>
      </c>
      <c r="M7845" s="7">
        <v>63.69</v>
      </c>
      <c r="N7845" s="7">
        <v>5.0000000000000001E-3</v>
      </c>
      <c r="O7845" s="7">
        <v>1E-4</v>
      </c>
      <c r="P7845" s="7">
        <v>1</v>
      </c>
      <c r="Q7845" s="7">
        <v>28</v>
      </c>
      <c r="R7845" s="7">
        <v>265</v>
      </c>
      <c r="S7845" s="189">
        <v>45625.593981481485</v>
      </c>
    </row>
    <row r="7846" spans="1:19">
      <c r="A7846" s="7">
        <v>2004</v>
      </c>
      <c r="B7846" s="123" t="s">
        <v>537</v>
      </c>
      <c r="C7846" s="123" t="s">
        <v>562</v>
      </c>
      <c r="D7846" s="123" t="s">
        <v>563</v>
      </c>
      <c r="E7846" s="123" t="s">
        <v>535</v>
      </c>
      <c r="F7846" s="7">
        <v>5487.0551156629999</v>
      </c>
      <c r="G7846" s="123" t="s">
        <v>532</v>
      </c>
      <c r="H7846" s="7">
        <v>312.42687595199999</v>
      </c>
      <c r="I7846" s="7">
        <v>56.938898801999997</v>
      </c>
      <c r="J7846" s="7">
        <v>311.513281275</v>
      </c>
      <c r="K7846" s="7">
        <v>2.7435276000000001E-2</v>
      </c>
      <c r="L7846" s="7">
        <v>5.4870600000000004E-4</v>
      </c>
      <c r="M7846" s="7">
        <v>56.772398801999998</v>
      </c>
      <c r="N7846" s="7">
        <v>5.0000000000000001E-3</v>
      </c>
      <c r="O7846" s="7">
        <v>1E-4</v>
      </c>
      <c r="P7846" s="7">
        <v>1</v>
      </c>
      <c r="Q7846" s="7">
        <v>28</v>
      </c>
      <c r="R7846" s="7">
        <v>265</v>
      </c>
      <c r="S7846" s="189">
        <v>45625.593981481485</v>
      </c>
    </row>
    <row r="7847" spans="1:19">
      <c r="A7847" s="7">
        <v>2004</v>
      </c>
      <c r="B7847" s="123" t="s">
        <v>537</v>
      </c>
      <c r="C7847" s="123" t="s">
        <v>562</v>
      </c>
      <c r="D7847" s="123" t="s">
        <v>563</v>
      </c>
      <c r="E7847" s="123" t="s">
        <v>541</v>
      </c>
      <c r="F7847" s="7">
        <v>0</v>
      </c>
      <c r="G7847" s="123" t="s">
        <v>532</v>
      </c>
      <c r="H7847" s="7">
        <v>0</v>
      </c>
      <c r="I7847" s="7"/>
      <c r="J7847" s="7">
        <v>0</v>
      </c>
      <c r="K7847" s="7">
        <v>0</v>
      </c>
      <c r="L7847" s="7">
        <v>0</v>
      </c>
      <c r="M7847" s="7"/>
      <c r="N7847" s="7"/>
      <c r="O7847" s="7"/>
      <c r="P7847" s="7">
        <v>1</v>
      </c>
      <c r="Q7847" s="7">
        <v>28</v>
      </c>
      <c r="R7847" s="7">
        <v>265</v>
      </c>
      <c r="S7847" s="189">
        <v>45625.593981481485</v>
      </c>
    </row>
    <row r="7848" spans="1:19">
      <c r="A7848" s="7">
        <v>2004</v>
      </c>
      <c r="B7848" s="123" t="s">
        <v>537</v>
      </c>
      <c r="C7848" s="123" t="s">
        <v>562</v>
      </c>
      <c r="D7848" s="123" t="s">
        <v>563</v>
      </c>
      <c r="E7848" s="123" t="s">
        <v>570</v>
      </c>
      <c r="F7848" s="7">
        <v>0</v>
      </c>
      <c r="G7848" s="123" t="s">
        <v>532</v>
      </c>
      <c r="H7848" s="7">
        <v>0</v>
      </c>
      <c r="I7848" s="7"/>
      <c r="J7848" s="7">
        <v>0</v>
      </c>
      <c r="K7848" s="7">
        <v>0</v>
      </c>
      <c r="L7848" s="7">
        <v>0</v>
      </c>
      <c r="M7848" s="7"/>
      <c r="N7848" s="7"/>
      <c r="O7848" s="7"/>
      <c r="P7848" s="7">
        <v>1</v>
      </c>
      <c r="Q7848" s="7">
        <v>28</v>
      </c>
      <c r="R7848" s="7">
        <v>265</v>
      </c>
      <c r="S7848" s="189">
        <v>45625.593981481485</v>
      </c>
    </row>
    <row r="7849" spans="1:19">
      <c r="A7849" s="7">
        <v>2004</v>
      </c>
      <c r="B7849" s="123" t="s">
        <v>537</v>
      </c>
      <c r="C7849" s="123" t="s">
        <v>565</v>
      </c>
      <c r="D7849" s="123" t="s">
        <v>500</v>
      </c>
      <c r="E7849" s="123" t="s">
        <v>540</v>
      </c>
      <c r="F7849" s="7">
        <v>0</v>
      </c>
      <c r="G7849" s="123" t="s">
        <v>532</v>
      </c>
      <c r="H7849" s="7">
        <v>0</v>
      </c>
      <c r="I7849" s="7"/>
      <c r="J7849" s="7">
        <v>0</v>
      </c>
      <c r="K7849" s="7">
        <v>0</v>
      </c>
      <c r="L7849" s="7">
        <v>0</v>
      </c>
      <c r="M7849" s="7"/>
      <c r="N7849" s="7"/>
      <c r="O7849" s="7"/>
      <c r="P7849" s="7">
        <v>1</v>
      </c>
      <c r="Q7849" s="7">
        <v>28</v>
      </c>
      <c r="R7849" s="7">
        <v>265</v>
      </c>
      <c r="S7849" s="189">
        <v>45625.593981481485</v>
      </c>
    </row>
    <row r="7850" spans="1:19">
      <c r="A7850" s="7">
        <v>2004</v>
      </c>
      <c r="B7850" s="123" t="s">
        <v>537</v>
      </c>
      <c r="C7850" s="123" t="s">
        <v>565</v>
      </c>
      <c r="D7850" s="123" t="s">
        <v>500</v>
      </c>
      <c r="E7850" s="123" t="s">
        <v>533</v>
      </c>
      <c r="F7850" s="7">
        <v>10956.989577599999</v>
      </c>
      <c r="G7850" s="123" t="s">
        <v>532</v>
      </c>
      <c r="H7850" s="7">
        <v>879.46569031399997</v>
      </c>
      <c r="I7850" s="7">
        <v>80.265266667000006</v>
      </c>
      <c r="J7850" s="7">
        <v>803.110812743</v>
      </c>
      <c r="K7850" s="7">
        <v>5.1497850999999997E-2</v>
      </c>
      <c r="L7850" s="7">
        <v>0.28269033100000002</v>
      </c>
      <c r="M7850" s="7">
        <v>73.296666666999997</v>
      </c>
      <c r="N7850" s="7">
        <v>4.7000000000000002E-3</v>
      </c>
      <c r="O7850" s="7">
        <v>2.58E-2</v>
      </c>
      <c r="P7850" s="7">
        <v>1</v>
      </c>
      <c r="Q7850" s="7">
        <v>28</v>
      </c>
      <c r="R7850" s="7">
        <v>265</v>
      </c>
      <c r="S7850" s="189">
        <v>45625.593981481485</v>
      </c>
    </row>
    <row r="7851" spans="1:19">
      <c r="A7851" s="7">
        <v>2004</v>
      </c>
      <c r="B7851" s="123" t="s">
        <v>537</v>
      </c>
      <c r="C7851" s="123" t="s">
        <v>565</v>
      </c>
      <c r="D7851" s="123" t="s">
        <v>500</v>
      </c>
      <c r="E7851" s="123" t="s">
        <v>159</v>
      </c>
      <c r="F7851" s="7">
        <v>0</v>
      </c>
      <c r="G7851" s="123" t="s">
        <v>532</v>
      </c>
      <c r="H7851" s="7">
        <v>0</v>
      </c>
      <c r="I7851" s="7"/>
      <c r="J7851" s="7">
        <v>0</v>
      </c>
      <c r="K7851" s="7">
        <v>0</v>
      </c>
      <c r="L7851" s="7">
        <v>0</v>
      </c>
      <c r="M7851" s="7"/>
      <c r="N7851" s="7"/>
      <c r="O7851" s="7"/>
      <c r="P7851" s="7">
        <v>1</v>
      </c>
      <c r="Q7851" s="7">
        <v>28</v>
      </c>
      <c r="R7851" s="7">
        <v>265</v>
      </c>
      <c r="S7851" s="189">
        <v>45625.593981481485</v>
      </c>
    </row>
    <row r="7852" spans="1:19">
      <c r="A7852" s="7">
        <v>2004</v>
      </c>
      <c r="B7852" s="123" t="s">
        <v>537</v>
      </c>
      <c r="C7852" s="123" t="s">
        <v>565</v>
      </c>
      <c r="D7852" s="123" t="s">
        <v>500</v>
      </c>
      <c r="E7852" s="123" t="s">
        <v>160</v>
      </c>
      <c r="F7852" s="7">
        <v>0</v>
      </c>
      <c r="G7852" s="123" t="s">
        <v>532</v>
      </c>
      <c r="H7852" s="7">
        <v>0</v>
      </c>
      <c r="I7852" s="7"/>
      <c r="J7852" s="7">
        <v>0</v>
      </c>
      <c r="K7852" s="7">
        <v>0</v>
      </c>
      <c r="L7852" s="7">
        <v>0</v>
      </c>
      <c r="M7852" s="7"/>
      <c r="N7852" s="7"/>
      <c r="O7852" s="7"/>
      <c r="P7852" s="7">
        <v>1</v>
      </c>
      <c r="Q7852" s="7">
        <v>28</v>
      </c>
      <c r="R7852" s="7">
        <v>265</v>
      </c>
      <c r="S7852" s="189">
        <v>45625.593981481485</v>
      </c>
    </row>
    <row r="7853" spans="1:19">
      <c r="A7853" s="7">
        <v>2004</v>
      </c>
      <c r="B7853" s="123" t="s">
        <v>537</v>
      </c>
      <c r="C7853" s="123" t="s">
        <v>565</v>
      </c>
      <c r="D7853" s="123" t="s">
        <v>500</v>
      </c>
      <c r="E7853" s="123" t="s">
        <v>535</v>
      </c>
      <c r="F7853" s="7">
        <v>0</v>
      </c>
      <c r="G7853" s="123" t="s">
        <v>532</v>
      </c>
      <c r="H7853" s="7">
        <v>0</v>
      </c>
      <c r="I7853" s="7"/>
      <c r="J7853" s="7">
        <v>0</v>
      </c>
      <c r="K7853" s="7">
        <v>0</v>
      </c>
      <c r="L7853" s="7">
        <v>0</v>
      </c>
      <c r="M7853" s="7"/>
      <c r="N7853" s="7"/>
      <c r="O7853" s="7"/>
      <c r="P7853" s="7">
        <v>1</v>
      </c>
      <c r="Q7853" s="7">
        <v>28</v>
      </c>
      <c r="R7853" s="7">
        <v>265</v>
      </c>
      <c r="S7853" s="189">
        <v>45625.593981481485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B1BE5-3E0B-4EB6-AD59-E0212FAAB818}">
  <sheetPr>
    <tabColor theme="0" tint="-0.34998626667073579"/>
  </sheetPr>
  <dimension ref="A1:H1889"/>
  <sheetViews>
    <sheetView workbookViewId="0"/>
  </sheetViews>
  <sheetFormatPr defaultRowHeight="14.5"/>
  <cols>
    <col min="1" max="1" width="6.81640625" bestFit="1" customWidth="1"/>
    <col min="2" max="3" width="40.7265625" bestFit="1" customWidth="1"/>
    <col min="4" max="4" width="43" bestFit="1" customWidth="1"/>
    <col min="5" max="5" width="14.453125" bestFit="1" customWidth="1"/>
    <col min="6" max="6" width="18.26953125" bestFit="1" customWidth="1"/>
    <col min="7" max="7" width="12.453125" bestFit="1" customWidth="1"/>
    <col min="8" max="8" width="7.453125" bestFit="1" customWidth="1"/>
  </cols>
  <sheetData>
    <row r="1" spans="1:8">
      <c r="A1" t="s">
        <v>511</v>
      </c>
      <c r="B1" t="s">
        <v>512</v>
      </c>
      <c r="C1" t="s">
        <v>513</v>
      </c>
      <c r="D1" t="s">
        <v>514</v>
      </c>
      <c r="E1" t="s">
        <v>594</v>
      </c>
      <c r="F1" t="s">
        <v>515</v>
      </c>
      <c r="G1" t="s">
        <v>3</v>
      </c>
      <c r="H1" t="s">
        <v>595</v>
      </c>
    </row>
    <row r="2" spans="1:8" hidden="1">
      <c r="A2" s="7">
        <v>2009</v>
      </c>
      <c r="B2" s="123" t="s">
        <v>586</v>
      </c>
      <c r="C2" s="123" t="s">
        <v>586</v>
      </c>
      <c r="D2" s="123" t="s">
        <v>596</v>
      </c>
      <c r="E2" s="123" t="s">
        <v>13</v>
      </c>
      <c r="F2" s="123" t="s">
        <v>13</v>
      </c>
      <c r="G2" s="7"/>
      <c r="H2" s="123" t="s">
        <v>54</v>
      </c>
    </row>
    <row r="3" spans="1:8">
      <c r="A3" s="7">
        <v>2009</v>
      </c>
      <c r="B3" s="123" t="s">
        <v>586</v>
      </c>
      <c r="C3" s="123" t="s">
        <v>586</v>
      </c>
      <c r="D3" s="123" t="s">
        <v>87</v>
      </c>
      <c r="E3" s="123" t="s">
        <v>13</v>
      </c>
      <c r="F3" s="123" t="s">
        <v>13</v>
      </c>
      <c r="G3" s="7">
        <v>3381.7888728470002</v>
      </c>
      <c r="H3" s="123" t="s">
        <v>54</v>
      </c>
    </row>
    <row r="4" spans="1:8">
      <c r="A4" s="7">
        <v>2009</v>
      </c>
      <c r="B4" s="123" t="s">
        <v>586</v>
      </c>
      <c r="C4" s="123" t="s">
        <v>586</v>
      </c>
      <c r="D4" s="123" t="s">
        <v>88</v>
      </c>
      <c r="E4" s="123" t="s">
        <v>13</v>
      </c>
      <c r="F4" s="123" t="s">
        <v>13</v>
      </c>
      <c r="G4" s="7">
        <v>-631.78230034800004</v>
      </c>
      <c r="H4" s="123" t="s">
        <v>54</v>
      </c>
    </row>
    <row r="5" spans="1:8" hidden="1">
      <c r="A5" s="7">
        <v>2009</v>
      </c>
      <c r="B5" s="123" t="s">
        <v>586</v>
      </c>
      <c r="C5" s="123" t="s">
        <v>586</v>
      </c>
      <c r="D5" s="123" t="s">
        <v>587</v>
      </c>
      <c r="E5" s="123" t="s">
        <v>13</v>
      </c>
      <c r="F5" s="123" t="s">
        <v>13</v>
      </c>
      <c r="G5" s="7"/>
      <c r="H5" s="123" t="s">
        <v>54</v>
      </c>
    </row>
    <row r="6" spans="1:8" hidden="1">
      <c r="A6" s="7">
        <v>2009</v>
      </c>
      <c r="B6" s="123" t="s">
        <v>586</v>
      </c>
      <c r="C6" s="123" t="s">
        <v>586</v>
      </c>
      <c r="D6" s="123" t="s">
        <v>597</v>
      </c>
      <c r="E6" s="123" t="s">
        <v>13</v>
      </c>
      <c r="F6" s="123" t="s">
        <v>13</v>
      </c>
      <c r="G6" s="7"/>
      <c r="H6" s="123" t="s">
        <v>54</v>
      </c>
    </row>
    <row r="7" spans="1:8">
      <c r="A7" s="7">
        <v>2009</v>
      </c>
      <c r="B7" s="123" t="s">
        <v>598</v>
      </c>
      <c r="C7" s="123" t="s">
        <v>598</v>
      </c>
      <c r="D7" s="123" t="s">
        <v>598</v>
      </c>
      <c r="E7" s="123" t="s">
        <v>13</v>
      </c>
      <c r="F7" s="123" t="s">
        <v>13</v>
      </c>
      <c r="G7" s="7">
        <v>2750.006572499</v>
      </c>
      <c r="H7" s="123" t="s">
        <v>54</v>
      </c>
    </row>
    <row r="8" spans="1:8">
      <c r="A8" s="7">
        <v>2009</v>
      </c>
      <c r="B8" s="123" t="s">
        <v>599</v>
      </c>
      <c r="C8" s="123" t="s">
        <v>599</v>
      </c>
      <c r="D8" s="123" t="s">
        <v>599</v>
      </c>
      <c r="E8" s="123" t="s">
        <v>13</v>
      </c>
      <c r="F8" s="123" t="s">
        <v>13</v>
      </c>
      <c r="G8" s="7">
        <v>2750.006572499</v>
      </c>
      <c r="H8" s="123" t="s">
        <v>54</v>
      </c>
    </row>
    <row r="9" spans="1:8" hidden="1">
      <c r="A9" s="7">
        <v>2009</v>
      </c>
      <c r="B9" s="123" t="s">
        <v>588</v>
      </c>
      <c r="C9" s="123" t="s">
        <v>588</v>
      </c>
      <c r="D9" s="123" t="s">
        <v>589</v>
      </c>
      <c r="E9" s="123" t="s">
        <v>13</v>
      </c>
      <c r="F9" s="123" t="s">
        <v>13</v>
      </c>
      <c r="G9" s="7"/>
      <c r="H9" s="123" t="s">
        <v>54</v>
      </c>
    </row>
    <row r="10" spans="1:8" hidden="1">
      <c r="A10" s="7">
        <v>2009</v>
      </c>
      <c r="B10" s="123" t="s">
        <v>588</v>
      </c>
      <c r="C10" s="123" t="s">
        <v>588</v>
      </c>
      <c r="D10" s="123" t="s">
        <v>591</v>
      </c>
      <c r="E10" s="123" t="s">
        <v>13</v>
      </c>
      <c r="F10" s="123" t="s">
        <v>13</v>
      </c>
      <c r="G10" s="7"/>
      <c r="H10" s="123" t="s">
        <v>54</v>
      </c>
    </row>
    <row r="11" spans="1:8">
      <c r="A11" s="7">
        <v>2009</v>
      </c>
      <c r="B11" s="123" t="s">
        <v>588</v>
      </c>
      <c r="C11" s="123" t="s">
        <v>588</v>
      </c>
      <c r="D11" s="123" t="s">
        <v>600</v>
      </c>
      <c r="E11" s="123" t="s">
        <v>13</v>
      </c>
      <c r="F11" s="123" t="s">
        <v>13</v>
      </c>
      <c r="G11" s="7">
        <v>-2079.4636780999999</v>
      </c>
      <c r="H11" s="123" t="s">
        <v>54</v>
      </c>
    </row>
    <row r="12" spans="1:8" hidden="1">
      <c r="A12" s="7">
        <v>2009</v>
      </c>
      <c r="B12" s="123" t="s">
        <v>588</v>
      </c>
      <c r="C12" s="123" t="s">
        <v>588</v>
      </c>
      <c r="D12" s="123" t="s">
        <v>601</v>
      </c>
      <c r="E12" s="123" t="s">
        <v>13</v>
      </c>
      <c r="F12" s="123" t="s">
        <v>13</v>
      </c>
      <c r="G12" s="7"/>
      <c r="H12" s="123" t="s">
        <v>54</v>
      </c>
    </row>
    <row r="13" spans="1:8">
      <c r="A13" s="7">
        <v>2009</v>
      </c>
      <c r="B13" s="123" t="s">
        <v>588</v>
      </c>
      <c r="C13" s="123" t="s">
        <v>588</v>
      </c>
      <c r="D13" s="123" t="s">
        <v>592</v>
      </c>
      <c r="E13" s="123" t="s">
        <v>13</v>
      </c>
      <c r="F13" s="123" t="s">
        <v>13</v>
      </c>
      <c r="G13" s="7">
        <v>-592.799884776</v>
      </c>
      <c r="H13" s="123" t="s">
        <v>54</v>
      </c>
    </row>
    <row r="14" spans="1:8">
      <c r="A14" s="7">
        <v>2009</v>
      </c>
      <c r="B14" s="123" t="s">
        <v>588</v>
      </c>
      <c r="C14" s="123" t="s">
        <v>588</v>
      </c>
      <c r="D14" s="123" t="s">
        <v>602</v>
      </c>
      <c r="E14" s="123" t="s">
        <v>13</v>
      </c>
      <c r="F14" s="123" t="s">
        <v>13</v>
      </c>
      <c r="G14" s="7">
        <v>80208.627335016005</v>
      </c>
      <c r="H14" s="123" t="s">
        <v>54</v>
      </c>
    </row>
    <row r="15" spans="1:8">
      <c r="A15" s="7">
        <v>2009</v>
      </c>
      <c r="B15" s="123" t="s">
        <v>588</v>
      </c>
      <c r="C15" s="123" t="s">
        <v>588</v>
      </c>
      <c r="D15" s="123" t="s">
        <v>603</v>
      </c>
      <c r="E15" s="123" t="s">
        <v>13</v>
      </c>
      <c r="F15" s="123" t="s">
        <v>13</v>
      </c>
      <c r="G15" s="7">
        <v>6598.5243618309996</v>
      </c>
      <c r="H15" s="123" t="s">
        <v>54</v>
      </c>
    </row>
    <row r="16" spans="1:8">
      <c r="A16" s="7">
        <v>2009</v>
      </c>
      <c r="B16" s="123" t="s">
        <v>588</v>
      </c>
      <c r="C16" s="123" t="s">
        <v>588</v>
      </c>
      <c r="D16" s="123" t="s">
        <v>604</v>
      </c>
      <c r="E16" s="123" t="s">
        <v>13</v>
      </c>
      <c r="F16" s="123" t="s">
        <v>13</v>
      </c>
      <c r="G16" s="7">
        <v>1279.19835018</v>
      </c>
      <c r="H16" s="123" t="s">
        <v>54</v>
      </c>
    </row>
    <row r="17" spans="1:8" hidden="1">
      <c r="A17" s="7">
        <v>2009</v>
      </c>
      <c r="B17" s="123" t="s">
        <v>588</v>
      </c>
      <c r="C17" s="123" t="s">
        <v>588</v>
      </c>
      <c r="D17" s="123" t="s">
        <v>605</v>
      </c>
      <c r="E17" s="123" t="s">
        <v>13</v>
      </c>
      <c r="F17" s="123" t="s">
        <v>13</v>
      </c>
      <c r="G17" s="7"/>
      <c r="H17" s="123" t="s">
        <v>54</v>
      </c>
    </row>
    <row r="18" spans="1:8" hidden="1">
      <c r="A18" s="7">
        <v>2009</v>
      </c>
      <c r="B18" s="123" t="s">
        <v>588</v>
      </c>
      <c r="C18" s="123" t="s">
        <v>588</v>
      </c>
      <c r="D18" s="123" t="s">
        <v>606</v>
      </c>
      <c r="E18" s="123" t="s">
        <v>13</v>
      </c>
      <c r="F18" s="123" t="s">
        <v>13</v>
      </c>
      <c r="G18" s="7"/>
      <c r="H18" s="123" t="s">
        <v>54</v>
      </c>
    </row>
    <row r="19" spans="1:8">
      <c r="A19" s="7">
        <v>2009</v>
      </c>
      <c r="B19" s="123" t="s">
        <v>607</v>
      </c>
      <c r="C19" s="123" t="s">
        <v>607</v>
      </c>
      <c r="D19" s="123" t="s">
        <v>608</v>
      </c>
      <c r="E19" s="123" t="s">
        <v>13</v>
      </c>
      <c r="F19" s="123" t="s">
        <v>13</v>
      </c>
      <c r="G19" s="7">
        <v>13889.052506325001</v>
      </c>
      <c r="H19" s="123" t="s">
        <v>54</v>
      </c>
    </row>
    <row r="20" spans="1:8" hidden="1">
      <c r="A20" s="7">
        <v>2009</v>
      </c>
      <c r="B20" s="123" t="s">
        <v>607</v>
      </c>
      <c r="C20" s="123" t="s">
        <v>607</v>
      </c>
      <c r="D20" s="123" t="s">
        <v>609</v>
      </c>
      <c r="E20" s="123" t="s">
        <v>13</v>
      </c>
      <c r="F20" s="123" t="s">
        <v>13</v>
      </c>
      <c r="G20" s="7"/>
      <c r="H20" s="123" t="s">
        <v>54</v>
      </c>
    </row>
    <row r="21" spans="1:8" hidden="1">
      <c r="A21" s="7">
        <v>2009</v>
      </c>
      <c r="B21" s="123" t="s">
        <v>607</v>
      </c>
      <c r="C21" s="123" t="s">
        <v>607</v>
      </c>
      <c r="D21" s="123" t="s">
        <v>610</v>
      </c>
      <c r="E21" s="123" t="s">
        <v>13</v>
      </c>
      <c r="F21" s="123" t="s">
        <v>13</v>
      </c>
      <c r="G21" s="7"/>
      <c r="H21" s="123" t="s">
        <v>54</v>
      </c>
    </row>
    <row r="22" spans="1:8">
      <c r="A22" s="7">
        <v>2009</v>
      </c>
      <c r="B22" s="123" t="s">
        <v>530</v>
      </c>
      <c r="C22" s="123" t="s">
        <v>530</v>
      </c>
      <c r="D22" s="123" t="s">
        <v>530</v>
      </c>
      <c r="E22" s="123" t="s">
        <v>13</v>
      </c>
      <c r="F22" s="123" t="s">
        <v>13</v>
      </c>
      <c r="G22" s="7">
        <v>-11888.019858864</v>
      </c>
      <c r="H22" s="123" t="s">
        <v>54</v>
      </c>
    </row>
    <row r="23" spans="1:8">
      <c r="A23" s="7">
        <v>2009</v>
      </c>
      <c r="B23" s="123" t="s">
        <v>611</v>
      </c>
      <c r="C23" s="123" t="s">
        <v>611</v>
      </c>
      <c r="D23" s="123" t="s">
        <v>611</v>
      </c>
      <c r="E23" s="123" t="s">
        <v>13</v>
      </c>
      <c r="F23" s="123" t="s">
        <v>13</v>
      </c>
      <c r="G23" s="7">
        <v>90165.125704110993</v>
      </c>
      <c r="H23" s="123" t="s">
        <v>54</v>
      </c>
    </row>
    <row r="24" spans="1:8">
      <c r="A24" s="7">
        <v>2009</v>
      </c>
      <c r="B24" s="123" t="s">
        <v>537</v>
      </c>
      <c r="C24" s="123" t="s">
        <v>538</v>
      </c>
      <c r="D24" s="123" t="s">
        <v>539</v>
      </c>
      <c r="E24" s="123" t="s">
        <v>13</v>
      </c>
      <c r="F24" s="123" t="s">
        <v>13</v>
      </c>
      <c r="G24" s="7">
        <v>1860.032170553</v>
      </c>
      <c r="H24" s="123" t="s">
        <v>54</v>
      </c>
    </row>
    <row r="25" spans="1:8">
      <c r="A25" s="7">
        <v>2009</v>
      </c>
      <c r="B25" s="123" t="s">
        <v>537</v>
      </c>
      <c r="C25" s="123" t="s">
        <v>538</v>
      </c>
      <c r="D25" s="123" t="s">
        <v>542</v>
      </c>
      <c r="E25" s="123" t="s">
        <v>13</v>
      </c>
      <c r="F25" s="123" t="s">
        <v>13</v>
      </c>
      <c r="G25" s="7">
        <v>5050.2355961960002</v>
      </c>
      <c r="H25" s="123" t="s">
        <v>54</v>
      </c>
    </row>
    <row r="26" spans="1:8">
      <c r="A26" s="7">
        <v>2009</v>
      </c>
      <c r="B26" s="123" t="s">
        <v>537</v>
      </c>
      <c r="C26" s="123" t="s">
        <v>538</v>
      </c>
      <c r="D26" s="123" t="s">
        <v>543</v>
      </c>
      <c r="E26" s="123" t="s">
        <v>13</v>
      </c>
      <c r="F26" s="123" t="s">
        <v>13</v>
      </c>
      <c r="G26" s="7">
        <v>162.91988908900001</v>
      </c>
      <c r="H26" s="123" t="s">
        <v>54</v>
      </c>
    </row>
    <row r="27" spans="1:8">
      <c r="A27" s="7">
        <v>2009</v>
      </c>
      <c r="B27" s="123" t="s">
        <v>537</v>
      </c>
      <c r="C27" s="123" t="s">
        <v>538</v>
      </c>
      <c r="D27" s="123" t="s">
        <v>544</v>
      </c>
      <c r="E27" s="123" t="s">
        <v>13</v>
      </c>
      <c r="F27" s="123" t="s">
        <v>13</v>
      </c>
      <c r="G27" s="7">
        <v>906.99697801100001</v>
      </c>
      <c r="H27" s="123" t="s">
        <v>54</v>
      </c>
    </row>
    <row r="28" spans="1:8">
      <c r="A28" s="7">
        <v>2009</v>
      </c>
      <c r="B28" s="123" t="s">
        <v>537</v>
      </c>
      <c r="C28" s="123" t="s">
        <v>538</v>
      </c>
      <c r="D28" s="123" t="s">
        <v>545</v>
      </c>
      <c r="E28" s="123" t="s">
        <v>13</v>
      </c>
      <c r="F28" s="123" t="s">
        <v>13</v>
      </c>
      <c r="G28" s="7">
        <v>377.73813161300001</v>
      </c>
      <c r="H28" s="123" t="s">
        <v>54</v>
      </c>
    </row>
    <row r="29" spans="1:8">
      <c r="A29" s="7">
        <v>2009</v>
      </c>
      <c r="B29" s="123" t="s">
        <v>537</v>
      </c>
      <c r="C29" s="123" t="s">
        <v>538</v>
      </c>
      <c r="D29" s="123" t="s">
        <v>546</v>
      </c>
      <c r="E29" s="123" t="s">
        <v>13</v>
      </c>
      <c r="F29" s="123" t="s">
        <v>13</v>
      </c>
      <c r="G29" s="7">
        <v>4321.8925788500001</v>
      </c>
      <c r="H29" s="123" t="s">
        <v>54</v>
      </c>
    </row>
    <row r="30" spans="1:8">
      <c r="A30" s="7">
        <v>2009</v>
      </c>
      <c r="B30" s="123" t="s">
        <v>537</v>
      </c>
      <c r="C30" s="123" t="s">
        <v>538</v>
      </c>
      <c r="D30" s="123" t="s">
        <v>547</v>
      </c>
      <c r="E30" s="123" t="s">
        <v>13</v>
      </c>
      <c r="F30" s="123" t="s">
        <v>13</v>
      </c>
      <c r="G30" s="7">
        <v>809.78289292199997</v>
      </c>
      <c r="H30" s="123" t="s">
        <v>54</v>
      </c>
    </row>
    <row r="31" spans="1:8">
      <c r="A31" s="7">
        <v>2009</v>
      </c>
      <c r="B31" s="123" t="s">
        <v>537</v>
      </c>
      <c r="C31" s="123" t="s">
        <v>538</v>
      </c>
      <c r="D31" s="123" t="s">
        <v>548</v>
      </c>
      <c r="E31" s="123" t="s">
        <v>13</v>
      </c>
      <c r="F31" s="123" t="s">
        <v>13</v>
      </c>
      <c r="G31" s="7">
        <v>2306.6871411819998</v>
      </c>
      <c r="H31" s="123" t="s">
        <v>54</v>
      </c>
    </row>
    <row r="32" spans="1:8">
      <c r="A32" s="7">
        <v>2009</v>
      </c>
      <c r="B32" s="123" t="s">
        <v>537</v>
      </c>
      <c r="C32" s="123" t="s">
        <v>538</v>
      </c>
      <c r="D32" s="123" t="s">
        <v>550</v>
      </c>
      <c r="E32" s="123" t="s">
        <v>13</v>
      </c>
      <c r="F32" s="123" t="s">
        <v>13</v>
      </c>
      <c r="G32" s="7">
        <v>1584.52536624</v>
      </c>
      <c r="H32" s="123" t="s">
        <v>54</v>
      </c>
    </row>
    <row r="33" spans="1:8">
      <c r="A33" s="7">
        <v>2009</v>
      </c>
      <c r="B33" s="123" t="s">
        <v>537</v>
      </c>
      <c r="C33" s="123" t="s">
        <v>538</v>
      </c>
      <c r="D33" s="123" t="s">
        <v>551</v>
      </c>
      <c r="E33" s="123" t="s">
        <v>13</v>
      </c>
      <c r="F33" s="123" t="s">
        <v>13</v>
      </c>
      <c r="G33" s="7">
        <v>541.94243470799995</v>
      </c>
      <c r="H33" s="123" t="s">
        <v>54</v>
      </c>
    </row>
    <row r="34" spans="1:8">
      <c r="A34" s="7">
        <v>2009</v>
      </c>
      <c r="B34" s="123" t="s">
        <v>537</v>
      </c>
      <c r="C34" s="123" t="s">
        <v>538</v>
      </c>
      <c r="D34" s="123" t="s">
        <v>552</v>
      </c>
      <c r="E34" s="123" t="s">
        <v>13</v>
      </c>
      <c r="F34" s="123" t="s">
        <v>13</v>
      </c>
      <c r="G34" s="7">
        <v>2483.7355843380001</v>
      </c>
      <c r="H34" s="123" t="s">
        <v>54</v>
      </c>
    </row>
    <row r="35" spans="1:8">
      <c r="A35" s="7">
        <v>2009</v>
      </c>
      <c r="B35" s="123" t="s">
        <v>537</v>
      </c>
      <c r="C35" s="123" t="s">
        <v>538</v>
      </c>
      <c r="D35" s="123" t="s">
        <v>567</v>
      </c>
      <c r="E35" s="123" t="s">
        <v>13</v>
      </c>
      <c r="F35" s="123" t="s">
        <v>13</v>
      </c>
      <c r="G35" s="7">
        <v>162.19740621099999</v>
      </c>
      <c r="H35" s="123" t="s">
        <v>54</v>
      </c>
    </row>
    <row r="36" spans="1:8">
      <c r="A36" s="7">
        <v>2009</v>
      </c>
      <c r="B36" s="123" t="s">
        <v>537</v>
      </c>
      <c r="C36" s="123" t="s">
        <v>538</v>
      </c>
      <c r="D36" s="123" t="s">
        <v>568</v>
      </c>
      <c r="E36" s="123" t="s">
        <v>13</v>
      </c>
      <c r="F36" s="123" t="s">
        <v>13</v>
      </c>
      <c r="G36" s="7">
        <v>1885.158519548</v>
      </c>
      <c r="H36" s="123" t="s">
        <v>54</v>
      </c>
    </row>
    <row r="37" spans="1:8">
      <c r="A37" s="7">
        <v>2009</v>
      </c>
      <c r="B37" s="123" t="s">
        <v>537</v>
      </c>
      <c r="C37" s="123" t="s">
        <v>538</v>
      </c>
      <c r="D37" s="123" t="s">
        <v>566</v>
      </c>
      <c r="E37" s="123" t="s">
        <v>13</v>
      </c>
      <c r="F37" s="123" t="s">
        <v>13</v>
      </c>
      <c r="G37" s="7">
        <v>528.05456965300004</v>
      </c>
      <c r="H37" s="123" t="s">
        <v>54</v>
      </c>
    </row>
    <row r="38" spans="1:8" hidden="1">
      <c r="A38" s="7">
        <v>2009</v>
      </c>
      <c r="B38" s="123" t="s">
        <v>537</v>
      </c>
      <c r="C38" s="123" t="s">
        <v>553</v>
      </c>
      <c r="D38" s="123" t="s">
        <v>554</v>
      </c>
      <c r="E38" s="123" t="s">
        <v>13</v>
      </c>
      <c r="F38" s="123" t="s">
        <v>13</v>
      </c>
      <c r="G38" s="7"/>
      <c r="H38" s="123" t="s">
        <v>54</v>
      </c>
    </row>
    <row r="39" spans="1:8">
      <c r="A39" s="7">
        <v>2009</v>
      </c>
      <c r="B39" s="123" t="s">
        <v>537</v>
      </c>
      <c r="C39" s="123" t="s">
        <v>553</v>
      </c>
      <c r="D39" s="123" t="s">
        <v>555</v>
      </c>
      <c r="E39" s="123" t="s">
        <v>13</v>
      </c>
      <c r="F39" s="123" t="s">
        <v>13</v>
      </c>
      <c r="G39" s="7">
        <v>0</v>
      </c>
      <c r="H39" s="123" t="s">
        <v>54</v>
      </c>
    </row>
    <row r="40" spans="1:8">
      <c r="A40" s="7">
        <v>2009</v>
      </c>
      <c r="B40" s="123" t="s">
        <v>537</v>
      </c>
      <c r="C40" s="123" t="s">
        <v>553</v>
      </c>
      <c r="D40" s="123" t="s">
        <v>560</v>
      </c>
      <c r="E40" s="123" t="s">
        <v>13</v>
      </c>
      <c r="F40" s="123" t="s">
        <v>13</v>
      </c>
      <c r="G40" s="7">
        <v>0</v>
      </c>
      <c r="H40" s="123" t="s">
        <v>54</v>
      </c>
    </row>
    <row r="41" spans="1:8">
      <c r="A41" s="7">
        <v>2009</v>
      </c>
      <c r="B41" s="123" t="s">
        <v>537</v>
      </c>
      <c r="C41" s="123" t="s">
        <v>553</v>
      </c>
      <c r="D41" s="123" t="s">
        <v>559</v>
      </c>
      <c r="E41" s="123" t="s">
        <v>13</v>
      </c>
      <c r="F41" s="123" t="s">
        <v>13</v>
      </c>
      <c r="G41" s="7">
        <v>0</v>
      </c>
      <c r="H41" s="123" t="s">
        <v>54</v>
      </c>
    </row>
    <row r="42" spans="1:8">
      <c r="A42" s="7">
        <v>2009</v>
      </c>
      <c r="B42" s="123" t="s">
        <v>537</v>
      </c>
      <c r="C42" s="123" t="s">
        <v>553</v>
      </c>
      <c r="D42" s="123" t="s">
        <v>188</v>
      </c>
      <c r="E42" s="123" t="s">
        <v>13</v>
      </c>
      <c r="F42" s="123" t="s">
        <v>13</v>
      </c>
      <c r="G42" s="7">
        <v>161.35179889700001</v>
      </c>
      <c r="H42" s="123" t="s">
        <v>54</v>
      </c>
    </row>
    <row r="43" spans="1:8" hidden="1">
      <c r="A43" s="7">
        <v>2009</v>
      </c>
      <c r="B43" s="123" t="s">
        <v>537</v>
      </c>
      <c r="C43" s="123" t="s">
        <v>553</v>
      </c>
      <c r="D43" s="123" t="s">
        <v>571</v>
      </c>
      <c r="E43" s="123" t="s">
        <v>13</v>
      </c>
      <c r="F43" s="123" t="s">
        <v>13</v>
      </c>
      <c r="G43" s="7"/>
      <c r="H43" s="123" t="s">
        <v>54</v>
      </c>
    </row>
    <row r="44" spans="1:8" hidden="1">
      <c r="A44" s="7">
        <v>2009</v>
      </c>
      <c r="B44" s="123" t="s">
        <v>537</v>
      </c>
      <c r="C44" s="123" t="s">
        <v>553</v>
      </c>
      <c r="D44" s="123" t="s">
        <v>573</v>
      </c>
      <c r="E44" s="123" t="s">
        <v>13</v>
      </c>
      <c r="F44" s="123" t="s">
        <v>13</v>
      </c>
      <c r="G44" s="7"/>
      <c r="H44" s="123" t="s">
        <v>54</v>
      </c>
    </row>
    <row r="45" spans="1:8" hidden="1">
      <c r="A45" s="7">
        <v>2009</v>
      </c>
      <c r="B45" s="123" t="s">
        <v>537</v>
      </c>
      <c r="C45" s="123" t="s">
        <v>553</v>
      </c>
      <c r="D45" s="123" t="s">
        <v>558</v>
      </c>
      <c r="E45" s="123" t="s">
        <v>13</v>
      </c>
      <c r="F45" s="123" t="s">
        <v>13</v>
      </c>
      <c r="G45" s="7"/>
      <c r="H45" s="123" t="s">
        <v>54</v>
      </c>
    </row>
    <row r="46" spans="1:8" hidden="1">
      <c r="A46" s="7">
        <v>2009</v>
      </c>
      <c r="B46" s="123" t="s">
        <v>537</v>
      </c>
      <c r="C46" s="123" t="s">
        <v>553</v>
      </c>
      <c r="D46" s="123" t="s">
        <v>191</v>
      </c>
      <c r="E46" s="123" t="s">
        <v>13</v>
      </c>
      <c r="F46" s="123" t="s">
        <v>13</v>
      </c>
      <c r="G46" s="7"/>
      <c r="H46" s="123" t="s">
        <v>54</v>
      </c>
    </row>
    <row r="47" spans="1:8" hidden="1">
      <c r="A47" s="7">
        <v>2009</v>
      </c>
      <c r="B47" s="123" t="s">
        <v>537</v>
      </c>
      <c r="C47" s="123" t="s">
        <v>553</v>
      </c>
      <c r="D47" s="123" t="s">
        <v>561</v>
      </c>
      <c r="E47" s="123" t="s">
        <v>13</v>
      </c>
      <c r="F47" s="123" t="s">
        <v>13</v>
      </c>
      <c r="G47" s="7"/>
      <c r="H47" s="123" t="s">
        <v>54</v>
      </c>
    </row>
    <row r="48" spans="1:8">
      <c r="A48" s="7">
        <v>2009</v>
      </c>
      <c r="B48" s="123" t="s">
        <v>537</v>
      </c>
      <c r="C48" s="123" t="s">
        <v>564</v>
      </c>
      <c r="D48" s="123" t="s">
        <v>180</v>
      </c>
      <c r="E48" s="123" t="s">
        <v>13</v>
      </c>
      <c r="F48" s="123" t="s">
        <v>13</v>
      </c>
      <c r="G48" s="7">
        <v>29248.685924420999</v>
      </c>
      <c r="H48" s="123" t="s">
        <v>54</v>
      </c>
    </row>
    <row r="49" spans="1:8">
      <c r="A49" s="7">
        <v>2009</v>
      </c>
      <c r="B49" s="123" t="s">
        <v>537</v>
      </c>
      <c r="C49" s="123" t="s">
        <v>556</v>
      </c>
      <c r="D49" s="123" t="s">
        <v>576</v>
      </c>
      <c r="E49" s="123" t="s">
        <v>13</v>
      </c>
      <c r="F49" s="123" t="s">
        <v>13</v>
      </c>
      <c r="G49" s="7">
        <v>9685.8061581029997</v>
      </c>
      <c r="H49" s="123" t="s">
        <v>54</v>
      </c>
    </row>
    <row r="50" spans="1:8">
      <c r="A50" s="7">
        <v>2009</v>
      </c>
      <c r="B50" s="123" t="s">
        <v>537</v>
      </c>
      <c r="C50" s="123" t="s">
        <v>556</v>
      </c>
      <c r="D50" s="123" t="s">
        <v>577</v>
      </c>
      <c r="E50" s="123" t="s">
        <v>13</v>
      </c>
      <c r="F50" s="123" t="s">
        <v>13</v>
      </c>
      <c r="G50" s="7">
        <v>2466.7973746329999</v>
      </c>
      <c r="H50" s="123" t="s">
        <v>54</v>
      </c>
    </row>
    <row r="51" spans="1:8">
      <c r="A51" s="7">
        <v>2009</v>
      </c>
      <c r="B51" s="123" t="s">
        <v>537</v>
      </c>
      <c r="C51" s="123" t="s">
        <v>556</v>
      </c>
      <c r="D51" s="123" t="s">
        <v>578</v>
      </c>
      <c r="E51" s="123" t="s">
        <v>13</v>
      </c>
      <c r="F51" s="123" t="s">
        <v>13</v>
      </c>
      <c r="G51" s="7">
        <v>4250.2463600709998</v>
      </c>
      <c r="H51" s="123" t="s">
        <v>54</v>
      </c>
    </row>
    <row r="52" spans="1:8">
      <c r="A52" s="7">
        <v>2009</v>
      </c>
      <c r="B52" s="123" t="s">
        <v>537</v>
      </c>
      <c r="C52" s="123" t="s">
        <v>556</v>
      </c>
      <c r="D52" s="123" t="s">
        <v>579</v>
      </c>
      <c r="E52" s="123" t="s">
        <v>13</v>
      </c>
      <c r="F52" s="123" t="s">
        <v>13</v>
      </c>
      <c r="G52" s="7">
        <v>2424.5321262440002</v>
      </c>
      <c r="H52" s="123" t="s">
        <v>54</v>
      </c>
    </row>
    <row r="53" spans="1:8">
      <c r="A53" s="7">
        <v>2009</v>
      </c>
      <c r="B53" s="123" t="s">
        <v>537</v>
      </c>
      <c r="C53" s="123" t="s">
        <v>556</v>
      </c>
      <c r="D53" s="123" t="s">
        <v>580</v>
      </c>
      <c r="E53" s="123" t="s">
        <v>13</v>
      </c>
      <c r="F53" s="123" t="s">
        <v>13</v>
      </c>
      <c r="G53" s="7">
        <v>1853.610100522</v>
      </c>
      <c r="H53" s="123" t="s">
        <v>54</v>
      </c>
    </row>
    <row r="54" spans="1:8">
      <c r="A54" s="7">
        <v>2009</v>
      </c>
      <c r="B54" s="123" t="s">
        <v>537</v>
      </c>
      <c r="C54" s="123" t="s">
        <v>556</v>
      </c>
      <c r="D54" s="123" t="s">
        <v>581</v>
      </c>
      <c r="E54" s="123" t="s">
        <v>13</v>
      </c>
      <c r="F54" s="123" t="s">
        <v>13</v>
      </c>
      <c r="G54" s="7">
        <v>4200.0338000190004</v>
      </c>
      <c r="H54" s="123" t="s">
        <v>54</v>
      </c>
    </row>
    <row r="55" spans="1:8">
      <c r="A55" s="7">
        <v>2009</v>
      </c>
      <c r="B55" s="123" t="s">
        <v>537</v>
      </c>
      <c r="C55" s="123" t="s">
        <v>562</v>
      </c>
      <c r="D55" s="123" t="s">
        <v>582</v>
      </c>
      <c r="E55" s="123" t="s">
        <v>13</v>
      </c>
      <c r="F55" s="123" t="s">
        <v>13</v>
      </c>
      <c r="G55" s="7">
        <v>3732.547239728</v>
      </c>
      <c r="H55" s="123" t="s">
        <v>54</v>
      </c>
    </row>
    <row r="56" spans="1:8">
      <c r="A56" s="7">
        <v>2009</v>
      </c>
      <c r="B56" s="123" t="s">
        <v>537</v>
      </c>
      <c r="C56" s="123" t="s">
        <v>562</v>
      </c>
      <c r="D56" s="123" t="s">
        <v>583</v>
      </c>
      <c r="E56" s="123" t="s">
        <v>13</v>
      </c>
      <c r="F56" s="123" t="s">
        <v>13</v>
      </c>
      <c r="G56" s="7">
        <v>5039.6391806459997</v>
      </c>
      <c r="H56" s="123" t="s">
        <v>54</v>
      </c>
    </row>
    <row r="57" spans="1:8">
      <c r="A57" s="7">
        <v>2009</v>
      </c>
      <c r="B57" s="123" t="s">
        <v>537</v>
      </c>
      <c r="C57" s="123" t="s">
        <v>562</v>
      </c>
      <c r="D57" s="123" t="s">
        <v>214</v>
      </c>
      <c r="E57" s="123" t="s">
        <v>13</v>
      </c>
      <c r="F57" s="123" t="s">
        <v>13</v>
      </c>
      <c r="G57" s="7">
        <v>1464.0312772909999</v>
      </c>
      <c r="H57" s="123" t="s">
        <v>54</v>
      </c>
    </row>
    <row r="58" spans="1:8">
      <c r="A58" s="7">
        <v>2009</v>
      </c>
      <c r="B58" s="123" t="s">
        <v>537</v>
      </c>
      <c r="C58" s="123" t="s">
        <v>562</v>
      </c>
      <c r="D58" s="123" t="s">
        <v>584</v>
      </c>
      <c r="E58" s="123" t="s">
        <v>13</v>
      </c>
      <c r="F58" s="123" t="s">
        <v>13</v>
      </c>
      <c r="G58" s="7">
        <v>1469.0485195020001</v>
      </c>
      <c r="H58" s="123" t="s">
        <v>54</v>
      </c>
    </row>
    <row r="59" spans="1:8">
      <c r="A59" s="7">
        <v>2009</v>
      </c>
      <c r="B59" s="123" t="s">
        <v>537</v>
      </c>
      <c r="C59" s="123" t="s">
        <v>565</v>
      </c>
      <c r="D59" s="123" t="s">
        <v>500</v>
      </c>
      <c r="E59" s="123" t="s">
        <v>13</v>
      </c>
      <c r="F59" s="123" t="s">
        <v>13</v>
      </c>
      <c r="G59" s="7">
        <v>2009.1615839999999</v>
      </c>
      <c r="H59" s="123" t="s">
        <v>54</v>
      </c>
    </row>
    <row r="60" spans="1:8" hidden="1">
      <c r="A60" s="7">
        <v>2009</v>
      </c>
      <c r="B60" s="123" t="s">
        <v>537</v>
      </c>
      <c r="C60" s="123" t="s">
        <v>585</v>
      </c>
      <c r="D60" s="123" t="s">
        <v>183</v>
      </c>
      <c r="E60" s="123" t="s">
        <v>13</v>
      </c>
      <c r="F60" s="123" t="s">
        <v>13</v>
      </c>
      <c r="G60" s="7"/>
      <c r="H60" s="123" t="s">
        <v>54</v>
      </c>
    </row>
    <row r="61" spans="1:8" hidden="1">
      <c r="A61" s="7">
        <v>2009</v>
      </c>
      <c r="B61" s="123" t="s">
        <v>642</v>
      </c>
      <c r="C61" s="123" t="s">
        <v>642</v>
      </c>
      <c r="D61" s="123" t="s">
        <v>642</v>
      </c>
      <c r="E61" s="123" t="s">
        <v>13</v>
      </c>
      <c r="F61" s="123" t="s">
        <v>13</v>
      </c>
      <c r="G61" s="7"/>
      <c r="H61" s="123" t="s">
        <v>54</v>
      </c>
    </row>
    <row r="62" spans="1:8" hidden="1">
      <c r="A62" s="7">
        <v>2010</v>
      </c>
      <c r="B62" s="123" t="s">
        <v>586</v>
      </c>
      <c r="C62" s="123" t="s">
        <v>586</v>
      </c>
      <c r="D62" s="123" t="s">
        <v>596</v>
      </c>
      <c r="E62" s="123" t="s">
        <v>13</v>
      </c>
      <c r="F62" s="123" t="s">
        <v>13</v>
      </c>
      <c r="G62" s="7"/>
      <c r="H62" s="123" t="s">
        <v>54</v>
      </c>
    </row>
    <row r="63" spans="1:8">
      <c r="A63" s="7">
        <v>2010</v>
      </c>
      <c r="B63" s="123" t="s">
        <v>586</v>
      </c>
      <c r="C63" s="123" t="s">
        <v>586</v>
      </c>
      <c r="D63" s="123" t="s">
        <v>87</v>
      </c>
      <c r="E63" s="123" t="s">
        <v>13</v>
      </c>
      <c r="F63" s="123" t="s">
        <v>13</v>
      </c>
      <c r="G63" s="7">
        <v>2736.0871190480002</v>
      </c>
      <c r="H63" s="123" t="s">
        <v>54</v>
      </c>
    </row>
    <row r="64" spans="1:8">
      <c r="A64" s="7">
        <v>2010</v>
      </c>
      <c r="B64" s="123" t="s">
        <v>586</v>
      </c>
      <c r="C64" s="123" t="s">
        <v>586</v>
      </c>
      <c r="D64" s="123" t="s">
        <v>88</v>
      </c>
      <c r="E64" s="123" t="s">
        <v>13</v>
      </c>
      <c r="F64" s="123" t="s">
        <v>13</v>
      </c>
      <c r="G64" s="7">
        <v>-1042.608700992</v>
      </c>
      <c r="H64" s="123" t="s">
        <v>54</v>
      </c>
    </row>
    <row r="65" spans="1:8" hidden="1">
      <c r="A65" s="7">
        <v>2010</v>
      </c>
      <c r="B65" s="123" t="s">
        <v>586</v>
      </c>
      <c r="C65" s="123" t="s">
        <v>586</v>
      </c>
      <c r="D65" s="123" t="s">
        <v>587</v>
      </c>
      <c r="E65" s="123" t="s">
        <v>13</v>
      </c>
      <c r="F65" s="123" t="s">
        <v>13</v>
      </c>
      <c r="G65" s="7"/>
      <c r="H65" s="123" t="s">
        <v>54</v>
      </c>
    </row>
    <row r="66" spans="1:8" hidden="1">
      <c r="A66" s="7">
        <v>2010</v>
      </c>
      <c r="B66" s="123" t="s">
        <v>586</v>
      </c>
      <c r="C66" s="123" t="s">
        <v>586</v>
      </c>
      <c r="D66" s="123" t="s">
        <v>597</v>
      </c>
      <c r="E66" s="123" t="s">
        <v>13</v>
      </c>
      <c r="F66" s="123" t="s">
        <v>13</v>
      </c>
      <c r="G66" s="7"/>
      <c r="H66" s="123" t="s">
        <v>54</v>
      </c>
    </row>
    <row r="67" spans="1:8">
      <c r="A67" s="7">
        <v>2010</v>
      </c>
      <c r="B67" s="123" t="s">
        <v>598</v>
      </c>
      <c r="C67" s="123" t="s">
        <v>598</v>
      </c>
      <c r="D67" s="123" t="s">
        <v>598</v>
      </c>
      <c r="E67" s="123" t="s">
        <v>13</v>
      </c>
      <c r="F67" s="123" t="s">
        <v>13</v>
      </c>
      <c r="G67" s="7">
        <v>1693.478418056</v>
      </c>
      <c r="H67" s="123" t="s">
        <v>54</v>
      </c>
    </row>
    <row r="68" spans="1:8">
      <c r="A68" s="7">
        <v>2010</v>
      </c>
      <c r="B68" s="123" t="s">
        <v>599</v>
      </c>
      <c r="C68" s="123" t="s">
        <v>599</v>
      </c>
      <c r="D68" s="123" t="s">
        <v>599</v>
      </c>
      <c r="E68" s="123" t="s">
        <v>13</v>
      </c>
      <c r="F68" s="123" t="s">
        <v>13</v>
      </c>
      <c r="G68" s="7">
        <v>1693.478418056</v>
      </c>
      <c r="H68" s="123" t="s">
        <v>54</v>
      </c>
    </row>
    <row r="69" spans="1:8" hidden="1">
      <c r="A69" s="7">
        <v>2010</v>
      </c>
      <c r="B69" s="123" t="s">
        <v>588</v>
      </c>
      <c r="C69" s="123" t="s">
        <v>588</v>
      </c>
      <c r="D69" s="123" t="s">
        <v>589</v>
      </c>
      <c r="E69" s="123" t="s">
        <v>13</v>
      </c>
      <c r="F69" s="123" t="s">
        <v>13</v>
      </c>
      <c r="G69" s="7"/>
      <c r="H69" s="123" t="s">
        <v>54</v>
      </c>
    </row>
    <row r="70" spans="1:8" hidden="1">
      <c r="A70" s="7">
        <v>2010</v>
      </c>
      <c r="B70" s="123" t="s">
        <v>588</v>
      </c>
      <c r="C70" s="123" t="s">
        <v>588</v>
      </c>
      <c r="D70" s="123" t="s">
        <v>591</v>
      </c>
      <c r="E70" s="123" t="s">
        <v>13</v>
      </c>
      <c r="F70" s="123" t="s">
        <v>13</v>
      </c>
      <c r="G70" s="7"/>
      <c r="H70" s="123" t="s">
        <v>54</v>
      </c>
    </row>
    <row r="71" spans="1:8">
      <c r="A71" s="7">
        <v>2010</v>
      </c>
      <c r="B71" s="123" t="s">
        <v>588</v>
      </c>
      <c r="C71" s="123" t="s">
        <v>588</v>
      </c>
      <c r="D71" s="123" t="s">
        <v>600</v>
      </c>
      <c r="E71" s="123" t="s">
        <v>13</v>
      </c>
      <c r="F71" s="123" t="s">
        <v>13</v>
      </c>
      <c r="G71" s="7">
        <v>-1041.8088638470001</v>
      </c>
      <c r="H71" s="123" t="s">
        <v>54</v>
      </c>
    </row>
    <row r="72" spans="1:8" hidden="1">
      <c r="A72" s="7">
        <v>2010</v>
      </c>
      <c r="B72" s="123" t="s">
        <v>588</v>
      </c>
      <c r="C72" s="123" t="s">
        <v>588</v>
      </c>
      <c r="D72" s="123" t="s">
        <v>601</v>
      </c>
      <c r="E72" s="123" t="s">
        <v>13</v>
      </c>
      <c r="F72" s="123" t="s">
        <v>13</v>
      </c>
      <c r="G72" s="7"/>
      <c r="H72" s="123" t="s">
        <v>54</v>
      </c>
    </row>
    <row r="73" spans="1:8">
      <c r="A73" s="7">
        <v>2010</v>
      </c>
      <c r="B73" s="123" t="s">
        <v>588</v>
      </c>
      <c r="C73" s="123" t="s">
        <v>588</v>
      </c>
      <c r="D73" s="123" t="s">
        <v>592</v>
      </c>
      <c r="E73" s="123" t="s">
        <v>13</v>
      </c>
      <c r="F73" s="123" t="s">
        <v>13</v>
      </c>
      <c r="G73" s="7">
        <v>-769.38790489899998</v>
      </c>
      <c r="H73" s="123" t="s">
        <v>54</v>
      </c>
    </row>
    <row r="74" spans="1:8">
      <c r="A74" s="7">
        <v>2010</v>
      </c>
      <c r="B74" s="123" t="s">
        <v>588</v>
      </c>
      <c r="C74" s="123" t="s">
        <v>588</v>
      </c>
      <c r="D74" s="123" t="s">
        <v>602</v>
      </c>
      <c r="E74" s="123" t="s">
        <v>13</v>
      </c>
      <c r="F74" s="123" t="s">
        <v>13</v>
      </c>
      <c r="G74" s="7">
        <v>82151.184369919007</v>
      </c>
      <c r="H74" s="123" t="s">
        <v>54</v>
      </c>
    </row>
    <row r="75" spans="1:8">
      <c r="A75" s="7">
        <v>2010</v>
      </c>
      <c r="B75" s="123" t="s">
        <v>588</v>
      </c>
      <c r="C75" s="123" t="s">
        <v>588</v>
      </c>
      <c r="D75" s="123" t="s">
        <v>603</v>
      </c>
      <c r="E75" s="123" t="s">
        <v>13</v>
      </c>
      <c r="F75" s="123" t="s">
        <v>13</v>
      </c>
      <c r="G75" s="7">
        <v>7008.1618233540003</v>
      </c>
      <c r="H75" s="123" t="s">
        <v>54</v>
      </c>
    </row>
    <row r="76" spans="1:8">
      <c r="A76" s="7">
        <v>2010</v>
      </c>
      <c r="B76" s="123" t="s">
        <v>588</v>
      </c>
      <c r="C76" s="123" t="s">
        <v>588</v>
      </c>
      <c r="D76" s="123" t="s">
        <v>604</v>
      </c>
      <c r="E76" s="123" t="s">
        <v>13</v>
      </c>
      <c r="F76" s="123" t="s">
        <v>13</v>
      </c>
      <c r="G76" s="7">
        <v>636.81891545999997</v>
      </c>
      <c r="H76" s="123" t="s">
        <v>54</v>
      </c>
    </row>
    <row r="77" spans="1:8" hidden="1">
      <c r="A77" s="7">
        <v>2010</v>
      </c>
      <c r="B77" s="123" t="s">
        <v>588</v>
      </c>
      <c r="C77" s="123" t="s">
        <v>588</v>
      </c>
      <c r="D77" s="123" t="s">
        <v>605</v>
      </c>
      <c r="E77" s="123" t="s">
        <v>13</v>
      </c>
      <c r="F77" s="123" t="s">
        <v>13</v>
      </c>
      <c r="G77" s="7"/>
      <c r="H77" s="123" t="s">
        <v>54</v>
      </c>
    </row>
    <row r="78" spans="1:8" hidden="1">
      <c r="A78" s="7">
        <v>2010</v>
      </c>
      <c r="B78" s="123" t="s">
        <v>588</v>
      </c>
      <c r="C78" s="123" t="s">
        <v>588</v>
      </c>
      <c r="D78" s="123" t="s">
        <v>606</v>
      </c>
      <c r="E78" s="123" t="s">
        <v>13</v>
      </c>
      <c r="F78" s="123" t="s">
        <v>13</v>
      </c>
      <c r="G78" s="7"/>
      <c r="H78" s="123" t="s">
        <v>54</v>
      </c>
    </row>
    <row r="79" spans="1:8">
      <c r="A79" s="7">
        <v>2010</v>
      </c>
      <c r="B79" s="123" t="s">
        <v>607</v>
      </c>
      <c r="C79" s="123" t="s">
        <v>607</v>
      </c>
      <c r="D79" s="123" t="s">
        <v>608</v>
      </c>
      <c r="E79" s="123" t="s">
        <v>13</v>
      </c>
      <c r="F79" s="123" t="s">
        <v>13</v>
      </c>
      <c r="G79" s="7">
        <v>12293.930843194999</v>
      </c>
      <c r="H79" s="123" t="s">
        <v>54</v>
      </c>
    </row>
    <row r="80" spans="1:8" hidden="1">
      <c r="A80" s="7">
        <v>2010</v>
      </c>
      <c r="B80" s="123" t="s">
        <v>607</v>
      </c>
      <c r="C80" s="123" t="s">
        <v>607</v>
      </c>
      <c r="D80" s="123" t="s">
        <v>609</v>
      </c>
      <c r="E80" s="123" t="s">
        <v>13</v>
      </c>
      <c r="F80" s="123" t="s">
        <v>13</v>
      </c>
      <c r="G80" s="7"/>
      <c r="H80" s="123" t="s">
        <v>54</v>
      </c>
    </row>
    <row r="81" spans="1:8" hidden="1">
      <c r="A81" s="7">
        <v>2010</v>
      </c>
      <c r="B81" s="123" t="s">
        <v>607</v>
      </c>
      <c r="C81" s="123" t="s">
        <v>607</v>
      </c>
      <c r="D81" s="123" t="s">
        <v>610</v>
      </c>
      <c r="E81" s="123" t="s">
        <v>13</v>
      </c>
      <c r="F81" s="123" t="s">
        <v>13</v>
      </c>
      <c r="G81" s="7"/>
      <c r="H81" s="123" t="s">
        <v>54</v>
      </c>
    </row>
    <row r="82" spans="1:8">
      <c r="A82" s="7">
        <v>2010</v>
      </c>
      <c r="B82" s="123" t="s">
        <v>530</v>
      </c>
      <c r="C82" s="123" t="s">
        <v>530</v>
      </c>
      <c r="D82" s="123" t="s">
        <v>530</v>
      </c>
      <c r="E82" s="123" t="s">
        <v>13</v>
      </c>
      <c r="F82" s="123" t="s">
        <v>13</v>
      </c>
      <c r="G82" s="7">
        <v>-10837.715538631999</v>
      </c>
      <c r="H82" s="123" t="s">
        <v>54</v>
      </c>
    </row>
    <row r="83" spans="1:8">
      <c r="A83" s="7">
        <v>2010</v>
      </c>
      <c r="B83" s="123" t="s">
        <v>611</v>
      </c>
      <c r="C83" s="123" t="s">
        <v>611</v>
      </c>
      <c r="D83" s="123" t="s">
        <v>611</v>
      </c>
      <c r="E83" s="123" t="s">
        <v>13</v>
      </c>
      <c r="F83" s="123" t="s">
        <v>13</v>
      </c>
      <c r="G83" s="7">
        <v>91134.662062606003</v>
      </c>
      <c r="H83" s="123" t="s">
        <v>54</v>
      </c>
    </row>
    <row r="84" spans="1:8">
      <c r="A84" s="7">
        <v>2010</v>
      </c>
      <c r="B84" s="123" t="s">
        <v>537</v>
      </c>
      <c r="C84" s="123" t="s">
        <v>538</v>
      </c>
      <c r="D84" s="123" t="s">
        <v>539</v>
      </c>
      <c r="E84" s="123" t="s">
        <v>13</v>
      </c>
      <c r="F84" s="123" t="s">
        <v>13</v>
      </c>
      <c r="G84" s="7">
        <v>1673.9715567359999</v>
      </c>
      <c r="H84" s="123" t="s">
        <v>54</v>
      </c>
    </row>
    <row r="85" spans="1:8">
      <c r="A85" s="7">
        <v>2010</v>
      </c>
      <c r="B85" s="123" t="s">
        <v>537</v>
      </c>
      <c r="C85" s="123" t="s">
        <v>538</v>
      </c>
      <c r="D85" s="123" t="s">
        <v>542</v>
      </c>
      <c r="E85" s="123" t="s">
        <v>13</v>
      </c>
      <c r="F85" s="123" t="s">
        <v>13</v>
      </c>
      <c r="G85" s="7">
        <v>5347.6505948849999</v>
      </c>
      <c r="H85" s="123" t="s">
        <v>54</v>
      </c>
    </row>
    <row r="86" spans="1:8">
      <c r="A86" s="7">
        <v>2010</v>
      </c>
      <c r="B86" s="123" t="s">
        <v>537</v>
      </c>
      <c r="C86" s="123" t="s">
        <v>538</v>
      </c>
      <c r="D86" s="123" t="s">
        <v>543</v>
      </c>
      <c r="E86" s="123" t="s">
        <v>13</v>
      </c>
      <c r="F86" s="123" t="s">
        <v>13</v>
      </c>
      <c r="G86" s="7">
        <v>110.71361484800001</v>
      </c>
      <c r="H86" s="123" t="s">
        <v>54</v>
      </c>
    </row>
    <row r="87" spans="1:8">
      <c r="A87" s="7">
        <v>2010</v>
      </c>
      <c r="B87" s="123" t="s">
        <v>537</v>
      </c>
      <c r="C87" s="123" t="s">
        <v>538</v>
      </c>
      <c r="D87" s="123" t="s">
        <v>544</v>
      </c>
      <c r="E87" s="123" t="s">
        <v>13</v>
      </c>
      <c r="F87" s="123" t="s">
        <v>13</v>
      </c>
      <c r="G87" s="7">
        <v>947.345874912</v>
      </c>
      <c r="H87" s="123" t="s">
        <v>54</v>
      </c>
    </row>
    <row r="88" spans="1:8">
      <c r="A88" s="7">
        <v>2010</v>
      </c>
      <c r="B88" s="123" t="s">
        <v>537</v>
      </c>
      <c r="C88" s="123" t="s">
        <v>538</v>
      </c>
      <c r="D88" s="123" t="s">
        <v>545</v>
      </c>
      <c r="E88" s="123" t="s">
        <v>13</v>
      </c>
      <c r="F88" s="123" t="s">
        <v>13</v>
      </c>
      <c r="G88" s="7">
        <v>357.13666818299998</v>
      </c>
      <c r="H88" s="123" t="s">
        <v>54</v>
      </c>
    </row>
    <row r="89" spans="1:8">
      <c r="A89" s="7">
        <v>2010</v>
      </c>
      <c r="B89" s="123" t="s">
        <v>537</v>
      </c>
      <c r="C89" s="123" t="s">
        <v>538</v>
      </c>
      <c r="D89" s="123" t="s">
        <v>546</v>
      </c>
      <c r="E89" s="123" t="s">
        <v>13</v>
      </c>
      <c r="F89" s="123" t="s">
        <v>13</v>
      </c>
      <c r="G89" s="7">
        <v>4198.7576960980005</v>
      </c>
      <c r="H89" s="123" t="s">
        <v>54</v>
      </c>
    </row>
    <row r="90" spans="1:8">
      <c r="A90" s="7">
        <v>2010</v>
      </c>
      <c r="B90" s="123" t="s">
        <v>537</v>
      </c>
      <c r="C90" s="123" t="s">
        <v>538</v>
      </c>
      <c r="D90" s="123" t="s">
        <v>547</v>
      </c>
      <c r="E90" s="123" t="s">
        <v>13</v>
      </c>
      <c r="F90" s="123" t="s">
        <v>13</v>
      </c>
      <c r="G90" s="7">
        <v>933.91217934600002</v>
      </c>
      <c r="H90" s="123" t="s">
        <v>54</v>
      </c>
    </row>
    <row r="91" spans="1:8">
      <c r="A91" s="7">
        <v>2010</v>
      </c>
      <c r="B91" s="123" t="s">
        <v>537</v>
      </c>
      <c r="C91" s="123" t="s">
        <v>538</v>
      </c>
      <c r="D91" s="123" t="s">
        <v>548</v>
      </c>
      <c r="E91" s="123" t="s">
        <v>13</v>
      </c>
      <c r="F91" s="123" t="s">
        <v>13</v>
      </c>
      <c r="G91" s="7">
        <v>1924.844781666</v>
      </c>
      <c r="H91" s="123" t="s">
        <v>54</v>
      </c>
    </row>
    <row r="92" spans="1:8">
      <c r="A92" s="7">
        <v>2010</v>
      </c>
      <c r="B92" s="123" t="s">
        <v>537</v>
      </c>
      <c r="C92" s="123" t="s">
        <v>538</v>
      </c>
      <c r="D92" s="123" t="s">
        <v>550</v>
      </c>
      <c r="E92" s="123" t="s">
        <v>13</v>
      </c>
      <c r="F92" s="123" t="s">
        <v>13</v>
      </c>
      <c r="G92" s="7">
        <v>1895.523557599</v>
      </c>
      <c r="H92" s="123" t="s">
        <v>54</v>
      </c>
    </row>
    <row r="93" spans="1:8">
      <c r="A93" s="7">
        <v>2010</v>
      </c>
      <c r="B93" s="123" t="s">
        <v>537</v>
      </c>
      <c r="C93" s="123" t="s">
        <v>538</v>
      </c>
      <c r="D93" s="123" t="s">
        <v>551</v>
      </c>
      <c r="E93" s="123" t="s">
        <v>13</v>
      </c>
      <c r="F93" s="123" t="s">
        <v>13</v>
      </c>
      <c r="G93" s="7">
        <v>433.080718037</v>
      </c>
      <c r="H93" s="123" t="s">
        <v>54</v>
      </c>
    </row>
    <row r="94" spans="1:8">
      <c r="A94" s="7">
        <v>2010</v>
      </c>
      <c r="B94" s="123" t="s">
        <v>537</v>
      </c>
      <c r="C94" s="123" t="s">
        <v>538</v>
      </c>
      <c r="D94" s="123" t="s">
        <v>552</v>
      </c>
      <c r="E94" s="123" t="s">
        <v>13</v>
      </c>
      <c r="F94" s="123" t="s">
        <v>13</v>
      </c>
      <c r="G94" s="7">
        <v>2701.5452915430001</v>
      </c>
      <c r="H94" s="123" t="s">
        <v>54</v>
      </c>
    </row>
    <row r="95" spans="1:8">
      <c r="A95" s="7">
        <v>2010</v>
      </c>
      <c r="B95" s="123" t="s">
        <v>537</v>
      </c>
      <c r="C95" s="123" t="s">
        <v>538</v>
      </c>
      <c r="D95" s="123" t="s">
        <v>567</v>
      </c>
      <c r="E95" s="123" t="s">
        <v>13</v>
      </c>
      <c r="F95" s="123" t="s">
        <v>13</v>
      </c>
      <c r="G95" s="7">
        <v>121.319163979</v>
      </c>
      <c r="H95" s="123" t="s">
        <v>54</v>
      </c>
    </row>
    <row r="96" spans="1:8">
      <c r="A96" s="7">
        <v>2010</v>
      </c>
      <c r="B96" s="123" t="s">
        <v>537</v>
      </c>
      <c r="C96" s="123" t="s">
        <v>538</v>
      </c>
      <c r="D96" s="123" t="s">
        <v>568</v>
      </c>
      <c r="E96" s="123" t="s">
        <v>13</v>
      </c>
      <c r="F96" s="123" t="s">
        <v>13</v>
      </c>
      <c r="G96" s="7">
        <v>2051.5706961830001</v>
      </c>
      <c r="H96" s="123" t="s">
        <v>54</v>
      </c>
    </row>
    <row r="97" spans="1:8">
      <c r="A97" s="7">
        <v>2010</v>
      </c>
      <c r="B97" s="123" t="s">
        <v>537</v>
      </c>
      <c r="C97" s="123" t="s">
        <v>538</v>
      </c>
      <c r="D97" s="123" t="s">
        <v>566</v>
      </c>
      <c r="E97" s="123" t="s">
        <v>13</v>
      </c>
      <c r="F97" s="123" t="s">
        <v>13</v>
      </c>
      <c r="G97" s="7">
        <v>371.09226545600001</v>
      </c>
      <c r="H97" s="123" t="s">
        <v>54</v>
      </c>
    </row>
    <row r="98" spans="1:8" hidden="1">
      <c r="A98" s="7">
        <v>2010</v>
      </c>
      <c r="B98" s="123" t="s">
        <v>537</v>
      </c>
      <c r="C98" s="123" t="s">
        <v>553</v>
      </c>
      <c r="D98" s="123" t="s">
        <v>554</v>
      </c>
      <c r="E98" s="123" t="s">
        <v>13</v>
      </c>
      <c r="F98" s="123" t="s">
        <v>13</v>
      </c>
      <c r="G98" s="7"/>
      <c r="H98" s="123" t="s">
        <v>54</v>
      </c>
    </row>
    <row r="99" spans="1:8">
      <c r="A99" s="7">
        <v>2010</v>
      </c>
      <c r="B99" s="123" t="s">
        <v>537</v>
      </c>
      <c r="C99" s="123" t="s">
        <v>553</v>
      </c>
      <c r="D99" s="123" t="s">
        <v>555</v>
      </c>
      <c r="E99" s="123" t="s">
        <v>13</v>
      </c>
      <c r="F99" s="123" t="s">
        <v>13</v>
      </c>
      <c r="G99" s="7">
        <v>0</v>
      </c>
      <c r="H99" s="123" t="s">
        <v>54</v>
      </c>
    </row>
    <row r="100" spans="1:8">
      <c r="A100" s="7">
        <v>2010</v>
      </c>
      <c r="B100" s="123" t="s">
        <v>537</v>
      </c>
      <c r="C100" s="123" t="s">
        <v>553</v>
      </c>
      <c r="D100" s="123" t="s">
        <v>560</v>
      </c>
      <c r="E100" s="123" t="s">
        <v>13</v>
      </c>
      <c r="F100" s="123" t="s">
        <v>13</v>
      </c>
      <c r="G100" s="7">
        <v>0</v>
      </c>
      <c r="H100" s="123" t="s">
        <v>54</v>
      </c>
    </row>
    <row r="101" spans="1:8">
      <c r="A101" s="7">
        <v>2010</v>
      </c>
      <c r="B101" s="123" t="s">
        <v>537</v>
      </c>
      <c r="C101" s="123" t="s">
        <v>553</v>
      </c>
      <c r="D101" s="123" t="s">
        <v>559</v>
      </c>
      <c r="E101" s="123" t="s">
        <v>13</v>
      </c>
      <c r="F101" s="123" t="s">
        <v>13</v>
      </c>
      <c r="G101" s="7">
        <v>0</v>
      </c>
      <c r="H101" s="123" t="s">
        <v>54</v>
      </c>
    </row>
    <row r="102" spans="1:8">
      <c r="A102" s="7">
        <v>2010</v>
      </c>
      <c r="B102" s="123" t="s">
        <v>537</v>
      </c>
      <c r="C102" s="123" t="s">
        <v>553</v>
      </c>
      <c r="D102" s="123" t="s">
        <v>188</v>
      </c>
      <c r="E102" s="123" t="s">
        <v>13</v>
      </c>
      <c r="F102" s="123" t="s">
        <v>13</v>
      </c>
      <c r="G102" s="7">
        <v>164.05143154300001</v>
      </c>
      <c r="H102" s="123" t="s">
        <v>54</v>
      </c>
    </row>
    <row r="103" spans="1:8" hidden="1">
      <c r="A103" s="7">
        <v>2010</v>
      </c>
      <c r="B103" s="123" t="s">
        <v>537</v>
      </c>
      <c r="C103" s="123" t="s">
        <v>553</v>
      </c>
      <c r="D103" s="123" t="s">
        <v>571</v>
      </c>
      <c r="E103" s="123" t="s">
        <v>13</v>
      </c>
      <c r="F103" s="123" t="s">
        <v>13</v>
      </c>
      <c r="G103" s="7"/>
      <c r="H103" s="123" t="s">
        <v>54</v>
      </c>
    </row>
    <row r="104" spans="1:8" hidden="1">
      <c r="A104" s="7">
        <v>2010</v>
      </c>
      <c r="B104" s="123" t="s">
        <v>537</v>
      </c>
      <c r="C104" s="123" t="s">
        <v>553</v>
      </c>
      <c r="D104" s="123" t="s">
        <v>573</v>
      </c>
      <c r="E104" s="123" t="s">
        <v>13</v>
      </c>
      <c r="F104" s="123" t="s">
        <v>13</v>
      </c>
      <c r="G104" s="7"/>
      <c r="H104" s="123" t="s">
        <v>54</v>
      </c>
    </row>
    <row r="105" spans="1:8" hidden="1">
      <c r="A105" s="7">
        <v>2010</v>
      </c>
      <c r="B105" s="123" t="s">
        <v>537</v>
      </c>
      <c r="C105" s="123" t="s">
        <v>553</v>
      </c>
      <c r="D105" s="123" t="s">
        <v>558</v>
      </c>
      <c r="E105" s="123" t="s">
        <v>13</v>
      </c>
      <c r="F105" s="123" t="s">
        <v>13</v>
      </c>
      <c r="G105" s="7"/>
      <c r="H105" s="123" t="s">
        <v>54</v>
      </c>
    </row>
    <row r="106" spans="1:8" hidden="1">
      <c r="A106" s="7">
        <v>2010</v>
      </c>
      <c r="B106" s="123" t="s">
        <v>537</v>
      </c>
      <c r="C106" s="123" t="s">
        <v>553</v>
      </c>
      <c r="D106" s="123" t="s">
        <v>191</v>
      </c>
      <c r="E106" s="123" t="s">
        <v>13</v>
      </c>
      <c r="F106" s="123" t="s">
        <v>13</v>
      </c>
      <c r="G106" s="7"/>
      <c r="H106" s="123" t="s">
        <v>54</v>
      </c>
    </row>
    <row r="107" spans="1:8" hidden="1">
      <c r="A107" s="7">
        <v>2010</v>
      </c>
      <c r="B107" s="123" t="s">
        <v>537</v>
      </c>
      <c r="C107" s="123" t="s">
        <v>553</v>
      </c>
      <c r="D107" s="123" t="s">
        <v>561</v>
      </c>
      <c r="E107" s="123" t="s">
        <v>13</v>
      </c>
      <c r="F107" s="123" t="s">
        <v>13</v>
      </c>
      <c r="G107" s="7"/>
      <c r="H107" s="123" t="s">
        <v>54</v>
      </c>
    </row>
    <row r="108" spans="1:8">
      <c r="A108" s="7">
        <v>2010</v>
      </c>
      <c r="B108" s="123" t="s">
        <v>537</v>
      </c>
      <c r="C108" s="123" t="s">
        <v>564</v>
      </c>
      <c r="D108" s="123" t="s">
        <v>180</v>
      </c>
      <c r="E108" s="123" t="s">
        <v>13</v>
      </c>
      <c r="F108" s="123" t="s">
        <v>13</v>
      </c>
      <c r="G108" s="7">
        <v>30771.025693716001</v>
      </c>
      <c r="H108" s="123" t="s">
        <v>54</v>
      </c>
    </row>
    <row r="109" spans="1:8">
      <c r="A109" s="7">
        <v>2010</v>
      </c>
      <c r="B109" s="123" t="s">
        <v>537</v>
      </c>
      <c r="C109" s="123" t="s">
        <v>556</v>
      </c>
      <c r="D109" s="123" t="s">
        <v>576</v>
      </c>
      <c r="E109" s="123" t="s">
        <v>13</v>
      </c>
      <c r="F109" s="123" t="s">
        <v>13</v>
      </c>
      <c r="G109" s="7">
        <v>9334.0893564220005</v>
      </c>
      <c r="H109" s="123" t="s">
        <v>54</v>
      </c>
    </row>
    <row r="110" spans="1:8">
      <c r="A110" s="7">
        <v>2010</v>
      </c>
      <c r="B110" s="123" t="s">
        <v>537</v>
      </c>
      <c r="C110" s="123" t="s">
        <v>556</v>
      </c>
      <c r="D110" s="123" t="s">
        <v>577</v>
      </c>
      <c r="E110" s="123" t="s">
        <v>13</v>
      </c>
      <c r="F110" s="123" t="s">
        <v>13</v>
      </c>
      <c r="G110" s="7">
        <v>3135.249865412</v>
      </c>
      <c r="H110" s="123" t="s">
        <v>54</v>
      </c>
    </row>
    <row r="111" spans="1:8">
      <c r="A111" s="7">
        <v>2010</v>
      </c>
      <c r="B111" s="123" t="s">
        <v>537</v>
      </c>
      <c r="C111" s="123" t="s">
        <v>556</v>
      </c>
      <c r="D111" s="123" t="s">
        <v>578</v>
      </c>
      <c r="E111" s="123" t="s">
        <v>13</v>
      </c>
      <c r="F111" s="123" t="s">
        <v>13</v>
      </c>
      <c r="G111" s="7">
        <v>3654.8801824349998</v>
      </c>
      <c r="H111" s="123" t="s">
        <v>54</v>
      </c>
    </row>
    <row r="112" spans="1:8">
      <c r="A112" s="7">
        <v>2010</v>
      </c>
      <c r="B112" s="123" t="s">
        <v>537</v>
      </c>
      <c r="C112" s="123" t="s">
        <v>556</v>
      </c>
      <c r="D112" s="123" t="s">
        <v>579</v>
      </c>
      <c r="E112" s="123" t="s">
        <v>13</v>
      </c>
      <c r="F112" s="123" t="s">
        <v>13</v>
      </c>
      <c r="G112" s="7">
        <v>1777.365263164</v>
      </c>
      <c r="H112" s="123" t="s">
        <v>54</v>
      </c>
    </row>
    <row r="113" spans="1:8">
      <c r="A113" s="7">
        <v>2010</v>
      </c>
      <c r="B113" s="123" t="s">
        <v>537</v>
      </c>
      <c r="C113" s="123" t="s">
        <v>556</v>
      </c>
      <c r="D113" s="123" t="s">
        <v>580</v>
      </c>
      <c r="E113" s="123" t="s">
        <v>13</v>
      </c>
      <c r="F113" s="123" t="s">
        <v>13</v>
      </c>
      <c r="G113" s="7">
        <v>1702.0866595299999</v>
      </c>
      <c r="H113" s="123" t="s">
        <v>54</v>
      </c>
    </row>
    <row r="114" spans="1:8">
      <c r="A114" s="7">
        <v>2010</v>
      </c>
      <c r="B114" s="123" t="s">
        <v>537</v>
      </c>
      <c r="C114" s="123" t="s">
        <v>556</v>
      </c>
      <c r="D114" s="123" t="s">
        <v>581</v>
      </c>
      <c r="E114" s="123" t="s">
        <v>13</v>
      </c>
      <c r="F114" s="123" t="s">
        <v>13</v>
      </c>
      <c r="G114" s="7">
        <v>4581.8467668599997</v>
      </c>
      <c r="H114" s="123" t="s">
        <v>54</v>
      </c>
    </row>
    <row r="115" spans="1:8">
      <c r="A115" s="7">
        <v>2010</v>
      </c>
      <c r="B115" s="123" t="s">
        <v>537</v>
      </c>
      <c r="C115" s="123" t="s">
        <v>562</v>
      </c>
      <c r="D115" s="123" t="s">
        <v>582</v>
      </c>
      <c r="E115" s="123" t="s">
        <v>13</v>
      </c>
      <c r="F115" s="123" t="s">
        <v>13</v>
      </c>
      <c r="G115" s="7">
        <v>2766.9253826559998</v>
      </c>
      <c r="H115" s="123" t="s">
        <v>54</v>
      </c>
    </row>
    <row r="116" spans="1:8">
      <c r="A116" s="7">
        <v>2010</v>
      </c>
      <c r="B116" s="123" t="s">
        <v>537</v>
      </c>
      <c r="C116" s="123" t="s">
        <v>562</v>
      </c>
      <c r="D116" s="123" t="s">
        <v>583</v>
      </c>
      <c r="E116" s="123" t="s">
        <v>13</v>
      </c>
      <c r="F116" s="123" t="s">
        <v>13</v>
      </c>
      <c r="G116" s="7">
        <v>5583.8008221979999</v>
      </c>
      <c r="H116" s="123" t="s">
        <v>54</v>
      </c>
    </row>
    <row r="117" spans="1:8">
      <c r="A117" s="7">
        <v>2010</v>
      </c>
      <c r="B117" s="123" t="s">
        <v>537</v>
      </c>
      <c r="C117" s="123" t="s">
        <v>562</v>
      </c>
      <c r="D117" s="123" t="s">
        <v>214</v>
      </c>
      <c r="E117" s="123" t="s">
        <v>13</v>
      </c>
      <c r="F117" s="123" t="s">
        <v>13</v>
      </c>
      <c r="G117" s="7">
        <v>1606.7614885180001</v>
      </c>
      <c r="H117" s="123" t="s">
        <v>54</v>
      </c>
    </row>
    <row r="118" spans="1:8">
      <c r="A118" s="7">
        <v>2010</v>
      </c>
      <c r="B118" s="123" t="s">
        <v>537</v>
      </c>
      <c r="C118" s="123" t="s">
        <v>562</v>
      </c>
      <c r="D118" s="123" t="s">
        <v>584</v>
      </c>
      <c r="E118" s="123" t="s">
        <v>13</v>
      </c>
      <c r="F118" s="123" t="s">
        <v>13</v>
      </c>
      <c r="G118" s="7">
        <v>1299.1589733349999</v>
      </c>
      <c r="H118" s="123" t="s">
        <v>54</v>
      </c>
    </row>
    <row r="119" spans="1:8">
      <c r="A119" s="7">
        <v>2010</v>
      </c>
      <c r="B119" s="123" t="s">
        <v>537</v>
      </c>
      <c r="C119" s="123" t="s">
        <v>565</v>
      </c>
      <c r="D119" s="123" t="s">
        <v>500</v>
      </c>
      <c r="E119" s="123" t="s">
        <v>13</v>
      </c>
      <c r="F119" s="123" t="s">
        <v>13</v>
      </c>
      <c r="G119" s="7">
        <v>2009.1615839999999</v>
      </c>
      <c r="H119" s="123" t="s">
        <v>54</v>
      </c>
    </row>
    <row r="120" spans="1:8" hidden="1">
      <c r="A120" s="7">
        <v>2010</v>
      </c>
      <c r="B120" s="123" t="s">
        <v>537</v>
      </c>
      <c r="C120" s="123" t="s">
        <v>585</v>
      </c>
      <c r="D120" s="123" t="s">
        <v>183</v>
      </c>
      <c r="E120" s="123" t="s">
        <v>13</v>
      </c>
      <c r="F120" s="123" t="s">
        <v>13</v>
      </c>
      <c r="G120" s="7"/>
      <c r="H120" s="123" t="s">
        <v>54</v>
      </c>
    </row>
    <row r="121" spans="1:8" hidden="1">
      <c r="A121" s="7">
        <v>2010</v>
      </c>
      <c r="B121" s="123" t="s">
        <v>642</v>
      </c>
      <c r="C121" s="123" t="s">
        <v>642</v>
      </c>
      <c r="D121" s="123" t="s">
        <v>642</v>
      </c>
      <c r="E121" s="123" t="s">
        <v>13</v>
      </c>
      <c r="F121" s="123" t="s">
        <v>13</v>
      </c>
      <c r="G121" s="7"/>
      <c r="H121" s="123" t="s">
        <v>54</v>
      </c>
    </row>
    <row r="122" spans="1:8" hidden="1">
      <c r="A122" s="7">
        <v>2011</v>
      </c>
      <c r="B122" s="123" t="s">
        <v>586</v>
      </c>
      <c r="C122" s="123" t="s">
        <v>586</v>
      </c>
      <c r="D122" s="123" t="s">
        <v>596</v>
      </c>
      <c r="E122" s="123" t="s">
        <v>13</v>
      </c>
      <c r="F122" s="123" t="s">
        <v>13</v>
      </c>
      <c r="G122" s="7"/>
      <c r="H122" s="123" t="s">
        <v>54</v>
      </c>
    </row>
    <row r="123" spans="1:8">
      <c r="A123" s="7">
        <v>2011</v>
      </c>
      <c r="B123" s="123" t="s">
        <v>586</v>
      </c>
      <c r="C123" s="123" t="s">
        <v>586</v>
      </c>
      <c r="D123" s="123" t="s">
        <v>87</v>
      </c>
      <c r="E123" s="123" t="s">
        <v>13</v>
      </c>
      <c r="F123" s="123" t="s">
        <v>13</v>
      </c>
      <c r="G123" s="7">
        <v>2634.313175835</v>
      </c>
      <c r="H123" s="123" t="s">
        <v>54</v>
      </c>
    </row>
    <row r="124" spans="1:8">
      <c r="A124" s="7">
        <v>2011</v>
      </c>
      <c r="B124" s="123" t="s">
        <v>586</v>
      </c>
      <c r="C124" s="123" t="s">
        <v>586</v>
      </c>
      <c r="D124" s="123" t="s">
        <v>88</v>
      </c>
      <c r="E124" s="123" t="s">
        <v>13</v>
      </c>
      <c r="F124" s="123" t="s">
        <v>13</v>
      </c>
      <c r="G124" s="7">
        <v>-869.65329182100004</v>
      </c>
      <c r="H124" s="123" t="s">
        <v>54</v>
      </c>
    </row>
    <row r="125" spans="1:8" hidden="1">
      <c r="A125" s="7">
        <v>2011</v>
      </c>
      <c r="B125" s="123" t="s">
        <v>586</v>
      </c>
      <c r="C125" s="123" t="s">
        <v>586</v>
      </c>
      <c r="D125" s="123" t="s">
        <v>587</v>
      </c>
      <c r="E125" s="123" t="s">
        <v>13</v>
      </c>
      <c r="F125" s="123" t="s">
        <v>13</v>
      </c>
      <c r="G125" s="7"/>
      <c r="H125" s="123" t="s">
        <v>54</v>
      </c>
    </row>
    <row r="126" spans="1:8" hidden="1">
      <c r="A126" s="7">
        <v>2011</v>
      </c>
      <c r="B126" s="123" t="s">
        <v>586</v>
      </c>
      <c r="C126" s="123" t="s">
        <v>586</v>
      </c>
      <c r="D126" s="123" t="s">
        <v>597</v>
      </c>
      <c r="E126" s="123" t="s">
        <v>13</v>
      </c>
      <c r="F126" s="123" t="s">
        <v>13</v>
      </c>
      <c r="G126" s="7"/>
      <c r="H126" s="123" t="s">
        <v>54</v>
      </c>
    </row>
    <row r="127" spans="1:8">
      <c r="A127" s="7">
        <v>2011</v>
      </c>
      <c r="B127" s="123" t="s">
        <v>598</v>
      </c>
      <c r="C127" s="123" t="s">
        <v>598</v>
      </c>
      <c r="D127" s="123" t="s">
        <v>598</v>
      </c>
      <c r="E127" s="123" t="s">
        <v>13</v>
      </c>
      <c r="F127" s="123" t="s">
        <v>13</v>
      </c>
      <c r="G127" s="7">
        <v>1764.659884014</v>
      </c>
      <c r="H127" s="123" t="s">
        <v>54</v>
      </c>
    </row>
    <row r="128" spans="1:8">
      <c r="A128" s="7">
        <v>2011</v>
      </c>
      <c r="B128" s="123" t="s">
        <v>599</v>
      </c>
      <c r="C128" s="123" t="s">
        <v>599</v>
      </c>
      <c r="D128" s="123" t="s">
        <v>599</v>
      </c>
      <c r="E128" s="123" t="s">
        <v>13</v>
      </c>
      <c r="F128" s="123" t="s">
        <v>13</v>
      </c>
      <c r="G128" s="7">
        <v>1764.659884014</v>
      </c>
      <c r="H128" s="123" t="s">
        <v>54</v>
      </c>
    </row>
    <row r="129" spans="1:8" hidden="1">
      <c r="A129" s="7">
        <v>2011</v>
      </c>
      <c r="B129" s="123" t="s">
        <v>588</v>
      </c>
      <c r="C129" s="123" t="s">
        <v>588</v>
      </c>
      <c r="D129" s="123" t="s">
        <v>589</v>
      </c>
      <c r="E129" s="123" t="s">
        <v>13</v>
      </c>
      <c r="F129" s="123" t="s">
        <v>13</v>
      </c>
      <c r="G129" s="7"/>
      <c r="H129" s="123" t="s">
        <v>54</v>
      </c>
    </row>
    <row r="130" spans="1:8" hidden="1">
      <c r="A130" s="7">
        <v>2011</v>
      </c>
      <c r="B130" s="123" t="s">
        <v>588</v>
      </c>
      <c r="C130" s="123" t="s">
        <v>588</v>
      </c>
      <c r="D130" s="123" t="s">
        <v>591</v>
      </c>
      <c r="E130" s="123" t="s">
        <v>13</v>
      </c>
      <c r="F130" s="123" t="s">
        <v>13</v>
      </c>
      <c r="G130" s="7"/>
      <c r="H130" s="123" t="s">
        <v>54</v>
      </c>
    </row>
    <row r="131" spans="1:8">
      <c r="A131" s="7">
        <v>2011</v>
      </c>
      <c r="B131" s="123" t="s">
        <v>588</v>
      </c>
      <c r="C131" s="123" t="s">
        <v>588</v>
      </c>
      <c r="D131" s="123" t="s">
        <v>600</v>
      </c>
      <c r="E131" s="123" t="s">
        <v>13</v>
      </c>
      <c r="F131" s="123" t="s">
        <v>13</v>
      </c>
      <c r="G131" s="7">
        <v>-10.591954209000001</v>
      </c>
      <c r="H131" s="123" t="s">
        <v>54</v>
      </c>
    </row>
    <row r="132" spans="1:8" hidden="1">
      <c r="A132" s="7">
        <v>2011</v>
      </c>
      <c r="B132" s="123" t="s">
        <v>588</v>
      </c>
      <c r="C132" s="123" t="s">
        <v>588</v>
      </c>
      <c r="D132" s="123" t="s">
        <v>601</v>
      </c>
      <c r="E132" s="123" t="s">
        <v>13</v>
      </c>
      <c r="F132" s="123" t="s">
        <v>13</v>
      </c>
      <c r="G132" s="7"/>
      <c r="H132" s="123" t="s">
        <v>54</v>
      </c>
    </row>
    <row r="133" spans="1:8">
      <c r="A133" s="7">
        <v>2011</v>
      </c>
      <c r="B133" s="123" t="s">
        <v>588</v>
      </c>
      <c r="C133" s="123" t="s">
        <v>588</v>
      </c>
      <c r="D133" s="123" t="s">
        <v>592</v>
      </c>
      <c r="E133" s="123" t="s">
        <v>13</v>
      </c>
      <c r="F133" s="123" t="s">
        <v>13</v>
      </c>
      <c r="G133" s="7">
        <v>-764.24689968500002</v>
      </c>
      <c r="H133" s="123" t="s">
        <v>54</v>
      </c>
    </row>
    <row r="134" spans="1:8">
      <c r="A134" s="7">
        <v>2011</v>
      </c>
      <c r="B134" s="123" t="s">
        <v>588</v>
      </c>
      <c r="C134" s="123" t="s">
        <v>588</v>
      </c>
      <c r="D134" s="123" t="s">
        <v>602</v>
      </c>
      <c r="E134" s="123" t="s">
        <v>13</v>
      </c>
      <c r="F134" s="123" t="s">
        <v>13</v>
      </c>
      <c r="G134" s="7">
        <v>72421.091239991001</v>
      </c>
      <c r="H134" s="123" t="s">
        <v>54</v>
      </c>
    </row>
    <row r="135" spans="1:8">
      <c r="A135" s="7">
        <v>2011</v>
      </c>
      <c r="B135" s="123" t="s">
        <v>588</v>
      </c>
      <c r="C135" s="123" t="s">
        <v>588</v>
      </c>
      <c r="D135" s="123" t="s">
        <v>603</v>
      </c>
      <c r="E135" s="123" t="s">
        <v>13</v>
      </c>
      <c r="F135" s="123" t="s">
        <v>13</v>
      </c>
      <c r="G135" s="7">
        <v>7068.5543917280002</v>
      </c>
      <c r="H135" s="123" t="s">
        <v>54</v>
      </c>
    </row>
    <row r="136" spans="1:8">
      <c r="A136" s="7">
        <v>2011</v>
      </c>
      <c r="B136" s="123" t="s">
        <v>588</v>
      </c>
      <c r="C136" s="123" t="s">
        <v>588</v>
      </c>
      <c r="D136" s="123" t="s">
        <v>604</v>
      </c>
      <c r="E136" s="123" t="s">
        <v>13</v>
      </c>
      <c r="F136" s="123" t="s">
        <v>13</v>
      </c>
      <c r="G136" s="7">
        <v>2.5122730000000002E-3</v>
      </c>
      <c r="H136" s="123" t="s">
        <v>54</v>
      </c>
    </row>
    <row r="137" spans="1:8" hidden="1">
      <c r="A137" s="7">
        <v>2011</v>
      </c>
      <c r="B137" s="123" t="s">
        <v>588</v>
      </c>
      <c r="C137" s="123" t="s">
        <v>588</v>
      </c>
      <c r="D137" s="123" t="s">
        <v>605</v>
      </c>
      <c r="E137" s="123" t="s">
        <v>13</v>
      </c>
      <c r="F137" s="123" t="s">
        <v>13</v>
      </c>
      <c r="G137" s="7"/>
      <c r="H137" s="123" t="s">
        <v>54</v>
      </c>
    </row>
    <row r="138" spans="1:8" hidden="1">
      <c r="A138" s="7">
        <v>2011</v>
      </c>
      <c r="B138" s="123" t="s">
        <v>588</v>
      </c>
      <c r="C138" s="123" t="s">
        <v>588</v>
      </c>
      <c r="D138" s="123" t="s">
        <v>606</v>
      </c>
      <c r="E138" s="123" t="s">
        <v>13</v>
      </c>
      <c r="F138" s="123" t="s">
        <v>13</v>
      </c>
      <c r="G138" s="7"/>
      <c r="H138" s="123" t="s">
        <v>54</v>
      </c>
    </row>
    <row r="139" spans="1:8">
      <c r="A139" s="7">
        <v>2011</v>
      </c>
      <c r="B139" s="123" t="s">
        <v>607</v>
      </c>
      <c r="C139" s="123" t="s">
        <v>607</v>
      </c>
      <c r="D139" s="123" t="s">
        <v>608</v>
      </c>
      <c r="E139" s="123" t="s">
        <v>13</v>
      </c>
      <c r="F139" s="123" t="s">
        <v>13</v>
      </c>
      <c r="G139" s="7">
        <v>18318.454086751</v>
      </c>
      <c r="H139" s="123" t="s">
        <v>54</v>
      </c>
    </row>
    <row r="140" spans="1:8" hidden="1">
      <c r="A140" s="7">
        <v>2011</v>
      </c>
      <c r="B140" s="123" t="s">
        <v>607</v>
      </c>
      <c r="C140" s="123" t="s">
        <v>607</v>
      </c>
      <c r="D140" s="123" t="s">
        <v>609</v>
      </c>
      <c r="E140" s="123" t="s">
        <v>13</v>
      </c>
      <c r="F140" s="123" t="s">
        <v>13</v>
      </c>
      <c r="G140" s="7"/>
      <c r="H140" s="123" t="s">
        <v>54</v>
      </c>
    </row>
    <row r="141" spans="1:8" hidden="1">
      <c r="A141" s="7">
        <v>2011</v>
      </c>
      <c r="B141" s="123" t="s">
        <v>607</v>
      </c>
      <c r="C141" s="123" t="s">
        <v>607</v>
      </c>
      <c r="D141" s="123" t="s">
        <v>610</v>
      </c>
      <c r="E141" s="123" t="s">
        <v>13</v>
      </c>
      <c r="F141" s="123" t="s">
        <v>13</v>
      </c>
      <c r="G141" s="7"/>
      <c r="H141" s="123" t="s">
        <v>54</v>
      </c>
    </row>
    <row r="142" spans="1:8">
      <c r="A142" s="7">
        <v>2011</v>
      </c>
      <c r="B142" s="123" t="s">
        <v>530</v>
      </c>
      <c r="C142" s="123" t="s">
        <v>530</v>
      </c>
      <c r="D142" s="123" t="s">
        <v>530</v>
      </c>
      <c r="E142" s="123" t="s">
        <v>13</v>
      </c>
      <c r="F142" s="123" t="s">
        <v>13</v>
      </c>
      <c r="G142" s="7">
        <v>-10178.932908930999</v>
      </c>
      <c r="H142" s="123" t="s">
        <v>54</v>
      </c>
    </row>
    <row r="143" spans="1:8">
      <c r="A143" s="7">
        <v>2011</v>
      </c>
      <c r="B143" s="123" t="s">
        <v>611</v>
      </c>
      <c r="C143" s="123" t="s">
        <v>611</v>
      </c>
      <c r="D143" s="123" t="s">
        <v>611</v>
      </c>
      <c r="E143" s="123" t="s">
        <v>13</v>
      </c>
      <c r="F143" s="123" t="s">
        <v>13</v>
      </c>
      <c r="G143" s="7">
        <v>88618.990351932996</v>
      </c>
      <c r="H143" s="123" t="s">
        <v>54</v>
      </c>
    </row>
    <row r="144" spans="1:8">
      <c r="A144" s="7">
        <v>2011</v>
      </c>
      <c r="B144" s="123" t="s">
        <v>537</v>
      </c>
      <c r="C144" s="123" t="s">
        <v>538</v>
      </c>
      <c r="D144" s="123" t="s">
        <v>539</v>
      </c>
      <c r="E144" s="123" t="s">
        <v>13</v>
      </c>
      <c r="F144" s="123" t="s">
        <v>13</v>
      </c>
      <c r="G144" s="7">
        <v>1792.5465517790001</v>
      </c>
      <c r="H144" s="123" t="s">
        <v>54</v>
      </c>
    </row>
    <row r="145" spans="1:8">
      <c r="A145" s="7">
        <v>2011</v>
      </c>
      <c r="B145" s="123" t="s">
        <v>537</v>
      </c>
      <c r="C145" s="123" t="s">
        <v>538</v>
      </c>
      <c r="D145" s="123" t="s">
        <v>542</v>
      </c>
      <c r="E145" s="123" t="s">
        <v>13</v>
      </c>
      <c r="F145" s="123" t="s">
        <v>13</v>
      </c>
      <c r="G145" s="7">
        <v>5313.6523027290004</v>
      </c>
      <c r="H145" s="123" t="s">
        <v>54</v>
      </c>
    </row>
    <row r="146" spans="1:8">
      <c r="A146" s="7">
        <v>2011</v>
      </c>
      <c r="B146" s="123" t="s">
        <v>537</v>
      </c>
      <c r="C146" s="123" t="s">
        <v>538</v>
      </c>
      <c r="D146" s="123" t="s">
        <v>543</v>
      </c>
      <c r="E146" s="123" t="s">
        <v>13</v>
      </c>
      <c r="F146" s="123" t="s">
        <v>13</v>
      </c>
      <c r="G146" s="7">
        <v>129.776062755</v>
      </c>
      <c r="H146" s="123" t="s">
        <v>54</v>
      </c>
    </row>
    <row r="147" spans="1:8">
      <c r="A147" s="7">
        <v>2011</v>
      </c>
      <c r="B147" s="123" t="s">
        <v>537</v>
      </c>
      <c r="C147" s="123" t="s">
        <v>538</v>
      </c>
      <c r="D147" s="123" t="s">
        <v>544</v>
      </c>
      <c r="E147" s="123" t="s">
        <v>13</v>
      </c>
      <c r="F147" s="123" t="s">
        <v>13</v>
      </c>
      <c r="G147" s="7">
        <v>892.65098083700002</v>
      </c>
      <c r="H147" s="123" t="s">
        <v>54</v>
      </c>
    </row>
    <row r="148" spans="1:8">
      <c r="A148" s="7">
        <v>2011</v>
      </c>
      <c r="B148" s="123" t="s">
        <v>537</v>
      </c>
      <c r="C148" s="123" t="s">
        <v>538</v>
      </c>
      <c r="D148" s="123" t="s">
        <v>545</v>
      </c>
      <c r="E148" s="123" t="s">
        <v>13</v>
      </c>
      <c r="F148" s="123" t="s">
        <v>13</v>
      </c>
      <c r="G148" s="7">
        <v>398.25665607000002</v>
      </c>
      <c r="H148" s="123" t="s">
        <v>54</v>
      </c>
    </row>
    <row r="149" spans="1:8">
      <c r="A149" s="7">
        <v>2011</v>
      </c>
      <c r="B149" s="123" t="s">
        <v>537</v>
      </c>
      <c r="C149" s="123" t="s">
        <v>538</v>
      </c>
      <c r="D149" s="123" t="s">
        <v>546</v>
      </c>
      <c r="E149" s="123" t="s">
        <v>13</v>
      </c>
      <c r="F149" s="123" t="s">
        <v>13</v>
      </c>
      <c r="G149" s="7">
        <v>3388.4318521529999</v>
      </c>
      <c r="H149" s="123" t="s">
        <v>54</v>
      </c>
    </row>
    <row r="150" spans="1:8">
      <c r="A150" s="7">
        <v>2011</v>
      </c>
      <c r="B150" s="123" t="s">
        <v>537</v>
      </c>
      <c r="C150" s="123" t="s">
        <v>538</v>
      </c>
      <c r="D150" s="123" t="s">
        <v>547</v>
      </c>
      <c r="E150" s="123" t="s">
        <v>13</v>
      </c>
      <c r="F150" s="123" t="s">
        <v>13</v>
      </c>
      <c r="G150" s="7">
        <v>677.07547526500002</v>
      </c>
      <c r="H150" s="123" t="s">
        <v>54</v>
      </c>
    </row>
    <row r="151" spans="1:8">
      <c r="A151" s="7">
        <v>2011</v>
      </c>
      <c r="B151" s="123" t="s">
        <v>537</v>
      </c>
      <c r="C151" s="123" t="s">
        <v>538</v>
      </c>
      <c r="D151" s="123" t="s">
        <v>548</v>
      </c>
      <c r="E151" s="123" t="s">
        <v>13</v>
      </c>
      <c r="F151" s="123" t="s">
        <v>13</v>
      </c>
      <c r="G151" s="7">
        <v>1934.462197953</v>
      </c>
      <c r="H151" s="123" t="s">
        <v>54</v>
      </c>
    </row>
    <row r="152" spans="1:8">
      <c r="A152" s="7">
        <v>2011</v>
      </c>
      <c r="B152" s="123" t="s">
        <v>537</v>
      </c>
      <c r="C152" s="123" t="s">
        <v>538</v>
      </c>
      <c r="D152" s="123" t="s">
        <v>550</v>
      </c>
      <c r="E152" s="123" t="s">
        <v>13</v>
      </c>
      <c r="F152" s="123" t="s">
        <v>13</v>
      </c>
      <c r="G152" s="7">
        <v>2071.874450279</v>
      </c>
      <c r="H152" s="123" t="s">
        <v>54</v>
      </c>
    </row>
    <row r="153" spans="1:8">
      <c r="A153" s="7">
        <v>2011</v>
      </c>
      <c r="B153" s="123" t="s">
        <v>537</v>
      </c>
      <c r="C153" s="123" t="s">
        <v>538</v>
      </c>
      <c r="D153" s="123" t="s">
        <v>551</v>
      </c>
      <c r="E153" s="123" t="s">
        <v>13</v>
      </c>
      <c r="F153" s="123" t="s">
        <v>13</v>
      </c>
      <c r="G153" s="7">
        <v>476.459069263</v>
      </c>
      <c r="H153" s="123" t="s">
        <v>54</v>
      </c>
    </row>
    <row r="154" spans="1:8">
      <c r="A154" s="7">
        <v>2011</v>
      </c>
      <c r="B154" s="123" t="s">
        <v>537</v>
      </c>
      <c r="C154" s="123" t="s">
        <v>538</v>
      </c>
      <c r="D154" s="123" t="s">
        <v>552</v>
      </c>
      <c r="E154" s="123" t="s">
        <v>13</v>
      </c>
      <c r="F154" s="123" t="s">
        <v>13</v>
      </c>
      <c r="G154" s="7">
        <v>2096.623536477</v>
      </c>
      <c r="H154" s="123" t="s">
        <v>54</v>
      </c>
    </row>
    <row r="155" spans="1:8">
      <c r="A155" s="7">
        <v>2011</v>
      </c>
      <c r="B155" s="123" t="s">
        <v>537</v>
      </c>
      <c r="C155" s="123" t="s">
        <v>538</v>
      </c>
      <c r="D155" s="123" t="s">
        <v>567</v>
      </c>
      <c r="E155" s="123" t="s">
        <v>13</v>
      </c>
      <c r="F155" s="123" t="s">
        <v>13</v>
      </c>
      <c r="G155" s="7">
        <v>126.173347675</v>
      </c>
      <c r="H155" s="123" t="s">
        <v>54</v>
      </c>
    </row>
    <row r="156" spans="1:8">
      <c r="A156" s="7">
        <v>2011</v>
      </c>
      <c r="B156" s="123" t="s">
        <v>537</v>
      </c>
      <c r="C156" s="123" t="s">
        <v>538</v>
      </c>
      <c r="D156" s="123" t="s">
        <v>568</v>
      </c>
      <c r="E156" s="123" t="s">
        <v>13</v>
      </c>
      <c r="F156" s="123" t="s">
        <v>13</v>
      </c>
      <c r="G156" s="7">
        <v>1878.9333937930001</v>
      </c>
      <c r="H156" s="123" t="s">
        <v>54</v>
      </c>
    </row>
    <row r="157" spans="1:8">
      <c r="A157" s="7">
        <v>2011</v>
      </c>
      <c r="B157" s="123" t="s">
        <v>537</v>
      </c>
      <c r="C157" s="123" t="s">
        <v>538</v>
      </c>
      <c r="D157" s="123" t="s">
        <v>566</v>
      </c>
      <c r="E157" s="123" t="s">
        <v>13</v>
      </c>
      <c r="F157" s="123" t="s">
        <v>13</v>
      </c>
      <c r="G157" s="7">
        <v>309.15835078399999</v>
      </c>
      <c r="H157" s="123" t="s">
        <v>54</v>
      </c>
    </row>
    <row r="158" spans="1:8" hidden="1">
      <c r="A158" s="7">
        <v>2011</v>
      </c>
      <c r="B158" s="123" t="s">
        <v>537</v>
      </c>
      <c r="C158" s="123" t="s">
        <v>553</v>
      </c>
      <c r="D158" s="123" t="s">
        <v>554</v>
      </c>
      <c r="E158" s="123" t="s">
        <v>13</v>
      </c>
      <c r="F158" s="123" t="s">
        <v>13</v>
      </c>
      <c r="G158" s="7"/>
      <c r="H158" s="123" t="s">
        <v>54</v>
      </c>
    </row>
    <row r="159" spans="1:8">
      <c r="A159" s="7">
        <v>2011</v>
      </c>
      <c r="B159" s="123" t="s">
        <v>537</v>
      </c>
      <c r="C159" s="123" t="s">
        <v>553</v>
      </c>
      <c r="D159" s="123" t="s">
        <v>555</v>
      </c>
      <c r="E159" s="123" t="s">
        <v>13</v>
      </c>
      <c r="F159" s="123" t="s">
        <v>13</v>
      </c>
      <c r="G159" s="7">
        <v>0</v>
      </c>
      <c r="H159" s="123" t="s">
        <v>54</v>
      </c>
    </row>
    <row r="160" spans="1:8">
      <c r="A160" s="7">
        <v>2011</v>
      </c>
      <c r="B160" s="123" t="s">
        <v>537</v>
      </c>
      <c r="C160" s="123" t="s">
        <v>553</v>
      </c>
      <c r="D160" s="123" t="s">
        <v>560</v>
      </c>
      <c r="E160" s="123" t="s">
        <v>13</v>
      </c>
      <c r="F160" s="123" t="s">
        <v>13</v>
      </c>
      <c r="G160" s="7">
        <v>0.74021651499999996</v>
      </c>
      <c r="H160" s="123" t="s">
        <v>54</v>
      </c>
    </row>
    <row r="161" spans="1:8">
      <c r="A161" s="7">
        <v>2011</v>
      </c>
      <c r="B161" s="123" t="s">
        <v>537</v>
      </c>
      <c r="C161" s="123" t="s">
        <v>553</v>
      </c>
      <c r="D161" s="123" t="s">
        <v>559</v>
      </c>
      <c r="E161" s="123" t="s">
        <v>13</v>
      </c>
      <c r="F161" s="123" t="s">
        <v>13</v>
      </c>
      <c r="G161" s="7">
        <v>0</v>
      </c>
      <c r="H161" s="123" t="s">
        <v>54</v>
      </c>
    </row>
    <row r="162" spans="1:8">
      <c r="A162" s="7">
        <v>2011</v>
      </c>
      <c r="B162" s="123" t="s">
        <v>537</v>
      </c>
      <c r="C162" s="123" t="s">
        <v>553</v>
      </c>
      <c r="D162" s="123" t="s">
        <v>188</v>
      </c>
      <c r="E162" s="123" t="s">
        <v>13</v>
      </c>
      <c r="F162" s="123" t="s">
        <v>13</v>
      </c>
      <c r="G162" s="7">
        <v>163.39092507399999</v>
      </c>
      <c r="H162" s="123" t="s">
        <v>54</v>
      </c>
    </row>
    <row r="163" spans="1:8" hidden="1">
      <c r="A163" s="7">
        <v>2011</v>
      </c>
      <c r="B163" s="123" t="s">
        <v>537</v>
      </c>
      <c r="C163" s="123" t="s">
        <v>553</v>
      </c>
      <c r="D163" s="123" t="s">
        <v>571</v>
      </c>
      <c r="E163" s="123" t="s">
        <v>13</v>
      </c>
      <c r="F163" s="123" t="s">
        <v>13</v>
      </c>
      <c r="G163" s="7"/>
      <c r="H163" s="123" t="s">
        <v>54</v>
      </c>
    </row>
    <row r="164" spans="1:8" hidden="1">
      <c r="A164" s="7">
        <v>2011</v>
      </c>
      <c r="B164" s="123" t="s">
        <v>537</v>
      </c>
      <c r="C164" s="123" t="s">
        <v>553</v>
      </c>
      <c r="D164" s="123" t="s">
        <v>573</v>
      </c>
      <c r="E164" s="123" t="s">
        <v>13</v>
      </c>
      <c r="F164" s="123" t="s">
        <v>13</v>
      </c>
      <c r="G164" s="7"/>
      <c r="H164" s="123" t="s">
        <v>54</v>
      </c>
    </row>
    <row r="165" spans="1:8" hidden="1">
      <c r="A165" s="7">
        <v>2011</v>
      </c>
      <c r="B165" s="123" t="s">
        <v>537</v>
      </c>
      <c r="C165" s="123" t="s">
        <v>553</v>
      </c>
      <c r="D165" s="123" t="s">
        <v>558</v>
      </c>
      <c r="E165" s="123" t="s">
        <v>13</v>
      </c>
      <c r="F165" s="123" t="s">
        <v>13</v>
      </c>
      <c r="G165" s="7"/>
      <c r="H165" s="123" t="s">
        <v>54</v>
      </c>
    </row>
    <row r="166" spans="1:8" hidden="1">
      <c r="A166" s="7">
        <v>2011</v>
      </c>
      <c r="B166" s="123" t="s">
        <v>537</v>
      </c>
      <c r="C166" s="123" t="s">
        <v>553</v>
      </c>
      <c r="D166" s="123" t="s">
        <v>191</v>
      </c>
      <c r="E166" s="123" t="s">
        <v>13</v>
      </c>
      <c r="F166" s="123" t="s">
        <v>13</v>
      </c>
      <c r="G166" s="7"/>
      <c r="H166" s="123" t="s">
        <v>54</v>
      </c>
    </row>
    <row r="167" spans="1:8" hidden="1">
      <c r="A167" s="7">
        <v>2011</v>
      </c>
      <c r="B167" s="123" t="s">
        <v>537</v>
      </c>
      <c r="C167" s="123" t="s">
        <v>553</v>
      </c>
      <c r="D167" s="123" t="s">
        <v>561</v>
      </c>
      <c r="E167" s="123" t="s">
        <v>13</v>
      </c>
      <c r="F167" s="123" t="s">
        <v>13</v>
      </c>
      <c r="G167" s="7"/>
      <c r="H167" s="123" t="s">
        <v>54</v>
      </c>
    </row>
    <row r="168" spans="1:8">
      <c r="A168" s="7">
        <v>2011</v>
      </c>
      <c r="B168" s="123" t="s">
        <v>537</v>
      </c>
      <c r="C168" s="123" t="s">
        <v>564</v>
      </c>
      <c r="D168" s="123" t="s">
        <v>180</v>
      </c>
      <c r="E168" s="123" t="s">
        <v>13</v>
      </c>
      <c r="F168" s="123" t="s">
        <v>13</v>
      </c>
      <c r="G168" s="7">
        <v>29824.991180052999</v>
      </c>
      <c r="H168" s="123" t="s">
        <v>54</v>
      </c>
    </row>
    <row r="169" spans="1:8">
      <c r="A169" s="7">
        <v>2011</v>
      </c>
      <c r="B169" s="123" t="s">
        <v>537</v>
      </c>
      <c r="C169" s="123" t="s">
        <v>556</v>
      </c>
      <c r="D169" s="123" t="s">
        <v>576</v>
      </c>
      <c r="E169" s="123" t="s">
        <v>13</v>
      </c>
      <c r="F169" s="123" t="s">
        <v>13</v>
      </c>
      <c r="G169" s="7">
        <v>9650.1073000920005</v>
      </c>
      <c r="H169" s="123" t="s">
        <v>54</v>
      </c>
    </row>
    <row r="170" spans="1:8">
      <c r="A170" s="7">
        <v>2011</v>
      </c>
      <c r="B170" s="123" t="s">
        <v>537</v>
      </c>
      <c r="C170" s="123" t="s">
        <v>556</v>
      </c>
      <c r="D170" s="123" t="s">
        <v>577</v>
      </c>
      <c r="E170" s="123" t="s">
        <v>13</v>
      </c>
      <c r="F170" s="123" t="s">
        <v>13</v>
      </c>
      <c r="G170" s="7">
        <v>2292.540748897</v>
      </c>
      <c r="H170" s="123" t="s">
        <v>54</v>
      </c>
    </row>
    <row r="171" spans="1:8">
      <c r="A171" s="7">
        <v>2011</v>
      </c>
      <c r="B171" s="123" t="s">
        <v>537</v>
      </c>
      <c r="C171" s="123" t="s">
        <v>556</v>
      </c>
      <c r="D171" s="123" t="s">
        <v>578</v>
      </c>
      <c r="E171" s="123" t="s">
        <v>13</v>
      </c>
      <c r="F171" s="123" t="s">
        <v>13</v>
      </c>
      <c r="G171" s="7">
        <v>4465.3303813479997</v>
      </c>
      <c r="H171" s="123" t="s">
        <v>54</v>
      </c>
    </row>
    <row r="172" spans="1:8">
      <c r="A172" s="7">
        <v>2011</v>
      </c>
      <c r="B172" s="123" t="s">
        <v>537</v>
      </c>
      <c r="C172" s="123" t="s">
        <v>556</v>
      </c>
      <c r="D172" s="123" t="s">
        <v>579</v>
      </c>
      <c r="E172" s="123" t="s">
        <v>13</v>
      </c>
      <c r="F172" s="123" t="s">
        <v>13</v>
      </c>
      <c r="G172" s="7">
        <v>3473.8005355579999</v>
      </c>
      <c r="H172" s="123" t="s">
        <v>54</v>
      </c>
    </row>
    <row r="173" spans="1:8">
      <c r="A173" s="7">
        <v>2011</v>
      </c>
      <c r="B173" s="123" t="s">
        <v>537</v>
      </c>
      <c r="C173" s="123" t="s">
        <v>556</v>
      </c>
      <c r="D173" s="123" t="s">
        <v>580</v>
      </c>
      <c r="E173" s="123" t="s">
        <v>13</v>
      </c>
      <c r="F173" s="123" t="s">
        <v>13</v>
      </c>
      <c r="G173" s="7">
        <v>2297.1224626399999</v>
      </c>
      <c r="H173" s="123" t="s">
        <v>54</v>
      </c>
    </row>
    <row r="174" spans="1:8">
      <c r="A174" s="7">
        <v>2011</v>
      </c>
      <c r="B174" s="123" t="s">
        <v>537</v>
      </c>
      <c r="C174" s="123" t="s">
        <v>556</v>
      </c>
      <c r="D174" s="123" t="s">
        <v>581</v>
      </c>
      <c r="E174" s="123" t="s">
        <v>13</v>
      </c>
      <c r="F174" s="123" t="s">
        <v>13</v>
      </c>
      <c r="G174" s="7">
        <v>4071.577119128</v>
      </c>
      <c r="H174" s="123" t="s">
        <v>54</v>
      </c>
    </row>
    <row r="175" spans="1:8">
      <c r="A175" s="7">
        <v>2011</v>
      </c>
      <c r="B175" s="123" t="s">
        <v>537</v>
      </c>
      <c r="C175" s="123" t="s">
        <v>562</v>
      </c>
      <c r="D175" s="123" t="s">
        <v>582</v>
      </c>
      <c r="E175" s="123" t="s">
        <v>13</v>
      </c>
      <c r="F175" s="123" t="s">
        <v>13</v>
      </c>
      <c r="G175" s="7">
        <v>1986.779886499</v>
      </c>
      <c r="H175" s="123" t="s">
        <v>54</v>
      </c>
    </row>
    <row r="176" spans="1:8">
      <c r="A176" s="7">
        <v>2011</v>
      </c>
      <c r="B176" s="123" t="s">
        <v>537</v>
      </c>
      <c r="C176" s="123" t="s">
        <v>562</v>
      </c>
      <c r="D176" s="123" t="s">
        <v>583</v>
      </c>
      <c r="E176" s="123" t="s">
        <v>13</v>
      </c>
      <c r="F176" s="123" t="s">
        <v>13</v>
      </c>
      <c r="G176" s="7">
        <v>5036.3998813939997</v>
      </c>
      <c r="H176" s="123" t="s">
        <v>54</v>
      </c>
    </row>
    <row r="177" spans="1:8">
      <c r="A177" s="7">
        <v>2011</v>
      </c>
      <c r="B177" s="123" t="s">
        <v>537</v>
      </c>
      <c r="C177" s="123" t="s">
        <v>562</v>
      </c>
      <c r="D177" s="123" t="s">
        <v>214</v>
      </c>
      <c r="E177" s="123" t="s">
        <v>13</v>
      </c>
      <c r="F177" s="123" t="s">
        <v>13</v>
      </c>
      <c r="G177" s="7">
        <v>1513.610252744</v>
      </c>
      <c r="H177" s="123" t="s">
        <v>54</v>
      </c>
    </row>
    <row r="178" spans="1:8">
      <c r="A178" s="7">
        <v>2011</v>
      </c>
      <c r="B178" s="123" t="s">
        <v>537</v>
      </c>
      <c r="C178" s="123" t="s">
        <v>562</v>
      </c>
      <c r="D178" s="123" t="s">
        <v>584</v>
      </c>
      <c r="E178" s="123" t="s">
        <v>13</v>
      </c>
      <c r="F178" s="123" t="s">
        <v>13</v>
      </c>
      <c r="G178" s="7">
        <v>1293.7271530549999</v>
      </c>
      <c r="H178" s="123" t="s">
        <v>54</v>
      </c>
    </row>
    <row r="179" spans="1:8">
      <c r="A179" s="7">
        <v>2011</v>
      </c>
      <c r="B179" s="123" t="s">
        <v>537</v>
      </c>
      <c r="C179" s="123" t="s">
        <v>565</v>
      </c>
      <c r="D179" s="123" t="s">
        <v>500</v>
      </c>
      <c r="E179" s="123" t="s">
        <v>13</v>
      </c>
      <c r="F179" s="123" t="s">
        <v>13</v>
      </c>
      <c r="G179" s="7">
        <v>2009.1615839999999</v>
      </c>
      <c r="H179" s="123" t="s">
        <v>54</v>
      </c>
    </row>
    <row r="180" spans="1:8" hidden="1">
      <c r="A180" s="7">
        <v>2011</v>
      </c>
      <c r="B180" s="123" t="s">
        <v>537</v>
      </c>
      <c r="C180" s="123" t="s">
        <v>585</v>
      </c>
      <c r="D180" s="123" t="s">
        <v>183</v>
      </c>
      <c r="E180" s="123" t="s">
        <v>13</v>
      </c>
      <c r="F180" s="123" t="s">
        <v>13</v>
      </c>
      <c r="G180" s="7"/>
      <c r="H180" s="123" t="s">
        <v>54</v>
      </c>
    </row>
    <row r="181" spans="1:8" hidden="1">
      <c r="A181" s="7">
        <v>2011</v>
      </c>
      <c r="B181" s="123" t="s">
        <v>642</v>
      </c>
      <c r="C181" s="123" t="s">
        <v>642</v>
      </c>
      <c r="D181" s="123" t="s">
        <v>642</v>
      </c>
      <c r="E181" s="123" t="s">
        <v>13</v>
      </c>
      <c r="F181" s="123" t="s">
        <v>13</v>
      </c>
      <c r="G181" s="7"/>
      <c r="H181" s="123" t="s">
        <v>54</v>
      </c>
    </row>
    <row r="182" spans="1:8" hidden="1">
      <c r="A182" s="7">
        <v>2012</v>
      </c>
      <c r="B182" s="123" t="s">
        <v>586</v>
      </c>
      <c r="C182" s="123" t="s">
        <v>586</v>
      </c>
      <c r="D182" s="123" t="s">
        <v>596</v>
      </c>
      <c r="E182" s="123" t="s">
        <v>13</v>
      </c>
      <c r="F182" s="123" t="s">
        <v>13</v>
      </c>
      <c r="G182" s="7"/>
      <c r="H182" s="123" t="s">
        <v>54</v>
      </c>
    </row>
    <row r="183" spans="1:8">
      <c r="A183" s="7">
        <v>2012</v>
      </c>
      <c r="B183" s="123" t="s">
        <v>586</v>
      </c>
      <c r="C183" s="123" t="s">
        <v>586</v>
      </c>
      <c r="D183" s="123" t="s">
        <v>87</v>
      </c>
      <c r="E183" s="123" t="s">
        <v>13</v>
      </c>
      <c r="F183" s="123" t="s">
        <v>13</v>
      </c>
      <c r="G183" s="7">
        <v>2821.486373748</v>
      </c>
      <c r="H183" s="123" t="s">
        <v>54</v>
      </c>
    </row>
    <row r="184" spans="1:8">
      <c r="A184" s="7">
        <v>2012</v>
      </c>
      <c r="B184" s="123" t="s">
        <v>586</v>
      </c>
      <c r="C184" s="123" t="s">
        <v>586</v>
      </c>
      <c r="D184" s="123" t="s">
        <v>88</v>
      </c>
      <c r="E184" s="123" t="s">
        <v>13</v>
      </c>
      <c r="F184" s="123" t="s">
        <v>13</v>
      </c>
      <c r="G184" s="7">
        <v>-1332.7091584770001</v>
      </c>
      <c r="H184" s="123" t="s">
        <v>54</v>
      </c>
    </row>
    <row r="185" spans="1:8" hidden="1">
      <c r="A185" s="7">
        <v>2012</v>
      </c>
      <c r="B185" s="123" t="s">
        <v>586</v>
      </c>
      <c r="C185" s="123" t="s">
        <v>586</v>
      </c>
      <c r="D185" s="123" t="s">
        <v>587</v>
      </c>
      <c r="E185" s="123" t="s">
        <v>13</v>
      </c>
      <c r="F185" s="123" t="s">
        <v>13</v>
      </c>
      <c r="G185" s="7"/>
      <c r="H185" s="123" t="s">
        <v>54</v>
      </c>
    </row>
    <row r="186" spans="1:8" hidden="1">
      <c r="A186" s="7">
        <v>2012</v>
      </c>
      <c r="B186" s="123" t="s">
        <v>586</v>
      </c>
      <c r="C186" s="123" t="s">
        <v>586</v>
      </c>
      <c r="D186" s="123" t="s">
        <v>597</v>
      </c>
      <c r="E186" s="123" t="s">
        <v>13</v>
      </c>
      <c r="F186" s="123" t="s">
        <v>13</v>
      </c>
      <c r="G186" s="7"/>
      <c r="H186" s="123" t="s">
        <v>54</v>
      </c>
    </row>
    <row r="187" spans="1:8">
      <c r="A187" s="7">
        <v>2012</v>
      </c>
      <c r="B187" s="123" t="s">
        <v>598</v>
      </c>
      <c r="C187" s="123" t="s">
        <v>598</v>
      </c>
      <c r="D187" s="123" t="s">
        <v>598</v>
      </c>
      <c r="E187" s="123" t="s">
        <v>13</v>
      </c>
      <c r="F187" s="123" t="s">
        <v>13</v>
      </c>
      <c r="G187" s="7">
        <v>1488.7772152709999</v>
      </c>
      <c r="H187" s="123" t="s">
        <v>54</v>
      </c>
    </row>
    <row r="188" spans="1:8">
      <c r="A188" s="7">
        <v>2012</v>
      </c>
      <c r="B188" s="123" t="s">
        <v>599</v>
      </c>
      <c r="C188" s="123" t="s">
        <v>599</v>
      </c>
      <c r="D188" s="123" t="s">
        <v>599</v>
      </c>
      <c r="E188" s="123" t="s">
        <v>13</v>
      </c>
      <c r="F188" s="123" t="s">
        <v>13</v>
      </c>
      <c r="G188" s="7">
        <v>1488.7772152709999</v>
      </c>
      <c r="H188" s="123" t="s">
        <v>54</v>
      </c>
    </row>
    <row r="189" spans="1:8" hidden="1">
      <c r="A189" s="7">
        <v>2012</v>
      </c>
      <c r="B189" s="123" t="s">
        <v>588</v>
      </c>
      <c r="C189" s="123" t="s">
        <v>588</v>
      </c>
      <c r="D189" s="123" t="s">
        <v>589</v>
      </c>
      <c r="E189" s="123" t="s">
        <v>13</v>
      </c>
      <c r="F189" s="123" t="s">
        <v>13</v>
      </c>
      <c r="G189" s="7"/>
      <c r="H189" s="123" t="s">
        <v>54</v>
      </c>
    </row>
    <row r="190" spans="1:8" hidden="1">
      <c r="A190" s="7">
        <v>2012</v>
      </c>
      <c r="B190" s="123" t="s">
        <v>588</v>
      </c>
      <c r="C190" s="123" t="s">
        <v>588</v>
      </c>
      <c r="D190" s="123" t="s">
        <v>591</v>
      </c>
      <c r="E190" s="123" t="s">
        <v>13</v>
      </c>
      <c r="F190" s="123" t="s">
        <v>13</v>
      </c>
      <c r="G190" s="7"/>
      <c r="H190" s="123" t="s">
        <v>54</v>
      </c>
    </row>
    <row r="191" spans="1:8">
      <c r="A191" s="7">
        <v>2012</v>
      </c>
      <c r="B191" s="123" t="s">
        <v>588</v>
      </c>
      <c r="C191" s="123" t="s">
        <v>588</v>
      </c>
      <c r="D191" s="123" t="s">
        <v>600</v>
      </c>
      <c r="E191" s="123" t="s">
        <v>13</v>
      </c>
      <c r="F191" s="123" t="s">
        <v>13</v>
      </c>
      <c r="G191" s="7">
        <v>-1247.709060812</v>
      </c>
      <c r="H191" s="123" t="s">
        <v>54</v>
      </c>
    </row>
    <row r="192" spans="1:8" hidden="1">
      <c r="A192" s="7">
        <v>2012</v>
      </c>
      <c r="B192" s="123" t="s">
        <v>588</v>
      </c>
      <c r="C192" s="123" t="s">
        <v>588</v>
      </c>
      <c r="D192" s="123" t="s">
        <v>601</v>
      </c>
      <c r="E192" s="123" t="s">
        <v>13</v>
      </c>
      <c r="F192" s="123" t="s">
        <v>13</v>
      </c>
      <c r="G192" s="7"/>
      <c r="H192" s="123" t="s">
        <v>54</v>
      </c>
    </row>
    <row r="193" spans="1:8">
      <c r="A193" s="7">
        <v>2012</v>
      </c>
      <c r="B193" s="123" t="s">
        <v>588</v>
      </c>
      <c r="C193" s="123" t="s">
        <v>588</v>
      </c>
      <c r="D193" s="123" t="s">
        <v>592</v>
      </c>
      <c r="E193" s="123" t="s">
        <v>13</v>
      </c>
      <c r="F193" s="123" t="s">
        <v>13</v>
      </c>
      <c r="G193" s="7">
        <v>-804.51798717600002</v>
      </c>
      <c r="H193" s="123" t="s">
        <v>54</v>
      </c>
    </row>
    <row r="194" spans="1:8">
      <c r="A194" s="7">
        <v>2012</v>
      </c>
      <c r="B194" s="123" t="s">
        <v>588</v>
      </c>
      <c r="C194" s="123" t="s">
        <v>588</v>
      </c>
      <c r="D194" s="123" t="s">
        <v>602</v>
      </c>
      <c r="E194" s="123" t="s">
        <v>13</v>
      </c>
      <c r="F194" s="123" t="s">
        <v>13</v>
      </c>
      <c r="G194" s="7">
        <v>72745.478306532998</v>
      </c>
      <c r="H194" s="123" t="s">
        <v>54</v>
      </c>
    </row>
    <row r="195" spans="1:8">
      <c r="A195" s="7">
        <v>2012</v>
      </c>
      <c r="B195" s="123" t="s">
        <v>588</v>
      </c>
      <c r="C195" s="123" t="s">
        <v>588</v>
      </c>
      <c r="D195" s="123" t="s">
        <v>603</v>
      </c>
      <c r="E195" s="123" t="s">
        <v>13</v>
      </c>
      <c r="F195" s="123" t="s">
        <v>13</v>
      </c>
      <c r="G195" s="7">
        <v>7656.2348140060003</v>
      </c>
      <c r="H195" s="123" t="s">
        <v>54</v>
      </c>
    </row>
    <row r="196" spans="1:8">
      <c r="A196" s="7">
        <v>2012</v>
      </c>
      <c r="B196" s="123" t="s">
        <v>588</v>
      </c>
      <c r="C196" s="123" t="s">
        <v>588</v>
      </c>
      <c r="D196" s="123" t="s">
        <v>604</v>
      </c>
      <c r="E196" s="123" t="s">
        <v>13</v>
      </c>
      <c r="F196" s="123" t="s">
        <v>13</v>
      </c>
      <c r="G196" s="7">
        <v>762.51627515099995</v>
      </c>
      <c r="H196" s="123" t="s">
        <v>54</v>
      </c>
    </row>
    <row r="197" spans="1:8" hidden="1">
      <c r="A197" s="7">
        <v>2012</v>
      </c>
      <c r="B197" s="123" t="s">
        <v>588</v>
      </c>
      <c r="C197" s="123" t="s">
        <v>588</v>
      </c>
      <c r="D197" s="123" t="s">
        <v>605</v>
      </c>
      <c r="E197" s="123" t="s">
        <v>13</v>
      </c>
      <c r="F197" s="123" t="s">
        <v>13</v>
      </c>
      <c r="G197" s="7"/>
      <c r="H197" s="123" t="s">
        <v>54</v>
      </c>
    </row>
    <row r="198" spans="1:8" hidden="1">
      <c r="A198" s="7">
        <v>2012</v>
      </c>
      <c r="B198" s="123" t="s">
        <v>588</v>
      </c>
      <c r="C198" s="123" t="s">
        <v>588</v>
      </c>
      <c r="D198" s="123" t="s">
        <v>606</v>
      </c>
      <c r="E198" s="123" t="s">
        <v>13</v>
      </c>
      <c r="F198" s="123" t="s">
        <v>13</v>
      </c>
      <c r="G198" s="7"/>
      <c r="H198" s="123" t="s">
        <v>54</v>
      </c>
    </row>
    <row r="199" spans="1:8">
      <c r="A199" s="7">
        <v>2012</v>
      </c>
      <c r="B199" s="123" t="s">
        <v>607</v>
      </c>
      <c r="C199" s="123" t="s">
        <v>607</v>
      </c>
      <c r="D199" s="123" t="s">
        <v>608</v>
      </c>
      <c r="E199" s="123" t="s">
        <v>13</v>
      </c>
      <c r="F199" s="123" t="s">
        <v>13</v>
      </c>
      <c r="G199" s="7">
        <v>17331.621041023001</v>
      </c>
      <c r="H199" s="123" t="s">
        <v>54</v>
      </c>
    </row>
    <row r="200" spans="1:8" hidden="1">
      <c r="A200" s="7">
        <v>2012</v>
      </c>
      <c r="B200" s="123" t="s">
        <v>607</v>
      </c>
      <c r="C200" s="123" t="s">
        <v>607</v>
      </c>
      <c r="D200" s="123" t="s">
        <v>609</v>
      </c>
      <c r="E200" s="123" t="s">
        <v>13</v>
      </c>
      <c r="F200" s="123" t="s">
        <v>13</v>
      </c>
      <c r="G200" s="7"/>
      <c r="H200" s="123" t="s">
        <v>54</v>
      </c>
    </row>
    <row r="201" spans="1:8" hidden="1">
      <c r="A201" s="7">
        <v>2012</v>
      </c>
      <c r="B201" s="123" t="s">
        <v>607</v>
      </c>
      <c r="C201" s="123" t="s">
        <v>607</v>
      </c>
      <c r="D201" s="123" t="s">
        <v>610</v>
      </c>
      <c r="E201" s="123" t="s">
        <v>13</v>
      </c>
      <c r="F201" s="123" t="s">
        <v>13</v>
      </c>
      <c r="G201" s="7"/>
      <c r="H201" s="123" t="s">
        <v>54</v>
      </c>
    </row>
    <row r="202" spans="1:8">
      <c r="A202" s="7">
        <v>2012</v>
      </c>
      <c r="B202" s="123" t="s">
        <v>530</v>
      </c>
      <c r="C202" s="123" t="s">
        <v>530</v>
      </c>
      <c r="D202" s="123" t="s">
        <v>530</v>
      </c>
      <c r="E202" s="123" t="s">
        <v>13</v>
      </c>
      <c r="F202" s="123" t="s">
        <v>13</v>
      </c>
      <c r="G202" s="7">
        <v>-10365.615923113</v>
      </c>
      <c r="H202" s="123" t="s">
        <v>54</v>
      </c>
    </row>
    <row r="203" spans="1:8">
      <c r="A203" s="7">
        <v>2012</v>
      </c>
      <c r="B203" s="123" t="s">
        <v>611</v>
      </c>
      <c r="C203" s="123" t="s">
        <v>611</v>
      </c>
      <c r="D203" s="123" t="s">
        <v>611</v>
      </c>
      <c r="E203" s="123" t="s">
        <v>13</v>
      </c>
      <c r="F203" s="123" t="s">
        <v>13</v>
      </c>
      <c r="G203" s="7">
        <v>87566.784680882003</v>
      </c>
      <c r="H203" s="123" t="s">
        <v>54</v>
      </c>
    </row>
    <row r="204" spans="1:8">
      <c r="A204" s="7">
        <v>2012</v>
      </c>
      <c r="B204" s="123" t="s">
        <v>537</v>
      </c>
      <c r="C204" s="123" t="s">
        <v>538</v>
      </c>
      <c r="D204" s="123" t="s">
        <v>539</v>
      </c>
      <c r="E204" s="123" t="s">
        <v>13</v>
      </c>
      <c r="F204" s="123" t="s">
        <v>13</v>
      </c>
      <c r="G204" s="7">
        <v>1632.652068073</v>
      </c>
      <c r="H204" s="123" t="s">
        <v>54</v>
      </c>
    </row>
    <row r="205" spans="1:8">
      <c r="A205" s="7">
        <v>2012</v>
      </c>
      <c r="B205" s="123" t="s">
        <v>537</v>
      </c>
      <c r="C205" s="123" t="s">
        <v>538</v>
      </c>
      <c r="D205" s="123" t="s">
        <v>542</v>
      </c>
      <c r="E205" s="123" t="s">
        <v>13</v>
      </c>
      <c r="F205" s="123" t="s">
        <v>13</v>
      </c>
      <c r="G205" s="7">
        <v>5762.7551192640003</v>
      </c>
      <c r="H205" s="123" t="s">
        <v>54</v>
      </c>
    </row>
    <row r="206" spans="1:8">
      <c r="A206" s="7">
        <v>2012</v>
      </c>
      <c r="B206" s="123" t="s">
        <v>537</v>
      </c>
      <c r="C206" s="123" t="s">
        <v>538</v>
      </c>
      <c r="D206" s="123" t="s">
        <v>543</v>
      </c>
      <c r="E206" s="123" t="s">
        <v>13</v>
      </c>
      <c r="F206" s="123" t="s">
        <v>13</v>
      </c>
      <c r="G206" s="7">
        <v>87.967105153000006</v>
      </c>
      <c r="H206" s="123" t="s">
        <v>54</v>
      </c>
    </row>
    <row r="207" spans="1:8">
      <c r="A207" s="7">
        <v>2012</v>
      </c>
      <c r="B207" s="123" t="s">
        <v>537</v>
      </c>
      <c r="C207" s="123" t="s">
        <v>538</v>
      </c>
      <c r="D207" s="123" t="s">
        <v>544</v>
      </c>
      <c r="E207" s="123" t="s">
        <v>13</v>
      </c>
      <c r="F207" s="123" t="s">
        <v>13</v>
      </c>
      <c r="G207" s="7">
        <v>947.505397453</v>
      </c>
      <c r="H207" s="123" t="s">
        <v>54</v>
      </c>
    </row>
    <row r="208" spans="1:8">
      <c r="A208" s="7">
        <v>2012</v>
      </c>
      <c r="B208" s="123" t="s">
        <v>537</v>
      </c>
      <c r="C208" s="123" t="s">
        <v>538</v>
      </c>
      <c r="D208" s="123" t="s">
        <v>545</v>
      </c>
      <c r="E208" s="123" t="s">
        <v>13</v>
      </c>
      <c r="F208" s="123" t="s">
        <v>13</v>
      </c>
      <c r="G208" s="7">
        <v>410.05169924400002</v>
      </c>
      <c r="H208" s="123" t="s">
        <v>54</v>
      </c>
    </row>
    <row r="209" spans="1:8">
      <c r="A209" s="7">
        <v>2012</v>
      </c>
      <c r="B209" s="123" t="s">
        <v>537</v>
      </c>
      <c r="C209" s="123" t="s">
        <v>538</v>
      </c>
      <c r="D209" s="123" t="s">
        <v>546</v>
      </c>
      <c r="E209" s="123" t="s">
        <v>13</v>
      </c>
      <c r="F209" s="123" t="s">
        <v>13</v>
      </c>
      <c r="G209" s="7">
        <v>3614.0873795080001</v>
      </c>
      <c r="H209" s="123" t="s">
        <v>54</v>
      </c>
    </row>
    <row r="210" spans="1:8">
      <c r="A210" s="7">
        <v>2012</v>
      </c>
      <c r="B210" s="123" t="s">
        <v>537</v>
      </c>
      <c r="C210" s="123" t="s">
        <v>538</v>
      </c>
      <c r="D210" s="123" t="s">
        <v>547</v>
      </c>
      <c r="E210" s="123" t="s">
        <v>13</v>
      </c>
      <c r="F210" s="123" t="s">
        <v>13</v>
      </c>
      <c r="G210" s="7">
        <v>860.80400604399995</v>
      </c>
      <c r="H210" s="123" t="s">
        <v>54</v>
      </c>
    </row>
    <row r="211" spans="1:8">
      <c r="A211" s="7">
        <v>2012</v>
      </c>
      <c r="B211" s="123" t="s">
        <v>537</v>
      </c>
      <c r="C211" s="123" t="s">
        <v>538</v>
      </c>
      <c r="D211" s="123" t="s">
        <v>548</v>
      </c>
      <c r="E211" s="123" t="s">
        <v>13</v>
      </c>
      <c r="F211" s="123" t="s">
        <v>13</v>
      </c>
      <c r="G211" s="7">
        <v>1684.190349554</v>
      </c>
      <c r="H211" s="123" t="s">
        <v>54</v>
      </c>
    </row>
    <row r="212" spans="1:8">
      <c r="A212" s="7">
        <v>2012</v>
      </c>
      <c r="B212" s="123" t="s">
        <v>537</v>
      </c>
      <c r="C212" s="123" t="s">
        <v>538</v>
      </c>
      <c r="D212" s="123" t="s">
        <v>550</v>
      </c>
      <c r="E212" s="123" t="s">
        <v>13</v>
      </c>
      <c r="F212" s="123" t="s">
        <v>13</v>
      </c>
      <c r="G212" s="7">
        <v>1917.5167674029999</v>
      </c>
      <c r="H212" s="123" t="s">
        <v>54</v>
      </c>
    </row>
    <row r="213" spans="1:8">
      <c r="A213" s="7">
        <v>2012</v>
      </c>
      <c r="B213" s="123" t="s">
        <v>537</v>
      </c>
      <c r="C213" s="123" t="s">
        <v>538</v>
      </c>
      <c r="D213" s="123" t="s">
        <v>551</v>
      </c>
      <c r="E213" s="123" t="s">
        <v>13</v>
      </c>
      <c r="F213" s="123" t="s">
        <v>13</v>
      </c>
      <c r="G213" s="7">
        <v>603.78500906399995</v>
      </c>
      <c r="H213" s="123" t="s">
        <v>54</v>
      </c>
    </row>
    <row r="214" spans="1:8">
      <c r="A214" s="7">
        <v>2012</v>
      </c>
      <c r="B214" s="123" t="s">
        <v>537</v>
      </c>
      <c r="C214" s="123" t="s">
        <v>538</v>
      </c>
      <c r="D214" s="123" t="s">
        <v>552</v>
      </c>
      <c r="E214" s="123" t="s">
        <v>13</v>
      </c>
      <c r="F214" s="123" t="s">
        <v>13</v>
      </c>
      <c r="G214" s="7">
        <v>2103.9722231989999</v>
      </c>
      <c r="H214" s="123" t="s">
        <v>54</v>
      </c>
    </row>
    <row r="215" spans="1:8">
      <c r="A215" s="7">
        <v>2012</v>
      </c>
      <c r="B215" s="123" t="s">
        <v>537</v>
      </c>
      <c r="C215" s="123" t="s">
        <v>538</v>
      </c>
      <c r="D215" s="123" t="s">
        <v>567</v>
      </c>
      <c r="E215" s="123" t="s">
        <v>13</v>
      </c>
      <c r="F215" s="123" t="s">
        <v>13</v>
      </c>
      <c r="G215" s="7">
        <v>134.20521033399999</v>
      </c>
      <c r="H215" s="123" t="s">
        <v>54</v>
      </c>
    </row>
    <row r="216" spans="1:8">
      <c r="A216" s="7">
        <v>2012</v>
      </c>
      <c r="B216" s="123" t="s">
        <v>537</v>
      </c>
      <c r="C216" s="123" t="s">
        <v>538</v>
      </c>
      <c r="D216" s="123" t="s">
        <v>568</v>
      </c>
      <c r="E216" s="123" t="s">
        <v>13</v>
      </c>
      <c r="F216" s="123" t="s">
        <v>13</v>
      </c>
      <c r="G216" s="7">
        <v>2028.701809033</v>
      </c>
      <c r="H216" s="123" t="s">
        <v>54</v>
      </c>
    </row>
    <row r="217" spans="1:8">
      <c r="A217" s="7">
        <v>2012</v>
      </c>
      <c r="B217" s="123" t="s">
        <v>537</v>
      </c>
      <c r="C217" s="123" t="s">
        <v>538</v>
      </c>
      <c r="D217" s="123" t="s">
        <v>566</v>
      </c>
      <c r="E217" s="123" t="s">
        <v>13</v>
      </c>
      <c r="F217" s="123" t="s">
        <v>13</v>
      </c>
      <c r="G217" s="7">
        <v>301.57554088699999</v>
      </c>
      <c r="H217" s="123" t="s">
        <v>54</v>
      </c>
    </row>
    <row r="218" spans="1:8" hidden="1">
      <c r="A218" s="7">
        <v>2012</v>
      </c>
      <c r="B218" s="123" t="s">
        <v>537</v>
      </c>
      <c r="C218" s="123" t="s">
        <v>553</v>
      </c>
      <c r="D218" s="123" t="s">
        <v>554</v>
      </c>
      <c r="E218" s="123" t="s">
        <v>13</v>
      </c>
      <c r="F218" s="123" t="s">
        <v>13</v>
      </c>
      <c r="G218" s="7"/>
      <c r="H218" s="123" t="s">
        <v>54</v>
      </c>
    </row>
    <row r="219" spans="1:8">
      <c r="A219" s="7">
        <v>2012</v>
      </c>
      <c r="B219" s="123" t="s">
        <v>537</v>
      </c>
      <c r="C219" s="123" t="s">
        <v>553</v>
      </c>
      <c r="D219" s="123" t="s">
        <v>555</v>
      </c>
      <c r="E219" s="123" t="s">
        <v>13</v>
      </c>
      <c r="F219" s="123" t="s">
        <v>13</v>
      </c>
      <c r="G219" s="7">
        <v>0</v>
      </c>
      <c r="H219" s="123" t="s">
        <v>54</v>
      </c>
    </row>
    <row r="220" spans="1:8">
      <c r="A220" s="7">
        <v>2012</v>
      </c>
      <c r="B220" s="123" t="s">
        <v>537</v>
      </c>
      <c r="C220" s="123" t="s">
        <v>553</v>
      </c>
      <c r="D220" s="123" t="s">
        <v>560</v>
      </c>
      <c r="E220" s="123" t="s">
        <v>13</v>
      </c>
      <c r="F220" s="123" t="s">
        <v>13</v>
      </c>
      <c r="G220" s="7">
        <v>1.725791461</v>
      </c>
      <c r="H220" s="123" t="s">
        <v>54</v>
      </c>
    </row>
    <row r="221" spans="1:8">
      <c r="A221" s="7">
        <v>2012</v>
      </c>
      <c r="B221" s="123" t="s">
        <v>537</v>
      </c>
      <c r="C221" s="123" t="s">
        <v>553</v>
      </c>
      <c r="D221" s="123" t="s">
        <v>559</v>
      </c>
      <c r="E221" s="123" t="s">
        <v>13</v>
      </c>
      <c r="F221" s="123" t="s">
        <v>13</v>
      </c>
      <c r="G221" s="7">
        <v>0</v>
      </c>
      <c r="H221" s="123" t="s">
        <v>54</v>
      </c>
    </row>
    <row r="222" spans="1:8">
      <c r="A222" s="7">
        <v>2012</v>
      </c>
      <c r="B222" s="123" t="s">
        <v>537</v>
      </c>
      <c r="C222" s="123" t="s">
        <v>553</v>
      </c>
      <c r="D222" s="123" t="s">
        <v>188</v>
      </c>
      <c r="E222" s="123" t="s">
        <v>13</v>
      </c>
      <c r="F222" s="123" t="s">
        <v>13</v>
      </c>
      <c r="G222" s="7">
        <v>161.99183568300001</v>
      </c>
      <c r="H222" s="123" t="s">
        <v>54</v>
      </c>
    </row>
    <row r="223" spans="1:8" hidden="1">
      <c r="A223" s="7">
        <v>2012</v>
      </c>
      <c r="B223" s="123" t="s">
        <v>537</v>
      </c>
      <c r="C223" s="123" t="s">
        <v>553</v>
      </c>
      <c r="D223" s="123" t="s">
        <v>571</v>
      </c>
      <c r="E223" s="123" t="s">
        <v>13</v>
      </c>
      <c r="F223" s="123" t="s">
        <v>13</v>
      </c>
      <c r="G223" s="7"/>
      <c r="H223" s="123" t="s">
        <v>54</v>
      </c>
    </row>
    <row r="224" spans="1:8" hidden="1">
      <c r="A224" s="7">
        <v>2012</v>
      </c>
      <c r="B224" s="123" t="s">
        <v>537</v>
      </c>
      <c r="C224" s="123" t="s">
        <v>553</v>
      </c>
      <c r="D224" s="123" t="s">
        <v>573</v>
      </c>
      <c r="E224" s="123" t="s">
        <v>13</v>
      </c>
      <c r="F224" s="123" t="s">
        <v>13</v>
      </c>
      <c r="G224" s="7"/>
      <c r="H224" s="123" t="s">
        <v>54</v>
      </c>
    </row>
    <row r="225" spans="1:8" hidden="1">
      <c r="A225" s="7">
        <v>2012</v>
      </c>
      <c r="B225" s="123" t="s">
        <v>537</v>
      </c>
      <c r="C225" s="123" t="s">
        <v>553</v>
      </c>
      <c r="D225" s="123" t="s">
        <v>558</v>
      </c>
      <c r="E225" s="123" t="s">
        <v>13</v>
      </c>
      <c r="F225" s="123" t="s">
        <v>13</v>
      </c>
      <c r="G225" s="7"/>
      <c r="H225" s="123" t="s">
        <v>54</v>
      </c>
    </row>
    <row r="226" spans="1:8" hidden="1">
      <c r="A226" s="7">
        <v>2012</v>
      </c>
      <c r="B226" s="123" t="s">
        <v>537</v>
      </c>
      <c r="C226" s="123" t="s">
        <v>553</v>
      </c>
      <c r="D226" s="123" t="s">
        <v>191</v>
      </c>
      <c r="E226" s="123" t="s">
        <v>13</v>
      </c>
      <c r="F226" s="123" t="s">
        <v>13</v>
      </c>
      <c r="G226" s="7"/>
      <c r="H226" s="123" t="s">
        <v>54</v>
      </c>
    </row>
    <row r="227" spans="1:8" hidden="1">
      <c r="A227" s="7">
        <v>2012</v>
      </c>
      <c r="B227" s="123" t="s">
        <v>537</v>
      </c>
      <c r="C227" s="123" t="s">
        <v>553</v>
      </c>
      <c r="D227" s="123" t="s">
        <v>561</v>
      </c>
      <c r="E227" s="123" t="s">
        <v>13</v>
      </c>
      <c r="F227" s="123" t="s">
        <v>13</v>
      </c>
      <c r="G227" s="7"/>
      <c r="H227" s="123" t="s">
        <v>54</v>
      </c>
    </row>
    <row r="228" spans="1:8">
      <c r="A228" s="7">
        <v>2012</v>
      </c>
      <c r="B228" s="123" t="s">
        <v>537</v>
      </c>
      <c r="C228" s="123" t="s">
        <v>564</v>
      </c>
      <c r="D228" s="123" t="s">
        <v>180</v>
      </c>
      <c r="E228" s="123" t="s">
        <v>13</v>
      </c>
      <c r="F228" s="123" t="s">
        <v>13</v>
      </c>
      <c r="G228" s="7">
        <v>29238.943262616001</v>
      </c>
      <c r="H228" s="123" t="s">
        <v>54</v>
      </c>
    </row>
    <row r="229" spans="1:8">
      <c r="A229" s="7">
        <v>2012</v>
      </c>
      <c r="B229" s="123" t="s">
        <v>537</v>
      </c>
      <c r="C229" s="123" t="s">
        <v>556</v>
      </c>
      <c r="D229" s="123" t="s">
        <v>576</v>
      </c>
      <c r="E229" s="123" t="s">
        <v>13</v>
      </c>
      <c r="F229" s="123" t="s">
        <v>13</v>
      </c>
      <c r="G229" s="7">
        <v>9670.052998096</v>
      </c>
      <c r="H229" s="123" t="s">
        <v>54</v>
      </c>
    </row>
    <row r="230" spans="1:8">
      <c r="A230" s="7">
        <v>2012</v>
      </c>
      <c r="B230" s="123" t="s">
        <v>537</v>
      </c>
      <c r="C230" s="123" t="s">
        <v>556</v>
      </c>
      <c r="D230" s="123" t="s">
        <v>577</v>
      </c>
      <c r="E230" s="123" t="s">
        <v>13</v>
      </c>
      <c r="F230" s="123" t="s">
        <v>13</v>
      </c>
      <c r="G230" s="7">
        <v>2125.4893568339999</v>
      </c>
      <c r="H230" s="123" t="s">
        <v>54</v>
      </c>
    </row>
    <row r="231" spans="1:8">
      <c r="A231" s="7">
        <v>2012</v>
      </c>
      <c r="B231" s="123" t="s">
        <v>537</v>
      </c>
      <c r="C231" s="123" t="s">
        <v>556</v>
      </c>
      <c r="D231" s="123" t="s">
        <v>578</v>
      </c>
      <c r="E231" s="123" t="s">
        <v>13</v>
      </c>
      <c r="F231" s="123" t="s">
        <v>13</v>
      </c>
      <c r="G231" s="7">
        <v>4182.3928502070003</v>
      </c>
      <c r="H231" s="123" t="s">
        <v>54</v>
      </c>
    </row>
    <row r="232" spans="1:8">
      <c r="A232" s="7">
        <v>2012</v>
      </c>
      <c r="B232" s="123" t="s">
        <v>537</v>
      </c>
      <c r="C232" s="123" t="s">
        <v>556</v>
      </c>
      <c r="D232" s="123" t="s">
        <v>579</v>
      </c>
      <c r="E232" s="123" t="s">
        <v>13</v>
      </c>
      <c r="F232" s="123" t="s">
        <v>13</v>
      </c>
      <c r="G232" s="7">
        <v>3436.0172772599999</v>
      </c>
      <c r="H232" s="123" t="s">
        <v>54</v>
      </c>
    </row>
    <row r="233" spans="1:8">
      <c r="A233" s="7">
        <v>2012</v>
      </c>
      <c r="B233" s="123" t="s">
        <v>537</v>
      </c>
      <c r="C233" s="123" t="s">
        <v>556</v>
      </c>
      <c r="D233" s="123" t="s">
        <v>580</v>
      </c>
      <c r="E233" s="123" t="s">
        <v>13</v>
      </c>
      <c r="F233" s="123" t="s">
        <v>13</v>
      </c>
      <c r="G233" s="7">
        <v>1929.1850659730001</v>
      </c>
      <c r="H233" s="123" t="s">
        <v>54</v>
      </c>
    </row>
    <row r="234" spans="1:8">
      <c r="A234" s="7">
        <v>2012</v>
      </c>
      <c r="B234" s="123" t="s">
        <v>537</v>
      </c>
      <c r="C234" s="123" t="s">
        <v>556</v>
      </c>
      <c r="D234" s="123" t="s">
        <v>581</v>
      </c>
      <c r="E234" s="123" t="s">
        <v>13</v>
      </c>
      <c r="F234" s="123" t="s">
        <v>13</v>
      </c>
      <c r="G234" s="7">
        <v>5018.0012420499997</v>
      </c>
      <c r="H234" s="123" t="s">
        <v>54</v>
      </c>
    </row>
    <row r="235" spans="1:8">
      <c r="A235" s="7">
        <v>2012</v>
      </c>
      <c r="B235" s="123" t="s">
        <v>537</v>
      </c>
      <c r="C235" s="123" t="s">
        <v>562</v>
      </c>
      <c r="D235" s="123" t="s">
        <v>582</v>
      </c>
      <c r="E235" s="123" t="s">
        <v>13</v>
      </c>
      <c r="F235" s="123" t="s">
        <v>13</v>
      </c>
      <c r="G235" s="7">
        <v>1543.8543382759999</v>
      </c>
      <c r="H235" s="123" t="s">
        <v>54</v>
      </c>
    </row>
    <row r="236" spans="1:8">
      <c r="A236" s="7">
        <v>2012</v>
      </c>
      <c r="B236" s="123" t="s">
        <v>537</v>
      </c>
      <c r="C236" s="123" t="s">
        <v>562</v>
      </c>
      <c r="D236" s="123" t="s">
        <v>583</v>
      </c>
      <c r="E236" s="123" t="s">
        <v>13</v>
      </c>
      <c r="F236" s="123" t="s">
        <v>13</v>
      </c>
      <c r="G236" s="7">
        <v>5103.3973661620003</v>
      </c>
      <c r="H236" s="123" t="s">
        <v>54</v>
      </c>
    </row>
    <row r="237" spans="1:8">
      <c r="A237" s="7">
        <v>2012</v>
      </c>
      <c r="B237" s="123" t="s">
        <v>537</v>
      </c>
      <c r="C237" s="123" t="s">
        <v>562</v>
      </c>
      <c r="D237" s="123" t="s">
        <v>214</v>
      </c>
      <c r="E237" s="123" t="s">
        <v>13</v>
      </c>
      <c r="F237" s="123" t="s">
        <v>13</v>
      </c>
      <c r="G237" s="7">
        <v>1550.8553174179999</v>
      </c>
      <c r="H237" s="123" t="s">
        <v>54</v>
      </c>
    </row>
    <row r="238" spans="1:8">
      <c r="A238" s="7">
        <v>2012</v>
      </c>
      <c r="B238" s="123" t="s">
        <v>537</v>
      </c>
      <c r="C238" s="123" t="s">
        <v>562</v>
      </c>
      <c r="D238" s="123" t="s">
        <v>584</v>
      </c>
      <c r="E238" s="123" t="s">
        <v>13</v>
      </c>
      <c r="F238" s="123" t="s">
        <v>13</v>
      </c>
      <c r="G238" s="7">
        <v>1344.58353083</v>
      </c>
      <c r="H238" s="123" t="s">
        <v>54</v>
      </c>
    </row>
    <row r="239" spans="1:8">
      <c r="A239" s="7">
        <v>2012</v>
      </c>
      <c r="B239" s="123" t="s">
        <v>537</v>
      </c>
      <c r="C239" s="123" t="s">
        <v>565</v>
      </c>
      <c r="D239" s="123" t="s">
        <v>500</v>
      </c>
      <c r="E239" s="123" t="s">
        <v>13</v>
      </c>
      <c r="F239" s="123" t="s">
        <v>13</v>
      </c>
      <c r="G239" s="7">
        <v>2009.1615839999999</v>
      </c>
      <c r="H239" s="123" t="s">
        <v>54</v>
      </c>
    </row>
    <row r="240" spans="1:8" hidden="1">
      <c r="A240" s="7">
        <v>2012</v>
      </c>
      <c r="B240" s="123" t="s">
        <v>537</v>
      </c>
      <c r="C240" s="123" t="s">
        <v>585</v>
      </c>
      <c r="D240" s="123" t="s">
        <v>183</v>
      </c>
      <c r="E240" s="123" t="s">
        <v>13</v>
      </c>
      <c r="F240" s="123" t="s">
        <v>13</v>
      </c>
      <c r="G240" s="7"/>
      <c r="H240" s="123" t="s">
        <v>54</v>
      </c>
    </row>
    <row r="241" spans="1:8" hidden="1">
      <c r="A241" s="7">
        <v>2012</v>
      </c>
      <c r="B241" s="123" t="s">
        <v>642</v>
      </c>
      <c r="C241" s="123" t="s">
        <v>642</v>
      </c>
      <c r="D241" s="123" t="s">
        <v>642</v>
      </c>
      <c r="E241" s="123" t="s">
        <v>13</v>
      </c>
      <c r="F241" s="123" t="s">
        <v>13</v>
      </c>
      <c r="G241" s="7"/>
      <c r="H241" s="123" t="s">
        <v>54</v>
      </c>
    </row>
    <row r="242" spans="1:8" hidden="1">
      <c r="A242" s="7">
        <v>2013</v>
      </c>
      <c r="B242" s="123" t="s">
        <v>586</v>
      </c>
      <c r="C242" s="123" t="s">
        <v>586</v>
      </c>
      <c r="D242" s="123" t="s">
        <v>596</v>
      </c>
      <c r="E242" s="123" t="s">
        <v>13</v>
      </c>
      <c r="F242" s="123" t="s">
        <v>13</v>
      </c>
      <c r="G242" s="7"/>
      <c r="H242" s="123" t="s">
        <v>54</v>
      </c>
    </row>
    <row r="243" spans="1:8">
      <c r="A243" s="7">
        <v>2013</v>
      </c>
      <c r="B243" s="123" t="s">
        <v>586</v>
      </c>
      <c r="C243" s="123" t="s">
        <v>586</v>
      </c>
      <c r="D243" s="123" t="s">
        <v>87</v>
      </c>
      <c r="E243" s="123" t="s">
        <v>13</v>
      </c>
      <c r="F243" s="123" t="s">
        <v>13</v>
      </c>
      <c r="G243" s="7">
        <v>9452.2904260779997</v>
      </c>
      <c r="H243" s="123" t="s">
        <v>54</v>
      </c>
    </row>
    <row r="244" spans="1:8">
      <c r="A244" s="7">
        <v>2013</v>
      </c>
      <c r="B244" s="123" t="s">
        <v>586</v>
      </c>
      <c r="C244" s="123" t="s">
        <v>586</v>
      </c>
      <c r="D244" s="123" t="s">
        <v>88</v>
      </c>
      <c r="E244" s="123" t="s">
        <v>13</v>
      </c>
      <c r="F244" s="123" t="s">
        <v>13</v>
      </c>
      <c r="G244" s="7">
        <v>-1378.9441252730001</v>
      </c>
      <c r="H244" s="123" t="s">
        <v>54</v>
      </c>
    </row>
    <row r="245" spans="1:8" hidden="1">
      <c r="A245" s="7">
        <v>2013</v>
      </c>
      <c r="B245" s="123" t="s">
        <v>586</v>
      </c>
      <c r="C245" s="123" t="s">
        <v>586</v>
      </c>
      <c r="D245" s="123" t="s">
        <v>587</v>
      </c>
      <c r="E245" s="123" t="s">
        <v>13</v>
      </c>
      <c r="F245" s="123" t="s">
        <v>13</v>
      </c>
      <c r="G245" s="7"/>
      <c r="H245" s="123" t="s">
        <v>54</v>
      </c>
    </row>
    <row r="246" spans="1:8" hidden="1">
      <c r="A246" s="7">
        <v>2013</v>
      </c>
      <c r="B246" s="123" t="s">
        <v>586</v>
      </c>
      <c r="C246" s="123" t="s">
        <v>586</v>
      </c>
      <c r="D246" s="123" t="s">
        <v>597</v>
      </c>
      <c r="E246" s="123" t="s">
        <v>13</v>
      </c>
      <c r="F246" s="123" t="s">
        <v>13</v>
      </c>
      <c r="G246" s="7"/>
      <c r="H246" s="123" t="s">
        <v>54</v>
      </c>
    </row>
    <row r="247" spans="1:8">
      <c r="A247" s="7">
        <v>2013</v>
      </c>
      <c r="B247" s="123" t="s">
        <v>598</v>
      </c>
      <c r="C247" s="123" t="s">
        <v>598</v>
      </c>
      <c r="D247" s="123" t="s">
        <v>598</v>
      </c>
      <c r="E247" s="123" t="s">
        <v>13</v>
      </c>
      <c r="F247" s="123" t="s">
        <v>13</v>
      </c>
      <c r="G247" s="7">
        <v>8073.3463008050003</v>
      </c>
      <c r="H247" s="123" t="s">
        <v>54</v>
      </c>
    </row>
    <row r="248" spans="1:8">
      <c r="A248" s="7">
        <v>2013</v>
      </c>
      <c r="B248" s="123" t="s">
        <v>599</v>
      </c>
      <c r="C248" s="123" t="s">
        <v>599</v>
      </c>
      <c r="D248" s="123" t="s">
        <v>599</v>
      </c>
      <c r="E248" s="123" t="s">
        <v>13</v>
      </c>
      <c r="F248" s="123" t="s">
        <v>13</v>
      </c>
      <c r="G248" s="7">
        <v>8073.3463008050003</v>
      </c>
      <c r="H248" s="123" t="s">
        <v>54</v>
      </c>
    </row>
    <row r="249" spans="1:8" hidden="1">
      <c r="A249" s="7">
        <v>2013</v>
      </c>
      <c r="B249" s="123" t="s">
        <v>588</v>
      </c>
      <c r="C249" s="123" t="s">
        <v>588</v>
      </c>
      <c r="D249" s="123" t="s">
        <v>589</v>
      </c>
      <c r="E249" s="123" t="s">
        <v>13</v>
      </c>
      <c r="F249" s="123" t="s">
        <v>13</v>
      </c>
      <c r="G249" s="7"/>
      <c r="H249" s="123" t="s">
        <v>54</v>
      </c>
    </row>
    <row r="250" spans="1:8" hidden="1">
      <c r="A250" s="7">
        <v>2013</v>
      </c>
      <c r="B250" s="123" t="s">
        <v>588</v>
      </c>
      <c r="C250" s="123" t="s">
        <v>588</v>
      </c>
      <c r="D250" s="123" t="s">
        <v>591</v>
      </c>
      <c r="E250" s="123" t="s">
        <v>13</v>
      </c>
      <c r="F250" s="123" t="s">
        <v>13</v>
      </c>
      <c r="G250" s="7"/>
      <c r="H250" s="123" t="s">
        <v>54</v>
      </c>
    </row>
    <row r="251" spans="1:8">
      <c r="A251" s="7">
        <v>2013</v>
      </c>
      <c r="B251" s="123" t="s">
        <v>588</v>
      </c>
      <c r="C251" s="123" t="s">
        <v>588</v>
      </c>
      <c r="D251" s="123" t="s">
        <v>600</v>
      </c>
      <c r="E251" s="123" t="s">
        <v>13</v>
      </c>
      <c r="F251" s="123" t="s">
        <v>13</v>
      </c>
      <c r="G251" s="7">
        <v>-2107.0607186729999</v>
      </c>
      <c r="H251" s="123" t="s">
        <v>54</v>
      </c>
    </row>
    <row r="252" spans="1:8" hidden="1">
      <c r="A252" s="7">
        <v>2013</v>
      </c>
      <c r="B252" s="123" t="s">
        <v>588</v>
      </c>
      <c r="C252" s="123" t="s">
        <v>588</v>
      </c>
      <c r="D252" s="123" t="s">
        <v>601</v>
      </c>
      <c r="E252" s="123" t="s">
        <v>13</v>
      </c>
      <c r="F252" s="123" t="s">
        <v>13</v>
      </c>
      <c r="G252" s="7"/>
      <c r="H252" s="123" t="s">
        <v>54</v>
      </c>
    </row>
    <row r="253" spans="1:8">
      <c r="A253" s="7">
        <v>2013</v>
      </c>
      <c r="B253" s="123" t="s">
        <v>588</v>
      </c>
      <c r="C253" s="123" t="s">
        <v>588</v>
      </c>
      <c r="D253" s="123" t="s">
        <v>592</v>
      </c>
      <c r="E253" s="123" t="s">
        <v>13</v>
      </c>
      <c r="F253" s="123" t="s">
        <v>13</v>
      </c>
      <c r="G253" s="7">
        <v>-731.72008591199994</v>
      </c>
      <c r="H253" s="123" t="s">
        <v>54</v>
      </c>
    </row>
    <row r="254" spans="1:8">
      <c r="A254" s="7">
        <v>2013</v>
      </c>
      <c r="B254" s="123" t="s">
        <v>588</v>
      </c>
      <c r="C254" s="123" t="s">
        <v>588</v>
      </c>
      <c r="D254" s="123" t="s">
        <v>602</v>
      </c>
      <c r="E254" s="123" t="s">
        <v>13</v>
      </c>
      <c r="F254" s="123" t="s">
        <v>13</v>
      </c>
      <c r="G254" s="7">
        <v>66170.234887683997</v>
      </c>
      <c r="H254" s="123" t="s">
        <v>54</v>
      </c>
    </row>
    <row r="255" spans="1:8">
      <c r="A255" s="7">
        <v>2013</v>
      </c>
      <c r="B255" s="123" t="s">
        <v>588</v>
      </c>
      <c r="C255" s="123" t="s">
        <v>588</v>
      </c>
      <c r="D255" s="123" t="s">
        <v>603</v>
      </c>
      <c r="E255" s="123" t="s">
        <v>13</v>
      </c>
      <c r="F255" s="123" t="s">
        <v>13</v>
      </c>
      <c r="G255" s="7">
        <v>7406.0340891489996</v>
      </c>
      <c r="H255" s="123" t="s">
        <v>54</v>
      </c>
    </row>
    <row r="256" spans="1:8">
      <c r="A256" s="7">
        <v>2013</v>
      </c>
      <c r="B256" s="123" t="s">
        <v>588</v>
      </c>
      <c r="C256" s="123" t="s">
        <v>588</v>
      </c>
      <c r="D256" s="123" t="s">
        <v>604</v>
      </c>
      <c r="E256" s="123" t="s">
        <v>13</v>
      </c>
      <c r="F256" s="123" t="s">
        <v>13</v>
      </c>
      <c r="G256" s="7">
        <v>1241.243382269</v>
      </c>
      <c r="H256" s="123" t="s">
        <v>54</v>
      </c>
    </row>
    <row r="257" spans="1:8" hidden="1">
      <c r="A257" s="7">
        <v>2013</v>
      </c>
      <c r="B257" s="123" t="s">
        <v>588</v>
      </c>
      <c r="C257" s="123" t="s">
        <v>588</v>
      </c>
      <c r="D257" s="123" t="s">
        <v>605</v>
      </c>
      <c r="E257" s="123" t="s">
        <v>13</v>
      </c>
      <c r="F257" s="123" t="s">
        <v>13</v>
      </c>
      <c r="G257" s="7"/>
      <c r="H257" s="123" t="s">
        <v>54</v>
      </c>
    </row>
    <row r="258" spans="1:8" hidden="1">
      <c r="A258" s="7">
        <v>2013</v>
      </c>
      <c r="B258" s="123" t="s">
        <v>588</v>
      </c>
      <c r="C258" s="123" t="s">
        <v>588</v>
      </c>
      <c r="D258" s="123" t="s">
        <v>606</v>
      </c>
      <c r="E258" s="123" t="s">
        <v>13</v>
      </c>
      <c r="F258" s="123" t="s">
        <v>13</v>
      </c>
      <c r="G258" s="7"/>
      <c r="H258" s="123" t="s">
        <v>54</v>
      </c>
    </row>
    <row r="259" spans="1:8">
      <c r="A259" s="7">
        <v>2013</v>
      </c>
      <c r="B259" s="123" t="s">
        <v>607</v>
      </c>
      <c r="C259" s="123" t="s">
        <v>607</v>
      </c>
      <c r="D259" s="123" t="s">
        <v>608</v>
      </c>
      <c r="E259" s="123" t="s">
        <v>13</v>
      </c>
      <c r="F259" s="123" t="s">
        <v>13</v>
      </c>
      <c r="G259" s="7">
        <v>18513.492057527001</v>
      </c>
      <c r="H259" s="123" t="s">
        <v>54</v>
      </c>
    </row>
    <row r="260" spans="1:8" hidden="1">
      <c r="A260" s="7">
        <v>2013</v>
      </c>
      <c r="B260" s="123" t="s">
        <v>607</v>
      </c>
      <c r="C260" s="123" t="s">
        <v>607</v>
      </c>
      <c r="D260" s="123" t="s">
        <v>609</v>
      </c>
      <c r="E260" s="123" t="s">
        <v>13</v>
      </c>
      <c r="F260" s="123" t="s">
        <v>13</v>
      </c>
      <c r="G260" s="7"/>
      <c r="H260" s="123" t="s">
        <v>54</v>
      </c>
    </row>
    <row r="261" spans="1:8" hidden="1">
      <c r="A261" s="7">
        <v>2013</v>
      </c>
      <c r="B261" s="123" t="s">
        <v>607</v>
      </c>
      <c r="C261" s="123" t="s">
        <v>607</v>
      </c>
      <c r="D261" s="123" t="s">
        <v>610</v>
      </c>
      <c r="E261" s="123" t="s">
        <v>13</v>
      </c>
      <c r="F261" s="123" t="s">
        <v>13</v>
      </c>
      <c r="G261" s="7"/>
      <c r="H261" s="123" t="s">
        <v>54</v>
      </c>
    </row>
    <row r="262" spans="1:8">
      <c r="A262" s="7">
        <v>2013</v>
      </c>
      <c r="B262" s="123" t="s">
        <v>530</v>
      </c>
      <c r="C262" s="123" t="s">
        <v>530</v>
      </c>
      <c r="D262" s="123" t="s">
        <v>530</v>
      </c>
      <c r="E262" s="123" t="s">
        <v>13</v>
      </c>
      <c r="F262" s="123" t="s">
        <v>13</v>
      </c>
      <c r="G262" s="7">
        <v>-10159.757802004</v>
      </c>
      <c r="H262" s="123" t="s">
        <v>54</v>
      </c>
    </row>
    <row r="263" spans="1:8">
      <c r="A263" s="7">
        <v>2013</v>
      </c>
      <c r="B263" s="123" t="s">
        <v>611</v>
      </c>
      <c r="C263" s="123" t="s">
        <v>611</v>
      </c>
      <c r="D263" s="123" t="s">
        <v>611</v>
      </c>
      <c r="E263" s="123" t="s">
        <v>13</v>
      </c>
      <c r="F263" s="123" t="s">
        <v>13</v>
      </c>
      <c r="G263" s="7">
        <v>88405.812110843995</v>
      </c>
      <c r="H263" s="123" t="s">
        <v>54</v>
      </c>
    </row>
    <row r="264" spans="1:8">
      <c r="A264" s="7">
        <v>2013</v>
      </c>
      <c r="B264" s="123" t="s">
        <v>537</v>
      </c>
      <c r="C264" s="123" t="s">
        <v>538</v>
      </c>
      <c r="D264" s="123" t="s">
        <v>539</v>
      </c>
      <c r="E264" s="123" t="s">
        <v>13</v>
      </c>
      <c r="F264" s="123" t="s">
        <v>13</v>
      </c>
      <c r="G264" s="7">
        <v>1438.4385747890001</v>
      </c>
      <c r="H264" s="123" t="s">
        <v>54</v>
      </c>
    </row>
    <row r="265" spans="1:8">
      <c r="A265" s="7">
        <v>2013</v>
      </c>
      <c r="B265" s="123" t="s">
        <v>537</v>
      </c>
      <c r="C265" s="123" t="s">
        <v>538</v>
      </c>
      <c r="D265" s="123" t="s">
        <v>542</v>
      </c>
      <c r="E265" s="123" t="s">
        <v>13</v>
      </c>
      <c r="F265" s="123" t="s">
        <v>13</v>
      </c>
      <c r="G265" s="7">
        <v>5814.2845266370005</v>
      </c>
      <c r="H265" s="123" t="s">
        <v>54</v>
      </c>
    </row>
    <row r="266" spans="1:8">
      <c r="A266" s="7">
        <v>2013</v>
      </c>
      <c r="B266" s="123" t="s">
        <v>537</v>
      </c>
      <c r="C266" s="123" t="s">
        <v>538</v>
      </c>
      <c r="D266" s="123" t="s">
        <v>543</v>
      </c>
      <c r="E266" s="123" t="s">
        <v>13</v>
      </c>
      <c r="F266" s="123" t="s">
        <v>13</v>
      </c>
      <c r="G266" s="7">
        <v>122.811493756</v>
      </c>
      <c r="H266" s="123" t="s">
        <v>54</v>
      </c>
    </row>
    <row r="267" spans="1:8">
      <c r="A267" s="7">
        <v>2013</v>
      </c>
      <c r="B267" s="123" t="s">
        <v>537</v>
      </c>
      <c r="C267" s="123" t="s">
        <v>538</v>
      </c>
      <c r="D267" s="123" t="s">
        <v>544</v>
      </c>
      <c r="E267" s="123" t="s">
        <v>13</v>
      </c>
      <c r="F267" s="123" t="s">
        <v>13</v>
      </c>
      <c r="G267" s="7">
        <v>874.44489704900002</v>
      </c>
      <c r="H267" s="123" t="s">
        <v>54</v>
      </c>
    </row>
    <row r="268" spans="1:8">
      <c r="A268" s="7">
        <v>2013</v>
      </c>
      <c r="B268" s="123" t="s">
        <v>537</v>
      </c>
      <c r="C268" s="123" t="s">
        <v>538</v>
      </c>
      <c r="D268" s="123" t="s">
        <v>545</v>
      </c>
      <c r="E268" s="123" t="s">
        <v>13</v>
      </c>
      <c r="F268" s="123" t="s">
        <v>13</v>
      </c>
      <c r="G268" s="7">
        <v>433.14332405599998</v>
      </c>
      <c r="H268" s="123" t="s">
        <v>54</v>
      </c>
    </row>
    <row r="269" spans="1:8">
      <c r="A269" s="7">
        <v>2013</v>
      </c>
      <c r="B269" s="123" t="s">
        <v>537</v>
      </c>
      <c r="C269" s="123" t="s">
        <v>538</v>
      </c>
      <c r="D269" s="123" t="s">
        <v>546</v>
      </c>
      <c r="E269" s="123" t="s">
        <v>13</v>
      </c>
      <c r="F269" s="123" t="s">
        <v>13</v>
      </c>
      <c r="G269" s="7">
        <v>3683.668274954</v>
      </c>
      <c r="H269" s="123" t="s">
        <v>54</v>
      </c>
    </row>
    <row r="270" spans="1:8">
      <c r="A270" s="7">
        <v>2013</v>
      </c>
      <c r="B270" s="123" t="s">
        <v>537</v>
      </c>
      <c r="C270" s="123" t="s">
        <v>538</v>
      </c>
      <c r="D270" s="123" t="s">
        <v>547</v>
      </c>
      <c r="E270" s="123" t="s">
        <v>13</v>
      </c>
      <c r="F270" s="123" t="s">
        <v>13</v>
      </c>
      <c r="G270" s="7">
        <v>855.62122998899997</v>
      </c>
      <c r="H270" s="123" t="s">
        <v>54</v>
      </c>
    </row>
    <row r="271" spans="1:8">
      <c r="A271" s="7">
        <v>2013</v>
      </c>
      <c r="B271" s="123" t="s">
        <v>537</v>
      </c>
      <c r="C271" s="123" t="s">
        <v>538</v>
      </c>
      <c r="D271" s="123" t="s">
        <v>548</v>
      </c>
      <c r="E271" s="123" t="s">
        <v>13</v>
      </c>
      <c r="F271" s="123" t="s">
        <v>13</v>
      </c>
      <c r="G271" s="7">
        <v>1705.2332132009999</v>
      </c>
      <c r="H271" s="123" t="s">
        <v>54</v>
      </c>
    </row>
    <row r="272" spans="1:8">
      <c r="A272" s="7">
        <v>2013</v>
      </c>
      <c r="B272" s="123" t="s">
        <v>537</v>
      </c>
      <c r="C272" s="123" t="s">
        <v>538</v>
      </c>
      <c r="D272" s="123" t="s">
        <v>550</v>
      </c>
      <c r="E272" s="123" t="s">
        <v>13</v>
      </c>
      <c r="F272" s="123" t="s">
        <v>13</v>
      </c>
      <c r="G272" s="7">
        <v>2051.1031717979999</v>
      </c>
      <c r="H272" s="123" t="s">
        <v>54</v>
      </c>
    </row>
    <row r="273" spans="1:8">
      <c r="A273" s="7">
        <v>2013</v>
      </c>
      <c r="B273" s="123" t="s">
        <v>537</v>
      </c>
      <c r="C273" s="123" t="s">
        <v>538</v>
      </c>
      <c r="D273" s="123" t="s">
        <v>551</v>
      </c>
      <c r="E273" s="123" t="s">
        <v>13</v>
      </c>
      <c r="F273" s="123" t="s">
        <v>13</v>
      </c>
      <c r="G273" s="7">
        <v>542.22508179600004</v>
      </c>
      <c r="H273" s="123" t="s">
        <v>54</v>
      </c>
    </row>
    <row r="274" spans="1:8">
      <c r="A274" s="7">
        <v>2013</v>
      </c>
      <c r="B274" s="123" t="s">
        <v>537</v>
      </c>
      <c r="C274" s="123" t="s">
        <v>538</v>
      </c>
      <c r="D274" s="123" t="s">
        <v>552</v>
      </c>
      <c r="E274" s="123" t="s">
        <v>13</v>
      </c>
      <c r="F274" s="123" t="s">
        <v>13</v>
      </c>
      <c r="G274" s="7">
        <v>2252.1940590139998</v>
      </c>
      <c r="H274" s="123" t="s">
        <v>54</v>
      </c>
    </row>
    <row r="275" spans="1:8">
      <c r="A275" s="7">
        <v>2013</v>
      </c>
      <c r="B275" s="123" t="s">
        <v>537</v>
      </c>
      <c r="C275" s="123" t="s">
        <v>538</v>
      </c>
      <c r="D275" s="123" t="s">
        <v>567</v>
      </c>
      <c r="E275" s="123" t="s">
        <v>13</v>
      </c>
      <c r="F275" s="123" t="s">
        <v>13</v>
      </c>
      <c r="G275" s="7">
        <v>151.305670531</v>
      </c>
      <c r="H275" s="123" t="s">
        <v>54</v>
      </c>
    </row>
    <row r="276" spans="1:8">
      <c r="A276" s="7">
        <v>2013</v>
      </c>
      <c r="B276" s="123" t="s">
        <v>537</v>
      </c>
      <c r="C276" s="123" t="s">
        <v>538</v>
      </c>
      <c r="D276" s="123" t="s">
        <v>568</v>
      </c>
      <c r="E276" s="123" t="s">
        <v>13</v>
      </c>
      <c r="F276" s="123" t="s">
        <v>13</v>
      </c>
      <c r="G276" s="7">
        <v>2339.1092574459999</v>
      </c>
      <c r="H276" s="123" t="s">
        <v>54</v>
      </c>
    </row>
    <row r="277" spans="1:8">
      <c r="A277" s="7">
        <v>2013</v>
      </c>
      <c r="B277" s="123" t="s">
        <v>537</v>
      </c>
      <c r="C277" s="123" t="s">
        <v>538</v>
      </c>
      <c r="D277" s="123" t="s">
        <v>566</v>
      </c>
      <c r="E277" s="123" t="s">
        <v>13</v>
      </c>
      <c r="F277" s="123" t="s">
        <v>13</v>
      </c>
      <c r="G277" s="7">
        <v>374.469397835</v>
      </c>
      <c r="H277" s="123" t="s">
        <v>54</v>
      </c>
    </row>
    <row r="278" spans="1:8" hidden="1">
      <c r="A278" s="7">
        <v>2013</v>
      </c>
      <c r="B278" s="123" t="s">
        <v>537</v>
      </c>
      <c r="C278" s="123" t="s">
        <v>553</v>
      </c>
      <c r="D278" s="123" t="s">
        <v>554</v>
      </c>
      <c r="E278" s="123" t="s">
        <v>13</v>
      </c>
      <c r="F278" s="123" t="s">
        <v>13</v>
      </c>
      <c r="G278" s="7"/>
      <c r="H278" s="123" t="s">
        <v>54</v>
      </c>
    </row>
    <row r="279" spans="1:8">
      <c r="A279" s="7">
        <v>2013</v>
      </c>
      <c r="B279" s="123" t="s">
        <v>537</v>
      </c>
      <c r="C279" s="123" t="s">
        <v>553</v>
      </c>
      <c r="D279" s="123" t="s">
        <v>555</v>
      </c>
      <c r="E279" s="123" t="s">
        <v>13</v>
      </c>
      <c r="F279" s="123" t="s">
        <v>13</v>
      </c>
      <c r="G279" s="7">
        <v>0</v>
      </c>
      <c r="H279" s="123" t="s">
        <v>54</v>
      </c>
    </row>
    <row r="280" spans="1:8">
      <c r="A280" s="7">
        <v>2013</v>
      </c>
      <c r="B280" s="123" t="s">
        <v>537</v>
      </c>
      <c r="C280" s="123" t="s">
        <v>553</v>
      </c>
      <c r="D280" s="123" t="s">
        <v>560</v>
      </c>
      <c r="E280" s="123" t="s">
        <v>13</v>
      </c>
      <c r="F280" s="123" t="s">
        <v>13</v>
      </c>
      <c r="G280" s="7">
        <v>2.3105248669999998</v>
      </c>
      <c r="H280" s="123" t="s">
        <v>54</v>
      </c>
    </row>
    <row r="281" spans="1:8">
      <c r="A281" s="7">
        <v>2013</v>
      </c>
      <c r="B281" s="123" t="s">
        <v>537</v>
      </c>
      <c r="C281" s="123" t="s">
        <v>553</v>
      </c>
      <c r="D281" s="123" t="s">
        <v>559</v>
      </c>
      <c r="E281" s="123" t="s">
        <v>13</v>
      </c>
      <c r="F281" s="123" t="s">
        <v>13</v>
      </c>
      <c r="G281" s="7">
        <v>0</v>
      </c>
      <c r="H281" s="123" t="s">
        <v>54</v>
      </c>
    </row>
    <row r="282" spans="1:8">
      <c r="A282" s="7">
        <v>2013</v>
      </c>
      <c r="B282" s="123" t="s">
        <v>537</v>
      </c>
      <c r="C282" s="123" t="s">
        <v>553</v>
      </c>
      <c r="D282" s="123" t="s">
        <v>188</v>
      </c>
      <c r="E282" s="123" t="s">
        <v>13</v>
      </c>
      <c r="F282" s="123" t="s">
        <v>13</v>
      </c>
      <c r="G282" s="7">
        <v>150.57665452000001</v>
      </c>
      <c r="H282" s="123" t="s">
        <v>54</v>
      </c>
    </row>
    <row r="283" spans="1:8" hidden="1">
      <c r="A283" s="7">
        <v>2013</v>
      </c>
      <c r="B283" s="123" t="s">
        <v>537</v>
      </c>
      <c r="C283" s="123" t="s">
        <v>553</v>
      </c>
      <c r="D283" s="123" t="s">
        <v>571</v>
      </c>
      <c r="E283" s="123" t="s">
        <v>13</v>
      </c>
      <c r="F283" s="123" t="s">
        <v>13</v>
      </c>
      <c r="G283" s="7"/>
      <c r="H283" s="123" t="s">
        <v>54</v>
      </c>
    </row>
    <row r="284" spans="1:8" hidden="1">
      <c r="A284" s="7">
        <v>2013</v>
      </c>
      <c r="B284" s="123" t="s">
        <v>537</v>
      </c>
      <c r="C284" s="123" t="s">
        <v>553</v>
      </c>
      <c r="D284" s="123" t="s">
        <v>573</v>
      </c>
      <c r="E284" s="123" t="s">
        <v>13</v>
      </c>
      <c r="F284" s="123" t="s">
        <v>13</v>
      </c>
      <c r="G284" s="7"/>
      <c r="H284" s="123" t="s">
        <v>54</v>
      </c>
    </row>
    <row r="285" spans="1:8" hidden="1">
      <c r="A285" s="7">
        <v>2013</v>
      </c>
      <c r="B285" s="123" t="s">
        <v>537</v>
      </c>
      <c r="C285" s="123" t="s">
        <v>553</v>
      </c>
      <c r="D285" s="123" t="s">
        <v>558</v>
      </c>
      <c r="E285" s="123" t="s">
        <v>13</v>
      </c>
      <c r="F285" s="123" t="s">
        <v>13</v>
      </c>
      <c r="G285" s="7"/>
      <c r="H285" s="123" t="s">
        <v>54</v>
      </c>
    </row>
    <row r="286" spans="1:8" hidden="1">
      <c r="A286" s="7">
        <v>2013</v>
      </c>
      <c r="B286" s="123" t="s">
        <v>537</v>
      </c>
      <c r="C286" s="123" t="s">
        <v>553</v>
      </c>
      <c r="D286" s="123" t="s">
        <v>191</v>
      </c>
      <c r="E286" s="123" t="s">
        <v>13</v>
      </c>
      <c r="F286" s="123" t="s">
        <v>13</v>
      </c>
      <c r="G286" s="7"/>
      <c r="H286" s="123" t="s">
        <v>54</v>
      </c>
    </row>
    <row r="287" spans="1:8" hidden="1">
      <c r="A287" s="7">
        <v>2013</v>
      </c>
      <c r="B287" s="123" t="s">
        <v>537</v>
      </c>
      <c r="C287" s="123" t="s">
        <v>553</v>
      </c>
      <c r="D287" s="123" t="s">
        <v>561</v>
      </c>
      <c r="E287" s="123" t="s">
        <v>13</v>
      </c>
      <c r="F287" s="123" t="s">
        <v>13</v>
      </c>
      <c r="G287" s="7"/>
      <c r="H287" s="123" t="s">
        <v>54</v>
      </c>
    </row>
    <row r="288" spans="1:8">
      <c r="A288" s="7">
        <v>2013</v>
      </c>
      <c r="B288" s="123" t="s">
        <v>537</v>
      </c>
      <c r="C288" s="123" t="s">
        <v>564</v>
      </c>
      <c r="D288" s="123" t="s">
        <v>180</v>
      </c>
      <c r="E288" s="123" t="s">
        <v>13</v>
      </c>
      <c r="F288" s="123" t="s">
        <v>13</v>
      </c>
      <c r="G288" s="7">
        <v>28617.024937464001</v>
      </c>
      <c r="H288" s="123" t="s">
        <v>54</v>
      </c>
    </row>
    <row r="289" spans="1:8">
      <c r="A289" s="7">
        <v>2013</v>
      </c>
      <c r="B289" s="123" t="s">
        <v>537</v>
      </c>
      <c r="C289" s="123" t="s">
        <v>556</v>
      </c>
      <c r="D289" s="123" t="s">
        <v>576</v>
      </c>
      <c r="E289" s="123" t="s">
        <v>13</v>
      </c>
      <c r="F289" s="123" t="s">
        <v>13</v>
      </c>
      <c r="G289" s="7">
        <v>9396.511940417</v>
      </c>
      <c r="H289" s="123" t="s">
        <v>54</v>
      </c>
    </row>
    <row r="290" spans="1:8">
      <c r="A290" s="7">
        <v>2013</v>
      </c>
      <c r="B290" s="123" t="s">
        <v>537</v>
      </c>
      <c r="C290" s="123" t="s">
        <v>556</v>
      </c>
      <c r="D290" s="123" t="s">
        <v>577</v>
      </c>
      <c r="E290" s="123" t="s">
        <v>13</v>
      </c>
      <c r="F290" s="123" t="s">
        <v>13</v>
      </c>
      <c r="G290" s="7">
        <v>2022.7283840309999</v>
      </c>
      <c r="H290" s="123" t="s">
        <v>54</v>
      </c>
    </row>
    <row r="291" spans="1:8">
      <c r="A291" s="7">
        <v>2013</v>
      </c>
      <c r="B291" s="123" t="s">
        <v>537</v>
      </c>
      <c r="C291" s="123" t="s">
        <v>556</v>
      </c>
      <c r="D291" s="123" t="s">
        <v>578</v>
      </c>
      <c r="E291" s="123" t="s">
        <v>13</v>
      </c>
      <c r="F291" s="123" t="s">
        <v>13</v>
      </c>
      <c r="G291" s="7">
        <v>4186.0572241350001</v>
      </c>
      <c r="H291" s="123" t="s">
        <v>54</v>
      </c>
    </row>
    <row r="292" spans="1:8">
      <c r="A292" s="7">
        <v>2013</v>
      </c>
      <c r="B292" s="123" t="s">
        <v>537</v>
      </c>
      <c r="C292" s="123" t="s">
        <v>556</v>
      </c>
      <c r="D292" s="123" t="s">
        <v>579</v>
      </c>
      <c r="E292" s="123" t="s">
        <v>13</v>
      </c>
      <c r="F292" s="123" t="s">
        <v>13</v>
      </c>
      <c r="G292" s="7">
        <v>3993.3633638739998</v>
      </c>
      <c r="H292" s="123" t="s">
        <v>54</v>
      </c>
    </row>
    <row r="293" spans="1:8">
      <c r="A293" s="7">
        <v>2013</v>
      </c>
      <c r="B293" s="123" t="s">
        <v>537</v>
      </c>
      <c r="C293" s="123" t="s">
        <v>556</v>
      </c>
      <c r="D293" s="123" t="s">
        <v>580</v>
      </c>
      <c r="E293" s="123" t="s">
        <v>13</v>
      </c>
      <c r="F293" s="123" t="s">
        <v>13</v>
      </c>
      <c r="G293" s="7">
        <v>1703.044414706</v>
      </c>
      <c r="H293" s="123" t="s">
        <v>54</v>
      </c>
    </row>
    <row r="294" spans="1:8">
      <c r="A294" s="7">
        <v>2013</v>
      </c>
      <c r="B294" s="123" t="s">
        <v>537</v>
      </c>
      <c r="C294" s="123" t="s">
        <v>556</v>
      </c>
      <c r="D294" s="123" t="s">
        <v>581</v>
      </c>
      <c r="E294" s="123" t="s">
        <v>13</v>
      </c>
      <c r="F294" s="123" t="s">
        <v>13</v>
      </c>
      <c r="G294" s="7">
        <v>4871.90728356</v>
      </c>
      <c r="H294" s="123" t="s">
        <v>54</v>
      </c>
    </row>
    <row r="295" spans="1:8">
      <c r="A295" s="7">
        <v>2013</v>
      </c>
      <c r="B295" s="123" t="s">
        <v>537</v>
      </c>
      <c r="C295" s="123" t="s">
        <v>562</v>
      </c>
      <c r="D295" s="123" t="s">
        <v>582</v>
      </c>
      <c r="E295" s="123" t="s">
        <v>13</v>
      </c>
      <c r="F295" s="123" t="s">
        <v>13</v>
      </c>
      <c r="G295" s="7">
        <v>1273.920520614</v>
      </c>
      <c r="H295" s="123" t="s">
        <v>54</v>
      </c>
    </row>
    <row r="296" spans="1:8">
      <c r="A296" s="7">
        <v>2013</v>
      </c>
      <c r="B296" s="123" t="s">
        <v>537</v>
      </c>
      <c r="C296" s="123" t="s">
        <v>562</v>
      </c>
      <c r="D296" s="123" t="s">
        <v>583</v>
      </c>
      <c r="E296" s="123" t="s">
        <v>13</v>
      </c>
      <c r="F296" s="123" t="s">
        <v>13</v>
      </c>
      <c r="G296" s="7">
        <v>5090.9861147740003</v>
      </c>
      <c r="H296" s="123" t="s">
        <v>54</v>
      </c>
    </row>
    <row r="297" spans="1:8">
      <c r="A297" s="7">
        <v>2013</v>
      </c>
      <c r="B297" s="123" t="s">
        <v>537</v>
      </c>
      <c r="C297" s="123" t="s">
        <v>562</v>
      </c>
      <c r="D297" s="123" t="s">
        <v>214</v>
      </c>
      <c r="E297" s="123" t="s">
        <v>13</v>
      </c>
      <c r="F297" s="123" t="s">
        <v>13</v>
      </c>
      <c r="G297" s="7">
        <v>2118.955925153</v>
      </c>
      <c r="H297" s="123" t="s">
        <v>54</v>
      </c>
    </row>
    <row r="298" spans="1:8">
      <c r="A298" s="7">
        <v>2013</v>
      </c>
      <c r="B298" s="123" t="s">
        <v>537</v>
      </c>
      <c r="C298" s="123" t="s">
        <v>562</v>
      </c>
      <c r="D298" s="123" t="s">
        <v>584</v>
      </c>
      <c r="E298" s="123" t="s">
        <v>13</v>
      </c>
      <c r="F298" s="123" t="s">
        <v>13</v>
      </c>
      <c r="G298" s="7">
        <v>1443.3335241520001</v>
      </c>
      <c r="H298" s="123" t="s">
        <v>54</v>
      </c>
    </row>
    <row r="299" spans="1:8">
      <c r="A299" s="7">
        <v>2013</v>
      </c>
      <c r="B299" s="123" t="s">
        <v>537</v>
      </c>
      <c r="C299" s="123" t="s">
        <v>565</v>
      </c>
      <c r="D299" s="123" t="s">
        <v>500</v>
      </c>
      <c r="E299" s="123" t="s">
        <v>13</v>
      </c>
      <c r="F299" s="123" t="s">
        <v>13</v>
      </c>
      <c r="G299" s="7">
        <v>2009.1615839999999</v>
      </c>
      <c r="H299" s="123" t="s">
        <v>54</v>
      </c>
    </row>
    <row r="300" spans="1:8" hidden="1">
      <c r="A300" s="7">
        <v>2013</v>
      </c>
      <c r="B300" s="123" t="s">
        <v>537</v>
      </c>
      <c r="C300" s="123" t="s">
        <v>585</v>
      </c>
      <c r="D300" s="123" t="s">
        <v>183</v>
      </c>
      <c r="E300" s="123" t="s">
        <v>13</v>
      </c>
      <c r="F300" s="123" t="s">
        <v>13</v>
      </c>
      <c r="G300" s="7"/>
      <c r="H300" s="123" t="s">
        <v>54</v>
      </c>
    </row>
    <row r="301" spans="1:8" hidden="1">
      <c r="A301" s="7">
        <v>2013</v>
      </c>
      <c r="B301" s="123" t="s">
        <v>642</v>
      </c>
      <c r="C301" s="123" t="s">
        <v>642</v>
      </c>
      <c r="D301" s="123" t="s">
        <v>642</v>
      </c>
      <c r="E301" s="123" t="s">
        <v>13</v>
      </c>
      <c r="F301" s="123" t="s">
        <v>13</v>
      </c>
      <c r="G301" s="7"/>
      <c r="H301" s="123" t="s">
        <v>54</v>
      </c>
    </row>
    <row r="302" spans="1:8" hidden="1">
      <c r="A302" s="7">
        <v>2014</v>
      </c>
      <c r="B302" s="123" t="s">
        <v>586</v>
      </c>
      <c r="C302" s="123" t="s">
        <v>586</v>
      </c>
      <c r="D302" s="123" t="s">
        <v>596</v>
      </c>
      <c r="E302" s="123" t="s">
        <v>13</v>
      </c>
      <c r="F302" s="123" t="s">
        <v>13</v>
      </c>
      <c r="G302" s="7"/>
      <c r="H302" s="123" t="s">
        <v>54</v>
      </c>
    </row>
    <row r="303" spans="1:8">
      <c r="A303" s="7">
        <v>2014</v>
      </c>
      <c r="B303" s="123" t="s">
        <v>586</v>
      </c>
      <c r="C303" s="123" t="s">
        <v>586</v>
      </c>
      <c r="D303" s="123" t="s">
        <v>87</v>
      </c>
      <c r="E303" s="123" t="s">
        <v>13</v>
      </c>
      <c r="F303" s="123" t="s">
        <v>13</v>
      </c>
      <c r="G303" s="7">
        <v>10272.701673526</v>
      </c>
      <c r="H303" s="123" t="s">
        <v>54</v>
      </c>
    </row>
    <row r="304" spans="1:8">
      <c r="A304" s="7">
        <v>2014</v>
      </c>
      <c r="B304" s="123" t="s">
        <v>586</v>
      </c>
      <c r="C304" s="123" t="s">
        <v>586</v>
      </c>
      <c r="D304" s="123" t="s">
        <v>88</v>
      </c>
      <c r="E304" s="123" t="s">
        <v>13</v>
      </c>
      <c r="F304" s="123" t="s">
        <v>13</v>
      </c>
      <c r="G304" s="7">
        <v>-2534.7038845900001</v>
      </c>
      <c r="H304" s="123" t="s">
        <v>54</v>
      </c>
    </row>
    <row r="305" spans="1:8" hidden="1">
      <c r="A305" s="7">
        <v>2014</v>
      </c>
      <c r="B305" s="123" t="s">
        <v>586</v>
      </c>
      <c r="C305" s="123" t="s">
        <v>586</v>
      </c>
      <c r="D305" s="123" t="s">
        <v>587</v>
      </c>
      <c r="E305" s="123" t="s">
        <v>13</v>
      </c>
      <c r="F305" s="123" t="s">
        <v>13</v>
      </c>
      <c r="G305" s="7"/>
      <c r="H305" s="123" t="s">
        <v>54</v>
      </c>
    </row>
    <row r="306" spans="1:8" hidden="1">
      <c r="A306" s="7">
        <v>2014</v>
      </c>
      <c r="B306" s="123" t="s">
        <v>586</v>
      </c>
      <c r="C306" s="123" t="s">
        <v>586</v>
      </c>
      <c r="D306" s="123" t="s">
        <v>597</v>
      </c>
      <c r="E306" s="123" t="s">
        <v>13</v>
      </c>
      <c r="F306" s="123" t="s">
        <v>13</v>
      </c>
      <c r="G306" s="7"/>
      <c r="H306" s="123" t="s">
        <v>54</v>
      </c>
    </row>
    <row r="307" spans="1:8">
      <c r="A307" s="7">
        <v>2014</v>
      </c>
      <c r="B307" s="123" t="s">
        <v>598</v>
      </c>
      <c r="C307" s="123" t="s">
        <v>598</v>
      </c>
      <c r="D307" s="123" t="s">
        <v>598</v>
      </c>
      <c r="E307" s="123" t="s">
        <v>13</v>
      </c>
      <c r="F307" s="123" t="s">
        <v>13</v>
      </c>
      <c r="G307" s="7">
        <v>7737.9977889359998</v>
      </c>
      <c r="H307" s="123" t="s">
        <v>54</v>
      </c>
    </row>
    <row r="308" spans="1:8">
      <c r="A308" s="7">
        <v>2014</v>
      </c>
      <c r="B308" s="123" t="s">
        <v>599</v>
      </c>
      <c r="C308" s="123" t="s">
        <v>599</v>
      </c>
      <c r="D308" s="123" t="s">
        <v>599</v>
      </c>
      <c r="E308" s="123" t="s">
        <v>13</v>
      </c>
      <c r="F308" s="123" t="s">
        <v>13</v>
      </c>
      <c r="G308" s="7">
        <v>7737.9977889359998</v>
      </c>
      <c r="H308" s="123" t="s">
        <v>54</v>
      </c>
    </row>
    <row r="309" spans="1:8" hidden="1">
      <c r="A309" s="7">
        <v>2014</v>
      </c>
      <c r="B309" s="123" t="s">
        <v>588</v>
      </c>
      <c r="C309" s="123" t="s">
        <v>588</v>
      </c>
      <c r="D309" s="123" t="s">
        <v>589</v>
      </c>
      <c r="E309" s="123" t="s">
        <v>13</v>
      </c>
      <c r="F309" s="123" t="s">
        <v>13</v>
      </c>
      <c r="G309" s="7"/>
      <c r="H309" s="123" t="s">
        <v>54</v>
      </c>
    </row>
    <row r="310" spans="1:8" hidden="1">
      <c r="A310" s="7">
        <v>2014</v>
      </c>
      <c r="B310" s="123" t="s">
        <v>588</v>
      </c>
      <c r="C310" s="123" t="s">
        <v>588</v>
      </c>
      <c r="D310" s="123" t="s">
        <v>591</v>
      </c>
      <c r="E310" s="123" t="s">
        <v>13</v>
      </c>
      <c r="F310" s="123" t="s">
        <v>13</v>
      </c>
      <c r="G310" s="7"/>
      <c r="H310" s="123" t="s">
        <v>54</v>
      </c>
    </row>
    <row r="311" spans="1:8">
      <c r="A311" s="7">
        <v>2014</v>
      </c>
      <c r="B311" s="123" t="s">
        <v>588</v>
      </c>
      <c r="C311" s="123" t="s">
        <v>588</v>
      </c>
      <c r="D311" s="123" t="s">
        <v>600</v>
      </c>
      <c r="E311" s="123" t="s">
        <v>13</v>
      </c>
      <c r="F311" s="123" t="s">
        <v>13</v>
      </c>
      <c r="G311" s="7">
        <v>-1802.9481522619999</v>
      </c>
      <c r="H311" s="123" t="s">
        <v>54</v>
      </c>
    </row>
    <row r="312" spans="1:8" hidden="1">
      <c r="A312" s="7">
        <v>2014</v>
      </c>
      <c r="B312" s="123" t="s">
        <v>588</v>
      </c>
      <c r="C312" s="123" t="s">
        <v>588</v>
      </c>
      <c r="D312" s="123" t="s">
        <v>601</v>
      </c>
      <c r="E312" s="123" t="s">
        <v>13</v>
      </c>
      <c r="F312" s="123" t="s">
        <v>13</v>
      </c>
      <c r="G312" s="7"/>
      <c r="H312" s="123" t="s">
        <v>54</v>
      </c>
    </row>
    <row r="313" spans="1:8">
      <c r="A313" s="7">
        <v>2014</v>
      </c>
      <c r="B313" s="123" t="s">
        <v>588</v>
      </c>
      <c r="C313" s="123" t="s">
        <v>588</v>
      </c>
      <c r="D313" s="123" t="s">
        <v>592</v>
      </c>
      <c r="E313" s="123" t="s">
        <v>13</v>
      </c>
      <c r="F313" s="123" t="s">
        <v>13</v>
      </c>
      <c r="G313" s="7">
        <v>-634.89450604399997</v>
      </c>
      <c r="H313" s="123" t="s">
        <v>54</v>
      </c>
    </row>
    <row r="314" spans="1:8">
      <c r="A314" s="7">
        <v>2014</v>
      </c>
      <c r="B314" s="123" t="s">
        <v>588</v>
      </c>
      <c r="C314" s="123" t="s">
        <v>588</v>
      </c>
      <c r="D314" s="123" t="s">
        <v>602</v>
      </c>
      <c r="E314" s="123" t="s">
        <v>13</v>
      </c>
      <c r="F314" s="123" t="s">
        <v>13</v>
      </c>
      <c r="G314" s="7">
        <v>64398.112872407997</v>
      </c>
      <c r="H314" s="123" t="s">
        <v>54</v>
      </c>
    </row>
    <row r="315" spans="1:8">
      <c r="A315" s="7">
        <v>2014</v>
      </c>
      <c r="B315" s="123" t="s">
        <v>588</v>
      </c>
      <c r="C315" s="123" t="s">
        <v>588</v>
      </c>
      <c r="D315" s="123" t="s">
        <v>603</v>
      </c>
      <c r="E315" s="123" t="s">
        <v>13</v>
      </c>
      <c r="F315" s="123" t="s">
        <v>13</v>
      </c>
      <c r="G315" s="7">
        <v>7459.5349788829999</v>
      </c>
      <c r="H315" s="123" t="s">
        <v>54</v>
      </c>
    </row>
    <row r="316" spans="1:8">
      <c r="A316" s="7">
        <v>2014</v>
      </c>
      <c r="B316" s="123" t="s">
        <v>588</v>
      </c>
      <c r="C316" s="123" t="s">
        <v>588</v>
      </c>
      <c r="D316" s="123" t="s">
        <v>604</v>
      </c>
      <c r="E316" s="123" t="s">
        <v>13</v>
      </c>
      <c r="F316" s="123" t="s">
        <v>13</v>
      </c>
      <c r="G316" s="7">
        <v>1004.8589256389999</v>
      </c>
      <c r="H316" s="123" t="s">
        <v>54</v>
      </c>
    </row>
    <row r="317" spans="1:8" hidden="1">
      <c r="A317" s="7">
        <v>2014</v>
      </c>
      <c r="B317" s="123" t="s">
        <v>588</v>
      </c>
      <c r="C317" s="123" t="s">
        <v>588</v>
      </c>
      <c r="D317" s="123" t="s">
        <v>605</v>
      </c>
      <c r="E317" s="123" t="s">
        <v>13</v>
      </c>
      <c r="F317" s="123" t="s">
        <v>13</v>
      </c>
      <c r="G317" s="7"/>
      <c r="H317" s="123" t="s">
        <v>54</v>
      </c>
    </row>
    <row r="318" spans="1:8" hidden="1">
      <c r="A318" s="7">
        <v>2014</v>
      </c>
      <c r="B318" s="123" t="s">
        <v>588</v>
      </c>
      <c r="C318" s="123" t="s">
        <v>588</v>
      </c>
      <c r="D318" s="123" t="s">
        <v>606</v>
      </c>
      <c r="E318" s="123" t="s">
        <v>13</v>
      </c>
      <c r="F318" s="123" t="s">
        <v>13</v>
      </c>
      <c r="G318" s="7"/>
      <c r="H318" s="123" t="s">
        <v>54</v>
      </c>
    </row>
    <row r="319" spans="1:8">
      <c r="A319" s="7">
        <v>2014</v>
      </c>
      <c r="B319" s="123" t="s">
        <v>607</v>
      </c>
      <c r="C319" s="123" t="s">
        <v>607</v>
      </c>
      <c r="D319" s="123" t="s">
        <v>608</v>
      </c>
      <c r="E319" s="123" t="s">
        <v>13</v>
      </c>
      <c r="F319" s="123" t="s">
        <v>13</v>
      </c>
      <c r="G319" s="7">
        <v>21066.179025801001</v>
      </c>
      <c r="H319" s="123" t="s">
        <v>54</v>
      </c>
    </row>
    <row r="320" spans="1:8" hidden="1">
      <c r="A320" s="7">
        <v>2014</v>
      </c>
      <c r="B320" s="123" t="s">
        <v>607</v>
      </c>
      <c r="C320" s="123" t="s">
        <v>607</v>
      </c>
      <c r="D320" s="123" t="s">
        <v>609</v>
      </c>
      <c r="E320" s="123" t="s">
        <v>13</v>
      </c>
      <c r="F320" s="123" t="s">
        <v>13</v>
      </c>
      <c r="G320" s="7"/>
      <c r="H320" s="123" t="s">
        <v>54</v>
      </c>
    </row>
    <row r="321" spans="1:8" hidden="1">
      <c r="A321" s="7">
        <v>2014</v>
      </c>
      <c r="B321" s="123" t="s">
        <v>607</v>
      </c>
      <c r="C321" s="123" t="s">
        <v>607</v>
      </c>
      <c r="D321" s="123" t="s">
        <v>610</v>
      </c>
      <c r="E321" s="123" t="s">
        <v>13</v>
      </c>
      <c r="F321" s="123" t="s">
        <v>13</v>
      </c>
      <c r="G321" s="7"/>
      <c r="H321" s="123" t="s">
        <v>54</v>
      </c>
    </row>
    <row r="322" spans="1:8">
      <c r="A322" s="7">
        <v>2014</v>
      </c>
      <c r="B322" s="123" t="s">
        <v>530</v>
      </c>
      <c r="C322" s="123" t="s">
        <v>530</v>
      </c>
      <c r="D322" s="123" t="s">
        <v>530</v>
      </c>
      <c r="E322" s="123" t="s">
        <v>13</v>
      </c>
      <c r="F322" s="123" t="s">
        <v>13</v>
      </c>
      <c r="G322" s="7">
        <v>-10092.18311416</v>
      </c>
      <c r="H322" s="123" t="s">
        <v>54</v>
      </c>
    </row>
    <row r="323" spans="1:8">
      <c r="A323" s="7">
        <v>2014</v>
      </c>
      <c r="B323" s="123" t="s">
        <v>611</v>
      </c>
      <c r="C323" s="123" t="s">
        <v>611</v>
      </c>
      <c r="D323" s="123" t="s">
        <v>611</v>
      </c>
      <c r="E323" s="123" t="s">
        <v>13</v>
      </c>
      <c r="F323" s="123" t="s">
        <v>13</v>
      </c>
      <c r="G323" s="7">
        <v>89136.657819200002</v>
      </c>
      <c r="H323" s="123" t="s">
        <v>54</v>
      </c>
    </row>
    <row r="324" spans="1:8">
      <c r="A324" s="7">
        <v>2014</v>
      </c>
      <c r="B324" s="123" t="s">
        <v>537</v>
      </c>
      <c r="C324" s="123" t="s">
        <v>538</v>
      </c>
      <c r="D324" s="123" t="s">
        <v>539</v>
      </c>
      <c r="E324" s="123" t="s">
        <v>13</v>
      </c>
      <c r="F324" s="123" t="s">
        <v>13</v>
      </c>
      <c r="G324" s="7">
        <v>1418.8643419919999</v>
      </c>
      <c r="H324" s="123" t="s">
        <v>54</v>
      </c>
    </row>
    <row r="325" spans="1:8">
      <c r="A325" s="7">
        <v>2014</v>
      </c>
      <c r="B325" s="123" t="s">
        <v>537</v>
      </c>
      <c r="C325" s="123" t="s">
        <v>538</v>
      </c>
      <c r="D325" s="123" t="s">
        <v>542</v>
      </c>
      <c r="E325" s="123" t="s">
        <v>13</v>
      </c>
      <c r="F325" s="123" t="s">
        <v>13</v>
      </c>
      <c r="G325" s="7">
        <v>6006.7954363190001</v>
      </c>
      <c r="H325" s="123" t="s">
        <v>54</v>
      </c>
    </row>
    <row r="326" spans="1:8">
      <c r="A326" s="7">
        <v>2014</v>
      </c>
      <c r="B326" s="123" t="s">
        <v>537</v>
      </c>
      <c r="C326" s="123" t="s">
        <v>538</v>
      </c>
      <c r="D326" s="123" t="s">
        <v>543</v>
      </c>
      <c r="E326" s="123" t="s">
        <v>13</v>
      </c>
      <c r="F326" s="123" t="s">
        <v>13</v>
      </c>
      <c r="G326" s="7">
        <v>124.084789794</v>
      </c>
      <c r="H326" s="123" t="s">
        <v>54</v>
      </c>
    </row>
    <row r="327" spans="1:8">
      <c r="A327" s="7">
        <v>2014</v>
      </c>
      <c r="B327" s="123" t="s">
        <v>537</v>
      </c>
      <c r="C327" s="123" t="s">
        <v>538</v>
      </c>
      <c r="D327" s="123" t="s">
        <v>544</v>
      </c>
      <c r="E327" s="123" t="s">
        <v>13</v>
      </c>
      <c r="F327" s="123" t="s">
        <v>13</v>
      </c>
      <c r="G327" s="7">
        <v>1036.0755518210001</v>
      </c>
      <c r="H327" s="123" t="s">
        <v>54</v>
      </c>
    </row>
    <row r="328" spans="1:8">
      <c r="A328" s="7">
        <v>2014</v>
      </c>
      <c r="B328" s="123" t="s">
        <v>537</v>
      </c>
      <c r="C328" s="123" t="s">
        <v>538</v>
      </c>
      <c r="D328" s="123" t="s">
        <v>545</v>
      </c>
      <c r="E328" s="123" t="s">
        <v>13</v>
      </c>
      <c r="F328" s="123" t="s">
        <v>13</v>
      </c>
      <c r="G328" s="7">
        <v>420.15544941799999</v>
      </c>
      <c r="H328" s="123" t="s">
        <v>54</v>
      </c>
    </row>
    <row r="329" spans="1:8">
      <c r="A329" s="7">
        <v>2014</v>
      </c>
      <c r="B329" s="123" t="s">
        <v>537</v>
      </c>
      <c r="C329" s="123" t="s">
        <v>538</v>
      </c>
      <c r="D329" s="123" t="s">
        <v>546</v>
      </c>
      <c r="E329" s="123" t="s">
        <v>13</v>
      </c>
      <c r="F329" s="123" t="s">
        <v>13</v>
      </c>
      <c r="G329" s="7">
        <v>3617.6956724339998</v>
      </c>
      <c r="H329" s="123" t="s">
        <v>54</v>
      </c>
    </row>
    <row r="330" spans="1:8">
      <c r="A330" s="7">
        <v>2014</v>
      </c>
      <c r="B330" s="123" t="s">
        <v>537</v>
      </c>
      <c r="C330" s="123" t="s">
        <v>538</v>
      </c>
      <c r="D330" s="123" t="s">
        <v>547</v>
      </c>
      <c r="E330" s="123" t="s">
        <v>13</v>
      </c>
      <c r="F330" s="123" t="s">
        <v>13</v>
      </c>
      <c r="G330" s="7">
        <v>1026.2281584750001</v>
      </c>
      <c r="H330" s="123" t="s">
        <v>54</v>
      </c>
    </row>
    <row r="331" spans="1:8">
      <c r="A331" s="7">
        <v>2014</v>
      </c>
      <c r="B331" s="123" t="s">
        <v>537</v>
      </c>
      <c r="C331" s="123" t="s">
        <v>538</v>
      </c>
      <c r="D331" s="123" t="s">
        <v>548</v>
      </c>
      <c r="E331" s="123" t="s">
        <v>13</v>
      </c>
      <c r="F331" s="123" t="s">
        <v>13</v>
      </c>
      <c r="G331" s="7">
        <v>2170.0906824210001</v>
      </c>
      <c r="H331" s="123" t="s">
        <v>54</v>
      </c>
    </row>
    <row r="332" spans="1:8">
      <c r="A332" s="7">
        <v>2014</v>
      </c>
      <c r="B332" s="123" t="s">
        <v>537</v>
      </c>
      <c r="C332" s="123" t="s">
        <v>538</v>
      </c>
      <c r="D332" s="123" t="s">
        <v>550</v>
      </c>
      <c r="E332" s="123" t="s">
        <v>13</v>
      </c>
      <c r="F332" s="123" t="s">
        <v>13</v>
      </c>
      <c r="G332" s="7">
        <v>1998.9445128</v>
      </c>
      <c r="H332" s="123" t="s">
        <v>54</v>
      </c>
    </row>
    <row r="333" spans="1:8">
      <c r="A333" s="7">
        <v>2014</v>
      </c>
      <c r="B333" s="123" t="s">
        <v>537</v>
      </c>
      <c r="C333" s="123" t="s">
        <v>538</v>
      </c>
      <c r="D333" s="123" t="s">
        <v>551</v>
      </c>
      <c r="E333" s="123" t="s">
        <v>13</v>
      </c>
      <c r="F333" s="123" t="s">
        <v>13</v>
      </c>
      <c r="G333" s="7">
        <v>603.40093566899998</v>
      </c>
      <c r="H333" s="123" t="s">
        <v>54</v>
      </c>
    </row>
    <row r="334" spans="1:8">
      <c r="A334" s="7">
        <v>2014</v>
      </c>
      <c r="B334" s="123" t="s">
        <v>537</v>
      </c>
      <c r="C334" s="123" t="s">
        <v>538</v>
      </c>
      <c r="D334" s="123" t="s">
        <v>552</v>
      </c>
      <c r="E334" s="123" t="s">
        <v>13</v>
      </c>
      <c r="F334" s="123" t="s">
        <v>13</v>
      </c>
      <c r="G334" s="7">
        <v>2491.4668528510001</v>
      </c>
      <c r="H334" s="123" t="s">
        <v>54</v>
      </c>
    </row>
    <row r="335" spans="1:8">
      <c r="A335" s="7">
        <v>2014</v>
      </c>
      <c r="B335" s="123" t="s">
        <v>537</v>
      </c>
      <c r="C335" s="123" t="s">
        <v>538</v>
      </c>
      <c r="D335" s="123" t="s">
        <v>567</v>
      </c>
      <c r="E335" s="123" t="s">
        <v>13</v>
      </c>
      <c r="F335" s="123" t="s">
        <v>13</v>
      </c>
      <c r="G335" s="7">
        <v>137.21464758900001</v>
      </c>
      <c r="H335" s="123" t="s">
        <v>54</v>
      </c>
    </row>
    <row r="336" spans="1:8">
      <c r="A336" s="7">
        <v>2014</v>
      </c>
      <c r="B336" s="123" t="s">
        <v>537</v>
      </c>
      <c r="C336" s="123" t="s">
        <v>538</v>
      </c>
      <c r="D336" s="123" t="s">
        <v>568</v>
      </c>
      <c r="E336" s="123" t="s">
        <v>13</v>
      </c>
      <c r="F336" s="123" t="s">
        <v>13</v>
      </c>
      <c r="G336" s="7">
        <v>2575.4368736289998</v>
      </c>
      <c r="H336" s="123" t="s">
        <v>54</v>
      </c>
    </row>
    <row r="337" spans="1:8">
      <c r="A337" s="7">
        <v>2014</v>
      </c>
      <c r="B337" s="123" t="s">
        <v>537</v>
      </c>
      <c r="C337" s="123" t="s">
        <v>538</v>
      </c>
      <c r="D337" s="123" t="s">
        <v>566</v>
      </c>
      <c r="E337" s="123" t="s">
        <v>13</v>
      </c>
      <c r="F337" s="123" t="s">
        <v>13</v>
      </c>
      <c r="G337" s="7">
        <v>445.27329826499999</v>
      </c>
      <c r="H337" s="123" t="s">
        <v>54</v>
      </c>
    </row>
    <row r="338" spans="1:8" hidden="1">
      <c r="A338" s="7">
        <v>2014</v>
      </c>
      <c r="B338" s="123" t="s">
        <v>537</v>
      </c>
      <c r="C338" s="123" t="s">
        <v>553</v>
      </c>
      <c r="D338" s="123" t="s">
        <v>554</v>
      </c>
      <c r="E338" s="123" t="s">
        <v>13</v>
      </c>
      <c r="F338" s="123" t="s">
        <v>13</v>
      </c>
      <c r="G338" s="7"/>
      <c r="H338" s="123" t="s">
        <v>54</v>
      </c>
    </row>
    <row r="339" spans="1:8">
      <c r="A339" s="7">
        <v>2014</v>
      </c>
      <c r="B339" s="123" t="s">
        <v>537</v>
      </c>
      <c r="C339" s="123" t="s">
        <v>553</v>
      </c>
      <c r="D339" s="123" t="s">
        <v>555</v>
      </c>
      <c r="E339" s="123" t="s">
        <v>13</v>
      </c>
      <c r="F339" s="123" t="s">
        <v>13</v>
      </c>
      <c r="G339" s="7">
        <v>0</v>
      </c>
      <c r="H339" s="123" t="s">
        <v>54</v>
      </c>
    </row>
    <row r="340" spans="1:8">
      <c r="A340" s="7">
        <v>2014</v>
      </c>
      <c r="B340" s="123" t="s">
        <v>537</v>
      </c>
      <c r="C340" s="123" t="s">
        <v>553</v>
      </c>
      <c r="D340" s="123" t="s">
        <v>560</v>
      </c>
      <c r="E340" s="123" t="s">
        <v>13</v>
      </c>
      <c r="F340" s="123" t="s">
        <v>13</v>
      </c>
      <c r="G340" s="7">
        <v>4.6584677360000004</v>
      </c>
      <c r="H340" s="123" t="s">
        <v>54</v>
      </c>
    </row>
    <row r="341" spans="1:8">
      <c r="A341" s="7">
        <v>2014</v>
      </c>
      <c r="B341" s="123" t="s">
        <v>537</v>
      </c>
      <c r="C341" s="123" t="s">
        <v>553</v>
      </c>
      <c r="D341" s="123" t="s">
        <v>559</v>
      </c>
      <c r="E341" s="123" t="s">
        <v>13</v>
      </c>
      <c r="F341" s="123" t="s">
        <v>13</v>
      </c>
      <c r="G341" s="7">
        <v>0</v>
      </c>
      <c r="H341" s="123" t="s">
        <v>54</v>
      </c>
    </row>
    <row r="342" spans="1:8">
      <c r="A342" s="7">
        <v>2014</v>
      </c>
      <c r="B342" s="123" t="s">
        <v>537</v>
      </c>
      <c r="C342" s="123" t="s">
        <v>553</v>
      </c>
      <c r="D342" s="123" t="s">
        <v>188</v>
      </c>
      <c r="E342" s="123" t="s">
        <v>13</v>
      </c>
      <c r="F342" s="123" t="s">
        <v>13</v>
      </c>
      <c r="G342" s="7">
        <v>140.610830999</v>
      </c>
      <c r="H342" s="123" t="s">
        <v>54</v>
      </c>
    </row>
    <row r="343" spans="1:8" hidden="1">
      <c r="A343" s="7">
        <v>2014</v>
      </c>
      <c r="B343" s="123" t="s">
        <v>537</v>
      </c>
      <c r="C343" s="123" t="s">
        <v>553</v>
      </c>
      <c r="D343" s="123" t="s">
        <v>571</v>
      </c>
      <c r="E343" s="123" t="s">
        <v>13</v>
      </c>
      <c r="F343" s="123" t="s">
        <v>13</v>
      </c>
      <c r="G343" s="7"/>
      <c r="H343" s="123" t="s">
        <v>54</v>
      </c>
    </row>
    <row r="344" spans="1:8" hidden="1">
      <c r="A344" s="7">
        <v>2014</v>
      </c>
      <c r="B344" s="123" t="s">
        <v>537</v>
      </c>
      <c r="C344" s="123" t="s">
        <v>553</v>
      </c>
      <c r="D344" s="123" t="s">
        <v>573</v>
      </c>
      <c r="E344" s="123" t="s">
        <v>13</v>
      </c>
      <c r="F344" s="123" t="s">
        <v>13</v>
      </c>
      <c r="G344" s="7"/>
      <c r="H344" s="123" t="s">
        <v>54</v>
      </c>
    </row>
    <row r="345" spans="1:8" hidden="1">
      <c r="A345" s="7">
        <v>2014</v>
      </c>
      <c r="B345" s="123" t="s">
        <v>537</v>
      </c>
      <c r="C345" s="123" t="s">
        <v>553</v>
      </c>
      <c r="D345" s="123" t="s">
        <v>558</v>
      </c>
      <c r="E345" s="123" t="s">
        <v>13</v>
      </c>
      <c r="F345" s="123" t="s">
        <v>13</v>
      </c>
      <c r="G345" s="7"/>
      <c r="H345" s="123" t="s">
        <v>54</v>
      </c>
    </row>
    <row r="346" spans="1:8" hidden="1">
      <c r="A346" s="7">
        <v>2014</v>
      </c>
      <c r="B346" s="123" t="s">
        <v>537</v>
      </c>
      <c r="C346" s="123" t="s">
        <v>553</v>
      </c>
      <c r="D346" s="123" t="s">
        <v>191</v>
      </c>
      <c r="E346" s="123" t="s">
        <v>13</v>
      </c>
      <c r="F346" s="123" t="s">
        <v>13</v>
      </c>
      <c r="G346" s="7"/>
      <c r="H346" s="123" t="s">
        <v>54</v>
      </c>
    </row>
    <row r="347" spans="1:8" hidden="1">
      <c r="A347" s="7">
        <v>2014</v>
      </c>
      <c r="B347" s="123" t="s">
        <v>537</v>
      </c>
      <c r="C347" s="123" t="s">
        <v>553</v>
      </c>
      <c r="D347" s="123" t="s">
        <v>561</v>
      </c>
      <c r="E347" s="123" t="s">
        <v>13</v>
      </c>
      <c r="F347" s="123" t="s">
        <v>13</v>
      </c>
      <c r="G347" s="7"/>
      <c r="H347" s="123" t="s">
        <v>54</v>
      </c>
    </row>
    <row r="348" spans="1:8">
      <c r="A348" s="7">
        <v>2014</v>
      </c>
      <c r="B348" s="123" t="s">
        <v>537</v>
      </c>
      <c r="C348" s="123" t="s">
        <v>564</v>
      </c>
      <c r="D348" s="123" t="s">
        <v>180</v>
      </c>
      <c r="E348" s="123" t="s">
        <v>13</v>
      </c>
      <c r="F348" s="123" t="s">
        <v>13</v>
      </c>
      <c r="G348" s="7">
        <v>27738.669876806998</v>
      </c>
      <c r="H348" s="123" t="s">
        <v>54</v>
      </c>
    </row>
    <row r="349" spans="1:8">
      <c r="A349" s="7">
        <v>2014</v>
      </c>
      <c r="B349" s="123" t="s">
        <v>537</v>
      </c>
      <c r="C349" s="123" t="s">
        <v>556</v>
      </c>
      <c r="D349" s="123" t="s">
        <v>576</v>
      </c>
      <c r="E349" s="123" t="s">
        <v>13</v>
      </c>
      <c r="F349" s="123" t="s">
        <v>13</v>
      </c>
      <c r="G349" s="7">
        <v>8910.2879138490007</v>
      </c>
      <c r="H349" s="123" t="s">
        <v>54</v>
      </c>
    </row>
    <row r="350" spans="1:8">
      <c r="A350" s="7">
        <v>2014</v>
      </c>
      <c r="B350" s="123" t="s">
        <v>537</v>
      </c>
      <c r="C350" s="123" t="s">
        <v>556</v>
      </c>
      <c r="D350" s="123" t="s">
        <v>577</v>
      </c>
      <c r="E350" s="123" t="s">
        <v>13</v>
      </c>
      <c r="F350" s="123" t="s">
        <v>13</v>
      </c>
      <c r="G350" s="7">
        <v>2025.85308764</v>
      </c>
      <c r="H350" s="123" t="s">
        <v>54</v>
      </c>
    </row>
    <row r="351" spans="1:8">
      <c r="A351" s="7">
        <v>2014</v>
      </c>
      <c r="B351" s="123" t="s">
        <v>537</v>
      </c>
      <c r="C351" s="123" t="s">
        <v>556</v>
      </c>
      <c r="D351" s="123" t="s">
        <v>578</v>
      </c>
      <c r="E351" s="123" t="s">
        <v>13</v>
      </c>
      <c r="F351" s="123" t="s">
        <v>13</v>
      </c>
      <c r="G351" s="7">
        <v>3776.0936661730002</v>
      </c>
      <c r="H351" s="123" t="s">
        <v>54</v>
      </c>
    </row>
    <row r="352" spans="1:8">
      <c r="A352" s="7">
        <v>2014</v>
      </c>
      <c r="B352" s="123" t="s">
        <v>537</v>
      </c>
      <c r="C352" s="123" t="s">
        <v>556</v>
      </c>
      <c r="D352" s="123" t="s">
        <v>579</v>
      </c>
      <c r="E352" s="123" t="s">
        <v>13</v>
      </c>
      <c r="F352" s="123" t="s">
        <v>13</v>
      </c>
      <c r="G352" s="7">
        <v>5008.2010483180002</v>
      </c>
      <c r="H352" s="123" t="s">
        <v>54</v>
      </c>
    </row>
    <row r="353" spans="1:8">
      <c r="A353" s="7">
        <v>2014</v>
      </c>
      <c r="B353" s="123" t="s">
        <v>537</v>
      </c>
      <c r="C353" s="123" t="s">
        <v>556</v>
      </c>
      <c r="D353" s="123" t="s">
        <v>580</v>
      </c>
      <c r="E353" s="123" t="s">
        <v>13</v>
      </c>
      <c r="F353" s="123" t="s">
        <v>13</v>
      </c>
      <c r="G353" s="7">
        <v>1570.5829022610001</v>
      </c>
      <c r="H353" s="123" t="s">
        <v>54</v>
      </c>
    </row>
    <row r="354" spans="1:8">
      <c r="A354" s="7">
        <v>2014</v>
      </c>
      <c r="B354" s="123" t="s">
        <v>537</v>
      </c>
      <c r="C354" s="123" t="s">
        <v>556</v>
      </c>
      <c r="D354" s="123" t="s">
        <v>581</v>
      </c>
      <c r="E354" s="123" t="s">
        <v>13</v>
      </c>
      <c r="F354" s="123" t="s">
        <v>13</v>
      </c>
      <c r="G354" s="7">
        <v>4571.4424357010002</v>
      </c>
      <c r="H354" s="123" t="s">
        <v>54</v>
      </c>
    </row>
    <row r="355" spans="1:8">
      <c r="A355" s="7">
        <v>2014</v>
      </c>
      <c r="B355" s="123" t="s">
        <v>537</v>
      </c>
      <c r="C355" s="123" t="s">
        <v>562</v>
      </c>
      <c r="D355" s="123" t="s">
        <v>582</v>
      </c>
      <c r="E355" s="123" t="s">
        <v>13</v>
      </c>
      <c r="F355" s="123" t="s">
        <v>13</v>
      </c>
      <c r="G355" s="7">
        <v>2779.9802106050001</v>
      </c>
      <c r="H355" s="123" t="s">
        <v>54</v>
      </c>
    </row>
    <row r="356" spans="1:8">
      <c r="A356" s="7">
        <v>2014</v>
      </c>
      <c r="B356" s="123" t="s">
        <v>537</v>
      </c>
      <c r="C356" s="123" t="s">
        <v>562</v>
      </c>
      <c r="D356" s="123" t="s">
        <v>583</v>
      </c>
      <c r="E356" s="123" t="s">
        <v>13</v>
      </c>
      <c r="F356" s="123" t="s">
        <v>13</v>
      </c>
      <c r="G356" s="7">
        <v>3403.8011285990001</v>
      </c>
      <c r="H356" s="123" t="s">
        <v>54</v>
      </c>
    </row>
    <row r="357" spans="1:8">
      <c r="A357" s="7">
        <v>2014</v>
      </c>
      <c r="B357" s="123" t="s">
        <v>537</v>
      </c>
      <c r="C357" s="123" t="s">
        <v>562</v>
      </c>
      <c r="D357" s="123" t="s">
        <v>214</v>
      </c>
      <c r="E357" s="123" t="s">
        <v>13</v>
      </c>
      <c r="F357" s="123" t="s">
        <v>13</v>
      </c>
      <c r="G357" s="7">
        <v>1961.119835259</v>
      </c>
      <c r="H357" s="123" t="s">
        <v>54</v>
      </c>
    </row>
    <row r="358" spans="1:8">
      <c r="A358" s="7">
        <v>2014</v>
      </c>
      <c r="B358" s="123" t="s">
        <v>537</v>
      </c>
      <c r="C358" s="123" t="s">
        <v>562</v>
      </c>
      <c r="D358" s="123" t="s">
        <v>584</v>
      </c>
      <c r="E358" s="123" t="s">
        <v>13</v>
      </c>
      <c r="F358" s="123" t="s">
        <v>13</v>
      </c>
      <c r="G358" s="7">
        <v>1376.0014632049999</v>
      </c>
      <c r="H358" s="123" t="s">
        <v>54</v>
      </c>
    </row>
    <row r="359" spans="1:8">
      <c r="A359" s="7">
        <v>2014</v>
      </c>
      <c r="B359" s="123" t="s">
        <v>537</v>
      </c>
      <c r="C359" s="123" t="s">
        <v>565</v>
      </c>
      <c r="D359" s="123" t="s">
        <v>500</v>
      </c>
      <c r="E359" s="123" t="s">
        <v>13</v>
      </c>
      <c r="F359" s="123" t="s">
        <v>13</v>
      </c>
      <c r="G359" s="7">
        <v>2009.1615839999999</v>
      </c>
      <c r="H359" s="123" t="s">
        <v>54</v>
      </c>
    </row>
    <row r="360" spans="1:8" hidden="1">
      <c r="A360" s="7">
        <v>2014</v>
      </c>
      <c r="B360" s="123" t="s">
        <v>537</v>
      </c>
      <c r="C360" s="123" t="s">
        <v>585</v>
      </c>
      <c r="D360" s="123" t="s">
        <v>183</v>
      </c>
      <c r="E360" s="123" t="s">
        <v>13</v>
      </c>
      <c r="F360" s="123" t="s">
        <v>13</v>
      </c>
      <c r="G360" s="7"/>
      <c r="H360" s="123" t="s">
        <v>54</v>
      </c>
    </row>
    <row r="361" spans="1:8" hidden="1">
      <c r="A361" s="7">
        <v>2014</v>
      </c>
      <c r="B361" s="123" t="s">
        <v>642</v>
      </c>
      <c r="C361" s="123" t="s">
        <v>642</v>
      </c>
      <c r="D361" s="123" t="s">
        <v>642</v>
      </c>
      <c r="E361" s="123" t="s">
        <v>13</v>
      </c>
      <c r="F361" s="123" t="s">
        <v>13</v>
      </c>
      <c r="G361" s="7"/>
      <c r="H361" s="123" t="s">
        <v>54</v>
      </c>
    </row>
    <row r="362" spans="1:8" hidden="1">
      <c r="A362" s="7">
        <v>2015</v>
      </c>
      <c r="B362" s="123" t="s">
        <v>586</v>
      </c>
      <c r="C362" s="123" t="s">
        <v>586</v>
      </c>
      <c r="D362" s="123" t="s">
        <v>596</v>
      </c>
      <c r="E362" s="123" t="s">
        <v>13</v>
      </c>
      <c r="F362" s="123" t="s">
        <v>13</v>
      </c>
      <c r="G362" s="7"/>
      <c r="H362" s="123" t="s">
        <v>54</v>
      </c>
    </row>
    <row r="363" spans="1:8">
      <c r="A363" s="7">
        <v>2015</v>
      </c>
      <c r="B363" s="123" t="s">
        <v>586</v>
      </c>
      <c r="C363" s="123" t="s">
        <v>586</v>
      </c>
      <c r="D363" s="123" t="s">
        <v>87</v>
      </c>
      <c r="E363" s="123" t="s">
        <v>13</v>
      </c>
      <c r="F363" s="123" t="s">
        <v>13</v>
      </c>
      <c r="G363" s="7">
        <v>6308.2434794760002</v>
      </c>
      <c r="H363" s="123" t="s">
        <v>54</v>
      </c>
    </row>
    <row r="364" spans="1:8">
      <c r="A364" s="7">
        <v>2015</v>
      </c>
      <c r="B364" s="123" t="s">
        <v>586</v>
      </c>
      <c r="C364" s="123" t="s">
        <v>586</v>
      </c>
      <c r="D364" s="123" t="s">
        <v>88</v>
      </c>
      <c r="E364" s="123" t="s">
        <v>13</v>
      </c>
      <c r="F364" s="123" t="s">
        <v>13</v>
      </c>
      <c r="G364" s="7">
        <v>-3883.6751357160001</v>
      </c>
      <c r="H364" s="123" t="s">
        <v>54</v>
      </c>
    </row>
    <row r="365" spans="1:8" hidden="1">
      <c r="A365" s="7">
        <v>2015</v>
      </c>
      <c r="B365" s="123" t="s">
        <v>586</v>
      </c>
      <c r="C365" s="123" t="s">
        <v>586</v>
      </c>
      <c r="D365" s="123" t="s">
        <v>587</v>
      </c>
      <c r="E365" s="123" t="s">
        <v>13</v>
      </c>
      <c r="F365" s="123" t="s">
        <v>13</v>
      </c>
      <c r="G365" s="7"/>
      <c r="H365" s="123" t="s">
        <v>54</v>
      </c>
    </row>
    <row r="366" spans="1:8" hidden="1">
      <c r="A366" s="7">
        <v>2015</v>
      </c>
      <c r="B366" s="123" t="s">
        <v>586</v>
      </c>
      <c r="C366" s="123" t="s">
        <v>586</v>
      </c>
      <c r="D366" s="123" t="s">
        <v>597</v>
      </c>
      <c r="E366" s="123" t="s">
        <v>13</v>
      </c>
      <c r="F366" s="123" t="s">
        <v>13</v>
      </c>
      <c r="G366" s="7"/>
      <c r="H366" s="123" t="s">
        <v>54</v>
      </c>
    </row>
    <row r="367" spans="1:8">
      <c r="A367" s="7">
        <v>2015</v>
      </c>
      <c r="B367" s="123" t="s">
        <v>598</v>
      </c>
      <c r="C367" s="123" t="s">
        <v>598</v>
      </c>
      <c r="D367" s="123" t="s">
        <v>598</v>
      </c>
      <c r="E367" s="123" t="s">
        <v>13</v>
      </c>
      <c r="F367" s="123" t="s">
        <v>13</v>
      </c>
      <c r="G367" s="7">
        <v>2424.5683437600001</v>
      </c>
      <c r="H367" s="123" t="s">
        <v>54</v>
      </c>
    </row>
    <row r="368" spans="1:8">
      <c r="A368" s="7">
        <v>2015</v>
      </c>
      <c r="B368" s="123" t="s">
        <v>599</v>
      </c>
      <c r="C368" s="123" t="s">
        <v>599</v>
      </c>
      <c r="D368" s="123" t="s">
        <v>599</v>
      </c>
      <c r="E368" s="123" t="s">
        <v>13</v>
      </c>
      <c r="F368" s="123" t="s">
        <v>13</v>
      </c>
      <c r="G368" s="7">
        <v>2424.5683437600001</v>
      </c>
      <c r="H368" s="123" t="s">
        <v>54</v>
      </c>
    </row>
    <row r="369" spans="1:8" hidden="1">
      <c r="A369" s="7">
        <v>2015</v>
      </c>
      <c r="B369" s="123" t="s">
        <v>588</v>
      </c>
      <c r="C369" s="123" t="s">
        <v>588</v>
      </c>
      <c r="D369" s="123" t="s">
        <v>589</v>
      </c>
      <c r="E369" s="123" t="s">
        <v>13</v>
      </c>
      <c r="F369" s="123" t="s">
        <v>13</v>
      </c>
      <c r="G369" s="7"/>
      <c r="H369" s="123" t="s">
        <v>54</v>
      </c>
    </row>
    <row r="370" spans="1:8" hidden="1">
      <c r="A370" s="7">
        <v>2015</v>
      </c>
      <c r="B370" s="123" t="s">
        <v>588</v>
      </c>
      <c r="C370" s="123" t="s">
        <v>588</v>
      </c>
      <c r="D370" s="123" t="s">
        <v>591</v>
      </c>
      <c r="E370" s="123" t="s">
        <v>13</v>
      </c>
      <c r="F370" s="123" t="s">
        <v>13</v>
      </c>
      <c r="G370" s="7"/>
      <c r="H370" s="123" t="s">
        <v>54</v>
      </c>
    </row>
    <row r="371" spans="1:8">
      <c r="A371" s="7">
        <v>2015</v>
      </c>
      <c r="B371" s="123" t="s">
        <v>588</v>
      </c>
      <c r="C371" s="123" t="s">
        <v>588</v>
      </c>
      <c r="D371" s="123" t="s">
        <v>600</v>
      </c>
      <c r="E371" s="123" t="s">
        <v>13</v>
      </c>
      <c r="F371" s="123" t="s">
        <v>13</v>
      </c>
      <c r="G371" s="7">
        <v>-1909.593224921</v>
      </c>
      <c r="H371" s="123" t="s">
        <v>54</v>
      </c>
    </row>
    <row r="372" spans="1:8" hidden="1">
      <c r="A372" s="7">
        <v>2015</v>
      </c>
      <c r="B372" s="123" t="s">
        <v>588</v>
      </c>
      <c r="C372" s="123" t="s">
        <v>588</v>
      </c>
      <c r="D372" s="123" t="s">
        <v>601</v>
      </c>
      <c r="E372" s="123" t="s">
        <v>13</v>
      </c>
      <c r="F372" s="123" t="s">
        <v>13</v>
      </c>
      <c r="G372" s="7"/>
      <c r="H372" s="123" t="s">
        <v>54</v>
      </c>
    </row>
    <row r="373" spans="1:8">
      <c r="A373" s="7">
        <v>2015</v>
      </c>
      <c r="B373" s="123" t="s">
        <v>588</v>
      </c>
      <c r="C373" s="123" t="s">
        <v>588</v>
      </c>
      <c r="D373" s="123" t="s">
        <v>592</v>
      </c>
      <c r="E373" s="123" t="s">
        <v>13</v>
      </c>
      <c r="F373" s="123" t="s">
        <v>13</v>
      </c>
      <c r="G373" s="7">
        <v>-452.68066785600001</v>
      </c>
      <c r="H373" s="123" t="s">
        <v>54</v>
      </c>
    </row>
    <row r="374" spans="1:8">
      <c r="A374" s="7">
        <v>2015</v>
      </c>
      <c r="B374" s="123" t="s">
        <v>588</v>
      </c>
      <c r="C374" s="123" t="s">
        <v>588</v>
      </c>
      <c r="D374" s="123" t="s">
        <v>602</v>
      </c>
      <c r="E374" s="123" t="s">
        <v>13</v>
      </c>
      <c r="F374" s="123" t="s">
        <v>13</v>
      </c>
      <c r="G374" s="7">
        <v>66835.705341384004</v>
      </c>
      <c r="H374" s="123" t="s">
        <v>54</v>
      </c>
    </row>
    <row r="375" spans="1:8">
      <c r="A375" s="7">
        <v>2015</v>
      </c>
      <c r="B375" s="123" t="s">
        <v>588</v>
      </c>
      <c r="C375" s="123" t="s">
        <v>588</v>
      </c>
      <c r="D375" s="123" t="s">
        <v>603</v>
      </c>
      <c r="E375" s="123" t="s">
        <v>13</v>
      </c>
      <c r="F375" s="123" t="s">
        <v>13</v>
      </c>
      <c r="G375" s="7">
        <v>7761.218773517</v>
      </c>
      <c r="H375" s="123" t="s">
        <v>54</v>
      </c>
    </row>
    <row r="376" spans="1:8">
      <c r="A376" s="7">
        <v>2015</v>
      </c>
      <c r="B376" s="123" t="s">
        <v>588</v>
      </c>
      <c r="C376" s="123" t="s">
        <v>588</v>
      </c>
      <c r="D376" s="123" t="s">
        <v>604</v>
      </c>
      <c r="E376" s="123" t="s">
        <v>13</v>
      </c>
      <c r="F376" s="123" t="s">
        <v>13</v>
      </c>
      <c r="G376" s="7">
        <v>1037.374655177</v>
      </c>
      <c r="H376" s="123" t="s">
        <v>54</v>
      </c>
    </row>
    <row r="377" spans="1:8" hidden="1">
      <c r="A377" s="7">
        <v>2015</v>
      </c>
      <c r="B377" s="123" t="s">
        <v>588</v>
      </c>
      <c r="C377" s="123" t="s">
        <v>588</v>
      </c>
      <c r="D377" s="123" t="s">
        <v>605</v>
      </c>
      <c r="E377" s="123" t="s">
        <v>13</v>
      </c>
      <c r="F377" s="123" t="s">
        <v>13</v>
      </c>
      <c r="G377" s="7"/>
      <c r="H377" s="123" t="s">
        <v>54</v>
      </c>
    </row>
    <row r="378" spans="1:8" hidden="1">
      <c r="A378" s="7">
        <v>2015</v>
      </c>
      <c r="B378" s="123" t="s">
        <v>588</v>
      </c>
      <c r="C378" s="123" t="s">
        <v>588</v>
      </c>
      <c r="D378" s="123" t="s">
        <v>606</v>
      </c>
      <c r="E378" s="123" t="s">
        <v>13</v>
      </c>
      <c r="F378" s="123" t="s">
        <v>13</v>
      </c>
      <c r="G378" s="7"/>
      <c r="H378" s="123" t="s">
        <v>54</v>
      </c>
    </row>
    <row r="379" spans="1:8">
      <c r="A379" s="7">
        <v>2015</v>
      </c>
      <c r="B379" s="123" t="s">
        <v>607</v>
      </c>
      <c r="C379" s="123" t="s">
        <v>607</v>
      </c>
      <c r="D379" s="123" t="s">
        <v>608</v>
      </c>
      <c r="E379" s="123" t="s">
        <v>13</v>
      </c>
      <c r="F379" s="123" t="s">
        <v>13</v>
      </c>
      <c r="G379" s="7">
        <v>26582.249092868002</v>
      </c>
      <c r="H379" s="123" t="s">
        <v>54</v>
      </c>
    </row>
    <row r="380" spans="1:8" hidden="1">
      <c r="A380" s="7">
        <v>2015</v>
      </c>
      <c r="B380" s="123" t="s">
        <v>607</v>
      </c>
      <c r="C380" s="123" t="s">
        <v>607</v>
      </c>
      <c r="D380" s="123" t="s">
        <v>609</v>
      </c>
      <c r="E380" s="123" t="s">
        <v>13</v>
      </c>
      <c r="F380" s="123" t="s">
        <v>13</v>
      </c>
      <c r="G380" s="7"/>
      <c r="H380" s="123" t="s">
        <v>54</v>
      </c>
    </row>
    <row r="381" spans="1:8" hidden="1">
      <c r="A381" s="7">
        <v>2015</v>
      </c>
      <c r="B381" s="123" t="s">
        <v>607</v>
      </c>
      <c r="C381" s="123" t="s">
        <v>607</v>
      </c>
      <c r="D381" s="123" t="s">
        <v>610</v>
      </c>
      <c r="E381" s="123" t="s">
        <v>13</v>
      </c>
      <c r="F381" s="123" t="s">
        <v>13</v>
      </c>
      <c r="G381" s="7"/>
      <c r="H381" s="123" t="s">
        <v>54</v>
      </c>
    </row>
    <row r="382" spans="1:8">
      <c r="A382" s="7">
        <v>2015</v>
      </c>
      <c r="B382" s="123" t="s">
        <v>530</v>
      </c>
      <c r="C382" s="123" t="s">
        <v>530</v>
      </c>
      <c r="D382" s="123" t="s">
        <v>530</v>
      </c>
      <c r="E382" s="123" t="s">
        <v>13</v>
      </c>
      <c r="F382" s="123" t="s">
        <v>13</v>
      </c>
      <c r="G382" s="7">
        <v>-10262.091179952</v>
      </c>
      <c r="H382" s="123" t="s">
        <v>54</v>
      </c>
    </row>
    <row r="383" spans="1:8">
      <c r="A383" s="7">
        <v>2015</v>
      </c>
      <c r="B383" s="123" t="s">
        <v>611</v>
      </c>
      <c r="C383" s="123" t="s">
        <v>611</v>
      </c>
      <c r="D383" s="123" t="s">
        <v>611</v>
      </c>
      <c r="E383" s="123" t="s">
        <v>13</v>
      </c>
      <c r="F383" s="123" t="s">
        <v>13</v>
      </c>
      <c r="G383" s="7">
        <v>92016.751133976999</v>
      </c>
      <c r="H383" s="123" t="s">
        <v>54</v>
      </c>
    </row>
    <row r="384" spans="1:8">
      <c r="A384" s="7">
        <v>2015</v>
      </c>
      <c r="B384" s="123" t="s">
        <v>537</v>
      </c>
      <c r="C384" s="123" t="s">
        <v>538</v>
      </c>
      <c r="D384" s="123" t="s">
        <v>539</v>
      </c>
      <c r="E384" s="123" t="s">
        <v>13</v>
      </c>
      <c r="F384" s="123" t="s">
        <v>13</v>
      </c>
      <c r="G384" s="7">
        <v>872.55373719800002</v>
      </c>
      <c r="H384" s="123" t="s">
        <v>54</v>
      </c>
    </row>
    <row r="385" spans="1:8">
      <c r="A385" s="7">
        <v>2015</v>
      </c>
      <c r="B385" s="123" t="s">
        <v>537</v>
      </c>
      <c r="C385" s="123" t="s">
        <v>538</v>
      </c>
      <c r="D385" s="123" t="s">
        <v>542</v>
      </c>
      <c r="E385" s="123" t="s">
        <v>13</v>
      </c>
      <c r="F385" s="123" t="s">
        <v>13</v>
      </c>
      <c r="G385" s="7">
        <v>5825.1935370769997</v>
      </c>
      <c r="H385" s="123" t="s">
        <v>54</v>
      </c>
    </row>
    <row r="386" spans="1:8">
      <c r="A386" s="7">
        <v>2015</v>
      </c>
      <c r="B386" s="123" t="s">
        <v>537</v>
      </c>
      <c r="C386" s="123" t="s">
        <v>538</v>
      </c>
      <c r="D386" s="123" t="s">
        <v>543</v>
      </c>
      <c r="E386" s="123" t="s">
        <v>13</v>
      </c>
      <c r="F386" s="123" t="s">
        <v>13</v>
      </c>
      <c r="G386" s="7">
        <v>72.551853355999995</v>
      </c>
      <c r="H386" s="123" t="s">
        <v>54</v>
      </c>
    </row>
    <row r="387" spans="1:8">
      <c r="A387" s="7">
        <v>2015</v>
      </c>
      <c r="B387" s="123" t="s">
        <v>537</v>
      </c>
      <c r="C387" s="123" t="s">
        <v>538</v>
      </c>
      <c r="D387" s="123" t="s">
        <v>544</v>
      </c>
      <c r="E387" s="123" t="s">
        <v>13</v>
      </c>
      <c r="F387" s="123" t="s">
        <v>13</v>
      </c>
      <c r="G387" s="7">
        <v>967.156847148</v>
      </c>
      <c r="H387" s="123" t="s">
        <v>54</v>
      </c>
    </row>
    <row r="388" spans="1:8">
      <c r="A388" s="7">
        <v>2015</v>
      </c>
      <c r="B388" s="123" t="s">
        <v>537</v>
      </c>
      <c r="C388" s="123" t="s">
        <v>538</v>
      </c>
      <c r="D388" s="123" t="s">
        <v>545</v>
      </c>
      <c r="E388" s="123" t="s">
        <v>13</v>
      </c>
      <c r="F388" s="123" t="s">
        <v>13</v>
      </c>
      <c r="G388" s="7">
        <v>330.92980698700001</v>
      </c>
      <c r="H388" s="123" t="s">
        <v>54</v>
      </c>
    </row>
    <row r="389" spans="1:8">
      <c r="A389" s="7">
        <v>2015</v>
      </c>
      <c r="B389" s="123" t="s">
        <v>537</v>
      </c>
      <c r="C389" s="123" t="s">
        <v>538</v>
      </c>
      <c r="D389" s="123" t="s">
        <v>546</v>
      </c>
      <c r="E389" s="123" t="s">
        <v>13</v>
      </c>
      <c r="F389" s="123" t="s">
        <v>13</v>
      </c>
      <c r="G389" s="7">
        <v>3815.229546437</v>
      </c>
      <c r="H389" s="123" t="s">
        <v>54</v>
      </c>
    </row>
    <row r="390" spans="1:8">
      <c r="A390" s="7">
        <v>2015</v>
      </c>
      <c r="B390" s="123" t="s">
        <v>537</v>
      </c>
      <c r="C390" s="123" t="s">
        <v>538</v>
      </c>
      <c r="D390" s="123" t="s">
        <v>547</v>
      </c>
      <c r="E390" s="123" t="s">
        <v>13</v>
      </c>
      <c r="F390" s="123" t="s">
        <v>13</v>
      </c>
      <c r="G390" s="7">
        <v>841.24739115800003</v>
      </c>
      <c r="H390" s="123" t="s">
        <v>54</v>
      </c>
    </row>
    <row r="391" spans="1:8">
      <c r="A391" s="7">
        <v>2015</v>
      </c>
      <c r="B391" s="123" t="s">
        <v>537</v>
      </c>
      <c r="C391" s="123" t="s">
        <v>538</v>
      </c>
      <c r="D391" s="123" t="s">
        <v>548</v>
      </c>
      <c r="E391" s="123" t="s">
        <v>13</v>
      </c>
      <c r="F391" s="123" t="s">
        <v>13</v>
      </c>
      <c r="G391" s="7">
        <v>2173.0145229740001</v>
      </c>
      <c r="H391" s="123" t="s">
        <v>54</v>
      </c>
    </row>
    <row r="392" spans="1:8">
      <c r="A392" s="7">
        <v>2015</v>
      </c>
      <c r="B392" s="123" t="s">
        <v>537</v>
      </c>
      <c r="C392" s="123" t="s">
        <v>538</v>
      </c>
      <c r="D392" s="123" t="s">
        <v>550</v>
      </c>
      <c r="E392" s="123" t="s">
        <v>13</v>
      </c>
      <c r="F392" s="123" t="s">
        <v>13</v>
      </c>
      <c r="G392" s="7">
        <v>1879.708666562</v>
      </c>
      <c r="H392" s="123" t="s">
        <v>54</v>
      </c>
    </row>
    <row r="393" spans="1:8">
      <c r="A393" s="7">
        <v>2015</v>
      </c>
      <c r="B393" s="123" t="s">
        <v>537</v>
      </c>
      <c r="C393" s="123" t="s">
        <v>538</v>
      </c>
      <c r="D393" s="123" t="s">
        <v>551</v>
      </c>
      <c r="E393" s="123" t="s">
        <v>13</v>
      </c>
      <c r="F393" s="123" t="s">
        <v>13</v>
      </c>
      <c r="G393" s="7">
        <v>535.34656519500004</v>
      </c>
      <c r="H393" s="123" t="s">
        <v>54</v>
      </c>
    </row>
    <row r="394" spans="1:8">
      <c r="A394" s="7">
        <v>2015</v>
      </c>
      <c r="B394" s="123" t="s">
        <v>537</v>
      </c>
      <c r="C394" s="123" t="s">
        <v>538</v>
      </c>
      <c r="D394" s="123" t="s">
        <v>552</v>
      </c>
      <c r="E394" s="123" t="s">
        <v>13</v>
      </c>
      <c r="F394" s="123" t="s">
        <v>13</v>
      </c>
      <c r="G394" s="7">
        <v>3178.8013086800001</v>
      </c>
      <c r="H394" s="123" t="s">
        <v>54</v>
      </c>
    </row>
    <row r="395" spans="1:8">
      <c r="A395" s="7">
        <v>2015</v>
      </c>
      <c r="B395" s="123" t="s">
        <v>537</v>
      </c>
      <c r="C395" s="123" t="s">
        <v>538</v>
      </c>
      <c r="D395" s="123" t="s">
        <v>567</v>
      </c>
      <c r="E395" s="123" t="s">
        <v>13</v>
      </c>
      <c r="F395" s="123" t="s">
        <v>13</v>
      </c>
      <c r="G395" s="7">
        <v>109.129576429</v>
      </c>
      <c r="H395" s="123" t="s">
        <v>54</v>
      </c>
    </row>
    <row r="396" spans="1:8">
      <c r="A396" s="7">
        <v>2015</v>
      </c>
      <c r="B396" s="123" t="s">
        <v>537</v>
      </c>
      <c r="C396" s="123" t="s">
        <v>538</v>
      </c>
      <c r="D396" s="123" t="s">
        <v>568</v>
      </c>
      <c r="E396" s="123" t="s">
        <v>13</v>
      </c>
      <c r="F396" s="123" t="s">
        <v>13</v>
      </c>
      <c r="G396" s="7">
        <v>2470.3040918000002</v>
      </c>
      <c r="H396" s="123" t="s">
        <v>54</v>
      </c>
    </row>
    <row r="397" spans="1:8">
      <c r="A397" s="7">
        <v>2015</v>
      </c>
      <c r="B397" s="123" t="s">
        <v>537</v>
      </c>
      <c r="C397" s="123" t="s">
        <v>538</v>
      </c>
      <c r="D397" s="123" t="s">
        <v>566</v>
      </c>
      <c r="E397" s="123" t="s">
        <v>13</v>
      </c>
      <c r="F397" s="123" t="s">
        <v>13</v>
      </c>
      <c r="G397" s="7">
        <v>407.51560898299999</v>
      </c>
      <c r="H397" s="123" t="s">
        <v>54</v>
      </c>
    </row>
    <row r="398" spans="1:8" hidden="1">
      <c r="A398" s="7">
        <v>2015</v>
      </c>
      <c r="B398" s="123" t="s">
        <v>537</v>
      </c>
      <c r="C398" s="123" t="s">
        <v>553</v>
      </c>
      <c r="D398" s="123" t="s">
        <v>554</v>
      </c>
      <c r="E398" s="123" t="s">
        <v>13</v>
      </c>
      <c r="F398" s="123" t="s">
        <v>13</v>
      </c>
      <c r="G398" s="7"/>
      <c r="H398" s="123" t="s">
        <v>54</v>
      </c>
    </row>
    <row r="399" spans="1:8">
      <c r="A399" s="7">
        <v>2015</v>
      </c>
      <c r="B399" s="123" t="s">
        <v>537</v>
      </c>
      <c r="C399" s="123" t="s">
        <v>553</v>
      </c>
      <c r="D399" s="123" t="s">
        <v>555</v>
      </c>
      <c r="E399" s="123" t="s">
        <v>13</v>
      </c>
      <c r="F399" s="123" t="s">
        <v>13</v>
      </c>
      <c r="G399" s="7">
        <v>0.36319765999999998</v>
      </c>
      <c r="H399" s="123" t="s">
        <v>54</v>
      </c>
    </row>
    <row r="400" spans="1:8">
      <c r="A400" s="7">
        <v>2015</v>
      </c>
      <c r="B400" s="123" t="s">
        <v>537</v>
      </c>
      <c r="C400" s="123" t="s">
        <v>553</v>
      </c>
      <c r="D400" s="123" t="s">
        <v>560</v>
      </c>
      <c r="E400" s="123" t="s">
        <v>13</v>
      </c>
      <c r="F400" s="123" t="s">
        <v>13</v>
      </c>
      <c r="G400" s="7">
        <v>10.410879213999999</v>
      </c>
      <c r="H400" s="123" t="s">
        <v>54</v>
      </c>
    </row>
    <row r="401" spans="1:8">
      <c r="A401" s="7">
        <v>2015</v>
      </c>
      <c r="B401" s="123" t="s">
        <v>537</v>
      </c>
      <c r="C401" s="123" t="s">
        <v>553</v>
      </c>
      <c r="D401" s="123" t="s">
        <v>559</v>
      </c>
      <c r="E401" s="123" t="s">
        <v>13</v>
      </c>
      <c r="F401" s="123" t="s">
        <v>13</v>
      </c>
      <c r="G401" s="7">
        <v>5.9033109E-2</v>
      </c>
      <c r="H401" s="123" t="s">
        <v>54</v>
      </c>
    </row>
    <row r="402" spans="1:8">
      <c r="A402" s="7">
        <v>2015</v>
      </c>
      <c r="B402" s="123" t="s">
        <v>537</v>
      </c>
      <c r="C402" s="123" t="s">
        <v>553</v>
      </c>
      <c r="D402" s="123" t="s">
        <v>188</v>
      </c>
      <c r="E402" s="123" t="s">
        <v>13</v>
      </c>
      <c r="F402" s="123" t="s">
        <v>13</v>
      </c>
      <c r="G402" s="7">
        <v>147.773875371</v>
      </c>
      <c r="H402" s="123" t="s">
        <v>54</v>
      </c>
    </row>
    <row r="403" spans="1:8" hidden="1">
      <c r="A403" s="7">
        <v>2015</v>
      </c>
      <c r="B403" s="123" t="s">
        <v>537</v>
      </c>
      <c r="C403" s="123" t="s">
        <v>553</v>
      </c>
      <c r="D403" s="123" t="s">
        <v>571</v>
      </c>
      <c r="E403" s="123" t="s">
        <v>13</v>
      </c>
      <c r="F403" s="123" t="s">
        <v>13</v>
      </c>
      <c r="G403" s="7"/>
      <c r="H403" s="123" t="s">
        <v>54</v>
      </c>
    </row>
    <row r="404" spans="1:8" hidden="1">
      <c r="A404" s="7">
        <v>2015</v>
      </c>
      <c r="B404" s="123" t="s">
        <v>537</v>
      </c>
      <c r="C404" s="123" t="s">
        <v>553</v>
      </c>
      <c r="D404" s="123" t="s">
        <v>573</v>
      </c>
      <c r="E404" s="123" t="s">
        <v>13</v>
      </c>
      <c r="F404" s="123" t="s">
        <v>13</v>
      </c>
      <c r="G404" s="7"/>
      <c r="H404" s="123" t="s">
        <v>54</v>
      </c>
    </row>
    <row r="405" spans="1:8" hidden="1">
      <c r="A405" s="7">
        <v>2015</v>
      </c>
      <c r="B405" s="123" t="s">
        <v>537</v>
      </c>
      <c r="C405" s="123" t="s">
        <v>553</v>
      </c>
      <c r="D405" s="123" t="s">
        <v>558</v>
      </c>
      <c r="E405" s="123" t="s">
        <v>13</v>
      </c>
      <c r="F405" s="123" t="s">
        <v>13</v>
      </c>
      <c r="G405" s="7"/>
      <c r="H405" s="123" t="s">
        <v>54</v>
      </c>
    </row>
    <row r="406" spans="1:8" hidden="1">
      <c r="A406" s="7">
        <v>2015</v>
      </c>
      <c r="B406" s="123" t="s">
        <v>537</v>
      </c>
      <c r="C406" s="123" t="s">
        <v>553</v>
      </c>
      <c r="D406" s="123" t="s">
        <v>191</v>
      </c>
      <c r="E406" s="123" t="s">
        <v>13</v>
      </c>
      <c r="F406" s="123" t="s">
        <v>13</v>
      </c>
      <c r="G406" s="7"/>
      <c r="H406" s="123" t="s">
        <v>54</v>
      </c>
    </row>
    <row r="407" spans="1:8" hidden="1">
      <c r="A407" s="7">
        <v>2015</v>
      </c>
      <c r="B407" s="123" t="s">
        <v>537</v>
      </c>
      <c r="C407" s="123" t="s">
        <v>553</v>
      </c>
      <c r="D407" s="123" t="s">
        <v>561</v>
      </c>
      <c r="E407" s="123" t="s">
        <v>13</v>
      </c>
      <c r="F407" s="123" t="s">
        <v>13</v>
      </c>
      <c r="G407" s="7"/>
      <c r="H407" s="123" t="s">
        <v>54</v>
      </c>
    </row>
    <row r="408" spans="1:8">
      <c r="A408" s="7">
        <v>2015</v>
      </c>
      <c r="B408" s="123" t="s">
        <v>537</v>
      </c>
      <c r="C408" s="123" t="s">
        <v>564</v>
      </c>
      <c r="D408" s="123" t="s">
        <v>180</v>
      </c>
      <c r="E408" s="123" t="s">
        <v>13</v>
      </c>
      <c r="F408" s="123" t="s">
        <v>13</v>
      </c>
      <c r="G408" s="7">
        <v>28375.845486975999</v>
      </c>
      <c r="H408" s="123" t="s">
        <v>54</v>
      </c>
    </row>
    <row r="409" spans="1:8">
      <c r="A409" s="7">
        <v>2015</v>
      </c>
      <c r="B409" s="123" t="s">
        <v>537</v>
      </c>
      <c r="C409" s="123" t="s">
        <v>556</v>
      </c>
      <c r="D409" s="123" t="s">
        <v>576</v>
      </c>
      <c r="E409" s="123" t="s">
        <v>13</v>
      </c>
      <c r="F409" s="123" t="s">
        <v>13</v>
      </c>
      <c r="G409" s="7">
        <v>9635.3529040789999</v>
      </c>
      <c r="H409" s="123" t="s">
        <v>54</v>
      </c>
    </row>
    <row r="410" spans="1:8">
      <c r="A410" s="7">
        <v>2015</v>
      </c>
      <c r="B410" s="123" t="s">
        <v>537</v>
      </c>
      <c r="C410" s="123" t="s">
        <v>556</v>
      </c>
      <c r="D410" s="123" t="s">
        <v>577</v>
      </c>
      <c r="E410" s="123" t="s">
        <v>13</v>
      </c>
      <c r="F410" s="123" t="s">
        <v>13</v>
      </c>
      <c r="G410" s="7">
        <v>2005.6986015909999</v>
      </c>
      <c r="H410" s="123" t="s">
        <v>54</v>
      </c>
    </row>
    <row r="411" spans="1:8">
      <c r="A411" s="7">
        <v>2015</v>
      </c>
      <c r="B411" s="123" t="s">
        <v>537</v>
      </c>
      <c r="C411" s="123" t="s">
        <v>556</v>
      </c>
      <c r="D411" s="123" t="s">
        <v>578</v>
      </c>
      <c r="E411" s="123" t="s">
        <v>13</v>
      </c>
      <c r="F411" s="123" t="s">
        <v>13</v>
      </c>
      <c r="G411" s="7">
        <v>4101.694684563</v>
      </c>
      <c r="H411" s="123" t="s">
        <v>54</v>
      </c>
    </row>
    <row r="412" spans="1:8">
      <c r="A412" s="7">
        <v>2015</v>
      </c>
      <c r="B412" s="123" t="s">
        <v>537</v>
      </c>
      <c r="C412" s="123" t="s">
        <v>556</v>
      </c>
      <c r="D412" s="123" t="s">
        <v>579</v>
      </c>
      <c r="E412" s="123" t="s">
        <v>13</v>
      </c>
      <c r="F412" s="123" t="s">
        <v>13</v>
      </c>
      <c r="G412" s="7">
        <v>6797.742479816</v>
      </c>
      <c r="H412" s="123" t="s">
        <v>54</v>
      </c>
    </row>
    <row r="413" spans="1:8">
      <c r="A413" s="7">
        <v>2015</v>
      </c>
      <c r="B413" s="123" t="s">
        <v>537</v>
      </c>
      <c r="C413" s="123" t="s">
        <v>556</v>
      </c>
      <c r="D413" s="123" t="s">
        <v>580</v>
      </c>
      <c r="E413" s="123" t="s">
        <v>13</v>
      </c>
      <c r="F413" s="123" t="s">
        <v>13</v>
      </c>
      <c r="G413" s="7">
        <v>1966.867465435</v>
      </c>
      <c r="H413" s="123" t="s">
        <v>54</v>
      </c>
    </row>
    <row r="414" spans="1:8">
      <c r="A414" s="7">
        <v>2015</v>
      </c>
      <c r="B414" s="123" t="s">
        <v>537</v>
      </c>
      <c r="C414" s="123" t="s">
        <v>556</v>
      </c>
      <c r="D414" s="123" t="s">
        <v>581</v>
      </c>
      <c r="E414" s="123" t="s">
        <v>13</v>
      </c>
      <c r="F414" s="123" t="s">
        <v>13</v>
      </c>
      <c r="G414" s="7">
        <v>4945.7990815929998</v>
      </c>
      <c r="H414" s="123" t="s">
        <v>54</v>
      </c>
    </row>
    <row r="415" spans="1:8">
      <c r="A415" s="7">
        <v>2015</v>
      </c>
      <c r="B415" s="123" t="s">
        <v>537</v>
      </c>
      <c r="C415" s="123" t="s">
        <v>562</v>
      </c>
      <c r="D415" s="123" t="s">
        <v>582</v>
      </c>
      <c r="E415" s="123" t="s">
        <v>13</v>
      </c>
      <c r="F415" s="123" t="s">
        <v>13</v>
      </c>
      <c r="G415" s="7">
        <v>2194.4621867780002</v>
      </c>
      <c r="H415" s="123" t="s">
        <v>54</v>
      </c>
    </row>
    <row r="416" spans="1:8">
      <c r="A416" s="7">
        <v>2015</v>
      </c>
      <c r="B416" s="123" t="s">
        <v>537</v>
      </c>
      <c r="C416" s="123" t="s">
        <v>562</v>
      </c>
      <c r="D416" s="123" t="s">
        <v>583</v>
      </c>
      <c r="E416" s="123" t="s">
        <v>13</v>
      </c>
      <c r="F416" s="123" t="s">
        <v>13</v>
      </c>
      <c r="G416" s="7">
        <v>3595.9241660769999</v>
      </c>
      <c r="H416" s="123" t="s">
        <v>54</v>
      </c>
    </row>
    <row r="417" spans="1:8">
      <c r="A417" s="7">
        <v>2015</v>
      </c>
      <c r="B417" s="123" t="s">
        <v>537</v>
      </c>
      <c r="C417" s="123" t="s">
        <v>562</v>
      </c>
      <c r="D417" s="123" t="s">
        <v>214</v>
      </c>
      <c r="E417" s="123" t="s">
        <v>13</v>
      </c>
      <c r="F417" s="123" t="s">
        <v>13</v>
      </c>
      <c r="G417" s="7">
        <v>2108.14841781</v>
      </c>
      <c r="H417" s="123" t="s">
        <v>54</v>
      </c>
    </row>
    <row r="418" spans="1:8">
      <c r="A418" s="7">
        <v>2015</v>
      </c>
      <c r="B418" s="123" t="s">
        <v>537</v>
      </c>
      <c r="C418" s="123" t="s">
        <v>562</v>
      </c>
      <c r="D418" s="123" t="s">
        <v>584</v>
      </c>
      <c r="E418" s="123" t="s">
        <v>13</v>
      </c>
      <c r="F418" s="123" t="s">
        <v>13</v>
      </c>
      <c r="G418" s="7">
        <v>1482.4641317149999</v>
      </c>
      <c r="H418" s="123" t="s">
        <v>54</v>
      </c>
    </row>
    <row r="419" spans="1:8">
      <c r="A419" s="7">
        <v>2015</v>
      </c>
      <c r="B419" s="123" t="s">
        <v>537</v>
      </c>
      <c r="C419" s="123" t="s">
        <v>565</v>
      </c>
      <c r="D419" s="123" t="s">
        <v>500</v>
      </c>
      <c r="E419" s="123" t="s">
        <v>13</v>
      </c>
      <c r="F419" s="123" t="s">
        <v>13</v>
      </c>
      <c r="G419" s="7">
        <v>2009.1615839999999</v>
      </c>
      <c r="H419" s="123" t="s">
        <v>54</v>
      </c>
    </row>
    <row r="420" spans="1:8" hidden="1">
      <c r="A420" s="7">
        <v>2015</v>
      </c>
      <c r="B420" s="123" t="s">
        <v>537</v>
      </c>
      <c r="C420" s="123" t="s">
        <v>585</v>
      </c>
      <c r="D420" s="123" t="s">
        <v>183</v>
      </c>
      <c r="E420" s="123" t="s">
        <v>13</v>
      </c>
      <c r="F420" s="123" t="s">
        <v>13</v>
      </c>
      <c r="G420" s="7"/>
      <c r="H420" s="123" t="s">
        <v>54</v>
      </c>
    </row>
    <row r="421" spans="1:8" hidden="1">
      <c r="A421" s="7">
        <v>2015</v>
      </c>
      <c r="B421" s="123" t="s">
        <v>642</v>
      </c>
      <c r="C421" s="123" t="s">
        <v>642</v>
      </c>
      <c r="D421" s="123" t="s">
        <v>642</v>
      </c>
      <c r="E421" s="123" t="s">
        <v>13</v>
      </c>
      <c r="F421" s="123" t="s">
        <v>13</v>
      </c>
      <c r="G421" s="7"/>
      <c r="H421" s="123" t="s">
        <v>54</v>
      </c>
    </row>
    <row r="422" spans="1:8" hidden="1">
      <c r="A422" s="7">
        <v>2016</v>
      </c>
      <c r="B422" s="123" t="s">
        <v>586</v>
      </c>
      <c r="C422" s="123" t="s">
        <v>586</v>
      </c>
      <c r="D422" s="123" t="s">
        <v>596</v>
      </c>
      <c r="E422" s="123" t="s">
        <v>13</v>
      </c>
      <c r="F422" s="123" t="s">
        <v>13</v>
      </c>
      <c r="G422" s="7"/>
      <c r="H422" s="123" t="s">
        <v>54</v>
      </c>
    </row>
    <row r="423" spans="1:8">
      <c r="A423" s="7">
        <v>2016</v>
      </c>
      <c r="B423" s="123" t="s">
        <v>586</v>
      </c>
      <c r="C423" s="123" t="s">
        <v>586</v>
      </c>
      <c r="D423" s="123" t="s">
        <v>87</v>
      </c>
      <c r="E423" s="123" t="s">
        <v>13</v>
      </c>
      <c r="F423" s="123" t="s">
        <v>13</v>
      </c>
      <c r="G423" s="7">
        <v>3137.1099381650001</v>
      </c>
      <c r="H423" s="123" t="s">
        <v>54</v>
      </c>
    </row>
    <row r="424" spans="1:8">
      <c r="A424" s="7">
        <v>2016</v>
      </c>
      <c r="B424" s="123" t="s">
        <v>586</v>
      </c>
      <c r="C424" s="123" t="s">
        <v>586</v>
      </c>
      <c r="D424" s="123" t="s">
        <v>88</v>
      </c>
      <c r="E424" s="123" t="s">
        <v>13</v>
      </c>
      <c r="F424" s="123" t="s">
        <v>13</v>
      </c>
      <c r="G424" s="7">
        <v>-5699.8661112580003</v>
      </c>
      <c r="H424" s="123" t="s">
        <v>54</v>
      </c>
    </row>
    <row r="425" spans="1:8" hidden="1">
      <c r="A425" s="7">
        <v>2016</v>
      </c>
      <c r="B425" s="123" t="s">
        <v>586</v>
      </c>
      <c r="C425" s="123" t="s">
        <v>586</v>
      </c>
      <c r="D425" s="123" t="s">
        <v>587</v>
      </c>
      <c r="E425" s="123" t="s">
        <v>13</v>
      </c>
      <c r="F425" s="123" t="s">
        <v>13</v>
      </c>
      <c r="G425" s="7"/>
      <c r="H425" s="123" t="s">
        <v>54</v>
      </c>
    </row>
    <row r="426" spans="1:8" hidden="1">
      <c r="A426" s="7">
        <v>2016</v>
      </c>
      <c r="B426" s="123" t="s">
        <v>586</v>
      </c>
      <c r="C426" s="123" t="s">
        <v>586</v>
      </c>
      <c r="D426" s="123" t="s">
        <v>597</v>
      </c>
      <c r="E426" s="123" t="s">
        <v>13</v>
      </c>
      <c r="F426" s="123" t="s">
        <v>13</v>
      </c>
      <c r="G426" s="7"/>
      <c r="H426" s="123" t="s">
        <v>54</v>
      </c>
    </row>
    <row r="427" spans="1:8">
      <c r="A427" s="7">
        <v>2016</v>
      </c>
      <c r="B427" s="123" t="s">
        <v>598</v>
      </c>
      <c r="C427" s="123" t="s">
        <v>598</v>
      </c>
      <c r="D427" s="123" t="s">
        <v>598</v>
      </c>
      <c r="E427" s="123" t="s">
        <v>13</v>
      </c>
      <c r="F427" s="123" t="s">
        <v>13</v>
      </c>
      <c r="G427" s="7">
        <v>-2562.7561730930001</v>
      </c>
      <c r="H427" s="123" t="s">
        <v>54</v>
      </c>
    </row>
    <row r="428" spans="1:8">
      <c r="A428" s="7">
        <v>2016</v>
      </c>
      <c r="B428" s="123" t="s">
        <v>599</v>
      </c>
      <c r="C428" s="123" t="s">
        <v>599</v>
      </c>
      <c r="D428" s="123" t="s">
        <v>599</v>
      </c>
      <c r="E428" s="123" t="s">
        <v>13</v>
      </c>
      <c r="F428" s="123" t="s">
        <v>13</v>
      </c>
      <c r="G428" s="7">
        <v>-2562.7561730930001</v>
      </c>
      <c r="H428" s="123" t="s">
        <v>54</v>
      </c>
    </row>
    <row r="429" spans="1:8" hidden="1">
      <c r="A429" s="7">
        <v>2016</v>
      </c>
      <c r="B429" s="123" t="s">
        <v>588</v>
      </c>
      <c r="C429" s="123" t="s">
        <v>588</v>
      </c>
      <c r="D429" s="123" t="s">
        <v>589</v>
      </c>
      <c r="E429" s="123" t="s">
        <v>13</v>
      </c>
      <c r="F429" s="123" t="s">
        <v>13</v>
      </c>
      <c r="G429" s="7"/>
      <c r="H429" s="123" t="s">
        <v>54</v>
      </c>
    </row>
    <row r="430" spans="1:8" hidden="1">
      <c r="A430" s="7">
        <v>2016</v>
      </c>
      <c r="B430" s="123" t="s">
        <v>588</v>
      </c>
      <c r="C430" s="123" t="s">
        <v>588</v>
      </c>
      <c r="D430" s="123" t="s">
        <v>591</v>
      </c>
      <c r="E430" s="123" t="s">
        <v>13</v>
      </c>
      <c r="F430" s="123" t="s">
        <v>13</v>
      </c>
      <c r="G430" s="7"/>
      <c r="H430" s="123" t="s">
        <v>54</v>
      </c>
    </row>
    <row r="431" spans="1:8">
      <c r="A431" s="7">
        <v>2016</v>
      </c>
      <c r="B431" s="123" t="s">
        <v>588</v>
      </c>
      <c r="C431" s="123" t="s">
        <v>588</v>
      </c>
      <c r="D431" s="123" t="s">
        <v>600</v>
      </c>
      <c r="E431" s="123" t="s">
        <v>13</v>
      </c>
      <c r="F431" s="123" t="s">
        <v>13</v>
      </c>
      <c r="G431" s="7">
        <v>-1917.000946071</v>
      </c>
      <c r="H431" s="123" t="s">
        <v>54</v>
      </c>
    </row>
    <row r="432" spans="1:8" hidden="1">
      <c r="A432" s="7">
        <v>2016</v>
      </c>
      <c r="B432" s="123" t="s">
        <v>588</v>
      </c>
      <c r="C432" s="123" t="s">
        <v>588</v>
      </c>
      <c r="D432" s="123" t="s">
        <v>601</v>
      </c>
      <c r="E432" s="123" t="s">
        <v>13</v>
      </c>
      <c r="F432" s="123" t="s">
        <v>13</v>
      </c>
      <c r="G432" s="7"/>
      <c r="H432" s="123" t="s">
        <v>54</v>
      </c>
    </row>
    <row r="433" spans="1:8">
      <c r="A433" s="7">
        <v>2016</v>
      </c>
      <c r="B433" s="123" t="s">
        <v>588</v>
      </c>
      <c r="C433" s="123" t="s">
        <v>588</v>
      </c>
      <c r="D433" s="123" t="s">
        <v>592</v>
      </c>
      <c r="E433" s="123" t="s">
        <v>13</v>
      </c>
      <c r="F433" s="123" t="s">
        <v>13</v>
      </c>
      <c r="G433" s="7">
        <v>-417.08466172800001</v>
      </c>
      <c r="H433" s="123" t="s">
        <v>54</v>
      </c>
    </row>
    <row r="434" spans="1:8">
      <c r="A434" s="7">
        <v>2016</v>
      </c>
      <c r="B434" s="123" t="s">
        <v>588</v>
      </c>
      <c r="C434" s="123" t="s">
        <v>588</v>
      </c>
      <c r="D434" s="123" t="s">
        <v>602</v>
      </c>
      <c r="E434" s="123" t="s">
        <v>13</v>
      </c>
      <c r="F434" s="123" t="s">
        <v>13</v>
      </c>
      <c r="G434" s="7">
        <v>76290.643653591993</v>
      </c>
      <c r="H434" s="123" t="s">
        <v>54</v>
      </c>
    </row>
    <row r="435" spans="1:8">
      <c r="A435" s="7">
        <v>2016</v>
      </c>
      <c r="B435" s="123" t="s">
        <v>588</v>
      </c>
      <c r="C435" s="123" t="s">
        <v>588</v>
      </c>
      <c r="D435" s="123" t="s">
        <v>603</v>
      </c>
      <c r="E435" s="123" t="s">
        <v>13</v>
      </c>
      <c r="F435" s="123" t="s">
        <v>13</v>
      </c>
      <c r="G435" s="7">
        <v>7916.9256745539997</v>
      </c>
      <c r="H435" s="123" t="s">
        <v>54</v>
      </c>
    </row>
    <row r="436" spans="1:8">
      <c r="A436" s="7">
        <v>2016</v>
      </c>
      <c r="B436" s="123" t="s">
        <v>588</v>
      </c>
      <c r="C436" s="123" t="s">
        <v>588</v>
      </c>
      <c r="D436" s="123" t="s">
        <v>604</v>
      </c>
      <c r="E436" s="123" t="s">
        <v>13</v>
      </c>
      <c r="F436" s="123" t="s">
        <v>13</v>
      </c>
      <c r="G436" s="7">
        <v>1051.1924475579999</v>
      </c>
      <c r="H436" s="123" t="s">
        <v>54</v>
      </c>
    </row>
    <row r="437" spans="1:8" hidden="1">
      <c r="A437" s="7">
        <v>2016</v>
      </c>
      <c r="B437" s="123" t="s">
        <v>588</v>
      </c>
      <c r="C437" s="123" t="s">
        <v>588</v>
      </c>
      <c r="D437" s="123" t="s">
        <v>605</v>
      </c>
      <c r="E437" s="123" t="s">
        <v>13</v>
      </c>
      <c r="F437" s="123" t="s">
        <v>13</v>
      </c>
      <c r="G437" s="7"/>
      <c r="H437" s="123" t="s">
        <v>54</v>
      </c>
    </row>
    <row r="438" spans="1:8" hidden="1">
      <c r="A438" s="7">
        <v>2016</v>
      </c>
      <c r="B438" s="123" t="s">
        <v>588</v>
      </c>
      <c r="C438" s="123" t="s">
        <v>588</v>
      </c>
      <c r="D438" s="123" t="s">
        <v>606</v>
      </c>
      <c r="E438" s="123" t="s">
        <v>13</v>
      </c>
      <c r="F438" s="123" t="s">
        <v>13</v>
      </c>
      <c r="G438" s="7"/>
      <c r="H438" s="123" t="s">
        <v>54</v>
      </c>
    </row>
    <row r="439" spans="1:8">
      <c r="A439" s="7">
        <v>2016</v>
      </c>
      <c r="B439" s="123" t="s">
        <v>607</v>
      </c>
      <c r="C439" s="123" t="s">
        <v>607</v>
      </c>
      <c r="D439" s="123" t="s">
        <v>608</v>
      </c>
      <c r="E439" s="123" t="s">
        <v>13</v>
      </c>
      <c r="F439" s="123" t="s">
        <v>13</v>
      </c>
      <c r="G439" s="7">
        <v>24603.493744339001</v>
      </c>
      <c r="H439" s="123" t="s">
        <v>54</v>
      </c>
    </row>
    <row r="440" spans="1:8" hidden="1">
      <c r="A440" s="7">
        <v>2016</v>
      </c>
      <c r="B440" s="123" t="s">
        <v>607</v>
      </c>
      <c r="C440" s="123" t="s">
        <v>607</v>
      </c>
      <c r="D440" s="123" t="s">
        <v>609</v>
      </c>
      <c r="E440" s="123" t="s">
        <v>13</v>
      </c>
      <c r="F440" s="123" t="s">
        <v>13</v>
      </c>
      <c r="G440" s="7"/>
      <c r="H440" s="123" t="s">
        <v>54</v>
      </c>
    </row>
    <row r="441" spans="1:8" hidden="1">
      <c r="A441" s="7">
        <v>2016</v>
      </c>
      <c r="B441" s="123" t="s">
        <v>607</v>
      </c>
      <c r="C441" s="123" t="s">
        <v>607</v>
      </c>
      <c r="D441" s="123" t="s">
        <v>610</v>
      </c>
      <c r="E441" s="123" t="s">
        <v>13</v>
      </c>
      <c r="F441" s="123" t="s">
        <v>13</v>
      </c>
      <c r="G441" s="7"/>
      <c r="H441" s="123" t="s">
        <v>54</v>
      </c>
    </row>
    <row r="442" spans="1:8">
      <c r="A442" s="7">
        <v>2016</v>
      </c>
      <c r="B442" s="123" t="s">
        <v>530</v>
      </c>
      <c r="C442" s="123" t="s">
        <v>530</v>
      </c>
      <c r="D442" s="123" t="s">
        <v>530</v>
      </c>
      <c r="E442" s="123" t="s">
        <v>13</v>
      </c>
      <c r="F442" s="123" t="s">
        <v>13</v>
      </c>
      <c r="G442" s="7">
        <v>-10644.024602814001</v>
      </c>
      <c r="H442" s="123" t="s">
        <v>54</v>
      </c>
    </row>
    <row r="443" spans="1:8">
      <c r="A443" s="7">
        <v>2016</v>
      </c>
      <c r="B443" s="123" t="s">
        <v>611</v>
      </c>
      <c r="C443" s="123" t="s">
        <v>611</v>
      </c>
      <c r="D443" s="123" t="s">
        <v>611</v>
      </c>
      <c r="E443" s="123" t="s">
        <v>13</v>
      </c>
      <c r="F443" s="123" t="s">
        <v>13</v>
      </c>
      <c r="G443" s="7">
        <v>94321.389136337006</v>
      </c>
      <c r="H443" s="123" t="s">
        <v>54</v>
      </c>
    </row>
    <row r="444" spans="1:8">
      <c r="A444" s="7">
        <v>2016</v>
      </c>
      <c r="B444" s="123" t="s">
        <v>537</v>
      </c>
      <c r="C444" s="123" t="s">
        <v>538</v>
      </c>
      <c r="D444" s="123" t="s">
        <v>539</v>
      </c>
      <c r="E444" s="123" t="s">
        <v>13</v>
      </c>
      <c r="F444" s="123" t="s">
        <v>13</v>
      </c>
      <c r="G444" s="7">
        <v>978.87482953000006</v>
      </c>
      <c r="H444" s="123" t="s">
        <v>54</v>
      </c>
    </row>
    <row r="445" spans="1:8">
      <c r="A445" s="7">
        <v>2016</v>
      </c>
      <c r="B445" s="123" t="s">
        <v>537</v>
      </c>
      <c r="C445" s="123" t="s">
        <v>538</v>
      </c>
      <c r="D445" s="123" t="s">
        <v>542</v>
      </c>
      <c r="E445" s="123" t="s">
        <v>13</v>
      </c>
      <c r="F445" s="123" t="s">
        <v>13</v>
      </c>
      <c r="G445" s="7">
        <v>5646.7230702979996</v>
      </c>
      <c r="H445" s="123" t="s">
        <v>54</v>
      </c>
    </row>
    <row r="446" spans="1:8">
      <c r="A446" s="7">
        <v>2016</v>
      </c>
      <c r="B446" s="123" t="s">
        <v>537</v>
      </c>
      <c r="C446" s="123" t="s">
        <v>538</v>
      </c>
      <c r="D446" s="123" t="s">
        <v>543</v>
      </c>
      <c r="E446" s="123" t="s">
        <v>13</v>
      </c>
      <c r="F446" s="123" t="s">
        <v>13</v>
      </c>
      <c r="G446" s="7">
        <v>115.836664959</v>
      </c>
      <c r="H446" s="123" t="s">
        <v>54</v>
      </c>
    </row>
    <row r="447" spans="1:8">
      <c r="A447" s="7">
        <v>2016</v>
      </c>
      <c r="B447" s="123" t="s">
        <v>537</v>
      </c>
      <c r="C447" s="123" t="s">
        <v>538</v>
      </c>
      <c r="D447" s="123" t="s">
        <v>544</v>
      </c>
      <c r="E447" s="123" t="s">
        <v>13</v>
      </c>
      <c r="F447" s="123" t="s">
        <v>13</v>
      </c>
      <c r="G447" s="7">
        <v>1039.150760346</v>
      </c>
      <c r="H447" s="123" t="s">
        <v>54</v>
      </c>
    </row>
    <row r="448" spans="1:8">
      <c r="A448" s="7">
        <v>2016</v>
      </c>
      <c r="B448" s="123" t="s">
        <v>537</v>
      </c>
      <c r="C448" s="123" t="s">
        <v>538</v>
      </c>
      <c r="D448" s="123" t="s">
        <v>545</v>
      </c>
      <c r="E448" s="123" t="s">
        <v>13</v>
      </c>
      <c r="F448" s="123" t="s">
        <v>13</v>
      </c>
      <c r="G448" s="7">
        <v>400.00585118100003</v>
      </c>
      <c r="H448" s="123" t="s">
        <v>54</v>
      </c>
    </row>
    <row r="449" spans="1:8">
      <c r="A449" s="7">
        <v>2016</v>
      </c>
      <c r="B449" s="123" t="s">
        <v>537</v>
      </c>
      <c r="C449" s="123" t="s">
        <v>538</v>
      </c>
      <c r="D449" s="123" t="s">
        <v>546</v>
      </c>
      <c r="E449" s="123" t="s">
        <v>13</v>
      </c>
      <c r="F449" s="123" t="s">
        <v>13</v>
      </c>
      <c r="G449" s="7">
        <v>3847.9934190700001</v>
      </c>
      <c r="H449" s="123" t="s">
        <v>54</v>
      </c>
    </row>
    <row r="450" spans="1:8">
      <c r="A450" s="7">
        <v>2016</v>
      </c>
      <c r="B450" s="123" t="s">
        <v>537</v>
      </c>
      <c r="C450" s="123" t="s">
        <v>538</v>
      </c>
      <c r="D450" s="123" t="s">
        <v>547</v>
      </c>
      <c r="E450" s="123" t="s">
        <v>13</v>
      </c>
      <c r="F450" s="123" t="s">
        <v>13</v>
      </c>
      <c r="G450" s="7">
        <v>938.04908499400005</v>
      </c>
      <c r="H450" s="123" t="s">
        <v>54</v>
      </c>
    </row>
    <row r="451" spans="1:8">
      <c r="A451" s="7">
        <v>2016</v>
      </c>
      <c r="B451" s="123" t="s">
        <v>537</v>
      </c>
      <c r="C451" s="123" t="s">
        <v>538</v>
      </c>
      <c r="D451" s="123" t="s">
        <v>548</v>
      </c>
      <c r="E451" s="123" t="s">
        <v>13</v>
      </c>
      <c r="F451" s="123" t="s">
        <v>13</v>
      </c>
      <c r="G451" s="7">
        <v>2416.7740552780001</v>
      </c>
      <c r="H451" s="123" t="s">
        <v>54</v>
      </c>
    </row>
    <row r="452" spans="1:8">
      <c r="A452" s="7">
        <v>2016</v>
      </c>
      <c r="B452" s="123" t="s">
        <v>537</v>
      </c>
      <c r="C452" s="123" t="s">
        <v>538</v>
      </c>
      <c r="D452" s="123" t="s">
        <v>550</v>
      </c>
      <c r="E452" s="123" t="s">
        <v>13</v>
      </c>
      <c r="F452" s="123" t="s">
        <v>13</v>
      </c>
      <c r="G452" s="7">
        <v>1949.7338247140001</v>
      </c>
      <c r="H452" s="123" t="s">
        <v>54</v>
      </c>
    </row>
    <row r="453" spans="1:8">
      <c r="A453" s="7">
        <v>2016</v>
      </c>
      <c r="B453" s="123" t="s">
        <v>537</v>
      </c>
      <c r="C453" s="123" t="s">
        <v>538</v>
      </c>
      <c r="D453" s="123" t="s">
        <v>551</v>
      </c>
      <c r="E453" s="123" t="s">
        <v>13</v>
      </c>
      <c r="F453" s="123" t="s">
        <v>13</v>
      </c>
      <c r="G453" s="7">
        <v>618.67309693899995</v>
      </c>
      <c r="H453" s="123" t="s">
        <v>54</v>
      </c>
    </row>
    <row r="454" spans="1:8">
      <c r="A454" s="7">
        <v>2016</v>
      </c>
      <c r="B454" s="123" t="s">
        <v>537</v>
      </c>
      <c r="C454" s="123" t="s">
        <v>538</v>
      </c>
      <c r="D454" s="123" t="s">
        <v>552</v>
      </c>
      <c r="E454" s="123" t="s">
        <v>13</v>
      </c>
      <c r="F454" s="123" t="s">
        <v>13</v>
      </c>
      <c r="G454" s="7">
        <v>3381.188948341</v>
      </c>
      <c r="H454" s="123" t="s">
        <v>54</v>
      </c>
    </row>
    <row r="455" spans="1:8">
      <c r="A455" s="7">
        <v>2016</v>
      </c>
      <c r="B455" s="123" t="s">
        <v>537</v>
      </c>
      <c r="C455" s="123" t="s">
        <v>538</v>
      </c>
      <c r="D455" s="123" t="s">
        <v>567</v>
      </c>
      <c r="E455" s="123" t="s">
        <v>13</v>
      </c>
      <c r="F455" s="123" t="s">
        <v>13</v>
      </c>
      <c r="G455" s="7">
        <v>107.349310946</v>
      </c>
      <c r="H455" s="123" t="s">
        <v>54</v>
      </c>
    </row>
    <row r="456" spans="1:8">
      <c r="A456" s="7">
        <v>2016</v>
      </c>
      <c r="B456" s="123" t="s">
        <v>537</v>
      </c>
      <c r="C456" s="123" t="s">
        <v>538</v>
      </c>
      <c r="D456" s="123" t="s">
        <v>568</v>
      </c>
      <c r="E456" s="123" t="s">
        <v>13</v>
      </c>
      <c r="F456" s="123" t="s">
        <v>13</v>
      </c>
      <c r="G456" s="7">
        <v>2390.9976467930001</v>
      </c>
      <c r="H456" s="123" t="s">
        <v>54</v>
      </c>
    </row>
    <row r="457" spans="1:8">
      <c r="A457" s="7">
        <v>2016</v>
      </c>
      <c r="B457" s="123" t="s">
        <v>537</v>
      </c>
      <c r="C457" s="123" t="s">
        <v>538</v>
      </c>
      <c r="D457" s="123" t="s">
        <v>566</v>
      </c>
      <c r="E457" s="123" t="s">
        <v>13</v>
      </c>
      <c r="F457" s="123" t="s">
        <v>13</v>
      </c>
      <c r="G457" s="7">
        <v>413.90797832499999</v>
      </c>
      <c r="H457" s="123" t="s">
        <v>54</v>
      </c>
    </row>
    <row r="458" spans="1:8" hidden="1">
      <c r="A458" s="7">
        <v>2016</v>
      </c>
      <c r="B458" s="123" t="s">
        <v>537</v>
      </c>
      <c r="C458" s="123" t="s">
        <v>553</v>
      </c>
      <c r="D458" s="123" t="s">
        <v>554</v>
      </c>
      <c r="E458" s="123" t="s">
        <v>13</v>
      </c>
      <c r="F458" s="123" t="s">
        <v>13</v>
      </c>
      <c r="G458" s="7"/>
      <c r="H458" s="123" t="s">
        <v>54</v>
      </c>
    </row>
    <row r="459" spans="1:8">
      <c r="A459" s="7">
        <v>2016</v>
      </c>
      <c r="B459" s="123" t="s">
        <v>537</v>
      </c>
      <c r="C459" s="123" t="s">
        <v>553</v>
      </c>
      <c r="D459" s="123" t="s">
        <v>555</v>
      </c>
      <c r="E459" s="123" t="s">
        <v>13</v>
      </c>
      <c r="F459" s="123" t="s">
        <v>13</v>
      </c>
      <c r="G459" s="7">
        <v>0.419454993</v>
      </c>
      <c r="H459" s="123" t="s">
        <v>54</v>
      </c>
    </row>
    <row r="460" spans="1:8">
      <c r="A460" s="7">
        <v>2016</v>
      </c>
      <c r="B460" s="123" t="s">
        <v>537</v>
      </c>
      <c r="C460" s="123" t="s">
        <v>553</v>
      </c>
      <c r="D460" s="123" t="s">
        <v>560</v>
      </c>
      <c r="E460" s="123" t="s">
        <v>13</v>
      </c>
      <c r="F460" s="123" t="s">
        <v>13</v>
      </c>
      <c r="G460" s="7">
        <v>17.778471022000002</v>
      </c>
      <c r="H460" s="123" t="s">
        <v>54</v>
      </c>
    </row>
    <row r="461" spans="1:8">
      <c r="A461" s="7">
        <v>2016</v>
      </c>
      <c r="B461" s="123" t="s">
        <v>537</v>
      </c>
      <c r="C461" s="123" t="s">
        <v>553</v>
      </c>
      <c r="D461" s="123" t="s">
        <v>559</v>
      </c>
      <c r="E461" s="123" t="s">
        <v>13</v>
      </c>
      <c r="F461" s="123" t="s">
        <v>13</v>
      </c>
      <c r="G461" s="7">
        <v>8.1074204999999996E-2</v>
      </c>
      <c r="H461" s="123" t="s">
        <v>54</v>
      </c>
    </row>
    <row r="462" spans="1:8">
      <c r="A462" s="7">
        <v>2016</v>
      </c>
      <c r="B462" s="123" t="s">
        <v>537</v>
      </c>
      <c r="C462" s="123" t="s">
        <v>553</v>
      </c>
      <c r="D462" s="123" t="s">
        <v>188</v>
      </c>
      <c r="E462" s="123" t="s">
        <v>13</v>
      </c>
      <c r="F462" s="123" t="s">
        <v>13</v>
      </c>
      <c r="G462" s="7">
        <v>160.542547426</v>
      </c>
      <c r="H462" s="123" t="s">
        <v>54</v>
      </c>
    </row>
    <row r="463" spans="1:8" hidden="1">
      <c r="A463" s="7">
        <v>2016</v>
      </c>
      <c r="B463" s="123" t="s">
        <v>537</v>
      </c>
      <c r="C463" s="123" t="s">
        <v>553</v>
      </c>
      <c r="D463" s="123" t="s">
        <v>571</v>
      </c>
      <c r="E463" s="123" t="s">
        <v>13</v>
      </c>
      <c r="F463" s="123" t="s">
        <v>13</v>
      </c>
      <c r="G463" s="7"/>
      <c r="H463" s="123" t="s">
        <v>54</v>
      </c>
    </row>
    <row r="464" spans="1:8" hidden="1">
      <c r="A464" s="7">
        <v>2016</v>
      </c>
      <c r="B464" s="123" t="s">
        <v>537</v>
      </c>
      <c r="C464" s="123" t="s">
        <v>553</v>
      </c>
      <c r="D464" s="123" t="s">
        <v>573</v>
      </c>
      <c r="E464" s="123" t="s">
        <v>13</v>
      </c>
      <c r="F464" s="123" t="s">
        <v>13</v>
      </c>
      <c r="G464" s="7"/>
      <c r="H464" s="123" t="s">
        <v>54</v>
      </c>
    </row>
    <row r="465" spans="1:8" hidden="1">
      <c r="A465" s="7">
        <v>2016</v>
      </c>
      <c r="B465" s="123" t="s">
        <v>537</v>
      </c>
      <c r="C465" s="123" t="s">
        <v>553</v>
      </c>
      <c r="D465" s="123" t="s">
        <v>558</v>
      </c>
      <c r="E465" s="123" t="s">
        <v>13</v>
      </c>
      <c r="F465" s="123" t="s">
        <v>13</v>
      </c>
      <c r="G465" s="7"/>
      <c r="H465" s="123" t="s">
        <v>54</v>
      </c>
    </row>
    <row r="466" spans="1:8" hidden="1">
      <c r="A466" s="7">
        <v>2016</v>
      </c>
      <c r="B466" s="123" t="s">
        <v>537</v>
      </c>
      <c r="C466" s="123" t="s">
        <v>553</v>
      </c>
      <c r="D466" s="123" t="s">
        <v>191</v>
      </c>
      <c r="E466" s="123" t="s">
        <v>13</v>
      </c>
      <c r="F466" s="123" t="s">
        <v>13</v>
      </c>
      <c r="G466" s="7"/>
      <c r="H466" s="123" t="s">
        <v>54</v>
      </c>
    </row>
    <row r="467" spans="1:8" hidden="1">
      <c r="A467" s="7">
        <v>2016</v>
      </c>
      <c r="B467" s="123" t="s">
        <v>537</v>
      </c>
      <c r="C467" s="123" t="s">
        <v>553</v>
      </c>
      <c r="D467" s="123" t="s">
        <v>561</v>
      </c>
      <c r="E467" s="123" t="s">
        <v>13</v>
      </c>
      <c r="F467" s="123" t="s">
        <v>13</v>
      </c>
      <c r="G467" s="7"/>
      <c r="H467" s="123" t="s">
        <v>54</v>
      </c>
    </row>
    <row r="468" spans="1:8">
      <c r="A468" s="7">
        <v>2016</v>
      </c>
      <c r="B468" s="123" t="s">
        <v>537</v>
      </c>
      <c r="C468" s="123" t="s">
        <v>564</v>
      </c>
      <c r="D468" s="123" t="s">
        <v>180</v>
      </c>
      <c r="E468" s="123" t="s">
        <v>13</v>
      </c>
      <c r="F468" s="123" t="s">
        <v>13</v>
      </c>
      <c r="G468" s="7">
        <v>28346.982303327</v>
      </c>
      <c r="H468" s="123" t="s">
        <v>54</v>
      </c>
    </row>
    <row r="469" spans="1:8">
      <c r="A469" s="7">
        <v>2016</v>
      </c>
      <c r="B469" s="123" t="s">
        <v>537</v>
      </c>
      <c r="C469" s="123" t="s">
        <v>556</v>
      </c>
      <c r="D469" s="123" t="s">
        <v>576</v>
      </c>
      <c r="E469" s="123" t="s">
        <v>13</v>
      </c>
      <c r="F469" s="123" t="s">
        <v>13</v>
      </c>
      <c r="G469" s="7">
        <v>8770.8945065980006</v>
      </c>
      <c r="H469" s="123" t="s">
        <v>54</v>
      </c>
    </row>
    <row r="470" spans="1:8">
      <c r="A470" s="7">
        <v>2016</v>
      </c>
      <c r="B470" s="123" t="s">
        <v>537</v>
      </c>
      <c r="C470" s="123" t="s">
        <v>556</v>
      </c>
      <c r="D470" s="123" t="s">
        <v>577</v>
      </c>
      <c r="E470" s="123" t="s">
        <v>13</v>
      </c>
      <c r="F470" s="123" t="s">
        <v>13</v>
      </c>
      <c r="G470" s="7">
        <v>2417.717094612</v>
      </c>
      <c r="H470" s="123" t="s">
        <v>54</v>
      </c>
    </row>
    <row r="471" spans="1:8">
      <c r="A471" s="7">
        <v>2016</v>
      </c>
      <c r="B471" s="123" t="s">
        <v>537</v>
      </c>
      <c r="C471" s="123" t="s">
        <v>556</v>
      </c>
      <c r="D471" s="123" t="s">
        <v>578</v>
      </c>
      <c r="E471" s="123" t="s">
        <v>13</v>
      </c>
      <c r="F471" s="123" t="s">
        <v>13</v>
      </c>
      <c r="G471" s="7">
        <v>4730.5996498390004</v>
      </c>
      <c r="H471" s="123" t="s">
        <v>54</v>
      </c>
    </row>
    <row r="472" spans="1:8">
      <c r="A472" s="7">
        <v>2016</v>
      </c>
      <c r="B472" s="123" t="s">
        <v>537</v>
      </c>
      <c r="C472" s="123" t="s">
        <v>556</v>
      </c>
      <c r="D472" s="123" t="s">
        <v>579</v>
      </c>
      <c r="E472" s="123" t="s">
        <v>13</v>
      </c>
      <c r="F472" s="123" t="s">
        <v>13</v>
      </c>
      <c r="G472" s="7">
        <v>7411.071079112</v>
      </c>
      <c r="H472" s="123" t="s">
        <v>54</v>
      </c>
    </row>
    <row r="473" spans="1:8">
      <c r="A473" s="7">
        <v>2016</v>
      </c>
      <c r="B473" s="123" t="s">
        <v>537</v>
      </c>
      <c r="C473" s="123" t="s">
        <v>556</v>
      </c>
      <c r="D473" s="123" t="s">
        <v>580</v>
      </c>
      <c r="E473" s="123" t="s">
        <v>13</v>
      </c>
      <c r="F473" s="123" t="s">
        <v>13</v>
      </c>
      <c r="G473" s="7">
        <v>1526.937856276</v>
      </c>
      <c r="H473" s="123" t="s">
        <v>54</v>
      </c>
    </row>
    <row r="474" spans="1:8">
      <c r="A474" s="7">
        <v>2016</v>
      </c>
      <c r="B474" s="123" t="s">
        <v>537</v>
      </c>
      <c r="C474" s="123" t="s">
        <v>556</v>
      </c>
      <c r="D474" s="123" t="s">
        <v>581</v>
      </c>
      <c r="E474" s="123" t="s">
        <v>13</v>
      </c>
      <c r="F474" s="123" t="s">
        <v>13</v>
      </c>
      <c r="G474" s="7">
        <v>5235.8329734620002</v>
      </c>
      <c r="H474" s="123" t="s">
        <v>54</v>
      </c>
    </row>
    <row r="475" spans="1:8">
      <c r="A475" s="7">
        <v>2016</v>
      </c>
      <c r="B475" s="123" t="s">
        <v>537</v>
      </c>
      <c r="C475" s="123" t="s">
        <v>562</v>
      </c>
      <c r="D475" s="123" t="s">
        <v>582</v>
      </c>
      <c r="E475" s="123" t="s">
        <v>13</v>
      </c>
      <c r="F475" s="123" t="s">
        <v>13</v>
      </c>
      <c r="G475" s="7">
        <v>3056.115430971</v>
      </c>
      <c r="H475" s="123" t="s">
        <v>54</v>
      </c>
    </row>
    <row r="476" spans="1:8">
      <c r="A476" s="7">
        <v>2016</v>
      </c>
      <c r="B476" s="123" t="s">
        <v>537</v>
      </c>
      <c r="C476" s="123" t="s">
        <v>562</v>
      </c>
      <c r="D476" s="123" t="s">
        <v>583</v>
      </c>
      <c r="E476" s="123" t="s">
        <v>13</v>
      </c>
      <c r="F476" s="123" t="s">
        <v>13</v>
      </c>
      <c r="G476" s="7">
        <v>3475.885814877</v>
      </c>
      <c r="H476" s="123" t="s">
        <v>54</v>
      </c>
    </row>
    <row r="477" spans="1:8">
      <c r="A477" s="7">
        <v>2016</v>
      </c>
      <c r="B477" s="123" t="s">
        <v>537</v>
      </c>
      <c r="C477" s="123" t="s">
        <v>562</v>
      </c>
      <c r="D477" s="123" t="s">
        <v>214</v>
      </c>
      <c r="E477" s="123" t="s">
        <v>13</v>
      </c>
      <c r="F477" s="123" t="s">
        <v>13</v>
      </c>
      <c r="G477" s="7">
        <v>2107.457153461</v>
      </c>
      <c r="H477" s="123" t="s">
        <v>54</v>
      </c>
    </row>
    <row r="478" spans="1:8">
      <c r="A478" s="7">
        <v>2016</v>
      </c>
      <c r="B478" s="123" t="s">
        <v>537</v>
      </c>
      <c r="C478" s="123" t="s">
        <v>562</v>
      </c>
      <c r="D478" s="123" t="s">
        <v>584</v>
      </c>
      <c r="E478" s="123" t="s">
        <v>13</v>
      </c>
      <c r="F478" s="123" t="s">
        <v>13</v>
      </c>
      <c r="G478" s="7">
        <v>1462.9290614260001</v>
      </c>
      <c r="H478" s="123" t="s">
        <v>54</v>
      </c>
    </row>
    <row r="479" spans="1:8">
      <c r="A479" s="7">
        <v>2016</v>
      </c>
      <c r="B479" s="123" t="s">
        <v>537</v>
      </c>
      <c r="C479" s="123" t="s">
        <v>565</v>
      </c>
      <c r="D479" s="123" t="s">
        <v>500</v>
      </c>
      <c r="E479" s="123" t="s">
        <v>13</v>
      </c>
      <c r="F479" s="123" t="s">
        <v>13</v>
      </c>
      <c r="G479" s="7">
        <v>2009.1615839999999</v>
      </c>
      <c r="H479" s="123" t="s">
        <v>54</v>
      </c>
    </row>
    <row r="480" spans="1:8" hidden="1">
      <c r="A480" s="7">
        <v>2016</v>
      </c>
      <c r="B480" s="123" t="s">
        <v>537</v>
      </c>
      <c r="C480" s="123" t="s">
        <v>585</v>
      </c>
      <c r="D480" s="123" t="s">
        <v>183</v>
      </c>
      <c r="E480" s="123" t="s">
        <v>13</v>
      </c>
      <c r="F480" s="123" t="s">
        <v>13</v>
      </c>
      <c r="G480" s="7"/>
      <c r="H480" s="123" t="s">
        <v>54</v>
      </c>
    </row>
    <row r="481" spans="1:8" hidden="1">
      <c r="A481" s="7">
        <v>2016</v>
      </c>
      <c r="B481" s="123" t="s">
        <v>642</v>
      </c>
      <c r="C481" s="123" t="s">
        <v>642</v>
      </c>
      <c r="D481" s="123" t="s">
        <v>642</v>
      </c>
      <c r="E481" s="123" t="s">
        <v>13</v>
      </c>
      <c r="F481" s="123" t="s">
        <v>13</v>
      </c>
      <c r="G481" s="7"/>
      <c r="H481" s="123" t="s">
        <v>54</v>
      </c>
    </row>
    <row r="482" spans="1:8" hidden="1">
      <c r="A482" s="7">
        <v>2017</v>
      </c>
      <c r="B482" s="123" t="s">
        <v>586</v>
      </c>
      <c r="C482" s="123" t="s">
        <v>586</v>
      </c>
      <c r="D482" s="123" t="s">
        <v>596</v>
      </c>
      <c r="E482" s="123" t="s">
        <v>13</v>
      </c>
      <c r="F482" s="123" t="s">
        <v>13</v>
      </c>
      <c r="G482" s="7"/>
      <c r="H482" s="123" t="s">
        <v>54</v>
      </c>
    </row>
    <row r="483" spans="1:8">
      <c r="A483" s="7">
        <v>2017</v>
      </c>
      <c r="B483" s="123" t="s">
        <v>586</v>
      </c>
      <c r="C483" s="123" t="s">
        <v>586</v>
      </c>
      <c r="D483" s="123" t="s">
        <v>87</v>
      </c>
      <c r="E483" s="123" t="s">
        <v>13</v>
      </c>
      <c r="F483" s="123" t="s">
        <v>13</v>
      </c>
      <c r="G483" s="7">
        <v>4019.7912242030002</v>
      </c>
      <c r="H483" s="123" t="s">
        <v>54</v>
      </c>
    </row>
    <row r="484" spans="1:8">
      <c r="A484" s="7">
        <v>2017</v>
      </c>
      <c r="B484" s="123" t="s">
        <v>586</v>
      </c>
      <c r="C484" s="123" t="s">
        <v>586</v>
      </c>
      <c r="D484" s="123" t="s">
        <v>88</v>
      </c>
      <c r="E484" s="123" t="s">
        <v>13</v>
      </c>
      <c r="F484" s="123" t="s">
        <v>13</v>
      </c>
      <c r="G484" s="7">
        <v>-6462.8398938230002</v>
      </c>
      <c r="H484" s="123" t="s">
        <v>54</v>
      </c>
    </row>
    <row r="485" spans="1:8" hidden="1">
      <c r="A485" s="7">
        <v>2017</v>
      </c>
      <c r="B485" s="123" t="s">
        <v>586</v>
      </c>
      <c r="C485" s="123" t="s">
        <v>586</v>
      </c>
      <c r="D485" s="123" t="s">
        <v>587</v>
      </c>
      <c r="E485" s="123" t="s">
        <v>13</v>
      </c>
      <c r="F485" s="123" t="s">
        <v>13</v>
      </c>
      <c r="G485" s="7"/>
      <c r="H485" s="123" t="s">
        <v>54</v>
      </c>
    </row>
    <row r="486" spans="1:8" hidden="1">
      <c r="A486" s="7">
        <v>2017</v>
      </c>
      <c r="B486" s="123" t="s">
        <v>586</v>
      </c>
      <c r="C486" s="123" t="s">
        <v>586</v>
      </c>
      <c r="D486" s="123" t="s">
        <v>597</v>
      </c>
      <c r="E486" s="123" t="s">
        <v>13</v>
      </c>
      <c r="F486" s="123" t="s">
        <v>13</v>
      </c>
      <c r="G486" s="7"/>
      <c r="H486" s="123" t="s">
        <v>54</v>
      </c>
    </row>
    <row r="487" spans="1:8">
      <c r="A487" s="7">
        <v>2017</v>
      </c>
      <c r="B487" s="123" t="s">
        <v>598</v>
      </c>
      <c r="C487" s="123" t="s">
        <v>598</v>
      </c>
      <c r="D487" s="123" t="s">
        <v>598</v>
      </c>
      <c r="E487" s="123" t="s">
        <v>13</v>
      </c>
      <c r="F487" s="123" t="s">
        <v>13</v>
      </c>
      <c r="G487" s="7">
        <v>-2443.0486696200001</v>
      </c>
      <c r="H487" s="123" t="s">
        <v>54</v>
      </c>
    </row>
    <row r="488" spans="1:8">
      <c r="A488" s="7">
        <v>2017</v>
      </c>
      <c r="B488" s="123" t="s">
        <v>599</v>
      </c>
      <c r="C488" s="123" t="s">
        <v>599</v>
      </c>
      <c r="D488" s="123" t="s">
        <v>599</v>
      </c>
      <c r="E488" s="123" t="s">
        <v>13</v>
      </c>
      <c r="F488" s="123" t="s">
        <v>13</v>
      </c>
      <c r="G488" s="7">
        <v>-2443.0486696200001</v>
      </c>
      <c r="H488" s="123" t="s">
        <v>54</v>
      </c>
    </row>
    <row r="489" spans="1:8" hidden="1">
      <c r="A489" s="7">
        <v>2017</v>
      </c>
      <c r="B489" s="123" t="s">
        <v>588</v>
      </c>
      <c r="C489" s="123" t="s">
        <v>588</v>
      </c>
      <c r="D489" s="123" t="s">
        <v>589</v>
      </c>
      <c r="E489" s="123" t="s">
        <v>13</v>
      </c>
      <c r="F489" s="123" t="s">
        <v>13</v>
      </c>
      <c r="G489" s="7"/>
      <c r="H489" s="123" t="s">
        <v>54</v>
      </c>
    </row>
    <row r="490" spans="1:8" hidden="1">
      <c r="A490" s="7">
        <v>2017</v>
      </c>
      <c r="B490" s="123" t="s">
        <v>588</v>
      </c>
      <c r="C490" s="123" t="s">
        <v>588</v>
      </c>
      <c r="D490" s="123" t="s">
        <v>591</v>
      </c>
      <c r="E490" s="123" t="s">
        <v>13</v>
      </c>
      <c r="F490" s="123" t="s">
        <v>13</v>
      </c>
      <c r="G490" s="7"/>
      <c r="H490" s="123" t="s">
        <v>54</v>
      </c>
    </row>
    <row r="491" spans="1:8">
      <c r="A491" s="7">
        <v>2017</v>
      </c>
      <c r="B491" s="123" t="s">
        <v>588</v>
      </c>
      <c r="C491" s="123" t="s">
        <v>588</v>
      </c>
      <c r="D491" s="123" t="s">
        <v>600</v>
      </c>
      <c r="E491" s="123" t="s">
        <v>13</v>
      </c>
      <c r="F491" s="123" t="s">
        <v>13</v>
      </c>
      <c r="G491" s="7">
        <v>-1435.3730846579999</v>
      </c>
      <c r="H491" s="123" t="s">
        <v>54</v>
      </c>
    </row>
    <row r="492" spans="1:8" hidden="1">
      <c r="A492" s="7">
        <v>2017</v>
      </c>
      <c r="B492" s="123" t="s">
        <v>588</v>
      </c>
      <c r="C492" s="123" t="s">
        <v>588</v>
      </c>
      <c r="D492" s="123" t="s">
        <v>601</v>
      </c>
      <c r="E492" s="123" t="s">
        <v>13</v>
      </c>
      <c r="F492" s="123" t="s">
        <v>13</v>
      </c>
      <c r="G492" s="7"/>
      <c r="H492" s="123" t="s">
        <v>54</v>
      </c>
    </row>
    <row r="493" spans="1:8">
      <c r="A493" s="7">
        <v>2017</v>
      </c>
      <c r="B493" s="123" t="s">
        <v>588</v>
      </c>
      <c r="C493" s="123" t="s">
        <v>588</v>
      </c>
      <c r="D493" s="123" t="s">
        <v>592</v>
      </c>
      <c r="E493" s="123" t="s">
        <v>13</v>
      </c>
      <c r="F493" s="123" t="s">
        <v>13</v>
      </c>
      <c r="G493" s="7">
        <v>-423.93669487199998</v>
      </c>
      <c r="H493" s="123" t="s">
        <v>54</v>
      </c>
    </row>
    <row r="494" spans="1:8">
      <c r="A494" s="7">
        <v>2017</v>
      </c>
      <c r="B494" s="123" t="s">
        <v>588</v>
      </c>
      <c r="C494" s="123" t="s">
        <v>588</v>
      </c>
      <c r="D494" s="123" t="s">
        <v>602</v>
      </c>
      <c r="E494" s="123" t="s">
        <v>13</v>
      </c>
      <c r="F494" s="123" t="s">
        <v>13</v>
      </c>
      <c r="G494" s="7">
        <v>73215.000121928999</v>
      </c>
      <c r="H494" s="123" t="s">
        <v>54</v>
      </c>
    </row>
    <row r="495" spans="1:8">
      <c r="A495" s="7">
        <v>2017</v>
      </c>
      <c r="B495" s="123" t="s">
        <v>588</v>
      </c>
      <c r="C495" s="123" t="s">
        <v>588</v>
      </c>
      <c r="D495" s="123" t="s">
        <v>603</v>
      </c>
      <c r="E495" s="123" t="s">
        <v>13</v>
      </c>
      <c r="F495" s="123" t="s">
        <v>13</v>
      </c>
      <c r="G495" s="7">
        <v>7890.3741959299996</v>
      </c>
      <c r="H495" s="123" t="s">
        <v>54</v>
      </c>
    </row>
    <row r="496" spans="1:8">
      <c r="A496" s="7">
        <v>2017</v>
      </c>
      <c r="B496" s="123" t="s">
        <v>588</v>
      </c>
      <c r="C496" s="123" t="s">
        <v>588</v>
      </c>
      <c r="D496" s="123" t="s">
        <v>604</v>
      </c>
      <c r="E496" s="123" t="s">
        <v>13</v>
      </c>
      <c r="F496" s="123" t="s">
        <v>13</v>
      </c>
      <c r="G496" s="7">
        <v>732.59684496700004</v>
      </c>
      <c r="H496" s="123" t="s">
        <v>54</v>
      </c>
    </row>
    <row r="497" spans="1:8" hidden="1">
      <c r="A497" s="7">
        <v>2017</v>
      </c>
      <c r="B497" s="123" t="s">
        <v>588</v>
      </c>
      <c r="C497" s="123" t="s">
        <v>588</v>
      </c>
      <c r="D497" s="123" t="s">
        <v>605</v>
      </c>
      <c r="E497" s="123" t="s">
        <v>13</v>
      </c>
      <c r="F497" s="123" t="s">
        <v>13</v>
      </c>
      <c r="G497" s="7"/>
      <c r="H497" s="123" t="s">
        <v>54</v>
      </c>
    </row>
    <row r="498" spans="1:8" hidden="1">
      <c r="A498" s="7">
        <v>2017</v>
      </c>
      <c r="B498" s="123" t="s">
        <v>588</v>
      </c>
      <c r="C498" s="123" t="s">
        <v>588</v>
      </c>
      <c r="D498" s="123" t="s">
        <v>606</v>
      </c>
      <c r="E498" s="123" t="s">
        <v>13</v>
      </c>
      <c r="F498" s="123" t="s">
        <v>13</v>
      </c>
      <c r="G498" s="7"/>
      <c r="H498" s="123" t="s">
        <v>54</v>
      </c>
    </row>
    <row r="499" spans="1:8">
      <c r="A499" s="7">
        <v>2017</v>
      </c>
      <c r="B499" s="123" t="s">
        <v>607</v>
      </c>
      <c r="C499" s="123" t="s">
        <v>607</v>
      </c>
      <c r="D499" s="123" t="s">
        <v>608</v>
      </c>
      <c r="E499" s="123" t="s">
        <v>13</v>
      </c>
      <c r="F499" s="123" t="s">
        <v>13</v>
      </c>
      <c r="G499" s="7">
        <v>29329.111011671001</v>
      </c>
      <c r="H499" s="123" t="s">
        <v>54</v>
      </c>
    </row>
    <row r="500" spans="1:8" hidden="1">
      <c r="A500" s="7">
        <v>2017</v>
      </c>
      <c r="B500" s="123" t="s">
        <v>607</v>
      </c>
      <c r="C500" s="123" t="s">
        <v>607</v>
      </c>
      <c r="D500" s="123" t="s">
        <v>609</v>
      </c>
      <c r="E500" s="123" t="s">
        <v>13</v>
      </c>
      <c r="F500" s="123" t="s">
        <v>13</v>
      </c>
      <c r="G500" s="7"/>
      <c r="H500" s="123" t="s">
        <v>54</v>
      </c>
    </row>
    <row r="501" spans="1:8" hidden="1">
      <c r="A501" s="7">
        <v>2017</v>
      </c>
      <c r="B501" s="123" t="s">
        <v>607</v>
      </c>
      <c r="C501" s="123" t="s">
        <v>607</v>
      </c>
      <c r="D501" s="123" t="s">
        <v>610</v>
      </c>
      <c r="E501" s="123" t="s">
        <v>13</v>
      </c>
      <c r="F501" s="123" t="s">
        <v>13</v>
      </c>
      <c r="G501" s="7"/>
      <c r="H501" s="123" t="s">
        <v>54</v>
      </c>
    </row>
    <row r="502" spans="1:8">
      <c r="A502" s="7">
        <v>2017</v>
      </c>
      <c r="B502" s="123" t="s">
        <v>530</v>
      </c>
      <c r="C502" s="123" t="s">
        <v>530</v>
      </c>
      <c r="D502" s="123" t="s">
        <v>530</v>
      </c>
      <c r="E502" s="123" t="s">
        <v>13</v>
      </c>
      <c r="F502" s="123" t="s">
        <v>13</v>
      </c>
      <c r="G502" s="7">
        <v>-10653.640750222999</v>
      </c>
      <c r="H502" s="123" t="s">
        <v>54</v>
      </c>
    </row>
    <row r="503" spans="1:8">
      <c r="A503" s="7">
        <v>2017</v>
      </c>
      <c r="B503" s="123" t="s">
        <v>611</v>
      </c>
      <c r="C503" s="123" t="s">
        <v>611</v>
      </c>
      <c r="D503" s="123" t="s">
        <v>611</v>
      </c>
      <c r="E503" s="123" t="s">
        <v>13</v>
      </c>
      <c r="F503" s="123" t="s">
        <v>13</v>
      </c>
      <c r="G503" s="7">
        <v>96211.082975124998</v>
      </c>
      <c r="H503" s="123" t="s">
        <v>54</v>
      </c>
    </row>
    <row r="504" spans="1:8">
      <c r="A504" s="7">
        <v>2017</v>
      </c>
      <c r="B504" s="123" t="s">
        <v>537</v>
      </c>
      <c r="C504" s="123" t="s">
        <v>538</v>
      </c>
      <c r="D504" s="123" t="s">
        <v>539</v>
      </c>
      <c r="E504" s="123" t="s">
        <v>13</v>
      </c>
      <c r="F504" s="123" t="s">
        <v>13</v>
      </c>
      <c r="G504" s="7">
        <v>843.64529573699997</v>
      </c>
      <c r="H504" s="123" t="s">
        <v>54</v>
      </c>
    </row>
    <row r="505" spans="1:8">
      <c r="A505" s="7">
        <v>2017</v>
      </c>
      <c r="B505" s="123" t="s">
        <v>537</v>
      </c>
      <c r="C505" s="123" t="s">
        <v>538</v>
      </c>
      <c r="D505" s="123" t="s">
        <v>542</v>
      </c>
      <c r="E505" s="123" t="s">
        <v>13</v>
      </c>
      <c r="F505" s="123" t="s">
        <v>13</v>
      </c>
      <c r="G505" s="7">
        <v>5783.1352069470004</v>
      </c>
      <c r="H505" s="123" t="s">
        <v>54</v>
      </c>
    </row>
    <row r="506" spans="1:8">
      <c r="A506" s="7">
        <v>2017</v>
      </c>
      <c r="B506" s="123" t="s">
        <v>537</v>
      </c>
      <c r="C506" s="123" t="s">
        <v>538</v>
      </c>
      <c r="D506" s="123" t="s">
        <v>543</v>
      </c>
      <c r="E506" s="123" t="s">
        <v>13</v>
      </c>
      <c r="F506" s="123" t="s">
        <v>13</v>
      </c>
      <c r="G506" s="7">
        <v>103.78771560600001</v>
      </c>
      <c r="H506" s="123" t="s">
        <v>54</v>
      </c>
    </row>
    <row r="507" spans="1:8">
      <c r="A507" s="7">
        <v>2017</v>
      </c>
      <c r="B507" s="123" t="s">
        <v>537</v>
      </c>
      <c r="C507" s="123" t="s">
        <v>538</v>
      </c>
      <c r="D507" s="123" t="s">
        <v>544</v>
      </c>
      <c r="E507" s="123" t="s">
        <v>13</v>
      </c>
      <c r="F507" s="123" t="s">
        <v>13</v>
      </c>
      <c r="G507" s="7">
        <v>1155.0084425529999</v>
      </c>
      <c r="H507" s="123" t="s">
        <v>54</v>
      </c>
    </row>
    <row r="508" spans="1:8">
      <c r="A508" s="7">
        <v>2017</v>
      </c>
      <c r="B508" s="123" t="s">
        <v>537</v>
      </c>
      <c r="C508" s="123" t="s">
        <v>538</v>
      </c>
      <c r="D508" s="123" t="s">
        <v>545</v>
      </c>
      <c r="E508" s="123" t="s">
        <v>13</v>
      </c>
      <c r="F508" s="123" t="s">
        <v>13</v>
      </c>
      <c r="G508" s="7">
        <v>395.21446212500001</v>
      </c>
      <c r="H508" s="123" t="s">
        <v>54</v>
      </c>
    </row>
    <row r="509" spans="1:8">
      <c r="A509" s="7">
        <v>2017</v>
      </c>
      <c r="B509" s="123" t="s">
        <v>537</v>
      </c>
      <c r="C509" s="123" t="s">
        <v>538</v>
      </c>
      <c r="D509" s="123" t="s">
        <v>546</v>
      </c>
      <c r="E509" s="123" t="s">
        <v>13</v>
      </c>
      <c r="F509" s="123" t="s">
        <v>13</v>
      </c>
      <c r="G509" s="7">
        <v>3770.6246835000002</v>
      </c>
      <c r="H509" s="123" t="s">
        <v>54</v>
      </c>
    </row>
    <row r="510" spans="1:8">
      <c r="A510" s="7">
        <v>2017</v>
      </c>
      <c r="B510" s="123" t="s">
        <v>537</v>
      </c>
      <c r="C510" s="123" t="s">
        <v>538</v>
      </c>
      <c r="D510" s="123" t="s">
        <v>547</v>
      </c>
      <c r="E510" s="123" t="s">
        <v>13</v>
      </c>
      <c r="F510" s="123" t="s">
        <v>13</v>
      </c>
      <c r="G510" s="7">
        <v>778.38812803200005</v>
      </c>
      <c r="H510" s="123" t="s">
        <v>54</v>
      </c>
    </row>
    <row r="511" spans="1:8">
      <c r="A511" s="7">
        <v>2017</v>
      </c>
      <c r="B511" s="123" t="s">
        <v>537</v>
      </c>
      <c r="C511" s="123" t="s">
        <v>538</v>
      </c>
      <c r="D511" s="123" t="s">
        <v>548</v>
      </c>
      <c r="E511" s="123" t="s">
        <v>13</v>
      </c>
      <c r="F511" s="123" t="s">
        <v>13</v>
      </c>
      <c r="G511" s="7">
        <v>2375.1161407300001</v>
      </c>
      <c r="H511" s="123" t="s">
        <v>54</v>
      </c>
    </row>
    <row r="512" spans="1:8">
      <c r="A512" s="7">
        <v>2017</v>
      </c>
      <c r="B512" s="123" t="s">
        <v>537</v>
      </c>
      <c r="C512" s="123" t="s">
        <v>538</v>
      </c>
      <c r="D512" s="123" t="s">
        <v>550</v>
      </c>
      <c r="E512" s="123" t="s">
        <v>13</v>
      </c>
      <c r="F512" s="123" t="s">
        <v>13</v>
      </c>
      <c r="G512" s="7">
        <v>2120.6802993159999</v>
      </c>
      <c r="H512" s="123" t="s">
        <v>54</v>
      </c>
    </row>
    <row r="513" spans="1:8">
      <c r="A513" s="7">
        <v>2017</v>
      </c>
      <c r="B513" s="123" t="s">
        <v>537</v>
      </c>
      <c r="C513" s="123" t="s">
        <v>538</v>
      </c>
      <c r="D513" s="123" t="s">
        <v>551</v>
      </c>
      <c r="E513" s="123" t="s">
        <v>13</v>
      </c>
      <c r="F513" s="123" t="s">
        <v>13</v>
      </c>
      <c r="G513" s="7">
        <v>710.64384504199995</v>
      </c>
      <c r="H513" s="123" t="s">
        <v>54</v>
      </c>
    </row>
    <row r="514" spans="1:8">
      <c r="A514" s="7">
        <v>2017</v>
      </c>
      <c r="B514" s="123" t="s">
        <v>537</v>
      </c>
      <c r="C514" s="123" t="s">
        <v>538</v>
      </c>
      <c r="D514" s="123" t="s">
        <v>552</v>
      </c>
      <c r="E514" s="123" t="s">
        <v>13</v>
      </c>
      <c r="F514" s="123" t="s">
        <v>13</v>
      </c>
      <c r="G514" s="7">
        <v>3380.4239299639999</v>
      </c>
      <c r="H514" s="123" t="s">
        <v>54</v>
      </c>
    </row>
    <row r="515" spans="1:8">
      <c r="A515" s="7">
        <v>2017</v>
      </c>
      <c r="B515" s="123" t="s">
        <v>537</v>
      </c>
      <c r="C515" s="123" t="s">
        <v>538</v>
      </c>
      <c r="D515" s="123" t="s">
        <v>567</v>
      </c>
      <c r="E515" s="123" t="s">
        <v>13</v>
      </c>
      <c r="F515" s="123" t="s">
        <v>13</v>
      </c>
      <c r="G515" s="7">
        <v>86.654254756</v>
      </c>
      <c r="H515" s="123" t="s">
        <v>54</v>
      </c>
    </row>
    <row r="516" spans="1:8">
      <c r="A516" s="7">
        <v>2017</v>
      </c>
      <c r="B516" s="123" t="s">
        <v>537</v>
      </c>
      <c r="C516" s="123" t="s">
        <v>538</v>
      </c>
      <c r="D516" s="123" t="s">
        <v>568</v>
      </c>
      <c r="E516" s="123" t="s">
        <v>13</v>
      </c>
      <c r="F516" s="123" t="s">
        <v>13</v>
      </c>
      <c r="G516" s="7">
        <v>2284.869386118</v>
      </c>
      <c r="H516" s="123" t="s">
        <v>54</v>
      </c>
    </row>
    <row r="517" spans="1:8">
      <c r="A517" s="7">
        <v>2017</v>
      </c>
      <c r="B517" s="123" t="s">
        <v>537</v>
      </c>
      <c r="C517" s="123" t="s">
        <v>538</v>
      </c>
      <c r="D517" s="123" t="s">
        <v>566</v>
      </c>
      <c r="E517" s="123" t="s">
        <v>13</v>
      </c>
      <c r="F517" s="123" t="s">
        <v>13</v>
      </c>
      <c r="G517" s="7">
        <v>410.29255670800001</v>
      </c>
      <c r="H517" s="123" t="s">
        <v>54</v>
      </c>
    </row>
    <row r="518" spans="1:8" hidden="1">
      <c r="A518" s="7">
        <v>2017</v>
      </c>
      <c r="B518" s="123" t="s">
        <v>537</v>
      </c>
      <c r="C518" s="123" t="s">
        <v>553</v>
      </c>
      <c r="D518" s="123" t="s">
        <v>554</v>
      </c>
      <c r="E518" s="123" t="s">
        <v>13</v>
      </c>
      <c r="F518" s="123" t="s">
        <v>13</v>
      </c>
      <c r="G518" s="7"/>
      <c r="H518" s="123" t="s">
        <v>54</v>
      </c>
    </row>
    <row r="519" spans="1:8">
      <c r="A519" s="7">
        <v>2017</v>
      </c>
      <c r="B519" s="123" t="s">
        <v>537</v>
      </c>
      <c r="C519" s="123" t="s">
        <v>553</v>
      </c>
      <c r="D519" s="123" t="s">
        <v>555</v>
      </c>
      <c r="E519" s="123" t="s">
        <v>13</v>
      </c>
      <c r="F519" s="123" t="s">
        <v>13</v>
      </c>
      <c r="G519" s="7">
        <v>0.51479938400000003</v>
      </c>
      <c r="H519" s="123" t="s">
        <v>54</v>
      </c>
    </row>
    <row r="520" spans="1:8">
      <c r="A520" s="7">
        <v>2017</v>
      </c>
      <c r="B520" s="123" t="s">
        <v>537</v>
      </c>
      <c r="C520" s="123" t="s">
        <v>553</v>
      </c>
      <c r="D520" s="123" t="s">
        <v>560</v>
      </c>
      <c r="E520" s="123" t="s">
        <v>13</v>
      </c>
      <c r="F520" s="123" t="s">
        <v>13</v>
      </c>
      <c r="G520" s="7">
        <v>30.644641753999998</v>
      </c>
      <c r="H520" s="123" t="s">
        <v>54</v>
      </c>
    </row>
    <row r="521" spans="1:8">
      <c r="A521" s="7">
        <v>2017</v>
      </c>
      <c r="B521" s="123" t="s">
        <v>537</v>
      </c>
      <c r="C521" s="123" t="s">
        <v>553</v>
      </c>
      <c r="D521" s="123" t="s">
        <v>559</v>
      </c>
      <c r="E521" s="123" t="s">
        <v>13</v>
      </c>
      <c r="F521" s="123" t="s">
        <v>13</v>
      </c>
      <c r="G521" s="7">
        <v>0.13800240799999999</v>
      </c>
      <c r="H521" s="123" t="s">
        <v>54</v>
      </c>
    </row>
    <row r="522" spans="1:8">
      <c r="A522" s="7">
        <v>2017</v>
      </c>
      <c r="B522" s="123" t="s">
        <v>537</v>
      </c>
      <c r="C522" s="123" t="s">
        <v>553</v>
      </c>
      <c r="D522" s="123" t="s">
        <v>188</v>
      </c>
      <c r="E522" s="123" t="s">
        <v>13</v>
      </c>
      <c r="F522" s="123" t="s">
        <v>13</v>
      </c>
      <c r="G522" s="7">
        <v>163.40336891300001</v>
      </c>
      <c r="H522" s="123" t="s">
        <v>54</v>
      </c>
    </row>
    <row r="523" spans="1:8" hidden="1">
      <c r="A523" s="7">
        <v>2017</v>
      </c>
      <c r="B523" s="123" t="s">
        <v>537</v>
      </c>
      <c r="C523" s="123" t="s">
        <v>553</v>
      </c>
      <c r="D523" s="123" t="s">
        <v>571</v>
      </c>
      <c r="E523" s="123" t="s">
        <v>13</v>
      </c>
      <c r="F523" s="123" t="s">
        <v>13</v>
      </c>
      <c r="G523" s="7"/>
      <c r="H523" s="123" t="s">
        <v>54</v>
      </c>
    </row>
    <row r="524" spans="1:8" hidden="1">
      <c r="A524" s="7">
        <v>2017</v>
      </c>
      <c r="B524" s="123" t="s">
        <v>537</v>
      </c>
      <c r="C524" s="123" t="s">
        <v>553</v>
      </c>
      <c r="D524" s="123" t="s">
        <v>573</v>
      </c>
      <c r="E524" s="123" t="s">
        <v>13</v>
      </c>
      <c r="F524" s="123" t="s">
        <v>13</v>
      </c>
      <c r="G524" s="7"/>
      <c r="H524" s="123" t="s">
        <v>54</v>
      </c>
    </row>
    <row r="525" spans="1:8" hidden="1">
      <c r="A525" s="7">
        <v>2017</v>
      </c>
      <c r="B525" s="123" t="s">
        <v>537</v>
      </c>
      <c r="C525" s="123" t="s">
        <v>553</v>
      </c>
      <c r="D525" s="123" t="s">
        <v>558</v>
      </c>
      <c r="E525" s="123" t="s">
        <v>13</v>
      </c>
      <c r="F525" s="123" t="s">
        <v>13</v>
      </c>
      <c r="G525" s="7"/>
      <c r="H525" s="123" t="s">
        <v>54</v>
      </c>
    </row>
    <row r="526" spans="1:8" hidden="1">
      <c r="A526" s="7">
        <v>2017</v>
      </c>
      <c r="B526" s="123" t="s">
        <v>537</v>
      </c>
      <c r="C526" s="123" t="s">
        <v>553</v>
      </c>
      <c r="D526" s="123" t="s">
        <v>191</v>
      </c>
      <c r="E526" s="123" t="s">
        <v>13</v>
      </c>
      <c r="F526" s="123" t="s">
        <v>13</v>
      </c>
      <c r="G526" s="7"/>
      <c r="H526" s="123" t="s">
        <v>54</v>
      </c>
    </row>
    <row r="527" spans="1:8" hidden="1">
      <c r="A527" s="7">
        <v>2017</v>
      </c>
      <c r="B527" s="123" t="s">
        <v>537</v>
      </c>
      <c r="C527" s="123" t="s">
        <v>553</v>
      </c>
      <c r="D527" s="123" t="s">
        <v>561</v>
      </c>
      <c r="E527" s="123" t="s">
        <v>13</v>
      </c>
      <c r="F527" s="123" t="s">
        <v>13</v>
      </c>
      <c r="G527" s="7"/>
      <c r="H527" s="123" t="s">
        <v>54</v>
      </c>
    </row>
    <row r="528" spans="1:8">
      <c r="A528" s="7">
        <v>2017</v>
      </c>
      <c r="B528" s="123" t="s">
        <v>537</v>
      </c>
      <c r="C528" s="123" t="s">
        <v>564</v>
      </c>
      <c r="D528" s="123" t="s">
        <v>180</v>
      </c>
      <c r="E528" s="123" t="s">
        <v>13</v>
      </c>
      <c r="F528" s="123" t="s">
        <v>13</v>
      </c>
      <c r="G528" s="7">
        <v>28635.420346215</v>
      </c>
      <c r="H528" s="123" t="s">
        <v>54</v>
      </c>
    </row>
    <row r="529" spans="1:8">
      <c r="A529" s="7">
        <v>2017</v>
      </c>
      <c r="B529" s="123" t="s">
        <v>537</v>
      </c>
      <c r="C529" s="123" t="s">
        <v>556</v>
      </c>
      <c r="D529" s="123" t="s">
        <v>576</v>
      </c>
      <c r="E529" s="123" t="s">
        <v>13</v>
      </c>
      <c r="F529" s="123" t="s">
        <v>13</v>
      </c>
      <c r="G529" s="7">
        <v>9381.0435512399999</v>
      </c>
      <c r="H529" s="123" t="s">
        <v>54</v>
      </c>
    </row>
    <row r="530" spans="1:8">
      <c r="A530" s="7">
        <v>2017</v>
      </c>
      <c r="B530" s="123" t="s">
        <v>537</v>
      </c>
      <c r="C530" s="123" t="s">
        <v>556</v>
      </c>
      <c r="D530" s="123" t="s">
        <v>577</v>
      </c>
      <c r="E530" s="123" t="s">
        <v>13</v>
      </c>
      <c r="F530" s="123" t="s">
        <v>13</v>
      </c>
      <c r="G530" s="7">
        <v>2597.811653751</v>
      </c>
      <c r="H530" s="123" t="s">
        <v>54</v>
      </c>
    </row>
    <row r="531" spans="1:8">
      <c r="A531" s="7">
        <v>2017</v>
      </c>
      <c r="B531" s="123" t="s">
        <v>537</v>
      </c>
      <c r="C531" s="123" t="s">
        <v>556</v>
      </c>
      <c r="D531" s="123" t="s">
        <v>578</v>
      </c>
      <c r="E531" s="123" t="s">
        <v>13</v>
      </c>
      <c r="F531" s="123" t="s">
        <v>13</v>
      </c>
      <c r="G531" s="7">
        <v>4489.5194348040004</v>
      </c>
      <c r="H531" s="123" t="s">
        <v>54</v>
      </c>
    </row>
    <row r="532" spans="1:8">
      <c r="A532" s="7">
        <v>2017</v>
      </c>
      <c r="B532" s="123" t="s">
        <v>537</v>
      </c>
      <c r="C532" s="123" t="s">
        <v>556</v>
      </c>
      <c r="D532" s="123" t="s">
        <v>579</v>
      </c>
      <c r="E532" s="123" t="s">
        <v>13</v>
      </c>
      <c r="F532" s="123" t="s">
        <v>13</v>
      </c>
      <c r="G532" s="7">
        <v>8145.3025569889996</v>
      </c>
      <c r="H532" s="123" t="s">
        <v>54</v>
      </c>
    </row>
    <row r="533" spans="1:8">
      <c r="A533" s="7">
        <v>2017</v>
      </c>
      <c r="B533" s="123" t="s">
        <v>537</v>
      </c>
      <c r="C533" s="123" t="s">
        <v>556</v>
      </c>
      <c r="D533" s="123" t="s">
        <v>580</v>
      </c>
      <c r="E533" s="123" t="s">
        <v>13</v>
      </c>
      <c r="F533" s="123" t="s">
        <v>13</v>
      </c>
      <c r="G533" s="7">
        <v>1514.4163401850001</v>
      </c>
      <c r="H533" s="123" t="s">
        <v>54</v>
      </c>
    </row>
    <row r="534" spans="1:8">
      <c r="A534" s="7">
        <v>2017</v>
      </c>
      <c r="B534" s="123" t="s">
        <v>537</v>
      </c>
      <c r="C534" s="123" t="s">
        <v>556</v>
      </c>
      <c r="D534" s="123" t="s">
        <v>581</v>
      </c>
      <c r="E534" s="123" t="s">
        <v>13</v>
      </c>
      <c r="F534" s="123" t="s">
        <v>13</v>
      </c>
      <c r="G534" s="7">
        <v>4672.421103271</v>
      </c>
      <c r="H534" s="123" t="s">
        <v>54</v>
      </c>
    </row>
    <row r="535" spans="1:8">
      <c r="A535" s="7">
        <v>2017</v>
      </c>
      <c r="B535" s="123" t="s">
        <v>537</v>
      </c>
      <c r="C535" s="123" t="s">
        <v>562</v>
      </c>
      <c r="D535" s="123" t="s">
        <v>582</v>
      </c>
      <c r="E535" s="123" t="s">
        <v>13</v>
      </c>
      <c r="F535" s="123" t="s">
        <v>13</v>
      </c>
      <c r="G535" s="7">
        <v>2852.2869731850001</v>
      </c>
      <c r="H535" s="123" t="s">
        <v>54</v>
      </c>
    </row>
    <row r="536" spans="1:8">
      <c r="A536" s="7">
        <v>2017</v>
      </c>
      <c r="B536" s="123" t="s">
        <v>537</v>
      </c>
      <c r="C536" s="123" t="s">
        <v>562</v>
      </c>
      <c r="D536" s="123" t="s">
        <v>583</v>
      </c>
      <c r="E536" s="123" t="s">
        <v>13</v>
      </c>
      <c r="F536" s="123" t="s">
        <v>13</v>
      </c>
      <c r="G536" s="7">
        <v>3554.8773020680001</v>
      </c>
      <c r="H536" s="123" t="s">
        <v>54</v>
      </c>
    </row>
    <row r="537" spans="1:8">
      <c r="A537" s="7">
        <v>2017</v>
      </c>
      <c r="B537" s="123" t="s">
        <v>537</v>
      </c>
      <c r="C537" s="123" t="s">
        <v>562</v>
      </c>
      <c r="D537" s="123" t="s">
        <v>214</v>
      </c>
      <c r="E537" s="123" t="s">
        <v>13</v>
      </c>
      <c r="F537" s="123" t="s">
        <v>13</v>
      </c>
      <c r="G537" s="7">
        <v>2162.5664789500001</v>
      </c>
      <c r="H537" s="123" t="s">
        <v>54</v>
      </c>
    </row>
    <row r="538" spans="1:8">
      <c r="A538" s="7">
        <v>2017</v>
      </c>
      <c r="B538" s="123" t="s">
        <v>537</v>
      </c>
      <c r="C538" s="123" t="s">
        <v>562</v>
      </c>
      <c r="D538" s="123" t="s">
        <v>584</v>
      </c>
      <c r="E538" s="123" t="s">
        <v>13</v>
      </c>
      <c r="F538" s="123" t="s">
        <v>13</v>
      </c>
      <c r="G538" s="7">
        <v>1477.425435079</v>
      </c>
      <c r="H538" s="123" t="s">
        <v>54</v>
      </c>
    </row>
    <row r="539" spans="1:8">
      <c r="A539" s="7">
        <v>2017</v>
      </c>
      <c r="B539" s="123" t="s">
        <v>537</v>
      </c>
      <c r="C539" s="123" t="s">
        <v>565</v>
      </c>
      <c r="D539" s="123" t="s">
        <v>500</v>
      </c>
      <c r="E539" s="123" t="s">
        <v>13</v>
      </c>
      <c r="F539" s="123" t="s">
        <v>13</v>
      </c>
      <c r="G539" s="7">
        <v>2009.1615839999999</v>
      </c>
      <c r="H539" s="123" t="s">
        <v>54</v>
      </c>
    </row>
    <row r="540" spans="1:8" hidden="1">
      <c r="A540" s="7">
        <v>2017</v>
      </c>
      <c r="B540" s="123" t="s">
        <v>537</v>
      </c>
      <c r="C540" s="123" t="s">
        <v>585</v>
      </c>
      <c r="D540" s="123" t="s">
        <v>183</v>
      </c>
      <c r="E540" s="123" t="s">
        <v>13</v>
      </c>
      <c r="F540" s="123" t="s">
        <v>13</v>
      </c>
      <c r="G540" s="7"/>
      <c r="H540" s="123" t="s">
        <v>54</v>
      </c>
    </row>
    <row r="541" spans="1:8" hidden="1">
      <c r="A541" s="7">
        <v>2017</v>
      </c>
      <c r="B541" s="123" t="s">
        <v>642</v>
      </c>
      <c r="C541" s="123" t="s">
        <v>642</v>
      </c>
      <c r="D541" s="123" t="s">
        <v>642</v>
      </c>
      <c r="E541" s="123" t="s">
        <v>13</v>
      </c>
      <c r="F541" s="123" t="s">
        <v>13</v>
      </c>
      <c r="G541" s="7"/>
      <c r="H541" s="123" t="s">
        <v>54</v>
      </c>
    </row>
    <row r="542" spans="1:8" hidden="1">
      <c r="A542" s="7">
        <v>2018</v>
      </c>
      <c r="B542" s="123" t="s">
        <v>586</v>
      </c>
      <c r="C542" s="123" t="s">
        <v>586</v>
      </c>
      <c r="D542" s="123" t="s">
        <v>596</v>
      </c>
      <c r="E542" s="123" t="s">
        <v>13</v>
      </c>
      <c r="F542" s="123" t="s">
        <v>13</v>
      </c>
      <c r="G542" s="7"/>
      <c r="H542" s="123" t="s">
        <v>54</v>
      </c>
    </row>
    <row r="543" spans="1:8">
      <c r="A543" s="7">
        <v>2018</v>
      </c>
      <c r="B543" s="123" t="s">
        <v>586</v>
      </c>
      <c r="C543" s="123" t="s">
        <v>586</v>
      </c>
      <c r="D543" s="123" t="s">
        <v>87</v>
      </c>
      <c r="E543" s="123" t="s">
        <v>13</v>
      </c>
      <c r="F543" s="123" t="s">
        <v>13</v>
      </c>
      <c r="G543" s="7">
        <v>5838.5184241819998</v>
      </c>
      <c r="H543" s="123" t="s">
        <v>54</v>
      </c>
    </row>
    <row r="544" spans="1:8">
      <c r="A544" s="7">
        <v>2018</v>
      </c>
      <c r="B544" s="123" t="s">
        <v>586</v>
      </c>
      <c r="C544" s="123" t="s">
        <v>586</v>
      </c>
      <c r="D544" s="123" t="s">
        <v>88</v>
      </c>
      <c r="E544" s="123" t="s">
        <v>13</v>
      </c>
      <c r="F544" s="123" t="s">
        <v>13</v>
      </c>
      <c r="G544" s="7">
        <v>-5938.3641411770004</v>
      </c>
      <c r="H544" s="123" t="s">
        <v>54</v>
      </c>
    </row>
    <row r="545" spans="1:8" hidden="1">
      <c r="A545" s="7">
        <v>2018</v>
      </c>
      <c r="B545" s="123" t="s">
        <v>586</v>
      </c>
      <c r="C545" s="123" t="s">
        <v>586</v>
      </c>
      <c r="D545" s="123" t="s">
        <v>587</v>
      </c>
      <c r="E545" s="123" t="s">
        <v>13</v>
      </c>
      <c r="F545" s="123" t="s">
        <v>13</v>
      </c>
      <c r="G545" s="7"/>
      <c r="H545" s="123" t="s">
        <v>54</v>
      </c>
    </row>
    <row r="546" spans="1:8" hidden="1">
      <c r="A546" s="7">
        <v>2018</v>
      </c>
      <c r="B546" s="123" t="s">
        <v>586</v>
      </c>
      <c r="C546" s="123" t="s">
        <v>586</v>
      </c>
      <c r="D546" s="123" t="s">
        <v>597</v>
      </c>
      <c r="E546" s="123" t="s">
        <v>13</v>
      </c>
      <c r="F546" s="123" t="s">
        <v>13</v>
      </c>
      <c r="G546" s="7"/>
      <c r="H546" s="123" t="s">
        <v>54</v>
      </c>
    </row>
    <row r="547" spans="1:8">
      <c r="A547" s="7">
        <v>2018</v>
      </c>
      <c r="B547" s="123" t="s">
        <v>598</v>
      </c>
      <c r="C547" s="123" t="s">
        <v>598</v>
      </c>
      <c r="D547" s="123" t="s">
        <v>598</v>
      </c>
      <c r="E547" s="123" t="s">
        <v>13</v>
      </c>
      <c r="F547" s="123" t="s">
        <v>13</v>
      </c>
      <c r="G547" s="7">
        <v>-99.845716995000004</v>
      </c>
      <c r="H547" s="123" t="s">
        <v>54</v>
      </c>
    </row>
    <row r="548" spans="1:8">
      <c r="A548" s="7">
        <v>2018</v>
      </c>
      <c r="B548" s="123" t="s">
        <v>599</v>
      </c>
      <c r="C548" s="123" t="s">
        <v>599</v>
      </c>
      <c r="D548" s="123" t="s">
        <v>599</v>
      </c>
      <c r="E548" s="123" t="s">
        <v>13</v>
      </c>
      <c r="F548" s="123" t="s">
        <v>13</v>
      </c>
      <c r="G548" s="7">
        <v>-99.845716995000004</v>
      </c>
      <c r="H548" s="123" t="s">
        <v>54</v>
      </c>
    </row>
    <row r="549" spans="1:8" hidden="1">
      <c r="A549" s="7">
        <v>2018</v>
      </c>
      <c r="B549" s="123" t="s">
        <v>588</v>
      </c>
      <c r="C549" s="123" t="s">
        <v>588</v>
      </c>
      <c r="D549" s="123" t="s">
        <v>589</v>
      </c>
      <c r="E549" s="123" t="s">
        <v>13</v>
      </c>
      <c r="F549" s="123" t="s">
        <v>13</v>
      </c>
      <c r="G549" s="7"/>
      <c r="H549" s="123" t="s">
        <v>54</v>
      </c>
    </row>
    <row r="550" spans="1:8" hidden="1">
      <c r="A550" s="7">
        <v>2018</v>
      </c>
      <c r="B550" s="123" t="s">
        <v>588</v>
      </c>
      <c r="C550" s="123" t="s">
        <v>588</v>
      </c>
      <c r="D550" s="123" t="s">
        <v>591</v>
      </c>
      <c r="E550" s="123" t="s">
        <v>13</v>
      </c>
      <c r="F550" s="123" t="s">
        <v>13</v>
      </c>
      <c r="G550" s="7"/>
      <c r="H550" s="123" t="s">
        <v>54</v>
      </c>
    </row>
    <row r="551" spans="1:8">
      <c r="A551" s="7">
        <v>2018</v>
      </c>
      <c r="B551" s="123" t="s">
        <v>588</v>
      </c>
      <c r="C551" s="123" t="s">
        <v>588</v>
      </c>
      <c r="D551" s="123" t="s">
        <v>600</v>
      </c>
      <c r="E551" s="123" t="s">
        <v>13</v>
      </c>
      <c r="F551" s="123" t="s">
        <v>13</v>
      </c>
      <c r="G551" s="7">
        <v>-1797.8981714290001</v>
      </c>
      <c r="H551" s="123" t="s">
        <v>54</v>
      </c>
    </row>
    <row r="552" spans="1:8" hidden="1">
      <c r="A552" s="7">
        <v>2018</v>
      </c>
      <c r="B552" s="123" t="s">
        <v>588</v>
      </c>
      <c r="C552" s="123" t="s">
        <v>588</v>
      </c>
      <c r="D552" s="123" t="s">
        <v>601</v>
      </c>
      <c r="E552" s="123" t="s">
        <v>13</v>
      </c>
      <c r="F552" s="123" t="s">
        <v>13</v>
      </c>
      <c r="G552" s="7"/>
      <c r="H552" s="123" t="s">
        <v>54</v>
      </c>
    </row>
    <row r="553" spans="1:8">
      <c r="A553" s="7">
        <v>2018</v>
      </c>
      <c r="B553" s="123" t="s">
        <v>588</v>
      </c>
      <c r="C553" s="123" t="s">
        <v>588</v>
      </c>
      <c r="D553" s="123" t="s">
        <v>592</v>
      </c>
      <c r="E553" s="123" t="s">
        <v>13</v>
      </c>
      <c r="F553" s="123" t="s">
        <v>13</v>
      </c>
      <c r="G553" s="7">
        <v>-479.07341769599998</v>
      </c>
      <c r="H553" s="123" t="s">
        <v>54</v>
      </c>
    </row>
    <row r="554" spans="1:8">
      <c r="A554" s="7">
        <v>2018</v>
      </c>
      <c r="B554" s="123" t="s">
        <v>588</v>
      </c>
      <c r="C554" s="123" t="s">
        <v>588</v>
      </c>
      <c r="D554" s="123" t="s">
        <v>602</v>
      </c>
      <c r="E554" s="123" t="s">
        <v>13</v>
      </c>
      <c r="F554" s="123" t="s">
        <v>13</v>
      </c>
      <c r="G554" s="7">
        <v>69826.889049657999</v>
      </c>
      <c r="H554" s="123" t="s">
        <v>54</v>
      </c>
    </row>
    <row r="555" spans="1:8">
      <c r="A555" s="7">
        <v>2018</v>
      </c>
      <c r="B555" s="123" t="s">
        <v>588</v>
      </c>
      <c r="C555" s="123" t="s">
        <v>588</v>
      </c>
      <c r="D555" s="123" t="s">
        <v>603</v>
      </c>
      <c r="E555" s="123" t="s">
        <v>13</v>
      </c>
      <c r="F555" s="123" t="s">
        <v>13</v>
      </c>
      <c r="G555" s="7">
        <v>7751.6072643690004</v>
      </c>
      <c r="H555" s="123" t="s">
        <v>54</v>
      </c>
    </row>
    <row r="556" spans="1:8">
      <c r="A556" s="7">
        <v>2018</v>
      </c>
      <c r="B556" s="123" t="s">
        <v>588</v>
      </c>
      <c r="C556" s="123" t="s">
        <v>588</v>
      </c>
      <c r="D556" s="123" t="s">
        <v>604</v>
      </c>
      <c r="E556" s="123" t="s">
        <v>13</v>
      </c>
      <c r="F556" s="123" t="s">
        <v>13</v>
      </c>
      <c r="G556" s="7">
        <v>855.40257123599997</v>
      </c>
      <c r="H556" s="123" t="s">
        <v>54</v>
      </c>
    </row>
    <row r="557" spans="1:8" hidden="1">
      <c r="A557" s="7">
        <v>2018</v>
      </c>
      <c r="B557" s="123" t="s">
        <v>588</v>
      </c>
      <c r="C557" s="123" t="s">
        <v>588</v>
      </c>
      <c r="D557" s="123" t="s">
        <v>605</v>
      </c>
      <c r="E557" s="123" t="s">
        <v>13</v>
      </c>
      <c r="F557" s="123" t="s">
        <v>13</v>
      </c>
      <c r="G557" s="7"/>
      <c r="H557" s="123" t="s">
        <v>54</v>
      </c>
    </row>
    <row r="558" spans="1:8" hidden="1">
      <c r="A558" s="7">
        <v>2018</v>
      </c>
      <c r="B558" s="123" t="s">
        <v>588</v>
      </c>
      <c r="C558" s="123" t="s">
        <v>588</v>
      </c>
      <c r="D558" s="123" t="s">
        <v>606</v>
      </c>
      <c r="E558" s="123" t="s">
        <v>13</v>
      </c>
      <c r="F558" s="123" t="s">
        <v>13</v>
      </c>
      <c r="G558" s="7"/>
      <c r="H558" s="123" t="s">
        <v>54</v>
      </c>
    </row>
    <row r="559" spans="1:8">
      <c r="A559" s="7">
        <v>2018</v>
      </c>
      <c r="B559" s="123" t="s">
        <v>607</v>
      </c>
      <c r="C559" s="123" t="s">
        <v>607</v>
      </c>
      <c r="D559" s="123" t="s">
        <v>608</v>
      </c>
      <c r="E559" s="123" t="s">
        <v>13</v>
      </c>
      <c r="F559" s="123" t="s">
        <v>13</v>
      </c>
      <c r="G559" s="7">
        <v>33674.625873514</v>
      </c>
      <c r="H559" s="123" t="s">
        <v>54</v>
      </c>
    </row>
    <row r="560" spans="1:8" hidden="1">
      <c r="A560" s="7">
        <v>2018</v>
      </c>
      <c r="B560" s="123" t="s">
        <v>607</v>
      </c>
      <c r="C560" s="123" t="s">
        <v>607</v>
      </c>
      <c r="D560" s="123" t="s">
        <v>609</v>
      </c>
      <c r="E560" s="123" t="s">
        <v>13</v>
      </c>
      <c r="F560" s="123" t="s">
        <v>13</v>
      </c>
      <c r="G560" s="7"/>
      <c r="H560" s="123" t="s">
        <v>54</v>
      </c>
    </row>
    <row r="561" spans="1:8" hidden="1">
      <c r="A561" s="7">
        <v>2018</v>
      </c>
      <c r="B561" s="123" t="s">
        <v>607</v>
      </c>
      <c r="C561" s="123" t="s">
        <v>607</v>
      </c>
      <c r="D561" s="123" t="s">
        <v>610</v>
      </c>
      <c r="E561" s="123" t="s">
        <v>13</v>
      </c>
      <c r="F561" s="123" t="s">
        <v>13</v>
      </c>
      <c r="G561" s="7"/>
      <c r="H561" s="123" t="s">
        <v>54</v>
      </c>
    </row>
    <row r="562" spans="1:8">
      <c r="A562" s="7">
        <v>2018</v>
      </c>
      <c r="B562" s="123" t="s">
        <v>530</v>
      </c>
      <c r="C562" s="123" t="s">
        <v>530</v>
      </c>
      <c r="D562" s="123" t="s">
        <v>530</v>
      </c>
      <c r="E562" s="123" t="s">
        <v>13</v>
      </c>
      <c r="F562" s="123" t="s">
        <v>13</v>
      </c>
      <c r="G562" s="7">
        <v>-10863.356584571</v>
      </c>
      <c r="H562" s="123" t="s">
        <v>54</v>
      </c>
    </row>
    <row r="563" spans="1:8">
      <c r="A563" s="7">
        <v>2018</v>
      </c>
      <c r="B563" s="123" t="s">
        <v>611</v>
      </c>
      <c r="C563" s="123" t="s">
        <v>611</v>
      </c>
      <c r="D563" s="123" t="s">
        <v>611</v>
      </c>
      <c r="E563" s="123" t="s">
        <v>13</v>
      </c>
      <c r="F563" s="123" t="s">
        <v>13</v>
      </c>
      <c r="G563" s="7">
        <v>98868.350868085996</v>
      </c>
      <c r="H563" s="123" t="s">
        <v>54</v>
      </c>
    </row>
    <row r="564" spans="1:8">
      <c r="A564" s="7">
        <v>2018</v>
      </c>
      <c r="B564" s="123" t="s">
        <v>537</v>
      </c>
      <c r="C564" s="123" t="s">
        <v>538</v>
      </c>
      <c r="D564" s="123" t="s">
        <v>539</v>
      </c>
      <c r="E564" s="123" t="s">
        <v>13</v>
      </c>
      <c r="F564" s="123" t="s">
        <v>13</v>
      </c>
      <c r="G564" s="7">
        <v>774.47583478499996</v>
      </c>
      <c r="H564" s="123" t="s">
        <v>54</v>
      </c>
    </row>
    <row r="565" spans="1:8">
      <c r="A565" s="7">
        <v>2018</v>
      </c>
      <c r="B565" s="123" t="s">
        <v>537</v>
      </c>
      <c r="C565" s="123" t="s">
        <v>538</v>
      </c>
      <c r="D565" s="123" t="s">
        <v>542</v>
      </c>
      <c r="E565" s="123" t="s">
        <v>13</v>
      </c>
      <c r="F565" s="123" t="s">
        <v>13</v>
      </c>
      <c r="G565" s="7">
        <v>4087.8975839630002</v>
      </c>
      <c r="H565" s="123" t="s">
        <v>54</v>
      </c>
    </row>
    <row r="566" spans="1:8">
      <c r="A566" s="7">
        <v>2018</v>
      </c>
      <c r="B566" s="123" t="s">
        <v>537</v>
      </c>
      <c r="C566" s="123" t="s">
        <v>538</v>
      </c>
      <c r="D566" s="123" t="s">
        <v>543</v>
      </c>
      <c r="E566" s="123" t="s">
        <v>13</v>
      </c>
      <c r="F566" s="123" t="s">
        <v>13</v>
      </c>
      <c r="G566" s="7">
        <v>109.42352118700001</v>
      </c>
      <c r="H566" s="123" t="s">
        <v>54</v>
      </c>
    </row>
    <row r="567" spans="1:8">
      <c r="A567" s="7">
        <v>2018</v>
      </c>
      <c r="B567" s="123" t="s">
        <v>537</v>
      </c>
      <c r="C567" s="123" t="s">
        <v>538</v>
      </c>
      <c r="D567" s="123" t="s">
        <v>544</v>
      </c>
      <c r="E567" s="123" t="s">
        <v>13</v>
      </c>
      <c r="F567" s="123" t="s">
        <v>13</v>
      </c>
      <c r="G567" s="7">
        <v>1102.409321653</v>
      </c>
      <c r="H567" s="123" t="s">
        <v>54</v>
      </c>
    </row>
    <row r="568" spans="1:8">
      <c r="A568" s="7">
        <v>2018</v>
      </c>
      <c r="B568" s="123" t="s">
        <v>537</v>
      </c>
      <c r="C568" s="123" t="s">
        <v>538</v>
      </c>
      <c r="D568" s="123" t="s">
        <v>545</v>
      </c>
      <c r="E568" s="123" t="s">
        <v>13</v>
      </c>
      <c r="F568" s="123" t="s">
        <v>13</v>
      </c>
      <c r="G568" s="7">
        <v>426.27561180100003</v>
      </c>
      <c r="H568" s="123" t="s">
        <v>54</v>
      </c>
    </row>
    <row r="569" spans="1:8">
      <c r="A569" s="7">
        <v>2018</v>
      </c>
      <c r="B569" s="123" t="s">
        <v>537</v>
      </c>
      <c r="C569" s="123" t="s">
        <v>538</v>
      </c>
      <c r="D569" s="123" t="s">
        <v>546</v>
      </c>
      <c r="E569" s="123" t="s">
        <v>13</v>
      </c>
      <c r="F569" s="123" t="s">
        <v>13</v>
      </c>
      <c r="G569" s="7">
        <v>3221.6526197419998</v>
      </c>
      <c r="H569" s="123" t="s">
        <v>54</v>
      </c>
    </row>
    <row r="570" spans="1:8">
      <c r="A570" s="7">
        <v>2018</v>
      </c>
      <c r="B570" s="123" t="s">
        <v>537</v>
      </c>
      <c r="C570" s="123" t="s">
        <v>538</v>
      </c>
      <c r="D570" s="123" t="s">
        <v>547</v>
      </c>
      <c r="E570" s="123" t="s">
        <v>13</v>
      </c>
      <c r="F570" s="123" t="s">
        <v>13</v>
      </c>
      <c r="G570" s="7">
        <v>1000.148680174</v>
      </c>
      <c r="H570" s="123" t="s">
        <v>54</v>
      </c>
    </row>
    <row r="571" spans="1:8">
      <c r="A571" s="7">
        <v>2018</v>
      </c>
      <c r="B571" s="123" t="s">
        <v>537</v>
      </c>
      <c r="C571" s="123" t="s">
        <v>538</v>
      </c>
      <c r="D571" s="123" t="s">
        <v>548</v>
      </c>
      <c r="E571" s="123" t="s">
        <v>13</v>
      </c>
      <c r="F571" s="123" t="s">
        <v>13</v>
      </c>
      <c r="G571" s="7">
        <v>2852.13229598</v>
      </c>
      <c r="H571" s="123" t="s">
        <v>54</v>
      </c>
    </row>
    <row r="572" spans="1:8">
      <c r="A572" s="7">
        <v>2018</v>
      </c>
      <c r="B572" s="123" t="s">
        <v>537</v>
      </c>
      <c r="C572" s="123" t="s">
        <v>538</v>
      </c>
      <c r="D572" s="123" t="s">
        <v>550</v>
      </c>
      <c r="E572" s="123" t="s">
        <v>13</v>
      </c>
      <c r="F572" s="123" t="s">
        <v>13</v>
      </c>
      <c r="G572" s="7">
        <v>2766.8097582820001</v>
      </c>
      <c r="H572" s="123" t="s">
        <v>54</v>
      </c>
    </row>
    <row r="573" spans="1:8">
      <c r="A573" s="7">
        <v>2018</v>
      </c>
      <c r="B573" s="123" t="s">
        <v>537</v>
      </c>
      <c r="C573" s="123" t="s">
        <v>538</v>
      </c>
      <c r="D573" s="123" t="s">
        <v>551</v>
      </c>
      <c r="E573" s="123" t="s">
        <v>13</v>
      </c>
      <c r="F573" s="123" t="s">
        <v>13</v>
      </c>
      <c r="G573" s="7">
        <v>698.00156025499996</v>
      </c>
      <c r="H573" s="123" t="s">
        <v>54</v>
      </c>
    </row>
    <row r="574" spans="1:8">
      <c r="A574" s="7">
        <v>2018</v>
      </c>
      <c r="B574" s="123" t="s">
        <v>537</v>
      </c>
      <c r="C574" s="123" t="s">
        <v>538</v>
      </c>
      <c r="D574" s="123" t="s">
        <v>552</v>
      </c>
      <c r="E574" s="123" t="s">
        <v>13</v>
      </c>
      <c r="F574" s="123" t="s">
        <v>13</v>
      </c>
      <c r="G574" s="7">
        <v>3603.3498390069999</v>
      </c>
      <c r="H574" s="123" t="s">
        <v>54</v>
      </c>
    </row>
    <row r="575" spans="1:8">
      <c r="A575" s="7">
        <v>2018</v>
      </c>
      <c r="B575" s="123" t="s">
        <v>537</v>
      </c>
      <c r="C575" s="123" t="s">
        <v>538</v>
      </c>
      <c r="D575" s="123" t="s">
        <v>567</v>
      </c>
      <c r="E575" s="123" t="s">
        <v>13</v>
      </c>
      <c r="F575" s="123" t="s">
        <v>13</v>
      </c>
      <c r="G575" s="7">
        <v>105.71567757299999</v>
      </c>
      <c r="H575" s="123" t="s">
        <v>54</v>
      </c>
    </row>
    <row r="576" spans="1:8">
      <c r="A576" s="7">
        <v>2018</v>
      </c>
      <c r="B576" s="123" t="s">
        <v>537</v>
      </c>
      <c r="C576" s="123" t="s">
        <v>538</v>
      </c>
      <c r="D576" s="123" t="s">
        <v>568</v>
      </c>
      <c r="E576" s="123" t="s">
        <v>13</v>
      </c>
      <c r="F576" s="123" t="s">
        <v>13</v>
      </c>
      <c r="G576" s="7">
        <v>2008.5557393060001</v>
      </c>
      <c r="H576" s="123" t="s">
        <v>54</v>
      </c>
    </row>
    <row r="577" spans="1:8">
      <c r="A577" s="7">
        <v>2018</v>
      </c>
      <c r="B577" s="123" t="s">
        <v>537</v>
      </c>
      <c r="C577" s="123" t="s">
        <v>538</v>
      </c>
      <c r="D577" s="123" t="s">
        <v>566</v>
      </c>
      <c r="E577" s="123" t="s">
        <v>13</v>
      </c>
      <c r="F577" s="123" t="s">
        <v>13</v>
      </c>
      <c r="G577" s="7">
        <v>420.16495627199998</v>
      </c>
      <c r="H577" s="123" t="s">
        <v>54</v>
      </c>
    </row>
    <row r="578" spans="1:8" hidden="1">
      <c r="A578" s="7">
        <v>2018</v>
      </c>
      <c r="B578" s="123" t="s">
        <v>537</v>
      </c>
      <c r="C578" s="123" t="s">
        <v>553</v>
      </c>
      <c r="D578" s="123" t="s">
        <v>554</v>
      </c>
      <c r="E578" s="123" t="s">
        <v>13</v>
      </c>
      <c r="F578" s="123" t="s">
        <v>13</v>
      </c>
      <c r="G578" s="7"/>
      <c r="H578" s="123" t="s">
        <v>54</v>
      </c>
    </row>
    <row r="579" spans="1:8">
      <c r="A579" s="7">
        <v>2018</v>
      </c>
      <c r="B579" s="123" t="s">
        <v>537</v>
      </c>
      <c r="C579" s="123" t="s">
        <v>553</v>
      </c>
      <c r="D579" s="123" t="s">
        <v>555</v>
      </c>
      <c r="E579" s="123" t="s">
        <v>13</v>
      </c>
      <c r="F579" s="123" t="s">
        <v>13</v>
      </c>
      <c r="G579" s="7">
        <v>0.84341578100000003</v>
      </c>
      <c r="H579" s="123" t="s">
        <v>54</v>
      </c>
    </row>
    <row r="580" spans="1:8">
      <c r="A580" s="7">
        <v>2018</v>
      </c>
      <c r="B580" s="123" t="s">
        <v>537</v>
      </c>
      <c r="C580" s="123" t="s">
        <v>553</v>
      </c>
      <c r="D580" s="123" t="s">
        <v>560</v>
      </c>
      <c r="E580" s="123" t="s">
        <v>13</v>
      </c>
      <c r="F580" s="123" t="s">
        <v>13</v>
      </c>
      <c r="G580" s="7">
        <v>56.604986242999999</v>
      </c>
      <c r="H580" s="123" t="s">
        <v>54</v>
      </c>
    </row>
    <row r="581" spans="1:8">
      <c r="A581" s="7">
        <v>2018</v>
      </c>
      <c r="B581" s="123" t="s">
        <v>537</v>
      </c>
      <c r="C581" s="123" t="s">
        <v>553</v>
      </c>
      <c r="D581" s="123" t="s">
        <v>559</v>
      </c>
      <c r="E581" s="123" t="s">
        <v>13</v>
      </c>
      <c r="F581" s="123" t="s">
        <v>13</v>
      </c>
      <c r="G581" s="7">
        <v>0.72313491200000002</v>
      </c>
      <c r="H581" s="123" t="s">
        <v>54</v>
      </c>
    </row>
    <row r="582" spans="1:8">
      <c r="A582" s="7">
        <v>2018</v>
      </c>
      <c r="B582" s="123" t="s">
        <v>537</v>
      </c>
      <c r="C582" s="123" t="s">
        <v>553</v>
      </c>
      <c r="D582" s="123" t="s">
        <v>188</v>
      </c>
      <c r="E582" s="123" t="s">
        <v>13</v>
      </c>
      <c r="F582" s="123" t="s">
        <v>13</v>
      </c>
      <c r="G582" s="7">
        <v>180.37114896400001</v>
      </c>
      <c r="H582" s="123" t="s">
        <v>54</v>
      </c>
    </row>
    <row r="583" spans="1:8" hidden="1">
      <c r="A583" s="7">
        <v>2018</v>
      </c>
      <c r="B583" s="123" t="s">
        <v>537</v>
      </c>
      <c r="C583" s="123" t="s">
        <v>553</v>
      </c>
      <c r="D583" s="123" t="s">
        <v>571</v>
      </c>
      <c r="E583" s="123" t="s">
        <v>13</v>
      </c>
      <c r="F583" s="123" t="s">
        <v>13</v>
      </c>
      <c r="G583" s="7"/>
      <c r="H583" s="123" t="s">
        <v>54</v>
      </c>
    </row>
    <row r="584" spans="1:8" hidden="1">
      <c r="A584" s="7">
        <v>2018</v>
      </c>
      <c r="B584" s="123" t="s">
        <v>537</v>
      </c>
      <c r="C584" s="123" t="s">
        <v>553</v>
      </c>
      <c r="D584" s="123" t="s">
        <v>573</v>
      </c>
      <c r="E584" s="123" t="s">
        <v>13</v>
      </c>
      <c r="F584" s="123" t="s">
        <v>13</v>
      </c>
      <c r="G584" s="7"/>
      <c r="H584" s="123" t="s">
        <v>54</v>
      </c>
    </row>
    <row r="585" spans="1:8" hidden="1">
      <c r="A585" s="7">
        <v>2018</v>
      </c>
      <c r="B585" s="123" t="s">
        <v>537</v>
      </c>
      <c r="C585" s="123" t="s">
        <v>553</v>
      </c>
      <c r="D585" s="123" t="s">
        <v>558</v>
      </c>
      <c r="E585" s="123" t="s">
        <v>13</v>
      </c>
      <c r="F585" s="123" t="s">
        <v>13</v>
      </c>
      <c r="G585" s="7"/>
      <c r="H585" s="123" t="s">
        <v>54</v>
      </c>
    </row>
    <row r="586" spans="1:8" hidden="1">
      <c r="A586" s="7">
        <v>2018</v>
      </c>
      <c r="B586" s="123" t="s">
        <v>537</v>
      </c>
      <c r="C586" s="123" t="s">
        <v>553</v>
      </c>
      <c r="D586" s="123" t="s">
        <v>191</v>
      </c>
      <c r="E586" s="123" t="s">
        <v>13</v>
      </c>
      <c r="F586" s="123" t="s">
        <v>13</v>
      </c>
      <c r="G586" s="7"/>
      <c r="H586" s="123" t="s">
        <v>54</v>
      </c>
    </row>
    <row r="587" spans="1:8" hidden="1">
      <c r="A587" s="7">
        <v>2018</v>
      </c>
      <c r="B587" s="123" t="s">
        <v>537</v>
      </c>
      <c r="C587" s="123" t="s">
        <v>553</v>
      </c>
      <c r="D587" s="123" t="s">
        <v>561</v>
      </c>
      <c r="E587" s="123" t="s">
        <v>13</v>
      </c>
      <c r="F587" s="123" t="s">
        <v>13</v>
      </c>
      <c r="G587" s="7"/>
      <c r="H587" s="123" t="s">
        <v>54</v>
      </c>
    </row>
    <row r="588" spans="1:8">
      <c r="A588" s="7">
        <v>2018</v>
      </c>
      <c r="B588" s="123" t="s">
        <v>537</v>
      </c>
      <c r="C588" s="123" t="s">
        <v>564</v>
      </c>
      <c r="D588" s="123" t="s">
        <v>180</v>
      </c>
      <c r="E588" s="123" t="s">
        <v>13</v>
      </c>
      <c r="F588" s="123" t="s">
        <v>13</v>
      </c>
      <c r="G588" s="7">
        <v>29394.027407963</v>
      </c>
      <c r="H588" s="123" t="s">
        <v>54</v>
      </c>
    </row>
    <row r="589" spans="1:8">
      <c r="A589" s="7">
        <v>2018</v>
      </c>
      <c r="B589" s="123" t="s">
        <v>537</v>
      </c>
      <c r="C589" s="123" t="s">
        <v>556</v>
      </c>
      <c r="D589" s="123" t="s">
        <v>576</v>
      </c>
      <c r="E589" s="123" t="s">
        <v>13</v>
      </c>
      <c r="F589" s="123" t="s">
        <v>13</v>
      </c>
      <c r="G589" s="7">
        <v>9788.5386014830001</v>
      </c>
      <c r="H589" s="123" t="s">
        <v>54</v>
      </c>
    </row>
    <row r="590" spans="1:8">
      <c r="A590" s="7">
        <v>2018</v>
      </c>
      <c r="B590" s="123" t="s">
        <v>537</v>
      </c>
      <c r="C590" s="123" t="s">
        <v>556</v>
      </c>
      <c r="D590" s="123" t="s">
        <v>577</v>
      </c>
      <c r="E590" s="123" t="s">
        <v>13</v>
      </c>
      <c r="F590" s="123" t="s">
        <v>13</v>
      </c>
      <c r="G590" s="7">
        <v>3644.1361187570001</v>
      </c>
      <c r="H590" s="123" t="s">
        <v>54</v>
      </c>
    </row>
    <row r="591" spans="1:8">
      <c r="A591" s="7">
        <v>2018</v>
      </c>
      <c r="B591" s="123" t="s">
        <v>537</v>
      </c>
      <c r="C591" s="123" t="s">
        <v>556</v>
      </c>
      <c r="D591" s="123" t="s">
        <v>578</v>
      </c>
      <c r="E591" s="123" t="s">
        <v>13</v>
      </c>
      <c r="F591" s="123" t="s">
        <v>13</v>
      </c>
      <c r="G591" s="7">
        <v>5120.3634919960004</v>
      </c>
      <c r="H591" s="123" t="s">
        <v>54</v>
      </c>
    </row>
    <row r="592" spans="1:8">
      <c r="A592" s="7">
        <v>2018</v>
      </c>
      <c r="B592" s="123" t="s">
        <v>537</v>
      </c>
      <c r="C592" s="123" t="s">
        <v>556</v>
      </c>
      <c r="D592" s="123" t="s">
        <v>579</v>
      </c>
      <c r="E592" s="123" t="s">
        <v>13</v>
      </c>
      <c r="F592" s="123" t="s">
        <v>13</v>
      </c>
      <c r="G592" s="7">
        <v>9987.4138498470002</v>
      </c>
      <c r="H592" s="123" t="s">
        <v>54</v>
      </c>
    </row>
    <row r="593" spans="1:8">
      <c r="A593" s="7">
        <v>2018</v>
      </c>
      <c r="B593" s="123" t="s">
        <v>537</v>
      </c>
      <c r="C593" s="123" t="s">
        <v>556</v>
      </c>
      <c r="D593" s="123" t="s">
        <v>580</v>
      </c>
      <c r="E593" s="123" t="s">
        <v>13</v>
      </c>
      <c r="F593" s="123" t="s">
        <v>13</v>
      </c>
      <c r="G593" s="7">
        <v>1843.7252368490001</v>
      </c>
      <c r="H593" s="123" t="s">
        <v>54</v>
      </c>
    </row>
    <row r="594" spans="1:8">
      <c r="A594" s="7">
        <v>2018</v>
      </c>
      <c r="B594" s="123" t="s">
        <v>537</v>
      </c>
      <c r="C594" s="123" t="s">
        <v>556</v>
      </c>
      <c r="D594" s="123" t="s">
        <v>581</v>
      </c>
      <c r="E594" s="123" t="s">
        <v>13</v>
      </c>
      <c r="F594" s="123" t="s">
        <v>13</v>
      </c>
      <c r="G594" s="7">
        <v>4879.6485992199996</v>
      </c>
      <c r="H594" s="123" t="s">
        <v>54</v>
      </c>
    </row>
    <row r="595" spans="1:8">
      <c r="A595" s="7">
        <v>2018</v>
      </c>
      <c r="B595" s="123" t="s">
        <v>537</v>
      </c>
      <c r="C595" s="123" t="s">
        <v>562</v>
      </c>
      <c r="D595" s="123" t="s">
        <v>582</v>
      </c>
      <c r="E595" s="123" t="s">
        <v>13</v>
      </c>
      <c r="F595" s="123" t="s">
        <v>13</v>
      </c>
      <c r="G595" s="7">
        <v>2499.7607489319998</v>
      </c>
      <c r="H595" s="123" t="s">
        <v>54</v>
      </c>
    </row>
    <row r="596" spans="1:8">
      <c r="A596" s="7">
        <v>2018</v>
      </c>
      <c r="B596" s="123" t="s">
        <v>537</v>
      </c>
      <c r="C596" s="123" t="s">
        <v>562</v>
      </c>
      <c r="D596" s="123" t="s">
        <v>583</v>
      </c>
      <c r="E596" s="123" t="s">
        <v>13</v>
      </c>
      <c r="F596" s="123" t="s">
        <v>13</v>
      </c>
      <c r="G596" s="7">
        <v>3784.739233967</v>
      </c>
      <c r="H596" s="123" t="s">
        <v>54</v>
      </c>
    </row>
    <row r="597" spans="1:8">
      <c r="A597" s="7">
        <v>2018</v>
      </c>
      <c r="B597" s="123" t="s">
        <v>537</v>
      </c>
      <c r="C597" s="123" t="s">
        <v>562</v>
      </c>
      <c r="D597" s="123" t="s">
        <v>214</v>
      </c>
      <c r="E597" s="123" t="s">
        <v>13</v>
      </c>
      <c r="F597" s="123" t="s">
        <v>13</v>
      </c>
      <c r="G597" s="7">
        <v>2370.6182412540002</v>
      </c>
      <c r="H597" s="123" t="s">
        <v>54</v>
      </c>
    </row>
    <row r="598" spans="1:8">
      <c r="A598" s="7">
        <v>2018</v>
      </c>
      <c r="B598" s="123" t="s">
        <v>537</v>
      </c>
      <c r="C598" s="123" t="s">
        <v>562</v>
      </c>
      <c r="D598" s="123" t="s">
        <v>584</v>
      </c>
      <c r="E598" s="123" t="s">
        <v>13</v>
      </c>
      <c r="F598" s="123" t="s">
        <v>13</v>
      </c>
      <c r="G598" s="7">
        <v>1605.117073398</v>
      </c>
      <c r="H598" s="123" t="s">
        <v>54</v>
      </c>
    </row>
    <row r="599" spans="1:8">
      <c r="A599" s="7">
        <v>2018</v>
      </c>
      <c r="B599" s="123" t="s">
        <v>537</v>
      </c>
      <c r="C599" s="123" t="s">
        <v>565</v>
      </c>
      <c r="D599" s="123" t="s">
        <v>500</v>
      </c>
      <c r="E599" s="123" t="s">
        <v>13</v>
      </c>
      <c r="F599" s="123" t="s">
        <v>13</v>
      </c>
      <c r="G599" s="7">
        <v>2009.1615839999999</v>
      </c>
      <c r="H599" s="123" t="s">
        <v>54</v>
      </c>
    </row>
    <row r="600" spans="1:8" hidden="1">
      <c r="A600" s="7">
        <v>2018</v>
      </c>
      <c r="B600" s="123" t="s">
        <v>537</v>
      </c>
      <c r="C600" s="123" t="s">
        <v>585</v>
      </c>
      <c r="D600" s="123" t="s">
        <v>183</v>
      </c>
      <c r="E600" s="123" t="s">
        <v>13</v>
      </c>
      <c r="F600" s="123" t="s">
        <v>13</v>
      </c>
      <c r="G600" s="7"/>
      <c r="H600" s="123" t="s">
        <v>54</v>
      </c>
    </row>
    <row r="601" spans="1:8" hidden="1">
      <c r="A601" s="7">
        <v>2018</v>
      </c>
      <c r="B601" s="123" t="s">
        <v>642</v>
      </c>
      <c r="C601" s="123" t="s">
        <v>642</v>
      </c>
      <c r="D601" s="123" t="s">
        <v>642</v>
      </c>
      <c r="E601" s="123" t="s">
        <v>13</v>
      </c>
      <c r="F601" s="123" t="s">
        <v>13</v>
      </c>
      <c r="G601" s="7"/>
      <c r="H601" s="123" t="s">
        <v>54</v>
      </c>
    </row>
    <row r="602" spans="1:8" hidden="1">
      <c r="A602" s="7">
        <v>2019</v>
      </c>
      <c r="B602" s="123" t="s">
        <v>586</v>
      </c>
      <c r="C602" s="123" t="s">
        <v>586</v>
      </c>
      <c r="D602" s="123" t="s">
        <v>596</v>
      </c>
      <c r="E602" s="123" t="s">
        <v>13</v>
      </c>
      <c r="F602" s="123" t="s">
        <v>13</v>
      </c>
      <c r="G602" s="7"/>
      <c r="H602" s="123" t="s">
        <v>54</v>
      </c>
    </row>
    <row r="603" spans="1:8">
      <c r="A603" s="7">
        <v>2019</v>
      </c>
      <c r="B603" s="123" t="s">
        <v>586</v>
      </c>
      <c r="C603" s="123" t="s">
        <v>586</v>
      </c>
      <c r="D603" s="123" t="s">
        <v>87</v>
      </c>
      <c r="E603" s="123" t="s">
        <v>13</v>
      </c>
      <c r="F603" s="123" t="s">
        <v>13</v>
      </c>
      <c r="G603" s="7">
        <v>7847.8965511529996</v>
      </c>
      <c r="H603" s="123" t="s">
        <v>54</v>
      </c>
    </row>
    <row r="604" spans="1:8">
      <c r="A604" s="7">
        <v>2019</v>
      </c>
      <c r="B604" s="123" t="s">
        <v>586</v>
      </c>
      <c r="C604" s="123" t="s">
        <v>586</v>
      </c>
      <c r="D604" s="123" t="s">
        <v>88</v>
      </c>
      <c r="E604" s="123" t="s">
        <v>13</v>
      </c>
      <c r="F604" s="123" t="s">
        <v>13</v>
      </c>
      <c r="G604" s="7">
        <v>-5527.1334489740002</v>
      </c>
      <c r="H604" s="123" t="s">
        <v>54</v>
      </c>
    </row>
    <row r="605" spans="1:8" hidden="1">
      <c r="A605" s="7">
        <v>2019</v>
      </c>
      <c r="B605" s="123" t="s">
        <v>586</v>
      </c>
      <c r="C605" s="123" t="s">
        <v>586</v>
      </c>
      <c r="D605" s="123" t="s">
        <v>587</v>
      </c>
      <c r="E605" s="123" t="s">
        <v>13</v>
      </c>
      <c r="F605" s="123" t="s">
        <v>13</v>
      </c>
      <c r="G605" s="7"/>
      <c r="H605" s="123" t="s">
        <v>54</v>
      </c>
    </row>
    <row r="606" spans="1:8" hidden="1">
      <c r="A606" s="7">
        <v>2019</v>
      </c>
      <c r="B606" s="123" t="s">
        <v>586</v>
      </c>
      <c r="C606" s="123" t="s">
        <v>586</v>
      </c>
      <c r="D606" s="123" t="s">
        <v>597</v>
      </c>
      <c r="E606" s="123" t="s">
        <v>13</v>
      </c>
      <c r="F606" s="123" t="s">
        <v>13</v>
      </c>
      <c r="G606" s="7"/>
      <c r="H606" s="123" t="s">
        <v>54</v>
      </c>
    </row>
    <row r="607" spans="1:8">
      <c r="A607" s="7">
        <v>2019</v>
      </c>
      <c r="B607" s="123" t="s">
        <v>598</v>
      </c>
      <c r="C607" s="123" t="s">
        <v>598</v>
      </c>
      <c r="D607" s="123" t="s">
        <v>598</v>
      </c>
      <c r="E607" s="123" t="s">
        <v>13</v>
      </c>
      <c r="F607" s="123" t="s">
        <v>13</v>
      </c>
      <c r="G607" s="7">
        <v>2320.7631021789998</v>
      </c>
      <c r="H607" s="123" t="s">
        <v>54</v>
      </c>
    </row>
    <row r="608" spans="1:8">
      <c r="A608" s="7">
        <v>2019</v>
      </c>
      <c r="B608" s="123" t="s">
        <v>599</v>
      </c>
      <c r="C608" s="123" t="s">
        <v>599</v>
      </c>
      <c r="D608" s="123" t="s">
        <v>599</v>
      </c>
      <c r="E608" s="123" t="s">
        <v>13</v>
      </c>
      <c r="F608" s="123" t="s">
        <v>13</v>
      </c>
      <c r="G608" s="7">
        <v>2320.7631021789998</v>
      </c>
      <c r="H608" s="123" t="s">
        <v>54</v>
      </c>
    </row>
    <row r="609" spans="1:8" hidden="1">
      <c r="A609" s="7">
        <v>2019</v>
      </c>
      <c r="B609" s="123" t="s">
        <v>588</v>
      </c>
      <c r="C609" s="123" t="s">
        <v>588</v>
      </c>
      <c r="D609" s="123" t="s">
        <v>589</v>
      </c>
      <c r="E609" s="123" t="s">
        <v>13</v>
      </c>
      <c r="F609" s="123" t="s">
        <v>13</v>
      </c>
      <c r="G609" s="7"/>
      <c r="H609" s="123" t="s">
        <v>54</v>
      </c>
    </row>
    <row r="610" spans="1:8" hidden="1">
      <c r="A610" s="7">
        <v>2019</v>
      </c>
      <c r="B610" s="123" t="s">
        <v>588</v>
      </c>
      <c r="C610" s="123" t="s">
        <v>588</v>
      </c>
      <c r="D610" s="123" t="s">
        <v>591</v>
      </c>
      <c r="E610" s="123" t="s">
        <v>13</v>
      </c>
      <c r="F610" s="123" t="s">
        <v>13</v>
      </c>
      <c r="G610" s="7"/>
      <c r="H610" s="123" t="s">
        <v>54</v>
      </c>
    </row>
    <row r="611" spans="1:8">
      <c r="A611" s="7">
        <v>2019</v>
      </c>
      <c r="B611" s="123" t="s">
        <v>588</v>
      </c>
      <c r="C611" s="123" t="s">
        <v>588</v>
      </c>
      <c r="D611" s="123" t="s">
        <v>600</v>
      </c>
      <c r="E611" s="123" t="s">
        <v>13</v>
      </c>
      <c r="F611" s="123" t="s">
        <v>13</v>
      </c>
      <c r="G611" s="7">
        <v>-1722.2469366580001</v>
      </c>
      <c r="H611" s="123" t="s">
        <v>54</v>
      </c>
    </row>
    <row r="612" spans="1:8" hidden="1">
      <c r="A612" s="7">
        <v>2019</v>
      </c>
      <c r="B612" s="123" t="s">
        <v>588</v>
      </c>
      <c r="C612" s="123" t="s">
        <v>588</v>
      </c>
      <c r="D612" s="123" t="s">
        <v>601</v>
      </c>
      <c r="E612" s="123" t="s">
        <v>13</v>
      </c>
      <c r="F612" s="123" t="s">
        <v>13</v>
      </c>
      <c r="G612" s="7"/>
      <c r="H612" s="123" t="s">
        <v>54</v>
      </c>
    </row>
    <row r="613" spans="1:8">
      <c r="A613" s="7">
        <v>2019</v>
      </c>
      <c r="B613" s="123" t="s">
        <v>588</v>
      </c>
      <c r="C613" s="123" t="s">
        <v>588</v>
      </c>
      <c r="D613" s="123" t="s">
        <v>592</v>
      </c>
      <c r="E613" s="123" t="s">
        <v>13</v>
      </c>
      <c r="F613" s="123" t="s">
        <v>13</v>
      </c>
      <c r="G613" s="7">
        <v>-490.02658891200002</v>
      </c>
      <c r="H613" s="123" t="s">
        <v>54</v>
      </c>
    </row>
    <row r="614" spans="1:8">
      <c r="A614" s="7">
        <v>2019</v>
      </c>
      <c r="B614" s="123" t="s">
        <v>588</v>
      </c>
      <c r="C614" s="123" t="s">
        <v>588</v>
      </c>
      <c r="D614" s="123" t="s">
        <v>602</v>
      </c>
      <c r="E614" s="123" t="s">
        <v>13</v>
      </c>
      <c r="F614" s="123" t="s">
        <v>13</v>
      </c>
      <c r="G614" s="7">
        <v>63683.492129418999</v>
      </c>
      <c r="H614" s="123" t="s">
        <v>54</v>
      </c>
    </row>
    <row r="615" spans="1:8">
      <c r="A615" s="7">
        <v>2019</v>
      </c>
      <c r="B615" s="123" t="s">
        <v>588</v>
      </c>
      <c r="C615" s="123" t="s">
        <v>588</v>
      </c>
      <c r="D615" s="123" t="s">
        <v>603</v>
      </c>
      <c r="E615" s="123" t="s">
        <v>13</v>
      </c>
      <c r="F615" s="123" t="s">
        <v>13</v>
      </c>
      <c r="G615" s="7">
        <v>7502.377569448</v>
      </c>
      <c r="H615" s="123" t="s">
        <v>54</v>
      </c>
    </row>
    <row r="616" spans="1:8">
      <c r="A616" s="7">
        <v>2019</v>
      </c>
      <c r="B616" s="123" t="s">
        <v>588</v>
      </c>
      <c r="C616" s="123" t="s">
        <v>588</v>
      </c>
      <c r="D616" s="123" t="s">
        <v>604</v>
      </c>
      <c r="E616" s="123" t="s">
        <v>13</v>
      </c>
      <c r="F616" s="123" t="s">
        <v>13</v>
      </c>
      <c r="G616" s="7">
        <v>883.30653228300002</v>
      </c>
      <c r="H616" s="123" t="s">
        <v>54</v>
      </c>
    </row>
    <row r="617" spans="1:8" hidden="1">
      <c r="A617" s="7">
        <v>2019</v>
      </c>
      <c r="B617" s="123" t="s">
        <v>588</v>
      </c>
      <c r="C617" s="123" t="s">
        <v>588</v>
      </c>
      <c r="D617" s="123" t="s">
        <v>605</v>
      </c>
      <c r="E617" s="123" t="s">
        <v>13</v>
      </c>
      <c r="F617" s="123" t="s">
        <v>13</v>
      </c>
      <c r="G617" s="7"/>
      <c r="H617" s="123" t="s">
        <v>54</v>
      </c>
    </row>
    <row r="618" spans="1:8" hidden="1">
      <c r="A618" s="7">
        <v>2019</v>
      </c>
      <c r="B618" s="123" t="s">
        <v>588</v>
      </c>
      <c r="C618" s="123" t="s">
        <v>588</v>
      </c>
      <c r="D618" s="123" t="s">
        <v>606</v>
      </c>
      <c r="E618" s="123" t="s">
        <v>13</v>
      </c>
      <c r="F618" s="123" t="s">
        <v>13</v>
      </c>
      <c r="G618" s="7"/>
      <c r="H618" s="123" t="s">
        <v>54</v>
      </c>
    </row>
    <row r="619" spans="1:8">
      <c r="A619" s="7">
        <v>2019</v>
      </c>
      <c r="B619" s="123" t="s">
        <v>607</v>
      </c>
      <c r="C619" s="123" t="s">
        <v>607</v>
      </c>
      <c r="D619" s="123" t="s">
        <v>608</v>
      </c>
      <c r="E619" s="123" t="s">
        <v>13</v>
      </c>
      <c r="F619" s="123" t="s">
        <v>13</v>
      </c>
      <c r="G619" s="7">
        <v>39392.227512534002</v>
      </c>
      <c r="H619" s="123" t="s">
        <v>54</v>
      </c>
    </row>
    <row r="620" spans="1:8" hidden="1">
      <c r="A620" s="7">
        <v>2019</v>
      </c>
      <c r="B620" s="123" t="s">
        <v>607</v>
      </c>
      <c r="C620" s="123" t="s">
        <v>607</v>
      </c>
      <c r="D620" s="123" t="s">
        <v>609</v>
      </c>
      <c r="E620" s="123" t="s">
        <v>13</v>
      </c>
      <c r="F620" s="123" t="s">
        <v>13</v>
      </c>
      <c r="G620" s="7"/>
      <c r="H620" s="123" t="s">
        <v>54</v>
      </c>
    </row>
    <row r="621" spans="1:8" hidden="1">
      <c r="A621" s="7">
        <v>2019</v>
      </c>
      <c r="B621" s="123" t="s">
        <v>607</v>
      </c>
      <c r="C621" s="123" t="s">
        <v>607</v>
      </c>
      <c r="D621" s="123" t="s">
        <v>610</v>
      </c>
      <c r="E621" s="123" t="s">
        <v>13</v>
      </c>
      <c r="F621" s="123" t="s">
        <v>13</v>
      </c>
      <c r="G621" s="7"/>
      <c r="H621" s="123" t="s">
        <v>54</v>
      </c>
    </row>
    <row r="622" spans="1:8">
      <c r="A622" s="7">
        <v>2019</v>
      </c>
      <c r="B622" s="123" t="s">
        <v>530</v>
      </c>
      <c r="C622" s="123" t="s">
        <v>530</v>
      </c>
      <c r="D622" s="123" t="s">
        <v>530</v>
      </c>
      <c r="E622" s="123" t="s">
        <v>13</v>
      </c>
      <c r="F622" s="123" t="s">
        <v>13</v>
      </c>
      <c r="G622" s="7">
        <v>-10657.492833038999</v>
      </c>
      <c r="H622" s="123" t="s">
        <v>54</v>
      </c>
    </row>
    <row r="623" spans="1:8">
      <c r="A623" s="7">
        <v>2019</v>
      </c>
      <c r="B623" s="123" t="s">
        <v>611</v>
      </c>
      <c r="C623" s="123" t="s">
        <v>611</v>
      </c>
      <c r="D623" s="123" t="s">
        <v>611</v>
      </c>
      <c r="E623" s="123" t="s">
        <v>13</v>
      </c>
      <c r="F623" s="123" t="s">
        <v>13</v>
      </c>
      <c r="G623" s="7">
        <v>100912.400487256</v>
      </c>
      <c r="H623" s="123" t="s">
        <v>54</v>
      </c>
    </row>
    <row r="624" spans="1:8">
      <c r="A624" s="7">
        <v>2019</v>
      </c>
      <c r="B624" s="123" t="s">
        <v>537</v>
      </c>
      <c r="C624" s="123" t="s">
        <v>538</v>
      </c>
      <c r="D624" s="123" t="s">
        <v>539</v>
      </c>
      <c r="E624" s="123" t="s">
        <v>13</v>
      </c>
      <c r="F624" s="123" t="s">
        <v>13</v>
      </c>
      <c r="G624" s="7">
        <v>867.642544305</v>
      </c>
      <c r="H624" s="123" t="s">
        <v>54</v>
      </c>
    </row>
    <row r="625" spans="1:8">
      <c r="A625" s="7">
        <v>2019</v>
      </c>
      <c r="B625" s="123" t="s">
        <v>537</v>
      </c>
      <c r="C625" s="123" t="s">
        <v>538</v>
      </c>
      <c r="D625" s="123" t="s">
        <v>542</v>
      </c>
      <c r="E625" s="123" t="s">
        <v>13</v>
      </c>
      <c r="F625" s="123" t="s">
        <v>13</v>
      </c>
      <c r="G625" s="7">
        <v>3678.4991869599999</v>
      </c>
      <c r="H625" s="123" t="s">
        <v>54</v>
      </c>
    </row>
    <row r="626" spans="1:8">
      <c r="A626" s="7">
        <v>2019</v>
      </c>
      <c r="B626" s="123" t="s">
        <v>537</v>
      </c>
      <c r="C626" s="123" t="s">
        <v>538</v>
      </c>
      <c r="D626" s="123" t="s">
        <v>543</v>
      </c>
      <c r="E626" s="123" t="s">
        <v>13</v>
      </c>
      <c r="F626" s="123" t="s">
        <v>13</v>
      </c>
      <c r="G626" s="7">
        <v>96.792283836999999</v>
      </c>
      <c r="H626" s="123" t="s">
        <v>54</v>
      </c>
    </row>
    <row r="627" spans="1:8">
      <c r="A627" s="7">
        <v>2019</v>
      </c>
      <c r="B627" s="123" t="s">
        <v>537</v>
      </c>
      <c r="C627" s="123" t="s">
        <v>538</v>
      </c>
      <c r="D627" s="123" t="s">
        <v>544</v>
      </c>
      <c r="E627" s="123" t="s">
        <v>13</v>
      </c>
      <c r="F627" s="123" t="s">
        <v>13</v>
      </c>
      <c r="G627" s="7">
        <v>986.80169373199999</v>
      </c>
      <c r="H627" s="123" t="s">
        <v>54</v>
      </c>
    </row>
    <row r="628" spans="1:8">
      <c r="A628" s="7">
        <v>2019</v>
      </c>
      <c r="B628" s="123" t="s">
        <v>537</v>
      </c>
      <c r="C628" s="123" t="s">
        <v>538</v>
      </c>
      <c r="D628" s="123" t="s">
        <v>545</v>
      </c>
      <c r="E628" s="123" t="s">
        <v>13</v>
      </c>
      <c r="F628" s="123" t="s">
        <v>13</v>
      </c>
      <c r="G628" s="7">
        <v>269.79759116399998</v>
      </c>
      <c r="H628" s="123" t="s">
        <v>54</v>
      </c>
    </row>
    <row r="629" spans="1:8">
      <c r="A629" s="7">
        <v>2019</v>
      </c>
      <c r="B629" s="123" t="s">
        <v>537</v>
      </c>
      <c r="C629" s="123" t="s">
        <v>538</v>
      </c>
      <c r="D629" s="123" t="s">
        <v>546</v>
      </c>
      <c r="E629" s="123" t="s">
        <v>13</v>
      </c>
      <c r="F629" s="123" t="s">
        <v>13</v>
      </c>
      <c r="G629" s="7">
        <v>3648.153497973</v>
      </c>
      <c r="H629" s="123" t="s">
        <v>54</v>
      </c>
    </row>
    <row r="630" spans="1:8">
      <c r="A630" s="7">
        <v>2019</v>
      </c>
      <c r="B630" s="123" t="s">
        <v>537</v>
      </c>
      <c r="C630" s="123" t="s">
        <v>538</v>
      </c>
      <c r="D630" s="123" t="s">
        <v>547</v>
      </c>
      <c r="E630" s="123" t="s">
        <v>13</v>
      </c>
      <c r="F630" s="123" t="s">
        <v>13</v>
      </c>
      <c r="G630" s="7">
        <v>878.93497742</v>
      </c>
      <c r="H630" s="123" t="s">
        <v>54</v>
      </c>
    </row>
    <row r="631" spans="1:8">
      <c r="A631" s="7">
        <v>2019</v>
      </c>
      <c r="B631" s="123" t="s">
        <v>537</v>
      </c>
      <c r="C631" s="123" t="s">
        <v>538</v>
      </c>
      <c r="D631" s="123" t="s">
        <v>548</v>
      </c>
      <c r="E631" s="123" t="s">
        <v>13</v>
      </c>
      <c r="F631" s="123" t="s">
        <v>13</v>
      </c>
      <c r="G631" s="7">
        <v>2784.8709664530002</v>
      </c>
      <c r="H631" s="123" t="s">
        <v>54</v>
      </c>
    </row>
    <row r="632" spans="1:8">
      <c r="A632" s="7">
        <v>2019</v>
      </c>
      <c r="B632" s="123" t="s">
        <v>537</v>
      </c>
      <c r="C632" s="123" t="s">
        <v>538</v>
      </c>
      <c r="D632" s="123" t="s">
        <v>550</v>
      </c>
      <c r="E632" s="123" t="s">
        <v>13</v>
      </c>
      <c r="F632" s="123" t="s">
        <v>13</v>
      </c>
      <c r="G632" s="7">
        <v>2551.5666823030001</v>
      </c>
      <c r="H632" s="123" t="s">
        <v>54</v>
      </c>
    </row>
    <row r="633" spans="1:8">
      <c r="A633" s="7">
        <v>2019</v>
      </c>
      <c r="B633" s="123" t="s">
        <v>537</v>
      </c>
      <c r="C633" s="123" t="s">
        <v>538</v>
      </c>
      <c r="D633" s="123" t="s">
        <v>551</v>
      </c>
      <c r="E633" s="123" t="s">
        <v>13</v>
      </c>
      <c r="F633" s="123" t="s">
        <v>13</v>
      </c>
      <c r="G633" s="7">
        <v>734.22615307000001</v>
      </c>
      <c r="H633" s="123" t="s">
        <v>54</v>
      </c>
    </row>
    <row r="634" spans="1:8">
      <c r="A634" s="7">
        <v>2019</v>
      </c>
      <c r="B634" s="123" t="s">
        <v>537</v>
      </c>
      <c r="C634" s="123" t="s">
        <v>538</v>
      </c>
      <c r="D634" s="123" t="s">
        <v>552</v>
      </c>
      <c r="E634" s="123" t="s">
        <v>13</v>
      </c>
      <c r="F634" s="123" t="s">
        <v>13</v>
      </c>
      <c r="G634" s="7">
        <v>4010.0781592940002</v>
      </c>
      <c r="H634" s="123" t="s">
        <v>54</v>
      </c>
    </row>
    <row r="635" spans="1:8">
      <c r="A635" s="7">
        <v>2019</v>
      </c>
      <c r="B635" s="123" t="s">
        <v>537</v>
      </c>
      <c r="C635" s="123" t="s">
        <v>538</v>
      </c>
      <c r="D635" s="123" t="s">
        <v>567</v>
      </c>
      <c r="E635" s="123" t="s">
        <v>13</v>
      </c>
      <c r="F635" s="123" t="s">
        <v>13</v>
      </c>
      <c r="G635" s="7">
        <v>155.129254906</v>
      </c>
      <c r="H635" s="123" t="s">
        <v>54</v>
      </c>
    </row>
    <row r="636" spans="1:8">
      <c r="A636" s="7">
        <v>2019</v>
      </c>
      <c r="B636" s="123" t="s">
        <v>537</v>
      </c>
      <c r="C636" s="123" t="s">
        <v>538</v>
      </c>
      <c r="D636" s="123" t="s">
        <v>568</v>
      </c>
      <c r="E636" s="123" t="s">
        <v>13</v>
      </c>
      <c r="F636" s="123" t="s">
        <v>13</v>
      </c>
      <c r="G636" s="7">
        <v>1836.873386512</v>
      </c>
      <c r="H636" s="123" t="s">
        <v>54</v>
      </c>
    </row>
    <row r="637" spans="1:8">
      <c r="A637" s="7">
        <v>2019</v>
      </c>
      <c r="B637" s="123" t="s">
        <v>537</v>
      </c>
      <c r="C637" s="123" t="s">
        <v>538</v>
      </c>
      <c r="D637" s="123" t="s">
        <v>566</v>
      </c>
      <c r="E637" s="123" t="s">
        <v>13</v>
      </c>
      <c r="F637" s="123" t="s">
        <v>13</v>
      </c>
      <c r="G637" s="7">
        <v>424.01141765099999</v>
      </c>
      <c r="H637" s="123" t="s">
        <v>54</v>
      </c>
    </row>
    <row r="638" spans="1:8" hidden="1">
      <c r="A638" s="7">
        <v>2019</v>
      </c>
      <c r="B638" s="123" t="s">
        <v>537</v>
      </c>
      <c r="C638" s="123" t="s">
        <v>553</v>
      </c>
      <c r="D638" s="123" t="s">
        <v>554</v>
      </c>
      <c r="E638" s="123" t="s">
        <v>13</v>
      </c>
      <c r="F638" s="123" t="s">
        <v>13</v>
      </c>
      <c r="G638" s="7"/>
      <c r="H638" s="123" t="s">
        <v>54</v>
      </c>
    </row>
    <row r="639" spans="1:8">
      <c r="A639" s="7">
        <v>2019</v>
      </c>
      <c r="B639" s="123" t="s">
        <v>537</v>
      </c>
      <c r="C639" s="123" t="s">
        <v>553</v>
      </c>
      <c r="D639" s="123" t="s">
        <v>555</v>
      </c>
      <c r="E639" s="123" t="s">
        <v>13</v>
      </c>
      <c r="F639" s="123" t="s">
        <v>13</v>
      </c>
      <c r="G639" s="7">
        <v>2.509087112</v>
      </c>
      <c r="H639" s="123" t="s">
        <v>54</v>
      </c>
    </row>
    <row r="640" spans="1:8">
      <c r="A640" s="7">
        <v>2019</v>
      </c>
      <c r="B640" s="123" t="s">
        <v>537</v>
      </c>
      <c r="C640" s="123" t="s">
        <v>553</v>
      </c>
      <c r="D640" s="123" t="s">
        <v>560</v>
      </c>
      <c r="E640" s="123" t="s">
        <v>13</v>
      </c>
      <c r="F640" s="123" t="s">
        <v>13</v>
      </c>
      <c r="G640" s="7">
        <v>120.287849747</v>
      </c>
      <c r="H640" s="123" t="s">
        <v>54</v>
      </c>
    </row>
    <row r="641" spans="1:8">
      <c r="A641" s="7">
        <v>2019</v>
      </c>
      <c r="B641" s="123" t="s">
        <v>537</v>
      </c>
      <c r="C641" s="123" t="s">
        <v>553</v>
      </c>
      <c r="D641" s="123" t="s">
        <v>559</v>
      </c>
      <c r="E641" s="123" t="s">
        <v>13</v>
      </c>
      <c r="F641" s="123" t="s">
        <v>13</v>
      </c>
      <c r="G641" s="7">
        <v>1.5229557629999999</v>
      </c>
      <c r="H641" s="123" t="s">
        <v>54</v>
      </c>
    </row>
    <row r="642" spans="1:8">
      <c r="A642" s="7">
        <v>2019</v>
      </c>
      <c r="B642" s="123" t="s">
        <v>537</v>
      </c>
      <c r="C642" s="123" t="s">
        <v>553</v>
      </c>
      <c r="D642" s="123" t="s">
        <v>188</v>
      </c>
      <c r="E642" s="123" t="s">
        <v>13</v>
      </c>
      <c r="F642" s="123" t="s">
        <v>13</v>
      </c>
      <c r="G642" s="7">
        <v>186.642595621</v>
      </c>
      <c r="H642" s="123" t="s">
        <v>54</v>
      </c>
    </row>
    <row r="643" spans="1:8" hidden="1">
      <c r="A643" s="7">
        <v>2019</v>
      </c>
      <c r="B643" s="123" t="s">
        <v>537</v>
      </c>
      <c r="C643" s="123" t="s">
        <v>553</v>
      </c>
      <c r="D643" s="123" t="s">
        <v>571</v>
      </c>
      <c r="E643" s="123" t="s">
        <v>13</v>
      </c>
      <c r="F643" s="123" t="s">
        <v>13</v>
      </c>
      <c r="G643" s="7"/>
      <c r="H643" s="123" t="s">
        <v>54</v>
      </c>
    </row>
    <row r="644" spans="1:8" hidden="1">
      <c r="A644" s="7">
        <v>2019</v>
      </c>
      <c r="B644" s="123" t="s">
        <v>537</v>
      </c>
      <c r="C644" s="123" t="s">
        <v>553</v>
      </c>
      <c r="D644" s="123" t="s">
        <v>573</v>
      </c>
      <c r="E644" s="123" t="s">
        <v>13</v>
      </c>
      <c r="F644" s="123" t="s">
        <v>13</v>
      </c>
      <c r="G644" s="7"/>
      <c r="H644" s="123" t="s">
        <v>54</v>
      </c>
    </row>
    <row r="645" spans="1:8" hidden="1">
      <c r="A645" s="7">
        <v>2019</v>
      </c>
      <c r="B645" s="123" t="s">
        <v>537</v>
      </c>
      <c r="C645" s="123" t="s">
        <v>553</v>
      </c>
      <c r="D645" s="123" t="s">
        <v>558</v>
      </c>
      <c r="E645" s="123" t="s">
        <v>13</v>
      </c>
      <c r="F645" s="123" t="s">
        <v>13</v>
      </c>
      <c r="G645" s="7"/>
      <c r="H645" s="123" t="s">
        <v>54</v>
      </c>
    </row>
    <row r="646" spans="1:8" hidden="1">
      <c r="A646" s="7">
        <v>2019</v>
      </c>
      <c r="B646" s="123" t="s">
        <v>537</v>
      </c>
      <c r="C646" s="123" t="s">
        <v>553</v>
      </c>
      <c r="D646" s="123" t="s">
        <v>191</v>
      </c>
      <c r="E646" s="123" t="s">
        <v>13</v>
      </c>
      <c r="F646" s="123" t="s">
        <v>13</v>
      </c>
      <c r="G646" s="7"/>
      <c r="H646" s="123" t="s">
        <v>54</v>
      </c>
    </row>
    <row r="647" spans="1:8" hidden="1">
      <c r="A647" s="7">
        <v>2019</v>
      </c>
      <c r="B647" s="123" t="s">
        <v>537</v>
      </c>
      <c r="C647" s="123" t="s">
        <v>553</v>
      </c>
      <c r="D647" s="123" t="s">
        <v>561</v>
      </c>
      <c r="E647" s="123" t="s">
        <v>13</v>
      </c>
      <c r="F647" s="123" t="s">
        <v>13</v>
      </c>
      <c r="G647" s="7"/>
      <c r="H647" s="123" t="s">
        <v>54</v>
      </c>
    </row>
    <row r="648" spans="1:8">
      <c r="A648" s="7">
        <v>2019</v>
      </c>
      <c r="B648" s="123" t="s">
        <v>537</v>
      </c>
      <c r="C648" s="123" t="s">
        <v>564</v>
      </c>
      <c r="D648" s="123" t="s">
        <v>180</v>
      </c>
      <c r="E648" s="123" t="s">
        <v>13</v>
      </c>
      <c r="F648" s="123" t="s">
        <v>13</v>
      </c>
      <c r="G648" s="7">
        <v>29186.869759559999</v>
      </c>
      <c r="H648" s="123" t="s">
        <v>54</v>
      </c>
    </row>
    <row r="649" spans="1:8">
      <c r="A649" s="7">
        <v>2019</v>
      </c>
      <c r="B649" s="123" t="s">
        <v>537</v>
      </c>
      <c r="C649" s="123" t="s">
        <v>556</v>
      </c>
      <c r="D649" s="123" t="s">
        <v>576</v>
      </c>
      <c r="E649" s="123" t="s">
        <v>13</v>
      </c>
      <c r="F649" s="123" t="s">
        <v>13</v>
      </c>
      <c r="G649" s="7">
        <v>9677.7023792330001</v>
      </c>
      <c r="H649" s="123" t="s">
        <v>54</v>
      </c>
    </row>
    <row r="650" spans="1:8">
      <c r="A650" s="7">
        <v>2019</v>
      </c>
      <c r="B650" s="123" t="s">
        <v>537</v>
      </c>
      <c r="C650" s="123" t="s">
        <v>556</v>
      </c>
      <c r="D650" s="123" t="s">
        <v>577</v>
      </c>
      <c r="E650" s="123" t="s">
        <v>13</v>
      </c>
      <c r="F650" s="123" t="s">
        <v>13</v>
      </c>
      <c r="G650" s="7">
        <v>2727.6675987079998</v>
      </c>
      <c r="H650" s="123" t="s">
        <v>54</v>
      </c>
    </row>
    <row r="651" spans="1:8">
      <c r="A651" s="7">
        <v>2019</v>
      </c>
      <c r="B651" s="123" t="s">
        <v>537</v>
      </c>
      <c r="C651" s="123" t="s">
        <v>556</v>
      </c>
      <c r="D651" s="123" t="s">
        <v>578</v>
      </c>
      <c r="E651" s="123" t="s">
        <v>13</v>
      </c>
      <c r="F651" s="123" t="s">
        <v>13</v>
      </c>
      <c r="G651" s="7">
        <v>4606.2663075769997</v>
      </c>
      <c r="H651" s="123" t="s">
        <v>54</v>
      </c>
    </row>
    <row r="652" spans="1:8">
      <c r="A652" s="7">
        <v>2019</v>
      </c>
      <c r="B652" s="123" t="s">
        <v>537</v>
      </c>
      <c r="C652" s="123" t="s">
        <v>556</v>
      </c>
      <c r="D652" s="123" t="s">
        <v>579</v>
      </c>
      <c r="E652" s="123" t="s">
        <v>13</v>
      </c>
      <c r="F652" s="123" t="s">
        <v>13</v>
      </c>
      <c r="G652" s="7">
        <v>12099.166280019001</v>
      </c>
      <c r="H652" s="123" t="s">
        <v>54</v>
      </c>
    </row>
    <row r="653" spans="1:8">
      <c r="A653" s="7">
        <v>2019</v>
      </c>
      <c r="B653" s="123" t="s">
        <v>537</v>
      </c>
      <c r="C653" s="123" t="s">
        <v>556</v>
      </c>
      <c r="D653" s="123" t="s">
        <v>580</v>
      </c>
      <c r="E653" s="123" t="s">
        <v>13</v>
      </c>
      <c r="F653" s="123" t="s">
        <v>13</v>
      </c>
      <c r="G653" s="7">
        <v>1723.6002543459999</v>
      </c>
      <c r="H653" s="123" t="s">
        <v>54</v>
      </c>
    </row>
    <row r="654" spans="1:8">
      <c r="A654" s="7">
        <v>2019</v>
      </c>
      <c r="B654" s="123" t="s">
        <v>537</v>
      </c>
      <c r="C654" s="123" t="s">
        <v>556</v>
      </c>
      <c r="D654" s="123" t="s">
        <v>581</v>
      </c>
      <c r="E654" s="123" t="s">
        <v>13</v>
      </c>
      <c r="F654" s="123" t="s">
        <v>13</v>
      </c>
      <c r="G654" s="7">
        <v>4318.0694624580001</v>
      </c>
      <c r="H654" s="123" t="s">
        <v>54</v>
      </c>
    </row>
    <row r="655" spans="1:8">
      <c r="A655" s="7">
        <v>2019</v>
      </c>
      <c r="B655" s="123" t="s">
        <v>537</v>
      </c>
      <c r="C655" s="123" t="s">
        <v>562</v>
      </c>
      <c r="D655" s="123" t="s">
        <v>582</v>
      </c>
      <c r="E655" s="123" t="s">
        <v>13</v>
      </c>
      <c r="F655" s="123" t="s">
        <v>13</v>
      </c>
      <c r="G655" s="7">
        <v>4735.0610852589998</v>
      </c>
      <c r="H655" s="123" t="s">
        <v>54</v>
      </c>
    </row>
    <row r="656" spans="1:8">
      <c r="A656" s="7">
        <v>2019</v>
      </c>
      <c r="B656" s="123" t="s">
        <v>537</v>
      </c>
      <c r="C656" s="123" t="s">
        <v>562</v>
      </c>
      <c r="D656" s="123" t="s">
        <v>583</v>
      </c>
      <c r="E656" s="123" t="s">
        <v>13</v>
      </c>
      <c r="F656" s="123" t="s">
        <v>13</v>
      </c>
      <c r="G656" s="7">
        <v>4042.952655696</v>
      </c>
      <c r="H656" s="123" t="s">
        <v>54</v>
      </c>
    </row>
    <row r="657" spans="1:8">
      <c r="A657" s="7">
        <v>2019</v>
      </c>
      <c r="B657" s="123" t="s">
        <v>537</v>
      </c>
      <c r="C657" s="123" t="s">
        <v>562</v>
      </c>
      <c r="D657" s="123" t="s">
        <v>214</v>
      </c>
      <c r="E657" s="123" t="s">
        <v>13</v>
      </c>
      <c r="F657" s="123" t="s">
        <v>13</v>
      </c>
      <c r="G657" s="7">
        <v>2340.7164639990001</v>
      </c>
      <c r="H657" s="123" t="s">
        <v>54</v>
      </c>
    </row>
    <row r="658" spans="1:8">
      <c r="A658" s="7">
        <v>2019</v>
      </c>
      <c r="B658" s="123" t="s">
        <v>537</v>
      </c>
      <c r="C658" s="123" t="s">
        <v>562</v>
      </c>
      <c r="D658" s="123" t="s">
        <v>584</v>
      </c>
      <c r="E658" s="123" t="s">
        <v>13</v>
      </c>
      <c r="F658" s="123" t="s">
        <v>13</v>
      </c>
      <c r="G658" s="7">
        <v>1602.2610985270001</v>
      </c>
      <c r="H658" s="123" t="s">
        <v>54</v>
      </c>
    </row>
    <row r="659" spans="1:8">
      <c r="A659" s="7">
        <v>2019</v>
      </c>
      <c r="B659" s="123" t="s">
        <v>537</v>
      </c>
      <c r="C659" s="123" t="s">
        <v>565</v>
      </c>
      <c r="D659" s="123" t="s">
        <v>500</v>
      </c>
      <c r="E659" s="123" t="s">
        <v>13</v>
      </c>
      <c r="F659" s="123" t="s">
        <v>13</v>
      </c>
      <c r="G659" s="7">
        <v>1977.944873619</v>
      </c>
      <c r="H659" s="123" t="s">
        <v>54</v>
      </c>
    </row>
    <row r="660" spans="1:8" hidden="1">
      <c r="A660" s="7">
        <v>2019</v>
      </c>
      <c r="B660" s="123" t="s">
        <v>537</v>
      </c>
      <c r="C660" s="123" t="s">
        <v>585</v>
      </c>
      <c r="D660" s="123" t="s">
        <v>183</v>
      </c>
      <c r="E660" s="123" t="s">
        <v>13</v>
      </c>
      <c r="F660" s="123" t="s">
        <v>13</v>
      </c>
      <c r="G660" s="7"/>
      <c r="H660" s="123" t="s">
        <v>54</v>
      </c>
    </row>
    <row r="661" spans="1:8" hidden="1">
      <c r="A661" s="7">
        <v>2019</v>
      </c>
      <c r="B661" s="123" t="s">
        <v>642</v>
      </c>
      <c r="C661" s="123" t="s">
        <v>642</v>
      </c>
      <c r="D661" s="123" t="s">
        <v>642</v>
      </c>
      <c r="E661" s="123" t="s">
        <v>13</v>
      </c>
      <c r="F661" s="123" t="s">
        <v>13</v>
      </c>
      <c r="G661" s="7"/>
      <c r="H661" s="123" t="s">
        <v>54</v>
      </c>
    </row>
    <row r="662" spans="1:8" hidden="1">
      <c r="A662" s="7">
        <v>2020</v>
      </c>
      <c r="B662" s="123" t="s">
        <v>586</v>
      </c>
      <c r="C662" s="123" t="s">
        <v>586</v>
      </c>
      <c r="D662" s="123" t="s">
        <v>596</v>
      </c>
      <c r="E662" s="123" t="s">
        <v>13</v>
      </c>
      <c r="F662" s="123" t="s">
        <v>13</v>
      </c>
      <c r="G662" s="7"/>
      <c r="H662" s="123" t="s">
        <v>54</v>
      </c>
    </row>
    <row r="663" spans="1:8">
      <c r="A663" s="7">
        <v>2020</v>
      </c>
      <c r="B663" s="123" t="s">
        <v>586</v>
      </c>
      <c r="C663" s="123" t="s">
        <v>586</v>
      </c>
      <c r="D663" s="123" t="s">
        <v>87</v>
      </c>
      <c r="E663" s="123" t="s">
        <v>13</v>
      </c>
      <c r="F663" s="123" t="s">
        <v>13</v>
      </c>
      <c r="G663" s="7">
        <v>6341.143680446</v>
      </c>
      <c r="H663" s="123" t="s">
        <v>54</v>
      </c>
    </row>
    <row r="664" spans="1:8">
      <c r="A664" s="7">
        <v>2020</v>
      </c>
      <c r="B664" s="123" t="s">
        <v>586</v>
      </c>
      <c r="C664" s="123" t="s">
        <v>586</v>
      </c>
      <c r="D664" s="123" t="s">
        <v>88</v>
      </c>
      <c r="E664" s="123" t="s">
        <v>13</v>
      </c>
      <c r="F664" s="123" t="s">
        <v>13</v>
      </c>
      <c r="G664" s="7">
        <v>-6887.9157977149998</v>
      </c>
      <c r="H664" s="123" t="s">
        <v>54</v>
      </c>
    </row>
    <row r="665" spans="1:8" hidden="1">
      <c r="A665" s="7">
        <v>2020</v>
      </c>
      <c r="B665" s="123" t="s">
        <v>586</v>
      </c>
      <c r="C665" s="123" t="s">
        <v>586</v>
      </c>
      <c r="D665" s="123" t="s">
        <v>587</v>
      </c>
      <c r="E665" s="123" t="s">
        <v>13</v>
      </c>
      <c r="F665" s="123" t="s">
        <v>13</v>
      </c>
      <c r="G665" s="7"/>
      <c r="H665" s="123" t="s">
        <v>54</v>
      </c>
    </row>
    <row r="666" spans="1:8" hidden="1">
      <c r="A666" s="7">
        <v>2020</v>
      </c>
      <c r="B666" s="123" t="s">
        <v>586</v>
      </c>
      <c r="C666" s="123" t="s">
        <v>586</v>
      </c>
      <c r="D666" s="123" t="s">
        <v>597</v>
      </c>
      <c r="E666" s="123" t="s">
        <v>13</v>
      </c>
      <c r="F666" s="123" t="s">
        <v>13</v>
      </c>
      <c r="G666" s="7"/>
      <c r="H666" s="123" t="s">
        <v>54</v>
      </c>
    </row>
    <row r="667" spans="1:8">
      <c r="A667" s="7">
        <v>2020</v>
      </c>
      <c r="B667" s="123" t="s">
        <v>598</v>
      </c>
      <c r="C667" s="123" t="s">
        <v>598</v>
      </c>
      <c r="D667" s="123" t="s">
        <v>598</v>
      </c>
      <c r="E667" s="123" t="s">
        <v>13</v>
      </c>
      <c r="F667" s="123" t="s">
        <v>13</v>
      </c>
      <c r="G667" s="7">
        <v>-546.77211726899998</v>
      </c>
      <c r="H667" s="123" t="s">
        <v>54</v>
      </c>
    </row>
    <row r="668" spans="1:8">
      <c r="A668" s="7">
        <v>2020</v>
      </c>
      <c r="B668" s="123" t="s">
        <v>599</v>
      </c>
      <c r="C668" s="123" t="s">
        <v>599</v>
      </c>
      <c r="D668" s="123" t="s">
        <v>599</v>
      </c>
      <c r="E668" s="123" t="s">
        <v>13</v>
      </c>
      <c r="F668" s="123" t="s">
        <v>13</v>
      </c>
      <c r="G668" s="7">
        <v>-546.77211726899998</v>
      </c>
      <c r="H668" s="123" t="s">
        <v>54</v>
      </c>
    </row>
    <row r="669" spans="1:8" hidden="1">
      <c r="A669" s="7">
        <v>2020</v>
      </c>
      <c r="B669" s="123" t="s">
        <v>588</v>
      </c>
      <c r="C669" s="123" t="s">
        <v>588</v>
      </c>
      <c r="D669" s="123" t="s">
        <v>589</v>
      </c>
      <c r="E669" s="123" t="s">
        <v>13</v>
      </c>
      <c r="F669" s="123" t="s">
        <v>13</v>
      </c>
      <c r="G669" s="7"/>
      <c r="H669" s="123" t="s">
        <v>54</v>
      </c>
    </row>
    <row r="670" spans="1:8" hidden="1">
      <c r="A670" s="7">
        <v>2020</v>
      </c>
      <c r="B670" s="123" t="s">
        <v>588</v>
      </c>
      <c r="C670" s="123" t="s">
        <v>588</v>
      </c>
      <c r="D670" s="123" t="s">
        <v>591</v>
      </c>
      <c r="E670" s="123" t="s">
        <v>13</v>
      </c>
      <c r="F670" s="123" t="s">
        <v>13</v>
      </c>
      <c r="G670" s="7"/>
      <c r="H670" s="123" t="s">
        <v>54</v>
      </c>
    </row>
    <row r="671" spans="1:8">
      <c r="A671" s="7">
        <v>2020</v>
      </c>
      <c r="B671" s="123" t="s">
        <v>588</v>
      </c>
      <c r="C671" s="123" t="s">
        <v>588</v>
      </c>
      <c r="D671" s="123" t="s">
        <v>600</v>
      </c>
      <c r="E671" s="123" t="s">
        <v>13</v>
      </c>
      <c r="F671" s="123" t="s">
        <v>13</v>
      </c>
      <c r="G671" s="7">
        <v>-1929.162926833</v>
      </c>
      <c r="H671" s="123" t="s">
        <v>54</v>
      </c>
    </row>
    <row r="672" spans="1:8" hidden="1">
      <c r="A672" s="7">
        <v>2020</v>
      </c>
      <c r="B672" s="123" t="s">
        <v>588</v>
      </c>
      <c r="C672" s="123" t="s">
        <v>588</v>
      </c>
      <c r="D672" s="123" t="s">
        <v>601</v>
      </c>
      <c r="E672" s="123" t="s">
        <v>13</v>
      </c>
      <c r="F672" s="123" t="s">
        <v>13</v>
      </c>
      <c r="G672" s="7"/>
      <c r="H672" s="123" t="s">
        <v>54</v>
      </c>
    </row>
    <row r="673" spans="1:8">
      <c r="A673" s="7">
        <v>2020</v>
      </c>
      <c r="B673" s="123" t="s">
        <v>588</v>
      </c>
      <c r="C673" s="123" t="s">
        <v>588</v>
      </c>
      <c r="D673" s="123" t="s">
        <v>592</v>
      </c>
      <c r="E673" s="123" t="s">
        <v>13</v>
      </c>
      <c r="F673" s="123" t="s">
        <v>13</v>
      </c>
      <c r="G673" s="7">
        <v>-496.69930978600001</v>
      </c>
      <c r="H673" s="123" t="s">
        <v>54</v>
      </c>
    </row>
    <row r="674" spans="1:8">
      <c r="A674" s="7">
        <v>2020</v>
      </c>
      <c r="B674" s="123" t="s">
        <v>588</v>
      </c>
      <c r="C674" s="123" t="s">
        <v>588</v>
      </c>
      <c r="D674" s="123" t="s">
        <v>602</v>
      </c>
      <c r="E674" s="123" t="s">
        <v>13</v>
      </c>
      <c r="F674" s="123" t="s">
        <v>13</v>
      </c>
      <c r="G674" s="7">
        <v>62479.633660006002</v>
      </c>
      <c r="H674" s="123" t="s">
        <v>54</v>
      </c>
    </row>
    <row r="675" spans="1:8">
      <c r="A675" s="7">
        <v>2020</v>
      </c>
      <c r="B675" s="123" t="s">
        <v>588</v>
      </c>
      <c r="C675" s="123" t="s">
        <v>588</v>
      </c>
      <c r="D675" s="123" t="s">
        <v>603</v>
      </c>
      <c r="E675" s="123" t="s">
        <v>13</v>
      </c>
      <c r="F675" s="123" t="s">
        <v>13</v>
      </c>
      <c r="G675" s="7">
        <v>7515.4830989960001</v>
      </c>
      <c r="H675" s="123" t="s">
        <v>54</v>
      </c>
    </row>
    <row r="676" spans="1:8">
      <c r="A676" s="7">
        <v>2020</v>
      </c>
      <c r="B676" s="123" t="s">
        <v>588</v>
      </c>
      <c r="C676" s="123" t="s">
        <v>588</v>
      </c>
      <c r="D676" s="123" t="s">
        <v>604</v>
      </c>
      <c r="E676" s="123" t="s">
        <v>13</v>
      </c>
      <c r="F676" s="123" t="s">
        <v>13</v>
      </c>
      <c r="G676" s="7">
        <v>1049.8132461299999</v>
      </c>
      <c r="H676" s="123" t="s">
        <v>54</v>
      </c>
    </row>
    <row r="677" spans="1:8" hidden="1">
      <c r="A677" s="7">
        <v>2020</v>
      </c>
      <c r="B677" s="123" t="s">
        <v>588</v>
      </c>
      <c r="C677" s="123" t="s">
        <v>588</v>
      </c>
      <c r="D677" s="123" t="s">
        <v>605</v>
      </c>
      <c r="E677" s="123" t="s">
        <v>13</v>
      </c>
      <c r="F677" s="123" t="s">
        <v>13</v>
      </c>
      <c r="G677" s="7"/>
      <c r="H677" s="123" t="s">
        <v>54</v>
      </c>
    </row>
    <row r="678" spans="1:8" hidden="1">
      <c r="A678" s="7">
        <v>2020</v>
      </c>
      <c r="B678" s="123" t="s">
        <v>588</v>
      </c>
      <c r="C678" s="123" t="s">
        <v>588</v>
      </c>
      <c r="D678" s="123" t="s">
        <v>606</v>
      </c>
      <c r="E678" s="123" t="s">
        <v>13</v>
      </c>
      <c r="F678" s="123" t="s">
        <v>13</v>
      </c>
      <c r="G678" s="7"/>
      <c r="H678" s="123" t="s">
        <v>54</v>
      </c>
    </row>
    <row r="679" spans="1:8">
      <c r="A679" s="7">
        <v>2020</v>
      </c>
      <c r="B679" s="123" t="s">
        <v>607</v>
      </c>
      <c r="C679" s="123" t="s">
        <v>607</v>
      </c>
      <c r="D679" s="123" t="s">
        <v>608</v>
      </c>
      <c r="E679" s="123" t="s">
        <v>13</v>
      </c>
      <c r="F679" s="123" t="s">
        <v>13</v>
      </c>
      <c r="G679" s="7">
        <v>45143.431833538001</v>
      </c>
      <c r="H679" s="123" t="s">
        <v>54</v>
      </c>
    </row>
    <row r="680" spans="1:8" hidden="1">
      <c r="A680" s="7">
        <v>2020</v>
      </c>
      <c r="B680" s="123" t="s">
        <v>607</v>
      </c>
      <c r="C680" s="123" t="s">
        <v>607</v>
      </c>
      <c r="D680" s="123" t="s">
        <v>609</v>
      </c>
      <c r="E680" s="123" t="s">
        <v>13</v>
      </c>
      <c r="F680" s="123" t="s">
        <v>13</v>
      </c>
      <c r="G680" s="7"/>
      <c r="H680" s="123" t="s">
        <v>54</v>
      </c>
    </row>
    <row r="681" spans="1:8" hidden="1">
      <c r="A681" s="7">
        <v>2020</v>
      </c>
      <c r="B681" s="123" t="s">
        <v>607</v>
      </c>
      <c r="C681" s="123" t="s">
        <v>607</v>
      </c>
      <c r="D681" s="123" t="s">
        <v>610</v>
      </c>
      <c r="E681" s="123" t="s">
        <v>13</v>
      </c>
      <c r="F681" s="123" t="s">
        <v>13</v>
      </c>
      <c r="G681" s="7"/>
      <c r="H681" s="123" t="s">
        <v>54</v>
      </c>
    </row>
    <row r="682" spans="1:8">
      <c r="A682" s="7">
        <v>2020</v>
      </c>
      <c r="B682" s="123" t="s">
        <v>530</v>
      </c>
      <c r="C682" s="123" t="s">
        <v>530</v>
      </c>
      <c r="D682" s="123" t="s">
        <v>530</v>
      </c>
      <c r="E682" s="123" t="s">
        <v>13</v>
      </c>
      <c r="F682" s="123" t="s">
        <v>13</v>
      </c>
      <c r="G682" s="7">
        <v>-11048.678392383001</v>
      </c>
      <c r="H682" s="123" t="s">
        <v>54</v>
      </c>
    </row>
    <row r="683" spans="1:8">
      <c r="A683" s="7">
        <v>2020</v>
      </c>
      <c r="B683" s="123" t="s">
        <v>611</v>
      </c>
      <c r="C683" s="123" t="s">
        <v>611</v>
      </c>
      <c r="D683" s="123" t="s">
        <v>611</v>
      </c>
      <c r="E683" s="123" t="s">
        <v>13</v>
      </c>
      <c r="F683" s="123" t="s">
        <v>13</v>
      </c>
      <c r="G683" s="7">
        <v>102167.049092399</v>
      </c>
      <c r="H683" s="123" t="s">
        <v>54</v>
      </c>
    </row>
    <row r="684" spans="1:8">
      <c r="A684" s="7">
        <v>2020</v>
      </c>
      <c r="B684" s="123" t="s">
        <v>537</v>
      </c>
      <c r="C684" s="123" t="s">
        <v>538</v>
      </c>
      <c r="D684" s="123" t="s">
        <v>539</v>
      </c>
      <c r="E684" s="123" t="s">
        <v>13</v>
      </c>
      <c r="F684" s="123" t="s">
        <v>13</v>
      </c>
      <c r="G684" s="7">
        <v>769.15491799599999</v>
      </c>
      <c r="H684" s="123" t="s">
        <v>54</v>
      </c>
    </row>
    <row r="685" spans="1:8">
      <c r="A685" s="7">
        <v>2020</v>
      </c>
      <c r="B685" s="123" t="s">
        <v>537</v>
      </c>
      <c r="C685" s="123" t="s">
        <v>538</v>
      </c>
      <c r="D685" s="123" t="s">
        <v>542</v>
      </c>
      <c r="E685" s="123" t="s">
        <v>13</v>
      </c>
      <c r="F685" s="123" t="s">
        <v>13</v>
      </c>
      <c r="G685" s="7">
        <v>3817.8728021520001</v>
      </c>
      <c r="H685" s="123" t="s">
        <v>54</v>
      </c>
    </row>
    <row r="686" spans="1:8">
      <c r="A686" s="7">
        <v>2020</v>
      </c>
      <c r="B686" s="123" t="s">
        <v>537</v>
      </c>
      <c r="C686" s="123" t="s">
        <v>538</v>
      </c>
      <c r="D686" s="123" t="s">
        <v>543</v>
      </c>
      <c r="E686" s="123" t="s">
        <v>13</v>
      </c>
      <c r="F686" s="123" t="s">
        <v>13</v>
      </c>
      <c r="G686" s="7">
        <v>132.78456461100001</v>
      </c>
      <c r="H686" s="123" t="s">
        <v>54</v>
      </c>
    </row>
    <row r="687" spans="1:8">
      <c r="A687" s="7">
        <v>2020</v>
      </c>
      <c r="B687" s="123" t="s">
        <v>537</v>
      </c>
      <c r="C687" s="123" t="s">
        <v>538</v>
      </c>
      <c r="D687" s="123" t="s">
        <v>544</v>
      </c>
      <c r="E687" s="123" t="s">
        <v>13</v>
      </c>
      <c r="F687" s="123" t="s">
        <v>13</v>
      </c>
      <c r="G687" s="7">
        <v>1163.666112097</v>
      </c>
      <c r="H687" s="123" t="s">
        <v>54</v>
      </c>
    </row>
    <row r="688" spans="1:8">
      <c r="A688" s="7">
        <v>2020</v>
      </c>
      <c r="B688" s="123" t="s">
        <v>537</v>
      </c>
      <c r="C688" s="123" t="s">
        <v>538</v>
      </c>
      <c r="D688" s="123" t="s">
        <v>545</v>
      </c>
      <c r="E688" s="123" t="s">
        <v>13</v>
      </c>
      <c r="F688" s="123" t="s">
        <v>13</v>
      </c>
      <c r="G688" s="7">
        <v>571.87748856099995</v>
      </c>
      <c r="H688" s="123" t="s">
        <v>54</v>
      </c>
    </row>
    <row r="689" spans="1:8">
      <c r="A689" s="7">
        <v>2020</v>
      </c>
      <c r="B689" s="123" t="s">
        <v>537</v>
      </c>
      <c r="C689" s="123" t="s">
        <v>538</v>
      </c>
      <c r="D689" s="123" t="s">
        <v>546</v>
      </c>
      <c r="E689" s="123" t="s">
        <v>13</v>
      </c>
      <c r="F689" s="123" t="s">
        <v>13</v>
      </c>
      <c r="G689" s="7">
        <v>3510.5164883409998</v>
      </c>
      <c r="H689" s="123" t="s">
        <v>54</v>
      </c>
    </row>
    <row r="690" spans="1:8">
      <c r="A690" s="7">
        <v>2020</v>
      </c>
      <c r="B690" s="123" t="s">
        <v>537</v>
      </c>
      <c r="C690" s="123" t="s">
        <v>538</v>
      </c>
      <c r="D690" s="123" t="s">
        <v>547</v>
      </c>
      <c r="E690" s="123" t="s">
        <v>13</v>
      </c>
      <c r="F690" s="123" t="s">
        <v>13</v>
      </c>
      <c r="G690" s="7">
        <v>906.61161296399996</v>
      </c>
      <c r="H690" s="123" t="s">
        <v>54</v>
      </c>
    </row>
    <row r="691" spans="1:8">
      <c r="A691" s="7">
        <v>2020</v>
      </c>
      <c r="B691" s="123" t="s">
        <v>537</v>
      </c>
      <c r="C691" s="123" t="s">
        <v>538</v>
      </c>
      <c r="D691" s="123" t="s">
        <v>548</v>
      </c>
      <c r="E691" s="123" t="s">
        <v>13</v>
      </c>
      <c r="F691" s="123" t="s">
        <v>13</v>
      </c>
      <c r="G691" s="7">
        <v>2488.3678947919998</v>
      </c>
      <c r="H691" s="123" t="s">
        <v>54</v>
      </c>
    </row>
    <row r="692" spans="1:8">
      <c r="A692" s="7">
        <v>2020</v>
      </c>
      <c r="B692" s="123" t="s">
        <v>537</v>
      </c>
      <c r="C692" s="123" t="s">
        <v>538</v>
      </c>
      <c r="D692" s="123" t="s">
        <v>550</v>
      </c>
      <c r="E692" s="123" t="s">
        <v>13</v>
      </c>
      <c r="F692" s="123" t="s">
        <v>13</v>
      </c>
      <c r="G692" s="7">
        <v>2940.1236019500002</v>
      </c>
      <c r="H692" s="123" t="s">
        <v>54</v>
      </c>
    </row>
    <row r="693" spans="1:8">
      <c r="A693" s="7">
        <v>2020</v>
      </c>
      <c r="B693" s="123" t="s">
        <v>537</v>
      </c>
      <c r="C693" s="123" t="s">
        <v>538</v>
      </c>
      <c r="D693" s="123" t="s">
        <v>551</v>
      </c>
      <c r="E693" s="123" t="s">
        <v>13</v>
      </c>
      <c r="F693" s="123" t="s">
        <v>13</v>
      </c>
      <c r="G693" s="7">
        <v>932.41749184699995</v>
      </c>
      <c r="H693" s="123" t="s">
        <v>54</v>
      </c>
    </row>
    <row r="694" spans="1:8">
      <c r="A694" s="7">
        <v>2020</v>
      </c>
      <c r="B694" s="123" t="s">
        <v>537</v>
      </c>
      <c r="C694" s="123" t="s">
        <v>538</v>
      </c>
      <c r="D694" s="123" t="s">
        <v>552</v>
      </c>
      <c r="E694" s="123" t="s">
        <v>13</v>
      </c>
      <c r="F694" s="123" t="s">
        <v>13</v>
      </c>
      <c r="G694" s="7">
        <v>4415.9054877540002</v>
      </c>
      <c r="H694" s="123" t="s">
        <v>54</v>
      </c>
    </row>
    <row r="695" spans="1:8">
      <c r="A695" s="7">
        <v>2020</v>
      </c>
      <c r="B695" s="123" t="s">
        <v>537</v>
      </c>
      <c r="C695" s="123" t="s">
        <v>538</v>
      </c>
      <c r="D695" s="123" t="s">
        <v>567</v>
      </c>
      <c r="E695" s="123" t="s">
        <v>13</v>
      </c>
      <c r="F695" s="123" t="s">
        <v>13</v>
      </c>
      <c r="G695" s="7">
        <v>111.781810393</v>
      </c>
      <c r="H695" s="123" t="s">
        <v>54</v>
      </c>
    </row>
    <row r="696" spans="1:8">
      <c r="A696" s="7">
        <v>2020</v>
      </c>
      <c r="B696" s="123" t="s">
        <v>537</v>
      </c>
      <c r="C696" s="123" t="s">
        <v>538</v>
      </c>
      <c r="D696" s="123" t="s">
        <v>568</v>
      </c>
      <c r="E696" s="123" t="s">
        <v>13</v>
      </c>
      <c r="F696" s="123" t="s">
        <v>13</v>
      </c>
      <c r="G696" s="7">
        <v>2217.9956409040001</v>
      </c>
      <c r="H696" s="123" t="s">
        <v>54</v>
      </c>
    </row>
    <row r="697" spans="1:8">
      <c r="A697" s="7">
        <v>2020</v>
      </c>
      <c r="B697" s="123" t="s">
        <v>537</v>
      </c>
      <c r="C697" s="123" t="s">
        <v>538</v>
      </c>
      <c r="D697" s="123" t="s">
        <v>566</v>
      </c>
      <c r="E697" s="123" t="s">
        <v>13</v>
      </c>
      <c r="F697" s="123" t="s">
        <v>13</v>
      </c>
      <c r="G697" s="7">
        <v>388.38942682200002</v>
      </c>
      <c r="H697" s="123" t="s">
        <v>54</v>
      </c>
    </row>
    <row r="698" spans="1:8" hidden="1">
      <c r="A698" s="7">
        <v>2020</v>
      </c>
      <c r="B698" s="123" t="s">
        <v>537</v>
      </c>
      <c r="C698" s="123" t="s">
        <v>553</v>
      </c>
      <c r="D698" s="123" t="s">
        <v>554</v>
      </c>
      <c r="E698" s="123" t="s">
        <v>13</v>
      </c>
      <c r="F698" s="123" t="s">
        <v>13</v>
      </c>
      <c r="G698" s="7"/>
      <c r="H698" s="123" t="s">
        <v>54</v>
      </c>
    </row>
    <row r="699" spans="1:8">
      <c r="A699" s="7">
        <v>2020</v>
      </c>
      <c r="B699" s="123" t="s">
        <v>537</v>
      </c>
      <c r="C699" s="123" t="s">
        <v>553</v>
      </c>
      <c r="D699" s="123" t="s">
        <v>555</v>
      </c>
      <c r="E699" s="123" t="s">
        <v>13</v>
      </c>
      <c r="F699" s="123" t="s">
        <v>13</v>
      </c>
      <c r="G699" s="7">
        <v>4.977827778</v>
      </c>
      <c r="H699" s="123" t="s">
        <v>54</v>
      </c>
    </row>
    <row r="700" spans="1:8">
      <c r="A700" s="7">
        <v>2020</v>
      </c>
      <c r="B700" s="123" t="s">
        <v>537</v>
      </c>
      <c r="C700" s="123" t="s">
        <v>553</v>
      </c>
      <c r="D700" s="123" t="s">
        <v>560</v>
      </c>
      <c r="E700" s="123" t="s">
        <v>13</v>
      </c>
      <c r="F700" s="123" t="s">
        <v>13</v>
      </c>
      <c r="G700" s="7">
        <v>165.516562666</v>
      </c>
      <c r="H700" s="123" t="s">
        <v>54</v>
      </c>
    </row>
    <row r="701" spans="1:8">
      <c r="A701" s="7">
        <v>2020</v>
      </c>
      <c r="B701" s="123" t="s">
        <v>537</v>
      </c>
      <c r="C701" s="123" t="s">
        <v>553</v>
      </c>
      <c r="D701" s="123" t="s">
        <v>559</v>
      </c>
      <c r="E701" s="123" t="s">
        <v>13</v>
      </c>
      <c r="F701" s="123" t="s">
        <v>13</v>
      </c>
      <c r="G701" s="7">
        <v>1.1353090610000001</v>
      </c>
      <c r="H701" s="123" t="s">
        <v>54</v>
      </c>
    </row>
    <row r="702" spans="1:8">
      <c r="A702" s="7">
        <v>2020</v>
      </c>
      <c r="B702" s="123" t="s">
        <v>537</v>
      </c>
      <c r="C702" s="123" t="s">
        <v>553</v>
      </c>
      <c r="D702" s="123" t="s">
        <v>188</v>
      </c>
      <c r="E702" s="123" t="s">
        <v>13</v>
      </c>
      <c r="F702" s="123" t="s">
        <v>13</v>
      </c>
      <c r="G702" s="7">
        <v>173.63896698900001</v>
      </c>
      <c r="H702" s="123" t="s">
        <v>54</v>
      </c>
    </row>
    <row r="703" spans="1:8" hidden="1">
      <c r="A703" s="7">
        <v>2020</v>
      </c>
      <c r="B703" s="123" t="s">
        <v>537</v>
      </c>
      <c r="C703" s="123" t="s">
        <v>553</v>
      </c>
      <c r="D703" s="123" t="s">
        <v>571</v>
      </c>
      <c r="E703" s="123" t="s">
        <v>13</v>
      </c>
      <c r="F703" s="123" t="s">
        <v>13</v>
      </c>
      <c r="G703" s="7"/>
      <c r="H703" s="123" t="s">
        <v>54</v>
      </c>
    </row>
    <row r="704" spans="1:8" hidden="1">
      <c r="A704" s="7">
        <v>2020</v>
      </c>
      <c r="B704" s="123" t="s">
        <v>537</v>
      </c>
      <c r="C704" s="123" t="s">
        <v>553</v>
      </c>
      <c r="D704" s="123" t="s">
        <v>573</v>
      </c>
      <c r="E704" s="123" t="s">
        <v>13</v>
      </c>
      <c r="F704" s="123" t="s">
        <v>13</v>
      </c>
      <c r="G704" s="7"/>
      <c r="H704" s="123" t="s">
        <v>54</v>
      </c>
    </row>
    <row r="705" spans="1:8" hidden="1">
      <c r="A705" s="7">
        <v>2020</v>
      </c>
      <c r="B705" s="123" t="s">
        <v>537</v>
      </c>
      <c r="C705" s="123" t="s">
        <v>553</v>
      </c>
      <c r="D705" s="123" t="s">
        <v>558</v>
      </c>
      <c r="E705" s="123" t="s">
        <v>13</v>
      </c>
      <c r="F705" s="123" t="s">
        <v>13</v>
      </c>
      <c r="G705" s="7"/>
      <c r="H705" s="123" t="s">
        <v>54</v>
      </c>
    </row>
    <row r="706" spans="1:8" hidden="1">
      <c r="A706" s="7">
        <v>2020</v>
      </c>
      <c r="B706" s="123" t="s">
        <v>537</v>
      </c>
      <c r="C706" s="123" t="s">
        <v>553</v>
      </c>
      <c r="D706" s="123" t="s">
        <v>191</v>
      </c>
      <c r="E706" s="123" t="s">
        <v>13</v>
      </c>
      <c r="F706" s="123" t="s">
        <v>13</v>
      </c>
      <c r="G706" s="7"/>
      <c r="H706" s="123" t="s">
        <v>54</v>
      </c>
    </row>
    <row r="707" spans="1:8" hidden="1">
      <c r="A707" s="7">
        <v>2020</v>
      </c>
      <c r="B707" s="123" t="s">
        <v>537</v>
      </c>
      <c r="C707" s="123" t="s">
        <v>553</v>
      </c>
      <c r="D707" s="123" t="s">
        <v>561</v>
      </c>
      <c r="E707" s="123" t="s">
        <v>13</v>
      </c>
      <c r="F707" s="123" t="s">
        <v>13</v>
      </c>
      <c r="G707" s="7"/>
      <c r="H707" s="123" t="s">
        <v>54</v>
      </c>
    </row>
    <row r="708" spans="1:8">
      <c r="A708" s="7">
        <v>2020</v>
      </c>
      <c r="B708" s="123" t="s">
        <v>537</v>
      </c>
      <c r="C708" s="123" t="s">
        <v>564</v>
      </c>
      <c r="D708" s="123" t="s">
        <v>180</v>
      </c>
      <c r="E708" s="123" t="s">
        <v>13</v>
      </c>
      <c r="F708" s="123" t="s">
        <v>13</v>
      </c>
      <c r="G708" s="7">
        <v>31289.200385628999</v>
      </c>
      <c r="H708" s="123" t="s">
        <v>54</v>
      </c>
    </row>
    <row r="709" spans="1:8">
      <c r="A709" s="7">
        <v>2020</v>
      </c>
      <c r="B709" s="123" t="s">
        <v>537</v>
      </c>
      <c r="C709" s="123" t="s">
        <v>556</v>
      </c>
      <c r="D709" s="123" t="s">
        <v>576</v>
      </c>
      <c r="E709" s="123" t="s">
        <v>13</v>
      </c>
      <c r="F709" s="123" t="s">
        <v>13</v>
      </c>
      <c r="G709" s="7">
        <v>8417.3886464299994</v>
      </c>
      <c r="H709" s="123" t="s">
        <v>54</v>
      </c>
    </row>
    <row r="710" spans="1:8">
      <c r="A710" s="7">
        <v>2020</v>
      </c>
      <c r="B710" s="123" t="s">
        <v>537</v>
      </c>
      <c r="C710" s="123" t="s">
        <v>556</v>
      </c>
      <c r="D710" s="123" t="s">
        <v>577</v>
      </c>
      <c r="E710" s="123" t="s">
        <v>13</v>
      </c>
      <c r="F710" s="123" t="s">
        <v>13</v>
      </c>
      <c r="G710" s="7">
        <v>1990.5021908470001</v>
      </c>
      <c r="H710" s="123" t="s">
        <v>54</v>
      </c>
    </row>
    <row r="711" spans="1:8">
      <c r="A711" s="7">
        <v>2020</v>
      </c>
      <c r="B711" s="123" t="s">
        <v>537</v>
      </c>
      <c r="C711" s="123" t="s">
        <v>556</v>
      </c>
      <c r="D711" s="123" t="s">
        <v>578</v>
      </c>
      <c r="E711" s="123" t="s">
        <v>13</v>
      </c>
      <c r="F711" s="123" t="s">
        <v>13</v>
      </c>
      <c r="G711" s="7">
        <v>3502.5695002590001</v>
      </c>
      <c r="H711" s="123" t="s">
        <v>54</v>
      </c>
    </row>
    <row r="712" spans="1:8">
      <c r="A712" s="7">
        <v>2020</v>
      </c>
      <c r="B712" s="123" t="s">
        <v>537</v>
      </c>
      <c r="C712" s="123" t="s">
        <v>556</v>
      </c>
      <c r="D712" s="123" t="s">
        <v>579</v>
      </c>
      <c r="E712" s="123" t="s">
        <v>13</v>
      </c>
      <c r="F712" s="123" t="s">
        <v>13</v>
      </c>
      <c r="G712" s="7">
        <v>14198.822476534</v>
      </c>
      <c r="H712" s="123" t="s">
        <v>54</v>
      </c>
    </row>
    <row r="713" spans="1:8">
      <c r="A713" s="7">
        <v>2020</v>
      </c>
      <c r="B713" s="123" t="s">
        <v>537</v>
      </c>
      <c r="C713" s="123" t="s">
        <v>556</v>
      </c>
      <c r="D713" s="123" t="s">
        <v>580</v>
      </c>
      <c r="E713" s="123" t="s">
        <v>13</v>
      </c>
      <c r="F713" s="123" t="s">
        <v>13</v>
      </c>
      <c r="G713" s="7">
        <v>1848.3733655230001</v>
      </c>
      <c r="H713" s="123" t="s">
        <v>54</v>
      </c>
    </row>
    <row r="714" spans="1:8">
      <c r="A714" s="7">
        <v>2020</v>
      </c>
      <c r="B714" s="123" t="s">
        <v>537</v>
      </c>
      <c r="C714" s="123" t="s">
        <v>556</v>
      </c>
      <c r="D714" s="123" t="s">
        <v>581</v>
      </c>
      <c r="E714" s="123" t="s">
        <v>13</v>
      </c>
      <c r="F714" s="123" t="s">
        <v>13</v>
      </c>
      <c r="G714" s="7">
        <v>3572.171143136</v>
      </c>
      <c r="H714" s="123" t="s">
        <v>54</v>
      </c>
    </row>
    <row r="715" spans="1:8">
      <c r="A715" s="7">
        <v>2020</v>
      </c>
      <c r="B715" s="123" t="s">
        <v>537</v>
      </c>
      <c r="C715" s="123" t="s">
        <v>562</v>
      </c>
      <c r="D715" s="123" t="s">
        <v>582</v>
      </c>
      <c r="E715" s="123" t="s">
        <v>13</v>
      </c>
      <c r="F715" s="123" t="s">
        <v>13</v>
      </c>
      <c r="G715" s="7">
        <v>4371.4110874449998</v>
      </c>
      <c r="H715" s="123" t="s">
        <v>54</v>
      </c>
    </row>
    <row r="716" spans="1:8">
      <c r="A716" s="7">
        <v>2020</v>
      </c>
      <c r="B716" s="123" t="s">
        <v>537</v>
      </c>
      <c r="C716" s="123" t="s">
        <v>562</v>
      </c>
      <c r="D716" s="123" t="s">
        <v>583</v>
      </c>
      <c r="E716" s="123" t="s">
        <v>13</v>
      </c>
      <c r="F716" s="123" t="s">
        <v>13</v>
      </c>
      <c r="G716" s="7">
        <v>3547.0202357980002</v>
      </c>
      <c r="H716" s="123" t="s">
        <v>54</v>
      </c>
    </row>
    <row r="717" spans="1:8">
      <c r="A717" s="7">
        <v>2020</v>
      </c>
      <c r="B717" s="123" t="s">
        <v>537</v>
      </c>
      <c r="C717" s="123" t="s">
        <v>562</v>
      </c>
      <c r="D717" s="123" t="s">
        <v>214</v>
      </c>
      <c r="E717" s="123" t="s">
        <v>13</v>
      </c>
      <c r="F717" s="123" t="s">
        <v>13</v>
      </c>
      <c r="G717" s="7">
        <v>1935.6155753529999</v>
      </c>
      <c r="H717" s="123" t="s">
        <v>54</v>
      </c>
    </row>
    <row r="718" spans="1:8">
      <c r="A718" s="7">
        <v>2020</v>
      </c>
      <c r="B718" s="123" t="s">
        <v>537</v>
      </c>
      <c r="C718" s="123" t="s">
        <v>562</v>
      </c>
      <c r="D718" s="123" t="s">
        <v>584</v>
      </c>
      <c r="E718" s="123" t="s">
        <v>13</v>
      </c>
      <c r="F718" s="123" t="s">
        <v>13</v>
      </c>
      <c r="G718" s="7">
        <v>1630.8354829540001</v>
      </c>
      <c r="H718" s="123" t="s">
        <v>54</v>
      </c>
    </row>
    <row r="719" spans="1:8">
      <c r="A719" s="7">
        <v>2020</v>
      </c>
      <c r="B719" s="123" t="s">
        <v>537</v>
      </c>
      <c r="C719" s="123" t="s">
        <v>565</v>
      </c>
      <c r="D719" s="123" t="s">
        <v>500</v>
      </c>
      <c r="E719" s="123" t="s">
        <v>13</v>
      </c>
      <c r="F719" s="123" t="s">
        <v>13</v>
      </c>
      <c r="G719" s="7">
        <v>2037.8736526170001</v>
      </c>
      <c r="H719" s="123" t="s">
        <v>54</v>
      </c>
    </row>
    <row r="720" spans="1:8" hidden="1">
      <c r="A720" s="7">
        <v>2020</v>
      </c>
      <c r="B720" s="123" t="s">
        <v>537</v>
      </c>
      <c r="C720" s="123" t="s">
        <v>585</v>
      </c>
      <c r="D720" s="123" t="s">
        <v>183</v>
      </c>
      <c r="E720" s="123" t="s">
        <v>13</v>
      </c>
      <c r="F720" s="123" t="s">
        <v>13</v>
      </c>
      <c r="G720" s="7"/>
      <c r="H720" s="123" t="s">
        <v>54</v>
      </c>
    </row>
    <row r="721" spans="1:8" hidden="1">
      <c r="A721" s="7">
        <v>2020</v>
      </c>
      <c r="B721" s="123" t="s">
        <v>642</v>
      </c>
      <c r="C721" s="123" t="s">
        <v>642</v>
      </c>
      <c r="D721" s="123" t="s">
        <v>642</v>
      </c>
      <c r="E721" s="123" t="s">
        <v>13</v>
      </c>
      <c r="F721" s="123" t="s">
        <v>13</v>
      </c>
      <c r="G721" s="7"/>
      <c r="H721" s="123" t="s">
        <v>54</v>
      </c>
    </row>
    <row r="722" spans="1:8" hidden="1">
      <c r="A722" s="7">
        <v>2021</v>
      </c>
      <c r="B722" s="123" t="s">
        <v>586</v>
      </c>
      <c r="C722" s="123" t="s">
        <v>586</v>
      </c>
      <c r="D722" s="123" t="s">
        <v>596</v>
      </c>
      <c r="E722" s="123" t="s">
        <v>13</v>
      </c>
      <c r="F722" s="123" t="s">
        <v>13</v>
      </c>
      <c r="G722" s="7"/>
      <c r="H722" s="123" t="s">
        <v>54</v>
      </c>
    </row>
    <row r="723" spans="1:8">
      <c r="A723" s="7">
        <v>2021</v>
      </c>
      <c r="B723" s="123" t="s">
        <v>586</v>
      </c>
      <c r="C723" s="123" t="s">
        <v>586</v>
      </c>
      <c r="D723" s="123" t="s">
        <v>87</v>
      </c>
      <c r="E723" s="123" t="s">
        <v>13</v>
      </c>
      <c r="F723" s="123" t="s">
        <v>13</v>
      </c>
      <c r="G723" s="7">
        <v>8824.1634675730002</v>
      </c>
      <c r="H723" s="123" t="s">
        <v>54</v>
      </c>
    </row>
    <row r="724" spans="1:8">
      <c r="A724" s="7">
        <v>2021</v>
      </c>
      <c r="B724" s="123" t="s">
        <v>586</v>
      </c>
      <c r="C724" s="123" t="s">
        <v>586</v>
      </c>
      <c r="D724" s="123" t="s">
        <v>88</v>
      </c>
      <c r="E724" s="123" t="s">
        <v>13</v>
      </c>
      <c r="F724" s="123" t="s">
        <v>13</v>
      </c>
      <c r="G724" s="7">
        <v>-3107.7995112369999</v>
      </c>
      <c r="H724" s="123" t="s">
        <v>54</v>
      </c>
    </row>
    <row r="725" spans="1:8" hidden="1">
      <c r="A725" s="7">
        <v>2021</v>
      </c>
      <c r="B725" s="123" t="s">
        <v>586</v>
      </c>
      <c r="C725" s="123" t="s">
        <v>586</v>
      </c>
      <c r="D725" s="123" t="s">
        <v>587</v>
      </c>
      <c r="E725" s="123" t="s">
        <v>13</v>
      </c>
      <c r="F725" s="123" t="s">
        <v>13</v>
      </c>
      <c r="G725" s="7"/>
      <c r="H725" s="123" t="s">
        <v>54</v>
      </c>
    </row>
    <row r="726" spans="1:8" hidden="1">
      <c r="A726" s="7">
        <v>2021</v>
      </c>
      <c r="B726" s="123" t="s">
        <v>586</v>
      </c>
      <c r="C726" s="123" t="s">
        <v>586</v>
      </c>
      <c r="D726" s="123" t="s">
        <v>597</v>
      </c>
      <c r="E726" s="123" t="s">
        <v>13</v>
      </c>
      <c r="F726" s="123" t="s">
        <v>13</v>
      </c>
      <c r="G726" s="7"/>
      <c r="H726" s="123" t="s">
        <v>54</v>
      </c>
    </row>
    <row r="727" spans="1:8">
      <c r="A727" s="7">
        <v>2021</v>
      </c>
      <c r="B727" s="123" t="s">
        <v>598</v>
      </c>
      <c r="C727" s="123" t="s">
        <v>598</v>
      </c>
      <c r="D727" s="123" t="s">
        <v>598</v>
      </c>
      <c r="E727" s="123" t="s">
        <v>13</v>
      </c>
      <c r="F727" s="123" t="s">
        <v>13</v>
      </c>
      <c r="G727" s="7">
        <v>5716.3639563349998</v>
      </c>
      <c r="H727" s="123" t="s">
        <v>54</v>
      </c>
    </row>
    <row r="728" spans="1:8">
      <c r="A728" s="7">
        <v>2021</v>
      </c>
      <c r="B728" s="123" t="s">
        <v>599</v>
      </c>
      <c r="C728" s="123" t="s">
        <v>599</v>
      </c>
      <c r="D728" s="123" t="s">
        <v>599</v>
      </c>
      <c r="E728" s="123" t="s">
        <v>13</v>
      </c>
      <c r="F728" s="123" t="s">
        <v>13</v>
      </c>
      <c r="G728" s="7">
        <v>5716.3639563349998</v>
      </c>
      <c r="H728" s="123" t="s">
        <v>54</v>
      </c>
    </row>
    <row r="729" spans="1:8" hidden="1">
      <c r="A729" s="7">
        <v>2021</v>
      </c>
      <c r="B729" s="123" t="s">
        <v>588</v>
      </c>
      <c r="C729" s="123" t="s">
        <v>588</v>
      </c>
      <c r="D729" s="123" t="s">
        <v>589</v>
      </c>
      <c r="E729" s="123" t="s">
        <v>13</v>
      </c>
      <c r="F729" s="123" t="s">
        <v>13</v>
      </c>
      <c r="G729" s="7"/>
      <c r="H729" s="123" t="s">
        <v>54</v>
      </c>
    </row>
    <row r="730" spans="1:8" hidden="1">
      <c r="A730" s="7">
        <v>2021</v>
      </c>
      <c r="B730" s="123" t="s">
        <v>588</v>
      </c>
      <c r="C730" s="123" t="s">
        <v>588</v>
      </c>
      <c r="D730" s="123" t="s">
        <v>591</v>
      </c>
      <c r="E730" s="123" t="s">
        <v>13</v>
      </c>
      <c r="F730" s="123" t="s">
        <v>13</v>
      </c>
      <c r="G730" s="7"/>
      <c r="H730" s="123" t="s">
        <v>54</v>
      </c>
    </row>
    <row r="731" spans="1:8">
      <c r="A731" s="7">
        <v>2021</v>
      </c>
      <c r="B731" s="123" t="s">
        <v>588</v>
      </c>
      <c r="C731" s="123" t="s">
        <v>588</v>
      </c>
      <c r="D731" s="123" t="s">
        <v>600</v>
      </c>
      <c r="E731" s="123" t="s">
        <v>13</v>
      </c>
      <c r="F731" s="123" t="s">
        <v>13</v>
      </c>
      <c r="G731" s="7">
        <v>-1855.9000738929999</v>
      </c>
      <c r="H731" s="123" t="s">
        <v>54</v>
      </c>
    </row>
    <row r="732" spans="1:8" hidden="1">
      <c r="A732" s="7">
        <v>2021</v>
      </c>
      <c r="B732" s="123" t="s">
        <v>588</v>
      </c>
      <c r="C732" s="123" t="s">
        <v>588</v>
      </c>
      <c r="D732" s="123" t="s">
        <v>601</v>
      </c>
      <c r="E732" s="123" t="s">
        <v>13</v>
      </c>
      <c r="F732" s="123" t="s">
        <v>13</v>
      </c>
      <c r="G732" s="7"/>
      <c r="H732" s="123" t="s">
        <v>54</v>
      </c>
    </row>
    <row r="733" spans="1:8">
      <c r="A733" s="7">
        <v>2021</v>
      </c>
      <c r="B733" s="123" t="s">
        <v>588</v>
      </c>
      <c r="C733" s="123" t="s">
        <v>588</v>
      </c>
      <c r="D733" s="123" t="s">
        <v>592</v>
      </c>
      <c r="E733" s="123" t="s">
        <v>13</v>
      </c>
      <c r="F733" s="123" t="s">
        <v>13</v>
      </c>
      <c r="G733" s="7">
        <v>-382.93755635500003</v>
      </c>
      <c r="H733" s="123" t="s">
        <v>54</v>
      </c>
    </row>
    <row r="734" spans="1:8">
      <c r="A734" s="7">
        <v>2021</v>
      </c>
      <c r="B734" s="123" t="s">
        <v>588</v>
      </c>
      <c r="C734" s="123" t="s">
        <v>588</v>
      </c>
      <c r="D734" s="123" t="s">
        <v>602</v>
      </c>
      <c r="E734" s="123" t="s">
        <v>13</v>
      </c>
      <c r="F734" s="123" t="s">
        <v>13</v>
      </c>
      <c r="G734" s="7">
        <v>68066.590069193</v>
      </c>
      <c r="H734" s="123" t="s">
        <v>54</v>
      </c>
    </row>
    <row r="735" spans="1:8">
      <c r="A735" s="7">
        <v>2021</v>
      </c>
      <c r="B735" s="123" t="s">
        <v>588</v>
      </c>
      <c r="C735" s="123" t="s">
        <v>588</v>
      </c>
      <c r="D735" s="123" t="s">
        <v>603</v>
      </c>
      <c r="E735" s="123" t="s">
        <v>13</v>
      </c>
      <c r="F735" s="123" t="s">
        <v>13</v>
      </c>
      <c r="G735" s="7">
        <v>7431.9238297299999</v>
      </c>
      <c r="H735" s="123" t="s">
        <v>54</v>
      </c>
    </row>
    <row r="736" spans="1:8">
      <c r="A736" s="7">
        <v>2021</v>
      </c>
      <c r="B736" s="123" t="s">
        <v>588</v>
      </c>
      <c r="C736" s="123" t="s">
        <v>588</v>
      </c>
      <c r="D736" s="123" t="s">
        <v>604</v>
      </c>
      <c r="E736" s="123" t="s">
        <v>13</v>
      </c>
      <c r="F736" s="123" t="s">
        <v>13</v>
      </c>
      <c r="G736" s="7">
        <v>1030.7747414989999</v>
      </c>
      <c r="H736" s="123" t="s">
        <v>54</v>
      </c>
    </row>
    <row r="737" spans="1:8" hidden="1">
      <c r="A737" s="7">
        <v>2021</v>
      </c>
      <c r="B737" s="123" t="s">
        <v>588</v>
      </c>
      <c r="C737" s="123" t="s">
        <v>588</v>
      </c>
      <c r="D737" s="123" t="s">
        <v>605</v>
      </c>
      <c r="E737" s="123" t="s">
        <v>13</v>
      </c>
      <c r="F737" s="123" t="s">
        <v>13</v>
      </c>
      <c r="G737" s="7"/>
      <c r="H737" s="123" t="s">
        <v>54</v>
      </c>
    </row>
    <row r="738" spans="1:8" hidden="1">
      <c r="A738" s="7">
        <v>2021</v>
      </c>
      <c r="B738" s="123" t="s">
        <v>588</v>
      </c>
      <c r="C738" s="123" t="s">
        <v>588</v>
      </c>
      <c r="D738" s="123" t="s">
        <v>606</v>
      </c>
      <c r="E738" s="123" t="s">
        <v>13</v>
      </c>
      <c r="F738" s="123" t="s">
        <v>13</v>
      </c>
      <c r="G738" s="7"/>
      <c r="H738" s="123" t="s">
        <v>54</v>
      </c>
    </row>
    <row r="739" spans="1:8">
      <c r="A739" s="7">
        <v>2021</v>
      </c>
      <c r="B739" s="123" t="s">
        <v>607</v>
      </c>
      <c r="C739" s="123" t="s">
        <v>607</v>
      </c>
      <c r="D739" s="123" t="s">
        <v>608</v>
      </c>
      <c r="E739" s="123" t="s">
        <v>13</v>
      </c>
      <c r="F739" s="123" t="s">
        <v>13</v>
      </c>
      <c r="G739" s="7">
        <v>38213.110848199998</v>
      </c>
      <c r="H739" s="123" t="s">
        <v>54</v>
      </c>
    </row>
    <row r="740" spans="1:8" hidden="1">
      <c r="A740" s="7">
        <v>2021</v>
      </c>
      <c r="B740" s="123" t="s">
        <v>607</v>
      </c>
      <c r="C740" s="123" t="s">
        <v>607</v>
      </c>
      <c r="D740" s="123" t="s">
        <v>609</v>
      </c>
      <c r="E740" s="123" t="s">
        <v>13</v>
      </c>
      <c r="F740" s="123" t="s">
        <v>13</v>
      </c>
      <c r="G740" s="7"/>
      <c r="H740" s="123" t="s">
        <v>54</v>
      </c>
    </row>
    <row r="741" spans="1:8" hidden="1">
      <c r="A741" s="7">
        <v>2021</v>
      </c>
      <c r="B741" s="123" t="s">
        <v>607</v>
      </c>
      <c r="C741" s="123" t="s">
        <v>607</v>
      </c>
      <c r="D741" s="123" t="s">
        <v>610</v>
      </c>
      <c r="E741" s="123" t="s">
        <v>13</v>
      </c>
      <c r="F741" s="123" t="s">
        <v>13</v>
      </c>
      <c r="G741" s="7"/>
      <c r="H741" s="123" t="s">
        <v>54</v>
      </c>
    </row>
    <row r="742" spans="1:8">
      <c r="A742" s="7">
        <v>2021</v>
      </c>
      <c r="B742" s="123" t="s">
        <v>530</v>
      </c>
      <c r="C742" s="123" t="s">
        <v>530</v>
      </c>
      <c r="D742" s="123" t="s">
        <v>530</v>
      </c>
      <c r="E742" s="123" t="s">
        <v>13</v>
      </c>
      <c r="F742" s="123" t="s">
        <v>13</v>
      </c>
      <c r="G742" s="7">
        <v>-11741.578896376001</v>
      </c>
      <c r="H742" s="123" t="s">
        <v>54</v>
      </c>
    </row>
    <row r="743" spans="1:8">
      <c r="A743" s="7">
        <v>2021</v>
      </c>
      <c r="B743" s="123" t="s">
        <v>611</v>
      </c>
      <c r="C743" s="123" t="s">
        <v>611</v>
      </c>
      <c r="D743" s="123" t="s">
        <v>611</v>
      </c>
      <c r="E743" s="123" t="s">
        <v>13</v>
      </c>
      <c r="F743" s="123" t="s">
        <v>13</v>
      </c>
      <c r="G743" s="7">
        <v>106478.34691833401</v>
      </c>
      <c r="H743" s="123" t="s">
        <v>54</v>
      </c>
    </row>
    <row r="744" spans="1:8">
      <c r="A744" s="7">
        <v>2021</v>
      </c>
      <c r="B744" s="123" t="s">
        <v>537</v>
      </c>
      <c r="C744" s="123" t="s">
        <v>538</v>
      </c>
      <c r="D744" s="123" t="s">
        <v>539</v>
      </c>
      <c r="E744" s="123" t="s">
        <v>13</v>
      </c>
      <c r="F744" s="123" t="s">
        <v>13</v>
      </c>
      <c r="G744" s="7">
        <v>980.38088531899996</v>
      </c>
      <c r="H744" s="123" t="s">
        <v>54</v>
      </c>
    </row>
    <row r="745" spans="1:8">
      <c r="A745" s="7">
        <v>2021</v>
      </c>
      <c r="B745" s="123" t="s">
        <v>537</v>
      </c>
      <c r="C745" s="123" t="s">
        <v>538</v>
      </c>
      <c r="D745" s="123" t="s">
        <v>542</v>
      </c>
      <c r="E745" s="123" t="s">
        <v>13</v>
      </c>
      <c r="F745" s="123" t="s">
        <v>13</v>
      </c>
      <c r="G745" s="7">
        <v>4355.1120816479997</v>
      </c>
      <c r="H745" s="123" t="s">
        <v>54</v>
      </c>
    </row>
    <row r="746" spans="1:8">
      <c r="A746" s="7">
        <v>2021</v>
      </c>
      <c r="B746" s="123" t="s">
        <v>537</v>
      </c>
      <c r="C746" s="123" t="s">
        <v>538</v>
      </c>
      <c r="D746" s="123" t="s">
        <v>543</v>
      </c>
      <c r="E746" s="123" t="s">
        <v>13</v>
      </c>
      <c r="F746" s="123" t="s">
        <v>13</v>
      </c>
      <c r="G746" s="7">
        <v>152.55560330599999</v>
      </c>
      <c r="H746" s="123" t="s">
        <v>54</v>
      </c>
    </row>
    <row r="747" spans="1:8">
      <c r="A747" s="7">
        <v>2021</v>
      </c>
      <c r="B747" s="123" t="s">
        <v>537</v>
      </c>
      <c r="C747" s="123" t="s">
        <v>538</v>
      </c>
      <c r="D747" s="123" t="s">
        <v>544</v>
      </c>
      <c r="E747" s="123" t="s">
        <v>13</v>
      </c>
      <c r="F747" s="123" t="s">
        <v>13</v>
      </c>
      <c r="G747" s="7">
        <v>1238.817983616</v>
      </c>
      <c r="H747" s="123" t="s">
        <v>54</v>
      </c>
    </row>
    <row r="748" spans="1:8">
      <c r="A748" s="7">
        <v>2021</v>
      </c>
      <c r="B748" s="123" t="s">
        <v>537</v>
      </c>
      <c r="C748" s="123" t="s">
        <v>538</v>
      </c>
      <c r="D748" s="123" t="s">
        <v>545</v>
      </c>
      <c r="E748" s="123" t="s">
        <v>13</v>
      </c>
      <c r="F748" s="123" t="s">
        <v>13</v>
      </c>
      <c r="G748" s="7">
        <v>321.01364582500003</v>
      </c>
      <c r="H748" s="123" t="s">
        <v>54</v>
      </c>
    </row>
    <row r="749" spans="1:8">
      <c r="A749" s="7">
        <v>2021</v>
      </c>
      <c r="B749" s="123" t="s">
        <v>537</v>
      </c>
      <c r="C749" s="123" t="s">
        <v>538</v>
      </c>
      <c r="D749" s="123" t="s">
        <v>546</v>
      </c>
      <c r="E749" s="123" t="s">
        <v>13</v>
      </c>
      <c r="F749" s="123" t="s">
        <v>13</v>
      </c>
      <c r="G749" s="7">
        <v>3502.7593086440002</v>
      </c>
      <c r="H749" s="123" t="s">
        <v>54</v>
      </c>
    </row>
    <row r="750" spans="1:8">
      <c r="A750" s="7">
        <v>2021</v>
      </c>
      <c r="B750" s="123" t="s">
        <v>537</v>
      </c>
      <c r="C750" s="123" t="s">
        <v>538</v>
      </c>
      <c r="D750" s="123" t="s">
        <v>547</v>
      </c>
      <c r="E750" s="123" t="s">
        <v>13</v>
      </c>
      <c r="F750" s="123" t="s">
        <v>13</v>
      </c>
      <c r="G750" s="7">
        <v>901.31791069600001</v>
      </c>
      <c r="H750" s="123" t="s">
        <v>54</v>
      </c>
    </row>
    <row r="751" spans="1:8">
      <c r="A751" s="7">
        <v>2021</v>
      </c>
      <c r="B751" s="123" t="s">
        <v>537</v>
      </c>
      <c r="C751" s="123" t="s">
        <v>538</v>
      </c>
      <c r="D751" s="123" t="s">
        <v>548</v>
      </c>
      <c r="E751" s="123" t="s">
        <v>13</v>
      </c>
      <c r="F751" s="123" t="s">
        <v>13</v>
      </c>
      <c r="G751" s="7">
        <v>2817.8762909769998</v>
      </c>
      <c r="H751" s="123" t="s">
        <v>54</v>
      </c>
    </row>
    <row r="752" spans="1:8">
      <c r="A752" s="7">
        <v>2021</v>
      </c>
      <c r="B752" s="123" t="s">
        <v>537</v>
      </c>
      <c r="C752" s="123" t="s">
        <v>538</v>
      </c>
      <c r="D752" s="123" t="s">
        <v>550</v>
      </c>
      <c r="E752" s="123" t="s">
        <v>13</v>
      </c>
      <c r="F752" s="123" t="s">
        <v>13</v>
      </c>
      <c r="G752" s="7">
        <v>2539.7632933129998</v>
      </c>
      <c r="H752" s="123" t="s">
        <v>54</v>
      </c>
    </row>
    <row r="753" spans="1:8">
      <c r="A753" s="7">
        <v>2021</v>
      </c>
      <c r="B753" s="123" t="s">
        <v>537</v>
      </c>
      <c r="C753" s="123" t="s">
        <v>538</v>
      </c>
      <c r="D753" s="123" t="s">
        <v>551</v>
      </c>
      <c r="E753" s="123" t="s">
        <v>13</v>
      </c>
      <c r="F753" s="123" t="s">
        <v>13</v>
      </c>
      <c r="G753" s="7">
        <v>720.68596697099997</v>
      </c>
      <c r="H753" s="123" t="s">
        <v>54</v>
      </c>
    </row>
    <row r="754" spans="1:8">
      <c r="A754" s="7">
        <v>2021</v>
      </c>
      <c r="B754" s="123" t="s">
        <v>537</v>
      </c>
      <c r="C754" s="123" t="s">
        <v>538</v>
      </c>
      <c r="D754" s="123" t="s">
        <v>552</v>
      </c>
      <c r="E754" s="123" t="s">
        <v>13</v>
      </c>
      <c r="F754" s="123" t="s">
        <v>13</v>
      </c>
      <c r="G754" s="7">
        <v>4362.0750140720002</v>
      </c>
      <c r="H754" s="123" t="s">
        <v>54</v>
      </c>
    </row>
    <row r="755" spans="1:8">
      <c r="A755" s="7">
        <v>2021</v>
      </c>
      <c r="B755" s="123" t="s">
        <v>537</v>
      </c>
      <c r="C755" s="123" t="s">
        <v>538</v>
      </c>
      <c r="D755" s="123" t="s">
        <v>567</v>
      </c>
      <c r="E755" s="123" t="s">
        <v>13</v>
      </c>
      <c r="F755" s="123" t="s">
        <v>13</v>
      </c>
      <c r="G755" s="7">
        <v>107.992835791</v>
      </c>
      <c r="H755" s="123" t="s">
        <v>54</v>
      </c>
    </row>
    <row r="756" spans="1:8">
      <c r="A756" s="7">
        <v>2021</v>
      </c>
      <c r="B756" s="123" t="s">
        <v>537</v>
      </c>
      <c r="C756" s="123" t="s">
        <v>538</v>
      </c>
      <c r="D756" s="123" t="s">
        <v>568</v>
      </c>
      <c r="E756" s="123" t="s">
        <v>13</v>
      </c>
      <c r="F756" s="123" t="s">
        <v>13</v>
      </c>
      <c r="G756" s="7">
        <v>2040.094278128</v>
      </c>
      <c r="H756" s="123" t="s">
        <v>54</v>
      </c>
    </row>
    <row r="757" spans="1:8">
      <c r="A757" s="7">
        <v>2021</v>
      </c>
      <c r="B757" s="123" t="s">
        <v>537</v>
      </c>
      <c r="C757" s="123" t="s">
        <v>538</v>
      </c>
      <c r="D757" s="123" t="s">
        <v>566</v>
      </c>
      <c r="E757" s="123" t="s">
        <v>13</v>
      </c>
      <c r="F757" s="123" t="s">
        <v>13</v>
      </c>
      <c r="G757" s="7">
        <v>415.07668966599999</v>
      </c>
      <c r="H757" s="123" t="s">
        <v>54</v>
      </c>
    </row>
    <row r="758" spans="1:8" hidden="1">
      <c r="A758" s="7">
        <v>2021</v>
      </c>
      <c r="B758" s="123" t="s">
        <v>537</v>
      </c>
      <c r="C758" s="123" t="s">
        <v>553</v>
      </c>
      <c r="D758" s="123" t="s">
        <v>554</v>
      </c>
      <c r="E758" s="123" t="s">
        <v>13</v>
      </c>
      <c r="F758" s="123" t="s">
        <v>13</v>
      </c>
      <c r="G758" s="7"/>
      <c r="H758" s="123" t="s">
        <v>54</v>
      </c>
    </row>
    <row r="759" spans="1:8">
      <c r="A759" s="7">
        <v>2021</v>
      </c>
      <c r="B759" s="123" t="s">
        <v>537</v>
      </c>
      <c r="C759" s="123" t="s">
        <v>553</v>
      </c>
      <c r="D759" s="123" t="s">
        <v>555</v>
      </c>
      <c r="E759" s="123" t="s">
        <v>13</v>
      </c>
      <c r="F759" s="123" t="s">
        <v>13</v>
      </c>
      <c r="G759" s="7">
        <v>10.414521984</v>
      </c>
      <c r="H759" s="123" t="s">
        <v>54</v>
      </c>
    </row>
    <row r="760" spans="1:8">
      <c r="A760" s="7">
        <v>2021</v>
      </c>
      <c r="B760" s="123" t="s">
        <v>537</v>
      </c>
      <c r="C760" s="123" t="s">
        <v>553</v>
      </c>
      <c r="D760" s="123" t="s">
        <v>560</v>
      </c>
      <c r="E760" s="123" t="s">
        <v>13</v>
      </c>
      <c r="F760" s="123" t="s">
        <v>13</v>
      </c>
      <c r="G760" s="7">
        <v>339.46085911900002</v>
      </c>
      <c r="H760" s="123" t="s">
        <v>54</v>
      </c>
    </row>
    <row r="761" spans="1:8">
      <c r="A761" s="7">
        <v>2021</v>
      </c>
      <c r="B761" s="123" t="s">
        <v>537</v>
      </c>
      <c r="C761" s="123" t="s">
        <v>553</v>
      </c>
      <c r="D761" s="123" t="s">
        <v>559</v>
      </c>
      <c r="E761" s="123" t="s">
        <v>13</v>
      </c>
      <c r="F761" s="123" t="s">
        <v>13</v>
      </c>
      <c r="G761" s="7">
        <v>5.5373785299999998</v>
      </c>
      <c r="H761" s="123" t="s">
        <v>54</v>
      </c>
    </row>
    <row r="762" spans="1:8">
      <c r="A762" s="7">
        <v>2021</v>
      </c>
      <c r="B762" s="123" t="s">
        <v>537</v>
      </c>
      <c r="C762" s="123" t="s">
        <v>553</v>
      </c>
      <c r="D762" s="123" t="s">
        <v>188</v>
      </c>
      <c r="E762" s="123" t="s">
        <v>13</v>
      </c>
      <c r="F762" s="123" t="s">
        <v>13</v>
      </c>
      <c r="G762" s="7">
        <v>177.036117166</v>
      </c>
      <c r="H762" s="123" t="s">
        <v>54</v>
      </c>
    </row>
    <row r="763" spans="1:8" hidden="1">
      <c r="A763" s="7">
        <v>2021</v>
      </c>
      <c r="B763" s="123" t="s">
        <v>537</v>
      </c>
      <c r="C763" s="123" t="s">
        <v>553</v>
      </c>
      <c r="D763" s="123" t="s">
        <v>571</v>
      </c>
      <c r="E763" s="123" t="s">
        <v>13</v>
      </c>
      <c r="F763" s="123" t="s">
        <v>13</v>
      </c>
      <c r="G763" s="7"/>
      <c r="H763" s="123" t="s">
        <v>54</v>
      </c>
    </row>
    <row r="764" spans="1:8" hidden="1">
      <c r="A764" s="7">
        <v>2021</v>
      </c>
      <c r="B764" s="123" t="s">
        <v>537</v>
      </c>
      <c r="C764" s="123" t="s">
        <v>553</v>
      </c>
      <c r="D764" s="123" t="s">
        <v>573</v>
      </c>
      <c r="E764" s="123" t="s">
        <v>13</v>
      </c>
      <c r="F764" s="123" t="s">
        <v>13</v>
      </c>
      <c r="G764" s="7"/>
      <c r="H764" s="123" t="s">
        <v>54</v>
      </c>
    </row>
    <row r="765" spans="1:8" hidden="1">
      <c r="A765" s="7">
        <v>2021</v>
      </c>
      <c r="B765" s="123" t="s">
        <v>537</v>
      </c>
      <c r="C765" s="123" t="s">
        <v>553</v>
      </c>
      <c r="D765" s="123" t="s">
        <v>558</v>
      </c>
      <c r="E765" s="123" t="s">
        <v>13</v>
      </c>
      <c r="F765" s="123" t="s">
        <v>13</v>
      </c>
      <c r="G765" s="7"/>
      <c r="H765" s="123" t="s">
        <v>54</v>
      </c>
    </row>
    <row r="766" spans="1:8" hidden="1">
      <c r="A766" s="7">
        <v>2021</v>
      </c>
      <c r="B766" s="123" t="s">
        <v>537</v>
      </c>
      <c r="C766" s="123" t="s">
        <v>553</v>
      </c>
      <c r="D766" s="123" t="s">
        <v>191</v>
      </c>
      <c r="E766" s="123" t="s">
        <v>13</v>
      </c>
      <c r="F766" s="123" t="s">
        <v>13</v>
      </c>
      <c r="G766" s="7"/>
      <c r="H766" s="123" t="s">
        <v>54</v>
      </c>
    </row>
    <row r="767" spans="1:8" hidden="1">
      <c r="A767" s="7">
        <v>2021</v>
      </c>
      <c r="B767" s="123" t="s">
        <v>537</v>
      </c>
      <c r="C767" s="123" t="s">
        <v>553</v>
      </c>
      <c r="D767" s="123" t="s">
        <v>561</v>
      </c>
      <c r="E767" s="123" t="s">
        <v>13</v>
      </c>
      <c r="F767" s="123" t="s">
        <v>13</v>
      </c>
      <c r="G767" s="7"/>
      <c r="H767" s="123" t="s">
        <v>54</v>
      </c>
    </row>
    <row r="768" spans="1:8">
      <c r="A768" s="7">
        <v>2021</v>
      </c>
      <c r="B768" s="123" t="s">
        <v>537</v>
      </c>
      <c r="C768" s="123" t="s">
        <v>564</v>
      </c>
      <c r="D768" s="123" t="s">
        <v>180</v>
      </c>
      <c r="E768" s="123" t="s">
        <v>13</v>
      </c>
      <c r="F768" s="123" t="s">
        <v>13</v>
      </c>
      <c r="G768" s="7">
        <v>31501.149045640999</v>
      </c>
      <c r="H768" s="123" t="s">
        <v>54</v>
      </c>
    </row>
    <row r="769" spans="1:8">
      <c r="A769" s="7">
        <v>2021</v>
      </c>
      <c r="B769" s="123" t="s">
        <v>537</v>
      </c>
      <c r="C769" s="123" t="s">
        <v>556</v>
      </c>
      <c r="D769" s="123" t="s">
        <v>576</v>
      </c>
      <c r="E769" s="123" t="s">
        <v>13</v>
      </c>
      <c r="F769" s="123" t="s">
        <v>13</v>
      </c>
      <c r="G769" s="7">
        <v>8328.3859335859997</v>
      </c>
      <c r="H769" s="123" t="s">
        <v>54</v>
      </c>
    </row>
    <row r="770" spans="1:8">
      <c r="A770" s="7">
        <v>2021</v>
      </c>
      <c r="B770" s="123" t="s">
        <v>537</v>
      </c>
      <c r="C770" s="123" t="s">
        <v>556</v>
      </c>
      <c r="D770" s="123" t="s">
        <v>577</v>
      </c>
      <c r="E770" s="123" t="s">
        <v>13</v>
      </c>
      <c r="F770" s="123" t="s">
        <v>13</v>
      </c>
      <c r="G770" s="7">
        <v>2136.452278449</v>
      </c>
      <c r="H770" s="123" t="s">
        <v>54</v>
      </c>
    </row>
    <row r="771" spans="1:8">
      <c r="A771" s="7">
        <v>2021</v>
      </c>
      <c r="B771" s="123" t="s">
        <v>537</v>
      </c>
      <c r="C771" s="123" t="s">
        <v>556</v>
      </c>
      <c r="D771" s="123" t="s">
        <v>578</v>
      </c>
      <c r="E771" s="123" t="s">
        <v>13</v>
      </c>
      <c r="F771" s="123" t="s">
        <v>13</v>
      </c>
      <c r="G771" s="7">
        <v>3686.1315031949998</v>
      </c>
      <c r="H771" s="123" t="s">
        <v>54</v>
      </c>
    </row>
    <row r="772" spans="1:8">
      <c r="A772" s="7">
        <v>2021</v>
      </c>
      <c r="B772" s="123" t="s">
        <v>537</v>
      </c>
      <c r="C772" s="123" t="s">
        <v>556</v>
      </c>
      <c r="D772" s="123" t="s">
        <v>579</v>
      </c>
      <c r="E772" s="123" t="s">
        <v>13</v>
      </c>
      <c r="F772" s="123" t="s">
        <v>13</v>
      </c>
      <c r="G772" s="7">
        <v>18841.829906155999</v>
      </c>
      <c r="H772" s="123" t="s">
        <v>54</v>
      </c>
    </row>
    <row r="773" spans="1:8">
      <c r="A773" s="7">
        <v>2021</v>
      </c>
      <c r="B773" s="123" t="s">
        <v>537</v>
      </c>
      <c r="C773" s="123" t="s">
        <v>556</v>
      </c>
      <c r="D773" s="123" t="s">
        <v>580</v>
      </c>
      <c r="E773" s="123" t="s">
        <v>13</v>
      </c>
      <c r="F773" s="123" t="s">
        <v>13</v>
      </c>
      <c r="G773" s="7">
        <v>1782.106401278</v>
      </c>
      <c r="H773" s="123" t="s">
        <v>54</v>
      </c>
    </row>
    <row r="774" spans="1:8">
      <c r="A774" s="7">
        <v>2021</v>
      </c>
      <c r="B774" s="123" t="s">
        <v>537</v>
      </c>
      <c r="C774" s="123" t="s">
        <v>556</v>
      </c>
      <c r="D774" s="123" t="s">
        <v>581</v>
      </c>
      <c r="E774" s="123" t="s">
        <v>13</v>
      </c>
      <c r="F774" s="123" t="s">
        <v>13</v>
      </c>
      <c r="G774" s="7">
        <v>3847.5816911460001</v>
      </c>
      <c r="H774" s="123" t="s">
        <v>54</v>
      </c>
    </row>
    <row r="775" spans="1:8">
      <c r="A775" s="7">
        <v>2021</v>
      </c>
      <c r="B775" s="123" t="s">
        <v>537</v>
      </c>
      <c r="C775" s="123" t="s">
        <v>562</v>
      </c>
      <c r="D775" s="123" t="s">
        <v>582</v>
      </c>
      <c r="E775" s="123" t="s">
        <v>13</v>
      </c>
      <c r="F775" s="123" t="s">
        <v>13</v>
      </c>
      <c r="G775" s="7">
        <v>3264.3125647259999</v>
      </c>
      <c r="H775" s="123" t="s">
        <v>54</v>
      </c>
    </row>
    <row r="776" spans="1:8">
      <c r="A776" s="7">
        <v>2021</v>
      </c>
      <c r="B776" s="123" t="s">
        <v>537</v>
      </c>
      <c r="C776" s="123" t="s">
        <v>562</v>
      </c>
      <c r="D776" s="123" t="s">
        <v>583</v>
      </c>
      <c r="E776" s="123" t="s">
        <v>13</v>
      </c>
      <c r="F776" s="123" t="s">
        <v>13</v>
      </c>
      <c r="G776" s="7">
        <v>3449.1222679060002</v>
      </c>
      <c r="H776" s="123" t="s">
        <v>54</v>
      </c>
    </row>
    <row r="777" spans="1:8">
      <c r="A777" s="7">
        <v>2021</v>
      </c>
      <c r="B777" s="123" t="s">
        <v>537</v>
      </c>
      <c r="C777" s="123" t="s">
        <v>562</v>
      </c>
      <c r="D777" s="123" t="s">
        <v>214</v>
      </c>
      <c r="E777" s="123" t="s">
        <v>13</v>
      </c>
      <c r="F777" s="123" t="s">
        <v>13</v>
      </c>
      <c r="G777" s="7">
        <v>2143.9542766099999</v>
      </c>
      <c r="H777" s="123" t="s">
        <v>54</v>
      </c>
    </row>
    <row r="778" spans="1:8">
      <c r="A778" s="7">
        <v>2021</v>
      </c>
      <c r="B778" s="123" t="s">
        <v>537</v>
      </c>
      <c r="C778" s="123" t="s">
        <v>562</v>
      </c>
      <c r="D778" s="123" t="s">
        <v>584</v>
      </c>
      <c r="E778" s="123" t="s">
        <v>13</v>
      </c>
      <c r="F778" s="123" t="s">
        <v>13</v>
      </c>
      <c r="G778" s="7">
        <v>1766.0242734850001</v>
      </c>
      <c r="H778" s="123" t="s">
        <v>54</v>
      </c>
    </row>
    <row r="779" spans="1:8">
      <c r="A779" s="7">
        <v>2021</v>
      </c>
      <c r="B779" s="123" t="s">
        <v>537</v>
      </c>
      <c r="C779" s="123" t="s">
        <v>565</v>
      </c>
      <c r="D779" s="123" t="s">
        <v>500</v>
      </c>
      <c r="E779" s="123" t="s">
        <v>13</v>
      </c>
      <c r="F779" s="123" t="s">
        <v>13</v>
      </c>
      <c r="G779" s="7">
        <v>1994.446069674</v>
      </c>
      <c r="H779" s="123" t="s">
        <v>54</v>
      </c>
    </row>
    <row r="780" spans="1:8" hidden="1">
      <c r="A780" s="7">
        <v>2021</v>
      </c>
      <c r="B780" s="123" t="s">
        <v>537</v>
      </c>
      <c r="C780" s="123" t="s">
        <v>585</v>
      </c>
      <c r="D780" s="123" t="s">
        <v>183</v>
      </c>
      <c r="E780" s="123" t="s">
        <v>13</v>
      </c>
      <c r="F780" s="123" t="s">
        <v>13</v>
      </c>
      <c r="G780" s="7"/>
      <c r="H780" s="123" t="s">
        <v>54</v>
      </c>
    </row>
    <row r="781" spans="1:8" hidden="1">
      <c r="A781" s="7">
        <v>2021</v>
      </c>
      <c r="B781" s="123" t="s">
        <v>642</v>
      </c>
      <c r="C781" s="123" t="s">
        <v>642</v>
      </c>
      <c r="D781" s="123" t="s">
        <v>642</v>
      </c>
      <c r="E781" s="123" t="s">
        <v>13</v>
      </c>
      <c r="F781" s="123" t="s">
        <v>13</v>
      </c>
      <c r="G781" s="7"/>
      <c r="H781" s="123" t="s">
        <v>54</v>
      </c>
    </row>
    <row r="782" spans="1:8" hidden="1">
      <c r="A782" s="7">
        <v>2022</v>
      </c>
      <c r="B782" s="123" t="s">
        <v>586</v>
      </c>
      <c r="C782" s="123" t="s">
        <v>586</v>
      </c>
      <c r="D782" s="123" t="s">
        <v>596</v>
      </c>
      <c r="E782" s="123" t="s">
        <v>13</v>
      </c>
      <c r="F782" s="123" t="s">
        <v>13</v>
      </c>
      <c r="G782" s="7"/>
      <c r="H782" s="123" t="s">
        <v>54</v>
      </c>
    </row>
    <row r="783" spans="1:8">
      <c r="A783" s="7">
        <v>2022</v>
      </c>
      <c r="B783" s="123" t="s">
        <v>586</v>
      </c>
      <c r="C783" s="123" t="s">
        <v>586</v>
      </c>
      <c r="D783" s="123" t="s">
        <v>87</v>
      </c>
      <c r="E783" s="123" t="s">
        <v>13</v>
      </c>
      <c r="F783" s="123" t="s">
        <v>13</v>
      </c>
      <c r="G783" s="7">
        <v>5694.8892955920001</v>
      </c>
      <c r="H783" s="123" t="s">
        <v>54</v>
      </c>
    </row>
    <row r="784" spans="1:8">
      <c r="A784" s="7">
        <v>2022</v>
      </c>
      <c r="B784" s="123" t="s">
        <v>586</v>
      </c>
      <c r="C784" s="123" t="s">
        <v>586</v>
      </c>
      <c r="D784" s="123" t="s">
        <v>88</v>
      </c>
      <c r="E784" s="123" t="s">
        <v>13</v>
      </c>
      <c r="F784" s="123" t="s">
        <v>13</v>
      </c>
      <c r="G784" s="7">
        <v>-4787.8932656879997</v>
      </c>
      <c r="H784" s="123" t="s">
        <v>54</v>
      </c>
    </row>
    <row r="785" spans="1:8" hidden="1">
      <c r="A785" s="7">
        <v>2022</v>
      </c>
      <c r="B785" s="123" t="s">
        <v>586</v>
      </c>
      <c r="C785" s="123" t="s">
        <v>586</v>
      </c>
      <c r="D785" s="123" t="s">
        <v>587</v>
      </c>
      <c r="E785" s="123" t="s">
        <v>13</v>
      </c>
      <c r="F785" s="123" t="s">
        <v>13</v>
      </c>
      <c r="G785" s="7"/>
      <c r="H785" s="123" t="s">
        <v>54</v>
      </c>
    </row>
    <row r="786" spans="1:8" hidden="1">
      <c r="A786" s="7">
        <v>2022</v>
      </c>
      <c r="B786" s="123" t="s">
        <v>586</v>
      </c>
      <c r="C786" s="123" t="s">
        <v>586</v>
      </c>
      <c r="D786" s="123" t="s">
        <v>597</v>
      </c>
      <c r="E786" s="123" t="s">
        <v>13</v>
      </c>
      <c r="F786" s="123" t="s">
        <v>13</v>
      </c>
      <c r="G786" s="7"/>
      <c r="H786" s="123" t="s">
        <v>54</v>
      </c>
    </row>
    <row r="787" spans="1:8">
      <c r="A787" s="7">
        <v>2022</v>
      </c>
      <c r="B787" s="123" t="s">
        <v>598</v>
      </c>
      <c r="C787" s="123" t="s">
        <v>598</v>
      </c>
      <c r="D787" s="123" t="s">
        <v>598</v>
      </c>
      <c r="E787" s="123" t="s">
        <v>13</v>
      </c>
      <c r="F787" s="123" t="s">
        <v>13</v>
      </c>
      <c r="G787" s="7">
        <v>906.99602990400001</v>
      </c>
      <c r="H787" s="123" t="s">
        <v>54</v>
      </c>
    </row>
    <row r="788" spans="1:8">
      <c r="A788" s="7">
        <v>2022</v>
      </c>
      <c r="B788" s="123" t="s">
        <v>599</v>
      </c>
      <c r="C788" s="123" t="s">
        <v>599</v>
      </c>
      <c r="D788" s="123" t="s">
        <v>599</v>
      </c>
      <c r="E788" s="123" t="s">
        <v>13</v>
      </c>
      <c r="F788" s="123" t="s">
        <v>13</v>
      </c>
      <c r="G788" s="7">
        <v>906.99602990400001</v>
      </c>
      <c r="H788" s="123" t="s">
        <v>54</v>
      </c>
    </row>
    <row r="789" spans="1:8" hidden="1">
      <c r="A789" s="7">
        <v>2022</v>
      </c>
      <c r="B789" s="123" t="s">
        <v>588</v>
      </c>
      <c r="C789" s="123" t="s">
        <v>588</v>
      </c>
      <c r="D789" s="123" t="s">
        <v>589</v>
      </c>
      <c r="E789" s="123" t="s">
        <v>13</v>
      </c>
      <c r="F789" s="123" t="s">
        <v>13</v>
      </c>
      <c r="G789" s="7"/>
      <c r="H789" s="123" t="s">
        <v>54</v>
      </c>
    </row>
    <row r="790" spans="1:8" hidden="1">
      <c r="A790" s="7">
        <v>2022</v>
      </c>
      <c r="B790" s="123" t="s">
        <v>588</v>
      </c>
      <c r="C790" s="123" t="s">
        <v>588</v>
      </c>
      <c r="D790" s="123" t="s">
        <v>591</v>
      </c>
      <c r="E790" s="123" t="s">
        <v>13</v>
      </c>
      <c r="F790" s="123" t="s">
        <v>13</v>
      </c>
      <c r="G790" s="7"/>
      <c r="H790" s="123" t="s">
        <v>54</v>
      </c>
    </row>
    <row r="791" spans="1:8">
      <c r="A791" s="7">
        <v>2022</v>
      </c>
      <c r="B791" s="123" t="s">
        <v>588</v>
      </c>
      <c r="C791" s="123" t="s">
        <v>588</v>
      </c>
      <c r="D791" s="123" t="s">
        <v>600</v>
      </c>
      <c r="E791" s="123" t="s">
        <v>13</v>
      </c>
      <c r="F791" s="123" t="s">
        <v>13</v>
      </c>
      <c r="G791" s="7">
        <v>-1537.7935530239999</v>
      </c>
      <c r="H791" s="123" t="s">
        <v>54</v>
      </c>
    </row>
    <row r="792" spans="1:8" hidden="1">
      <c r="A792" s="7">
        <v>2022</v>
      </c>
      <c r="B792" s="123" t="s">
        <v>588</v>
      </c>
      <c r="C792" s="123" t="s">
        <v>588</v>
      </c>
      <c r="D792" s="123" t="s">
        <v>601</v>
      </c>
      <c r="E792" s="123" t="s">
        <v>13</v>
      </c>
      <c r="F792" s="123" t="s">
        <v>13</v>
      </c>
      <c r="G792" s="7"/>
      <c r="H792" s="123" t="s">
        <v>54</v>
      </c>
    </row>
    <row r="793" spans="1:8">
      <c r="A793" s="7">
        <v>2022</v>
      </c>
      <c r="B793" s="123" t="s">
        <v>588</v>
      </c>
      <c r="C793" s="123" t="s">
        <v>588</v>
      </c>
      <c r="D793" s="123" t="s">
        <v>592</v>
      </c>
      <c r="E793" s="123" t="s">
        <v>13</v>
      </c>
      <c r="F793" s="123" t="s">
        <v>13</v>
      </c>
      <c r="G793" s="7">
        <v>-303.206967432</v>
      </c>
      <c r="H793" s="123" t="s">
        <v>54</v>
      </c>
    </row>
    <row r="794" spans="1:8">
      <c r="A794" s="7">
        <v>2022</v>
      </c>
      <c r="B794" s="123" t="s">
        <v>588</v>
      </c>
      <c r="C794" s="123" t="s">
        <v>588</v>
      </c>
      <c r="D794" s="123" t="s">
        <v>602</v>
      </c>
      <c r="E794" s="123" t="s">
        <v>13</v>
      </c>
      <c r="F794" s="123" t="s">
        <v>13</v>
      </c>
      <c r="G794" s="7">
        <v>70136.559124375999</v>
      </c>
      <c r="H794" s="123" t="s">
        <v>54</v>
      </c>
    </row>
    <row r="795" spans="1:8">
      <c r="A795" s="7">
        <v>2022</v>
      </c>
      <c r="B795" s="123" t="s">
        <v>588</v>
      </c>
      <c r="C795" s="123" t="s">
        <v>588</v>
      </c>
      <c r="D795" s="123" t="s">
        <v>603</v>
      </c>
      <c r="E795" s="123" t="s">
        <v>13</v>
      </c>
      <c r="F795" s="123" t="s">
        <v>13</v>
      </c>
      <c r="G795" s="7">
        <v>7453.7013029829996</v>
      </c>
      <c r="H795" s="123" t="s">
        <v>54</v>
      </c>
    </row>
    <row r="796" spans="1:8">
      <c r="A796" s="7">
        <v>2022</v>
      </c>
      <c r="B796" s="123" t="s">
        <v>588</v>
      </c>
      <c r="C796" s="123" t="s">
        <v>588</v>
      </c>
      <c r="D796" s="123" t="s">
        <v>604</v>
      </c>
      <c r="E796" s="123" t="s">
        <v>13</v>
      </c>
      <c r="F796" s="123" t="s">
        <v>13</v>
      </c>
      <c r="G796" s="7">
        <v>902.66246942099997</v>
      </c>
      <c r="H796" s="123" t="s">
        <v>54</v>
      </c>
    </row>
    <row r="797" spans="1:8" hidden="1">
      <c r="A797" s="7">
        <v>2022</v>
      </c>
      <c r="B797" s="123" t="s">
        <v>588</v>
      </c>
      <c r="C797" s="123" t="s">
        <v>588</v>
      </c>
      <c r="D797" s="123" t="s">
        <v>605</v>
      </c>
      <c r="E797" s="123" t="s">
        <v>13</v>
      </c>
      <c r="F797" s="123" t="s">
        <v>13</v>
      </c>
      <c r="G797" s="7"/>
      <c r="H797" s="123" t="s">
        <v>54</v>
      </c>
    </row>
    <row r="798" spans="1:8" hidden="1">
      <c r="A798" s="7">
        <v>2022</v>
      </c>
      <c r="B798" s="123" t="s">
        <v>588</v>
      </c>
      <c r="C798" s="123" t="s">
        <v>588</v>
      </c>
      <c r="D798" s="123" t="s">
        <v>606</v>
      </c>
      <c r="E798" s="123" t="s">
        <v>13</v>
      </c>
      <c r="F798" s="123" t="s">
        <v>13</v>
      </c>
      <c r="G798" s="7"/>
      <c r="H798" s="123" t="s">
        <v>54</v>
      </c>
    </row>
    <row r="799" spans="1:8">
      <c r="A799" s="7">
        <v>2022</v>
      </c>
      <c r="B799" s="123" t="s">
        <v>607</v>
      </c>
      <c r="C799" s="123" t="s">
        <v>607</v>
      </c>
      <c r="D799" s="123" t="s">
        <v>608</v>
      </c>
      <c r="E799" s="123" t="s">
        <v>13</v>
      </c>
      <c r="F799" s="123" t="s">
        <v>13</v>
      </c>
      <c r="G799" s="7">
        <v>43417.685183918999</v>
      </c>
      <c r="H799" s="123" t="s">
        <v>54</v>
      </c>
    </row>
    <row r="800" spans="1:8" hidden="1">
      <c r="A800" s="7">
        <v>2022</v>
      </c>
      <c r="B800" s="123" t="s">
        <v>607</v>
      </c>
      <c r="C800" s="123" t="s">
        <v>607</v>
      </c>
      <c r="D800" s="123" t="s">
        <v>609</v>
      </c>
      <c r="E800" s="123" t="s">
        <v>13</v>
      </c>
      <c r="F800" s="123" t="s">
        <v>13</v>
      </c>
      <c r="G800" s="7"/>
      <c r="H800" s="123" t="s">
        <v>54</v>
      </c>
    </row>
    <row r="801" spans="1:8" hidden="1">
      <c r="A801" s="7">
        <v>2022</v>
      </c>
      <c r="B801" s="123" t="s">
        <v>607</v>
      </c>
      <c r="C801" s="123" t="s">
        <v>607</v>
      </c>
      <c r="D801" s="123" t="s">
        <v>610</v>
      </c>
      <c r="E801" s="123" t="s">
        <v>13</v>
      </c>
      <c r="F801" s="123" t="s">
        <v>13</v>
      </c>
      <c r="G801" s="7"/>
      <c r="H801" s="123" t="s">
        <v>54</v>
      </c>
    </row>
    <row r="802" spans="1:8">
      <c r="A802" s="7">
        <v>2022</v>
      </c>
      <c r="B802" s="123" t="s">
        <v>530</v>
      </c>
      <c r="C802" s="123" t="s">
        <v>530</v>
      </c>
      <c r="D802" s="123" t="s">
        <v>530</v>
      </c>
      <c r="E802" s="123" t="s">
        <v>13</v>
      </c>
      <c r="F802" s="123" t="s">
        <v>13</v>
      </c>
      <c r="G802" s="7">
        <v>-11822.328926239001</v>
      </c>
      <c r="H802" s="123" t="s">
        <v>54</v>
      </c>
    </row>
    <row r="803" spans="1:8">
      <c r="A803" s="7">
        <v>2022</v>
      </c>
      <c r="B803" s="123" t="s">
        <v>611</v>
      </c>
      <c r="C803" s="123" t="s">
        <v>611</v>
      </c>
      <c r="D803" s="123" t="s">
        <v>611</v>
      </c>
      <c r="E803" s="123" t="s">
        <v>13</v>
      </c>
      <c r="F803" s="123" t="s">
        <v>13</v>
      </c>
      <c r="G803" s="7">
        <v>109154.274663909</v>
      </c>
      <c r="H803" s="123" t="s">
        <v>54</v>
      </c>
    </row>
    <row r="804" spans="1:8">
      <c r="A804" s="7">
        <v>2022</v>
      </c>
      <c r="B804" s="123" t="s">
        <v>537</v>
      </c>
      <c r="C804" s="123" t="s">
        <v>538</v>
      </c>
      <c r="D804" s="123" t="s">
        <v>539</v>
      </c>
      <c r="E804" s="123" t="s">
        <v>13</v>
      </c>
      <c r="F804" s="123" t="s">
        <v>13</v>
      </c>
      <c r="G804" s="7">
        <v>1008.6319011860001</v>
      </c>
      <c r="H804" s="123" t="s">
        <v>54</v>
      </c>
    </row>
    <row r="805" spans="1:8">
      <c r="A805" s="7">
        <v>2022</v>
      </c>
      <c r="B805" s="123" t="s">
        <v>537</v>
      </c>
      <c r="C805" s="123" t="s">
        <v>538</v>
      </c>
      <c r="D805" s="123" t="s">
        <v>542</v>
      </c>
      <c r="E805" s="123" t="s">
        <v>13</v>
      </c>
      <c r="F805" s="123" t="s">
        <v>13</v>
      </c>
      <c r="G805" s="7">
        <v>3930.6626117659998</v>
      </c>
      <c r="H805" s="123" t="s">
        <v>54</v>
      </c>
    </row>
    <row r="806" spans="1:8">
      <c r="A806" s="7">
        <v>2022</v>
      </c>
      <c r="B806" s="123" t="s">
        <v>537</v>
      </c>
      <c r="C806" s="123" t="s">
        <v>538</v>
      </c>
      <c r="D806" s="123" t="s">
        <v>543</v>
      </c>
      <c r="E806" s="123" t="s">
        <v>13</v>
      </c>
      <c r="F806" s="123" t="s">
        <v>13</v>
      </c>
      <c r="G806" s="7">
        <v>158.84721660899999</v>
      </c>
      <c r="H806" s="123" t="s">
        <v>54</v>
      </c>
    </row>
    <row r="807" spans="1:8">
      <c r="A807" s="7">
        <v>2022</v>
      </c>
      <c r="B807" s="123" t="s">
        <v>537</v>
      </c>
      <c r="C807" s="123" t="s">
        <v>538</v>
      </c>
      <c r="D807" s="123" t="s">
        <v>544</v>
      </c>
      <c r="E807" s="123" t="s">
        <v>13</v>
      </c>
      <c r="F807" s="123" t="s">
        <v>13</v>
      </c>
      <c r="G807" s="7">
        <v>1001.878933941</v>
      </c>
      <c r="H807" s="123" t="s">
        <v>54</v>
      </c>
    </row>
    <row r="808" spans="1:8">
      <c r="A808" s="7">
        <v>2022</v>
      </c>
      <c r="B808" s="123" t="s">
        <v>537</v>
      </c>
      <c r="C808" s="123" t="s">
        <v>538</v>
      </c>
      <c r="D808" s="123" t="s">
        <v>545</v>
      </c>
      <c r="E808" s="123" t="s">
        <v>13</v>
      </c>
      <c r="F808" s="123" t="s">
        <v>13</v>
      </c>
      <c r="G808" s="7">
        <v>300.877366403</v>
      </c>
      <c r="H808" s="123" t="s">
        <v>54</v>
      </c>
    </row>
    <row r="809" spans="1:8">
      <c r="A809" s="7">
        <v>2022</v>
      </c>
      <c r="B809" s="123" t="s">
        <v>537</v>
      </c>
      <c r="C809" s="123" t="s">
        <v>538</v>
      </c>
      <c r="D809" s="123" t="s">
        <v>546</v>
      </c>
      <c r="E809" s="123" t="s">
        <v>13</v>
      </c>
      <c r="F809" s="123" t="s">
        <v>13</v>
      </c>
      <c r="G809" s="7">
        <v>3407.5037041840001</v>
      </c>
      <c r="H809" s="123" t="s">
        <v>54</v>
      </c>
    </row>
    <row r="810" spans="1:8">
      <c r="A810" s="7">
        <v>2022</v>
      </c>
      <c r="B810" s="123" t="s">
        <v>537</v>
      </c>
      <c r="C810" s="123" t="s">
        <v>538</v>
      </c>
      <c r="D810" s="123" t="s">
        <v>547</v>
      </c>
      <c r="E810" s="123" t="s">
        <v>13</v>
      </c>
      <c r="F810" s="123" t="s">
        <v>13</v>
      </c>
      <c r="G810" s="7">
        <v>817.28330673999994</v>
      </c>
      <c r="H810" s="123" t="s">
        <v>54</v>
      </c>
    </row>
    <row r="811" spans="1:8">
      <c r="A811" s="7">
        <v>2022</v>
      </c>
      <c r="B811" s="123" t="s">
        <v>537</v>
      </c>
      <c r="C811" s="123" t="s">
        <v>538</v>
      </c>
      <c r="D811" s="123" t="s">
        <v>548</v>
      </c>
      <c r="E811" s="123" t="s">
        <v>13</v>
      </c>
      <c r="F811" s="123" t="s">
        <v>13</v>
      </c>
      <c r="G811" s="7">
        <v>2691.297068462</v>
      </c>
      <c r="H811" s="123" t="s">
        <v>54</v>
      </c>
    </row>
    <row r="812" spans="1:8">
      <c r="A812" s="7">
        <v>2022</v>
      </c>
      <c r="B812" s="123" t="s">
        <v>537</v>
      </c>
      <c r="C812" s="123" t="s">
        <v>538</v>
      </c>
      <c r="D812" s="123" t="s">
        <v>550</v>
      </c>
      <c r="E812" s="123" t="s">
        <v>13</v>
      </c>
      <c r="F812" s="123" t="s">
        <v>13</v>
      </c>
      <c r="G812" s="7">
        <v>2485.9632966899999</v>
      </c>
      <c r="H812" s="123" t="s">
        <v>54</v>
      </c>
    </row>
    <row r="813" spans="1:8">
      <c r="A813" s="7">
        <v>2022</v>
      </c>
      <c r="B813" s="123" t="s">
        <v>537</v>
      </c>
      <c r="C813" s="123" t="s">
        <v>538</v>
      </c>
      <c r="D813" s="123" t="s">
        <v>551</v>
      </c>
      <c r="E813" s="123" t="s">
        <v>13</v>
      </c>
      <c r="F813" s="123" t="s">
        <v>13</v>
      </c>
      <c r="G813" s="7">
        <v>538.102570582</v>
      </c>
      <c r="H813" s="123" t="s">
        <v>54</v>
      </c>
    </row>
    <row r="814" spans="1:8">
      <c r="A814" s="7">
        <v>2022</v>
      </c>
      <c r="B814" s="123" t="s">
        <v>537</v>
      </c>
      <c r="C814" s="123" t="s">
        <v>538</v>
      </c>
      <c r="D814" s="123" t="s">
        <v>552</v>
      </c>
      <c r="E814" s="123" t="s">
        <v>13</v>
      </c>
      <c r="F814" s="123" t="s">
        <v>13</v>
      </c>
      <c r="G814" s="7">
        <v>4744.1991108740003</v>
      </c>
      <c r="H814" s="123" t="s">
        <v>54</v>
      </c>
    </row>
    <row r="815" spans="1:8">
      <c r="A815" s="7">
        <v>2022</v>
      </c>
      <c r="B815" s="123" t="s">
        <v>537</v>
      </c>
      <c r="C815" s="123" t="s">
        <v>538</v>
      </c>
      <c r="D815" s="123" t="s">
        <v>567</v>
      </c>
      <c r="E815" s="123" t="s">
        <v>13</v>
      </c>
      <c r="F815" s="123" t="s">
        <v>13</v>
      </c>
      <c r="G815" s="7">
        <v>92.755272672000004</v>
      </c>
      <c r="H815" s="123" t="s">
        <v>54</v>
      </c>
    </row>
    <row r="816" spans="1:8">
      <c r="A816" s="7">
        <v>2022</v>
      </c>
      <c r="B816" s="123" t="s">
        <v>537</v>
      </c>
      <c r="C816" s="123" t="s">
        <v>538</v>
      </c>
      <c r="D816" s="123" t="s">
        <v>568</v>
      </c>
      <c r="E816" s="123" t="s">
        <v>13</v>
      </c>
      <c r="F816" s="123" t="s">
        <v>13</v>
      </c>
      <c r="G816" s="7">
        <v>2127.8817625950001</v>
      </c>
      <c r="H816" s="123" t="s">
        <v>54</v>
      </c>
    </row>
    <row r="817" spans="1:8">
      <c r="A817" s="7">
        <v>2022</v>
      </c>
      <c r="B817" s="123" t="s">
        <v>537</v>
      </c>
      <c r="C817" s="123" t="s">
        <v>538</v>
      </c>
      <c r="D817" s="123" t="s">
        <v>566</v>
      </c>
      <c r="E817" s="123" t="s">
        <v>13</v>
      </c>
      <c r="F817" s="123" t="s">
        <v>13</v>
      </c>
      <c r="G817" s="7">
        <v>504.68051939999998</v>
      </c>
      <c r="H817" s="123" t="s">
        <v>54</v>
      </c>
    </row>
    <row r="818" spans="1:8" hidden="1">
      <c r="A818" s="7">
        <v>2022</v>
      </c>
      <c r="B818" s="123" t="s">
        <v>537</v>
      </c>
      <c r="C818" s="123" t="s">
        <v>553</v>
      </c>
      <c r="D818" s="123" t="s">
        <v>554</v>
      </c>
      <c r="E818" s="123" t="s">
        <v>13</v>
      </c>
      <c r="F818" s="123" t="s">
        <v>13</v>
      </c>
      <c r="G818" s="7"/>
      <c r="H818" s="123" t="s">
        <v>54</v>
      </c>
    </row>
    <row r="819" spans="1:8">
      <c r="A819" s="7">
        <v>2022</v>
      </c>
      <c r="B819" s="123" t="s">
        <v>537</v>
      </c>
      <c r="C819" s="123" t="s">
        <v>553</v>
      </c>
      <c r="D819" s="123" t="s">
        <v>555</v>
      </c>
      <c r="E819" s="123" t="s">
        <v>13</v>
      </c>
      <c r="F819" s="123" t="s">
        <v>13</v>
      </c>
      <c r="G819" s="7">
        <v>16.70346808</v>
      </c>
      <c r="H819" s="123" t="s">
        <v>54</v>
      </c>
    </row>
    <row r="820" spans="1:8">
      <c r="A820" s="7">
        <v>2022</v>
      </c>
      <c r="B820" s="123" t="s">
        <v>537</v>
      </c>
      <c r="C820" s="123" t="s">
        <v>553</v>
      </c>
      <c r="D820" s="123" t="s">
        <v>560</v>
      </c>
      <c r="E820" s="123" t="s">
        <v>13</v>
      </c>
      <c r="F820" s="123" t="s">
        <v>13</v>
      </c>
      <c r="G820" s="7">
        <v>588.01441863100001</v>
      </c>
      <c r="H820" s="123" t="s">
        <v>54</v>
      </c>
    </row>
    <row r="821" spans="1:8">
      <c r="A821" s="7">
        <v>2022</v>
      </c>
      <c r="B821" s="123" t="s">
        <v>537</v>
      </c>
      <c r="C821" s="123" t="s">
        <v>553</v>
      </c>
      <c r="D821" s="123" t="s">
        <v>559</v>
      </c>
      <c r="E821" s="123" t="s">
        <v>13</v>
      </c>
      <c r="F821" s="123" t="s">
        <v>13</v>
      </c>
      <c r="G821" s="7">
        <v>17.541164108</v>
      </c>
      <c r="H821" s="123" t="s">
        <v>54</v>
      </c>
    </row>
    <row r="822" spans="1:8">
      <c r="A822" s="7">
        <v>2022</v>
      </c>
      <c r="B822" s="123" t="s">
        <v>537</v>
      </c>
      <c r="C822" s="123" t="s">
        <v>553</v>
      </c>
      <c r="D822" s="123" t="s">
        <v>188</v>
      </c>
      <c r="E822" s="123" t="s">
        <v>13</v>
      </c>
      <c r="F822" s="123" t="s">
        <v>13</v>
      </c>
      <c r="G822" s="7">
        <v>175.78212668800001</v>
      </c>
      <c r="H822" s="123" t="s">
        <v>54</v>
      </c>
    </row>
    <row r="823" spans="1:8" hidden="1">
      <c r="A823" s="7">
        <v>2022</v>
      </c>
      <c r="B823" s="123" t="s">
        <v>537</v>
      </c>
      <c r="C823" s="123" t="s">
        <v>553</v>
      </c>
      <c r="D823" s="123" t="s">
        <v>571</v>
      </c>
      <c r="E823" s="123" t="s">
        <v>13</v>
      </c>
      <c r="F823" s="123" t="s">
        <v>13</v>
      </c>
      <c r="G823" s="7"/>
      <c r="H823" s="123" t="s">
        <v>54</v>
      </c>
    </row>
    <row r="824" spans="1:8" hidden="1">
      <c r="A824" s="7">
        <v>2022</v>
      </c>
      <c r="B824" s="123" t="s">
        <v>537</v>
      </c>
      <c r="C824" s="123" t="s">
        <v>553</v>
      </c>
      <c r="D824" s="123" t="s">
        <v>573</v>
      </c>
      <c r="E824" s="123" t="s">
        <v>13</v>
      </c>
      <c r="F824" s="123" t="s">
        <v>13</v>
      </c>
      <c r="G824" s="7"/>
      <c r="H824" s="123" t="s">
        <v>54</v>
      </c>
    </row>
    <row r="825" spans="1:8" hidden="1">
      <c r="A825" s="7">
        <v>2022</v>
      </c>
      <c r="B825" s="123" t="s">
        <v>537</v>
      </c>
      <c r="C825" s="123" t="s">
        <v>553</v>
      </c>
      <c r="D825" s="123" t="s">
        <v>558</v>
      </c>
      <c r="E825" s="123" t="s">
        <v>13</v>
      </c>
      <c r="F825" s="123" t="s">
        <v>13</v>
      </c>
      <c r="G825" s="7"/>
      <c r="H825" s="123" t="s">
        <v>54</v>
      </c>
    </row>
    <row r="826" spans="1:8" hidden="1">
      <c r="A826" s="7">
        <v>2022</v>
      </c>
      <c r="B826" s="123" t="s">
        <v>537</v>
      </c>
      <c r="C826" s="123" t="s">
        <v>553</v>
      </c>
      <c r="D826" s="123" t="s">
        <v>191</v>
      </c>
      <c r="E826" s="123" t="s">
        <v>13</v>
      </c>
      <c r="F826" s="123" t="s">
        <v>13</v>
      </c>
      <c r="G826" s="7"/>
      <c r="H826" s="123" t="s">
        <v>54</v>
      </c>
    </row>
    <row r="827" spans="1:8" hidden="1">
      <c r="A827" s="7">
        <v>2022</v>
      </c>
      <c r="B827" s="123" t="s">
        <v>537</v>
      </c>
      <c r="C827" s="123" t="s">
        <v>553</v>
      </c>
      <c r="D827" s="123" t="s">
        <v>561</v>
      </c>
      <c r="E827" s="123" t="s">
        <v>13</v>
      </c>
      <c r="F827" s="123" t="s">
        <v>13</v>
      </c>
      <c r="G827" s="7"/>
      <c r="H827" s="123" t="s">
        <v>54</v>
      </c>
    </row>
    <row r="828" spans="1:8">
      <c r="A828" s="7">
        <v>2022</v>
      </c>
      <c r="B828" s="123" t="s">
        <v>537</v>
      </c>
      <c r="C828" s="123" t="s">
        <v>564</v>
      </c>
      <c r="D828" s="123" t="s">
        <v>180</v>
      </c>
      <c r="E828" s="123" t="s">
        <v>13</v>
      </c>
      <c r="F828" s="123" t="s">
        <v>13</v>
      </c>
      <c r="G828" s="7">
        <v>29577.149069735999</v>
      </c>
      <c r="H828" s="123" t="s">
        <v>54</v>
      </c>
    </row>
    <row r="829" spans="1:8">
      <c r="A829" s="7">
        <v>2022</v>
      </c>
      <c r="B829" s="123" t="s">
        <v>537</v>
      </c>
      <c r="C829" s="123" t="s">
        <v>556</v>
      </c>
      <c r="D829" s="123" t="s">
        <v>576</v>
      </c>
      <c r="E829" s="123" t="s">
        <v>13</v>
      </c>
      <c r="F829" s="123" t="s">
        <v>13</v>
      </c>
      <c r="G829" s="7">
        <v>7507.4261723760001</v>
      </c>
      <c r="H829" s="123" t="s">
        <v>54</v>
      </c>
    </row>
    <row r="830" spans="1:8">
      <c r="A830" s="7">
        <v>2022</v>
      </c>
      <c r="B830" s="123" t="s">
        <v>537</v>
      </c>
      <c r="C830" s="123" t="s">
        <v>556</v>
      </c>
      <c r="D830" s="123" t="s">
        <v>577</v>
      </c>
      <c r="E830" s="123" t="s">
        <v>13</v>
      </c>
      <c r="F830" s="123" t="s">
        <v>13</v>
      </c>
      <c r="G830" s="7">
        <v>2112.3281541659999</v>
      </c>
      <c r="H830" s="123" t="s">
        <v>54</v>
      </c>
    </row>
    <row r="831" spans="1:8">
      <c r="A831" s="7">
        <v>2022</v>
      </c>
      <c r="B831" s="123" t="s">
        <v>537</v>
      </c>
      <c r="C831" s="123" t="s">
        <v>556</v>
      </c>
      <c r="D831" s="123" t="s">
        <v>578</v>
      </c>
      <c r="E831" s="123" t="s">
        <v>13</v>
      </c>
      <c r="F831" s="123" t="s">
        <v>13</v>
      </c>
      <c r="G831" s="7">
        <v>4688.6505093449996</v>
      </c>
      <c r="H831" s="123" t="s">
        <v>54</v>
      </c>
    </row>
    <row r="832" spans="1:8">
      <c r="A832" s="7">
        <v>2022</v>
      </c>
      <c r="B832" s="123" t="s">
        <v>537</v>
      </c>
      <c r="C832" s="123" t="s">
        <v>556</v>
      </c>
      <c r="D832" s="123" t="s">
        <v>579</v>
      </c>
      <c r="E832" s="123" t="s">
        <v>13</v>
      </c>
      <c r="F832" s="123" t="s">
        <v>13</v>
      </c>
      <c r="G832" s="7">
        <v>22331.496300579001</v>
      </c>
      <c r="H832" s="123" t="s">
        <v>54</v>
      </c>
    </row>
    <row r="833" spans="1:8">
      <c r="A833" s="7">
        <v>2022</v>
      </c>
      <c r="B833" s="123" t="s">
        <v>537</v>
      </c>
      <c r="C833" s="123" t="s">
        <v>556</v>
      </c>
      <c r="D833" s="123" t="s">
        <v>580</v>
      </c>
      <c r="E833" s="123" t="s">
        <v>13</v>
      </c>
      <c r="F833" s="123" t="s">
        <v>13</v>
      </c>
      <c r="G833" s="7">
        <v>1729.935937989</v>
      </c>
      <c r="H833" s="123" t="s">
        <v>54</v>
      </c>
    </row>
    <row r="834" spans="1:8">
      <c r="A834" s="7">
        <v>2022</v>
      </c>
      <c r="B834" s="123" t="s">
        <v>537</v>
      </c>
      <c r="C834" s="123" t="s">
        <v>556</v>
      </c>
      <c r="D834" s="123" t="s">
        <v>581</v>
      </c>
      <c r="E834" s="123" t="s">
        <v>13</v>
      </c>
      <c r="F834" s="123" t="s">
        <v>13</v>
      </c>
      <c r="G834" s="7">
        <v>4350.0000939020001</v>
      </c>
      <c r="H834" s="123" t="s">
        <v>54</v>
      </c>
    </row>
    <row r="835" spans="1:8">
      <c r="A835" s="7">
        <v>2022</v>
      </c>
      <c r="B835" s="123" t="s">
        <v>537</v>
      </c>
      <c r="C835" s="123" t="s">
        <v>562</v>
      </c>
      <c r="D835" s="123" t="s">
        <v>582</v>
      </c>
      <c r="E835" s="123" t="s">
        <v>13</v>
      </c>
      <c r="F835" s="123" t="s">
        <v>13</v>
      </c>
      <c r="G835" s="7">
        <v>2541.1633579750001</v>
      </c>
      <c r="H835" s="123" t="s">
        <v>54</v>
      </c>
    </row>
    <row r="836" spans="1:8">
      <c r="A836" s="7">
        <v>2022</v>
      </c>
      <c r="B836" s="123" t="s">
        <v>537</v>
      </c>
      <c r="C836" s="123" t="s">
        <v>562</v>
      </c>
      <c r="D836" s="123" t="s">
        <v>583</v>
      </c>
      <c r="E836" s="123" t="s">
        <v>13</v>
      </c>
      <c r="F836" s="123" t="s">
        <v>13</v>
      </c>
      <c r="G836" s="7">
        <v>3312.3957848589998</v>
      </c>
      <c r="H836" s="123" t="s">
        <v>54</v>
      </c>
    </row>
    <row r="837" spans="1:8">
      <c r="A837" s="7">
        <v>2022</v>
      </c>
      <c r="B837" s="123" t="s">
        <v>537</v>
      </c>
      <c r="C837" s="123" t="s">
        <v>562</v>
      </c>
      <c r="D837" s="123" t="s">
        <v>214</v>
      </c>
      <c r="E837" s="123" t="s">
        <v>13</v>
      </c>
      <c r="F837" s="123" t="s">
        <v>13</v>
      </c>
      <c r="G837" s="7">
        <v>2407.8031467730002</v>
      </c>
      <c r="H837" s="123" t="s">
        <v>54</v>
      </c>
    </row>
    <row r="838" spans="1:8">
      <c r="A838" s="7">
        <v>2022</v>
      </c>
      <c r="B838" s="123" t="s">
        <v>537</v>
      </c>
      <c r="C838" s="123" t="s">
        <v>562</v>
      </c>
      <c r="D838" s="123" t="s">
        <v>584</v>
      </c>
      <c r="E838" s="123" t="s">
        <v>13</v>
      </c>
      <c r="F838" s="123" t="s">
        <v>13</v>
      </c>
      <c r="G838" s="7">
        <v>2084.706339759</v>
      </c>
      <c r="H838" s="123" t="s">
        <v>54</v>
      </c>
    </row>
    <row r="839" spans="1:8">
      <c r="A839" s="7">
        <v>2022</v>
      </c>
      <c r="B839" s="123" t="s">
        <v>537</v>
      </c>
      <c r="C839" s="123" t="s">
        <v>565</v>
      </c>
      <c r="D839" s="123" t="s">
        <v>500</v>
      </c>
      <c r="E839" s="123" t="s">
        <v>13</v>
      </c>
      <c r="F839" s="123" t="s">
        <v>13</v>
      </c>
      <c r="G839" s="7">
        <v>1924.288879637</v>
      </c>
      <c r="H839" s="123" t="s">
        <v>54</v>
      </c>
    </row>
    <row r="840" spans="1:8" hidden="1">
      <c r="A840" s="7">
        <v>2022</v>
      </c>
      <c r="B840" s="123" t="s">
        <v>537</v>
      </c>
      <c r="C840" s="123" t="s">
        <v>585</v>
      </c>
      <c r="D840" s="123" t="s">
        <v>183</v>
      </c>
      <c r="E840" s="123" t="s">
        <v>13</v>
      </c>
      <c r="F840" s="123" t="s">
        <v>13</v>
      </c>
      <c r="G840" s="7"/>
      <c r="H840" s="123" t="s">
        <v>54</v>
      </c>
    </row>
    <row r="841" spans="1:8" hidden="1">
      <c r="A841" s="7">
        <v>2022</v>
      </c>
      <c r="B841" s="123" t="s">
        <v>642</v>
      </c>
      <c r="C841" s="123" t="s">
        <v>642</v>
      </c>
      <c r="D841" s="123" t="s">
        <v>642</v>
      </c>
      <c r="E841" s="123" t="s">
        <v>13</v>
      </c>
      <c r="F841" s="123" t="s">
        <v>13</v>
      </c>
      <c r="G841" s="7"/>
      <c r="H841" s="123" t="s">
        <v>54</v>
      </c>
    </row>
    <row r="842" spans="1:8" hidden="1">
      <c r="A842" s="7">
        <v>2023</v>
      </c>
      <c r="B842" s="123" t="s">
        <v>586</v>
      </c>
      <c r="C842" s="123" t="s">
        <v>586</v>
      </c>
      <c r="D842" s="123" t="s">
        <v>596</v>
      </c>
      <c r="E842" s="123" t="s">
        <v>13</v>
      </c>
      <c r="F842" s="123" t="s">
        <v>13</v>
      </c>
      <c r="G842" s="7"/>
      <c r="H842" s="123" t="s">
        <v>54</v>
      </c>
    </row>
    <row r="843" spans="1:8">
      <c r="A843" s="7">
        <v>2023</v>
      </c>
      <c r="B843" s="123" t="s">
        <v>586</v>
      </c>
      <c r="C843" s="123" t="s">
        <v>586</v>
      </c>
      <c r="D843" s="123" t="s">
        <v>87</v>
      </c>
      <c r="E843" s="123" t="s">
        <v>13</v>
      </c>
      <c r="F843" s="123" t="s">
        <v>13</v>
      </c>
      <c r="G843" s="7">
        <v>13398.619717512</v>
      </c>
      <c r="H843" s="123" t="s">
        <v>54</v>
      </c>
    </row>
    <row r="844" spans="1:8">
      <c r="A844" s="7">
        <v>2023</v>
      </c>
      <c r="B844" s="123" t="s">
        <v>586</v>
      </c>
      <c r="C844" s="123" t="s">
        <v>586</v>
      </c>
      <c r="D844" s="123" t="s">
        <v>88</v>
      </c>
      <c r="E844" s="123" t="s">
        <v>13</v>
      </c>
      <c r="F844" s="123" t="s">
        <v>13</v>
      </c>
      <c r="G844" s="7">
        <v>-1607.394438929</v>
      </c>
      <c r="H844" s="123" t="s">
        <v>54</v>
      </c>
    </row>
    <row r="845" spans="1:8" hidden="1">
      <c r="A845" s="7">
        <v>2023</v>
      </c>
      <c r="B845" s="123" t="s">
        <v>586</v>
      </c>
      <c r="C845" s="123" t="s">
        <v>586</v>
      </c>
      <c r="D845" s="123" t="s">
        <v>587</v>
      </c>
      <c r="E845" s="123" t="s">
        <v>13</v>
      </c>
      <c r="F845" s="123" t="s">
        <v>13</v>
      </c>
      <c r="G845" s="7"/>
      <c r="H845" s="123" t="s">
        <v>54</v>
      </c>
    </row>
    <row r="846" spans="1:8" hidden="1">
      <c r="A846" s="7">
        <v>2023</v>
      </c>
      <c r="B846" s="123" t="s">
        <v>586</v>
      </c>
      <c r="C846" s="123" t="s">
        <v>586</v>
      </c>
      <c r="D846" s="123" t="s">
        <v>597</v>
      </c>
      <c r="E846" s="123" t="s">
        <v>13</v>
      </c>
      <c r="F846" s="123" t="s">
        <v>13</v>
      </c>
      <c r="G846" s="7"/>
      <c r="H846" s="123" t="s">
        <v>54</v>
      </c>
    </row>
    <row r="847" spans="1:8">
      <c r="A847" s="7">
        <v>2023</v>
      </c>
      <c r="B847" s="123" t="s">
        <v>598</v>
      </c>
      <c r="C847" s="123" t="s">
        <v>598</v>
      </c>
      <c r="D847" s="123" t="s">
        <v>598</v>
      </c>
      <c r="E847" s="123" t="s">
        <v>13</v>
      </c>
      <c r="F847" s="123" t="s">
        <v>13</v>
      </c>
      <c r="G847" s="7">
        <v>11791.225278583001</v>
      </c>
      <c r="H847" s="123" t="s">
        <v>54</v>
      </c>
    </row>
    <row r="848" spans="1:8">
      <c r="A848" s="7">
        <v>2023</v>
      </c>
      <c r="B848" s="123" t="s">
        <v>599</v>
      </c>
      <c r="C848" s="123" t="s">
        <v>599</v>
      </c>
      <c r="D848" s="123" t="s">
        <v>599</v>
      </c>
      <c r="E848" s="123" t="s">
        <v>13</v>
      </c>
      <c r="F848" s="123" t="s">
        <v>13</v>
      </c>
      <c r="G848" s="7">
        <v>11791.225278583001</v>
      </c>
      <c r="H848" s="123" t="s">
        <v>54</v>
      </c>
    </row>
    <row r="849" spans="1:8" hidden="1">
      <c r="A849" s="7">
        <v>2023</v>
      </c>
      <c r="B849" s="123" t="s">
        <v>588</v>
      </c>
      <c r="C849" s="123" t="s">
        <v>588</v>
      </c>
      <c r="D849" s="123" t="s">
        <v>589</v>
      </c>
      <c r="E849" s="123" t="s">
        <v>13</v>
      </c>
      <c r="F849" s="123" t="s">
        <v>13</v>
      </c>
      <c r="G849" s="7"/>
      <c r="H849" s="123" t="s">
        <v>54</v>
      </c>
    </row>
    <row r="850" spans="1:8" hidden="1">
      <c r="A850" s="7">
        <v>2023</v>
      </c>
      <c r="B850" s="123" t="s">
        <v>588</v>
      </c>
      <c r="C850" s="123" t="s">
        <v>588</v>
      </c>
      <c r="D850" s="123" t="s">
        <v>591</v>
      </c>
      <c r="E850" s="123" t="s">
        <v>13</v>
      </c>
      <c r="F850" s="123" t="s">
        <v>13</v>
      </c>
      <c r="G850" s="7"/>
      <c r="H850" s="123" t="s">
        <v>54</v>
      </c>
    </row>
    <row r="851" spans="1:8">
      <c r="A851" s="7">
        <v>2023</v>
      </c>
      <c r="B851" s="123" t="s">
        <v>588</v>
      </c>
      <c r="C851" s="123" t="s">
        <v>588</v>
      </c>
      <c r="D851" s="123" t="s">
        <v>600</v>
      </c>
      <c r="E851" s="123" t="s">
        <v>13</v>
      </c>
      <c r="F851" s="123" t="s">
        <v>13</v>
      </c>
      <c r="G851" s="7">
        <v>-1703.406798043</v>
      </c>
      <c r="H851" s="123" t="s">
        <v>54</v>
      </c>
    </row>
    <row r="852" spans="1:8" hidden="1">
      <c r="A852" s="7">
        <v>2023</v>
      </c>
      <c r="B852" s="123" t="s">
        <v>588</v>
      </c>
      <c r="C852" s="123" t="s">
        <v>588</v>
      </c>
      <c r="D852" s="123" t="s">
        <v>601</v>
      </c>
      <c r="E852" s="123" t="s">
        <v>13</v>
      </c>
      <c r="F852" s="123" t="s">
        <v>13</v>
      </c>
      <c r="G852" s="7"/>
      <c r="H852" s="123" t="s">
        <v>54</v>
      </c>
    </row>
    <row r="853" spans="1:8">
      <c r="A853" s="7">
        <v>2023</v>
      </c>
      <c r="B853" s="123" t="s">
        <v>588</v>
      </c>
      <c r="C853" s="123" t="s">
        <v>588</v>
      </c>
      <c r="D853" s="123" t="s">
        <v>592</v>
      </c>
      <c r="E853" s="123" t="s">
        <v>13</v>
      </c>
      <c r="F853" s="123" t="s">
        <v>13</v>
      </c>
      <c r="G853" s="7">
        <v>-277.03205679600001</v>
      </c>
      <c r="H853" s="123" t="s">
        <v>54</v>
      </c>
    </row>
    <row r="854" spans="1:8">
      <c r="A854" s="7">
        <v>2023</v>
      </c>
      <c r="B854" s="123" t="s">
        <v>588</v>
      </c>
      <c r="C854" s="123" t="s">
        <v>588</v>
      </c>
      <c r="D854" s="123" t="s">
        <v>602</v>
      </c>
      <c r="E854" s="123" t="s">
        <v>13</v>
      </c>
      <c r="F854" s="123" t="s">
        <v>13</v>
      </c>
      <c r="G854" s="7">
        <v>58283.905343256003</v>
      </c>
      <c r="H854" s="123" t="s">
        <v>54</v>
      </c>
    </row>
    <row r="855" spans="1:8">
      <c r="A855" s="7">
        <v>2023</v>
      </c>
      <c r="B855" s="123" t="s">
        <v>588</v>
      </c>
      <c r="C855" s="123" t="s">
        <v>588</v>
      </c>
      <c r="D855" s="123" t="s">
        <v>603</v>
      </c>
      <c r="E855" s="123" t="s">
        <v>13</v>
      </c>
      <c r="F855" s="123" t="s">
        <v>13</v>
      </c>
      <c r="G855" s="7">
        <v>6881.8904633299999</v>
      </c>
      <c r="H855" s="123" t="s">
        <v>54</v>
      </c>
    </row>
    <row r="856" spans="1:8">
      <c r="A856" s="7">
        <v>2023</v>
      </c>
      <c r="B856" s="123" t="s">
        <v>588</v>
      </c>
      <c r="C856" s="123" t="s">
        <v>588</v>
      </c>
      <c r="D856" s="123" t="s">
        <v>604</v>
      </c>
      <c r="E856" s="123" t="s">
        <v>13</v>
      </c>
      <c r="F856" s="123" t="s">
        <v>13</v>
      </c>
      <c r="G856" s="7">
        <v>1087.5419364930001</v>
      </c>
      <c r="H856" s="123" t="s">
        <v>54</v>
      </c>
    </row>
    <row r="857" spans="1:8" hidden="1">
      <c r="A857" s="7">
        <v>2023</v>
      </c>
      <c r="B857" s="123" t="s">
        <v>588</v>
      </c>
      <c r="C857" s="123" t="s">
        <v>588</v>
      </c>
      <c r="D857" s="123" t="s">
        <v>605</v>
      </c>
      <c r="E857" s="123" t="s">
        <v>13</v>
      </c>
      <c r="F857" s="123" t="s">
        <v>13</v>
      </c>
      <c r="G857" s="7"/>
      <c r="H857" s="123" t="s">
        <v>54</v>
      </c>
    </row>
    <row r="858" spans="1:8" hidden="1">
      <c r="A858" s="7">
        <v>2023</v>
      </c>
      <c r="B858" s="123" t="s">
        <v>588</v>
      </c>
      <c r="C858" s="123" t="s">
        <v>588</v>
      </c>
      <c r="D858" s="123" t="s">
        <v>606</v>
      </c>
      <c r="E858" s="123" t="s">
        <v>13</v>
      </c>
      <c r="F858" s="123" t="s">
        <v>13</v>
      </c>
      <c r="G858" s="7"/>
      <c r="H858" s="123" t="s">
        <v>54</v>
      </c>
    </row>
    <row r="859" spans="1:8">
      <c r="A859" s="7">
        <v>2023</v>
      </c>
      <c r="B859" s="123" t="s">
        <v>607</v>
      </c>
      <c r="C859" s="123" t="s">
        <v>607</v>
      </c>
      <c r="D859" s="123" t="s">
        <v>608</v>
      </c>
      <c r="E859" s="123" t="s">
        <v>13</v>
      </c>
      <c r="F859" s="123" t="s">
        <v>13</v>
      </c>
      <c r="G859" s="7">
        <v>47744.097286012002</v>
      </c>
      <c r="H859" s="123" t="s">
        <v>54</v>
      </c>
    </row>
    <row r="860" spans="1:8" hidden="1">
      <c r="A860" s="7">
        <v>2023</v>
      </c>
      <c r="B860" s="123" t="s">
        <v>607</v>
      </c>
      <c r="C860" s="123" t="s">
        <v>607</v>
      </c>
      <c r="D860" s="123" t="s">
        <v>609</v>
      </c>
      <c r="E860" s="123" t="s">
        <v>13</v>
      </c>
      <c r="F860" s="123" t="s">
        <v>13</v>
      </c>
      <c r="G860" s="7"/>
      <c r="H860" s="123" t="s">
        <v>54</v>
      </c>
    </row>
    <row r="861" spans="1:8" hidden="1">
      <c r="A861" s="7">
        <v>2023</v>
      </c>
      <c r="B861" s="123" t="s">
        <v>607</v>
      </c>
      <c r="C861" s="123" t="s">
        <v>607</v>
      </c>
      <c r="D861" s="123" t="s">
        <v>610</v>
      </c>
      <c r="E861" s="123" t="s">
        <v>13</v>
      </c>
      <c r="F861" s="123" t="s">
        <v>13</v>
      </c>
      <c r="G861" s="7"/>
      <c r="H861" s="123" t="s">
        <v>54</v>
      </c>
    </row>
    <row r="862" spans="1:8">
      <c r="A862" s="7">
        <v>2023</v>
      </c>
      <c r="B862" s="123" t="s">
        <v>530</v>
      </c>
      <c r="C862" s="123" t="s">
        <v>530</v>
      </c>
      <c r="D862" s="123" t="s">
        <v>530</v>
      </c>
      <c r="E862" s="123" t="s">
        <v>13</v>
      </c>
      <c r="F862" s="123" t="s">
        <v>13</v>
      </c>
      <c r="G862" s="7">
        <v>-11379.2504252</v>
      </c>
      <c r="H862" s="123" t="s">
        <v>54</v>
      </c>
    </row>
    <row r="863" spans="1:8">
      <c r="A863" s="7">
        <v>2023</v>
      </c>
      <c r="B863" s="123" t="s">
        <v>611</v>
      </c>
      <c r="C863" s="123" t="s">
        <v>611</v>
      </c>
      <c r="D863" s="123" t="s">
        <v>611</v>
      </c>
      <c r="E863" s="123" t="s">
        <v>13</v>
      </c>
      <c r="F863" s="123" t="s">
        <v>13</v>
      </c>
      <c r="G863" s="7">
        <v>112428.971027636</v>
      </c>
      <c r="H863" s="123" t="s">
        <v>54</v>
      </c>
    </row>
    <row r="864" spans="1:8">
      <c r="A864" s="7">
        <v>2023</v>
      </c>
      <c r="B864" s="123" t="s">
        <v>537</v>
      </c>
      <c r="C864" s="123" t="s">
        <v>538</v>
      </c>
      <c r="D864" s="123" t="s">
        <v>539</v>
      </c>
      <c r="E864" s="123" t="s">
        <v>13</v>
      </c>
      <c r="F864" s="123" t="s">
        <v>13</v>
      </c>
      <c r="G864" s="7">
        <v>1024.181229925</v>
      </c>
      <c r="H864" s="123" t="s">
        <v>54</v>
      </c>
    </row>
    <row r="865" spans="1:8">
      <c r="A865" s="7">
        <v>2023</v>
      </c>
      <c r="B865" s="123" t="s">
        <v>537</v>
      </c>
      <c r="C865" s="123" t="s">
        <v>538</v>
      </c>
      <c r="D865" s="123" t="s">
        <v>542</v>
      </c>
      <c r="E865" s="123" t="s">
        <v>13</v>
      </c>
      <c r="F865" s="123" t="s">
        <v>13</v>
      </c>
      <c r="G865" s="7">
        <v>3991.2587172839999</v>
      </c>
      <c r="H865" s="123" t="s">
        <v>54</v>
      </c>
    </row>
    <row r="866" spans="1:8">
      <c r="A866" s="7">
        <v>2023</v>
      </c>
      <c r="B866" s="123" t="s">
        <v>537</v>
      </c>
      <c r="C866" s="123" t="s">
        <v>538</v>
      </c>
      <c r="D866" s="123" t="s">
        <v>543</v>
      </c>
      <c r="E866" s="123" t="s">
        <v>13</v>
      </c>
      <c r="F866" s="123" t="s">
        <v>13</v>
      </c>
      <c r="G866" s="7">
        <v>161.29604614499999</v>
      </c>
      <c r="H866" s="123" t="s">
        <v>54</v>
      </c>
    </row>
    <row r="867" spans="1:8">
      <c r="A867" s="7">
        <v>2023</v>
      </c>
      <c r="B867" s="123" t="s">
        <v>537</v>
      </c>
      <c r="C867" s="123" t="s">
        <v>538</v>
      </c>
      <c r="D867" s="123" t="s">
        <v>544</v>
      </c>
      <c r="E867" s="123" t="s">
        <v>13</v>
      </c>
      <c r="F867" s="123" t="s">
        <v>13</v>
      </c>
      <c r="G867" s="7">
        <v>1017.324157201</v>
      </c>
      <c r="H867" s="123" t="s">
        <v>54</v>
      </c>
    </row>
    <row r="868" spans="1:8">
      <c r="A868" s="7">
        <v>2023</v>
      </c>
      <c r="B868" s="123" t="s">
        <v>537</v>
      </c>
      <c r="C868" s="123" t="s">
        <v>538</v>
      </c>
      <c r="D868" s="123" t="s">
        <v>545</v>
      </c>
      <c r="E868" s="123" t="s">
        <v>13</v>
      </c>
      <c r="F868" s="123" t="s">
        <v>13</v>
      </c>
      <c r="G868" s="7">
        <v>305.51576924800003</v>
      </c>
      <c r="H868" s="123" t="s">
        <v>54</v>
      </c>
    </row>
    <row r="869" spans="1:8">
      <c r="A869" s="7">
        <v>2023</v>
      </c>
      <c r="B869" s="123" t="s">
        <v>537</v>
      </c>
      <c r="C869" s="123" t="s">
        <v>538</v>
      </c>
      <c r="D869" s="123" t="s">
        <v>546</v>
      </c>
      <c r="E869" s="123" t="s">
        <v>13</v>
      </c>
      <c r="F869" s="123" t="s">
        <v>13</v>
      </c>
      <c r="G869" s="7">
        <v>3460.0346574619998</v>
      </c>
      <c r="H869" s="123" t="s">
        <v>54</v>
      </c>
    </row>
    <row r="870" spans="1:8">
      <c r="A870" s="7">
        <v>2023</v>
      </c>
      <c r="B870" s="123" t="s">
        <v>537</v>
      </c>
      <c r="C870" s="123" t="s">
        <v>538</v>
      </c>
      <c r="D870" s="123" t="s">
        <v>547</v>
      </c>
      <c r="E870" s="123" t="s">
        <v>13</v>
      </c>
      <c r="F870" s="123" t="s">
        <v>13</v>
      </c>
      <c r="G870" s="7">
        <v>829.88275634599995</v>
      </c>
      <c r="H870" s="123" t="s">
        <v>54</v>
      </c>
    </row>
    <row r="871" spans="1:8">
      <c r="A871" s="7">
        <v>2023</v>
      </c>
      <c r="B871" s="123" t="s">
        <v>537</v>
      </c>
      <c r="C871" s="123" t="s">
        <v>538</v>
      </c>
      <c r="D871" s="123" t="s">
        <v>548</v>
      </c>
      <c r="E871" s="123" t="s">
        <v>13</v>
      </c>
      <c r="F871" s="123" t="s">
        <v>13</v>
      </c>
      <c r="G871" s="7">
        <v>2732.7867960849999</v>
      </c>
      <c r="H871" s="123" t="s">
        <v>54</v>
      </c>
    </row>
    <row r="872" spans="1:8">
      <c r="A872" s="7">
        <v>2023</v>
      </c>
      <c r="B872" s="123" t="s">
        <v>537</v>
      </c>
      <c r="C872" s="123" t="s">
        <v>538</v>
      </c>
      <c r="D872" s="123" t="s">
        <v>550</v>
      </c>
      <c r="E872" s="123" t="s">
        <v>13</v>
      </c>
      <c r="F872" s="123" t="s">
        <v>13</v>
      </c>
      <c r="G872" s="7">
        <v>2524.28754609</v>
      </c>
      <c r="H872" s="123" t="s">
        <v>54</v>
      </c>
    </row>
    <row r="873" spans="1:8">
      <c r="A873" s="7">
        <v>2023</v>
      </c>
      <c r="B873" s="123" t="s">
        <v>537</v>
      </c>
      <c r="C873" s="123" t="s">
        <v>538</v>
      </c>
      <c r="D873" s="123" t="s">
        <v>551</v>
      </c>
      <c r="E873" s="123" t="s">
        <v>13</v>
      </c>
      <c r="F873" s="123" t="s">
        <v>13</v>
      </c>
      <c r="G873" s="7">
        <v>546.39809817299999</v>
      </c>
      <c r="H873" s="123" t="s">
        <v>54</v>
      </c>
    </row>
    <row r="874" spans="1:8">
      <c r="A874" s="7">
        <v>2023</v>
      </c>
      <c r="B874" s="123" t="s">
        <v>537</v>
      </c>
      <c r="C874" s="123" t="s">
        <v>538</v>
      </c>
      <c r="D874" s="123" t="s">
        <v>552</v>
      </c>
      <c r="E874" s="123" t="s">
        <v>13</v>
      </c>
      <c r="F874" s="123" t="s">
        <v>13</v>
      </c>
      <c r="G874" s="7">
        <v>4817.3369042470003</v>
      </c>
      <c r="H874" s="123" t="s">
        <v>54</v>
      </c>
    </row>
    <row r="875" spans="1:8">
      <c r="A875" s="7">
        <v>2023</v>
      </c>
      <c r="B875" s="123" t="s">
        <v>537</v>
      </c>
      <c r="C875" s="123" t="s">
        <v>538</v>
      </c>
      <c r="D875" s="123" t="s">
        <v>567</v>
      </c>
      <c r="E875" s="123" t="s">
        <v>13</v>
      </c>
      <c r="F875" s="123" t="s">
        <v>13</v>
      </c>
      <c r="G875" s="7">
        <v>94.185211805999998</v>
      </c>
      <c r="H875" s="123" t="s">
        <v>54</v>
      </c>
    </row>
    <row r="876" spans="1:8">
      <c r="A876" s="7">
        <v>2023</v>
      </c>
      <c r="B876" s="123" t="s">
        <v>537</v>
      </c>
      <c r="C876" s="123" t="s">
        <v>538</v>
      </c>
      <c r="D876" s="123" t="s">
        <v>568</v>
      </c>
      <c r="E876" s="123" t="s">
        <v>13</v>
      </c>
      <c r="F876" s="123" t="s">
        <v>13</v>
      </c>
      <c r="G876" s="7">
        <v>2160.6857349910001</v>
      </c>
      <c r="H876" s="123" t="s">
        <v>54</v>
      </c>
    </row>
    <row r="877" spans="1:8">
      <c r="A877" s="7">
        <v>2023</v>
      </c>
      <c r="B877" s="123" t="s">
        <v>537</v>
      </c>
      <c r="C877" s="123" t="s">
        <v>538</v>
      </c>
      <c r="D877" s="123" t="s">
        <v>566</v>
      </c>
      <c r="E877" s="123" t="s">
        <v>13</v>
      </c>
      <c r="F877" s="123" t="s">
        <v>13</v>
      </c>
      <c r="G877" s="7">
        <v>479.71043027899998</v>
      </c>
      <c r="H877" s="123" t="s">
        <v>54</v>
      </c>
    </row>
    <row r="878" spans="1:8" hidden="1">
      <c r="A878" s="7">
        <v>2023</v>
      </c>
      <c r="B878" s="123" t="s">
        <v>537</v>
      </c>
      <c r="C878" s="123" t="s">
        <v>553</v>
      </c>
      <c r="D878" s="123" t="s">
        <v>554</v>
      </c>
      <c r="E878" s="123" t="s">
        <v>13</v>
      </c>
      <c r="F878" s="123" t="s">
        <v>13</v>
      </c>
      <c r="G878" s="7"/>
      <c r="H878" s="123" t="s">
        <v>54</v>
      </c>
    </row>
    <row r="879" spans="1:8">
      <c r="A879" s="7">
        <v>2023</v>
      </c>
      <c r="B879" s="123" t="s">
        <v>537</v>
      </c>
      <c r="C879" s="123" t="s">
        <v>553</v>
      </c>
      <c r="D879" s="123" t="s">
        <v>555</v>
      </c>
      <c r="E879" s="123" t="s">
        <v>13</v>
      </c>
      <c r="F879" s="123" t="s">
        <v>13</v>
      </c>
      <c r="G879" s="7">
        <v>24.520643800999999</v>
      </c>
      <c r="H879" s="123" t="s">
        <v>54</v>
      </c>
    </row>
    <row r="880" spans="1:8">
      <c r="A880" s="7">
        <v>2023</v>
      </c>
      <c r="B880" s="123" t="s">
        <v>537</v>
      </c>
      <c r="C880" s="123" t="s">
        <v>553</v>
      </c>
      <c r="D880" s="123" t="s">
        <v>560</v>
      </c>
      <c r="E880" s="123" t="s">
        <v>13</v>
      </c>
      <c r="F880" s="123" t="s">
        <v>13</v>
      </c>
      <c r="G880" s="7">
        <v>942.84808936900004</v>
      </c>
      <c r="H880" s="123" t="s">
        <v>54</v>
      </c>
    </row>
    <row r="881" spans="1:8">
      <c r="A881" s="7">
        <v>2023</v>
      </c>
      <c r="B881" s="123" t="s">
        <v>537</v>
      </c>
      <c r="C881" s="123" t="s">
        <v>553</v>
      </c>
      <c r="D881" s="123" t="s">
        <v>559</v>
      </c>
      <c r="E881" s="123" t="s">
        <v>13</v>
      </c>
      <c r="F881" s="123" t="s">
        <v>13</v>
      </c>
      <c r="G881" s="7">
        <v>29.441073205999999</v>
      </c>
      <c r="H881" s="123" t="s">
        <v>54</v>
      </c>
    </row>
    <row r="882" spans="1:8">
      <c r="A882" s="7">
        <v>2023</v>
      </c>
      <c r="B882" s="123" t="s">
        <v>537</v>
      </c>
      <c r="C882" s="123" t="s">
        <v>553</v>
      </c>
      <c r="D882" s="123" t="s">
        <v>188</v>
      </c>
      <c r="E882" s="123" t="s">
        <v>13</v>
      </c>
      <c r="F882" s="123" t="s">
        <v>13</v>
      </c>
      <c r="G882" s="7">
        <v>186.70000075199999</v>
      </c>
      <c r="H882" s="123" t="s">
        <v>54</v>
      </c>
    </row>
    <row r="883" spans="1:8" hidden="1">
      <c r="A883" s="7">
        <v>2023</v>
      </c>
      <c r="B883" s="123" t="s">
        <v>537</v>
      </c>
      <c r="C883" s="123" t="s">
        <v>553</v>
      </c>
      <c r="D883" s="123" t="s">
        <v>571</v>
      </c>
      <c r="E883" s="123" t="s">
        <v>13</v>
      </c>
      <c r="F883" s="123" t="s">
        <v>13</v>
      </c>
      <c r="G883" s="7"/>
      <c r="H883" s="123" t="s">
        <v>54</v>
      </c>
    </row>
    <row r="884" spans="1:8" hidden="1">
      <c r="A884" s="7">
        <v>2023</v>
      </c>
      <c r="B884" s="123" t="s">
        <v>537</v>
      </c>
      <c r="C884" s="123" t="s">
        <v>553</v>
      </c>
      <c r="D884" s="123" t="s">
        <v>573</v>
      </c>
      <c r="E884" s="123" t="s">
        <v>13</v>
      </c>
      <c r="F884" s="123" t="s">
        <v>13</v>
      </c>
      <c r="G884" s="7"/>
      <c r="H884" s="123" t="s">
        <v>54</v>
      </c>
    </row>
    <row r="885" spans="1:8" hidden="1">
      <c r="A885" s="7">
        <v>2023</v>
      </c>
      <c r="B885" s="123" t="s">
        <v>537</v>
      </c>
      <c r="C885" s="123" t="s">
        <v>553</v>
      </c>
      <c r="D885" s="123" t="s">
        <v>558</v>
      </c>
      <c r="E885" s="123" t="s">
        <v>13</v>
      </c>
      <c r="F885" s="123" t="s">
        <v>13</v>
      </c>
      <c r="G885" s="7"/>
      <c r="H885" s="123" t="s">
        <v>54</v>
      </c>
    </row>
    <row r="886" spans="1:8" hidden="1">
      <c r="A886" s="7">
        <v>2023</v>
      </c>
      <c r="B886" s="123" t="s">
        <v>537</v>
      </c>
      <c r="C886" s="123" t="s">
        <v>553</v>
      </c>
      <c r="D886" s="123" t="s">
        <v>191</v>
      </c>
      <c r="E886" s="123" t="s">
        <v>13</v>
      </c>
      <c r="F886" s="123" t="s">
        <v>13</v>
      </c>
      <c r="G886" s="7"/>
      <c r="H886" s="123" t="s">
        <v>54</v>
      </c>
    </row>
    <row r="887" spans="1:8" hidden="1">
      <c r="A887" s="7">
        <v>2023</v>
      </c>
      <c r="B887" s="123" t="s">
        <v>537</v>
      </c>
      <c r="C887" s="123" t="s">
        <v>553</v>
      </c>
      <c r="D887" s="123" t="s">
        <v>561</v>
      </c>
      <c r="E887" s="123" t="s">
        <v>13</v>
      </c>
      <c r="F887" s="123" t="s">
        <v>13</v>
      </c>
      <c r="G887" s="7"/>
      <c r="H887" s="123" t="s">
        <v>54</v>
      </c>
    </row>
    <row r="888" spans="1:8">
      <c r="A888" s="7">
        <v>2023</v>
      </c>
      <c r="B888" s="123" t="s">
        <v>537</v>
      </c>
      <c r="C888" s="123" t="s">
        <v>564</v>
      </c>
      <c r="D888" s="123" t="s">
        <v>180</v>
      </c>
      <c r="E888" s="123" t="s">
        <v>13</v>
      </c>
      <c r="F888" s="123" t="s">
        <v>13</v>
      </c>
      <c r="G888" s="7">
        <v>29102.403305486001</v>
      </c>
      <c r="H888" s="123" t="s">
        <v>54</v>
      </c>
    </row>
    <row r="889" spans="1:8">
      <c r="A889" s="7">
        <v>2023</v>
      </c>
      <c r="B889" s="123" t="s">
        <v>537</v>
      </c>
      <c r="C889" s="123" t="s">
        <v>556</v>
      </c>
      <c r="D889" s="123" t="s">
        <v>576</v>
      </c>
      <c r="E889" s="123" t="s">
        <v>13</v>
      </c>
      <c r="F889" s="123" t="s">
        <v>13</v>
      </c>
      <c r="G889" s="7">
        <v>7623.1625846400002</v>
      </c>
      <c r="H889" s="123" t="s">
        <v>54</v>
      </c>
    </row>
    <row r="890" spans="1:8">
      <c r="A890" s="7">
        <v>2023</v>
      </c>
      <c r="B890" s="123" t="s">
        <v>537</v>
      </c>
      <c r="C890" s="123" t="s">
        <v>556</v>
      </c>
      <c r="D890" s="123" t="s">
        <v>577</v>
      </c>
      <c r="E890" s="123" t="s">
        <v>13</v>
      </c>
      <c r="F890" s="123" t="s">
        <v>13</v>
      </c>
      <c r="G890" s="7">
        <v>2144.8923481359998</v>
      </c>
      <c r="H890" s="123" t="s">
        <v>54</v>
      </c>
    </row>
    <row r="891" spans="1:8">
      <c r="A891" s="7">
        <v>2023</v>
      </c>
      <c r="B891" s="123" t="s">
        <v>537</v>
      </c>
      <c r="C891" s="123" t="s">
        <v>556</v>
      </c>
      <c r="D891" s="123" t="s">
        <v>578</v>
      </c>
      <c r="E891" s="123" t="s">
        <v>13</v>
      </c>
      <c r="F891" s="123" t="s">
        <v>13</v>
      </c>
      <c r="G891" s="7">
        <v>4760.9319511929998</v>
      </c>
      <c r="H891" s="123" t="s">
        <v>54</v>
      </c>
    </row>
    <row r="892" spans="1:8">
      <c r="A892" s="7">
        <v>2023</v>
      </c>
      <c r="B892" s="123" t="s">
        <v>537</v>
      </c>
      <c r="C892" s="123" t="s">
        <v>556</v>
      </c>
      <c r="D892" s="123" t="s">
        <v>579</v>
      </c>
      <c r="E892" s="123" t="s">
        <v>13</v>
      </c>
      <c r="F892" s="123" t="s">
        <v>13</v>
      </c>
      <c r="G892" s="7">
        <v>26162.585772579001</v>
      </c>
      <c r="H892" s="123" t="s">
        <v>54</v>
      </c>
    </row>
    <row r="893" spans="1:8">
      <c r="A893" s="7">
        <v>2023</v>
      </c>
      <c r="B893" s="123" t="s">
        <v>537</v>
      </c>
      <c r="C893" s="123" t="s">
        <v>556</v>
      </c>
      <c r="D893" s="123" t="s">
        <v>580</v>
      </c>
      <c r="E893" s="123" t="s">
        <v>13</v>
      </c>
      <c r="F893" s="123" t="s">
        <v>13</v>
      </c>
      <c r="G893" s="7">
        <v>1756.605075229</v>
      </c>
      <c r="H893" s="123" t="s">
        <v>54</v>
      </c>
    </row>
    <row r="894" spans="1:8">
      <c r="A894" s="7">
        <v>2023</v>
      </c>
      <c r="B894" s="123" t="s">
        <v>537</v>
      </c>
      <c r="C894" s="123" t="s">
        <v>556</v>
      </c>
      <c r="D894" s="123" t="s">
        <v>581</v>
      </c>
      <c r="E894" s="123" t="s">
        <v>13</v>
      </c>
      <c r="F894" s="123" t="s">
        <v>13</v>
      </c>
      <c r="G894" s="7">
        <v>4417.060813868</v>
      </c>
      <c r="H894" s="123" t="s">
        <v>54</v>
      </c>
    </row>
    <row r="895" spans="1:8">
      <c r="A895" s="7">
        <v>2023</v>
      </c>
      <c r="B895" s="123" t="s">
        <v>537</v>
      </c>
      <c r="C895" s="123" t="s">
        <v>562</v>
      </c>
      <c r="D895" s="123" t="s">
        <v>582</v>
      </c>
      <c r="E895" s="123" t="s">
        <v>13</v>
      </c>
      <c r="F895" s="123" t="s">
        <v>13</v>
      </c>
      <c r="G895" s="7">
        <v>2580.3385857130002</v>
      </c>
      <c r="H895" s="123" t="s">
        <v>54</v>
      </c>
    </row>
    <row r="896" spans="1:8">
      <c r="A896" s="7">
        <v>2023</v>
      </c>
      <c r="B896" s="123" t="s">
        <v>537</v>
      </c>
      <c r="C896" s="123" t="s">
        <v>562</v>
      </c>
      <c r="D896" s="123" t="s">
        <v>583</v>
      </c>
      <c r="E896" s="123" t="s">
        <v>13</v>
      </c>
      <c r="F896" s="123" t="s">
        <v>13</v>
      </c>
      <c r="G896" s="7">
        <v>3363.4605299969999</v>
      </c>
      <c r="H896" s="123" t="s">
        <v>54</v>
      </c>
    </row>
    <row r="897" spans="1:8">
      <c r="A897" s="7">
        <v>2023</v>
      </c>
      <c r="B897" s="123" t="s">
        <v>537</v>
      </c>
      <c r="C897" s="123" t="s">
        <v>562</v>
      </c>
      <c r="D897" s="123" t="s">
        <v>214</v>
      </c>
      <c r="E897" s="123" t="s">
        <v>13</v>
      </c>
      <c r="F897" s="123" t="s">
        <v>13</v>
      </c>
      <c r="G897" s="7">
        <v>2444.922459204</v>
      </c>
      <c r="H897" s="123" t="s">
        <v>54</v>
      </c>
    </row>
    <row r="898" spans="1:8">
      <c r="A898" s="7">
        <v>2023</v>
      </c>
      <c r="B898" s="123" t="s">
        <v>537</v>
      </c>
      <c r="C898" s="123" t="s">
        <v>562</v>
      </c>
      <c r="D898" s="123" t="s">
        <v>584</v>
      </c>
      <c r="E898" s="123" t="s">
        <v>13</v>
      </c>
      <c r="F898" s="123" t="s">
        <v>13</v>
      </c>
      <c r="G898" s="7">
        <v>2116.844708735</v>
      </c>
      <c r="H898" s="123" t="s">
        <v>54</v>
      </c>
    </row>
    <row r="899" spans="1:8">
      <c r="A899" s="7">
        <v>2023</v>
      </c>
      <c r="B899" s="123" t="s">
        <v>537</v>
      </c>
      <c r="C899" s="123" t="s">
        <v>565</v>
      </c>
      <c r="D899" s="123" t="s">
        <v>500</v>
      </c>
      <c r="E899" s="123" t="s">
        <v>13</v>
      </c>
      <c r="F899" s="123" t="s">
        <v>13</v>
      </c>
      <c r="G899" s="7">
        <v>1855.38277477</v>
      </c>
      <c r="H899" s="123" t="s">
        <v>54</v>
      </c>
    </row>
    <row r="900" spans="1:8" hidden="1">
      <c r="A900" s="7">
        <v>2023</v>
      </c>
      <c r="B900" s="123" t="s">
        <v>537</v>
      </c>
      <c r="C900" s="123" t="s">
        <v>585</v>
      </c>
      <c r="D900" s="123" t="s">
        <v>183</v>
      </c>
      <c r="E900" s="123" t="s">
        <v>13</v>
      </c>
      <c r="F900" s="123" t="s">
        <v>13</v>
      </c>
      <c r="G900" s="7"/>
      <c r="H900" s="123" t="s">
        <v>54</v>
      </c>
    </row>
    <row r="901" spans="1:8" hidden="1">
      <c r="A901" s="7">
        <v>2023</v>
      </c>
      <c r="B901" s="123" t="s">
        <v>642</v>
      </c>
      <c r="C901" s="123" t="s">
        <v>642</v>
      </c>
      <c r="D901" s="123" t="s">
        <v>642</v>
      </c>
      <c r="E901" s="123" t="s">
        <v>13</v>
      </c>
      <c r="F901" s="123" t="s">
        <v>13</v>
      </c>
      <c r="G901" s="7"/>
      <c r="H901" s="123" t="s">
        <v>54</v>
      </c>
    </row>
    <row r="902" spans="1:8" hidden="1">
      <c r="A902" s="7">
        <v>1990</v>
      </c>
      <c r="B902" s="123" t="s">
        <v>586</v>
      </c>
      <c r="C902" s="123" t="s">
        <v>586</v>
      </c>
      <c r="D902" s="123" t="s">
        <v>596</v>
      </c>
      <c r="E902" s="123" t="s">
        <v>13</v>
      </c>
      <c r="F902" s="123" t="s">
        <v>13</v>
      </c>
      <c r="G902" s="7"/>
      <c r="H902" s="123" t="s">
        <v>54</v>
      </c>
    </row>
    <row r="903" spans="1:8">
      <c r="A903" s="7">
        <v>1990</v>
      </c>
      <c r="B903" s="123" t="s">
        <v>586</v>
      </c>
      <c r="C903" s="123" t="s">
        <v>586</v>
      </c>
      <c r="D903" s="123" t="s">
        <v>87</v>
      </c>
      <c r="E903" s="123" t="s">
        <v>13</v>
      </c>
      <c r="F903" s="123" t="s">
        <v>13</v>
      </c>
      <c r="G903" s="7">
        <v>0</v>
      </c>
      <c r="H903" s="123" t="s">
        <v>54</v>
      </c>
    </row>
    <row r="904" spans="1:8">
      <c r="A904" s="7">
        <v>1990</v>
      </c>
      <c r="B904" s="123" t="s">
        <v>586</v>
      </c>
      <c r="C904" s="123" t="s">
        <v>586</v>
      </c>
      <c r="D904" s="123" t="s">
        <v>88</v>
      </c>
      <c r="E904" s="123" t="s">
        <v>13</v>
      </c>
      <c r="F904" s="123" t="s">
        <v>13</v>
      </c>
      <c r="G904" s="7">
        <v>0</v>
      </c>
      <c r="H904" s="123" t="s">
        <v>54</v>
      </c>
    </row>
    <row r="905" spans="1:8" hidden="1">
      <c r="A905" s="7">
        <v>1990</v>
      </c>
      <c r="B905" s="123" t="s">
        <v>586</v>
      </c>
      <c r="C905" s="123" t="s">
        <v>586</v>
      </c>
      <c r="D905" s="123" t="s">
        <v>587</v>
      </c>
      <c r="E905" s="123" t="s">
        <v>13</v>
      </c>
      <c r="F905" s="123" t="s">
        <v>13</v>
      </c>
      <c r="G905" s="7"/>
      <c r="H905" s="123" t="s">
        <v>54</v>
      </c>
    </row>
    <row r="906" spans="1:8" hidden="1">
      <c r="A906" s="7">
        <v>1990</v>
      </c>
      <c r="B906" s="123" t="s">
        <v>586</v>
      </c>
      <c r="C906" s="123" t="s">
        <v>586</v>
      </c>
      <c r="D906" s="123" t="s">
        <v>597</v>
      </c>
      <c r="E906" s="123" t="s">
        <v>13</v>
      </c>
      <c r="F906" s="123" t="s">
        <v>13</v>
      </c>
      <c r="G906" s="7"/>
      <c r="H906" s="123" t="s">
        <v>54</v>
      </c>
    </row>
    <row r="907" spans="1:8">
      <c r="A907" s="7">
        <v>1990</v>
      </c>
      <c r="B907" s="123" t="s">
        <v>598</v>
      </c>
      <c r="C907" s="123" t="s">
        <v>598</v>
      </c>
      <c r="D907" s="123" t="s">
        <v>598</v>
      </c>
      <c r="E907" s="123" t="s">
        <v>13</v>
      </c>
      <c r="F907" s="123" t="s">
        <v>13</v>
      </c>
      <c r="G907" s="7">
        <v>0</v>
      </c>
      <c r="H907" s="123" t="s">
        <v>54</v>
      </c>
    </row>
    <row r="908" spans="1:8">
      <c r="A908" s="7">
        <v>1990</v>
      </c>
      <c r="B908" s="123" t="s">
        <v>599</v>
      </c>
      <c r="C908" s="123" t="s">
        <v>599</v>
      </c>
      <c r="D908" s="123" t="s">
        <v>599</v>
      </c>
      <c r="E908" s="123" t="s">
        <v>13</v>
      </c>
      <c r="F908" s="123" t="s">
        <v>13</v>
      </c>
      <c r="G908" s="7">
        <v>0</v>
      </c>
      <c r="H908" s="123" t="s">
        <v>54</v>
      </c>
    </row>
    <row r="909" spans="1:8" hidden="1">
      <c r="A909" s="7">
        <v>1990</v>
      </c>
      <c r="B909" s="123" t="s">
        <v>588</v>
      </c>
      <c r="C909" s="123" t="s">
        <v>588</v>
      </c>
      <c r="D909" s="123" t="s">
        <v>589</v>
      </c>
      <c r="E909" s="123" t="s">
        <v>13</v>
      </c>
      <c r="F909" s="123" t="s">
        <v>13</v>
      </c>
      <c r="G909" s="7"/>
      <c r="H909" s="123" t="s">
        <v>54</v>
      </c>
    </row>
    <row r="910" spans="1:8" hidden="1">
      <c r="A910" s="7">
        <v>1990</v>
      </c>
      <c r="B910" s="123" t="s">
        <v>588</v>
      </c>
      <c r="C910" s="123" t="s">
        <v>588</v>
      </c>
      <c r="D910" s="123" t="s">
        <v>591</v>
      </c>
      <c r="E910" s="123" t="s">
        <v>13</v>
      </c>
      <c r="F910" s="123" t="s">
        <v>13</v>
      </c>
      <c r="G910" s="7"/>
      <c r="H910" s="123" t="s">
        <v>54</v>
      </c>
    </row>
    <row r="911" spans="1:8">
      <c r="A911" s="7">
        <v>1990</v>
      </c>
      <c r="B911" s="123" t="s">
        <v>588</v>
      </c>
      <c r="C911" s="123" t="s">
        <v>588</v>
      </c>
      <c r="D911" s="123" t="s">
        <v>600</v>
      </c>
      <c r="E911" s="123" t="s">
        <v>13</v>
      </c>
      <c r="F911" s="123" t="s">
        <v>13</v>
      </c>
      <c r="G911" s="7">
        <v>-1461.8630880000001</v>
      </c>
      <c r="H911" s="123" t="s">
        <v>54</v>
      </c>
    </row>
    <row r="912" spans="1:8" hidden="1">
      <c r="A912" s="7">
        <v>1990</v>
      </c>
      <c r="B912" s="123" t="s">
        <v>588</v>
      </c>
      <c r="C912" s="123" t="s">
        <v>588</v>
      </c>
      <c r="D912" s="123" t="s">
        <v>601</v>
      </c>
      <c r="E912" s="123" t="s">
        <v>13</v>
      </c>
      <c r="F912" s="123" t="s">
        <v>13</v>
      </c>
      <c r="G912" s="7"/>
      <c r="H912" s="123" t="s">
        <v>54</v>
      </c>
    </row>
    <row r="913" spans="1:8">
      <c r="A913" s="7">
        <v>1990</v>
      </c>
      <c r="B913" s="123" t="s">
        <v>588</v>
      </c>
      <c r="C913" s="123" t="s">
        <v>588</v>
      </c>
      <c r="D913" s="123" t="s">
        <v>592</v>
      </c>
      <c r="E913" s="123" t="s">
        <v>13</v>
      </c>
      <c r="F913" s="123" t="s">
        <v>13</v>
      </c>
      <c r="G913" s="7">
        <v>-360.06479999999999</v>
      </c>
      <c r="H913" s="123" t="s">
        <v>54</v>
      </c>
    </row>
    <row r="914" spans="1:8">
      <c r="A914" s="7">
        <v>1990</v>
      </c>
      <c r="B914" s="123" t="s">
        <v>588</v>
      </c>
      <c r="C914" s="123" t="s">
        <v>588</v>
      </c>
      <c r="D914" s="123" t="s">
        <v>602</v>
      </c>
      <c r="E914" s="123" t="s">
        <v>13</v>
      </c>
      <c r="F914" s="123" t="s">
        <v>13</v>
      </c>
      <c r="G914" s="7">
        <v>47960.631359999999</v>
      </c>
      <c r="H914" s="123" t="s">
        <v>54</v>
      </c>
    </row>
    <row r="915" spans="1:8">
      <c r="A915" s="7">
        <v>1990</v>
      </c>
      <c r="B915" s="123" t="s">
        <v>588</v>
      </c>
      <c r="C915" s="123" t="s">
        <v>588</v>
      </c>
      <c r="D915" s="123" t="s">
        <v>603</v>
      </c>
      <c r="E915" s="123" t="s">
        <v>13</v>
      </c>
      <c r="F915" s="123" t="s">
        <v>13</v>
      </c>
      <c r="G915" s="7">
        <v>702.12635999999998</v>
      </c>
      <c r="H915" s="123" t="s">
        <v>54</v>
      </c>
    </row>
    <row r="916" spans="1:8">
      <c r="A916" s="7">
        <v>1990</v>
      </c>
      <c r="B916" s="123" t="s">
        <v>588</v>
      </c>
      <c r="C916" s="123" t="s">
        <v>588</v>
      </c>
      <c r="D916" s="123" t="s">
        <v>604</v>
      </c>
      <c r="E916" s="123" t="s">
        <v>13</v>
      </c>
      <c r="F916" s="123" t="s">
        <v>13</v>
      </c>
      <c r="G916" s="7">
        <v>1029.7853279999999</v>
      </c>
      <c r="H916" s="123" t="s">
        <v>54</v>
      </c>
    </row>
    <row r="917" spans="1:8" hidden="1">
      <c r="A917" s="7">
        <v>1990</v>
      </c>
      <c r="B917" s="123" t="s">
        <v>588</v>
      </c>
      <c r="C917" s="123" t="s">
        <v>588</v>
      </c>
      <c r="D917" s="123" t="s">
        <v>605</v>
      </c>
      <c r="E917" s="123" t="s">
        <v>13</v>
      </c>
      <c r="F917" s="123" t="s">
        <v>13</v>
      </c>
      <c r="G917" s="7"/>
      <c r="H917" s="123" t="s">
        <v>54</v>
      </c>
    </row>
    <row r="918" spans="1:8" hidden="1">
      <c r="A918" s="7">
        <v>1990</v>
      </c>
      <c r="B918" s="123" t="s">
        <v>588</v>
      </c>
      <c r="C918" s="123" t="s">
        <v>588</v>
      </c>
      <c r="D918" s="123" t="s">
        <v>606</v>
      </c>
      <c r="E918" s="123" t="s">
        <v>13</v>
      </c>
      <c r="F918" s="123" t="s">
        <v>13</v>
      </c>
      <c r="G918" s="7"/>
      <c r="H918" s="123" t="s">
        <v>54</v>
      </c>
    </row>
    <row r="919" spans="1:8">
      <c r="A919" s="7">
        <v>1990</v>
      </c>
      <c r="B919" s="123" t="s">
        <v>607</v>
      </c>
      <c r="C919" s="123" t="s">
        <v>607</v>
      </c>
      <c r="D919" s="123" t="s">
        <v>608</v>
      </c>
      <c r="E919" s="123" t="s">
        <v>13</v>
      </c>
      <c r="F919" s="123" t="s">
        <v>13</v>
      </c>
      <c r="G919" s="7">
        <v>2509.651656</v>
      </c>
      <c r="H919" s="123" t="s">
        <v>54</v>
      </c>
    </row>
    <row r="920" spans="1:8" hidden="1">
      <c r="A920" s="7">
        <v>1990</v>
      </c>
      <c r="B920" s="123" t="s">
        <v>607</v>
      </c>
      <c r="C920" s="123" t="s">
        <v>607</v>
      </c>
      <c r="D920" s="123" t="s">
        <v>609</v>
      </c>
      <c r="E920" s="123" t="s">
        <v>13</v>
      </c>
      <c r="F920" s="123" t="s">
        <v>13</v>
      </c>
      <c r="G920" s="7"/>
      <c r="H920" s="123" t="s">
        <v>54</v>
      </c>
    </row>
    <row r="921" spans="1:8" hidden="1">
      <c r="A921" s="7">
        <v>1990</v>
      </c>
      <c r="B921" s="123" t="s">
        <v>607</v>
      </c>
      <c r="C921" s="123" t="s">
        <v>607</v>
      </c>
      <c r="D921" s="123" t="s">
        <v>610</v>
      </c>
      <c r="E921" s="123" t="s">
        <v>13</v>
      </c>
      <c r="F921" s="123" t="s">
        <v>13</v>
      </c>
      <c r="G921" s="7"/>
      <c r="H921" s="123" t="s">
        <v>54</v>
      </c>
    </row>
    <row r="922" spans="1:8">
      <c r="A922" s="7">
        <v>1990</v>
      </c>
      <c r="B922" s="123" t="s">
        <v>530</v>
      </c>
      <c r="C922" s="123" t="s">
        <v>530</v>
      </c>
      <c r="D922" s="123" t="s">
        <v>530</v>
      </c>
      <c r="E922" s="123" t="s">
        <v>13</v>
      </c>
      <c r="F922" s="123" t="s">
        <v>13</v>
      </c>
      <c r="G922" s="7">
        <v>-7708.9873680000001</v>
      </c>
      <c r="H922" s="123" t="s">
        <v>54</v>
      </c>
    </row>
    <row r="923" spans="1:8">
      <c r="A923" s="7">
        <v>1990</v>
      </c>
      <c r="B923" s="123" t="s">
        <v>611</v>
      </c>
      <c r="C923" s="123" t="s">
        <v>611</v>
      </c>
      <c r="D923" s="123" t="s">
        <v>611</v>
      </c>
      <c r="E923" s="123" t="s">
        <v>13</v>
      </c>
      <c r="F923" s="123" t="s">
        <v>13</v>
      </c>
      <c r="G923" s="7">
        <v>42671.279448000001</v>
      </c>
      <c r="H923" s="123" t="s">
        <v>54</v>
      </c>
    </row>
    <row r="924" spans="1:8">
      <c r="A924" s="7">
        <v>1990</v>
      </c>
      <c r="B924" s="123" t="s">
        <v>537</v>
      </c>
      <c r="C924" s="123" t="s">
        <v>538</v>
      </c>
      <c r="D924" s="123" t="s">
        <v>539</v>
      </c>
      <c r="E924" s="123" t="s">
        <v>13</v>
      </c>
      <c r="F924" s="123" t="s">
        <v>13</v>
      </c>
      <c r="G924" s="7">
        <v>343.26921778799999</v>
      </c>
      <c r="H924" s="123" t="s">
        <v>54</v>
      </c>
    </row>
    <row r="925" spans="1:8">
      <c r="A925" s="7">
        <v>1990</v>
      </c>
      <c r="B925" s="123" t="s">
        <v>537</v>
      </c>
      <c r="C925" s="123" t="s">
        <v>538</v>
      </c>
      <c r="D925" s="123" t="s">
        <v>542</v>
      </c>
      <c r="E925" s="123" t="s">
        <v>13</v>
      </c>
      <c r="F925" s="123" t="s">
        <v>13</v>
      </c>
      <c r="G925" s="7">
        <v>4266.966732508</v>
      </c>
      <c r="H925" s="123" t="s">
        <v>54</v>
      </c>
    </row>
    <row r="926" spans="1:8">
      <c r="A926" s="7">
        <v>1990</v>
      </c>
      <c r="B926" s="123" t="s">
        <v>537</v>
      </c>
      <c r="C926" s="123" t="s">
        <v>538</v>
      </c>
      <c r="D926" s="123" t="s">
        <v>543</v>
      </c>
      <c r="E926" s="123" t="s">
        <v>13</v>
      </c>
      <c r="F926" s="123" t="s">
        <v>13</v>
      </c>
      <c r="G926" s="7">
        <v>774.62708410000005</v>
      </c>
      <c r="H926" s="123" t="s">
        <v>54</v>
      </c>
    </row>
    <row r="927" spans="1:8">
      <c r="A927" s="7">
        <v>1990</v>
      </c>
      <c r="B927" s="123" t="s">
        <v>537</v>
      </c>
      <c r="C927" s="123" t="s">
        <v>538</v>
      </c>
      <c r="D927" s="123" t="s">
        <v>544</v>
      </c>
      <c r="E927" s="123" t="s">
        <v>13</v>
      </c>
      <c r="F927" s="123" t="s">
        <v>13</v>
      </c>
      <c r="G927" s="7">
        <v>394.22632836899999</v>
      </c>
      <c r="H927" s="123" t="s">
        <v>54</v>
      </c>
    </row>
    <row r="928" spans="1:8">
      <c r="A928" s="7">
        <v>1990</v>
      </c>
      <c r="B928" s="123" t="s">
        <v>537</v>
      </c>
      <c r="C928" s="123" t="s">
        <v>538</v>
      </c>
      <c r="D928" s="123" t="s">
        <v>545</v>
      </c>
      <c r="E928" s="123" t="s">
        <v>13</v>
      </c>
      <c r="F928" s="123" t="s">
        <v>13</v>
      </c>
      <c r="G928" s="7">
        <v>377.24062484199999</v>
      </c>
      <c r="H928" s="123" t="s">
        <v>54</v>
      </c>
    </row>
    <row r="929" spans="1:8">
      <c r="A929" s="7">
        <v>1990</v>
      </c>
      <c r="B929" s="123" t="s">
        <v>537</v>
      </c>
      <c r="C929" s="123" t="s">
        <v>538</v>
      </c>
      <c r="D929" s="123" t="s">
        <v>546</v>
      </c>
      <c r="E929" s="123" t="s">
        <v>13</v>
      </c>
      <c r="F929" s="123" t="s">
        <v>13</v>
      </c>
      <c r="G929" s="7">
        <v>1443.3947000139999</v>
      </c>
      <c r="H929" s="123" t="s">
        <v>54</v>
      </c>
    </row>
    <row r="930" spans="1:8">
      <c r="A930" s="7">
        <v>1990</v>
      </c>
      <c r="B930" s="123" t="s">
        <v>537</v>
      </c>
      <c r="C930" s="123" t="s">
        <v>538</v>
      </c>
      <c r="D930" s="123" t="s">
        <v>547</v>
      </c>
      <c r="E930" s="123" t="s">
        <v>13</v>
      </c>
      <c r="F930" s="123" t="s">
        <v>13</v>
      </c>
      <c r="G930" s="7">
        <v>523.39176185999997</v>
      </c>
      <c r="H930" s="123" t="s">
        <v>54</v>
      </c>
    </row>
    <row r="931" spans="1:8">
      <c r="A931" s="7">
        <v>1990</v>
      </c>
      <c r="B931" s="123" t="s">
        <v>537</v>
      </c>
      <c r="C931" s="123" t="s">
        <v>538</v>
      </c>
      <c r="D931" s="123" t="s">
        <v>548</v>
      </c>
      <c r="E931" s="123" t="s">
        <v>13</v>
      </c>
      <c r="F931" s="123" t="s">
        <v>13</v>
      </c>
      <c r="G931" s="7">
        <v>1263.6573391310001</v>
      </c>
      <c r="H931" s="123" t="s">
        <v>54</v>
      </c>
    </row>
    <row r="932" spans="1:8">
      <c r="A932" s="7">
        <v>1990</v>
      </c>
      <c r="B932" s="123" t="s">
        <v>537</v>
      </c>
      <c r="C932" s="123" t="s">
        <v>538</v>
      </c>
      <c r="D932" s="123" t="s">
        <v>550</v>
      </c>
      <c r="E932" s="123" t="s">
        <v>13</v>
      </c>
      <c r="F932" s="123" t="s">
        <v>13</v>
      </c>
      <c r="G932" s="7">
        <v>2252.3832909429998</v>
      </c>
      <c r="H932" s="123" t="s">
        <v>54</v>
      </c>
    </row>
    <row r="933" spans="1:8">
      <c r="A933" s="7">
        <v>1990</v>
      </c>
      <c r="B933" s="123" t="s">
        <v>537</v>
      </c>
      <c r="C933" s="123" t="s">
        <v>538</v>
      </c>
      <c r="D933" s="123" t="s">
        <v>551</v>
      </c>
      <c r="E933" s="123" t="s">
        <v>13</v>
      </c>
      <c r="F933" s="123" t="s">
        <v>13</v>
      </c>
      <c r="G933" s="7">
        <v>407.54851034500001</v>
      </c>
      <c r="H933" s="123" t="s">
        <v>54</v>
      </c>
    </row>
    <row r="934" spans="1:8">
      <c r="A934" s="7">
        <v>1990</v>
      </c>
      <c r="B934" s="123" t="s">
        <v>537</v>
      </c>
      <c r="C934" s="123" t="s">
        <v>538</v>
      </c>
      <c r="D934" s="123" t="s">
        <v>552</v>
      </c>
      <c r="E934" s="123" t="s">
        <v>13</v>
      </c>
      <c r="F934" s="123" t="s">
        <v>13</v>
      </c>
      <c r="G934" s="7">
        <v>1253.4952880440001</v>
      </c>
      <c r="H934" s="123" t="s">
        <v>54</v>
      </c>
    </row>
    <row r="935" spans="1:8">
      <c r="A935" s="7">
        <v>1990</v>
      </c>
      <c r="B935" s="123" t="s">
        <v>537</v>
      </c>
      <c r="C935" s="123" t="s">
        <v>538</v>
      </c>
      <c r="D935" s="123" t="s">
        <v>567</v>
      </c>
      <c r="E935" s="123" t="s">
        <v>13</v>
      </c>
      <c r="F935" s="123" t="s">
        <v>13</v>
      </c>
      <c r="G935" s="7">
        <v>163.14175713099999</v>
      </c>
      <c r="H935" s="123" t="s">
        <v>54</v>
      </c>
    </row>
    <row r="936" spans="1:8">
      <c r="A936" s="7">
        <v>1990</v>
      </c>
      <c r="B936" s="123" t="s">
        <v>537</v>
      </c>
      <c r="C936" s="123" t="s">
        <v>538</v>
      </c>
      <c r="D936" s="123" t="s">
        <v>568</v>
      </c>
      <c r="E936" s="123" t="s">
        <v>13</v>
      </c>
      <c r="F936" s="123" t="s">
        <v>13</v>
      </c>
      <c r="G936" s="7">
        <v>2157.776872461</v>
      </c>
      <c r="H936" s="123" t="s">
        <v>54</v>
      </c>
    </row>
    <row r="937" spans="1:8">
      <c r="A937" s="7">
        <v>1990</v>
      </c>
      <c r="B937" s="123" t="s">
        <v>537</v>
      </c>
      <c r="C937" s="123" t="s">
        <v>538</v>
      </c>
      <c r="D937" s="123" t="s">
        <v>566</v>
      </c>
      <c r="E937" s="123" t="s">
        <v>13</v>
      </c>
      <c r="F937" s="123" t="s">
        <v>13</v>
      </c>
      <c r="G937" s="7">
        <v>527.78677246400002</v>
      </c>
      <c r="H937" s="123" t="s">
        <v>54</v>
      </c>
    </row>
    <row r="938" spans="1:8" hidden="1">
      <c r="A938" s="7">
        <v>1990</v>
      </c>
      <c r="B938" s="123" t="s">
        <v>537</v>
      </c>
      <c r="C938" s="123" t="s">
        <v>553</v>
      </c>
      <c r="D938" s="123" t="s">
        <v>554</v>
      </c>
      <c r="E938" s="123" t="s">
        <v>13</v>
      </c>
      <c r="F938" s="123" t="s">
        <v>13</v>
      </c>
      <c r="G938" s="7"/>
      <c r="H938" s="123" t="s">
        <v>54</v>
      </c>
    </row>
    <row r="939" spans="1:8">
      <c r="A939" s="7">
        <v>1990</v>
      </c>
      <c r="B939" s="123" t="s">
        <v>537</v>
      </c>
      <c r="C939" s="123" t="s">
        <v>553</v>
      </c>
      <c r="D939" s="123" t="s">
        <v>555</v>
      </c>
      <c r="E939" s="123" t="s">
        <v>13</v>
      </c>
      <c r="F939" s="123" t="s">
        <v>13</v>
      </c>
      <c r="G939" s="7">
        <v>0</v>
      </c>
      <c r="H939" s="123" t="s">
        <v>54</v>
      </c>
    </row>
    <row r="940" spans="1:8">
      <c r="A940" s="7">
        <v>1990</v>
      </c>
      <c r="B940" s="123" t="s">
        <v>537</v>
      </c>
      <c r="C940" s="123" t="s">
        <v>553</v>
      </c>
      <c r="D940" s="123" t="s">
        <v>560</v>
      </c>
      <c r="E940" s="123" t="s">
        <v>13</v>
      </c>
      <c r="F940" s="123" t="s">
        <v>13</v>
      </c>
      <c r="G940" s="7">
        <v>0</v>
      </c>
      <c r="H940" s="123" t="s">
        <v>54</v>
      </c>
    </row>
    <row r="941" spans="1:8">
      <c r="A941" s="7">
        <v>1990</v>
      </c>
      <c r="B941" s="123" t="s">
        <v>537</v>
      </c>
      <c r="C941" s="123" t="s">
        <v>553</v>
      </c>
      <c r="D941" s="123" t="s">
        <v>559</v>
      </c>
      <c r="E941" s="123" t="s">
        <v>13</v>
      </c>
      <c r="F941" s="123" t="s">
        <v>13</v>
      </c>
      <c r="G941" s="7">
        <v>0</v>
      </c>
      <c r="H941" s="123" t="s">
        <v>54</v>
      </c>
    </row>
    <row r="942" spans="1:8">
      <c r="A942" s="7">
        <v>1990</v>
      </c>
      <c r="B942" s="123" t="s">
        <v>537</v>
      </c>
      <c r="C942" s="123" t="s">
        <v>553</v>
      </c>
      <c r="D942" s="123" t="s">
        <v>188</v>
      </c>
      <c r="E942" s="123" t="s">
        <v>13</v>
      </c>
      <c r="F942" s="123" t="s">
        <v>13</v>
      </c>
      <c r="G942" s="7">
        <v>57.610368000000001</v>
      </c>
      <c r="H942" s="123" t="s">
        <v>54</v>
      </c>
    </row>
    <row r="943" spans="1:8" hidden="1">
      <c r="A943" s="7">
        <v>1990</v>
      </c>
      <c r="B943" s="123" t="s">
        <v>537</v>
      </c>
      <c r="C943" s="123" t="s">
        <v>553</v>
      </c>
      <c r="D943" s="123" t="s">
        <v>571</v>
      </c>
      <c r="E943" s="123" t="s">
        <v>13</v>
      </c>
      <c r="F943" s="123" t="s">
        <v>13</v>
      </c>
      <c r="G943" s="7"/>
      <c r="H943" s="123" t="s">
        <v>54</v>
      </c>
    </row>
    <row r="944" spans="1:8" hidden="1">
      <c r="A944" s="7">
        <v>1990</v>
      </c>
      <c r="B944" s="123" t="s">
        <v>537</v>
      </c>
      <c r="C944" s="123" t="s">
        <v>553</v>
      </c>
      <c r="D944" s="123" t="s">
        <v>573</v>
      </c>
      <c r="E944" s="123" t="s">
        <v>13</v>
      </c>
      <c r="F944" s="123" t="s">
        <v>13</v>
      </c>
      <c r="G944" s="7"/>
      <c r="H944" s="123" t="s">
        <v>54</v>
      </c>
    </row>
    <row r="945" spans="1:8" hidden="1">
      <c r="A945" s="7">
        <v>1990</v>
      </c>
      <c r="B945" s="123" t="s">
        <v>537</v>
      </c>
      <c r="C945" s="123" t="s">
        <v>553</v>
      </c>
      <c r="D945" s="123" t="s">
        <v>558</v>
      </c>
      <c r="E945" s="123" t="s">
        <v>13</v>
      </c>
      <c r="F945" s="123" t="s">
        <v>13</v>
      </c>
      <c r="G945" s="7"/>
      <c r="H945" s="123" t="s">
        <v>54</v>
      </c>
    </row>
    <row r="946" spans="1:8" hidden="1">
      <c r="A946" s="7">
        <v>1990</v>
      </c>
      <c r="B946" s="123" t="s">
        <v>537</v>
      </c>
      <c r="C946" s="123" t="s">
        <v>553</v>
      </c>
      <c r="D946" s="123" t="s">
        <v>191</v>
      </c>
      <c r="E946" s="123" t="s">
        <v>13</v>
      </c>
      <c r="F946" s="123" t="s">
        <v>13</v>
      </c>
      <c r="G946" s="7"/>
      <c r="H946" s="123" t="s">
        <v>54</v>
      </c>
    </row>
    <row r="947" spans="1:8" hidden="1">
      <c r="A947" s="7">
        <v>1990</v>
      </c>
      <c r="B947" s="123" t="s">
        <v>537</v>
      </c>
      <c r="C947" s="123" t="s">
        <v>553</v>
      </c>
      <c r="D947" s="123" t="s">
        <v>561</v>
      </c>
      <c r="E947" s="123" t="s">
        <v>13</v>
      </c>
      <c r="F947" s="123" t="s">
        <v>13</v>
      </c>
      <c r="G947" s="7"/>
      <c r="H947" s="123" t="s">
        <v>54</v>
      </c>
    </row>
    <row r="948" spans="1:8">
      <c r="A948" s="7">
        <v>1990</v>
      </c>
      <c r="B948" s="123" t="s">
        <v>537</v>
      </c>
      <c r="C948" s="123" t="s">
        <v>564</v>
      </c>
      <c r="D948" s="123" t="s">
        <v>180</v>
      </c>
      <c r="E948" s="123" t="s">
        <v>13</v>
      </c>
      <c r="F948" s="123" t="s">
        <v>13</v>
      </c>
      <c r="G948" s="7">
        <v>14913.884016</v>
      </c>
      <c r="H948" s="123" t="s">
        <v>54</v>
      </c>
    </row>
    <row r="949" spans="1:8">
      <c r="A949" s="7">
        <v>1990</v>
      </c>
      <c r="B949" s="123" t="s">
        <v>537</v>
      </c>
      <c r="C949" s="123" t="s">
        <v>556</v>
      </c>
      <c r="D949" s="123" t="s">
        <v>557</v>
      </c>
      <c r="E949" s="123" t="s">
        <v>13</v>
      </c>
      <c r="F949" s="123" t="s">
        <v>13</v>
      </c>
      <c r="G949" s="7">
        <v>7214.8199685609998</v>
      </c>
      <c r="H949" s="123" t="s">
        <v>54</v>
      </c>
    </row>
    <row r="950" spans="1:8">
      <c r="A950" s="7">
        <v>1990</v>
      </c>
      <c r="B950" s="123" t="s">
        <v>537</v>
      </c>
      <c r="C950" s="123" t="s">
        <v>562</v>
      </c>
      <c r="D950" s="123" t="s">
        <v>563</v>
      </c>
      <c r="E950" s="123" t="s">
        <v>13</v>
      </c>
      <c r="F950" s="123" t="s">
        <v>13</v>
      </c>
      <c r="G950" s="7">
        <v>2848.991191439</v>
      </c>
      <c r="H950" s="123" t="s">
        <v>54</v>
      </c>
    </row>
    <row r="951" spans="1:8">
      <c r="A951" s="7">
        <v>1990</v>
      </c>
      <c r="B951" s="123" t="s">
        <v>537</v>
      </c>
      <c r="C951" s="123" t="s">
        <v>565</v>
      </c>
      <c r="D951" s="123" t="s">
        <v>500</v>
      </c>
      <c r="E951" s="123" t="s">
        <v>13</v>
      </c>
      <c r="F951" s="123" t="s">
        <v>13</v>
      </c>
      <c r="G951" s="7">
        <v>1548.27864</v>
      </c>
      <c r="H951" s="123" t="s">
        <v>54</v>
      </c>
    </row>
    <row r="952" spans="1:8" hidden="1">
      <c r="A952" s="7">
        <v>1990</v>
      </c>
      <c r="B952" s="123" t="s">
        <v>537</v>
      </c>
      <c r="C952" s="123" t="s">
        <v>585</v>
      </c>
      <c r="D952" s="123" t="s">
        <v>183</v>
      </c>
      <c r="E952" s="123" t="s">
        <v>13</v>
      </c>
      <c r="F952" s="123" t="s">
        <v>13</v>
      </c>
      <c r="G952" s="7"/>
      <c r="H952" s="123" t="s">
        <v>54</v>
      </c>
    </row>
    <row r="953" spans="1:8" hidden="1">
      <c r="A953" s="7">
        <v>1990</v>
      </c>
      <c r="B953" s="123" t="s">
        <v>642</v>
      </c>
      <c r="C953" s="123" t="s">
        <v>642</v>
      </c>
      <c r="D953" s="123" t="s">
        <v>642</v>
      </c>
      <c r="E953" s="123" t="s">
        <v>13</v>
      </c>
      <c r="F953" s="123" t="s">
        <v>13</v>
      </c>
      <c r="G953" s="7"/>
      <c r="H953" s="123" t="s">
        <v>54</v>
      </c>
    </row>
    <row r="954" spans="1:8" hidden="1">
      <c r="A954" s="7">
        <v>1991</v>
      </c>
      <c r="B954" s="123" t="s">
        <v>586</v>
      </c>
      <c r="C954" s="123" t="s">
        <v>586</v>
      </c>
      <c r="D954" s="123" t="s">
        <v>596</v>
      </c>
      <c r="E954" s="123" t="s">
        <v>13</v>
      </c>
      <c r="F954" s="123" t="s">
        <v>13</v>
      </c>
      <c r="G954" s="7"/>
      <c r="H954" s="123" t="s">
        <v>54</v>
      </c>
    </row>
    <row r="955" spans="1:8">
      <c r="A955" s="7">
        <v>1991</v>
      </c>
      <c r="B955" s="123" t="s">
        <v>586</v>
      </c>
      <c r="C955" s="123" t="s">
        <v>586</v>
      </c>
      <c r="D955" s="123" t="s">
        <v>87</v>
      </c>
      <c r="E955" s="123" t="s">
        <v>13</v>
      </c>
      <c r="F955" s="123" t="s">
        <v>13</v>
      </c>
      <c r="G955" s="7">
        <v>0</v>
      </c>
      <c r="H955" s="123" t="s">
        <v>54</v>
      </c>
    </row>
    <row r="956" spans="1:8">
      <c r="A956" s="7">
        <v>1991</v>
      </c>
      <c r="B956" s="123" t="s">
        <v>586</v>
      </c>
      <c r="C956" s="123" t="s">
        <v>586</v>
      </c>
      <c r="D956" s="123" t="s">
        <v>88</v>
      </c>
      <c r="E956" s="123" t="s">
        <v>13</v>
      </c>
      <c r="F956" s="123" t="s">
        <v>13</v>
      </c>
      <c r="G956" s="7">
        <v>0</v>
      </c>
      <c r="H956" s="123" t="s">
        <v>54</v>
      </c>
    </row>
    <row r="957" spans="1:8" hidden="1">
      <c r="A957" s="7">
        <v>1991</v>
      </c>
      <c r="B957" s="123" t="s">
        <v>586</v>
      </c>
      <c r="C957" s="123" t="s">
        <v>586</v>
      </c>
      <c r="D957" s="123" t="s">
        <v>587</v>
      </c>
      <c r="E957" s="123" t="s">
        <v>13</v>
      </c>
      <c r="F957" s="123" t="s">
        <v>13</v>
      </c>
      <c r="G957" s="7"/>
      <c r="H957" s="123" t="s">
        <v>54</v>
      </c>
    </row>
    <row r="958" spans="1:8" hidden="1">
      <c r="A958" s="7">
        <v>1991</v>
      </c>
      <c r="B958" s="123" t="s">
        <v>586</v>
      </c>
      <c r="C958" s="123" t="s">
        <v>586</v>
      </c>
      <c r="D958" s="123" t="s">
        <v>597</v>
      </c>
      <c r="E958" s="123" t="s">
        <v>13</v>
      </c>
      <c r="F958" s="123" t="s">
        <v>13</v>
      </c>
      <c r="G958" s="7"/>
      <c r="H958" s="123" t="s">
        <v>54</v>
      </c>
    </row>
    <row r="959" spans="1:8">
      <c r="A959" s="7">
        <v>1991</v>
      </c>
      <c r="B959" s="123" t="s">
        <v>598</v>
      </c>
      <c r="C959" s="123" t="s">
        <v>598</v>
      </c>
      <c r="D959" s="123" t="s">
        <v>598</v>
      </c>
      <c r="E959" s="123" t="s">
        <v>13</v>
      </c>
      <c r="F959" s="123" t="s">
        <v>13</v>
      </c>
      <c r="G959" s="7">
        <v>0</v>
      </c>
      <c r="H959" s="123" t="s">
        <v>54</v>
      </c>
    </row>
    <row r="960" spans="1:8">
      <c r="A960" s="7">
        <v>1991</v>
      </c>
      <c r="B960" s="123" t="s">
        <v>599</v>
      </c>
      <c r="C960" s="123" t="s">
        <v>599</v>
      </c>
      <c r="D960" s="123" t="s">
        <v>599</v>
      </c>
      <c r="E960" s="123" t="s">
        <v>13</v>
      </c>
      <c r="F960" s="123" t="s">
        <v>13</v>
      </c>
      <c r="G960" s="7">
        <v>0</v>
      </c>
      <c r="H960" s="123" t="s">
        <v>54</v>
      </c>
    </row>
    <row r="961" spans="1:8" hidden="1">
      <c r="A961" s="7">
        <v>1991</v>
      </c>
      <c r="B961" s="123" t="s">
        <v>588</v>
      </c>
      <c r="C961" s="123" t="s">
        <v>588</v>
      </c>
      <c r="D961" s="123" t="s">
        <v>589</v>
      </c>
      <c r="E961" s="123" t="s">
        <v>13</v>
      </c>
      <c r="F961" s="123" t="s">
        <v>13</v>
      </c>
      <c r="G961" s="7"/>
      <c r="H961" s="123" t="s">
        <v>54</v>
      </c>
    </row>
    <row r="962" spans="1:8" hidden="1">
      <c r="A962" s="7">
        <v>1991</v>
      </c>
      <c r="B962" s="123" t="s">
        <v>588</v>
      </c>
      <c r="C962" s="123" t="s">
        <v>588</v>
      </c>
      <c r="D962" s="123" t="s">
        <v>591</v>
      </c>
      <c r="E962" s="123" t="s">
        <v>13</v>
      </c>
      <c r="F962" s="123" t="s">
        <v>13</v>
      </c>
      <c r="G962" s="7"/>
      <c r="H962" s="123" t="s">
        <v>54</v>
      </c>
    </row>
    <row r="963" spans="1:8">
      <c r="A963" s="7">
        <v>1991</v>
      </c>
      <c r="B963" s="123" t="s">
        <v>588</v>
      </c>
      <c r="C963" s="123" t="s">
        <v>588</v>
      </c>
      <c r="D963" s="123" t="s">
        <v>600</v>
      </c>
      <c r="E963" s="123" t="s">
        <v>13</v>
      </c>
      <c r="F963" s="123" t="s">
        <v>13</v>
      </c>
      <c r="G963" s="7">
        <v>-1119.801528</v>
      </c>
      <c r="H963" s="123" t="s">
        <v>54</v>
      </c>
    </row>
    <row r="964" spans="1:8" hidden="1">
      <c r="A964" s="7">
        <v>1991</v>
      </c>
      <c r="B964" s="123" t="s">
        <v>588</v>
      </c>
      <c r="C964" s="123" t="s">
        <v>588</v>
      </c>
      <c r="D964" s="123" t="s">
        <v>601</v>
      </c>
      <c r="E964" s="123" t="s">
        <v>13</v>
      </c>
      <c r="F964" s="123" t="s">
        <v>13</v>
      </c>
      <c r="G964" s="7"/>
      <c r="H964" s="123" t="s">
        <v>54</v>
      </c>
    </row>
    <row r="965" spans="1:8">
      <c r="A965" s="7">
        <v>1991</v>
      </c>
      <c r="B965" s="123" t="s">
        <v>588</v>
      </c>
      <c r="C965" s="123" t="s">
        <v>588</v>
      </c>
      <c r="D965" s="123" t="s">
        <v>592</v>
      </c>
      <c r="E965" s="123" t="s">
        <v>13</v>
      </c>
      <c r="F965" s="123" t="s">
        <v>13</v>
      </c>
      <c r="G965" s="7">
        <v>-345.66220800000002</v>
      </c>
      <c r="H965" s="123" t="s">
        <v>54</v>
      </c>
    </row>
    <row r="966" spans="1:8">
      <c r="A966" s="7">
        <v>1991</v>
      </c>
      <c r="B966" s="123" t="s">
        <v>588</v>
      </c>
      <c r="C966" s="123" t="s">
        <v>588</v>
      </c>
      <c r="D966" s="123" t="s">
        <v>602</v>
      </c>
      <c r="E966" s="123" t="s">
        <v>13</v>
      </c>
      <c r="F966" s="123" t="s">
        <v>13</v>
      </c>
      <c r="G966" s="7">
        <v>50344.260335999999</v>
      </c>
      <c r="H966" s="123" t="s">
        <v>54</v>
      </c>
    </row>
    <row r="967" spans="1:8">
      <c r="A967" s="7">
        <v>1991</v>
      </c>
      <c r="B967" s="123" t="s">
        <v>588</v>
      </c>
      <c r="C967" s="123" t="s">
        <v>588</v>
      </c>
      <c r="D967" s="123" t="s">
        <v>603</v>
      </c>
      <c r="E967" s="123" t="s">
        <v>13</v>
      </c>
      <c r="F967" s="123" t="s">
        <v>13</v>
      </c>
      <c r="G967" s="7">
        <v>673.32117600000004</v>
      </c>
      <c r="H967" s="123" t="s">
        <v>54</v>
      </c>
    </row>
    <row r="968" spans="1:8">
      <c r="A968" s="7">
        <v>1991</v>
      </c>
      <c r="B968" s="123" t="s">
        <v>588</v>
      </c>
      <c r="C968" s="123" t="s">
        <v>588</v>
      </c>
      <c r="D968" s="123" t="s">
        <v>604</v>
      </c>
      <c r="E968" s="123" t="s">
        <v>13</v>
      </c>
      <c r="F968" s="123" t="s">
        <v>13</v>
      </c>
      <c r="G968" s="7">
        <v>784.94126400000005</v>
      </c>
      <c r="H968" s="123" t="s">
        <v>54</v>
      </c>
    </row>
    <row r="969" spans="1:8" hidden="1">
      <c r="A969" s="7">
        <v>1991</v>
      </c>
      <c r="B969" s="123" t="s">
        <v>588</v>
      </c>
      <c r="C969" s="123" t="s">
        <v>588</v>
      </c>
      <c r="D969" s="123" t="s">
        <v>605</v>
      </c>
      <c r="E969" s="123" t="s">
        <v>13</v>
      </c>
      <c r="F969" s="123" t="s">
        <v>13</v>
      </c>
      <c r="G969" s="7"/>
      <c r="H969" s="123" t="s">
        <v>54</v>
      </c>
    </row>
    <row r="970" spans="1:8" hidden="1">
      <c r="A970" s="7">
        <v>1991</v>
      </c>
      <c r="B970" s="123" t="s">
        <v>588</v>
      </c>
      <c r="C970" s="123" t="s">
        <v>588</v>
      </c>
      <c r="D970" s="123" t="s">
        <v>606</v>
      </c>
      <c r="E970" s="123" t="s">
        <v>13</v>
      </c>
      <c r="F970" s="123" t="s">
        <v>13</v>
      </c>
      <c r="G970" s="7"/>
      <c r="H970" s="123" t="s">
        <v>54</v>
      </c>
    </row>
    <row r="971" spans="1:8">
      <c r="A971" s="7">
        <v>1991</v>
      </c>
      <c r="B971" s="123" t="s">
        <v>607</v>
      </c>
      <c r="C971" s="123" t="s">
        <v>607</v>
      </c>
      <c r="D971" s="123" t="s">
        <v>608</v>
      </c>
      <c r="E971" s="123" t="s">
        <v>13</v>
      </c>
      <c r="F971" s="123" t="s">
        <v>13</v>
      </c>
      <c r="G971" s="7">
        <v>2686.083408</v>
      </c>
      <c r="H971" s="123" t="s">
        <v>54</v>
      </c>
    </row>
    <row r="972" spans="1:8" hidden="1">
      <c r="A972" s="7">
        <v>1991</v>
      </c>
      <c r="B972" s="123" t="s">
        <v>607</v>
      </c>
      <c r="C972" s="123" t="s">
        <v>607</v>
      </c>
      <c r="D972" s="123" t="s">
        <v>609</v>
      </c>
      <c r="E972" s="123" t="s">
        <v>13</v>
      </c>
      <c r="F972" s="123" t="s">
        <v>13</v>
      </c>
      <c r="G972" s="7"/>
      <c r="H972" s="123" t="s">
        <v>54</v>
      </c>
    </row>
    <row r="973" spans="1:8" hidden="1">
      <c r="A973" s="7">
        <v>1991</v>
      </c>
      <c r="B973" s="123" t="s">
        <v>607</v>
      </c>
      <c r="C973" s="123" t="s">
        <v>607</v>
      </c>
      <c r="D973" s="123" t="s">
        <v>610</v>
      </c>
      <c r="E973" s="123" t="s">
        <v>13</v>
      </c>
      <c r="F973" s="123" t="s">
        <v>13</v>
      </c>
      <c r="G973" s="7"/>
      <c r="H973" s="123" t="s">
        <v>54</v>
      </c>
    </row>
    <row r="974" spans="1:8">
      <c r="A974" s="7">
        <v>1991</v>
      </c>
      <c r="B974" s="123" t="s">
        <v>530</v>
      </c>
      <c r="C974" s="123" t="s">
        <v>530</v>
      </c>
      <c r="D974" s="123" t="s">
        <v>530</v>
      </c>
      <c r="E974" s="123" t="s">
        <v>13</v>
      </c>
      <c r="F974" s="123" t="s">
        <v>13</v>
      </c>
      <c r="G974" s="7">
        <v>-8198.6754959999998</v>
      </c>
      <c r="H974" s="123" t="s">
        <v>54</v>
      </c>
    </row>
    <row r="975" spans="1:8">
      <c r="A975" s="7">
        <v>1991</v>
      </c>
      <c r="B975" s="123" t="s">
        <v>611</v>
      </c>
      <c r="C975" s="123" t="s">
        <v>611</v>
      </c>
      <c r="D975" s="123" t="s">
        <v>611</v>
      </c>
      <c r="E975" s="123" t="s">
        <v>13</v>
      </c>
      <c r="F975" s="123" t="s">
        <v>13</v>
      </c>
      <c r="G975" s="7">
        <v>44824.466952000002</v>
      </c>
      <c r="H975" s="123" t="s">
        <v>54</v>
      </c>
    </row>
    <row r="976" spans="1:8">
      <c r="A976" s="7">
        <v>1991</v>
      </c>
      <c r="B976" s="123" t="s">
        <v>537</v>
      </c>
      <c r="C976" s="123" t="s">
        <v>538</v>
      </c>
      <c r="D976" s="123" t="s">
        <v>539</v>
      </c>
      <c r="E976" s="123" t="s">
        <v>13</v>
      </c>
      <c r="F976" s="123" t="s">
        <v>13</v>
      </c>
      <c r="G976" s="7">
        <v>957.73251036500005</v>
      </c>
      <c r="H976" s="123" t="s">
        <v>54</v>
      </c>
    </row>
    <row r="977" spans="1:8">
      <c r="A977" s="7">
        <v>1991</v>
      </c>
      <c r="B977" s="123" t="s">
        <v>537</v>
      </c>
      <c r="C977" s="123" t="s">
        <v>538</v>
      </c>
      <c r="D977" s="123" t="s">
        <v>542</v>
      </c>
      <c r="E977" s="123" t="s">
        <v>13</v>
      </c>
      <c r="F977" s="123" t="s">
        <v>13</v>
      </c>
      <c r="G977" s="7">
        <v>3787.5732309609998</v>
      </c>
      <c r="H977" s="123" t="s">
        <v>54</v>
      </c>
    </row>
    <row r="978" spans="1:8">
      <c r="A978" s="7">
        <v>1991</v>
      </c>
      <c r="B978" s="123" t="s">
        <v>537</v>
      </c>
      <c r="C978" s="123" t="s">
        <v>538</v>
      </c>
      <c r="D978" s="123" t="s">
        <v>543</v>
      </c>
      <c r="E978" s="123" t="s">
        <v>13</v>
      </c>
      <c r="F978" s="123" t="s">
        <v>13</v>
      </c>
      <c r="G978" s="7">
        <v>424.139039481</v>
      </c>
      <c r="H978" s="123" t="s">
        <v>54</v>
      </c>
    </row>
    <row r="979" spans="1:8">
      <c r="A979" s="7">
        <v>1991</v>
      </c>
      <c r="B979" s="123" t="s">
        <v>537</v>
      </c>
      <c r="C979" s="123" t="s">
        <v>538</v>
      </c>
      <c r="D979" s="123" t="s">
        <v>544</v>
      </c>
      <c r="E979" s="123" t="s">
        <v>13</v>
      </c>
      <c r="F979" s="123" t="s">
        <v>13</v>
      </c>
      <c r="G979" s="7">
        <v>706.88326055599998</v>
      </c>
      <c r="H979" s="123" t="s">
        <v>54</v>
      </c>
    </row>
    <row r="980" spans="1:8">
      <c r="A980" s="7">
        <v>1991</v>
      </c>
      <c r="B980" s="123" t="s">
        <v>537</v>
      </c>
      <c r="C980" s="123" t="s">
        <v>538</v>
      </c>
      <c r="D980" s="123" t="s">
        <v>545</v>
      </c>
      <c r="E980" s="123" t="s">
        <v>13</v>
      </c>
      <c r="F980" s="123" t="s">
        <v>13</v>
      </c>
      <c r="G980" s="7">
        <v>658.02473950599995</v>
      </c>
      <c r="H980" s="123" t="s">
        <v>54</v>
      </c>
    </row>
    <row r="981" spans="1:8">
      <c r="A981" s="7">
        <v>1991</v>
      </c>
      <c r="B981" s="123" t="s">
        <v>537</v>
      </c>
      <c r="C981" s="123" t="s">
        <v>538</v>
      </c>
      <c r="D981" s="123" t="s">
        <v>546</v>
      </c>
      <c r="E981" s="123" t="s">
        <v>13</v>
      </c>
      <c r="F981" s="123" t="s">
        <v>13</v>
      </c>
      <c r="G981" s="7">
        <v>2783.4751794270001</v>
      </c>
      <c r="H981" s="123" t="s">
        <v>54</v>
      </c>
    </row>
    <row r="982" spans="1:8">
      <c r="A982" s="7">
        <v>1991</v>
      </c>
      <c r="B982" s="123" t="s">
        <v>537</v>
      </c>
      <c r="C982" s="123" t="s">
        <v>538</v>
      </c>
      <c r="D982" s="123" t="s">
        <v>547</v>
      </c>
      <c r="E982" s="123" t="s">
        <v>13</v>
      </c>
      <c r="F982" s="123" t="s">
        <v>13</v>
      </c>
      <c r="G982" s="7">
        <v>795.79761855799995</v>
      </c>
      <c r="H982" s="123" t="s">
        <v>54</v>
      </c>
    </row>
    <row r="983" spans="1:8">
      <c r="A983" s="7">
        <v>1991</v>
      </c>
      <c r="B983" s="123" t="s">
        <v>537</v>
      </c>
      <c r="C983" s="123" t="s">
        <v>538</v>
      </c>
      <c r="D983" s="123" t="s">
        <v>548</v>
      </c>
      <c r="E983" s="123" t="s">
        <v>13</v>
      </c>
      <c r="F983" s="123" t="s">
        <v>13</v>
      </c>
      <c r="G983" s="7">
        <v>1222.6522579259999</v>
      </c>
      <c r="H983" s="123" t="s">
        <v>54</v>
      </c>
    </row>
    <row r="984" spans="1:8">
      <c r="A984" s="7">
        <v>1991</v>
      </c>
      <c r="B984" s="123" t="s">
        <v>537</v>
      </c>
      <c r="C984" s="123" t="s">
        <v>538</v>
      </c>
      <c r="D984" s="123" t="s">
        <v>550</v>
      </c>
      <c r="E984" s="123" t="s">
        <v>13</v>
      </c>
      <c r="F984" s="123" t="s">
        <v>13</v>
      </c>
      <c r="G984" s="7">
        <v>1109.4088358260001</v>
      </c>
      <c r="H984" s="123" t="s">
        <v>54</v>
      </c>
    </row>
    <row r="985" spans="1:8">
      <c r="A985" s="7">
        <v>1991</v>
      </c>
      <c r="B985" s="123" t="s">
        <v>537</v>
      </c>
      <c r="C985" s="123" t="s">
        <v>538</v>
      </c>
      <c r="D985" s="123" t="s">
        <v>551</v>
      </c>
      <c r="E985" s="123" t="s">
        <v>13</v>
      </c>
      <c r="F985" s="123" t="s">
        <v>13</v>
      </c>
      <c r="G985" s="7">
        <v>424.37157110999999</v>
      </c>
      <c r="H985" s="123" t="s">
        <v>54</v>
      </c>
    </row>
    <row r="986" spans="1:8">
      <c r="A986" s="7">
        <v>1991</v>
      </c>
      <c r="B986" s="123" t="s">
        <v>537</v>
      </c>
      <c r="C986" s="123" t="s">
        <v>538</v>
      </c>
      <c r="D986" s="123" t="s">
        <v>552</v>
      </c>
      <c r="E986" s="123" t="s">
        <v>13</v>
      </c>
      <c r="F986" s="123" t="s">
        <v>13</v>
      </c>
      <c r="G986" s="7">
        <v>2441.9875164579998</v>
      </c>
      <c r="H986" s="123" t="s">
        <v>54</v>
      </c>
    </row>
    <row r="987" spans="1:8">
      <c r="A987" s="7">
        <v>1991</v>
      </c>
      <c r="B987" s="123" t="s">
        <v>537</v>
      </c>
      <c r="C987" s="123" t="s">
        <v>538</v>
      </c>
      <c r="D987" s="123" t="s">
        <v>567</v>
      </c>
      <c r="E987" s="123" t="s">
        <v>13</v>
      </c>
      <c r="F987" s="123" t="s">
        <v>13</v>
      </c>
      <c r="G987" s="7">
        <v>247.09246128000001</v>
      </c>
      <c r="H987" s="123" t="s">
        <v>54</v>
      </c>
    </row>
    <row r="988" spans="1:8">
      <c r="A988" s="7">
        <v>1991</v>
      </c>
      <c r="B988" s="123" t="s">
        <v>537</v>
      </c>
      <c r="C988" s="123" t="s">
        <v>538</v>
      </c>
      <c r="D988" s="123" t="s">
        <v>568</v>
      </c>
      <c r="E988" s="123" t="s">
        <v>13</v>
      </c>
      <c r="F988" s="123" t="s">
        <v>13</v>
      </c>
      <c r="G988" s="7">
        <v>536.840557322</v>
      </c>
      <c r="H988" s="123" t="s">
        <v>54</v>
      </c>
    </row>
    <row r="989" spans="1:8">
      <c r="A989" s="7">
        <v>1991</v>
      </c>
      <c r="B989" s="123" t="s">
        <v>537</v>
      </c>
      <c r="C989" s="123" t="s">
        <v>538</v>
      </c>
      <c r="D989" s="123" t="s">
        <v>566</v>
      </c>
      <c r="E989" s="123" t="s">
        <v>13</v>
      </c>
      <c r="F989" s="123" t="s">
        <v>13</v>
      </c>
      <c r="G989" s="7">
        <v>560.61886922300005</v>
      </c>
      <c r="H989" s="123" t="s">
        <v>54</v>
      </c>
    </row>
    <row r="990" spans="1:8" hidden="1">
      <c r="A990" s="7">
        <v>1991</v>
      </c>
      <c r="B990" s="123" t="s">
        <v>537</v>
      </c>
      <c r="C990" s="123" t="s">
        <v>553</v>
      </c>
      <c r="D990" s="123" t="s">
        <v>554</v>
      </c>
      <c r="E990" s="123" t="s">
        <v>13</v>
      </c>
      <c r="F990" s="123" t="s">
        <v>13</v>
      </c>
      <c r="G990" s="7"/>
      <c r="H990" s="123" t="s">
        <v>54</v>
      </c>
    </row>
    <row r="991" spans="1:8">
      <c r="A991" s="7">
        <v>1991</v>
      </c>
      <c r="B991" s="123" t="s">
        <v>537</v>
      </c>
      <c r="C991" s="123" t="s">
        <v>553</v>
      </c>
      <c r="D991" s="123" t="s">
        <v>555</v>
      </c>
      <c r="E991" s="123" t="s">
        <v>13</v>
      </c>
      <c r="F991" s="123" t="s">
        <v>13</v>
      </c>
      <c r="G991" s="7">
        <v>0</v>
      </c>
      <c r="H991" s="123" t="s">
        <v>54</v>
      </c>
    </row>
    <row r="992" spans="1:8">
      <c r="A992" s="7">
        <v>1991</v>
      </c>
      <c r="B992" s="123" t="s">
        <v>537</v>
      </c>
      <c r="C992" s="123" t="s">
        <v>553</v>
      </c>
      <c r="D992" s="123" t="s">
        <v>560</v>
      </c>
      <c r="E992" s="123" t="s">
        <v>13</v>
      </c>
      <c r="F992" s="123" t="s">
        <v>13</v>
      </c>
      <c r="G992" s="7">
        <v>0</v>
      </c>
      <c r="H992" s="123" t="s">
        <v>54</v>
      </c>
    </row>
    <row r="993" spans="1:8">
      <c r="A993" s="7">
        <v>1991</v>
      </c>
      <c r="B993" s="123" t="s">
        <v>537</v>
      </c>
      <c r="C993" s="123" t="s">
        <v>553</v>
      </c>
      <c r="D993" s="123" t="s">
        <v>559</v>
      </c>
      <c r="E993" s="123" t="s">
        <v>13</v>
      </c>
      <c r="F993" s="123" t="s">
        <v>13</v>
      </c>
      <c r="G993" s="7">
        <v>0</v>
      </c>
      <c r="H993" s="123" t="s">
        <v>54</v>
      </c>
    </row>
    <row r="994" spans="1:8">
      <c r="A994" s="7">
        <v>1991</v>
      </c>
      <c r="B994" s="123" t="s">
        <v>537</v>
      </c>
      <c r="C994" s="123" t="s">
        <v>553</v>
      </c>
      <c r="D994" s="123" t="s">
        <v>188</v>
      </c>
      <c r="E994" s="123" t="s">
        <v>13</v>
      </c>
      <c r="F994" s="123" t="s">
        <v>13</v>
      </c>
      <c r="G994" s="7">
        <v>61.211016000000001</v>
      </c>
      <c r="H994" s="123" t="s">
        <v>54</v>
      </c>
    </row>
    <row r="995" spans="1:8" hidden="1">
      <c r="A995" s="7">
        <v>1991</v>
      </c>
      <c r="B995" s="123" t="s">
        <v>537</v>
      </c>
      <c r="C995" s="123" t="s">
        <v>553</v>
      </c>
      <c r="D995" s="123" t="s">
        <v>571</v>
      </c>
      <c r="E995" s="123" t="s">
        <v>13</v>
      </c>
      <c r="F995" s="123" t="s">
        <v>13</v>
      </c>
      <c r="G995" s="7"/>
      <c r="H995" s="123" t="s">
        <v>54</v>
      </c>
    </row>
    <row r="996" spans="1:8" hidden="1">
      <c r="A996" s="7">
        <v>1991</v>
      </c>
      <c r="B996" s="123" t="s">
        <v>537</v>
      </c>
      <c r="C996" s="123" t="s">
        <v>553</v>
      </c>
      <c r="D996" s="123" t="s">
        <v>573</v>
      </c>
      <c r="E996" s="123" t="s">
        <v>13</v>
      </c>
      <c r="F996" s="123" t="s">
        <v>13</v>
      </c>
      <c r="G996" s="7"/>
      <c r="H996" s="123" t="s">
        <v>54</v>
      </c>
    </row>
    <row r="997" spans="1:8" hidden="1">
      <c r="A997" s="7">
        <v>1991</v>
      </c>
      <c r="B997" s="123" t="s">
        <v>537</v>
      </c>
      <c r="C997" s="123" t="s">
        <v>553</v>
      </c>
      <c r="D997" s="123" t="s">
        <v>558</v>
      </c>
      <c r="E997" s="123" t="s">
        <v>13</v>
      </c>
      <c r="F997" s="123" t="s">
        <v>13</v>
      </c>
      <c r="G997" s="7"/>
      <c r="H997" s="123" t="s">
        <v>54</v>
      </c>
    </row>
    <row r="998" spans="1:8" hidden="1">
      <c r="A998" s="7">
        <v>1991</v>
      </c>
      <c r="B998" s="123" t="s">
        <v>537</v>
      </c>
      <c r="C998" s="123" t="s">
        <v>553</v>
      </c>
      <c r="D998" s="123" t="s">
        <v>191</v>
      </c>
      <c r="E998" s="123" t="s">
        <v>13</v>
      </c>
      <c r="F998" s="123" t="s">
        <v>13</v>
      </c>
      <c r="G998" s="7"/>
      <c r="H998" s="123" t="s">
        <v>54</v>
      </c>
    </row>
    <row r="999" spans="1:8" hidden="1">
      <c r="A999" s="7">
        <v>1991</v>
      </c>
      <c r="B999" s="123" t="s">
        <v>537</v>
      </c>
      <c r="C999" s="123" t="s">
        <v>553</v>
      </c>
      <c r="D999" s="123" t="s">
        <v>561</v>
      </c>
      <c r="E999" s="123" t="s">
        <v>13</v>
      </c>
      <c r="F999" s="123" t="s">
        <v>13</v>
      </c>
      <c r="G999" s="7"/>
      <c r="H999" s="123" t="s">
        <v>54</v>
      </c>
    </row>
    <row r="1000" spans="1:8">
      <c r="A1000" s="7">
        <v>1991</v>
      </c>
      <c r="B1000" s="123" t="s">
        <v>537</v>
      </c>
      <c r="C1000" s="123" t="s">
        <v>564</v>
      </c>
      <c r="D1000" s="123" t="s">
        <v>180</v>
      </c>
      <c r="E1000" s="123" t="s">
        <v>13</v>
      </c>
      <c r="F1000" s="123" t="s">
        <v>13</v>
      </c>
      <c r="G1000" s="7">
        <v>15666.419448000001</v>
      </c>
      <c r="H1000" s="123" t="s">
        <v>54</v>
      </c>
    </row>
    <row r="1001" spans="1:8">
      <c r="A1001" s="7">
        <v>1991</v>
      </c>
      <c r="B1001" s="123" t="s">
        <v>537</v>
      </c>
      <c r="C1001" s="123" t="s">
        <v>556</v>
      </c>
      <c r="D1001" s="123" t="s">
        <v>557</v>
      </c>
      <c r="E1001" s="123" t="s">
        <v>13</v>
      </c>
      <c r="F1001" s="123" t="s">
        <v>13</v>
      </c>
      <c r="G1001" s="7">
        <v>7818.8514077890004</v>
      </c>
      <c r="H1001" s="123" t="s">
        <v>54</v>
      </c>
    </row>
    <row r="1002" spans="1:8">
      <c r="A1002" s="7">
        <v>1991</v>
      </c>
      <c r="B1002" s="123" t="s">
        <v>537</v>
      </c>
      <c r="C1002" s="123" t="s">
        <v>562</v>
      </c>
      <c r="D1002" s="123" t="s">
        <v>563</v>
      </c>
      <c r="E1002" s="123" t="s">
        <v>13</v>
      </c>
      <c r="F1002" s="123" t="s">
        <v>13</v>
      </c>
      <c r="G1002" s="7">
        <v>3087.5113842109999</v>
      </c>
      <c r="H1002" s="123" t="s">
        <v>54</v>
      </c>
    </row>
    <row r="1003" spans="1:8">
      <c r="A1003" s="7">
        <v>1991</v>
      </c>
      <c r="B1003" s="123" t="s">
        <v>537</v>
      </c>
      <c r="C1003" s="123" t="s">
        <v>565</v>
      </c>
      <c r="D1003" s="123" t="s">
        <v>500</v>
      </c>
      <c r="E1003" s="123" t="s">
        <v>13</v>
      </c>
      <c r="F1003" s="123" t="s">
        <v>13</v>
      </c>
      <c r="G1003" s="7">
        <v>1591.486416</v>
      </c>
      <c r="H1003" s="123" t="s">
        <v>54</v>
      </c>
    </row>
    <row r="1004" spans="1:8" hidden="1">
      <c r="A1004" s="7">
        <v>1991</v>
      </c>
      <c r="B1004" s="123" t="s">
        <v>537</v>
      </c>
      <c r="C1004" s="123" t="s">
        <v>585</v>
      </c>
      <c r="D1004" s="123" t="s">
        <v>183</v>
      </c>
      <c r="E1004" s="123" t="s">
        <v>13</v>
      </c>
      <c r="F1004" s="123" t="s">
        <v>13</v>
      </c>
      <c r="G1004" s="7"/>
      <c r="H1004" s="123" t="s">
        <v>54</v>
      </c>
    </row>
    <row r="1005" spans="1:8" hidden="1">
      <c r="A1005" s="7">
        <v>1991</v>
      </c>
      <c r="B1005" s="123" t="s">
        <v>642</v>
      </c>
      <c r="C1005" s="123" t="s">
        <v>642</v>
      </c>
      <c r="D1005" s="123" t="s">
        <v>642</v>
      </c>
      <c r="E1005" s="123" t="s">
        <v>13</v>
      </c>
      <c r="F1005" s="123" t="s">
        <v>13</v>
      </c>
      <c r="G1005" s="7"/>
      <c r="H1005" s="123" t="s">
        <v>54</v>
      </c>
    </row>
    <row r="1006" spans="1:8" hidden="1">
      <c r="A1006" s="7">
        <v>1992</v>
      </c>
      <c r="B1006" s="123" t="s">
        <v>586</v>
      </c>
      <c r="C1006" s="123" t="s">
        <v>586</v>
      </c>
      <c r="D1006" s="123" t="s">
        <v>596</v>
      </c>
      <c r="E1006" s="123" t="s">
        <v>13</v>
      </c>
      <c r="F1006" s="123" t="s">
        <v>13</v>
      </c>
      <c r="G1006" s="7"/>
      <c r="H1006" s="123" t="s">
        <v>54</v>
      </c>
    </row>
    <row r="1007" spans="1:8">
      <c r="A1007" s="7">
        <v>1992</v>
      </c>
      <c r="B1007" s="123" t="s">
        <v>586</v>
      </c>
      <c r="C1007" s="123" t="s">
        <v>586</v>
      </c>
      <c r="D1007" s="123" t="s">
        <v>87</v>
      </c>
      <c r="E1007" s="123" t="s">
        <v>13</v>
      </c>
      <c r="F1007" s="123" t="s">
        <v>13</v>
      </c>
      <c r="G1007" s="7">
        <v>0</v>
      </c>
      <c r="H1007" s="123" t="s">
        <v>54</v>
      </c>
    </row>
    <row r="1008" spans="1:8">
      <c r="A1008" s="7">
        <v>1992</v>
      </c>
      <c r="B1008" s="123" t="s">
        <v>586</v>
      </c>
      <c r="C1008" s="123" t="s">
        <v>586</v>
      </c>
      <c r="D1008" s="123" t="s">
        <v>88</v>
      </c>
      <c r="E1008" s="123" t="s">
        <v>13</v>
      </c>
      <c r="F1008" s="123" t="s">
        <v>13</v>
      </c>
      <c r="G1008" s="7">
        <v>0</v>
      </c>
      <c r="H1008" s="123" t="s">
        <v>54</v>
      </c>
    </row>
    <row r="1009" spans="1:8" hidden="1">
      <c r="A1009" s="7">
        <v>1992</v>
      </c>
      <c r="B1009" s="123" t="s">
        <v>586</v>
      </c>
      <c r="C1009" s="123" t="s">
        <v>586</v>
      </c>
      <c r="D1009" s="123" t="s">
        <v>587</v>
      </c>
      <c r="E1009" s="123" t="s">
        <v>13</v>
      </c>
      <c r="F1009" s="123" t="s">
        <v>13</v>
      </c>
      <c r="G1009" s="7"/>
      <c r="H1009" s="123" t="s">
        <v>54</v>
      </c>
    </row>
    <row r="1010" spans="1:8" hidden="1">
      <c r="A1010" s="7">
        <v>1992</v>
      </c>
      <c r="B1010" s="123" t="s">
        <v>586</v>
      </c>
      <c r="C1010" s="123" t="s">
        <v>586</v>
      </c>
      <c r="D1010" s="123" t="s">
        <v>597</v>
      </c>
      <c r="E1010" s="123" t="s">
        <v>13</v>
      </c>
      <c r="F1010" s="123" t="s">
        <v>13</v>
      </c>
      <c r="G1010" s="7"/>
      <c r="H1010" s="123" t="s">
        <v>54</v>
      </c>
    </row>
    <row r="1011" spans="1:8">
      <c r="A1011" s="7">
        <v>1992</v>
      </c>
      <c r="B1011" s="123" t="s">
        <v>598</v>
      </c>
      <c r="C1011" s="123" t="s">
        <v>598</v>
      </c>
      <c r="D1011" s="123" t="s">
        <v>598</v>
      </c>
      <c r="E1011" s="123" t="s">
        <v>13</v>
      </c>
      <c r="F1011" s="123" t="s">
        <v>13</v>
      </c>
      <c r="G1011" s="7">
        <v>0</v>
      </c>
      <c r="H1011" s="123" t="s">
        <v>54</v>
      </c>
    </row>
    <row r="1012" spans="1:8">
      <c r="A1012" s="7">
        <v>1992</v>
      </c>
      <c r="B1012" s="123" t="s">
        <v>599</v>
      </c>
      <c r="C1012" s="123" t="s">
        <v>599</v>
      </c>
      <c r="D1012" s="123" t="s">
        <v>599</v>
      </c>
      <c r="E1012" s="123" t="s">
        <v>13</v>
      </c>
      <c r="F1012" s="123" t="s">
        <v>13</v>
      </c>
      <c r="G1012" s="7">
        <v>0</v>
      </c>
      <c r="H1012" s="123" t="s">
        <v>54</v>
      </c>
    </row>
    <row r="1013" spans="1:8" hidden="1">
      <c r="A1013" s="7">
        <v>1992</v>
      </c>
      <c r="B1013" s="123" t="s">
        <v>588</v>
      </c>
      <c r="C1013" s="123" t="s">
        <v>588</v>
      </c>
      <c r="D1013" s="123" t="s">
        <v>589</v>
      </c>
      <c r="E1013" s="123" t="s">
        <v>13</v>
      </c>
      <c r="F1013" s="123" t="s">
        <v>13</v>
      </c>
      <c r="G1013" s="7"/>
      <c r="H1013" s="123" t="s">
        <v>54</v>
      </c>
    </row>
    <row r="1014" spans="1:8" hidden="1">
      <c r="A1014" s="7">
        <v>1992</v>
      </c>
      <c r="B1014" s="123" t="s">
        <v>588</v>
      </c>
      <c r="C1014" s="123" t="s">
        <v>588</v>
      </c>
      <c r="D1014" s="123" t="s">
        <v>591</v>
      </c>
      <c r="E1014" s="123" t="s">
        <v>13</v>
      </c>
      <c r="F1014" s="123" t="s">
        <v>13</v>
      </c>
      <c r="G1014" s="7"/>
      <c r="H1014" s="123" t="s">
        <v>54</v>
      </c>
    </row>
    <row r="1015" spans="1:8">
      <c r="A1015" s="7">
        <v>1992</v>
      </c>
      <c r="B1015" s="123" t="s">
        <v>588</v>
      </c>
      <c r="C1015" s="123" t="s">
        <v>588</v>
      </c>
      <c r="D1015" s="123" t="s">
        <v>600</v>
      </c>
      <c r="E1015" s="123" t="s">
        <v>13</v>
      </c>
      <c r="F1015" s="123" t="s">
        <v>13</v>
      </c>
      <c r="G1015" s="7">
        <v>-1181.0125439999999</v>
      </c>
      <c r="H1015" s="123" t="s">
        <v>54</v>
      </c>
    </row>
    <row r="1016" spans="1:8" hidden="1">
      <c r="A1016" s="7">
        <v>1992</v>
      </c>
      <c r="B1016" s="123" t="s">
        <v>588</v>
      </c>
      <c r="C1016" s="123" t="s">
        <v>588</v>
      </c>
      <c r="D1016" s="123" t="s">
        <v>601</v>
      </c>
      <c r="E1016" s="123" t="s">
        <v>13</v>
      </c>
      <c r="F1016" s="123" t="s">
        <v>13</v>
      </c>
      <c r="G1016" s="7"/>
      <c r="H1016" s="123" t="s">
        <v>54</v>
      </c>
    </row>
    <row r="1017" spans="1:8">
      <c r="A1017" s="7">
        <v>1992</v>
      </c>
      <c r="B1017" s="123" t="s">
        <v>588</v>
      </c>
      <c r="C1017" s="123" t="s">
        <v>588</v>
      </c>
      <c r="D1017" s="123" t="s">
        <v>592</v>
      </c>
      <c r="E1017" s="123" t="s">
        <v>13</v>
      </c>
      <c r="F1017" s="123" t="s">
        <v>13</v>
      </c>
      <c r="G1017" s="7">
        <v>-349.262856</v>
      </c>
      <c r="H1017" s="123" t="s">
        <v>54</v>
      </c>
    </row>
    <row r="1018" spans="1:8">
      <c r="A1018" s="7">
        <v>1992</v>
      </c>
      <c r="B1018" s="123" t="s">
        <v>588</v>
      </c>
      <c r="C1018" s="123" t="s">
        <v>588</v>
      </c>
      <c r="D1018" s="123" t="s">
        <v>602</v>
      </c>
      <c r="E1018" s="123" t="s">
        <v>13</v>
      </c>
      <c r="F1018" s="123" t="s">
        <v>13</v>
      </c>
      <c r="G1018" s="7">
        <v>53091.554759999999</v>
      </c>
      <c r="H1018" s="123" t="s">
        <v>54</v>
      </c>
    </row>
    <row r="1019" spans="1:8">
      <c r="A1019" s="7">
        <v>1992</v>
      </c>
      <c r="B1019" s="123" t="s">
        <v>588</v>
      </c>
      <c r="C1019" s="123" t="s">
        <v>588</v>
      </c>
      <c r="D1019" s="123" t="s">
        <v>603</v>
      </c>
      <c r="E1019" s="123" t="s">
        <v>13</v>
      </c>
      <c r="F1019" s="123" t="s">
        <v>13</v>
      </c>
      <c r="G1019" s="7">
        <v>705.72700799999996</v>
      </c>
      <c r="H1019" s="123" t="s">
        <v>54</v>
      </c>
    </row>
    <row r="1020" spans="1:8">
      <c r="A1020" s="7">
        <v>1992</v>
      </c>
      <c r="B1020" s="123" t="s">
        <v>588</v>
      </c>
      <c r="C1020" s="123" t="s">
        <v>588</v>
      </c>
      <c r="D1020" s="123" t="s">
        <v>604</v>
      </c>
      <c r="E1020" s="123" t="s">
        <v>13</v>
      </c>
      <c r="F1020" s="123" t="s">
        <v>13</v>
      </c>
      <c r="G1020" s="7">
        <v>838.95098399999995</v>
      </c>
      <c r="H1020" s="123" t="s">
        <v>54</v>
      </c>
    </row>
    <row r="1021" spans="1:8" hidden="1">
      <c r="A1021" s="7">
        <v>1992</v>
      </c>
      <c r="B1021" s="123" t="s">
        <v>588</v>
      </c>
      <c r="C1021" s="123" t="s">
        <v>588</v>
      </c>
      <c r="D1021" s="123" t="s">
        <v>605</v>
      </c>
      <c r="E1021" s="123" t="s">
        <v>13</v>
      </c>
      <c r="F1021" s="123" t="s">
        <v>13</v>
      </c>
      <c r="G1021" s="7"/>
      <c r="H1021" s="123" t="s">
        <v>54</v>
      </c>
    </row>
    <row r="1022" spans="1:8" hidden="1">
      <c r="A1022" s="7">
        <v>1992</v>
      </c>
      <c r="B1022" s="123" t="s">
        <v>588</v>
      </c>
      <c r="C1022" s="123" t="s">
        <v>588</v>
      </c>
      <c r="D1022" s="123" t="s">
        <v>606</v>
      </c>
      <c r="E1022" s="123" t="s">
        <v>13</v>
      </c>
      <c r="F1022" s="123" t="s">
        <v>13</v>
      </c>
      <c r="G1022" s="7"/>
      <c r="H1022" s="123" t="s">
        <v>54</v>
      </c>
    </row>
    <row r="1023" spans="1:8">
      <c r="A1023" s="7">
        <v>1992</v>
      </c>
      <c r="B1023" s="123" t="s">
        <v>607</v>
      </c>
      <c r="C1023" s="123" t="s">
        <v>607</v>
      </c>
      <c r="D1023" s="123" t="s">
        <v>608</v>
      </c>
      <c r="E1023" s="123" t="s">
        <v>13</v>
      </c>
      <c r="F1023" s="123" t="s">
        <v>13</v>
      </c>
      <c r="G1023" s="7">
        <v>2959.7326560000001</v>
      </c>
      <c r="H1023" s="123" t="s">
        <v>54</v>
      </c>
    </row>
    <row r="1024" spans="1:8" hidden="1">
      <c r="A1024" s="7">
        <v>1992</v>
      </c>
      <c r="B1024" s="123" t="s">
        <v>607</v>
      </c>
      <c r="C1024" s="123" t="s">
        <v>607</v>
      </c>
      <c r="D1024" s="123" t="s">
        <v>609</v>
      </c>
      <c r="E1024" s="123" t="s">
        <v>13</v>
      </c>
      <c r="F1024" s="123" t="s">
        <v>13</v>
      </c>
      <c r="G1024" s="7"/>
      <c r="H1024" s="123" t="s">
        <v>54</v>
      </c>
    </row>
    <row r="1025" spans="1:8" hidden="1">
      <c r="A1025" s="7">
        <v>1992</v>
      </c>
      <c r="B1025" s="123" t="s">
        <v>607</v>
      </c>
      <c r="C1025" s="123" t="s">
        <v>607</v>
      </c>
      <c r="D1025" s="123" t="s">
        <v>610</v>
      </c>
      <c r="E1025" s="123" t="s">
        <v>13</v>
      </c>
      <c r="F1025" s="123" t="s">
        <v>13</v>
      </c>
      <c r="G1025" s="7"/>
      <c r="H1025" s="123" t="s">
        <v>54</v>
      </c>
    </row>
    <row r="1026" spans="1:8">
      <c r="A1026" s="7">
        <v>1992</v>
      </c>
      <c r="B1026" s="123" t="s">
        <v>530</v>
      </c>
      <c r="C1026" s="123" t="s">
        <v>530</v>
      </c>
      <c r="D1026" s="123" t="s">
        <v>530</v>
      </c>
      <c r="E1026" s="123" t="s">
        <v>13</v>
      </c>
      <c r="F1026" s="123" t="s">
        <v>13</v>
      </c>
      <c r="G1026" s="7">
        <v>-8576.7435359999999</v>
      </c>
      <c r="H1026" s="123" t="s">
        <v>54</v>
      </c>
    </row>
    <row r="1027" spans="1:8">
      <c r="A1027" s="7">
        <v>1992</v>
      </c>
      <c r="B1027" s="123" t="s">
        <v>611</v>
      </c>
      <c r="C1027" s="123" t="s">
        <v>611</v>
      </c>
      <c r="D1027" s="123" t="s">
        <v>611</v>
      </c>
      <c r="E1027" s="123" t="s">
        <v>13</v>
      </c>
      <c r="F1027" s="123" t="s">
        <v>13</v>
      </c>
      <c r="G1027" s="7">
        <v>47488.946472000003</v>
      </c>
      <c r="H1027" s="123" t="s">
        <v>54</v>
      </c>
    </row>
    <row r="1028" spans="1:8">
      <c r="A1028" s="7">
        <v>1992</v>
      </c>
      <c r="B1028" s="123" t="s">
        <v>537</v>
      </c>
      <c r="C1028" s="123" t="s">
        <v>538</v>
      </c>
      <c r="D1028" s="123" t="s">
        <v>539</v>
      </c>
      <c r="E1028" s="123" t="s">
        <v>13</v>
      </c>
      <c r="F1028" s="123" t="s">
        <v>13</v>
      </c>
      <c r="G1028" s="7">
        <v>1009.982543125</v>
      </c>
      <c r="H1028" s="123" t="s">
        <v>54</v>
      </c>
    </row>
    <row r="1029" spans="1:8">
      <c r="A1029" s="7">
        <v>1992</v>
      </c>
      <c r="B1029" s="123" t="s">
        <v>537</v>
      </c>
      <c r="C1029" s="123" t="s">
        <v>538</v>
      </c>
      <c r="D1029" s="123" t="s">
        <v>542</v>
      </c>
      <c r="E1029" s="123" t="s">
        <v>13</v>
      </c>
      <c r="F1029" s="123" t="s">
        <v>13</v>
      </c>
      <c r="G1029" s="7">
        <v>3994.2079888449998</v>
      </c>
      <c r="H1029" s="123" t="s">
        <v>54</v>
      </c>
    </row>
    <row r="1030" spans="1:8">
      <c r="A1030" s="7">
        <v>1992</v>
      </c>
      <c r="B1030" s="123" t="s">
        <v>537</v>
      </c>
      <c r="C1030" s="123" t="s">
        <v>538</v>
      </c>
      <c r="D1030" s="123" t="s">
        <v>543</v>
      </c>
      <c r="E1030" s="123" t="s">
        <v>13</v>
      </c>
      <c r="F1030" s="123" t="s">
        <v>13</v>
      </c>
      <c r="G1030" s="7">
        <v>447.27835914299999</v>
      </c>
      <c r="H1030" s="123" t="s">
        <v>54</v>
      </c>
    </row>
    <row r="1031" spans="1:8">
      <c r="A1031" s="7">
        <v>1992</v>
      </c>
      <c r="B1031" s="123" t="s">
        <v>537</v>
      </c>
      <c r="C1031" s="123" t="s">
        <v>538</v>
      </c>
      <c r="D1031" s="123" t="s">
        <v>544</v>
      </c>
      <c r="E1031" s="123" t="s">
        <v>13</v>
      </c>
      <c r="F1031" s="123" t="s">
        <v>13</v>
      </c>
      <c r="G1031" s="7">
        <v>745.447967425</v>
      </c>
      <c r="H1031" s="123" t="s">
        <v>54</v>
      </c>
    </row>
    <row r="1032" spans="1:8">
      <c r="A1032" s="7">
        <v>1992</v>
      </c>
      <c r="B1032" s="123" t="s">
        <v>537</v>
      </c>
      <c r="C1032" s="123" t="s">
        <v>538</v>
      </c>
      <c r="D1032" s="123" t="s">
        <v>545</v>
      </c>
      <c r="E1032" s="123" t="s">
        <v>13</v>
      </c>
      <c r="F1032" s="123" t="s">
        <v>13</v>
      </c>
      <c r="G1032" s="7">
        <v>693.923922027</v>
      </c>
      <c r="H1032" s="123" t="s">
        <v>54</v>
      </c>
    </row>
    <row r="1033" spans="1:8">
      <c r="A1033" s="7">
        <v>1992</v>
      </c>
      <c r="B1033" s="123" t="s">
        <v>537</v>
      </c>
      <c r="C1033" s="123" t="s">
        <v>538</v>
      </c>
      <c r="D1033" s="123" t="s">
        <v>546</v>
      </c>
      <c r="E1033" s="123" t="s">
        <v>13</v>
      </c>
      <c r="F1033" s="123" t="s">
        <v>13</v>
      </c>
      <c r="G1033" s="7">
        <v>2935.3303871570001</v>
      </c>
      <c r="H1033" s="123" t="s">
        <v>54</v>
      </c>
    </row>
    <row r="1034" spans="1:8">
      <c r="A1034" s="7">
        <v>1992</v>
      </c>
      <c r="B1034" s="123" t="s">
        <v>537</v>
      </c>
      <c r="C1034" s="123" t="s">
        <v>538</v>
      </c>
      <c r="D1034" s="123" t="s">
        <v>547</v>
      </c>
      <c r="E1034" s="123" t="s">
        <v>13</v>
      </c>
      <c r="F1034" s="123" t="s">
        <v>13</v>
      </c>
      <c r="G1034" s="7">
        <v>839.21313509300001</v>
      </c>
      <c r="H1034" s="123" t="s">
        <v>54</v>
      </c>
    </row>
    <row r="1035" spans="1:8">
      <c r="A1035" s="7">
        <v>1992</v>
      </c>
      <c r="B1035" s="123" t="s">
        <v>537</v>
      </c>
      <c r="C1035" s="123" t="s">
        <v>538</v>
      </c>
      <c r="D1035" s="123" t="s">
        <v>548</v>
      </c>
      <c r="E1035" s="123" t="s">
        <v>13</v>
      </c>
      <c r="F1035" s="123" t="s">
        <v>13</v>
      </c>
      <c r="G1035" s="7">
        <v>1289.355246327</v>
      </c>
      <c r="H1035" s="123" t="s">
        <v>54</v>
      </c>
    </row>
    <row r="1036" spans="1:8">
      <c r="A1036" s="7">
        <v>1992</v>
      </c>
      <c r="B1036" s="123" t="s">
        <v>537</v>
      </c>
      <c r="C1036" s="123" t="s">
        <v>538</v>
      </c>
      <c r="D1036" s="123" t="s">
        <v>550</v>
      </c>
      <c r="E1036" s="123" t="s">
        <v>13</v>
      </c>
      <c r="F1036" s="123" t="s">
        <v>13</v>
      </c>
      <c r="G1036" s="7">
        <v>1169.9337187020001</v>
      </c>
      <c r="H1036" s="123" t="s">
        <v>54</v>
      </c>
    </row>
    <row r="1037" spans="1:8">
      <c r="A1037" s="7">
        <v>1992</v>
      </c>
      <c r="B1037" s="123" t="s">
        <v>537</v>
      </c>
      <c r="C1037" s="123" t="s">
        <v>538</v>
      </c>
      <c r="D1037" s="123" t="s">
        <v>551</v>
      </c>
      <c r="E1037" s="123" t="s">
        <v>13</v>
      </c>
      <c r="F1037" s="123" t="s">
        <v>13</v>
      </c>
      <c r="G1037" s="7">
        <v>447.523576762</v>
      </c>
      <c r="H1037" s="123" t="s">
        <v>54</v>
      </c>
    </row>
    <row r="1038" spans="1:8">
      <c r="A1038" s="7">
        <v>1992</v>
      </c>
      <c r="B1038" s="123" t="s">
        <v>537</v>
      </c>
      <c r="C1038" s="123" t="s">
        <v>538</v>
      </c>
      <c r="D1038" s="123" t="s">
        <v>552</v>
      </c>
      <c r="E1038" s="123" t="s">
        <v>13</v>
      </c>
      <c r="F1038" s="123" t="s">
        <v>13</v>
      </c>
      <c r="G1038" s="7">
        <v>2575.2125311179998</v>
      </c>
      <c r="H1038" s="123" t="s">
        <v>54</v>
      </c>
    </row>
    <row r="1039" spans="1:8">
      <c r="A1039" s="7">
        <v>1992</v>
      </c>
      <c r="B1039" s="123" t="s">
        <v>537</v>
      </c>
      <c r="C1039" s="123" t="s">
        <v>538</v>
      </c>
      <c r="D1039" s="123" t="s">
        <v>567</v>
      </c>
      <c r="E1039" s="123" t="s">
        <v>13</v>
      </c>
      <c r="F1039" s="123" t="s">
        <v>13</v>
      </c>
      <c r="G1039" s="7">
        <v>260.57283190200002</v>
      </c>
      <c r="H1039" s="123" t="s">
        <v>54</v>
      </c>
    </row>
    <row r="1040" spans="1:8">
      <c r="A1040" s="7">
        <v>1992</v>
      </c>
      <c r="B1040" s="123" t="s">
        <v>537</v>
      </c>
      <c r="C1040" s="123" t="s">
        <v>538</v>
      </c>
      <c r="D1040" s="123" t="s">
        <v>568</v>
      </c>
      <c r="E1040" s="123" t="s">
        <v>13</v>
      </c>
      <c r="F1040" s="123" t="s">
        <v>13</v>
      </c>
      <c r="G1040" s="7">
        <v>566.12841839400005</v>
      </c>
      <c r="H1040" s="123" t="s">
        <v>54</v>
      </c>
    </row>
    <row r="1041" spans="1:8">
      <c r="A1041" s="7">
        <v>1992</v>
      </c>
      <c r="B1041" s="123" t="s">
        <v>537</v>
      </c>
      <c r="C1041" s="123" t="s">
        <v>538</v>
      </c>
      <c r="D1041" s="123" t="s">
        <v>566</v>
      </c>
      <c r="E1041" s="123" t="s">
        <v>13</v>
      </c>
      <c r="F1041" s="123" t="s">
        <v>13</v>
      </c>
      <c r="G1041" s="7">
        <v>593.45096598199996</v>
      </c>
      <c r="H1041" s="123" t="s">
        <v>54</v>
      </c>
    </row>
    <row r="1042" spans="1:8" hidden="1">
      <c r="A1042" s="7">
        <v>1992</v>
      </c>
      <c r="B1042" s="123" t="s">
        <v>537</v>
      </c>
      <c r="C1042" s="123" t="s">
        <v>553</v>
      </c>
      <c r="D1042" s="123" t="s">
        <v>554</v>
      </c>
      <c r="E1042" s="123" t="s">
        <v>13</v>
      </c>
      <c r="F1042" s="123" t="s">
        <v>13</v>
      </c>
      <c r="G1042" s="7"/>
      <c r="H1042" s="123" t="s">
        <v>54</v>
      </c>
    </row>
    <row r="1043" spans="1:8">
      <c r="A1043" s="7">
        <v>1992</v>
      </c>
      <c r="B1043" s="123" t="s">
        <v>537</v>
      </c>
      <c r="C1043" s="123" t="s">
        <v>553</v>
      </c>
      <c r="D1043" s="123" t="s">
        <v>555</v>
      </c>
      <c r="E1043" s="123" t="s">
        <v>13</v>
      </c>
      <c r="F1043" s="123" t="s">
        <v>13</v>
      </c>
      <c r="G1043" s="7">
        <v>0</v>
      </c>
      <c r="H1043" s="123" t="s">
        <v>54</v>
      </c>
    </row>
    <row r="1044" spans="1:8">
      <c r="A1044" s="7">
        <v>1992</v>
      </c>
      <c r="B1044" s="123" t="s">
        <v>537</v>
      </c>
      <c r="C1044" s="123" t="s">
        <v>553</v>
      </c>
      <c r="D1044" s="123" t="s">
        <v>560</v>
      </c>
      <c r="E1044" s="123" t="s">
        <v>13</v>
      </c>
      <c r="F1044" s="123" t="s">
        <v>13</v>
      </c>
      <c r="G1044" s="7">
        <v>0</v>
      </c>
      <c r="H1044" s="123" t="s">
        <v>54</v>
      </c>
    </row>
    <row r="1045" spans="1:8">
      <c r="A1045" s="7">
        <v>1992</v>
      </c>
      <c r="B1045" s="123" t="s">
        <v>537</v>
      </c>
      <c r="C1045" s="123" t="s">
        <v>553</v>
      </c>
      <c r="D1045" s="123" t="s">
        <v>559</v>
      </c>
      <c r="E1045" s="123" t="s">
        <v>13</v>
      </c>
      <c r="F1045" s="123" t="s">
        <v>13</v>
      </c>
      <c r="G1045" s="7">
        <v>0</v>
      </c>
      <c r="H1045" s="123" t="s">
        <v>54</v>
      </c>
    </row>
    <row r="1046" spans="1:8">
      <c r="A1046" s="7">
        <v>1992</v>
      </c>
      <c r="B1046" s="123" t="s">
        <v>537</v>
      </c>
      <c r="C1046" s="123" t="s">
        <v>553</v>
      </c>
      <c r="D1046" s="123" t="s">
        <v>188</v>
      </c>
      <c r="E1046" s="123" t="s">
        <v>13</v>
      </c>
      <c r="F1046" s="123" t="s">
        <v>13</v>
      </c>
      <c r="G1046" s="7">
        <v>61.211016000000001</v>
      </c>
      <c r="H1046" s="123" t="s">
        <v>54</v>
      </c>
    </row>
    <row r="1047" spans="1:8" hidden="1">
      <c r="A1047" s="7">
        <v>1992</v>
      </c>
      <c r="B1047" s="123" t="s">
        <v>537</v>
      </c>
      <c r="C1047" s="123" t="s">
        <v>553</v>
      </c>
      <c r="D1047" s="123" t="s">
        <v>571</v>
      </c>
      <c r="E1047" s="123" t="s">
        <v>13</v>
      </c>
      <c r="F1047" s="123" t="s">
        <v>13</v>
      </c>
      <c r="G1047" s="7"/>
      <c r="H1047" s="123" t="s">
        <v>54</v>
      </c>
    </row>
    <row r="1048" spans="1:8" hidden="1">
      <c r="A1048" s="7">
        <v>1992</v>
      </c>
      <c r="B1048" s="123" t="s">
        <v>537</v>
      </c>
      <c r="C1048" s="123" t="s">
        <v>553</v>
      </c>
      <c r="D1048" s="123" t="s">
        <v>573</v>
      </c>
      <c r="E1048" s="123" t="s">
        <v>13</v>
      </c>
      <c r="F1048" s="123" t="s">
        <v>13</v>
      </c>
      <c r="G1048" s="7"/>
      <c r="H1048" s="123" t="s">
        <v>54</v>
      </c>
    </row>
    <row r="1049" spans="1:8" hidden="1">
      <c r="A1049" s="7">
        <v>1992</v>
      </c>
      <c r="B1049" s="123" t="s">
        <v>537</v>
      </c>
      <c r="C1049" s="123" t="s">
        <v>553</v>
      </c>
      <c r="D1049" s="123" t="s">
        <v>558</v>
      </c>
      <c r="E1049" s="123" t="s">
        <v>13</v>
      </c>
      <c r="F1049" s="123" t="s">
        <v>13</v>
      </c>
      <c r="G1049" s="7"/>
      <c r="H1049" s="123" t="s">
        <v>54</v>
      </c>
    </row>
    <row r="1050" spans="1:8" hidden="1">
      <c r="A1050" s="7">
        <v>1992</v>
      </c>
      <c r="B1050" s="123" t="s">
        <v>537</v>
      </c>
      <c r="C1050" s="123" t="s">
        <v>553</v>
      </c>
      <c r="D1050" s="123" t="s">
        <v>191</v>
      </c>
      <c r="E1050" s="123" t="s">
        <v>13</v>
      </c>
      <c r="F1050" s="123" t="s">
        <v>13</v>
      </c>
      <c r="G1050" s="7"/>
      <c r="H1050" s="123" t="s">
        <v>54</v>
      </c>
    </row>
    <row r="1051" spans="1:8" hidden="1">
      <c r="A1051" s="7">
        <v>1992</v>
      </c>
      <c r="B1051" s="123" t="s">
        <v>537</v>
      </c>
      <c r="C1051" s="123" t="s">
        <v>553</v>
      </c>
      <c r="D1051" s="123" t="s">
        <v>561</v>
      </c>
      <c r="E1051" s="123" t="s">
        <v>13</v>
      </c>
      <c r="F1051" s="123" t="s">
        <v>13</v>
      </c>
      <c r="G1051" s="7"/>
      <c r="H1051" s="123" t="s">
        <v>54</v>
      </c>
    </row>
    <row r="1052" spans="1:8">
      <c r="A1052" s="7">
        <v>1992</v>
      </c>
      <c r="B1052" s="123" t="s">
        <v>537</v>
      </c>
      <c r="C1052" s="123" t="s">
        <v>564</v>
      </c>
      <c r="D1052" s="123" t="s">
        <v>180</v>
      </c>
      <c r="E1052" s="123" t="s">
        <v>13</v>
      </c>
      <c r="F1052" s="123" t="s">
        <v>13</v>
      </c>
      <c r="G1052" s="7">
        <v>16584.584687999999</v>
      </c>
      <c r="H1052" s="123" t="s">
        <v>54</v>
      </c>
    </row>
    <row r="1053" spans="1:8">
      <c r="A1053" s="7">
        <v>1992</v>
      </c>
      <c r="B1053" s="123" t="s">
        <v>537</v>
      </c>
      <c r="C1053" s="123" t="s">
        <v>556</v>
      </c>
      <c r="D1053" s="123" t="s">
        <v>557</v>
      </c>
      <c r="E1053" s="123" t="s">
        <v>13</v>
      </c>
      <c r="F1053" s="123" t="s">
        <v>13</v>
      </c>
      <c r="G1053" s="7">
        <v>8363.5122354689993</v>
      </c>
      <c r="H1053" s="123" t="s">
        <v>54</v>
      </c>
    </row>
    <row r="1054" spans="1:8">
      <c r="A1054" s="7">
        <v>1992</v>
      </c>
      <c r="B1054" s="123" t="s">
        <v>537</v>
      </c>
      <c r="C1054" s="123" t="s">
        <v>562</v>
      </c>
      <c r="D1054" s="123" t="s">
        <v>563</v>
      </c>
      <c r="E1054" s="123" t="s">
        <v>13</v>
      </c>
      <c r="F1054" s="123" t="s">
        <v>13</v>
      </c>
      <c r="G1054" s="7">
        <v>3302.587284531</v>
      </c>
      <c r="H1054" s="123" t="s">
        <v>54</v>
      </c>
    </row>
    <row r="1055" spans="1:8">
      <c r="A1055" s="7">
        <v>1992</v>
      </c>
      <c r="B1055" s="123" t="s">
        <v>537</v>
      </c>
      <c r="C1055" s="123" t="s">
        <v>565</v>
      </c>
      <c r="D1055" s="123" t="s">
        <v>500</v>
      </c>
      <c r="E1055" s="123" t="s">
        <v>13</v>
      </c>
      <c r="F1055" s="123" t="s">
        <v>13</v>
      </c>
      <c r="G1055" s="7">
        <v>1674.30132</v>
      </c>
      <c r="H1055" s="123" t="s">
        <v>54</v>
      </c>
    </row>
    <row r="1056" spans="1:8" hidden="1">
      <c r="A1056" s="7">
        <v>1992</v>
      </c>
      <c r="B1056" s="123" t="s">
        <v>537</v>
      </c>
      <c r="C1056" s="123" t="s">
        <v>585</v>
      </c>
      <c r="D1056" s="123" t="s">
        <v>183</v>
      </c>
      <c r="E1056" s="123" t="s">
        <v>13</v>
      </c>
      <c r="F1056" s="123" t="s">
        <v>13</v>
      </c>
      <c r="G1056" s="7"/>
      <c r="H1056" s="123" t="s">
        <v>54</v>
      </c>
    </row>
    <row r="1057" spans="1:8" hidden="1">
      <c r="A1057" s="7">
        <v>1992</v>
      </c>
      <c r="B1057" s="123" t="s">
        <v>642</v>
      </c>
      <c r="C1057" s="123" t="s">
        <v>642</v>
      </c>
      <c r="D1057" s="123" t="s">
        <v>642</v>
      </c>
      <c r="E1057" s="123" t="s">
        <v>13</v>
      </c>
      <c r="F1057" s="123" t="s">
        <v>13</v>
      </c>
      <c r="G1057" s="7"/>
      <c r="H1057" s="123" t="s">
        <v>54</v>
      </c>
    </row>
    <row r="1058" spans="1:8" hidden="1">
      <c r="A1058" s="7">
        <v>1993</v>
      </c>
      <c r="B1058" s="123" t="s">
        <v>586</v>
      </c>
      <c r="C1058" s="123" t="s">
        <v>586</v>
      </c>
      <c r="D1058" s="123" t="s">
        <v>596</v>
      </c>
      <c r="E1058" s="123" t="s">
        <v>13</v>
      </c>
      <c r="F1058" s="123" t="s">
        <v>13</v>
      </c>
      <c r="G1058" s="7"/>
      <c r="H1058" s="123" t="s">
        <v>54</v>
      </c>
    </row>
    <row r="1059" spans="1:8">
      <c r="A1059" s="7">
        <v>1993</v>
      </c>
      <c r="B1059" s="123" t="s">
        <v>586</v>
      </c>
      <c r="C1059" s="123" t="s">
        <v>586</v>
      </c>
      <c r="D1059" s="123" t="s">
        <v>87</v>
      </c>
      <c r="E1059" s="123" t="s">
        <v>13</v>
      </c>
      <c r="F1059" s="123" t="s">
        <v>13</v>
      </c>
      <c r="G1059" s="7">
        <v>0</v>
      </c>
      <c r="H1059" s="123" t="s">
        <v>54</v>
      </c>
    </row>
    <row r="1060" spans="1:8">
      <c r="A1060" s="7">
        <v>1993</v>
      </c>
      <c r="B1060" s="123" t="s">
        <v>586</v>
      </c>
      <c r="C1060" s="123" t="s">
        <v>586</v>
      </c>
      <c r="D1060" s="123" t="s">
        <v>88</v>
      </c>
      <c r="E1060" s="123" t="s">
        <v>13</v>
      </c>
      <c r="F1060" s="123" t="s">
        <v>13</v>
      </c>
      <c r="G1060" s="7">
        <v>0</v>
      </c>
      <c r="H1060" s="123" t="s">
        <v>54</v>
      </c>
    </row>
    <row r="1061" spans="1:8" hidden="1">
      <c r="A1061" s="7">
        <v>1993</v>
      </c>
      <c r="B1061" s="123" t="s">
        <v>586</v>
      </c>
      <c r="C1061" s="123" t="s">
        <v>586</v>
      </c>
      <c r="D1061" s="123" t="s">
        <v>587</v>
      </c>
      <c r="E1061" s="123" t="s">
        <v>13</v>
      </c>
      <c r="F1061" s="123" t="s">
        <v>13</v>
      </c>
      <c r="G1061" s="7"/>
      <c r="H1061" s="123" t="s">
        <v>54</v>
      </c>
    </row>
    <row r="1062" spans="1:8" hidden="1">
      <c r="A1062" s="7">
        <v>1993</v>
      </c>
      <c r="B1062" s="123" t="s">
        <v>586</v>
      </c>
      <c r="C1062" s="123" t="s">
        <v>586</v>
      </c>
      <c r="D1062" s="123" t="s">
        <v>597</v>
      </c>
      <c r="E1062" s="123" t="s">
        <v>13</v>
      </c>
      <c r="F1062" s="123" t="s">
        <v>13</v>
      </c>
      <c r="G1062" s="7"/>
      <c r="H1062" s="123" t="s">
        <v>54</v>
      </c>
    </row>
    <row r="1063" spans="1:8">
      <c r="A1063" s="7">
        <v>1993</v>
      </c>
      <c r="B1063" s="123" t="s">
        <v>598</v>
      </c>
      <c r="C1063" s="123" t="s">
        <v>598</v>
      </c>
      <c r="D1063" s="123" t="s">
        <v>598</v>
      </c>
      <c r="E1063" s="123" t="s">
        <v>13</v>
      </c>
      <c r="F1063" s="123" t="s">
        <v>13</v>
      </c>
      <c r="G1063" s="7">
        <v>0</v>
      </c>
      <c r="H1063" s="123" t="s">
        <v>54</v>
      </c>
    </row>
    <row r="1064" spans="1:8">
      <c r="A1064" s="7">
        <v>1993</v>
      </c>
      <c r="B1064" s="123" t="s">
        <v>599</v>
      </c>
      <c r="C1064" s="123" t="s">
        <v>599</v>
      </c>
      <c r="D1064" s="123" t="s">
        <v>599</v>
      </c>
      <c r="E1064" s="123" t="s">
        <v>13</v>
      </c>
      <c r="F1064" s="123" t="s">
        <v>13</v>
      </c>
      <c r="G1064" s="7">
        <v>0</v>
      </c>
      <c r="H1064" s="123" t="s">
        <v>54</v>
      </c>
    </row>
    <row r="1065" spans="1:8" hidden="1">
      <c r="A1065" s="7">
        <v>1993</v>
      </c>
      <c r="B1065" s="123" t="s">
        <v>588</v>
      </c>
      <c r="C1065" s="123" t="s">
        <v>588</v>
      </c>
      <c r="D1065" s="123" t="s">
        <v>589</v>
      </c>
      <c r="E1065" s="123" t="s">
        <v>13</v>
      </c>
      <c r="F1065" s="123" t="s">
        <v>13</v>
      </c>
      <c r="G1065" s="7"/>
      <c r="H1065" s="123" t="s">
        <v>54</v>
      </c>
    </row>
    <row r="1066" spans="1:8" hidden="1">
      <c r="A1066" s="7">
        <v>1993</v>
      </c>
      <c r="B1066" s="123" t="s">
        <v>588</v>
      </c>
      <c r="C1066" s="123" t="s">
        <v>588</v>
      </c>
      <c r="D1066" s="123" t="s">
        <v>591</v>
      </c>
      <c r="E1066" s="123" t="s">
        <v>13</v>
      </c>
      <c r="F1066" s="123" t="s">
        <v>13</v>
      </c>
      <c r="G1066" s="7"/>
      <c r="H1066" s="123" t="s">
        <v>54</v>
      </c>
    </row>
    <row r="1067" spans="1:8">
      <c r="A1067" s="7">
        <v>1993</v>
      </c>
      <c r="B1067" s="123" t="s">
        <v>588</v>
      </c>
      <c r="C1067" s="123" t="s">
        <v>588</v>
      </c>
      <c r="D1067" s="123" t="s">
        <v>600</v>
      </c>
      <c r="E1067" s="123" t="s">
        <v>13</v>
      </c>
      <c r="F1067" s="123" t="s">
        <v>13</v>
      </c>
      <c r="G1067" s="7">
        <v>-1256.626152</v>
      </c>
      <c r="H1067" s="123" t="s">
        <v>54</v>
      </c>
    </row>
    <row r="1068" spans="1:8" hidden="1">
      <c r="A1068" s="7">
        <v>1993</v>
      </c>
      <c r="B1068" s="123" t="s">
        <v>588</v>
      </c>
      <c r="C1068" s="123" t="s">
        <v>588</v>
      </c>
      <c r="D1068" s="123" t="s">
        <v>601</v>
      </c>
      <c r="E1068" s="123" t="s">
        <v>13</v>
      </c>
      <c r="F1068" s="123" t="s">
        <v>13</v>
      </c>
      <c r="G1068" s="7"/>
      <c r="H1068" s="123" t="s">
        <v>54</v>
      </c>
    </row>
    <row r="1069" spans="1:8">
      <c r="A1069" s="7">
        <v>1993</v>
      </c>
      <c r="B1069" s="123" t="s">
        <v>588</v>
      </c>
      <c r="C1069" s="123" t="s">
        <v>588</v>
      </c>
      <c r="D1069" s="123" t="s">
        <v>592</v>
      </c>
      <c r="E1069" s="123" t="s">
        <v>13</v>
      </c>
      <c r="F1069" s="123" t="s">
        <v>13</v>
      </c>
      <c r="G1069" s="7">
        <v>-331.25961599999999</v>
      </c>
      <c r="H1069" s="123" t="s">
        <v>54</v>
      </c>
    </row>
    <row r="1070" spans="1:8">
      <c r="A1070" s="7">
        <v>1993</v>
      </c>
      <c r="B1070" s="123" t="s">
        <v>588</v>
      </c>
      <c r="C1070" s="123" t="s">
        <v>588</v>
      </c>
      <c r="D1070" s="123" t="s">
        <v>602</v>
      </c>
      <c r="E1070" s="123" t="s">
        <v>13</v>
      </c>
      <c r="F1070" s="123" t="s">
        <v>13</v>
      </c>
      <c r="G1070" s="7">
        <v>54539.015255999999</v>
      </c>
      <c r="H1070" s="123" t="s">
        <v>54</v>
      </c>
    </row>
    <row r="1071" spans="1:8">
      <c r="A1071" s="7">
        <v>1993</v>
      </c>
      <c r="B1071" s="123" t="s">
        <v>588</v>
      </c>
      <c r="C1071" s="123" t="s">
        <v>588</v>
      </c>
      <c r="D1071" s="123" t="s">
        <v>603</v>
      </c>
      <c r="E1071" s="123" t="s">
        <v>13</v>
      </c>
      <c r="F1071" s="123" t="s">
        <v>13</v>
      </c>
      <c r="G1071" s="7">
        <v>738.13283999999999</v>
      </c>
      <c r="H1071" s="123" t="s">
        <v>54</v>
      </c>
    </row>
    <row r="1072" spans="1:8">
      <c r="A1072" s="7">
        <v>1993</v>
      </c>
      <c r="B1072" s="123" t="s">
        <v>588</v>
      </c>
      <c r="C1072" s="123" t="s">
        <v>588</v>
      </c>
      <c r="D1072" s="123" t="s">
        <v>604</v>
      </c>
      <c r="E1072" s="123" t="s">
        <v>13</v>
      </c>
      <c r="F1072" s="123" t="s">
        <v>13</v>
      </c>
      <c r="G1072" s="7">
        <v>889.36005599999999</v>
      </c>
      <c r="H1072" s="123" t="s">
        <v>54</v>
      </c>
    </row>
    <row r="1073" spans="1:8" hidden="1">
      <c r="A1073" s="7">
        <v>1993</v>
      </c>
      <c r="B1073" s="123" t="s">
        <v>588</v>
      </c>
      <c r="C1073" s="123" t="s">
        <v>588</v>
      </c>
      <c r="D1073" s="123" t="s">
        <v>605</v>
      </c>
      <c r="E1073" s="123" t="s">
        <v>13</v>
      </c>
      <c r="F1073" s="123" t="s">
        <v>13</v>
      </c>
      <c r="G1073" s="7"/>
      <c r="H1073" s="123" t="s">
        <v>54</v>
      </c>
    </row>
    <row r="1074" spans="1:8" hidden="1">
      <c r="A1074" s="7">
        <v>1993</v>
      </c>
      <c r="B1074" s="123" t="s">
        <v>588</v>
      </c>
      <c r="C1074" s="123" t="s">
        <v>588</v>
      </c>
      <c r="D1074" s="123" t="s">
        <v>606</v>
      </c>
      <c r="E1074" s="123" t="s">
        <v>13</v>
      </c>
      <c r="F1074" s="123" t="s">
        <v>13</v>
      </c>
      <c r="G1074" s="7"/>
      <c r="H1074" s="123" t="s">
        <v>54</v>
      </c>
    </row>
    <row r="1075" spans="1:8">
      <c r="A1075" s="7">
        <v>1993</v>
      </c>
      <c r="B1075" s="123" t="s">
        <v>607</v>
      </c>
      <c r="C1075" s="123" t="s">
        <v>607</v>
      </c>
      <c r="D1075" s="123" t="s">
        <v>608</v>
      </c>
      <c r="E1075" s="123" t="s">
        <v>13</v>
      </c>
      <c r="F1075" s="123" t="s">
        <v>13</v>
      </c>
      <c r="G1075" s="7">
        <v>2808.5054399999999</v>
      </c>
      <c r="H1075" s="123" t="s">
        <v>54</v>
      </c>
    </row>
    <row r="1076" spans="1:8" hidden="1">
      <c r="A1076" s="7">
        <v>1993</v>
      </c>
      <c r="B1076" s="123" t="s">
        <v>607</v>
      </c>
      <c r="C1076" s="123" t="s">
        <v>607</v>
      </c>
      <c r="D1076" s="123" t="s">
        <v>609</v>
      </c>
      <c r="E1076" s="123" t="s">
        <v>13</v>
      </c>
      <c r="F1076" s="123" t="s">
        <v>13</v>
      </c>
      <c r="G1076" s="7"/>
      <c r="H1076" s="123" t="s">
        <v>54</v>
      </c>
    </row>
    <row r="1077" spans="1:8" hidden="1">
      <c r="A1077" s="7">
        <v>1993</v>
      </c>
      <c r="B1077" s="123" t="s">
        <v>607</v>
      </c>
      <c r="C1077" s="123" t="s">
        <v>607</v>
      </c>
      <c r="D1077" s="123" t="s">
        <v>610</v>
      </c>
      <c r="E1077" s="123" t="s">
        <v>13</v>
      </c>
      <c r="F1077" s="123" t="s">
        <v>13</v>
      </c>
      <c r="G1077" s="7"/>
      <c r="H1077" s="123" t="s">
        <v>54</v>
      </c>
    </row>
    <row r="1078" spans="1:8">
      <c r="A1078" s="7">
        <v>1993</v>
      </c>
      <c r="B1078" s="123" t="s">
        <v>530</v>
      </c>
      <c r="C1078" s="123" t="s">
        <v>530</v>
      </c>
      <c r="D1078" s="123" t="s">
        <v>530</v>
      </c>
      <c r="E1078" s="123" t="s">
        <v>13</v>
      </c>
      <c r="F1078" s="123" t="s">
        <v>13</v>
      </c>
      <c r="G1078" s="7">
        <v>-8663.1590880000003</v>
      </c>
      <c r="H1078" s="123" t="s">
        <v>54</v>
      </c>
    </row>
    <row r="1079" spans="1:8">
      <c r="A1079" s="7">
        <v>1993</v>
      </c>
      <c r="B1079" s="123" t="s">
        <v>611</v>
      </c>
      <c r="C1079" s="123" t="s">
        <v>611</v>
      </c>
      <c r="D1079" s="123" t="s">
        <v>611</v>
      </c>
      <c r="E1079" s="123" t="s">
        <v>13</v>
      </c>
      <c r="F1079" s="123" t="s">
        <v>13</v>
      </c>
      <c r="G1079" s="7">
        <v>48723.968736000003</v>
      </c>
      <c r="H1079" s="123" t="s">
        <v>54</v>
      </c>
    </row>
    <row r="1080" spans="1:8">
      <c r="A1080" s="7">
        <v>1993</v>
      </c>
      <c r="B1080" s="123" t="s">
        <v>537</v>
      </c>
      <c r="C1080" s="123" t="s">
        <v>538</v>
      </c>
      <c r="D1080" s="123" t="s">
        <v>539</v>
      </c>
      <c r="E1080" s="123" t="s">
        <v>13</v>
      </c>
      <c r="F1080" s="123" t="s">
        <v>13</v>
      </c>
      <c r="G1080" s="7">
        <v>1045.52158861</v>
      </c>
      <c r="H1080" s="123" t="s">
        <v>54</v>
      </c>
    </row>
    <row r="1081" spans="1:8">
      <c r="A1081" s="7">
        <v>1993</v>
      </c>
      <c r="B1081" s="123" t="s">
        <v>537</v>
      </c>
      <c r="C1081" s="123" t="s">
        <v>538</v>
      </c>
      <c r="D1081" s="123" t="s">
        <v>542</v>
      </c>
      <c r="E1081" s="123" t="s">
        <v>13</v>
      </c>
      <c r="F1081" s="123" t="s">
        <v>13</v>
      </c>
      <c r="G1081" s="7">
        <v>4134.7553085580003</v>
      </c>
      <c r="H1081" s="123" t="s">
        <v>54</v>
      </c>
    </row>
    <row r="1082" spans="1:8">
      <c r="A1082" s="7">
        <v>1993</v>
      </c>
      <c r="B1082" s="123" t="s">
        <v>537</v>
      </c>
      <c r="C1082" s="123" t="s">
        <v>538</v>
      </c>
      <c r="D1082" s="123" t="s">
        <v>543</v>
      </c>
      <c r="E1082" s="123" t="s">
        <v>13</v>
      </c>
      <c r="F1082" s="123" t="s">
        <v>13</v>
      </c>
      <c r="G1082" s="7">
        <v>463.01709250800002</v>
      </c>
      <c r="H1082" s="123" t="s">
        <v>54</v>
      </c>
    </row>
    <row r="1083" spans="1:8">
      <c r="A1083" s="7">
        <v>1993</v>
      </c>
      <c r="B1083" s="123" t="s">
        <v>537</v>
      </c>
      <c r="C1083" s="123" t="s">
        <v>538</v>
      </c>
      <c r="D1083" s="123" t="s">
        <v>544</v>
      </c>
      <c r="E1083" s="123" t="s">
        <v>13</v>
      </c>
      <c r="F1083" s="123" t="s">
        <v>13</v>
      </c>
      <c r="G1083" s="7">
        <v>771.678627947</v>
      </c>
      <c r="H1083" s="123" t="s">
        <v>54</v>
      </c>
    </row>
    <row r="1084" spans="1:8">
      <c r="A1084" s="7">
        <v>1993</v>
      </c>
      <c r="B1084" s="123" t="s">
        <v>537</v>
      </c>
      <c r="C1084" s="123" t="s">
        <v>538</v>
      </c>
      <c r="D1084" s="123" t="s">
        <v>545</v>
      </c>
      <c r="E1084" s="123" t="s">
        <v>13</v>
      </c>
      <c r="F1084" s="123" t="s">
        <v>13</v>
      </c>
      <c r="G1084" s="7">
        <v>718.34156567399998</v>
      </c>
      <c r="H1084" s="123" t="s">
        <v>54</v>
      </c>
    </row>
    <row r="1085" spans="1:8">
      <c r="A1085" s="7">
        <v>1993</v>
      </c>
      <c r="B1085" s="123" t="s">
        <v>537</v>
      </c>
      <c r="C1085" s="123" t="s">
        <v>538</v>
      </c>
      <c r="D1085" s="123" t="s">
        <v>546</v>
      </c>
      <c r="E1085" s="123" t="s">
        <v>13</v>
      </c>
      <c r="F1085" s="123" t="s">
        <v>13</v>
      </c>
      <c r="G1085" s="7">
        <v>3038.6181527260001</v>
      </c>
      <c r="H1085" s="123" t="s">
        <v>54</v>
      </c>
    </row>
    <row r="1086" spans="1:8">
      <c r="A1086" s="7">
        <v>1993</v>
      </c>
      <c r="B1086" s="123" t="s">
        <v>537</v>
      </c>
      <c r="C1086" s="123" t="s">
        <v>538</v>
      </c>
      <c r="D1086" s="123" t="s">
        <v>547</v>
      </c>
      <c r="E1086" s="123" t="s">
        <v>13</v>
      </c>
      <c r="F1086" s="123" t="s">
        <v>13</v>
      </c>
      <c r="G1086" s="7">
        <v>868.74318388699999</v>
      </c>
      <c r="H1086" s="123" t="s">
        <v>54</v>
      </c>
    </row>
    <row r="1087" spans="1:8">
      <c r="A1087" s="7">
        <v>1993</v>
      </c>
      <c r="B1087" s="123" t="s">
        <v>537</v>
      </c>
      <c r="C1087" s="123" t="s">
        <v>538</v>
      </c>
      <c r="D1087" s="123" t="s">
        <v>548</v>
      </c>
      <c r="E1087" s="123" t="s">
        <v>13</v>
      </c>
      <c r="F1087" s="123" t="s">
        <v>13</v>
      </c>
      <c r="G1087" s="7">
        <v>1334.724797571</v>
      </c>
      <c r="H1087" s="123" t="s">
        <v>54</v>
      </c>
    </row>
    <row r="1088" spans="1:8">
      <c r="A1088" s="7">
        <v>1993</v>
      </c>
      <c r="B1088" s="123" t="s">
        <v>537</v>
      </c>
      <c r="C1088" s="123" t="s">
        <v>538</v>
      </c>
      <c r="D1088" s="123" t="s">
        <v>550</v>
      </c>
      <c r="E1088" s="123" t="s">
        <v>13</v>
      </c>
      <c r="F1088" s="123" t="s">
        <v>13</v>
      </c>
      <c r="G1088" s="7">
        <v>1211.1010912730001</v>
      </c>
      <c r="H1088" s="123" t="s">
        <v>54</v>
      </c>
    </row>
    <row r="1089" spans="1:8">
      <c r="A1089" s="7">
        <v>1993</v>
      </c>
      <c r="B1089" s="123" t="s">
        <v>537</v>
      </c>
      <c r="C1089" s="123" t="s">
        <v>538</v>
      </c>
      <c r="D1089" s="123" t="s">
        <v>551</v>
      </c>
      <c r="E1089" s="123" t="s">
        <v>13</v>
      </c>
      <c r="F1089" s="123" t="s">
        <v>13</v>
      </c>
      <c r="G1089" s="7">
        <v>463.27093879199998</v>
      </c>
      <c r="H1089" s="123" t="s">
        <v>54</v>
      </c>
    </row>
    <row r="1090" spans="1:8">
      <c r="A1090" s="7">
        <v>1993</v>
      </c>
      <c r="B1090" s="123" t="s">
        <v>537</v>
      </c>
      <c r="C1090" s="123" t="s">
        <v>538</v>
      </c>
      <c r="D1090" s="123" t="s">
        <v>552</v>
      </c>
      <c r="E1090" s="123" t="s">
        <v>13</v>
      </c>
      <c r="F1090" s="123" t="s">
        <v>13</v>
      </c>
      <c r="G1090" s="7">
        <v>2665.8285480979998</v>
      </c>
      <c r="H1090" s="123" t="s">
        <v>54</v>
      </c>
    </row>
    <row r="1091" spans="1:8">
      <c r="A1091" s="7">
        <v>1993</v>
      </c>
      <c r="B1091" s="123" t="s">
        <v>537</v>
      </c>
      <c r="C1091" s="123" t="s">
        <v>538</v>
      </c>
      <c r="D1091" s="123" t="s">
        <v>567</v>
      </c>
      <c r="E1091" s="123" t="s">
        <v>13</v>
      </c>
      <c r="F1091" s="123" t="s">
        <v>13</v>
      </c>
      <c r="G1091" s="7">
        <v>269.74181188900002</v>
      </c>
      <c r="H1091" s="123" t="s">
        <v>54</v>
      </c>
    </row>
    <row r="1092" spans="1:8">
      <c r="A1092" s="7">
        <v>1993</v>
      </c>
      <c r="B1092" s="123" t="s">
        <v>537</v>
      </c>
      <c r="C1092" s="123" t="s">
        <v>538</v>
      </c>
      <c r="D1092" s="123" t="s">
        <v>568</v>
      </c>
      <c r="E1092" s="123" t="s">
        <v>13</v>
      </c>
      <c r="F1092" s="123" t="s">
        <v>13</v>
      </c>
      <c r="G1092" s="7">
        <v>586.04922172700003</v>
      </c>
      <c r="H1092" s="123" t="s">
        <v>54</v>
      </c>
    </row>
    <row r="1093" spans="1:8">
      <c r="A1093" s="7">
        <v>1993</v>
      </c>
      <c r="B1093" s="123" t="s">
        <v>537</v>
      </c>
      <c r="C1093" s="123" t="s">
        <v>538</v>
      </c>
      <c r="D1093" s="123" t="s">
        <v>566</v>
      </c>
      <c r="E1093" s="123" t="s">
        <v>13</v>
      </c>
      <c r="F1093" s="123" t="s">
        <v>13</v>
      </c>
      <c r="G1093" s="7">
        <v>626.28306273999999</v>
      </c>
      <c r="H1093" s="123" t="s">
        <v>54</v>
      </c>
    </row>
    <row r="1094" spans="1:8" hidden="1">
      <c r="A1094" s="7">
        <v>1993</v>
      </c>
      <c r="B1094" s="123" t="s">
        <v>537</v>
      </c>
      <c r="C1094" s="123" t="s">
        <v>553</v>
      </c>
      <c r="D1094" s="123" t="s">
        <v>554</v>
      </c>
      <c r="E1094" s="123" t="s">
        <v>13</v>
      </c>
      <c r="F1094" s="123" t="s">
        <v>13</v>
      </c>
      <c r="G1094" s="7"/>
      <c r="H1094" s="123" t="s">
        <v>54</v>
      </c>
    </row>
    <row r="1095" spans="1:8">
      <c r="A1095" s="7">
        <v>1993</v>
      </c>
      <c r="B1095" s="123" t="s">
        <v>537</v>
      </c>
      <c r="C1095" s="123" t="s">
        <v>553</v>
      </c>
      <c r="D1095" s="123" t="s">
        <v>555</v>
      </c>
      <c r="E1095" s="123" t="s">
        <v>13</v>
      </c>
      <c r="F1095" s="123" t="s">
        <v>13</v>
      </c>
      <c r="G1095" s="7">
        <v>0</v>
      </c>
      <c r="H1095" s="123" t="s">
        <v>54</v>
      </c>
    </row>
    <row r="1096" spans="1:8">
      <c r="A1096" s="7">
        <v>1993</v>
      </c>
      <c r="B1096" s="123" t="s">
        <v>537</v>
      </c>
      <c r="C1096" s="123" t="s">
        <v>553</v>
      </c>
      <c r="D1096" s="123" t="s">
        <v>560</v>
      </c>
      <c r="E1096" s="123" t="s">
        <v>13</v>
      </c>
      <c r="F1096" s="123" t="s">
        <v>13</v>
      </c>
      <c r="G1096" s="7">
        <v>0</v>
      </c>
      <c r="H1096" s="123" t="s">
        <v>54</v>
      </c>
    </row>
    <row r="1097" spans="1:8">
      <c r="A1097" s="7">
        <v>1993</v>
      </c>
      <c r="B1097" s="123" t="s">
        <v>537</v>
      </c>
      <c r="C1097" s="123" t="s">
        <v>553</v>
      </c>
      <c r="D1097" s="123" t="s">
        <v>559</v>
      </c>
      <c r="E1097" s="123" t="s">
        <v>13</v>
      </c>
      <c r="F1097" s="123" t="s">
        <v>13</v>
      </c>
      <c r="G1097" s="7">
        <v>0</v>
      </c>
      <c r="H1097" s="123" t="s">
        <v>54</v>
      </c>
    </row>
    <row r="1098" spans="1:8">
      <c r="A1098" s="7">
        <v>1993</v>
      </c>
      <c r="B1098" s="123" t="s">
        <v>537</v>
      </c>
      <c r="C1098" s="123" t="s">
        <v>553</v>
      </c>
      <c r="D1098" s="123" t="s">
        <v>188</v>
      </c>
      <c r="E1098" s="123" t="s">
        <v>13</v>
      </c>
      <c r="F1098" s="123" t="s">
        <v>13</v>
      </c>
      <c r="G1098" s="7">
        <v>64.811663999999993</v>
      </c>
      <c r="H1098" s="123" t="s">
        <v>54</v>
      </c>
    </row>
    <row r="1099" spans="1:8" hidden="1">
      <c r="A1099" s="7">
        <v>1993</v>
      </c>
      <c r="B1099" s="123" t="s">
        <v>537</v>
      </c>
      <c r="C1099" s="123" t="s">
        <v>553</v>
      </c>
      <c r="D1099" s="123" t="s">
        <v>571</v>
      </c>
      <c r="E1099" s="123" t="s">
        <v>13</v>
      </c>
      <c r="F1099" s="123" t="s">
        <v>13</v>
      </c>
      <c r="G1099" s="7"/>
      <c r="H1099" s="123" t="s">
        <v>54</v>
      </c>
    </row>
    <row r="1100" spans="1:8" hidden="1">
      <c r="A1100" s="7">
        <v>1993</v>
      </c>
      <c r="B1100" s="123" t="s">
        <v>537</v>
      </c>
      <c r="C1100" s="123" t="s">
        <v>553</v>
      </c>
      <c r="D1100" s="123" t="s">
        <v>573</v>
      </c>
      <c r="E1100" s="123" t="s">
        <v>13</v>
      </c>
      <c r="F1100" s="123" t="s">
        <v>13</v>
      </c>
      <c r="G1100" s="7"/>
      <c r="H1100" s="123" t="s">
        <v>54</v>
      </c>
    </row>
    <row r="1101" spans="1:8" hidden="1">
      <c r="A1101" s="7">
        <v>1993</v>
      </c>
      <c r="B1101" s="123" t="s">
        <v>537</v>
      </c>
      <c r="C1101" s="123" t="s">
        <v>553</v>
      </c>
      <c r="D1101" s="123" t="s">
        <v>558</v>
      </c>
      <c r="E1101" s="123" t="s">
        <v>13</v>
      </c>
      <c r="F1101" s="123" t="s">
        <v>13</v>
      </c>
      <c r="G1101" s="7"/>
      <c r="H1101" s="123" t="s">
        <v>54</v>
      </c>
    </row>
    <row r="1102" spans="1:8" hidden="1">
      <c r="A1102" s="7">
        <v>1993</v>
      </c>
      <c r="B1102" s="123" t="s">
        <v>537</v>
      </c>
      <c r="C1102" s="123" t="s">
        <v>553</v>
      </c>
      <c r="D1102" s="123" t="s">
        <v>191</v>
      </c>
      <c r="E1102" s="123" t="s">
        <v>13</v>
      </c>
      <c r="F1102" s="123" t="s">
        <v>13</v>
      </c>
      <c r="G1102" s="7"/>
      <c r="H1102" s="123" t="s">
        <v>54</v>
      </c>
    </row>
    <row r="1103" spans="1:8" hidden="1">
      <c r="A1103" s="7">
        <v>1993</v>
      </c>
      <c r="B1103" s="123" t="s">
        <v>537</v>
      </c>
      <c r="C1103" s="123" t="s">
        <v>553</v>
      </c>
      <c r="D1103" s="123" t="s">
        <v>561</v>
      </c>
      <c r="E1103" s="123" t="s">
        <v>13</v>
      </c>
      <c r="F1103" s="123" t="s">
        <v>13</v>
      </c>
      <c r="G1103" s="7"/>
      <c r="H1103" s="123" t="s">
        <v>54</v>
      </c>
    </row>
    <row r="1104" spans="1:8">
      <c r="A1104" s="7">
        <v>1993</v>
      </c>
      <c r="B1104" s="123" t="s">
        <v>537</v>
      </c>
      <c r="C1104" s="123" t="s">
        <v>564</v>
      </c>
      <c r="D1104" s="123" t="s">
        <v>180</v>
      </c>
      <c r="E1104" s="123" t="s">
        <v>13</v>
      </c>
      <c r="F1104" s="123" t="s">
        <v>13</v>
      </c>
      <c r="G1104" s="7">
        <v>16872.636527999999</v>
      </c>
      <c r="H1104" s="123" t="s">
        <v>54</v>
      </c>
    </row>
    <row r="1105" spans="1:8">
      <c r="A1105" s="7">
        <v>1993</v>
      </c>
      <c r="B1105" s="123" t="s">
        <v>537</v>
      </c>
      <c r="C1105" s="123" t="s">
        <v>556</v>
      </c>
      <c r="D1105" s="123" t="s">
        <v>557</v>
      </c>
      <c r="E1105" s="123" t="s">
        <v>13</v>
      </c>
      <c r="F1105" s="123" t="s">
        <v>13</v>
      </c>
      <c r="G1105" s="7">
        <v>8564.8560485449998</v>
      </c>
      <c r="H1105" s="123" t="s">
        <v>54</v>
      </c>
    </row>
    <row r="1106" spans="1:8">
      <c r="A1106" s="7">
        <v>1993</v>
      </c>
      <c r="B1106" s="123" t="s">
        <v>537</v>
      </c>
      <c r="C1106" s="123" t="s">
        <v>562</v>
      </c>
      <c r="D1106" s="123" t="s">
        <v>563</v>
      </c>
      <c r="E1106" s="123" t="s">
        <v>13</v>
      </c>
      <c r="F1106" s="123" t="s">
        <v>13</v>
      </c>
      <c r="G1106" s="7">
        <v>3382.0940154549999</v>
      </c>
      <c r="H1106" s="123" t="s">
        <v>54</v>
      </c>
    </row>
    <row r="1107" spans="1:8">
      <c r="A1107" s="7">
        <v>1993</v>
      </c>
      <c r="B1107" s="123" t="s">
        <v>537</v>
      </c>
      <c r="C1107" s="123" t="s">
        <v>565</v>
      </c>
      <c r="D1107" s="123" t="s">
        <v>500</v>
      </c>
      <c r="E1107" s="123" t="s">
        <v>13</v>
      </c>
      <c r="F1107" s="123" t="s">
        <v>13</v>
      </c>
      <c r="G1107" s="7">
        <v>1717.509096</v>
      </c>
      <c r="H1107" s="123" t="s">
        <v>54</v>
      </c>
    </row>
    <row r="1108" spans="1:8" hidden="1">
      <c r="A1108" s="7">
        <v>1993</v>
      </c>
      <c r="B1108" s="123" t="s">
        <v>537</v>
      </c>
      <c r="C1108" s="123" t="s">
        <v>585</v>
      </c>
      <c r="D1108" s="123" t="s">
        <v>183</v>
      </c>
      <c r="E1108" s="123" t="s">
        <v>13</v>
      </c>
      <c r="F1108" s="123" t="s">
        <v>13</v>
      </c>
      <c r="G1108" s="7"/>
      <c r="H1108" s="123" t="s">
        <v>54</v>
      </c>
    </row>
    <row r="1109" spans="1:8" hidden="1">
      <c r="A1109" s="7">
        <v>1993</v>
      </c>
      <c r="B1109" s="123" t="s">
        <v>642</v>
      </c>
      <c r="C1109" s="123" t="s">
        <v>642</v>
      </c>
      <c r="D1109" s="123" t="s">
        <v>642</v>
      </c>
      <c r="E1109" s="123" t="s">
        <v>13</v>
      </c>
      <c r="F1109" s="123" t="s">
        <v>13</v>
      </c>
      <c r="G1109" s="7"/>
      <c r="H1109" s="123" t="s">
        <v>54</v>
      </c>
    </row>
    <row r="1110" spans="1:8" hidden="1">
      <c r="A1110" s="7">
        <v>1994</v>
      </c>
      <c r="B1110" s="123" t="s">
        <v>586</v>
      </c>
      <c r="C1110" s="123" t="s">
        <v>586</v>
      </c>
      <c r="D1110" s="123" t="s">
        <v>596</v>
      </c>
      <c r="E1110" s="123" t="s">
        <v>13</v>
      </c>
      <c r="F1110" s="123" t="s">
        <v>13</v>
      </c>
      <c r="G1110" s="7"/>
      <c r="H1110" s="123" t="s">
        <v>54</v>
      </c>
    </row>
    <row r="1111" spans="1:8">
      <c r="A1111" s="7">
        <v>1994</v>
      </c>
      <c r="B1111" s="123" t="s">
        <v>586</v>
      </c>
      <c r="C1111" s="123" t="s">
        <v>586</v>
      </c>
      <c r="D1111" s="123" t="s">
        <v>87</v>
      </c>
      <c r="E1111" s="123" t="s">
        <v>13</v>
      </c>
      <c r="F1111" s="123" t="s">
        <v>13</v>
      </c>
      <c r="G1111" s="7">
        <v>0</v>
      </c>
      <c r="H1111" s="123" t="s">
        <v>54</v>
      </c>
    </row>
    <row r="1112" spans="1:8">
      <c r="A1112" s="7">
        <v>1994</v>
      </c>
      <c r="B1112" s="123" t="s">
        <v>586</v>
      </c>
      <c r="C1112" s="123" t="s">
        <v>586</v>
      </c>
      <c r="D1112" s="123" t="s">
        <v>88</v>
      </c>
      <c r="E1112" s="123" t="s">
        <v>13</v>
      </c>
      <c r="F1112" s="123" t="s">
        <v>13</v>
      </c>
      <c r="G1112" s="7">
        <v>0</v>
      </c>
      <c r="H1112" s="123" t="s">
        <v>54</v>
      </c>
    </row>
    <row r="1113" spans="1:8" hidden="1">
      <c r="A1113" s="7">
        <v>1994</v>
      </c>
      <c r="B1113" s="123" t="s">
        <v>586</v>
      </c>
      <c r="C1113" s="123" t="s">
        <v>586</v>
      </c>
      <c r="D1113" s="123" t="s">
        <v>587</v>
      </c>
      <c r="E1113" s="123" t="s">
        <v>13</v>
      </c>
      <c r="F1113" s="123" t="s">
        <v>13</v>
      </c>
      <c r="G1113" s="7"/>
      <c r="H1113" s="123" t="s">
        <v>54</v>
      </c>
    </row>
    <row r="1114" spans="1:8" hidden="1">
      <c r="A1114" s="7">
        <v>1994</v>
      </c>
      <c r="B1114" s="123" t="s">
        <v>586</v>
      </c>
      <c r="C1114" s="123" t="s">
        <v>586</v>
      </c>
      <c r="D1114" s="123" t="s">
        <v>597</v>
      </c>
      <c r="E1114" s="123" t="s">
        <v>13</v>
      </c>
      <c r="F1114" s="123" t="s">
        <v>13</v>
      </c>
      <c r="G1114" s="7"/>
      <c r="H1114" s="123" t="s">
        <v>54</v>
      </c>
    </row>
    <row r="1115" spans="1:8">
      <c r="A1115" s="7">
        <v>1994</v>
      </c>
      <c r="B1115" s="123" t="s">
        <v>598</v>
      </c>
      <c r="C1115" s="123" t="s">
        <v>598</v>
      </c>
      <c r="D1115" s="123" t="s">
        <v>598</v>
      </c>
      <c r="E1115" s="123" t="s">
        <v>13</v>
      </c>
      <c r="F1115" s="123" t="s">
        <v>13</v>
      </c>
      <c r="G1115" s="7">
        <v>0</v>
      </c>
      <c r="H1115" s="123" t="s">
        <v>54</v>
      </c>
    </row>
    <row r="1116" spans="1:8">
      <c r="A1116" s="7">
        <v>1994</v>
      </c>
      <c r="B1116" s="123" t="s">
        <v>599</v>
      </c>
      <c r="C1116" s="123" t="s">
        <v>599</v>
      </c>
      <c r="D1116" s="123" t="s">
        <v>599</v>
      </c>
      <c r="E1116" s="123" t="s">
        <v>13</v>
      </c>
      <c r="F1116" s="123" t="s">
        <v>13</v>
      </c>
      <c r="G1116" s="7">
        <v>0</v>
      </c>
      <c r="H1116" s="123" t="s">
        <v>54</v>
      </c>
    </row>
    <row r="1117" spans="1:8" hidden="1">
      <c r="A1117" s="7">
        <v>1994</v>
      </c>
      <c r="B1117" s="123" t="s">
        <v>588</v>
      </c>
      <c r="C1117" s="123" t="s">
        <v>588</v>
      </c>
      <c r="D1117" s="123" t="s">
        <v>589</v>
      </c>
      <c r="E1117" s="123" t="s">
        <v>13</v>
      </c>
      <c r="F1117" s="123" t="s">
        <v>13</v>
      </c>
      <c r="G1117" s="7"/>
      <c r="H1117" s="123" t="s">
        <v>54</v>
      </c>
    </row>
    <row r="1118" spans="1:8" hidden="1">
      <c r="A1118" s="7">
        <v>1994</v>
      </c>
      <c r="B1118" s="123" t="s">
        <v>588</v>
      </c>
      <c r="C1118" s="123" t="s">
        <v>588</v>
      </c>
      <c r="D1118" s="123" t="s">
        <v>591</v>
      </c>
      <c r="E1118" s="123" t="s">
        <v>13</v>
      </c>
      <c r="F1118" s="123" t="s">
        <v>13</v>
      </c>
      <c r="G1118" s="7"/>
      <c r="H1118" s="123" t="s">
        <v>54</v>
      </c>
    </row>
    <row r="1119" spans="1:8">
      <c r="A1119" s="7">
        <v>1994</v>
      </c>
      <c r="B1119" s="123" t="s">
        <v>588</v>
      </c>
      <c r="C1119" s="123" t="s">
        <v>588</v>
      </c>
      <c r="D1119" s="123" t="s">
        <v>600</v>
      </c>
      <c r="E1119" s="123" t="s">
        <v>13</v>
      </c>
      <c r="F1119" s="123" t="s">
        <v>13</v>
      </c>
      <c r="G1119" s="7">
        <v>-1393.4507759999999</v>
      </c>
      <c r="H1119" s="123" t="s">
        <v>54</v>
      </c>
    </row>
    <row r="1120" spans="1:8" hidden="1">
      <c r="A1120" s="7">
        <v>1994</v>
      </c>
      <c r="B1120" s="123" t="s">
        <v>588</v>
      </c>
      <c r="C1120" s="123" t="s">
        <v>588</v>
      </c>
      <c r="D1120" s="123" t="s">
        <v>601</v>
      </c>
      <c r="E1120" s="123" t="s">
        <v>13</v>
      </c>
      <c r="F1120" s="123" t="s">
        <v>13</v>
      </c>
      <c r="G1120" s="7"/>
      <c r="H1120" s="123" t="s">
        <v>54</v>
      </c>
    </row>
    <row r="1121" spans="1:8">
      <c r="A1121" s="7">
        <v>1994</v>
      </c>
      <c r="B1121" s="123" t="s">
        <v>588</v>
      </c>
      <c r="C1121" s="123" t="s">
        <v>588</v>
      </c>
      <c r="D1121" s="123" t="s">
        <v>592</v>
      </c>
      <c r="E1121" s="123" t="s">
        <v>13</v>
      </c>
      <c r="F1121" s="123" t="s">
        <v>13</v>
      </c>
      <c r="G1121" s="7">
        <v>-334.86026399999997</v>
      </c>
      <c r="H1121" s="123" t="s">
        <v>54</v>
      </c>
    </row>
    <row r="1122" spans="1:8">
      <c r="A1122" s="7">
        <v>1994</v>
      </c>
      <c r="B1122" s="123" t="s">
        <v>588</v>
      </c>
      <c r="C1122" s="123" t="s">
        <v>588</v>
      </c>
      <c r="D1122" s="123" t="s">
        <v>602</v>
      </c>
      <c r="E1122" s="123" t="s">
        <v>13</v>
      </c>
      <c r="F1122" s="123" t="s">
        <v>13</v>
      </c>
      <c r="G1122" s="7">
        <v>56335.738608</v>
      </c>
      <c r="H1122" s="123" t="s">
        <v>54</v>
      </c>
    </row>
    <row r="1123" spans="1:8">
      <c r="A1123" s="7">
        <v>1994</v>
      </c>
      <c r="B1123" s="123" t="s">
        <v>588</v>
      </c>
      <c r="C1123" s="123" t="s">
        <v>588</v>
      </c>
      <c r="D1123" s="123" t="s">
        <v>603</v>
      </c>
      <c r="E1123" s="123" t="s">
        <v>13</v>
      </c>
      <c r="F1123" s="123" t="s">
        <v>13</v>
      </c>
      <c r="G1123" s="7">
        <v>799.34385599999996</v>
      </c>
      <c r="H1123" s="123" t="s">
        <v>54</v>
      </c>
    </row>
    <row r="1124" spans="1:8">
      <c r="A1124" s="7">
        <v>1994</v>
      </c>
      <c r="B1124" s="123" t="s">
        <v>588</v>
      </c>
      <c r="C1124" s="123" t="s">
        <v>588</v>
      </c>
      <c r="D1124" s="123" t="s">
        <v>604</v>
      </c>
      <c r="E1124" s="123" t="s">
        <v>13</v>
      </c>
      <c r="F1124" s="123" t="s">
        <v>13</v>
      </c>
      <c r="G1124" s="7">
        <v>1000.980144</v>
      </c>
      <c r="H1124" s="123" t="s">
        <v>54</v>
      </c>
    </row>
    <row r="1125" spans="1:8" hidden="1">
      <c r="A1125" s="7">
        <v>1994</v>
      </c>
      <c r="B1125" s="123" t="s">
        <v>588</v>
      </c>
      <c r="C1125" s="123" t="s">
        <v>588</v>
      </c>
      <c r="D1125" s="123" t="s">
        <v>605</v>
      </c>
      <c r="E1125" s="123" t="s">
        <v>13</v>
      </c>
      <c r="F1125" s="123" t="s">
        <v>13</v>
      </c>
      <c r="G1125" s="7"/>
      <c r="H1125" s="123" t="s">
        <v>54</v>
      </c>
    </row>
    <row r="1126" spans="1:8" hidden="1">
      <c r="A1126" s="7">
        <v>1994</v>
      </c>
      <c r="B1126" s="123" t="s">
        <v>588</v>
      </c>
      <c r="C1126" s="123" t="s">
        <v>588</v>
      </c>
      <c r="D1126" s="123" t="s">
        <v>606</v>
      </c>
      <c r="E1126" s="123" t="s">
        <v>13</v>
      </c>
      <c r="F1126" s="123" t="s">
        <v>13</v>
      </c>
      <c r="G1126" s="7"/>
      <c r="H1126" s="123" t="s">
        <v>54</v>
      </c>
    </row>
    <row r="1127" spans="1:8">
      <c r="A1127" s="7">
        <v>1994</v>
      </c>
      <c r="B1127" s="123" t="s">
        <v>607</v>
      </c>
      <c r="C1127" s="123" t="s">
        <v>607</v>
      </c>
      <c r="D1127" s="123" t="s">
        <v>608</v>
      </c>
      <c r="E1127" s="123" t="s">
        <v>13</v>
      </c>
      <c r="F1127" s="123" t="s">
        <v>13</v>
      </c>
      <c r="G1127" s="7">
        <v>3381.008472</v>
      </c>
      <c r="H1127" s="123" t="s">
        <v>54</v>
      </c>
    </row>
    <row r="1128" spans="1:8" hidden="1">
      <c r="A1128" s="7">
        <v>1994</v>
      </c>
      <c r="B1128" s="123" t="s">
        <v>607</v>
      </c>
      <c r="C1128" s="123" t="s">
        <v>607</v>
      </c>
      <c r="D1128" s="123" t="s">
        <v>609</v>
      </c>
      <c r="E1128" s="123" t="s">
        <v>13</v>
      </c>
      <c r="F1128" s="123" t="s">
        <v>13</v>
      </c>
      <c r="G1128" s="7"/>
      <c r="H1128" s="123" t="s">
        <v>54</v>
      </c>
    </row>
    <row r="1129" spans="1:8" hidden="1">
      <c r="A1129" s="7">
        <v>1994</v>
      </c>
      <c r="B1129" s="123" t="s">
        <v>607</v>
      </c>
      <c r="C1129" s="123" t="s">
        <v>607</v>
      </c>
      <c r="D1129" s="123" t="s">
        <v>610</v>
      </c>
      <c r="E1129" s="123" t="s">
        <v>13</v>
      </c>
      <c r="F1129" s="123" t="s">
        <v>13</v>
      </c>
      <c r="G1129" s="7"/>
      <c r="H1129" s="123" t="s">
        <v>54</v>
      </c>
    </row>
    <row r="1130" spans="1:8">
      <c r="A1130" s="7">
        <v>1994</v>
      </c>
      <c r="B1130" s="123" t="s">
        <v>530</v>
      </c>
      <c r="C1130" s="123" t="s">
        <v>530</v>
      </c>
      <c r="D1130" s="123" t="s">
        <v>530</v>
      </c>
      <c r="E1130" s="123" t="s">
        <v>13</v>
      </c>
      <c r="F1130" s="123" t="s">
        <v>13</v>
      </c>
      <c r="G1130" s="7">
        <v>-8915.2044480000004</v>
      </c>
      <c r="H1130" s="123" t="s">
        <v>54</v>
      </c>
    </row>
    <row r="1131" spans="1:8">
      <c r="A1131" s="7">
        <v>1994</v>
      </c>
      <c r="B1131" s="123" t="s">
        <v>611</v>
      </c>
      <c r="C1131" s="123" t="s">
        <v>611</v>
      </c>
      <c r="D1131" s="123" t="s">
        <v>611</v>
      </c>
      <c r="E1131" s="123" t="s">
        <v>13</v>
      </c>
      <c r="F1131" s="123" t="s">
        <v>13</v>
      </c>
      <c r="G1131" s="7">
        <v>50873.555591999997</v>
      </c>
      <c r="H1131" s="123" t="s">
        <v>54</v>
      </c>
    </row>
    <row r="1132" spans="1:8">
      <c r="A1132" s="7">
        <v>1994</v>
      </c>
      <c r="B1132" s="123" t="s">
        <v>537</v>
      </c>
      <c r="C1132" s="123" t="s">
        <v>538</v>
      </c>
      <c r="D1132" s="123" t="s">
        <v>539</v>
      </c>
      <c r="E1132" s="123" t="s">
        <v>13</v>
      </c>
      <c r="F1132" s="123" t="s">
        <v>13</v>
      </c>
      <c r="G1132" s="7">
        <v>1111.697444098</v>
      </c>
      <c r="H1132" s="123" t="s">
        <v>54</v>
      </c>
    </row>
    <row r="1133" spans="1:8">
      <c r="A1133" s="7">
        <v>1994</v>
      </c>
      <c r="B1133" s="123" t="s">
        <v>537</v>
      </c>
      <c r="C1133" s="123" t="s">
        <v>538</v>
      </c>
      <c r="D1133" s="123" t="s">
        <v>542</v>
      </c>
      <c r="E1133" s="123" t="s">
        <v>13</v>
      </c>
      <c r="F1133" s="123" t="s">
        <v>13</v>
      </c>
      <c r="G1133" s="7">
        <v>4396.4629315860002</v>
      </c>
      <c r="H1133" s="123" t="s">
        <v>54</v>
      </c>
    </row>
    <row r="1134" spans="1:8">
      <c r="A1134" s="7">
        <v>1994</v>
      </c>
      <c r="B1134" s="123" t="s">
        <v>537</v>
      </c>
      <c r="C1134" s="123" t="s">
        <v>538</v>
      </c>
      <c r="D1134" s="123" t="s">
        <v>543</v>
      </c>
      <c r="E1134" s="123" t="s">
        <v>13</v>
      </c>
      <c r="F1134" s="123" t="s">
        <v>13</v>
      </c>
      <c r="G1134" s="7">
        <v>492.323567416</v>
      </c>
      <c r="H1134" s="123" t="s">
        <v>54</v>
      </c>
    </row>
    <row r="1135" spans="1:8">
      <c r="A1135" s="7">
        <v>1994</v>
      </c>
      <c r="B1135" s="123" t="s">
        <v>537</v>
      </c>
      <c r="C1135" s="123" t="s">
        <v>538</v>
      </c>
      <c r="D1135" s="123" t="s">
        <v>544</v>
      </c>
      <c r="E1135" s="123" t="s">
        <v>13</v>
      </c>
      <c r="F1135" s="123" t="s">
        <v>13</v>
      </c>
      <c r="G1135" s="7">
        <v>820.52170677200002</v>
      </c>
      <c r="H1135" s="123" t="s">
        <v>54</v>
      </c>
    </row>
    <row r="1136" spans="1:8">
      <c r="A1136" s="7">
        <v>1994</v>
      </c>
      <c r="B1136" s="123" t="s">
        <v>537</v>
      </c>
      <c r="C1136" s="123" t="s">
        <v>538</v>
      </c>
      <c r="D1136" s="123" t="s">
        <v>545</v>
      </c>
      <c r="E1136" s="123" t="s">
        <v>13</v>
      </c>
      <c r="F1136" s="123" t="s">
        <v>13</v>
      </c>
      <c r="G1136" s="7">
        <v>763.80869725599996</v>
      </c>
      <c r="H1136" s="123" t="s">
        <v>54</v>
      </c>
    </row>
    <row r="1137" spans="1:8">
      <c r="A1137" s="7">
        <v>1994</v>
      </c>
      <c r="B1137" s="123" t="s">
        <v>537</v>
      </c>
      <c r="C1137" s="123" t="s">
        <v>538</v>
      </c>
      <c r="D1137" s="123" t="s">
        <v>546</v>
      </c>
      <c r="E1137" s="123" t="s">
        <v>13</v>
      </c>
      <c r="F1137" s="123" t="s">
        <v>13</v>
      </c>
      <c r="G1137" s="7">
        <v>3230.946228922</v>
      </c>
      <c r="H1137" s="123" t="s">
        <v>54</v>
      </c>
    </row>
    <row r="1138" spans="1:8">
      <c r="A1138" s="7">
        <v>1994</v>
      </c>
      <c r="B1138" s="123" t="s">
        <v>537</v>
      </c>
      <c r="C1138" s="123" t="s">
        <v>538</v>
      </c>
      <c r="D1138" s="123" t="s">
        <v>547</v>
      </c>
      <c r="E1138" s="123" t="s">
        <v>13</v>
      </c>
      <c r="F1138" s="123" t="s">
        <v>13</v>
      </c>
      <c r="G1138" s="7">
        <v>923.72992353899997</v>
      </c>
      <c r="H1138" s="123" t="s">
        <v>54</v>
      </c>
    </row>
    <row r="1139" spans="1:8">
      <c r="A1139" s="7">
        <v>1994</v>
      </c>
      <c r="B1139" s="123" t="s">
        <v>537</v>
      </c>
      <c r="C1139" s="123" t="s">
        <v>538</v>
      </c>
      <c r="D1139" s="123" t="s">
        <v>548</v>
      </c>
      <c r="E1139" s="123" t="s">
        <v>13</v>
      </c>
      <c r="F1139" s="123" t="s">
        <v>13</v>
      </c>
      <c r="G1139" s="7">
        <v>1419.20565027</v>
      </c>
      <c r="H1139" s="123" t="s">
        <v>54</v>
      </c>
    </row>
    <row r="1140" spans="1:8">
      <c r="A1140" s="7">
        <v>1994</v>
      </c>
      <c r="B1140" s="123" t="s">
        <v>537</v>
      </c>
      <c r="C1140" s="123" t="s">
        <v>538</v>
      </c>
      <c r="D1140" s="123" t="s">
        <v>550</v>
      </c>
      <c r="E1140" s="123" t="s">
        <v>13</v>
      </c>
      <c r="F1140" s="123" t="s">
        <v>13</v>
      </c>
      <c r="G1140" s="7">
        <v>1287.7572327349999</v>
      </c>
      <c r="H1140" s="123" t="s">
        <v>54</v>
      </c>
    </row>
    <row r="1141" spans="1:8">
      <c r="A1141" s="7">
        <v>1994</v>
      </c>
      <c r="B1141" s="123" t="s">
        <v>537</v>
      </c>
      <c r="C1141" s="123" t="s">
        <v>538</v>
      </c>
      <c r="D1141" s="123" t="s">
        <v>551</v>
      </c>
      <c r="E1141" s="123" t="s">
        <v>13</v>
      </c>
      <c r="F1141" s="123" t="s">
        <v>13</v>
      </c>
      <c r="G1141" s="7">
        <v>492.593480795</v>
      </c>
      <c r="H1141" s="123" t="s">
        <v>54</v>
      </c>
    </row>
    <row r="1142" spans="1:8">
      <c r="A1142" s="7">
        <v>1994</v>
      </c>
      <c r="B1142" s="123" t="s">
        <v>537</v>
      </c>
      <c r="C1142" s="123" t="s">
        <v>538</v>
      </c>
      <c r="D1142" s="123" t="s">
        <v>552</v>
      </c>
      <c r="E1142" s="123" t="s">
        <v>13</v>
      </c>
      <c r="F1142" s="123" t="s">
        <v>13</v>
      </c>
      <c r="G1142" s="7">
        <v>2834.5610608249999</v>
      </c>
      <c r="H1142" s="123" t="s">
        <v>54</v>
      </c>
    </row>
    <row r="1143" spans="1:8">
      <c r="A1143" s="7">
        <v>1994</v>
      </c>
      <c r="B1143" s="123" t="s">
        <v>537</v>
      </c>
      <c r="C1143" s="123" t="s">
        <v>538</v>
      </c>
      <c r="D1143" s="123" t="s">
        <v>567</v>
      </c>
      <c r="E1143" s="123" t="s">
        <v>13</v>
      </c>
      <c r="F1143" s="123" t="s">
        <v>13</v>
      </c>
      <c r="G1143" s="7">
        <v>286.81500804000001</v>
      </c>
      <c r="H1143" s="123" t="s">
        <v>54</v>
      </c>
    </row>
    <row r="1144" spans="1:8">
      <c r="A1144" s="7">
        <v>1994</v>
      </c>
      <c r="B1144" s="123" t="s">
        <v>537</v>
      </c>
      <c r="C1144" s="123" t="s">
        <v>538</v>
      </c>
      <c r="D1144" s="123" t="s">
        <v>568</v>
      </c>
      <c r="E1144" s="123" t="s">
        <v>13</v>
      </c>
      <c r="F1144" s="123" t="s">
        <v>13</v>
      </c>
      <c r="G1144" s="7">
        <v>623.14296424600002</v>
      </c>
      <c r="H1144" s="123" t="s">
        <v>54</v>
      </c>
    </row>
    <row r="1145" spans="1:8">
      <c r="A1145" s="7">
        <v>1994</v>
      </c>
      <c r="B1145" s="123" t="s">
        <v>537</v>
      </c>
      <c r="C1145" s="123" t="s">
        <v>538</v>
      </c>
      <c r="D1145" s="123" t="s">
        <v>566</v>
      </c>
      <c r="E1145" s="123" t="s">
        <v>13</v>
      </c>
      <c r="F1145" s="123" t="s">
        <v>13</v>
      </c>
      <c r="G1145" s="7">
        <v>659.11515949900001</v>
      </c>
      <c r="H1145" s="123" t="s">
        <v>54</v>
      </c>
    </row>
    <row r="1146" spans="1:8" hidden="1">
      <c r="A1146" s="7">
        <v>1994</v>
      </c>
      <c r="B1146" s="123" t="s">
        <v>537</v>
      </c>
      <c r="C1146" s="123" t="s">
        <v>553</v>
      </c>
      <c r="D1146" s="123" t="s">
        <v>554</v>
      </c>
      <c r="E1146" s="123" t="s">
        <v>13</v>
      </c>
      <c r="F1146" s="123" t="s">
        <v>13</v>
      </c>
      <c r="G1146" s="7"/>
      <c r="H1146" s="123" t="s">
        <v>54</v>
      </c>
    </row>
    <row r="1147" spans="1:8">
      <c r="A1147" s="7">
        <v>1994</v>
      </c>
      <c r="B1147" s="123" t="s">
        <v>537</v>
      </c>
      <c r="C1147" s="123" t="s">
        <v>553</v>
      </c>
      <c r="D1147" s="123" t="s">
        <v>555</v>
      </c>
      <c r="E1147" s="123" t="s">
        <v>13</v>
      </c>
      <c r="F1147" s="123" t="s">
        <v>13</v>
      </c>
      <c r="G1147" s="7">
        <v>0</v>
      </c>
      <c r="H1147" s="123" t="s">
        <v>54</v>
      </c>
    </row>
    <row r="1148" spans="1:8">
      <c r="A1148" s="7">
        <v>1994</v>
      </c>
      <c r="B1148" s="123" t="s">
        <v>537</v>
      </c>
      <c r="C1148" s="123" t="s">
        <v>553</v>
      </c>
      <c r="D1148" s="123" t="s">
        <v>560</v>
      </c>
      <c r="E1148" s="123" t="s">
        <v>13</v>
      </c>
      <c r="F1148" s="123" t="s">
        <v>13</v>
      </c>
      <c r="G1148" s="7">
        <v>0</v>
      </c>
      <c r="H1148" s="123" t="s">
        <v>54</v>
      </c>
    </row>
    <row r="1149" spans="1:8">
      <c r="A1149" s="7">
        <v>1994</v>
      </c>
      <c r="B1149" s="123" t="s">
        <v>537</v>
      </c>
      <c r="C1149" s="123" t="s">
        <v>553</v>
      </c>
      <c r="D1149" s="123" t="s">
        <v>559</v>
      </c>
      <c r="E1149" s="123" t="s">
        <v>13</v>
      </c>
      <c r="F1149" s="123" t="s">
        <v>13</v>
      </c>
      <c r="G1149" s="7">
        <v>0</v>
      </c>
      <c r="H1149" s="123" t="s">
        <v>54</v>
      </c>
    </row>
    <row r="1150" spans="1:8">
      <c r="A1150" s="7">
        <v>1994</v>
      </c>
      <c r="B1150" s="123" t="s">
        <v>537</v>
      </c>
      <c r="C1150" s="123" t="s">
        <v>553</v>
      </c>
      <c r="D1150" s="123" t="s">
        <v>188</v>
      </c>
      <c r="E1150" s="123" t="s">
        <v>13</v>
      </c>
      <c r="F1150" s="123" t="s">
        <v>13</v>
      </c>
      <c r="G1150" s="7">
        <v>64.811663999999993</v>
      </c>
      <c r="H1150" s="123" t="s">
        <v>54</v>
      </c>
    </row>
    <row r="1151" spans="1:8" hidden="1">
      <c r="A1151" s="7">
        <v>1994</v>
      </c>
      <c r="B1151" s="123" t="s">
        <v>537</v>
      </c>
      <c r="C1151" s="123" t="s">
        <v>553</v>
      </c>
      <c r="D1151" s="123" t="s">
        <v>571</v>
      </c>
      <c r="E1151" s="123" t="s">
        <v>13</v>
      </c>
      <c r="F1151" s="123" t="s">
        <v>13</v>
      </c>
      <c r="G1151" s="7"/>
      <c r="H1151" s="123" t="s">
        <v>54</v>
      </c>
    </row>
    <row r="1152" spans="1:8" hidden="1">
      <c r="A1152" s="7">
        <v>1994</v>
      </c>
      <c r="B1152" s="123" t="s">
        <v>537</v>
      </c>
      <c r="C1152" s="123" t="s">
        <v>553</v>
      </c>
      <c r="D1152" s="123" t="s">
        <v>573</v>
      </c>
      <c r="E1152" s="123" t="s">
        <v>13</v>
      </c>
      <c r="F1152" s="123" t="s">
        <v>13</v>
      </c>
      <c r="G1152" s="7"/>
      <c r="H1152" s="123" t="s">
        <v>54</v>
      </c>
    </row>
    <row r="1153" spans="1:8" hidden="1">
      <c r="A1153" s="7">
        <v>1994</v>
      </c>
      <c r="B1153" s="123" t="s">
        <v>537</v>
      </c>
      <c r="C1153" s="123" t="s">
        <v>553</v>
      </c>
      <c r="D1153" s="123" t="s">
        <v>558</v>
      </c>
      <c r="E1153" s="123" t="s">
        <v>13</v>
      </c>
      <c r="F1153" s="123" t="s">
        <v>13</v>
      </c>
      <c r="G1153" s="7"/>
      <c r="H1153" s="123" t="s">
        <v>54</v>
      </c>
    </row>
    <row r="1154" spans="1:8" hidden="1">
      <c r="A1154" s="7">
        <v>1994</v>
      </c>
      <c r="B1154" s="123" t="s">
        <v>537</v>
      </c>
      <c r="C1154" s="123" t="s">
        <v>553</v>
      </c>
      <c r="D1154" s="123" t="s">
        <v>191</v>
      </c>
      <c r="E1154" s="123" t="s">
        <v>13</v>
      </c>
      <c r="F1154" s="123" t="s">
        <v>13</v>
      </c>
      <c r="G1154" s="7"/>
      <c r="H1154" s="123" t="s">
        <v>54</v>
      </c>
    </row>
    <row r="1155" spans="1:8" hidden="1">
      <c r="A1155" s="7">
        <v>1994</v>
      </c>
      <c r="B1155" s="123" t="s">
        <v>537</v>
      </c>
      <c r="C1155" s="123" t="s">
        <v>553</v>
      </c>
      <c r="D1155" s="123" t="s">
        <v>561</v>
      </c>
      <c r="E1155" s="123" t="s">
        <v>13</v>
      </c>
      <c r="F1155" s="123" t="s">
        <v>13</v>
      </c>
      <c r="G1155" s="7"/>
      <c r="H1155" s="123" t="s">
        <v>54</v>
      </c>
    </row>
    <row r="1156" spans="1:8">
      <c r="A1156" s="7">
        <v>1994</v>
      </c>
      <c r="B1156" s="123" t="s">
        <v>537</v>
      </c>
      <c r="C1156" s="123" t="s">
        <v>564</v>
      </c>
      <c r="D1156" s="123" t="s">
        <v>180</v>
      </c>
      <c r="E1156" s="123" t="s">
        <v>13</v>
      </c>
      <c r="F1156" s="123" t="s">
        <v>13</v>
      </c>
      <c r="G1156" s="7">
        <v>17391.129840000001</v>
      </c>
      <c r="H1156" s="123" t="s">
        <v>54</v>
      </c>
    </row>
    <row r="1157" spans="1:8">
      <c r="A1157" s="7">
        <v>1994</v>
      </c>
      <c r="B1157" s="123" t="s">
        <v>537</v>
      </c>
      <c r="C1157" s="123" t="s">
        <v>556</v>
      </c>
      <c r="D1157" s="123" t="s">
        <v>557</v>
      </c>
      <c r="E1157" s="123" t="s">
        <v>13</v>
      </c>
      <c r="F1157" s="123" t="s">
        <v>13</v>
      </c>
      <c r="G1157" s="7">
        <v>8895.2664084650005</v>
      </c>
      <c r="H1157" s="123" t="s">
        <v>54</v>
      </c>
    </row>
    <row r="1158" spans="1:8">
      <c r="A1158" s="7">
        <v>1994</v>
      </c>
      <c r="B1158" s="123" t="s">
        <v>537</v>
      </c>
      <c r="C1158" s="123" t="s">
        <v>562</v>
      </c>
      <c r="D1158" s="123" t="s">
        <v>563</v>
      </c>
      <c r="E1158" s="123" t="s">
        <v>13</v>
      </c>
      <c r="F1158" s="123" t="s">
        <v>13</v>
      </c>
      <c r="G1158" s="7">
        <v>3512.566599535</v>
      </c>
      <c r="H1158" s="123" t="s">
        <v>54</v>
      </c>
    </row>
    <row r="1159" spans="1:8">
      <c r="A1159" s="7">
        <v>1994</v>
      </c>
      <c r="B1159" s="123" t="s">
        <v>537</v>
      </c>
      <c r="C1159" s="123" t="s">
        <v>565</v>
      </c>
      <c r="D1159" s="123" t="s">
        <v>500</v>
      </c>
      <c r="E1159" s="123" t="s">
        <v>13</v>
      </c>
      <c r="F1159" s="123" t="s">
        <v>13</v>
      </c>
      <c r="G1159" s="7">
        <v>1757.1162240000001</v>
      </c>
      <c r="H1159" s="123" t="s">
        <v>54</v>
      </c>
    </row>
    <row r="1160" spans="1:8" hidden="1">
      <c r="A1160" s="7">
        <v>1994</v>
      </c>
      <c r="B1160" s="123" t="s">
        <v>537</v>
      </c>
      <c r="C1160" s="123" t="s">
        <v>585</v>
      </c>
      <c r="D1160" s="123" t="s">
        <v>183</v>
      </c>
      <c r="E1160" s="123" t="s">
        <v>13</v>
      </c>
      <c r="F1160" s="123" t="s">
        <v>13</v>
      </c>
      <c r="G1160" s="7"/>
      <c r="H1160" s="123" t="s">
        <v>54</v>
      </c>
    </row>
    <row r="1161" spans="1:8" hidden="1">
      <c r="A1161" s="7">
        <v>1994</v>
      </c>
      <c r="B1161" s="123" t="s">
        <v>642</v>
      </c>
      <c r="C1161" s="123" t="s">
        <v>642</v>
      </c>
      <c r="D1161" s="123" t="s">
        <v>642</v>
      </c>
      <c r="E1161" s="123" t="s">
        <v>13</v>
      </c>
      <c r="F1161" s="123" t="s">
        <v>13</v>
      </c>
      <c r="G1161" s="7"/>
      <c r="H1161" s="123" t="s">
        <v>54</v>
      </c>
    </row>
    <row r="1162" spans="1:8" hidden="1">
      <c r="A1162" s="7">
        <v>1995</v>
      </c>
      <c r="B1162" s="123" t="s">
        <v>586</v>
      </c>
      <c r="C1162" s="123" t="s">
        <v>586</v>
      </c>
      <c r="D1162" s="123" t="s">
        <v>596</v>
      </c>
      <c r="E1162" s="123" t="s">
        <v>13</v>
      </c>
      <c r="F1162" s="123" t="s">
        <v>13</v>
      </c>
      <c r="G1162" s="7"/>
      <c r="H1162" s="123" t="s">
        <v>54</v>
      </c>
    </row>
    <row r="1163" spans="1:8">
      <c r="A1163" s="7">
        <v>1995</v>
      </c>
      <c r="B1163" s="123" t="s">
        <v>586</v>
      </c>
      <c r="C1163" s="123" t="s">
        <v>586</v>
      </c>
      <c r="D1163" s="123" t="s">
        <v>87</v>
      </c>
      <c r="E1163" s="123" t="s">
        <v>13</v>
      </c>
      <c r="F1163" s="123" t="s">
        <v>13</v>
      </c>
      <c r="G1163" s="7">
        <v>72.012960000000007</v>
      </c>
      <c r="H1163" s="123" t="s">
        <v>54</v>
      </c>
    </row>
    <row r="1164" spans="1:8">
      <c r="A1164" s="7">
        <v>1995</v>
      </c>
      <c r="B1164" s="123" t="s">
        <v>586</v>
      </c>
      <c r="C1164" s="123" t="s">
        <v>586</v>
      </c>
      <c r="D1164" s="123" t="s">
        <v>88</v>
      </c>
      <c r="E1164" s="123" t="s">
        <v>13</v>
      </c>
      <c r="F1164" s="123" t="s">
        <v>13</v>
      </c>
      <c r="G1164" s="7">
        <v>-126.02267999999999</v>
      </c>
      <c r="H1164" s="123" t="s">
        <v>54</v>
      </c>
    </row>
    <row r="1165" spans="1:8" hidden="1">
      <c r="A1165" s="7">
        <v>1995</v>
      </c>
      <c r="B1165" s="123" t="s">
        <v>586</v>
      </c>
      <c r="C1165" s="123" t="s">
        <v>586</v>
      </c>
      <c r="D1165" s="123" t="s">
        <v>587</v>
      </c>
      <c r="E1165" s="123" t="s">
        <v>13</v>
      </c>
      <c r="F1165" s="123" t="s">
        <v>13</v>
      </c>
      <c r="G1165" s="7"/>
      <c r="H1165" s="123" t="s">
        <v>54</v>
      </c>
    </row>
    <row r="1166" spans="1:8" hidden="1">
      <c r="A1166" s="7">
        <v>1995</v>
      </c>
      <c r="B1166" s="123" t="s">
        <v>586</v>
      </c>
      <c r="C1166" s="123" t="s">
        <v>586</v>
      </c>
      <c r="D1166" s="123" t="s">
        <v>597</v>
      </c>
      <c r="E1166" s="123" t="s">
        <v>13</v>
      </c>
      <c r="F1166" s="123" t="s">
        <v>13</v>
      </c>
      <c r="G1166" s="7"/>
      <c r="H1166" s="123" t="s">
        <v>54</v>
      </c>
    </row>
    <row r="1167" spans="1:8">
      <c r="A1167" s="7">
        <v>1995</v>
      </c>
      <c r="B1167" s="123" t="s">
        <v>598</v>
      </c>
      <c r="C1167" s="123" t="s">
        <v>598</v>
      </c>
      <c r="D1167" s="123" t="s">
        <v>598</v>
      </c>
      <c r="E1167" s="123" t="s">
        <v>13</v>
      </c>
      <c r="F1167" s="123" t="s">
        <v>13</v>
      </c>
      <c r="G1167" s="7">
        <v>-54.009720000000002</v>
      </c>
      <c r="H1167" s="123" t="s">
        <v>54</v>
      </c>
    </row>
    <row r="1168" spans="1:8">
      <c r="A1168" s="7">
        <v>1995</v>
      </c>
      <c r="B1168" s="123" t="s">
        <v>599</v>
      </c>
      <c r="C1168" s="123" t="s">
        <v>599</v>
      </c>
      <c r="D1168" s="123" t="s">
        <v>599</v>
      </c>
      <c r="E1168" s="123" t="s">
        <v>13</v>
      </c>
      <c r="F1168" s="123" t="s">
        <v>13</v>
      </c>
      <c r="G1168" s="7">
        <v>-54.009720000000002</v>
      </c>
      <c r="H1168" s="123" t="s">
        <v>54</v>
      </c>
    </row>
    <row r="1169" spans="1:8" hidden="1">
      <c r="A1169" s="7">
        <v>1995</v>
      </c>
      <c r="B1169" s="123" t="s">
        <v>588</v>
      </c>
      <c r="C1169" s="123" t="s">
        <v>588</v>
      </c>
      <c r="D1169" s="123" t="s">
        <v>589</v>
      </c>
      <c r="E1169" s="123" t="s">
        <v>13</v>
      </c>
      <c r="F1169" s="123" t="s">
        <v>13</v>
      </c>
      <c r="G1169" s="7"/>
      <c r="H1169" s="123" t="s">
        <v>54</v>
      </c>
    </row>
    <row r="1170" spans="1:8" hidden="1">
      <c r="A1170" s="7">
        <v>1995</v>
      </c>
      <c r="B1170" s="123" t="s">
        <v>588</v>
      </c>
      <c r="C1170" s="123" t="s">
        <v>588</v>
      </c>
      <c r="D1170" s="123" t="s">
        <v>591</v>
      </c>
      <c r="E1170" s="123" t="s">
        <v>13</v>
      </c>
      <c r="F1170" s="123" t="s">
        <v>13</v>
      </c>
      <c r="G1170" s="7"/>
      <c r="H1170" s="123" t="s">
        <v>54</v>
      </c>
    </row>
    <row r="1171" spans="1:8">
      <c r="A1171" s="7">
        <v>1995</v>
      </c>
      <c r="B1171" s="123" t="s">
        <v>588</v>
      </c>
      <c r="C1171" s="123" t="s">
        <v>588</v>
      </c>
      <c r="D1171" s="123" t="s">
        <v>600</v>
      </c>
      <c r="E1171" s="123" t="s">
        <v>13</v>
      </c>
      <c r="F1171" s="123" t="s">
        <v>13</v>
      </c>
      <c r="G1171" s="7">
        <v>-1292.6326320000001</v>
      </c>
      <c r="H1171" s="123" t="s">
        <v>54</v>
      </c>
    </row>
    <row r="1172" spans="1:8" hidden="1">
      <c r="A1172" s="7">
        <v>1995</v>
      </c>
      <c r="B1172" s="123" t="s">
        <v>588</v>
      </c>
      <c r="C1172" s="123" t="s">
        <v>588</v>
      </c>
      <c r="D1172" s="123" t="s">
        <v>601</v>
      </c>
      <c r="E1172" s="123" t="s">
        <v>13</v>
      </c>
      <c r="F1172" s="123" t="s">
        <v>13</v>
      </c>
      <c r="G1172" s="7"/>
      <c r="H1172" s="123" t="s">
        <v>54</v>
      </c>
    </row>
    <row r="1173" spans="1:8">
      <c r="A1173" s="7">
        <v>1995</v>
      </c>
      <c r="B1173" s="123" t="s">
        <v>588</v>
      </c>
      <c r="C1173" s="123" t="s">
        <v>588</v>
      </c>
      <c r="D1173" s="123" t="s">
        <v>592</v>
      </c>
      <c r="E1173" s="123" t="s">
        <v>13</v>
      </c>
      <c r="F1173" s="123" t="s">
        <v>13</v>
      </c>
      <c r="G1173" s="7">
        <v>-324.05831999999998</v>
      </c>
      <c r="H1173" s="123" t="s">
        <v>54</v>
      </c>
    </row>
    <row r="1174" spans="1:8">
      <c r="A1174" s="7">
        <v>1995</v>
      </c>
      <c r="B1174" s="123" t="s">
        <v>588</v>
      </c>
      <c r="C1174" s="123" t="s">
        <v>588</v>
      </c>
      <c r="D1174" s="123" t="s">
        <v>602</v>
      </c>
      <c r="E1174" s="123" t="s">
        <v>13</v>
      </c>
      <c r="F1174" s="123" t="s">
        <v>13</v>
      </c>
      <c r="G1174" s="7">
        <v>59835.568464000004</v>
      </c>
      <c r="H1174" s="123" t="s">
        <v>54</v>
      </c>
    </row>
    <row r="1175" spans="1:8">
      <c r="A1175" s="7">
        <v>1995</v>
      </c>
      <c r="B1175" s="123" t="s">
        <v>588</v>
      </c>
      <c r="C1175" s="123" t="s">
        <v>588</v>
      </c>
      <c r="D1175" s="123" t="s">
        <v>603</v>
      </c>
      <c r="E1175" s="123" t="s">
        <v>13</v>
      </c>
      <c r="F1175" s="123" t="s">
        <v>13</v>
      </c>
      <c r="G1175" s="7">
        <v>853.35357599999998</v>
      </c>
      <c r="H1175" s="123" t="s">
        <v>54</v>
      </c>
    </row>
    <row r="1176" spans="1:8">
      <c r="A1176" s="7">
        <v>1995</v>
      </c>
      <c r="B1176" s="123" t="s">
        <v>588</v>
      </c>
      <c r="C1176" s="123" t="s">
        <v>588</v>
      </c>
      <c r="D1176" s="123" t="s">
        <v>604</v>
      </c>
      <c r="E1176" s="123" t="s">
        <v>13</v>
      </c>
      <c r="F1176" s="123" t="s">
        <v>13</v>
      </c>
      <c r="G1176" s="7">
        <v>918.16524000000004</v>
      </c>
      <c r="H1176" s="123" t="s">
        <v>54</v>
      </c>
    </row>
    <row r="1177" spans="1:8" hidden="1">
      <c r="A1177" s="7">
        <v>1995</v>
      </c>
      <c r="B1177" s="123" t="s">
        <v>588</v>
      </c>
      <c r="C1177" s="123" t="s">
        <v>588</v>
      </c>
      <c r="D1177" s="123" t="s">
        <v>605</v>
      </c>
      <c r="E1177" s="123" t="s">
        <v>13</v>
      </c>
      <c r="F1177" s="123" t="s">
        <v>13</v>
      </c>
      <c r="G1177" s="7"/>
      <c r="H1177" s="123" t="s">
        <v>54</v>
      </c>
    </row>
    <row r="1178" spans="1:8" hidden="1">
      <c r="A1178" s="7">
        <v>1995</v>
      </c>
      <c r="B1178" s="123" t="s">
        <v>588</v>
      </c>
      <c r="C1178" s="123" t="s">
        <v>588</v>
      </c>
      <c r="D1178" s="123" t="s">
        <v>606</v>
      </c>
      <c r="E1178" s="123" t="s">
        <v>13</v>
      </c>
      <c r="F1178" s="123" t="s">
        <v>13</v>
      </c>
      <c r="G1178" s="7"/>
      <c r="H1178" s="123" t="s">
        <v>54</v>
      </c>
    </row>
    <row r="1179" spans="1:8">
      <c r="A1179" s="7">
        <v>1995</v>
      </c>
      <c r="B1179" s="123" t="s">
        <v>607</v>
      </c>
      <c r="C1179" s="123" t="s">
        <v>607</v>
      </c>
      <c r="D1179" s="123" t="s">
        <v>608</v>
      </c>
      <c r="E1179" s="123" t="s">
        <v>13</v>
      </c>
      <c r="F1179" s="123" t="s">
        <v>13</v>
      </c>
      <c r="G1179" s="7">
        <v>2624.8723920000002</v>
      </c>
      <c r="H1179" s="123" t="s">
        <v>54</v>
      </c>
    </row>
    <row r="1180" spans="1:8" hidden="1">
      <c r="A1180" s="7">
        <v>1995</v>
      </c>
      <c r="B1180" s="123" t="s">
        <v>607</v>
      </c>
      <c r="C1180" s="123" t="s">
        <v>607</v>
      </c>
      <c r="D1180" s="123" t="s">
        <v>609</v>
      </c>
      <c r="E1180" s="123" t="s">
        <v>13</v>
      </c>
      <c r="F1180" s="123" t="s">
        <v>13</v>
      </c>
      <c r="G1180" s="7"/>
      <c r="H1180" s="123" t="s">
        <v>54</v>
      </c>
    </row>
    <row r="1181" spans="1:8" hidden="1">
      <c r="A1181" s="7">
        <v>1995</v>
      </c>
      <c r="B1181" s="123" t="s">
        <v>607</v>
      </c>
      <c r="C1181" s="123" t="s">
        <v>607</v>
      </c>
      <c r="D1181" s="123" t="s">
        <v>610</v>
      </c>
      <c r="E1181" s="123" t="s">
        <v>13</v>
      </c>
      <c r="F1181" s="123" t="s">
        <v>13</v>
      </c>
      <c r="G1181" s="7"/>
      <c r="H1181" s="123" t="s">
        <v>54</v>
      </c>
    </row>
    <row r="1182" spans="1:8">
      <c r="A1182" s="7">
        <v>1995</v>
      </c>
      <c r="B1182" s="123" t="s">
        <v>530</v>
      </c>
      <c r="C1182" s="123" t="s">
        <v>530</v>
      </c>
      <c r="D1182" s="123" t="s">
        <v>530</v>
      </c>
      <c r="E1182" s="123" t="s">
        <v>13</v>
      </c>
      <c r="F1182" s="123" t="s">
        <v>13</v>
      </c>
      <c r="G1182" s="7">
        <v>-9196.0549919999994</v>
      </c>
      <c r="H1182" s="123" t="s">
        <v>54</v>
      </c>
    </row>
    <row r="1183" spans="1:8">
      <c r="A1183" s="7">
        <v>1995</v>
      </c>
      <c r="B1183" s="123" t="s">
        <v>611</v>
      </c>
      <c r="C1183" s="123" t="s">
        <v>611</v>
      </c>
      <c r="D1183" s="123" t="s">
        <v>611</v>
      </c>
      <c r="E1183" s="123" t="s">
        <v>13</v>
      </c>
      <c r="F1183" s="123" t="s">
        <v>13</v>
      </c>
      <c r="G1183" s="7">
        <v>53365.204008000001</v>
      </c>
      <c r="H1183" s="123" t="s">
        <v>54</v>
      </c>
    </row>
    <row r="1184" spans="1:8">
      <c r="A1184" s="7">
        <v>1995</v>
      </c>
      <c r="B1184" s="123" t="s">
        <v>537</v>
      </c>
      <c r="C1184" s="123" t="s">
        <v>538</v>
      </c>
      <c r="D1184" s="123" t="s">
        <v>539</v>
      </c>
      <c r="E1184" s="123" t="s">
        <v>13</v>
      </c>
      <c r="F1184" s="123" t="s">
        <v>13</v>
      </c>
      <c r="G1184" s="7">
        <v>1194.3700434340001</v>
      </c>
      <c r="H1184" s="123" t="s">
        <v>54</v>
      </c>
    </row>
    <row r="1185" spans="1:8">
      <c r="A1185" s="7">
        <v>1995</v>
      </c>
      <c r="B1185" s="123" t="s">
        <v>537</v>
      </c>
      <c r="C1185" s="123" t="s">
        <v>538</v>
      </c>
      <c r="D1185" s="123" t="s">
        <v>542</v>
      </c>
      <c r="E1185" s="123" t="s">
        <v>13</v>
      </c>
      <c r="F1185" s="123" t="s">
        <v>13</v>
      </c>
      <c r="G1185" s="7">
        <v>4723.4107179359999</v>
      </c>
      <c r="H1185" s="123" t="s">
        <v>54</v>
      </c>
    </row>
    <row r="1186" spans="1:8">
      <c r="A1186" s="7">
        <v>1995</v>
      </c>
      <c r="B1186" s="123" t="s">
        <v>537</v>
      </c>
      <c r="C1186" s="123" t="s">
        <v>538</v>
      </c>
      <c r="D1186" s="123" t="s">
        <v>543</v>
      </c>
      <c r="E1186" s="123" t="s">
        <v>13</v>
      </c>
      <c r="F1186" s="123" t="s">
        <v>13</v>
      </c>
      <c r="G1186" s="7">
        <v>528.93574930900002</v>
      </c>
      <c r="H1186" s="123" t="s">
        <v>54</v>
      </c>
    </row>
    <row r="1187" spans="1:8">
      <c r="A1187" s="7">
        <v>1995</v>
      </c>
      <c r="B1187" s="123" t="s">
        <v>537</v>
      </c>
      <c r="C1187" s="123" t="s">
        <v>538</v>
      </c>
      <c r="D1187" s="123" t="s">
        <v>544</v>
      </c>
      <c r="E1187" s="123" t="s">
        <v>13</v>
      </c>
      <c r="F1187" s="123" t="s">
        <v>13</v>
      </c>
      <c r="G1187" s="7">
        <v>881.54070314700004</v>
      </c>
      <c r="H1187" s="123" t="s">
        <v>54</v>
      </c>
    </row>
    <row r="1188" spans="1:8">
      <c r="A1188" s="7">
        <v>1995</v>
      </c>
      <c r="B1188" s="123" t="s">
        <v>537</v>
      </c>
      <c r="C1188" s="123" t="s">
        <v>538</v>
      </c>
      <c r="D1188" s="123" t="s">
        <v>545</v>
      </c>
      <c r="E1188" s="123" t="s">
        <v>13</v>
      </c>
      <c r="F1188" s="123" t="s">
        <v>13</v>
      </c>
      <c r="G1188" s="7">
        <v>820.61016849600003</v>
      </c>
      <c r="H1188" s="123" t="s">
        <v>54</v>
      </c>
    </row>
    <row r="1189" spans="1:8">
      <c r="A1189" s="7">
        <v>1995</v>
      </c>
      <c r="B1189" s="123" t="s">
        <v>537</v>
      </c>
      <c r="C1189" s="123" t="s">
        <v>538</v>
      </c>
      <c r="D1189" s="123" t="s">
        <v>546</v>
      </c>
      <c r="E1189" s="123" t="s">
        <v>13</v>
      </c>
      <c r="F1189" s="123" t="s">
        <v>13</v>
      </c>
      <c r="G1189" s="7">
        <v>3471.2190877640001</v>
      </c>
      <c r="H1189" s="123" t="s">
        <v>54</v>
      </c>
    </row>
    <row r="1190" spans="1:8">
      <c r="A1190" s="7">
        <v>1995</v>
      </c>
      <c r="B1190" s="123" t="s">
        <v>537</v>
      </c>
      <c r="C1190" s="123" t="s">
        <v>538</v>
      </c>
      <c r="D1190" s="123" t="s">
        <v>547</v>
      </c>
      <c r="E1190" s="123" t="s">
        <v>13</v>
      </c>
      <c r="F1190" s="123" t="s">
        <v>13</v>
      </c>
      <c r="G1190" s="7">
        <v>992.42411211399997</v>
      </c>
      <c r="H1190" s="123" t="s">
        <v>54</v>
      </c>
    </row>
    <row r="1191" spans="1:8">
      <c r="A1191" s="7">
        <v>1995</v>
      </c>
      <c r="B1191" s="123" t="s">
        <v>537</v>
      </c>
      <c r="C1191" s="123" t="s">
        <v>538</v>
      </c>
      <c r="D1191" s="123" t="s">
        <v>548</v>
      </c>
      <c r="E1191" s="123" t="s">
        <v>13</v>
      </c>
      <c r="F1191" s="123" t="s">
        <v>13</v>
      </c>
      <c r="G1191" s="7">
        <v>1524.7464345220001</v>
      </c>
      <c r="H1191" s="123" t="s">
        <v>54</v>
      </c>
    </row>
    <row r="1192" spans="1:8">
      <c r="A1192" s="7">
        <v>1995</v>
      </c>
      <c r="B1192" s="123" t="s">
        <v>537</v>
      </c>
      <c r="C1192" s="123" t="s">
        <v>538</v>
      </c>
      <c r="D1192" s="123" t="s">
        <v>550</v>
      </c>
      <c r="E1192" s="123" t="s">
        <v>13</v>
      </c>
      <c r="F1192" s="123" t="s">
        <v>13</v>
      </c>
      <c r="G1192" s="7">
        <v>1383.5227112919999</v>
      </c>
      <c r="H1192" s="123" t="s">
        <v>54</v>
      </c>
    </row>
    <row r="1193" spans="1:8">
      <c r="A1193" s="7">
        <v>1995</v>
      </c>
      <c r="B1193" s="123" t="s">
        <v>537</v>
      </c>
      <c r="C1193" s="123" t="s">
        <v>538</v>
      </c>
      <c r="D1193" s="123" t="s">
        <v>551</v>
      </c>
      <c r="E1193" s="123" t="s">
        <v>13</v>
      </c>
      <c r="F1193" s="123" t="s">
        <v>13</v>
      </c>
      <c r="G1193" s="7">
        <v>529.22573509200004</v>
      </c>
      <c r="H1193" s="123" t="s">
        <v>54</v>
      </c>
    </row>
    <row r="1194" spans="1:8">
      <c r="A1194" s="7">
        <v>1995</v>
      </c>
      <c r="B1194" s="123" t="s">
        <v>537</v>
      </c>
      <c r="C1194" s="123" t="s">
        <v>538</v>
      </c>
      <c r="D1194" s="123" t="s">
        <v>552</v>
      </c>
      <c r="E1194" s="123" t="s">
        <v>13</v>
      </c>
      <c r="F1194" s="123" t="s">
        <v>13</v>
      </c>
      <c r="G1194" s="7">
        <v>3045.3563020299998</v>
      </c>
      <c r="H1194" s="123" t="s">
        <v>54</v>
      </c>
    </row>
    <row r="1195" spans="1:8">
      <c r="A1195" s="7">
        <v>1995</v>
      </c>
      <c r="B1195" s="123" t="s">
        <v>537</v>
      </c>
      <c r="C1195" s="123" t="s">
        <v>538</v>
      </c>
      <c r="D1195" s="123" t="s">
        <v>567</v>
      </c>
      <c r="E1195" s="123" t="s">
        <v>13</v>
      </c>
      <c r="F1195" s="123" t="s">
        <v>13</v>
      </c>
      <c r="G1195" s="7">
        <v>308.14432058800003</v>
      </c>
      <c r="H1195" s="123" t="s">
        <v>54</v>
      </c>
    </row>
    <row r="1196" spans="1:8">
      <c r="A1196" s="7">
        <v>1995</v>
      </c>
      <c r="B1196" s="123" t="s">
        <v>537</v>
      </c>
      <c r="C1196" s="123" t="s">
        <v>538</v>
      </c>
      <c r="D1196" s="123" t="s">
        <v>568</v>
      </c>
      <c r="E1196" s="123" t="s">
        <v>13</v>
      </c>
      <c r="F1196" s="123" t="s">
        <v>13</v>
      </c>
      <c r="G1196" s="7">
        <v>669.48367401899998</v>
      </c>
      <c r="H1196" s="123" t="s">
        <v>54</v>
      </c>
    </row>
    <row r="1197" spans="1:8">
      <c r="A1197" s="7">
        <v>1995</v>
      </c>
      <c r="B1197" s="123" t="s">
        <v>537</v>
      </c>
      <c r="C1197" s="123" t="s">
        <v>538</v>
      </c>
      <c r="D1197" s="123" t="s">
        <v>566</v>
      </c>
      <c r="E1197" s="123" t="s">
        <v>13</v>
      </c>
      <c r="F1197" s="123" t="s">
        <v>13</v>
      </c>
      <c r="G1197" s="7">
        <v>691.94725625800004</v>
      </c>
      <c r="H1197" s="123" t="s">
        <v>54</v>
      </c>
    </row>
    <row r="1198" spans="1:8" hidden="1">
      <c r="A1198" s="7">
        <v>1995</v>
      </c>
      <c r="B1198" s="123" t="s">
        <v>537</v>
      </c>
      <c r="C1198" s="123" t="s">
        <v>553</v>
      </c>
      <c r="D1198" s="123" t="s">
        <v>554</v>
      </c>
      <c r="E1198" s="123" t="s">
        <v>13</v>
      </c>
      <c r="F1198" s="123" t="s">
        <v>13</v>
      </c>
      <c r="G1198" s="7"/>
      <c r="H1198" s="123" t="s">
        <v>54</v>
      </c>
    </row>
    <row r="1199" spans="1:8">
      <c r="A1199" s="7">
        <v>1995</v>
      </c>
      <c r="B1199" s="123" t="s">
        <v>537</v>
      </c>
      <c r="C1199" s="123" t="s">
        <v>553</v>
      </c>
      <c r="D1199" s="123" t="s">
        <v>555</v>
      </c>
      <c r="E1199" s="123" t="s">
        <v>13</v>
      </c>
      <c r="F1199" s="123" t="s">
        <v>13</v>
      </c>
      <c r="G1199" s="7">
        <v>0</v>
      </c>
      <c r="H1199" s="123" t="s">
        <v>54</v>
      </c>
    </row>
    <row r="1200" spans="1:8">
      <c r="A1200" s="7">
        <v>1995</v>
      </c>
      <c r="B1200" s="123" t="s">
        <v>537</v>
      </c>
      <c r="C1200" s="123" t="s">
        <v>553</v>
      </c>
      <c r="D1200" s="123" t="s">
        <v>560</v>
      </c>
      <c r="E1200" s="123" t="s">
        <v>13</v>
      </c>
      <c r="F1200" s="123" t="s">
        <v>13</v>
      </c>
      <c r="G1200" s="7">
        <v>0</v>
      </c>
      <c r="H1200" s="123" t="s">
        <v>54</v>
      </c>
    </row>
    <row r="1201" spans="1:8">
      <c r="A1201" s="7">
        <v>1995</v>
      </c>
      <c r="B1201" s="123" t="s">
        <v>537</v>
      </c>
      <c r="C1201" s="123" t="s">
        <v>553</v>
      </c>
      <c r="D1201" s="123" t="s">
        <v>559</v>
      </c>
      <c r="E1201" s="123" t="s">
        <v>13</v>
      </c>
      <c r="F1201" s="123" t="s">
        <v>13</v>
      </c>
      <c r="G1201" s="7">
        <v>0</v>
      </c>
      <c r="H1201" s="123" t="s">
        <v>54</v>
      </c>
    </row>
    <row r="1202" spans="1:8">
      <c r="A1202" s="7">
        <v>1995</v>
      </c>
      <c r="B1202" s="123" t="s">
        <v>537</v>
      </c>
      <c r="C1202" s="123" t="s">
        <v>553</v>
      </c>
      <c r="D1202" s="123" t="s">
        <v>188</v>
      </c>
      <c r="E1202" s="123" t="s">
        <v>13</v>
      </c>
      <c r="F1202" s="123" t="s">
        <v>13</v>
      </c>
      <c r="G1202" s="7">
        <v>64.811663999999993</v>
      </c>
      <c r="H1202" s="123" t="s">
        <v>54</v>
      </c>
    </row>
    <row r="1203" spans="1:8" hidden="1">
      <c r="A1203" s="7">
        <v>1995</v>
      </c>
      <c r="B1203" s="123" t="s">
        <v>537</v>
      </c>
      <c r="C1203" s="123" t="s">
        <v>553</v>
      </c>
      <c r="D1203" s="123" t="s">
        <v>571</v>
      </c>
      <c r="E1203" s="123" t="s">
        <v>13</v>
      </c>
      <c r="F1203" s="123" t="s">
        <v>13</v>
      </c>
      <c r="G1203" s="7"/>
      <c r="H1203" s="123" t="s">
        <v>54</v>
      </c>
    </row>
    <row r="1204" spans="1:8" hidden="1">
      <c r="A1204" s="7">
        <v>1995</v>
      </c>
      <c r="B1204" s="123" t="s">
        <v>537</v>
      </c>
      <c r="C1204" s="123" t="s">
        <v>553</v>
      </c>
      <c r="D1204" s="123" t="s">
        <v>573</v>
      </c>
      <c r="E1204" s="123" t="s">
        <v>13</v>
      </c>
      <c r="F1204" s="123" t="s">
        <v>13</v>
      </c>
      <c r="G1204" s="7"/>
      <c r="H1204" s="123" t="s">
        <v>54</v>
      </c>
    </row>
    <row r="1205" spans="1:8" hidden="1">
      <c r="A1205" s="7">
        <v>1995</v>
      </c>
      <c r="B1205" s="123" t="s">
        <v>537</v>
      </c>
      <c r="C1205" s="123" t="s">
        <v>553</v>
      </c>
      <c r="D1205" s="123" t="s">
        <v>558</v>
      </c>
      <c r="E1205" s="123" t="s">
        <v>13</v>
      </c>
      <c r="F1205" s="123" t="s">
        <v>13</v>
      </c>
      <c r="G1205" s="7"/>
      <c r="H1205" s="123" t="s">
        <v>54</v>
      </c>
    </row>
    <row r="1206" spans="1:8" hidden="1">
      <c r="A1206" s="7">
        <v>1995</v>
      </c>
      <c r="B1206" s="123" t="s">
        <v>537</v>
      </c>
      <c r="C1206" s="123" t="s">
        <v>553</v>
      </c>
      <c r="D1206" s="123" t="s">
        <v>191</v>
      </c>
      <c r="E1206" s="123" t="s">
        <v>13</v>
      </c>
      <c r="F1206" s="123" t="s">
        <v>13</v>
      </c>
      <c r="G1206" s="7"/>
      <c r="H1206" s="123" t="s">
        <v>54</v>
      </c>
    </row>
    <row r="1207" spans="1:8" hidden="1">
      <c r="A1207" s="7">
        <v>1995</v>
      </c>
      <c r="B1207" s="123" t="s">
        <v>537</v>
      </c>
      <c r="C1207" s="123" t="s">
        <v>553</v>
      </c>
      <c r="D1207" s="123" t="s">
        <v>561</v>
      </c>
      <c r="E1207" s="123" t="s">
        <v>13</v>
      </c>
      <c r="F1207" s="123" t="s">
        <v>13</v>
      </c>
      <c r="G1207" s="7"/>
      <c r="H1207" s="123" t="s">
        <v>54</v>
      </c>
    </row>
    <row r="1208" spans="1:8">
      <c r="A1208" s="7">
        <v>1995</v>
      </c>
      <c r="B1208" s="123" t="s">
        <v>537</v>
      </c>
      <c r="C1208" s="123" t="s">
        <v>564</v>
      </c>
      <c r="D1208" s="123" t="s">
        <v>180</v>
      </c>
      <c r="E1208" s="123" t="s">
        <v>13</v>
      </c>
      <c r="F1208" s="123" t="s">
        <v>13</v>
      </c>
      <c r="G1208" s="7">
        <v>17859.214080000002</v>
      </c>
      <c r="H1208" s="123" t="s">
        <v>54</v>
      </c>
    </row>
    <row r="1209" spans="1:8">
      <c r="A1209" s="7">
        <v>1995</v>
      </c>
      <c r="B1209" s="123" t="s">
        <v>537</v>
      </c>
      <c r="C1209" s="123" t="s">
        <v>556</v>
      </c>
      <c r="D1209" s="123" t="s">
        <v>557</v>
      </c>
      <c r="E1209" s="123" t="s">
        <v>13</v>
      </c>
      <c r="F1209" s="123" t="s">
        <v>13</v>
      </c>
      <c r="G1209" s="7">
        <v>9308.279358365</v>
      </c>
      <c r="H1209" s="123" t="s">
        <v>54</v>
      </c>
    </row>
    <row r="1210" spans="1:8">
      <c r="A1210" s="7">
        <v>1995</v>
      </c>
      <c r="B1210" s="123" t="s">
        <v>537</v>
      </c>
      <c r="C1210" s="123" t="s">
        <v>562</v>
      </c>
      <c r="D1210" s="123" t="s">
        <v>563</v>
      </c>
      <c r="E1210" s="123" t="s">
        <v>13</v>
      </c>
      <c r="F1210" s="123" t="s">
        <v>13</v>
      </c>
      <c r="G1210" s="7">
        <v>3675.6573296350002</v>
      </c>
      <c r="H1210" s="123" t="s">
        <v>54</v>
      </c>
    </row>
    <row r="1211" spans="1:8">
      <c r="A1211" s="7">
        <v>1995</v>
      </c>
      <c r="B1211" s="123" t="s">
        <v>537</v>
      </c>
      <c r="C1211" s="123" t="s">
        <v>565</v>
      </c>
      <c r="D1211" s="123" t="s">
        <v>500</v>
      </c>
      <c r="E1211" s="123" t="s">
        <v>13</v>
      </c>
      <c r="F1211" s="123" t="s">
        <v>13</v>
      </c>
      <c r="G1211" s="7">
        <v>1800.3240000000001</v>
      </c>
      <c r="H1211" s="123" t="s">
        <v>54</v>
      </c>
    </row>
    <row r="1212" spans="1:8" hidden="1">
      <c r="A1212" s="7">
        <v>1995</v>
      </c>
      <c r="B1212" s="123" t="s">
        <v>537</v>
      </c>
      <c r="C1212" s="123" t="s">
        <v>585</v>
      </c>
      <c r="D1212" s="123" t="s">
        <v>183</v>
      </c>
      <c r="E1212" s="123" t="s">
        <v>13</v>
      </c>
      <c r="F1212" s="123" t="s">
        <v>13</v>
      </c>
      <c r="G1212" s="7"/>
      <c r="H1212" s="123" t="s">
        <v>54</v>
      </c>
    </row>
    <row r="1213" spans="1:8" hidden="1">
      <c r="A1213" s="7">
        <v>1995</v>
      </c>
      <c r="B1213" s="123" t="s">
        <v>642</v>
      </c>
      <c r="C1213" s="123" t="s">
        <v>642</v>
      </c>
      <c r="D1213" s="123" t="s">
        <v>642</v>
      </c>
      <c r="E1213" s="123" t="s">
        <v>13</v>
      </c>
      <c r="F1213" s="123" t="s">
        <v>13</v>
      </c>
      <c r="G1213" s="7"/>
      <c r="H1213" s="123" t="s">
        <v>54</v>
      </c>
    </row>
    <row r="1214" spans="1:8" hidden="1">
      <c r="A1214" s="7">
        <v>1996</v>
      </c>
      <c r="B1214" s="123" t="s">
        <v>586</v>
      </c>
      <c r="C1214" s="123" t="s">
        <v>586</v>
      </c>
      <c r="D1214" s="123" t="s">
        <v>596</v>
      </c>
      <c r="E1214" s="123" t="s">
        <v>13</v>
      </c>
      <c r="F1214" s="123" t="s">
        <v>13</v>
      </c>
      <c r="G1214" s="7"/>
      <c r="H1214" s="123" t="s">
        <v>54</v>
      </c>
    </row>
    <row r="1215" spans="1:8">
      <c r="A1215" s="7">
        <v>1996</v>
      </c>
      <c r="B1215" s="123" t="s">
        <v>586</v>
      </c>
      <c r="C1215" s="123" t="s">
        <v>586</v>
      </c>
      <c r="D1215" s="123" t="s">
        <v>87</v>
      </c>
      <c r="E1215" s="123" t="s">
        <v>13</v>
      </c>
      <c r="F1215" s="123" t="s">
        <v>13</v>
      </c>
      <c r="G1215" s="7">
        <v>190.83434399999999</v>
      </c>
      <c r="H1215" s="123" t="s">
        <v>54</v>
      </c>
    </row>
    <row r="1216" spans="1:8">
      <c r="A1216" s="7">
        <v>1996</v>
      </c>
      <c r="B1216" s="123" t="s">
        <v>586</v>
      </c>
      <c r="C1216" s="123" t="s">
        <v>586</v>
      </c>
      <c r="D1216" s="123" t="s">
        <v>88</v>
      </c>
      <c r="E1216" s="123" t="s">
        <v>13</v>
      </c>
      <c r="F1216" s="123" t="s">
        <v>13</v>
      </c>
      <c r="G1216" s="7">
        <v>-655.31793600000003</v>
      </c>
      <c r="H1216" s="123" t="s">
        <v>54</v>
      </c>
    </row>
    <row r="1217" spans="1:8" hidden="1">
      <c r="A1217" s="7">
        <v>1996</v>
      </c>
      <c r="B1217" s="123" t="s">
        <v>586</v>
      </c>
      <c r="C1217" s="123" t="s">
        <v>586</v>
      </c>
      <c r="D1217" s="123" t="s">
        <v>587</v>
      </c>
      <c r="E1217" s="123" t="s">
        <v>13</v>
      </c>
      <c r="F1217" s="123" t="s">
        <v>13</v>
      </c>
      <c r="G1217" s="7"/>
      <c r="H1217" s="123" t="s">
        <v>54</v>
      </c>
    </row>
    <row r="1218" spans="1:8" hidden="1">
      <c r="A1218" s="7">
        <v>1996</v>
      </c>
      <c r="B1218" s="123" t="s">
        <v>586</v>
      </c>
      <c r="C1218" s="123" t="s">
        <v>586</v>
      </c>
      <c r="D1218" s="123" t="s">
        <v>597</v>
      </c>
      <c r="E1218" s="123" t="s">
        <v>13</v>
      </c>
      <c r="F1218" s="123" t="s">
        <v>13</v>
      </c>
      <c r="G1218" s="7"/>
      <c r="H1218" s="123" t="s">
        <v>54</v>
      </c>
    </row>
    <row r="1219" spans="1:8">
      <c r="A1219" s="7">
        <v>1996</v>
      </c>
      <c r="B1219" s="123" t="s">
        <v>598</v>
      </c>
      <c r="C1219" s="123" t="s">
        <v>598</v>
      </c>
      <c r="D1219" s="123" t="s">
        <v>598</v>
      </c>
      <c r="E1219" s="123" t="s">
        <v>13</v>
      </c>
      <c r="F1219" s="123" t="s">
        <v>13</v>
      </c>
      <c r="G1219" s="7">
        <v>-464.48359199999999</v>
      </c>
      <c r="H1219" s="123" t="s">
        <v>54</v>
      </c>
    </row>
    <row r="1220" spans="1:8">
      <c r="A1220" s="7">
        <v>1996</v>
      </c>
      <c r="B1220" s="123" t="s">
        <v>599</v>
      </c>
      <c r="C1220" s="123" t="s">
        <v>599</v>
      </c>
      <c r="D1220" s="123" t="s">
        <v>599</v>
      </c>
      <c r="E1220" s="123" t="s">
        <v>13</v>
      </c>
      <c r="F1220" s="123" t="s">
        <v>13</v>
      </c>
      <c r="G1220" s="7">
        <v>-464.48359199999999</v>
      </c>
      <c r="H1220" s="123" t="s">
        <v>54</v>
      </c>
    </row>
    <row r="1221" spans="1:8" hidden="1">
      <c r="A1221" s="7">
        <v>1996</v>
      </c>
      <c r="B1221" s="123" t="s">
        <v>588</v>
      </c>
      <c r="C1221" s="123" t="s">
        <v>588</v>
      </c>
      <c r="D1221" s="123" t="s">
        <v>589</v>
      </c>
      <c r="E1221" s="123" t="s">
        <v>13</v>
      </c>
      <c r="F1221" s="123" t="s">
        <v>13</v>
      </c>
      <c r="G1221" s="7"/>
      <c r="H1221" s="123" t="s">
        <v>54</v>
      </c>
    </row>
    <row r="1222" spans="1:8" hidden="1">
      <c r="A1222" s="7">
        <v>1996</v>
      </c>
      <c r="B1222" s="123" t="s">
        <v>588</v>
      </c>
      <c r="C1222" s="123" t="s">
        <v>588</v>
      </c>
      <c r="D1222" s="123" t="s">
        <v>591</v>
      </c>
      <c r="E1222" s="123" t="s">
        <v>13</v>
      </c>
      <c r="F1222" s="123" t="s">
        <v>13</v>
      </c>
      <c r="G1222" s="7"/>
      <c r="H1222" s="123" t="s">
        <v>54</v>
      </c>
    </row>
    <row r="1223" spans="1:8">
      <c r="A1223" s="7">
        <v>1996</v>
      </c>
      <c r="B1223" s="123" t="s">
        <v>588</v>
      </c>
      <c r="C1223" s="123" t="s">
        <v>588</v>
      </c>
      <c r="D1223" s="123" t="s">
        <v>600</v>
      </c>
      <c r="E1223" s="123" t="s">
        <v>13</v>
      </c>
      <c r="F1223" s="123" t="s">
        <v>13</v>
      </c>
      <c r="G1223" s="7">
        <v>-1343.041704</v>
      </c>
      <c r="H1223" s="123" t="s">
        <v>54</v>
      </c>
    </row>
    <row r="1224" spans="1:8" hidden="1">
      <c r="A1224" s="7">
        <v>1996</v>
      </c>
      <c r="B1224" s="123" t="s">
        <v>588</v>
      </c>
      <c r="C1224" s="123" t="s">
        <v>588</v>
      </c>
      <c r="D1224" s="123" t="s">
        <v>601</v>
      </c>
      <c r="E1224" s="123" t="s">
        <v>13</v>
      </c>
      <c r="F1224" s="123" t="s">
        <v>13</v>
      </c>
      <c r="G1224" s="7"/>
      <c r="H1224" s="123" t="s">
        <v>54</v>
      </c>
    </row>
    <row r="1225" spans="1:8">
      <c r="A1225" s="7">
        <v>1996</v>
      </c>
      <c r="B1225" s="123" t="s">
        <v>588</v>
      </c>
      <c r="C1225" s="123" t="s">
        <v>588</v>
      </c>
      <c r="D1225" s="123" t="s">
        <v>592</v>
      </c>
      <c r="E1225" s="123" t="s">
        <v>13</v>
      </c>
      <c r="F1225" s="123" t="s">
        <v>13</v>
      </c>
      <c r="G1225" s="7">
        <v>-334.86026399999997</v>
      </c>
      <c r="H1225" s="123" t="s">
        <v>54</v>
      </c>
    </row>
    <row r="1226" spans="1:8">
      <c r="A1226" s="7">
        <v>1996</v>
      </c>
      <c r="B1226" s="123" t="s">
        <v>588</v>
      </c>
      <c r="C1226" s="123" t="s">
        <v>588</v>
      </c>
      <c r="D1226" s="123" t="s">
        <v>602</v>
      </c>
      <c r="E1226" s="123" t="s">
        <v>13</v>
      </c>
      <c r="F1226" s="123" t="s">
        <v>13</v>
      </c>
      <c r="G1226" s="7">
        <v>64538.014752000003</v>
      </c>
      <c r="H1226" s="123" t="s">
        <v>54</v>
      </c>
    </row>
    <row r="1227" spans="1:8">
      <c r="A1227" s="7">
        <v>1996</v>
      </c>
      <c r="B1227" s="123" t="s">
        <v>588</v>
      </c>
      <c r="C1227" s="123" t="s">
        <v>588</v>
      </c>
      <c r="D1227" s="123" t="s">
        <v>603</v>
      </c>
      <c r="E1227" s="123" t="s">
        <v>13</v>
      </c>
      <c r="F1227" s="123" t="s">
        <v>13</v>
      </c>
      <c r="G1227" s="7">
        <v>846.15228000000002</v>
      </c>
      <c r="H1227" s="123" t="s">
        <v>54</v>
      </c>
    </row>
    <row r="1228" spans="1:8">
      <c r="A1228" s="7">
        <v>1996</v>
      </c>
      <c r="B1228" s="123" t="s">
        <v>588</v>
      </c>
      <c r="C1228" s="123" t="s">
        <v>588</v>
      </c>
      <c r="D1228" s="123" t="s">
        <v>604</v>
      </c>
      <c r="E1228" s="123" t="s">
        <v>13</v>
      </c>
      <c r="F1228" s="123" t="s">
        <v>13</v>
      </c>
      <c r="G1228" s="7">
        <v>936.16848000000005</v>
      </c>
      <c r="H1228" s="123" t="s">
        <v>54</v>
      </c>
    </row>
    <row r="1229" spans="1:8" hidden="1">
      <c r="A1229" s="7">
        <v>1996</v>
      </c>
      <c r="B1229" s="123" t="s">
        <v>588</v>
      </c>
      <c r="C1229" s="123" t="s">
        <v>588</v>
      </c>
      <c r="D1229" s="123" t="s">
        <v>605</v>
      </c>
      <c r="E1229" s="123" t="s">
        <v>13</v>
      </c>
      <c r="F1229" s="123" t="s">
        <v>13</v>
      </c>
      <c r="G1229" s="7"/>
      <c r="H1229" s="123" t="s">
        <v>54</v>
      </c>
    </row>
    <row r="1230" spans="1:8" hidden="1">
      <c r="A1230" s="7">
        <v>1996</v>
      </c>
      <c r="B1230" s="123" t="s">
        <v>588</v>
      </c>
      <c r="C1230" s="123" t="s">
        <v>588</v>
      </c>
      <c r="D1230" s="123" t="s">
        <v>606</v>
      </c>
      <c r="E1230" s="123" t="s">
        <v>13</v>
      </c>
      <c r="F1230" s="123" t="s">
        <v>13</v>
      </c>
      <c r="G1230" s="7"/>
      <c r="H1230" s="123" t="s">
        <v>54</v>
      </c>
    </row>
    <row r="1231" spans="1:8">
      <c r="A1231" s="7">
        <v>1996</v>
      </c>
      <c r="B1231" s="123" t="s">
        <v>607</v>
      </c>
      <c r="C1231" s="123" t="s">
        <v>607</v>
      </c>
      <c r="D1231" s="123" t="s">
        <v>608</v>
      </c>
      <c r="E1231" s="123" t="s">
        <v>13</v>
      </c>
      <c r="F1231" s="123" t="s">
        <v>13</v>
      </c>
      <c r="G1231" s="7">
        <v>2650.076928</v>
      </c>
      <c r="H1231" s="123" t="s">
        <v>54</v>
      </c>
    </row>
    <row r="1232" spans="1:8" hidden="1">
      <c r="A1232" s="7">
        <v>1996</v>
      </c>
      <c r="B1232" s="123" t="s">
        <v>607</v>
      </c>
      <c r="C1232" s="123" t="s">
        <v>607</v>
      </c>
      <c r="D1232" s="123" t="s">
        <v>609</v>
      </c>
      <c r="E1232" s="123" t="s">
        <v>13</v>
      </c>
      <c r="F1232" s="123" t="s">
        <v>13</v>
      </c>
      <c r="G1232" s="7"/>
      <c r="H1232" s="123" t="s">
        <v>54</v>
      </c>
    </row>
    <row r="1233" spans="1:8" hidden="1">
      <c r="A1233" s="7">
        <v>1996</v>
      </c>
      <c r="B1233" s="123" t="s">
        <v>607</v>
      </c>
      <c r="C1233" s="123" t="s">
        <v>607</v>
      </c>
      <c r="D1233" s="123" t="s">
        <v>610</v>
      </c>
      <c r="E1233" s="123" t="s">
        <v>13</v>
      </c>
      <c r="F1233" s="123" t="s">
        <v>13</v>
      </c>
      <c r="G1233" s="7"/>
      <c r="H1233" s="123" t="s">
        <v>54</v>
      </c>
    </row>
    <row r="1234" spans="1:8">
      <c r="A1234" s="7">
        <v>1996</v>
      </c>
      <c r="B1234" s="123" t="s">
        <v>530</v>
      </c>
      <c r="C1234" s="123" t="s">
        <v>530</v>
      </c>
      <c r="D1234" s="123" t="s">
        <v>530</v>
      </c>
      <c r="E1234" s="123" t="s">
        <v>13</v>
      </c>
      <c r="F1234" s="123" t="s">
        <v>13</v>
      </c>
      <c r="G1234" s="7">
        <v>-9858.574224</v>
      </c>
      <c r="H1234" s="123" t="s">
        <v>54</v>
      </c>
    </row>
    <row r="1235" spans="1:8">
      <c r="A1235" s="7">
        <v>1996</v>
      </c>
      <c r="B1235" s="123" t="s">
        <v>611</v>
      </c>
      <c r="C1235" s="123" t="s">
        <v>611</v>
      </c>
      <c r="D1235" s="123" t="s">
        <v>611</v>
      </c>
      <c r="E1235" s="123" t="s">
        <v>13</v>
      </c>
      <c r="F1235" s="123" t="s">
        <v>13</v>
      </c>
      <c r="G1235" s="7">
        <v>56969.452656000001</v>
      </c>
      <c r="H1235" s="123" t="s">
        <v>54</v>
      </c>
    </row>
    <row r="1236" spans="1:8">
      <c r="A1236" s="7">
        <v>1996</v>
      </c>
      <c r="B1236" s="123" t="s">
        <v>537</v>
      </c>
      <c r="C1236" s="123" t="s">
        <v>538</v>
      </c>
      <c r="D1236" s="123" t="s">
        <v>539</v>
      </c>
      <c r="E1236" s="123" t="s">
        <v>13</v>
      </c>
      <c r="F1236" s="123" t="s">
        <v>13</v>
      </c>
      <c r="G1236" s="7">
        <v>1281.3275113029999</v>
      </c>
      <c r="H1236" s="123" t="s">
        <v>54</v>
      </c>
    </row>
    <row r="1237" spans="1:8">
      <c r="A1237" s="7">
        <v>1996</v>
      </c>
      <c r="B1237" s="123" t="s">
        <v>537</v>
      </c>
      <c r="C1237" s="123" t="s">
        <v>538</v>
      </c>
      <c r="D1237" s="123" t="s">
        <v>542</v>
      </c>
      <c r="E1237" s="123" t="s">
        <v>13</v>
      </c>
      <c r="F1237" s="123" t="s">
        <v>13</v>
      </c>
      <c r="G1237" s="7">
        <v>5067.3040012539996</v>
      </c>
      <c r="H1237" s="123" t="s">
        <v>54</v>
      </c>
    </row>
    <row r="1238" spans="1:8">
      <c r="A1238" s="7">
        <v>1996</v>
      </c>
      <c r="B1238" s="123" t="s">
        <v>537</v>
      </c>
      <c r="C1238" s="123" t="s">
        <v>538</v>
      </c>
      <c r="D1238" s="123" t="s">
        <v>543</v>
      </c>
      <c r="E1238" s="123" t="s">
        <v>13</v>
      </c>
      <c r="F1238" s="123" t="s">
        <v>13</v>
      </c>
      <c r="G1238" s="7">
        <v>567.44551743099998</v>
      </c>
      <c r="H1238" s="123" t="s">
        <v>54</v>
      </c>
    </row>
    <row r="1239" spans="1:8">
      <c r="A1239" s="7">
        <v>1996</v>
      </c>
      <c r="B1239" s="123" t="s">
        <v>537</v>
      </c>
      <c r="C1239" s="123" t="s">
        <v>538</v>
      </c>
      <c r="D1239" s="123" t="s">
        <v>544</v>
      </c>
      <c r="E1239" s="123" t="s">
        <v>13</v>
      </c>
      <c r="F1239" s="123" t="s">
        <v>13</v>
      </c>
      <c r="G1239" s="7">
        <v>945.72227550800005</v>
      </c>
      <c r="H1239" s="123" t="s">
        <v>54</v>
      </c>
    </row>
    <row r="1240" spans="1:8">
      <c r="A1240" s="7">
        <v>1996</v>
      </c>
      <c r="B1240" s="123" t="s">
        <v>537</v>
      </c>
      <c r="C1240" s="123" t="s">
        <v>538</v>
      </c>
      <c r="D1240" s="123" t="s">
        <v>545</v>
      </c>
      <c r="E1240" s="123" t="s">
        <v>13</v>
      </c>
      <c r="F1240" s="123" t="s">
        <v>13</v>
      </c>
      <c r="G1240" s="7">
        <v>880.35562406199995</v>
      </c>
      <c r="H1240" s="123" t="s">
        <v>54</v>
      </c>
    </row>
    <row r="1241" spans="1:8">
      <c r="A1241" s="7">
        <v>1996</v>
      </c>
      <c r="B1241" s="123" t="s">
        <v>537</v>
      </c>
      <c r="C1241" s="123" t="s">
        <v>538</v>
      </c>
      <c r="D1241" s="123" t="s">
        <v>546</v>
      </c>
      <c r="E1241" s="123" t="s">
        <v>13</v>
      </c>
      <c r="F1241" s="123" t="s">
        <v>13</v>
      </c>
      <c r="G1241" s="7">
        <v>3723.9451369029998</v>
      </c>
      <c r="H1241" s="123" t="s">
        <v>54</v>
      </c>
    </row>
    <row r="1242" spans="1:8">
      <c r="A1242" s="7">
        <v>1996</v>
      </c>
      <c r="B1242" s="123" t="s">
        <v>537</v>
      </c>
      <c r="C1242" s="123" t="s">
        <v>538</v>
      </c>
      <c r="D1242" s="123" t="s">
        <v>547</v>
      </c>
      <c r="E1242" s="123" t="s">
        <v>13</v>
      </c>
      <c r="F1242" s="123" t="s">
        <v>13</v>
      </c>
      <c r="G1242" s="7">
        <v>1064.678677033</v>
      </c>
      <c r="H1242" s="123" t="s">
        <v>54</v>
      </c>
    </row>
    <row r="1243" spans="1:8">
      <c r="A1243" s="7">
        <v>1996</v>
      </c>
      <c r="B1243" s="123" t="s">
        <v>537</v>
      </c>
      <c r="C1243" s="123" t="s">
        <v>538</v>
      </c>
      <c r="D1243" s="123" t="s">
        <v>548</v>
      </c>
      <c r="E1243" s="123" t="s">
        <v>13</v>
      </c>
      <c r="F1243" s="123" t="s">
        <v>13</v>
      </c>
      <c r="G1243" s="7">
        <v>1635.7573308650001</v>
      </c>
      <c r="H1243" s="123" t="s">
        <v>54</v>
      </c>
    </row>
    <row r="1244" spans="1:8">
      <c r="A1244" s="7">
        <v>1996</v>
      </c>
      <c r="B1244" s="123" t="s">
        <v>537</v>
      </c>
      <c r="C1244" s="123" t="s">
        <v>538</v>
      </c>
      <c r="D1244" s="123" t="s">
        <v>550</v>
      </c>
      <c r="E1244" s="123" t="s">
        <v>13</v>
      </c>
      <c r="F1244" s="123" t="s">
        <v>13</v>
      </c>
      <c r="G1244" s="7">
        <v>1484.2516540290001</v>
      </c>
      <c r="H1244" s="123" t="s">
        <v>54</v>
      </c>
    </row>
    <row r="1245" spans="1:8">
      <c r="A1245" s="7">
        <v>1996</v>
      </c>
      <c r="B1245" s="123" t="s">
        <v>537</v>
      </c>
      <c r="C1245" s="123" t="s">
        <v>538</v>
      </c>
      <c r="D1245" s="123" t="s">
        <v>551</v>
      </c>
      <c r="E1245" s="123" t="s">
        <v>13</v>
      </c>
      <c r="F1245" s="123" t="s">
        <v>13</v>
      </c>
      <c r="G1245" s="7">
        <v>567.75661595899999</v>
      </c>
      <c r="H1245" s="123" t="s">
        <v>54</v>
      </c>
    </row>
    <row r="1246" spans="1:8">
      <c r="A1246" s="7">
        <v>1996</v>
      </c>
      <c r="B1246" s="123" t="s">
        <v>537</v>
      </c>
      <c r="C1246" s="123" t="s">
        <v>538</v>
      </c>
      <c r="D1246" s="123" t="s">
        <v>552</v>
      </c>
      <c r="E1246" s="123" t="s">
        <v>13</v>
      </c>
      <c r="F1246" s="123" t="s">
        <v>13</v>
      </c>
      <c r="G1246" s="7">
        <v>3267.0769272550001</v>
      </c>
      <c r="H1246" s="123" t="s">
        <v>54</v>
      </c>
    </row>
    <row r="1247" spans="1:8">
      <c r="A1247" s="7">
        <v>1996</v>
      </c>
      <c r="B1247" s="123" t="s">
        <v>537</v>
      </c>
      <c r="C1247" s="123" t="s">
        <v>538</v>
      </c>
      <c r="D1247" s="123" t="s">
        <v>567</v>
      </c>
      <c r="E1247" s="123" t="s">
        <v>13</v>
      </c>
      <c r="F1247" s="123" t="s">
        <v>13</v>
      </c>
      <c r="G1247" s="7">
        <v>330.579117913</v>
      </c>
      <c r="H1247" s="123" t="s">
        <v>54</v>
      </c>
    </row>
    <row r="1248" spans="1:8">
      <c r="A1248" s="7">
        <v>1996</v>
      </c>
      <c r="B1248" s="123" t="s">
        <v>537</v>
      </c>
      <c r="C1248" s="123" t="s">
        <v>538</v>
      </c>
      <c r="D1248" s="123" t="s">
        <v>568</v>
      </c>
      <c r="E1248" s="123" t="s">
        <v>13</v>
      </c>
      <c r="F1248" s="123" t="s">
        <v>13</v>
      </c>
      <c r="G1248" s="7">
        <v>718.22619346800002</v>
      </c>
      <c r="H1248" s="123" t="s">
        <v>54</v>
      </c>
    </row>
    <row r="1249" spans="1:8">
      <c r="A1249" s="7">
        <v>1996</v>
      </c>
      <c r="B1249" s="123" t="s">
        <v>537</v>
      </c>
      <c r="C1249" s="123" t="s">
        <v>538</v>
      </c>
      <c r="D1249" s="123" t="s">
        <v>566</v>
      </c>
      <c r="E1249" s="123" t="s">
        <v>13</v>
      </c>
      <c r="F1249" s="123" t="s">
        <v>13</v>
      </c>
      <c r="G1249" s="7">
        <v>724.77935301699995</v>
      </c>
      <c r="H1249" s="123" t="s">
        <v>54</v>
      </c>
    </row>
    <row r="1250" spans="1:8" hidden="1">
      <c r="A1250" s="7">
        <v>1996</v>
      </c>
      <c r="B1250" s="123" t="s">
        <v>537</v>
      </c>
      <c r="C1250" s="123" t="s">
        <v>553</v>
      </c>
      <c r="D1250" s="123" t="s">
        <v>554</v>
      </c>
      <c r="E1250" s="123" t="s">
        <v>13</v>
      </c>
      <c r="F1250" s="123" t="s">
        <v>13</v>
      </c>
      <c r="G1250" s="7"/>
      <c r="H1250" s="123" t="s">
        <v>54</v>
      </c>
    </row>
    <row r="1251" spans="1:8">
      <c r="A1251" s="7">
        <v>1996</v>
      </c>
      <c r="B1251" s="123" t="s">
        <v>537</v>
      </c>
      <c r="C1251" s="123" t="s">
        <v>553</v>
      </c>
      <c r="D1251" s="123" t="s">
        <v>555</v>
      </c>
      <c r="E1251" s="123" t="s">
        <v>13</v>
      </c>
      <c r="F1251" s="123" t="s">
        <v>13</v>
      </c>
      <c r="G1251" s="7">
        <v>0</v>
      </c>
      <c r="H1251" s="123" t="s">
        <v>54</v>
      </c>
    </row>
    <row r="1252" spans="1:8">
      <c r="A1252" s="7">
        <v>1996</v>
      </c>
      <c r="B1252" s="123" t="s">
        <v>537</v>
      </c>
      <c r="C1252" s="123" t="s">
        <v>553</v>
      </c>
      <c r="D1252" s="123" t="s">
        <v>560</v>
      </c>
      <c r="E1252" s="123" t="s">
        <v>13</v>
      </c>
      <c r="F1252" s="123" t="s">
        <v>13</v>
      </c>
      <c r="G1252" s="7">
        <v>0</v>
      </c>
      <c r="H1252" s="123" t="s">
        <v>54</v>
      </c>
    </row>
    <row r="1253" spans="1:8">
      <c r="A1253" s="7">
        <v>1996</v>
      </c>
      <c r="B1253" s="123" t="s">
        <v>537</v>
      </c>
      <c r="C1253" s="123" t="s">
        <v>553</v>
      </c>
      <c r="D1253" s="123" t="s">
        <v>559</v>
      </c>
      <c r="E1253" s="123" t="s">
        <v>13</v>
      </c>
      <c r="F1253" s="123" t="s">
        <v>13</v>
      </c>
      <c r="G1253" s="7">
        <v>0</v>
      </c>
      <c r="H1253" s="123" t="s">
        <v>54</v>
      </c>
    </row>
    <row r="1254" spans="1:8">
      <c r="A1254" s="7">
        <v>1996</v>
      </c>
      <c r="B1254" s="123" t="s">
        <v>537</v>
      </c>
      <c r="C1254" s="123" t="s">
        <v>553</v>
      </c>
      <c r="D1254" s="123" t="s">
        <v>188</v>
      </c>
      <c r="E1254" s="123" t="s">
        <v>13</v>
      </c>
      <c r="F1254" s="123" t="s">
        <v>13</v>
      </c>
      <c r="G1254" s="7">
        <v>68.412312</v>
      </c>
      <c r="H1254" s="123" t="s">
        <v>54</v>
      </c>
    </row>
    <row r="1255" spans="1:8" hidden="1">
      <c r="A1255" s="7">
        <v>1996</v>
      </c>
      <c r="B1255" s="123" t="s">
        <v>537</v>
      </c>
      <c r="C1255" s="123" t="s">
        <v>553</v>
      </c>
      <c r="D1255" s="123" t="s">
        <v>571</v>
      </c>
      <c r="E1255" s="123" t="s">
        <v>13</v>
      </c>
      <c r="F1255" s="123" t="s">
        <v>13</v>
      </c>
      <c r="G1255" s="7"/>
      <c r="H1255" s="123" t="s">
        <v>54</v>
      </c>
    </row>
    <row r="1256" spans="1:8" hidden="1">
      <c r="A1256" s="7">
        <v>1996</v>
      </c>
      <c r="B1256" s="123" t="s">
        <v>537</v>
      </c>
      <c r="C1256" s="123" t="s">
        <v>553</v>
      </c>
      <c r="D1256" s="123" t="s">
        <v>573</v>
      </c>
      <c r="E1256" s="123" t="s">
        <v>13</v>
      </c>
      <c r="F1256" s="123" t="s">
        <v>13</v>
      </c>
      <c r="G1256" s="7"/>
      <c r="H1256" s="123" t="s">
        <v>54</v>
      </c>
    </row>
    <row r="1257" spans="1:8" hidden="1">
      <c r="A1257" s="7">
        <v>1996</v>
      </c>
      <c r="B1257" s="123" t="s">
        <v>537</v>
      </c>
      <c r="C1257" s="123" t="s">
        <v>553</v>
      </c>
      <c r="D1257" s="123" t="s">
        <v>558</v>
      </c>
      <c r="E1257" s="123" t="s">
        <v>13</v>
      </c>
      <c r="F1257" s="123" t="s">
        <v>13</v>
      </c>
      <c r="G1257" s="7"/>
      <c r="H1257" s="123" t="s">
        <v>54</v>
      </c>
    </row>
    <row r="1258" spans="1:8" hidden="1">
      <c r="A1258" s="7">
        <v>1996</v>
      </c>
      <c r="B1258" s="123" t="s">
        <v>537</v>
      </c>
      <c r="C1258" s="123" t="s">
        <v>553</v>
      </c>
      <c r="D1258" s="123" t="s">
        <v>191</v>
      </c>
      <c r="E1258" s="123" t="s">
        <v>13</v>
      </c>
      <c r="F1258" s="123" t="s">
        <v>13</v>
      </c>
      <c r="G1258" s="7"/>
      <c r="H1258" s="123" t="s">
        <v>54</v>
      </c>
    </row>
    <row r="1259" spans="1:8" hidden="1">
      <c r="A1259" s="7">
        <v>1996</v>
      </c>
      <c r="B1259" s="123" t="s">
        <v>537</v>
      </c>
      <c r="C1259" s="123" t="s">
        <v>553</v>
      </c>
      <c r="D1259" s="123" t="s">
        <v>561</v>
      </c>
      <c r="E1259" s="123" t="s">
        <v>13</v>
      </c>
      <c r="F1259" s="123" t="s">
        <v>13</v>
      </c>
      <c r="G1259" s="7"/>
      <c r="H1259" s="123" t="s">
        <v>54</v>
      </c>
    </row>
    <row r="1260" spans="1:8">
      <c r="A1260" s="7">
        <v>1996</v>
      </c>
      <c r="B1260" s="123" t="s">
        <v>537</v>
      </c>
      <c r="C1260" s="123" t="s">
        <v>564</v>
      </c>
      <c r="D1260" s="123" t="s">
        <v>180</v>
      </c>
      <c r="E1260" s="123" t="s">
        <v>13</v>
      </c>
      <c r="F1260" s="123" t="s">
        <v>13</v>
      </c>
      <c r="G1260" s="7">
        <v>18791.781911999999</v>
      </c>
      <c r="H1260" s="123" t="s">
        <v>54</v>
      </c>
    </row>
    <row r="1261" spans="1:8">
      <c r="A1261" s="7">
        <v>1996</v>
      </c>
      <c r="B1261" s="123" t="s">
        <v>537</v>
      </c>
      <c r="C1261" s="123" t="s">
        <v>556</v>
      </c>
      <c r="D1261" s="123" t="s">
        <v>557</v>
      </c>
      <c r="E1261" s="123" t="s">
        <v>13</v>
      </c>
      <c r="F1261" s="123" t="s">
        <v>13</v>
      </c>
      <c r="G1261" s="7">
        <v>10093.003963174</v>
      </c>
      <c r="H1261" s="123" t="s">
        <v>54</v>
      </c>
    </row>
    <row r="1262" spans="1:8">
      <c r="A1262" s="7">
        <v>1996</v>
      </c>
      <c r="B1262" s="123" t="s">
        <v>537</v>
      </c>
      <c r="C1262" s="123" t="s">
        <v>562</v>
      </c>
      <c r="D1262" s="123" t="s">
        <v>563</v>
      </c>
      <c r="E1262" s="123" t="s">
        <v>13</v>
      </c>
      <c r="F1262" s="123" t="s">
        <v>13</v>
      </c>
      <c r="G1262" s="7">
        <v>3985.5297168259999</v>
      </c>
      <c r="H1262" s="123" t="s">
        <v>54</v>
      </c>
    </row>
    <row r="1263" spans="1:8">
      <c r="A1263" s="7">
        <v>1996</v>
      </c>
      <c r="B1263" s="123" t="s">
        <v>537</v>
      </c>
      <c r="C1263" s="123" t="s">
        <v>565</v>
      </c>
      <c r="D1263" s="123" t="s">
        <v>500</v>
      </c>
      <c r="E1263" s="123" t="s">
        <v>13</v>
      </c>
      <c r="F1263" s="123" t="s">
        <v>13</v>
      </c>
      <c r="G1263" s="7">
        <v>1883.1389039999999</v>
      </c>
      <c r="H1263" s="123" t="s">
        <v>54</v>
      </c>
    </row>
    <row r="1264" spans="1:8" hidden="1">
      <c r="A1264" s="7">
        <v>1996</v>
      </c>
      <c r="B1264" s="123" t="s">
        <v>537</v>
      </c>
      <c r="C1264" s="123" t="s">
        <v>585</v>
      </c>
      <c r="D1264" s="123" t="s">
        <v>183</v>
      </c>
      <c r="E1264" s="123" t="s">
        <v>13</v>
      </c>
      <c r="F1264" s="123" t="s">
        <v>13</v>
      </c>
      <c r="G1264" s="7"/>
      <c r="H1264" s="123" t="s">
        <v>54</v>
      </c>
    </row>
    <row r="1265" spans="1:8" hidden="1">
      <c r="A1265" s="7">
        <v>1996</v>
      </c>
      <c r="B1265" s="123" t="s">
        <v>642</v>
      </c>
      <c r="C1265" s="123" t="s">
        <v>642</v>
      </c>
      <c r="D1265" s="123" t="s">
        <v>642</v>
      </c>
      <c r="E1265" s="123" t="s">
        <v>13</v>
      </c>
      <c r="F1265" s="123" t="s">
        <v>13</v>
      </c>
      <c r="G1265" s="7"/>
      <c r="H1265" s="123" t="s">
        <v>54</v>
      </c>
    </row>
    <row r="1266" spans="1:8" hidden="1">
      <c r="A1266" s="7">
        <v>1997</v>
      </c>
      <c r="B1266" s="123" t="s">
        <v>586</v>
      </c>
      <c r="C1266" s="123" t="s">
        <v>586</v>
      </c>
      <c r="D1266" s="123" t="s">
        <v>596</v>
      </c>
      <c r="E1266" s="123" t="s">
        <v>13</v>
      </c>
      <c r="F1266" s="123" t="s">
        <v>13</v>
      </c>
      <c r="G1266" s="7"/>
      <c r="H1266" s="123" t="s">
        <v>54</v>
      </c>
    </row>
    <row r="1267" spans="1:8">
      <c r="A1267" s="7">
        <v>1997</v>
      </c>
      <c r="B1267" s="123" t="s">
        <v>586</v>
      </c>
      <c r="C1267" s="123" t="s">
        <v>586</v>
      </c>
      <c r="D1267" s="123" t="s">
        <v>87</v>
      </c>
      <c r="E1267" s="123" t="s">
        <v>13</v>
      </c>
      <c r="F1267" s="123" t="s">
        <v>13</v>
      </c>
      <c r="G1267" s="7">
        <v>230.441472</v>
      </c>
      <c r="H1267" s="123" t="s">
        <v>54</v>
      </c>
    </row>
    <row r="1268" spans="1:8">
      <c r="A1268" s="7">
        <v>1997</v>
      </c>
      <c r="B1268" s="123" t="s">
        <v>586</v>
      </c>
      <c r="C1268" s="123" t="s">
        <v>586</v>
      </c>
      <c r="D1268" s="123" t="s">
        <v>88</v>
      </c>
      <c r="E1268" s="123" t="s">
        <v>13</v>
      </c>
      <c r="F1268" s="123" t="s">
        <v>13</v>
      </c>
      <c r="G1268" s="7">
        <v>-273.649248</v>
      </c>
      <c r="H1268" s="123" t="s">
        <v>54</v>
      </c>
    </row>
    <row r="1269" spans="1:8" hidden="1">
      <c r="A1269" s="7">
        <v>1997</v>
      </c>
      <c r="B1269" s="123" t="s">
        <v>586</v>
      </c>
      <c r="C1269" s="123" t="s">
        <v>586</v>
      </c>
      <c r="D1269" s="123" t="s">
        <v>587</v>
      </c>
      <c r="E1269" s="123" t="s">
        <v>13</v>
      </c>
      <c r="F1269" s="123" t="s">
        <v>13</v>
      </c>
      <c r="G1269" s="7"/>
      <c r="H1269" s="123" t="s">
        <v>54</v>
      </c>
    </row>
    <row r="1270" spans="1:8" hidden="1">
      <c r="A1270" s="7">
        <v>1997</v>
      </c>
      <c r="B1270" s="123" t="s">
        <v>586</v>
      </c>
      <c r="C1270" s="123" t="s">
        <v>586</v>
      </c>
      <c r="D1270" s="123" t="s">
        <v>597</v>
      </c>
      <c r="E1270" s="123" t="s">
        <v>13</v>
      </c>
      <c r="F1270" s="123" t="s">
        <v>13</v>
      </c>
      <c r="G1270" s="7"/>
      <c r="H1270" s="123" t="s">
        <v>54</v>
      </c>
    </row>
    <row r="1271" spans="1:8">
      <c r="A1271" s="7">
        <v>1997</v>
      </c>
      <c r="B1271" s="123" t="s">
        <v>598</v>
      </c>
      <c r="C1271" s="123" t="s">
        <v>598</v>
      </c>
      <c r="D1271" s="123" t="s">
        <v>598</v>
      </c>
      <c r="E1271" s="123" t="s">
        <v>13</v>
      </c>
      <c r="F1271" s="123" t="s">
        <v>13</v>
      </c>
      <c r="G1271" s="7">
        <v>-43.207776000000003</v>
      </c>
      <c r="H1271" s="123" t="s">
        <v>54</v>
      </c>
    </row>
    <row r="1272" spans="1:8">
      <c r="A1272" s="7">
        <v>1997</v>
      </c>
      <c r="B1272" s="123" t="s">
        <v>599</v>
      </c>
      <c r="C1272" s="123" t="s">
        <v>599</v>
      </c>
      <c r="D1272" s="123" t="s">
        <v>599</v>
      </c>
      <c r="E1272" s="123" t="s">
        <v>13</v>
      </c>
      <c r="F1272" s="123" t="s">
        <v>13</v>
      </c>
      <c r="G1272" s="7">
        <v>-43.207776000000003</v>
      </c>
      <c r="H1272" s="123" t="s">
        <v>54</v>
      </c>
    </row>
    <row r="1273" spans="1:8" hidden="1">
      <c r="A1273" s="7">
        <v>1997</v>
      </c>
      <c r="B1273" s="123" t="s">
        <v>588</v>
      </c>
      <c r="C1273" s="123" t="s">
        <v>588</v>
      </c>
      <c r="D1273" s="123" t="s">
        <v>589</v>
      </c>
      <c r="E1273" s="123" t="s">
        <v>13</v>
      </c>
      <c r="F1273" s="123" t="s">
        <v>13</v>
      </c>
      <c r="G1273" s="7"/>
      <c r="H1273" s="123" t="s">
        <v>54</v>
      </c>
    </row>
    <row r="1274" spans="1:8" hidden="1">
      <c r="A1274" s="7">
        <v>1997</v>
      </c>
      <c r="B1274" s="123" t="s">
        <v>588</v>
      </c>
      <c r="C1274" s="123" t="s">
        <v>588</v>
      </c>
      <c r="D1274" s="123" t="s">
        <v>591</v>
      </c>
      <c r="E1274" s="123" t="s">
        <v>13</v>
      </c>
      <c r="F1274" s="123" t="s">
        <v>13</v>
      </c>
      <c r="G1274" s="7"/>
      <c r="H1274" s="123" t="s">
        <v>54</v>
      </c>
    </row>
    <row r="1275" spans="1:8">
      <c r="A1275" s="7">
        <v>1997</v>
      </c>
      <c r="B1275" s="123" t="s">
        <v>588</v>
      </c>
      <c r="C1275" s="123" t="s">
        <v>588</v>
      </c>
      <c r="D1275" s="123" t="s">
        <v>600</v>
      </c>
      <c r="E1275" s="123" t="s">
        <v>13</v>
      </c>
      <c r="F1275" s="123" t="s">
        <v>13</v>
      </c>
      <c r="G1275" s="7">
        <v>-1346.6423520000001</v>
      </c>
      <c r="H1275" s="123" t="s">
        <v>54</v>
      </c>
    </row>
    <row r="1276" spans="1:8" hidden="1">
      <c r="A1276" s="7">
        <v>1997</v>
      </c>
      <c r="B1276" s="123" t="s">
        <v>588</v>
      </c>
      <c r="C1276" s="123" t="s">
        <v>588</v>
      </c>
      <c r="D1276" s="123" t="s">
        <v>601</v>
      </c>
      <c r="E1276" s="123" t="s">
        <v>13</v>
      </c>
      <c r="F1276" s="123" t="s">
        <v>13</v>
      </c>
      <c r="G1276" s="7"/>
      <c r="H1276" s="123" t="s">
        <v>54</v>
      </c>
    </row>
    <row r="1277" spans="1:8">
      <c r="A1277" s="7">
        <v>1997</v>
      </c>
      <c r="B1277" s="123" t="s">
        <v>588</v>
      </c>
      <c r="C1277" s="123" t="s">
        <v>588</v>
      </c>
      <c r="D1277" s="123" t="s">
        <v>592</v>
      </c>
      <c r="E1277" s="123" t="s">
        <v>13</v>
      </c>
      <c r="F1277" s="123" t="s">
        <v>13</v>
      </c>
      <c r="G1277" s="7">
        <v>-334.86026399999997</v>
      </c>
      <c r="H1277" s="123" t="s">
        <v>54</v>
      </c>
    </row>
    <row r="1278" spans="1:8">
      <c r="A1278" s="7">
        <v>1997</v>
      </c>
      <c r="B1278" s="123" t="s">
        <v>588</v>
      </c>
      <c r="C1278" s="123" t="s">
        <v>588</v>
      </c>
      <c r="D1278" s="123" t="s">
        <v>602</v>
      </c>
      <c r="E1278" s="123" t="s">
        <v>13</v>
      </c>
      <c r="F1278" s="123" t="s">
        <v>13</v>
      </c>
      <c r="G1278" s="7">
        <v>67227.698808000001</v>
      </c>
      <c r="H1278" s="123" t="s">
        <v>54</v>
      </c>
    </row>
    <row r="1279" spans="1:8">
      <c r="A1279" s="7">
        <v>1997</v>
      </c>
      <c r="B1279" s="123" t="s">
        <v>588</v>
      </c>
      <c r="C1279" s="123" t="s">
        <v>588</v>
      </c>
      <c r="D1279" s="123" t="s">
        <v>603</v>
      </c>
      <c r="E1279" s="123" t="s">
        <v>13</v>
      </c>
      <c r="F1279" s="123" t="s">
        <v>13</v>
      </c>
      <c r="G1279" s="7">
        <v>1044.1879200000001</v>
      </c>
      <c r="H1279" s="123" t="s">
        <v>54</v>
      </c>
    </row>
    <row r="1280" spans="1:8">
      <c r="A1280" s="7">
        <v>1997</v>
      </c>
      <c r="B1280" s="123" t="s">
        <v>588</v>
      </c>
      <c r="C1280" s="123" t="s">
        <v>588</v>
      </c>
      <c r="D1280" s="123" t="s">
        <v>604</v>
      </c>
      <c r="E1280" s="123" t="s">
        <v>13</v>
      </c>
      <c r="F1280" s="123" t="s">
        <v>13</v>
      </c>
      <c r="G1280" s="7">
        <v>950.57107199999996</v>
      </c>
      <c r="H1280" s="123" t="s">
        <v>54</v>
      </c>
    </row>
    <row r="1281" spans="1:8" hidden="1">
      <c r="A1281" s="7">
        <v>1997</v>
      </c>
      <c r="B1281" s="123" t="s">
        <v>588</v>
      </c>
      <c r="C1281" s="123" t="s">
        <v>588</v>
      </c>
      <c r="D1281" s="123" t="s">
        <v>605</v>
      </c>
      <c r="E1281" s="123" t="s">
        <v>13</v>
      </c>
      <c r="F1281" s="123" t="s">
        <v>13</v>
      </c>
      <c r="G1281" s="7"/>
      <c r="H1281" s="123" t="s">
        <v>54</v>
      </c>
    </row>
    <row r="1282" spans="1:8" hidden="1">
      <c r="A1282" s="7">
        <v>1997</v>
      </c>
      <c r="B1282" s="123" t="s">
        <v>588</v>
      </c>
      <c r="C1282" s="123" t="s">
        <v>588</v>
      </c>
      <c r="D1282" s="123" t="s">
        <v>606</v>
      </c>
      <c r="E1282" s="123" t="s">
        <v>13</v>
      </c>
      <c r="F1282" s="123" t="s">
        <v>13</v>
      </c>
      <c r="G1282" s="7"/>
      <c r="H1282" s="123" t="s">
        <v>54</v>
      </c>
    </row>
    <row r="1283" spans="1:8">
      <c r="A1283" s="7">
        <v>1997</v>
      </c>
      <c r="B1283" s="123" t="s">
        <v>607</v>
      </c>
      <c r="C1283" s="123" t="s">
        <v>607</v>
      </c>
      <c r="D1283" s="123" t="s">
        <v>608</v>
      </c>
      <c r="E1283" s="123" t="s">
        <v>13</v>
      </c>
      <c r="F1283" s="123" t="s">
        <v>13</v>
      </c>
      <c r="G1283" s="7">
        <v>2621.2717440000001</v>
      </c>
      <c r="H1283" s="123" t="s">
        <v>54</v>
      </c>
    </row>
    <row r="1284" spans="1:8" hidden="1">
      <c r="A1284" s="7">
        <v>1997</v>
      </c>
      <c r="B1284" s="123" t="s">
        <v>607</v>
      </c>
      <c r="C1284" s="123" t="s">
        <v>607</v>
      </c>
      <c r="D1284" s="123" t="s">
        <v>609</v>
      </c>
      <c r="E1284" s="123" t="s">
        <v>13</v>
      </c>
      <c r="F1284" s="123" t="s">
        <v>13</v>
      </c>
      <c r="G1284" s="7"/>
      <c r="H1284" s="123" t="s">
        <v>54</v>
      </c>
    </row>
    <row r="1285" spans="1:8" hidden="1">
      <c r="A1285" s="7">
        <v>1997</v>
      </c>
      <c r="B1285" s="123" t="s">
        <v>607</v>
      </c>
      <c r="C1285" s="123" t="s">
        <v>607</v>
      </c>
      <c r="D1285" s="123" t="s">
        <v>610</v>
      </c>
      <c r="E1285" s="123" t="s">
        <v>13</v>
      </c>
      <c r="F1285" s="123" t="s">
        <v>13</v>
      </c>
      <c r="G1285" s="7"/>
      <c r="H1285" s="123" t="s">
        <v>54</v>
      </c>
    </row>
    <row r="1286" spans="1:8">
      <c r="A1286" s="7">
        <v>1997</v>
      </c>
      <c r="B1286" s="123" t="s">
        <v>530</v>
      </c>
      <c r="C1286" s="123" t="s">
        <v>530</v>
      </c>
      <c r="D1286" s="123" t="s">
        <v>530</v>
      </c>
      <c r="E1286" s="123" t="s">
        <v>13</v>
      </c>
      <c r="F1286" s="123" t="s">
        <v>13</v>
      </c>
      <c r="G1286" s="7">
        <v>-10024.204032</v>
      </c>
      <c r="H1286" s="123" t="s">
        <v>54</v>
      </c>
    </row>
    <row r="1287" spans="1:8">
      <c r="A1287" s="7">
        <v>1997</v>
      </c>
      <c r="B1287" s="123" t="s">
        <v>611</v>
      </c>
      <c r="C1287" s="123" t="s">
        <v>611</v>
      </c>
      <c r="D1287" s="123" t="s">
        <v>611</v>
      </c>
      <c r="E1287" s="123" t="s">
        <v>13</v>
      </c>
      <c r="F1287" s="123" t="s">
        <v>13</v>
      </c>
      <c r="G1287" s="7">
        <v>60094.815119999999</v>
      </c>
      <c r="H1287" s="123" t="s">
        <v>54</v>
      </c>
    </row>
    <row r="1288" spans="1:8">
      <c r="A1288" s="7">
        <v>1997</v>
      </c>
      <c r="B1288" s="123" t="s">
        <v>537</v>
      </c>
      <c r="C1288" s="123" t="s">
        <v>538</v>
      </c>
      <c r="D1288" s="123" t="s">
        <v>539</v>
      </c>
      <c r="E1288" s="123" t="s">
        <v>13</v>
      </c>
      <c r="F1288" s="123" t="s">
        <v>13</v>
      </c>
      <c r="G1288" s="7">
        <v>1371.7128739960001</v>
      </c>
      <c r="H1288" s="123" t="s">
        <v>54</v>
      </c>
    </row>
    <row r="1289" spans="1:8">
      <c r="A1289" s="7">
        <v>1997</v>
      </c>
      <c r="B1289" s="123" t="s">
        <v>537</v>
      </c>
      <c r="C1289" s="123" t="s">
        <v>538</v>
      </c>
      <c r="D1289" s="123" t="s">
        <v>542</v>
      </c>
      <c r="E1289" s="123" t="s">
        <v>13</v>
      </c>
      <c r="F1289" s="123" t="s">
        <v>13</v>
      </c>
      <c r="G1289" s="7">
        <v>5424.7536821459998</v>
      </c>
      <c r="H1289" s="123" t="s">
        <v>54</v>
      </c>
    </row>
    <row r="1290" spans="1:8">
      <c r="A1290" s="7">
        <v>1997</v>
      </c>
      <c r="B1290" s="123" t="s">
        <v>537</v>
      </c>
      <c r="C1290" s="123" t="s">
        <v>538</v>
      </c>
      <c r="D1290" s="123" t="s">
        <v>543</v>
      </c>
      <c r="E1290" s="123" t="s">
        <v>13</v>
      </c>
      <c r="F1290" s="123" t="s">
        <v>13</v>
      </c>
      <c r="G1290" s="7">
        <v>607.47335453699998</v>
      </c>
      <c r="H1290" s="123" t="s">
        <v>54</v>
      </c>
    </row>
    <row r="1291" spans="1:8">
      <c r="A1291" s="7">
        <v>1997</v>
      </c>
      <c r="B1291" s="123" t="s">
        <v>537</v>
      </c>
      <c r="C1291" s="123" t="s">
        <v>538</v>
      </c>
      <c r="D1291" s="123" t="s">
        <v>544</v>
      </c>
      <c r="E1291" s="123" t="s">
        <v>13</v>
      </c>
      <c r="F1291" s="123" t="s">
        <v>13</v>
      </c>
      <c r="G1291" s="7">
        <v>1012.433908658</v>
      </c>
      <c r="H1291" s="123" t="s">
        <v>54</v>
      </c>
    </row>
    <row r="1292" spans="1:8">
      <c r="A1292" s="7">
        <v>1997</v>
      </c>
      <c r="B1292" s="123" t="s">
        <v>537</v>
      </c>
      <c r="C1292" s="123" t="s">
        <v>538</v>
      </c>
      <c r="D1292" s="123" t="s">
        <v>545</v>
      </c>
      <c r="E1292" s="123" t="s">
        <v>13</v>
      </c>
      <c r="F1292" s="123" t="s">
        <v>13</v>
      </c>
      <c r="G1292" s="7">
        <v>942.45626708899999</v>
      </c>
      <c r="H1292" s="123" t="s">
        <v>54</v>
      </c>
    </row>
    <row r="1293" spans="1:8">
      <c r="A1293" s="7">
        <v>1997</v>
      </c>
      <c r="B1293" s="123" t="s">
        <v>537</v>
      </c>
      <c r="C1293" s="123" t="s">
        <v>538</v>
      </c>
      <c r="D1293" s="123" t="s">
        <v>546</v>
      </c>
      <c r="E1293" s="123" t="s">
        <v>13</v>
      </c>
      <c r="F1293" s="123" t="s">
        <v>13</v>
      </c>
      <c r="G1293" s="7">
        <v>3986.6337382810002</v>
      </c>
      <c r="H1293" s="123" t="s">
        <v>54</v>
      </c>
    </row>
    <row r="1294" spans="1:8">
      <c r="A1294" s="7">
        <v>1997</v>
      </c>
      <c r="B1294" s="123" t="s">
        <v>537</v>
      </c>
      <c r="C1294" s="123" t="s">
        <v>538</v>
      </c>
      <c r="D1294" s="123" t="s">
        <v>547</v>
      </c>
      <c r="E1294" s="123" t="s">
        <v>13</v>
      </c>
      <c r="F1294" s="123" t="s">
        <v>13</v>
      </c>
      <c r="G1294" s="7">
        <v>1139.781543028</v>
      </c>
      <c r="H1294" s="123" t="s">
        <v>54</v>
      </c>
    </row>
    <row r="1295" spans="1:8">
      <c r="A1295" s="7">
        <v>1997</v>
      </c>
      <c r="B1295" s="123" t="s">
        <v>537</v>
      </c>
      <c r="C1295" s="123" t="s">
        <v>538</v>
      </c>
      <c r="D1295" s="123" t="s">
        <v>548</v>
      </c>
      <c r="E1295" s="123" t="s">
        <v>13</v>
      </c>
      <c r="F1295" s="123" t="s">
        <v>13</v>
      </c>
      <c r="G1295" s="7">
        <v>1751.1443168809999</v>
      </c>
      <c r="H1295" s="123" t="s">
        <v>54</v>
      </c>
    </row>
    <row r="1296" spans="1:8">
      <c r="A1296" s="7">
        <v>1997</v>
      </c>
      <c r="B1296" s="123" t="s">
        <v>537</v>
      </c>
      <c r="C1296" s="123" t="s">
        <v>538</v>
      </c>
      <c r="D1296" s="123" t="s">
        <v>550</v>
      </c>
      <c r="E1296" s="123" t="s">
        <v>13</v>
      </c>
      <c r="F1296" s="123" t="s">
        <v>13</v>
      </c>
      <c r="G1296" s="7">
        <v>1588.95136811</v>
      </c>
      <c r="H1296" s="123" t="s">
        <v>54</v>
      </c>
    </row>
    <row r="1297" spans="1:8">
      <c r="A1297" s="7">
        <v>1997</v>
      </c>
      <c r="B1297" s="123" t="s">
        <v>537</v>
      </c>
      <c r="C1297" s="123" t="s">
        <v>538</v>
      </c>
      <c r="D1297" s="123" t="s">
        <v>551</v>
      </c>
      <c r="E1297" s="123" t="s">
        <v>13</v>
      </c>
      <c r="F1297" s="123" t="s">
        <v>13</v>
      </c>
      <c r="G1297" s="7">
        <v>607.806398081</v>
      </c>
      <c r="H1297" s="123" t="s">
        <v>54</v>
      </c>
    </row>
    <row r="1298" spans="1:8">
      <c r="A1298" s="7">
        <v>1997</v>
      </c>
      <c r="B1298" s="123" t="s">
        <v>537</v>
      </c>
      <c r="C1298" s="123" t="s">
        <v>538</v>
      </c>
      <c r="D1298" s="123" t="s">
        <v>552</v>
      </c>
      <c r="E1298" s="123" t="s">
        <v>13</v>
      </c>
      <c r="F1298" s="123" t="s">
        <v>13</v>
      </c>
      <c r="G1298" s="7">
        <v>3497.5378596969999</v>
      </c>
      <c r="H1298" s="123" t="s">
        <v>54</v>
      </c>
    </row>
    <row r="1299" spans="1:8">
      <c r="A1299" s="7">
        <v>1997</v>
      </c>
      <c r="B1299" s="123" t="s">
        <v>537</v>
      </c>
      <c r="C1299" s="123" t="s">
        <v>538</v>
      </c>
      <c r="D1299" s="123" t="s">
        <v>567</v>
      </c>
      <c r="E1299" s="123" t="s">
        <v>13</v>
      </c>
      <c r="F1299" s="123" t="s">
        <v>13</v>
      </c>
      <c r="G1299" s="7">
        <v>353.89830306099998</v>
      </c>
      <c r="H1299" s="123" t="s">
        <v>54</v>
      </c>
    </row>
    <row r="1300" spans="1:8">
      <c r="A1300" s="7">
        <v>1997</v>
      </c>
      <c r="B1300" s="123" t="s">
        <v>537</v>
      </c>
      <c r="C1300" s="123" t="s">
        <v>538</v>
      </c>
      <c r="D1300" s="123" t="s">
        <v>568</v>
      </c>
      <c r="E1300" s="123" t="s">
        <v>13</v>
      </c>
      <c r="F1300" s="123" t="s">
        <v>13</v>
      </c>
      <c r="G1300" s="7">
        <v>768.890160659</v>
      </c>
      <c r="H1300" s="123" t="s">
        <v>54</v>
      </c>
    </row>
    <row r="1301" spans="1:8">
      <c r="A1301" s="7">
        <v>1997</v>
      </c>
      <c r="B1301" s="123" t="s">
        <v>537</v>
      </c>
      <c r="C1301" s="123" t="s">
        <v>538</v>
      </c>
      <c r="D1301" s="123" t="s">
        <v>566</v>
      </c>
      <c r="E1301" s="123" t="s">
        <v>13</v>
      </c>
      <c r="F1301" s="123" t="s">
        <v>13</v>
      </c>
      <c r="G1301" s="7">
        <v>757.61144977599997</v>
      </c>
      <c r="H1301" s="123" t="s">
        <v>54</v>
      </c>
    </row>
    <row r="1302" spans="1:8" hidden="1">
      <c r="A1302" s="7">
        <v>1997</v>
      </c>
      <c r="B1302" s="123" t="s">
        <v>537</v>
      </c>
      <c r="C1302" s="123" t="s">
        <v>553</v>
      </c>
      <c r="D1302" s="123" t="s">
        <v>554</v>
      </c>
      <c r="E1302" s="123" t="s">
        <v>13</v>
      </c>
      <c r="F1302" s="123" t="s">
        <v>13</v>
      </c>
      <c r="G1302" s="7"/>
      <c r="H1302" s="123" t="s">
        <v>54</v>
      </c>
    </row>
    <row r="1303" spans="1:8">
      <c r="A1303" s="7">
        <v>1997</v>
      </c>
      <c r="B1303" s="123" t="s">
        <v>537</v>
      </c>
      <c r="C1303" s="123" t="s">
        <v>553</v>
      </c>
      <c r="D1303" s="123" t="s">
        <v>555</v>
      </c>
      <c r="E1303" s="123" t="s">
        <v>13</v>
      </c>
      <c r="F1303" s="123" t="s">
        <v>13</v>
      </c>
      <c r="G1303" s="7">
        <v>0</v>
      </c>
      <c r="H1303" s="123" t="s">
        <v>54</v>
      </c>
    </row>
    <row r="1304" spans="1:8">
      <c r="A1304" s="7">
        <v>1997</v>
      </c>
      <c r="B1304" s="123" t="s">
        <v>537</v>
      </c>
      <c r="C1304" s="123" t="s">
        <v>553</v>
      </c>
      <c r="D1304" s="123" t="s">
        <v>560</v>
      </c>
      <c r="E1304" s="123" t="s">
        <v>13</v>
      </c>
      <c r="F1304" s="123" t="s">
        <v>13</v>
      </c>
      <c r="G1304" s="7">
        <v>0</v>
      </c>
      <c r="H1304" s="123" t="s">
        <v>54</v>
      </c>
    </row>
    <row r="1305" spans="1:8">
      <c r="A1305" s="7">
        <v>1997</v>
      </c>
      <c r="B1305" s="123" t="s">
        <v>537</v>
      </c>
      <c r="C1305" s="123" t="s">
        <v>553</v>
      </c>
      <c r="D1305" s="123" t="s">
        <v>559</v>
      </c>
      <c r="E1305" s="123" t="s">
        <v>13</v>
      </c>
      <c r="F1305" s="123" t="s">
        <v>13</v>
      </c>
      <c r="G1305" s="7">
        <v>0</v>
      </c>
      <c r="H1305" s="123" t="s">
        <v>54</v>
      </c>
    </row>
    <row r="1306" spans="1:8">
      <c r="A1306" s="7">
        <v>1997</v>
      </c>
      <c r="B1306" s="123" t="s">
        <v>537</v>
      </c>
      <c r="C1306" s="123" t="s">
        <v>553</v>
      </c>
      <c r="D1306" s="123" t="s">
        <v>188</v>
      </c>
      <c r="E1306" s="123" t="s">
        <v>13</v>
      </c>
      <c r="F1306" s="123" t="s">
        <v>13</v>
      </c>
      <c r="G1306" s="7">
        <v>82.814903999999999</v>
      </c>
      <c r="H1306" s="123" t="s">
        <v>54</v>
      </c>
    </row>
    <row r="1307" spans="1:8" hidden="1">
      <c r="A1307" s="7">
        <v>1997</v>
      </c>
      <c r="B1307" s="123" t="s">
        <v>537</v>
      </c>
      <c r="C1307" s="123" t="s">
        <v>553</v>
      </c>
      <c r="D1307" s="123" t="s">
        <v>571</v>
      </c>
      <c r="E1307" s="123" t="s">
        <v>13</v>
      </c>
      <c r="F1307" s="123" t="s">
        <v>13</v>
      </c>
      <c r="G1307" s="7"/>
      <c r="H1307" s="123" t="s">
        <v>54</v>
      </c>
    </row>
    <row r="1308" spans="1:8" hidden="1">
      <c r="A1308" s="7">
        <v>1997</v>
      </c>
      <c r="B1308" s="123" t="s">
        <v>537</v>
      </c>
      <c r="C1308" s="123" t="s">
        <v>553</v>
      </c>
      <c r="D1308" s="123" t="s">
        <v>573</v>
      </c>
      <c r="E1308" s="123" t="s">
        <v>13</v>
      </c>
      <c r="F1308" s="123" t="s">
        <v>13</v>
      </c>
      <c r="G1308" s="7"/>
      <c r="H1308" s="123" t="s">
        <v>54</v>
      </c>
    </row>
    <row r="1309" spans="1:8" hidden="1">
      <c r="A1309" s="7">
        <v>1997</v>
      </c>
      <c r="B1309" s="123" t="s">
        <v>537</v>
      </c>
      <c r="C1309" s="123" t="s">
        <v>553</v>
      </c>
      <c r="D1309" s="123" t="s">
        <v>558</v>
      </c>
      <c r="E1309" s="123" t="s">
        <v>13</v>
      </c>
      <c r="F1309" s="123" t="s">
        <v>13</v>
      </c>
      <c r="G1309" s="7"/>
      <c r="H1309" s="123" t="s">
        <v>54</v>
      </c>
    </row>
    <row r="1310" spans="1:8" hidden="1">
      <c r="A1310" s="7">
        <v>1997</v>
      </c>
      <c r="B1310" s="123" t="s">
        <v>537</v>
      </c>
      <c r="C1310" s="123" t="s">
        <v>553</v>
      </c>
      <c r="D1310" s="123" t="s">
        <v>191</v>
      </c>
      <c r="E1310" s="123" t="s">
        <v>13</v>
      </c>
      <c r="F1310" s="123" t="s">
        <v>13</v>
      </c>
      <c r="G1310" s="7"/>
      <c r="H1310" s="123" t="s">
        <v>54</v>
      </c>
    </row>
    <row r="1311" spans="1:8" hidden="1">
      <c r="A1311" s="7">
        <v>1997</v>
      </c>
      <c r="B1311" s="123" t="s">
        <v>537</v>
      </c>
      <c r="C1311" s="123" t="s">
        <v>553</v>
      </c>
      <c r="D1311" s="123" t="s">
        <v>561</v>
      </c>
      <c r="E1311" s="123" t="s">
        <v>13</v>
      </c>
      <c r="F1311" s="123" t="s">
        <v>13</v>
      </c>
      <c r="G1311" s="7"/>
      <c r="H1311" s="123" t="s">
        <v>54</v>
      </c>
    </row>
    <row r="1312" spans="1:8">
      <c r="A1312" s="7">
        <v>1997</v>
      </c>
      <c r="B1312" s="123" t="s">
        <v>537</v>
      </c>
      <c r="C1312" s="123" t="s">
        <v>564</v>
      </c>
      <c r="D1312" s="123" t="s">
        <v>180</v>
      </c>
      <c r="E1312" s="123" t="s">
        <v>13</v>
      </c>
      <c r="F1312" s="123" t="s">
        <v>13</v>
      </c>
      <c r="G1312" s="7">
        <v>19173.4506</v>
      </c>
      <c r="H1312" s="123" t="s">
        <v>54</v>
      </c>
    </row>
    <row r="1313" spans="1:8">
      <c r="A1313" s="7">
        <v>1997</v>
      </c>
      <c r="B1313" s="123" t="s">
        <v>537</v>
      </c>
      <c r="C1313" s="123" t="s">
        <v>556</v>
      </c>
      <c r="D1313" s="123" t="s">
        <v>557</v>
      </c>
      <c r="E1313" s="123" t="s">
        <v>13</v>
      </c>
      <c r="F1313" s="123" t="s">
        <v>13</v>
      </c>
      <c r="G1313" s="7">
        <v>10862.240582361999</v>
      </c>
      <c r="H1313" s="123" t="s">
        <v>54</v>
      </c>
    </row>
    <row r="1314" spans="1:8">
      <c r="A1314" s="7">
        <v>1997</v>
      </c>
      <c r="B1314" s="123" t="s">
        <v>537</v>
      </c>
      <c r="C1314" s="123" t="s">
        <v>562</v>
      </c>
      <c r="D1314" s="123" t="s">
        <v>563</v>
      </c>
      <c r="E1314" s="123" t="s">
        <v>13</v>
      </c>
      <c r="F1314" s="123" t="s">
        <v>13</v>
      </c>
      <c r="G1314" s="7">
        <v>4289.2862016380004</v>
      </c>
      <c r="H1314" s="123" t="s">
        <v>54</v>
      </c>
    </row>
    <row r="1315" spans="1:8">
      <c r="A1315" s="7">
        <v>1997</v>
      </c>
      <c r="B1315" s="123" t="s">
        <v>537</v>
      </c>
      <c r="C1315" s="123" t="s">
        <v>565</v>
      </c>
      <c r="D1315" s="123" t="s">
        <v>500</v>
      </c>
      <c r="E1315" s="123" t="s">
        <v>13</v>
      </c>
      <c r="F1315" s="123" t="s">
        <v>13</v>
      </c>
      <c r="G1315" s="7">
        <v>1969.5544560000001</v>
      </c>
      <c r="H1315" s="123" t="s">
        <v>54</v>
      </c>
    </row>
    <row r="1316" spans="1:8" hidden="1">
      <c r="A1316" s="7">
        <v>1997</v>
      </c>
      <c r="B1316" s="123" t="s">
        <v>537</v>
      </c>
      <c r="C1316" s="123" t="s">
        <v>585</v>
      </c>
      <c r="D1316" s="123" t="s">
        <v>183</v>
      </c>
      <c r="E1316" s="123" t="s">
        <v>13</v>
      </c>
      <c r="F1316" s="123" t="s">
        <v>13</v>
      </c>
      <c r="G1316" s="7"/>
      <c r="H1316" s="123" t="s">
        <v>54</v>
      </c>
    </row>
    <row r="1317" spans="1:8" hidden="1">
      <c r="A1317" s="7">
        <v>1997</v>
      </c>
      <c r="B1317" s="123" t="s">
        <v>642</v>
      </c>
      <c r="C1317" s="123" t="s">
        <v>642</v>
      </c>
      <c r="D1317" s="123" t="s">
        <v>642</v>
      </c>
      <c r="E1317" s="123" t="s">
        <v>13</v>
      </c>
      <c r="F1317" s="123" t="s">
        <v>13</v>
      </c>
      <c r="G1317" s="7"/>
      <c r="H1317" s="123" t="s">
        <v>54</v>
      </c>
    </row>
    <row r="1318" spans="1:8" hidden="1">
      <c r="A1318" s="7">
        <v>1998</v>
      </c>
      <c r="B1318" s="123" t="s">
        <v>586</v>
      </c>
      <c r="C1318" s="123" t="s">
        <v>586</v>
      </c>
      <c r="D1318" s="123" t="s">
        <v>596</v>
      </c>
      <c r="E1318" s="123" t="s">
        <v>13</v>
      </c>
      <c r="F1318" s="123" t="s">
        <v>13</v>
      </c>
      <c r="G1318" s="7"/>
      <c r="H1318" s="123" t="s">
        <v>54</v>
      </c>
    </row>
    <row r="1319" spans="1:8">
      <c r="A1319" s="7">
        <v>1998</v>
      </c>
      <c r="B1319" s="123" t="s">
        <v>586</v>
      </c>
      <c r="C1319" s="123" t="s">
        <v>586</v>
      </c>
      <c r="D1319" s="123" t="s">
        <v>87</v>
      </c>
      <c r="E1319" s="123" t="s">
        <v>13</v>
      </c>
      <c r="F1319" s="123" t="s">
        <v>13</v>
      </c>
      <c r="G1319" s="7">
        <v>547.298496</v>
      </c>
      <c r="H1319" s="123" t="s">
        <v>54</v>
      </c>
    </row>
    <row r="1320" spans="1:8">
      <c r="A1320" s="7">
        <v>1998</v>
      </c>
      <c r="B1320" s="123" t="s">
        <v>586</v>
      </c>
      <c r="C1320" s="123" t="s">
        <v>586</v>
      </c>
      <c r="D1320" s="123" t="s">
        <v>88</v>
      </c>
      <c r="E1320" s="123" t="s">
        <v>13</v>
      </c>
      <c r="F1320" s="123" t="s">
        <v>13</v>
      </c>
      <c r="G1320" s="7">
        <v>-262.84730400000001</v>
      </c>
      <c r="H1320" s="123" t="s">
        <v>54</v>
      </c>
    </row>
    <row r="1321" spans="1:8" hidden="1">
      <c r="A1321" s="7">
        <v>1998</v>
      </c>
      <c r="B1321" s="123" t="s">
        <v>586</v>
      </c>
      <c r="C1321" s="123" t="s">
        <v>586</v>
      </c>
      <c r="D1321" s="123" t="s">
        <v>587</v>
      </c>
      <c r="E1321" s="123" t="s">
        <v>13</v>
      </c>
      <c r="F1321" s="123" t="s">
        <v>13</v>
      </c>
      <c r="G1321" s="7"/>
      <c r="H1321" s="123" t="s">
        <v>54</v>
      </c>
    </row>
    <row r="1322" spans="1:8" hidden="1">
      <c r="A1322" s="7">
        <v>1998</v>
      </c>
      <c r="B1322" s="123" t="s">
        <v>586</v>
      </c>
      <c r="C1322" s="123" t="s">
        <v>586</v>
      </c>
      <c r="D1322" s="123" t="s">
        <v>597</v>
      </c>
      <c r="E1322" s="123" t="s">
        <v>13</v>
      </c>
      <c r="F1322" s="123" t="s">
        <v>13</v>
      </c>
      <c r="G1322" s="7"/>
      <c r="H1322" s="123" t="s">
        <v>54</v>
      </c>
    </row>
    <row r="1323" spans="1:8">
      <c r="A1323" s="7">
        <v>1998</v>
      </c>
      <c r="B1323" s="123" t="s">
        <v>598</v>
      </c>
      <c r="C1323" s="123" t="s">
        <v>598</v>
      </c>
      <c r="D1323" s="123" t="s">
        <v>598</v>
      </c>
      <c r="E1323" s="123" t="s">
        <v>13</v>
      </c>
      <c r="F1323" s="123" t="s">
        <v>13</v>
      </c>
      <c r="G1323" s="7">
        <v>284.45119199999999</v>
      </c>
      <c r="H1323" s="123" t="s">
        <v>54</v>
      </c>
    </row>
    <row r="1324" spans="1:8">
      <c r="A1324" s="7">
        <v>1998</v>
      </c>
      <c r="B1324" s="123" t="s">
        <v>599</v>
      </c>
      <c r="C1324" s="123" t="s">
        <v>599</v>
      </c>
      <c r="D1324" s="123" t="s">
        <v>599</v>
      </c>
      <c r="E1324" s="123" t="s">
        <v>13</v>
      </c>
      <c r="F1324" s="123" t="s">
        <v>13</v>
      </c>
      <c r="G1324" s="7">
        <v>284.45119199999999</v>
      </c>
      <c r="H1324" s="123" t="s">
        <v>54</v>
      </c>
    </row>
    <row r="1325" spans="1:8" hidden="1">
      <c r="A1325" s="7">
        <v>1998</v>
      </c>
      <c r="B1325" s="123" t="s">
        <v>588</v>
      </c>
      <c r="C1325" s="123" t="s">
        <v>588</v>
      </c>
      <c r="D1325" s="123" t="s">
        <v>589</v>
      </c>
      <c r="E1325" s="123" t="s">
        <v>13</v>
      </c>
      <c r="F1325" s="123" t="s">
        <v>13</v>
      </c>
      <c r="G1325" s="7"/>
      <c r="H1325" s="123" t="s">
        <v>54</v>
      </c>
    </row>
    <row r="1326" spans="1:8" hidden="1">
      <c r="A1326" s="7">
        <v>1998</v>
      </c>
      <c r="B1326" s="123" t="s">
        <v>588</v>
      </c>
      <c r="C1326" s="123" t="s">
        <v>588</v>
      </c>
      <c r="D1326" s="123" t="s">
        <v>591</v>
      </c>
      <c r="E1326" s="123" t="s">
        <v>13</v>
      </c>
      <c r="F1326" s="123" t="s">
        <v>13</v>
      </c>
      <c r="G1326" s="7"/>
      <c r="H1326" s="123" t="s">
        <v>54</v>
      </c>
    </row>
    <row r="1327" spans="1:8">
      <c r="A1327" s="7">
        <v>1998</v>
      </c>
      <c r="B1327" s="123" t="s">
        <v>588</v>
      </c>
      <c r="C1327" s="123" t="s">
        <v>588</v>
      </c>
      <c r="D1327" s="123" t="s">
        <v>600</v>
      </c>
      <c r="E1327" s="123" t="s">
        <v>13</v>
      </c>
      <c r="F1327" s="123" t="s">
        <v>13</v>
      </c>
      <c r="G1327" s="7">
        <v>-1415.054664</v>
      </c>
      <c r="H1327" s="123" t="s">
        <v>54</v>
      </c>
    </row>
    <row r="1328" spans="1:8" hidden="1">
      <c r="A1328" s="7">
        <v>1998</v>
      </c>
      <c r="B1328" s="123" t="s">
        <v>588</v>
      </c>
      <c r="C1328" s="123" t="s">
        <v>588</v>
      </c>
      <c r="D1328" s="123" t="s">
        <v>601</v>
      </c>
      <c r="E1328" s="123" t="s">
        <v>13</v>
      </c>
      <c r="F1328" s="123" t="s">
        <v>13</v>
      </c>
      <c r="G1328" s="7"/>
      <c r="H1328" s="123" t="s">
        <v>54</v>
      </c>
    </row>
    <row r="1329" spans="1:8">
      <c r="A1329" s="7">
        <v>1998</v>
      </c>
      <c r="B1329" s="123" t="s">
        <v>588</v>
      </c>
      <c r="C1329" s="123" t="s">
        <v>588</v>
      </c>
      <c r="D1329" s="123" t="s">
        <v>592</v>
      </c>
      <c r="E1329" s="123" t="s">
        <v>13</v>
      </c>
      <c r="F1329" s="123" t="s">
        <v>13</v>
      </c>
      <c r="G1329" s="7">
        <v>-360.06479999999999</v>
      </c>
      <c r="H1329" s="123" t="s">
        <v>54</v>
      </c>
    </row>
    <row r="1330" spans="1:8">
      <c r="A1330" s="7">
        <v>1998</v>
      </c>
      <c r="B1330" s="123" t="s">
        <v>588</v>
      </c>
      <c r="C1330" s="123" t="s">
        <v>588</v>
      </c>
      <c r="D1330" s="123" t="s">
        <v>602</v>
      </c>
      <c r="E1330" s="123" t="s">
        <v>13</v>
      </c>
      <c r="F1330" s="123" t="s">
        <v>13</v>
      </c>
      <c r="G1330" s="7">
        <v>69784.158888000005</v>
      </c>
      <c r="H1330" s="123" t="s">
        <v>54</v>
      </c>
    </row>
    <row r="1331" spans="1:8">
      <c r="A1331" s="7">
        <v>1998</v>
      </c>
      <c r="B1331" s="123" t="s">
        <v>588</v>
      </c>
      <c r="C1331" s="123" t="s">
        <v>588</v>
      </c>
      <c r="D1331" s="123" t="s">
        <v>603</v>
      </c>
      <c r="E1331" s="123" t="s">
        <v>13</v>
      </c>
      <c r="F1331" s="123" t="s">
        <v>13</v>
      </c>
      <c r="G1331" s="7">
        <v>1483.4669759999999</v>
      </c>
      <c r="H1331" s="123" t="s">
        <v>54</v>
      </c>
    </row>
    <row r="1332" spans="1:8">
      <c r="A1332" s="7">
        <v>1998</v>
      </c>
      <c r="B1332" s="123" t="s">
        <v>588</v>
      </c>
      <c r="C1332" s="123" t="s">
        <v>588</v>
      </c>
      <c r="D1332" s="123" t="s">
        <v>604</v>
      </c>
      <c r="E1332" s="123" t="s">
        <v>13</v>
      </c>
      <c r="F1332" s="123" t="s">
        <v>13</v>
      </c>
      <c r="G1332" s="7">
        <v>982.97690399999999</v>
      </c>
      <c r="H1332" s="123" t="s">
        <v>54</v>
      </c>
    </row>
    <row r="1333" spans="1:8" hidden="1">
      <c r="A1333" s="7">
        <v>1998</v>
      </c>
      <c r="B1333" s="123" t="s">
        <v>588</v>
      </c>
      <c r="C1333" s="123" t="s">
        <v>588</v>
      </c>
      <c r="D1333" s="123" t="s">
        <v>605</v>
      </c>
      <c r="E1333" s="123" t="s">
        <v>13</v>
      </c>
      <c r="F1333" s="123" t="s">
        <v>13</v>
      </c>
      <c r="G1333" s="7"/>
      <c r="H1333" s="123" t="s">
        <v>54</v>
      </c>
    </row>
    <row r="1334" spans="1:8" hidden="1">
      <c r="A1334" s="7">
        <v>1998</v>
      </c>
      <c r="B1334" s="123" t="s">
        <v>588</v>
      </c>
      <c r="C1334" s="123" t="s">
        <v>588</v>
      </c>
      <c r="D1334" s="123" t="s">
        <v>606</v>
      </c>
      <c r="E1334" s="123" t="s">
        <v>13</v>
      </c>
      <c r="F1334" s="123" t="s">
        <v>13</v>
      </c>
      <c r="G1334" s="7"/>
      <c r="H1334" s="123" t="s">
        <v>54</v>
      </c>
    </row>
    <row r="1335" spans="1:8">
      <c r="A1335" s="7">
        <v>1998</v>
      </c>
      <c r="B1335" s="123" t="s">
        <v>607</v>
      </c>
      <c r="C1335" s="123" t="s">
        <v>607</v>
      </c>
      <c r="D1335" s="123" t="s">
        <v>608</v>
      </c>
      <c r="E1335" s="123" t="s">
        <v>13</v>
      </c>
      <c r="F1335" s="123" t="s">
        <v>13</v>
      </c>
      <c r="G1335" s="7">
        <v>3906.7030800000002</v>
      </c>
      <c r="H1335" s="123" t="s">
        <v>54</v>
      </c>
    </row>
    <row r="1336" spans="1:8" hidden="1">
      <c r="A1336" s="7">
        <v>1998</v>
      </c>
      <c r="B1336" s="123" t="s">
        <v>607</v>
      </c>
      <c r="C1336" s="123" t="s">
        <v>607</v>
      </c>
      <c r="D1336" s="123" t="s">
        <v>609</v>
      </c>
      <c r="E1336" s="123" t="s">
        <v>13</v>
      </c>
      <c r="F1336" s="123" t="s">
        <v>13</v>
      </c>
      <c r="G1336" s="7"/>
      <c r="H1336" s="123" t="s">
        <v>54</v>
      </c>
    </row>
    <row r="1337" spans="1:8" hidden="1">
      <c r="A1337" s="7">
        <v>1998</v>
      </c>
      <c r="B1337" s="123" t="s">
        <v>607</v>
      </c>
      <c r="C1337" s="123" t="s">
        <v>607</v>
      </c>
      <c r="D1337" s="123" t="s">
        <v>610</v>
      </c>
      <c r="E1337" s="123" t="s">
        <v>13</v>
      </c>
      <c r="F1337" s="123" t="s">
        <v>13</v>
      </c>
      <c r="G1337" s="7"/>
      <c r="H1337" s="123" t="s">
        <v>54</v>
      </c>
    </row>
    <row r="1338" spans="1:8">
      <c r="A1338" s="7">
        <v>1998</v>
      </c>
      <c r="B1338" s="123" t="s">
        <v>530</v>
      </c>
      <c r="C1338" s="123" t="s">
        <v>530</v>
      </c>
      <c r="D1338" s="123" t="s">
        <v>530</v>
      </c>
      <c r="E1338" s="123" t="s">
        <v>13</v>
      </c>
      <c r="F1338" s="123" t="s">
        <v>13</v>
      </c>
      <c r="G1338" s="7">
        <v>-11050.388712</v>
      </c>
      <c r="H1338" s="123" t="s">
        <v>54</v>
      </c>
    </row>
    <row r="1339" spans="1:8">
      <c r="A1339" s="7">
        <v>1998</v>
      </c>
      <c r="B1339" s="123" t="s">
        <v>611</v>
      </c>
      <c r="C1339" s="123" t="s">
        <v>611</v>
      </c>
      <c r="D1339" s="123" t="s">
        <v>611</v>
      </c>
      <c r="E1339" s="123" t="s">
        <v>13</v>
      </c>
      <c r="F1339" s="123" t="s">
        <v>13</v>
      </c>
      <c r="G1339" s="7">
        <v>63616.248864000001</v>
      </c>
      <c r="H1339" s="123" t="s">
        <v>54</v>
      </c>
    </row>
    <row r="1340" spans="1:8">
      <c r="A1340" s="7">
        <v>1998</v>
      </c>
      <c r="B1340" s="123" t="s">
        <v>537</v>
      </c>
      <c r="C1340" s="123" t="s">
        <v>538</v>
      </c>
      <c r="D1340" s="123" t="s">
        <v>539</v>
      </c>
      <c r="E1340" s="123" t="s">
        <v>13</v>
      </c>
      <c r="F1340" s="123" t="s">
        <v>13</v>
      </c>
      <c r="G1340" s="7">
        <v>1471.3107040340001</v>
      </c>
      <c r="H1340" s="123" t="s">
        <v>54</v>
      </c>
    </row>
    <row r="1341" spans="1:8">
      <c r="A1341" s="7">
        <v>1998</v>
      </c>
      <c r="B1341" s="123" t="s">
        <v>537</v>
      </c>
      <c r="C1341" s="123" t="s">
        <v>538</v>
      </c>
      <c r="D1341" s="123" t="s">
        <v>542</v>
      </c>
      <c r="E1341" s="123" t="s">
        <v>13</v>
      </c>
      <c r="F1341" s="123" t="s">
        <v>13</v>
      </c>
      <c r="G1341" s="7">
        <v>5818.6361815170003</v>
      </c>
      <c r="H1341" s="123" t="s">
        <v>54</v>
      </c>
    </row>
    <row r="1342" spans="1:8">
      <c r="A1342" s="7">
        <v>1998</v>
      </c>
      <c r="B1342" s="123" t="s">
        <v>537</v>
      </c>
      <c r="C1342" s="123" t="s">
        <v>538</v>
      </c>
      <c r="D1342" s="123" t="s">
        <v>543</v>
      </c>
      <c r="E1342" s="123" t="s">
        <v>13</v>
      </c>
      <c r="F1342" s="123" t="s">
        <v>13</v>
      </c>
      <c r="G1342" s="7">
        <v>651.58100203699996</v>
      </c>
      <c r="H1342" s="123" t="s">
        <v>54</v>
      </c>
    </row>
    <row r="1343" spans="1:8">
      <c r="A1343" s="7">
        <v>1998</v>
      </c>
      <c r="B1343" s="123" t="s">
        <v>537</v>
      </c>
      <c r="C1343" s="123" t="s">
        <v>538</v>
      </c>
      <c r="D1343" s="123" t="s">
        <v>544</v>
      </c>
      <c r="E1343" s="123" t="s">
        <v>13</v>
      </c>
      <c r="F1343" s="123" t="s">
        <v>13</v>
      </c>
      <c r="G1343" s="7">
        <v>1085.9450801789999</v>
      </c>
      <c r="H1343" s="123" t="s">
        <v>54</v>
      </c>
    </row>
    <row r="1344" spans="1:8">
      <c r="A1344" s="7">
        <v>1998</v>
      </c>
      <c r="B1344" s="123" t="s">
        <v>537</v>
      </c>
      <c r="C1344" s="123" t="s">
        <v>538</v>
      </c>
      <c r="D1344" s="123" t="s">
        <v>545</v>
      </c>
      <c r="E1344" s="123" t="s">
        <v>13</v>
      </c>
      <c r="F1344" s="123" t="s">
        <v>13</v>
      </c>
      <c r="G1344" s="7">
        <v>1010.886476418</v>
      </c>
      <c r="H1344" s="123" t="s">
        <v>54</v>
      </c>
    </row>
    <row r="1345" spans="1:8">
      <c r="A1345" s="7">
        <v>1998</v>
      </c>
      <c r="B1345" s="123" t="s">
        <v>537</v>
      </c>
      <c r="C1345" s="123" t="s">
        <v>538</v>
      </c>
      <c r="D1345" s="123" t="s">
        <v>546</v>
      </c>
      <c r="E1345" s="123" t="s">
        <v>13</v>
      </c>
      <c r="F1345" s="123" t="s">
        <v>13</v>
      </c>
      <c r="G1345" s="7">
        <v>4276.096698798</v>
      </c>
      <c r="H1345" s="123" t="s">
        <v>54</v>
      </c>
    </row>
    <row r="1346" spans="1:8">
      <c r="A1346" s="7">
        <v>1998</v>
      </c>
      <c r="B1346" s="123" t="s">
        <v>537</v>
      </c>
      <c r="C1346" s="123" t="s">
        <v>538</v>
      </c>
      <c r="D1346" s="123" t="s">
        <v>547</v>
      </c>
      <c r="E1346" s="123" t="s">
        <v>13</v>
      </c>
      <c r="F1346" s="123" t="s">
        <v>13</v>
      </c>
      <c r="G1346" s="7">
        <v>1222.539218161</v>
      </c>
      <c r="H1346" s="123" t="s">
        <v>54</v>
      </c>
    </row>
    <row r="1347" spans="1:8">
      <c r="A1347" s="7">
        <v>1998</v>
      </c>
      <c r="B1347" s="123" t="s">
        <v>537</v>
      </c>
      <c r="C1347" s="123" t="s">
        <v>538</v>
      </c>
      <c r="D1347" s="123" t="s">
        <v>548</v>
      </c>
      <c r="E1347" s="123" t="s">
        <v>13</v>
      </c>
      <c r="F1347" s="123" t="s">
        <v>13</v>
      </c>
      <c r="G1347" s="7">
        <v>1878.292043895</v>
      </c>
      <c r="H1347" s="123" t="s">
        <v>54</v>
      </c>
    </row>
    <row r="1348" spans="1:8">
      <c r="A1348" s="7">
        <v>1998</v>
      </c>
      <c r="B1348" s="123" t="s">
        <v>537</v>
      </c>
      <c r="C1348" s="123" t="s">
        <v>538</v>
      </c>
      <c r="D1348" s="123" t="s">
        <v>550</v>
      </c>
      <c r="E1348" s="123" t="s">
        <v>13</v>
      </c>
      <c r="F1348" s="123" t="s">
        <v>13</v>
      </c>
      <c r="G1348" s="7">
        <v>1704.3225301800001</v>
      </c>
      <c r="H1348" s="123" t="s">
        <v>54</v>
      </c>
    </row>
    <row r="1349" spans="1:8">
      <c r="A1349" s="7">
        <v>1998</v>
      </c>
      <c r="B1349" s="123" t="s">
        <v>537</v>
      </c>
      <c r="C1349" s="123" t="s">
        <v>538</v>
      </c>
      <c r="D1349" s="123" t="s">
        <v>551</v>
      </c>
      <c r="E1349" s="123" t="s">
        <v>13</v>
      </c>
      <c r="F1349" s="123" t="s">
        <v>13</v>
      </c>
      <c r="G1349" s="7">
        <v>651.93822732800004</v>
      </c>
      <c r="H1349" s="123" t="s">
        <v>54</v>
      </c>
    </row>
    <row r="1350" spans="1:8">
      <c r="A1350" s="7">
        <v>1998</v>
      </c>
      <c r="B1350" s="123" t="s">
        <v>537</v>
      </c>
      <c r="C1350" s="123" t="s">
        <v>538</v>
      </c>
      <c r="D1350" s="123" t="s">
        <v>552</v>
      </c>
      <c r="E1350" s="123" t="s">
        <v>13</v>
      </c>
      <c r="F1350" s="123" t="s">
        <v>13</v>
      </c>
      <c r="G1350" s="7">
        <v>3751.4883677829998</v>
      </c>
      <c r="H1350" s="123" t="s">
        <v>54</v>
      </c>
    </row>
    <row r="1351" spans="1:8">
      <c r="A1351" s="7">
        <v>1998</v>
      </c>
      <c r="B1351" s="123" t="s">
        <v>537</v>
      </c>
      <c r="C1351" s="123" t="s">
        <v>538</v>
      </c>
      <c r="D1351" s="123" t="s">
        <v>567</v>
      </c>
      <c r="E1351" s="123" t="s">
        <v>13</v>
      </c>
      <c r="F1351" s="123" t="s">
        <v>13</v>
      </c>
      <c r="G1351" s="7">
        <v>379.59428048299998</v>
      </c>
      <c r="H1351" s="123" t="s">
        <v>54</v>
      </c>
    </row>
    <row r="1352" spans="1:8">
      <c r="A1352" s="7">
        <v>1998</v>
      </c>
      <c r="B1352" s="123" t="s">
        <v>537</v>
      </c>
      <c r="C1352" s="123" t="s">
        <v>538</v>
      </c>
      <c r="D1352" s="123" t="s">
        <v>568</v>
      </c>
      <c r="E1352" s="123" t="s">
        <v>13</v>
      </c>
      <c r="F1352" s="123" t="s">
        <v>13</v>
      </c>
      <c r="G1352" s="7">
        <v>824.71801865299994</v>
      </c>
      <c r="H1352" s="123" t="s">
        <v>54</v>
      </c>
    </row>
    <row r="1353" spans="1:8">
      <c r="A1353" s="7">
        <v>1998</v>
      </c>
      <c r="B1353" s="123" t="s">
        <v>537</v>
      </c>
      <c r="C1353" s="123" t="s">
        <v>538</v>
      </c>
      <c r="D1353" s="123" t="s">
        <v>566</v>
      </c>
      <c r="E1353" s="123" t="s">
        <v>13</v>
      </c>
      <c r="F1353" s="123" t="s">
        <v>13</v>
      </c>
      <c r="G1353" s="7">
        <v>790.44354653400001</v>
      </c>
      <c r="H1353" s="123" t="s">
        <v>54</v>
      </c>
    </row>
    <row r="1354" spans="1:8" hidden="1">
      <c r="A1354" s="7">
        <v>1998</v>
      </c>
      <c r="B1354" s="123" t="s">
        <v>537</v>
      </c>
      <c r="C1354" s="123" t="s">
        <v>553</v>
      </c>
      <c r="D1354" s="123" t="s">
        <v>554</v>
      </c>
      <c r="E1354" s="123" t="s">
        <v>13</v>
      </c>
      <c r="F1354" s="123" t="s">
        <v>13</v>
      </c>
      <c r="G1354" s="7"/>
      <c r="H1354" s="123" t="s">
        <v>54</v>
      </c>
    </row>
    <row r="1355" spans="1:8">
      <c r="A1355" s="7">
        <v>1998</v>
      </c>
      <c r="B1355" s="123" t="s">
        <v>537</v>
      </c>
      <c r="C1355" s="123" t="s">
        <v>553</v>
      </c>
      <c r="D1355" s="123" t="s">
        <v>555</v>
      </c>
      <c r="E1355" s="123" t="s">
        <v>13</v>
      </c>
      <c r="F1355" s="123" t="s">
        <v>13</v>
      </c>
      <c r="G1355" s="7">
        <v>0</v>
      </c>
      <c r="H1355" s="123" t="s">
        <v>54</v>
      </c>
    </row>
    <row r="1356" spans="1:8">
      <c r="A1356" s="7">
        <v>1998</v>
      </c>
      <c r="B1356" s="123" t="s">
        <v>537</v>
      </c>
      <c r="C1356" s="123" t="s">
        <v>553</v>
      </c>
      <c r="D1356" s="123" t="s">
        <v>560</v>
      </c>
      <c r="E1356" s="123" t="s">
        <v>13</v>
      </c>
      <c r="F1356" s="123" t="s">
        <v>13</v>
      </c>
      <c r="G1356" s="7">
        <v>0</v>
      </c>
      <c r="H1356" s="123" t="s">
        <v>54</v>
      </c>
    </row>
    <row r="1357" spans="1:8">
      <c r="A1357" s="7">
        <v>1998</v>
      </c>
      <c r="B1357" s="123" t="s">
        <v>537</v>
      </c>
      <c r="C1357" s="123" t="s">
        <v>553</v>
      </c>
      <c r="D1357" s="123" t="s">
        <v>559</v>
      </c>
      <c r="E1357" s="123" t="s">
        <v>13</v>
      </c>
      <c r="F1357" s="123" t="s">
        <v>13</v>
      </c>
      <c r="G1357" s="7">
        <v>0</v>
      </c>
      <c r="H1357" s="123" t="s">
        <v>54</v>
      </c>
    </row>
    <row r="1358" spans="1:8">
      <c r="A1358" s="7">
        <v>1998</v>
      </c>
      <c r="B1358" s="123" t="s">
        <v>537</v>
      </c>
      <c r="C1358" s="123" t="s">
        <v>553</v>
      </c>
      <c r="D1358" s="123" t="s">
        <v>188</v>
      </c>
      <c r="E1358" s="123" t="s">
        <v>13</v>
      </c>
      <c r="F1358" s="123" t="s">
        <v>13</v>
      </c>
      <c r="G1358" s="7">
        <v>86.415552000000005</v>
      </c>
      <c r="H1358" s="123" t="s">
        <v>54</v>
      </c>
    </row>
    <row r="1359" spans="1:8" hidden="1">
      <c r="A1359" s="7">
        <v>1998</v>
      </c>
      <c r="B1359" s="123" t="s">
        <v>537</v>
      </c>
      <c r="C1359" s="123" t="s">
        <v>553</v>
      </c>
      <c r="D1359" s="123" t="s">
        <v>571</v>
      </c>
      <c r="E1359" s="123" t="s">
        <v>13</v>
      </c>
      <c r="F1359" s="123" t="s">
        <v>13</v>
      </c>
      <c r="G1359" s="7"/>
      <c r="H1359" s="123" t="s">
        <v>54</v>
      </c>
    </row>
    <row r="1360" spans="1:8" hidden="1">
      <c r="A1360" s="7">
        <v>1998</v>
      </c>
      <c r="B1360" s="123" t="s">
        <v>537</v>
      </c>
      <c r="C1360" s="123" t="s">
        <v>553</v>
      </c>
      <c r="D1360" s="123" t="s">
        <v>573</v>
      </c>
      <c r="E1360" s="123" t="s">
        <v>13</v>
      </c>
      <c r="F1360" s="123" t="s">
        <v>13</v>
      </c>
      <c r="G1360" s="7"/>
      <c r="H1360" s="123" t="s">
        <v>54</v>
      </c>
    </row>
    <row r="1361" spans="1:8" hidden="1">
      <c r="A1361" s="7">
        <v>1998</v>
      </c>
      <c r="B1361" s="123" t="s">
        <v>537</v>
      </c>
      <c r="C1361" s="123" t="s">
        <v>553</v>
      </c>
      <c r="D1361" s="123" t="s">
        <v>558</v>
      </c>
      <c r="E1361" s="123" t="s">
        <v>13</v>
      </c>
      <c r="F1361" s="123" t="s">
        <v>13</v>
      </c>
      <c r="G1361" s="7"/>
      <c r="H1361" s="123" t="s">
        <v>54</v>
      </c>
    </row>
    <row r="1362" spans="1:8" hidden="1">
      <c r="A1362" s="7">
        <v>1998</v>
      </c>
      <c r="B1362" s="123" t="s">
        <v>537</v>
      </c>
      <c r="C1362" s="123" t="s">
        <v>553</v>
      </c>
      <c r="D1362" s="123" t="s">
        <v>191</v>
      </c>
      <c r="E1362" s="123" t="s">
        <v>13</v>
      </c>
      <c r="F1362" s="123" t="s">
        <v>13</v>
      </c>
      <c r="G1362" s="7"/>
      <c r="H1362" s="123" t="s">
        <v>54</v>
      </c>
    </row>
    <row r="1363" spans="1:8" hidden="1">
      <c r="A1363" s="7">
        <v>1998</v>
      </c>
      <c r="B1363" s="123" t="s">
        <v>537</v>
      </c>
      <c r="C1363" s="123" t="s">
        <v>553</v>
      </c>
      <c r="D1363" s="123" t="s">
        <v>561</v>
      </c>
      <c r="E1363" s="123" t="s">
        <v>13</v>
      </c>
      <c r="F1363" s="123" t="s">
        <v>13</v>
      </c>
      <c r="G1363" s="7"/>
      <c r="H1363" s="123" t="s">
        <v>54</v>
      </c>
    </row>
    <row r="1364" spans="1:8">
      <c r="A1364" s="7">
        <v>1998</v>
      </c>
      <c r="B1364" s="123" t="s">
        <v>537</v>
      </c>
      <c r="C1364" s="123" t="s">
        <v>564</v>
      </c>
      <c r="D1364" s="123" t="s">
        <v>180</v>
      </c>
      <c r="E1364" s="123" t="s">
        <v>13</v>
      </c>
      <c r="F1364" s="123" t="s">
        <v>13</v>
      </c>
      <c r="G1364" s="7">
        <v>19843.171128000002</v>
      </c>
      <c r="H1364" s="123" t="s">
        <v>54</v>
      </c>
    </row>
    <row r="1365" spans="1:8">
      <c r="A1365" s="7">
        <v>1998</v>
      </c>
      <c r="B1365" s="123" t="s">
        <v>537</v>
      </c>
      <c r="C1365" s="123" t="s">
        <v>556</v>
      </c>
      <c r="D1365" s="123" t="s">
        <v>557</v>
      </c>
      <c r="E1365" s="123" t="s">
        <v>13</v>
      </c>
      <c r="F1365" s="123" t="s">
        <v>13</v>
      </c>
      <c r="G1365" s="7">
        <v>11603.082561245001</v>
      </c>
      <c r="H1365" s="123" t="s">
        <v>54</v>
      </c>
    </row>
    <row r="1366" spans="1:8">
      <c r="A1366" s="7">
        <v>1998</v>
      </c>
      <c r="B1366" s="123" t="s">
        <v>537</v>
      </c>
      <c r="C1366" s="123" t="s">
        <v>562</v>
      </c>
      <c r="D1366" s="123" t="s">
        <v>563</v>
      </c>
      <c r="E1366" s="123" t="s">
        <v>13</v>
      </c>
      <c r="F1366" s="123" t="s">
        <v>13</v>
      </c>
      <c r="G1366" s="7">
        <v>4581.8301987550003</v>
      </c>
      <c r="H1366" s="123" t="s">
        <v>54</v>
      </c>
    </row>
    <row r="1367" spans="1:8">
      <c r="A1367" s="7">
        <v>1998</v>
      </c>
      <c r="B1367" s="123" t="s">
        <v>537</v>
      </c>
      <c r="C1367" s="123" t="s">
        <v>565</v>
      </c>
      <c r="D1367" s="123" t="s">
        <v>500</v>
      </c>
      <c r="E1367" s="123" t="s">
        <v>13</v>
      </c>
      <c r="F1367" s="123" t="s">
        <v>13</v>
      </c>
      <c r="G1367" s="7">
        <v>2091.9764879999998</v>
      </c>
      <c r="H1367" s="123" t="s">
        <v>54</v>
      </c>
    </row>
    <row r="1368" spans="1:8" hidden="1">
      <c r="A1368" s="7">
        <v>1998</v>
      </c>
      <c r="B1368" s="123" t="s">
        <v>537</v>
      </c>
      <c r="C1368" s="123" t="s">
        <v>585</v>
      </c>
      <c r="D1368" s="123" t="s">
        <v>183</v>
      </c>
      <c r="E1368" s="123" t="s">
        <v>13</v>
      </c>
      <c r="F1368" s="123" t="s">
        <v>13</v>
      </c>
      <c r="G1368" s="7"/>
      <c r="H1368" s="123" t="s">
        <v>54</v>
      </c>
    </row>
    <row r="1369" spans="1:8" hidden="1">
      <c r="A1369" s="7">
        <v>1998</v>
      </c>
      <c r="B1369" s="123" t="s">
        <v>642</v>
      </c>
      <c r="C1369" s="123" t="s">
        <v>642</v>
      </c>
      <c r="D1369" s="123" t="s">
        <v>642</v>
      </c>
      <c r="E1369" s="123" t="s">
        <v>13</v>
      </c>
      <c r="F1369" s="123" t="s">
        <v>13</v>
      </c>
      <c r="G1369" s="7"/>
      <c r="H1369" s="123" t="s">
        <v>54</v>
      </c>
    </row>
    <row r="1370" spans="1:8" hidden="1">
      <c r="A1370" s="7">
        <v>1999</v>
      </c>
      <c r="B1370" s="123" t="s">
        <v>586</v>
      </c>
      <c r="C1370" s="123" t="s">
        <v>586</v>
      </c>
      <c r="D1370" s="123" t="s">
        <v>596</v>
      </c>
      <c r="E1370" s="123" t="s">
        <v>13</v>
      </c>
      <c r="F1370" s="123" t="s">
        <v>13</v>
      </c>
      <c r="G1370" s="7"/>
      <c r="H1370" s="123" t="s">
        <v>54</v>
      </c>
    </row>
    <row r="1371" spans="1:8">
      <c r="A1371" s="7">
        <v>1999</v>
      </c>
      <c r="B1371" s="123" t="s">
        <v>586</v>
      </c>
      <c r="C1371" s="123" t="s">
        <v>586</v>
      </c>
      <c r="D1371" s="123" t="s">
        <v>87</v>
      </c>
      <c r="E1371" s="123" t="s">
        <v>13</v>
      </c>
      <c r="F1371" s="123" t="s">
        <v>13</v>
      </c>
      <c r="G1371" s="7">
        <v>1044.1879200000001</v>
      </c>
      <c r="H1371" s="123" t="s">
        <v>54</v>
      </c>
    </row>
    <row r="1372" spans="1:8">
      <c r="A1372" s="7">
        <v>1999</v>
      </c>
      <c r="B1372" s="123" t="s">
        <v>586</v>
      </c>
      <c r="C1372" s="123" t="s">
        <v>586</v>
      </c>
      <c r="D1372" s="123" t="s">
        <v>88</v>
      </c>
      <c r="E1372" s="123" t="s">
        <v>13</v>
      </c>
      <c r="F1372" s="123" t="s">
        <v>13</v>
      </c>
      <c r="G1372" s="7">
        <v>-176.43175199999999</v>
      </c>
      <c r="H1372" s="123" t="s">
        <v>54</v>
      </c>
    </row>
    <row r="1373" spans="1:8" hidden="1">
      <c r="A1373" s="7">
        <v>1999</v>
      </c>
      <c r="B1373" s="123" t="s">
        <v>586</v>
      </c>
      <c r="C1373" s="123" t="s">
        <v>586</v>
      </c>
      <c r="D1373" s="123" t="s">
        <v>587</v>
      </c>
      <c r="E1373" s="123" t="s">
        <v>13</v>
      </c>
      <c r="F1373" s="123" t="s">
        <v>13</v>
      </c>
      <c r="G1373" s="7"/>
      <c r="H1373" s="123" t="s">
        <v>54</v>
      </c>
    </row>
    <row r="1374" spans="1:8" hidden="1">
      <c r="A1374" s="7">
        <v>1999</v>
      </c>
      <c r="B1374" s="123" t="s">
        <v>586</v>
      </c>
      <c r="C1374" s="123" t="s">
        <v>586</v>
      </c>
      <c r="D1374" s="123" t="s">
        <v>597</v>
      </c>
      <c r="E1374" s="123" t="s">
        <v>13</v>
      </c>
      <c r="F1374" s="123" t="s">
        <v>13</v>
      </c>
      <c r="G1374" s="7"/>
      <c r="H1374" s="123" t="s">
        <v>54</v>
      </c>
    </row>
    <row r="1375" spans="1:8">
      <c r="A1375" s="7">
        <v>1999</v>
      </c>
      <c r="B1375" s="123" t="s">
        <v>598</v>
      </c>
      <c r="C1375" s="123" t="s">
        <v>598</v>
      </c>
      <c r="D1375" s="123" t="s">
        <v>598</v>
      </c>
      <c r="E1375" s="123" t="s">
        <v>13</v>
      </c>
      <c r="F1375" s="123" t="s">
        <v>13</v>
      </c>
      <c r="G1375" s="7">
        <v>867.756168</v>
      </c>
      <c r="H1375" s="123" t="s">
        <v>54</v>
      </c>
    </row>
    <row r="1376" spans="1:8">
      <c r="A1376" s="7">
        <v>1999</v>
      </c>
      <c r="B1376" s="123" t="s">
        <v>599</v>
      </c>
      <c r="C1376" s="123" t="s">
        <v>599</v>
      </c>
      <c r="D1376" s="123" t="s">
        <v>599</v>
      </c>
      <c r="E1376" s="123" t="s">
        <v>13</v>
      </c>
      <c r="F1376" s="123" t="s">
        <v>13</v>
      </c>
      <c r="G1376" s="7">
        <v>867.756168</v>
      </c>
      <c r="H1376" s="123" t="s">
        <v>54</v>
      </c>
    </row>
    <row r="1377" spans="1:8" hidden="1">
      <c r="A1377" s="7">
        <v>1999</v>
      </c>
      <c r="B1377" s="123" t="s">
        <v>588</v>
      </c>
      <c r="C1377" s="123" t="s">
        <v>588</v>
      </c>
      <c r="D1377" s="123" t="s">
        <v>589</v>
      </c>
      <c r="E1377" s="123" t="s">
        <v>13</v>
      </c>
      <c r="F1377" s="123" t="s">
        <v>13</v>
      </c>
      <c r="G1377" s="7"/>
      <c r="H1377" s="123" t="s">
        <v>54</v>
      </c>
    </row>
    <row r="1378" spans="1:8" hidden="1">
      <c r="A1378" s="7">
        <v>1999</v>
      </c>
      <c r="B1378" s="123" t="s">
        <v>588</v>
      </c>
      <c r="C1378" s="123" t="s">
        <v>588</v>
      </c>
      <c r="D1378" s="123" t="s">
        <v>591</v>
      </c>
      <c r="E1378" s="123" t="s">
        <v>13</v>
      </c>
      <c r="F1378" s="123" t="s">
        <v>13</v>
      </c>
      <c r="G1378" s="7"/>
      <c r="H1378" s="123" t="s">
        <v>54</v>
      </c>
    </row>
    <row r="1379" spans="1:8">
      <c r="A1379" s="7">
        <v>1999</v>
      </c>
      <c r="B1379" s="123" t="s">
        <v>588</v>
      </c>
      <c r="C1379" s="123" t="s">
        <v>588</v>
      </c>
      <c r="D1379" s="123" t="s">
        <v>600</v>
      </c>
      <c r="E1379" s="123" t="s">
        <v>13</v>
      </c>
      <c r="F1379" s="123" t="s">
        <v>13</v>
      </c>
      <c r="G1379" s="7">
        <v>-1321.4378160000001</v>
      </c>
      <c r="H1379" s="123" t="s">
        <v>54</v>
      </c>
    </row>
    <row r="1380" spans="1:8" hidden="1">
      <c r="A1380" s="7">
        <v>1999</v>
      </c>
      <c r="B1380" s="123" t="s">
        <v>588</v>
      </c>
      <c r="C1380" s="123" t="s">
        <v>588</v>
      </c>
      <c r="D1380" s="123" t="s">
        <v>601</v>
      </c>
      <c r="E1380" s="123" t="s">
        <v>13</v>
      </c>
      <c r="F1380" s="123" t="s">
        <v>13</v>
      </c>
      <c r="G1380" s="7"/>
      <c r="H1380" s="123" t="s">
        <v>54</v>
      </c>
    </row>
    <row r="1381" spans="1:8">
      <c r="A1381" s="7">
        <v>1999</v>
      </c>
      <c r="B1381" s="123" t="s">
        <v>588</v>
      </c>
      <c r="C1381" s="123" t="s">
        <v>588</v>
      </c>
      <c r="D1381" s="123" t="s">
        <v>592</v>
      </c>
      <c r="E1381" s="123" t="s">
        <v>13</v>
      </c>
      <c r="F1381" s="123" t="s">
        <v>13</v>
      </c>
      <c r="G1381" s="7">
        <v>-410.47387199999997</v>
      </c>
      <c r="H1381" s="123" t="s">
        <v>54</v>
      </c>
    </row>
    <row r="1382" spans="1:8">
      <c r="A1382" s="7">
        <v>1999</v>
      </c>
      <c r="B1382" s="123" t="s">
        <v>588</v>
      </c>
      <c r="C1382" s="123" t="s">
        <v>588</v>
      </c>
      <c r="D1382" s="123" t="s">
        <v>602</v>
      </c>
      <c r="E1382" s="123" t="s">
        <v>13</v>
      </c>
      <c r="F1382" s="123" t="s">
        <v>13</v>
      </c>
      <c r="G1382" s="7">
        <v>73276.787448000003</v>
      </c>
      <c r="H1382" s="123" t="s">
        <v>54</v>
      </c>
    </row>
    <row r="1383" spans="1:8">
      <c r="A1383" s="7">
        <v>1999</v>
      </c>
      <c r="B1383" s="123" t="s">
        <v>588</v>
      </c>
      <c r="C1383" s="123" t="s">
        <v>588</v>
      </c>
      <c r="D1383" s="123" t="s">
        <v>603</v>
      </c>
      <c r="E1383" s="123" t="s">
        <v>13</v>
      </c>
      <c r="F1383" s="123" t="s">
        <v>13</v>
      </c>
      <c r="G1383" s="7">
        <v>1371.846888</v>
      </c>
      <c r="H1383" s="123" t="s">
        <v>54</v>
      </c>
    </row>
    <row r="1384" spans="1:8">
      <c r="A1384" s="7">
        <v>1999</v>
      </c>
      <c r="B1384" s="123" t="s">
        <v>588</v>
      </c>
      <c r="C1384" s="123" t="s">
        <v>588</v>
      </c>
      <c r="D1384" s="123" t="s">
        <v>604</v>
      </c>
      <c r="E1384" s="123" t="s">
        <v>13</v>
      </c>
      <c r="F1384" s="123" t="s">
        <v>13</v>
      </c>
      <c r="G1384" s="7">
        <v>878.55811200000005</v>
      </c>
      <c r="H1384" s="123" t="s">
        <v>54</v>
      </c>
    </row>
    <row r="1385" spans="1:8" hidden="1">
      <c r="A1385" s="7">
        <v>1999</v>
      </c>
      <c r="B1385" s="123" t="s">
        <v>588</v>
      </c>
      <c r="C1385" s="123" t="s">
        <v>588</v>
      </c>
      <c r="D1385" s="123" t="s">
        <v>605</v>
      </c>
      <c r="E1385" s="123" t="s">
        <v>13</v>
      </c>
      <c r="F1385" s="123" t="s">
        <v>13</v>
      </c>
      <c r="G1385" s="7"/>
      <c r="H1385" s="123" t="s">
        <v>54</v>
      </c>
    </row>
    <row r="1386" spans="1:8" hidden="1">
      <c r="A1386" s="7">
        <v>1999</v>
      </c>
      <c r="B1386" s="123" t="s">
        <v>588</v>
      </c>
      <c r="C1386" s="123" t="s">
        <v>588</v>
      </c>
      <c r="D1386" s="123" t="s">
        <v>606</v>
      </c>
      <c r="E1386" s="123" t="s">
        <v>13</v>
      </c>
      <c r="F1386" s="123" t="s">
        <v>13</v>
      </c>
      <c r="G1386" s="7"/>
      <c r="H1386" s="123" t="s">
        <v>54</v>
      </c>
    </row>
    <row r="1387" spans="1:8">
      <c r="A1387" s="7">
        <v>1999</v>
      </c>
      <c r="B1387" s="123" t="s">
        <v>607</v>
      </c>
      <c r="C1387" s="123" t="s">
        <v>607</v>
      </c>
      <c r="D1387" s="123" t="s">
        <v>608</v>
      </c>
      <c r="E1387" s="123" t="s">
        <v>13</v>
      </c>
      <c r="F1387" s="123" t="s">
        <v>13</v>
      </c>
      <c r="G1387" s="7">
        <v>3723.0700320000001</v>
      </c>
      <c r="H1387" s="123" t="s">
        <v>54</v>
      </c>
    </row>
    <row r="1388" spans="1:8" hidden="1">
      <c r="A1388" s="7">
        <v>1999</v>
      </c>
      <c r="B1388" s="123" t="s">
        <v>607</v>
      </c>
      <c r="C1388" s="123" t="s">
        <v>607</v>
      </c>
      <c r="D1388" s="123" t="s">
        <v>609</v>
      </c>
      <c r="E1388" s="123" t="s">
        <v>13</v>
      </c>
      <c r="F1388" s="123" t="s">
        <v>13</v>
      </c>
      <c r="G1388" s="7"/>
      <c r="H1388" s="123" t="s">
        <v>54</v>
      </c>
    </row>
    <row r="1389" spans="1:8" hidden="1">
      <c r="A1389" s="7">
        <v>1999</v>
      </c>
      <c r="B1389" s="123" t="s">
        <v>607</v>
      </c>
      <c r="C1389" s="123" t="s">
        <v>607</v>
      </c>
      <c r="D1389" s="123" t="s">
        <v>610</v>
      </c>
      <c r="E1389" s="123" t="s">
        <v>13</v>
      </c>
      <c r="F1389" s="123" t="s">
        <v>13</v>
      </c>
      <c r="G1389" s="7"/>
      <c r="H1389" s="123" t="s">
        <v>54</v>
      </c>
    </row>
    <row r="1390" spans="1:8">
      <c r="A1390" s="7">
        <v>1999</v>
      </c>
      <c r="B1390" s="123" t="s">
        <v>530</v>
      </c>
      <c r="C1390" s="123" t="s">
        <v>530</v>
      </c>
      <c r="D1390" s="123" t="s">
        <v>530</v>
      </c>
      <c r="E1390" s="123" t="s">
        <v>13</v>
      </c>
      <c r="F1390" s="123" t="s">
        <v>13</v>
      </c>
      <c r="G1390" s="7">
        <v>-10683.122616000001</v>
      </c>
      <c r="H1390" s="123" t="s">
        <v>54</v>
      </c>
    </row>
    <row r="1391" spans="1:8">
      <c r="A1391" s="7">
        <v>1999</v>
      </c>
      <c r="B1391" s="123" t="s">
        <v>611</v>
      </c>
      <c r="C1391" s="123" t="s">
        <v>611</v>
      </c>
      <c r="D1391" s="123" t="s">
        <v>611</v>
      </c>
      <c r="E1391" s="123" t="s">
        <v>13</v>
      </c>
      <c r="F1391" s="123" t="s">
        <v>13</v>
      </c>
      <c r="G1391" s="7">
        <v>67702.984343999997</v>
      </c>
      <c r="H1391" s="123" t="s">
        <v>54</v>
      </c>
    </row>
    <row r="1392" spans="1:8">
      <c r="A1392" s="7">
        <v>1999</v>
      </c>
      <c r="B1392" s="123" t="s">
        <v>537</v>
      </c>
      <c r="C1392" s="123" t="s">
        <v>538</v>
      </c>
      <c r="D1392" s="123" t="s">
        <v>539</v>
      </c>
      <c r="E1392" s="123" t="s">
        <v>13</v>
      </c>
      <c r="F1392" s="123" t="s">
        <v>13</v>
      </c>
      <c r="G1392" s="7">
        <v>1508.777940358</v>
      </c>
      <c r="H1392" s="123" t="s">
        <v>54</v>
      </c>
    </row>
    <row r="1393" spans="1:8">
      <c r="A1393" s="7">
        <v>1999</v>
      </c>
      <c r="B1393" s="123" t="s">
        <v>537</v>
      </c>
      <c r="C1393" s="123" t="s">
        <v>538</v>
      </c>
      <c r="D1393" s="123" t="s">
        <v>542</v>
      </c>
      <c r="E1393" s="123" t="s">
        <v>13</v>
      </c>
      <c r="F1393" s="123" t="s">
        <v>13</v>
      </c>
      <c r="G1393" s="7">
        <v>5966.808974865</v>
      </c>
      <c r="H1393" s="123" t="s">
        <v>54</v>
      </c>
    </row>
    <row r="1394" spans="1:8">
      <c r="A1394" s="7">
        <v>1999</v>
      </c>
      <c r="B1394" s="123" t="s">
        <v>537</v>
      </c>
      <c r="C1394" s="123" t="s">
        <v>538</v>
      </c>
      <c r="D1394" s="123" t="s">
        <v>543</v>
      </c>
      <c r="E1394" s="123" t="s">
        <v>13</v>
      </c>
      <c r="F1394" s="123" t="s">
        <v>13</v>
      </c>
      <c r="G1394" s="7">
        <v>668.17364920600005</v>
      </c>
      <c r="H1394" s="123" t="s">
        <v>54</v>
      </c>
    </row>
    <row r="1395" spans="1:8">
      <c r="A1395" s="7">
        <v>1999</v>
      </c>
      <c r="B1395" s="123" t="s">
        <v>537</v>
      </c>
      <c r="C1395" s="123" t="s">
        <v>538</v>
      </c>
      <c r="D1395" s="123" t="s">
        <v>544</v>
      </c>
      <c r="E1395" s="123" t="s">
        <v>13</v>
      </c>
      <c r="F1395" s="123" t="s">
        <v>13</v>
      </c>
      <c r="G1395" s="7">
        <v>1113.5988998949999</v>
      </c>
      <c r="H1395" s="123" t="s">
        <v>54</v>
      </c>
    </row>
    <row r="1396" spans="1:8">
      <c r="A1396" s="7">
        <v>1999</v>
      </c>
      <c r="B1396" s="123" t="s">
        <v>537</v>
      </c>
      <c r="C1396" s="123" t="s">
        <v>538</v>
      </c>
      <c r="D1396" s="123" t="s">
        <v>545</v>
      </c>
      <c r="E1396" s="123" t="s">
        <v>13</v>
      </c>
      <c r="F1396" s="123" t="s">
        <v>13</v>
      </c>
      <c r="G1396" s="7">
        <v>1036.6289130120001</v>
      </c>
      <c r="H1396" s="123" t="s">
        <v>54</v>
      </c>
    </row>
    <row r="1397" spans="1:8">
      <c r="A1397" s="7">
        <v>1999</v>
      </c>
      <c r="B1397" s="123" t="s">
        <v>537</v>
      </c>
      <c r="C1397" s="123" t="s">
        <v>538</v>
      </c>
      <c r="D1397" s="123" t="s">
        <v>546</v>
      </c>
      <c r="E1397" s="123" t="s">
        <v>13</v>
      </c>
      <c r="F1397" s="123" t="s">
        <v>13</v>
      </c>
      <c r="G1397" s="7">
        <v>4384.9884000009997</v>
      </c>
      <c r="H1397" s="123" t="s">
        <v>54</v>
      </c>
    </row>
    <row r="1398" spans="1:8">
      <c r="A1398" s="7">
        <v>1999</v>
      </c>
      <c r="B1398" s="123" t="s">
        <v>537</v>
      </c>
      <c r="C1398" s="123" t="s">
        <v>538</v>
      </c>
      <c r="D1398" s="123" t="s">
        <v>547</v>
      </c>
      <c r="E1398" s="123" t="s">
        <v>13</v>
      </c>
      <c r="F1398" s="123" t="s">
        <v>13</v>
      </c>
      <c r="G1398" s="7">
        <v>1253.67143631</v>
      </c>
      <c r="H1398" s="123" t="s">
        <v>54</v>
      </c>
    </row>
    <row r="1399" spans="1:8">
      <c r="A1399" s="7">
        <v>1999</v>
      </c>
      <c r="B1399" s="123" t="s">
        <v>537</v>
      </c>
      <c r="C1399" s="123" t="s">
        <v>538</v>
      </c>
      <c r="D1399" s="123" t="s">
        <v>548</v>
      </c>
      <c r="E1399" s="123" t="s">
        <v>13</v>
      </c>
      <c r="F1399" s="123" t="s">
        <v>13</v>
      </c>
      <c r="G1399" s="7">
        <v>1926.12314558</v>
      </c>
      <c r="H1399" s="123" t="s">
        <v>54</v>
      </c>
    </row>
    <row r="1400" spans="1:8">
      <c r="A1400" s="7">
        <v>1999</v>
      </c>
      <c r="B1400" s="123" t="s">
        <v>537</v>
      </c>
      <c r="C1400" s="123" t="s">
        <v>538</v>
      </c>
      <c r="D1400" s="123" t="s">
        <v>550</v>
      </c>
      <c r="E1400" s="123" t="s">
        <v>13</v>
      </c>
      <c r="F1400" s="123" t="s">
        <v>13</v>
      </c>
      <c r="G1400" s="7">
        <v>1747.7234616329999</v>
      </c>
      <c r="H1400" s="123" t="s">
        <v>54</v>
      </c>
    </row>
    <row r="1401" spans="1:8">
      <c r="A1401" s="7">
        <v>1999</v>
      </c>
      <c r="B1401" s="123" t="s">
        <v>537</v>
      </c>
      <c r="C1401" s="123" t="s">
        <v>538</v>
      </c>
      <c r="D1401" s="123" t="s">
        <v>551</v>
      </c>
      <c r="E1401" s="123" t="s">
        <v>13</v>
      </c>
      <c r="F1401" s="123" t="s">
        <v>13</v>
      </c>
      <c r="G1401" s="7">
        <v>668.53997131400001</v>
      </c>
      <c r="H1401" s="123" t="s">
        <v>54</v>
      </c>
    </row>
    <row r="1402" spans="1:8">
      <c r="A1402" s="7">
        <v>1999</v>
      </c>
      <c r="B1402" s="123" t="s">
        <v>537</v>
      </c>
      <c r="C1402" s="123" t="s">
        <v>538</v>
      </c>
      <c r="D1402" s="123" t="s">
        <v>552</v>
      </c>
      <c r="E1402" s="123" t="s">
        <v>13</v>
      </c>
      <c r="F1402" s="123" t="s">
        <v>13</v>
      </c>
      <c r="G1402" s="7">
        <v>3847.0208075720002</v>
      </c>
      <c r="H1402" s="123" t="s">
        <v>54</v>
      </c>
    </row>
    <row r="1403" spans="1:8">
      <c r="A1403" s="7">
        <v>1999</v>
      </c>
      <c r="B1403" s="123" t="s">
        <v>537</v>
      </c>
      <c r="C1403" s="123" t="s">
        <v>538</v>
      </c>
      <c r="D1403" s="123" t="s">
        <v>567</v>
      </c>
      <c r="E1403" s="123" t="s">
        <v>13</v>
      </c>
      <c r="F1403" s="123" t="s">
        <v>13</v>
      </c>
      <c r="G1403" s="7">
        <v>389.26072862000001</v>
      </c>
      <c r="H1403" s="123" t="s">
        <v>54</v>
      </c>
    </row>
    <row r="1404" spans="1:8">
      <c r="A1404" s="7">
        <v>1999</v>
      </c>
      <c r="B1404" s="123" t="s">
        <v>537</v>
      </c>
      <c r="C1404" s="123" t="s">
        <v>538</v>
      </c>
      <c r="D1404" s="123" t="s">
        <v>568</v>
      </c>
      <c r="E1404" s="123" t="s">
        <v>13</v>
      </c>
      <c r="F1404" s="123" t="s">
        <v>13</v>
      </c>
      <c r="G1404" s="7">
        <v>845.71963634099995</v>
      </c>
      <c r="H1404" s="123" t="s">
        <v>54</v>
      </c>
    </row>
    <row r="1405" spans="1:8">
      <c r="A1405" s="7">
        <v>1999</v>
      </c>
      <c r="B1405" s="123" t="s">
        <v>537</v>
      </c>
      <c r="C1405" s="123" t="s">
        <v>538</v>
      </c>
      <c r="D1405" s="123" t="s">
        <v>566</v>
      </c>
      <c r="E1405" s="123" t="s">
        <v>13</v>
      </c>
      <c r="F1405" s="123" t="s">
        <v>13</v>
      </c>
      <c r="G1405" s="7">
        <v>823.27564329300003</v>
      </c>
      <c r="H1405" s="123" t="s">
        <v>54</v>
      </c>
    </row>
    <row r="1406" spans="1:8" hidden="1">
      <c r="A1406" s="7">
        <v>1999</v>
      </c>
      <c r="B1406" s="123" t="s">
        <v>537</v>
      </c>
      <c r="C1406" s="123" t="s">
        <v>553</v>
      </c>
      <c r="D1406" s="123" t="s">
        <v>554</v>
      </c>
      <c r="E1406" s="123" t="s">
        <v>13</v>
      </c>
      <c r="F1406" s="123" t="s">
        <v>13</v>
      </c>
      <c r="G1406" s="7"/>
      <c r="H1406" s="123" t="s">
        <v>54</v>
      </c>
    </row>
    <row r="1407" spans="1:8">
      <c r="A1407" s="7">
        <v>1999</v>
      </c>
      <c r="B1407" s="123" t="s">
        <v>537</v>
      </c>
      <c r="C1407" s="123" t="s">
        <v>553</v>
      </c>
      <c r="D1407" s="123" t="s">
        <v>555</v>
      </c>
      <c r="E1407" s="123" t="s">
        <v>13</v>
      </c>
      <c r="F1407" s="123" t="s">
        <v>13</v>
      </c>
      <c r="G1407" s="7">
        <v>0</v>
      </c>
      <c r="H1407" s="123" t="s">
        <v>54</v>
      </c>
    </row>
    <row r="1408" spans="1:8">
      <c r="A1408" s="7">
        <v>1999</v>
      </c>
      <c r="B1408" s="123" t="s">
        <v>537</v>
      </c>
      <c r="C1408" s="123" t="s">
        <v>553</v>
      </c>
      <c r="D1408" s="123" t="s">
        <v>560</v>
      </c>
      <c r="E1408" s="123" t="s">
        <v>13</v>
      </c>
      <c r="F1408" s="123" t="s">
        <v>13</v>
      </c>
      <c r="G1408" s="7">
        <v>0</v>
      </c>
      <c r="H1408" s="123" t="s">
        <v>54</v>
      </c>
    </row>
    <row r="1409" spans="1:8">
      <c r="A1409" s="7">
        <v>1999</v>
      </c>
      <c r="B1409" s="123" t="s">
        <v>537</v>
      </c>
      <c r="C1409" s="123" t="s">
        <v>553</v>
      </c>
      <c r="D1409" s="123" t="s">
        <v>559</v>
      </c>
      <c r="E1409" s="123" t="s">
        <v>13</v>
      </c>
      <c r="F1409" s="123" t="s">
        <v>13</v>
      </c>
      <c r="G1409" s="7">
        <v>0</v>
      </c>
      <c r="H1409" s="123" t="s">
        <v>54</v>
      </c>
    </row>
    <row r="1410" spans="1:8">
      <c r="A1410" s="7">
        <v>1999</v>
      </c>
      <c r="B1410" s="123" t="s">
        <v>537</v>
      </c>
      <c r="C1410" s="123" t="s">
        <v>553</v>
      </c>
      <c r="D1410" s="123" t="s">
        <v>188</v>
      </c>
      <c r="E1410" s="123" t="s">
        <v>13</v>
      </c>
      <c r="F1410" s="123" t="s">
        <v>13</v>
      </c>
      <c r="G1410" s="7">
        <v>90.016199999999998</v>
      </c>
      <c r="H1410" s="123" t="s">
        <v>54</v>
      </c>
    </row>
    <row r="1411" spans="1:8" hidden="1">
      <c r="A1411" s="7">
        <v>1999</v>
      </c>
      <c r="B1411" s="123" t="s">
        <v>537</v>
      </c>
      <c r="C1411" s="123" t="s">
        <v>553</v>
      </c>
      <c r="D1411" s="123" t="s">
        <v>571</v>
      </c>
      <c r="E1411" s="123" t="s">
        <v>13</v>
      </c>
      <c r="F1411" s="123" t="s">
        <v>13</v>
      </c>
      <c r="G1411" s="7"/>
      <c r="H1411" s="123" t="s">
        <v>54</v>
      </c>
    </row>
    <row r="1412" spans="1:8" hidden="1">
      <c r="A1412" s="7">
        <v>1999</v>
      </c>
      <c r="B1412" s="123" t="s">
        <v>537</v>
      </c>
      <c r="C1412" s="123" t="s">
        <v>553</v>
      </c>
      <c r="D1412" s="123" t="s">
        <v>573</v>
      </c>
      <c r="E1412" s="123" t="s">
        <v>13</v>
      </c>
      <c r="F1412" s="123" t="s">
        <v>13</v>
      </c>
      <c r="G1412" s="7"/>
      <c r="H1412" s="123" t="s">
        <v>54</v>
      </c>
    </row>
    <row r="1413" spans="1:8" hidden="1">
      <c r="A1413" s="7">
        <v>1999</v>
      </c>
      <c r="B1413" s="123" t="s">
        <v>537</v>
      </c>
      <c r="C1413" s="123" t="s">
        <v>553</v>
      </c>
      <c r="D1413" s="123" t="s">
        <v>558</v>
      </c>
      <c r="E1413" s="123" t="s">
        <v>13</v>
      </c>
      <c r="F1413" s="123" t="s">
        <v>13</v>
      </c>
      <c r="G1413" s="7"/>
      <c r="H1413" s="123" t="s">
        <v>54</v>
      </c>
    </row>
    <row r="1414" spans="1:8" hidden="1">
      <c r="A1414" s="7">
        <v>1999</v>
      </c>
      <c r="B1414" s="123" t="s">
        <v>537</v>
      </c>
      <c r="C1414" s="123" t="s">
        <v>553</v>
      </c>
      <c r="D1414" s="123" t="s">
        <v>191</v>
      </c>
      <c r="E1414" s="123" t="s">
        <v>13</v>
      </c>
      <c r="F1414" s="123" t="s">
        <v>13</v>
      </c>
      <c r="G1414" s="7"/>
      <c r="H1414" s="123" t="s">
        <v>54</v>
      </c>
    </row>
    <row r="1415" spans="1:8" hidden="1">
      <c r="A1415" s="7">
        <v>1999</v>
      </c>
      <c r="B1415" s="123" t="s">
        <v>537</v>
      </c>
      <c r="C1415" s="123" t="s">
        <v>553</v>
      </c>
      <c r="D1415" s="123" t="s">
        <v>561</v>
      </c>
      <c r="E1415" s="123" t="s">
        <v>13</v>
      </c>
      <c r="F1415" s="123" t="s">
        <v>13</v>
      </c>
      <c r="G1415" s="7"/>
      <c r="H1415" s="123" t="s">
        <v>54</v>
      </c>
    </row>
    <row r="1416" spans="1:8">
      <c r="A1416" s="7">
        <v>1999</v>
      </c>
      <c r="B1416" s="123" t="s">
        <v>537</v>
      </c>
      <c r="C1416" s="123" t="s">
        <v>564</v>
      </c>
      <c r="D1416" s="123" t="s">
        <v>180</v>
      </c>
      <c r="E1416" s="123" t="s">
        <v>13</v>
      </c>
      <c r="F1416" s="123" t="s">
        <v>13</v>
      </c>
      <c r="G1416" s="7">
        <v>21636.293831999999</v>
      </c>
      <c r="H1416" s="123" t="s">
        <v>54</v>
      </c>
    </row>
    <row r="1417" spans="1:8">
      <c r="A1417" s="7">
        <v>1999</v>
      </c>
      <c r="B1417" s="123" t="s">
        <v>537</v>
      </c>
      <c r="C1417" s="123" t="s">
        <v>556</v>
      </c>
      <c r="D1417" s="123" t="s">
        <v>557</v>
      </c>
      <c r="E1417" s="123" t="s">
        <v>13</v>
      </c>
      <c r="F1417" s="123" t="s">
        <v>13</v>
      </c>
      <c r="G1417" s="7">
        <v>12942.793317481999</v>
      </c>
      <c r="H1417" s="123" t="s">
        <v>54</v>
      </c>
    </row>
    <row r="1418" spans="1:8">
      <c r="A1418" s="7">
        <v>1999</v>
      </c>
      <c r="B1418" s="123" t="s">
        <v>537</v>
      </c>
      <c r="C1418" s="123" t="s">
        <v>562</v>
      </c>
      <c r="D1418" s="123" t="s">
        <v>563</v>
      </c>
      <c r="E1418" s="123" t="s">
        <v>13</v>
      </c>
      <c r="F1418" s="123" t="s">
        <v>13</v>
      </c>
      <c r="G1418" s="7">
        <v>5110.8557545180001</v>
      </c>
      <c r="H1418" s="123" t="s">
        <v>54</v>
      </c>
    </row>
    <row r="1419" spans="1:8">
      <c r="A1419" s="7">
        <v>1999</v>
      </c>
      <c r="B1419" s="123" t="s">
        <v>537</v>
      </c>
      <c r="C1419" s="123" t="s">
        <v>565</v>
      </c>
      <c r="D1419" s="123" t="s">
        <v>500</v>
      </c>
      <c r="E1419" s="123" t="s">
        <v>13</v>
      </c>
      <c r="F1419" s="123" t="s">
        <v>13</v>
      </c>
      <c r="G1419" s="7">
        <v>1926.3466800000001</v>
      </c>
      <c r="H1419" s="123" t="s">
        <v>54</v>
      </c>
    </row>
    <row r="1420" spans="1:8" hidden="1">
      <c r="A1420" s="7">
        <v>1999</v>
      </c>
      <c r="B1420" s="123" t="s">
        <v>537</v>
      </c>
      <c r="C1420" s="123" t="s">
        <v>585</v>
      </c>
      <c r="D1420" s="123" t="s">
        <v>183</v>
      </c>
      <c r="E1420" s="123" t="s">
        <v>13</v>
      </c>
      <c r="F1420" s="123" t="s">
        <v>13</v>
      </c>
      <c r="G1420" s="7"/>
      <c r="H1420" s="123" t="s">
        <v>54</v>
      </c>
    </row>
    <row r="1421" spans="1:8" hidden="1">
      <c r="A1421" s="7">
        <v>1999</v>
      </c>
      <c r="B1421" s="123" t="s">
        <v>642</v>
      </c>
      <c r="C1421" s="123" t="s">
        <v>642</v>
      </c>
      <c r="D1421" s="123" t="s">
        <v>642</v>
      </c>
      <c r="E1421" s="123" t="s">
        <v>13</v>
      </c>
      <c r="F1421" s="123" t="s">
        <v>13</v>
      </c>
      <c r="G1421" s="7"/>
      <c r="H1421" s="123" t="s">
        <v>54</v>
      </c>
    </row>
    <row r="1422" spans="1:8" hidden="1">
      <c r="A1422" s="7">
        <v>2000</v>
      </c>
      <c r="B1422" s="123" t="s">
        <v>586</v>
      </c>
      <c r="C1422" s="123" t="s">
        <v>586</v>
      </c>
      <c r="D1422" s="123" t="s">
        <v>596</v>
      </c>
      <c r="E1422" s="123" t="s">
        <v>13</v>
      </c>
      <c r="F1422" s="123" t="s">
        <v>13</v>
      </c>
      <c r="G1422" s="7"/>
      <c r="H1422" s="123" t="s">
        <v>54</v>
      </c>
    </row>
    <row r="1423" spans="1:8">
      <c r="A1423" s="7">
        <v>2000</v>
      </c>
      <c r="B1423" s="123" t="s">
        <v>586</v>
      </c>
      <c r="C1423" s="123" t="s">
        <v>586</v>
      </c>
      <c r="D1423" s="123" t="s">
        <v>87</v>
      </c>
      <c r="E1423" s="123" t="s">
        <v>13</v>
      </c>
      <c r="F1423" s="123" t="s">
        <v>13</v>
      </c>
      <c r="G1423" s="7">
        <v>608.50951199999997</v>
      </c>
      <c r="H1423" s="123" t="s">
        <v>54</v>
      </c>
    </row>
    <row r="1424" spans="1:8">
      <c r="A1424" s="7">
        <v>2000</v>
      </c>
      <c r="B1424" s="123" t="s">
        <v>586</v>
      </c>
      <c r="C1424" s="123" t="s">
        <v>586</v>
      </c>
      <c r="D1424" s="123" t="s">
        <v>88</v>
      </c>
      <c r="E1424" s="123" t="s">
        <v>13</v>
      </c>
      <c r="F1424" s="123" t="s">
        <v>13</v>
      </c>
      <c r="G1424" s="7">
        <v>-255.64600799999999</v>
      </c>
      <c r="H1424" s="123" t="s">
        <v>54</v>
      </c>
    </row>
    <row r="1425" spans="1:8" hidden="1">
      <c r="A1425" s="7">
        <v>2000</v>
      </c>
      <c r="B1425" s="123" t="s">
        <v>586</v>
      </c>
      <c r="C1425" s="123" t="s">
        <v>586</v>
      </c>
      <c r="D1425" s="123" t="s">
        <v>587</v>
      </c>
      <c r="E1425" s="123" t="s">
        <v>13</v>
      </c>
      <c r="F1425" s="123" t="s">
        <v>13</v>
      </c>
      <c r="G1425" s="7"/>
      <c r="H1425" s="123" t="s">
        <v>54</v>
      </c>
    </row>
    <row r="1426" spans="1:8" hidden="1">
      <c r="A1426" s="7">
        <v>2000</v>
      </c>
      <c r="B1426" s="123" t="s">
        <v>586</v>
      </c>
      <c r="C1426" s="123" t="s">
        <v>586</v>
      </c>
      <c r="D1426" s="123" t="s">
        <v>597</v>
      </c>
      <c r="E1426" s="123" t="s">
        <v>13</v>
      </c>
      <c r="F1426" s="123" t="s">
        <v>13</v>
      </c>
      <c r="G1426" s="7"/>
      <c r="H1426" s="123" t="s">
        <v>54</v>
      </c>
    </row>
    <row r="1427" spans="1:8">
      <c r="A1427" s="7">
        <v>2000</v>
      </c>
      <c r="B1427" s="123" t="s">
        <v>598</v>
      </c>
      <c r="C1427" s="123" t="s">
        <v>598</v>
      </c>
      <c r="D1427" s="123" t="s">
        <v>598</v>
      </c>
      <c r="E1427" s="123" t="s">
        <v>13</v>
      </c>
      <c r="F1427" s="123" t="s">
        <v>13</v>
      </c>
      <c r="G1427" s="7">
        <v>352.86350399999998</v>
      </c>
      <c r="H1427" s="123" t="s">
        <v>54</v>
      </c>
    </row>
    <row r="1428" spans="1:8">
      <c r="A1428" s="7">
        <v>2000</v>
      </c>
      <c r="B1428" s="123" t="s">
        <v>599</v>
      </c>
      <c r="C1428" s="123" t="s">
        <v>599</v>
      </c>
      <c r="D1428" s="123" t="s">
        <v>599</v>
      </c>
      <c r="E1428" s="123" t="s">
        <v>13</v>
      </c>
      <c r="F1428" s="123" t="s">
        <v>13</v>
      </c>
      <c r="G1428" s="7">
        <v>352.86350399999998</v>
      </c>
      <c r="H1428" s="123" t="s">
        <v>54</v>
      </c>
    </row>
    <row r="1429" spans="1:8" hidden="1">
      <c r="A1429" s="7">
        <v>2000</v>
      </c>
      <c r="B1429" s="123" t="s">
        <v>588</v>
      </c>
      <c r="C1429" s="123" t="s">
        <v>588</v>
      </c>
      <c r="D1429" s="123" t="s">
        <v>589</v>
      </c>
      <c r="E1429" s="123" t="s">
        <v>13</v>
      </c>
      <c r="F1429" s="123" t="s">
        <v>13</v>
      </c>
      <c r="G1429" s="7"/>
      <c r="H1429" s="123" t="s">
        <v>54</v>
      </c>
    </row>
    <row r="1430" spans="1:8" hidden="1">
      <c r="A1430" s="7">
        <v>2000</v>
      </c>
      <c r="B1430" s="123" t="s">
        <v>588</v>
      </c>
      <c r="C1430" s="123" t="s">
        <v>588</v>
      </c>
      <c r="D1430" s="123" t="s">
        <v>591</v>
      </c>
      <c r="E1430" s="123" t="s">
        <v>13</v>
      </c>
      <c r="F1430" s="123" t="s">
        <v>13</v>
      </c>
      <c r="G1430" s="7"/>
      <c r="H1430" s="123" t="s">
        <v>54</v>
      </c>
    </row>
    <row r="1431" spans="1:8">
      <c r="A1431" s="7">
        <v>2000</v>
      </c>
      <c r="B1431" s="123" t="s">
        <v>588</v>
      </c>
      <c r="C1431" s="123" t="s">
        <v>588</v>
      </c>
      <c r="D1431" s="123" t="s">
        <v>600</v>
      </c>
      <c r="E1431" s="123" t="s">
        <v>13</v>
      </c>
      <c r="F1431" s="123" t="s">
        <v>13</v>
      </c>
      <c r="G1431" s="7">
        <v>-1616.6909519999999</v>
      </c>
      <c r="H1431" s="123" t="s">
        <v>54</v>
      </c>
    </row>
    <row r="1432" spans="1:8" hidden="1">
      <c r="A1432" s="7">
        <v>2000</v>
      </c>
      <c r="B1432" s="123" t="s">
        <v>588</v>
      </c>
      <c r="C1432" s="123" t="s">
        <v>588</v>
      </c>
      <c r="D1432" s="123" t="s">
        <v>601</v>
      </c>
      <c r="E1432" s="123" t="s">
        <v>13</v>
      </c>
      <c r="F1432" s="123" t="s">
        <v>13</v>
      </c>
      <c r="G1432" s="7"/>
      <c r="H1432" s="123" t="s">
        <v>54</v>
      </c>
    </row>
    <row r="1433" spans="1:8">
      <c r="A1433" s="7">
        <v>2000</v>
      </c>
      <c r="B1433" s="123" t="s">
        <v>588</v>
      </c>
      <c r="C1433" s="123" t="s">
        <v>588</v>
      </c>
      <c r="D1433" s="123" t="s">
        <v>592</v>
      </c>
      <c r="E1433" s="123" t="s">
        <v>13</v>
      </c>
      <c r="F1433" s="123" t="s">
        <v>13</v>
      </c>
      <c r="G1433" s="7">
        <v>-403.27257600000002</v>
      </c>
      <c r="H1433" s="123" t="s">
        <v>54</v>
      </c>
    </row>
    <row r="1434" spans="1:8">
      <c r="A1434" s="7">
        <v>2000</v>
      </c>
      <c r="B1434" s="123" t="s">
        <v>588</v>
      </c>
      <c r="C1434" s="123" t="s">
        <v>588</v>
      </c>
      <c r="D1434" s="123" t="s">
        <v>602</v>
      </c>
      <c r="E1434" s="123" t="s">
        <v>13</v>
      </c>
      <c r="F1434" s="123" t="s">
        <v>13</v>
      </c>
      <c r="G1434" s="7">
        <v>79228.658592000007</v>
      </c>
      <c r="H1434" s="123" t="s">
        <v>54</v>
      </c>
    </row>
    <row r="1435" spans="1:8">
      <c r="A1435" s="7">
        <v>2000</v>
      </c>
      <c r="B1435" s="123" t="s">
        <v>588</v>
      </c>
      <c r="C1435" s="123" t="s">
        <v>588</v>
      </c>
      <c r="D1435" s="123" t="s">
        <v>603</v>
      </c>
      <c r="E1435" s="123" t="s">
        <v>13</v>
      </c>
      <c r="F1435" s="123" t="s">
        <v>13</v>
      </c>
      <c r="G1435" s="7">
        <v>2084.7751920000001</v>
      </c>
      <c r="H1435" s="123" t="s">
        <v>54</v>
      </c>
    </row>
    <row r="1436" spans="1:8">
      <c r="A1436" s="7">
        <v>2000</v>
      </c>
      <c r="B1436" s="123" t="s">
        <v>588</v>
      </c>
      <c r="C1436" s="123" t="s">
        <v>588</v>
      </c>
      <c r="D1436" s="123" t="s">
        <v>604</v>
      </c>
      <c r="E1436" s="123" t="s">
        <v>13</v>
      </c>
      <c r="F1436" s="123" t="s">
        <v>13</v>
      </c>
      <c r="G1436" s="7">
        <v>1094.596992</v>
      </c>
      <c r="H1436" s="123" t="s">
        <v>54</v>
      </c>
    </row>
    <row r="1437" spans="1:8" hidden="1">
      <c r="A1437" s="7">
        <v>2000</v>
      </c>
      <c r="B1437" s="123" t="s">
        <v>588</v>
      </c>
      <c r="C1437" s="123" t="s">
        <v>588</v>
      </c>
      <c r="D1437" s="123" t="s">
        <v>605</v>
      </c>
      <c r="E1437" s="123" t="s">
        <v>13</v>
      </c>
      <c r="F1437" s="123" t="s">
        <v>13</v>
      </c>
      <c r="G1437" s="7"/>
      <c r="H1437" s="123" t="s">
        <v>54</v>
      </c>
    </row>
    <row r="1438" spans="1:8" hidden="1">
      <c r="A1438" s="7">
        <v>2000</v>
      </c>
      <c r="B1438" s="123" t="s">
        <v>588</v>
      </c>
      <c r="C1438" s="123" t="s">
        <v>588</v>
      </c>
      <c r="D1438" s="123" t="s">
        <v>606</v>
      </c>
      <c r="E1438" s="123" t="s">
        <v>13</v>
      </c>
      <c r="F1438" s="123" t="s">
        <v>13</v>
      </c>
      <c r="G1438" s="7"/>
      <c r="H1438" s="123" t="s">
        <v>54</v>
      </c>
    </row>
    <row r="1439" spans="1:8">
      <c r="A1439" s="7">
        <v>2000</v>
      </c>
      <c r="B1439" s="123" t="s">
        <v>607</v>
      </c>
      <c r="C1439" s="123" t="s">
        <v>607</v>
      </c>
      <c r="D1439" s="123" t="s">
        <v>608</v>
      </c>
      <c r="E1439" s="123" t="s">
        <v>13</v>
      </c>
      <c r="F1439" s="123" t="s">
        <v>13</v>
      </c>
      <c r="G1439" s="7">
        <v>3928.3069679999999</v>
      </c>
      <c r="H1439" s="123" t="s">
        <v>54</v>
      </c>
    </row>
    <row r="1440" spans="1:8" hidden="1">
      <c r="A1440" s="7">
        <v>2000</v>
      </c>
      <c r="B1440" s="123" t="s">
        <v>607</v>
      </c>
      <c r="C1440" s="123" t="s">
        <v>607</v>
      </c>
      <c r="D1440" s="123" t="s">
        <v>609</v>
      </c>
      <c r="E1440" s="123" t="s">
        <v>13</v>
      </c>
      <c r="F1440" s="123" t="s">
        <v>13</v>
      </c>
      <c r="G1440" s="7"/>
      <c r="H1440" s="123" t="s">
        <v>54</v>
      </c>
    </row>
    <row r="1441" spans="1:8" hidden="1">
      <c r="A1441" s="7">
        <v>2000</v>
      </c>
      <c r="B1441" s="123" t="s">
        <v>607</v>
      </c>
      <c r="C1441" s="123" t="s">
        <v>607</v>
      </c>
      <c r="D1441" s="123" t="s">
        <v>610</v>
      </c>
      <c r="E1441" s="123" t="s">
        <v>13</v>
      </c>
      <c r="F1441" s="123" t="s">
        <v>13</v>
      </c>
      <c r="G1441" s="7"/>
      <c r="H1441" s="123" t="s">
        <v>54</v>
      </c>
    </row>
    <row r="1442" spans="1:8">
      <c r="A1442" s="7">
        <v>2000</v>
      </c>
      <c r="B1442" s="123" t="s">
        <v>530</v>
      </c>
      <c r="C1442" s="123" t="s">
        <v>530</v>
      </c>
      <c r="D1442" s="123" t="s">
        <v>530</v>
      </c>
      <c r="E1442" s="123" t="s">
        <v>13</v>
      </c>
      <c r="F1442" s="123" t="s">
        <v>13</v>
      </c>
      <c r="G1442" s="7">
        <v>-11928.946824000001</v>
      </c>
      <c r="H1442" s="123" t="s">
        <v>54</v>
      </c>
    </row>
    <row r="1443" spans="1:8">
      <c r="A1443" s="7">
        <v>2000</v>
      </c>
      <c r="B1443" s="123" t="s">
        <v>611</v>
      </c>
      <c r="C1443" s="123" t="s">
        <v>611</v>
      </c>
      <c r="D1443" s="123" t="s">
        <v>611</v>
      </c>
      <c r="E1443" s="123" t="s">
        <v>13</v>
      </c>
      <c r="F1443" s="123" t="s">
        <v>13</v>
      </c>
      <c r="G1443" s="7">
        <v>72740.290896000006</v>
      </c>
      <c r="H1443" s="123" t="s">
        <v>54</v>
      </c>
    </row>
    <row r="1444" spans="1:8">
      <c r="A1444" s="7">
        <v>2000</v>
      </c>
      <c r="B1444" s="123" t="s">
        <v>537</v>
      </c>
      <c r="C1444" s="123" t="s">
        <v>538</v>
      </c>
      <c r="D1444" s="123" t="s">
        <v>539</v>
      </c>
      <c r="E1444" s="123" t="s">
        <v>13</v>
      </c>
      <c r="F1444" s="123" t="s">
        <v>13</v>
      </c>
      <c r="G1444" s="7">
        <v>1604.527416099</v>
      </c>
      <c r="H1444" s="123" t="s">
        <v>54</v>
      </c>
    </row>
    <row r="1445" spans="1:8">
      <c r="A1445" s="7">
        <v>2000</v>
      </c>
      <c r="B1445" s="123" t="s">
        <v>537</v>
      </c>
      <c r="C1445" s="123" t="s">
        <v>538</v>
      </c>
      <c r="D1445" s="123" t="s">
        <v>542</v>
      </c>
      <c r="E1445" s="123" t="s">
        <v>13</v>
      </c>
      <c r="F1445" s="123" t="s">
        <v>13</v>
      </c>
      <c r="G1445" s="7">
        <v>6345.4722730920003</v>
      </c>
      <c r="H1445" s="123" t="s">
        <v>54</v>
      </c>
    </row>
    <row r="1446" spans="1:8">
      <c r="A1446" s="7">
        <v>2000</v>
      </c>
      <c r="B1446" s="123" t="s">
        <v>537</v>
      </c>
      <c r="C1446" s="123" t="s">
        <v>538</v>
      </c>
      <c r="D1446" s="123" t="s">
        <v>543</v>
      </c>
      <c r="E1446" s="123" t="s">
        <v>13</v>
      </c>
      <c r="F1446" s="123" t="s">
        <v>13</v>
      </c>
      <c r="G1446" s="7">
        <v>710.57702408600005</v>
      </c>
      <c r="H1446" s="123" t="s">
        <v>54</v>
      </c>
    </row>
    <row r="1447" spans="1:8">
      <c r="A1447" s="7">
        <v>2000</v>
      </c>
      <c r="B1447" s="123" t="s">
        <v>537</v>
      </c>
      <c r="C1447" s="123" t="s">
        <v>538</v>
      </c>
      <c r="D1447" s="123" t="s">
        <v>544</v>
      </c>
      <c r="E1447" s="123" t="s">
        <v>13</v>
      </c>
      <c r="F1447" s="123" t="s">
        <v>13</v>
      </c>
      <c r="G1447" s="7">
        <v>1184.269677879</v>
      </c>
      <c r="H1447" s="123" t="s">
        <v>54</v>
      </c>
    </row>
    <row r="1448" spans="1:8">
      <c r="A1448" s="7">
        <v>2000</v>
      </c>
      <c r="B1448" s="123" t="s">
        <v>537</v>
      </c>
      <c r="C1448" s="123" t="s">
        <v>538</v>
      </c>
      <c r="D1448" s="123" t="s">
        <v>545</v>
      </c>
      <c r="E1448" s="123" t="s">
        <v>13</v>
      </c>
      <c r="F1448" s="123" t="s">
        <v>13</v>
      </c>
      <c r="G1448" s="7">
        <v>1102.4150517830001</v>
      </c>
      <c r="H1448" s="123" t="s">
        <v>54</v>
      </c>
    </row>
    <row r="1449" spans="1:8">
      <c r="A1449" s="7">
        <v>2000</v>
      </c>
      <c r="B1449" s="123" t="s">
        <v>537</v>
      </c>
      <c r="C1449" s="123" t="s">
        <v>538</v>
      </c>
      <c r="D1449" s="123" t="s">
        <v>546</v>
      </c>
      <c r="E1449" s="123" t="s">
        <v>13</v>
      </c>
      <c r="F1449" s="123" t="s">
        <v>13</v>
      </c>
      <c r="G1449" s="7">
        <v>4663.2668193749996</v>
      </c>
      <c r="H1449" s="123" t="s">
        <v>54</v>
      </c>
    </row>
    <row r="1450" spans="1:8">
      <c r="A1450" s="7">
        <v>2000</v>
      </c>
      <c r="B1450" s="123" t="s">
        <v>537</v>
      </c>
      <c r="C1450" s="123" t="s">
        <v>538</v>
      </c>
      <c r="D1450" s="123" t="s">
        <v>547</v>
      </c>
      <c r="E1450" s="123" t="s">
        <v>13</v>
      </c>
      <c r="F1450" s="123" t="s">
        <v>13</v>
      </c>
      <c r="G1450" s="7">
        <v>1333.2314428330001</v>
      </c>
      <c r="H1450" s="123" t="s">
        <v>54</v>
      </c>
    </row>
    <row r="1451" spans="1:8">
      <c r="A1451" s="7">
        <v>2000</v>
      </c>
      <c r="B1451" s="123" t="s">
        <v>537</v>
      </c>
      <c r="C1451" s="123" t="s">
        <v>538</v>
      </c>
      <c r="D1451" s="123" t="s">
        <v>548</v>
      </c>
      <c r="E1451" s="123" t="s">
        <v>13</v>
      </c>
      <c r="F1451" s="123" t="s">
        <v>13</v>
      </c>
      <c r="G1451" s="7">
        <v>2048.3580195589998</v>
      </c>
      <c r="H1451" s="123" t="s">
        <v>54</v>
      </c>
    </row>
    <row r="1452" spans="1:8">
      <c r="A1452" s="7">
        <v>2000</v>
      </c>
      <c r="B1452" s="123" t="s">
        <v>537</v>
      </c>
      <c r="C1452" s="123" t="s">
        <v>538</v>
      </c>
      <c r="D1452" s="123" t="s">
        <v>550</v>
      </c>
      <c r="E1452" s="123" t="s">
        <v>13</v>
      </c>
      <c r="F1452" s="123" t="s">
        <v>13</v>
      </c>
      <c r="G1452" s="7">
        <v>1858.63680462</v>
      </c>
      <c r="H1452" s="123" t="s">
        <v>54</v>
      </c>
    </row>
    <row r="1453" spans="1:8">
      <c r="A1453" s="7">
        <v>2000</v>
      </c>
      <c r="B1453" s="123" t="s">
        <v>537</v>
      </c>
      <c r="C1453" s="123" t="s">
        <v>538</v>
      </c>
      <c r="D1453" s="123" t="s">
        <v>551</v>
      </c>
      <c r="E1453" s="123" t="s">
        <v>13</v>
      </c>
      <c r="F1453" s="123" t="s">
        <v>13</v>
      </c>
      <c r="G1453" s="7">
        <v>710.96659358500006</v>
      </c>
      <c r="H1453" s="123" t="s">
        <v>54</v>
      </c>
    </row>
    <row r="1454" spans="1:8">
      <c r="A1454" s="7">
        <v>2000</v>
      </c>
      <c r="B1454" s="123" t="s">
        <v>537</v>
      </c>
      <c r="C1454" s="123" t="s">
        <v>538</v>
      </c>
      <c r="D1454" s="123" t="s">
        <v>552</v>
      </c>
      <c r="E1454" s="123" t="s">
        <v>13</v>
      </c>
      <c r="F1454" s="123" t="s">
        <v>13</v>
      </c>
      <c r="G1454" s="7">
        <v>4091.1589379329998</v>
      </c>
      <c r="H1454" s="123" t="s">
        <v>54</v>
      </c>
    </row>
    <row r="1455" spans="1:8">
      <c r="A1455" s="7">
        <v>2000</v>
      </c>
      <c r="B1455" s="123" t="s">
        <v>537</v>
      </c>
      <c r="C1455" s="123" t="s">
        <v>538</v>
      </c>
      <c r="D1455" s="123" t="s">
        <v>567</v>
      </c>
      <c r="E1455" s="123" t="s">
        <v>13</v>
      </c>
      <c r="F1455" s="123" t="s">
        <v>13</v>
      </c>
      <c r="G1455" s="7">
        <v>413.96384078400001</v>
      </c>
      <c r="H1455" s="123" t="s">
        <v>54</v>
      </c>
    </row>
    <row r="1456" spans="1:8">
      <c r="A1456" s="7">
        <v>2000</v>
      </c>
      <c r="B1456" s="123" t="s">
        <v>537</v>
      </c>
      <c r="C1456" s="123" t="s">
        <v>538</v>
      </c>
      <c r="D1456" s="123" t="s">
        <v>568</v>
      </c>
      <c r="E1456" s="123" t="s">
        <v>13</v>
      </c>
      <c r="F1456" s="123" t="s">
        <v>13</v>
      </c>
      <c r="G1456" s="7">
        <v>899.39036523799996</v>
      </c>
      <c r="H1456" s="123" t="s">
        <v>54</v>
      </c>
    </row>
    <row r="1457" spans="1:8">
      <c r="A1457" s="7">
        <v>2000</v>
      </c>
      <c r="B1457" s="123" t="s">
        <v>537</v>
      </c>
      <c r="C1457" s="123" t="s">
        <v>538</v>
      </c>
      <c r="D1457" s="123" t="s">
        <v>566</v>
      </c>
      <c r="E1457" s="123" t="s">
        <v>13</v>
      </c>
      <c r="F1457" s="123" t="s">
        <v>13</v>
      </c>
      <c r="G1457" s="7">
        <v>855.97282913200002</v>
      </c>
      <c r="H1457" s="123" t="s">
        <v>54</v>
      </c>
    </row>
    <row r="1458" spans="1:8" hidden="1">
      <c r="A1458" s="7">
        <v>2000</v>
      </c>
      <c r="B1458" s="123" t="s">
        <v>537</v>
      </c>
      <c r="C1458" s="123" t="s">
        <v>553</v>
      </c>
      <c r="D1458" s="123" t="s">
        <v>554</v>
      </c>
      <c r="E1458" s="123" t="s">
        <v>13</v>
      </c>
      <c r="F1458" s="123" t="s">
        <v>13</v>
      </c>
      <c r="G1458" s="7"/>
      <c r="H1458" s="123" t="s">
        <v>54</v>
      </c>
    </row>
    <row r="1459" spans="1:8">
      <c r="A1459" s="7">
        <v>2000</v>
      </c>
      <c r="B1459" s="123" t="s">
        <v>537</v>
      </c>
      <c r="C1459" s="123" t="s">
        <v>553</v>
      </c>
      <c r="D1459" s="123" t="s">
        <v>555</v>
      </c>
      <c r="E1459" s="123" t="s">
        <v>13</v>
      </c>
      <c r="F1459" s="123" t="s">
        <v>13</v>
      </c>
      <c r="G1459" s="7">
        <v>0</v>
      </c>
      <c r="H1459" s="123" t="s">
        <v>54</v>
      </c>
    </row>
    <row r="1460" spans="1:8">
      <c r="A1460" s="7">
        <v>2000</v>
      </c>
      <c r="B1460" s="123" t="s">
        <v>537</v>
      </c>
      <c r="C1460" s="123" t="s">
        <v>553</v>
      </c>
      <c r="D1460" s="123" t="s">
        <v>560</v>
      </c>
      <c r="E1460" s="123" t="s">
        <v>13</v>
      </c>
      <c r="F1460" s="123" t="s">
        <v>13</v>
      </c>
      <c r="G1460" s="7">
        <v>0</v>
      </c>
      <c r="H1460" s="123" t="s">
        <v>54</v>
      </c>
    </row>
    <row r="1461" spans="1:8">
      <c r="A1461" s="7">
        <v>2000</v>
      </c>
      <c r="B1461" s="123" t="s">
        <v>537</v>
      </c>
      <c r="C1461" s="123" t="s">
        <v>553</v>
      </c>
      <c r="D1461" s="123" t="s">
        <v>559</v>
      </c>
      <c r="E1461" s="123" t="s">
        <v>13</v>
      </c>
      <c r="F1461" s="123" t="s">
        <v>13</v>
      </c>
      <c r="G1461" s="7">
        <v>0</v>
      </c>
      <c r="H1461" s="123" t="s">
        <v>54</v>
      </c>
    </row>
    <row r="1462" spans="1:8">
      <c r="A1462" s="7">
        <v>2000</v>
      </c>
      <c r="B1462" s="123" t="s">
        <v>537</v>
      </c>
      <c r="C1462" s="123" t="s">
        <v>553</v>
      </c>
      <c r="D1462" s="123" t="s">
        <v>188</v>
      </c>
      <c r="E1462" s="123" t="s">
        <v>13</v>
      </c>
      <c r="F1462" s="123" t="s">
        <v>13</v>
      </c>
      <c r="G1462" s="7">
        <v>93.616848000000005</v>
      </c>
      <c r="H1462" s="123" t="s">
        <v>54</v>
      </c>
    </row>
    <row r="1463" spans="1:8" hidden="1">
      <c r="A1463" s="7">
        <v>2000</v>
      </c>
      <c r="B1463" s="123" t="s">
        <v>537</v>
      </c>
      <c r="C1463" s="123" t="s">
        <v>553</v>
      </c>
      <c r="D1463" s="123" t="s">
        <v>571</v>
      </c>
      <c r="E1463" s="123" t="s">
        <v>13</v>
      </c>
      <c r="F1463" s="123" t="s">
        <v>13</v>
      </c>
      <c r="G1463" s="7"/>
      <c r="H1463" s="123" t="s">
        <v>54</v>
      </c>
    </row>
    <row r="1464" spans="1:8" hidden="1">
      <c r="A1464" s="7">
        <v>2000</v>
      </c>
      <c r="B1464" s="123" t="s">
        <v>537</v>
      </c>
      <c r="C1464" s="123" t="s">
        <v>553</v>
      </c>
      <c r="D1464" s="123" t="s">
        <v>573</v>
      </c>
      <c r="E1464" s="123" t="s">
        <v>13</v>
      </c>
      <c r="F1464" s="123" t="s">
        <v>13</v>
      </c>
      <c r="G1464" s="7"/>
      <c r="H1464" s="123" t="s">
        <v>54</v>
      </c>
    </row>
    <row r="1465" spans="1:8" hidden="1">
      <c r="A1465" s="7">
        <v>2000</v>
      </c>
      <c r="B1465" s="123" t="s">
        <v>537</v>
      </c>
      <c r="C1465" s="123" t="s">
        <v>553</v>
      </c>
      <c r="D1465" s="123" t="s">
        <v>558</v>
      </c>
      <c r="E1465" s="123" t="s">
        <v>13</v>
      </c>
      <c r="F1465" s="123" t="s">
        <v>13</v>
      </c>
      <c r="G1465" s="7"/>
      <c r="H1465" s="123" t="s">
        <v>54</v>
      </c>
    </row>
    <row r="1466" spans="1:8" hidden="1">
      <c r="A1466" s="7">
        <v>2000</v>
      </c>
      <c r="B1466" s="123" t="s">
        <v>537</v>
      </c>
      <c r="C1466" s="123" t="s">
        <v>553</v>
      </c>
      <c r="D1466" s="123" t="s">
        <v>191</v>
      </c>
      <c r="E1466" s="123" t="s">
        <v>13</v>
      </c>
      <c r="F1466" s="123" t="s">
        <v>13</v>
      </c>
      <c r="G1466" s="7"/>
      <c r="H1466" s="123" t="s">
        <v>54</v>
      </c>
    </row>
    <row r="1467" spans="1:8" hidden="1">
      <c r="A1467" s="7">
        <v>2000</v>
      </c>
      <c r="B1467" s="123" t="s">
        <v>537</v>
      </c>
      <c r="C1467" s="123" t="s">
        <v>553</v>
      </c>
      <c r="D1467" s="123" t="s">
        <v>561</v>
      </c>
      <c r="E1467" s="123" t="s">
        <v>13</v>
      </c>
      <c r="F1467" s="123" t="s">
        <v>13</v>
      </c>
      <c r="G1467" s="7"/>
      <c r="H1467" s="123" t="s">
        <v>54</v>
      </c>
    </row>
    <row r="1468" spans="1:8">
      <c r="A1468" s="7">
        <v>2000</v>
      </c>
      <c r="B1468" s="123" t="s">
        <v>537</v>
      </c>
      <c r="C1468" s="123" t="s">
        <v>564</v>
      </c>
      <c r="D1468" s="123" t="s">
        <v>180</v>
      </c>
      <c r="E1468" s="123" t="s">
        <v>13</v>
      </c>
      <c r="F1468" s="123" t="s">
        <v>13</v>
      </c>
      <c r="G1468" s="7">
        <v>22954.131000000001</v>
      </c>
      <c r="H1468" s="123" t="s">
        <v>54</v>
      </c>
    </row>
    <row r="1469" spans="1:8">
      <c r="A1469" s="7">
        <v>2000</v>
      </c>
      <c r="B1469" s="123" t="s">
        <v>537</v>
      </c>
      <c r="C1469" s="123" t="s">
        <v>556</v>
      </c>
      <c r="D1469" s="123" t="s">
        <v>557</v>
      </c>
      <c r="E1469" s="123" t="s">
        <v>13</v>
      </c>
      <c r="F1469" s="123" t="s">
        <v>13</v>
      </c>
      <c r="G1469" s="7">
        <v>14429.639937120999</v>
      </c>
      <c r="H1469" s="123" t="s">
        <v>54</v>
      </c>
    </row>
    <row r="1470" spans="1:8">
      <c r="A1470" s="7">
        <v>2000</v>
      </c>
      <c r="B1470" s="123" t="s">
        <v>537</v>
      </c>
      <c r="C1470" s="123" t="s">
        <v>562</v>
      </c>
      <c r="D1470" s="123" t="s">
        <v>563</v>
      </c>
      <c r="E1470" s="123" t="s">
        <v>13</v>
      </c>
      <c r="F1470" s="123" t="s">
        <v>13</v>
      </c>
      <c r="G1470" s="7">
        <v>5697.9823828790004</v>
      </c>
      <c r="H1470" s="123" t="s">
        <v>54</v>
      </c>
    </row>
    <row r="1471" spans="1:8">
      <c r="A1471" s="7">
        <v>2000</v>
      </c>
      <c r="B1471" s="123" t="s">
        <v>537</v>
      </c>
      <c r="C1471" s="123" t="s">
        <v>565</v>
      </c>
      <c r="D1471" s="123" t="s">
        <v>500</v>
      </c>
      <c r="E1471" s="123" t="s">
        <v>13</v>
      </c>
      <c r="F1471" s="123" t="s">
        <v>13</v>
      </c>
      <c r="G1471" s="7">
        <v>2052.3693600000001</v>
      </c>
      <c r="H1471" s="123" t="s">
        <v>54</v>
      </c>
    </row>
    <row r="1472" spans="1:8" hidden="1">
      <c r="A1472" s="7">
        <v>2000</v>
      </c>
      <c r="B1472" s="123" t="s">
        <v>537</v>
      </c>
      <c r="C1472" s="123" t="s">
        <v>585</v>
      </c>
      <c r="D1472" s="123" t="s">
        <v>183</v>
      </c>
      <c r="E1472" s="123" t="s">
        <v>13</v>
      </c>
      <c r="F1472" s="123" t="s">
        <v>13</v>
      </c>
      <c r="G1472" s="7"/>
      <c r="H1472" s="123" t="s">
        <v>54</v>
      </c>
    </row>
    <row r="1473" spans="1:8" hidden="1">
      <c r="A1473" s="7">
        <v>2000</v>
      </c>
      <c r="B1473" s="123" t="s">
        <v>642</v>
      </c>
      <c r="C1473" s="123" t="s">
        <v>642</v>
      </c>
      <c r="D1473" s="123" t="s">
        <v>642</v>
      </c>
      <c r="E1473" s="123" t="s">
        <v>13</v>
      </c>
      <c r="F1473" s="123" t="s">
        <v>13</v>
      </c>
      <c r="G1473" s="7"/>
      <c r="H1473" s="123" t="s">
        <v>54</v>
      </c>
    </row>
    <row r="1474" spans="1:8" hidden="1">
      <c r="A1474" s="7">
        <v>2001</v>
      </c>
      <c r="B1474" s="123" t="s">
        <v>586</v>
      </c>
      <c r="C1474" s="123" t="s">
        <v>586</v>
      </c>
      <c r="D1474" s="123" t="s">
        <v>596</v>
      </c>
      <c r="E1474" s="123" t="s">
        <v>13</v>
      </c>
      <c r="F1474" s="123" t="s">
        <v>13</v>
      </c>
      <c r="G1474" s="7"/>
      <c r="H1474" s="123" t="s">
        <v>54</v>
      </c>
    </row>
    <row r="1475" spans="1:8">
      <c r="A1475" s="7">
        <v>2001</v>
      </c>
      <c r="B1475" s="123" t="s">
        <v>586</v>
      </c>
      <c r="C1475" s="123" t="s">
        <v>586</v>
      </c>
      <c r="D1475" s="123" t="s">
        <v>87</v>
      </c>
      <c r="E1475" s="123" t="s">
        <v>13</v>
      </c>
      <c r="F1475" s="123" t="s">
        <v>13</v>
      </c>
      <c r="G1475" s="7">
        <v>136.824624</v>
      </c>
      <c r="H1475" s="123" t="s">
        <v>54</v>
      </c>
    </row>
    <row r="1476" spans="1:8">
      <c r="A1476" s="7">
        <v>2001</v>
      </c>
      <c r="B1476" s="123" t="s">
        <v>586</v>
      </c>
      <c r="C1476" s="123" t="s">
        <v>586</v>
      </c>
      <c r="D1476" s="123" t="s">
        <v>88</v>
      </c>
      <c r="E1476" s="123" t="s">
        <v>13</v>
      </c>
      <c r="F1476" s="123" t="s">
        <v>13</v>
      </c>
      <c r="G1476" s="7">
        <v>-1036.9866239999999</v>
      </c>
      <c r="H1476" s="123" t="s">
        <v>54</v>
      </c>
    </row>
    <row r="1477" spans="1:8" hidden="1">
      <c r="A1477" s="7">
        <v>2001</v>
      </c>
      <c r="B1477" s="123" t="s">
        <v>586</v>
      </c>
      <c r="C1477" s="123" t="s">
        <v>586</v>
      </c>
      <c r="D1477" s="123" t="s">
        <v>587</v>
      </c>
      <c r="E1477" s="123" t="s">
        <v>13</v>
      </c>
      <c r="F1477" s="123" t="s">
        <v>13</v>
      </c>
      <c r="G1477" s="7"/>
      <c r="H1477" s="123" t="s">
        <v>54</v>
      </c>
    </row>
    <row r="1478" spans="1:8" hidden="1">
      <c r="A1478" s="7">
        <v>2001</v>
      </c>
      <c r="B1478" s="123" t="s">
        <v>586</v>
      </c>
      <c r="C1478" s="123" t="s">
        <v>586</v>
      </c>
      <c r="D1478" s="123" t="s">
        <v>597</v>
      </c>
      <c r="E1478" s="123" t="s">
        <v>13</v>
      </c>
      <c r="F1478" s="123" t="s">
        <v>13</v>
      </c>
      <c r="G1478" s="7"/>
      <c r="H1478" s="123" t="s">
        <v>54</v>
      </c>
    </row>
    <row r="1479" spans="1:8">
      <c r="A1479" s="7">
        <v>2001</v>
      </c>
      <c r="B1479" s="123" t="s">
        <v>598</v>
      </c>
      <c r="C1479" s="123" t="s">
        <v>598</v>
      </c>
      <c r="D1479" s="123" t="s">
        <v>598</v>
      </c>
      <c r="E1479" s="123" t="s">
        <v>13</v>
      </c>
      <c r="F1479" s="123" t="s">
        <v>13</v>
      </c>
      <c r="G1479" s="7">
        <v>-900.16200000000003</v>
      </c>
      <c r="H1479" s="123" t="s">
        <v>54</v>
      </c>
    </row>
    <row r="1480" spans="1:8">
      <c r="A1480" s="7">
        <v>2001</v>
      </c>
      <c r="B1480" s="123" t="s">
        <v>599</v>
      </c>
      <c r="C1480" s="123" t="s">
        <v>599</v>
      </c>
      <c r="D1480" s="123" t="s">
        <v>599</v>
      </c>
      <c r="E1480" s="123" t="s">
        <v>13</v>
      </c>
      <c r="F1480" s="123" t="s">
        <v>13</v>
      </c>
      <c r="G1480" s="7">
        <v>-900.16200000000003</v>
      </c>
      <c r="H1480" s="123" t="s">
        <v>54</v>
      </c>
    </row>
    <row r="1481" spans="1:8" hidden="1">
      <c r="A1481" s="7">
        <v>2001</v>
      </c>
      <c r="B1481" s="123" t="s">
        <v>588</v>
      </c>
      <c r="C1481" s="123" t="s">
        <v>588</v>
      </c>
      <c r="D1481" s="123" t="s">
        <v>589</v>
      </c>
      <c r="E1481" s="123" t="s">
        <v>13</v>
      </c>
      <c r="F1481" s="123" t="s">
        <v>13</v>
      </c>
      <c r="G1481" s="7"/>
      <c r="H1481" s="123" t="s">
        <v>54</v>
      </c>
    </row>
    <row r="1482" spans="1:8" hidden="1">
      <c r="A1482" s="7">
        <v>2001</v>
      </c>
      <c r="B1482" s="123" t="s">
        <v>588</v>
      </c>
      <c r="C1482" s="123" t="s">
        <v>588</v>
      </c>
      <c r="D1482" s="123" t="s">
        <v>591</v>
      </c>
      <c r="E1482" s="123" t="s">
        <v>13</v>
      </c>
      <c r="F1482" s="123" t="s">
        <v>13</v>
      </c>
      <c r="G1482" s="7"/>
      <c r="H1482" s="123" t="s">
        <v>54</v>
      </c>
    </row>
    <row r="1483" spans="1:8">
      <c r="A1483" s="7">
        <v>2001</v>
      </c>
      <c r="B1483" s="123" t="s">
        <v>588</v>
      </c>
      <c r="C1483" s="123" t="s">
        <v>588</v>
      </c>
      <c r="D1483" s="123" t="s">
        <v>600</v>
      </c>
      <c r="E1483" s="123" t="s">
        <v>13</v>
      </c>
      <c r="F1483" s="123" t="s">
        <v>13</v>
      </c>
      <c r="G1483" s="7">
        <v>-1731.9116879999999</v>
      </c>
      <c r="H1483" s="123" t="s">
        <v>54</v>
      </c>
    </row>
    <row r="1484" spans="1:8" hidden="1">
      <c r="A1484" s="7">
        <v>2001</v>
      </c>
      <c r="B1484" s="123" t="s">
        <v>588</v>
      </c>
      <c r="C1484" s="123" t="s">
        <v>588</v>
      </c>
      <c r="D1484" s="123" t="s">
        <v>601</v>
      </c>
      <c r="E1484" s="123" t="s">
        <v>13</v>
      </c>
      <c r="F1484" s="123" t="s">
        <v>13</v>
      </c>
      <c r="G1484" s="7"/>
      <c r="H1484" s="123" t="s">
        <v>54</v>
      </c>
    </row>
    <row r="1485" spans="1:8">
      <c r="A1485" s="7">
        <v>2001</v>
      </c>
      <c r="B1485" s="123" t="s">
        <v>588</v>
      </c>
      <c r="C1485" s="123" t="s">
        <v>588</v>
      </c>
      <c r="D1485" s="123" t="s">
        <v>592</v>
      </c>
      <c r="E1485" s="123" t="s">
        <v>13</v>
      </c>
      <c r="F1485" s="123" t="s">
        <v>13</v>
      </c>
      <c r="G1485" s="7">
        <v>-403.27257600000002</v>
      </c>
      <c r="H1485" s="123" t="s">
        <v>54</v>
      </c>
    </row>
    <row r="1486" spans="1:8">
      <c r="A1486" s="7">
        <v>2001</v>
      </c>
      <c r="B1486" s="123" t="s">
        <v>588</v>
      </c>
      <c r="C1486" s="123" t="s">
        <v>588</v>
      </c>
      <c r="D1486" s="123" t="s">
        <v>602</v>
      </c>
      <c r="E1486" s="123" t="s">
        <v>13</v>
      </c>
      <c r="F1486" s="123" t="s">
        <v>13</v>
      </c>
      <c r="G1486" s="7">
        <v>83257.783704000001</v>
      </c>
      <c r="H1486" s="123" t="s">
        <v>54</v>
      </c>
    </row>
    <row r="1487" spans="1:8">
      <c r="A1487" s="7">
        <v>2001</v>
      </c>
      <c r="B1487" s="123" t="s">
        <v>588</v>
      </c>
      <c r="C1487" s="123" t="s">
        <v>588</v>
      </c>
      <c r="D1487" s="123" t="s">
        <v>603</v>
      </c>
      <c r="E1487" s="123" t="s">
        <v>13</v>
      </c>
      <c r="F1487" s="123" t="s">
        <v>13</v>
      </c>
      <c r="G1487" s="7">
        <v>2084.7751920000001</v>
      </c>
      <c r="H1487" s="123" t="s">
        <v>54</v>
      </c>
    </row>
    <row r="1488" spans="1:8">
      <c r="A1488" s="7">
        <v>2001</v>
      </c>
      <c r="B1488" s="123" t="s">
        <v>588</v>
      </c>
      <c r="C1488" s="123" t="s">
        <v>588</v>
      </c>
      <c r="D1488" s="123" t="s">
        <v>604</v>
      </c>
      <c r="E1488" s="123" t="s">
        <v>13</v>
      </c>
      <c r="F1488" s="123" t="s">
        <v>13</v>
      </c>
      <c r="G1488" s="7">
        <v>1166.609952</v>
      </c>
      <c r="H1488" s="123" t="s">
        <v>54</v>
      </c>
    </row>
    <row r="1489" spans="1:8" hidden="1">
      <c r="A1489" s="7">
        <v>2001</v>
      </c>
      <c r="B1489" s="123" t="s">
        <v>588</v>
      </c>
      <c r="C1489" s="123" t="s">
        <v>588</v>
      </c>
      <c r="D1489" s="123" t="s">
        <v>605</v>
      </c>
      <c r="E1489" s="123" t="s">
        <v>13</v>
      </c>
      <c r="F1489" s="123" t="s">
        <v>13</v>
      </c>
      <c r="G1489" s="7"/>
      <c r="H1489" s="123" t="s">
        <v>54</v>
      </c>
    </row>
    <row r="1490" spans="1:8" hidden="1">
      <c r="A1490" s="7">
        <v>2001</v>
      </c>
      <c r="B1490" s="123" t="s">
        <v>588</v>
      </c>
      <c r="C1490" s="123" t="s">
        <v>588</v>
      </c>
      <c r="D1490" s="123" t="s">
        <v>606</v>
      </c>
      <c r="E1490" s="123" t="s">
        <v>13</v>
      </c>
      <c r="F1490" s="123" t="s">
        <v>13</v>
      </c>
      <c r="G1490" s="7"/>
      <c r="H1490" s="123" t="s">
        <v>54</v>
      </c>
    </row>
    <row r="1491" spans="1:8">
      <c r="A1491" s="7">
        <v>2001</v>
      </c>
      <c r="B1491" s="123" t="s">
        <v>607</v>
      </c>
      <c r="C1491" s="123" t="s">
        <v>607</v>
      </c>
      <c r="D1491" s="123" t="s">
        <v>608</v>
      </c>
      <c r="E1491" s="123" t="s">
        <v>13</v>
      </c>
      <c r="F1491" s="123" t="s">
        <v>13</v>
      </c>
      <c r="G1491" s="7">
        <v>3348.6026400000001</v>
      </c>
      <c r="H1491" s="123" t="s">
        <v>54</v>
      </c>
    </row>
    <row r="1492" spans="1:8" hidden="1">
      <c r="A1492" s="7">
        <v>2001</v>
      </c>
      <c r="B1492" s="123" t="s">
        <v>607</v>
      </c>
      <c r="C1492" s="123" t="s">
        <v>607</v>
      </c>
      <c r="D1492" s="123" t="s">
        <v>609</v>
      </c>
      <c r="E1492" s="123" t="s">
        <v>13</v>
      </c>
      <c r="F1492" s="123" t="s">
        <v>13</v>
      </c>
      <c r="G1492" s="7"/>
      <c r="H1492" s="123" t="s">
        <v>54</v>
      </c>
    </row>
    <row r="1493" spans="1:8" hidden="1">
      <c r="A1493" s="7">
        <v>2001</v>
      </c>
      <c r="B1493" s="123" t="s">
        <v>607</v>
      </c>
      <c r="C1493" s="123" t="s">
        <v>607</v>
      </c>
      <c r="D1493" s="123" t="s">
        <v>610</v>
      </c>
      <c r="E1493" s="123" t="s">
        <v>13</v>
      </c>
      <c r="F1493" s="123" t="s">
        <v>13</v>
      </c>
      <c r="G1493" s="7"/>
      <c r="H1493" s="123" t="s">
        <v>54</v>
      </c>
    </row>
    <row r="1494" spans="1:8">
      <c r="A1494" s="7">
        <v>2001</v>
      </c>
      <c r="B1494" s="123" t="s">
        <v>530</v>
      </c>
      <c r="C1494" s="123" t="s">
        <v>530</v>
      </c>
      <c r="D1494" s="123" t="s">
        <v>530</v>
      </c>
      <c r="E1494" s="123" t="s">
        <v>13</v>
      </c>
      <c r="F1494" s="123" t="s">
        <v>13</v>
      </c>
      <c r="G1494" s="7">
        <v>-11464.463232</v>
      </c>
      <c r="H1494" s="123" t="s">
        <v>54</v>
      </c>
    </row>
    <row r="1495" spans="1:8">
      <c r="A1495" s="7">
        <v>2001</v>
      </c>
      <c r="B1495" s="123" t="s">
        <v>611</v>
      </c>
      <c r="C1495" s="123" t="s">
        <v>611</v>
      </c>
      <c r="D1495" s="123" t="s">
        <v>611</v>
      </c>
      <c r="E1495" s="123" t="s">
        <v>13</v>
      </c>
      <c r="F1495" s="123" t="s">
        <v>13</v>
      </c>
      <c r="G1495" s="7">
        <v>75357.961991999997</v>
      </c>
      <c r="H1495" s="123" t="s">
        <v>54</v>
      </c>
    </row>
    <row r="1496" spans="1:8">
      <c r="A1496" s="7">
        <v>2001</v>
      </c>
      <c r="B1496" s="123" t="s">
        <v>537</v>
      </c>
      <c r="C1496" s="123" t="s">
        <v>538</v>
      </c>
      <c r="D1496" s="123" t="s">
        <v>539</v>
      </c>
      <c r="E1496" s="123" t="s">
        <v>13</v>
      </c>
      <c r="F1496" s="123" t="s">
        <v>13</v>
      </c>
      <c r="G1496" s="7">
        <v>1583.802997191</v>
      </c>
      <c r="H1496" s="123" t="s">
        <v>54</v>
      </c>
    </row>
    <row r="1497" spans="1:8">
      <c r="A1497" s="7">
        <v>2001</v>
      </c>
      <c r="B1497" s="123" t="s">
        <v>537</v>
      </c>
      <c r="C1497" s="123" t="s">
        <v>538</v>
      </c>
      <c r="D1497" s="123" t="s">
        <v>542</v>
      </c>
      <c r="E1497" s="123" t="s">
        <v>13</v>
      </c>
      <c r="F1497" s="123" t="s">
        <v>13</v>
      </c>
      <c r="G1497" s="7">
        <v>6431.4961131480004</v>
      </c>
      <c r="H1497" s="123" t="s">
        <v>54</v>
      </c>
    </row>
    <row r="1498" spans="1:8">
      <c r="A1498" s="7">
        <v>2001</v>
      </c>
      <c r="B1498" s="123" t="s">
        <v>537</v>
      </c>
      <c r="C1498" s="123" t="s">
        <v>538</v>
      </c>
      <c r="D1498" s="123" t="s">
        <v>543</v>
      </c>
      <c r="E1498" s="123" t="s">
        <v>13</v>
      </c>
      <c r="F1498" s="123" t="s">
        <v>13</v>
      </c>
      <c r="G1498" s="7">
        <v>624.40578940199998</v>
      </c>
      <c r="H1498" s="123" t="s">
        <v>54</v>
      </c>
    </row>
    <row r="1499" spans="1:8">
      <c r="A1499" s="7">
        <v>2001</v>
      </c>
      <c r="B1499" s="123" t="s">
        <v>537</v>
      </c>
      <c r="C1499" s="123" t="s">
        <v>538</v>
      </c>
      <c r="D1499" s="123" t="s">
        <v>544</v>
      </c>
      <c r="E1499" s="123" t="s">
        <v>13</v>
      </c>
      <c r="F1499" s="123" t="s">
        <v>13</v>
      </c>
      <c r="G1499" s="7">
        <v>1163.8265806009999</v>
      </c>
      <c r="H1499" s="123" t="s">
        <v>54</v>
      </c>
    </row>
    <row r="1500" spans="1:8">
      <c r="A1500" s="7">
        <v>2001</v>
      </c>
      <c r="B1500" s="123" t="s">
        <v>537</v>
      </c>
      <c r="C1500" s="123" t="s">
        <v>538</v>
      </c>
      <c r="D1500" s="123" t="s">
        <v>545</v>
      </c>
      <c r="E1500" s="123" t="s">
        <v>13</v>
      </c>
      <c r="F1500" s="123" t="s">
        <v>13</v>
      </c>
      <c r="G1500" s="7">
        <v>1095.478590318</v>
      </c>
      <c r="H1500" s="123" t="s">
        <v>54</v>
      </c>
    </row>
    <row r="1501" spans="1:8">
      <c r="A1501" s="7">
        <v>2001</v>
      </c>
      <c r="B1501" s="123" t="s">
        <v>537</v>
      </c>
      <c r="C1501" s="123" t="s">
        <v>538</v>
      </c>
      <c r="D1501" s="123" t="s">
        <v>546</v>
      </c>
      <c r="E1501" s="123" t="s">
        <v>13</v>
      </c>
      <c r="F1501" s="123" t="s">
        <v>13</v>
      </c>
      <c r="G1501" s="7">
        <v>4727.5952563270002</v>
      </c>
      <c r="H1501" s="123" t="s">
        <v>54</v>
      </c>
    </row>
    <row r="1502" spans="1:8">
      <c r="A1502" s="7">
        <v>2001</v>
      </c>
      <c r="B1502" s="123" t="s">
        <v>537</v>
      </c>
      <c r="C1502" s="123" t="s">
        <v>538</v>
      </c>
      <c r="D1502" s="123" t="s">
        <v>547</v>
      </c>
      <c r="E1502" s="123" t="s">
        <v>13</v>
      </c>
      <c r="F1502" s="123" t="s">
        <v>13</v>
      </c>
      <c r="G1502" s="7">
        <v>1211.4503884630001</v>
      </c>
      <c r="H1502" s="123" t="s">
        <v>54</v>
      </c>
    </row>
    <row r="1503" spans="1:8">
      <c r="A1503" s="7">
        <v>2001</v>
      </c>
      <c r="B1503" s="123" t="s">
        <v>537</v>
      </c>
      <c r="C1503" s="123" t="s">
        <v>538</v>
      </c>
      <c r="D1503" s="123" t="s">
        <v>548</v>
      </c>
      <c r="E1503" s="123" t="s">
        <v>13</v>
      </c>
      <c r="F1503" s="123" t="s">
        <v>13</v>
      </c>
      <c r="G1503" s="7">
        <v>1980.294066144</v>
      </c>
      <c r="H1503" s="123" t="s">
        <v>54</v>
      </c>
    </row>
    <row r="1504" spans="1:8">
      <c r="A1504" s="7">
        <v>2001</v>
      </c>
      <c r="B1504" s="123" t="s">
        <v>537</v>
      </c>
      <c r="C1504" s="123" t="s">
        <v>538</v>
      </c>
      <c r="D1504" s="123" t="s">
        <v>550</v>
      </c>
      <c r="E1504" s="123" t="s">
        <v>13</v>
      </c>
      <c r="F1504" s="123" t="s">
        <v>13</v>
      </c>
      <c r="G1504" s="7">
        <v>1563.2258997849999</v>
      </c>
      <c r="H1504" s="123" t="s">
        <v>54</v>
      </c>
    </row>
    <row r="1505" spans="1:8">
      <c r="A1505" s="7">
        <v>2001</v>
      </c>
      <c r="B1505" s="123" t="s">
        <v>537</v>
      </c>
      <c r="C1505" s="123" t="s">
        <v>538</v>
      </c>
      <c r="D1505" s="123" t="s">
        <v>551</v>
      </c>
      <c r="E1505" s="123" t="s">
        <v>13</v>
      </c>
      <c r="F1505" s="123" t="s">
        <v>13</v>
      </c>
      <c r="G1505" s="7">
        <v>673.38682018700001</v>
      </c>
      <c r="H1505" s="123" t="s">
        <v>54</v>
      </c>
    </row>
    <row r="1506" spans="1:8">
      <c r="A1506" s="7">
        <v>2001</v>
      </c>
      <c r="B1506" s="123" t="s">
        <v>537</v>
      </c>
      <c r="C1506" s="123" t="s">
        <v>538</v>
      </c>
      <c r="D1506" s="123" t="s">
        <v>552</v>
      </c>
      <c r="E1506" s="123" t="s">
        <v>13</v>
      </c>
      <c r="F1506" s="123" t="s">
        <v>13</v>
      </c>
      <c r="G1506" s="7">
        <v>4224.9795239349996</v>
      </c>
      <c r="H1506" s="123" t="s">
        <v>54</v>
      </c>
    </row>
    <row r="1507" spans="1:8">
      <c r="A1507" s="7">
        <v>2001</v>
      </c>
      <c r="B1507" s="123" t="s">
        <v>537</v>
      </c>
      <c r="C1507" s="123" t="s">
        <v>538</v>
      </c>
      <c r="D1507" s="123" t="s">
        <v>567</v>
      </c>
      <c r="E1507" s="123" t="s">
        <v>13</v>
      </c>
      <c r="F1507" s="123" t="s">
        <v>13</v>
      </c>
      <c r="G1507" s="7">
        <v>406.16474309099999</v>
      </c>
      <c r="H1507" s="123" t="s">
        <v>54</v>
      </c>
    </row>
    <row r="1508" spans="1:8">
      <c r="A1508" s="7">
        <v>2001</v>
      </c>
      <c r="B1508" s="123" t="s">
        <v>537</v>
      </c>
      <c r="C1508" s="123" t="s">
        <v>538</v>
      </c>
      <c r="D1508" s="123" t="s">
        <v>568</v>
      </c>
      <c r="E1508" s="123" t="s">
        <v>13</v>
      </c>
      <c r="F1508" s="123" t="s">
        <v>13</v>
      </c>
      <c r="G1508" s="7">
        <v>915.25795380600005</v>
      </c>
      <c r="H1508" s="123" t="s">
        <v>54</v>
      </c>
    </row>
    <row r="1509" spans="1:8">
      <c r="A1509" s="7">
        <v>2001</v>
      </c>
      <c r="B1509" s="123" t="s">
        <v>537</v>
      </c>
      <c r="C1509" s="123" t="s">
        <v>538</v>
      </c>
      <c r="D1509" s="123" t="s">
        <v>566</v>
      </c>
      <c r="E1509" s="123" t="s">
        <v>13</v>
      </c>
      <c r="F1509" s="123" t="s">
        <v>13</v>
      </c>
      <c r="G1509" s="7">
        <v>884.96035622600004</v>
      </c>
      <c r="H1509" s="123" t="s">
        <v>54</v>
      </c>
    </row>
    <row r="1510" spans="1:8" hidden="1">
      <c r="A1510" s="7">
        <v>2001</v>
      </c>
      <c r="B1510" s="123" t="s">
        <v>537</v>
      </c>
      <c r="C1510" s="123" t="s">
        <v>553</v>
      </c>
      <c r="D1510" s="123" t="s">
        <v>554</v>
      </c>
      <c r="E1510" s="123" t="s">
        <v>13</v>
      </c>
      <c r="F1510" s="123" t="s">
        <v>13</v>
      </c>
      <c r="G1510" s="7"/>
      <c r="H1510" s="123" t="s">
        <v>54</v>
      </c>
    </row>
    <row r="1511" spans="1:8">
      <c r="A1511" s="7">
        <v>2001</v>
      </c>
      <c r="B1511" s="123" t="s">
        <v>537</v>
      </c>
      <c r="C1511" s="123" t="s">
        <v>553</v>
      </c>
      <c r="D1511" s="123" t="s">
        <v>555</v>
      </c>
      <c r="E1511" s="123" t="s">
        <v>13</v>
      </c>
      <c r="F1511" s="123" t="s">
        <v>13</v>
      </c>
      <c r="G1511" s="7">
        <v>0</v>
      </c>
      <c r="H1511" s="123" t="s">
        <v>54</v>
      </c>
    </row>
    <row r="1512" spans="1:8">
      <c r="A1512" s="7">
        <v>2001</v>
      </c>
      <c r="B1512" s="123" t="s">
        <v>537</v>
      </c>
      <c r="C1512" s="123" t="s">
        <v>553</v>
      </c>
      <c r="D1512" s="123" t="s">
        <v>560</v>
      </c>
      <c r="E1512" s="123" t="s">
        <v>13</v>
      </c>
      <c r="F1512" s="123" t="s">
        <v>13</v>
      </c>
      <c r="G1512" s="7">
        <v>0</v>
      </c>
      <c r="H1512" s="123" t="s">
        <v>54</v>
      </c>
    </row>
    <row r="1513" spans="1:8">
      <c r="A1513" s="7">
        <v>2001</v>
      </c>
      <c r="B1513" s="123" t="s">
        <v>537</v>
      </c>
      <c r="C1513" s="123" t="s">
        <v>553</v>
      </c>
      <c r="D1513" s="123" t="s">
        <v>559</v>
      </c>
      <c r="E1513" s="123" t="s">
        <v>13</v>
      </c>
      <c r="F1513" s="123" t="s">
        <v>13</v>
      </c>
      <c r="G1513" s="7">
        <v>0</v>
      </c>
      <c r="H1513" s="123" t="s">
        <v>54</v>
      </c>
    </row>
    <row r="1514" spans="1:8">
      <c r="A1514" s="7">
        <v>2001</v>
      </c>
      <c r="B1514" s="123" t="s">
        <v>537</v>
      </c>
      <c r="C1514" s="123" t="s">
        <v>553</v>
      </c>
      <c r="D1514" s="123" t="s">
        <v>188</v>
      </c>
      <c r="E1514" s="123" t="s">
        <v>13</v>
      </c>
      <c r="F1514" s="123" t="s">
        <v>13</v>
      </c>
      <c r="G1514" s="7">
        <v>93.616848000000005</v>
      </c>
      <c r="H1514" s="123" t="s">
        <v>54</v>
      </c>
    </row>
    <row r="1515" spans="1:8" hidden="1">
      <c r="A1515" s="7">
        <v>2001</v>
      </c>
      <c r="B1515" s="123" t="s">
        <v>537</v>
      </c>
      <c r="C1515" s="123" t="s">
        <v>553</v>
      </c>
      <c r="D1515" s="123" t="s">
        <v>571</v>
      </c>
      <c r="E1515" s="123" t="s">
        <v>13</v>
      </c>
      <c r="F1515" s="123" t="s">
        <v>13</v>
      </c>
      <c r="G1515" s="7"/>
      <c r="H1515" s="123" t="s">
        <v>54</v>
      </c>
    </row>
    <row r="1516" spans="1:8" hidden="1">
      <c r="A1516" s="7">
        <v>2001</v>
      </c>
      <c r="B1516" s="123" t="s">
        <v>537</v>
      </c>
      <c r="C1516" s="123" t="s">
        <v>553</v>
      </c>
      <c r="D1516" s="123" t="s">
        <v>573</v>
      </c>
      <c r="E1516" s="123" t="s">
        <v>13</v>
      </c>
      <c r="F1516" s="123" t="s">
        <v>13</v>
      </c>
      <c r="G1516" s="7"/>
      <c r="H1516" s="123" t="s">
        <v>54</v>
      </c>
    </row>
    <row r="1517" spans="1:8" hidden="1">
      <c r="A1517" s="7">
        <v>2001</v>
      </c>
      <c r="B1517" s="123" t="s">
        <v>537</v>
      </c>
      <c r="C1517" s="123" t="s">
        <v>553</v>
      </c>
      <c r="D1517" s="123" t="s">
        <v>558</v>
      </c>
      <c r="E1517" s="123" t="s">
        <v>13</v>
      </c>
      <c r="F1517" s="123" t="s">
        <v>13</v>
      </c>
      <c r="G1517" s="7"/>
      <c r="H1517" s="123" t="s">
        <v>54</v>
      </c>
    </row>
    <row r="1518" spans="1:8" hidden="1">
      <c r="A1518" s="7">
        <v>2001</v>
      </c>
      <c r="B1518" s="123" t="s">
        <v>537</v>
      </c>
      <c r="C1518" s="123" t="s">
        <v>553</v>
      </c>
      <c r="D1518" s="123" t="s">
        <v>191</v>
      </c>
      <c r="E1518" s="123" t="s">
        <v>13</v>
      </c>
      <c r="F1518" s="123" t="s">
        <v>13</v>
      </c>
      <c r="G1518" s="7"/>
      <c r="H1518" s="123" t="s">
        <v>54</v>
      </c>
    </row>
    <row r="1519" spans="1:8" hidden="1">
      <c r="A1519" s="7">
        <v>2001</v>
      </c>
      <c r="B1519" s="123" t="s">
        <v>537</v>
      </c>
      <c r="C1519" s="123" t="s">
        <v>553</v>
      </c>
      <c r="D1519" s="123" t="s">
        <v>561</v>
      </c>
      <c r="E1519" s="123" t="s">
        <v>13</v>
      </c>
      <c r="F1519" s="123" t="s">
        <v>13</v>
      </c>
      <c r="G1519" s="7"/>
      <c r="H1519" s="123" t="s">
        <v>54</v>
      </c>
    </row>
    <row r="1520" spans="1:8">
      <c r="A1520" s="7">
        <v>2001</v>
      </c>
      <c r="B1520" s="123" t="s">
        <v>537</v>
      </c>
      <c r="C1520" s="123" t="s">
        <v>564</v>
      </c>
      <c r="D1520" s="123" t="s">
        <v>180</v>
      </c>
      <c r="E1520" s="123" t="s">
        <v>13</v>
      </c>
      <c r="F1520" s="123" t="s">
        <v>13</v>
      </c>
      <c r="G1520" s="7">
        <v>24225.159744000001</v>
      </c>
      <c r="H1520" s="123" t="s">
        <v>54</v>
      </c>
    </row>
    <row r="1521" spans="1:8">
      <c r="A1521" s="7">
        <v>2001</v>
      </c>
      <c r="B1521" s="123" t="s">
        <v>537</v>
      </c>
      <c r="C1521" s="123" t="s">
        <v>556</v>
      </c>
      <c r="D1521" s="123" t="s">
        <v>557</v>
      </c>
      <c r="E1521" s="123" t="s">
        <v>13</v>
      </c>
      <c r="F1521" s="123" t="s">
        <v>13</v>
      </c>
      <c r="G1521" s="7">
        <v>15445.028251263</v>
      </c>
      <c r="H1521" s="123" t="s">
        <v>54</v>
      </c>
    </row>
    <row r="1522" spans="1:8">
      <c r="A1522" s="7">
        <v>2001</v>
      </c>
      <c r="B1522" s="123" t="s">
        <v>537</v>
      </c>
      <c r="C1522" s="123" t="s">
        <v>562</v>
      </c>
      <c r="D1522" s="123" t="s">
        <v>563</v>
      </c>
      <c r="E1522" s="123" t="s">
        <v>13</v>
      </c>
      <c r="F1522" s="123" t="s">
        <v>13</v>
      </c>
      <c r="G1522" s="7">
        <v>6271.501590113</v>
      </c>
      <c r="H1522" s="123" t="s">
        <v>54</v>
      </c>
    </row>
    <row r="1523" spans="1:8">
      <c r="A1523" s="7">
        <v>2001</v>
      </c>
      <c r="B1523" s="123" t="s">
        <v>537</v>
      </c>
      <c r="C1523" s="123" t="s">
        <v>565</v>
      </c>
      <c r="D1523" s="123" t="s">
        <v>500</v>
      </c>
      <c r="E1523" s="123" t="s">
        <v>13</v>
      </c>
      <c r="F1523" s="123" t="s">
        <v>13</v>
      </c>
      <c r="G1523" s="7">
        <v>2178.3920400000002</v>
      </c>
      <c r="H1523" s="123" t="s">
        <v>54</v>
      </c>
    </row>
    <row r="1524" spans="1:8" hidden="1">
      <c r="A1524" s="7">
        <v>2001</v>
      </c>
      <c r="B1524" s="123" t="s">
        <v>537</v>
      </c>
      <c r="C1524" s="123" t="s">
        <v>585</v>
      </c>
      <c r="D1524" s="123" t="s">
        <v>183</v>
      </c>
      <c r="E1524" s="123" t="s">
        <v>13</v>
      </c>
      <c r="F1524" s="123" t="s">
        <v>13</v>
      </c>
      <c r="G1524" s="7"/>
      <c r="H1524" s="123" t="s">
        <v>54</v>
      </c>
    </row>
    <row r="1525" spans="1:8" hidden="1">
      <c r="A1525" s="7">
        <v>2001</v>
      </c>
      <c r="B1525" s="123" t="s">
        <v>642</v>
      </c>
      <c r="C1525" s="123" t="s">
        <v>642</v>
      </c>
      <c r="D1525" s="123" t="s">
        <v>642</v>
      </c>
      <c r="E1525" s="123" t="s">
        <v>13</v>
      </c>
      <c r="F1525" s="123" t="s">
        <v>13</v>
      </c>
      <c r="G1525" s="7"/>
      <c r="H1525" s="123" t="s">
        <v>54</v>
      </c>
    </row>
    <row r="1526" spans="1:8" hidden="1">
      <c r="A1526" s="7">
        <v>2002</v>
      </c>
      <c r="B1526" s="123" t="s">
        <v>586</v>
      </c>
      <c r="C1526" s="123" t="s">
        <v>586</v>
      </c>
      <c r="D1526" s="123" t="s">
        <v>596</v>
      </c>
      <c r="E1526" s="123" t="s">
        <v>13</v>
      </c>
      <c r="F1526" s="123" t="s">
        <v>13</v>
      </c>
      <c r="G1526" s="7"/>
      <c r="H1526" s="123" t="s">
        <v>54</v>
      </c>
    </row>
    <row r="1527" spans="1:8">
      <c r="A1527" s="7">
        <v>2002</v>
      </c>
      <c r="B1527" s="123" t="s">
        <v>586</v>
      </c>
      <c r="C1527" s="123" t="s">
        <v>586</v>
      </c>
      <c r="D1527" s="123" t="s">
        <v>87</v>
      </c>
      <c r="E1527" s="123" t="s">
        <v>13</v>
      </c>
      <c r="F1527" s="123" t="s">
        <v>13</v>
      </c>
      <c r="G1527" s="7">
        <v>2034.3661199999999</v>
      </c>
      <c r="H1527" s="123" t="s">
        <v>54</v>
      </c>
    </row>
    <row r="1528" spans="1:8">
      <c r="A1528" s="7">
        <v>2002</v>
      </c>
      <c r="B1528" s="123" t="s">
        <v>586</v>
      </c>
      <c r="C1528" s="123" t="s">
        <v>586</v>
      </c>
      <c r="D1528" s="123" t="s">
        <v>88</v>
      </c>
      <c r="E1528" s="123" t="s">
        <v>13</v>
      </c>
      <c r="F1528" s="123" t="s">
        <v>13</v>
      </c>
      <c r="G1528" s="7">
        <v>-223.24017599999999</v>
      </c>
      <c r="H1528" s="123" t="s">
        <v>54</v>
      </c>
    </row>
    <row r="1529" spans="1:8" hidden="1">
      <c r="A1529" s="7">
        <v>2002</v>
      </c>
      <c r="B1529" s="123" t="s">
        <v>586</v>
      </c>
      <c r="C1529" s="123" t="s">
        <v>586</v>
      </c>
      <c r="D1529" s="123" t="s">
        <v>587</v>
      </c>
      <c r="E1529" s="123" t="s">
        <v>13</v>
      </c>
      <c r="F1529" s="123" t="s">
        <v>13</v>
      </c>
      <c r="G1529" s="7"/>
      <c r="H1529" s="123" t="s">
        <v>54</v>
      </c>
    </row>
    <row r="1530" spans="1:8" hidden="1">
      <c r="A1530" s="7">
        <v>2002</v>
      </c>
      <c r="B1530" s="123" t="s">
        <v>586</v>
      </c>
      <c r="C1530" s="123" t="s">
        <v>586</v>
      </c>
      <c r="D1530" s="123" t="s">
        <v>597</v>
      </c>
      <c r="E1530" s="123" t="s">
        <v>13</v>
      </c>
      <c r="F1530" s="123" t="s">
        <v>13</v>
      </c>
      <c r="G1530" s="7"/>
      <c r="H1530" s="123" t="s">
        <v>54</v>
      </c>
    </row>
    <row r="1531" spans="1:8">
      <c r="A1531" s="7">
        <v>2002</v>
      </c>
      <c r="B1531" s="123" t="s">
        <v>598</v>
      </c>
      <c r="C1531" s="123" t="s">
        <v>598</v>
      </c>
      <c r="D1531" s="123" t="s">
        <v>598</v>
      </c>
      <c r="E1531" s="123" t="s">
        <v>13</v>
      </c>
      <c r="F1531" s="123" t="s">
        <v>13</v>
      </c>
      <c r="G1531" s="7">
        <v>1811.1259439999999</v>
      </c>
      <c r="H1531" s="123" t="s">
        <v>54</v>
      </c>
    </row>
    <row r="1532" spans="1:8">
      <c r="A1532" s="7">
        <v>2002</v>
      </c>
      <c r="B1532" s="123" t="s">
        <v>599</v>
      </c>
      <c r="C1532" s="123" t="s">
        <v>599</v>
      </c>
      <c r="D1532" s="123" t="s">
        <v>599</v>
      </c>
      <c r="E1532" s="123" t="s">
        <v>13</v>
      </c>
      <c r="F1532" s="123" t="s">
        <v>13</v>
      </c>
      <c r="G1532" s="7">
        <v>1811.1259439999999</v>
      </c>
      <c r="H1532" s="123" t="s">
        <v>54</v>
      </c>
    </row>
    <row r="1533" spans="1:8" hidden="1">
      <c r="A1533" s="7">
        <v>2002</v>
      </c>
      <c r="B1533" s="123" t="s">
        <v>588</v>
      </c>
      <c r="C1533" s="123" t="s">
        <v>588</v>
      </c>
      <c r="D1533" s="123" t="s">
        <v>589</v>
      </c>
      <c r="E1533" s="123" t="s">
        <v>13</v>
      </c>
      <c r="F1533" s="123" t="s">
        <v>13</v>
      </c>
      <c r="G1533" s="7"/>
      <c r="H1533" s="123" t="s">
        <v>54</v>
      </c>
    </row>
    <row r="1534" spans="1:8" hidden="1">
      <c r="A1534" s="7">
        <v>2002</v>
      </c>
      <c r="B1534" s="123" t="s">
        <v>588</v>
      </c>
      <c r="C1534" s="123" t="s">
        <v>588</v>
      </c>
      <c r="D1534" s="123" t="s">
        <v>591</v>
      </c>
      <c r="E1534" s="123" t="s">
        <v>13</v>
      </c>
      <c r="F1534" s="123" t="s">
        <v>13</v>
      </c>
      <c r="G1534" s="7"/>
      <c r="H1534" s="123" t="s">
        <v>54</v>
      </c>
    </row>
    <row r="1535" spans="1:8">
      <c r="A1535" s="7">
        <v>2002</v>
      </c>
      <c r="B1535" s="123" t="s">
        <v>588</v>
      </c>
      <c r="C1535" s="123" t="s">
        <v>588</v>
      </c>
      <c r="D1535" s="123" t="s">
        <v>600</v>
      </c>
      <c r="E1535" s="123" t="s">
        <v>13</v>
      </c>
      <c r="F1535" s="123" t="s">
        <v>13</v>
      </c>
      <c r="G1535" s="7">
        <v>-1922.746032</v>
      </c>
      <c r="H1535" s="123" t="s">
        <v>54</v>
      </c>
    </row>
    <row r="1536" spans="1:8" hidden="1">
      <c r="A1536" s="7">
        <v>2002</v>
      </c>
      <c r="B1536" s="123" t="s">
        <v>588</v>
      </c>
      <c r="C1536" s="123" t="s">
        <v>588</v>
      </c>
      <c r="D1536" s="123" t="s">
        <v>601</v>
      </c>
      <c r="E1536" s="123" t="s">
        <v>13</v>
      </c>
      <c r="F1536" s="123" t="s">
        <v>13</v>
      </c>
      <c r="G1536" s="7"/>
      <c r="H1536" s="123" t="s">
        <v>54</v>
      </c>
    </row>
    <row r="1537" spans="1:8">
      <c r="A1537" s="7">
        <v>2002</v>
      </c>
      <c r="B1537" s="123" t="s">
        <v>588</v>
      </c>
      <c r="C1537" s="123" t="s">
        <v>588</v>
      </c>
      <c r="D1537" s="123" t="s">
        <v>592</v>
      </c>
      <c r="E1537" s="123" t="s">
        <v>13</v>
      </c>
      <c r="F1537" s="123" t="s">
        <v>13</v>
      </c>
      <c r="G1537" s="7">
        <v>-615.71080800000004</v>
      </c>
      <c r="H1537" s="123" t="s">
        <v>54</v>
      </c>
    </row>
    <row r="1538" spans="1:8">
      <c r="A1538" s="7">
        <v>2002</v>
      </c>
      <c r="B1538" s="123" t="s">
        <v>588</v>
      </c>
      <c r="C1538" s="123" t="s">
        <v>588</v>
      </c>
      <c r="D1538" s="123" t="s">
        <v>602</v>
      </c>
      <c r="E1538" s="123" t="s">
        <v>13</v>
      </c>
      <c r="F1538" s="123" t="s">
        <v>13</v>
      </c>
      <c r="G1538" s="7">
        <v>82505.248271999997</v>
      </c>
      <c r="H1538" s="123" t="s">
        <v>54</v>
      </c>
    </row>
    <row r="1539" spans="1:8">
      <c r="A1539" s="7">
        <v>2002</v>
      </c>
      <c r="B1539" s="123" t="s">
        <v>588</v>
      </c>
      <c r="C1539" s="123" t="s">
        <v>588</v>
      </c>
      <c r="D1539" s="123" t="s">
        <v>603</v>
      </c>
      <c r="E1539" s="123" t="s">
        <v>13</v>
      </c>
      <c r="F1539" s="123" t="s">
        <v>13</v>
      </c>
      <c r="G1539" s="7">
        <v>2264.8075920000001</v>
      </c>
      <c r="H1539" s="123" t="s">
        <v>54</v>
      </c>
    </row>
    <row r="1540" spans="1:8">
      <c r="A1540" s="7">
        <v>2002</v>
      </c>
      <c r="B1540" s="123" t="s">
        <v>588</v>
      </c>
      <c r="C1540" s="123" t="s">
        <v>588</v>
      </c>
      <c r="D1540" s="123" t="s">
        <v>604</v>
      </c>
      <c r="E1540" s="123" t="s">
        <v>13</v>
      </c>
      <c r="F1540" s="123" t="s">
        <v>13</v>
      </c>
      <c r="G1540" s="7">
        <v>1267.4280960000001</v>
      </c>
      <c r="H1540" s="123" t="s">
        <v>54</v>
      </c>
    </row>
    <row r="1541" spans="1:8" hidden="1">
      <c r="A1541" s="7">
        <v>2002</v>
      </c>
      <c r="B1541" s="123" t="s">
        <v>588</v>
      </c>
      <c r="C1541" s="123" t="s">
        <v>588</v>
      </c>
      <c r="D1541" s="123" t="s">
        <v>605</v>
      </c>
      <c r="E1541" s="123" t="s">
        <v>13</v>
      </c>
      <c r="F1541" s="123" t="s">
        <v>13</v>
      </c>
      <c r="G1541" s="7"/>
      <c r="H1541" s="123" t="s">
        <v>54</v>
      </c>
    </row>
    <row r="1542" spans="1:8" hidden="1">
      <c r="A1542" s="7">
        <v>2002</v>
      </c>
      <c r="B1542" s="123" t="s">
        <v>588</v>
      </c>
      <c r="C1542" s="123" t="s">
        <v>588</v>
      </c>
      <c r="D1542" s="123" t="s">
        <v>606</v>
      </c>
      <c r="E1542" s="123" t="s">
        <v>13</v>
      </c>
      <c r="F1542" s="123" t="s">
        <v>13</v>
      </c>
      <c r="G1542" s="7"/>
      <c r="H1542" s="123" t="s">
        <v>54</v>
      </c>
    </row>
    <row r="1543" spans="1:8">
      <c r="A1543" s="7">
        <v>2002</v>
      </c>
      <c r="B1543" s="123" t="s">
        <v>607</v>
      </c>
      <c r="C1543" s="123" t="s">
        <v>607</v>
      </c>
      <c r="D1543" s="123" t="s">
        <v>608</v>
      </c>
      <c r="E1543" s="123" t="s">
        <v>13</v>
      </c>
      <c r="F1543" s="123" t="s">
        <v>13</v>
      </c>
      <c r="G1543" s="7">
        <v>4680.8424000000005</v>
      </c>
      <c r="H1543" s="123" t="s">
        <v>54</v>
      </c>
    </row>
    <row r="1544" spans="1:8" hidden="1">
      <c r="A1544" s="7">
        <v>2002</v>
      </c>
      <c r="B1544" s="123" t="s">
        <v>607</v>
      </c>
      <c r="C1544" s="123" t="s">
        <v>607</v>
      </c>
      <c r="D1544" s="123" t="s">
        <v>609</v>
      </c>
      <c r="E1544" s="123" t="s">
        <v>13</v>
      </c>
      <c r="F1544" s="123" t="s">
        <v>13</v>
      </c>
      <c r="G1544" s="7"/>
      <c r="H1544" s="123" t="s">
        <v>54</v>
      </c>
    </row>
    <row r="1545" spans="1:8" hidden="1">
      <c r="A1545" s="7">
        <v>2002</v>
      </c>
      <c r="B1545" s="123" t="s">
        <v>607</v>
      </c>
      <c r="C1545" s="123" t="s">
        <v>607</v>
      </c>
      <c r="D1545" s="123" t="s">
        <v>610</v>
      </c>
      <c r="E1545" s="123" t="s">
        <v>13</v>
      </c>
      <c r="F1545" s="123" t="s">
        <v>13</v>
      </c>
      <c r="G1545" s="7"/>
      <c r="H1545" s="123" t="s">
        <v>54</v>
      </c>
    </row>
    <row r="1546" spans="1:8">
      <c r="A1546" s="7">
        <v>2002</v>
      </c>
      <c r="B1546" s="123" t="s">
        <v>530</v>
      </c>
      <c r="C1546" s="123" t="s">
        <v>530</v>
      </c>
      <c r="D1546" s="123" t="s">
        <v>530</v>
      </c>
      <c r="E1546" s="123" t="s">
        <v>13</v>
      </c>
      <c r="F1546" s="123" t="s">
        <v>13</v>
      </c>
      <c r="G1546" s="7">
        <v>-11648.09628</v>
      </c>
      <c r="H1546" s="123" t="s">
        <v>54</v>
      </c>
    </row>
    <row r="1547" spans="1:8">
      <c r="A1547" s="7">
        <v>2002</v>
      </c>
      <c r="B1547" s="123" t="s">
        <v>611</v>
      </c>
      <c r="C1547" s="123" t="s">
        <v>611</v>
      </c>
      <c r="D1547" s="123" t="s">
        <v>611</v>
      </c>
      <c r="E1547" s="123" t="s">
        <v>13</v>
      </c>
      <c r="F1547" s="123" t="s">
        <v>13</v>
      </c>
      <c r="G1547" s="7">
        <v>78342.899183999994</v>
      </c>
      <c r="H1547" s="123" t="s">
        <v>54</v>
      </c>
    </row>
    <row r="1548" spans="1:8">
      <c r="A1548" s="7">
        <v>2002</v>
      </c>
      <c r="B1548" s="123" t="s">
        <v>537</v>
      </c>
      <c r="C1548" s="123" t="s">
        <v>538</v>
      </c>
      <c r="D1548" s="123" t="s">
        <v>539</v>
      </c>
      <c r="E1548" s="123" t="s">
        <v>13</v>
      </c>
      <c r="F1548" s="123" t="s">
        <v>13</v>
      </c>
      <c r="G1548" s="7">
        <v>1830.0541642430001</v>
      </c>
      <c r="H1548" s="123" t="s">
        <v>54</v>
      </c>
    </row>
    <row r="1549" spans="1:8">
      <c r="A1549" s="7">
        <v>2002</v>
      </c>
      <c r="B1549" s="123" t="s">
        <v>537</v>
      </c>
      <c r="C1549" s="123" t="s">
        <v>538</v>
      </c>
      <c r="D1549" s="123" t="s">
        <v>542</v>
      </c>
      <c r="E1549" s="123" t="s">
        <v>13</v>
      </c>
      <c r="F1549" s="123" t="s">
        <v>13</v>
      </c>
      <c r="G1549" s="7">
        <v>6617.2119216629999</v>
      </c>
      <c r="H1549" s="123" t="s">
        <v>54</v>
      </c>
    </row>
    <row r="1550" spans="1:8">
      <c r="A1550" s="7">
        <v>2002</v>
      </c>
      <c r="B1550" s="123" t="s">
        <v>537</v>
      </c>
      <c r="C1550" s="123" t="s">
        <v>538</v>
      </c>
      <c r="D1550" s="123" t="s">
        <v>543</v>
      </c>
      <c r="E1550" s="123" t="s">
        <v>13</v>
      </c>
      <c r="F1550" s="123" t="s">
        <v>13</v>
      </c>
      <c r="G1550" s="7">
        <v>534.38422183499995</v>
      </c>
      <c r="H1550" s="123" t="s">
        <v>54</v>
      </c>
    </row>
    <row r="1551" spans="1:8">
      <c r="A1551" s="7">
        <v>2002</v>
      </c>
      <c r="B1551" s="123" t="s">
        <v>537</v>
      </c>
      <c r="C1551" s="123" t="s">
        <v>538</v>
      </c>
      <c r="D1551" s="123" t="s">
        <v>544</v>
      </c>
      <c r="E1551" s="123" t="s">
        <v>13</v>
      </c>
      <c r="F1551" s="123" t="s">
        <v>13</v>
      </c>
      <c r="G1551" s="7">
        <v>1184.958223479</v>
      </c>
      <c r="H1551" s="123" t="s">
        <v>54</v>
      </c>
    </row>
    <row r="1552" spans="1:8">
      <c r="A1552" s="7">
        <v>2002</v>
      </c>
      <c r="B1552" s="123" t="s">
        <v>537</v>
      </c>
      <c r="C1552" s="123" t="s">
        <v>538</v>
      </c>
      <c r="D1552" s="123" t="s">
        <v>545</v>
      </c>
      <c r="E1552" s="123" t="s">
        <v>13</v>
      </c>
      <c r="F1552" s="123" t="s">
        <v>13</v>
      </c>
      <c r="G1552" s="7">
        <v>1161.059295772</v>
      </c>
      <c r="H1552" s="123" t="s">
        <v>54</v>
      </c>
    </row>
    <row r="1553" spans="1:8">
      <c r="A1553" s="7">
        <v>2002</v>
      </c>
      <c r="B1553" s="123" t="s">
        <v>537</v>
      </c>
      <c r="C1553" s="123" t="s">
        <v>538</v>
      </c>
      <c r="D1553" s="123" t="s">
        <v>546</v>
      </c>
      <c r="E1553" s="123" t="s">
        <v>13</v>
      </c>
      <c r="F1553" s="123" t="s">
        <v>13</v>
      </c>
      <c r="G1553" s="7">
        <v>4560.7521489589999</v>
      </c>
      <c r="H1553" s="123" t="s">
        <v>54</v>
      </c>
    </row>
    <row r="1554" spans="1:8">
      <c r="A1554" s="7">
        <v>2002</v>
      </c>
      <c r="B1554" s="123" t="s">
        <v>537</v>
      </c>
      <c r="C1554" s="123" t="s">
        <v>538</v>
      </c>
      <c r="D1554" s="123" t="s">
        <v>547</v>
      </c>
      <c r="E1554" s="123" t="s">
        <v>13</v>
      </c>
      <c r="F1554" s="123" t="s">
        <v>13</v>
      </c>
      <c r="G1554" s="7">
        <v>1244.986506341</v>
      </c>
      <c r="H1554" s="123" t="s">
        <v>54</v>
      </c>
    </row>
    <row r="1555" spans="1:8">
      <c r="A1555" s="7">
        <v>2002</v>
      </c>
      <c r="B1555" s="123" t="s">
        <v>537</v>
      </c>
      <c r="C1555" s="123" t="s">
        <v>538</v>
      </c>
      <c r="D1555" s="123" t="s">
        <v>548</v>
      </c>
      <c r="E1555" s="123" t="s">
        <v>13</v>
      </c>
      <c r="F1555" s="123" t="s">
        <v>13</v>
      </c>
      <c r="G1555" s="7">
        <v>2063.8781127140001</v>
      </c>
      <c r="H1555" s="123" t="s">
        <v>54</v>
      </c>
    </row>
    <row r="1556" spans="1:8">
      <c r="A1556" s="7">
        <v>2002</v>
      </c>
      <c r="B1556" s="123" t="s">
        <v>537</v>
      </c>
      <c r="C1556" s="123" t="s">
        <v>538</v>
      </c>
      <c r="D1556" s="123" t="s">
        <v>550</v>
      </c>
      <c r="E1556" s="123" t="s">
        <v>13</v>
      </c>
      <c r="F1556" s="123" t="s">
        <v>13</v>
      </c>
      <c r="G1556" s="7">
        <v>1630.6592606690001</v>
      </c>
      <c r="H1556" s="123" t="s">
        <v>54</v>
      </c>
    </row>
    <row r="1557" spans="1:8">
      <c r="A1557" s="7">
        <v>2002</v>
      </c>
      <c r="B1557" s="123" t="s">
        <v>537</v>
      </c>
      <c r="C1557" s="123" t="s">
        <v>538</v>
      </c>
      <c r="D1557" s="123" t="s">
        <v>551</v>
      </c>
      <c r="E1557" s="123" t="s">
        <v>13</v>
      </c>
      <c r="F1557" s="123" t="s">
        <v>13</v>
      </c>
      <c r="G1557" s="7">
        <v>683.69874056100002</v>
      </c>
      <c r="H1557" s="123" t="s">
        <v>54</v>
      </c>
    </row>
    <row r="1558" spans="1:8">
      <c r="A1558" s="7">
        <v>2002</v>
      </c>
      <c r="B1558" s="123" t="s">
        <v>537</v>
      </c>
      <c r="C1558" s="123" t="s">
        <v>538</v>
      </c>
      <c r="D1558" s="123" t="s">
        <v>552</v>
      </c>
      <c r="E1558" s="123" t="s">
        <v>13</v>
      </c>
      <c r="F1558" s="123" t="s">
        <v>13</v>
      </c>
      <c r="G1558" s="7">
        <v>4374.7103025300003</v>
      </c>
      <c r="H1558" s="123" t="s">
        <v>54</v>
      </c>
    </row>
    <row r="1559" spans="1:8">
      <c r="A1559" s="7">
        <v>2002</v>
      </c>
      <c r="B1559" s="123" t="s">
        <v>537</v>
      </c>
      <c r="C1559" s="123" t="s">
        <v>538</v>
      </c>
      <c r="D1559" s="123" t="s">
        <v>567</v>
      </c>
      <c r="E1559" s="123" t="s">
        <v>13</v>
      </c>
      <c r="F1559" s="123" t="s">
        <v>13</v>
      </c>
      <c r="G1559" s="7">
        <v>397.653080612</v>
      </c>
      <c r="H1559" s="123" t="s">
        <v>54</v>
      </c>
    </row>
    <row r="1560" spans="1:8">
      <c r="A1560" s="7">
        <v>2002</v>
      </c>
      <c r="B1560" s="123" t="s">
        <v>537</v>
      </c>
      <c r="C1560" s="123" t="s">
        <v>538</v>
      </c>
      <c r="D1560" s="123" t="s">
        <v>568</v>
      </c>
      <c r="E1560" s="123" t="s">
        <v>13</v>
      </c>
      <c r="F1560" s="123" t="s">
        <v>13</v>
      </c>
      <c r="G1560" s="7">
        <v>968.62419931099998</v>
      </c>
      <c r="H1560" s="123" t="s">
        <v>54</v>
      </c>
    </row>
    <row r="1561" spans="1:8">
      <c r="A1561" s="7">
        <v>2002</v>
      </c>
      <c r="B1561" s="123" t="s">
        <v>537</v>
      </c>
      <c r="C1561" s="123" t="s">
        <v>538</v>
      </c>
      <c r="D1561" s="123" t="s">
        <v>566</v>
      </c>
      <c r="E1561" s="123" t="s">
        <v>13</v>
      </c>
      <c r="F1561" s="123" t="s">
        <v>13</v>
      </c>
      <c r="G1561" s="7">
        <v>903.31734013100004</v>
      </c>
      <c r="H1561" s="123" t="s">
        <v>54</v>
      </c>
    </row>
    <row r="1562" spans="1:8" hidden="1">
      <c r="A1562" s="7">
        <v>2002</v>
      </c>
      <c r="B1562" s="123" t="s">
        <v>537</v>
      </c>
      <c r="C1562" s="123" t="s">
        <v>553</v>
      </c>
      <c r="D1562" s="123" t="s">
        <v>554</v>
      </c>
      <c r="E1562" s="123" t="s">
        <v>13</v>
      </c>
      <c r="F1562" s="123" t="s">
        <v>13</v>
      </c>
      <c r="G1562" s="7"/>
      <c r="H1562" s="123" t="s">
        <v>54</v>
      </c>
    </row>
    <row r="1563" spans="1:8">
      <c r="A1563" s="7">
        <v>2002</v>
      </c>
      <c r="B1563" s="123" t="s">
        <v>537</v>
      </c>
      <c r="C1563" s="123" t="s">
        <v>553</v>
      </c>
      <c r="D1563" s="123" t="s">
        <v>555</v>
      </c>
      <c r="E1563" s="123" t="s">
        <v>13</v>
      </c>
      <c r="F1563" s="123" t="s">
        <v>13</v>
      </c>
      <c r="G1563" s="7">
        <v>0</v>
      </c>
      <c r="H1563" s="123" t="s">
        <v>54</v>
      </c>
    </row>
    <row r="1564" spans="1:8">
      <c r="A1564" s="7">
        <v>2002</v>
      </c>
      <c r="B1564" s="123" t="s">
        <v>537</v>
      </c>
      <c r="C1564" s="123" t="s">
        <v>553</v>
      </c>
      <c r="D1564" s="123" t="s">
        <v>560</v>
      </c>
      <c r="E1564" s="123" t="s">
        <v>13</v>
      </c>
      <c r="F1564" s="123" t="s">
        <v>13</v>
      </c>
      <c r="G1564" s="7">
        <v>0</v>
      </c>
      <c r="H1564" s="123" t="s">
        <v>54</v>
      </c>
    </row>
    <row r="1565" spans="1:8">
      <c r="A1565" s="7">
        <v>2002</v>
      </c>
      <c r="B1565" s="123" t="s">
        <v>537</v>
      </c>
      <c r="C1565" s="123" t="s">
        <v>553</v>
      </c>
      <c r="D1565" s="123" t="s">
        <v>559</v>
      </c>
      <c r="E1565" s="123" t="s">
        <v>13</v>
      </c>
      <c r="F1565" s="123" t="s">
        <v>13</v>
      </c>
      <c r="G1565" s="7">
        <v>0</v>
      </c>
      <c r="H1565" s="123" t="s">
        <v>54</v>
      </c>
    </row>
    <row r="1566" spans="1:8">
      <c r="A1566" s="7">
        <v>2002</v>
      </c>
      <c r="B1566" s="123" t="s">
        <v>537</v>
      </c>
      <c r="C1566" s="123" t="s">
        <v>553</v>
      </c>
      <c r="D1566" s="123" t="s">
        <v>188</v>
      </c>
      <c r="E1566" s="123" t="s">
        <v>13</v>
      </c>
      <c r="F1566" s="123" t="s">
        <v>13</v>
      </c>
      <c r="G1566" s="7">
        <v>82.814903999999999</v>
      </c>
      <c r="H1566" s="123" t="s">
        <v>54</v>
      </c>
    </row>
    <row r="1567" spans="1:8" hidden="1">
      <c r="A1567" s="7">
        <v>2002</v>
      </c>
      <c r="B1567" s="123" t="s">
        <v>537</v>
      </c>
      <c r="C1567" s="123" t="s">
        <v>553</v>
      </c>
      <c r="D1567" s="123" t="s">
        <v>571</v>
      </c>
      <c r="E1567" s="123" t="s">
        <v>13</v>
      </c>
      <c r="F1567" s="123" t="s">
        <v>13</v>
      </c>
      <c r="G1567" s="7"/>
      <c r="H1567" s="123" t="s">
        <v>54</v>
      </c>
    </row>
    <row r="1568" spans="1:8" hidden="1">
      <c r="A1568" s="7">
        <v>2002</v>
      </c>
      <c r="B1568" s="123" t="s">
        <v>537</v>
      </c>
      <c r="C1568" s="123" t="s">
        <v>553</v>
      </c>
      <c r="D1568" s="123" t="s">
        <v>573</v>
      </c>
      <c r="E1568" s="123" t="s">
        <v>13</v>
      </c>
      <c r="F1568" s="123" t="s">
        <v>13</v>
      </c>
      <c r="G1568" s="7"/>
      <c r="H1568" s="123" t="s">
        <v>54</v>
      </c>
    </row>
    <row r="1569" spans="1:8" hidden="1">
      <c r="A1569" s="7">
        <v>2002</v>
      </c>
      <c r="B1569" s="123" t="s">
        <v>537</v>
      </c>
      <c r="C1569" s="123" t="s">
        <v>553</v>
      </c>
      <c r="D1569" s="123" t="s">
        <v>558</v>
      </c>
      <c r="E1569" s="123" t="s">
        <v>13</v>
      </c>
      <c r="F1569" s="123" t="s">
        <v>13</v>
      </c>
      <c r="G1569" s="7"/>
      <c r="H1569" s="123" t="s">
        <v>54</v>
      </c>
    </row>
    <row r="1570" spans="1:8" hidden="1">
      <c r="A1570" s="7">
        <v>2002</v>
      </c>
      <c r="B1570" s="123" t="s">
        <v>537</v>
      </c>
      <c r="C1570" s="123" t="s">
        <v>553</v>
      </c>
      <c r="D1570" s="123" t="s">
        <v>191</v>
      </c>
      <c r="E1570" s="123" t="s">
        <v>13</v>
      </c>
      <c r="F1570" s="123" t="s">
        <v>13</v>
      </c>
      <c r="G1570" s="7"/>
      <c r="H1570" s="123" t="s">
        <v>54</v>
      </c>
    </row>
    <row r="1571" spans="1:8" hidden="1">
      <c r="A1571" s="7">
        <v>2002</v>
      </c>
      <c r="B1571" s="123" t="s">
        <v>537</v>
      </c>
      <c r="C1571" s="123" t="s">
        <v>553</v>
      </c>
      <c r="D1571" s="123" t="s">
        <v>561</v>
      </c>
      <c r="E1571" s="123" t="s">
        <v>13</v>
      </c>
      <c r="F1571" s="123" t="s">
        <v>13</v>
      </c>
      <c r="G1571" s="7"/>
      <c r="H1571" s="123" t="s">
        <v>54</v>
      </c>
    </row>
    <row r="1572" spans="1:8">
      <c r="A1572" s="7">
        <v>2002</v>
      </c>
      <c r="B1572" s="123" t="s">
        <v>537</v>
      </c>
      <c r="C1572" s="123" t="s">
        <v>564</v>
      </c>
      <c r="D1572" s="123" t="s">
        <v>180</v>
      </c>
      <c r="E1572" s="123" t="s">
        <v>13</v>
      </c>
      <c r="F1572" s="123" t="s">
        <v>13</v>
      </c>
      <c r="G1572" s="7">
        <v>23688.663192</v>
      </c>
      <c r="H1572" s="123" t="s">
        <v>54</v>
      </c>
    </row>
    <row r="1573" spans="1:8">
      <c r="A1573" s="7">
        <v>2002</v>
      </c>
      <c r="B1573" s="123" t="s">
        <v>537</v>
      </c>
      <c r="C1573" s="123" t="s">
        <v>556</v>
      </c>
      <c r="D1573" s="123" t="s">
        <v>557</v>
      </c>
      <c r="E1573" s="123" t="s">
        <v>13</v>
      </c>
      <c r="F1573" s="123" t="s">
        <v>13</v>
      </c>
      <c r="G1573" s="7">
        <v>17137.909181414001</v>
      </c>
      <c r="H1573" s="123" t="s">
        <v>54</v>
      </c>
    </row>
    <row r="1574" spans="1:8">
      <c r="A1574" s="7">
        <v>2002</v>
      </c>
      <c r="B1574" s="123" t="s">
        <v>537</v>
      </c>
      <c r="C1574" s="123" t="s">
        <v>562</v>
      </c>
      <c r="D1574" s="123" t="s">
        <v>563</v>
      </c>
      <c r="E1574" s="123" t="s">
        <v>13</v>
      </c>
      <c r="F1574" s="123" t="s">
        <v>13</v>
      </c>
      <c r="G1574" s="7">
        <v>7135.1788277650003</v>
      </c>
      <c r="H1574" s="123" t="s">
        <v>54</v>
      </c>
    </row>
    <row r="1575" spans="1:8">
      <c r="A1575" s="7">
        <v>2002</v>
      </c>
      <c r="B1575" s="123" t="s">
        <v>537</v>
      </c>
      <c r="C1575" s="123" t="s">
        <v>565</v>
      </c>
      <c r="D1575" s="123" t="s">
        <v>500</v>
      </c>
      <c r="E1575" s="123" t="s">
        <v>13</v>
      </c>
      <c r="F1575" s="123" t="s">
        <v>13</v>
      </c>
      <c r="G1575" s="7">
        <v>2178.3920400000002</v>
      </c>
      <c r="H1575" s="123" t="s">
        <v>54</v>
      </c>
    </row>
    <row r="1576" spans="1:8" hidden="1">
      <c r="A1576" s="7">
        <v>2002</v>
      </c>
      <c r="B1576" s="123" t="s">
        <v>537</v>
      </c>
      <c r="C1576" s="123" t="s">
        <v>585</v>
      </c>
      <c r="D1576" s="123" t="s">
        <v>183</v>
      </c>
      <c r="E1576" s="123" t="s">
        <v>13</v>
      </c>
      <c r="F1576" s="123" t="s">
        <v>13</v>
      </c>
      <c r="G1576" s="7"/>
      <c r="H1576" s="123" t="s">
        <v>54</v>
      </c>
    </row>
    <row r="1577" spans="1:8" hidden="1">
      <c r="A1577" s="7">
        <v>2002</v>
      </c>
      <c r="B1577" s="123" t="s">
        <v>642</v>
      </c>
      <c r="C1577" s="123" t="s">
        <v>642</v>
      </c>
      <c r="D1577" s="123" t="s">
        <v>642</v>
      </c>
      <c r="E1577" s="123" t="s">
        <v>13</v>
      </c>
      <c r="F1577" s="123" t="s">
        <v>13</v>
      </c>
      <c r="G1577" s="7"/>
      <c r="H1577" s="123" t="s">
        <v>54</v>
      </c>
    </row>
    <row r="1578" spans="1:8" hidden="1">
      <c r="A1578" s="7">
        <v>2003</v>
      </c>
      <c r="B1578" s="123" t="s">
        <v>586</v>
      </c>
      <c r="C1578" s="123" t="s">
        <v>586</v>
      </c>
      <c r="D1578" s="123" t="s">
        <v>596</v>
      </c>
      <c r="E1578" s="123" t="s">
        <v>13</v>
      </c>
      <c r="F1578" s="123" t="s">
        <v>13</v>
      </c>
      <c r="G1578" s="7"/>
      <c r="H1578" s="123" t="s">
        <v>54</v>
      </c>
    </row>
    <row r="1579" spans="1:8">
      <c r="A1579" s="7">
        <v>2003</v>
      </c>
      <c r="B1579" s="123" t="s">
        <v>586</v>
      </c>
      <c r="C1579" s="123" t="s">
        <v>586</v>
      </c>
      <c r="D1579" s="123" t="s">
        <v>87</v>
      </c>
      <c r="E1579" s="123" t="s">
        <v>13</v>
      </c>
      <c r="F1579" s="123" t="s">
        <v>13</v>
      </c>
      <c r="G1579" s="7">
        <v>4234.362048</v>
      </c>
      <c r="H1579" s="123" t="s">
        <v>54</v>
      </c>
    </row>
    <row r="1580" spans="1:8">
      <c r="A1580" s="7">
        <v>2003</v>
      </c>
      <c r="B1580" s="123" t="s">
        <v>586</v>
      </c>
      <c r="C1580" s="123" t="s">
        <v>586</v>
      </c>
      <c r="D1580" s="123" t="s">
        <v>88</v>
      </c>
      <c r="E1580" s="123" t="s">
        <v>13</v>
      </c>
      <c r="F1580" s="123" t="s">
        <v>13</v>
      </c>
      <c r="G1580" s="7">
        <v>-36.006480000000003</v>
      </c>
      <c r="H1580" s="123" t="s">
        <v>54</v>
      </c>
    </row>
    <row r="1581" spans="1:8" hidden="1">
      <c r="A1581" s="7">
        <v>2003</v>
      </c>
      <c r="B1581" s="123" t="s">
        <v>586</v>
      </c>
      <c r="C1581" s="123" t="s">
        <v>586</v>
      </c>
      <c r="D1581" s="123" t="s">
        <v>587</v>
      </c>
      <c r="E1581" s="123" t="s">
        <v>13</v>
      </c>
      <c r="F1581" s="123" t="s">
        <v>13</v>
      </c>
      <c r="G1581" s="7"/>
      <c r="H1581" s="123" t="s">
        <v>54</v>
      </c>
    </row>
    <row r="1582" spans="1:8" hidden="1">
      <c r="A1582" s="7">
        <v>2003</v>
      </c>
      <c r="B1582" s="123" t="s">
        <v>586</v>
      </c>
      <c r="C1582" s="123" t="s">
        <v>586</v>
      </c>
      <c r="D1582" s="123" t="s">
        <v>597</v>
      </c>
      <c r="E1582" s="123" t="s">
        <v>13</v>
      </c>
      <c r="F1582" s="123" t="s">
        <v>13</v>
      </c>
      <c r="G1582" s="7"/>
      <c r="H1582" s="123" t="s">
        <v>54</v>
      </c>
    </row>
    <row r="1583" spans="1:8">
      <c r="A1583" s="7">
        <v>2003</v>
      </c>
      <c r="B1583" s="123" t="s">
        <v>598</v>
      </c>
      <c r="C1583" s="123" t="s">
        <v>598</v>
      </c>
      <c r="D1583" s="123" t="s">
        <v>598</v>
      </c>
      <c r="E1583" s="123" t="s">
        <v>13</v>
      </c>
      <c r="F1583" s="123" t="s">
        <v>13</v>
      </c>
      <c r="G1583" s="7">
        <v>4198.3555679999999</v>
      </c>
      <c r="H1583" s="123" t="s">
        <v>54</v>
      </c>
    </row>
    <row r="1584" spans="1:8">
      <c r="A1584" s="7">
        <v>2003</v>
      </c>
      <c r="B1584" s="123" t="s">
        <v>599</v>
      </c>
      <c r="C1584" s="123" t="s">
        <v>599</v>
      </c>
      <c r="D1584" s="123" t="s">
        <v>599</v>
      </c>
      <c r="E1584" s="123" t="s">
        <v>13</v>
      </c>
      <c r="F1584" s="123" t="s">
        <v>13</v>
      </c>
      <c r="G1584" s="7">
        <v>4198.3555679999999</v>
      </c>
      <c r="H1584" s="123" t="s">
        <v>54</v>
      </c>
    </row>
    <row r="1585" spans="1:8" hidden="1">
      <c r="A1585" s="7">
        <v>2003</v>
      </c>
      <c r="B1585" s="123" t="s">
        <v>588</v>
      </c>
      <c r="C1585" s="123" t="s">
        <v>588</v>
      </c>
      <c r="D1585" s="123" t="s">
        <v>589</v>
      </c>
      <c r="E1585" s="123" t="s">
        <v>13</v>
      </c>
      <c r="F1585" s="123" t="s">
        <v>13</v>
      </c>
      <c r="G1585" s="7"/>
      <c r="H1585" s="123" t="s">
        <v>54</v>
      </c>
    </row>
    <row r="1586" spans="1:8" hidden="1">
      <c r="A1586" s="7">
        <v>2003</v>
      </c>
      <c r="B1586" s="123" t="s">
        <v>588</v>
      </c>
      <c r="C1586" s="123" t="s">
        <v>588</v>
      </c>
      <c r="D1586" s="123" t="s">
        <v>591</v>
      </c>
      <c r="E1586" s="123" t="s">
        <v>13</v>
      </c>
      <c r="F1586" s="123" t="s">
        <v>13</v>
      </c>
      <c r="G1586" s="7"/>
      <c r="H1586" s="123" t="s">
        <v>54</v>
      </c>
    </row>
    <row r="1587" spans="1:8">
      <c r="A1587" s="7">
        <v>2003</v>
      </c>
      <c r="B1587" s="123" t="s">
        <v>588</v>
      </c>
      <c r="C1587" s="123" t="s">
        <v>588</v>
      </c>
      <c r="D1587" s="123" t="s">
        <v>600</v>
      </c>
      <c r="E1587" s="123" t="s">
        <v>13</v>
      </c>
      <c r="F1587" s="123" t="s">
        <v>13</v>
      </c>
      <c r="G1587" s="7">
        <v>-1983.957048</v>
      </c>
      <c r="H1587" s="123" t="s">
        <v>54</v>
      </c>
    </row>
    <row r="1588" spans="1:8" hidden="1">
      <c r="A1588" s="7">
        <v>2003</v>
      </c>
      <c r="B1588" s="123" t="s">
        <v>588</v>
      </c>
      <c r="C1588" s="123" t="s">
        <v>588</v>
      </c>
      <c r="D1588" s="123" t="s">
        <v>601</v>
      </c>
      <c r="E1588" s="123" t="s">
        <v>13</v>
      </c>
      <c r="F1588" s="123" t="s">
        <v>13</v>
      </c>
      <c r="G1588" s="7"/>
      <c r="H1588" s="123" t="s">
        <v>54</v>
      </c>
    </row>
    <row r="1589" spans="1:8">
      <c r="A1589" s="7">
        <v>2003</v>
      </c>
      <c r="B1589" s="123" t="s">
        <v>588</v>
      </c>
      <c r="C1589" s="123" t="s">
        <v>588</v>
      </c>
      <c r="D1589" s="123" t="s">
        <v>592</v>
      </c>
      <c r="E1589" s="123" t="s">
        <v>13</v>
      </c>
      <c r="F1589" s="123" t="s">
        <v>13</v>
      </c>
      <c r="G1589" s="7">
        <v>-687.72376799999995</v>
      </c>
      <c r="H1589" s="123" t="s">
        <v>54</v>
      </c>
    </row>
    <row r="1590" spans="1:8">
      <c r="A1590" s="7">
        <v>2003</v>
      </c>
      <c r="B1590" s="123" t="s">
        <v>588</v>
      </c>
      <c r="C1590" s="123" t="s">
        <v>588</v>
      </c>
      <c r="D1590" s="123" t="s">
        <v>602</v>
      </c>
      <c r="E1590" s="123" t="s">
        <v>13</v>
      </c>
      <c r="F1590" s="123" t="s">
        <v>13</v>
      </c>
      <c r="G1590" s="7">
        <v>83445.017399999997</v>
      </c>
      <c r="H1590" s="123" t="s">
        <v>54</v>
      </c>
    </row>
    <row r="1591" spans="1:8">
      <c r="A1591" s="7">
        <v>2003</v>
      </c>
      <c r="B1591" s="123" t="s">
        <v>588</v>
      </c>
      <c r="C1591" s="123" t="s">
        <v>588</v>
      </c>
      <c r="D1591" s="123" t="s">
        <v>603</v>
      </c>
      <c r="E1591" s="123" t="s">
        <v>13</v>
      </c>
      <c r="F1591" s="123" t="s">
        <v>13</v>
      </c>
      <c r="G1591" s="7">
        <v>2282.8108320000001</v>
      </c>
      <c r="H1591" s="123" t="s">
        <v>54</v>
      </c>
    </row>
    <row r="1592" spans="1:8">
      <c r="A1592" s="7">
        <v>2003</v>
      </c>
      <c r="B1592" s="123" t="s">
        <v>588</v>
      </c>
      <c r="C1592" s="123" t="s">
        <v>588</v>
      </c>
      <c r="D1592" s="123" t="s">
        <v>604</v>
      </c>
      <c r="E1592" s="123" t="s">
        <v>13</v>
      </c>
      <c r="F1592" s="123" t="s">
        <v>13</v>
      </c>
      <c r="G1592" s="7">
        <v>1289.031984</v>
      </c>
      <c r="H1592" s="123" t="s">
        <v>54</v>
      </c>
    </row>
    <row r="1593" spans="1:8" hidden="1">
      <c r="A1593" s="7">
        <v>2003</v>
      </c>
      <c r="B1593" s="123" t="s">
        <v>588</v>
      </c>
      <c r="C1593" s="123" t="s">
        <v>588</v>
      </c>
      <c r="D1593" s="123" t="s">
        <v>605</v>
      </c>
      <c r="E1593" s="123" t="s">
        <v>13</v>
      </c>
      <c r="F1593" s="123" t="s">
        <v>13</v>
      </c>
      <c r="G1593" s="7"/>
      <c r="H1593" s="123" t="s">
        <v>54</v>
      </c>
    </row>
    <row r="1594" spans="1:8" hidden="1">
      <c r="A1594" s="7">
        <v>2003</v>
      </c>
      <c r="B1594" s="123" t="s">
        <v>588</v>
      </c>
      <c r="C1594" s="123" t="s">
        <v>588</v>
      </c>
      <c r="D1594" s="123" t="s">
        <v>606</v>
      </c>
      <c r="E1594" s="123" t="s">
        <v>13</v>
      </c>
      <c r="F1594" s="123" t="s">
        <v>13</v>
      </c>
      <c r="G1594" s="7"/>
      <c r="H1594" s="123" t="s">
        <v>54</v>
      </c>
    </row>
    <row r="1595" spans="1:8">
      <c r="A1595" s="7">
        <v>2003</v>
      </c>
      <c r="B1595" s="123" t="s">
        <v>607</v>
      </c>
      <c r="C1595" s="123" t="s">
        <v>607</v>
      </c>
      <c r="D1595" s="123" t="s">
        <v>608</v>
      </c>
      <c r="E1595" s="123" t="s">
        <v>13</v>
      </c>
      <c r="F1595" s="123" t="s">
        <v>13</v>
      </c>
      <c r="G1595" s="7">
        <v>3787.8816959999999</v>
      </c>
      <c r="H1595" s="123" t="s">
        <v>54</v>
      </c>
    </row>
    <row r="1596" spans="1:8" hidden="1">
      <c r="A1596" s="7">
        <v>2003</v>
      </c>
      <c r="B1596" s="123" t="s">
        <v>607</v>
      </c>
      <c r="C1596" s="123" t="s">
        <v>607</v>
      </c>
      <c r="D1596" s="123" t="s">
        <v>609</v>
      </c>
      <c r="E1596" s="123" t="s">
        <v>13</v>
      </c>
      <c r="F1596" s="123" t="s">
        <v>13</v>
      </c>
      <c r="G1596" s="7"/>
      <c r="H1596" s="123" t="s">
        <v>54</v>
      </c>
    </row>
    <row r="1597" spans="1:8" hidden="1">
      <c r="A1597" s="7">
        <v>2003</v>
      </c>
      <c r="B1597" s="123" t="s">
        <v>607</v>
      </c>
      <c r="C1597" s="123" t="s">
        <v>607</v>
      </c>
      <c r="D1597" s="123" t="s">
        <v>610</v>
      </c>
      <c r="E1597" s="123" t="s">
        <v>13</v>
      </c>
      <c r="F1597" s="123" t="s">
        <v>13</v>
      </c>
      <c r="G1597" s="7"/>
      <c r="H1597" s="123" t="s">
        <v>54</v>
      </c>
    </row>
    <row r="1598" spans="1:8">
      <c r="A1598" s="7">
        <v>2003</v>
      </c>
      <c r="B1598" s="123" t="s">
        <v>530</v>
      </c>
      <c r="C1598" s="123" t="s">
        <v>530</v>
      </c>
      <c r="D1598" s="123" t="s">
        <v>530</v>
      </c>
      <c r="E1598" s="123" t="s">
        <v>13</v>
      </c>
      <c r="F1598" s="123" t="s">
        <v>13</v>
      </c>
      <c r="G1598" s="7">
        <v>-11468.06388</v>
      </c>
      <c r="H1598" s="123" t="s">
        <v>54</v>
      </c>
    </row>
    <row r="1599" spans="1:8">
      <c r="A1599" s="7">
        <v>2003</v>
      </c>
      <c r="B1599" s="123" t="s">
        <v>611</v>
      </c>
      <c r="C1599" s="123" t="s">
        <v>611</v>
      </c>
      <c r="D1599" s="123" t="s">
        <v>611</v>
      </c>
      <c r="E1599" s="123" t="s">
        <v>13</v>
      </c>
      <c r="F1599" s="123" t="s">
        <v>13</v>
      </c>
      <c r="G1599" s="7">
        <v>80863.352784000002</v>
      </c>
      <c r="H1599" s="123" t="s">
        <v>54</v>
      </c>
    </row>
    <row r="1600" spans="1:8">
      <c r="A1600" s="7">
        <v>2003</v>
      </c>
      <c r="B1600" s="123" t="s">
        <v>537</v>
      </c>
      <c r="C1600" s="123" t="s">
        <v>538</v>
      </c>
      <c r="D1600" s="123" t="s">
        <v>539</v>
      </c>
      <c r="E1600" s="123" t="s">
        <v>13</v>
      </c>
      <c r="F1600" s="123" t="s">
        <v>13</v>
      </c>
      <c r="G1600" s="7">
        <v>2070.7130529239998</v>
      </c>
      <c r="H1600" s="123" t="s">
        <v>54</v>
      </c>
    </row>
    <row r="1601" spans="1:8">
      <c r="A1601" s="7">
        <v>2003</v>
      </c>
      <c r="B1601" s="123" t="s">
        <v>537</v>
      </c>
      <c r="C1601" s="123" t="s">
        <v>538</v>
      </c>
      <c r="D1601" s="123" t="s">
        <v>542</v>
      </c>
      <c r="E1601" s="123" t="s">
        <v>13</v>
      </c>
      <c r="F1601" s="123" t="s">
        <v>13</v>
      </c>
      <c r="G1601" s="7">
        <v>6753.6967396740001</v>
      </c>
      <c r="H1601" s="123" t="s">
        <v>54</v>
      </c>
    </row>
    <row r="1602" spans="1:8">
      <c r="A1602" s="7">
        <v>2003</v>
      </c>
      <c r="B1602" s="123" t="s">
        <v>537</v>
      </c>
      <c r="C1602" s="123" t="s">
        <v>538</v>
      </c>
      <c r="D1602" s="123" t="s">
        <v>543</v>
      </c>
      <c r="E1602" s="123" t="s">
        <v>13</v>
      </c>
      <c r="F1602" s="123" t="s">
        <v>13</v>
      </c>
      <c r="G1602" s="7">
        <v>436.06358572599999</v>
      </c>
      <c r="H1602" s="123" t="s">
        <v>54</v>
      </c>
    </row>
    <row r="1603" spans="1:8">
      <c r="A1603" s="7">
        <v>2003</v>
      </c>
      <c r="B1603" s="123" t="s">
        <v>537</v>
      </c>
      <c r="C1603" s="123" t="s">
        <v>538</v>
      </c>
      <c r="D1603" s="123" t="s">
        <v>544</v>
      </c>
      <c r="E1603" s="123" t="s">
        <v>13</v>
      </c>
      <c r="F1603" s="123" t="s">
        <v>13</v>
      </c>
      <c r="G1603" s="7">
        <v>1196.7748226260001</v>
      </c>
      <c r="H1603" s="123" t="s">
        <v>54</v>
      </c>
    </row>
    <row r="1604" spans="1:8">
      <c r="A1604" s="7">
        <v>2003</v>
      </c>
      <c r="B1604" s="123" t="s">
        <v>537</v>
      </c>
      <c r="C1604" s="123" t="s">
        <v>538</v>
      </c>
      <c r="D1604" s="123" t="s">
        <v>545</v>
      </c>
      <c r="E1604" s="123" t="s">
        <v>13</v>
      </c>
      <c r="F1604" s="123" t="s">
        <v>13</v>
      </c>
      <c r="G1604" s="7">
        <v>1219.3602101179999</v>
      </c>
      <c r="H1604" s="123" t="s">
        <v>54</v>
      </c>
    </row>
    <row r="1605" spans="1:8">
      <c r="A1605" s="7">
        <v>2003</v>
      </c>
      <c r="B1605" s="123" t="s">
        <v>537</v>
      </c>
      <c r="C1605" s="123" t="s">
        <v>538</v>
      </c>
      <c r="D1605" s="123" t="s">
        <v>546</v>
      </c>
      <c r="E1605" s="123" t="s">
        <v>13</v>
      </c>
      <c r="F1605" s="123" t="s">
        <v>13</v>
      </c>
      <c r="G1605" s="7">
        <v>4347.8399593550002</v>
      </c>
      <c r="H1605" s="123" t="s">
        <v>54</v>
      </c>
    </row>
    <row r="1606" spans="1:8">
      <c r="A1606" s="7">
        <v>2003</v>
      </c>
      <c r="B1606" s="123" t="s">
        <v>537</v>
      </c>
      <c r="C1606" s="123" t="s">
        <v>538</v>
      </c>
      <c r="D1606" s="123" t="s">
        <v>547</v>
      </c>
      <c r="E1606" s="123" t="s">
        <v>13</v>
      </c>
      <c r="F1606" s="123" t="s">
        <v>13</v>
      </c>
      <c r="G1606" s="7">
        <v>1269.2022799629999</v>
      </c>
      <c r="H1606" s="123" t="s">
        <v>54</v>
      </c>
    </row>
    <row r="1607" spans="1:8">
      <c r="A1607" s="7">
        <v>2003</v>
      </c>
      <c r="B1607" s="123" t="s">
        <v>537</v>
      </c>
      <c r="C1607" s="123" t="s">
        <v>538</v>
      </c>
      <c r="D1607" s="123" t="s">
        <v>548</v>
      </c>
      <c r="E1607" s="123" t="s">
        <v>13</v>
      </c>
      <c r="F1607" s="123" t="s">
        <v>13</v>
      </c>
      <c r="G1607" s="7">
        <v>2133.1635904260002</v>
      </c>
      <c r="H1607" s="123" t="s">
        <v>54</v>
      </c>
    </row>
    <row r="1608" spans="1:8">
      <c r="A1608" s="7">
        <v>2003</v>
      </c>
      <c r="B1608" s="123" t="s">
        <v>537</v>
      </c>
      <c r="C1608" s="123" t="s">
        <v>538</v>
      </c>
      <c r="D1608" s="123" t="s">
        <v>550</v>
      </c>
      <c r="E1608" s="123" t="s">
        <v>13</v>
      </c>
      <c r="F1608" s="123" t="s">
        <v>13</v>
      </c>
      <c r="G1608" s="7">
        <v>1686.852786055</v>
      </c>
      <c r="H1608" s="123" t="s">
        <v>54</v>
      </c>
    </row>
    <row r="1609" spans="1:8">
      <c r="A1609" s="7">
        <v>2003</v>
      </c>
      <c r="B1609" s="123" t="s">
        <v>537</v>
      </c>
      <c r="C1609" s="123" t="s">
        <v>538</v>
      </c>
      <c r="D1609" s="123" t="s">
        <v>551</v>
      </c>
      <c r="E1609" s="123" t="s">
        <v>13</v>
      </c>
      <c r="F1609" s="123" t="s">
        <v>13</v>
      </c>
      <c r="G1609" s="7">
        <v>688.55863438100005</v>
      </c>
      <c r="H1609" s="123" t="s">
        <v>54</v>
      </c>
    </row>
    <row r="1610" spans="1:8">
      <c r="A1610" s="7">
        <v>2003</v>
      </c>
      <c r="B1610" s="123" t="s">
        <v>537</v>
      </c>
      <c r="C1610" s="123" t="s">
        <v>538</v>
      </c>
      <c r="D1610" s="123" t="s">
        <v>552</v>
      </c>
      <c r="E1610" s="123" t="s">
        <v>13</v>
      </c>
      <c r="F1610" s="123" t="s">
        <v>13</v>
      </c>
      <c r="G1610" s="7">
        <v>4493.0034774169999</v>
      </c>
      <c r="H1610" s="123" t="s">
        <v>54</v>
      </c>
    </row>
    <row r="1611" spans="1:8">
      <c r="A1611" s="7">
        <v>2003</v>
      </c>
      <c r="B1611" s="123" t="s">
        <v>537</v>
      </c>
      <c r="C1611" s="123" t="s">
        <v>538</v>
      </c>
      <c r="D1611" s="123" t="s">
        <v>567</v>
      </c>
      <c r="E1611" s="123" t="s">
        <v>13</v>
      </c>
      <c r="F1611" s="123" t="s">
        <v>13</v>
      </c>
      <c r="G1611" s="7">
        <v>385.37310443400003</v>
      </c>
      <c r="H1611" s="123" t="s">
        <v>54</v>
      </c>
    </row>
    <row r="1612" spans="1:8">
      <c r="A1612" s="7">
        <v>2003</v>
      </c>
      <c r="B1612" s="123" t="s">
        <v>537</v>
      </c>
      <c r="C1612" s="123" t="s">
        <v>538</v>
      </c>
      <c r="D1612" s="123" t="s">
        <v>568</v>
      </c>
      <c r="E1612" s="123" t="s">
        <v>13</v>
      </c>
      <c r="F1612" s="123" t="s">
        <v>13</v>
      </c>
      <c r="G1612" s="7">
        <v>1015.861841636</v>
      </c>
      <c r="H1612" s="123" t="s">
        <v>54</v>
      </c>
    </row>
    <row r="1613" spans="1:8">
      <c r="A1613" s="7">
        <v>2003</v>
      </c>
      <c r="B1613" s="123" t="s">
        <v>537</v>
      </c>
      <c r="C1613" s="123" t="s">
        <v>538</v>
      </c>
      <c r="D1613" s="123" t="s">
        <v>566</v>
      </c>
      <c r="E1613" s="123" t="s">
        <v>13</v>
      </c>
      <c r="F1613" s="123" t="s">
        <v>13</v>
      </c>
      <c r="G1613" s="7">
        <v>954.45359773500002</v>
      </c>
      <c r="H1613" s="123" t="s">
        <v>54</v>
      </c>
    </row>
    <row r="1614" spans="1:8" hidden="1">
      <c r="A1614" s="7">
        <v>2003</v>
      </c>
      <c r="B1614" s="123" t="s">
        <v>537</v>
      </c>
      <c r="C1614" s="123" t="s">
        <v>553</v>
      </c>
      <c r="D1614" s="123" t="s">
        <v>554</v>
      </c>
      <c r="E1614" s="123" t="s">
        <v>13</v>
      </c>
      <c r="F1614" s="123" t="s">
        <v>13</v>
      </c>
      <c r="G1614" s="7"/>
      <c r="H1614" s="123" t="s">
        <v>54</v>
      </c>
    </row>
    <row r="1615" spans="1:8">
      <c r="A1615" s="7">
        <v>2003</v>
      </c>
      <c r="B1615" s="123" t="s">
        <v>537</v>
      </c>
      <c r="C1615" s="123" t="s">
        <v>553</v>
      </c>
      <c r="D1615" s="123" t="s">
        <v>555</v>
      </c>
      <c r="E1615" s="123" t="s">
        <v>13</v>
      </c>
      <c r="F1615" s="123" t="s">
        <v>13</v>
      </c>
      <c r="G1615" s="7">
        <v>0</v>
      </c>
      <c r="H1615" s="123" t="s">
        <v>54</v>
      </c>
    </row>
    <row r="1616" spans="1:8">
      <c r="A1616" s="7">
        <v>2003</v>
      </c>
      <c r="B1616" s="123" t="s">
        <v>537</v>
      </c>
      <c r="C1616" s="123" t="s">
        <v>553</v>
      </c>
      <c r="D1616" s="123" t="s">
        <v>560</v>
      </c>
      <c r="E1616" s="123" t="s">
        <v>13</v>
      </c>
      <c r="F1616" s="123" t="s">
        <v>13</v>
      </c>
      <c r="G1616" s="7">
        <v>0</v>
      </c>
      <c r="H1616" s="123" t="s">
        <v>54</v>
      </c>
    </row>
    <row r="1617" spans="1:8">
      <c r="A1617" s="7">
        <v>2003</v>
      </c>
      <c r="B1617" s="123" t="s">
        <v>537</v>
      </c>
      <c r="C1617" s="123" t="s">
        <v>553</v>
      </c>
      <c r="D1617" s="123" t="s">
        <v>559</v>
      </c>
      <c r="E1617" s="123" t="s">
        <v>13</v>
      </c>
      <c r="F1617" s="123" t="s">
        <v>13</v>
      </c>
      <c r="G1617" s="7">
        <v>0</v>
      </c>
      <c r="H1617" s="123" t="s">
        <v>54</v>
      </c>
    </row>
    <row r="1618" spans="1:8">
      <c r="A1618" s="7">
        <v>2003</v>
      </c>
      <c r="B1618" s="123" t="s">
        <v>537</v>
      </c>
      <c r="C1618" s="123" t="s">
        <v>553</v>
      </c>
      <c r="D1618" s="123" t="s">
        <v>188</v>
      </c>
      <c r="E1618" s="123" t="s">
        <v>13</v>
      </c>
      <c r="F1618" s="123" t="s">
        <v>13</v>
      </c>
      <c r="G1618" s="7">
        <v>82.814903999999999</v>
      </c>
      <c r="H1618" s="123" t="s">
        <v>54</v>
      </c>
    </row>
    <row r="1619" spans="1:8" hidden="1">
      <c r="A1619" s="7">
        <v>2003</v>
      </c>
      <c r="B1619" s="123" t="s">
        <v>537</v>
      </c>
      <c r="C1619" s="123" t="s">
        <v>553</v>
      </c>
      <c r="D1619" s="123" t="s">
        <v>571</v>
      </c>
      <c r="E1619" s="123" t="s">
        <v>13</v>
      </c>
      <c r="F1619" s="123" t="s">
        <v>13</v>
      </c>
      <c r="G1619" s="7"/>
      <c r="H1619" s="123" t="s">
        <v>54</v>
      </c>
    </row>
    <row r="1620" spans="1:8" hidden="1">
      <c r="A1620" s="7">
        <v>2003</v>
      </c>
      <c r="B1620" s="123" t="s">
        <v>537</v>
      </c>
      <c r="C1620" s="123" t="s">
        <v>553</v>
      </c>
      <c r="D1620" s="123" t="s">
        <v>573</v>
      </c>
      <c r="E1620" s="123" t="s">
        <v>13</v>
      </c>
      <c r="F1620" s="123" t="s">
        <v>13</v>
      </c>
      <c r="G1620" s="7"/>
      <c r="H1620" s="123" t="s">
        <v>54</v>
      </c>
    </row>
    <row r="1621" spans="1:8" hidden="1">
      <c r="A1621" s="7">
        <v>2003</v>
      </c>
      <c r="B1621" s="123" t="s">
        <v>537</v>
      </c>
      <c r="C1621" s="123" t="s">
        <v>553</v>
      </c>
      <c r="D1621" s="123" t="s">
        <v>558</v>
      </c>
      <c r="E1621" s="123" t="s">
        <v>13</v>
      </c>
      <c r="F1621" s="123" t="s">
        <v>13</v>
      </c>
      <c r="G1621" s="7"/>
      <c r="H1621" s="123" t="s">
        <v>54</v>
      </c>
    </row>
    <row r="1622" spans="1:8" hidden="1">
      <c r="A1622" s="7">
        <v>2003</v>
      </c>
      <c r="B1622" s="123" t="s">
        <v>537</v>
      </c>
      <c r="C1622" s="123" t="s">
        <v>553</v>
      </c>
      <c r="D1622" s="123" t="s">
        <v>191</v>
      </c>
      <c r="E1622" s="123" t="s">
        <v>13</v>
      </c>
      <c r="F1622" s="123" t="s">
        <v>13</v>
      </c>
      <c r="G1622" s="7"/>
      <c r="H1622" s="123" t="s">
        <v>54</v>
      </c>
    </row>
    <row r="1623" spans="1:8" hidden="1">
      <c r="A1623" s="7">
        <v>2003</v>
      </c>
      <c r="B1623" s="123" t="s">
        <v>537</v>
      </c>
      <c r="C1623" s="123" t="s">
        <v>553</v>
      </c>
      <c r="D1623" s="123" t="s">
        <v>561</v>
      </c>
      <c r="E1623" s="123" t="s">
        <v>13</v>
      </c>
      <c r="F1623" s="123" t="s">
        <v>13</v>
      </c>
      <c r="G1623" s="7"/>
      <c r="H1623" s="123" t="s">
        <v>54</v>
      </c>
    </row>
    <row r="1624" spans="1:8">
      <c r="A1624" s="7">
        <v>2003</v>
      </c>
      <c r="B1624" s="123" t="s">
        <v>537</v>
      </c>
      <c r="C1624" s="123" t="s">
        <v>564</v>
      </c>
      <c r="D1624" s="123" t="s">
        <v>180</v>
      </c>
      <c r="E1624" s="123" t="s">
        <v>13</v>
      </c>
      <c r="F1624" s="123" t="s">
        <v>13</v>
      </c>
      <c r="G1624" s="7">
        <v>25082.113968000001</v>
      </c>
      <c r="H1624" s="123" t="s">
        <v>54</v>
      </c>
    </row>
    <row r="1625" spans="1:8">
      <c r="A1625" s="7">
        <v>2003</v>
      </c>
      <c r="B1625" s="123" t="s">
        <v>537</v>
      </c>
      <c r="C1625" s="123" t="s">
        <v>556</v>
      </c>
      <c r="D1625" s="123" t="s">
        <v>557</v>
      </c>
      <c r="E1625" s="123" t="s">
        <v>13</v>
      </c>
      <c r="F1625" s="123" t="s">
        <v>13</v>
      </c>
      <c r="G1625" s="7">
        <v>18891.247126155002</v>
      </c>
      <c r="H1625" s="123" t="s">
        <v>54</v>
      </c>
    </row>
    <row r="1626" spans="1:8">
      <c r="A1626" s="7">
        <v>2003</v>
      </c>
      <c r="B1626" s="123" t="s">
        <v>537</v>
      </c>
      <c r="C1626" s="123" t="s">
        <v>562</v>
      </c>
      <c r="D1626" s="123" t="s">
        <v>563</v>
      </c>
      <c r="E1626" s="123" t="s">
        <v>13</v>
      </c>
      <c r="F1626" s="123" t="s">
        <v>13</v>
      </c>
      <c r="G1626" s="7">
        <v>8044.6390153729999</v>
      </c>
      <c r="H1626" s="123" t="s">
        <v>54</v>
      </c>
    </row>
    <row r="1627" spans="1:8">
      <c r="A1627" s="7">
        <v>2003</v>
      </c>
      <c r="B1627" s="123" t="s">
        <v>537</v>
      </c>
      <c r="C1627" s="123" t="s">
        <v>565</v>
      </c>
      <c r="D1627" s="123" t="s">
        <v>500</v>
      </c>
      <c r="E1627" s="123" t="s">
        <v>13</v>
      </c>
      <c r="F1627" s="123" t="s">
        <v>13</v>
      </c>
      <c r="G1627" s="7">
        <v>2178.3920400000002</v>
      </c>
      <c r="H1627" s="123" t="s">
        <v>54</v>
      </c>
    </row>
    <row r="1628" spans="1:8" hidden="1">
      <c r="A1628" s="7">
        <v>2003</v>
      </c>
      <c r="B1628" s="123" t="s">
        <v>537</v>
      </c>
      <c r="C1628" s="123" t="s">
        <v>585</v>
      </c>
      <c r="D1628" s="123" t="s">
        <v>183</v>
      </c>
      <c r="E1628" s="123" t="s">
        <v>13</v>
      </c>
      <c r="F1628" s="123" t="s">
        <v>13</v>
      </c>
      <c r="G1628" s="7"/>
      <c r="H1628" s="123" t="s">
        <v>54</v>
      </c>
    </row>
    <row r="1629" spans="1:8" hidden="1">
      <c r="A1629" s="7">
        <v>2003</v>
      </c>
      <c r="B1629" s="123" t="s">
        <v>642</v>
      </c>
      <c r="C1629" s="123" t="s">
        <v>642</v>
      </c>
      <c r="D1629" s="123" t="s">
        <v>642</v>
      </c>
      <c r="E1629" s="123" t="s">
        <v>13</v>
      </c>
      <c r="F1629" s="123" t="s">
        <v>13</v>
      </c>
      <c r="G1629" s="7"/>
      <c r="H1629" s="123" t="s">
        <v>54</v>
      </c>
    </row>
    <row r="1630" spans="1:8" hidden="1">
      <c r="A1630" s="7">
        <v>2004</v>
      </c>
      <c r="B1630" s="123" t="s">
        <v>586</v>
      </c>
      <c r="C1630" s="123" t="s">
        <v>586</v>
      </c>
      <c r="D1630" s="123" t="s">
        <v>596</v>
      </c>
      <c r="E1630" s="123" t="s">
        <v>13</v>
      </c>
      <c r="F1630" s="123" t="s">
        <v>13</v>
      </c>
      <c r="G1630" s="7"/>
      <c r="H1630" s="123" t="s">
        <v>54</v>
      </c>
    </row>
    <row r="1631" spans="1:8">
      <c r="A1631" s="7">
        <v>2004</v>
      </c>
      <c r="B1631" s="123" t="s">
        <v>586</v>
      </c>
      <c r="C1631" s="123" t="s">
        <v>586</v>
      </c>
      <c r="D1631" s="123" t="s">
        <v>87</v>
      </c>
      <c r="E1631" s="123" t="s">
        <v>13</v>
      </c>
      <c r="F1631" s="123" t="s">
        <v>13</v>
      </c>
      <c r="G1631" s="7">
        <v>5667.4199520000002</v>
      </c>
      <c r="H1631" s="123" t="s">
        <v>54</v>
      </c>
    </row>
    <row r="1632" spans="1:8">
      <c r="A1632" s="7">
        <v>2004</v>
      </c>
      <c r="B1632" s="123" t="s">
        <v>586</v>
      </c>
      <c r="C1632" s="123" t="s">
        <v>586</v>
      </c>
      <c r="D1632" s="123" t="s">
        <v>88</v>
      </c>
      <c r="E1632" s="123" t="s">
        <v>13</v>
      </c>
      <c r="F1632" s="123" t="s">
        <v>13</v>
      </c>
      <c r="G1632" s="7">
        <v>0</v>
      </c>
      <c r="H1632" s="123" t="s">
        <v>54</v>
      </c>
    </row>
    <row r="1633" spans="1:8" hidden="1">
      <c r="A1633" s="7">
        <v>2004</v>
      </c>
      <c r="B1633" s="123" t="s">
        <v>586</v>
      </c>
      <c r="C1633" s="123" t="s">
        <v>586</v>
      </c>
      <c r="D1633" s="123" t="s">
        <v>587</v>
      </c>
      <c r="E1633" s="123" t="s">
        <v>13</v>
      </c>
      <c r="F1633" s="123" t="s">
        <v>13</v>
      </c>
      <c r="G1633" s="7"/>
      <c r="H1633" s="123" t="s">
        <v>54</v>
      </c>
    </row>
    <row r="1634" spans="1:8" hidden="1">
      <c r="A1634" s="7">
        <v>2004</v>
      </c>
      <c r="B1634" s="123" t="s">
        <v>586</v>
      </c>
      <c r="C1634" s="123" t="s">
        <v>586</v>
      </c>
      <c r="D1634" s="123" t="s">
        <v>597</v>
      </c>
      <c r="E1634" s="123" t="s">
        <v>13</v>
      </c>
      <c r="F1634" s="123" t="s">
        <v>13</v>
      </c>
      <c r="G1634" s="7"/>
      <c r="H1634" s="123" t="s">
        <v>54</v>
      </c>
    </row>
    <row r="1635" spans="1:8">
      <c r="A1635" s="7">
        <v>2004</v>
      </c>
      <c r="B1635" s="123" t="s">
        <v>598</v>
      </c>
      <c r="C1635" s="123" t="s">
        <v>598</v>
      </c>
      <c r="D1635" s="123" t="s">
        <v>598</v>
      </c>
      <c r="E1635" s="123" t="s">
        <v>13</v>
      </c>
      <c r="F1635" s="123" t="s">
        <v>13</v>
      </c>
      <c r="G1635" s="7">
        <v>5667.4199520000002</v>
      </c>
      <c r="H1635" s="123" t="s">
        <v>54</v>
      </c>
    </row>
    <row r="1636" spans="1:8">
      <c r="A1636" s="7">
        <v>2004</v>
      </c>
      <c r="B1636" s="123" t="s">
        <v>599</v>
      </c>
      <c r="C1636" s="123" t="s">
        <v>599</v>
      </c>
      <c r="D1636" s="123" t="s">
        <v>599</v>
      </c>
      <c r="E1636" s="123" t="s">
        <v>13</v>
      </c>
      <c r="F1636" s="123" t="s">
        <v>13</v>
      </c>
      <c r="G1636" s="7">
        <v>5667.4199520000002</v>
      </c>
      <c r="H1636" s="123" t="s">
        <v>54</v>
      </c>
    </row>
    <row r="1637" spans="1:8" hidden="1">
      <c r="A1637" s="7">
        <v>2004</v>
      </c>
      <c r="B1637" s="123" t="s">
        <v>588</v>
      </c>
      <c r="C1637" s="123" t="s">
        <v>588</v>
      </c>
      <c r="D1637" s="123" t="s">
        <v>589</v>
      </c>
      <c r="E1637" s="123" t="s">
        <v>13</v>
      </c>
      <c r="F1637" s="123" t="s">
        <v>13</v>
      </c>
      <c r="G1637" s="7"/>
      <c r="H1637" s="123" t="s">
        <v>54</v>
      </c>
    </row>
    <row r="1638" spans="1:8" hidden="1">
      <c r="A1638" s="7">
        <v>2004</v>
      </c>
      <c r="B1638" s="123" t="s">
        <v>588</v>
      </c>
      <c r="C1638" s="123" t="s">
        <v>588</v>
      </c>
      <c r="D1638" s="123" t="s">
        <v>591</v>
      </c>
      <c r="E1638" s="123" t="s">
        <v>13</v>
      </c>
      <c r="F1638" s="123" t="s">
        <v>13</v>
      </c>
      <c r="G1638" s="7"/>
      <c r="H1638" s="123" t="s">
        <v>54</v>
      </c>
    </row>
    <row r="1639" spans="1:8">
      <c r="A1639" s="7">
        <v>2004</v>
      </c>
      <c r="B1639" s="123" t="s">
        <v>588</v>
      </c>
      <c r="C1639" s="123" t="s">
        <v>588</v>
      </c>
      <c r="D1639" s="123" t="s">
        <v>600</v>
      </c>
      <c r="E1639" s="123" t="s">
        <v>13</v>
      </c>
      <c r="F1639" s="123" t="s">
        <v>13</v>
      </c>
      <c r="G1639" s="7">
        <v>-1987.5576960000001</v>
      </c>
      <c r="H1639" s="123" t="s">
        <v>54</v>
      </c>
    </row>
    <row r="1640" spans="1:8" hidden="1">
      <c r="A1640" s="7">
        <v>2004</v>
      </c>
      <c r="B1640" s="123" t="s">
        <v>588</v>
      </c>
      <c r="C1640" s="123" t="s">
        <v>588</v>
      </c>
      <c r="D1640" s="123" t="s">
        <v>601</v>
      </c>
      <c r="E1640" s="123" t="s">
        <v>13</v>
      </c>
      <c r="F1640" s="123" t="s">
        <v>13</v>
      </c>
      <c r="G1640" s="7"/>
      <c r="H1640" s="123" t="s">
        <v>54</v>
      </c>
    </row>
    <row r="1641" spans="1:8">
      <c r="A1641" s="7">
        <v>2004</v>
      </c>
      <c r="B1641" s="123" t="s">
        <v>588</v>
      </c>
      <c r="C1641" s="123" t="s">
        <v>588</v>
      </c>
      <c r="D1641" s="123" t="s">
        <v>592</v>
      </c>
      <c r="E1641" s="123" t="s">
        <v>13</v>
      </c>
      <c r="F1641" s="123" t="s">
        <v>13</v>
      </c>
      <c r="G1641" s="7">
        <v>-684.12311999999997</v>
      </c>
      <c r="H1641" s="123" t="s">
        <v>54</v>
      </c>
    </row>
    <row r="1642" spans="1:8">
      <c r="A1642" s="7">
        <v>2004</v>
      </c>
      <c r="B1642" s="123" t="s">
        <v>588</v>
      </c>
      <c r="C1642" s="123" t="s">
        <v>588</v>
      </c>
      <c r="D1642" s="123" t="s">
        <v>602</v>
      </c>
      <c r="E1642" s="123" t="s">
        <v>13</v>
      </c>
      <c r="F1642" s="123" t="s">
        <v>13</v>
      </c>
      <c r="G1642" s="7">
        <v>83758.273776000002</v>
      </c>
      <c r="H1642" s="123" t="s">
        <v>54</v>
      </c>
    </row>
    <row r="1643" spans="1:8">
      <c r="A1643" s="7">
        <v>2004</v>
      </c>
      <c r="B1643" s="123" t="s">
        <v>588</v>
      </c>
      <c r="C1643" s="123" t="s">
        <v>588</v>
      </c>
      <c r="D1643" s="123" t="s">
        <v>603</v>
      </c>
      <c r="E1643" s="123" t="s">
        <v>13</v>
      </c>
      <c r="F1643" s="123" t="s">
        <v>13</v>
      </c>
      <c r="G1643" s="7">
        <v>2405.2328640000001</v>
      </c>
      <c r="H1643" s="123" t="s">
        <v>54</v>
      </c>
    </row>
    <row r="1644" spans="1:8">
      <c r="A1644" s="7">
        <v>2004</v>
      </c>
      <c r="B1644" s="123" t="s">
        <v>588</v>
      </c>
      <c r="C1644" s="123" t="s">
        <v>588</v>
      </c>
      <c r="D1644" s="123" t="s">
        <v>604</v>
      </c>
      <c r="E1644" s="123" t="s">
        <v>13</v>
      </c>
      <c r="F1644" s="123" t="s">
        <v>13</v>
      </c>
      <c r="G1644" s="7">
        <v>1274.6293920000001</v>
      </c>
      <c r="H1644" s="123" t="s">
        <v>54</v>
      </c>
    </row>
    <row r="1645" spans="1:8" hidden="1">
      <c r="A1645" s="7">
        <v>2004</v>
      </c>
      <c r="B1645" s="123" t="s">
        <v>588</v>
      </c>
      <c r="C1645" s="123" t="s">
        <v>588</v>
      </c>
      <c r="D1645" s="123" t="s">
        <v>605</v>
      </c>
      <c r="E1645" s="123" t="s">
        <v>13</v>
      </c>
      <c r="F1645" s="123" t="s">
        <v>13</v>
      </c>
      <c r="G1645" s="7"/>
      <c r="H1645" s="123" t="s">
        <v>54</v>
      </c>
    </row>
    <row r="1646" spans="1:8" hidden="1">
      <c r="A1646" s="7">
        <v>2004</v>
      </c>
      <c r="B1646" s="123" t="s">
        <v>588</v>
      </c>
      <c r="C1646" s="123" t="s">
        <v>588</v>
      </c>
      <c r="D1646" s="123" t="s">
        <v>606</v>
      </c>
      <c r="E1646" s="123" t="s">
        <v>13</v>
      </c>
      <c r="F1646" s="123" t="s">
        <v>13</v>
      </c>
      <c r="G1646" s="7"/>
      <c r="H1646" s="123" t="s">
        <v>54</v>
      </c>
    </row>
    <row r="1647" spans="1:8">
      <c r="A1647" s="7">
        <v>2004</v>
      </c>
      <c r="B1647" s="123" t="s">
        <v>607</v>
      </c>
      <c r="C1647" s="123" t="s">
        <v>607</v>
      </c>
      <c r="D1647" s="123" t="s">
        <v>608</v>
      </c>
      <c r="E1647" s="123" t="s">
        <v>13</v>
      </c>
      <c r="F1647" s="123" t="s">
        <v>13</v>
      </c>
      <c r="G1647" s="7">
        <v>4626.8326800000004</v>
      </c>
      <c r="H1647" s="123" t="s">
        <v>54</v>
      </c>
    </row>
    <row r="1648" spans="1:8" hidden="1">
      <c r="A1648" s="7">
        <v>2004</v>
      </c>
      <c r="B1648" s="123" t="s">
        <v>607</v>
      </c>
      <c r="C1648" s="123" t="s">
        <v>607</v>
      </c>
      <c r="D1648" s="123" t="s">
        <v>609</v>
      </c>
      <c r="E1648" s="123" t="s">
        <v>13</v>
      </c>
      <c r="F1648" s="123" t="s">
        <v>13</v>
      </c>
      <c r="G1648" s="7"/>
      <c r="H1648" s="123" t="s">
        <v>54</v>
      </c>
    </row>
    <row r="1649" spans="1:8" hidden="1">
      <c r="A1649" s="7">
        <v>2004</v>
      </c>
      <c r="B1649" s="123" t="s">
        <v>607</v>
      </c>
      <c r="C1649" s="123" t="s">
        <v>607</v>
      </c>
      <c r="D1649" s="123" t="s">
        <v>610</v>
      </c>
      <c r="E1649" s="123" t="s">
        <v>13</v>
      </c>
      <c r="F1649" s="123" t="s">
        <v>13</v>
      </c>
      <c r="G1649" s="7"/>
      <c r="H1649" s="123" t="s">
        <v>54</v>
      </c>
    </row>
    <row r="1650" spans="1:8">
      <c r="A1650" s="7">
        <v>2004</v>
      </c>
      <c r="B1650" s="123" t="s">
        <v>530</v>
      </c>
      <c r="C1650" s="123" t="s">
        <v>530</v>
      </c>
      <c r="D1650" s="123" t="s">
        <v>530</v>
      </c>
      <c r="E1650" s="123" t="s">
        <v>13</v>
      </c>
      <c r="F1650" s="123" t="s">
        <v>13</v>
      </c>
      <c r="G1650" s="7">
        <v>-11476.975735376</v>
      </c>
      <c r="H1650" s="123" t="s">
        <v>54</v>
      </c>
    </row>
    <row r="1651" spans="1:8">
      <c r="A1651" s="7">
        <v>2004</v>
      </c>
      <c r="B1651" s="123" t="s">
        <v>611</v>
      </c>
      <c r="C1651" s="123" t="s">
        <v>611</v>
      </c>
      <c r="D1651" s="123" t="s">
        <v>611</v>
      </c>
      <c r="E1651" s="123" t="s">
        <v>13</v>
      </c>
      <c r="F1651" s="123" t="s">
        <v>13</v>
      </c>
      <c r="G1651" s="7">
        <v>83583.732112623999</v>
      </c>
      <c r="H1651" s="123" t="s">
        <v>54</v>
      </c>
    </row>
    <row r="1652" spans="1:8">
      <c r="A1652" s="7">
        <v>2004</v>
      </c>
      <c r="B1652" s="123" t="s">
        <v>537</v>
      </c>
      <c r="C1652" s="123" t="s">
        <v>538</v>
      </c>
      <c r="D1652" s="123" t="s">
        <v>539</v>
      </c>
      <c r="E1652" s="123" t="s">
        <v>13</v>
      </c>
      <c r="F1652" s="123" t="s">
        <v>13</v>
      </c>
      <c r="G1652" s="7">
        <v>2106.1591945310001</v>
      </c>
      <c r="H1652" s="123" t="s">
        <v>54</v>
      </c>
    </row>
    <row r="1653" spans="1:8">
      <c r="A1653" s="7">
        <v>2004</v>
      </c>
      <c r="B1653" s="123" t="s">
        <v>537</v>
      </c>
      <c r="C1653" s="123" t="s">
        <v>538</v>
      </c>
      <c r="D1653" s="123" t="s">
        <v>542</v>
      </c>
      <c r="E1653" s="123" t="s">
        <v>13</v>
      </c>
      <c r="F1653" s="123" t="s">
        <v>13</v>
      </c>
      <c r="G1653" s="7">
        <v>6260.9771375640003</v>
      </c>
      <c r="H1653" s="123" t="s">
        <v>54</v>
      </c>
    </row>
    <row r="1654" spans="1:8">
      <c r="A1654" s="7">
        <v>2004</v>
      </c>
      <c r="B1654" s="123" t="s">
        <v>537</v>
      </c>
      <c r="C1654" s="123" t="s">
        <v>538</v>
      </c>
      <c r="D1654" s="123" t="s">
        <v>543</v>
      </c>
      <c r="E1654" s="123" t="s">
        <v>13</v>
      </c>
      <c r="F1654" s="123" t="s">
        <v>13</v>
      </c>
      <c r="G1654" s="7">
        <v>303.74317244999997</v>
      </c>
      <c r="H1654" s="123" t="s">
        <v>54</v>
      </c>
    </row>
    <row r="1655" spans="1:8">
      <c r="A1655" s="7">
        <v>2004</v>
      </c>
      <c r="B1655" s="123" t="s">
        <v>537</v>
      </c>
      <c r="C1655" s="123" t="s">
        <v>538</v>
      </c>
      <c r="D1655" s="123" t="s">
        <v>544</v>
      </c>
      <c r="E1655" s="123" t="s">
        <v>13</v>
      </c>
      <c r="F1655" s="123" t="s">
        <v>13</v>
      </c>
      <c r="G1655" s="7">
        <v>1097.8595364580001</v>
      </c>
      <c r="H1655" s="123" t="s">
        <v>54</v>
      </c>
    </row>
    <row r="1656" spans="1:8">
      <c r="A1656" s="7">
        <v>2004</v>
      </c>
      <c r="B1656" s="123" t="s">
        <v>537</v>
      </c>
      <c r="C1656" s="123" t="s">
        <v>538</v>
      </c>
      <c r="D1656" s="123" t="s">
        <v>545</v>
      </c>
      <c r="E1656" s="123" t="s">
        <v>13</v>
      </c>
      <c r="F1656" s="123" t="s">
        <v>13</v>
      </c>
      <c r="G1656" s="7">
        <v>1161.9784011730001</v>
      </c>
      <c r="H1656" s="123" t="s">
        <v>54</v>
      </c>
    </row>
    <row r="1657" spans="1:8">
      <c r="A1657" s="7">
        <v>2004</v>
      </c>
      <c r="B1657" s="123" t="s">
        <v>537</v>
      </c>
      <c r="C1657" s="123" t="s">
        <v>538</v>
      </c>
      <c r="D1657" s="123" t="s">
        <v>546</v>
      </c>
      <c r="E1657" s="123" t="s">
        <v>13</v>
      </c>
      <c r="F1657" s="123" t="s">
        <v>13</v>
      </c>
      <c r="G1657" s="7">
        <v>3748.4658113850001</v>
      </c>
      <c r="H1657" s="123" t="s">
        <v>54</v>
      </c>
    </row>
    <row r="1658" spans="1:8">
      <c r="A1658" s="7">
        <v>2004</v>
      </c>
      <c r="B1658" s="123" t="s">
        <v>537</v>
      </c>
      <c r="C1658" s="123" t="s">
        <v>538</v>
      </c>
      <c r="D1658" s="123" t="s">
        <v>547</v>
      </c>
      <c r="E1658" s="123" t="s">
        <v>13</v>
      </c>
      <c r="F1658" s="123" t="s">
        <v>13</v>
      </c>
      <c r="G1658" s="7">
        <v>1175.2621776840001</v>
      </c>
      <c r="H1658" s="123" t="s">
        <v>54</v>
      </c>
    </row>
    <row r="1659" spans="1:8">
      <c r="A1659" s="7">
        <v>2004</v>
      </c>
      <c r="B1659" s="123" t="s">
        <v>537</v>
      </c>
      <c r="C1659" s="123" t="s">
        <v>538</v>
      </c>
      <c r="D1659" s="123" t="s">
        <v>548</v>
      </c>
      <c r="E1659" s="123" t="s">
        <v>13</v>
      </c>
      <c r="F1659" s="123" t="s">
        <v>13</v>
      </c>
      <c r="G1659" s="7">
        <v>2002.0951220039999</v>
      </c>
      <c r="H1659" s="123" t="s">
        <v>54</v>
      </c>
    </row>
    <row r="1660" spans="1:8">
      <c r="A1660" s="7">
        <v>2004</v>
      </c>
      <c r="B1660" s="123" t="s">
        <v>537</v>
      </c>
      <c r="C1660" s="123" t="s">
        <v>538</v>
      </c>
      <c r="D1660" s="123" t="s">
        <v>550</v>
      </c>
      <c r="E1660" s="123" t="s">
        <v>13</v>
      </c>
      <c r="F1660" s="123" t="s">
        <v>13</v>
      </c>
      <c r="G1660" s="7">
        <v>1584.524535988</v>
      </c>
      <c r="H1660" s="123" t="s">
        <v>54</v>
      </c>
    </row>
    <row r="1661" spans="1:8">
      <c r="A1661" s="7">
        <v>2004</v>
      </c>
      <c r="B1661" s="123" t="s">
        <v>537</v>
      </c>
      <c r="C1661" s="123" t="s">
        <v>538</v>
      </c>
      <c r="D1661" s="123" t="s">
        <v>551</v>
      </c>
      <c r="E1661" s="123" t="s">
        <v>13</v>
      </c>
      <c r="F1661" s="123" t="s">
        <v>13</v>
      </c>
      <c r="G1661" s="7">
        <v>629.82937535600001</v>
      </c>
      <c r="H1661" s="123" t="s">
        <v>54</v>
      </c>
    </row>
    <row r="1662" spans="1:8">
      <c r="A1662" s="7">
        <v>2004</v>
      </c>
      <c r="B1662" s="123" t="s">
        <v>537</v>
      </c>
      <c r="C1662" s="123" t="s">
        <v>538</v>
      </c>
      <c r="D1662" s="123" t="s">
        <v>552</v>
      </c>
      <c r="E1662" s="123" t="s">
        <v>13</v>
      </c>
      <c r="F1662" s="123" t="s">
        <v>13</v>
      </c>
      <c r="G1662" s="7">
        <v>4191.0080196770004</v>
      </c>
      <c r="H1662" s="123" t="s">
        <v>54</v>
      </c>
    </row>
    <row r="1663" spans="1:8">
      <c r="A1663" s="7">
        <v>2004</v>
      </c>
      <c r="B1663" s="123" t="s">
        <v>537</v>
      </c>
      <c r="C1663" s="123" t="s">
        <v>538</v>
      </c>
      <c r="D1663" s="123" t="s">
        <v>567</v>
      </c>
      <c r="E1663" s="123" t="s">
        <v>13</v>
      </c>
      <c r="F1663" s="123" t="s">
        <v>13</v>
      </c>
      <c r="G1663" s="7">
        <v>338.43119662499998</v>
      </c>
      <c r="H1663" s="123" t="s">
        <v>54</v>
      </c>
    </row>
    <row r="1664" spans="1:8">
      <c r="A1664" s="7">
        <v>2004</v>
      </c>
      <c r="B1664" s="123" t="s">
        <v>537</v>
      </c>
      <c r="C1664" s="123" t="s">
        <v>538</v>
      </c>
      <c r="D1664" s="123" t="s">
        <v>568</v>
      </c>
      <c r="E1664" s="123" t="s">
        <v>13</v>
      </c>
      <c r="F1664" s="123" t="s">
        <v>13</v>
      </c>
      <c r="G1664" s="7">
        <v>966.80545865299996</v>
      </c>
      <c r="H1664" s="123" t="s">
        <v>54</v>
      </c>
    </row>
    <row r="1665" spans="1:8">
      <c r="A1665" s="7">
        <v>2004</v>
      </c>
      <c r="B1665" s="123" t="s">
        <v>537</v>
      </c>
      <c r="C1665" s="123" t="s">
        <v>538</v>
      </c>
      <c r="D1665" s="123" t="s">
        <v>566</v>
      </c>
      <c r="E1665" s="123" t="s">
        <v>13</v>
      </c>
      <c r="F1665" s="123" t="s">
        <v>13</v>
      </c>
      <c r="G1665" s="7">
        <v>1197.0024002120001</v>
      </c>
      <c r="H1665" s="123" t="s">
        <v>54</v>
      </c>
    </row>
    <row r="1666" spans="1:8" hidden="1">
      <c r="A1666" s="7">
        <v>2004</v>
      </c>
      <c r="B1666" s="123" t="s">
        <v>537</v>
      </c>
      <c r="C1666" s="123" t="s">
        <v>553</v>
      </c>
      <c r="D1666" s="123" t="s">
        <v>554</v>
      </c>
      <c r="E1666" s="123" t="s">
        <v>13</v>
      </c>
      <c r="F1666" s="123" t="s">
        <v>13</v>
      </c>
      <c r="G1666" s="7"/>
      <c r="H1666" s="123" t="s">
        <v>54</v>
      </c>
    </row>
    <row r="1667" spans="1:8">
      <c r="A1667" s="7">
        <v>2004</v>
      </c>
      <c r="B1667" s="123" t="s">
        <v>537</v>
      </c>
      <c r="C1667" s="123" t="s">
        <v>553</v>
      </c>
      <c r="D1667" s="123" t="s">
        <v>555</v>
      </c>
      <c r="E1667" s="123" t="s">
        <v>13</v>
      </c>
      <c r="F1667" s="123" t="s">
        <v>13</v>
      </c>
      <c r="G1667" s="7">
        <v>0</v>
      </c>
      <c r="H1667" s="123" t="s">
        <v>54</v>
      </c>
    </row>
    <row r="1668" spans="1:8">
      <c r="A1668" s="7">
        <v>2004</v>
      </c>
      <c r="B1668" s="123" t="s">
        <v>537</v>
      </c>
      <c r="C1668" s="123" t="s">
        <v>553</v>
      </c>
      <c r="D1668" s="123" t="s">
        <v>560</v>
      </c>
      <c r="E1668" s="123" t="s">
        <v>13</v>
      </c>
      <c r="F1668" s="123" t="s">
        <v>13</v>
      </c>
      <c r="G1668" s="7">
        <v>0</v>
      </c>
      <c r="H1668" s="123" t="s">
        <v>54</v>
      </c>
    </row>
    <row r="1669" spans="1:8">
      <c r="A1669" s="7">
        <v>2004</v>
      </c>
      <c r="B1669" s="123" t="s">
        <v>537</v>
      </c>
      <c r="C1669" s="123" t="s">
        <v>553</v>
      </c>
      <c r="D1669" s="123" t="s">
        <v>559</v>
      </c>
      <c r="E1669" s="123" t="s">
        <v>13</v>
      </c>
      <c r="F1669" s="123" t="s">
        <v>13</v>
      </c>
      <c r="G1669" s="7">
        <v>0</v>
      </c>
      <c r="H1669" s="123" t="s">
        <v>54</v>
      </c>
    </row>
    <row r="1670" spans="1:8">
      <c r="A1670" s="7">
        <v>2004</v>
      </c>
      <c r="B1670" s="123" t="s">
        <v>537</v>
      </c>
      <c r="C1670" s="123" t="s">
        <v>553</v>
      </c>
      <c r="D1670" s="123" t="s">
        <v>188</v>
      </c>
      <c r="E1670" s="123" t="s">
        <v>13</v>
      </c>
      <c r="F1670" s="123" t="s">
        <v>13</v>
      </c>
      <c r="G1670" s="7">
        <v>181.83272400000001</v>
      </c>
      <c r="H1670" s="123" t="s">
        <v>54</v>
      </c>
    </row>
    <row r="1671" spans="1:8" hidden="1">
      <c r="A1671" s="7">
        <v>2004</v>
      </c>
      <c r="B1671" s="123" t="s">
        <v>537</v>
      </c>
      <c r="C1671" s="123" t="s">
        <v>553</v>
      </c>
      <c r="D1671" s="123" t="s">
        <v>571</v>
      </c>
      <c r="E1671" s="123" t="s">
        <v>13</v>
      </c>
      <c r="F1671" s="123" t="s">
        <v>13</v>
      </c>
      <c r="G1671" s="7"/>
      <c r="H1671" s="123" t="s">
        <v>54</v>
      </c>
    </row>
    <row r="1672" spans="1:8" hidden="1">
      <c r="A1672" s="7">
        <v>2004</v>
      </c>
      <c r="B1672" s="123" t="s">
        <v>537</v>
      </c>
      <c r="C1672" s="123" t="s">
        <v>553</v>
      </c>
      <c r="D1672" s="123" t="s">
        <v>573</v>
      </c>
      <c r="E1672" s="123" t="s">
        <v>13</v>
      </c>
      <c r="F1672" s="123" t="s">
        <v>13</v>
      </c>
      <c r="G1672" s="7"/>
      <c r="H1672" s="123" t="s">
        <v>54</v>
      </c>
    </row>
    <row r="1673" spans="1:8" hidden="1">
      <c r="A1673" s="7">
        <v>2004</v>
      </c>
      <c r="B1673" s="123" t="s">
        <v>537</v>
      </c>
      <c r="C1673" s="123" t="s">
        <v>553</v>
      </c>
      <c r="D1673" s="123" t="s">
        <v>558</v>
      </c>
      <c r="E1673" s="123" t="s">
        <v>13</v>
      </c>
      <c r="F1673" s="123" t="s">
        <v>13</v>
      </c>
      <c r="G1673" s="7"/>
      <c r="H1673" s="123" t="s">
        <v>54</v>
      </c>
    </row>
    <row r="1674" spans="1:8" hidden="1">
      <c r="A1674" s="7">
        <v>2004</v>
      </c>
      <c r="B1674" s="123" t="s">
        <v>537</v>
      </c>
      <c r="C1674" s="123" t="s">
        <v>553</v>
      </c>
      <c r="D1674" s="123" t="s">
        <v>191</v>
      </c>
      <c r="E1674" s="123" t="s">
        <v>13</v>
      </c>
      <c r="F1674" s="123" t="s">
        <v>13</v>
      </c>
      <c r="G1674" s="7"/>
      <c r="H1674" s="123" t="s">
        <v>54</v>
      </c>
    </row>
    <row r="1675" spans="1:8" hidden="1">
      <c r="A1675" s="7">
        <v>2004</v>
      </c>
      <c r="B1675" s="123" t="s">
        <v>537</v>
      </c>
      <c r="C1675" s="123" t="s">
        <v>553</v>
      </c>
      <c r="D1675" s="123" t="s">
        <v>561</v>
      </c>
      <c r="E1675" s="123" t="s">
        <v>13</v>
      </c>
      <c r="F1675" s="123" t="s">
        <v>13</v>
      </c>
      <c r="G1675" s="7"/>
      <c r="H1675" s="123" t="s">
        <v>54</v>
      </c>
    </row>
    <row r="1676" spans="1:8">
      <c r="A1676" s="7">
        <v>2004</v>
      </c>
      <c r="B1676" s="123" t="s">
        <v>537</v>
      </c>
      <c r="C1676" s="123" t="s">
        <v>564</v>
      </c>
      <c r="D1676" s="123" t="s">
        <v>180</v>
      </c>
      <c r="E1676" s="123" t="s">
        <v>13</v>
      </c>
      <c r="F1676" s="123" t="s">
        <v>13</v>
      </c>
      <c r="G1676" s="7">
        <v>26450.360207999998</v>
      </c>
      <c r="H1676" s="123" t="s">
        <v>54</v>
      </c>
    </row>
    <row r="1677" spans="1:8">
      <c r="A1677" s="7">
        <v>2004</v>
      </c>
      <c r="B1677" s="123" t="s">
        <v>537</v>
      </c>
      <c r="C1677" s="123" t="s">
        <v>556</v>
      </c>
      <c r="D1677" s="123" t="s">
        <v>557</v>
      </c>
      <c r="E1677" s="123" t="s">
        <v>13</v>
      </c>
      <c r="F1677" s="123" t="s">
        <v>13</v>
      </c>
      <c r="G1677" s="7">
        <v>19122.299122753</v>
      </c>
      <c r="H1677" s="123" t="s">
        <v>54</v>
      </c>
    </row>
    <row r="1678" spans="1:8">
      <c r="A1678" s="7">
        <v>2004</v>
      </c>
      <c r="B1678" s="123" t="s">
        <v>537</v>
      </c>
      <c r="C1678" s="123" t="s">
        <v>562</v>
      </c>
      <c r="D1678" s="123" t="s">
        <v>563</v>
      </c>
      <c r="E1678" s="123" t="s">
        <v>13</v>
      </c>
      <c r="F1678" s="123" t="s">
        <v>13</v>
      </c>
      <c r="G1678" s="7">
        <v>8311.342622786</v>
      </c>
      <c r="H1678" s="123" t="s">
        <v>54</v>
      </c>
    </row>
    <row r="1679" spans="1:8">
      <c r="A1679" s="7">
        <v>2004</v>
      </c>
      <c r="B1679" s="123" t="s">
        <v>537</v>
      </c>
      <c r="C1679" s="123" t="s">
        <v>565</v>
      </c>
      <c r="D1679" s="123" t="s">
        <v>500</v>
      </c>
      <c r="E1679" s="123" t="s">
        <v>13</v>
      </c>
      <c r="F1679" s="123" t="s">
        <v>13</v>
      </c>
      <c r="G1679" s="7">
        <v>2189.193984</v>
      </c>
      <c r="H1679" s="123" t="s">
        <v>54</v>
      </c>
    </row>
    <row r="1680" spans="1:8" hidden="1">
      <c r="A1680" s="7">
        <v>2004</v>
      </c>
      <c r="B1680" s="123" t="s">
        <v>537</v>
      </c>
      <c r="C1680" s="123" t="s">
        <v>585</v>
      </c>
      <c r="D1680" s="123" t="s">
        <v>183</v>
      </c>
      <c r="E1680" s="123" t="s">
        <v>13</v>
      </c>
      <c r="F1680" s="123" t="s">
        <v>13</v>
      </c>
      <c r="G1680" s="7"/>
      <c r="H1680" s="123" t="s">
        <v>54</v>
      </c>
    </row>
    <row r="1681" spans="1:8" hidden="1">
      <c r="A1681" s="7">
        <v>2004</v>
      </c>
      <c r="B1681" s="123" t="s">
        <v>642</v>
      </c>
      <c r="C1681" s="123" t="s">
        <v>642</v>
      </c>
      <c r="D1681" s="123" t="s">
        <v>642</v>
      </c>
      <c r="E1681" s="123" t="s">
        <v>13</v>
      </c>
      <c r="F1681" s="123" t="s">
        <v>13</v>
      </c>
      <c r="G1681" s="7"/>
      <c r="H1681" s="123" t="s">
        <v>54</v>
      </c>
    </row>
    <row r="1682" spans="1:8" hidden="1">
      <c r="A1682" s="7">
        <v>2005</v>
      </c>
      <c r="B1682" s="123" t="s">
        <v>586</v>
      </c>
      <c r="C1682" s="123" t="s">
        <v>586</v>
      </c>
      <c r="D1682" s="123" t="s">
        <v>596</v>
      </c>
      <c r="E1682" s="123" t="s">
        <v>13</v>
      </c>
      <c r="F1682" s="123" t="s">
        <v>13</v>
      </c>
      <c r="G1682" s="7"/>
      <c r="H1682" s="123" t="s">
        <v>54</v>
      </c>
    </row>
    <row r="1683" spans="1:8">
      <c r="A1683" s="7">
        <v>2005</v>
      </c>
      <c r="B1683" s="123" t="s">
        <v>586</v>
      </c>
      <c r="C1683" s="123" t="s">
        <v>586</v>
      </c>
      <c r="D1683" s="123" t="s">
        <v>87</v>
      </c>
      <c r="E1683" s="123" t="s">
        <v>13</v>
      </c>
      <c r="F1683" s="123" t="s">
        <v>13</v>
      </c>
      <c r="G1683" s="7">
        <v>7364.8014256799997</v>
      </c>
      <c r="H1683" s="123" t="s">
        <v>54</v>
      </c>
    </row>
    <row r="1684" spans="1:8">
      <c r="A1684" s="7">
        <v>2005</v>
      </c>
      <c r="B1684" s="123" t="s">
        <v>586</v>
      </c>
      <c r="C1684" s="123" t="s">
        <v>586</v>
      </c>
      <c r="D1684" s="123" t="s">
        <v>88</v>
      </c>
      <c r="E1684" s="123" t="s">
        <v>13</v>
      </c>
      <c r="F1684" s="123" t="s">
        <v>13</v>
      </c>
      <c r="G1684" s="7">
        <v>-4.5368164799999997</v>
      </c>
      <c r="H1684" s="123" t="s">
        <v>54</v>
      </c>
    </row>
    <row r="1685" spans="1:8" hidden="1">
      <c r="A1685" s="7">
        <v>2005</v>
      </c>
      <c r="B1685" s="123" t="s">
        <v>586</v>
      </c>
      <c r="C1685" s="123" t="s">
        <v>586</v>
      </c>
      <c r="D1685" s="123" t="s">
        <v>587</v>
      </c>
      <c r="E1685" s="123" t="s">
        <v>13</v>
      </c>
      <c r="F1685" s="123" t="s">
        <v>13</v>
      </c>
      <c r="G1685" s="7"/>
      <c r="H1685" s="123" t="s">
        <v>54</v>
      </c>
    </row>
    <row r="1686" spans="1:8" hidden="1">
      <c r="A1686" s="7">
        <v>2005</v>
      </c>
      <c r="B1686" s="123" t="s">
        <v>586</v>
      </c>
      <c r="C1686" s="123" t="s">
        <v>586</v>
      </c>
      <c r="D1686" s="123" t="s">
        <v>597</v>
      </c>
      <c r="E1686" s="123" t="s">
        <v>13</v>
      </c>
      <c r="F1686" s="123" t="s">
        <v>13</v>
      </c>
      <c r="G1686" s="7"/>
      <c r="H1686" s="123" t="s">
        <v>54</v>
      </c>
    </row>
    <row r="1687" spans="1:8">
      <c r="A1687" s="7">
        <v>2005</v>
      </c>
      <c r="B1687" s="123" t="s">
        <v>598</v>
      </c>
      <c r="C1687" s="123" t="s">
        <v>598</v>
      </c>
      <c r="D1687" s="123" t="s">
        <v>598</v>
      </c>
      <c r="E1687" s="123" t="s">
        <v>13</v>
      </c>
      <c r="F1687" s="123" t="s">
        <v>13</v>
      </c>
      <c r="G1687" s="7">
        <v>7360.2646092000005</v>
      </c>
      <c r="H1687" s="123" t="s">
        <v>54</v>
      </c>
    </row>
    <row r="1688" spans="1:8">
      <c r="A1688" s="7">
        <v>2005</v>
      </c>
      <c r="B1688" s="123" t="s">
        <v>599</v>
      </c>
      <c r="C1688" s="123" t="s">
        <v>599</v>
      </c>
      <c r="D1688" s="123" t="s">
        <v>599</v>
      </c>
      <c r="E1688" s="123" t="s">
        <v>13</v>
      </c>
      <c r="F1688" s="123" t="s">
        <v>13</v>
      </c>
      <c r="G1688" s="7">
        <v>7360.2646092000005</v>
      </c>
      <c r="H1688" s="123" t="s">
        <v>54</v>
      </c>
    </row>
    <row r="1689" spans="1:8" hidden="1">
      <c r="A1689" s="7">
        <v>2005</v>
      </c>
      <c r="B1689" s="123" t="s">
        <v>588</v>
      </c>
      <c r="C1689" s="123" t="s">
        <v>588</v>
      </c>
      <c r="D1689" s="123" t="s">
        <v>589</v>
      </c>
      <c r="E1689" s="123" t="s">
        <v>13</v>
      </c>
      <c r="F1689" s="123" t="s">
        <v>13</v>
      </c>
      <c r="G1689" s="7"/>
      <c r="H1689" s="123" t="s">
        <v>54</v>
      </c>
    </row>
    <row r="1690" spans="1:8" hidden="1">
      <c r="A1690" s="7">
        <v>2005</v>
      </c>
      <c r="B1690" s="123" t="s">
        <v>588</v>
      </c>
      <c r="C1690" s="123" t="s">
        <v>588</v>
      </c>
      <c r="D1690" s="123" t="s">
        <v>591</v>
      </c>
      <c r="E1690" s="123" t="s">
        <v>13</v>
      </c>
      <c r="F1690" s="123" t="s">
        <v>13</v>
      </c>
      <c r="G1690" s="7"/>
      <c r="H1690" s="123" t="s">
        <v>54</v>
      </c>
    </row>
    <row r="1691" spans="1:8">
      <c r="A1691" s="7">
        <v>2005</v>
      </c>
      <c r="B1691" s="123" t="s">
        <v>588</v>
      </c>
      <c r="C1691" s="123" t="s">
        <v>588</v>
      </c>
      <c r="D1691" s="123" t="s">
        <v>600</v>
      </c>
      <c r="E1691" s="123" t="s">
        <v>13</v>
      </c>
      <c r="F1691" s="123" t="s">
        <v>13</v>
      </c>
      <c r="G1691" s="7">
        <v>-1908.7035048</v>
      </c>
      <c r="H1691" s="123" t="s">
        <v>54</v>
      </c>
    </row>
    <row r="1692" spans="1:8" hidden="1">
      <c r="A1692" s="7">
        <v>2005</v>
      </c>
      <c r="B1692" s="123" t="s">
        <v>588</v>
      </c>
      <c r="C1692" s="123" t="s">
        <v>588</v>
      </c>
      <c r="D1692" s="123" t="s">
        <v>601</v>
      </c>
      <c r="E1692" s="123" t="s">
        <v>13</v>
      </c>
      <c r="F1692" s="123" t="s">
        <v>13</v>
      </c>
      <c r="G1692" s="7"/>
      <c r="H1692" s="123" t="s">
        <v>54</v>
      </c>
    </row>
    <row r="1693" spans="1:8">
      <c r="A1693" s="7">
        <v>2005</v>
      </c>
      <c r="B1693" s="123" t="s">
        <v>588</v>
      </c>
      <c r="C1693" s="123" t="s">
        <v>588</v>
      </c>
      <c r="D1693" s="123" t="s">
        <v>592</v>
      </c>
      <c r="E1693" s="123" t="s">
        <v>13</v>
      </c>
      <c r="F1693" s="123" t="s">
        <v>13</v>
      </c>
      <c r="G1693" s="7">
        <v>-586.24310476799997</v>
      </c>
      <c r="H1693" s="123" t="s">
        <v>54</v>
      </c>
    </row>
    <row r="1694" spans="1:8">
      <c r="A1694" s="7">
        <v>2005</v>
      </c>
      <c r="B1694" s="123" t="s">
        <v>588</v>
      </c>
      <c r="C1694" s="123" t="s">
        <v>588</v>
      </c>
      <c r="D1694" s="123" t="s">
        <v>602</v>
      </c>
      <c r="E1694" s="123" t="s">
        <v>13</v>
      </c>
      <c r="F1694" s="123" t="s">
        <v>13</v>
      </c>
      <c r="G1694" s="7">
        <v>83726.932889656004</v>
      </c>
      <c r="H1694" s="123" t="s">
        <v>54</v>
      </c>
    </row>
    <row r="1695" spans="1:8">
      <c r="A1695" s="7">
        <v>2005</v>
      </c>
      <c r="B1695" s="123" t="s">
        <v>588</v>
      </c>
      <c r="C1695" s="123" t="s">
        <v>588</v>
      </c>
      <c r="D1695" s="123" t="s">
        <v>603</v>
      </c>
      <c r="E1695" s="123" t="s">
        <v>13</v>
      </c>
      <c r="F1695" s="123" t="s">
        <v>13</v>
      </c>
      <c r="G1695" s="7">
        <v>2269.4316701839998</v>
      </c>
      <c r="H1695" s="123" t="s">
        <v>54</v>
      </c>
    </row>
    <row r="1696" spans="1:8">
      <c r="A1696" s="7">
        <v>2005</v>
      </c>
      <c r="B1696" s="123" t="s">
        <v>588</v>
      </c>
      <c r="C1696" s="123" t="s">
        <v>588</v>
      </c>
      <c r="D1696" s="123" t="s">
        <v>604</v>
      </c>
      <c r="E1696" s="123" t="s">
        <v>13</v>
      </c>
      <c r="F1696" s="123" t="s">
        <v>13</v>
      </c>
      <c r="G1696" s="7">
        <v>1238.2988536800001</v>
      </c>
      <c r="H1696" s="123" t="s">
        <v>54</v>
      </c>
    </row>
    <row r="1697" spans="1:8" hidden="1">
      <c r="A1697" s="7">
        <v>2005</v>
      </c>
      <c r="B1697" s="123" t="s">
        <v>588</v>
      </c>
      <c r="C1697" s="123" t="s">
        <v>588</v>
      </c>
      <c r="D1697" s="123" t="s">
        <v>605</v>
      </c>
      <c r="E1697" s="123" t="s">
        <v>13</v>
      </c>
      <c r="F1697" s="123" t="s">
        <v>13</v>
      </c>
      <c r="G1697" s="7"/>
      <c r="H1697" s="123" t="s">
        <v>54</v>
      </c>
    </row>
    <row r="1698" spans="1:8" hidden="1">
      <c r="A1698" s="7">
        <v>2005</v>
      </c>
      <c r="B1698" s="123" t="s">
        <v>588</v>
      </c>
      <c r="C1698" s="123" t="s">
        <v>588</v>
      </c>
      <c r="D1698" s="123" t="s">
        <v>606</v>
      </c>
      <c r="E1698" s="123" t="s">
        <v>13</v>
      </c>
      <c r="F1698" s="123" t="s">
        <v>13</v>
      </c>
      <c r="G1698" s="7"/>
      <c r="H1698" s="123" t="s">
        <v>54</v>
      </c>
    </row>
    <row r="1699" spans="1:8">
      <c r="A1699" s="7">
        <v>2005</v>
      </c>
      <c r="B1699" s="123" t="s">
        <v>607</v>
      </c>
      <c r="C1699" s="123" t="s">
        <v>607</v>
      </c>
      <c r="D1699" s="123" t="s">
        <v>608</v>
      </c>
      <c r="E1699" s="123" t="s">
        <v>13</v>
      </c>
      <c r="F1699" s="123" t="s">
        <v>13</v>
      </c>
      <c r="G1699" s="7">
        <v>6276.54157416</v>
      </c>
      <c r="H1699" s="123" t="s">
        <v>54</v>
      </c>
    </row>
    <row r="1700" spans="1:8" hidden="1">
      <c r="A1700" s="7">
        <v>2005</v>
      </c>
      <c r="B1700" s="123" t="s">
        <v>607</v>
      </c>
      <c r="C1700" s="123" t="s">
        <v>607</v>
      </c>
      <c r="D1700" s="123" t="s">
        <v>609</v>
      </c>
      <c r="E1700" s="123" t="s">
        <v>13</v>
      </c>
      <c r="F1700" s="123" t="s">
        <v>13</v>
      </c>
      <c r="G1700" s="7"/>
      <c r="H1700" s="123" t="s">
        <v>54</v>
      </c>
    </row>
    <row r="1701" spans="1:8" hidden="1">
      <c r="A1701" s="7">
        <v>2005</v>
      </c>
      <c r="B1701" s="123" t="s">
        <v>607</v>
      </c>
      <c r="C1701" s="123" t="s">
        <v>607</v>
      </c>
      <c r="D1701" s="123" t="s">
        <v>610</v>
      </c>
      <c r="E1701" s="123" t="s">
        <v>13</v>
      </c>
      <c r="F1701" s="123" t="s">
        <v>13</v>
      </c>
      <c r="G1701" s="7"/>
      <c r="H1701" s="123" t="s">
        <v>54</v>
      </c>
    </row>
    <row r="1702" spans="1:8">
      <c r="A1702" s="7">
        <v>2005</v>
      </c>
      <c r="B1702" s="123" t="s">
        <v>530</v>
      </c>
      <c r="C1702" s="123" t="s">
        <v>530</v>
      </c>
      <c r="D1702" s="123" t="s">
        <v>530</v>
      </c>
      <c r="E1702" s="123" t="s">
        <v>13</v>
      </c>
      <c r="F1702" s="123" t="s">
        <v>13</v>
      </c>
      <c r="G1702" s="7">
        <v>-11568.269446259999</v>
      </c>
      <c r="H1702" s="123" t="s">
        <v>54</v>
      </c>
    </row>
    <row r="1703" spans="1:8">
      <c r="A1703" s="7">
        <v>2005</v>
      </c>
      <c r="B1703" s="123" t="s">
        <v>611</v>
      </c>
      <c r="C1703" s="123" t="s">
        <v>611</v>
      </c>
      <c r="D1703" s="123" t="s">
        <v>611</v>
      </c>
      <c r="E1703" s="123" t="s">
        <v>13</v>
      </c>
      <c r="F1703" s="123" t="s">
        <v>13</v>
      </c>
      <c r="G1703" s="7">
        <v>86808.253541052007</v>
      </c>
      <c r="H1703" s="123" t="s">
        <v>54</v>
      </c>
    </row>
    <row r="1704" spans="1:8">
      <c r="A1704" s="7">
        <v>2005</v>
      </c>
      <c r="B1704" s="123" t="s">
        <v>537</v>
      </c>
      <c r="C1704" s="123" t="s">
        <v>538</v>
      </c>
      <c r="D1704" s="123" t="s">
        <v>539</v>
      </c>
      <c r="E1704" s="123" t="s">
        <v>13</v>
      </c>
      <c r="F1704" s="123" t="s">
        <v>13</v>
      </c>
      <c r="G1704" s="7">
        <v>1987.0495324430001</v>
      </c>
      <c r="H1704" s="123" t="s">
        <v>54</v>
      </c>
    </row>
    <row r="1705" spans="1:8">
      <c r="A1705" s="7">
        <v>2005</v>
      </c>
      <c r="B1705" s="123" t="s">
        <v>537</v>
      </c>
      <c r="C1705" s="123" t="s">
        <v>538</v>
      </c>
      <c r="D1705" s="123" t="s">
        <v>542</v>
      </c>
      <c r="E1705" s="123" t="s">
        <v>13</v>
      </c>
      <c r="F1705" s="123" t="s">
        <v>13</v>
      </c>
      <c r="G1705" s="7">
        <v>5632.5698733950003</v>
      </c>
      <c r="H1705" s="123" t="s">
        <v>54</v>
      </c>
    </row>
    <row r="1706" spans="1:8">
      <c r="A1706" s="7">
        <v>2005</v>
      </c>
      <c r="B1706" s="123" t="s">
        <v>537</v>
      </c>
      <c r="C1706" s="123" t="s">
        <v>538</v>
      </c>
      <c r="D1706" s="123" t="s">
        <v>543</v>
      </c>
      <c r="E1706" s="123" t="s">
        <v>13</v>
      </c>
      <c r="F1706" s="123" t="s">
        <v>13</v>
      </c>
      <c r="G1706" s="7">
        <v>311.50212654400002</v>
      </c>
      <c r="H1706" s="123" t="s">
        <v>54</v>
      </c>
    </row>
    <row r="1707" spans="1:8">
      <c r="A1707" s="7">
        <v>2005</v>
      </c>
      <c r="B1707" s="123" t="s">
        <v>537</v>
      </c>
      <c r="C1707" s="123" t="s">
        <v>538</v>
      </c>
      <c r="D1707" s="123" t="s">
        <v>544</v>
      </c>
      <c r="E1707" s="123" t="s">
        <v>13</v>
      </c>
      <c r="F1707" s="123" t="s">
        <v>13</v>
      </c>
      <c r="G1707" s="7">
        <v>1125.0978666030001</v>
      </c>
      <c r="H1707" s="123" t="s">
        <v>54</v>
      </c>
    </row>
    <row r="1708" spans="1:8">
      <c r="A1708" s="7">
        <v>2005</v>
      </c>
      <c r="B1708" s="123" t="s">
        <v>537</v>
      </c>
      <c r="C1708" s="123" t="s">
        <v>538</v>
      </c>
      <c r="D1708" s="123" t="s">
        <v>545</v>
      </c>
      <c r="E1708" s="123" t="s">
        <v>13</v>
      </c>
      <c r="F1708" s="123" t="s">
        <v>13</v>
      </c>
      <c r="G1708" s="7">
        <v>939.08790576000001</v>
      </c>
      <c r="H1708" s="123" t="s">
        <v>54</v>
      </c>
    </row>
    <row r="1709" spans="1:8">
      <c r="A1709" s="7">
        <v>2005</v>
      </c>
      <c r="B1709" s="123" t="s">
        <v>537</v>
      </c>
      <c r="C1709" s="123" t="s">
        <v>538</v>
      </c>
      <c r="D1709" s="123" t="s">
        <v>546</v>
      </c>
      <c r="E1709" s="123" t="s">
        <v>13</v>
      </c>
      <c r="F1709" s="123" t="s">
        <v>13</v>
      </c>
      <c r="G1709" s="7">
        <v>4265.858978837</v>
      </c>
      <c r="H1709" s="123" t="s">
        <v>54</v>
      </c>
    </row>
    <row r="1710" spans="1:8">
      <c r="A1710" s="7">
        <v>2005</v>
      </c>
      <c r="B1710" s="123" t="s">
        <v>537</v>
      </c>
      <c r="C1710" s="123" t="s">
        <v>538</v>
      </c>
      <c r="D1710" s="123" t="s">
        <v>547</v>
      </c>
      <c r="E1710" s="123" t="s">
        <v>13</v>
      </c>
      <c r="F1710" s="123" t="s">
        <v>13</v>
      </c>
      <c r="G1710" s="7">
        <v>1324.2276522699999</v>
      </c>
      <c r="H1710" s="123" t="s">
        <v>54</v>
      </c>
    </row>
    <row r="1711" spans="1:8">
      <c r="A1711" s="7">
        <v>2005</v>
      </c>
      <c r="B1711" s="123" t="s">
        <v>537</v>
      </c>
      <c r="C1711" s="123" t="s">
        <v>538</v>
      </c>
      <c r="D1711" s="123" t="s">
        <v>548</v>
      </c>
      <c r="E1711" s="123" t="s">
        <v>13</v>
      </c>
      <c r="F1711" s="123" t="s">
        <v>13</v>
      </c>
      <c r="G1711" s="7">
        <v>2535.791412001</v>
      </c>
      <c r="H1711" s="123" t="s">
        <v>54</v>
      </c>
    </row>
    <row r="1712" spans="1:8">
      <c r="A1712" s="7">
        <v>2005</v>
      </c>
      <c r="B1712" s="123" t="s">
        <v>537</v>
      </c>
      <c r="C1712" s="123" t="s">
        <v>538</v>
      </c>
      <c r="D1712" s="123" t="s">
        <v>550</v>
      </c>
      <c r="E1712" s="123" t="s">
        <v>13</v>
      </c>
      <c r="F1712" s="123" t="s">
        <v>13</v>
      </c>
      <c r="G1712" s="7">
        <v>1665.6346493660001</v>
      </c>
      <c r="H1712" s="123" t="s">
        <v>54</v>
      </c>
    </row>
    <row r="1713" spans="1:8">
      <c r="A1713" s="7">
        <v>2005</v>
      </c>
      <c r="B1713" s="123" t="s">
        <v>537</v>
      </c>
      <c r="C1713" s="123" t="s">
        <v>538</v>
      </c>
      <c r="D1713" s="123" t="s">
        <v>551</v>
      </c>
      <c r="E1713" s="123" t="s">
        <v>13</v>
      </c>
      <c r="F1713" s="123" t="s">
        <v>13</v>
      </c>
      <c r="G1713" s="7">
        <v>626.41957256499995</v>
      </c>
      <c r="H1713" s="123" t="s">
        <v>54</v>
      </c>
    </row>
    <row r="1714" spans="1:8">
      <c r="A1714" s="7">
        <v>2005</v>
      </c>
      <c r="B1714" s="123" t="s">
        <v>537</v>
      </c>
      <c r="C1714" s="123" t="s">
        <v>538</v>
      </c>
      <c r="D1714" s="123" t="s">
        <v>552</v>
      </c>
      <c r="E1714" s="123" t="s">
        <v>13</v>
      </c>
      <c r="F1714" s="123" t="s">
        <v>13</v>
      </c>
      <c r="G1714" s="7">
        <v>4625.8836321119998</v>
      </c>
      <c r="H1714" s="123" t="s">
        <v>54</v>
      </c>
    </row>
    <row r="1715" spans="1:8">
      <c r="A1715" s="7">
        <v>2005</v>
      </c>
      <c r="B1715" s="123" t="s">
        <v>537</v>
      </c>
      <c r="C1715" s="123" t="s">
        <v>538</v>
      </c>
      <c r="D1715" s="123" t="s">
        <v>567</v>
      </c>
      <c r="E1715" s="123" t="s">
        <v>13</v>
      </c>
      <c r="F1715" s="123" t="s">
        <v>13</v>
      </c>
      <c r="G1715" s="7">
        <v>364.64782964199998</v>
      </c>
      <c r="H1715" s="123" t="s">
        <v>54</v>
      </c>
    </row>
    <row r="1716" spans="1:8">
      <c r="A1716" s="7">
        <v>2005</v>
      </c>
      <c r="B1716" s="123" t="s">
        <v>537</v>
      </c>
      <c r="C1716" s="123" t="s">
        <v>538</v>
      </c>
      <c r="D1716" s="123" t="s">
        <v>568</v>
      </c>
      <c r="E1716" s="123" t="s">
        <v>13</v>
      </c>
      <c r="F1716" s="123" t="s">
        <v>13</v>
      </c>
      <c r="G1716" s="7">
        <v>720.674060113</v>
      </c>
      <c r="H1716" s="123" t="s">
        <v>54</v>
      </c>
    </row>
    <row r="1717" spans="1:8">
      <c r="A1717" s="7">
        <v>2005</v>
      </c>
      <c r="B1717" s="123" t="s">
        <v>537</v>
      </c>
      <c r="C1717" s="123" t="s">
        <v>538</v>
      </c>
      <c r="D1717" s="123" t="s">
        <v>566</v>
      </c>
      <c r="E1717" s="123" t="s">
        <v>13</v>
      </c>
      <c r="F1717" s="123" t="s">
        <v>13</v>
      </c>
      <c r="G1717" s="7">
        <v>1315.288331125</v>
      </c>
      <c r="H1717" s="123" t="s">
        <v>54</v>
      </c>
    </row>
    <row r="1718" spans="1:8" hidden="1">
      <c r="A1718" s="7">
        <v>2005</v>
      </c>
      <c r="B1718" s="123" t="s">
        <v>537</v>
      </c>
      <c r="C1718" s="123" t="s">
        <v>553</v>
      </c>
      <c r="D1718" s="123" t="s">
        <v>554</v>
      </c>
      <c r="E1718" s="123" t="s">
        <v>13</v>
      </c>
      <c r="F1718" s="123" t="s">
        <v>13</v>
      </c>
      <c r="G1718" s="7"/>
      <c r="H1718" s="123" t="s">
        <v>54</v>
      </c>
    </row>
    <row r="1719" spans="1:8">
      <c r="A1719" s="7">
        <v>2005</v>
      </c>
      <c r="B1719" s="123" t="s">
        <v>537</v>
      </c>
      <c r="C1719" s="123" t="s">
        <v>553</v>
      </c>
      <c r="D1719" s="123" t="s">
        <v>555</v>
      </c>
      <c r="E1719" s="123" t="s">
        <v>13</v>
      </c>
      <c r="F1719" s="123" t="s">
        <v>13</v>
      </c>
      <c r="G1719" s="7">
        <v>0</v>
      </c>
      <c r="H1719" s="123" t="s">
        <v>54</v>
      </c>
    </row>
    <row r="1720" spans="1:8">
      <c r="A1720" s="7">
        <v>2005</v>
      </c>
      <c r="B1720" s="123" t="s">
        <v>537</v>
      </c>
      <c r="C1720" s="123" t="s">
        <v>553</v>
      </c>
      <c r="D1720" s="123" t="s">
        <v>560</v>
      </c>
      <c r="E1720" s="123" t="s">
        <v>13</v>
      </c>
      <c r="F1720" s="123" t="s">
        <v>13</v>
      </c>
      <c r="G1720" s="7">
        <v>0</v>
      </c>
      <c r="H1720" s="123" t="s">
        <v>54</v>
      </c>
    </row>
    <row r="1721" spans="1:8">
      <c r="A1721" s="7">
        <v>2005</v>
      </c>
      <c r="B1721" s="123" t="s">
        <v>537</v>
      </c>
      <c r="C1721" s="123" t="s">
        <v>553</v>
      </c>
      <c r="D1721" s="123" t="s">
        <v>559</v>
      </c>
      <c r="E1721" s="123" t="s">
        <v>13</v>
      </c>
      <c r="F1721" s="123" t="s">
        <v>13</v>
      </c>
      <c r="G1721" s="7">
        <v>0</v>
      </c>
      <c r="H1721" s="123" t="s">
        <v>54</v>
      </c>
    </row>
    <row r="1722" spans="1:8">
      <c r="A1722" s="7">
        <v>2005</v>
      </c>
      <c r="B1722" s="123" t="s">
        <v>537</v>
      </c>
      <c r="C1722" s="123" t="s">
        <v>553</v>
      </c>
      <c r="D1722" s="123" t="s">
        <v>188</v>
      </c>
      <c r="E1722" s="123" t="s">
        <v>13</v>
      </c>
      <c r="F1722" s="123" t="s">
        <v>13</v>
      </c>
      <c r="G1722" s="7">
        <v>212.0781672</v>
      </c>
      <c r="H1722" s="123" t="s">
        <v>54</v>
      </c>
    </row>
    <row r="1723" spans="1:8" hidden="1">
      <c r="A1723" s="7">
        <v>2005</v>
      </c>
      <c r="B1723" s="123" t="s">
        <v>537</v>
      </c>
      <c r="C1723" s="123" t="s">
        <v>553</v>
      </c>
      <c r="D1723" s="123" t="s">
        <v>571</v>
      </c>
      <c r="E1723" s="123" t="s">
        <v>13</v>
      </c>
      <c r="F1723" s="123" t="s">
        <v>13</v>
      </c>
      <c r="G1723" s="7"/>
      <c r="H1723" s="123" t="s">
        <v>54</v>
      </c>
    </row>
    <row r="1724" spans="1:8" hidden="1">
      <c r="A1724" s="7">
        <v>2005</v>
      </c>
      <c r="B1724" s="123" t="s">
        <v>537</v>
      </c>
      <c r="C1724" s="123" t="s">
        <v>553</v>
      </c>
      <c r="D1724" s="123" t="s">
        <v>573</v>
      </c>
      <c r="E1724" s="123" t="s">
        <v>13</v>
      </c>
      <c r="F1724" s="123" t="s">
        <v>13</v>
      </c>
      <c r="G1724" s="7"/>
      <c r="H1724" s="123" t="s">
        <v>54</v>
      </c>
    </row>
    <row r="1725" spans="1:8" hidden="1">
      <c r="A1725" s="7">
        <v>2005</v>
      </c>
      <c r="B1725" s="123" t="s">
        <v>537</v>
      </c>
      <c r="C1725" s="123" t="s">
        <v>553</v>
      </c>
      <c r="D1725" s="123" t="s">
        <v>558</v>
      </c>
      <c r="E1725" s="123" t="s">
        <v>13</v>
      </c>
      <c r="F1725" s="123" t="s">
        <v>13</v>
      </c>
      <c r="G1725" s="7"/>
      <c r="H1725" s="123" t="s">
        <v>54</v>
      </c>
    </row>
    <row r="1726" spans="1:8" hidden="1">
      <c r="A1726" s="7">
        <v>2005</v>
      </c>
      <c r="B1726" s="123" t="s">
        <v>537</v>
      </c>
      <c r="C1726" s="123" t="s">
        <v>553</v>
      </c>
      <c r="D1726" s="123" t="s">
        <v>191</v>
      </c>
      <c r="E1726" s="123" t="s">
        <v>13</v>
      </c>
      <c r="F1726" s="123" t="s">
        <v>13</v>
      </c>
      <c r="G1726" s="7"/>
      <c r="H1726" s="123" t="s">
        <v>54</v>
      </c>
    </row>
    <row r="1727" spans="1:8" hidden="1">
      <c r="A1727" s="7">
        <v>2005</v>
      </c>
      <c r="B1727" s="123" t="s">
        <v>537</v>
      </c>
      <c r="C1727" s="123" t="s">
        <v>553</v>
      </c>
      <c r="D1727" s="123" t="s">
        <v>561</v>
      </c>
      <c r="E1727" s="123" t="s">
        <v>13</v>
      </c>
      <c r="F1727" s="123" t="s">
        <v>13</v>
      </c>
      <c r="G1727" s="7"/>
      <c r="H1727" s="123" t="s">
        <v>54</v>
      </c>
    </row>
    <row r="1728" spans="1:8">
      <c r="A1728" s="7">
        <v>2005</v>
      </c>
      <c r="B1728" s="123" t="s">
        <v>537</v>
      </c>
      <c r="C1728" s="123" t="s">
        <v>564</v>
      </c>
      <c r="D1728" s="123" t="s">
        <v>180</v>
      </c>
      <c r="E1728" s="123" t="s">
        <v>13</v>
      </c>
      <c r="F1728" s="123" t="s">
        <v>13</v>
      </c>
      <c r="G1728" s="7">
        <v>27046.619235310001</v>
      </c>
      <c r="H1728" s="123" t="s">
        <v>54</v>
      </c>
    </row>
    <row r="1729" spans="1:8">
      <c r="A1729" s="7">
        <v>2005</v>
      </c>
      <c r="B1729" s="123" t="s">
        <v>537</v>
      </c>
      <c r="C1729" s="123" t="s">
        <v>556</v>
      </c>
      <c r="D1729" s="123" t="s">
        <v>557</v>
      </c>
      <c r="E1729" s="123" t="s">
        <v>13</v>
      </c>
      <c r="F1729" s="123" t="s">
        <v>13</v>
      </c>
      <c r="G1729" s="7">
        <v>21255.716634249002</v>
      </c>
      <c r="H1729" s="123" t="s">
        <v>54</v>
      </c>
    </row>
    <row r="1730" spans="1:8">
      <c r="A1730" s="7">
        <v>2005</v>
      </c>
      <c r="B1730" s="123" t="s">
        <v>537</v>
      </c>
      <c r="C1730" s="123" t="s">
        <v>562</v>
      </c>
      <c r="D1730" s="123" t="s">
        <v>563</v>
      </c>
      <c r="E1730" s="123" t="s">
        <v>13</v>
      </c>
      <c r="F1730" s="123" t="s">
        <v>13</v>
      </c>
      <c r="G1730" s="7">
        <v>9412.4344182240002</v>
      </c>
      <c r="H1730" s="123" t="s">
        <v>54</v>
      </c>
    </row>
    <row r="1731" spans="1:8">
      <c r="A1731" s="7">
        <v>2005</v>
      </c>
      <c r="B1731" s="123" t="s">
        <v>537</v>
      </c>
      <c r="C1731" s="123" t="s">
        <v>565</v>
      </c>
      <c r="D1731" s="123" t="s">
        <v>500</v>
      </c>
      <c r="E1731" s="123" t="s">
        <v>13</v>
      </c>
      <c r="F1731" s="123" t="s">
        <v>13</v>
      </c>
      <c r="G1731" s="7">
        <v>2316.4069548309999</v>
      </c>
      <c r="H1731" s="123" t="s">
        <v>54</v>
      </c>
    </row>
    <row r="1732" spans="1:8" hidden="1">
      <c r="A1732" s="7">
        <v>2005</v>
      </c>
      <c r="B1732" s="123" t="s">
        <v>537</v>
      </c>
      <c r="C1732" s="123" t="s">
        <v>585</v>
      </c>
      <c r="D1732" s="123" t="s">
        <v>183</v>
      </c>
      <c r="E1732" s="123" t="s">
        <v>13</v>
      </c>
      <c r="F1732" s="123" t="s">
        <v>13</v>
      </c>
      <c r="G1732" s="7"/>
      <c r="H1732" s="123" t="s">
        <v>54</v>
      </c>
    </row>
    <row r="1733" spans="1:8" hidden="1">
      <c r="A1733" s="7">
        <v>2005</v>
      </c>
      <c r="B1733" s="123" t="s">
        <v>642</v>
      </c>
      <c r="C1733" s="123" t="s">
        <v>642</v>
      </c>
      <c r="D1733" s="123" t="s">
        <v>642</v>
      </c>
      <c r="E1733" s="123" t="s">
        <v>13</v>
      </c>
      <c r="F1733" s="123" t="s">
        <v>13</v>
      </c>
      <c r="G1733" s="7"/>
      <c r="H1733" s="123" t="s">
        <v>54</v>
      </c>
    </row>
    <row r="1734" spans="1:8" hidden="1">
      <c r="A1734" s="7">
        <v>2006</v>
      </c>
      <c r="B1734" s="123" t="s">
        <v>586</v>
      </c>
      <c r="C1734" s="123" t="s">
        <v>586</v>
      </c>
      <c r="D1734" s="123" t="s">
        <v>596</v>
      </c>
      <c r="E1734" s="123" t="s">
        <v>13</v>
      </c>
      <c r="F1734" s="123" t="s">
        <v>13</v>
      </c>
      <c r="G1734" s="7"/>
      <c r="H1734" s="123" t="s">
        <v>54</v>
      </c>
    </row>
    <row r="1735" spans="1:8">
      <c r="A1735" s="7">
        <v>2006</v>
      </c>
      <c r="B1735" s="123" t="s">
        <v>586</v>
      </c>
      <c r="C1735" s="123" t="s">
        <v>586</v>
      </c>
      <c r="D1735" s="123" t="s">
        <v>87</v>
      </c>
      <c r="E1735" s="123" t="s">
        <v>13</v>
      </c>
      <c r="F1735" s="123" t="s">
        <v>13</v>
      </c>
      <c r="G1735" s="7">
        <v>6434.0242653710002</v>
      </c>
      <c r="H1735" s="123" t="s">
        <v>54</v>
      </c>
    </row>
    <row r="1736" spans="1:8">
      <c r="A1736" s="7">
        <v>2006</v>
      </c>
      <c r="B1736" s="123" t="s">
        <v>586</v>
      </c>
      <c r="C1736" s="123" t="s">
        <v>586</v>
      </c>
      <c r="D1736" s="123" t="s">
        <v>88</v>
      </c>
      <c r="E1736" s="123" t="s">
        <v>13</v>
      </c>
      <c r="F1736" s="123" t="s">
        <v>13</v>
      </c>
      <c r="G1736" s="7">
        <v>-32.511955956000001</v>
      </c>
      <c r="H1736" s="123" t="s">
        <v>54</v>
      </c>
    </row>
    <row r="1737" spans="1:8" hidden="1">
      <c r="A1737" s="7">
        <v>2006</v>
      </c>
      <c r="B1737" s="123" t="s">
        <v>586</v>
      </c>
      <c r="C1737" s="123" t="s">
        <v>586</v>
      </c>
      <c r="D1737" s="123" t="s">
        <v>587</v>
      </c>
      <c r="E1737" s="123" t="s">
        <v>13</v>
      </c>
      <c r="F1737" s="123" t="s">
        <v>13</v>
      </c>
      <c r="G1737" s="7"/>
      <c r="H1737" s="123" t="s">
        <v>54</v>
      </c>
    </row>
    <row r="1738" spans="1:8" hidden="1">
      <c r="A1738" s="7">
        <v>2006</v>
      </c>
      <c r="B1738" s="123" t="s">
        <v>586</v>
      </c>
      <c r="C1738" s="123" t="s">
        <v>586</v>
      </c>
      <c r="D1738" s="123" t="s">
        <v>597</v>
      </c>
      <c r="E1738" s="123" t="s">
        <v>13</v>
      </c>
      <c r="F1738" s="123" t="s">
        <v>13</v>
      </c>
      <c r="G1738" s="7"/>
      <c r="H1738" s="123" t="s">
        <v>54</v>
      </c>
    </row>
    <row r="1739" spans="1:8">
      <c r="A1739" s="7">
        <v>2006</v>
      </c>
      <c r="B1739" s="123" t="s">
        <v>598</v>
      </c>
      <c r="C1739" s="123" t="s">
        <v>598</v>
      </c>
      <c r="D1739" s="123" t="s">
        <v>598</v>
      </c>
      <c r="E1739" s="123" t="s">
        <v>13</v>
      </c>
      <c r="F1739" s="123" t="s">
        <v>13</v>
      </c>
      <c r="G1739" s="7">
        <v>6401.5123094150003</v>
      </c>
      <c r="H1739" s="123" t="s">
        <v>54</v>
      </c>
    </row>
    <row r="1740" spans="1:8">
      <c r="A1740" s="7">
        <v>2006</v>
      </c>
      <c r="B1740" s="123" t="s">
        <v>599</v>
      </c>
      <c r="C1740" s="123" t="s">
        <v>599</v>
      </c>
      <c r="D1740" s="123" t="s">
        <v>599</v>
      </c>
      <c r="E1740" s="123" t="s">
        <v>13</v>
      </c>
      <c r="F1740" s="123" t="s">
        <v>13</v>
      </c>
      <c r="G1740" s="7">
        <v>6401.5123094150003</v>
      </c>
      <c r="H1740" s="123" t="s">
        <v>54</v>
      </c>
    </row>
    <row r="1741" spans="1:8" hidden="1">
      <c r="A1741" s="7">
        <v>2006</v>
      </c>
      <c r="B1741" s="123" t="s">
        <v>588</v>
      </c>
      <c r="C1741" s="123" t="s">
        <v>588</v>
      </c>
      <c r="D1741" s="123" t="s">
        <v>589</v>
      </c>
      <c r="E1741" s="123" t="s">
        <v>13</v>
      </c>
      <c r="F1741" s="123" t="s">
        <v>13</v>
      </c>
      <c r="G1741" s="7"/>
      <c r="H1741" s="123" t="s">
        <v>54</v>
      </c>
    </row>
    <row r="1742" spans="1:8" hidden="1">
      <c r="A1742" s="7">
        <v>2006</v>
      </c>
      <c r="B1742" s="123" t="s">
        <v>588</v>
      </c>
      <c r="C1742" s="123" t="s">
        <v>588</v>
      </c>
      <c r="D1742" s="123" t="s">
        <v>591</v>
      </c>
      <c r="E1742" s="123" t="s">
        <v>13</v>
      </c>
      <c r="F1742" s="123" t="s">
        <v>13</v>
      </c>
      <c r="G1742" s="7"/>
      <c r="H1742" s="123" t="s">
        <v>54</v>
      </c>
    </row>
    <row r="1743" spans="1:8">
      <c r="A1743" s="7">
        <v>2006</v>
      </c>
      <c r="B1743" s="123" t="s">
        <v>588</v>
      </c>
      <c r="C1743" s="123" t="s">
        <v>588</v>
      </c>
      <c r="D1743" s="123" t="s">
        <v>600</v>
      </c>
      <c r="E1743" s="123" t="s">
        <v>13</v>
      </c>
      <c r="F1743" s="123" t="s">
        <v>13</v>
      </c>
      <c r="G1743" s="7">
        <v>-2059.1969595579999</v>
      </c>
      <c r="H1743" s="123" t="s">
        <v>54</v>
      </c>
    </row>
    <row r="1744" spans="1:8" hidden="1">
      <c r="A1744" s="7">
        <v>2006</v>
      </c>
      <c r="B1744" s="123" t="s">
        <v>588</v>
      </c>
      <c r="C1744" s="123" t="s">
        <v>588</v>
      </c>
      <c r="D1744" s="123" t="s">
        <v>601</v>
      </c>
      <c r="E1744" s="123" t="s">
        <v>13</v>
      </c>
      <c r="F1744" s="123" t="s">
        <v>13</v>
      </c>
      <c r="G1744" s="7"/>
      <c r="H1744" s="123" t="s">
        <v>54</v>
      </c>
    </row>
    <row r="1745" spans="1:8">
      <c r="A1745" s="7">
        <v>2006</v>
      </c>
      <c r="B1745" s="123" t="s">
        <v>588</v>
      </c>
      <c r="C1745" s="123" t="s">
        <v>588</v>
      </c>
      <c r="D1745" s="123" t="s">
        <v>592</v>
      </c>
      <c r="E1745" s="123" t="s">
        <v>13</v>
      </c>
      <c r="F1745" s="123" t="s">
        <v>13</v>
      </c>
      <c r="G1745" s="7">
        <v>-522.53287899099996</v>
      </c>
      <c r="H1745" s="123" t="s">
        <v>54</v>
      </c>
    </row>
    <row r="1746" spans="1:8">
      <c r="A1746" s="7">
        <v>2006</v>
      </c>
      <c r="B1746" s="123" t="s">
        <v>588</v>
      </c>
      <c r="C1746" s="123" t="s">
        <v>588</v>
      </c>
      <c r="D1746" s="123" t="s">
        <v>602</v>
      </c>
      <c r="E1746" s="123" t="s">
        <v>13</v>
      </c>
      <c r="F1746" s="123" t="s">
        <v>13</v>
      </c>
      <c r="G1746" s="7">
        <v>83463.582341087997</v>
      </c>
      <c r="H1746" s="123" t="s">
        <v>54</v>
      </c>
    </row>
    <row r="1747" spans="1:8">
      <c r="A1747" s="7">
        <v>2006</v>
      </c>
      <c r="B1747" s="123" t="s">
        <v>588</v>
      </c>
      <c r="C1747" s="123" t="s">
        <v>588</v>
      </c>
      <c r="D1747" s="123" t="s">
        <v>603</v>
      </c>
      <c r="E1747" s="123" t="s">
        <v>13</v>
      </c>
      <c r="F1747" s="123" t="s">
        <v>13</v>
      </c>
      <c r="G1747" s="7">
        <v>5721.8620882209998</v>
      </c>
      <c r="H1747" s="123" t="s">
        <v>54</v>
      </c>
    </row>
    <row r="1748" spans="1:8">
      <c r="A1748" s="7">
        <v>2006</v>
      </c>
      <c r="B1748" s="123" t="s">
        <v>588</v>
      </c>
      <c r="C1748" s="123" t="s">
        <v>588</v>
      </c>
      <c r="D1748" s="123" t="s">
        <v>604</v>
      </c>
      <c r="E1748" s="123" t="s">
        <v>13</v>
      </c>
      <c r="F1748" s="123" t="s">
        <v>13</v>
      </c>
      <c r="G1748" s="7">
        <v>1310.0000207139999</v>
      </c>
      <c r="H1748" s="123" t="s">
        <v>54</v>
      </c>
    </row>
    <row r="1749" spans="1:8" hidden="1">
      <c r="A1749" s="7">
        <v>2006</v>
      </c>
      <c r="B1749" s="123" t="s">
        <v>588</v>
      </c>
      <c r="C1749" s="123" t="s">
        <v>588</v>
      </c>
      <c r="D1749" s="123" t="s">
        <v>605</v>
      </c>
      <c r="E1749" s="123" t="s">
        <v>13</v>
      </c>
      <c r="F1749" s="123" t="s">
        <v>13</v>
      </c>
      <c r="G1749" s="7"/>
      <c r="H1749" s="123" t="s">
        <v>54</v>
      </c>
    </row>
    <row r="1750" spans="1:8" hidden="1">
      <c r="A1750" s="7">
        <v>2006</v>
      </c>
      <c r="B1750" s="123" t="s">
        <v>588</v>
      </c>
      <c r="C1750" s="123" t="s">
        <v>588</v>
      </c>
      <c r="D1750" s="123" t="s">
        <v>606</v>
      </c>
      <c r="E1750" s="123" t="s">
        <v>13</v>
      </c>
      <c r="F1750" s="123" t="s">
        <v>13</v>
      </c>
      <c r="G1750" s="7"/>
      <c r="H1750" s="123" t="s">
        <v>54</v>
      </c>
    </row>
    <row r="1751" spans="1:8">
      <c r="A1751" s="7">
        <v>2006</v>
      </c>
      <c r="B1751" s="123" t="s">
        <v>607</v>
      </c>
      <c r="C1751" s="123" t="s">
        <v>607</v>
      </c>
      <c r="D1751" s="123" t="s">
        <v>608</v>
      </c>
      <c r="E1751" s="123" t="s">
        <v>13</v>
      </c>
      <c r="F1751" s="123" t="s">
        <v>13</v>
      </c>
      <c r="G1751" s="7">
        <v>8448.2514518869993</v>
      </c>
      <c r="H1751" s="123" t="s">
        <v>54</v>
      </c>
    </row>
    <row r="1752" spans="1:8" hidden="1">
      <c r="A1752" s="7">
        <v>2006</v>
      </c>
      <c r="B1752" s="123" t="s">
        <v>607</v>
      </c>
      <c r="C1752" s="123" t="s">
        <v>607</v>
      </c>
      <c r="D1752" s="123" t="s">
        <v>609</v>
      </c>
      <c r="E1752" s="123" t="s">
        <v>13</v>
      </c>
      <c r="F1752" s="123" t="s">
        <v>13</v>
      </c>
      <c r="G1752" s="7"/>
      <c r="H1752" s="123" t="s">
        <v>54</v>
      </c>
    </row>
    <row r="1753" spans="1:8" hidden="1">
      <c r="A1753" s="7">
        <v>2006</v>
      </c>
      <c r="B1753" s="123" t="s">
        <v>607</v>
      </c>
      <c r="C1753" s="123" t="s">
        <v>607</v>
      </c>
      <c r="D1753" s="123" t="s">
        <v>610</v>
      </c>
      <c r="E1753" s="123" t="s">
        <v>13</v>
      </c>
      <c r="F1753" s="123" t="s">
        <v>13</v>
      </c>
      <c r="G1753" s="7"/>
      <c r="H1753" s="123" t="s">
        <v>54</v>
      </c>
    </row>
    <row r="1754" spans="1:8">
      <c r="A1754" s="7">
        <v>2006</v>
      </c>
      <c r="B1754" s="123" t="s">
        <v>530</v>
      </c>
      <c r="C1754" s="123" t="s">
        <v>530</v>
      </c>
      <c r="D1754" s="123" t="s">
        <v>530</v>
      </c>
      <c r="E1754" s="123" t="s">
        <v>13</v>
      </c>
      <c r="F1754" s="123" t="s">
        <v>13</v>
      </c>
      <c r="G1754" s="7">
        <v>-12503.849941799999</v>
      </c>
      <c r="H1754" s="123" t="s">
        <v>54</v>
      </c>
    </row>
    <row r="1755" spans="1:8">
      <c r="A1755" s="7">
        <v>2006</v>
      </c>
      <c r="B1755" s="123" t="s">
        <v>611</v>
      </c>
      <c r="C1755" s="123" t="s">
        <v>611</v>
      </c>
      <c r="D1755" s="123" t="s">
        <v>611</v>
      </c>
      <c r="E1755" s="123" t="s">
        <v>13</v>
      </c>
      <c r="F1755" s="123" t="s">
        <v>13</v>
      </c>
      <c r="G1755" s="7">
        <v>90259.628430975994</v>
      </c>
      <c r="H1755" s="123" t="s">
        <v>54</v>
      </c>
    </row>
    <row r="1756" spans="1:8">
      <c r="A1756" s="7">
        <v>2006</v>
      </c>
      <c r="B1756" s="123" t="s">
        <v>537</v>
      </c>
      <c r="C1756" s="123" t="s">
        <v>538</v>
      </c>
      <c r="D1756" s="123" t="s">
        <v>539</v>
      </c>
      <c r="E1756" s="123" t="s">
        <v>13</v>
      </c>
      <c r="F1756" s="123" t="s">
        <v>13</v>
      </c>
      <c r="G1756" s="7">
        <v>1989.6973384539999</v>
      </c>
      <c r="H1756" s="123" t="s">
        <v>54</v>
      </c>
    </row>
    <row r="1757" spans="1:8">
      <c r="A1757" s="7">
        <v>2006</v>
      </c>
      <c r="B1757" s="123" t="s">
        <v>537</v>
      </c>
      <c r="C1757" s="123" t="s">
        <v>538</v>
      </c>
      <c r="D1757" s="123" t="s">
        <v>542</v>
      </c>
      <c r="E1757" s="123" t="s">
        <v>13</v>
      </c>
      <c r="F1757" s="123" t="s">
        <v>13</v>
      </c>
      <c r="G1757" s="7">
        <v>5536.0725867540004</v>
      </c>
      <c r="H1757" s="123" t="s">
        <v>54</v>
      </c>
    </row>
    <row r="1758" spans="1:8">
      <c r="A1758" s="7">
        <v>2006</v>
      </c>
      <c r="B1758" s="123" t="s">
        <v>537</v>
      </c>
      <c r="C1758" s="123" t="s">
        <v>538</v>
      </c>
      <c r="D1758" s="123" t="s">
        <v>543</v>
      </c>
      <c r="E1758" s="123" t="s">
        <v>13</v>
      </c>
      <c r="F1758" s="123" t="s">
        <v>13</v>
      </c>
      <c r="G1758" s="7">
        <v>292.87791983900001</v>
      </c>
      <c r="H1758" s="123" t="s">
        <v>54</v>
      </c>
    </row>
    <row r="1759" spans="1:8">
      <c r="A1759" s="7">
        <v>2006</v>
      </c>
      <c r="B1759" s="123" t="s">
        <v>537</v>
      </c>
      <c r="C1759" s="123" t="s">
        <v>538</v>
      </c>
      <c r="D1759" s="123" t="s">
        <v>544</v>
      </c>
      <c r="E1759" s="123" t="s">
        <v>13</v>
      </c>
      <c r="F1759" s="123" t="s">
        <v>13</v>
      </c>
      <c r="G1759" s="7">
        <v>1123.3612564049999</v>
      </c>
      <c r="H1759" s="123" t="s">
        <v>54</v>
      </c>
    </row>
    <row r="1760" spans="1:8">
      <c r="A1760" s="7">
        <v>2006</v>
      </c>
      <c r="B1760" s="123" t="s">
        <v>537</v>
      </c>
      <c r="C1760" s="123" t="s">
        <v>538</v>
      </c>
      <c r="D1760" s="123" t="s">
        <v>545</v>
      </c>
      <c r="E1760" s="123" t="s">
        <v>13</v>
      </c>
      <c r="F1760" s="123" t="s">
        <v>13</v>
      </c>
      <c r="G1760" s="7">
        <v>880.75148645100001</v>
      </c>
      <c r="H1760" s="123" t="s">
        <v>54</v>
      </c>
    </row>
    <row r="1761" spans="1:8">
      <c r="A1761" s="7">
        <v>2006</v>
      </c>
      <c r="B1761" s="123" t="s">
        <v>537</v>
      </c>
      <c r="C1761" s="123" t="s">
        <v>538</v>
      </c>
      <c r="D1761" s="123" t="s">
        <v>546</v>
      </c>
      <c r="E1761" s="123" t="s">
        <v>13</v>
      </c>
      <c r="F1761" s="123" t="s">
        <v>13</v>
      </c>
      <c r="G1761" s="7">
        <v>4217.0259309089997</v>
      </c>
      <c r="H1761" s="123" t="s">
        <v>54</v>
      </c>
    </row>
    <row r="1762" spans="1:8">
      <c r="A1762" s="7">
        <v>2006</v>
      </c>
      <c r="B1762" s="123" t="s">
        <v>537</v>
      </c>
      <c r="C1762" s="123" t="s">
        <v>538</v>
      </c>
      <c r="D1762" s="123" t="s">
        <v>547</v>
      </c>
      <c r="E1762" s="123" t="s">
        <v>13</v>
      </c>
      <c r="F1762" s="123" t="s">
        <v>13</v>
      </c>
      <c r="G1762" s="7">
        <v>1375.07353687</v>
      </c>
      <c r="H1762" s="123" t="s">
        <v>54</v>
      </c>
    </row>
    <row r="1763" spans="1:8">
      <c r="A1763" s="7">
        <v>2006</v>
      </c>
      <c r="B1763" s="123" t="s">
        <v>537</v>
      </c>
      <c r="C1763" s="123" t="s">
        <v>538</v>
      </c>
      <c r="D1763" s="123" t="s">
        <v>548</v>
      </c>
      <c r="E1763" s="123" t="s">
        <v>13</v>
      </c>
      <c r="F1763" s="123" t="s">
        <v>13</v>
      </c>
      <c r="G1763" s="7">
        <v>2932.1972839650002</v>
      </c>
      <c r="H1763" s="123" t="s">
        <v>54</v>
      </c>
    </row>
    <row r="1764" spans="1:8">
      <c r="A1764" s="7">
        <v>2006</v>
      </c>
      <c r="B1764" s="123" t="s">
        <v>537</v>
      </c>
      <c r="C1764" s="123" t="s">
        <v>538</v>
      </c>
      <c r="D1764" s="123" t="s">
        <v>550</v>
      </c>
      <c r="E1764" s="123" t="s">
        <v>13</v>
      </c>
      <c r="F1764" s="123" t="s">
        <v>13</v>
      </c>
      <c r="G1764" s="7">
        <v>619.37939891300005</v>
      </c>
      <c r="H1764" s="123" t="s">
        <v>54</v>
      </c>
    </row>
    <row r="1765" spans="1:8">
      <c r="A1765" s="7">
        <v>2006</v>
      </c>
      <c r="B1765" s="123" t="s">
        <v>537</v>
      </c>
      <c r="C1765" s="123" t="s">
        <v>538</v>
      </c>
      <c r="D1765" s="123" t="s">
        <v>551</v>
      </c>
      <c r="E1765" s="123" t="s">
        <v>13</v>
      </c>
      <c r="F1765" s="123" t="s">
        <v>13</v>
      </c>
      <c r="G1765" s="7">
        <v>658.76168928799996</v>
      </c>
      <c r="H1765" s="123" t="s">
        <v>54</v>
      </c>
    </row>
    <row r="1766" spans="1:8">
      <c r="A1766" s="7">
        <v>2006</v>
      </c>
      <c r="B1766" s="123" t="s">
        <v>537</v>
      </c>
      <c r="C1766" s="123" t="s">
        <v>538</v>
      </c>
      <c r="D1766" s="123" t="s">
        <v>552</v>
      </c>
      <c r="E1766" s="123" t="s">
        <v>13</v>
      </c>
      <c r="F1766" s="123" t="s">
        <v>13</v>
      </c>
      <c r="G1766" s="7">
        <v>5241.1883992929997</v>
      </c>
      <c r="H1766" s="123" t="s">
        <v>54</v>
      </c>
    </row>
    <row r="1767" spans="1:8">
      <c r="A1767" s="7">
        <v>2006</v>
      </c>
      <c r="B1767" s="123" t="s">
        <v>537</v>
      </c>
      <c r="C1767" s="123" t="s">
        <v>538</v>
      </c>
      <c r="D1767" s="123" t="s">
        <v>567</v>
      </c>
      <c r="E1767" s="123" t="s">
        <v>13</v>
      </c>
      <c r="F1767" s="123" t="s">
        <v>13</v>
      </c>
      <c r="G1767" s="7">
        <v>397.984051416</v>
      </c>
      <c r="H1767" s="123" t="s">
        <v>54</v>
      </c>
    </row>
    <row r="1768" spans="1:8">
      <c r="A1768" s="7">
        <v>2006</v>
      </c>
      <c r="B1768" s="123" t="s">
        <v>537</v>
      </c>
      <c r="C1768" s="123" t="s">
        <v>538</v>
      </c>
      <c r="D1768" s="123" t="s">
        <v>568</v>
      </c>
      <c r="E1768" s="123" t="s">
        <v>13</v>
      </c>
      <c r="F1768" s="123" t="s">
        <v>13</v>
      </c>
      <c r="G1768" s="7">
        <v>1154.198332831</v>
      </c>
      <c r="H1768" s="123" t="s">
        <v>54</v>
      </c>
    </row>
    <row r="1769" spans="1:8">
      <c r="A1769" s="7">
        <v>2006</v>
      </c>
      <c r="B1769" s="123" t="s">
        <v>537</v>
      </c>
      <c r="C1769" s="123" t="s">
        <v>538</v>
      </c>
      <c r="D1769" s="123" t="s">
        <v>566</v>
      </c>
      <c r="E1769" s="123" t="s">
        <v>13</v>
      </c>
      <c r="F1769" s="123" t="s">
        <v>13</v>
      </c>
      <c r="G1769" s="7">
        <v>1366.707334708</v>
      </c>
      <c r="H1769" s="123" t="s">
        <v>54</v>
      </c>
    </row>
    <row r="1770" spans="1:8" hidden="1">
      <c r="A1770" s="7">
        <v>2006</v>
      </c>
      <c r="B1770" s="123" t="s">
        <v>537</v>
      </c>
      <c r="C1770" s="123" t="s">
        <v>553</v>
      </c>
      <c r="D1770" s="123" t="s">
        <v>554</v>
      </c>
      <c r="E1770" s="123" t="s">
        <v>13</v>
      </c>
      <c r="F1770" s="123" t="s">
        <v>13</v>
      </c>
      <c r="G1770" s="7"/>
      <c r="H1770" s="123" t="s">
        <v>54</v>
      </c>
    </row>
    <row r="1771" spans="1:8">
      <c r="A1771" s="7">
        <v>2006</v>
      </c>
      <c r="B1771" s="123" t="s">
        <v>537</v>
      </c>
      <c r="C1771" s="123" t="s">
        <v>553</v>
      </c>
      <c r="D1771" s="123" t="s">
        <v>555</v>
      </c>
      <c r="E1771" s="123" t="s">
        <v>13</v>
      </c>
      <c r="F1771" s="123" t="s">
        <v>13</v>
      </c>
      <c r="G1771" s="7">
        <v>0</v>
      </c>
      <c r="H1771" s="123" t="s">
        <v>54</v>
      </c>
    </row>
    <row r="1772" spans="1:8">
      <c r="A1772" s="7">
        <v>2006</v>
      </c>
      <c r="B1772" s="123" t="s">
        <v>537</v>
      </c>
      <c r="C1772" s="123" t="s">
        <v>553</v>
      </c>
      <c r="D1772" s="123" t="s">
        <v>560</v>
      </c>
      <c r="E1772" s="123" t="s">
        <v>13</v>
      </c>
      <c r="F1772" s="123" t="s">
        <v>13</v>
      </c>
      <c r="G1772" s="7">
        <v>0</v>
      </c>
      <c r="H1772" s="123" t="s">
        <v>54</v>
      </c>
    </row>
    <row r="1773" spans="1:8">
      <c r="A1773" s="7">
        <v>2006</v>
      </c>
      <c r="B1773" s="123" t="s">
        <v>537</v>
      </c>
      <c r="C1773" s="123" t="s">
        <v>553</v>
      </c>
      <c r="D1773" s="123" t="s">
        <v>559</v>
      </c>
      <c r="E1773" s="123" t="s">
        <v>13</v>
      </c>
      <c r="F1773" s="123" t="s">
        <v>13</v>
      </c>
      <c r="G1773" s="7">
        <v>0</v>
      </c>
      <c r="H1773" s="123" t="s">
        <v>54</v>
      </c>
    </row>
    <row r="1774" spans="1:8">
      <c r="A1774" s="7">
        <v>2006</v>
      </c>
      <c r="B1774" s="123" t="s">
        <v>537</v>
      </c>
      <c r="C1774" s="123" t="s">
        <v>553</v>
      </c>
      <c r="D1774" s="123" t="s">
        <v>188</v>
      </c>
      <c r="E1774" s="123" t="s">
        <v>13</v>
      </c>
      <c r="F1774" s="123" t="s">
        <v>13</v>
      </c>
      <c r="G1774" s="7">
        <v>203.829701943</v>
      </c>
      <c r="H1774" s="123" t="s">
        <v>54</v>
      </c>
    </row>
    <row r="1775" spans="1:8" hidden="1">
      <c r="A1775" s="7">
        <v>2006</v>
      </c>
      <c r="B1775" s="123" t="s">
        <v>537</v>
      </c>
      <c r="C1775" s="123" t="s">
        <v>553</v>
      </c>
      <c r="D1775" s="123" t="s">
        <v>571</v>
      </c>
      <c r="E1775" s="123" t="s">
        <v>13</v>
      </c>
      <c r="F1775" s="123" t="s">
        <v>13</v>
      </c>
      <c r="G1775" s="7"/>
      <c r="H1775" s="123" t="s">
        <v>54</v>
      </c>
    </row>
    <row r="1776" spans="1:8" hidden="1">
      <c r="A1776" s="7">
        <v>2006</v>
      </c>
      <c r="B1776" s="123" t="s">
        <v>537</v>
      </c>
      <c r="C1776" s="123" t="s">
        <v>553</v>
      </c>
      <c r="D1776" s="123" t="s">
        <v>573</v>
      </c>
      <c r="E1776" s="123" t="s">
        <v>13</v>
      </c>
      <c r="F1776" s="123" t="s">
        <v>13</v>
      </c>
      <c r="G1776" s="7"/>
      <c r="H1776" s="123" t="s">
        <v>54</v>
      </c>
    </row>
    <row r="1777" spans="1:8" hidden="1">
      <c r="A1777" s="7">
        <v>2006</v>
      </c>
      <c r="B1777" s="123" t="s">
        <v>537</v>
      </c>
      <c r="C1777" s="123" t="s">
        <v>553</v>
      </c>
      <c r="D1777" s="123" t="s">
        <v>558</v>
      </c>
      <c r="E1777" s="123" t="s">
        <v>13</v>
      </c>
      <c r="F1777" s="123" t="s">
        <v>13</v>
      </c>
      <c r="G1777" s="7"/>
      <c r="H1777" s="123" t="s">
        <v>54</v>
      </c>
    </row>
    <row r="1778" spans="1:8" hidden="1">
      <c r="A1778" s="7">
        <v>2006</v>
      </c>
      <c r="B1778" s="123" t="s">
        <v>537</v>
      </c>
      <c r="C1778" s="123" t="s">
        <v>553</v>
      </c>
      <c r="D1778" s="123" t="s">
        <v>191</v>
      </c>
      <c r="E1778" s="123" t="s">
        <v>13</v>
      </c>
      <c r="F1778" s="123" t="s">
        <v>13</v>
      </c>
      <c r="G1778" s="7"/>
      <c r="H1778" s="123" t="s">
        <v>54</v>
      </c>
    </row>
    <row r="1779" spans="1:8" hidden="1">
      <c r="A1779" s="7">
        <v>2006</v>
      </c>
      <c r="B1779" s="123" t="s">
        <v>537</v>
      </c>
      <c r="C1779" s="123" t="s">
        <v>553</v>
      </c>
      <c r="D1779" s="123" t="s">
        <v>561</v>
      </c>
      <c r="E1779" s="123" t="s">
        <v>13</v>
      </c>
      <c r="F1779" s="123" t="s">
        <v>13</v>
      </c>
      <c r="G1779" s="7"/>
      <c r="H1779" s="123" t="s">
        <v>54</v>
      </c>
    </row>
    <row r="1780" spans="1:8">
      <c r="A1780" s="7">
        <v>2006</v>
      </c>
      <c r="B1780" s="123" t="s">
        <v>537</v>
      </c>
      <c r="C1780" s="123" t="s">
        <v>564</v>
      </c>
      <c r="D1780" s="123" t="s">
        <v>180</v>
      </c>
      <c r="E1780" s="123" t="s">
        <v>13</v>
      </c>
      <c r="F1780" s="123" t="s">
        <v>13</v>
      </c>
      <c r="G1780" s="7">
        <v>29103.051206447999</v>
      </c>
      <c r="H1780" s="123" t="s">
        <v>54</v>
      </c>
    </row>
    <row r="1781" spans="1:8">
      <c r="A1781" s="7">
        <v>2006</v>
      </c>
      <c r="B1781" s="123" t="s">
        <v>537</v>
      </c>
      <c r="C1781" s="123" t="s">
        <v>556</v>
      </c>
      <c r="D1781" s="123" t="s">
        <v>557</v>
      </c>
      <c r="E1781" s="123" t="s">
        <v>13</v>
      </c>
      <c r="F1781" s="123" t="s">
        <v>13</v>
      </c>
      <c r="G1781" s="7">
        <v>23355.165126560001</v>
      </c>
      <c r="H1781" s="123" t="s">
        <v>54</v>
      </c>
    </row>
    <row r="1782" spans="1:8">
      <c r="A1782" s="7">
        <v>2006</v>
      </c>
      <c r="B1782" s="123" t="s">
        <v>537</v>
      </c>
      <c r="C1782" s="123" t="s">
        <v>562</v>
      </c>
      <c r="D1782" s="123" t="s">
        <v>563</v>
      </c>
      <c r="E1782" s="123" t="s">
        <v>13</v>
      </c>
      <c r="F1782" s="123" t="s">
        <v>13</v>
      </c>
      <c r="G1782" s="7">
        <v>10520.015755831</v>
      </c>
      <c r="H1782" s="123" t="s">
        <v>54</v>
      </c>
    </row>
    <row r="1783" spans="1:8">
      <c r="A1783" s="7">
        <v>2006</v>
      </c>
      <c r="B1783" s="123" t="s">
        <v>537</v>
      </c>
      <c r="C1783" s="123" t="s">
        <v>565</v>
      </c>
      <c r="D1783" s="123" t="s">
        <v>500</v>
      </c>
      <c r="E1783" s="123" t="s">
        <v>13</v>
      </c>
      <c r="F1783" s="123" t="s">
        <v>13</v>
      </c>
      <c r="G1783" s="7">
        <v>2208.2774184</v>
      </c>
      <c r="H1783" s="123" t="s">
        <v>54</v>
      </c>
    </row>
    <row r="1784" spans="1:8" hidden="1">
      <c r="A1784" s="7">
        <v>2006</v>
      </c>
      <c r="B1784" s="123" t="s">
        <v>537</v>
      </c>
      <c r="C1784" s="123" t="s">
        <v>585</v>
      </c>
      <c r="D1784" s="123" t="s">
        <v>183</v>
      </c>
      <c r="E1784" s="123" t="s">
        <v>13</v>
      </c>
      <c r="F1784" s="123" t="s">
        <v>13</v>
      </c>
      <c r="G1784" s="7"/>
      <c r="H1784" s="123" t="s">
        <v>54</v>
      </c>
    </row>
    <row r="1785" spans="1:8" hidden="1">
      <c r="A1785" s="7">
        <v>2006</v>
      </c>
      <c r="B1785" s="123" t="s">
        <v>642</v>
      </c>
      <c r="C1785" s="123" t="s">
        <v>642</v>
      </c>
      <c r="D1785" s="123" t="s">
        <v>642</v>
      </c>
      <c r="E1785" s="123" t="s">
        <v>13</v>
      </c>
      <c r="F1785" s="123" t="s">
        <v>13</v>
      </c>
      <c r="G1785" s="7"/>
      <c r="H1785" s="123" t="s">
        <v>54</v>
      </c>
    </row>
    <row r="1786" spans="1:8" hidden="1">
      <c r="A1786" s="7">
        <v>2007</v>
      </c>
      <c r="B1786" s="123" t="s">
        <v>586</v>
      </c>
      <c r="C1786" s="123" t="s">
        <v>586</v>
      </c>
      <c r="D1786" s="123" t="s">
        <v>596</v>
      </c>
      <c r="E1786" s="123" t="s">
        <v>13</v>
      </c>
      <c r="F1786" s="123" t="s">
        <v>13</v>
      </c>
      <c r="G1786" s="7"/>
      <c r="H1786" s="123" t="s">
        <v>54</v>
      </c>
    </row>
    <row r="1787" spans="1:8">
      <c r="A1787" s="7">
        <v>2007</v>
      </c>
      <c r="B1787" s="123" t="s">
        <v>586</v>
      </c>
      <c r="C1787" s="123" t="s">
        <v>586</v>
      </c>
      <c r="D1787" s="123" t="s">
        <v>87</v>
      </c>
      <c r="E1787" s="123" t="s">
        <v>13</v>
      </c>
      <c r="F1787" s="123" t="s">
        <v>13</v>
      </c>
      <c r="G1787" s="7">
        <v>5085.5694181520003</v>
      </c>
      <c r="H1787" s="123" t="s">
        <v>54</v>
      </c>
    </row>
    <row r="1788" spans="1:8">
      <c r="A1788" s="7">
        <v>2007</v>
      </c>
      <c r="B1788" s="123" t="s">
        <v>586</v>
      </c>
      <c r="C1788" s="123" t="s">
        <v>586</v>
      </c>
      <c r="D1788" s="123" t="s">
        <v>88</v>
      </c>
      <c r="E1788" s="123" t="s">
        <v>13</v>
      </c>
      <c r="F1788" s="123" t="s">
        <v>13</v>
      </c>
      <c r="G1788" s="7">
        <v>-295.44730454400002</v>
      </c>
      <c r="H1788" s="123" t="s">
        <v>54</v>
      </c>
    </row>
    <row r="1789" spans="1:8" hidden="1">
      <c r="A1789" s="7">
        <v>2007</v>
      </c>
      <c r="B1789" s="123" t="s">
        <v>586</v>
      </c>
      <c r="C1789" s="123" t="s">
        <v>586</v>
      </c>
      <c r="D1789" s="123" t="s">
        <v>587</v>
      </c>
      <c r="E1789" s="123" t="s">
        <v>13</v>
      </c>
      <c r="F1789" s="123" t="s">
        <v>13</v>
      </c>
      <c r="G1789" s="7"/>
      <c r="H1789" s="123" t="s">
        <v>54</v>
      </c>
    </row>
    <row r="1790" spans="1:8" hidden="1">
      <c r="A1790" s="7">
        <v>2007</v>
      </c>
      <c r="B1790" s="123" t="s">
        <v>586</v>
      </c>
      <c r="C1790" s="123" t="s">
        <v>586</v>
      </c>
      <c r="D1790" s="123" t="s">
        <v>597</v>
      </c>
      <c r="E1790" s="123" t="s">
        <v>13</v>
      </c>
      <c r="F1790" s="123" t="s">
        <v>13</v>
      </c>
      <c r="G1790" s="7"/>
      <c r="H1790" s="123" t="s">
        <v>54</v>
      </c>
    </row>
    <row r="1791" spans="1:8">
      <c r="A1791" s="7">
        <v>2007</v>
      </c>
      <c r="B1791" s="123" t="s">
        <v>598</v>
      </c>
      <c r="C1791" s="123" t="s">
        <v>598</v>
      </c>
      <c r="D1791" s="123" t="s">
        <v>598</v>
      </c>
      <c r="E1791" s="123" t="s">
        <v>13</v>
      </c>
      <c r="F1791" s="123" t="s">
        <v>13</v>
      </c>
      <c r="G1791" s="7">
        <v>4790.1221136080003</v>
      </c>
      <c r="H1791" s="123" t="s">
        <v>54</v>
      </c>
    </row>
    <row r="1792" spans="1:8">
      <c r="A1792" s="7">
        <v>2007</v>
      </c>
      <c r="B1792" s="123" t="s">
        <v>599</v>
      </c>
      <c r="C1792" s="123" t="s">
        <v>599</v>
      </c>
      <c r="D1792" s="123" t="s">
        <v>599</v>
      </c>
      <c r="E1792" s="123" t="s">
        <v>13</v>
      </c>
      <c r="F1792" s="123" t="s">
        <v>13</v>
      </c>
      <c r="G1792" s="7">
        <v>4790.1221136080003</v>
      </c>
      <c r="H1792" s="123" t="s">
        <v>54</v>
      </c>
    </row>
    <row r="1793" spans="1:8" hidden="1">
      <c r="A1793" s="7">
        <v>2007</v>
      </c>
      <c r="B1793" s="123" t="s">
        <v>588</v>
      </c>
      <c r="C1793" s="123" t="s">
        <v>588</v>
      </c>
      <c r="D1793" s="123" t="s">
        <v>589</v>
      </c>
      <c r="E1793" s="123" t="s">
        <v>13</v>
      </c>
      <c r="F1793" s="123" t="s">
        <v>13</v>
      </c>
      <c r="G1793" s="7"/>
      <c r="H1793" s="123" t="s">
        <v>54</v>
      </c>
    </row>
    <row r="1794" spans="1:8" hidden="1">
      <c r="A1794" s="7">
        <v>2007</v>
      </c>
      <c r="B1794" s="123" t="s">
        <v>588</v>
      </c>
      <c r="C1794" s="123" t="s">
        <v>588</v>
      </c>
      <c r="D1794" s="123" t="s">
        <v>591</v>
      </c>
      <c r="E1794" s="123" t="s">
        <v>13</v>
      </c>
      <c r="F1794" s="123" t="s">
        <v>13</v>
      </c>
      <c r="G1794" s="7"/>
      <c r="H1794" s="123" t="s">
        <v>54</v>
      </c>
    </row>
    <row r="1795" spans="1:8">
      <c r="A1795" s="7">
        <v>2007</v>
      </c>
      <c r="B1795" s="123" t="s">
        <v>588</v>
      </c>
      <c r="C1795" s="123" t="s">
        <v>588</v>
      </c>
      <c r="D1795" s="123" t="s">
        <v>600</v>
      </c>
      <c r="E1795" s="123" t="s">
        <v>13</v>
      </c>
      <c r="F1795" s="123" t="s">
        <v>13</v>
      </c>
      <c r="G1795" s="7">
        <v>-1966.502978833</v>
      </c>
      <c r="H1795" s="123" t="s">
        <v>54</v>
      </c>
    </row>
    <row r="1796" spans="1:8" hidden="1">
      <c r="A1796" s="7">
        <v>2007</v>
      </c>
      <c r="B1796" s="123" t="s">
        <v>588</v>
      </c>
      <c r="C1796" s="123" t="s">
        <v>588</v>
      </c>
      <c r="D1796" s="123" t="s">
        <v>601</v>
      </c>
      <c r="E1796" s="123" t="s">
        <v>13</v>
      </c>
      <c r="F1796" s="123" t="s">
        <v>13</v>
      </c>
      <c r="G1796" s="7"/>
      <c r="H1796" s="123" t="s">
        <v>54</v>
      </c>
    </row>
    <row r="1797" spans="1:8">
      <c r="A1797" s="7">
        <v>2007</v>
      </c>
      <c r="B1797" s="123" t="s">
        <v>588</v>
      </c>
      <c r="C1797" s="123" t="s">
        <v>588</v>
      </c>
      <c r="D1797" s="123" t="s">
        <v>592</v>
      </c>
      <c r="E1797" s="123" t="s">
        <v>13</v>
      </c>
      <c r="F1797" s="123" t="s">
        <v>13</v>
      </c>
      <c r="G1797" s="7">
        <v>-656.62101051100001</v>
      </c>
      <c r="H1797" s="123" t="s">
        <v>54</v>
      </c>
    </row>
    <row r="1798" spans="1:8">
      <c r="A1798" s="7">
        <v>2007</v>
      </c>
      <c r="B1798" s="123" t="s">
        <v>588</v>
      </c>
      <c r="C1798" s="123" t="s">
        <v>588</v>
      </c>
      <c r="D1798" s="123" t="s">
        <v>602</v>
      </c>
      <c r="E1798" s="123" t="s">
        <v>13</v>
      </c>
      <c r="F1798" s="123" t="s">
        <v>13</v>
      </c>
      <c r="G1798" s="7">
        <v>86091.773277284999</v>
      </c>
      <c r="H1798" s="123" t="s">
        <v>54</v>
      </c>
    </row>
    <row r="1799" spans="1:8">
      <c r="A1799" s="7">
        <v>2007</v>
      </c>
      <c r="B1799" s="123" t="s">
        <v>588</v>
      </c>
      <c r="C1799" s="123" t="s">
        <v>588</v>
      </c>
      <c r="D1799" s="123" t="s">
        <v>603</v>
      </c>
      <c r="E1799" s="123" t="s">
        <v>13</v>
      </c>
      <c r="F1799" s="123" t="s">
        <v>13</v>
      </c>
      <c r="G1799" s="7">
        <v>6562.361373617</v>
      </c>
      <c r="H1799" s="123" t="s">
        <v>54</v>
      </c>
    </row>
    <row r="1800" spans="1:8">
      <c r="A1800" s="7">
        <v>2007</v>
      </c>
      <c r="B1800" s="123" t="s">
        <v>588</v>
      </c>
      <c r="C1800" s="123" t="s">
        <v>588</v>
      </c>
      <c r="D1800" s="123" t="s">
        <v>604</v>
      </c>
      <c r="E1800" s="123" t="s">
        <v>13</v>
      </c>
      <c r="F1800" s="123" t="s">
        <v>13</v>
      </c>
      <c r="G1800" s="7">
        <v>1257.717852297</v>
      </c>
      <c r="H1800" s="123" t="s">
        <v>54</v>
      </c>
    </row>
    <row r="1801" spans="1:8" hidden="1">
      <c r="A1801" s="7">
        <v>2007</v>
      </c>
      <c r="B1801" s="123" t="s">
        <v>588</v>
      </c>
      <c r="C1801" s="123" t="s">
        <v>588</v>
      </c>
      <c r="D1801" s="123" t="s">
        <v>605</v>
      </c>
      <c r="E1801" s="123" t="s">
        <v>13</v>
      </c>
      <c r="F1801" s="123" t="s">
        <v>13</v>
      </c>
      <c r="G1801" s="7"/>
      <c r="H1801" s="123" t="s">
        <v>54</v>
      </c>
    </row>
    <row r="1802" spans="1:8" hidden="1">
      <c r="A1802" s="7">
        <v>2007</v>
      </c>
      <c r="B1802" s="123" t="s">
        <v>588</v>
      </c>
      <c r="C1802" s="123" t="s">
        <v>588</v>
      </c>
      <c r="D1802" s="123" t="s">
        <v>606</v>
      </c>
      <c r="E1802" s="123" t="s">
        <v>13</v>
      </c>
      <c r="F1802" s="123" t="s">
        <v>13</v>
      </c>
      <c r="G1802" s="7"/>
      <c r="H1802" s="123" t="s">
        <v>54</v>
      </c>
    </row>
    <row r="1803" spans="1:8">
      <c r="A1803" s="7">
        <v>2007</v>
      </c>
      <c r="B1803" s="123" t="s">
        <v>607</v>
      </c>
      <c r="C1803" s="123" t="s">
        <v>607</v>
      </c>
      <c r="D1803" s="123" t="s">
        <v>608</v>
      </c>
      <c r="E1803" s="123" t="s">
        <v>13</v>
      </c>
      <c r="F1803" s="123" t="s">
        <v>13</v>
      </c>
      <c r="G1803" s="7">
        <v>9451.5069559120002</v>
      </c>
      <c r="H1803" s="123" t="s">
        <v>54</v>
      </c>
    </row>
    <row r="1804" spans="1:8" hidden="1">
      <c r="A1804" s="7">
        <v>2007</v>
      </c>
      <c r="B1804" s="123" t="s">
        <v>607</v>
      </c>
      <c r="C1804" s="123" t="s">
        <v>607</v>
      </c>
      <c r="D1804" s="123" t="s">
        <v>609</v>
      </c>
      <c r="E1804" s="123" t="s">
        <v>13</v>
      </c>
      <c r="F1804" s="123" t="s">
        <v>13</v>
      </c>
      <c r="G1804" s="7"/>
      <c r="H1804" s="123" t="s">
        <v>54</v>
      </c>
    </row>
    <row r="1805" spans="1:8" hidden="1">
      <c r="A1805" s="7">
        <v>2007</v>
      </c>
      <c r="B1805" s="123" t="s">
        <v>607</v>
      </c>
      <c r="C1805" s="123" t="s">
        <v>607</v>
      </c>
      <c r="D1805" s="123" t="s">
        <v>610</v>
      </c>
      <c r="E1805" s="123" t="s">
        <v>13</v>
      </c>
      <c r="F1805" s="123" t="s">
        <v>13</v>
      </c>
      <c r="G1805" s="7"/>
      <c r="H1805" s="123" t="s">
        <v>54</v>
      </c>
    </row>
    <row r="1806" spans="1:8">
      <c r="A1806" s="7">
        <v>2007</v>
      </c>
      <c r="B1806" s="123" t="s">
        <v>530</v>
      </c>
      <c r="C1806" s="123" t="s">
        <v>530</v>
      </c>
      <c r="D1806" s="123" t="s">
        <v>530</v>
      </c>
      <c r="E1806" s="123" t="s">
        <v>13</v>
      </c>
      <c r="F1806" s="123" t="s">
        <v>13</v>
      </c>
      <c r="G1806" s="7">
        <v>-12410.229472098999</v>
      </c>
      <c r="H1806" s="123" t="s">
        <v>54</v>
      </c>
    </row>
    <row r="1807" spans="1:8">
      <c r="A1807" s="7">
        <v>2007</v>
      </c>
      <c r="B1807" s="123" t="s">
        <v>611</v>
      </c>
      <c r="C1807" s="123" t="s">
        <v>611</v>
      </c>
      <c r="D1807" s="123" t="s">
        <v>611</v>
      </c>
      <c r="E1807" s="123" t="s">
        <v>13</v>
      </c>
      <c r="F1807" s="123" t="s">
        <v>13</v>
      </c>
      <c r="G1807" s="7">
        <v>93120.128111275</v>
      </c>
      <c r="H1807" s="123" t="s">
        <v>54</v>
      </c>
    </row>
    <row r="1808" spans="1:8">
      <c r="A1808" s="7">
        <v>2007</v>
      </c>
      <c r="B1808" s="123" t="s">
        <v>537</v>
      </c>
      <c r="C1808" s="123" t="s">
        <v>538</v>
      </c>
      <c r="D1808" s="123" t="s">
        <v>539</v>
      </c>
      <c r="E1808" s="123" t="s">
        <v>13</v>
      </c>
      <c r="F1808" s="123" t="s">
        <v>13</v>
      </c>
      <c r="G1808" s="7">
        <v>2020.1579836989999</v>
      </c>
      <c r="H1808" s="123" t="s">
        <v>54</v>
      </c>
    </row>
    <row r="1809" spans="1:8">
      <c r="A1809" s="7">
        <v>2007</v>
      </c>
      <c r="B1809" s="123" t="s">
        <v>537</v>
      </c>
      <c r="C1809" s="123" t="s">
        <v>538</v>
      </c>
      <c r="D1809" s="123" t="s">
        <v>542</v>
      </c>
      <c r="E1809" s="123" t="s">
        <v>13</v>
      </c>
      <c r="F1809" s="123" t="s">
        <v>13</v>
      </c>
      <c r="G1809" s="7">
        <v>4979.4032826430002</v>
      </c>
      <c r="H1809" s="123" t="s">
        <v>54</v>
      </c>
    </row>
    <row r="1810" spans="1:8">
      <c r="A1810" s="7">
        <v>2007</v>
      </c>
      <c r="B1810" s="123" t="s">
        <v>537</v>
      </c>
      <c r="C1810" s="123" t="s">
        <v>538</v>
      </c>
      <c r="D1810" s="123" t="s">
        <v>543</v>
      </c>
      <c r="E1810" s="123" t="s">
        <v>13</v>
      </c>
      <c r="F1810" s="123" t="s">
        <v>13</v>
      </c>
      <c r="G1810" s="7">
        <v>254.48296092000001</v>
      </c>
      <c r="H1810" s="123" t="s">
        <v>54</v>
      </c>
    </row>
    <row r="1811" spans="1:8">
      <c r="A1811" s="7">
        <v>2007</v>
      </c>
      <c r="B1811" s="123" t="s">
        <v>537</v>
      </c>
      <c r="C1811" s="123" t="s">
        <v>538</v>
      </c>
      <c r="D1811" s="123" t="s">
        <v>544</v>
      </c>
      <c r="E1811" s="123" t="s">
        <v>13</v>
      </c>
      <c r="F1811" s="123" t="s">
        <v>13</v>
      </c>
      <c r="G1811" s="7">
        <v>1164.1813337010001</v>
      </c>
      <c r="H1811" s="123" t="s">
        <v>54</v>
      </c>
    </row>
    <row r="1812" spans="1:8">
      <c r="A1812" s="7">
        <v>2007</v>
      </c>
      <c r="B1812" s="123" t="s">
        <v>537</v>
      </c>
      <c r="C1812" s="123" t="s">
        <v>538</v>
      </c>
      <c r="D1812" s="123" t="s">
        <v>545</v>
      </c>
      <c r="E1812" s="123" t="s">
        <v>13</v>
      </c>
      <c r="F1812" s="123" t="s">
        <v>13</v>
      </c>
      <c r="G1812" s="7">
        <v>570.33508986499999</v>
      </c>
      <c r="H1812" s="123" t="s">
        <v>54</v>
      </c>
    </row>
    <row r="1813" spans="1:8">
      <c r="A1813" s="7">
        <v>2007</v>
      </c>
      <c r="B1813" s="123" t="s">
        <v>537</v>
      </c>
      <c r="C1813" s="123" t="s">
        <v>538</v>
      </c>
      <c r="D1813" s="123" t="s">
        <v>546</v>
      </c>
      <c r="E1813" s="123" t="s">
        <v>13</v>
      </c>
      <c r="F1813" s="123" t="s">
        <v>13</v>
      </c>
      <c r="G1813" s="7">
        <v>4123.3634306169997</v>
      </c>
      <c r="H1813" s="123" t="s">
        <v>54</v>
      </c>
    </row>
    <row r="1814" spans="1:8">
      <c r="A1814" s="7">
        <v>2007</v>
      </c>
      <c r="B1814" s="123" t="s">
        <v>537</v>
      </c>
      <c r="C1814" s="123" t="s">
        <v>538</v>
      </c>
      <c r="D1814" s="123" t="s">
        <v>547</v>
      </c>
      <c r="E1814" s="123" t="s">
        <v>13</v>
      </c>
      <c r="F1814" s="123" t="s">
        <v>13</v>
      </c>
      <c r="G1814" s="7">
        <v>1279.1774214679999</v>
      </c>
      <c r="H1814" s="123" t="s">
        <v>54</v>
      </c>
    </row>
    <row r="1815" spans="1:8">
      <c r="A1815" s="7">
        <v>2007</v>
      </c>
      <c r="B1815" s="123" t="s">
        <v>537</v>
      </c>
      <c r="C1815" s="123" t="s">
        <v>538</v>
      </c>
      <c r="D1815" s="123" t="s">
        <v>548</v>
      </c>
      <c r="E1815" s="123" t="s">
        <v>13</v>
      </c>
      <c r="F1815" s="123" t="s">
        <v>13</v>
      </c>
      <c r="G1815" s="7">
        <v>2832.0196189899998</v>
      </c>
      <c r="H1815" s="123" t="s">
        <v>54</v>
      </c>
    </row>
    <row r="1816" spans="1:8">
      <c r="A1816" s="7">
        <v>2007</v>
      </c>
      <c r="B1816" s="123" t="s">
        <v>537</v>
      </c>
      <c r="C1816" s="123" t="s">
        <v>538</v>
      </c>
      <c r="D1816" s="123" t="s">
        <v>550</v>
      </c>
      <c r="E1816" s="123" t="s">
        <v>13</v>
      </c>
      <c r="F1816" s="123" t="s">
        <v>13</v>
      </c>
      <c r="G1816" s="7">
        <v>1743.9036327040001</v>
      </c>
      <c r="H1816" s="123" t="s">
        <v>54</v>
      </c>
    </row>
    <row r="1817" spans="1:8">
      <c r="A1817" s="7">
        <v>2007</v>
      </c>
      <c r="B1817" s="123" t="s">
        <v>537</v>
      </c>
      <c r="C1817" s="123" t="s">
        <v>538</v>
      </c>
      <c r="D1817" s="123" t="s">
        <v>551</v>
      </c>
      <c r="E1817" s="123" t="s">
        <v>13</v>
      </c>
      <c r="F1817" s="123" t="s">
        <v>13</v>
      </c>
      <c r="G1817" s="7">
        <v>614.54490761299996</v>
      </c>
      <c r="H1817" s="123" t="s">
        <v>54</v>
      </c>
    </row>
    <row r="1818" spans="1:8">
      <c r="A1818" s="7">
        <v>2007</v>
      </c>
      <c r="B1818" s="123" t="s">
        <v>537</v>
      </c>
      <c r="C1818" s="123" t="s">
        <v>538</v>
      </c>
      <c r="D1818" s="123" t="s">
        <v>552</v>
      </c>
      <c r="E1818" s="123" t="s">
        <v>13</v>
      </c>
      <c r="F1818" s="123" t="s">
        <v>13</v>
      </c>
      <c r="G1818" s="7">
        <v>3630.8932377729998</v>
      </c>
      <c r="H1818" s="123" t="s">
        <v>54</v>
      </c>
    </row>
    <row r="1819" spans="1:8">
      <c r="A1819" s="7">
        <v>2007</v>
      </c>
      <c r="B1819" s="123" t="s">
        <v>537</v>
      </c>
      <c r="C1819" s="123" t="s">
        <v>538</v>
      </c>
      <c r="D1819" s="123" t="s">
        <v>567</v>
      </c>
      <c r="E1819" s="123" t="s">
        <v>13</v>
      </c>
      <c r="F1819" s="123" t="s">
        <v>13</v>
      </c>
      <c r="G1819" s="7">
        <v>211.09476952</v>
      </c>
      <c r="H1819" s="123" t="s">
        <v>54</v>
      </c>
    </row>
    <row r="1820" spans="1:8">
      <c r="A1820" s="7">
        <v>2007</v>
      </c>
      <c r="B1820" s="123" t="s">
        <v>537</v>
      </c>
      <c r="C1820" s="123" t="s">
        <v>538</v>
      </c>
      <c r="D1820" s="123" t="s">
        <v>568</v>
      </c>
      <c r="E1820" s="123" t="s">
        <v>13</v>
      </c>
      <c r="F1820" s="123" t="s">
        <v>13</v>
      </c>
      <c r="G1820" s="7">
        <v>1943.841536335</v>
      </c>
      <c r="H1820" s="123" t="s">
        <v>54</v>
      </c>
    </row>
    <row r="1821" spans="1:8">
      <c r="A1821" s="7">
        <v>2007</v>
      </c>
      <c r="B1821" s="123" t="s">
        <v>537</v>
      </c>
      <c r="C1821" s="123" t="s">
        <v>538</v>
      </c>
      <c r="D1821" s="123" t="s">
        <v>566</v>
      </c>
      <c r="E1821" s="123" t="s">
        <v>13</v>
      </c>
      <c r="F1821" s="123" t="s">
        <v>13</v>
      </c>
      <c r="G1821" s="7">
        <v>1182.874285292</v>
      </c>
      <c r="H1821" s="123" t="s">
        <v>54</v>
      </c>
    </row>
    <row r="1822" spans="1:8" hidden="1">
      <c r="A1822" s="7">
        <v>2007</v>
      </c>
      <c r="B1822" s="123" t="s">
        <v>537</v>
      </c>
      <c r="C1822" s="123" t="s">
        <v>553</v>
      </c>
      <c r="D1822" s="123" t="s">
        <v>554</v>
      </c>
      <c r="E1822" s="123" t="s">
        <v>13</v>
      </c>
      <c r="F1822" s="123" t="s">
        <v>13</v>
      </c>
      <c r="G1822" s="7"/>
      <c r="H1822" s="123" t="s">
        <v>54</v>
      </c>
    </row>
    <row r="1823" spans="1:8">
      <c r="A1823" s="7">
        <v>2007</v>
      </c>
      <c r="B1823" s="123" t="s">
        <v>537</v>
      </c>
      <c r="C1823" s="123" t="s">
        <v>553</v>
      </c>
      <c r="D1823" s="123" t="s">
        <v>555</v>
      </c>
      <c r="E1823" s="123" t="s">
        <v>13</v>
      </c>
      <c r="F1823" s="123" t="s">
        <v>13</v>
      </c>
      <c r="G1823" s="7">
        <v>0</v>
      </c>
      <c r="H1823" s="123" t="s">
        <v>54</v>
      </c>
    </row>
    <row r="1824" spans="1:8">
      <c r="A1824" s="7">
        <v>2007</v>
      </c>
      <c r="B1824" s="123" t="s">
        <v>537</v>
      </c>
      <c r="C1824" s="123" t="s">
        <v>553</v>
      </c>
      <c r="D1824" s="123" t="s">
        <v>560</v>
      </c>
      <c r="E1824" s="123" t="s">
        <v>13</v>
      </c>
      <c r="F1824" s="123" t="s">
        <v>13</v>
      </c>
      <c r="G1824" s="7">
        <v>0</v>
      </c>
      <c r="H1824" s="123" t="s">
        <v>54</v>
      </c>
    </row>
    <row r="1825" spans="1:8">
      <c r="A1825" s="7">
        <v>2007</v>
      </c>
      <c r="B1825" s="123" t="s">
        <v>537</v>
      </c>
      <c r="C1825" s="123" t="s">
        <v>553</v>
      </c>
      <c r="D1825" s="123" t="s">
        <v>559</v>
      </c>
      <c r="E1825" s="123" t="s">
        <v>13</v>
      </c>
      <c r="F1825" s="123" t="s">
        <v>13</v>
      </c>
      <c r="G1825" s="7">
        <v>0</v>
      </c>
      <c r="H1825" s="123" t="s">
        <v>54</v>
      </c>
    </row>
    <row r="1826" spans="1:8">
      <c r="A1826" s="7">
        <v>2007</v>
      </c>
      <c r="B1826" s="123" t="s">
        <v>537</v>
      </c>
      <c r="C1826" s="123" t="s">
        <v>553</v>
      </c>
      <c r="D1826" s="123" t="s">
        <v>188</v>
      </c>
      <c r="E1826" s="123" t="s">
        <v>13</v>
      </c>
      <c r="F1826" s="123" t="s">
        <v>13</v>
      </c>
      <c r="G1826" s="7">
        <v>183.589116494</v>
      </c>
      <c r="H1826" s="123" t="s">
        <v>54</v>
      </c>
    </row>
    <row r="1827" spans="1:8" hidden="1">
      <c r="A1827" s="7">
        <v>2007</v>
      </c>
      <c r="B1827" s="123" t="s">
        <v>537</v>
      </c>
      <c r="C1827" s="123" t="s">
        <v>553</v>
      </c>
      <c r="D1827" s="123" t="s">
        <v>571</v>
      </c>
      <c r="E1827" s="123" t="s">
        <v>13</v>
      </c>
      <c r="F1827" s="123" t="s">
        <v>13</v>
      </c>
      <c r="G1827" s="7"/>
      <c r="H1827" s="123" t="s">
        <v>54</v>
      </c>
    </row>
    <row r="1828" spans="1:8" hidden="1">
      <c r="A1828" s="7">
        <v>2007</v>
      </c>
      <c r="B1828" s="123" t="s">
        <v>537</v>
      </c>
      <c r="C1828" s="123" t="s">
        <v>553</v>
      </c>
      <c r="D1828" s="123" t="s">
        <v>573</v>
      </c>
      <c r="E1828" s="123" t="s">
        <v>13</v>
      </c>
      <c r="F1828" s="123" t="s">
        <v>13</v>
      </c>
      <c r="G1828" s="7"/>
      <c r="H1828" s="123" t="s">
        <v>54</v>
      </c>
    </row>
    <row r="1829" spans="1:8" hidden="1">
      <c r="A1829" s="7">
        <v>2007</v>
      </c>
      <c r="B1829" s="123" t="s">
        <v>537</v>
      </c>
      <c r="C1829" s="123" t="s">
        <v>553</v>
      </c>
      <c r="D1829" s="123" t="s">
        <v>558</v>
      </c>
      <c r="E1829" s="123" t="s">
        <v>13</v>
      </c>
      <c r="F1829" s="123" t="s">
        <v>13</v>
      </c>
      <c r="G1829" s="7"/>
      <c r="H1829" s="123" t="s">
        <v>54</v>
      </c>
    </row>
    <row r="1830" spans="1:8" hidden="1">
      <c r="A1830" s="7">
        <v>2007</v>
      </c>
      <c r="B1830" s="123" t="s">
        <v>537</v>
      </c>
      <c r="C1830" s="123" t="s">
        <v>553</v>
      </c>
      <c r="D1830" s="123" t="s">
        <v>191</v>
      </c>
      <c r="E1830" s="123" t="s">
        <v>13</v>
      </c>
      <c r="F1830" s="123" t="s">
        <v>13</v>
      </c>
      <c r="G1830" s="7"/>
      <c r="H1830" s="123" t="s">
        <v>54</v>
      </c>
    </row>
    <row r="1831" spans="1:8" hidden="1">
      <c r="A1831" s="7">
        <v>2007</v>
      </c>
      <c r="B1831" s="123" t="s">
        <v>537</v>
      </c>
      <c r="C1831" s="123" t="s">
        <v>553</v>
      </c>
      <c r="D1831" s="123" t="s">
        <v>561</v>
      </c>
      <c r="E1831" s="123" t="s">
        <v>13</v>
      </c>
      <c r="F1831" s="123" t="s">
        <v>13</v>
      </c>
      <c r="G1831" s="7"/>
      <c r="H1831" s="123" t="s">
        <v>54</v>
      </c>
    </row>
    <row r="1832" spans="1:8">
      <c r="A1832" s="7">
        <v>2007</v>
      </c>
      <c r="B1832" s="123" t="s">
        <v>537</v>
      </c>
      <c r="C1832" s="123" t="s">
        <v>564</v>
      </c>
      <c r="D1832" s="123" t="s">
        <v>180</v>
      </c>
      <c r="E1832" s="123" t="s">
        <v>13</v>
      </c>
      <c r="F1832" s="123" t="s">
        <v>13</v>
      </c>
      <c r="G1832" s="7">
        <v>29031.80878512</v>
      </c>
      <c r="H1832" s="123" t="s">
        <v>54</v>
      </c>
    </row>
    <row r="1833" spans="1:8">
      <c r="A1833" s="7">
        <v>2007</v>
      </c>
      <c r="B1833" s="123" t="s">
        <v>537</v>
      </c>
      <c r="C1833" s="123" t="s">
        <v>556</v>
      </c>
      <c r="D1833" s="123" t="s">
        <v>557</v>
      </c>
      <c r="E1833" s="123" t="s">
        <v>13</v>
      </c>
      <c r="F1833" s="123" t="s">
        <v>13</v>
      </c>
      <c r="G1833" s="7">
        <v>24243.711619322999</v>
      </c>
      <c r="H1833" s="123" t="s">
        <v>54</v>
      </c>
    </row>
    <row r="1834" spans="1:8">
      <c r="A1834" s="7">
        <v>2007</v>
      </c>
      <c r="B1834" s="123" t="s">
        <v>537</v>
      </c>
      <c r="C1834" s="123" t="s">
        <v>562</v>
      </c>
      <c r="D1834" s="123" t="s">
        <v>563</v>
      </c>
      <c r="E1834" s="123" t="s">
        <v>13</v>
      </c>
      <c r="F1834" s="123" t="s">
        <v>13</v>
      </c>
      <c r="G1834" s="7">
        <v>11092.692125179001</v>
      </c>
      <c r="H1834" s="123" t="s">
        <v>54</v>
      </c>
    </row>
    <row r="1835" spans="1:8">
      <c r="A1835" s="7">
        <v>2007</v>
      </c>
      <c r="B1835" s="123" t="s">
        <v>537</v>
      </c>
      <c r="C1835" s="123" t="s">
        <v>565</v>
      </c>
      <c r="D1835" s="123" t="s">
        <v>500</v>
      </c>
      <c r="E1835" s="123" t="s">
        <v>13</v>
      </c>
      <c r="F1835" s="123" t="s">
        <v>13</v>
      </c>
      <c r="G1835" s="7">
        <v>2019.2433983999999</v>
      </c>
      <c r="H1835" s="123" t="s">
        <v>54</v>
      </c>
    </row>
    <row r="1836" spans="1:8" hidden="1">
      <c r="A1836" s="7">
        <v>2007</v>
      </c>
      <c r="B1836" s="123" t="s">
        <v>537</v>
      </c>
      <c r="C1836" s="123" t="s">
        <v>585</v>
      </c>
      <c r="D1836" s="123" t="s">
        <v>183</v>
      </c>
      <c r="E1836" s="123" t="s">
        <v>13</v>
      </c>
      <c r="F1836" s="123" t="s">
        <v>13</v>
      </c>
      <c r="G1836" s="7"/>
      <c r="H1836" s="123" t="s">
        <v>54</v>
      </c>
    </row>
    <row r="1837" spans="1:8" hidden="1">
      <c r="A1837" s="7">
        <v>2007</v>
      </c>
      <c r="B1837" s="123" t="s">
        <v>642</v>
      </c>
      <c r="C1837" s="123" t="s">
        <v>642</v>
      </c>
      <c r="D1837" s="123" t="s">
        <v>642</v>
      </c>
      <c r="E1837" s="123" t="s">
        <v>13</v>
      </c>
      <c r="F1837" s="123" t="s">
        <v>13</v>
      </c>
      <c r="G1837" s="7"/>
      <c r="H1837" s="123" t="s">
        <v>54</v>
      </c>
    </row>
    <row r="1838" spans="1:8" hidden="1">
      <c r="A1838" s="7">
        <v>2008</v>
      </c>
      <c r="B1838" s="123" t="s">
        <v>586</v>
      </c>
      <c r="C1838" s="123" t="s">
        <v>586</v>
      </c>
      <c r="D1838" s="123" t="s">
        <v>596</v>
      </c>
      <c r="E1838" s="123" t="s">
        <v>13</v>
      </c>
      <c r="F1838" s="123" t="s">
        <v>13</v>
      </c>
      <c r="G1838" s="7"/>
      <c r="H1838" s="123" t="s">
        <v>54</v>
      </c>
    </row>
    <row r="1839" spans="1:8">
      <c r="A1839" s="7">
        <v>2008</v>
      </c>
      <c r="B1839" s="123" t="s">
        <v>586</v>
      </c>
      <c r="C1839" s="123" t="s">
        <v>586</v>
      </c>
      <c r="D1839" s="123" t="s">
        <v>87</v>
      </c>
      <c r="E1839" s="123" t="s">
        <v>13</v>
      </c>
      <c r="F1839" s="123" t="s">
        <v>13</v>
      </c>
      <c r="G1839" s="7">
        <v>2711.4005830709998</v>
      </c>
      <c r="H1839" s="123" t="s">
        <v>54</v>
      </c>
    </row>
    <row r="1840" spans="1:8">
      <c r="A1840" s="7">
        <v>2008</v>
      </c>
      <c r="B1840" s="123" t="s">
        <v>586</v>
      </c>
      <c r="C1840" s="123" t="s">
        <v>586</v>
      </c>
      <c r="D1840" s="123" t="s">
        <v>88</v>
      </c>
      <c r="E1840" s="123" t="s">
        <v>13</v>
      </c>
      <c r="F1840" s="123" t="s">
        <v>13</v>
      </c>
      <c r="G1840" s="7">
        <v>-1090.3296984250001</v>
      </c>
      <c r="H1840" s="123" t="s">
        <v>54</v>
      </c>
    </row>
    <row r="1841" spans="1:8" hidden="1">
      <c r="A1841" s="7">
        <v>2008</v>
      </c>
      <c r="B1841" s="123" t="s">
        <v>586</v>
      </c>
      <c r="C1841" s="123" t="s">
        <v>586</v>
      </c>
      <c r="D1841" s="123" t="s">
        <v>587</v>
      </c>
      <c r="E1841" s="123" t="s">
        <v>13</v>
      </c>
      <c r="F1841" s="123" t="s">
        <v>13</v>
      </c>
      <c r="G1841" s="7"/>
      <c r="H1841" s="123" t="s">
        <v>54</v>
      </c>
    </row>
    <row r="1842" spans="1:8" hidden="1">
      <c r="A1842" s="7">
        <v>2008</v>
      </c>
      <c r="B1842" s="123" t="s">
        <v>586</v>
      </c>
      <c r="C1842" s="123" t="s">
        <v>586</v>
      </c>
      <c r="D1842" s="123" t="s">
        <v>597</v>
      </c>
      <c r="E1842" s="123" t="s">
        <v>13</v>
      </c>
      <c r="F1842" s="123" t="s">
        <v>13</v>
      </c>
      <c r="G1842" s="7"/>
      <c r="H1842" s="123" t="s">
        <v>54</v>
      </c>
    </row>
    <row r="1843" spans="1:8">
      <c r="A1843" s="7">
        <v>2008</v>
      </c>
      <c r="B1843" s="123" t="s">
        <v>598</v>
      </c>
      <c r="C1843" s="123" t="s">
        <v>598</v>
      </c>
      <c r="D1843" s="123" t="s">
        <v>598</v>
      </c>
      <c r="E1843" s="123" t="s">
        <v>13</v>
      </c>
      <c r="F1843" s="123" t="s">
        <v>13</v>
      </c>
      <c r="G1843" s="7">
        <v>1621.070884646</v>
      </c>
      <c r="H1843" s="123" t="s">
        <v>54</v>
      </c>
    </row>
    <row r="1844" spans="1:8">
      <c r="A1844" s="7">
        <v>2008</v>
      </c>
      <c r="B1844" s="123" t="s">
        <v>599</v>
      </c>
      <c r="C1844" s="123" t="s">
        <v>599</v>
      </c>
      <c r="D1844" s="123" t="s">
        <v>599</v>
      </c>
      <c r="E1844" s="123" t="s">
        <v>13</v>
      </c>
      <c r="F1844" s="123" t="s">
        <v>13</v>
      </c>
      <c r="G1844" s="7">
        <v>1621.070884646</v>
      </c>
      <c r="H1844" s="123" t="s">
        <v>54</v>
      </c>
    </row>
    <row r="1845" spans="1:8" hidden="1">
      <c r="A1845" s="7">
        <v>2008</v>
      </c>
      <c r="B1845" s="123" t="s">
        <v>588</v>
      </c>
      <c r="C1845" s="123" t="s">
        <v>588</v>
      </c>
      <c r="D1845" s="123" t="s">
        <v>589</v>
      </c>
      <c r="E1845" s="123" t="s">
        <v>13</v>
      </c>
      <c r="F1845" s="123" t="s">
        <v>13</v>
      </c>
      <c r="G1845" s="7"/>
      <c r="H1845" s="123" t="s">
        <v>54</v>
      </c>
    </row>
    <row r="1846" spans="1:8" hidden="1">
      <c r="A1846" s="7">
        <v>2008</v>
      </c>
      <c r="B1846" s="123" t="s">
        <v>588</v>
      </c>
      <c r="C1846" s="123" t="s">
        <v>588</v>
      </c>
      <c r="D1846" s="123" t="s">
        <v>591</v>
      </c>
      <c r="E1846" s="123" t="s">
        <v>13</v>
      </c>
      <c r="F1846" s="123" t="s">
        <v>13</v>
      </c>
      <c r="G1846" s="7"/>
      <c r="H1846" s="123" t="s">
        <v>54</v>
      </c>
    </row>
    <row r="1847" spans="1:8">
      <c r="A1847" s="7">
        <v>2008</v>
      </c>
      <c r="B1847" s="123" t="s">
        <v>588</v>
      </c>
      <c r="C1847" s="123" t="s">
        <v>588</v>
      </c>
      <c r="D1847" s="123" t="s">
        <v>600</v>
      </c>
      <c r="E1847" s="123" t="s">
        <v>13</v>
      </c>
      <c r="F1847" s="123" t="s">
        <v>13</v>
      </c>
      <c r="G1847" s="7">
        <v>-1882.6186139649999</v>
      </c>
      <c r="H1847" s="123" t="s">
        <v>54</v>
      </c>
    </row>
    <row r="1848" spans="1:8" hidden="1">
      <c r="A1848" s="7">
        <v>2008</v>
      </c>
      <c r="B1848" s="123" t="s">
        <v>588</v>
      </c>
      <c r="C1848" s="123" t="s">
        <v>588</v>
      </c>
      <c r="D1848" s="123" t="s">
        <v>601</v>
      </c>
      <c r="E1848" s="123" t="s">
        <v>13</v>
      </c>
      <c r="F1848" s="123" t="s">
        <v>13</v>
      </c>
      <c r="G1848" s="7"/>
      <c r="H1848" s="123" t="s">
        <v>54</v>
      </c>
    </row>
    <row r="1849" spans="1:8">
      <c r="A1849" s="7">
        <v>2008</v>
      </c>
      <c r="B1849" s="123" t="s">
        <v>588</v>
      </c>
      <c r="C1849" s="123" t="s">
        <v>588</v>
      </c>
      <c r="D1849" s="123" t="s">
        <v>592</v>
      </c>
      <c r="E1849" s="123" t="s">
        <v>13</v>
      </c>
      <c r="F1849" s="123" t="s">
        <v>13</v>
      </c>
      <c r="G1849" s="7">
        <v>-534.16693274399995</v>
      </c>
      <c r="H1849" s="123" t="s">
        <v>54</v>
      </c>
    </row>
    <row r="1850" spans="1:8">
      <c r="A1850" s="7">
        <v>2008</v>
      </c>
      <c r="B1850" s="123" t="s">
        <v>588</v>
      </c>
      <c r="C1850" s="123" t="s">
        <v>588</v>
      </c>
      <c r="D1850" s="123" t="s">
        <v>602</v>
      </c>
      <c r="E1850" s="123" t="s">
        <v>13</v>
      </c>
      <c r="F1850" s="123" t="s">
        <v>13</v>
      </c>
      <c r="G1850" s="7">
        <v>88783.725530801996</v>
      </c>
      <c r="H1850" s="123" t="s">
        <v>54</v>
      </c>
    </row>
    <row r="1851" spans="1:8">
      <c r="A1851" s="7">
        <v>2008</v>
      </c>
      <c r="B1851" s="123" t="s">
        <v>588</v>
      </c>
      <c r="C1851" s="123" t="s">
        <v>588</v>
      </c>
      <c r="D1851" s="123" t="s">
        <v>603</v>
      </c>
      <c r="E1851" s="123" t="s">
        <v>13</v>
      </c>
      <c r="F1851" s="123" t="s">
        <v>13</v>
      </c>
      <c r="G1851" s="7">
        <v>6765.10155433</v>
      </c>
      <c r="H1851" s="123" t="s">
        <v>54</v>
      </c>
    </row>
    <row r="1852" spans="1:8">
      <c r="A1852" s="7">
        <v>2008</v>
      </c>
      <c r="B1852" s="123" t="s">
        <v>588</v>
      </c>
      <c r="C1852" s="123" t="s">
        <v>588</v>
      </c>
      <c r="D1852" s="123" t="s">
        <v>604</v>
      </c>
      <c r="E1852" s="123" t="s">
        <v>13</v>
      </c>
      <c r="F1852" s="123" t="s">
        <v>13</v>
      </c>
      <c r="G1852" s="7">
        <v>1192.7799007470001</v>
      </c>
      <c r="H1852" s="123" t="s">
        <v>54</v>
      </c>
    </row>
    <row r="1853" spans="1:8" hidden="1">
      <c r="A1853" s="7">
        <v>2008</v>
      </c>
      <c r="B1853" s="123" t="s">
        <v>588</v>
      </c>
      <c r="C1853" s="123" t="s">
        <v>588</v>
      </c>
      <c r="D1853" s="123" t="s">
        <v>605</v>
      </c>
      <c r="E1853" s="123" t="s">
        <v>13</v>
      </c>
      <c r="F1853" s="123" t="s">
        <v>13</v>
      </c>
      <c r="G1853" s="7"/>
      <c r="H1853" s="123" t="s">
        <v>54</v>
      </c>
    </row>
    <row r="1854" spans="1:8" hidden="1">
      <c r="A1854" s="7">
        <v>2008</v>
      </c>
      <c r="B1854" s="123" t="s">
        <v>588</v>
      </c>
      <c r="C1854" s="123" t="s">
        <v>588</v>
      </c>
      <c r="D1854" s="123" t="s">
        <v>606</v>
      </c>
      <c r="E1854" s="123" t="s">
        <v>13</v>
      </c>
      <c r="F1854" s="123" t="s">
        <v>13</v>
      </c>
      <c r="G1854" s="7"/>
      <c r="H1854" s="123" t="s">
        <v>54</v>
      </c>
    </row>
    <row r="1855" spans="1:8">
      <c r="A1855" s="7">
        <v>2008</v>
      </c>
      <c r="B1855" s="123" t="s">
        <v>607</v>
      </c>
      <c r="C1855" s="123" t="s">
        <v>607</v>
      </c>
      <c r="D1855" s="123" t="s">
        <v>608</v>
      </c>
      <c r="E1855" s="123" t="s">
        <v>13</v>
      </c>
      <c r="F1855" s="123" t="s">
        <v>13</v>
      </c>
      <c r="G1855" s="7">
        <v>12164.199449612001</v>
      </c>
      <c r="H1855" s="123" t="s">
        <v>54</v>
      </c>
    </row>
    <row r="1856" spans="1:8" hidden="1">
      <c r="A1856" s="7">
        <v>2008</v>
      </c>
      <c r="B1856" s="123" t="s">
        <v>607</v>
      </c>
      <c r="C1856" s="123" t="s">
        <v>607</v>
      </c>
      <c r="D1856" s="123" t="s">
        <v>609</v>
      </c>
      <c r="E1856" s="123" t="s">
        <v>13</v>
      </c>
      <c r="F1856" s="123" t="s">
        <v>13</v>
      </c>
      <c r="G1856" s="7"/>
      <c r="H1856" s="123" t="s">
        <v>54</v>
      </c>
    </row>
    <row r="1857" spans="1:8" hidden="1">
      <c r="A1857" s="7">
        <v>2008</v>
      </c>
      <c r="B1857" s="123" t="s">
        <v>607</v>
      </c>
      <c r="C1857" s="123" t="s">
        <v>607</v>
      </c>
      <c r="D1857" s="123" t="s">
        <v>610</v>
      </c>
      <c r="E1857" s="123" t="s">
        <v>13</v>
      </c>
      <c r="F1857" s="123" t="s">
        <v>13</v>
      </c>
      <c r="G1857" s="7"/>
      <c r="H1857" s="123" t="s">
        <v>54</v>
      </c>
    </row>
    <row r="1858" spans="1:8">
      <c r="A1858" s="7">
        <v>2008</v>
      </c>
      <c r="B1858" s="123" t="s">
        <v>530</v>
      </c>
      <c r="C1858" s="123" t="s">
        <v>530</v>
      </c>
      <c r="D1858" s="123" t="s">
        <v>530</v>
      </c>
      <c r="E1858" s="123" t="s">
        <v>13</v>
      </c>
      <c r="F1858" s="123" t="s">
        <v>13</v>
      </c>
      <c r="G1858" s="7">
        <v>-12773.92196661</v>
      </c>
      <c r="H1858" s="123" t="s">
        <v>54</v>
      </c>
    </row>
    <row r="1859" spans="1:8">
      <c r="A1859" s="7">
        <v>2008</v>
      </c>
      <c r="B1859" s="123" t="s">
        <v>611</v>
      </c>
      <c r="C1859" s="123" t="s">
        <v>611</v>
      </c>
      <c r="D1859" s="123" t="s">
        <v>611</v>
      </c>
      <c r="E1859" s="123" t="s">
        <v>13</v>
      </c>
      <c r="F1859" s="123" t="s">
        <v>13</v>
      </c>
      <c r="G1859" s="7">
        <v>95336.169806817998</v>
      </c>
      <c r="H1859" s="123" t="s">
        <v>54</v>
      </c>
    </row>
    <row r="1860" spans="1:8">
      <c r="A1860" s="7">
        <v>2008</v>
      </c>
      <c r="B1860" s="123" t="s">
        <v>537</v>
      </c>
      <c r="C1860" s="123" t="s">
        <v>538</v>
      </c>
      <c r="D1860" s="123" t="s">
        <v>539</v>
      </c>
      <c r="E1860" s="123" t="s">
        <v>13</v>
      </c>
      <c r="F1860" s="123" t="s">
        <v>13</v>
      </c>
      <c r="G1860" s="7">
        <v>1834.1970141649999</v>
      </c>
      <c r="H1860" s="123" t="s">
        <v>54</v>
      </c>
    </row>
    <row r="1861" spans="1:8">
      <c r="A1861" s="7">
        <v>2008</v>
      </c>
      <c r="B1861" s="123" t="s">
        <v>537</v>
      </c>
      <c r="C1861" s="123" t="s">
        <v>538</v>
      </c>
      <c r="D1861" s="123" t="s">
        <v>542</v>
      </c>
      <c r="E1861" s="123" t="s">
        <v>13</v>
      </c>
      <c r="F1861" s="123" t="s">
        <v>13</v>
      </c>
      <c r="G1861" s="7">
        <v>4819.8123077099999</v>
      </c>
      <c r="H1861" s="123" t="s">
        <v>54</v>
      </c>
    </row>
    <row r="1862" spans="1:8">
      <c r="A1862" s="7">
        <v>2008</v>
      </c>
      <c r="B1862" s="123" t="s">
        <v>537</v>
      </c>
      <c r="C1862" s="123" t="s">
        <v>538</v>
      </c>
      <c r="D1862" s="123" t="s">
        <v>543</v>
      </c>
      <c r="E1862" s="123" t="s">
        <v>13</v>
      </c>
      <c r="F1862" s="123" t="s">
        <v>13</v>
      </c>
      <c r="G1862" s="7">
        <v>228.03915359000001</v>
      </c>
      <c r="H1862" s="123" t="s">
        <v>54</v>
      </c>
    </row>
    <row r="1863" spans="1:8">
      <c r="A1863" s="7">
        <v>2008</v>
      </c>
      <c r="B1863" s="123" t="s">
        <v>537</v>
      </c>
      <c r="C1863" s="123" t="s">
        <v>538</v>
      </c>
      <c r="D1863" s="123" t="s">
        <v>544</v>
      </c>
      <c r="E1863" s="123" t="s">
        <v>13</v>
      </c>
      <c r="F1863" s="123" t="s">
        <v>13</v>
      </c>
      <c r="G1863" s="7">
        <v>939.956541152</v>
      </c>
      <c r="H1863" s="123" t="s">
        <v>54</v>
      </c>
    </row>
    <row r="1864" spans="1:8">
      <c r="A1864" s="7">
        <v>2008</v>
      </c>
      <c r="B1864" s="123" t="s">
        <v>537</v>
      </c>
      <c r="C1864" s="123" t="s">
        <v>538</v>
      </c>
      <c r="D1864" s="123" t="s">
        <v>545</v>
      </c>
      <c r="E1864" s="123" t="s">
        <v>13</v>
      </c>
      <c r="F1864" s="123" t="s">
        <v>13</v>
      </c>
      <c r="G1864" s="7">
        <v>547.73831170699998</v>
      </c>
      <c r="H1864" s="123" t="s">
        <v>54</v>
      </c>
    </row>
    <row r="1865" spans="1:8">
      <c r="A1865" s="7">
        <v>2008</v>
      </c>
      <c r="B1865" s="123" t="s">
        <v>537</v>
      </c>
      <c r="C1865" s="123" t="s">
        <v>538</v>
      </c>
      <c r="D1865" s="123" t="s">
        <v>546</v>
      </c>
      <c r="E1865" s="123" t="s">
        <v>13</v>
      </c>
      <c r="F1865" s="123" t="s">
        <v>13</v>
      </c>
      <c r="G1865" s="7">
        <v>4303.8616172120001</v>
      </c>
      <c r="H1865" s="123" t="s">
        <v>54</v>
      </c>
    </row>
    <row r="1866" spans="1:8">
      <c r="A1866" s="7">
        <v>2008</v>
      </c>
      <c r="B1866" s="123" t="s">
        <v>537</v>
      </c>
      <c r="C1866" s="123" t="s">
        <v>538</v>
      </c>
      <c r="D1866" s="123" t="s">
        <v>547</v>
      </c>
      <c r="E1866" s="123" t="s">
        <v>13</v>
      </c>
      <c r="F1866" s="123" t="s">
        <v>13</v>
      </c>
      <c r="G1866" s="7">
        <v>1074.5127441940001</v>
      </c>
      <c r="H1866" s="123" t="s">
        <v>54</v>
      </c>
    </row>
    <row r="1867" spans="1:8">
      <c r="A1867" s="7">
        <v>2008</v>
      </c>
      <c r="B1867" s="123" t="s">
        <v>537</v>
      </c>
      <c r="C1867" s="123" t="s">
        <v>538</v>
      </c>
      <c r="D1867" s="123" t="s">
        <v>548</v>
      </c>
      <c r="E1867" s="123" t="s">
        <v>13</v>
      </c>
      <c r="F1867" s="123" t="s">
        <v>13</v>
      </c>
      <c r="G1867" s="7">
        <v>2553.9188893720002</v>
      </c>
      <c r="H1867" s="123" t="s">
        <v>54</v>
      </c>
    </row>
    <row r="1868" spans="1:8">
      <c r="A1868" s="7">
        <v>2008</v>
      </c>
      <c r="B1868" s="123" t="s">
        <v>537</v>
      </c>
      <c r="C1868" s="123" t="s">
        <v>538</v>
      </c>
      <c r="D1868" s="123" t="s">
        <v>550</v>
      </c>
      <c r="E1868" s="123" t="s">
        <v>13</v>
      </c>
      <c r="F1868" s="123" t="s">
        <v>13</v>
      </c>
      <c r="G1868" s="7">
        <v>1821.841162465</v>
      </c>
      <c r="H1868" s="123" t="s">
        <v>54</v>
      </c>
    </row>
    <row r="1869" spans="1:8">
      <c r="A1869" s="7">
        <v>2008</v>
      </c>
      <c r="B1869" s="123" t="s">
        <v>537</v>
      </c>
      <c r="C1869" s="123" t="s">
        <v>538</v>
      </c>
      <c r="D1869" s="123" t="s">
        <v>551</v>
      </c>
      <c r="E1869" s="123" t="s">
        <v>13</v>
      </c>
      <c r="F1869" s="123" t="s">
        <v>13</v>
      </c>
      <c r="G1869" s="7">
        <v>538.68054867399997</v>
      </c>
      <c r="H1869" s="123" t="s">
        <v>54</v>
      </c>
    </row>
    <row r="1870" spans="1:8">
      <c r="A1870" s="7">
        <v>2008</v>
      </c>
      <c r="B1870" s="123" t="s">
        <v>537</v>
      </c>
      <c r="C1870" s="123" t="s">
        <v>538</v>
      </c>
      <c r="D1870" s="123" t="s">
        <v>552</v>
      </c>
      <c r="E1870" s="123" t="s">
        <v>13</v>
      </c>
      <c r="F1870" s="123" t="s">
        <v>13</v>
      </c>
      <c r="G1870" s="7">
        <v>3658.1114734409998</v>
      </c>
      <c r="H1870" s="123" t="s">
        <v>54</v>
      </c>
    </row>
    <row r="1871" spans="1:8">
      <c r="A1871" s="7">
        <v>2008</v>
      </c>
      <c r="B1871" s="123" t="s">
        <v>537</v>
      </c>
      <c r="C1871" s="123" t="s">
        <v>538</v>
      </c>
      <c r="D1871" s="123" t="s">
        <v>567</v>
      </c>
      <c r="E1871" s="123" t="s">
        <v>13</v>
      </c>
      <c r="F1871" s="123" t="s">
        <v>13</v>
      </c>
      <c r="G1871" s="7">
        <v>292.95312199199998</v>
      </c>
      <c r="H1871" s="123" t="s">
        <v>54</v>
      </c>
    </row>
    <row r="1872" spans="1:8">
      <c r="A1872" s="7">
        <v>2008</v>
      </c>
      <c r="B1872" s="123" t="s">
        <v>537</v>
      </c>
      <c r="C1872" s="123" t="s">
        <v>538</v>
      </c>
      <c r="D1872" s="123" t="s">
        <v>568</v>
      </c>
      <c r="E1872" s="123" t="s">
        <v>13</v>
      </c>
      <c r="F1872" s="123" t="s">
        <v>13</v>
      </c>
      <c r="G1872" s="7">
        <v>2270.2229151329998</v>
      </c>
      <c r="H1872" s="123" t="s">
        <v>54</v>
      </c>
    </row>
    <row r="1873" spans="1:8">
      <c r="A1873" s="7">
        <v>2008</v>
      </c>
      <c r="B1873" s="123" t="s">
        <v>537</v>
      </c>
      <c r="C1873" s="123" t="s">
        <v>538</v>
      </c>
      <c r="D1873" s="123" t="s">
        <v>566</v>
      </c>
      <c r="E1873" s="123" t="s">
        <v>13</v>
      </c>
      <c r="F1873" s="123" t="s">
        <v>13</v>
      </c>
      <c r="G1873" s="7">
        <v>837.11547417300005</v>
      </c>
      <c r="H1873" s="123" t="s">
        <v>54</v>
      </c>
    </row>
    <row r="1874" spans="1:8" hidden="1">
      <c r="A1874" s="7">
        <v>2008</v>
      </c>
      <c r="B1874" s="123" t="s">
        <v>537</v>
      </c>
      <c r="C1874" s="123" t="s">
        <v>553</v>
      </c>
      <c r="D1874" s="123" t="s">
        <v>554</v>
      </c>
      <c r="E1874" s="123" t="s">
        <v>13</v>
      </c>
      <c r="F1874" s="123" t="s">
        <v>13</v>
      </c>
      <c r="G1874" s="7"/>
      <c r="H1874" s="123" t="s">
        <v>54</v>
      </c>
    </row>
    <row r="1875" spans="1:8">
      <c r="A1875" s="7">
        <v>2008</v>
      </c>
      <c r="B1875" s="123" t="s">
        <v>537</v>
      </c>
      <c r="C1875" s="123" t="s">
        <v>553</v>
      </c>
      <c r="D1875" s="123" t="s">
        <v>555</v>
      </c>
      <c r="E1875" s="123" t="s">
        <v>13</v>
      </c>
      <c r="F1875" s="123" t="s">
        <v>13</v>
      </c>
      <c r="G1875" s="7">
        <v>0</v>
      </c>
      <c r="H1875" s="123" t="s">
        <v>54</v>
      </c>
    </row>
    <row r="1876" spans="1:8">
      <c r="A1876" s="7">
        <v>2008</v>
      </c>
      <c r="B1876" s="123" t="s">
        <v>537</v>
      </c>
      <c r="C1876" s="123" t="s">
        <v>553</v>
      </c>
      <c r="D1876" s="123" t="s">
        <v>560</v>
      </c>
      <c r="E1876" s="123" t="s">
        <v>13</v>
      </c>
      <c r="F1876" s="123" t="s">
        <v>13</v>
      </c>
      <c r="G1876" s="7">
        <v>0</v>
      </c>
      <c r="H1876" s="123" t="s">
        <v>54</v>
      </c>
    </row>
    <row r="1877" spans="1:8">
      <c r="A1877" s="7">
        <v>2008</v>
      </c>
      <c r="B1877" s="123" t="s">
        <v>537</v>
      </c>
      <c r="C1877" s="123" t="s">
        <v>553</v>
      </c>
      <c r="D1877" s="123" t="s">
        <v>559</v>
      </c>
      <c r="E1877" s="123" t="s">
        <v>13</v>
      </c>
      <c r="F1877" s="123" t="s">
        <v>13</v>
      </c>
      <c r="G1877" s="7">
        <v>0</v>
      </c>
      <c r="H1877" s="123" t="s">
        <v>54</v>
      </c>
    </row>
    <row r="1878" spans="1:8">
      <c r="A1878" s="7">
        <v>2008</v>
      </c>
      <c r="B1878" s="123" t="s">
        <v>537</v>
      </c>
      <c r="C1878" s="123" t="s">
        <v>553</v>
      </c>
      <c r="D1878" s="123" t="s">
        <v>188</v>
      </c>
      <c r="E1878" s="123" t="s">
        <v>13</v>
      </c>
      <c r="F1878" s="123" t="s">
        <v>13</v>
      </c>
      <c r="G1878" s="7">
        <v>194.75112529399999</v>
      </c>
      <c r="H1878" s="123" t="s">
        <v>54</v>
      </c>
    </row>
    <row r="1879" spans="1:8" hidden="1">
      <c r="A1879" s="7">
        <v>2008</v>
      </c>
      <c r="B1879" s="123" t="s">
        <v>537</v>
      </c>
      <c r="C1879" s="123" t="s">
        <v>553</v>
      </c>
      <c r="D1879" s="123" t="s">
        <v>571</v>
      </c>
      <c r="E1879" s="123" t="s">
        <v>13</v>
      </c>
      <c r="F1879" s="123" t="s">
        <v>13</v>
      </c>
      <c r="G1879" s="7"/>
      <c r="H1879" s="123" t="s">
        <v>54</v>
      </c>
    </row>
    <row r="1880" spans="1:8" hidden="1">
      <c r="A1880" s="7">
        <v>2008</v>
      </c>
      <c r="B1880" s="123" t="s">
        <v>537</v>
      </c>
      <c r="C1880" s="123" t="s">
        <v>553</v>
      </c>
      <c r="D1880" s="123" t="s">
        <v>573</v>
      </c>
      <c r="E1880" s="123" t="s">
        <v>13</v>
      </c>
      <c r="F1880" s="123" t="s">
        <v>13</v>
      </c>
      <c r="G1880" s="7"/>
      <c r="H1880" s="123" t="s">
        <v>54</v>
      </c>
    </row>
    <row r="1881" spans="1:8" hidden="1">
      <c r="A1881" s="7">
        <v>2008</v>
      </c>
      <c r="B1881" s="123" t="s">
        <v>537</v>
      </c>
      <c r="C1881" s="123" t="s">
        <v>553</v>
      </c>
      <c r="D1881" s="123" t="s">
        <v>558</v>
      </c>
      <c r="E1881" s="123" t="s">
        <v>13</v>
      </c>
      <c r="F1881" s="123" t="s">
        <v>13</v>
      </c>
      <c r="G1881" s="7"/>
      <c r="H1881" s="123" t="s">
        <v>54</v>
      </c>
    </row>
    <row r="1882" spans="1:8" hidden="1">
      <c r="A1882" s="7">
        <v>2008</v>
      </c>
      <c r="B1882" s="123" t="s">
        <v>537</v>
      </c>
      <c r="C1882" s="123" t="s">
        <v>553</v>
      </c>
      <c r="D1882" s="123" t="s">
        <v>191</v>
      </c>
      <c r="E1882" s="123" t="s">
        <v>13</v>
      </c>
      <c r="F1882" s="123" t="s">
        <v>13</v>
      </c>
      <c r="G1882" s="7"/>
      <c r="H1882" s="123" t="s">
        <v>54</v>
      </c>
    </row>
    <row r="1883" spans="1:8" hidden="1">
      <c r="A1883" s="7">
        <v>2008</v>
      </c>
      <c r="B1883" s="123" t="s">
        <v>537</v>
      </c>
      <c r="C1883" s="123" t="s">
        <v>553</v>
      </c>
      <c r="D1883" s="123" t="s">
        <v>561</v>
      </c>
      <c r="E1883" s="123" t="s">
        <v>13</v>
      </c>
      <c r="F1883" s="123" t="s">
        <v>13</v>
      </c>
      <c r="G1883" s="7"/>
      <c r="H1883" s="123" t="s">
        <v>54</v>
      </c>
    </row>
    <row r="1884" spans="1:8">
      <c r="A1884" s="7">
        <v>2008</v>
      </c>
      <c r="B1884" s="123" t="s">
        <v>537</v>
      </c>
      <c r="C1884" s="123" t="s">
        <v>564</v>
      </c>
      <c r="D1884" s="123" t="s">
        <v>180</v>
      </c>
      <c r="E1884" s="123" t="s">
        <v>13</v>
      </c>
      <c r="F1884" s="123" t="s">
        <v>13</v>
      </c>
      <c r="G1884" s="7">
        <v>30697.877617552</v>
      </c>
      <c r="H1884" s="123" t="s">
        <v>54</v>
      </c>
    </row>
    <row r="1885" spans="1:8">
      <c r="A1885" s="7">
        <v>2008</v>
      </c>
      <c r="B1885" s="123" t="s">
        <v>537</v>
      </c>
      <c r="C1885" s="123" t="s">
        <v>556</v>
      </c>
      <c r="D1885" s="123" t="s">
        <v>557</v>
      </c>
      <c r="E1885" s="123" t="s">
        <v>13</v>
      </c>
      <c r="F1885" s="123" t="s">
        <v>13</v>
      </c>
      <c r="G1885" s="7">
        <v>25550.844713995</v>
      </c>
      <c r="H1885" s="123" t="s">
        <v>54</v>
      </c>
    </row>
    <row r="1886" spans="1:8">
      <c r="A1886" s="7">
        <v>2008</v>
      </c>
      <c r="B1886" s="123" t="s">
        <v>537</v>
      </c>
      <c r="C1886" s="123" t="s">
        <v>562</v>
      </c>
      <c r="D1886" s="123" t="s">
        <v>563</v>
      </c>
      <c r="E1886" s="123" t="s">
        <v>13</v>
      </c>
      <c r="F1886" s="123" t="s">
        <v>13</v>
      </c>
      <c r="G1886" s="7">
        <v>11860.858830349</v>
      </c>
      <c r="H1886" s="123" t="s">
        <v>54</v>
      </c>
    </row>
    <row r="1887" spans="1:8">
      <c r="A1887" s="7">
        <v>2008</v>
      </c>
      <c r="B1887" s="123" t="s">
        <v>537</v>
      </c>
      <c r="C1887" s="123" t="s">
        <v>565</v>
      </c>
      <c r="D1887" s="123" t="s">
        <v>500</v>
      </c>
      <c r="E1887" s="123" t="s">
        <v>13</v>
      </c>
      <c r="F1887" s="123" t="s">
        <v>13</v>
      </c>
      <c r="G1887" s="7">
        <v>2021.4037871999999</v>
      </c>
      <c r="H1887" s="123" t="s">
        <v>54</v>
      </c>
    </row>
    <row r="1888" spans="1:8" hidden="1">
      <c r="A1888" s="7">
        <v>2008</v>
      </c>
      <c r="B1888" s="123" t="s">
        <v>537</v>
      </c>
      <c r="C1888" s="123" t="s">
        <v>585</v>
      </c>
      <c r="D1888" s="123" t="s">
        <v>183</v>
      </c>
      <c r="E1888" s="123" t="s">
        <v>13</v>
      </c>
      <c r="F1888" s="123" t="s">
        <v>13</v>
      </c>
      <c r="G1888" s="7"/>
      <c r="H1888" s="123" t="s">
        <v>54</v>
      </c>
    </row>
    <row r="1889" spans="1:8" hidden="1">
      <c r="A1889" s="7">
        <v>2008</v>
      </c>
      <c r="B1889" s="123" t="s">
        <v>642</v>
      </c>
      <c r="C1889" s="123" t="s">
        <v>642</v>
      </c>
      <c r="D1889" s="123" t="s">
        <v>642</v>
      </c>
      <c r="E1889" s="123" t="s">
        <v>13</v>
      </c>
      <c r="F1889" s="123" t="s">
        <v>13</v>
      </c>
      <c r="G1889" s="7"/>
      <c r="H1889" s="123" t="s">
        <v>54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F032D-EF83-4DC4-86F3-E5E62C0E37DF}">
  <sheetPr codeName="Sheet13">
    <tabColor theme="0" tint="-0.34998626667073579"/>
  </sheetPr>
  <dimension ref="A1:AV13"/>
  <sheetViews>
    <sheetView workbookViewId="0"/>
  </sheetViews>
  <sheetFormatPr defaultColWidth="8.7265625" defaultRowHeight="14.5"/>
  <cols>
    <col min="1" max="1" width="28.453125" style="7" bestFit="1" customWidth="1"/>
    <col min="2" max="2" width="15.453125" style="7" bestFit="1" customWidth="1"/>
    <col min="3" max="16384" width="8.7265625" style="7"/>
  </cols>
  <sheetData>
    <row r="1" spans="1:48" s="27" customFormat="1" ht="15" thickBot="1">
      <c r="C1" s="28" t="s">
        <v>53</v>
      </c>
      <c r="D1" s="28"/>
      <c r="E1" s="28"/>
      <c r="F1" s="28">
        <v>1990</v>
      </c>
      <c r="G1" s="28">
        <v>1991</v>
      </c>
      <c r="H1" s="28">
        <v>1992</v>
      </c>
      <c r="I1" s="28">
        <v>1993</v>
      </c>
      <c r="J1" s="28">
        <v>1994</v>
      </c>
      <c r="K1" s="28">
        <v>1995</v>
      </c>
      <c r="L1" s="28">
        <v>1996</v>
      </c>
      <c r="M1" s="28">
        <v>1997</v>
      </c>
      <c r="N1" s="28">
        <v>1998</v>
      </c>
      <c r="O1" s="28">
        <v>1999</v>
      </c>
      <c r="P1" s="28">
        <v>2000</v>
      </c>
      <c r="Q1" s="28">
        <v>2001</v>
      </c>
      <c r="R1" s="28">
        <v>2002</v>
      </c>
      <c r="S1" s="28">
        <v>2003</v>
      </c>
      <c r="T1" s="28">
        <v>2004</v>
      </c>
      <c r="U1" s="28">
        <v>2005</v>
      </c>
      <c r="V1" s="28">
        <v>2006</v>
      </c>
      <c r="W1" s="28">
        <v>2007</v>
      </c>
      <c r="X1" s="28">
        <v>2008</v>
      </c>
      <c r="Y1" s="28">
        <v>2009</v>
      </c>
      <c r="Z1" s="28">
        <v>2010</v>
      </c>
      <c r="AA1" s="28">
        <v>2011</v>
      </c>
      <c r="AB1" s="28">
        <v>2012</v>
      </c>
      <c r="AC1" s="28">
        <v>2013</v>
      </c>
      <c r="AD1" s="28">
        <v>2014</v>
      </c>
      <c r="AE1" s="28">
        <v>2015</v>
      </c>
      <c r="AF1" s="28">
        <v>2016</v>
      </c>
      <c r="AG1" s="28">
        <v>2017</v>
      </c>
      <c r="AH1" s="28">
        <v>2018</v>
      </c>
      <c r="AI1" s="28">
        <v>2019</v>
      </c>
      <c r="AJ1" s="28">
        <v>2020</v>
      </c>
      <c r="AK1" s="28">
        <v>2021</v>
      </c>
      <c r="AL1" s="28">
        <v>2022</v>
      </c>
      <c r="AM1" s="28">
        <v>2023</v>
      </c>
      <c r="AN1" s="28">
        <v>2024</v>
      </c>
      <c r="AO1" s="28">
        <v>2025</v>
      </c>
      <c r="AP1" s="28">
        <v>2026</v>
      </c>
      <c r="AQ1" s="28">
        <v>2027</v>
      </c>
      <c r="AR1" s="28">
        <v>2028</v>
      </c>
      <c r="AS1" s="28">
        <v>2029</v>
      </c>
      <c r="AT1" s="28">
        <v>2030</v>
      </c>
      <c r="AU1" s="28"/>
      <c r="AV1" s="28"/>
    </row>
    <row r="2" spans="1:48" s="10" customFormat="1">
      <c r="C2" s="10" t="s">
        <v>650</v>
      </c>
      <c r="F2" s="10">
        <v>3</v>
      </c>
      <c r="G2" s="10">
        <f t="shared" ref="G2:AT2" si="0">F2+1</f>
        <v>4</v>
      </c>
      <c r="H2" s="10">
        <f t="shared" si="0"/>
        <v>5</v>
      </c>
      <c r="I2" s="10">
        <f t="shared" si="0"/>
        <v>6</v>
      </c>
      <c r="J2" s="10">
        <f t="shared" si="0"/>
        <v>7</v>
      </c>
      <c r="K2" s="10">
        <f t="shared" si="0"/>
        <v>8</v>
      </c>
      <c r="L2" s="10">
        <f t="shared" si="0"/>
        <v>9</v>
      </c>
      <c r="M2" s="10">
        <f t="shared" si="0"/>
        <v>10</v>
      </c>
      <c r="N2" s="10">
        <f t="shared" si="0"/>
        <v>11</v>
      </c>
      <c r="O2" s="10">
        <f t="shared" si="0"/>
        <v>12</v>
      </c>
      <c r="P2" s="10">
        <f t="shared" si="0"/>
        <v>13</v>
      </c>
      <c r="Q2" s="10">
        <f t="shared" si="0"/>
        <v>14</v>
      </c>
      <c r="R2" s="10">
        <f t="shared" si="0"/>
        <v>15</v>
      </c>
      <c r="S2" s="10">
        <f t="shared" si="0"/>
        <v>16</v>
      </c>
      <c r="T2" s="10">
        <f t="shared" si="0"/>
        <v>17</v>
      </c>
      <c r="U2" s="10">
        <f t="shared" si="0"/>
        <v>18</v>
      </c>
      <c r="V2" s="10">
        <f t="shared" si="0"/>
        <v>19</v>
      </c>
      <c r="W2" s="10">
        <f t="shared" si="0"/>
        <v>20</v>
      </c>
      <c r="X2" s="10">
        <f t="shared" si="0"/>
        <v>21</v>
      </c>
      <c r="Y2" s="10">
        <f t="shared" si="0"/>
        <v>22</v>
      </c>
      <c r="Z2" s="10">
        <f t="shared" si="0"/>
        <v>23</v>
      </c>
      <c r="AA2" s="10">
        <f t="shared" si="0"/>
        <v>24</v>
      </c>
      <c r="AB2" s="10">
        <f t="shared" si="0"/>
        <v>25</v>
      </c>
      <c r="AC2" s="10">
        <f t="shared" si="0"/>
        <v>26</v>
      </c>
      <c r="AD2" s="10">
        <f t="shared" si="0"/>
        <v>27</v>
      </c>
      <c r="AE2" s="10">
        <f t="shared" si="0"/>
        <v>28</v>
      </c>
      <c r="AF2" s="10">
        <f t="shared" si="0"/>
        <v>29</v>
      </c>
      <c r="AG2" s="10">
        <f t="shared" si="0"/>
        <v>30</v>
      </c>
      <c r="AH2" s="10">
        <f t="shared" si="0"/>
        <v>31</v>
      </c>
      <c r="AI2" s="10">
        <f t="shared" si="0"/>
        <v>32</v>
      </c>
      <c r="AJ2" s="10">
        <f t="shared" si="0"/>
        <v>33</v>
      </c>
      <c r="AK2" s="10">
        <f t="shared" si="0"/>
        <v>34</v>
      </c>
      <c r="AL2" s="10">
        <f t="shared" si="0"/>
        <v>35</v>
      </c>
      <c r="AM2" s="10">
        <f t="shared" si="0"/>
        <v>36</v>
      </c>
      <c r="AN2" s="10">
        <f t="shared" si="0"/>
        <v>37</v>
      </c>
      <c r="AO2" s="10">
        <f t="shared" si="0"/>
        <v>38</v>
      </c>
      <c r="AP2" s="10">
        <f t="shared" si="0"/>
        <v>39</v>
      </c>
      <c r="AQ2" s="10">
        <f t="shared" si="0"/>
        <v>40</v>
      </c>
      <c r="AR2" s="10">
        <f t="shared" si="0"/>
        <v>41</v>
      </c>
      <c r="AS2" s="10">
        <f t="shared" si="0"/>
        <v>42</v>
      </c>
      <c r="AT2" s="10">
        <f t="shared" si="0"/>
        <v>43</v>
      </c>
    </row>
    <row r="3" spans="1:48" s="10" customFormat="1">
      <c r="C3" s="10" t="s">
        <v>51</v>
      </c>
      <c r="F3" s="10">
        <v>7</v>
      </c>
      <c r="G3" s="10">
        <f t="shared" ref="G3:AT3" si="1">F3+1</f>
        <v>8</v>
      </c>
      <c r="H3" s="10">
        <f t="shared" si="1"/>
        <v>9</v>
      </c>
      <c r="I3" s="10">
        <f t="shared" si="1"/>
        <v>10</v>
      </c>
      <c r="J3" s="10">
        <f t="shared" si="1"/>
        <v>11</v>
      </c>
      <c r="K3" s="10">
        <f t="shared" si="1"/>
        <v>12</v>
      </c>
      <c r="L3" s="10">
        <f t="shared" si="1"/>
        <v>13</v>
      </c>
      <c r="M3" s="10">
        <f t="shared" si="1"/>
        <v>14</v>
      </c>
      <c r="N3" s="10">
        <f t="shared" si="1"/>
        <v>15</v>
      </c>
      <c r="O3" s="10">
        <f t="shared" si="1"/>
        <v>16</v>
      </c>
      <c r="P3" s="10">
        <f t="shared" si="1"/>
        <v>17</v>
      </c>
      <c r="Q3" s="10">
        <f t="shared" si="1"/>
        <v>18</v>
      </c>
      <c r="R3" s="10">
        <f t="shared" si="1"/>
        <v>19</v>
      </c>
      <c r="S3" s="10">
        <f t="shared" si="1"/>
        <v>20</v>
      </c>
      <c r="T3" s="10">
        <f t="shared" si="1"/>
        <v>21</v>
      </c>
      <c r="U3" s="10">
        <f t="shared" si="1"/>
        <v>22</v>
      </c>
      <c r="V3" s="10">
        <f t="shared" si="1"/>
        <v>23</v>
      </c>
      <c r="W3" s="10">
        <f t="shared" si="1"/>
        <v>24</v>
      </c>
      <c r="X3" s="10">
        <f t="shared" si="1"/>
        <v>25</v>
      </c>
      <c r="Y3" s="10">
        <f t="shared" si="1"/>
        <v>26</v>
      </c>
      <c r="Z3" s="10">
        <f t="shared" si="1"/>
        <v>27</v>
      </c>
      <c r="AA3" s="10">
        <f t="shared" si="1"/>
        <v>28</v>
      </c>
      <c r="AB3" s="10">
        <f t="shared" si="1"/>
        <v>29</v>
      </c>
      <c r="AC3" s="10">
        <f t="shared" si="1"/>
        <v>30</v>
      </c>
      <c r="AD3" s="10">
        <f t="shared" si="1"/>
        <v>31</v>
      </c>
      <c r="AE3" s="10">
        <f t="shared" si="1"/>
        <v>32</v>
      </c>
      <c r="AF3" s="10">
        <f t="shared" si="1"/>
        <v>33</v>
      </c>
      <c r="AG3" s="10">
        <f t="shared" si="1"/>
        <v>34</v>
      </c>
      <c r="AH3" s="10">
        <f t="shared" si="1"/>
        <v>35</v>
      </c>
      <c r="AI3" s="10">
        <f t="shared" si="1"/>
        <v>36</v>
      </c>
      <c r="AJ3" s="10">
        <f t="shared" si="1"/>
        <v>37</v>
      </c>
      <c r="AK3" s="10">
        <f t="shared" si="1"/>
        <v>38</v>
      </c>
      <c r="AL3" s="10">
        <f t="shared" si="1"/>
        <v>39</v>
      </c>
      <c r="AM3" s="10">
        <f t="shared" si="1"/>
        <v>40</v>
      </c>
      <c r="AN3" s="10">
        <f t="shared" si="1"/>
        <v>41</v>
      </c>
      <c r="AO3" s="10">
        <f t="shared" si="1"/>
        <v>42</v>
      </c>
      <c r="AP3" s="10">
        <f t="shared" si="1"/>
        <v>43</v>
      </c>
      <c r="AQ3" s="10">
        <f t="shared" si="1"/>
        <v>44</v>
      </c>
      <c r="AR3" s="10">
        <f t="shared" si="1"/>
        <v>45</v>
      </c>
      <c r="AS3" s="10">
        <f t="shared" si="1"/>
        <v>46</v>
      </c>
      <c r="AT3" s="10">
        <f t="shared" si="1"/>
        <v>47</v>
      </c>
    </row>
    <row r="4" spans="1:48" s="10" customFormat="1">
      <c r="C4" s="10" t="s">
        <v>673</v>
      </c>
      <c r="F4" s="10">
        <v>11</v>
      </c>
      <c r="G4" s="10">
        <f t="shared" ref="G4:AT4" si="2">F4+1</f>
        <v>12</v>
      </c>
      <c r="H4" s="10">
        <f t="shared" si="2"/>
        <v>13</v>
      </c>
      <c r="I4" s="10">
        <f t="shared" si="2"/>
        <v>14</v>
      </c>
      <c r="J4" s="10">
        <f t="shared" si="2"/>
        <v>15</v>
      </c>
      <c r="K4" s="10">
        <f t="shared" si="2"/>
        <v>16</v>
      </c>
      <c r="L4" s="10">
        <f t="shared" si="2"/>
        <v>17</v>
      </c>
      <c r="M4" s="10">
        <f t="shared" si="2"/>
        <v>18</v>
      </c>
      <c r="N4" s="10">
        <f t="shared" si="2"/>
        <v>19</v>
      </c>
      <c r="O4" s="10">
        <f t="shared" si="2"/>
        <v>20</v>
      </c>
      <c r="P4" s="10">
        <f t="shared" si="2"/>
        <v>21</v>
      </c>
      <c r="Q4" s="10">
        <f t="shared" si="2"/>
        <v>22</v>
      </c>
      <c r="R4" s="10">
        <f t="shared" si="2"/>
        <v>23</v>
      </c>
      <c r="S4" s="10">
        <f t="shared" si="2"/>
        <v>24</v>
      </c>
      <c r="T4" s="10">
        <f t="shared" si="2"/>
        <v>25</v>
      </c>
      <c r="U4" s="10">
        <f t="shared" si="2"/>
        <v>26</v>
      </c>
      <c r="V4" s="10">
        <f t="shared" si="2"/>
        <v>27</v>
      </c>
      <c r="W4" s="10">
        <f t="shared" si="2"/>
        <v>28</v>
      </c>
      <c r="X4" s="10">
        <f t="shared" si="2"/>
        <v>29</v>
      </c>
      <c r="Y4" s="10">
        <f t="shared" si="2"/>
        <v>30</v>
      </c>
      <c r="Z4" s="10">
        <f t="shared" si="2"/>
        <v>31</v>
      </c>
      <c r="AA4" s="10">
        <f t="shared" si="2"/>
        <v>32</v>
      </c>
      <c r="AB4" s="10">
        <f t="shared" si="2"/>
        <v>33</v>
      </c>
      <c r="AC4" s="10">
        <f t="shared" si="2"/>
        <v>34</v>
      </c>
      <c r="AD4" s="10">
        <f t="shared" si="2"/>
        <v>35</v>
      </c>
      <c r="AE4" s="10">
        <f t="shared" si="2"/>
        <v>36</v>
      </c>
      <c r="AF4" s="10">
        <f t="shared" si="2"/>
        <v>37</v>
      </c>
      <c r="AG4" s="10">
        <f t="shared" si="2"/>
        <v>38</v>
      </c>
      <c r="AH4" s="10">
        <f t="shared" si="2"/>
        <v>39</v>
      </c>
      <c r="AI4" s="10">
        <f t="shared" si="2"/>
        <v>40</v>
      </c>
      <c r="AJ4" s="10">
        <f t="shared" si="2"/>
        <v>41</v>
      </c>
      <c r="AK4" s="10">
        <f t="shared" si="2"/>
        <v>42</v>
      </c>
      <c r="AL4" s="10">
        <f t="shared" si="2"/>
        <v>43</v>
      </c>
      <c r="AM4" s="10">
        <f t="shared" si="2"/>
        <v>44</v>
      </c>
      <c r="AN4" s="10">
        <f t="shared" si="2"/>
        <v>45</v>
      </c>
      <c r="AO4" s="10">
        <f t="shared" si="2"/>
        <v>46</v>
      </c>
      <c r="AP4" s="10">
        <f t="shared" si="2"/>
        <v>47</v>
      </c>
      <c r="AQ4" s="10">
        <f t="shared" si="2"/>
        <v>48</v>
      </c>
      <c r="AR4" s="10">
        <f t="shared" si="2"/>
        <v>49</v>
      </c>
      <c r="AS4" s="10">
        <f t="shared" si="2"/>
        <v>50</v>
      </c>
      <c r="AT4" s="10">
        <f t="shared" si="2"/>
        <v>51</v>
      </c>
    </row>
    <row r="5" spans="1:48">
      <c r="C5" s="222" t="s">
        <v>695</v>
      </c>
      <c r="F5" s="7">
        <f>COLUMN(F1)</f>
        <v>6</v>
      </c>
      <c r="G5" s="7">
        <f t="shared" ref="G5:AT5" si="3">COLUMN(G1)</f>
        <v>7</v>
      </c>
      <c r="H5" s="7">
        <f t="shared" si="3"/>
        <v>8</v>
      </c>
      <c r="I5" s="7">
        <f t="shared" si="3"/>
        <v>9</v>
      </c>
      <c r="J5" s="7">
        <f t="shared" si="3"/>
        <v>10</v>
      </c>
      <c r="K5" s="7">
        <f t="shared" si="3"/>
        <v>11</v>
      </c>
      <c r="L5" s="7">
        <f t="shared" si="3"/>
        <v>12</v>
      </c>
      <c r="M5" s="7">
        <f t="shared" si="3"/>
        <v>13</v>
      </c>
      <c r="N5" s="7">
        <f t="shared" si="3"/>
        <v>14</v>
      </c>
      <c r="O5" s="7">
        <f t="shared" si="3"/>
        <v>15</v>
      </c>
      <c r="P5" s="7">
        <f t="shared" si="3"/>
        <v>16</v>
      </c>
      <c r="Q5" s="7">
        <f t="shared" si="3"/>
        <v>17</v>
      </c>
      <c r="R5" s="7">
        <f t="shared" si="3"/>
        <v>18</v>
      </c>
      <c r="S5" s="7">
        <f t="shared" si="3"/>
        <v>19</v>
      </c>
      <c r="T5" s="7">
        <f t="shared" si="3"/>
        <v>20</v>
      </c>
      <c r="U5" s="7">
        <f t="shared" si="3"/>
        <v>21</v>
      </c>
      <c r="V5" s="7">
        <f t="shared" si="3"/>
        <v>22</v>
      </c>
      <c r="W5" s="7">
        <f t="shared" si="3"/>
        <v>23</v>
      </c>
      <c r="X5" s="7">
        <f t="shared" si="3"/>
        <v>24</v>
      </c>
      <c r="Y5" s="7">
        <f t="shared" si="3"/>
        <v>25</v>
      </c>
      <c r="Z5" s="7">
        <f t="shared" si="3"/>
        <v>26</v>
      </c>
      <c r="AA5" s="7">
        <f t="shared" si="3"/>
        <v>27</v>
      </c>
      <c r="AB5" s="7">
        <f t="shared" si="3"/>
        <v>28</v>
      </c>
      <c r="AC5" s="7">
        <f t="shared" si="3"/>
        <v>29</v>
      </c>
      <c r="AD5" s="7">
        <f t="shared" si="3"/>
        <v>30</v>
      </c>
      <c r="AE5" s="7">
        <f t="shared" si="3"/>
        <v>31</v>
      </c>
      <c r="AF5" s="7">
        <f t="shared" si="3"/>
        <v>32</v>
      </c>
      <c r="AG5" s="7">
        <f t="shared" si="3"/>
        <v>33</v>
      </c>
      <c r="AH5" s="7">
        <f t="shared" si="3"/>
        <v>34</v>
      </c>
      <c r="AI5" s="7">
        <f t="shared" si="3"/>
        <v>35</v>
      </c>
      <c r="AJ5" s="7">
        <f t="shared" si="3"/>
        <v>36</v>
      </c>
      <c r="AK5" s="7">
        <f t="shared" si="3"/>
        <v>37</v>
      </c>
      <c r="AL5" s="7">
        <f t="shared" si="3"/>
        <v>38</v>
      </c>
      <c r="AM5" s="7">
        <f t="shared" si="3"/>
        <v>39</v>
      </c>
      <c r="AN5" s="7">
        <f t="shared" si="3"/>
        <v>40</v>
      </c>
      <c r="AO5" s="7">
        <f t="shared" si="3"/>
        <v>41</v>
      </c>
      <c r="AP5" s="7">
        <f t="shared" si="3"/>
        <v>42</v>
      </c>
      <c r="AQ5" s="7">
        <f t="shared" si="3"/>
        <v>43</v>
      </c>
      <c r="AR5" s="7">
        <f t="shared" si="3"/>
        <v>44</v>
      </c>
      <c r="AS5" s="7">
        <f t="shared" si="3"/>
        <v>45</v>
      </c>
      <c r="AT5" s="7">
        <f t="shared" si="3"/>
        <v>46</v>
      </c>
    </row>
    <row r="7" spans="1:48">
      <c r="C7" s="7" t="s">
        <v>12</v>
      </c>
    </row>
    <row r="8" spans="1:48">
      <c r="A8" s="7" t="s">
        <v>56</v>
      </c>
      <c r="B8" s="7" t="s">
        <v>55</v>
      </c>
      <c r="C8" s="7">
        <v>11.63</v>
      </c>
    </row>
    <row r="9" spans="1:48">
      <c r="A9" s="7" t="s">
        <v>54</v>
      </c>
      <c r="C9" s="7">
        <f>1/3.6</f>
        <v>0.27777777777777779</v>
      </c>
    </row>
    <row r="12" spans="1:48">
      <c r="A12" s="7" t="s">
        <v>82</v>
      </c>
      <c r="B12" s="7" t="s">
        <v>80</v>
      </c>
      <c r="C12" s="7">
        <v>2023</v>
      </c>
      <c r="D12" s="7">
        <f>year_latest</f>
        <v>2023</v>
      </c>
    </row>
    <row r="13" spans="1:48">
      <c r="A13" s="7" t="s">
        <v>83</v>
      </c>
      <c r="B13" s="7" t="s">
        <v>81</v>
      </c>
      <c r="C13" s="7">
        <v>2018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3012C-8FFA-4196-A484-B67A628A0D77}">
  <sheetPr codeName="Sheet16">
    <tabColor theme="0" tint="-0.34998626667073579"/>
  </sheetPr>
  <dimension ref="A1:G32"/>
  <sheetViews>
    <sheetView topLeftCell="A13" workbookViewId="0"/>
  </sheetViews>
  <sheetFormatPr defaultColWidth="8.7265625" defaultRowHeight="14.5"/>
  <cols>
    <col min="1" max="1" width="20.26953125" style="7" bestFit="1" customWidth="1"/>
    <col min="2" max="2" width="8.7265625" style="7"/>
    <col min="3" max="3" width="19.26953125" style="7" bestFit="1" customWidth="1"/>
    <col min="4" max="16384" width="8.7265625" style="7"/>
  </cols>
  <sheetData>
    <row r="1" spans="1:4">
      <c r="A1" s="7" t="s">
        <v>506</v>
      </c>
      <c r="B1" s="7" t="s">
        <v>77</v>
      </c>
      <c r="C1" s="7" t="s">
        <v>78</v>
      </c>
      <c r="D1" s="7" t="s">
        <v>79</v>
      </c>
    </row>
    <row r="2" spans="1:4">
      <c r="A2" s="159" t="s">
        <v>41</v>
      </c>
      <c r="B2" s="34"/>
    </row>
    <row r="3" spans="1:4">
      <c r="A3" s="160" t="s">
        <v>39</v>
      </c>
      <c r="B3" s="34"/>
    </row>
    <row r="4" spans="1:4">
      <c r="A4" s="161" t="s">
        <v>48</v>
      </c>
      <c r="B4" s="34"/>
    </row>
    <row r="5" spans="1:4">
      <c r="A5" s="162" t="s">
        <v>45</v>
      </c>
      <c r="B5" s="34"/>
    </row>
    <row r="6" spans="1:4">
      <c r="A6" s="163" t="s">
        <v>43</v>
      </c>
      <c r="B6" s="34"/>
    </row>
    <row r="7" spans="1:4">
      <c r="A7" s="164" t="s">
        <v>15</v>
      </c>
      <c r="B7" s="34"/>
    </row>
    <row r="8" spans="1:4">
      <c r="A8" s="165" t="s">
        <v>13</v>
      </c>
      <c r="B8" s="34"/>
    </row>
    <row r="9" spans="1:4">
      <c r="A9" s="167" t="s">
        <v>37</v>
      </c>
    </row>
    <row r="10" spans="1:4">
      <c r="A10" s="168" t="s">
        <v>35</v>
      </c>
    </row>
    <row r="11" spans="1:4">
      <c r="A11" s="169" t="s">
        <v>33</v>
      </c>
    </row>
    <row r="12" spans="1:4">
      <c r="A12" s="170" t="s">
        <v>31</v>
      </c>
    </row>
    <row r="13" spans="1:4">
      <c r="A13" s="171" t="s">
        <v>29</v>
      </c>
    </row>
    <row r="14" spans="1:4">
      <c r="A14" s="172" t="s">
        <v>27</v>
      </c>
    </row>
    <row r="15" spans="1:4">
      <c r="A15" s="176" t="s">
        <v>25</v>
      </c>
    </row>
    <row r="16" spans="1:4">
      <c r="A16" s="175" t="s">
        <v>23</v>
      </c>
    </row>
    <row r="17" spans="1:7">
      <c r="A17" s="173" t="s">
        <v>21</v>
      </c>
    </row>
    <row r="18" spans="1:7">
      <c r="A18" s="174" t="s">
        <v>19</v>
      </c>
    </row>
    <row r="19" spans="1:7">
      <c r="A19" s="166" t="s">
        <v>17</v>
      </c>
    </row>
    <row r="20" spans="1:7">
      <c r="A20" s="202" t="s">
        <v>531</v>
      </c>
    </row>
    <row r="21" spans="1:7">
      <c r="A21" s="203" t="s">
        <v>163</v>
      </c>
    </row>
    <row r="23" spans="1:7">
      <c r="A23" s="7" t="s">
        <v>76</v>
      </c>
      <c r="B23" s="7" t="s">
        <v>77</v>
      </c>
      <c r="C23" s="7" t="s">
        <v>78</v>
      </c>
      <c r="D23" s="7" t="s">
        <v>79</v>
      </c>
    </row>
    <row r="24" spans="1:7">
      <c r="A24" s="8" t="s">
        <v>67</v>
      </c>
      <c r="B24" s="7">
        <v>16</v>
      </c>
      <c r="C24" s="7">
        <v>53</v>
      </c>
      <c r="D24" s="7">
        <v>127</v>
      </c>
      <c r="E24" s="40"/>
    </row>
    <row r="25" spans="1:7">
      <c r="A25" s="7" t="s">
        <v>68</v>
      </c>
      <c r="B25" s="7">
        <v>0</v>
      </c>
      <c r="C25" s="7">
        <v>180</v>
      </c>
      <c r="D25" s="7">
        <v>149</v>
      </c>
      <c r="E25" s="41"/>
    </row>
    <row r="26" spans="1:7">
      <c r="A26" s="7" t="s">
        <v>69</v>
      </c>
      <c r="B26" s="7">
        <v>0</v>
      </c>
      <c r="C26" s="7">
        <v>103</v>
      </c>
      <c r="D26" s="7">
        <v>177</v>
      </c>
      <c r="E26" s="42"/>
    </row>
    <row r="27" spans="1:7">
      <c r="A27" s="8" t="s">
        <v>70</v>
      </c>
      <c r="B27" s="7">
        <v>0</v>
      </c>
      <c r="C27" s="7">
        <v>122</v>
      </c>
      <c r="D27" s="7">
        <v>69</v>
      </c>
      <c r="E27" s="43"/>
    </row>
    <row r="28" spans="1:7">
      <c r="A28" s="8" t="s">
        <v>71</v>
      </c>
      <c r="B28" s="7">
        <v>178</v>
      </c>
      <c r="C28" s="7">
        <v>187</v>
      </c>
      <c r="D28" s="7">
        <v>30</v>
      </c>
      <c r="E28" s="44"/>
    </row>
    <row r="29" spans="1:7">
      <c r="A29" s="8" t="s">
        <v>72</v>
      </c>
      <c r="B29" s="7">
        <v>253</v>
      </c>
      <c r="C29" s="7">
        <v>187</v>
      </c>
      <c r="D29" s="7">
        <v>48</v>
      </c>
      <c r="E29" s="45"/>
    </row>
    <row r="30" spans="1:7">
      <c r="A30" s="8" t="s">
        <v>73</v>
      </c>
      <c r="B30" s="7">
        <v>243</v>
      </c>
      <c r="C30" s="7">
        <v>113</v>
      </c>
      <c r="D30" s="7">
        <v>33</v>
      </c>
      <c r="E30" s="46"/>
      <c r="G30" s="8"/>
    </row>
    <row r="31" spans="1:7">
      <c r="A31" s="7" t="s">
        <v>74</v>
      </c>
      <c r="B31" s="7">
        <v>183</v>
      </c>
      <c r="C31" s="7">
        <v>0</v>
      </c>
      <c r="D31" s="7">
        <v>98</v>
      </c>
      <c r="E31" s="47"/>
    </row>
    <row r="32" spans="1:7">
      <c r="A32" s="7" t="s">
        <v>75</v>
      </c>
      <c r="B32" s="7">
        <v>109</v>
      </c>
      <c r="C32" s="7">
        <v>44</v>
      </c>
      <c r="D32" s="7">
        <v>145</v>
      </c>
      <c r="E32" s="48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ABABB-AFC8-4827-B598-6B234A297534}">
  <sheetPr>
    <tabColor theme="0" tint="-0.34998626667073579"/>
  </sheetPr>
  <dimension ref="A1:AM16"/>
  <sheetViews>
    <sheetView workbookViewId="0"/>
  </sheetViews>
  <sheetFormatPr defaultRowHeight="14.5"/>
  <cols>
    <col min="1" max="2" width="38" bestFit="1" customWidth="1"/>
    <col min="3" max="3" width="56.7265625" bestFit="1" customWidth="1"/>
    <col min="6" max="6" width="10.54296875" bestFit="1" customWidth="1"/>
  </cols>
  <sheetData>
    <row r="1" spans="1:39" s="7" customFormat="1" ht="17.5" thickBot="1">
      <c r="C1" s="12" t="s">
        <v>752</v>
      </c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</row>
    <row r="2" spans="1:39" s="7" customFormat="1" ht="15.5" thickTop="1" thickBot="1">
      <c r="C2" s="28" t="s">
        <v>53</v>
      </c>
      <c r="D2" s="28"/>
      <c r="E2" s="28"/>
      <c r="F2" s="28">
        <v>1990</v>
      </c>
      <c r="G2" s="28">
        <v>1991</v>
      </c>
      <c r="H2" s="28">
        <v>1992</v>
      </c>
      <c r="I2" s="28">
        <v>1993</v>
      </c>
      <c r="J2" s="28">
        <v>1994</v>
      </c>
      <c r="K2" s="28">
        <v>1995</v>
      </c>
      <c r="L2" s="28">
        <v>1996</v>
      </c>
      <c r="M2" s="28">
        <v>1997</v>
      </c>
      <c r="N2" s="28">
        <v>1998</v>
      </c>
      <c r="O2" s="28">
        <v>1999</v>
      </c>
      <c r="P2" s="28">
        <v>2000</v>
      </c>
      <c r="Q2" s="28">
        <v>2001</v>
      </c>
      <c r="R2" s="28">
        <v>2002</v>
      </c>
      <c r="S2" s="28">
        <v>2003</v>
      </c>
      <c r="T2" s="28">
        <v>2004</v>
      </c>
      <c r="U2" s="28">
        <v>2005</v>
      </c>
      <c r="V2" s="28">
        <v>2006</v>
      </c>
      <c r="W2" s="28">
        <v>2007</v>
      </c>
      <c r="X2" s="28">
        <v>2008</v>
      </c>
      <c r="Y2" s="28">
        <v>2009</v>
      </c>
      <c r="Z2" s="28">
        <v>2010</v>
      </c>
      <c r="AA2" s="28">
        <v>2011</v>
      </c>
      <c r="AB2" s="28">
        <v>2012</v>
      </c>
      <c r="AC2" s="28">
        <v>2013</v>
      </c>
      <c r="AD2" s="28">
        <v>2014</v>
      </c>
      <c r="AE2" s="28">
        <v>2015</v>
      </c>
      <c r="AF2" s="28">
        <v>2016</v>
      </c>
      <c r="AG2" s="28">
        <v>2017</v>
      </c>
      <c r="AH2" s="28">
        <v>2018</v>
      </c>
      <c r="AI2" s="28">
        <v>2019</v>
      </c>
      <c r="AJ2" s="28">
        <v>2020</v>
      </c>
      <c r="AK2" s="28">
        <v>2021</v>
      </c>
      <c r="AL2" s="28">
        <v>2022</v>
      </c>
      <c r="AM2" s="28">
        <v>2023</v>
      </c>
    </row>
    <row r="3" spans="1:39" s="7" customFormat="1">
      <c r="C3" s="10" t="s">
        <v>52</v>
      </c>
      <c r="D3" s="10"/>
      <c r="E3" s="10"/>
      <c r="F3" s="10">
        <v>3</v>
      </c>
      <c r="G3" s="10">
        <f t="shared" ref="G3:V4" si="0">F3+1</f>
        <v>4</v>
      </c>
      <c r="H3" s="10">
        <f t="shared" si="0"/>
        <v>5</v>
      </c>
      <c r="I3" s="10">
        <f t="shared" si="0"/>
        <v>6</v>
      </c>
      <c r="J3" s="10">
        <f t="shared" si="0"/>
        <v>7</v>
      </c>
      <c r="K3" s="10">
        <f t="shared" si="0"/>
        <v>8</v>
      </c>
      <c r="L3" s="10">
        <f t="shared" si="0"/>
        <v>9</v>
      </c>
      <c r="M3" s="10">
        <f t="shared" si="0"/>
        <v>10</v>
      </c>
      <c r="N3" s="10">
        <f t="shared" si="0"/>
        <v>11</v>
      </c>
      <c r="O3" s="10">
        <f t="shared" si="0"/>
        <v>12</v>
      </c>
      <c r="P3" s="10">
        <f t="shared" si="0"/>
        <v>13</v>
      </c>
      <c r="Q3" s="10">
        <f t="shared" si="0"/>
        <v>14</v>
      </c>
      <c r="R3" s="10">
        <f t="shared" si="0"/>
        <v>15</v>
      </c>
      <c r="S3" s="10">
        <f t="shared" si="0"/>
        <v>16</v>
      </c>
      <c r="T3" s="10">
        <f t="shared" si="0"/>
        <v>17</v>
      </c>
      <c r="U3" s="10">
        <f t="shared" si="0"/>
        <v>18</v>
      </c>
      <c r="V3" s="10">
        <f t="shared" si="0"/>
        <v>19</v>
      </c>
      <c r="W3" s="10">
        <f t="shared" ref="W3:AL4" si="1">V3+1</f>
        <v>20</v>
      </c>
      <c r="X3" s="10">
        <f t="shared" si="1"/>
        <v>21</v>
      </c>
      <c r="Y3" s="10">
        <f t="shared" si="1"/>
        <v>22</v>
      </c>
      <c r="Z3" s="10">
        <f t="shared" si="1"/>
        <v>23</v>
      </c>
      <c r="AA3" s="10">
        <f t="shared" si="1"/>
        <v>24</v>
      </c>
      <c r="AB3" s="10">
        <f t="shared" si="1"/>
        <v>25</v>
      </c>
      <c r="AC3" s="10">
        <f t="shared" si="1"/>
        <v>26</v>
      </c>
      <c r="AD3" s="10">
        <f t="shared" si="1"/>
        <v>27</v>
      </c>
      <c r="AE3" s="10">
        <f t="shared" si="1"/>
        <v>28</v>
      </c>
      <c r="AF3" s="10">
        <f t="shared" si="1"/>
        <v>29</v>
      </c>
      <c r="AG3" s="10">
        <f t="shared" si="1"/>
        <v>30</v>
      </c>
      <c r="AH3" s="10">
        <f t="shared" si="1"/>
        <v>31</v>
      </c>
      <c r="AI3" s="10">
        <f t="shared" si="1"/>
        <v>32</v>
      </c>
      <c r="AJ3" s="10">
        <f t="shared" si="1"/>
        <v>33</v>
      </c>
      <c r="AK3" s="10">
        <f t="shared" si="1"/>
        <v>34</v>
      </c>
      <c r="AL3" s="10">
        <f t="shared" si="1"/>
        <v>35</v>
      </c>
      <c r="AM3" s="10">
        <f>AL3+1</f>
        <v>36</v>
      </c>
    </row>
    <row r="4" spans="1:39" s="7" customFormat="1">
      <c r="C4" s="10" t="s">
        <v>51</v>
      </c>
      <c r="D4" s="10"/>
      <c r="E4" s="10"/>
      <c r="F4" s="10">
        <v>7</v>
      </c>
      <c r="G4" s="10">
        <f t="shared" si="0"/>
        <v>8</v>
      </c>
      <c r="H4" s="10">
        <f t="shared" si="0"/>
        <v>9</v>
      </c>
      <c r="I4" s="10">
        <f t="shared" si="0"/>
        <v>10</v>
      </c>
      <c r="J4" s="10">
        <f t="shared" si="0"/>
        <v>11</v>
      </c>
      <c r="K4" s="10">
        <f t="shared" si="0"/>
        <v>12</v>
      </c>
      <c r="L4" s="10">
        <f t="shared" si="0"/>
        <v>13</v>
      </c>
      <c r="M4" s="10">
        <f t="shared" si="0"/>
        <v>14</v>
      </c>
      <c r="N4" s="10">
        <f t="shared" si="0"/>
        <v>15</v>
      </c>
      <c r="O4" s="10">
        <f t="shared" si="0"/>
        <v>16</v>
      </c>
      <c r="P4" s="10">
        <f t="shared" si="0"/>
        <v>17</v>
      </c>
      <c r="Q4" s="10">
        <f t="shared" si="0"/>
        <v>18</v>
      </c>
      <c r="R4" s="10">
        <f t="shared" si="0"/>
        <v>19</v>
      </c>
      <c r="S4" s="10">
        <f t="shared" si="0"/>
        <v>20</v>
      </c>
      <c r="T4" s="10">
        <f t="shared" si="0"/>
        <v>21</v>
      </c>
      <c r="U4" s="10">
        <f t="shared" si="0"/>
        <v>22</v>
      </c>
      <c r="V4" s="10">
        <f t="shared" si="0"/>
        <v>23</v>
      </c>
      <c r="W4" s="10">
        <f t="shared" si="1"/>
        <v>24</v>
      </c>
      <c r="X4" s="10">
        <f t="shared" si="1"/>
        <v>25</v>
      </c>
      <c r="Y4" s="10">
        <f t="shared" si="1"/>
        <v>26</v>
      </c>
      <c r="Z4" s="10">
        <f t="shared" si="1"/>
        <v>27</v>
      </c>
      <c r="AA4" s="10">
        <f t="shared" si="1"/>
        <v>28</v>
      </c>
      <c r="AB4" s="10">
        <f t="shared" si="1"/>
        <v>29</v>
      </c>
      <c r="AC4" s="10">
        <f t="shared" si="1"/>
        <v>30</v>
      </c>
      <c r="AD4" s="10">
        <f t="shared" si="1"/>
        <v>31</v>
      </c>
      <c r="AE4" s="10">
        <f t="shared" si="1"/>
        <v>32</v>
      </c>
      <c r="AF4" s="10">
        <f t="shared" si="1"/>
        <v>33</v>
      </c>
      <c r="AG4" s="10">
        <f t="shared" si="1"/>
        <v>34</v>
      </c>
      <c r="AH4" s="10">
        <f t="shared" si="1"/>
        <v>35</v>
      </c>
      <c r="AI4" s="10">
        <f t="shared" si="1"/>
        <v>36</v>
      </c>
      <c r="AJ4" s="10">
        <f t="shared" si="1"/>
        <v>37</v>
      </c>
      <c r="AK4" s="10">
        <f t="shared" si="1"/>
        <v>38</v>
      </c>
      <c r="AL4" s="10">
        <f t="shared" si="1"/>
        <v>39</v>
      </c>
      <c r="AM4" s="10">
        <f>AL4+1</f>
        <v>40</v>
      </c>
    </row>
    <row r="5" spans="1:39">
      <c r="A5" s="237" t="s">
        <v>514</v>
      </c>
      <c r="B5" s="238" t="s">
        <v>515</v>
      </c>
    </row>
    <row r="6" spans="1:39">
      <c r="A6" s="239" t="s">
        <v>589</v>
      </c>
      <c r="B6" s="240" t="s">
        <v>13</v>
      </c>
      <c r="C6" s="193" t="s">
        <v>717</v>
      </c>
      <c r="F6" s="7" cm="1">
        <f t="array" ref="F6">SUM(EB_2023[Value]*(EB_2023[Row Categories (highest)]=$A$11)*(EB_2023[Energy (Sub-Type)]=$B$6)*(EB_2023[Year]=F$2))</f>
        <v>42732.490463999995</v>
      </c>
      <c r="G6" s="7" cm="1">
        <f t="array" ref="G6">SUM(EB_2023[Value]*(EB_2023[Row Categories (highest)]=$A$11)*(EB_2023[Energy (Sub-Type)]=$B$6)*(EB_2023[Year]=G$2))</f>
        <v>44882.077319999</v>
      </c>
      <c r="H6" s="7" cm="1">
        <f t="array" ref="H6">SUM(EB_2023[Value]*(EB_2023[Row Categories (highest)]=$A$11)*(EB_2023[Energy (Sub-Type)]=$B$6)*(EB_2023[Year]=H$2))</f>
        <v>47553.75813600199</v>
      </c>
      <c r="I6" s="7" cm="1">
        <f t="array" ref="I6">SUM(EB_2023[Value]*(EB_2023[Row Categories (highest)]=$A$11)*(EB_2023[Energy (Sub-Type)]=$B$6)*(EB_2023[Year]=I$2))</f>
        <v>48799.582343999995</v>
      </c>
      <c r="J6" s="7" cm="1">
        <f t="array" ref="J6">SUM(EB_2023[Value]*(EB_2023[Row Categories (highest)]=$A$11)*(EB_2023[Energy (Sub-Type)]=$B$6)*(EB_2023[Year]=J$2))</f>
        <v>50963.571791998998</v>
      </c>
      <c r="K6" s="7" cm="1">
        <f t="array" ref="K6">SUM(EB_2023[Value]*(EB_2023[Row Categories (highest)]=$A$11)*(EB_2023[Energy (Sub-Type)]=$B$6)*(EB_2023[Year]=K$2))</f>
        <v>53473.223448001001</v>
      </c>
      <c r="L6" s="7" cm="1">
        <f t="array" ref="L6">SUM(EB_2023[Value]*(EB_2023[Row Categories (highest)]=$A$11)*(EB_2023[Energy (Sub-Type)]=$B$6)*(EB_2023[Year]=L$2))</f>
        <v>57081.07274399999</v>
      </c>
      <c r="M6" s="7" cm="1">
        <f t="array" ref="M6">SUM(EB_2023[Value]*(EB_2023[Row Categories (highest)]=$A$11)*(EB_2023[Energy (Sub-Type)]=$B$6)*(EB_2023[Year]=M$2))</f>
        <v>60188.431967999997</v>
      </c>
      <c r="N6" s="7" cm="1">
        <f t="array" ref="N6">SUM(EB_2023[Value]*(EB_2023[Row Categories (highest)]=$A$11)*(EB_2023[Energy (Sub-Type)]=$B$6)*(EB_2023[Year]=N$2))</f>
        <v>63724.268303999997</v>
      </c>
      <c r="O6" s="7" cm="1">
        <f t="array" ref="O6">SUM(EB_2023[Value]*(EB_2023[Row Categories (highest)]=$A$11)*(EB_2023[Energy (Sub-Type)]=$B$6)*(EB_2023[Year]=O$2))</f>
        <v>67886.617392</v>
      </c>
      <c r="P6" s="7" cm="1">
        <f t="array" ref="P6">SUM(EB_2023[Value]*(EB_2023[Row Categories (highest)]=$A$11)*(EB_2023[Energy (Sub-Type)]=$B$6)*(EB_2023[Year]=P$2))</f>
        <v>73049.946623997996</v>
      </c>
      <c r="Q6" s="7" cm="1">
        <f t="array" ref="Q6">SUM(EB_2023[Value]*(EB_2023[Row Categories (highest)]=$A$11)*(EB_2023[Energy (Sub-Type)]=$B$6)*(EB_2023[Year]=Q$2))</f>
        <v>75700.023552000013</v>
      </c>
      <c r="R6" s="7" cm="1">
        <f t="array" ref="R6">SUM(EB_2023[Value]*(EB_2023[Row Categories (highest)]=$A$11)*(EB_2023[Energy (Sub-Type)]=$B$6)*(EB_2023[Year]=R$2))</f>
        <v>78378.905663999016</v>
      </c>
      <c r="S6" s="7" cm="1">
        <f t="array" ref="S6">SUM(EB_2023[Value]*(EB_2023[Row Categories (highest)]=$A$11)*(EB_2023[Energy (Sub-Type)]=$B$6)*(EB_2023[Year]=S$2))</f>
        <v>82930.124735998004</v>
      </c>
      <c r="T6" s="7" cm="1">
        <f t="array" ref="T6">SUM(EB_2023[Value]*(EB_2023[Row Categories (highest)]=$A$11)*(EB_2023[Energy (Sub-Type)]=$B$6)*(EB_2023[Year]=T$2))</f>
        <v>83019.170201298999</v>
      </c>
      <c r="U6" s="7" cm="1">
        <f t="array" ref="U6">SUM(EB_2023[Value]*(EB_2023[Row Categories (highest)]=$A$11)*(EB_2023[Energy (Sub-Type)]=$B$6)*(EB_2023[Year]=U$2))</f>
        <v>87682.988832589996</v>
      </c>
      <c r="V6" s="7" cm="1">
        <f t="array" ref="V6">SUM(EB_2023[Value]*(EB_2023[Row Categories (highest)]=$A$11)*(EB_2023[Energy (Sub-Type)]=$B$6)*(EB_2023[Year]=V$2))</f>
        <v>93175.615755277991</v>
      </c>
      <c r="W6" s="7" cm="1">
        <f t="array" ref="W6">SUM(EB_2023[Value]*(EB_2023[Row Categories (highest)]=$A$11)*(EB_2023[Energy (Sub-Type)]=$B$6)*(EB_2023[Year]=W$2))</f>
        <v>93121.318535655999</v>
      </c>
      <c r="X6" s="7" cm="1">
        <f t="array" ref="X6">SUM(EB_2023[Value]*(EB_2023[Row Categories (highest)]=$A$11)*(EB_2023[Energy (Sub-Type)]=$B$6)*(EB_2023[Year]=X$2))</f>
        <v>96046.697349370006</v>
      </c>
      <c r="Y6" s="7" cm="1">
        <f t="array" ref="Y6">SUM(EB_2023[Value]*(EB_2023[Row Categories (highest)]=$A$11)*(EB_2023[Energy (Sub-Type)]=$B$6)*(EB_2023[Year]=Y$2))</f>
        <v>90987.390703190977</v>
      </c>
      <c r="Z6" s="7" cm="1">
        <f t="array" ref="Z6">SUM(EB_2023[Value]*(EB_2023[Row Categories (highest)]=$A$11)*(EB_2023[Energy (Sub-Type)]=$B$6)*(EB_2023[Year]=Z$2))</f>
        <v>91454.868129259994</v>
      </c>
      <c r="AA6" s="7" cm="1">
        <f t="array" ref="AA6">SUM(EB_2023[Value]*(EB_2023[Row Categories (highest)]=$A$11)*(EB_2023[Energy (Sub-Type)]=$B$6)*(EB_2023[Year]=AA$2))</f>
        <v>89565.353854809</v>
      </c>
      <c r="AB6" s="7" cm="1">
        <f t="array" ref="AB6">SUM(EB_2023[Value]*(EB_2023[Row Categories (highest)]=$A$11)*(EB_2023[Energy (Sub-Type)]=$B$6)*(EB_2023[Year]=AB$2))</f>
        <v>89405.421501078992</v>
      </c>
      <c r="AC6" s="7" cm="1">
        <f t="array" ref="AC6">SUM(EB_2023[Value]*(EB_2023[Row Categories (highest)]=$A$11)*(EB_2023[Energy (Sub-Type)]=$B$6)*(EB_2023[Year]=AC$2))</f>
        <v>89517.934569118006</v>
      </c>
      <c r="AD6" s="7" cm="1">
        <f t="array" ref="AD6">SUM(EB_2023[Value]*(EB_2023[Row Categories (highest)]=$A$11)*(EB_2023[Energy (Sub-Type)]=$B$6)*(EB_2023[Year]=AD$2))</f>
        <v>89348.191654629016</v>
      </c>
      <c r="AE6" s="7" cm="1">
        <f t="array" ref="AE6">SUM(EB_2023[Value]*(EB_2023[Row Categories (highest)]=$A$11)*(EB_2023[Energy (Sub-Type)]=$B$6)*(EB_2023[Year]=AE$2))</f>
        <v>92856.451235771005</v>
      </c>
      <c r="AF6" s="7" cm="1">
        <f t="array" ref="AF6">SUM(EB_2023[Value]*(EB_2023[Row Categories (highest)]=$A$11)*(EB_2023[Energy (Sub-Type)]=$B$6)*(EB_2023[Year]=AF$2))</f>
        <v>94975.664597320996</v>
      </c>
      <c r="AG6" s="7" cm="1">
        <f t="array" ref="AG6">SUM(EB_2023[Value]*(EB_2023[Row Categories (highest)]=$A$11)*(EB_2023[Energy (Sub-Type)]=$B$6)*(EB_2023[Year]=AG$2))</f>
        <v>95885.437919329983</v>
      </c>
      <c r="AH6" s="7" cm="1">
        <f t="array" ref="AH6">SUM(EB_2023[Value]*(EB_2023[Row Categories (highest)]=$A$11)*(EB_2023[Energy (Sub-Type)]=$B$6)*(EB_2023[Year]=AH$2))</f>
        <v>100342.80587354604</v>
      </c>
      <c r="AI6" s="7" cm="1">
        <f t="array" ref="AI6">SUM(EB_2023[Value]*(EB_2023[Row Categories (highest)]=$A$11)*(EB_2023[Energy (Sub-Type)]=$B$6)*(EB_2023[Year]=AI$2))</f>
        <v>102272.61850282401</v>
      </c>
      <c r="AJ6" s="7" cm="1">
        <f t="array" ref="AJ6">SUM(EB_2023[Value]*(EB_2023[Row Categories (highest)]=$A$11)*(EB_2023[Energy (Sub-Type)]=$B$6)*(EB_2023[Year]=AJ$2))</f>
        <v>103054.517750203</v>
      </c>
      <c r="AK6" s="7" cm="1">
        <f t="array" ref="AK6">SUM(EB_2023[Value]*(EB_2023[Row Categories (highest)]=$A$11)*(EB_2023[Energy (Sub-Type)]=$B$6)*(EB_2023[Year]=AK$2))</f>
        <v>107729.46687662299</v>
      </c>
      <c r="AL6" s="7" cm="1">
        <f t="array" ref="AL6">SUM(EB_2023[Value]*(EB_2023[Row Categories (highest)]=$A$11)*(EB_2023[Energy (Sub-Type)]=$B$6)*(EB_2023[Year]=AL$2))</f>
        <v>109175.94956670697</v>
      </c>
      <c r="AM6" s="7" cm="1">
        <f t="array" ref="AM6">SUM(EB_2023[Value]*(EB_2023[Row Categories (highest)]=$A$11)*(EB_2023[Energy (Sub-Type)]=$B$6)*(EB_2023[Year]=AM$2))</f>
        <v>113656.98477195999</v>
      </c>
    </row>
    <row r="7" spans="1:39" s="7" customFormat="1">
      <c r="A7" s="240" t="s">
        <v>591</v>
      </c>
      <c r="B7" s="240"/>
      <c r="C7" s="192" t="s">
        <v>716</v>
      </c>
      <c r="F7" s="7">
        <f t="shared" ref="F7:AL7" si="2">F6*0.02388458966275</f>
        <v>1020.6480000000172</v>
      </c>
      <c r="G7" s="7">
        <f t="shared" si="2"/>
        <v>1071.9899999999943</v>
      </c>
      <c r="H7" s="7">
        <f t="shared" si="2"/>
        <v>1135.8020000000668</v>
      </c>
      <c r="I7" s="7">
        <f t="shared" si="2"/>
        <v>1165.5580000000195</v>
      </c>
      <c r="J7" s="7">
        <f t="shared" si="2"/>
        <v>1217.2439999999967</v>
      </c>
      <c r="K7" s="7">
        <f t="shared" si="2"/>
        <v>1277.1860000000456</v>
      </c>
      <c r="L7" s="7">
        <f t="shared" si="2"/>
        <v>1363.3580000000229</v>
      </c>
      <c r="M7" s="7">
        <f t="shared" si="2"/>
        <v>1437.5760000000244</v>
      </c>
      <c r="N7" s="7">
        <f t="shared" si="2"/>
        <v>1522.0280000000257</v>
      </c>
      <c r="O7" s="7">
        <f t="shared" si="2"/>
        <v>1621.4440000000275</v>
      </c>
      <c r="P7" s="7">
        <f t="shared" si="2"/>
        <v>1744.7679999999816</v>
      </c>
      <c r="Q7" s="7">
        <f t="shared" si="2"/>
        <v>1808.064000000031</v>
      </c>
      <c r="R7" s="7">
        <f t="shared" si="2"/>
        <v>1872.0480000000082</v>
      </c>
      <c r="S7" s="7">
        <f t="shared" si="2"/>
        <v>1980.7519999999859</v>
      </c>
      <c r="T7" s="7">
        <f t="shared" si="2"/>
        <v>1982.8788144000289</v>
      </c>
      <c r="U7" s="7">
        <f t="shared" si="2"/>
        <v>2094.2722086699027</v>
      </c>
      <c r="V7" s="7">
        <f t="shared" si="2"/>
        <v>2225.4613488888785</v>
      </c>
      <c r="W7" s="7">
        <f t="shared" si="2"/>
        <v>2224.164482078379</v>
      </c>
      <c r="X7" s="7">
        <f t="shared" si="2"/>
        <v>2294.0359546520403</v>
      </c>
      <c r="Y7" s="7">
        <f t="shared" si="2"/>
        <v>2173.1964914300306</v>
      </c>
      <c r="Z7" s="7">
        <f t="shared" si="2"/>
        <v>2184.3619979282876</v>
      </c>
      <c r="AA7" s="7">
        <f t="shared" si="2"/>
        <v>2139.2317248211166</v>
      </c>
      <c r="AB7" s="7">
        <f t="shared" si="2"/>
        <v>2135.4118061784779</v>
      </c>
      <c r="AC7" s="7">
        <f t="shared" si="2"/>
        <v>2138.0991346402866</v>
      </c>
      <c r="AD7" s="7">
        <f t="shared" si="2"/>
        <v>2134.044894779558</v>
      </c>
      <c r="AE7" s="7">
        <f t="shared" si="2"/>
        <v>2217.8382353055454</v>
      </c>
      <c r="AF7" s="7">
        <f t="shared" si="2"/>
        <v>2268.4547768539842</v>
      </c>
      <c r="AG7" s="7">
        <f t="shared" si="2"/>
        <v>2290.1843393362856</v>
      </c>
      <c r="AH7" s="7">
        <f t="shared" si="2"/>
        <v>2396.6467438986274</v>
      </c>
      <c r="AI7" s="7">
        <f t="shared" si="2"/>
        <v>2442.7395266749245</v>
      </c>
      <c r="AJ7" s="7">
        <f t="shared" si="2"/>
        <v>2461.4148693561847</v>
      </c>
      <c r="AK7" s="7">
        <f t="shared" si="2"/>
        <v>2573.0741109349578</v>
      </c>
      <c r="AL7" s="7">
        <f t="shared" si="2"/>
        <v>2607.6227564418846</v>
      </c>
      <c r="AM7">
        <f>AM6*0.02388458966275</f>
        <v>2714.6504435836896</v>
      </c>
    </row>
    <row r="8" spans="1:39">
      <c r="A8" s="240" t="s">
        <v>611</v>
      </c>
      <c r="B8" s="240"/>
      <c r="C8" s="58" t="s">
        <v>612</v>
      </c>
      <c r="F8" s="124" cm="1">
        <f t="array" ref="F8">SUM(File_5[GHG (kt CO2eq)]*(File_5[Rows]=$A$6)*(File_5[Year]=F$2))+SUM(File_5[GHG (kt CO2eq)]*(File_5[Rows]=$A$7)*(File_5[Year]=F$2))</f>
        <v>10701.846647158001</v>
      </c>
      <c r="G8" s="124" cm="1">
        <f t="array" ref="G8">SUM(File_5[GHG (kt CO2eq)]*(File_5[Rows]=$A$6)*(File_5[Year]=G$2))+SUM(File_5[GHG (kt CO2eq)]*(File_5[Rows]=$A$7)*(File_5[Year]=G$2))</f>
        <v>11090.847935684002</v>
      </c>
      <c r="H8" s="124" cm="1">
        <f t="array" ref="H8">SUM(File_5[GHG (kt CO2eq)]*(File_5[Rows]=$A$6)*(File_5[Year]=H$2))+SUM(File_5[GHG (kt CO2eq)]*(File_5[Rows]=$A$7)*(File_5[Year]=H$2))</f>
        <v>11780.720885357001</v>
      </c>
      <c r="I8" s="124" cm="1">
        <f t="array" ref="I8">SUM(File_5[GHG (kt CO2eq)]*(File_5[Rows]=$A$6)*(File_5[Year]=I$2))+SUM(File_5[GHG (kt CO2eq)]*(File_5[Rows]=$A$7)*(File_5[Year]=I$2))</f>
        <v>11743.167681100998</v>
      </c>
      <c r="J8" s="124" cm="1">
        <f t="array" ref="J8">SUM(File_5[GHG (kt CO2eq)]*(File_5[Rows]=$A$6)*(File_5[Year]=J$2))+SUM(File_5[GHG (kt CO2eq)]*(File_5[Rows]=$A$7)*(File_5[Year]=J$2))</f>
        <v>12156.131861837999</v>
      </c>
      <c r="K8" s="124" cm="1">
        <f t="array" ref="K8">SUM(File_5[GHG (kt CO2eq)]*(File_5[Rows]=$A$6)*(File_5[Year]=K$2))+SUM(File_5[GHG (kt CO2eq)]*(File_5[Rows]=$A$7)*(File_5[Year]=K$2))</f>
        <v>12848.55363416</v>
      </c>
      <c r="L8" s="124" cm="1">
        <f t="array" ref="L8">SUM(File_5[GHG (kt CO2eq)]*(File_5[Rows]=$A$6)*(File_5[Year]=L$2))+SUM(File_5[GHG (kt CO2eq)]*(File_5[Rows]=$A$7)*(File_5[Year]=L$2))</f>
        <v>13597.133817319</v>
      </c>
      <c r="M8" s="124" cm="1">
        <f t="array" ref="M8">SUM(File_5[GHG (kt CO2eq)]*(File_5[Rows]=$A$6)*(File_5[Year]=M$2))+SUM(File_5[GHG (kt CO2eq)]*(File_5[Rows]=$A$7)*(File_5[Year]=M$2))</f>
        <v>14116.747411822</v>
      </c>
      <c r="N8" s="124" cm="1">
        <f t="array" ref="N8">SUM(File_5[GHG (kt CO2eq)]*(File_5[Rows]=$A$6)*(File_5[Year]=N$2))+SUM(File_5[GHG (kt CO2eq)]*(File_5[Rows]=$A$7)*(File_5[Year]=N$2))</f>
        <v>14622.643800145999</v>
      </c>
      <c r="O8" s="124" cm="1">
        <f t="array" ref="O8">SUM(File_5[GHG (kt CO2eq)]*(File_5[Rows]=$A$6)*(File_5[Year]=O$2))+SUM(File_5[GHG (kt CO2eq)]*(File_5[Rows]=$A$7)*(File_5[Year]=O$2))</f>
        <v>15517.536157674</v>
      </c>
      <c r="P8" s="124" cm="1">
        <f t="array" ref="P8">SUM(File_5[GHG (kt CO2eq)]*(File_5[Rows]=$A$6)*(File_5[Year]=P$2))+SUM(File_5[GHG (kt CO2eq)]*(File_5[Rows]=$A$7)*(File_5[Year]=P$2))</f>
        <v>15870.281480990001</v>
      </c>
      <c r="Q8" s="124" cm="1">
        <f t="array" ref="Q8">SUM(File_5[GHG (kt CO2eq)]*(File_5[Rows]=$A$6)*(File_5[Year]=Q$2))+SUM(File_5[GHG (kt CO2eq)]*(File_5[Rows]=$A$7)*(File_5[Year]=Q$2))</f>
        <v>17016.394893086999</v>
      </c>
      <c r="R8" s="124" cm="1">
        <f t="array" ref="R8">SUM(File_5[GHG (kt CO2eq)]*(File_5[Rows]=$A$6)*(File_5[Year]=R$2))+SUM(File_5[GHG (kt CO2eq)]*(File_5[Rows]=$A$7)*(File_5[Year]=R$2))</f>
        <v>16338.527357617999</v>
      </c>
      <c r="S8" s="124" cm="1">
        <f t="array" ref="S8">SUM(File_5[GHG (kt CO2eq)]*(File_5[Rows]=$A$6)*(File_5[Year]=S$2))+SUM(File_5[GHG (kt CO2eq)]*(File_5[Rows]=$A$7)*(File_5[Year]=S$2))</f>
        <v>15354.982587035001</v>
      </c>
      <c r="T8" s="124" cm="1">
        <f t="array" ref="T8">SUM(File_5[GHG (kt CO2eq)]*(File_5[Rows]=$A$6)*(File_5[Year]=T$2))+SUM(File_5[GHG (kt CO2eq)]*(File_5[Rows]=$A$7)*(File_5[Year]=T$2))</f>
        <v>15028.452055883003</v>
      </c>
      <c r="U8" s="124" cm="1">
        <f t="array" ref="U8">SUM(File_5[GHG (kt CO2eq)]*(File_5[Rows]=$A$6)*(File_5[Year]=U$2))+SUM(File_5[GHG (kt CO2eq)]*(File_5[Rows]=$A$7)*(File_5[Year]=U$2))</f>
        <v>15493.392823762</v>
      </c>
      <c r="V8" s="124" cm="1">
        <f t="array" ref="V8">SUM(File_5[GHG (kt CO2eq)]*(File_5[Rows]=$A$6)*(File_5[Year]=V$2))+SUM(File_5[GHG (kt CO2eq)]*(File_5[Rows]=$A$7)*(File_5[Year]=V$2))</f>
        <v>15114.237808915999</v>
      </c>
      <c r="W8" s="124" cm="1">
        <f t="array" ref="W8">SUM(File_5[GHG (kt CO2eq)]*(File_5[Rows]=$A$6)*(File_5[Year]=W$2))+SUM(File_5[GHG (kt CO2eq)]*(File_5[Rows]=$A$7)*(File_5[Year]=W$2))</f>
        <v>14663.440009157001</v>
      </c>
      <c r="X8" s="124" cm="1">
        <f t="array" ref="X8">SUM(File_5[GHG (kt CO2eq)]*(File_5[Rows]=$A$6)*(File_5[Year]=X$2))+SUM(File_5[GHG (kt CO2eq)]*(File_5[Rows]=$A$7)*(File_5[Year]=X$2))</f>
        <v>14672.688876975</v>
      </c>
      <c r="Y8" s="124" cm="1">
        <f t="array" ref="Y8">SUM(File_5[GHG (kt CO2eq)]*(File_5[Rows]=$A$6)*(File_5[Year]=Y$2))+SUM(File_5[GHG (kt CO2eq)]*(File_5[Rows]=$A$7)*(File_5[Year]=Y$2))</f>
        <v>13278.527546371999</v>
      </c>
      <c r="Z8" s="124" cm="1">
        <f t="array" ref="Z8">SUM(File_5[GHG (kt CO2eq)]*(File_5[Rows]=$A$6)*(File_5[Year]=Z$2))+SUM(File_5[GHG (kt CO2eq)]*(File_5[Rows]=$A$7)*(File_5[Year]=Z$2))</f>
        <v>13557.697096565002</v>
      </c>
      <c r="AA8" s="124" cm="1">
        <f t="array" ref="AA8">SUM(File_5[GHG (kt CO2eq)]*(File_5[Rows]=$A$6)*(File_5[Year]=AA$2))+SUM(File_5[GHG (kt CO2eq)]*(File_5[Rows]=$A$7)*(File_5[Year]=AA$2))</f>
        <v>12166.518545846</v>
      </c>
      <c r="AB8" s="124" cm="1">
        <f t="array" ref="AB8">SUM(File_5[GHG (kt CO2eq)]*(File_5[Rows]=$A$6)*(File_5[Year]=AB$2))+SUM(File_5[GHG (kt CO2eq)]*(File_5[Rows]=$A$7)*(File_5[Year]=AB$2))</f>
        <v>13072.606656622002</v>
      </c>
      <c r="AC8" s="124" cm="1">
        <f t="array" ref="AC8">SUM(File_5[GHG (kt CO2eq)]*(File_5[Rows]=$A$6)*(File_5[Year]=AC$2))+SUM(File_5[GHG (kt CO2eq)]*(File_5[Rows]=$A$7)*(File_5[Year]=AC$2))</f>
        <v>11704.238743593</v>
      </c>
      <c r="AD8" s="124" cm="1">
        <f t="array" ref="AD8">SUM(File_5[GHG (kt CO2eq)]*(File_5[Rows]=$A$6)*(File_5[Year]=AD$2))+SUM(File_5[GHG (kt CO2eq)]*(File_5[Rows]=$A$7)*(File_5[Year]=AD$2))</f>
        <v>11527.254193691</v>
      </c>
      <c r="AE8" s="124" cm="1">
        <f t="array" ref="AE8">SUM(File_5[GHG (kt CO2eq)]*(File_5[Rows]=$A$6)*(File_5[Year]=AE$2))+SUM(File_5[GHG (kt CO2eq)]*(File_5[Rows]=$A$7)*(File_5[Year]=AE$2))</f>
        <v>12128.730048575999</v>
      </c>
      <c r="AF8" s="124" cm="1">
        <f t="array" ref="AF8">SUM(File_5[GHG (kt CO2eq)]*(File_5[Rows]=$A$6)*(File_5[Year]=AF$2))+SUM(File_5[GHG (kt CO2eq)]*(File_5[Rows]=$A$7)*(File_5[Year]=AF$2))</f>
        <v>12859.497592166999</v>
      </c>
      <c r="AG8" s="124" cm="1">
        <f t="array" ref="AG8">SUM(File_5[GHG (kt CO2eq)]*(File_5[Rows]=$A$6)*(File_5[Year]=AG$2))+SUM(File_5[GHG (kt CO2eq)]*(File_5[Rows]=$A$7)*(File_5[Year]=AG$2))</f>
        <v>12046.923813520001</v>
      </c>
      <c r="AH8" s="124" cm="1">
        <f t="array" ref="AH8">SUM(File_5[GHG (kt CO2eq)]*(File_5[Rows]=$A$6)*(File_5[Year]=AH$2))+SUM(File_5[GHG (kt CO2eq)]*(File_5[Rows]=$A$7)*(File_5[Year]=AH$2))</f>
        <v>10700.966757894999</v>
      </c>
      <c r="AI8" s="124" cm="1">
        <f t="array" ref="AI8">SUM(File_5[GHG (kt CO2eq)]*(File_5[Rows]=$A$6)*(File_5[Year]=AI$2))+SUM(File_5[GHG (kt CO2eq)]*(File_5[Rows]=$A$7)*(File_5[Year]=AI$2))</f>
        <v>9454.100523092</v>
      </c>
      <c r="AJ8" s="124" cm="1">
        <f t="array" ref="AJ8">SUM(File_5[GHG (kt CO2eq)]*(File_5[Rows]=$A$6)*(File_5[Year]=AJ$2))+SUM(File_5[GHG (kt CO2eq)]*(File_5[Rows]=$A$7)*(File_5[Year]=AJ$2))</f>
        <v>8863.353583655</v>
      </c>
      <c r="AK8" s="124" cm="1">
        <f t="array" ref="AK8">SUM(File_5[GHG (kt CO2eq)]*(File_5[Rows]=$A$6)*(File_5[Year]=AK$2))+SUM(File_5[GHG (kt CO2eq)]*(File_5[Rows]=$A$7)*(File_5[Year]=AK$2))</f>
        <v>10355.897606453</v>
      </c>
      <c r="AL8" s="124" cm="1">
        <f t="array" ref="AL8">SUM(File_5[GHG (kt CO2eq)]*(File_5[Rows]=$A$6)*(File_5[Year]=AL$2))+SUM(File_5[GHG (kt CO2eq)]*(File_5[Rows]=$A$7)*(File_5[Year]=AL$2))</f>
        <v>10144.823956765998</v>
      </c>
      <c r="AM8" s="124" cm="1">
        <f t="array" ref="AM8">SUM(File_5[GHG (kt CO2eq)]*(File_5[Rows]=$A$6)*(File_5[Year]=AM$2))+SUM(File_5[GHG (kt CO2eq)]*(File_5[Rows]=$A$7)*(File_5[Year]=AM$2))</f>
        <v>8028.9399375740004</v>
      </c>
    </row>
    <row r="9" spans="1:39" ht="16.5">
      <c r="A9" s="240"/>
      <c r="B9" s="240"/>
      <c r="C9" s="193" t="s">
        <v>714</v>
      </c>
      <c r="F9" s="58">
        <f>F$8/F$6</f>
        <v>0.25043816849789685</v>
      </c>
      <c r="G9" s="58">
        <f t="shared" ref="G9:AL9" si="3">G$8/G$6</f>
        <v>0.24711084241063039</v>
      </c>
      <c r="H9" s="58">
        <f t="shared" si="3"/>
        <v>0.24773480261359312</v>
      </c>
      <c r="I9" s="58">
        <f t="shared" si="3"/>
        <v>0.24064074151947829</v>
      </c>
      <c r="J9" s="58">
        <f t="shared" si="3"/>
        <v>0.23852590064628174</v>
      </c>
      <c r="K9" s="58">
        <f t="shared" si="3"/>
        <v>0.24028014033330769</v>
      </c>
      <c r="L9" s="58">
        <f t="shared" si="3"/>
        <v>0.23820739806871002</v>
      </c>
      <c r="M9" s="58">
        <f t="shared" si="3"/>
        <v>0.2345425350061846</v>
      </c>
      <c r="N9" s="58">
        <f t="shared" si="3"/>
        <v>0.22946742566564912</v>
      </c>
      <c r="O9" s="58">
        <f t="shared" si="3"/>
        <v>0.22858019376736013</v>
      </c>
      <c r="P9" s="58">
        <f t="shared" si="3"/>
        <v>0.21725247196520711</v>
      </c>
      <c r="Q9" s="58">
        <f t="shared" si="3"/>
        <v>0.22478718096300276</v>
      </c>
      <c r="R9" s="58">
        <f t="shared" si="3"/>
        <v>0.20845567081096167</v>
      </c>
      <c r="S9" s="58">
        <f t="shared" si="3"/>
        <v>0.18515566732736105</v>
      </c>
      <c r="T9" s="58">
        <f t="shared" si="3"/>
        <v>0.18102387700868458</v>
      </c>
      <c r="U9" s="58">
        <f t="shared" si="3"/>
        <v>0.17669781824320546</v>
      </c>
      <c r="V9" s="58">
        <f t="shared" si="3"/>
        <v>0.16221237376754169</v>
      </c>
      <c r="W9" s="58">
        <f t="shared" si="3"/>
        <v>0.15746598351206115</v>
      </c>
      <c r="X9" s="58">
        <f t="shared" si="3"/>
        <v>0.15276619896260538</v>
      </c>
      <c r="Y9" s="58">
        <f t="shared" si="3"/>
        <v>0.14593810684919789</v>
      </c>
      <c r="Z9" s="58">
        <f t="shared" si="3"/>
        <v>0.14824467383631121</v>
      </c>
      <c r="AA9" s="58">
        <f t="shared" si="3"/>
        <v>0.13583956320396703</v>
      </c>
      <c r="AB9" s="58">
        <f t="shared" si="3"/>
        <v>0.14621715816712785</v>
      </c>
      <c r="AC9" s="58">
        <f t="shared" si="3"/>
        <v>0.13074741726258216</v>
      </c>
      <c r="AD9" s="58">
        <f t="shared" si="3"/>
        <v>0.12901496919209096</v>
      </c>
      <c r="AE9" s="58">
        <f t="shared" si="3"/>
        <v>0.13061806570423465</v>
      </c>
      <c r="AF9" s="58">
        <f t="shared" si="3"/>
        <v>0.1353978163426269</v>
      </c>
      <c r="AG9" s="58">
        <f t="shared" si="3"/>
        <v>0.12563872132132597</v>
      </c>
      <c r="AH9" s="58">
        <f t="shared" si="3"/>
        <v>0.10664408539044211</v>
      </c>
      <c r="AI9" s="58">
        <f t="shared" si="3"/>
        <v>9.2440192316293801E-2</v>
      </c>
      <c r="AJ9" s="58">
        <f t="shared" si="3"/>
        <v>8.6006453449611539E-2</v>
      </c>
      <c r="AK9" s="58">
        <f t="shared" si="3"/>
        <v>9.6128737166341655E-2</v>
      </c>
      <c r="AL9" s="58">
        <f t="shared" si="3"/>
        <v>9.29217835707256E-2</v>
      </c>
      <c r="AM9" s="58">
        <f>AM$8/AM$6</f>
        <v>7.0641852356748414E-2</v>
      </c>
    </row>
    <row r="10" spans="1:39" ht="16.5">
      <c r="A10" s="238" t="s">
        <v>512</v>
      </c>
      <c r="B10" s="240"/>
      <c r="C10" s="192" t="s">
        <v>715</v>
      </c>
      <c r="F10">
        <f>F$8/F$7</f>
        <v>10.485345238669767</v>
      </c>
      <c r="G10" s="7">
        <f t="shared" ref="G10:AL10" si="4">G$8/G$7</f>
        <v>10.346036750048098</v>
      </c>
      <c r="H10" s="7">
        <f t="shared" si="4"/>
        <v>10.372160715825741</v>
      </c>
      <c r="I10" s="7">
        <f t="shared" si="4"/>
        <v>10.075146565937347</v>
      </c>
      <c r="J10" s="7">
        <f t="shared" si="4"/>
        <v>9.9866024082583547</v>
      </c>
      <c r="K10" s="7">
        <f t="shared" si="4"/>
        <v>10.060048915474756</v>
      </c>
      <c r="L10" s="7">
        <f t="shared" si="4"/>
        <v>9.9732673423405824</v>
      </c>
      <c r="M10" s="7">
        <f t="shared" si="4"/>
        <v>9.8198268556387696</v>
      </c>
      <c r="N10" s="7">
        <f t="shared" si="4"/>
        <v>9.6073421777692349</v>
      </c>
      <c r="O10" s="7">
        <f t="shared" si="4"/>
        <v>9.570195552651672</v>
      </c>
      <c r="P10" s="7">
        <f t="shared" si="4"/>
        <v>9.0959264962391373</v>
      </c>
      <c r="Q10" s="7">
        <f t="shared" si="4"/>
        <v>9.4113896925588403</v>
      </c>
      <c r="R10" s="7">
        <f t="shared" si="4"/>
        <v>8.7276220255131953</v>
      </c>
      <c r="S10" s="7">
        <f t="shared" si="4"/>
        <v>7.7520974796618205</v>
      </c>
      <c r="T10" s="7">
        <f t="shared" si="4"/>
        <v>7.5791076825994779</v>
      </c>
      <c r="U10" s="7">
        <f t="shared" si="4"/>
        <v>7.3979842542064</v>
      </c>
      <c r="V10" s="7">
        <f t="shared" si="4"/>
        <v>6.7915076648993207</v>
      </c>
      <c r="W10" s="7">
        <f t="shared" si="4"/>
        <v>6.5927857976828639</v>
      </c>
      <c r="X10" s="7">
        <f t="shared" si="4"/>
        <v>6.3960152181662542</v>
      </c>
      <c r="Y10" s="7">
        <f t="shared" si="4"/>
        <v>6.110136657562113</v>
      </c>
      <c r="Z10" s="7">
        <f t="shared" si="4"/>
        <v>6.2067080041785729</v>
      </c>
      <c r="AA10" s="7">
        <f t="shared" si="4"/>
        <v>5.687330832223596</v>
      </c>
      <c r="AB10" s="7">
        <f t="shared" si="4"/>
        <v>6.1218199781412057</v>
      </c>
      <c r="AC10" s="7">
        <f t="shared" si="4"/>
        <v>5.4741328659496968</v>
      </c>
      <c r="AD10" s="7">
        <f t="shared" si="4"/>
        <v>5.4015987301343724</v>
      </c>
      <c r="AE10" s="7">
        <f t="shared" si="4"/>
        <v>5.4687171749048042</v>
      </c>
      <c r="AF10" s="7">
        <f t="shared" si="4"/>
        <v>5.6688357746330063</v>
      </c>
      <c r="AG10" s="7">
        <f t="shared" si="4"/>
        <v>5.2602419842811869</v>
      </c>
      <c r="AH10" s="7">
        <f t="shared" si="4"/>
        <v>4.464974567126955</v>
      </c>
      <c r="AI10" s="7">
        <f t="shared" si="4"/>
        <v>3.8702859718985239</v>
      </c>
      <c r="AJ10" s="7">
        <f t="shared" si="4"/>
        <v>3.6009181930282748</v>
      </c>
      <c r="AK10" s="7">
        <f t="shared" si="4"/>
        <v>4.0247179676803242</v>
      </c>
      <c r="AL10" s="7">
        <f t="shared" si="4"/>
        <v>3.8904492345390733</v>
      </c>
      <c r="AM10" s="7">
        <f>AM$8/AM$7</f>
        <v>2.9576330744722923</v>
      </c>
    </row>
    <row r="11" spans="1:39">
      <c r="A11" s="240" t="s">
        <v>537</v>
      </c>
      <c r="B11" s="240"/>
    </row>
    <row r="12" spans="1:39">
      <c r="A12" s="240"/>
      <c r="B12" s="240"/>
    </row>
    <row r="13" spans="1:39">
      <c r="A13" s="240"/>
      <c r="B13" s="240"/>
    </row>
    <row r="14" spans="1:39">
      <c r="B14" s="240"/>
    </row>
    <row r="15" spans="1:39">
      <c r="B15" s="240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</row>
    <row r="16" spans="1:39"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6010B-B016-404F-AA24-A980FFFA07AB}">
  <sheetPr>
    <tabColor theme="0" tint="-0.34998626667073579"/>
  </sheetPr>
  <dimension ref="A1:M56"/>
  <sheetViews>
    <sheetView workbookViewId="0"/>
  </sheetViews>
  <sheetFormatPr defaultRowHeight="14.5"/>
  <cols>
    <col min="1" max="1" width="44.26953125" style="7" bestFit="1" customWidth="1"/>
    <col min="2" max="2" width="44.26953125" bestFit="1" customWidth="1"/>
    <col min="3" max="3" width="46.7265625" bestFit="1" customWidth="1"/>
    <col min="4" max="5" width="32.26953125" bestFit="1" customWidth="1"/>
    <col min="8" max="8" width="21.81640625" bestFit="1" customWidth="1"/>
    <col min="9" max="9" width="32.26953125" bestFit="1" customWidth="1"/>
    <col min="10" max="10" width="27.7265625" bestFit="1" customWidth="1"/>
  </cols>
  <sheetData>
    <row r="1" spans="1:11" s="7" customFormat="1" ht="17.5" thickBot="1">
      <c r="A1" s="12" t="s">
        <v>705</v>
      </c>
      <c r="B1" s="12"/>
      <c r="C1" s="12"/>
      <c r="D1" s="12"/>
    </row>
    <row r="2" spans="1:11" ht="15.5" thickTop="1" thickBot="1">
      <c r="A2" s="28" t="s">
        <v>512</v>
      </c>
      <c r="B2" s="28" t="s">
        <v>513</v>
      </c>
      <c r="C2" s="28" t="s">
        <v>514</v>
      </c>
      <c r="D2" s="28" t="s">
        <v>515</v>
      </c>
    </row>
    <row r="3" spans="1:11">
      <c r="A3" s="7" t="s">
        <v>586</v>
      </c>
      <c r="B3" t="s">
        <v>586</v>
      </c>
      <c r="C3" t="s">
        <v>87</v>
      </c>
      <c r="D3" s="7" t="s">
        <v>540</v>
      </c>
    </row>
    <row r="4" spans="1:11">
      <c r="A4" s="7" t="s">
        <v>598</v>
      </c>
      <c r="B4" t="s">
        <v>598</v>
      </c>
      <c r="C4" t="s">
        <v>88</v>
      </c>
      <c r="D4" s="7" t="s">
        <v>574</v>
      </c>
    </row>
    <row r="5" spans="1:11">
      <c r="A5" s="7" t="s">
        <v>599</v>
      </c>
      <c r="B5" t="s">
        <v>599</v>
      </c>
      <c r="C5" t="s">
        <v>587</v>
      </c>
      <c r="D5" s="7" t="s">
        <v>575</v>
      </c>
    </row>
    <row r="6" spans="1:11">
      <c r="A6" s="7" t="s">
        <v>588</v>
      </c>
      <c r="B6" t="s">
        <v>588</v>
      </c>
      <c r="C6" t="s">
        <v>598</v>
      </c>
      <c r="D6" s="7" t="s">
        <v>534</v>
      </c>
    </row>
    <row r="7" spans="1:11">
      <c r="A7" s="7" t="s">
        <v>607</v>
      </c>
      <c r="B7" t="s">
        <v>607</v>
      </c>
      <c r="C7" t="s">
        <v>599</v>
      </c>
      <c r="D7" s="7" t="s">
        <v>570</v>
      </c>
    </row>
    <row r="8" spans="1:11">
      <c r="A8" s="7" t="s">
        <v>530</v>
      </c>
      <c r="B8" t="s">
        <v>530</v>
      </c>
      <c r="C8" t="s">
        <v>589</v>
      </c>
      <c r="D8" s="7" t="s">
        <v>569</v>
      </c>
    </row>
    <row r="9" spans="1:11">
      <c r="A9" s="7" t="s">
        <v>611</v>
      </c>
      <c r="B9" t="s">
        <v>611</v>
      </c>
      <c r="C9" s="7" t="s">
        <v>591</v>
      </c>
      <c r="D9" t="s">
        <v>536</v>
      </c>
    </row>
    <row r="10" spans="1:11">
      <c r="A10" s="7" t="s">
        <v>537</v>
      </c>
      <c r="B10" t="s">
        <v>538</v>
      </c>
      <c r="C10" t="s">
        <v>600</v>
      </c>
      <c r="D10" s="7" t="s">
        <v>159</v>
      </c>
    </row>
    <row r="11" spans="1:11">
      <c r="B11" t="s">
        <v>553</v>
      </c>
      <c r="C11" t="s">
        <v>592</v>
      </c>
      <c r="D11" s="7" t="s">
        <v>160</v>
      </c>
    </row>
    <row r="12" spans="1:11">
      <c r="B12" t="s">
        <v>564</v>
      </c>
      <c r="C12" t="s">
        <v>602</v>
      </c>
      <c r="D12" s="7" t="s">
        <v>572</v>
      </c>
    </row>
    <row r="13" spans="1:11">
      <c r="B13" t="s">
        <v>556</v>
      </c>
      <c r="C13" t="s">
        <v>603</v>
      </c>
      <c r="D13" s="7" t="s">
        <v>531</v>
      </c>
    </row>
    <row r="14" spans="1:11">
      <c r="B14" s="7" t="s">
        <v>562</v>
      </c>
      <c r="C14" t="s">
        <v>604</v>
      </c>
      <c r="D14" s="7" t="s">
        <v>163</v>
      </c>
    </row>
    <row r="15" spans="1:11">
      <c r="B15" t="s">
        <v>565</v>
      </c>
      <c r="C15" t="s">
        <v>608</v>
      </c>
      <c r="D15" s="7" t="s">
        <v>533</v>
      </c>
      <c r="G15" s="7"/>
      <c r="H15" s="7"/>
      <c r="I15" s="7"/>
      <c r="J15" s="7"/>
      <c r="K15" s="7"/>
    </row>
    <row r="16" spans="1:11">
      <c r="B16" t="s">
        <v>585</v>
      </c>
      <c r="C16" s="7" t="s">
        <v>530</v>
      </c>
      <c r="D16" s="7" t="s">
        <v>541</v>
      </c>
      <c r="G16" s="7"/>
      <c r="H16" s="7"/>
      <c r="I16" s="7"/>
      <c r="J16" s="7"/>
      <c r="K16" s="7"/>
    </row>
    <row r="17" spans="3:13">
      <c r="C17" t="s">
        <v>611</v>
      </c>
      <c r="D17" s="7" t="s">
        <v>593</v>
      </c>
      <c r="F17" s="7"/>
      <c r="G17" s="7"/>
      <c r="H17" s="7"/>
      <c r="I17" s="7"/>
      <c r="J17" s="7"/>
      <c r="K17" s="7"/>
    </row>
    <row r="18" spans="3:13">
      <c r="C18" t="s">
        <v>539</v>
      </c>
      <c r="D18" s="7" t="s">
        <v>535</v>
      </c>
      <c r="F18" s="7"/>
      <c r="G18" s="7"/>
      <c r="H18" s="7"/>
      <c r="I18" s="7"/>
      <c r="J18" s="7"/>
      <c r="K18" s="7"/>
      <c r="L18" s="7"/>
      <c r="M18" s="7"/>
    </row>
    <row r="19" spans="3:13">
      <c r="C19" t="s">
        <v>542</v>
      </c>
      <c r="D19" s="7" t="s">
        <v>33</v>
      </c>
      <c r="F19" s="7"/>
      <c r="G19" s="7"/>
      <c r="H19" s="7"/>
      <c r="I19" s="7"/>
      <c r="J19" s="7"/>
      <c r="K19" s="7"/>
      <c r="L19" s="7"/>
      <c r="M19" s="7"/>
    </row>
    <row r="20" spans="3:13">
      <c r="C20" t="s">
        <v>543</v>
      </c>
      <c r="D20" t="s">
        <v>131</v>
      </c>
      <c r="H20" s="7"/>
      <c r="I20" s="7"/>
      <c r="J20" s="7"/>
      <c r="K20" s="7"/>
      <c r="L20" s="7"/>
      <c r="M20" s="7"/>
    </row>
    <row r="21" spans="3:13">
      <c r="C21" t="s">
        <v>544</v>
      </c>
      <c r="D21" t="s">
        <v>590</v>
      </c>
      <c r="H21" s="7"/>
      <c r="I21" s="7"/>
      <c r="J21" s="7"/>
      <c r="K21" s="7"/>
      <c r="L21" s="7"/>
      <c r="M21" s="7"/>
    </row>
    <row r="22" spans="3:13">
      <c r="C22" t="s">
        <v>545</v>
      </c>
      <c r="D22" s="7" t="s">
        <v>27</v>
      </c>
      <c r="G22" s="7"/>
      <c r="H22" s="7"/>
      <c r="I22" s="7"/>
      <c r="J22" s="7"/>
      <c r="K22" s="7"/>
      <c r="L22" s="7"/>
      <c r="M22" s="7"/>
    </row>
    <row r="23" spans="3:13">
      <c r="C23" t="s">
        <v>546</v>
      </c>
      <c r="D23" s="7" t="s">
        <v>25</v>
      </c>
      <c r="G23" s="7"/>
      <c r="H23" s="7"/>
      <c r="I23" s="7"/>
      <c r="J23" s="7"/>
      <c r="K23" s="7"/>
      <c r="L23" s="7"/>
      <c r="M23" s="7"/>
    </row>
    <row r="24" spans="3:13">
      <c r="C24" t="s">
        <v>547</v>
      </c>
      <c r="D24" s="7" t="s">
        <v>23</v>
      </c>
      <c r="G24" s="7"/>
      <c r="H24" s="7"/>
      <c r="I24" s="7"/>
      <c r="J24" s="7"/>
      <c r="K24" s="7"/>
      <c r="L24" s="7"/>
      <c r="M24" s="7"/>
    </row>
    <row r="25" spans="3:13">
      <c r="C25" t="s">
        <v>548</v>
      </c>
      <c r="D25" s="7" t="s">
        <v>549</v>
      </c>
      <c r="G25" s="7"/>
      <c r="I25" s="7"/>
      <c r="J25" s="7"/>
      <c r="K25" s="7"/>
      <c r="L25" s="7"/>
      <c r="M25" s="7"/>
    </row>
    <row r="26" spans="3:13">
      <c r="C26" t="s">
        <v>550</v>
      </c>
      <c r="D26" s="7" t="s">
        <v>13</v>
      </c>
      <c r="I26" s="7"/>
      <c r="J26" s="7"/>
      <c r="K26" s="7"/>
      <c r="L26" s="7"/>
      <c r="M26" s="7"/>
    </row>
    <row r="27" spans="3:13">
      <c r="C27" t="s">
        <v>551</v>
      </c>
      <c r="I27" s="7"/>
      <c r="J27" s="7"/>
      <c r="K27" s="7"/>
      <c r="L27" s="7"/>
      <c r="M27" s="7"/>
    </row>
    <row r="28" spans="3:13">
      <c r="C28" t="s">
        <v>552</v>
      </c>
      <c r="G28" s="7"/>
      <c r="I28" s="58"/>
      <c r="J28" s="58"/>
      <c r="K28" s="58"/>
      <c r="L28" s="58"/>
      <c r="M28" s="58"/>
    </row>
    <row r="29" spans="3:13">
      <c r="C29" t="s">
        <v>567</v>
      </c>
    </row>
    <row r="30" spans="3:13">
      <c r="C30" t="s">
        <v>568</v>
      </c>
    </row>
    <row r="31" spans="3:13">
      <c r="C31" t="s">
        <v>566</v>
      </c>
    </row>
    <row r="32" spans="3:13">
      <c r="C32" s="7" t="s">
        <v>554</v>
      </c>
    </row>
    <row r="33" spans="3:4">
      <c r="C33" s="7" t="s">
        <v>555</v>
      </c>
    </row>
    <row r="34" spans="3:4">
      <c r="C34" s="7" t="s">
        <v>560</v>
      </c>
    </row>
    <row r="35" spans="3:4">
      <c r="C35" s="7" t="s">
        <v>559</v>
      </c>
    </row>
    <row r="36" spans="3:4">
      <c r="C36" s="7" t="s">
        <v>188</v>
      </c>
    </row>
    <row r="37" spans="3:4">
      <c r="C37" s="7" t="s">
        <v>571</v>
      </c>
    </row>
    <row r="38" spans="3:4">
      <c r="C38" s="7" t="s">
        <v>573</v>
      </c>
    </row>
    <row r="39" spans="3:4">
      <c r="C39" s="7" t="s">
        <v>558</v>
      </c>
    </row>
    <row r="40" spans="3:4">
      <c r="C40" s="7" t="s">
        <v>191</v>
      </c>
    </row>
    <row r="41" spans="3:4">
      <c r="C41" s="7" t="s">
        <v>561</v>
      </c>
    </row>
    <row r="42" spans="3:4">
      <c r="C42" t="s">
        <v>180</v>
      </c>
      <c r="D42" s="7"/>
    </row>
    <row r="43" spans="3:4">
      <c r="C43" t="s">
        <v>557</v>
      </c>
      <c r="D43" s="7"/>
    </row>
    <row r="44" spans="3:4">
      <c r="C44" t="s">
        <v>576</v>
      </c>
    </row>
    <row r="45" spans="3:4">
      <c r="C45" t="s">
        <v>577</v>
      </c>
    </row>
    <row r="46" spans="3:4">
      <c r="C46" t="s">
        <v>578</v>
      </c>
    </row>
    <row r="47" spans="3:4">
      <c r="C47" t="s">
        <v>579</v>
      </c>
    </row>
    <row r="48" spans="3:4">
      <c r="C48" t="s">
        <v>580</v>
      </c>
    </row>
    <row r="49" spans="3:3">
      <c r="C49" t="s">
        <v>581</v>
      </c>
    </row>
    <row r="50" spans="3:3">
      <c r="C50" t="s">
        <v>563</v>
      </c>
    </row>
    <row r="51" spans="3:3">
      <c r="C51" t="s">
        <v>582</v>
      </c>
    </row>
    <row r="52" spans="3:3">
      <c r="C52" t="s">
        <v>583</v>
      </c>
    </row>
    <row r="53" spans="3:3">
      <c r="C53" t="s">
        <v>214</v>
      </c>
    </row>
    <row r="54" spans="3:3">
      <c r="C54" t="s">
        <v>584</v>
      </c>
    </row>
    <row r="55" spans="3:3">
      <c r="C55" t="s">
        <v>500</v>
      </c>
    </row>
    <row r="56" spans="3:3">
      <c r="C56" t="s">
        <v>183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3C590-20FD-4929-83D5-D39B211A7892}">
  <sheetPr codeName="Sheet2"/>
  <dimension ref="A2:AP940"/>
  <sheetViews>
    <sheetView zoomScale="70" zoomScaleNormal="70" workbookViewId="0"/>
  </sheetViews>
  <sheetFormatPr defaultColWidth="9.1796875" defaultRowHeight="14.5"/>
  <cols>
    <col min="1" max="1" width="9.1796875" style="7"/>
    <col min="2" max="2" width="5.1796875" style="7" bestFit="1" customWidth="1"/>
    <col min="3" max="3" width="54.453125" style="7" bestFit="1" customWidth="1"/>
    <col min="4" max="4" width="9.81640625" style="7" customWidth="1"/>
    <col min="5" max="5" width="12.26953125" style="7" customWidth="1"/>
    <col min="6" max="39" width="8.81640625" style="7" customWidth="1"/>
    <col min="40" max="16384" width="9.1796875" style="7"/>
  </cols>
  <sheetData>
    <row r="2" spans="2:40" ht="17.5" thickBot="1">
      <c r="B2" s="142" t="s">
        <v>482</v>
      </c>
      <c r="C2" s="12" t="s">
        <v>808</v>
      </c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</row>
    <row r="3" spans="2:40" ht="15" thickTop="1">
      <c r="B3" s="13"/>
      <c r="C3" s="1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</row>
    <row r="5" spans="2:40" ht="20" thickBot="1">
      <c r="B5" s="155" t="s">
        <v>483</v>
      </c>
      <c r="C5" s="154" t="s">
        <v>809</v>
      </c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</row>
    <row r="6" spans="2:40" ht="15" thickTop="1">
      <c r="B6" s="152"/>
    </row>
    <row r="7" spans="2:40">
      <c r="B7" s="152"/>
    </row>
    <row r="8" spans="2:40">
      <c r="B8" s="152"/>
    </row>
    <row r="9" spans="2:40">
      <c r="B9" s="152"/>
    </row>
    <row r="10" spans="2:40">
      <c r="B10" s="152"/>
    </row>
    <row r="11" spans="2:40">
      <c r="B11" s="152"/>
    </row>
    <row r="12" spans="2:40">
      <c r="B12" s="152"/>
    </row>
    <row r="13" spans="2:40">
      <c r="B13" s="152"/>
    </row>
    <row r="14" spans="2:40">
      <c r="B14" s="152"/>
    </row>
    <row r="15" spans="2:40">
      <c r="B15" s="152"/>
    </row>
    <row r="16" spans="2:40">
      <c r="B16" s="152"/>
    </row>
    <row r="17" spans="2:39">
      <c r="B17" s="152"/>
    </row>
    <row r="18" spans="2:39">
      <c r="B18" s="152"/>
    </row>
    <row r="19" spans="2:39">
      <c r="B19" s="152"/>
    </row>
    <row r="20" spans="2:39">
      <c r="B20" s="152"/>
    </row>
    <row r="21" spans="2:39">
      <c r="B21" s="152"/>
    </row>
    <row r="22" spans="2:39" ht="15" thickBot="1">
      <c r="C22" s="28" t="s">
        <v>815</v>
      </c>
      <c r="D22" s="28" t="s">
        <v>49</v>
      </c>
      <c r="E22" s="28" t="s">
        <v>62</v>
      </c>
      <c r="F22" s="28">
        <f t="shared" ref="F22:AM22" si="0">years</f>
        <v>1990</v>
      </c>
      <c r="G22" s="28">
        <f t="shared" si="0"/>
        <v>1991</v>
      </c>
      <c r="H22" s="28">
        <f t="shared" si="0"/>
        <v>1992</v>
      </c>
      <c r="I22" s="28">
        <f t="shared" si="0"/>
        <v>1993</v>
      </c>
      <c r="J22" s="28">
        <f t="shared" si="0"/>
        <v>1994</v>
      </c>
      <c r="K22" s="28">
        <f t="shared" si="0"/>
        <v>1995</v>
      </c>
      <c r="L22" s="28">
        <f t="shared" si="0"/>
        <v>1996</v>
      </c>
      <c r="M22" s="28">
        <f t="shared" si="0"/>
        <v>1997</v>
      </c>
      <c r="N22" s="28">
        <f t="shared" si="0"/>
        <v>1998</v>
      </c>
      <c r="O22" s="28">
        <f t="shared" si="0"/>
        <v>1999</v>
      </c>
      <c r="P22" s="28">
        <f t="shared" si="0"/>
        <v>2000</v>
      </c>
      <c r="Q22" s="28">
        <f t="shared" si="0"/>
        <v>2001</v>
      </c>
      <c r="R22" s="28">
        <f t="shared" si="0"/>
        <v>2002</v>
      </c>
      <c r="S22" s="28">
        <f t="shared" si="0"/>
        <v>2003</v>
      </c>
      <c r="T22" s="28">
        <f t="shared" si="0"/>
        <v>2004</v>
      </c>
      <c r="U22" s="28">
        <f t="shared" si="0"/>
        <v>2005</v>
      </c>
      <c r="V22" s="28">
        <f t="shared" si="0"/>
        <v>2006</v>
      </c>
      <c r="W22" s="28">
        <f t="shared" si="0"/>
        <v>2007</v>
      </c>
      <c r="X22" s="28">
        <f t="shared" si="0"/>
        <v>2008</v>
      </c>
      <c r="Y22" s="28">
        <f t="shared" si="0"/>
        <v>2009</v>
      </c>
      <c r="Z22" s="28">
        <f t="shared" si="0"/>
        <v>2010</v>
      </c>
      <c r="AA22" s="28">
        <f t="shared" si="0"/>
        <v>2011</v>
      </c>
      <c r="AB22" s="28">
        <f t="shared" si="0"/>
        <v>2012</v>
      </c>
      <c r="AC22" s="28">
        <f t="shared" si="0"/>
        <v>2013</v>
      </c>
      <c r="AD22" s="28">
        <f t="shared" si="0"/>
        <v>2014</v>
      </c>
      <c r="AE22" s="28">
        <f t="shared" si="0"/>
        <v>2015</v>
      </c>
      <c r="AF22" s="28">
        <f t="shared" si="0"/>
        <v>2016</v>
      </c>
      <c r="AG22" s="28">
        <f t="shared" si="0"/>
        <v>2017</v>
      </c>
      <c r="AH22" s="28">
        <f t="shared" si="0"/>
        <v>2018</v>
      </c>
      <c r="AI22" s="28">
        <f t="shared" si="0"/>
        <v>2019</v>
      </c>
      <c r="AJ22" s="28">
        <f t="shared" si="0"/>
        <v>2020</v>
      </c>
      <c r="AK22" s="28">
        <f t="shared" si="0"/>
        <v>2021</v>
      </c>
      <c r="AL22" s="28">
        <f t="shared" si="0"/>
        <v>2022</v>
      </c>
      <c r="AM22" s="28">
        <f t="shared" si="0"/>
        <v>2023</v>
      </c>
    </row>
    <row r="23" spans="2:39" s="10" customFormat="1">
      <c r="C23" s="10" t="s">
        <v>47</v>
      </c>
      <c r="D23" s="10" t="s">
        <v>816</v>
      </c>
      <c r="E23" s="10" t="s">
        <v>817</v>
      </c>
      <c r="F23" s="10">
        <v>31.0675075924309</v>
      </c>
      <c r="G23" s="10">
        <v>31.916505768338268</v>
      </c>
      <c r="H23" s="10">
        <v>31.797562405379466</v>
      </c>
      <c r="I23" s="10">
        <v>31.973411279384941</v>
      </c>
      <c r="J23" s="10">
        <v>32.932460094780112</v>
      </c>
      <c r="K23" s="10">
        <v>33.835420209924052</v>
      </c>
      <c r="L23" s="10">
        <v>35.441286066846253</v>
      </c>
      <c r="M23" s="10">
        <v>36.540209647347574</v>
      </c>
      <c r="N23" s="10">
        <v>38.74440422668647</v>
      </c>
      <c r="O23" s="10">
        <v>40.177930937139259</v>
      </c>
      <c r="P23" s="10">
        <v>42.483523043159749</v>
      </c>
      <c r="Q23" s="10">
        <v>44.590240887478181</v>
      </c>
      <c r="R23" s="10">
        <v>43.365867238782073</v>
      </c>
      <c r="S23" s="10">
        <v>44.079133498766218</v>
      </c>
      <c r="T23" s="10">
        <v>43.799676528517224</v>
      </c>
      <c r="U23" s="10">
        <v>45.702287929508103</v>
      </c>
      <c r="V23" s="10">
        <v>45.217844012855487</v>
      </c>
      <c r="W23" s="10">
        <v>45.151850361159759</v>
      </c>
      <c r="X23" s="10">
        <v>45.256279438701739</v>
      </c>
      <c r="Y23" s="10">
        <v>40.789084378380252</v>
      </c>
      <c r="Z23" s="10">
        <v>40.460232542854655</v>
      </c>
      <c r="AA23" s="10">
        <v>36.914429473455371</v>
      </c>
      <c r="AB23" s="10">
        <v>37.002220562716886</v>
      </c>
      <c r="AC23" s="10">
        <v>35.854065379556211</v>
      </c>
      <c r="AD23" s="10">
        <v>35.194089850849593</v>
      </c>
      <c r="AE23" s="10">
        <v>36.860097902027924</v>
      </c>
      <c r="AF23" s="10">
        <v>38.370501690498322</v>
      </c>
      <c r="AG23" s="10">
        <v>37.025724581587859</v>
      </c>
      <c r="AH23" s="10">
        <v>36.750017567917766</v>
      </c>
      <c r="AI23" s="10">
        <v>35.133952472748064</v>
      </c>
      <c r="AJ23" s="10">
        <v>33.055038688059803</v>
      </c>
      <c r="AK23" s="10">
        <v>34.887418581851307</v>
      </c>
      <c r="AL23" s="10">
        <v>34.226753974177193</v>
      </c>
      <c r="AM23" s="10">
        <v>31.385060076846575</v>
      </c>
    </row>
    <row r="24" spans="2:39" s="10" customFormat="1"/>
    <row r="25" spans="2:39" s="10" customFormat="1"/>
    <row r="26" spans="2:39" s="10" customFormat="1"/>
    <row r="27" spans="2:39" s="10" customFormat="1"/>
    <row r="28" spans="2:39" s="10" customFormat="1"/>
    <row r="29" spans="2:39" s="10" customFormat="1"/>
    <row r="30" spans="2:39" s="10" customFormat="1"/>
    <row r="31" spans="2:39" s="10" customFormat="1"/>
    <row r="32" spans="2:39" s="10" customFormat="1"/>
    <row r="33" spans="3:29" s="10" customFormat="1"/>
    <row r="34" spans="3:29" s="10" customFormat="1"/>
    <row r="35" spans="3:29" s="10" customFormat="1"/>
    <row r="36" spans="3:29" s="10" customFormat="1"/>
    <row r="37" spans="3:29" s="10" customFormat="1"/>
    <row r="38" spans="3:29" s="10" customFormat="1"/>
    <row r="39" spans="3:29" s="10" customFormat="1"/>
    <row r="40" spans="3:29" s="10" customFormat="1"/>
    <row r="41" spans="3:29" s="10" customFormat="1" ht="15" thickBot="1">
      <c r="U41" s="304" t="s">
        <v>824</v>
      </c>
      <c r="V41" s="304"/>
      <c r="W41" s="304"/>
      <c r="X41" s="304"/>
    </row>
    <row r="42" spans="3:29" ht="15" thickBot="1">
      <c r="C42" s="28" t="s">
        <v>818</v>
      </c>
      <c r="D42" s="28" t="s">
        <v>49</v>
      </c>
      <c r="E42" s="28" t="s">
        <v>62</v>
      </c>
      <c r="F42" s="28">
        <v>2010</v>
      </c>
      <c r="G42" s="28">
        <v>2011</v>
      </c>
      <c r="H42" s="28">
        <v>2012</v>
      </c>
      <c r="I42" s="28">
        <v>2013</v>
      </c>
      <c r="J42" s="28">
        <v>2014</v>
      </c>
      <c r="K42" s="28">
        <v>2015</v>
      </c>
      <c r="L42" s="28">
        <v>2016</v>
      </c>
      <c r="M42" s="28">
        <v>2017</v>
      </c>
      <c r="N42" s="28">
        <v>2018</v>
      </c>
      <c r="O42" s="28">
        <v>2019</v>
      </c>
      <c r="P42" s="28">
        <v>2020</v>
      </c>
      <c r="Q42" s="28">
        <v>2021</v>
      </c>
      <c r="R42" s="28">
        <v>2022</v>
      </c>
      <c r="S42" s="28">
        <v>2023</v>
      </c>
      <c r="U42" s="28" t="s">
        <v>819</v>
      </c>
      <c r="V42" s="28" t="s">
        <v>822</v>
      </c>
      <c r="W42" s="28" t="s">
        <v>823</v>
      </c>
      <c r="X42" s="277" t="s">
        <v>494</v>
      </c>
    </row>
    <row r="43" spans="3:29">
      <c r="C43" s="7" t="s">
        <v>13</v>
      </c>
      <c r="D43" s="10" t="s">
        <v>816</v>
      </c>
      <c r="F43" s="7">
        <v>13.150696254726638</v>
      </c>
      <c r="G43" s="7">
        <v>11.771615390944634</v>
      </c>
      <c r="H43" s="7">
        <v>12.584318579265855</v>
      </c>
      <c r="I43" s="7">
        <v>11.239935775048899</v>
      </c>
      <c r="J43" s="7">
        <v>11.063067147522675</v>
      </c>
      <c r="K43" s="7">
        <v>11.594022562702849</v>
      </c>
      <c r="L43" s="7">
        <v>12.361843968599612</v>
      </c>
      <c r="M43" s="7">
        <v>11.561551718034623</v>
      </c>
      <c r="N43" s="7">
        <v>10.236875063468478</v>
      </c>
      <c r="O43" s="7">
        <v>9.0349075408360289</v>
      </c>
      <c r="P43" s="7">
        <v>8.3640971674720337</v>
      </c>
      <c r="Q43" s="7">
        <v>9.8925867350754917</v>
      </c>
      <c r="R43" s="7">
        <v>9.6944241202559862</v>
      </c>
      <c r="S43" s="156">
        <v>7.5581695484183253</v>
      </c>
      <c r="U43" s="58">
        <f>S43-R43</f>
        <v>-2.1362545718376609</v>
      </c>
      <c r="V43" s="126">
        <f>S43/R43-1</f>
        <v>-0.22035909976066237</v>
      </c>
      <c r="W43" s="7" t="s">
        <v>13</v>
      </c>
      <c r="X43" s="156">
        <f>U43</f>
        <v>-2.1362545718376609</v>
      </c>
      <c r="AA43" s="156"/>
    </row>
    <row r="44" spans="3:29">
      <c r="C44" s="7" t="s">
        <v>179</v>
      </c>
      <c r="D44" s="10" t="s">
        <v>816</v>
      </c>
      <c r="E44" s="10" t="s">
        <v>821</v>
      </c>
      <c r="F44" s="7">
        <v>11.526143302434683</v>
      </c>
      <c r="G44" s="7">
        <v>11.217580804112957</v>
      </c>
      <c r="H44" s="7">
        <v>10.829806314388986</v>
      </c>
      <c r="I44" s="7">
        <v>11.054226731833538</v>
      </c>
      <c r="J44" s="7">
        <v>11.336325648256508</v>
      </c>
      <c r="K44" s="7">
        <v>11.814497909817765</v>
      </c>
      <c r="L44" s="7">
        <v>12.295976078990046</v>
      </c>
      <c r="M44" s="7">
        <v>12.132972881321617</v>
      </c>
      <c r="N44" s="7">
        <v>12.30848196150434</v>
      </c>
      <c r="O44" s="7">
        <v>12.322427454564037</v>
      </c>
      <c r="P44" s="7">
        <v>10.401485376462169</v>
      </c>
      <c r="Q44" s="7">
        <v>11.088584776654923</v>
      </c>
      <c r="R44" s="7">
        <v>11.759753590092735</v>
      </c>
      <c r="S44" s="156">
        <v>11.790817382973598</v>
      </c>
      <c r="U44" s="58">
        <f>S44-R44</f>
        <v>3.1063792880862806E-2</v>
      </c>
      <c r="V44" s="126">
        <f>S44/R44-1</f>
        <v>2.6415343351269271E-3</v>
      </c>
      <c r="W44" s="7" t="s">
        <v>149</v>
      </c>
      <c r="X44" s="156">
        <f>U45</f>
        <v>-0.73650311837381821</v>
      </c>
      <c r="AA44" s="156"/>
      <c r="AC44" s="126"/>
    </row>
    <row r="45" spans="3:29">
      <c r="C45" s="7" t="s">
        <v>149</v>
      </c>
      <c r="D45" s="10" t="s">
        <v>816</v>
      </c>
      <c r="F45" s="7">
        <v>15.783392985693334</v>
      </c>
      <c r="G45" s="7">
        <v>13.92523327839778</v>
      </c>
      <c r="H45" s="7">
        <v>13.588095669062049</v>
      </c>
      <c r="I45" s="7">
        <v>13.559902872673774</v>
      </c>
      <c r="J45" s="7">
        <v>12.794697055070408</v>
      </c>
      <c r="K45" s="7">
        <v>13.451577429507308</v>
      </c>
      <c r="L45" s="7">
        <v>13.712681642908663</v>
      </c>
      <c r="M45" s="7">
        <v>13.331199982231619</v>
      </c>
      <c r="N45" s="7">
        <v>14.20466054294495</v>
      </c>
      <c r="O45" s="7">
        <v>13.776617477347996</v>
      </c>
      <c r="P45" s="7">
        <v>14.2894561441256</v>
      </c>
      <c r="Q45" s="7">
        <v>13.906247070120889</v>
      </c>
      <c r="R45" s="7">
        <v>12.772576263828469</v>
      </c>
      <c r="S45" s="156">
        <v>12.036073145454651</v>
      </c>
      <c r="U45" s="58">
        <f>S45-R45</f>
        <v>-0.73650311837381821</v>
      </c>
      <c r="V45" s="126">
        <f>S45/R45-1</f>
        <v>-5.7662847585382759E-2</v>
      </c>
      <c r="W45" s="7" t="s">
        <v>179</v>
      </c>
      <c r="X45" s="156">
        <f>U44</f>
        <v>3.1063792880862806E-2</v>
      </c>
      <c r="AA45" s="156"/>
      <c r="AC45" s="126"/>
    </row>
    <row r="46" spans="3:29">
      <c r="C46" s="7" t="s">
        <v>47</v>
      </c>
      <c r="D46" s="10" t="s">
        <v>816</v>
      </c>
      <c r="E46" s="10" t="s">
        <v>817</v>
      </c>
      <c r="F46" s="58">
        <f t="shared" ref="F46:Q46" si="1">SUM(F43:F45)</f>
        <v>40.460232542854655</v>
      </c>
      <c r="G46" s="58">
        <f t="shared" si="1"/>
        <v>36.914429473455371</v>
      </c>
      <c r="H46" s="58">
        <f t="shared" si="1"/>
        <v>37.002220562716886</v>
      </c>
      <c r="I46" s="58">
        <f t="shared" si="1"/>
        <v>35.854065379556211</v>
      </c>
      <c r="J46" s="58">
        <f t="shared" si="1"/>
        <v>35.194089850849593</v>
      </c>
      <c r="K46" s="58">
        <f t="shared" si="1"/>
        <v>36.860097902027924</v>
      </c>
      <c r="L46" s="58">
        <f t="shared" si="1"/>
        <v>38.370501690498322</v>
      </c>
      <c r="M46" s="58">
        <f t="shared" si="1"/>
        <v>37.025724581587859</v>
      </c>
      <c r="N46" s="58">
        <f t="shared" si="1"/>
        <v>36.750017567917766</v>
      </c>
      <c r="O46" s="58">
        <f t="shared" si="1"/>
        <v>35.133952472748064</v>
      </c>
      <c r="P46" s="58">
        <f t="shared" si="1"/>
        <v>33.055038688059803</v>
      </c>
      <c r="Q46" s="58">
        <f t="shared" si="1"/>
        <v>34.887418581851307</v>
      </c>
      <c r="R46" s="58">
        <f>SUM(R43:R45)</f>
        <v>34.226753974177193</v>
      </c>
      <c r="S46" s="58">
        <f>SUM(S43:S45)</f>
        <v>31.385060076846575</v>
      </c>
      <c r="U46" s="58">
        <f>S46-R46</f>
        <v>-2.8416938973306181</v>
      </c>
      <c r="W46" s="58" t="s">
        <v>820</v>
      </c>
      <c r="X46" s="156">
        <f>ABS(U46)</f>
        <v>2.8416938973306181</v>
      </c>
    </row>
    <row r="48" spans="3:29">
      <c r="P48" s="126"/>
    </row>
    <row r="49" spans="2:39" ht="15" thickBot="1">
      <c r="B49" s="28" t="s">
        <v>831</v>
      </c>
      <c r="C49" s="28" t="s">
        <v>832</v>
      </c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1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</row>
    <row r="50" spans="2:39">
      <c r="P50" s="126"/>
    </row>
    <row r="75" spans="3:7" ht="15" thickBot="1">
      <c r="F75" s="304" t="s">
        <v>829</v>
      </c>
      <c r="G75" s="304"/>
    </row>
    <row r="76" spans="3:7" ht="15" thickBot="1">
      <c r="C76" s="28" t="s">
        <v>830</v>
      </c>
      <c r="D76" s="28" t="s">
        <v>49</v>
      </c>
      <c r="E76" s="28" t="s">
        <v>274</v>
      </c>
      <c r="F76" s="28" t="s">
        <v>485</v>
      </c>
      <c r="G76" s="28" t="s">
        <v>816</v>
      </c>
    </row>
    <row r="77" spans="3:7">
      <c r="C77" s="7" t="s">
        <v>825</v>
      </c>
      <c r="F77" s="156">
        <v>3.0233970135219996</v>
      </c>
    </row>
    <row r="78" spans="3:7">
      <c r="C78" s="7" t="s">
        <v>48</v>
      </c>
      <c r="F78" s="156">
        <v>1.0189141888623734</v>
      </c>
    </row>
    <row r="79" spans="3:7">
      <c r="C79" s="7" t="s">
        <v>499</v>
      </c>
      <c r="F79" s="156">
        <v>7.3613493535151231E-3</v>
      </c>
      <c r="G79" s="156">
        <v>2.135095074217145E-2</v>
      </c>
    </row>
    <row r="80" spans="3:7">
      <c r="C80" s="7" t="s">
        <v>826</v>
      </c>
      <c r="F80" s="156">
        <v>-1.1791639331919903</v>
      </c>
      <c r="G80" s="156">
        <v>-0.41290026696733456</v>
      </c>
    </row>
    <row r="81" spans="3:7">
      <c r="C81" s="7" t="s">
        <v>45</v>
      </c>
      <c r="F81" s="156">
        <v>-1.1557342879973949</v>
      </c>
      <c r="G81" s="156">
        <v>-0.96560047363894186</v>
      </c>
    </row>
    <row r="82" spans="3:7">
      <c r="C82" s="7" t="s">
        <v>41</v>
      </c>
      <c r="F82" s="156">
        <v>-0.84762625888354659</v>
      </c>
      <c r="G82" s="156">
        <v>-0.63231907030754009</v>
      </c>
    </row>
    <row r="83" spans="3:7">
      <c r="C83" s="7" t="s">
        <v>43</v>
      </c>
      <c r="F83" s="156">
        <v>-9.5404839793353013E-2</v>
      </c>
      <c r="G83" s="156">
        <v>-9.701713042339398E-2</v>
      </c>
    </row>
    <row r="84" spans="3:7">
      <c r="C84" s="58" t="s">
        <v>828</v>
      </c>
      <c r="D84" s="58"/>
      <c r="E84" s="58"/>
      <c r="F84" s="279">
        <v>-0.77174323187160354</v>
      </c>
      <c r="G84" s="279">
        <v>2.086485990595039</v>
      </c>
    </row>
    <row r="98" spans="2:39" ht="15" thickBot="1">
      <c r="C98" s="28" t="s">
        <v>833</v>
      </c>
      <c r="D98" s="28" t="s">
        <v>834</v>
      </c>
      <c r="E98" s="28" t="s">
        <v>274</v>
      </c>
      <c r="F98" s="28">
        <v>2021</v>
      </c>
      <c r="G98" s="28">
        <v>2022</v>
      </c>
      <c r="H98" s="28">
        <v>2023</v>
      </c>
      <c r="I98" s="28">
        <v>2024</v>
      </c>
      <c r="J98" s="28">
        <v>2025</v>
      </c>
    </row>
    <row r="99" spans="2:39">
      <c r="C99" s="7" t="s">
        <v>13</v>
      </c>
      <c r="D99" s="7" t="s">
        <v>816</v>
      </c>
      <c r="F99" s="156">
        <v>9.8925867350754899</v>
      </c>
      <c r="G99" s="156">
        <v>9.694424120255988</v>
      </c>
      <c r="H99" s="156">
        <v>7.5581695484183253</v>
      </c>
      <c r="I99" s="156">
        <v>6.9401970896526022</v>
      </c>
      <c r="J99" s="156">
        <f>40-SUM(F99:I99)</f>
        <v>5.9146225065975955</v>
      </c>
      <c r="L99" s="126"/>
      <c r="M99" s="126"/>
      <c r="N99" s="126"/>
      <c r="O99" s="280"/>
      <c r="P99" s="51"/>
      <c r="Q99" s="51"/>
    </row>
    <row r="100" spans="2:39">
      <c r="C100" s="152" t="s">
        <v>837</v>
      </c>
    </row>
    <row r="101" spans="2:39">
      <c r="C101" s="152" t="s">
        <v>836</v>
      </c>
    </row>
    <row r="102" spans="2:39">
      <c r="C102" s="152" t="s">
        <v>835</v>
      </c>
    </row>
    <row r="103" spans="2:39">
      <c r="D103" s="126"/>
    </row>
    <row r="104" spans="2:39" ht="15" thickBot="1">
      <c r="B104" s="28" t="s">
        <v>841</v>
      </c>
      <c r="C104" s="28" t="s">
        <v>839</v>
      </c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1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</row>
    <row r="117" spans="2:39" ht="15" thickBot="1">
      <c r="C117" s="28" t="s">
        <v>840</v>
      </c>
      <c r="D117" s="28" t="s">
        <v>834</v>
      </c>
      <c r="E117" s="28" t="s">
        <v>274</v>
      </c>
      <c r="F117" s="28">
        <v>2021</v>
      </c>
      <c r="G117" s="28">
        <v>2022</v>
      </c>
      <c r="H117" s="28">
        <v>2023</v>
      </c>
      <c r="I117" s="28">
        <v>2024</v>
      </c>
      <c r="J117" s="28">
        <v>2025</v>
      </c>
    </row>
    <row r="118" spans="2:39">
      <c r="C118" s="7" t="s">
        <v>179</v>
      </c>
      <c r="D118" s="7" t="s">
        <v>816</v>
      </c>
      <c r="F118" s="156">
        <v>11.089</v>
      </c>
      <c r="G118" s="156">
        <v>11.76</v>
      </c>
      <c r="H118" s="156">
        <v>11.791</v>
      </c>
      <c r="I118" s="156">
        <v>11.718999999999999</v>
      </c>
      <c r="J118" s="156">
        <f>54-SUM(F118:I118)</f>
        <v>7.6409999999999982</v>
      </c>
    </row>
    <row r="119" spans="2:39">
      <c r="C119" s="152" t="s">
        <v>837</v>
      </c>
    </row>
    <row r="120" spans="2:39">
      <c r="C120" s="152" t="s">
        <v>836</v>
      </c>
    </row>
    <row r="121" spans="2:39">
      <c r="C121" s="152" t="s">
        <v>838</v>
      </c>
    </row>
    <row r="123" spans="2:39" ht="20" thickBot="1">
      <c r="B123" s="155" t="s">
        <v>491</v>
      </c>
      <c r="C123" s="154" t="s">
        <v>810</v>
      </c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</row>
    <row r="124" spans="2:39" ht="15" thickTop="1">
      <c r="B124" s="152"/>
    </row>
    <row r="125" spans="2:39" ht="15" thickBot="1">
      <c r="B125" s="282" t="s">
        <v>860</v>
      </c>
      <c r="C125" s="28" t="s">
        <v>861</v>
      </c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1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</row>
    <row r="126" spans="2:39">
      <c r="B126" s="152"/>
    </row>
    <row r="127" spans="2:39">
      <c r="B127" s="152"/>
    </row>
    <row r="128" spans="2:39">
      <c r="B128" s="152"/>
    </row>
    <row r="129" spans="2:42">
      <c r="B129" s="152"/>
    </row>
    <row r="130" spans="2:42">
      <c r="B130" s="152"/>
    </row>
    <row r="131" spans="2:42">
      <c r="B131" s="152"/>
    </row>
    <row r="132" spans="2:42">
      <c r="B132" s="152"/>
    </row>
    <row r="133" spans="2:42">
      <c r="B133" s="152"/>
    </row>
    <row r="134" spans="2:42">
      <c r="B134" s="152"/>
    </row>
    <row r="135" spans="2:42">
      <c r="B135" s="152"/>
    </row>
    <row r="136" spans="2:42">
      <c r="B136" s="152"/>
    </row>
    <row r="137" spans="2:42">
      <c r="B137" s="152"/>
    </row>
    <row r="138" spans="2:42">
      <c r="B138" s="152"/>
    </row>
    <row r="139" spans="2:42">
      <c r="B139" s="152"/>
    </row>
    <row r="140" spans="2:42">
      <c r="B140" s="152"/>
    </row>
    <row r="141" spans="2:42" ht="15" thickBot="1">
      <c r="C141" s="28" t="s">
        <v>842</v>
      </c>
      <c r="D141" s="28" t="s">
        <v>834</v>
      </c>
      <c r="E141" s="28" t="s">
        <v>274</v>
      </c>
      <c r="F141" s="28">
        <v>2000</v>
      </c>
      <c r="G141" s="28">
        <v>2001</v>
      </c>
      <c r="H141" s="28">
        <v>2002</v>
      </c>
      <c r="I141" s="28">
        <v>2003</v>
      </c>
      <c r="J141" s="28">
        <v>2004</v>
      </c>
      <c r="K141" s="28">
        <v>2005</v>
      </c>
      <c r="L141" s="28">
        <v>2006</v>
      </c>
      <c r="M141" s="28">
        <v>2007</v>
      </c>
      <c r="N141" s="28">
        <v>2008</v>
      </c>
      <c r="O141" s="28">
        <v>2009</v>
      </c>
      <c r="P141" s="28">
        <v>2010</v>
      </c>
      <c r="Q141" s="28">
        <v>2011</v>
      </c>
      <c r="R141" s="28">
        <v>2012</v>
      </c>
      <c r="S141" s="28">
        <v>2013</v>
      </c>
      <c r="T141" s="28">
        <v>2014</v>
      </c>
      <c r="U141" s="28">
        <v>2015</v>
      </c>
      <c r="V141" s="28">
        <v>2016</v>
      </c>
      <c r="W141" s="28">
        <v>2017</v>
      </c>
      <c r="X141" s="28">
        <v>2018</v>
      </c>
      <c r="Y141" s="28">
        <v>2019</v>
      </c>
      <c r="Z141" s="28">
        <v>2020</v>
      </c>
      <c r="AA141" s="28">
        <v>2021</v>
      </c>
      <c r="AB141" s="28">
        <v>2022</v>
      </c>
      <c r="AC141" s="28">
        <v>2023</v>
      </c>
    </row>
    <row r="142" spans="2:42">
      <c r="C142" s="7" t="s">
        <v>486</v>
      </c>
      <c r="D142" s="7" t="s">
        <v>485</v>
      </c>
      <c r="F142" s="7">
        <v>157.70155492667018</v>
      </c>
      <c r="G142" s="7">
        <v>167.29932749976595</v>
      </c>
      <c r="H142" s="7">
        <v>167.23847905888229</v>
      </c>
      <c r="I142" s="7">
        <v>166.49267774881304</v>
      </c>
      <c r="J142" s="7">
        <v>171.31915470537888</v>
      </c>
      <c r="K142" s="7">
        <v>178.06155796489762</v>
      </c>
      <c r="L142" s="7">
        <v>178.17138947972401</v>
      </c>
      <c r="M142" s="7">
        <v>181.21448990271199</v>
      </c>
      <c r="N142" s="7">
        <v>182.95121587591214</v>
      </c>
      <c r="O142" s="7">
        <v>163.29982078521962</v>
      </c>
      <c r="P142" s="7">
        <v>162.86775002691144</v>
      </c>
      <c r="Q142" s="7">
        <v>149.8023469325027</v>
      </c>
      <c r="R142" s="7">
        <v>145.94725760766147</v>
      </c>
      <c r="S142" s="7">
        <v>141.77213505770771</v>
      </c>
      <c r="T142" s="7">
        <v>139.50888579634079</v>
      </c>
      <c r="U142" s="7">
        <v>147.17464484084525</v>
      </c>
      <c r="V142" s="7">
        <v>155.62301262549153</v>
      </c>
      <c r="W142" s="7">
        <v>151.39182941856987</v>
      </c>
      <c r="X142" s="7">
        <v>152.42821303401536</v>
      </c>
      <c r="Y142" s="7">
        <v>148.46614087937363</v>
      </c>
      <c r="Z142" s="7">
        <v>132.86182460819191</v>
      </c>
      <c r="AA142" s="7">
        <v>138.37036973240677</v>
      </c>
      <c r="AB142" s="7">
        <v>143.40137156832301</v>
      </c>
      <c r="AC142" s="7">
        <v>135.50919607641501</v>
      </c>
      <c r="AP142" s="126"/>
    </row>
    <row r="143" spans="2:42">
      <c r="C143" s="7" t="s">
        <v>134</v>
      </c>
      <c r="D143" s="7" t="s">
        <v>485</v>
      </c>
      <c r="F143" s="7">
        <v>2.7338547031560156</v>
      </c>
      <c r="G143" s="7">
        <v>2.7197562836362827</v>
      </c>
      <c r="H143" s="7">
        <v>3.0394208451220761</v>
      </c>
      <c r="I143" s="7">
        <v>2.7479299691912975</v>
      </c>
      <c r="J143" s="7">
        <v>3.3045981959231172</v>
      </c>
      <c r="K143" s="7">
        <v>4.3076587950889271</v>
      </c>
      <c r="L143" s="7">
        <v>5.0038800725303076</v>
      </c>
      <c r="M143" s="7">
        <v>5.672525116660589</v>
      </c>
      <c r="N143" s="7">
        <v>6.8415093519328698</v>
      </c>
      <c r="O143" s="7">
        <v>7.8782014587008211</v>
      </c>
      <c r="P143" s="7">
        <v>7.8896772833456064</v>
      </c>
      <c r="Q143" s="7">
        <v>9.610184822429833</v>
      </c>
      <c r="R143" s="7">
        <v>9.5637001258384355</v>
      </c>
      <c r="S143" s="7">
        <v>10.326492940364448</v>
      </c>
      <c r="T143" s="7">
        <v>11.676911505796552</v>
      </c>
      <c r="U143" s="7">
        <v>13.227995415049969</v>
      </c>
      <c r="V143" s="7">
        <v>13.207911833116535</v>
      </c>
      <c r="W143" s="7">
        <v>15.568778892986508</v>
      </c>
      <c r="X143" s="7">
        <v>17.208256481016043</v>
      </c>
      <c r="Y143" s="7">
        <v>19.137816108418782</v>
      </c>
      <c r="Z143" s="7">
        <v>20.950957198915095</v>
      </c>
      <c r="AA143" s="7">
        <v>19.067626348482246</v>
      </c>
      <c r="AB143" s="7">
        <v>21.43763814105095</v>
      </c>
      <c r="AC143" s="7">
        <v>23.044059553522434</v>
      </c>
    </row>
    <row r="144" spans="2:42">
      <c r="C144" s="7" t="s">
        <v>257</v>
      </c>
      <c r="D144" s="7" t="s">
        <v>485</v>
      </c>
      <c r="F144" s="7">
        <v>9.8017639999999989E-2</v>
      </c>
      <c r="G144" s="7">
        <v>-0.25004499999999996</v>
      </c>
      <c r="H144" s="7">
        <v>0.50309053999999997</v>
      </c>
      <c r="I144" s="7">
        <v>1.16620988</v>
      </c>
      <c r="J144" s="7">
        <v>1.5742833199999997</v>
      </c>
      <c r="K144" s="7">
        <v>2.0445179469999997</v>
      </c>
      <c r="L144" s="7">
        <v>1.7781978637265141</v>
      </c>
      <c r="M144" s="7">
        <v>1.3305894760023402</v>
      </c>
      <c r="N144" s="7">
        <v>0.45029746795722003</v>
      </c>
      <c r="O144" s="7">
        <v>0.91403280231764217</v>
      </c>
      <c r="P144" s="7">
        <v>0.56985622708496808</v>
      </c>
      <c r="Q144" s="7">
        <v>0.65509886270196616</v>
      </c>
      <c r="R144" s="7">
        <v>0.94519113847256775</v>
      </c>
      <c r="S144" s="7">
        <v>2.9564229157718098</v>
      </c>
      <c r="T144" s="7">
        <v>2.9180815216046323</v>
      </c>
      <c r="U144" s="7">
        <v>1.4734643399249896</v>
      </c>
      <c r="V144" s="7">
        <v>6.3172408033578931E-2</v>
      </c>
      <c r="W144" s="7">
        <v>0.63837806376202266</v>
      </c>
      <c r="X144" s="7">
        <v>1.6636985862641653</v>
      </c>
      <c r="Y144" s="7">
        <v>2.334392566097049</v>
      </c>
      <c r="Z144" s="7">
        <v>1.5545194986272797</v>
      </c>
      <c r="AA144" s="7">
        <v>3.2502243302021796</v>
      </c>
      <c r="AB144" s="7">
        <v>1.9775777180108041</v>
      </c>
      <c r="AC144" s="7">
        <v>5.2339979811480397</v>
      </c>
    </row>
    <row r="145" spans="2:2">
      <c r="B145" s="152"/>
    </row>
    <row r="161" spans="3:17" ht="15" thickBot="1">
      <c r="C161" s="28" t="s">
        <v>864</v>
      </c>
      <c r="D161" s="28" t="s">
        <v>834</v>
      </c>
      <c r="E161" s="28" t="s">
        <v>274</v>
      </c>
      <c r="F161" s="28" t="s">
        <v>854</v>
      </c>
      <c r="G161" s="28" t="s">
        <v>855</v>
      </c>
      <c r="H161" s="28" t="s">
        <v>844</v>
      </c>
      <c r="I161" s="28" t="s">
        <v>843</v>
      </c>
      <c r="J161" s="28" t="s">
        <v>853</v>
      </c>
      <c r="K161" s="28" t="s">
        <v>856</v>
      </c>
      <c r="L161" s="28" t="s">
        <v>857</v>
      </c>
      <c r="M161" s="28" t="s">
        <v>848</v>
      </c>
      <c r="N161" s="28" t="s">
        <v>858</v>
      </c>
      <c r="O161" s="28" t="s">
        <v>859</v>
      </c>
      <c r="P161" s="28" t="s">
        <v>847</v>
      </c>
      <c r="Q161" s="28" t="s">
        <v>828</v>
      </c>
    </row>
    <row r="162" spans="3:17">
      <c r="C162" s="7" t="s">
        <v>862</v>
      </c>
      <c r="D162" s="7" t="s">
        <v>485</v>
      </c>
      <c r="F162" s="51">
        <f>M181-M184</f>
        <v>0.64441880210791513</v>
      </c>
      <c r="G162" s="51">
        <f>O181-O184</f>
        <v>0.49790691291714984</v>
      </c>
      <c r="H162" s="51">
        <f>H181-H184</f>
        <v>0.46228097910103294</v>
      </c>
      <c r="I162" s="51">
        <f>G181-G184</f>
        <v>0.24159324745186361</v>
      </c>
      <c r="J162" s="51">
        <f>Q181-Q184</f>
        <v>0.17835934891006688</v>
      </c>
      <c r="K162" s="51">
        <f>N181-N184</f>
        <v>0.11460939931389796</v>
      </c>
      <c r="L162" s="51">
        <f>J181-J184</f>
        <v>2.9677663493579587E-2</v>
      </c>
      <c r="M162" s="145">
        <f>L181-L184</f>
        <v>1.1343392506593108E-3</v>
      </c>
      <c r="N162" s="145">
        <f>P181-P184</f>
        <v>5.2854895714665728E-4</v>
      </c>
      <c r="O162" s="51">
        <f>I181-I184</f>
        <v>-0.54909903539366001</v>
      </c>
      <c r="P162" s="51">
        <f>K181-K184</f>
        <v>-1.498879363816269E-2</v>
      </c>
      <c r="Q162" s="7">
        <f>-1*SUM(F162:P162)</f>
        <v>-1.6064214124714888</v>
      </c>
    </row>
    <row r="177" spans="3:18" ht="15" thickBot="1">
      <c r="C177" s="28" t="s">
        <v>863</v>
      </c>
      <c r="D177" s="28" t="s">
        <v>834</v>
      </c>
      <c r="E177" s="28" t="s">
        <v>274</v>
      </c>
      <c r="F177" s="28" t="s">
        <v>484</v>
      </c>
      <c r="G177" s="28" t="s">
        <v>843</v>
      </c>
      <c r="H177" s="28" t="s">
        <v>844</v>
      </c>
      <c r="I177" s="28" t="s">
        <v>845</v>
      </c>
      <c r="J177" s="28" t="s">
        <v>846</v>
      </c>
      <c r="K177" s="28" t="s">
        <v>847</v>
      </c>
      <c r="L177" s="28" t="s">
        <v>848</v>
      </c>
      <c r="M177" s="28" t="s">
        <v>849</v>
      </c>
      <c r="N177" s="28" t="s">
        <v>850</v>
      </c>
      <c r="O177" s="28" t="s">
        <v>851</v>
      </c>
      <c r="P177" s="28" t="s">
        <v>852</v>
      </c>
      <c r="Q177" s="28" t="s">
        <v>853</v>
      </c>
    </row>
    <row r="178" spans="3:18">
      <c r="C178" s="7">
        <v>2023</v>
      </c>
      <c r="D178" s="7" t="s">
        <v>56</v>
      </c>
      <c r="F178" s="7">
        <v>1981.4324637594527</v>
      </c>
      <c r="G178" s="7">
        <v>81.07662757111072</v>
      </c>
      <c r="H178" s="7">
        <v>1003.6741208633264</v>
      </c>
      <c r="I178" s="7">
        <v>222.91100248948018</v>
      </c>
      <c r="J178" s="7">
        <v>154.24151847983919</v>
      </c>
      <c r="K178" s="7">
        <v>24.492449083832462</v>
      </c>
      <c r="L178" s="7">
        <v>27.635503493176738</v>
      </c>
      <c r="M178" s="7">
        <v>268.52768070767632</v>
      </c>
      <c r="N178" s="7">
        <v>33.294314644608001</v>
      </c>
      <c r="O178" s="7">
        <v>55.597424060347606</v>
      </c>
      <c r="P178" s="7">
        <v>14.100680542736976</v>
      </c>
      <c r="Q178" s="7">
        <v>95.881141823318131</v>
      </c>
    </row>
    <row r="179" spans="3:18">
      <c r="C179" s="7">
        <v>2022</v>
      </c>
      <c r="D179" s="7" t="s">
        <v>56</v>
      </c>
      <c r="F179" s="7">
        <v>1843.3050852150429</v>
      </c>
      <c r="G179" s="7">
        <v>60.30334748066673</v>
      </c>
      <c r="H179" s="7">
        <v>963.92511148232609</v>
      </c>
      <c r="I179" s="7">
        <v>270.12502101000126</v>
      </c>
      <c r="J179" s="7">
        <v>151.68969874694326</v>
      </c>
      <c r="K179" s="7">
        <v>25.781253351946191</v>
      </c>
      <c r="L179" s="7">
        <v>27.537967874031484</v>
      </c>
      <c r="M179" s="7">
        <v>213.11763753416685</v>
      </c>
      <c r="N179" s="7">
        <v>23.439680137823999</v>
      </c>
      <c r="O179" s="7">
        <v>12.785135761366538</v>
      </c>
      <c r="P179" s="7">
        <v>14.055233512887737</v>
      </c>
      <c r="Q179" s="7">
        <v>80.544998322882464</v>
      </c>
    </row>
    <row r="181" spans="3:18">
      <c r="C181" s="7">
        <v>2023</v>
      </c>
      <c r="D181" s="7" t="s">
        <v>485</v>
      </c>
      <c r="F181" s="7">
        <f>SUM(G181:Q181)</f>
        <v>23.04405955352243</v>
      </c>
      <c r="G181" s="7">
        <f t="shared" ref="G181:Q181" si="2">G178*0.01163</f>
        <v>0.94292117865201763</v>
      </c>
      <c r="H181" s="7">
        <f t="shared" si="2"/>
        <v>11.672730025640485</v>
      </c>
      <c r="I181" s="7">
        <f t="shared" si="2"/>
        <v>2.5924549589526547</v>
      </c>
      <c r="J181" s="7">
        <f t="shared" si="2"/>
        <v>1.7938288599205297</v>
      </c>
      <c r="K181" s="7">
        <f t="shared" si="2"/>
        <v>0.28484718284497151</v>
      </c>
      <c r="L181" s="7">
        <f t="shared" si="2"/>
        <v>0.32140090562564544</v>
      </c>
      <c r="M181" s="7">
        <f t="shared" si="2"/>
        <v>3.1229769266302756</v>
      </c>
      <c r="N181" s="7">
        <f t="shared" si="2"/>
        <v>0.38721287931679105</v>
      </c>
      <c r="O181" s="7">
        <f t="shared" si="2"/>
        <v>0.64659804182184266</v>
      </c>
      <c r="P181" s="7">
        <f t="shared" si="2"/>
        <v>0.16399091471203103</v>
      </c>
      <c r="Q181" s="7">
        <f t="shared" si="2"/>
        <v>1.1150976794051899</v>
      </c>
      <c r="R181" s="278"/>
    </row>
    <row r="182" spans="3:18">
      <c r="D182" s="7" t="s">
        <v>120</v>
      </c>
      <c r="G182" s="7">
        <f>G181/$F$181</f>
        <v>4.0918188761922644E-2</v>
      </c>
      <c r="H182" s="7">
        <f t="shared" ref="H182:Q182" si="3">H181/$F$181</f>
        <v>0.50653965715238891</v>
      </c>
      <c r="I182" s="7">
        <f t="shared" si="3"/>
        <v>0.11249992445694672</v>
      </c>
      <c r="J182" s="7">
        <f t="shared" si="3"/>
        <v>7.7843439683626905E-2</v>
      </c>
      <c r="K182" s="7">
        <f t="shared" si="3"/>
        <v>1.2360981023477298E-2</v>
      </c>
      <c r="L182" s="7">
        <f t="shared" si="3"/>
        <v>1.3947234638894919E-2</v>
      </c>
      <c r="M182" s="7">
        <f t="shared" si="3"/>
        <v>0.13552199513183905</v>
      </c>
      <c r="N182" s="7">
        <f t="shared" si="3"/>
        <v>1.6803153906864605E-2</v>
      </c>
      <c r="O182" s="7">
        <f t="shared" si="3"/>
        <v>2.8059207203489721E-2</v>
      </c>
      <c r="P182" s="7">
        <f t="shared" si="3"/>
        <v>7.1164073470277069E-3</v>
      </c>
      <c r="Q182" s="7">
        <f t="shared" si="3"/>
        <v>4.8389810693521669E-2</v>
      </c>
    </row>
    <row r="184" spans="3:18">
      <c r="C184" s="7">
        <v>2022</v>
      </c>
      <c r="D184" s="7" t="s">
        <v>485</v>
      </c>
      <c r="F184" s="7">
        <f>SUM(G184:Q184)</f>
        <v>21.43763814105095</v>
      </c>
      <c r="G184" s="7">
        <f t="shared" ref="G184:Q184" si="4">G179*0.01163</f>
        <v>0.70132793120015402</v>
      </c>
      <c r="H184" s="7">
        <f t="shared" si="4"/>
        <v>11.210449046539452</v>
      </c>
      <c r="I184" s="7">
        <f t="shared" si="4"/>
        <v>3.1415539943463147</v>
      </c>
      <c r="J184" s="7">
        <f t="shared" si="4"/>
        <v>1.7641511964269501</v>
      </c>
      <c r="K184" s="7">
        <f t="shared" si="4"/>
        <v>0.2998359764831342</v>
      </c>
      <c r="L184" s="7">
        <f t="shared" si="4"/>
        <v>0.32026656637498613</v>
      </c>
      <c r="M184" s="7">
        <f t="shared" si="4"/>
        <v>2.4785581245223605</v>
      </c>
      <c r="N184" s="7">
        <f t="shared" si="4"/>
        <v>0.27260348000289308</v>
      </c>
      <c r="O184" s="7">
        <f t="shared" si="4"/>
        <v>0.14869112890469283</v>
      </c>
      <c r="P184" s="7">
        <f t="shared" si="4"/>
        <v>0.16346236575488438</v>
      </c>
      <c r="Q184" s="7">
        <f t="shared" si="4"/>
        <v>0.93673833049512301</v>
      </c>
    </row>
    <row r="185" spans="3:18">
      <c r="D185" s="7" t="s">
        <v>120</v>
      </c>
      <c r="G185" s="7">
        <f t="shared" ref="G185:Q185" si="5">G181/G184-1</f>
        <v>0.34447971726783355</v>
      </c>
      <c r="H185" s="7">
        <f t="shared" si="5"/>
        <v>4.123661569504522E-2</v>
      </c>
      <c r="I185" s="7">
        <f t="shared" si="5"/>
        <v>-0.17478580230734342</v>
      </c>
      <c r="J185" s="7">
        <f t="shared" si="5"/>
        <v>1.6822630369600855E-2</v>
      </c>
      <c r="K185" s="7">
        <f t="shared" si="5"/>
        <v>-4.9989977233455218E-2</v>
      </c>
      <c r="L185" s="7">
        <f t="shared" si="5"/>
        <v>3.5418597186043232E-3</v>
      </c>
      <c r="M185" s="7">
        <f t="shared" si="5"/>
        <v>0.25999745405692276</v>
      </c>
      <c r="N185" s="7">
        <f t="shared" si="5"/>
        <v>0.42042529799209327</v>
      </c>
      <c r="O185" s="7">
        <f t="shared" si="5"/>
        <v>3.3485986459642483</v>
      </c>
      <c r="P185" s="7">
        <f t="shared" si="5"/>
        <v>3.2334596083065659E-3</v>
      </c>
      <c r="Q185" s="7">
        <f t="shared" si="5"/>
        <v>0.19040466596022942</v>
      </c>
    </row>
    <row r="204" spans="3:23" ht="15" thickBot="1">
      <c r="C204" s="28" t="s">
        <v>890</v>
      </c>
      <c r="D204" s="28" t="s">
        <v>834</v>
      </c>
      <c r="E204" s="28" t="s">
        <v>274</v>
      </c>
      <c r="F204" s="28">
        <v>2013</v>
      </c>
      <c r="G204" s="28">
        <v>2014</v>
      </c>
      <c r="H204" s="28">
        <v>2015</v>
      </c>
      <c r="I204" s="28">
        <v>2016</v>
      </c>
      <c r="J204" s="28">
        <v>2017</v>
      </c>
      <c r="K204" s="28">
        <v>2018</v>
      </c>
      <c r="L204" s="28">
        <v>2019</v>
      </c>
      <c r="M204" s="28">
        <v>2020</v>
      </c>
      <c r="N204" s="28">
        <v>2021</v>
      </c>
      <c r="O204" s="28">
        <v>2022</v>
      </c>
      <c r="P204" s="28">
        <v>2023</v>
      </c>
      <c r="Q204" s="28">
        <v>2024</v>
      </c>
      <c r="R204" s="28">
        <v>2025</v>
      </c>
      <c r="S204" s="28">
        <v>2026</v>
      </c>
      <c r="T204" s="28">
        <v>2027</v>
      </c>
      <c r="U204" s="28">
        <v>2028</v>
      </c>
      <c r="V204" s="28">
        <v>2029</v>
      </c>
      <c r="W204" s="28">
        <v>2030</v>
      </c>
    </row>
    <row r="205" spans="3:23">
      <c r="C205" s="7" t="s">
        <v>879</v>
      </c>
      <c r="F205" s="126">
        <v>7.3859575298826738E-2</v>
      </c>
      <c r="G205" s="126">
        <v>8.4926234553098709E-2</v>
      </c>
      <c r="H205" s="126">
        <v>9.0202028532567965E-2</v>
      </c>
      <c r="I205" s="126">
        <v>9.1693162526051392E-2</v>
      </c>
      <c r="J205" s="126">
        <v>0.10544034453272853</v>
      </c>
      <c r="K205" s="126">
        <v>0.10986254180900634</v>
      </c>
      <c r="L205" s="126">
        <v>0.1205512332443109</v>
      </c>
      <c r="M205" s="126">
        <v>0.13658439448347401</v>
      </c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</row>
    <row r="206" spans="3:23">
      <c r="C206" s="7" t="s">
        <v>880</v>
      </c>
      <c r="F206" s="126"/>
      <c r="G206" s="126"/>
      <c r="H206" s="126"/>
      <c r="I206" s="126"/>
      <c r="J206" s="126"/>
      <c r="K206" s="126"/>
      <c r="L206" s="126"/>
      <c r="M206" s="126">
        <v>2.5015605516525985E-2</v>
      </c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</row>
    <row r="207" spans="3:23">
      <c r="C207" s="7" t="s">
        <v>881</v>
      </c>
      <c r="F207" s="126"/>
      <c r="G207" s="126"/>
      <c r="H207" s="126"/>
      <c r="I207" s="126"/>
      <c r="J207" s="126"/>
      <c r="K207" s="126"/>
      <c r="L207" s="126"/>
      <c r="M207" s="126"/>
      <c r="N207" s="126">
        <v>0.13</v>
      </c>
      <c r="O207" s="126">
        <v>0.13070000000000001</v>
      </c>
      <c r="P207" s="126">
        <v>0.1525</v>
      </c>
      <c r="Q207" s="126"/>
      <c r="R207" s="126"/>
      <c r="S207" s="126"/>
      <c r="T207" s="126"/>
      <c r="U207" s="126"/>
      <c r="V207" s="126"/>
      <c r="W207" s="126"/>
    </row>
    <row r="208" spans="3:23">
      <c r="C208" s="7" t="s">
        <v>882</v>
      </c>
      <c r="F208" s="126"/>
      <c r="G208" s="126"/>
      <c r="H208" s="126"/>
      <c r="I208" s="126"/>
      <c r="J208" s="126"/>
      <c r="K208" s="126"/>
      <c r="L208" s="126"/>
      <c r="M208" s="126"/>
      <c r="N208" s="126"/>
      <c r="O208" s="126">
        <v>6.2299999999999994E-2</v>
      </c>
      <c r="P208" s="126"/>
      <c r="Q208" s="126"/>
      <c r="R208" s="126"/>
      <c r="S208" s="126"/>
      <c r="T208" s="126"/>
      <c r="U208" s="126"/>
      <c r="V208" s="126"/>
      <c r="W208" s="126"/>
    </row>
    <row r="209" spans="2:39">
      <c r="C209" s="7" t="s">
        <v>883</v>
      </c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>
        <v>0.27600000000000002</v>
      </c>
      <c r="S209" s="126"/>
      <c r="T209" s="126">
        <v>0.33600000000000002</v>
      </c>
      <c r="U209" s="126"/>
      <c r="V209" s="126"/>
      <c r="W209" s="126">
        <v>0.43</v>
      </c>
    </row>
    <row r="215" spans="2:39" ht="15" thickBot="1">
      <c r="B215" s="282" t="s">
        <v>888</v>
      </c>
      <c r="C215" s="28" t="s">
        <v>884</v>
      </c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1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</row>
    <row r="216" spans="2:39">
      <c r="B216" s="152"/>
    </row>
    <row r="231" spans="3:6" ht="15" thickBot="1">
      <c r="C231" s="28" t="s">
        <v>889</v>
      </c>
      <c r="D231" s="28" t="s">
        <v>834</v>
      </c>
      <c r="E231" s="28" t="s">
        <v>274</v>
      </c>
      <c r="F231" s="281" t="s">
        <v>494</v>
      </c>
    </row>
    <row r="232" spans="3:6">
      <c r="C232" s="7" t="s">
        <v>41</v>
      </c>
      <c r="D232" s="7" t="s">
        <v>485</v>
      </c>
      <c r="F232" s="7">
        <v>1.2691228595249555</v>
      </c>
    </row>
    <row r="233" spans="3:6">
      <c r="C233" s="7" t="s">
        <v>13</v>
      </c>
      <c r="D233" s="7" t="s">
        <v>485</v>
      </c>
      <c r="F233" s="7">
        <v>1.2447320014593295</v>
      </c>
    </row>
    <row r="234" spans="3:6">
      <c r="C234" s="7" t="s">
        <v>48</v>
      </c>
      <c r="D234" s="7" t="s">
        <v>485</v>
      </c>
      <c r="F234" s="7">
        <v>0.8723407222144699</v>
      </c>
    </row>
    <row r="235" spans="3:6">
      <c r="C235" s="7" t="s">
        <v>499</v>
      </c>
      <c r="D235" s="7" t="s">
        <v>485</v>
      </c>
      <c r="F235" s="7">
        <v>0.19106186508011735</v>
      </c>
    </row>
    <row r="236" spans="3:6">
      <c r="C236" s="7" t="s">
        <v>255</v>
      </c>
      <c r="D236" s="7" t="s">
        <v>485</v>
      </c>
      <c r="F236" s="7">
        <v>-1.6903592562144922</v>
      </c>
    </row>
    <row r="237" spans="3:6">
      <c r="C237" s="7" t="s">
        <v>45</v>
      </c>
      <c r="D237" s="7" t="s">
        <v>485</v>
      </c>
      <c r="F237" s="7">
        <v>-0.53390460904977965</v>
      </c>
    </row>
    <row r="238" spans="3:6">
      <c r="C238" s="7" t="s">
        <v>43</v>
      </c>
      <c r="D238" s="7" t="s">
        <v>485</v>
      </c>
      <c r="F238" s="7">
        <v>-0.24186518534513213</v>
      </c>
    </row>
    <row r="239" spans="3:6">
      <c r="C239" s="7" t="s">
        <v>828</v>
      </c>
      <c r="D239" s="7" t="s">
        <v>485</v>
      </c>
      <c r="F239" s="7">
        <v>1.1111283976694892</v>
      </c>
    </row>
    <row r="258" spans="3:11" ht="15" thickBot="1">
      <c r="C258" s="28" t="s">
        <v>891</v>
      </c>
      <c r="D258" s="28" t="s">
        <v>834</v>
      </c>
      <c r="E258" s="28" t="s">
        <v>274</v>
      </c>
      <c r="F258" s="28">
        <v>2022</v>
      </c>
      <c r="G258" s="28">
        <v>2023</v>
      </c>
      <c r="H258" s="28"/>
    </row>
    <row r="259" spans="3:11">
      <c r="C259" s="7" t="s">
        <v>41</v>
      </c>
      <c r="D259" s="7" t="s">
        <v>485</v>
      </c>
      <c r="F259" s="7">
        <v>77.019441331438671</v>
      </c>
      <c r="G259" s="7">
        <v>78.288564190963626</v>
      </c>
      <c r="H259" s="126">
        <f t="shared" ref="H259:H265" si="6">G259/$G$266</f>
        <v>0.55616393407071618</v>
      </c>
      <c r="K259" s="51"/>
    </row>
    <row r="260" spans="3:11">
      <c r="C260" s="7" t="s">
        <v>255</v>
      </c>
      <c r="D260" s="7" t="s">
        <v>485</v>
      </c>
      <c r="F260" s="7">
        <v>20.992103364986743</v>
      </c>
      <c r="G260" s="7">
        <v>19.301744108772251</v>
      </c>
      <c r="H260" s="126">
        <f t="shared" si="6"/>
        <v>0.13712007684514557</v>
      </c>
      <c r="K260" s="51"/>
    </row>
    <row r="261" spans="3:11">
      <c r="C261" s="7" t="s">
        <v>13</v>
      </c>
      <c r="D261" s="7" t="s">
        <v>485</v>
      </c>
      <c r="F261" s="7">
        <v>30.326652657418524</v>
      </c>
      <c r="G261" s="7">
        <v>31.571384658877854</v>
      </c>
      <c r="H261" s="126">
        <f t="shared" si="6"/>
        <v>0.22428391269395737</v>
      </c>
      <c r="K261" s="51"/>
    </row>
    <row r="262" spans="3:11">
      <c r="C262" s="7" t="s">
        <v>48</v>
      </c>
      <c r="D262" s="7" t="s">
        <v>485</v>
      </c>
      <c r="F262" s="7">
        <v>6.5000821185035544</v>
      </c>
      <c r="G262" s="7">
        <v>7.3724228407180243</v>
      </c>
      <c r="H262" s="126">
        <f t="shared" si="6"/>
        <v>5.2373877757229473E-2</v>
      </c>
      <c r="K262" s="51"/>
    </row>
    <row r="263" spans="3:11">
      <c r="C263" s="7" t="s">
        <v>45</v>
      </c>
      <c r="D263" s="7" t="s">
        <v>485</v>
      </c>
      <c r="F263" s="7">
        <v>2.2695258449511067</v>
      </c>
      <c r="G263" s="7">
        <v>1.735621235901327</v>
      </c>
      <c r="H263" s="126">
        <f t="shared" si="6"/>
        <v>1.2329897023797737E-2</v>
      </c>
      <c r="K263" s="51"/>
    </row>
    <row r="264" spans="3:11">
      <c r="C264" s="7" t="s">
        <v>43</v>
      </c>
      <c r="D264" s="7" t="s">
        <v>485</v>
      </c>
      <c r="F264" s="7">
        <v>1.867404773970057</v>
      </c>
      <c r="G264" s="7">
        <v>1.6255395886249249</v>
      </c>
      <c r="H264" s="126">
        <f t="shared" si="6"/>
        <v>1.1547874225820617E-2</v>
      </c>
      <c r="K264" s="51"/>
    </row>
    <row r="265" spans="3:11">
      <c r="C265" s="7" t="s">
        <v>827</v>
      </c>
      <c r="D265" s="7" t="s">
        <v>485</v>
      </c>
      <c r="F265" s="7">
        <v>0.67892764032735542</v>
      </c>
      <c r="G265" s="7">
        <v>0.86998950540747277</v>
      </c>
      <c r="H265" s="126">
        <f t="shared" si="6"/>
        <v>6.1804273833330221E-3</v>
      </c>
      <c r="K265" s="51"/>
    </row>
    <row r="266" spans="3:11">
      <c r="C266" s="58" t="s">
        <v>47</v>
      </c>
      <c r="D266" s="58" t="s">
        <v>485</v>
      </c>
      <c r="E266" s="58"/>
      <c r="F266" s="58">
        <v>139.65413773159599</v>
      </c>
      <c r="G266" s="58">
        <v>140.76526612926548</v>
      </c>
      <c r="H266" s="58"/>
      <c r="K266" s="51"/>
    </row>
    <row r="267" spans="3:11">
      <c r="H267" s="126"/>
    </row>
    <row r="283" spans="3:6" ht="15" thickBot="1">
      <c r="C283" s="28" t="s">
        <v>892</v>
      </c>
      <c r="D283" s="28" t="s">
        <v>834</v>
      </c>
      <c r="E283" s="28" t="s">
        <v>274</v>
      </c>
      <c r="F283" s="281" t="s">
        <v>494</v>
      </c>
    </row>
    <row r="284" spans="3:6">
      <c r="C284" s="7" t="s">
        <v>179</v>
      </c>
      <c r="D284" s="7" t="s">
        <v>485</v>
      </c>
      <c r="F284" s="51">
        <v>2.6097622455041005</v>
      </c>
    </row>
    <row r="285" spans="3:6">
      <c r="C285" s="7" t="s">
        <v>501</v>
      </c>
      <c r="D285" s="7" t="s">
        <v>485</v>
      </c>
      <c r="F285" s="51">
        <v>1.0720438042177101</v>
      </c>
    </row>
    <row r="286" spans="3:6">
      <c r="C286" s="7" t="s">
        <v>180</v>
      </c>
      <c r="D286" s="7" t="s">
        <v>485</v>
      </c>
      <c r="F286" s="51">
        <v>-1.4366166841120531</v>
      </c>
    </row>
    <row r="287" spans="3:6">
      <c r="C287" s="7" t="s">
        <v>178</v>
      </c>
      <c r="D287" s="7" t="s">
        <v>485</v>
      </c>
      <c r="F287" s="51">
        <v>-0.77558933784482065</v>
      </c>
    </row>
    <row r="288" spans="3:6">
      <c r="C288" s="7" t="s">
        <v>502</v>
      </c>
      <c r="D288" s="7" t="s">
        <v>485</v>
      </c>
      <c r="F288" s="51">
        <v>-0.2988345899276843</v>
      </c>
    </row>
    <row r="289" spans="3:33">
      <c r="C289" s="7" t="s">
        <v>885</v>
      </c>
      <c r="D289" s="7" t="s">
        <v>485</v>
      </c>
      <c r="F289" s="51">
        <v>-5.9637040167771715E-2</v>
      </c>
    </row>
    <row r="290" spans="3:33">
      <c r="C290" s="7" t="s">
        <v>828</v>
      </c>
      <c r="D290" s="7" t="s">
        <v>485</v>
      </c>
      <c r="F290" s="51">
        <v>1.1111283976694808</v>
      </c>
    </row>
    <row r="292" spans="3:33">
      <c r="AE292" s="126"/>
    </row>
    <row r="296" spans="3:33">
      <c r="AE296" s="126"/>
    </row>
    <row r="304" spans="3:33">
      <c r="AG304" s="126"/>
    </row>
    <row r="307" spans="3:33" ht="15" thickBot="1">
      <c r="C307" s="28" t="s">
        <v>892</v>
      </c>
      <c r="D307" s="28" t="s">
        <v>834</v>
      </c>
      <c r="E307" s="28" t="s">
        <v>274</v>
      </c>
      <c r="F307" s="294">
        <v>2023</v>
      </c>
      <c r="G307" s="294" t="s">
        <v>893</v>
      </c>
      <c r="AG307" s="35"/>
    </row>
    <row r="308" spans="3:33">
      <c r="C308" s="7" t="s">
        <v>178</v>
      </c>
      <c r="D308" s="7" t="s">
        <v>485</v>
      </c>
      <c r="F308" s="7">
        <v>24.01415806147406</v>
      </c>
      <c r="G308" s="126">
        <f t="shared" ref="G308:G314" si="7">F308/$F$315</f>
        <v>0.17059718438937721</v>
      </c>
    </row>
    <row r="309" spans="3:33">
      <c r="C309" s="7" t="s">
        <v>179</v>
      </c>
      <c r="D309" s="7" t="s">
        <v>485</v>
      </c>
      <c r="F309" s="7">
        <v>61.138983092438878</v>
      </c>
      <c r="G309" s="126">
        <f t="shared" si="7"/>
        <v>0.43433287751748806</v>
      </c>
    </row>
    <row r="310" spans="3:33">
      <c r="C310" s="7" t="s">
        <v>180</v>
      </c>
      <c r="D310" s="7" t="s">
        <v>485</v>
      </c>
      <c r="F310" s="7">
        <v>29.644306827035514</v>
      </c>
      <c r="G310" s="126">
        <f t="shared" si="7"/>
        <v>0.21059390318498736</v>
      </c>
    </row>
    <row r="311" spans="3:33">
      <c r="C311" s="7" t="s">
        <v>886</v>
      </c>
      <c r="D311" s="7" t="s">
        <v>485</v>
      </c>
      <c r="F311" s="7">
        <v>16.512224930725957</v>
      </c>
      <c r="G311" s="126">
        <f t="shared" si="7"/>
        <v>0.11730326226615231</v>
      </c>
    </row>
    <row r="312" spans="3:33">
      <c r="C312" s="7" t="s">
        <v>887</v>
      </c>
      <c r="D312" s="7" t="s">
        <v>485</v>
      </c>
      <c r="F312" s="7">
        <v>6.0672029114815906</v>
      </c>
      <c r="G312" s="126">
        <f t="shared" si="7"/>
        <v>4.3101562468613859E-2</v>
      </c>
    </row>
    <row r="313" spans="3:33">
      <c r="C313" s="7" t="s">
        <v>500</v>
      </c>
      <c r="D313" s="7" t="s">
        <v>485</v>
      </c>
      <c r="F313" s="7">
        <v>3.1598748682836342</v>
      </c>
      <c r="G313" s="126">
        <f t="shared" si="7"/>
        <v>2.2447830741014651E-2</v>
      </c>
    </row>
    <row r="314" spans="3:33">
      <c r="C314" s="7" t="s">
        <v>183</v>
      </c>
      <c r="D314" s="7" t="s">
        <v>485</v>
      </c>
      <c r="F314" s="7">
        <v>0.22851543782586642</v>
      </c>
      <c r="G314" s="126">
        <f t="shared" si="7"/>
        <v>1.6233794323666428E-3</v>
      </c>
    </row>
    <row r="315" spans="3:33" s="58" customFormat="1">
      <c r="C315" s="58" t="s">
        <v>47</v>
      </c>
      <c r="D315" s="58" t="s">
        <v>485</v>
      </c>
      <c r="F315" s="58">
        <f>SUM(F308:F314)</f>
        <v>140.76526612926548</v>
      </c>
    </row>
    <row r="332" spans="3:36" ht="15" thickBot="1">
      <c r="C332" s="28" t="s">
        <v>897</v>
      </c>
      <c r="D332" s="28" t="s">
        <v>834</v>
      </c>
      <c r="E332" s="28" t="s">
        <v>274</v>
      </c>
      <c r="F332" s="28">
        <v>2000</v>
      </c>
      <c r="G332" s="28">
        <v>2001</v>
      </c>
      <c r="H332" s="28">
        <v>2002</v>
      </c>
      <c r="I332" s="28">
        <v>2003</v>
      </c>
      <c r="J332" s="28">
        <v>2004</v>
      </c>
      <c r="K332" s="28">
        <v>2005</v>
      </c>
      <c r="L332" s="28">
        <v>2006</v>
      </c>
      <c r="M332" s="28">
        <v>2007</v>
      </c>
      <c r="N332" s="28">
        <v>2008</v>
      </c>
      <c r="O332" s="28">
        <v>2009</v>
      </c>
      <c r="P332" s="28">
        <v>2010</v>
      </c>
      <c r="Q332" s="28">
        <v>2011</v>
      </c>
      <c r="R332" s="28">
        <v>2012</v>
      </c>
      <c r="S332" s="28">
        <v>2013</v>
      </c>
      <c r="T332" s="28">
        <v>2014</v>
      </c>
      <c r="U332" s="28">
        <v>2015</v>
      </c>
      <c r="V332" s="28">
        <v>2016</v>
      </c>
      <c r="W332" s="28">
        <v>2017</v>
      </c>
      <c r="X332" s="28">
        <v>2018</v>
      </c>
      <c r="Y332" s="28">
        <v>2019</v>
      </c>
      <c r="Z332" s="28">
        <v>2020</v>
      </c>
      <c r="AA332" s="28">
        <v>2021</v>
      </c>
      <c r="AB332" s="28">
        <v>2022</v>
      </c>
      <c r="AC332" s="28">
        <v>2023</v>
      </c>
      <c r="AD332" s="28">
        <v>2024</v>
      </c>
      <c r="AE332" s="28">
        <v>2025</v>
      </c>
      <c r="AF332" s="28">
        <v>2026</v>
      </c>
      <c r="AG332" s="28">
        <v>2027</v>
      </c>
      <c r="AH332" s="28">
        <v>2028</v>
      </c>
      <c r="AI332" s="28">
        <v>2029</v>
      </c>
      <c r="AJ332" s="28">
        <v>2030</v>
      </c>
    </row>
    <row r="333" spans="3:36">
      <c r="C333" s="7" t="s">
        <v>894</v>
      </c>
      <c r="D333" s="7" t="s">
        <v>485</v>
      </c>
      <c r="F333" s="7">
        <v>125.76618809307827</v>
      </c>
      <c r="G333" s="7">
        <v>130.97344081982476</v>
      </c>
      <c r="H333" s="7">
        <v>131.51508190662949</v>
      </c>
      <c r="I333" s="7">
        <v>135.25018762042026</v>
      </c>
      <c r="J333" s="7">
        <v>138.48818626573515</v>
      </c>
      <c r="K333" s="7">
        <v>146.5624506449889</v>
      </c>
      <c r="L333" s="7">
        <v>150.46563240099937</v>
      </c>
      <c r="M333" s="7">
        <v>152.60492665668929</v>
      </c>
      <c r="N333" s="7">
        <v>153.23521857075815</v>
      </c>
      <c r="O333" s="7">
        <v>139.11263435015178</v>
      </c>
      <c r="P333" s="7">
        <v>138.03267616548237</v>
      </c>
      <c r="Q333" s="7">
        <v>128.68348703946509</v>
      </c>
      <c r="R333" s="7">
        <v>124.5059531103052</v>
      </c>
      <c r="S333" s="7">
        <v>126.61952571983184</v>
      </c>
      <c r="T333" s="7">
        <v>126.20675622034192</v>
      </c>
      <c r="U333" s="7">
        <v>132.42233735534944</v>
      </c>
      <c r="V333" s="7">
        <v>136.85620175263125</v>
      </c>
      <c r="W333" s="7">
        <v>137.82267078339507</v>
      </c>
      <c r="X333" s="7">
        <v>144.14967366923693</v>
      </c>
      <c r="Y333" s="7">
        <v>143.9990026982307</v>
      </c>
      <c r="Z333" s="7">
        <v>130.091841912181</v>
      </c>
      <c r="AA333" s="7">
        <v>132.98052674059397</v>
      </c>
      <c r="AB333" s="7">
        <v>138.71739940110092</v>
      </c>
      <c r="AC333" s="7">
        <v>139.72224842192028</v>
      </c>
    </row>
    <row r="334" spans="3:36">
      <c r="C334" s="7" t="s">
        <v>895</v>
      </c>
      <c r="D334" s="7" t="s">
        <v>485</v>
      </c>
      <c r="G334" s="7">
        <v>5.5544879999999989E-4</v>
      </c>
      <c r="H334" s="7">
        <v>5.1533276136063472E-3</v>
      </c>
      <c r="I334" s="7">
        <v>1.4614340332514275E-2</v>
      </c>
      <c r="J334" s="7">
        <v>2.6703135845659799E-2</v>
      </c>
      <c r="K334" s="7">
        <v>4.92882639830136E-2</v>
      </c>
      <c r="L334" s="7">
        <v>7.8552264813064043E-2</v>
      </c>
      <c r="M334" s="7">
        <v>0.11444710297782007</v>
      </c>
      <c r="N334" s="7">
        <v>0.155152561917829</v>
      </c>
      <c r="O334" s="7">
        <v>0.16829901400202352</v>
      </c>
      <c r="P334" s="7">
        <v>0.18260274462408668</v>
      </c>
      <c r="Q334" s="7">
        <v>0.20069824310060871</v>
      </c>
      <c r="R334" s="7">
        <v>0.21809139141872769</v>
      </c>
      <c r="S334" s="7">
        <v>0.23687301629538499</v>
      </c>
      <c r="T334" s="7">
        <v>0.2657086991093156</v>
      </c>
      <c r="U334" s="7">
        <v>0.31408223063982171</v>
      </c>
      <c r="V334" s="7">
        <v>0.37567108370070185</v>
      </c>
      <c r="W334" s="7">
        <v>0.44347260634654218</v>
      </c>
      <c r="X334" s="7">
        <v>0.47135408253530592</v>
      </c>
      <c r="Y334" s="7">
        <v>0.55099840455446092</v>
      </c>
      <c r="Z334" s="7">
        <v>0.64588451408291725</v>
      </c>
      <c r="AA334" s="7">
        <v>0.75419316970490269</v>
      </c>
      <c r="AB334" s="7">
        <v>0.93673833049512301</v>
      </c>
      <c r="AC334" s="7">
        <v>1.1150976794051897</v>
      </c>
    </row>
    <row r="335" spans="3:36">
      <c r="C335" s="7" t="s">
        <v>896</v>
      </c>
      <c r="D335" s="7" t="s">
        <v>485</v>
      </c>
      <c r="AJ335" s="7">
        <v>121.54513</v>
      </c>
    </row>
    <row r="337" spans="2:39" ht="20" thickBot="1">
      <c r="B337" s="155" t="s">
        <v>492</v>
      </c>
      <c r="C337" s="154" t="s">
        <v>811</v>
      </c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</row>
    <row r="338" spans="2:39" ht="15" thickTop="1"/>
    <row r="339" spans="2:39" ht="15" thickBot="1">
      <c r="B339" s="282" t="s">
        <v>899</v>
      </c>
      <c r="C339" s="28" t="s">
        <v>898</v>
      </c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1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</row>
    <row r="352" spans="2:39" ht="15" thickBot="1">
      <c r="C352" s="28" t="s">
        <v>926</v>
      </c>
      <c r="D352" s="28" t="s">
        <v>834</v>
      </c>
      <c r="E352" s="28" t="s">
        <v>274</v>
      </c>
      <c r="F352" s="28" t="s">
        <v>494</v>
      </c>
    </row>
    <row r="353" spans="3:6">
      <c r="C353" s="7" t="s">
        <v>924</v>
      </c>
      <c r="D353" s="7" t="s">
        <v>485</v>
      </c>
      <c r="F353" s="7">
        <v>1.5169378536987563</v>
      </c>
    </row>
    <row r="354" spans="3:6">
      <c r="C354" s="7" t="s">
        <v>915</v>
      </c>
      <c r="D354" s="7" t="s">
        <v>485</v>
      </c>
      <c r="F354" s="7">
        <v>1.1594648795165812</v>
      </c>
    </row>
    <row r="355" spans="3:6">
      <c r="C355" s="7" t="s">
        <v>554</v>
      </c>
      <c r="D355" s="7" t="s">
        <v>485</v>
      </c>
      <c r="F355" s="7">
        <v>0.15456638261585706</v>
      </c>
    </row>
    <row r="356" spans="3:6">
      <c r="C356" s="7" t="s">
        <v>925</v>
      </c>
      <c r="D356" s="7" t="s">
        <v>485</v>
      </c>
      <c r="E356" s="7" t="s">
        <v>927</v>
      </c>
      <c r="F356" s="7">
        <v>2.2107229669288013E-2</v>
      </c>
    </row>
    <row r="357" spans="3:6">
      <c r="C357" s="7" t="s">
        <v>558</v>
      </c>
      <c r="D357" s="7" t="s">
        <v>485</v>
      </c>
      <c r="F357" s="7">
        <v>-0.24331409999638637</v>
      </c>
    </row>
    <row r="358" spans="3:6">
      <c r="C358" s="7" t="s">
        <v>828</v>
      </c>
      <c r="D358" s="7" t="s">
        <v>485</v>
      </c>
      <c r="F358" s="7">
        <v>2.6097622455040965</v>
      </c>
    </row>
    <row r="378" spans="3:24" ht="15" thickBot="1">
      <c r="C378" s="28" t="s">
        <v>928</v>
      </c>
      <c r="D378" s="28" t="s">
        <v>834</v>
      </c>
      <c r="E378" s="28" t="s">
        <v>274</v>
      </c>
      <c r="F378" s="28">
        <v>2023</v>
      </c>
      <c r="G378" s="28" t="s">
        <v>893</v>
      </c>
      <c r="X378" s="126"/>
    </row>
    <row r="379" spans="3:24">
      <c r="C379" s="7" t="s">
        <v>915</v>
      </c>
      <c r="D379" s="7" t="s">
        <v>485</v>
      </c>
      <c r="F379" s="7">
        <v>24.399556538992734</v>
      </c>
      <c r="G379" s="126">
        <f>F379/F$388</f>
        <v>0.3990834538759323</v>
      </c>
      <c r="X379" s="126"/>
    </row>
    <row r="380" spans="3:24">
      <c r="C380" s="7" t="s">
        <v>916</v>
      </c>
      <c r="D380" s="7" t="s">
        <v>485</v>
      </c>
      <c r="F380" s="7">
        <v>13.366009005824786</v>
      </c>
      <c r="G380" s="126">
        <f t="shared" ref="G380:G387" si="8">F380/F$388</f>
        <v>0.2186168027298736</v>
      </c>
    </row>
    <row r="381" spans="3:24">
      <c r="C381" s="7" t="s">
        <v>918</v>
      </c>
      <c r="D381" s="7" t="s">
        <v>485</v>
      </c>
      <c r="F381" s="7">
        <v>9.3221742730738999</v>
      </c>
      <c r="G381" s="126">
        <f t="shared" si="8"/>
        <v>0.15247512800432533</v>
      </c>
    </row>
    <row r="382" spans="3:24">
      <c r="C382" s="7" t="s">
        <v>920</v>
      </c>
      <c r="D382" s="7" t="s">
        <v>485</v>
      </c>
      <c r="F382" s="7">
        <v>5.4075935500557692</v>
      </c>
      <c r="G382" s="126">
        <f t="shared" si="8"/>
        <v>8.8447554678490109E-2</v>
      </c>
    </row>
    <row r="383" spans="3:24">
      <c r="C383" s="7" t="s">
        <v>921</v>
      </c>
      <c r="D383" s="7" t="s">
        <v>485</v>
      </c>
      <c r="F383" s="7">
        <v>3.4859775717952339</v>
      </c>
      <c r="G383" s="126">
        <f t="shared" si="8"/>
        <v>5.7017264525394906E-2</v>
      </c>
    </row>
    <row r="384" spans="3:24">
      <c r="C384" s="7" t="s">
        <v>922</v>
      </c>
      <c r="D384" s="7" t="s">
        <v>485</v>
      </c>
      <c r="F384" s="7">
        <v>2.0454176838573241</v>
      </c>
      <c r="G384" s="126">
        <f t="shared" si="8"/>
        <v>3.3455212703894045E-2</v>
      </c>
    </row>
    <row r="385" spans="2:39">
      <c r="C385" s="7" t="s">
        <v>923</v>
      </c>
      <c r="D385" s="7" t="s">
        <v>485</v>
      </c>
      <c r="F385" s="7">
        <v>1.5171289128878966</v>
      </c>
      <c r="G385" s="126">
        <f t="shared" si="8"/>
        <v>2.4814428309906281E-2</v>
      </c>
    </row>
    <row r="386" spans="2:39">
      <c r="C386" s="7" t="s">
        <v>191</v>
      </c>
      <c r="D386" s="7" t="s">
        <v>485</v>
      </c>
      <c r="E386" s="7" t="s">
        <v>927</v>
      </c>
      <c r="F386" s="7">
        <v>1.0756308045159761</v>
      </c>
      <c r="G386" s="126">
        <f t="shared" si="8"/>
        <v>1.7593207314058199E-2</v>
      </c>
    </row>
    <row r="387" spans="2:39">
      <c r="C387" s="7" t="s">
        <v>188</v>
      </c>
      <c r="D387" s="7" t="s">
        <v>485</v>
      </c>
      <c r="F387" s="7">
        <v>0.51949475143525214</v>
      </c>
      <c r="G387" s="126">
        <f t="shared" si="8"/>
        <v>8.4969478581252145E-3</v>
      </c>
    </row>
    <row r="388" spans="2:39" s="58" customFormat="1">
      <c r="C388" s="58" t="s">
        <v>47</v>
      </c>
      <c r="D388" s="58" t="s">
        <v>485</v>
      </c>
      <c r="F388" s="58">
        <f>SUM(F379:F387)</f>
        <v>61.13898309243887</v>
      </c>
      <c r="G388" s="295">
        <f>SUM(G379:G387)</f>
        <v>1</v>
      </c>
    </row>
    <row r="390" spans="2:39">
      <c r="C390" s="7" t="s">
        <v>683</v>
      </c>
      <c r="D390" s="7" t="s">
        <v>485</v>
      </c>
      <c r="F390" s="51">
        <f>SUM(F379,F381,F382,F383,F384,F385)</f>
        <v>46.177848530662857</v>
      </c>
    </row>
    <row r="391" spans="2:39">
      <c r="C391" s="7" t="s">
        <v>917</v>
      </c>
      <c r="D391" s="7" t="s">
        <v>485</v>
      </c>
      <c r="F391" s="51">
        <f>F380</f>
        <v>13.366009005824786</v>
      </c>
    </row>
    <row r="392" spans="2:39">
      <c r="C392" s="7" t="s">
        <v>919</v>
      </c>
      <c r="D392" s="7" t="s">
        <v>485</v>
      </c>
      <c r="E392" s="7" t="s">
        <v>927</v>
      </c>
      <c r="F392" s="51">
        <f>F386</f>
        <v>1.0756308045159761</v>
      </c>
    </row>
    <row r="393" spans="2:39">
      <c r="C393" s="7" t="s">
        <v>188</v>
      </c>
      <c r="D393" s="7" t="s">
        <v>485</v>
      </c>
      <c r="F393" s="51">
        <f>F387</f>
        <v>0.51949475143525214</v>
      </c>
    </row>
    <row r="394" spans="2:39">
      <c r="F394" s="51"/>
    </row>
    <row r="395" spans="2:39" ht="15" thickBot="1">
      <c r="B395" s="282" t="s">
        <v>900</v>
      </c>
      <c r="C395" s="28" t="s">
        <v>901</v>
      </c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1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</row>
    <row r="396" spans="2:39">
      <c r="F396" s="51"/>
    </row>
    <row r="397" spans="2:39">
      <c r="F397" s="51"/>
    </row>
    <row r="398" spans="2:39">
      <c r="F398" s="51"/>
    </row>
    <row r="399" spans="2:39">
      <c r="F399" s="51"/>
    </row>
    <row r="400" spans="2:39">
      <c r="F400" s="51"/>
    </row>
    <row r="401" spans="3:7">
      <c r="F401" s="51"/>
    </row>
    <row r="402" spans="3:7">
      <c r="F402" s="51"/>
    </row>
    <row r="403" spans="3:7">
      <c r="F403" s="51"/>
    </row>
    <row r="404" spans="3:7">
      <c r="F404" s="51"/>
    </row>
    <row r="410" spans="3:7" ht="15" thickBot="1">
      <c r="C410" s="28" t="s">
        <v>928</v>
      </c>
      <c r="D410" s="28" t="s">
        <v>834</v>
      </c>
      <c r="E410" s="28" t="s">
        <v>274</v>
      </c>
      <c r="F410" s="28">
        <v>2023</v>
      </c>
      <c r="G410" s="28" t="s">
        <v>893</v>
      </c>
    </row>
    <row r="411" spans="3:7">
      <c r="C411" s="120" t="s">
        <v>448</v>
      </c>
      <c r="D411" s="120" t="s">
        <v>485</v>
      </c>
      <c r="E411" s="120"/>
      <c r="F411" s="7">
        <v>35.097760472637297</v>
      </c>
      <c r="G411" s="126">
        <f t="shared" ref="G411:G417" si="9">F411/F$418</f>
        <v>0.57406516591176149</v>
      </c>
    </row>
    <row r="412" spans="3:7">
      <c r="C412" s="7" t="s">
        <v>572</v>
      </c>
      <c r="D412" s="120" t="s">
        <v>485</v>
      </c>
      <c r="F412" s="7">
        <v>13.358797630491454</v>
      </c>
      <c r="G412" s="126">
        <f t="shared" si="9"/>
        <v>0.21849885220193582</v>
      </c>
    </row>
    <row r="413" spans="3:7">
      <c r="C413" s="7" t="s">
        <v>447</v>
      </c>
      <c r="D413" s="120" t="s">
        <v>485</v>
      </c>
      <c r="F413" s="7">
        <v>8.6466667610006649</v>
      </c>
      <c r="G413" s="126">
        <f t="shared" si="9"/>
        <v>0.14142640789310099</v>
      </c>
    </row>
    <row r="414" spans="3:7">
      <c r="C414" s="7" t="s">
        <v>914</v>
      </c>
      <c r="D414" s="120" t="s">
        <v>485</v>
      </c>
      <c r="F414" s="7">
        <v>3.5104119569169971</v>
      </c>
      <c r="G414" s="126">
        <f t="shared" si="9"/>
        <v>5.7416917641718739E-2</v>
      </c>
    </row>
    <row r="415" spans="3:7">
      <c r="C415" s="7" t="s">
        <v>13</v>
      </c>
      <c r="D415" s="120" t="s">
        <v>485</v>
      </c>
      <c r="F415" s="7">
        <v>0.3287527242022425</v>
      </c>
      <c r="G415" s="126">
        <f t="shared" si="9"/>
        <v>5.3771375900247796E-3</v>
      </c>
    </row>
    <row r="416" spans="3:7">
      <c r="C416" s="7" t="s">
        <v>39</v>
      </c>
      <c r="D416" s="120" t="s">
        <v>485</v>
      </c>
      <c r="F416" s="7">
        <v>0.17838509325914439</v>
      </c>
      <c r="G416" s="126">
        <f t="shared" si="9"/>
        <v>2.9176980747199488E-3</v>
      </c>
    </row>
    <row r="417" spans="3:7">
      <c r="C417" s="7" t="s">
        <v>163</v>
      </c>
      <c r="D417" s="120" t="s">
        <v>485</v>
      </c>
      <c r="F417" s="7">
        <v>1.8208453931070498E-2</v>
      </c>
      <c r="G417" s="126">
        <f t="shared" si="9"/>
        <v>2.9782068673828431E-4</v>
      </c>
    </row>
    <row r="418" spans="3:7" s="58" customFormat="1">
      <c r="C418" s="58" t="s">
        <v>47</v>
      </c>
      <c r="D418" s="58" t="s">
        <v>485</v>
      </c>
      <c r="F418" s="58">
        <f>SUM(F411:F417)</f>
        <v>61.13898309243887</v>
      </c>
      <c r="G418" s="295">
        <f>SUM(G411:G417)</f>
        <v>1</v>
      </c>
    </row>
    <row r="420" spans="3:7">
      <c r="C420" s="7" t="s">
        <v>486</v>
      </c>
      <c r="D420" s="120" t="s">
        <v>485</v>
      </c>
      <c r="F420" s="51">
        <f>(SUM(F411,F412,F413,F416,F417)+(1-'Section 8'!$AM$504)*F415)</f>
        <v>57.495661771692681</v>
      </c>
    </row>
    <row r="421" spans="3:7">
      <c r="C421" s="7" t="s">
        <v>134</v>
      </c>
      <c r="D421" s="120" t="s">
        <v>485</v>
      </c>
      <c r="F421" s="51">
        <f>(F414+'Section 8'!$AM$504*F415)</f>
        <v>3.643321320746193</v>
      </c>
    </row>
    <row r="451" spans="2:39" ht="15" thickBot="1">
      <c r="C451" s="28" t="s">
        <v>929</v>
      </c>
      <c r="D451" s="28" t="s">
        <v>834</v>
      </c>
      <c r="E451" s="28" t="s">
        <v>274</v>
      </c>
      <c r="F451" s="28">
        <v>2014</v>
      </c>
      <c r="G451" s="28">
        <v>2015</v>
      </c>
      <c r="H451" s="28">
        <v>2016</v>
      </c>
      <c r="I451" s="28">
        <v>2017</v>
      </c>
      <c r="J451" s="28">
        <v>2018</v>
      </c>
      <c r="K451" s="28">
        <v>2019</v>
      </c>
      <c r="L451" s="28">
        <v>2020</v>
      </c>
      <c r="M451" s="28">
        <v>2021</v>
      </c>
      <c r="N451" s="28">
        <v>2022</v>
      </c>
      <c r="O451" s="28">
        <v>2023</v>
      </c>
      <c r="P451" s="28">
        <v>2024</v>
      </c>
    </row>
    <row r="452" spans="2:39">
      <c r="C452" s="7" t="s">
        <v>486</v>
      </c>
      <c r="D452" s="7" t="s">
        <v>485</v>
      </c>
      <c r="E452" s="7" t="s">
        <v>930</v>
      </c>
      <c r="F452" s="7">
        <v>27.997091288654367</v>
      </c>
      <c r="G452" s="7">
        <v>30.467600318154393</v>
      </c>
      <c r="H452" s="7">
        <v>32.900468045557993</v>
      </c>
      <c r="I452" s="7">
        <v>33.484314215017726</v>
      </c>
      <c r="J452" s="7">
        <v>34.887808107069517</v>
      </c>
      <c r="K452" s="7">
        <v>35.295029979719963</v>
      </c>
      <c r="L452" s="7">
        <v>30.19436641805617</v>
      </c>
      <c r="M452" s="7">
        <v>32.217057969827756</v>
      </c>
      <c r="N452" s="7">
        <v>33.909490629462553</v>
      </c>
      <c r="O452" s="7">
        <v>33.554496028006113</v>
      </c>
      <c r="P452" s="7">
        <v>32.912222222222219</v>
      </c>
    </row>
    <row r="453" spans="2:39">
      <c r="C453" s="7" t="s">
        <v>134</v>
      </c>
      <c r="D453" s="7" t="s">
        <v>485</v>
      </c>
      <c r="E453" s="7" t="s">
        <v>930</v>
      </c>
      <c r="F453" s="7">
        <v>1.0416625945334541</v>
      </c>
      <c r="G453" s="7">
        <v>1.1429474767786607</v>
      </c>
      <c r="H453" s="7">
        <v>0.99699378951853734</v>
      </c>
      <c r="I453" s="7">
        <v>1.5239630329797225</v>
      </c>
      <c r="J453" s="7">
        <v>1.4802114762524716</v>
      </c>
      <c r="K453" s="7">
        <v>1.8968107976082942</v>
      </c>
      <c r="L453" s="7">
        <v>1.8222459574750836</v>
      </c>
      <c r="M453" s="7">
        <v>1.8667779778469087</v>
      </c>
      <c r="N453" s="7">
        <v>2.3707162062971339</v>
      </c>
      <c r="O453" s="7">
        <v>3.1292354124351673</v>
      </c>
      <c r="P453" s="7">
        <v>3.3758333333333335</v>
      </c>
    </row>
    <row r="455" spans="2:39" ht="20" thickBot="1">
      <c r="B455" s="155" t="s">
        <v>493</v>
      </c>
      <c r="C455" s="154" t="s">
        <v>812</v>
      </c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</row>
    <row r="456" spans="2:39" ht="15" thickTop="1"/>
    <row r="457" spans="2:39" ht="15" thickBot="1">
      <c r="B457" s="282" t="s">
        <v>911</v>
      </c>
      <c r="C457" s="28" t="s">
        <v>902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1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</row>
    <row r="475" spans="2:6" ht="15" thickBot="1">
      <c r="B475" s="58"/>
      <c r="C475" s="28" t="s">
        <v>935</v>
      </c>
      <c r="D475" s="28" t="s">
        <v>834</v>
      </c>
      <c r="E475" s="28" t="s">
        <v>274</v>
      </c>
      <c r="F475" s="28" t="s">
        <v>494</v>
      </c>
    </row>
    <row r="476" spans="2:6">
      <c r="C476" s="7" t="s">
        <v>931</v>
      </c>
      <c r="D476" s="7" t="s">
        <v>485</v>
      </c>
      <c r="F476" s="51">
        <v>1.1515003825802346</v>
      </c>
    </row>
    <row r="477" spans="2:6">
      <c r="C477" s="7" t="s">
        <v>179</v>
      </c>
      <c r="D477" s="7" t="s">
        <v>485</v>
      </c>
      <c r="F477" s="51">
        <v>0.10707461933913742</v>
      </c>
    </row>
    <row r="478" spans="2:6">
      <c r="C478" s="7" t="s">
        <v>178</v>
      </c>
      <c r="D478" s="7" t="s">
        <v>485</v>
      </c>
      <c r="F478" s="51">
        <v>9.2866503660109956E-2</v>
      </c>
    </row>
    <row r="479" spans="2:6">
      <c r="C479" s="7" t="s">
        <v>932</v>
      </c>
      <c r="D479" s="7" t="s">
        <v>485</v>
      </c>
      <c r="F479" s="51">
        <v>4.4304903967669063E-2</v>
      </c>
    </row>
    <row r="480" spans="2:6">
      <c r="C480" s="7" t="s">
        <v>180</v>
      </c>
      <c r="D480" s="7" t="s">
        <v>485</v>
      </c>
      <c r="F480" s="51">
        <v>-0.13187382340261955</v>
      </c>
    </row>
    <row r="481" spans="2:6">
      <c r="C481" s="7" t="s">
        <v>502</v>
      </c>
      <c r="D481" s="7" t="s">
        <v>485</v>
      </c>
      <c r="F481" s="51">
        <v>-1.9140584685200079E-2</v>
      </c>
    </row>
    <row r="482" spans="2:6" s="58" customFormat="1">
      <c r="C482" s="58" t="s">
        <v>828</v>
      </c>
      <c r="D482" s="58" t="s">
        <v>485</v>
      </c>
      <c r="F482" s="278">
        <v>1.2447320014593366</v>
      </c>
    </row>
    <row r="483" spans="2:6">
      <c r="B483" s="58"/>
      <c r="C483" s="51"/>
    </row>
    <row r="484" spans="2:6">
      <c r="B484" s="58"/>
      <c r="C484" s="51"/>
    </row>
    <row r="485" spans="2:6">
      <c r="B485" s="58"/>
      <c r="C485" s="51"/>
    </row>
    <row r="486" spans="2:6">
      <c r="B486" s="58"/>
      <c r="C486" s="51"/>
    </row>
    <row r="499" spans="3:20" ht="15" thickBot="1">
      <c r="C499" s="28" t="s">
        <v>936</v>
      </c>
      <c r="D499" s="28" t="s">
        <v>834</v>
      </c>
      <c r="E499" s="28" t="s">
        <v>274</v>
      </c>
      <c r="F499" s="28">
        <v>2010</v>
      </c>
      <c r="G499" s="28">
        <v>2011</v>
      </c>
      <c r="H499" s="28">
        <v>2012</v>
      </c>
      <c r="I499" s="28">
        <v>2013</v>
      </c>
      <c r="J499" s="28">
        <v>2014</v>
      </c>
      <c r="K499" s="28">
        <v>2015</v>
      </c>
      <c r="L499" s="28">
        <v>2016</v>
      </c>
      <c r="M499" s="28">
        <v>2017</v>
      </c>
      <c r="N499" s="28">
        <v>2018</v>
      </c>
      <c r="O499" s="28">
        <v>2019</v>
      </c>
      <c r="P499" s="28">
        <v>2020</v>
      </c>
      <c r="Q499" s="28">
        <v>2021</v>
      </c>
      <c r="R499" s="28">
        <v>2022</v>
      </c>
      <c r="S499" s="28">
        <v>2023</v>
      </c>
    </row>
    <row r="500" spans="3:20">
      <c r="C500" s="7" t="s">
        <v>179</v>
      </c>
      <c r="D500" s="7" t="s">
        <v>485</v>
      </c>
      <c r="F500" s="7">
        <v>4.5569842095379995E-2</v>
      </c>
      <c r="G500" s="7">
        <v>4.5591983774664002E-2</v>
      </c>
      <c r="H500" s="7">
        <v>4.5477118650933721E-2</v>
      </c>
      <c r="I500" s="7">
        <v>4.2468660940897011E-2</v>
      </c>
      <c r="J500" s="7">
        <v>4.0352582981717129E-2</v>
      </c>
      <c r="K500" s="7">
        <v>4.4057495931627368E-2</v>
      </c>
      <c r="L500" s="7">
        <v>4.9672652123775259E-2</v>
      </c>
      <c r="M500" s="7">
        <v>5.4083559016584466E-2</v>
      </c>
      <c r="N500" s="7">
        <v>6.6261857194249305E-2</v>
      </c>
      <c r="O500" s="7">
        <v>8.6378468956211818E-2</v>
      </c>
      <c r="P500" s="7">
        <v>9.5907962914919889E-2</v>
      </c>
      <c r="Q500" s="7">
        <v>0.14790246577742167</v>
      </c>
      <c r="R500" s="7">
        <v>0.22167810486310507</v>
      </c>
      <c r="S500" s="7">
        <v>0.3287527242022425</v>
      </c>
      <c r="T500" s="126"/>
    </row>
    <row r="501" spans="3:20">
      <c r="C501" s="7" t="s">
        <v>502</v>
      </c>
      <c r="D501" s="7" t="s">
        <v>485</v>
      </c>
      <c r="F501" s="7">
        <v>0.55810044000000003</v>
      </c>
      <c r="G501" s="7">
        <v>0.55810044000000003</v>
      </c>
      <c r="H501" s="7">
        <v>0.55810044000000003</v>
      </c>
      <c r="I501" s="7">
        <v>0.55810044000000003</v>
      </c>
      <c r="J501" s="7">
        <v>0.55810044000000003</v>
      </c>
      <c r="K501" s="7">
        <v>0.55810044000000003</v>
      </c>
      <c r="L501" s="7">
        <v>0.55810044000000003</v>
      </c>
      <c r="M501" s="7">
        <v>0.55810044000000003</v>
      </c>
      <c r="N501" s="7">
        <v>0.55810044000000003</v>
      </c>
      <c r="O501" s="7">
        <v>0.5494291315607408</v>
      </c>
      <c r="P501" s="7">
        <v>0.5660760146157191</v>
      </c>
      <c r="Q501" s="7">
        <v>0.55401279713158136</v>
      </c>
      <c r="R501" s="7">
        <v>0.53452468878807913</v>
      </c>
      <c r="S501" s="7">
        <v>0.51538410410287905</v>
      </c>
      <c r="T501" s="126"/>
    </row>
    <row r="502" spans="3:20">
      <c r="C502" s="7" t="s">
        <v>932</v>
      </c>
      <c r="D502" s="7" t="s">
        <v>485</v>
      </c>
      <c r="F502" s="7">
        <v>3.1268462963074088</v>
      </c>
      <c r="G502" s="7">
        <v>2.7306992149144902</v>
      </c>
      <c r="H502" s="7">
        <v>2.650747375746132</v>
      </c>
      <c r="I502" s="7">
        <v>2.7575544679699808</v>
      </c>
      <c r="J502" s="7">
        <v>2.644695177129659</v>
      </c>
      <c r="K502" s="7">
        <v>2.6058330284390898</v>
      </c>
      <c r="L502" s="7">
        <v>2.806218739093048</v>
      </c>
      <c r="M502" s="7">
        <v>2.7908767192452237</v>
      </c>
      <c r="N502" s="7">
        <v>2.8500653604307282</v>
      </c>
      <c r="O502" s="7">
        <v>3.5336086954111745</v>
      </c>
      <c r="P502" s="7">
        <v>3.1902451059862407</v>
      </c>
      <c r="Q502" s="7">
        <v>2.9509481618685363</v>
      </c>
      <c r="R502" s="7">
        <v>2.8739079526015341</v>
      </c>
      <c r="S502" s="7">
        <v>2.9182128565692032</v>
      </c>
      <c r="T502" s="126"/>
    </row>
    <row r="503" spans="3:20">
      <c r="C503" s="7" t="s">
        <v>178</v>
      </c>
      <c r="D503" s="7" t="s">
        <v>485</v>
      </c>
      <c r="F503" s="7">
        <v>6.4079068498527549</v>
      </c>
      <c r="G503" s="7">
        <v>5.9683539521694806</v>
      </c>
      <c r="H503" s="7">
        <v>6.1360471345034817</v>
      </c>
      <c r="I503" s="7">
        <v>6.2883478257920764</v>
      </c>
      <c r="J503" s="7">
        <v>6.6865908898546387</v>
      </c>
      <c r="K503" s="7">
        <v>6.521856405551187</v>
      </c>
      <c r="L503" s="7">
        <v>6.7347940393647567</v>
      </c>
      <c r="M503" s="7">
        <v>6.7218012075375277</v>
      </c>
      <c r="N503" s="7">
        <v>6.4380591666615246</v>
      </c>
      <c r="O503" s="7">
        <v>6.3676049432169748</v>
      </c>
      <c r="P503" s="7">
        <v>6.7687403725514192</v>
      </c>
      <c r="Q503" s="7">
        <v>6.7932004966594421</v>
      </c>
      <c r="R503" s="7">
        <v>6.6140457339179006</v>
      </c>
      <c r="S503" s="7">
        <v>6.7069122375780106</v>
      </c>
      <c r="T503" s="126"/>
    </row>
    <row r="504" spans="3:20">
      <c r="C504" s="7" t="s">
        <v>180</v>
      </c>
      <c r="D504" s="7" t="s">
        <v>485</v>
      </c>
      <c r="F504" s="7">
        <v>8.5475071371434694</v>
      </c>
      <c r="G504" s="7">
        <v>8.2847197722368708</v>
      </c>
      <c r="H504" s="7">
        <v>8.1219286840599985</v>
      </c>
      <c r="I504" s="7">
        <v>7.9491735937399994</v>
      </c>
      <c r="J504" s="7">
        <v>7.7051860768907385</v>
      </c>
      <c r="K504" s="7">
        <v>7.8821793019376996</v>
      </c>
      <c r="L504" s="7">
        <v>7.8741617509242392</v>
      </c>
      <c r="M504" s="7">
        <v>7.9542834295042066</v>
      </c>
      <c r="N504" s="7">
        <v>8.1650076133230094</v>
      </c>
      <c r="O504" s="7">
        <v>8.1074638221000637</v>
      </c>
      <c r="P504" s="7">
        <v>8.6914445515635634</v>
      </c>
      <c r="Q504" s="7">
        <v>8.7503191793448369</v>
      </c>
      <c r="R504" s="7">
        <v>8.2158747415933124</v>
      </c>
      <c r="S504" s="7">
        <v>8.0840009181906929</v>
      </c>
      <c r="T504" s="126"/>
    </row>
    <row r="505" spans="3:20">
      <c r="C505" s="7" t="s">
        <v>931</v>
      </c>
      <c r="D505" s="7" t="s">
        <v>485</v>
      </c>
      <c r="F505" s="7">
        <v>6.7181994705059793</v>
      </c>
      <c r="G505" s="7">
        <v>7.2917995965733038</v>
      </c>
      <c r="H505" s="7">
        <v>7.3225385528947919</v>
      </c>
      <c r="I505" s="7">
        <v>7.2704479474231656</v>
      </c>
      <c r="J505" s="7">
        <v>7.1840169594286518</v>
      </c>
      <c r="K505" s="7">
        <v>8.1814320047436322</v>
      </c>
      <c r="L505" s="7">
        <v>8.3591814333050092</v>
      </c>
      <c r="M505" s="7">
        <v>8.5556985111780257</v>
      </c>
      <c r="N505" s="7">
        <v>9.7955071939311598</v>
      </c>
      <c r="O505" s="7">
        <v>9.7645756339834229</v>
      </c>
      <c r="P505" s="7">
        <v>9.3138409229803614</v>
      </c>
      <c r="Q505" s="7">
        <v>10.7284688093913</v>
      </c>
      <c r="R505" s="7">
        <v>11.86662143565459</v>
      </c>
      <c r="S505" s="7">
        <v>13.018121818234825</v>
      </c>
      <c r="T505" s="126"/>
    </row>
    <row r="506" spans="3:20" s="58" customFormat="1">
      <c r="C506" s="58" t="s">
        <v>47</v>
      </c>
      <c r="D506" s="58" t="s">
        <v>485</v>
      </c>
      <c r="F506" s="58">
        <v>25.404130035904995</v>
      </c>
      <c r="G506" s="58">
        <v>24.879264959668809</v>
      </c>
      <c r="H506" s="58">
        <v>24.834839305855333</v>
      </c>
      <c r="I506" s="58">
        <v>24.866092935866121</v>
      </c>
      <c r="J506" s="58">
        <v>24.818942126285403</v>
      </c>
      <c r="K506" s="58">
        <v>25.793458676603233</v>
      </c>
      <c r="L506" s="58">
        <v>26.382129054810825</v>
      </c>
      <c r="M506" s="58">
        <v>26.63484386648156</v>
      </c>
      <c r="N506" s="58">
        <v>27.873001631540671</v>
      </c>
      <c r="O506" s="58">
        <v>28.40906069522859</v>
      </c>
      <c r="P506" s="58">
        <v>28.626254930612227</v>
      </c>
      <c r="Q506" s="58">
        <v>29.924851910173121</v>
      </c>
      <c r="R506" s="58">
        <v>30.326652657418524</v>
      </c>
      <c r="S506" s="58">
        <v>31.571384658877861</v>
      </c>
      <c r="T506" s="133"/>
    </row>
    <row r="521" spans="2:39" ht="15" thickBot="1">
      <c r="C521" s="28" t="s">
        <v>937</v>
      </c>
      <c r="D521" s="28" t="s">
        <v>834</v>
      </c>
      <c r="E521" s="28" t="s">
        <v>274</v>
      </c>
      <c r="F521" s="28">
        <v>2010</v>
      </c>
      <c r="G521" s="28">
        <v>2011</v>
      </c>
      <c r="H521" s="28">
        <v>2012</v>
      </c>
      <c r="I521" s="28">
        <v>2013</v>
      </c>
      <c r="J521" s="28">
        <v>2014</v>
      </c>
      <c r="K521" s="28">
        <v>2015</v>
      </c>
      <c r="L521" s="28">
        <v>2016</v>
      </c>
      <c r="M521" s="28">
        <v>2017</v>
      </c>
      <c r="N521" s="28">
        <v>2018</v>
      </c>
      <c r="O521" s="28">
        <v>2019</v>
      </c>
      <c r="P521" s="28">
        <v>2020</v>
      </c>
      <c r="Q521" s="28">
        <v>2021</v>
      </c>
      <c r="R521" s="28">
        <v>2022</v>
      </c>
      <c r="S521" s="28">
        <v>2023</v>
      </c>
    </row>
    <row r="522" spans="2:39">
      <c r="C522" s="7" t="s">
        <v>933</v>
      </c>
      <c r="D522" s="7" t="s">
        <v>485</v>
      </c>
      <c r="F522" s="7">
        <v>25.404130035904995</v>
      </c>
      <c r="G522" s="7">
        <v>24.879264959668809</v>
      </c>
      <c r="H522" s="7">
        <v>24.834839305855333</v>
      </c>
      <c r="I522" s="7">
        <v>24.866092935866121</v>
      </c>
      <c r="J522" s="7">
        <v>24.818942126285403</v>
      </c>
      <c r="K522" s="7">
        <v>24.555458676603234</v>
      </c>
      <c r="L522" s="7">
        <v>24.902129054810825</v>
      </c>
      <c r="M522" s="7">
        <v>24.874843866481559</v>
      </c>
      <c r="N522" s="7">
        <v>25.693001631540671</v>
      </c>
      <c r="O522" s="7">
        <v>25.92106069522859</v>
      </c>
      <c r="P522" s="7">
        <v>25.598254930612228</v>
      </c>
      <c r="Q522" s="7">
        <v>25.91485191017312</v>
      </c>
      <c r="R522" s="7">
        <v>25.056652657418525</v>
      </c>
      <c r="S522" s="7">
        <v>25.237384658877861</v>
      </c>
    </row>
    <row r="523" spans="2:39">
      <c r="C523" s="7" t="s">
        <v>934</v>
      </c>
      <c r="D523" s="7" t="s">
        <v>485</v>
      </c>
      <c r="K523" s="7">
        <v>1.238</v>
      </c>
      <c r="L523" s="7">
        <v>1.48</v>
      </c>
      <c r="M523" s="7">
        <v>1.76</v>
      </c>
      <c r="N523" s="7">
        <v>2.1800000000000002</v>
      </c>
      <c r="O523" s="7">
        <v>2.488</v>
      </c>
      <c r="P523" s="7">
        <v>3.028</v>
      </c>
      <c r="Q523" s="7">
        <v>4.01</v>
      </c>
      <c r="R523" s="7">
        <v>5.27</v>
      </c>
      <c r="S523" s="7">
        <v>6.3339999999999996</v>
      </c>
    </row>
    <row r="527" spans="2:39" ht="15" thickBot="1">
      <c r="B527" s="282" t="s">
        <v>912</v>
      </c>
      <c r="C527" s="28" t="s">
        <v>903</v>
      </c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1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</row>
    <row r="528" spans="2:39">
      <c r="B528" s="152"/>
    </row>
    <row r="529" spans="2:2">
      <c r="B529" s="152"/>
    </row>
    <row r="530" spans="2:2">
      <c r="B530" s="152"/>
    </row>
    <row r="531" spans="2:2">
      <c r="B531" s="152"/>
    </row>
    <row r="532" spans="2:2">
      <c r="B532" s="152"/>
    </row>
    <row r="533" spans="2:2">
      <c r="B533" s="152"/>
    </row>
    <row r="534" spans="2:2">
      <c r="B534" s="152"/>
    </row>
    <row r="535" spans="2:2">
      <c r="B535" s="152"/>
    </row>
    <row r="536" spans="2:2">
      <c r="B536" s="152"/>
    </row>
    <row r="537" spans="2:2">
      <c r="B537" s="152"/>
    </row>
    <row r="538" spans="2:2">
      <c r="B538" s="152"/>
    </row>
    <row r="539" spans="2:2">
      <c r="B539" s="152"/>
    </row>
    <row r="540" spans="2:2">
      <c r="B540" s="152"/>
    </row>
    <row r="541" spans="2:2">
      <c r="B541" s="152"/>
    </row>
    <row r="542" spans="2:2">
      <c r="B542" s="152"/>
    </row>
    <row r="543" spans="2:2">
      <c r="B543" s="152"/>
    </row>
    <row r="544" spans="2:2">
      <c r="B544" s="152"/>
    </row>
    <row r="545" spans="2:7">
      <c r="B545" s="152"/>
    </row>
    <row r="546" spans="2:7">
      <c r="B546" s="152"/>
    </row>
    <row r="547" spans="2:7">
      <c r="B547" s="152"/>
    </row>
    <row r="548" spans="2:7">
      <c r="B548" s="152"/>
    </row>
    <row r="549" spans="2:7">
      <c r="B549" s="152"/>
    </row>
    <row r="550" spans="2:7">
      <c r="B550" s="152"/>
    </row>
    <row r="551" spans="2:7">
      <c r="B551" s="152"/>
    </row>
    <row r="552" spans="2:7">
      <c r="B552" s="152"/>
    </row>
    <row r="553" spans="2:7">
      <c r="B553" s="152"/>
    </row>
    <row r="554" spans="2:7">
      <c r="B554" s="152"/>
    </row>
    <row r="555" spans="2:7">
      <c r="B555" s="152"/>
    </row>
    <row r="556" spans="2:7" ht="15" thickBot="1">
      <c r="C556" s="28" t="s">
        <v>938</v>
      </c>
      <c r="D556" s="28" t="s">
        <v>834</v>
      </c>
      <c r="E556" s="28" t="s">
        <v>274</v>
      </c>
      <c r="F556" s="28">
        <v>2023</v>
      </c>
      <c r="G556" s="28" t="s">
        <v>893</v>
      </c>
    </row>
    <row r="557" spans="2:7">
      <c r="C557" s="7" t="s">
        <v>255</v>
      </c>
      <c r="D557" s="7" t="s">
        <v>485</v>
      </c>
      <c r="F557" s="7">
        <v>15.353437818887361</v>
      </c>
      <c r="G557" s="292">
        <f t="shared" ref="G557:G570" si="10">F557/$F$570</f>
        <v>0.44323881669988346</v>
      </c>
    </row>
    <row r="558" spans="2:7">
      <c r="C558" s="7" t="s">
        <v>35</v>
      </c>
      <c r="D558" s="7" t="s">
        <v>485</v>
      </c>
      <c r="F558" s="7">
        <v>11.672730025640485</v>
      </c>
      <c r="G558" s="292">
        <f t="shared" si="10"/>
        <v>0.33698036265580983</v>
      </c>
    </row>
    <row r="559" spans="2:7">
      <c r="C559" s="7" t="s">
        <v>825</v>
      </c>
      <c r="D559" s="7" t="s">
        <v>485</v>
      </c>
      <c r="F559" s="7">
        <v>3.2753403551619997</v>
      </c>
      <c r="G559" s="292">
        <f t="shared" si="10"/>
        <v>9.4555890376907606E-2</v>
      </c>
    </row>
    <row r="560" spans="2:7">
      <c r="C560" s="7" t="s">
        <v>45</v>
      </c>
      <c r="D560" s="7" t="s">
        <v>485</v>
      </c>
      <c r="F560" s="7">
        <v>1.2109788161308981</v>
      </c>
      <c r="G560" s="292">
        <f t="shared" si="10"/>
        <v>3.4959780593906274E-2</v>
      </c>
    </row>
    <row r="561" spans="3:7">
      <c r="C561" s="7" t="s">
        <v>37</v>
      </c>
      <c r="D561" s="7" t="s">
        <v>485</v>
      </c>
      <c r="F561" s="7">
        <v>0.94292117865201763</v>
      </c>
      <c r="G561" s="292">
        <f t="shared" si="10"/>
        <v>2.7221217319344775E-2</v>
      </c>
    </row>
    <row r="562" spans="3:7">
      <c r="C562" s="7" t="s">
        <v>865</v>
      </c>
      <c r="D562" s="7" t="s">
        <v>485</v>
      </c>
      <c r="F562" s="7">
        <v>0.64659804182184266</v>
      </c>
      <c r="G562" s="292">
        <f t="shared" si="10"/>
        <v>1.866665657023155E-2</v>
      </c>
    </row>
    <row r="563" spans="3:7">
      <c r="C563" s="7" t="s">
        <v>33</v>
      </c>
      <c r="D563" s="7" t="s">
        <v>485</v>
      </c>
      <c r="F563" s="7">
        <v>0.34749918659506596</v>
      </c>
      <c r="G563" s="292">
        <f t="shared" si="10"/>
        <v>1.0031963530740439E-2</v>
      </c>
    </row>
    <row r="564" spans="3:7">
      <c r="C564" s="7" t="s">
        <v>866</v>
      </c>
      <c r="D564" s="7" t="s">
        <v>485</v>
      </c>
      <c r="F564" s="7">
        <v>0.33386656269015819</v>
      </c>
      <c r="G564" s="292">
        <f t="shared" si="10"/>
        <v>9.6384029380311934E-3</v>
      </c>
    </row>
    <row r="565" spans="3:7">
      <c r="C565" s="7" t="s">
        <v>499</v>
      </c>
      <c r="D565" s="7" t="s">
        <v>485</v>
      </c>
      <c r="F565" s="7">
        <v>0.32662843876841974</v>
      </c>
      <c r="G565" s="292">
        <f t="shared" si="10"/>
        <v>9.4294453403880249E-3</v>
      </c>
    </row>
    <row r="566" spans="3:7">
      <c r="C566" s="7" t="s">
        <v>41</v>
      </c>
      <c r="D566" s="7" t="s">
        <v>485</v>
      </c>
      <c r="F566" s="7">
        <v>0.22770069933205006</v>
      </c>
      <c r="G566" s="292">
        <f t="shared" si="10"/>
        <v>6.5734977224135294E-3</v>
      </c>
    </row>
    <row r="567" spans="3:7">
      <c r="C567" s="7" t="s">
        <v>43</v>
      </c>
      <c r="D567" s="7" t="s">
        <v>485</v>
      </c>
      <c r="F567" s="7">
        <v>0.15185987256998634</v>
      </c>
      <c r="G567" s="292">
        <f t="shared" si="10"/>
        <v>4.3840468184469256E-3</v>
      </c>
    </row>
    <row r="568" spans="3:7">
      <c r="C568" s="7" t="s">
        <v>867</v>
      </c>
      <c r="D568" s="7" t="s">
        <v>485</v>
      </c>
      <c r="F568" s="7">
        <v>9.5734089043061854E-2</v>
      </c>
      <c r="G568" s="292">
        <f t="shared" si="10"/>
        <v>2.7637500373426513E-3</v>
      </c>
    </row>
    <row r="569" spans="3:7">
      <c r="C569" s="7" t="s">
        <v>27</v>
      </c>
      <c r="D569" s="7" t="s">
        <v>485</v>
      </c>
      <c r="F569" s="7">
        <v>5.3904462257015985E-2</v>
      </c>
      <c r="G569" s="292">
        <f t="shared" si="10"/>
        <v>1.5561693965537387E-3</v>
      </c>
    </row>
    <row r="570" spans="3:7" s="58" customFormat="1">
      <c r="C570" s="58" t="s">
        <v>47</v>
      </c>
      <c r="D570" s="58" t="s">
        <v>485</v>
      </c>
      <c r="F570" s="58">
        <v>34.639199547550362</v>
      </c>
      <c r="G570" s="296">
        <f t="shared" si="10"/>
        <v>1</v>
      </c>
    </row>
    <row r="572" spans="3:7">
      <c r="C572" s="7" t="s">
        <v>486</v>
      </c>
      <c r="D572" s="7" t="s">
        <v>485</v>
      </c>
      <c r="F572" s="7">
        <f>SUM(F557,F560,F566,F567)</f>
        <v>16.943977206920295</v>
      </c>
      <c r="G572" s="126">
        <f>F572/$F$575</f>
        <v>0.48915614183465017</v>
      </c>
    </row>
    <row r="573" spans="3:7">
      <c r="C573" s="7" t="s">
        <v>134</v>
      </c>
      <c r="D573" s="7" t="s">
        <v>485</v>
      </c>
      <c r="F573" s="7">
        <f>SUM(F558,F561,F562,F563,F564,F568,F569)</f>
        <v>14.093253546699646</v>
      </c>
      <c r="G573" s="126">
        <f>F573/$F$575</f>
        <v>0.40685852244805415</v>
      </c>
    </row>
    <row r="574" spans="3:7">
      <c r="C574" s="7" t="s">
        <v>257</v>
      </c>
      <c r="D574" s="7" t="s">
        <v>485</v>
      </c>
      <c r="F574" s="7">
        <f>SUM(F559,F565)</f>
        <v>3.6019687939304195</v>
      </c>
      <c r="G574" s="126">
        <f>F574/$F$575</f>
        <v>0.10398533571729564</v>
      </c>
    </row>
    <row r="575" spans="3:7" s="58" customFormat="1">
      <c r="C575" s="58" t="s">
        <v>47</v>
      </c>
      <c r="D575" s="58" t="s">
        <v>485</v>
      </c>
      <c r="F575" s="58">
        <f>SUM(F572:F574)</f>
        <v>34.639199547550362</v>
      </c>
      <c r="G575" s="126">
        <f>F575/$F$575</f>
        <v>1</v>
      </c>
    </row>
    <row r="577" spans="3:29" ht="15" thickBot="1">
      <c r="C577" s="28" t="s">
        <v>939</v>
      </c>
      <c r="D577" s="28" t="s">
        <v>834</v>
      </c>
      <c r="E577" s="28" t="s">
        <v>274</v>
      </c>
      <c r="F577" s="28">
        <v>2000</v>
      </c>
      <c r="G577" s="28">
        <v>2001</v>
      </c>
      <c r="H577" s="28">
        <v>2002</v>
      </c>
      <c r="I577" s="28">
        <v>2003</v>
      </c>
      <c r="J577" s="28">
        <v>2004</v>
      </c>
      <c r="K577" s="28">
        <v>2005</v>
      </c>
      <c r="L577" s="28">
        <v>2006</v>
      </c>
      <c r="M577" s="28">
        <v>2007</v>
      </c>
      <c r="N577" s="28">
        <v>2008</v>
      </c>
      <c r="O577" s="28">
        <v>2009</v>
      </c>
      <c r="P577" s="28">
        <v>2010</v>
      </c>
      <c r="Q577" s="28">
        <v>2011</v>
      </c>
      <c r="R577" s="28">
        <v>2012</v>
      </c>
      <c r="S577" s="28">
        <v>2013</v>
      </c>
      <c r="T577" s="28">
        <v>2014</v>
      </c>
      <c r="U577" s="28">
        <v>2015</v>
      </c>
      <c r="V577" s="28">
        <v>2016</v>
      </c>
      <c r="W577" s="28">
        <v>2017</v>
      </c>
      <c r="X577" s="28">
        <v>2018</v>
      </c>
      <c r="Y577" s="28">
        <v>2019</v>
      </c>
      <c r="Z577" s="28">
        <v>2020</v>
      </c>
      <c r="AA577" s="28">
        <v>2021</v>
      </c>
      <c r="AB577" s="28">
        <v>2022</v>
      </c>
      <c r="AC577" s="28">
        <v>2023</v>
      </c>
    </row>
    <row r="578" spans="3:29">
      <c r="C578" s="7" t="s">
        <v>486</v>
      </c>
      <c r="F578" s="7">
        <v>22.492047839999998</v>
      </c>
      <c r="G578" s="7">
        <v>23.609248900000001</v>
      </c>
      <c r="H578" s="7">
        <v>23.465222979999997</v>
      </c>
      <c r="I578" s="7">
        <v>23.727270140000002</v>
      </c>
      <c r="J578" s="7">
        <v>23.825287780000004</v>
      </c>
      <c r="K578" s="7">
        <v>23.757275539999998</v>
      </c>
      <c r="L578" s="7">
        <v>24.645435379999995</v>
      </c>
      <c r="M578" s="7">
        <v>25.560119089517308</v>
      </c>
      <c r="N578" s="7">
        <v>26.325129441512882</v>
      </c>
      <c r="O578" s="7">
        <v>23.853652890066346</v>
      </c>
      <c r="P578" s="7">
        <v>24.452013373490068</v>
      </c>
      <c r="Q578" s="7">
        <v>21.74434721329801</v>
      </c>
      <c r="R578" s="7">
        <v>21.841176289071054</v>
      </c>
      <c r="S578" s="7">
        <v>19.886200874861153</v>
      </c>
      <c r="T578" s="7">
        <v>19.349739616755492</v>
      </c>
      <c r="U578" s="7">
        <v>20.170608513363486</v>
      </c>
      <c r="V578" s="7">
        <v>22.638840737546914</v>
      </c>
      <c r="W578" s="7">
        <v>21.634560274325949</v>
      </c>
      <c r="X578" s="7">
        <v>20.399446206943892</v>
      </c>
      <c r="Y578" s="7">
        <v>18.624788041924816</v>
      </c>
      <c r="Z578" s="7">
        <v>18.220827211661202</v>
      </c>
      <c r="AA578" s="7">
        <v>19.654616703291762</v>
      </c>
      <c r="AB578" s="7">
        <v>20.221906526786579</v>
      </c>
      <c r="AC578" s="7">
        <v>16.943977206920295</v>
      </c>
    </row>
    <row r="579" spans="3:29">
      <c r="C579" s="7" t="s">
        <v>134</v>
      </c>
      <c r="F579" s="7">
        <v>1.1862134799999999</v>
      </c>
      <c r="G579" s="7">
        <v>1.0271848599999998</v>
      </c>
      <c r="H579" s="7">
        <v>1.3822487599999997</v>
      </c>
      <c r="I579" s="7">
        <v>1.13820484</v>
      </c>
      <c r="J579" s="7">
        <v>1.3942509199999999</v>
      </c>
      <c r="K579" s="7">
        <v>1.8737692177599998</v>
      </c>
      <c r="L579" s="7">
        <v>2.475192332299077</v>
      </c>
      <c r="M579" s="7">
        <v>2.8025642695462278</v>
      </c>
      <c r="N579" s="7">
        <v>3.5959932769852685</v>
      </c>
      <c r="O579" s="7">
        <v>4.1183398218571918</v>
      </c>
      <c r="P579" s="7">
        <v>3.7294524699731841</v>
      </c>
      <c r="Q579" s="7">
        <v>5.4245693751658255</v>
      </c>
      <c r="R579" s="7">
        <v>5.2572150743981041</v>
      </c>
      <c r="S579" s="7">
        <v>5.6286037110897285</v>
      </c>
      <c r="T579" s="7">
        <v>6.3927884658747427</v>
      </c>
      <c r="U579" s="7">
        <v>7.8626310476325028</v>
      </c>
      <c r="V579" s="7">
        <v>7.5136412655967835</v>
      </c>
      <c r="W579" s="7">
        <v>8.8823554553054933</v>
      </c>
      <c r="X579" s="7">
        <v>10.202556333026184</v>
      </c>
      <c r="Y579" s="7">
        <v>11.797224471830701</v>
      </c>
      <c r="Z579" s="7">
        <v>13.463780719089032</v>
      </c>
      <c r="AA579" s="7">
        <v>11.609880384919554</v>
      </c>
      <c r="AB579" s="7">
        <v>13.074339357837276</v>
      </c>
      <c r="AC579" s="7">
        <v>14.09325354669965</v>
      </c>
    </row>
    <row r="580" spans="3:29">
      <c r="C580" s="7" t="s">
        <v>257</v>
      </c>
      <c r="F580" s="7">
        <v>9.8017639999999989E-2</v>
      </c>
      <c r="G580" s="7">
        <v>0</v>
      </c>
      <c r="H580" s="7">
        <v>0.50309053999999997</v>
      </c>
      <c r="I580" s="7">
        <v>1.16620988</v>
      </c>
      <c r="J580" s="7">
        <v>1.5742833199999997</v>
      </c>
      <c r="K580" s="7">
        <v>2.0445179469999997</v>
      </c>
      <c r="L580" s="7">
        <v>1.7781978637265146</v>
      </c>
      <c r="M580" s="7">
        <v>1.3305894760023402</v>
      </c>
      <c r="N580" s="7">
        <v>0.45029746795722003</v>
      </c>
      <c r="O580" s="7">
        <v>0.76389071458301971</v>
      </c>
      <c r="P580" s="7">
        <v>0.47041067168234008</v>
      </c>
      <c r="Q580" s="7">
        <v>0.49018330111511976</v>
      </c>
      <c r="R580" s="7">
        <v>0.46330624120676855</v>
      </c>
      <c r="S580" s="7">
        <v>2.3080779595262428</v>
      </c>
      <c r="T580" s="7">
        <v>2.2190497937409179</v>
      </c>
      <c r="U580" s="7">
        <v>0.74756595323161035</v>
      </c>
      <c r="V580" s="7">
        <v>7.2813294768705336E-2</v>
      </c>
      <c r="W580" s="7">
        <v>0.15933019523808389</v>
      </c>
      <c r="X580" s="7">
        <v>0.3016425121246149</v>
      </c>
      <c r="Y580" s="7">
        <v>0.9393803304716426</v>
      </c>
      <c r="Z580" s="7">
        <v>0.29894614478141651</v>
      </c>
      <c r="AA580" s="7">
        <v>1.9099842657991253</v>
      </c>
      <c r="AB580" s="7">
        <v>0.57121043105490454</v>
      </c>
      <c r="AC580" s="7">
        <v>3.6019687939304195</v>
      </c>
    </row>
    <row r="596" spans="2:39" ht="15" thickBot="1">
      <c r="C596" s="28" t="s">
        <v>940</v>
      </c>
    </row>
    <row r="597" spans="2:39">
      <c r="C597" s="7" t="s">
        <v>489</v>
      </c>
    </row>
    <row r="598" spans="2:39">
      <c r="C598" s="143" t="s">
        <v>490</v>
      </c>
      <c r="D598" s="8"/>
      <c r="H598" s="9"/>
    </row>
    <row r="602" spans="2:39" ht="15" thickBot="1">
      <c r="B602" s="282" t="s">
        <v>913</v>
      </c>
      <c r="C602" s="28" t="s">
        <v>904</v>
      </c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1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</row>
    <row r="603" spans="2:39">
      <c r="B603" s="152"/>
    </row>
    <row r="604" spans="2:39">
      <c r="B604" s="152"/>
    </row>
    <row r="605" spans="2:39">
      <c r="B605" s="152"/>
    </row>
    <row r="606" spans="2:39">
      <c r="B606" s="152"/>
    </row>
    <row r="607" spans="2:39">
      <c r="B607" s="152"/>
    </row>
    <row r="608" spans="2:39">
      <c r="B608" s="152"/>
    </row>
    <row r="609" spans="2:2">
      <c r="B609" s="152"/>
    </row>
    <row r="610" spans="2:2">
      <c r="B610" s="152"/>
    </row>
    <row r="611" spans="2:2">
      <c r="B611" s="152"/>
    </row>
    <row r="612" spans="2:2">
      <c r="B612" s="152"/>
    </row>
    <row r="613" spans="2:2">
      <c r="B613" s="152"/>
    </row>
    <row r="614" spans="2:2">
      <c r="B614" s="152"/>
    </row>
    <row r="615" spans="2:2">
      <c r="B615" s="152"/>
    </row>
    <row r="616" spans="2:2">
      <c r="B616" s="152"/>
    </row>
    <row r="617" spans="2:2">
      <c r="B617" s="152"/>
    </row>
    <row r="618" spans="2:2">
      <c r="B618" s="152"/>
    </row>
    <row r="619" spans="2:2">
      <c r="B619" s="152"/>
    </row>
    <row r="620" spans="2:2">
      <c r="B620" s="152"/>
    </row>
    <row r="621" spans="2:2">
      <c r="B621" s="152"/>
    </row>
    <row r="622" spans="2:2">
      <c r="B622" s="152"/>
    </row>
    <row r="623" spans="2:2">
      <c r="B623" s="152"/>
    </row>
    <row r="624" spans="2:2">
      <c r="B624" s="152"/>
    </row>
    <row r="625" spans="2:32">
      <c r="B625" s="152"/>
    </row>
    <row r="626" spans="2:32">
      <c r="B626" s="152"/>
    </row>
    <row r="627" spans="2:32">
      <c r="B627" s="152"/>
    </row>
    <row r="628" spans="2:32">
      <c r="B628" s="152"/>
    </row>
    <row r="629" spans="2:32">
      <c r="B629" s="152"/>
    </row>
    <row r="630" spans="2:32">
      <c r="B630" s="152"/>
    </row>
    <row r="631" spans="2:32">
      <c r="B631" s="152"/>
    </row>
    <row r="632" spans="2:32">
      <c r="B632" s="152"/>
    </row>
    <row r="633" spans="2:32">
      <c r="B633" s="152"/>
    </row>
    <row r="634" spans="2:32">
      <c r="B634" s="152"/>
    </row>
    <row r="635" spans="2:32" ht="15" thickBot="1">
      <c r="C635" s="28" t="s">
        <v>941</v>
      </c>
      <c r="D635" s="28" t="s">
        <v>834</v>
      </c>
      <c r="E635" s="28" t="s">
        <v>274</v>
      </c>
      <c r="F635" s="28">
        <v>2004</v>
      </c>
      <c r="G635" s="28">
        <v>2005</v>
      </c>
      <c r="H635" s="28">
        <v>2006</v>
      </c>
      <c r="I635" s="28">
        <v>2007</v>
      </c>
      <c r="J635" s="28">
        <v>2008</v>
      </c>
      <c r="K635" s="28">
        <v>2009</v>
      </c>
      <c r="L635" s="28">
        <v>2010</v>
      </c>
      <c r="M635" s="28">
        <v>2011</v>
      </c>
      <c r="N635" s="28">
        <v>2012</v>
      </c>
      <c r="O635" s="28">
        <v>2013</v>
      </c>
      <c r="P635" s="28">
        <v>2014</v>
      </c>
      <c r="Q635" s="28">
        <v>2015</v>
      </c>
      <c r="R635" s="28">
        <v>2016</v>
      </c>
      <c r="S635" s="28">
        <v>2017</v>
      </c>
      <c r="T635" s="28">
        <v>2018</v>
      </c>
      <c r="U635" s="28">
        <v>2019</v>
      </c>
      <c r="V635" s="28">
        <v>2020</v>
      </c>
      <c r="W635" s="28">
        <v>2021</v>
      </c>
      <c r="X635" s="28">
        <v>2022</v>
      </c>
      <c r="Y635" s="28">
        <v>2023</v>
      </c>
      <c r="Z635" s="28">
        <v>2024</v>
      </c>
      <c r="AA635" s="28">
        <v>2025</v>
      </c>
      <c r="AB635" s="28">
        <v>2026</v>
      </c>
      <c r="AC635" s="28">
        <v>2027</v>
      </c>
      <c r="AD635" s="28">
        <v>2028</v>
      </c>
      <c r="AE635" s="28">
        <v>2029</v>
      </c>
      <c r="AF635" s="28">
        <v>2030</v>
      </c>
    </row>
    <row r="636" spans="2:32">
      <c r="C636" s="7" t="s">
        <v>871</v>
      </c>
      <c r="D636" s="7" t="s">
        <v>943</v>
      </c>
      <c r="F636" s="7">
        <v>0.33639999999999998</v>
      </c>
      <c r="G636" s="7">
        <v>0.49330000000000002</v>
      </c>
      <c r="H636" s="7">
        <v>0.67649999999999999</v>
      </c>
      <c r="I636" s="7">
        <v>0.74050000000000005</v>
      </c>
      <c r="J636" s="7">
        <v>0.94229999999999992</v>
      </c>
      <c r="K636" s="7">
        <v>1.2512999999999999</v>
      </c>
      <c r="L636" s="7">
        <v>1.3904000000000001</v>
      </c>
      <c r="M636" s="7">
        <v>1.5846</v>
      </c>
      <c r="N636" s="7">
        <v>1.7043499999999998</v>
      </c>
      <c r="O636" s="7">
        <v>1.9233</v>
      </c>
      <c r="P636" s="7">
        <v>2.2832499999999998</v>
      </c>
      <c r="Q636" s="7">
        <v>2.4511500000000002</v>
      </c>
      <c r="R636" s="7">
        <v>2.80165</v>
      </c>
      <c r="S636" s="7">
        <v>3.31915</v>
      </c>
      <c r="T636" s="7">
        <v>3.6738499999999998</v>
      </c>
      <c r="U636" s="7">
        <v>4.1264500000000011</v>
      </c>
      <c r="V636" s="7">
        <v>4.3067000000000011</v>
      </c>
      <c r="W636" s="7">
        <v>4.3390410000000008</v>
      </c>
      <c r="X636" s="7">
        <v>4.5361310000000001</v>
      </c>
      <c r="Y636" s="7">
        <v>4.7392510000000003</v>
      </c>
      <c r="Z636" s="7">
        <v>4.8474000000000004</v>
      </c>
    </row>
    <row r="637" spans="2:32">
      <c r="C637" s="7" t="s">
        <v>872</v>
      </c>
      <c r="D637" s="7" t="s">
        <v>943</v>
      </c>
      <c r="AA637" s="7">
        <v>6</v>
      </c>
    </row>
    <row r="638" spans="2:32">
      <c r="C638" s="7" t="s">
        <v>873</v>
      </c>
      <c r="D638" s="7" t="s">
        <v>943</v>
      </c>
      <c r="AF638" s="7">
        <v>9</v>
      </c>
    </row>
    <row r="639" spans="2:32">
      <c r="C639" s="7" t="s">
        <v>874</v>
      </c>
      <c r="D639" s="7" t="s">
        <v>943</v>
      </c>
      <c r="AF639" s="7">
        <v>5</v>
      </c>
    </row>
    <row r="640" spans="2:32">
      <c r="C640" s="7" t="s">
        <v>875</v>
      </c>
      <c r="D640" s="7" t="s">
        <v>943</v>
      </c>
      <c r="Z640" s="7">
        <v>5.343</v>
      </c>
      <c r="AA640" s="7">
        <v>5.8490000000000002</v>
      </c>
      <c r="AB640" s="7">
        <v>6.09</v>
      </c>
      <c r="AC640" s="7">
        <v>6.59</v>
      </c>
      <c r="AD640" s="7">
        <v>7.6550000000000002</v>
      </c>
      <c r="AE640" s="7">
        <v>9.7550000000000008</v>
      </c>
      <c r="AF640" s="7">
        <v>11.154999999999999</v>
      </c>
    </row>
    <row r="645" spans="3:32" ht="15" thickBot="1">
      <c r="C645" s="28" t="s">
        <v>942</v>
      </c>
      <c r="D645" s="28" t="s">
        <v>834</v>
      </c>
      <c r="E645" s="28" t="s">
        <v>274</v>
      </c>
      <c r="F645" s="28">
        <v>2004</v>
      </c>
      <c r="G645" s="28">
        <v>2005</v>
      </c>
      <c r="H645" s="28">
        <v>2006</v>
      </c>
      <c r="I645" s="28">
        <v>2007</v>
      </c>
      <c r="J645" s="28">
        <v>2008</v>
      </c>
      <c r="K645" s="28">
        <v>2009</v>
      </c>
      <c r="L645" s="28">
        <v>2010</v>
      </c>
      <c r="M645" s="28">
        <v>2011</v>
      </c>
      <c r="N645" s="28">
        <v>2012</v>
      </c>
      <c r="O645" s="28">
        <v>2013</v>
      </c>
      <c r="P645" s="28">
        <v>2014</v>
      </c>
      <c r="Q645" s="28">
        <v>2015</v>
      </c>
      <c r="R645" s="28">
        <v>2016</v>
      </c>
      <c r="S645" s="28">
        <v>2017</v>
      </c>
      <c r="T645" s="28">
        <v>2018</v>
      </c>
      <c r="U645" s="28">
        <v>2019</v>
      </c>
      <c r="V645" s="28">
        <v>2020</v>
      </c>
      <c r="W645" s="28">
        <v>2021</v>
      </c>
      <c r="X645" s="28">
        <v>2022</v>
      </c>
      <c r="Y645" s="28">
        <v>2023</v>
      </c>
      <c r="Z645" s="28">
        <v>2024</v>
      </c>
      <c r="AA645" s="28">
        <v>2025</v>
      </c>
      <c r="AB645" s="28">
        <v>2026</v>
      </c>
      <c r="AC645" s="28">
        <v>2027</v>
      </c>
      <c r="AD645" s="28">
        <v>2028</v>
      </c>
      <c r="AE645" s="28">
        <v>2029</v>
      </c>
      <c r="AF645" s="28">
        <v>2030</v>
      </c>
    </row>
    <row r="646" spans="3:32">
      <c r="C646" s="7" t="s">
        <v>871</v>
      </c>
      <c r="F646" s="7">
        <v>0.12609999999999996</v>
      </c>
      <c r="G646" s="7">
        <v>0.15690000000000004</v>
      </c>
      <c r="H646" s="7">
        <v>0.18319999999999997</v>
      </c>
      <c r="I646" s="7">
        <v>6.4000000000000057E-2</v>
      </c>
      <c r="J646" s="7">
        <v>0.20179999999999987</v>
      </c>
      <c r="K646" s="7">
        <v>0.30899999999999994</v>
      </c>
      <c r="L646" s="7">
        <v>0.13910000000000022</v>
      </c>
      <c r="M646" s="7">
        <v>0.19419999999999993</v>
      </c>
      <c r="N646" s="7">
        <v>0.1197499999999998</v>
      </c>
      <c r="O646" s="7">
        <v>0.2189500000000002</v>
      </c>
      <c r="P646" s="7">
        <v>0.35994999999999977</v>
      </c>
      <c r="Q646" s="7">
        <v>0.16790000000000038</v>
      </c>
      <c r="R646" s="7">
        <v>0.35049999999999981</v>
      </c>
      <c r="S646" s="7">
        <v>0.51750000000000007</v>
      </c>
      <c r="T646" s="7">
        <v>0.35469999999999979</v>
      </c>
      <c r="U646" s="7">
        <v>0.45260000000000122</v>
      </c>
      <c r="V646" s="7">
        <v>0.18025000000000002</v>
      </c>
      <c r="W646" s="7">
        <v>3.2340999999999731E-2</v>
      </c>
      <c r="X646" s="7">
        <v>0.19708999999999932</v>
      </c>
      <c r="Y646" s="7">
        <v>0.20312000000000019</v>
      </c>
      <c r="Z646" s="7">
        <v>0.10814900000000005</v>
      </c>
    </row>
    <row r="647" spans="3:32">
      <c r="C647" s="7" t="s">
        <v>876</v>
      </c>
      <c r="AA647" s="7">
        <v>0.50600000000000001</v>
      </c>
      <c r="AB647" s="7">
        <v>0.24099999999999999</v>
      </c>
      <c r="AC647" s="7">
        <v>0.5</v>
      </c>
      <c r="AD647" s="7">
        <v>0.24</v>
      </c>
      <c r="AE647" s="7">
        <v>0.3</v>
      </c>
      <c r="AF647" s="7">
        <v>0.05</v>
      </c>
    </row>
    <row r="648" spans="3:32">
      <c r="C648" s="7" t="s">
        <v>877</v>
      </c>
      <c r="AA648" s="7">
        <v>0</v>
      </c>
      <c r="AB648" s="7">
        <v>0</v>
      </c>
      <c r="AC648" s="7">
        <v>0</v>
      </c>
      <c r="AD648" s="7">
        <v>0.82499999999999996</v>
      </c>
      <c r="AE648" s="7">
        <v>1.8</v>
      </c>
      <c r="AF648" s="7">
        <v>1.35</v>
      </c>
    </row>
    <row r="653" spans="3:32" ht="15" thickBot="1">
      <c r="C653" s="28" t="s">
        <v>944</v>
      </c>
      <c r="D653" s="28" t="s">
        <v>834</v>
      </c>
      <c r="E653" s="28" t="s">
        <v>274</v>
      </c>
      <c r="F653" s="28" t="s">
        <v>868</v>
      </c>
      <c r="G653" s="28" t="s">
        <v>869</v>
      </c>
      <c r="H653" s="28" t="s">
        <v>870</v>
      </c>
    </row>
    <row r="654" spans="3:32">
      <c r="C654" s="293">
        <v>44562</v>
      </c>
      <c r="D654" s="293" t="s">
        <v>485</v>
      </c>
      <c r="F654" s="179">
        <v>0</v>
      </c>
      <c r="G654" s="179"/>
      <c r="H654" s="179"/>
    </row>
    <row r="655" spans="3:32">
      <c r="C655" s="293">
        <v>44593</v>
      </c>
      <c r="D655" s="293" t="s">
        <v>485</v>
      </c>
      <c r="F655" s="179">
        <v>0</v>
      </c>
      <c r="G655" s="179"/>
      <c r="H655" s="179"/>
    </row>
    <row r="656" spans="3:32">
      <c r="C656" s="293">
        <v>44621</v>
      </c>
      <c r="D656" s="293" t="s">
        <v>485</v>
      </c>
      <c r="F656" s="179">
        <v>0</v>
      </c>
      <c r="G656" s="179"/>
      <c r="H656" s="179"/>
    </row>
    <row r="657" spans="3:8">
      <c r="C657" s="293">
        <v>44652</v>
      </c>
      <c r="D657" s="293" t="s">
        <v>485</v>
      </c>
      <c r="F657" s="179">
        <v>0</v>
      </c>
      <c r="G657" s="179"/>
      <c r="H657" s="179"/>
    </row>
    <row r="658" spans="3:8">
      <c r="C658" s="293">
        <v>44682</v>
      </c>
      <c r="D658" s="293" t="s">
        <v>485</v>
      </c>
      <c r="F658" s="179">
        <v>0</v>
      </c>
      <c r="G658" s="179"/>
      <c r="H658" s="179"/>
    </row>
    <row r="659" spans="3:8">
      <c r="C659" s="293">
        <v>44713</v>
      </c>
      <c r="D659" s="293" t="s">
        <v>485</v>
      </c>
      <c r="F659" s="179">
        <v>0</v>
      </c>
      <c r="G659" s="179"/>
      <c r="H659" s="179"/>
    </row>
    <row r="660" spans="3:8">
      <c r="C660" s="293">
        <v>44743</v>
      </c>
      <c r="D660" s="293" t="s">
        <v>485</v>
      </c>
      <c r="F660" s="179">
        <v>0</v>
      </c>
      <c r="G660" s="179"/>
      <c r="H660" s="179"/>
    </row>
    <row r="661" spans="3:8">
      <c r="C661" s="293">
        <v>44774</v>
      </c>
      <c r="D661" s="293" t="s">
        <v>485</v>
      </c>
      <c r="F661" s="179">
        <v>2.7669999999999999E-3</v>
      </c>
      <c r="G661" s="179"/>
      <c r="H661" s="179">
        <v>2.3058333333333335E-4</v>
      </c>
    </row>
    <row r="662" spans="3:8">
      <c r="C662" s="293">
        <v>44805</v>
      </c>
      <c r="D662" s="293" t="s">
        <v>485</v>
      </c>
      <c r="F662" s="179">
        <v>3.2420000000000001E-3</v>
      </c>
      <c r="G662" s="179"/>
      <c r="H662" s="179">
        <v>5.0075E-4</v>
      </c>
    </row>
    <row r="663" spans="3:8">
      <c r="C663" s="293">
        <v>44835</v>
      </c>
      <c r="D663" s="293" t="s">
        <v>485</v>
      </c>
      <c r="F663" s="179">
        <v>2.6410000000000001E-3</v>
      </c>
      <c r="G663" s="179"/>
      <c r="H663" s="179">
        <v>7.2083333333333331E-4</v>
      </c>
    </row>
    <row r="664" spans="3:8">
      <c r="C664" s="293">
        <v>44866</v>
      </c>
      <c r="D664" s="293" t="s">
        <v>485</v>
      </c>
      <c r="F664" s="179">
        <v>2.3879999999999999E-3</v>
      </c>
      <c r="G664" s="179"/>
      <c r="H664" s="179">
        <v>9.1983333333333338E-4</v>
      </c>
    </row>
    <row r="665" spans="3:8">
      <c r="C665" s="293">
        <v>44896</v>
      </c>
      <c r="D665" s="293" t="s">
        <v>485</v>
      </c>
      <c r="F665" s="179">
        <v>2.098E-3</v>
      </c>
      <c r="G665" s="179"/>
      <c r="H665" s="179">
        <v>1.0946666666666667E-3</v>
      </c>
    </row>
    <row r="666" spans="3:8">
      <c r="C666" s="293">
        <v>44927</v>
      </c>
      <c r="D666" s="293" t="s">
        <v>485</v>
      </c>
      <c r="F666" s="179">
        <v>3.5139999999999998E-3</v>
      </c>
      <c r="G666" s="179"/>
      <c r="H666" s="179">
        <v>1.3875000000000001E-3</v>
      </c>
    </row>
    <row r="667" spans="3:8">
      <c r="C667" s="293">
        <v>44958</v>
      </c>
      <c r="D667" s="293" t="s">
        <v>485</v>
      </c>
      <c r="F667" s="179">
        <v>9.1940000000000008E-3</v>
      </c>
      <c r="G667" s="179"/>
      <c r="H667" s="179">
        <v>2.1536666666666666E-3</v>
      </c>
    </row>
    <row r="668" spans="3:8">
      <c r="C668" s="293">
        <v>44986</v>
      </c>
      <c r="D668" s="293" t="s">
        <v>485</v>
      </c>
      <c r="F668" s="179">
        <v>1.5481E-2</v>
      </c>
      <c r="G668" s="179"/>
      <c r="H668" s="179">
        <v>3.4437500000000002E-3</v>
      </c>
    </row>
    <row r="669" spans="3:8">
      <c r="C669" s="293">
        <v>45017</v>
      </c>
      <c r="D669" s="293" t="s">
        <v>485</v>
      </c>
      <c r="F669" s="179">
        <v>3.3999000000000001E-2</v>
      </c>
      <c r="G669" s="179"/>
      <c r="H669" s="179">
        <v>6.2770000000000013E-3</v>
      </c>
    </row>
    <row r="670" spans="3:8">
      <c r="C670" s="293">
        <v>45047</v>
      </c>
      <c r="D670" s="293" t="s">
        <v>485</v>
      </c>
      <c r="F670" s="179">
        <v>6.3296000000000005E-2</v>
      </c>
      <c r="G670" s="179"/>
      <c r="H670" s="179">
        <v>1.1551666666666668E-2</v>
      </c>
    </row>
    <row r="671" spans="3:8">
      <c r="C671" s="293">
        <v>45078</v>
      </c>
      <c r="D671" s="293" t="s">
        <v>485</v>
      </c>
      <c r="F671" s="179">
        <v>6.3953999999999997E-2</v>
      </c>
      <c r="G671" s="179"/>
      <c r="H671" s="179">
        <v>1.6881166666666669E-2</v>
      </c>
    </row>
    <row r="672" spans="3:8">
      <c r="C672" s="293">
        <v>45108</v>
      </c>
      <c r="D672" s="293" t="s">
        <v>485</v>
      </c>
      <c r="F672" s="179">
        <v>5.9491000000000002E-2</v>
      </c>
      <c r="G672" s="179"/>
      <c r="H672" s="179">
        <v>2.1838750000000001E-2</v>
      </c>
    </row>
    <row r="673" spans="3:15">
      <c r="C673" s="293">
        <v>45139</v>
      </c>
      <c r="D673" s="293" t="s">
        <v>485</v>
      </c>
      <c r="F673" s="179">
        <v>5.5134999999999997E-2</v>
      </c>
      <c r="G673" s="179"/>
      <c r="H673" s="179">
        <v>2.6202749999999997E-2</v>
      </c>
    </row>
    <row r="674" spans="3:15">
      <c r="C674" s="293">
        <v>45170</v>
      </c>
      <c r="D674" s="293" t="s">
        <v>485</v>
      </c>
      <c r="F674" s="179">
        <v>4.2243999999999997E-2</v>
      </c>
      <c r="G674" s="179"/>
      <c r="H674" s="179">
        <v>2.9452916666666662E-2</v>
      </c>
    </row>
    <row r="675" spans="3:15">
      <c r="C675" s="293">
        <v>45200</v>
      </c>
      <c r="D675" s="293" t="s">
        <v>485</v>
      </c>
      <c r="F675" s="179">
        <v>3.4368999999999997E-2</v>
      </c>
      <c r="G675" s="179"/>
      <c r="H675" s="179">
        <v>3.2096916666666662E-2</v>
      </c>
    </row>
    <row r="676" spans="3:15">
      <c r="C676" s="293">
        <v>45231</v>
      </c>
      <c r="D676" s="293" t="s">
        <v>485</v>
      </c>
      <c r="F676" s="179">
        <v>2.0131E-2</v>
      </c>
      <c r="G676" s="179"/>
      <c r="H676" s="179">
        <v>3.3575500000000001E-2</v>
      </c>
    </row>
    <row r="677" spans="3:15">
      <c r="C677" s="293">
        <v>45261</v>
      </c>
      <c r="D677" s="293" t="s">
        <v>485</v>
      </c>
      <c r="F677" s="179">
        <v>1.0196E-2</v>
      </c>
      <c r="G677" s="179"/>
      <c r="H677" s="179">
        <v>3.4250333333333334E-2</v>
      </c>
    </row>
    <row r="678" spans="3:15">
      <c r="C678" s="293">
        <v>45292</v>
      </c>
      <c r="D678" s="293" t="s">
        <v>485</v>
      </c>
      <c r="F678" s="179"/>
      <c r="G678" s="179">
        <v>1.6930000000000001E-2</v>
      </c>
      <c r="H678" s="179">
        <v>3.5368333333333335E-2</v>
      </c>
    </row>
    <row r="679" spans="3:15">
      <c r="C679" s="293">
        <v>45323</v>
      </c>
      <c r="D679" s="293" t="s">
        <v>485</v>
      </c>
      <c r="F679" s="179"/>
      <c r="G679" s="179">
        <v>1.9941E-2</v>
      </c>
      <c r="H679" s="179">
        <v>3.6263916666666667E-2</v>
      </c>
    </row>
    <row r="680" spans="3:15">
      <c r="C680" s="293">
        <v>45352</v>
      </c>
      <c r="D680" s="293" t="s">
        <v>485</v>
      </c>
      <c r="F680" s="179"/>
      <c r="G680" s="179">
        <v>3.4572000000000006E-2</v>
      </c>
      <c r="H680" s="179">
        <v>3.7854833333333338E-2</v>
      </c>
      <c r="O680" s="126"/>
    </row>
    <row r="681" spans="3:15">
      <c r="C681" s="293">
        <v>45383</v>
      </c>
      <c r="D681" s="293" t="s">
        <v>485</v>
      </c>
      <c r="F681" s="179"/>
      <c r="G681" s="179">
        <v>6.5364999999999993E-2</v>
      </c>
      <c r="H681" s="179">
        <v>4.0468666666666674E-2</v>
      </c>
    </row>
    <row r="682" spans="3:15">
      <c r="C682" s="293">
        <v>45413</v>
      </c>
      <c r="D682" s="293" t="s">
        <v>485</v>
      </c>
      <c r="F682" s="179"/>
      <c r="G682" s="179">
        <v>9.4088999999999992E-2</v>
      </c>
      <c r="H682" s="179">
        <v>4.3034749999999997E-2</v>
      </c>
    </row>
    <row r="683" spans="3:15">
      <c r="C683" s="293">
        <v>45444</v>
      </c>
      <c r="D683" s="293" t="s">
        <v>485</v>
      </c>
      <c r="F683" s="179"/>
      <c r="G683" s="179">
        <v>0.101188</v>
      </c>
      <c r="H683" s="179">
        <v>4.6137583333333336E-2</v>
      </c>
    </row>
    <row r="684" spans="3:15">
      <c r="C684" s="293">
        <v>45474</v>
      </c>
      <c r="D684" s="293" t="s">
        <v>485</v>
      </c>
      <c r="F684" s="179"/>
      <c r="G684" s="179">
        <v>0.11545699999999999</v>
      </c>
      <c r="H684" s="179">
        <v>5.0801416666666661E-2</v>
      </c>
    </row>
    <row r="685" spans="3:15">
      <c r="C685" s="293">
        <v>45505</v>
      </c>
      <c r="D685" s="293" t="s">
        <v>485</v>
      </c>
      <c r="F685" s="179"/>
      <c r="G685" s="179">
        <v>9.8174000000000011E-2</v>
      </c>
      <c r="H685" s="179">
        <v>5.4387999999999999E-2</v>
      </c>
    </row>
    <row r="686" spans="3:15">
      <c r="C686" s="293">
        <v>45536</v>
      </c>
      <c r="D686" s="293" t="s">
        <v>485</v>
      </c>
      <c r="F686" s="179"/>
      <c r="G686" s="179">
        <v>7.3727000000000001E-2</v>
      </c>
      <c r="H686" s="179">
        <v>5.7011583333333331E-2</v>
      </c>
    </row>
    <row r="687" spans="3:15">
      <c r="C687" s="293">
        <v>45566</v>
      </c>
      <c r="D687" s="293" t="s">
        <v>485</v>
      </c>
      <c r="E687" s="7" t="s">
        <v>945</v>
      </c>
      <c r="F687" s="179"/>
      <c r="G687" s="297">
        <v>5.998303340119307E-2</v>
      </c>
      <c r="H687" s="297">
        <v>5.9069999999999998E-2</v>
      </c>
    </row>
    <row r="688" spans="3:15">
      <c r="C688" s="293">
        <v>45597</v>
      </c>
      <c r="D688" s="293" t="s">
        <v>485</v>
      </c>
      <c r="E688" s="7" t="s">
        <v>945</v>
      </c>
      <c r="F688" s="179"/>
      <c r="G688" s="297">
        <v>3.5133941790550141E-2</v>
      </c>
      <c r="H688" s="297">
        <v>6.2963900000000003E-2</v>
      </c>
    </row>
    <row r="689" spans="2:39">
      <c r="C689" s="293">
        <v>45627</v>
      </c>
      <c r="D689" s="293" t="s">
        <v>485</v>
      </c>
      <c r="E689" s="7" t="s">
        <v>945</v>
      </c>
      <c r="F689" s="179"/>
      <c r="G689" s="297">
        <v>1.7794728056055299E-2</v>
      </c>
      <c r="H689" s="297">
        <v>6.8826999999999999E-2</v>
      </c>
    </row>
    <row r="693" spans="2:39" ht="15" thickBot="1">
      <c r="C693" s="28" t="s">
        <v>947</v>
      </c>
      <c r="D693" s="28" t="s">
        <v>834</v>
      </c>
      <c r="E693" s="28" t="s">
        <v>274</v>
      </c>
      <c r="F693" s="28">
        <v>2009</v>
      </c>
      <c r="G693" s="28">
        <v>2010</v>
      </c>
      <c r="H693" s="28">
        <v>2011</v>
      </c>
      <c r="I693" s="28">
        <v>2012</v>
      </c>
      <c r="J693" s="28">
        <v>2013</v>
      </c>
      <c r="K693" s="28">
        <v>2014</v>
      </c>
      <c r="L693" s="28">
        <v>2015</v>
      </c>
      <c r="M693" s="28">
        <v>2016</v>
      </c>
      <c r="N693" s="28">
        <v>2017</v>
      </c>
      <c r="O693" s="28">
        <v>2018</v>
      </c>
      <c r="P693" s="28">
        <v>2019</v>
      </c>
      <c r="Q693" s="28">
        <v>2020</v>
      </c>
      <c r="R693" s="28">
        <v>2021</v>
      </c>
      <c r="S693" s="28">
        <v>2022</v>
      </c>
      <c r="T693" s="28">
        <v>2023</v>
      </c>
    </row>
    <row r="694" spans="2:39">
      <c r="C694" s="7" t="s">
        <v>946</v>
      </c>
      <c r="D694" s="7" t="s">
        <v>485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Q694" s="7">
        <v>0</v>
      </c>
      <c r="R694" s="7">
        <v>0</v>
      </c>
      <c r="S694" s="7">
        <v>1.6257999999999998E-2</v>
      </c>
      <c r="T694" s="145">
        <v>0.413767</v>
      </c>
    </row>
    <row r="695" spans="2:39">
      <c r="C695" s="7" t="s">
        <v>878</v>
      </c>
      <c r="D695" s="7" t="s">
        <v>485</v>
      </c>
      <c r="F695" s="7">
        <v>4.2400000000000001E-4</v>
      </c>
      <c r="G695" s="7">
        <v>4.7599999999999997E-4</v>
      </c>
      <c r="H695" s="7">
        <v>5.4200000000000006E-4</v>
      </c>
      <c r="I695" s="7">
        <v>6.4500000000000007E-4</v>
      </c>
      <c r="J695" s="7">
        <v>8.2799999999999996E-4</v>
      </c>
      <c r="K695" s="7">
        <v>1.129E-3</v>
      </c>
      <c r="L695" s="7">
        <v>2.0459999999999996E-3</v>
      </c>
      <c r="M695" s="7">
        <v>4.7359999999999998E-3</v>
      </c>
      <c r="N695" s="7">
        <v>9.9509999999999998E-3</v>
      </c>
      <c r="O695" s="7">
        <v>1.8151E-2</v>
      </c>
      <c r="P695" s="7">
        <v>3.3811000000000001E-2</v>
      </c>
      <c r="Q695" s="7">
        <v>5.5113999999999996E-2</v>
      </c>
      <c r="R695" s="7">
        <v>8.4647E-2</v>
      </c>
      <c r="S695" s="7">
        <v>0.132407</v>
      </c>
      <c r="T695" s="145">
        <v>0.23271500000000001</v>
      </c>
    </row>
    <row r="697" spans="2:39">
      <c r="B697" s="152"/>
    </row>
    <row r="698" spans="2:39" ht="20" thickBot="1">
      <c r="B698" s="155" t="s">
        <v>813</v>
      </c>
      <c r="C698" s="154" t="s">
        <v>814</v>
      </c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</row>
    <row r="699" spans="2:39" ht="15" thickTop="1"/>
    <row r="700" spans="2:39" ht="15" thickBot="1">
      <c r="B700" s="282" t="s">
        <v>908</v>
      </c>
      <c r="C700" s="28" t="s">
        <v>905</v>
      </c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1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</row>
    <row r="713" spans="3:6" ht="15" thickBot="1">
      <c r="C713" s="28" t="s">
        <v>951</v>
      </c>
      <c r="D713" s="28" t="s">
        <v>834</v>
      </c>
      <c r="E713" s="28" t="s">
        <v>274</v>
      </c>
      <c r="F713" s="28" t="s">
        <v>494</v>
      </c>
    </row>
    <row r="714" spans="3:6">
      <c r="C714" s="7" t="s">
        <v>180</v>
      </c>
      <c r="D714" s="7" t="s">
        <v>485</v>
      </c>
      <c r="F714" s="7">
        <v>-1.3047428607094318</v>
      </c>
    </row>
    <row r="715" spans="3:6">
      <c r="C715" s="7" t="s">
        <v>178</v>
      </c>
      <c r="D715" s="7" t="s">
        <v>485</v>
      </c>
      <c r="F715" s="7">
        <v>-0.86845584150492883</v>
      </c>
    </row>
    <row r="716" spans="3:6">
      <c r="C716" s="7" t="s">
        <v>502</v>
      </c>
      <c r="D716" s="7" t="s">
        <v>485</v>
      </c>
      <c r="F716" s="7">
        <v>-0.27969400524248433</v>
      </c>
    </row>
    <row r="717" spans="3:6">
      <c r="C717" s="7" t="s">
        <v>885</v>
      </c>
      <c r="D717" s="7" t="s">
        <v>485</v>
      </c>
      <c r="F717" s="7">
        <v>-0.10394194413544167</v>
      </c>
    </row>
    <row r="718" spans="3:6">
      <c r="C718" s="7" t="s">
        <v>501</v>
      </c>
      <c r="D718" s="7" t="s">
        <v>485</v>
      </c>
      <c r="F718" s="7">
        <v>-7.9456578362525399E-2</v>
      </c>
    </row>
    <row r="719" spans="3:6" s="58" customFormat="1">
      <c r="C719" s="58" t="s">
        <v>47</v>
      </c>
      <c r="D719" s="58" t="s">
        <v>485</v>
      </c>
      <c r="F719" s="58">
        <v>-2.6362912299548213</v>
      </c>
    </row>
    <row r="730" spans="2:8" ht="15" thickBot="1">
      <c r="C730" s="28" t="s">
        <v>952</v>
      </c>
      <c r="D730" s="28" t="s">
        <v>834</v>
      </c>
      <c r="E730" s="28" t="s">
        <v>274</v>
      </c>
      <c r="F730" s="28">
        <v>2022</v>
      </c>
      <c r="G730" s="28">
        <v>2023</v>
      </c>
      <c r="H730" s="28" t="s">
        <v>893</v>
      </c>
    </row>
    <row r="731" spans="2:8">
      <c r="B731" s="126"/>
      <c r="C731" s="7" t="s">
        <v>180</v>
      </c>
      <c r="D731" s="7" t="s">
        <v>485</v>
      </c>
      <c r="F731" s="7">
        <v>22.865048769554253</v>
      </c>
      <c r="G731" s="7">
        <v>21.560305908844821</v>
      </c>
      <c r="H731" s="126">
        <v>0.44561138768393416</v>
      </c>
    </row>
    <row r="732" spans="2:8">
      <c r="B732" s="126"/>
      <c r="C732" s="7" t="s">
        <v>178</v>
      </c>
      <c r="D732" s="7" t="s">
        <v>485</v>
      </c>
      <c r="F732" s="7">
        <v>18.175701665400979</v>
      </c>
      <c r="G732" s="7">
        <v>17.30724582389605</v>
      </c>
      <c r="H732" s="126">
        <v>0.35770855298529997</v>
      </c>
    </row>
    <row r="733" spans="2:8">
      <c r="B733" s="126"/>
      <c r="C733" s="7" t="s">
        <v>501</v>
      </c>
      <c r="D733" s="7" t="s">
        <v>485</v>
      </c>
      <c r="F733" s="7">
        <v>3.5735596908536573</v>
      </c>
      <c r="G733" s="7">
        <v>3.4941031124911319</v>
      </c>
      <c r="H733" s="126">
        <v>7.2216606909514397E-2</v>
      </c>
    </row>
    <row r="734" spans="2:8">
      <c r="B734" s="126"/>
      <c r="C734" s="7" t="s">
        <v>885</v>
      </c>
      <c r="D734" s="7" t="s">
        <v>485</v>
      </c>
      <c r="F734" s="7">
        <v>3.2529319990478283</v>
      </c>
      <c r="G734" s="7">
        <v>3.1489900549123866</v>
      </c>
      <c r="H734" s="126">
        <v>6.5083762452403909E-2</v>
      </c>
    </row>
    <row r="735" spans="2:8">
      <c r="B735" s="126"/>
      <c r="C735" s="7" t="s">
        <v>502</v>
      </c>
      <c r="D735" s="7" t="s">
        <v>485</v>
      </c>
      <c r="F735" s="7">
        <v>3.1527002072491053</v>
      </c>
      <c r="G735" s="7">
        <v>2.8730062020066209</v>
      </c>
      <c r="H735" s="126">
        <v>5.9379689968847654E-2</v>
      </c>
    </row>
    <row r="736" spans="2:8">
      <c r="B736" s="126"/>
      <c r="C736" s="7" t="s">
        <v>47</v>
      </c>
      <c r="D736" s="7" t="s">
        <v>485</v>
      </c>
      <c r="F736" s="7">
        <v>51.019942332105828</v>
      </c>
      <c r="G736" s="7">
        <v>48.383651102151006</v>
      </c>
      <c r="H736" s="126">
        <v>1</v>
      </c>
    </row>
    <row r="750" spans="3:7" ht="15" thickBot="1">
      <c r="C750" s="28" t="s">
        <v>953</v>
      </c>
      <c r="D750" s="28" t="s">
        <v>834</v>
      </c>
      <c r="E750" s="28" t="s">
        <v>274</v>
      </c>
      <c r="F750" s="28" t="s">
        <v>494</v>
      </c>
    </row>
    <row r="751" spans="3:7">
      <c r="C751" s="7" t="s">
        <v>255</v>
      </c>
      <c r="D751" s="7" t="s">
        <v>485</v>
      </c>
      <c r="F751" s="7">
        <v>-1.6759170358016675</v>
      </c>
      <c r="G751" s="51"/>
    </row>
    <row r="752" spans="3:7">
      <c r="C752" s="7" t="s">
        <v>45</v>
      </c>
      <c r="D752" s="7" t="s">
        <v>485</v>
      </c>
      <c r="F752" s="7">
        <v>-0.53390460904977965</v>
      </c>
      <c r="G752" s="51"/>
    </row>
    <row r="753" spans="3:7">
      <c r="C753" s="7" t="s">
        <v>41</v>
      </c>
      <c r="D753" s="7" t="s">
        <v>485</v>
      </c>
      <c r="F753" s="7">
        <v>-0.37906941676346406</v>
      </c>
      <c r="G753" s="51"/>
    </row>
    <row r="754" spans="3:7">
      <c r="C754" s="7" t="s">
        <v>43</v>
      </c>
      <c r="D754" s="7" t="s">
        <v>485</v>
      </c>
      <c r="F754" s="7">
        <v>-0.24186518534513213</v>
      </c>
      <c r="G754" s="51"/>
    </row>
    <row r="755" spans="3:7">
      <c r="C755" s="7" t="s">
        <v>499</v>
      </c>
      <c r="D755" s="7" t="s">
        <v>485</v>
      </c>
      <c r="F755" s="7">
        <v>0.19106186508011735</v>
      </c>
      <c r="G755" s="51"/>
    </row>
    <row r="756" spans="3:7">
      <c r="C756" s="7" t="s">
        <v>48</v>
      </c>
      <c r="D756" s="7" t="s">
        <v>485</v>
      </c>
      <c r="F756" s="7">
        <v>3.4031519251040976E-3</v>
      </c>
      <c r="G756" s="145"/>
    </row>
    <row r="757" spans="3:7" s="58" customFormat="1">
      <c r="C757" s="58" t="s">
        <v>820</v>
      </c>
      <c r="D757" s="58" t="s">
        <v>485</v>
      </c>
      <c r="F757" s="58">
        <v>-2.6362912299548356</v>
      </c>
      <c r="G757" s="278"/>
    </row>
    <row r="769" spans="2:39" ht="15" thickBot="1">
      <c r="C769" s="28" t="s">
        <v>954</v>
      </c>
      <c r="D769" s="28" t="s">
        <v>834</v>
      </c>
      <c r="E769" s="28" t="s">
        <v>274</v>
      </c>
      <c r="F769" s="28">
        <v>2022</v>
      </c>
      <c r="G769" s="28">
        <v>2023</v>
      </c>
      <c r="H769" s="28" t="s">
        <v>893</v>
      </c>
    </row>
    <row r="770" spans="2:39">
      <c r="C770" s="7" t="s">
        <v>41</v>
      </c>
      <c r="D770" s="7" t="s">
        <v>485</v>
      </c>
      <c r="F770" s="7">
        <v>21.546200289666608</v>
      </c>
      <c r="G770" s="7">
        <v>21.167130872903144</v>
      </c>
      <c r="H770" s="126">
        <v>0.43748519160353555</v>
      </c>
    </row>
    <row r="771" spans="2:39">
      <c r="C771" s="7" t="s">
        <v>255</v>
      </c>
      <c r="D771" s="7" t="s">
        <v>485</v>
      </c>
      <c r="F771" s="7">
        <v>20.799276051314774</v>
      </c>
      <c r="G771" s="7">
        <v>19.123359015513106</v>
      </c>
      <c r="H771" s="126">
        <v>0.39524423188193286</v>
      </c>
    </row>
    <row r="772" spans="2:39">
      <c r="C772" s="7" t="s">
        <v>48</v>
      </c>
      <c r="D772" s="7" t="s">
        <v>485</v>
      </c>
      <c r="F772" s="7">
        <v>3.8586077318759235</v>
      </c>
      <c r="G772" s="7">
        <v>3.8620108838010276</v>
      </c>
      <c r="H772" s="126">
        <v>7.9820575666091756E-2</v>
      </c>
    </row>
    <row r="773" spans="2:39">
      <c r="C773" s="7" t="s">
        <v>45</v>
      </c>
      <c r="D773" s="7" t="s">
        <v>485</v>
      </c>
      <c r="F773" s="7">
        <v>2.2695258449511067</v>
      </c>
      <c r="G773" s="7">
        <v>1.735621235901327</v>
      </c>
      <c r="H773" s="126">
        <v>3.5872060011282743E-2</v>
      </c>
    </row>
    <row r="774" spans="2:39">
      <c r="C774" s="7" t="s">
        <v>43</v>
      </c>
      <c r="D774" s="7" t="s">
        <v>485</v>
      </c>
      <c r="F774" s="7">
        <v>1.867404773970057</v>
      </c>
      <c r="G774" s="7">
        <v>1.6255395886249249</v>
      </c>
      <c r="H774" s="126">
        <v>3.359687728387778E-2</v>
      </c>
    </row>
    <row r="775" spans="2:39">
      <c r="C775" s="7" t="s">
        <v>499</v>
      </c>
      <c r="D775" s="7" t="s">
        <v>485</v>
      </c>
      <c r="F775" s="7">
        <v>0.67892764032735542</v>
      </c>
      <c r="G775" s="7">
        <v>0.86998950540747277</v>
      </c>
      <c r="H775" s="126">
        <v>1.7981063553279376E-2</v>
      </c>
    </row>
    <row r="776" spans="2:39" s="58" customFormat="1">
      <c r="C776" s="58" t="s">
        <v>47</v>
      </c>
      <c r="D776" s="58" t="s">
        <v>485</v>
      </c>
      <c r="F776" s="58">
        <v>51.019942332105828</v>
      </c>
      <c r="G776" s="58">
        <v>48.383651102150992</v>
      </c>
      <c r="H776" s="133">
        <v>1</v>
      </c>
    </row>
    <row r="779" spans="2:39" ht="15" thickBot="1">
      <c r="B779" s="282" t="s">
        <v>909</v>
      </c>
      <c r="C779" s="28" t="s">
        <v>906</v>
      </c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1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</row>
    <row r="795" spans="3:29" ht="15" thickBot="1">
      <c r="C795" s="28" t="s">
        <v>955</v>
      </c>
      <c r="D795" s="28" t="s">
        <v>834</v>
      </c>
      <c r="E795" s="28" t="s">
        <v>274</v>
      </c>
      <c r="F795" s="28">
        <v>2000</v>
      </c>
      <c r="G795" s="28">
        <v>2001</v>
      </c>
      <c r="H795" s="28">
        <v>2002</v>
      </c>
      <c r="I795" s="28">
        <v>2003</v>
      </c>
      <c r="J795" s="28">
        <v>2004</v>
      </c>
      <c r="K795" s="28">
        <v>2005</v>
      </c>
      <c r="L795" s="28">
        <v>2006</v>
      </c>
      <c r="M795" s="28">
        <v>2007</v>
      </c>
      <c r="N795" s="28">
        <v>2008</v>
      </c>
      <c r="O795" s="28">
        <v>2009</v>
      </c>
      <c r="P795" s="28">
        <v>2010</v>
      </c>
      <c r="Q795" s="28">
        <v>2011</v>
      </c>
      <c r="R795" s="28">
        <v>2012</v>
      </c>
      <c r="S795" s="28">
        <v>2013</v>
      </c>
      <c r="T795" s="28">
        <v>2014</v>
      </c>
      <c r="U795" s="28">
        <v>2015</v>
      </c>
      <c r="V795" s="28">
        <v>2016</v>
      </c>
      <c r="W795" s="28">
        <v>2017</v>
      </c>
      <c r="X795" s="28">
        <v>2018</v>
      </c>
      <c r="Y795" s="28">
        <v>2019</v>
      </c>
      <c r="Z795" s="28">
        <v>2020</v>
      </c>
      <c r="AA795" s="28">
        <v>2021</v>
      </c>
      <c r="AB795" s="28">
        <v>2022</v>
      </c>
      <c r="AC795" s="28">
        <v>2023</v>
      </c>
    </row>
    <row r="796" spans="3:29">
      <c r="C796" s="7" t="s">
        <v>486</v>
      </c>
      <c r="F796" s="51">
        <v>56.411758046459624</v>
      </c>
      <c r="G796" s="51">
        <v>57.444830516694729</v>
      </c>
      <c r="H796" s="51">
        <v>55.928224059968763</v>
      </c>
      <c r="I796" s="51">
        <v>57.873338888898601</v>
      </c>
      <c r="J796" s="51">
        <v>58.599343928152287</v>
      </c>
      <c r="K796" s="51">
        <v>61.005496229035629</v>
      </c>
      <c r="L796" s="51">
        <v>59.221475834169823</v>
      </c>
      <c r="M796" s="51">
        <v>58.140423134663564</v>
      </c>
      <c r="N796" s="51">
        <v>61.211959161295624</v>
      </c>
      <c r="O796" s="51">
        <v>54.943913684375573</v>
      </c>
      <c r="P796" s="51">
        <v>56.728921816213472</v>
      </c>
      <c r="Q796" s="51">
        <v>49.964524816674142</v>
      </c>
      <c r="R796" s="51">
        <v>48.558665774660909</v>
      </c>
      <c r="S796" s="51">
        <v>48.355580894858612</v>
      </c>
      <c r="T796" s="51">
        <v>45.559905471196203</v>
      </c>
      <c r="U796" s="51">
        <v>47.635504419611685</v>
      </c>
      <c r="V796" s="51">
        <v>49.313875189865875</v>
      </c>
      <c r="W796" s="51">
        <v>48.159557998089284</v>
      </c>
      <c r="X796" s="51">
        <v>51.729250295704546</v>
      </c>
      <c r="Y796" s="51">
        <v>50.709221476681407</v>
      </c>
      <c r="Z796" s="51">
        <v>52.47249034994087</v>
      </c>
      <c r="AA796" s="51">
        <v>50.948557584120159</v>
      </c>
      <c r="AB796" s="51">
        <v>46.482406959902548</v>
      </c>
      <c r="AC796" s="51">
        <v>43.651650712942498</v>
      </c>
    </row>
    <row r="797" spans="3:29">
      <c r="C797" s="7" t="s">
        <v>134</v>
      </c>
      <c r="F797" s="51">
        <v>1.3682666159560155</v>
      </c>
      <c r="G797" s="51">
        <v>1.5104758616362826</v>
      </c>
      <c r="H797" s="51">
        <v>1.5139523567220765</v>
      </c>
      <c r="I797" s="51">
        <v>1.4805041991912973</v>
      </c>
      <c r="J797" s="51">
        <v>1.7308112443231172</v>
      </c>
      <c r="K797" s="51">
        <v>2.176792527139209</v>
      </c>
      <c r="L797" s="51">
        <v>2.2569987464575085</v>
      </c>
      <c r="M797" s="51">
        <v>2.2862772828439217</v>
      </c>
      <c r="N797" s="51">
        <v>2.2233852850729616</v>
      </c>
      <c r="O797" s="51">
        <v>2.3818950704109381</v>
      </c>
      <c r="P797" s="51">
        <v>2.5379758627966114</v>
      </c>
      <c r="Q797" s="51">
        <v>2.4463998687500506</v>
      </c>
      <c r="R797" s="51">
        <v>2.4855341426356383</v>
      </c>
      <c r="S797" s="51">
        <v>2.6625800692373991</v>
      </c>
      <c r="T797" s="51">
        <v>3.0701040135835296</v>
      </c>
      <c r="U797" s="51">
        <v>3.1735070109343813</v>
      </c>
      <c r="V797" s="51">
        <v>3.3100515617424304</v>
      </c>
      <c r="W797" s="51">
        <v>3.4832539305712782</v>
      </c>
      <c r="X797" s="51">
        <v>3.5828346368721915</v>
      </c>
      <c r="Y797" s="51">
        <v>3.495183668423111</v>
      </c>
      <c r="Z797" s="51">
        <v>3.596160143316292</v>
      </c>
      <c r="AA797" s="51">
        <v>3.6378812771743223</v>
      </c>
      <c r="AB797" s="51">
        <v>3.8586077318759235</v>
      </c>
      <c r="AC797" s="51">
        <v>3.8620108838010276</v>
      </c>
    </row>
    <row r="798" spans="3:29">
      <c r="C798" s="7" t="s">
        <v>257</v>
      </c>
      <c r="F798" s="51">
        <v>0</v>
      </c>
      <c r="G798" s="51">
        <v>0</v>
      </c>
      <c r="H798" s="51">
        <v>0</v>
      </c>
      <c r="I798" s="51">
        <v>0</v>
      </c>
      <c r="J798" s="51">
        <v>0</v>
      </c>
      <c r="K798" s="51">
        <v>0</v>
      </c>
      <c r="L798" s="51">
        <v>0</v>
      </c>
      <c r="M798" s="51">
        <v>0</v>
      </c>
      <c r="N798" s="51">
        <v>0</v>
      </c>
      <c r="O798" s="51">
        <v>0.1501420877346222</v>
      </c>
      <c r="P798" s="51">
        <v>9.9445555402627964E-2</v>
      </c>
      <c r="Q798" s="51">
        <v>0.16491556158684645</v>
      </c>
      <c r="R798" s="51">
        <v>0.31816591288185403</v>
      </c>
      <c r="S798" s="51">
        <v>0.44799831124534784</v>
      </c>
      <c r="T798" s="51">
        <v>0.48349222848348439</v>
      </c>
      <c r="U798" s="51">
        <v>0.51142860711450167</v>
      </c>
      <c r="V798" s="51">
        <v>0.48495487606150789</v>
      </c>
      <c r="W798" s="51">
        <v>0.66117615584487888</v>
      </c>
      <c r="X798" s="51">
        <v>0.63642778760584873</v>
      </c>
      <c r="Y798" s="51">
        <v>0.65897571396011057</v>
      </c>
      <c r="Z798" s="51">
        <v>0.62331141341533658</v>
      </c>
      <c r="AA798" s="51">
        <v>0.62700665620326257</v>
      </c>
      <c r="AB798" s="51">
        <v>0.67892764032735542</v>
      </c>
      <c r="AC798" s="51">
        <v>0.86998950540747277</v>
      </c>
    </row>
    <row r="814" spans="3:29" ht="15" thickBot="1">
      <c r="C814" s="28" t="s">
        <v>957</v>
      </c>
      <c r="D814" s="28" t="s">
        <v>834</v>
      </c>
      <c r="E814" s="28" t="s">
        <v>274</v>
      </c>
      <c r="F814" s="28">
        <v>2000</v>
      </c>
      <c r="G814" s="28">
        <v>2001</v>
      </c>
      <c r="H814" s="28">
        <v>2002</v>
      </c>
      <c r="I814" s="28">
        <v>2003</v>
      </c>
      <c r="J814" s="28">
        <v>2004</v>
      </c>
      <c r="K814" s="28">
        <v>2005</v>
      </c>
      <c r="L814" s="28">
        <v>2006</v>
      </c>
      <c r="M814" s="28">
        <v>2007</v>
      </c>
      <c r="N814" s="28">
        <v>2008</v>
      </c>
      <c r="O814" s="28">
        <v>2009</v>
      </c>
      <c r="P814" s="28">
        <v>2010</v>
      </c>
      <c r="Q814" s="28">
        <v>2011</v>
      </c>
      <c r="R814" s="28">
        <v>2012</v>
      </c>
      <c r="S814" s="28">
        <v>2013</v>
      </c>
      <c r="T814" s="28">
        <v>2014</v>
      </c>
      <c r="U814" s="28">
        <v>2015</v>
      </c>
      <c r="V814" s="28">
        <v>2016</v>
      </c>
      <c r="W814" s="28">
        <v>2017</v>
      </c>
      <c r="X814" s="28">
        <v>2018</v>
      </c>
      <c r="Y814" s="28">
        <v>2019</v>
      </c>
      <c r="Z814" s="28">
        <v>2020</v>
      </c>
      <c r="AA814" s="28">
        <v>2021</v>
      </c>
      <c r="AB814" s="28">
        <v>2022</v>
      </c>
      <c r="AC814" s="28">
        <v>2023</v>
      </c>
    </row>
    <row r="815" spans="3:29">
      <c r="C815" s="7" t="s">
        <v>33</v>
      </c>
      <c r="D815" s="7" t="s">
        <v>485</v>
      </c>
      <c r="F815" s="51">
        <v>1.3163321531560155</v>
      </c>
      <c r="G815" s="51">
        <v>1.4585413988362825</v>
      </c>
      <c r="H815" s="51">
        <v>1.4568645663084701</v>
      </c>
      <c r="I815" s="51">
        <v>1.3836834364587831</v>
      </c>
      <c r="J815" s="51">
        <v>1.6138476784774576</v>
      </c>
      <c r="K815" s="51">
        <v>2.0416637086696792</v>
      </c>
      <c r="L815" s="51">
        <v>2.0998254604735567</v>
      </c>
      <c r="M815" s="51">
        <v>2.0949620828853077</v>
      </c>
      <c r="N815" s="51">
        <v>1.9711814179192677</v>
      </c>
      <c r="O815" s="51">
        <v>2.0000424811780908</v>
      </c>
      <c r="P815" s="51">
        <v>2.0967347894008754</v>
      </c>
      <c r="Q815" s="51">
        <v>1.9113668687562657</v>
      </c>
      <c r="R815" s="51">
        <v>1.8266614641896923</v>
      </c>
      <c r="S815" s="51">
        <v>1.9610603723473021</v>
      </c>
      <c r="T815" s="51">
        <v>2.2812502277755518</v>
      </c>
      <c r="U815" s="51">
        <v>2.2616827856381851</v>
      </c>
      <c r="V815" s="51">
        <v>2.2442360495697198</v>
      </c>
      <c r="W815" s="51">
        <v>2.3071695953580735</v>
      </c>
      <c r="X815" s="51">
        <v>2.3669738817743835</v>
      </c>
      <c r="Y815" s="51">
        <v>2.1967160697403334</v>
      </c>
      <c r="Z815" s="51">
        <v>2.1412307576977607</v>
      </c>
      <c r="AA815" s="51">
        <v>2.0340219892983313</v>
      </c>
      <c r="AB815" s="51">
        <v>1.9750501062457937</v>
      </c>
      <c r="AC815" s="51">
        <v>1.7600669178584665</v>
      </c>
    </row>
    <row r="816" spans="3:29">
      <c r="C816" s="7" t="s">
        <v>948</v>
      </c>
      <c r="D816" s="7" t="s">
        <v>485</v>
      </c>
      <c r="F816" s="51">
        <v>0</v>
      </c>
      <c r="G816" s="51">
        <v>0</v>
      </c>
      <c r="H816" s="51">
        <v>0</v>
      </c>
      <c r="I816" s="51">
        <v>0</v>
      </c>
      <c r="J816" s="51">
        <v>0</v>
      </c>
      <c r="K816" s="51">
        <v>0</v>
      </c>
      <c r="L816" s="51">
        <v>0</v>
      </c>
      <c r="M816" s="51">
        <v>0</v>
      </c>
      <c r="N816" s="51">
        <v>0</v>
      </c>
      <c r="O816" s="51">
        <v>5.9369708407490278E-2</v>
      </c>
      <c r="P816" s="51">
        <v>7.4027362234719452E-2</v>
      </c>
      <c r="Q816" s="51">
        <v>0.12366147661515449</v>
      </c>
      <c r="R816" s="51">
        <v>0.22978244683729326</v>
      </c>
      <c r="S816" s="51">
        <v>0.2647245047903648</v>
      </c>
      <c r="T816" s="51">
        <v>0.3034272872647682</v>
      </c>
      <c r="U816" s="51">
        <v>0.36203351932109551</v>
      </c>
      <c r="V816" s="51">
        <v>0.44132210402893629</v>
      </c>
      <c r="W816" s="51">
        <v>0.47229993909572349</v>
      </c>
      <c r="X816" s="51">
        <v>0.47325847612665745</v>
      </c>
      <c r="Y816" s="51">
        <v>0.4697950714354906</v>
      </c>
      <c r="Z816" s="51">
        <v>0.50424060558269024</v>
      </c>
      <c r="AA816" s="51">
        <v>0.54245567040227993</v>
      </c>
      <c r="AB816" s="51">
        <v>0.62702521455183813</v>
      </c>
      <c r="AC816" s="51">
        <v>0.68103572807195223</v>
      </c>
    </row>
    <row r="817" spans="2:39">
      <c r="C817" s="7" t="s">
        <v>27</v>
      </c>
      <c r="D817" s="7" t="s">
        <v>485</v>
      </c>
      <c r="F817" s="51">
        <v>4.9990392000000002E-2</v>
      </c>
      <c r="G817" s="51">
        <v>4.9990392000000002E-2</v>
      </c>
      <c r="H817" s="51">
        <v>4.9990392000000002E-2</v>
      </c>
      <c r="I817" s="51">
        <v>7.9706902799999993E-2</v>
      </c>
      <c r="J817" s="51">
        <v>8.6927737199999994E-2</v>
      </c>
      <c r="K817" s="51">
        <v>8.0481059564999985E-2</v>
      </c>
      <c r="L817" s="51">
        <v>7.1057393668892868E-2</v>
      </c>
      <c r="M817" s="51">
        <v>6.0295513972413388E-2</v>
      </c>
      <c r="N817" s="51">
        <v>5.9317931122624255E-2</v>
      </c>
      <c r="O817" s="51">
        <v>9.1447221761776734E-2</v>
      </c>
      <c r="P817" s="51">
        <v>9.7404587779406249E-2</v>
      </c>
      <c r="Q817" s="51">
        <v>0.10993489064918618</v>
      </c>
      <c r="R817" s="51">
        <v>0.10204421435081013</v>
      </c>
      <c r="S817" s="51">
        <v>8.2451243698677248E-2</v>
      </c>
      <c r="T817" s="51">
        <v>9.4770768347211168E-2</v>
      </c>
      <c r="U817" s="51">
        <v>0.10280423425778137</v>
      </c>
      <c r="V817" s="51">
        <v>0.10821587535837229</v>
      </c>
      <c r="W817" s="51">
        <v>0.1132717634206621</v>
      </c>
      <c r="X817" s="51">
        <v>0.11370722086521351</v>
      </c>
      <c r="Y817" s="51">
        <v>0.118452701894111</v>
      </c>
      <c r="Z817" s="51">
        <v>0.14122707645825444</v>
      </c>
      <c r="AA817" s="51">
        <v>0.14425814522373959</v>
      </c>
      <c r="AB817" s="51">
        <v>0.15633171482828426</v>
      </c>
      <c r="AC817" s="51">
        <v>0.14181964375338846</v>
      </c>
    </row>
    <row r="818" spans="2:39">
      <c r="C818" s="7" t="s">
        <v>334</v>
      </c>
      <c r="D818" s="7" t="s">
        <v>485</v>
      </c>
      <c r="F818" s="51">
        <v>1.3886219999999999E-3</v>
      </c>
      <c r="G818" s="51">
        <v>1.3886219999999999E-3</v>
      </c>
      <c r="H818" s="51">
        <v>1.9440707999999996E-3</v>
      </c>
      <c r="I818" s="51">
        <v>2.4995195999999997E-3</v>
      </c>
      <c r="J818" s="51">
        <v>3.3326927999999998E-3</v>
      </c>
      <c r="K818" s="51">
        <v>5.3594949215159992E-3</v>
      </c>
      <c r="L818" s="51">
        <v>7.5636275019950712E-3</v>
      </c>
      <c r="M818" s="51">
        <v>1.6572583008381152E-2</v>
      </c>
      <c r="N818" s="51">
        <v>3.7733374113240195E-2</v>
      </c>
      <c r="O818" s="51">
        <v>6.2736645061557461E-2</v>
      </c>
      <c r="P818" s="51">
        <v>8.7206378757523864E-2</v>
      </c>
      <c r="Q818" s="51">
        <v>0.1007383896288355</v>
      </c>
      <c r="R818" s="51">
        <v>0.10895462583911469</v>
      </c>
      <c r="S818" s="51">
        <v>0.11747093210567007</v>
      </c>
      <c r="T818" s="51">
        <v>0.12494703108668238</v>
      </c>
      <c r="U818" s="51">
        <v>0.13290424107749696</v>
      </c>
      <c r="V818" s="51">
        <v>0.1406064490846998</v>
      </c>
      <c r="W818" s="51">
        <v>0.14704002635027752</v>
      </c>
      <c r="X818" s="51">
        <v>0.15754097557063115</v>
      </c>
      <c r="Y818" s="51">
        <v>0.15922142079871457</v>
      </c>
      <c r="Z818" s="51">
        <v>0.16357718949466904</v>
      </c>
      <c r="AA818" s="51">
        <v>0.16295230254506929</v>
      </c>
      <c r="AB818" s="51">
        <v>0.16346236575488438</v>
      </c>
      <c r="AC818" s="51">
        <v>0.16399091471203103</v>
      </c>
    </row>
    <row r="819" spans="2:39">
      <c r="C819" s="7" t="s">
        <v>949</v>
      </c>
      <c r="D819" s="7" t="s">
        <v>485</v>
      </c>
      <c r="F819" s="51">
        <v>5.554488E-4</v>
      </c>
      <c r="G819" s="51">
        <v>5.554488E-4</v>
      </c>
      <c r="H819" s="51">
        <v>5.1533276136063472E-3</v>
      </c>
      <c r="I819" s="51">
        <v>1.4614340332514271E-2</v>
      </c>
      <c r="J819" s="51">
        <v>2.6703135845659802E-2</v>
      </c>
      <c r="K819" s="51">
        <v>4.9288263983013614E-2</v>
      </c>
      <c r="L819" s="51">
        <v>7.8552264813064016E-2</v>
      </c>
      <c r="M819" s="51">
        <v>0.11444710297782006</v>
      </c>
      <c r="N819" s="51">
        <v>0.15515256191782906</v>
      </c>
      <c r="O819" s="51">
        <v>0.16829901400202349</v>
      </c>
      <c r="P819" s="51">
        <v>0.18260274462408668</v>
      </c>
      <c r="Q819" s="51">
        <v>0.20069824310060871</v>
      </c>
      <c r="R819" s="51">
        <v>0.21809139141872769</v>
      </c>
      <c r="S819" s="51">
        <v>0.23687301629538499</v>
      </c>
      <c r="T819" s="51">
        <v>0.2657086991093156</v>
      </c>
      <c r="U819" s="51">
        <v>0.31408223063982182</v>
      </c>
      <c r="V819" s="51">
        <v>0.37567108370070201</v>
      </c>
      <c r="W819" s="51">
        <v>0.44347260634654218</v>
      </c>
      <c r="X819" s="51">
        <v>0.47135408253530592</v>
      </c>
      <c r="Y819" s="51">
        <v>0.55099840455446092</v>
      </c>
      <c r="Z819" s="51">
        <v>0.64588451408291725</v>
      </c>
      <c r="AA819" s="51">
        <v>0.75419316970490269</v>
      </c>
      <c r="AB819" s="51">
        <v>0.93673833049512301</v>
      </c>
      <c r="AC819" s="51">
        <v>1.1150976794051899</v>
      </c>
    </row>
    <row r="820" spans="2:39" s="58" customFormat="1">
      <c r="C820" s="58" t="s">
        <v>956</v>
      </c>
      <c r="D820" s="58" t="s">
        <v>485</v>
      </c>
      <c r="F820" s="278">
        <f t="shared" ref="F820:AC820" si="11">SUM(F815:F819)</f>
        <v>1.3682666159560153</v>
      </c>
      <c r="G820" s="278">
        <f t="shared" si="11"/>
        <v>1.5104758616362823</v>
      </c>
      <c r="H820" s="278">
        <f t="shared" si="11"/>
        <v>1.5139523567220765</v>
      </c>
      <c r="I820" s="278">
        <f t="shared" si="11"/>
        <v>1.4805041991912973</v>
      </c>
      <c r="J820" s="278">
        <f t="shared" si="11"/>
        <v>1.7308112443231172</v>
      </c>
      <c r="K820" s="278">
        <f t="shared" si="11"/>
        <v>2.1767925271392086</v>
      </c>
      <c r="L820" s="278">
        <f t="shared" si="11"/>
        <v>2.2569987464575085</v>
      </c>
      <c r="M820" s="278">
        <f t="shared" si="11"/>
        <v>2.2862772828439226</v>
      </c>
      <c r="N820" s="278">
        <f t="shared" si="11"/>
        <v>2.2233852850729612</v>
      </c>
      <c r="O820" s="278">
        <f t="shared" si="11"/>
        <v>2.3818950704109385</v>
      </c>
      <c r="P820" s="278">
        <f t="shared" si="11"/>
        <v>2.5379758627966114</v>
      </c>
      <c r="Q820" s="278">
        <f t="shared" si="11"/>
        <v>2.446399868750051</v>
      </c>
      <c r="R820" s="278">
        <f t="shared" si="11"/>
        <v>2.4855341426356379</v>
      </c>
      <c r="S820" s="278">
        <f t="shared" si="11"/>
        <v>2.6625800692373991</v>
      </c>
      <c r="T820" s="278">
        <f t="shared" si="11"/>
        <v>3.0701040135835287</v>
      </c>
      <c r="U820" s="278">
        <f t="shared" si="11"/>
        <v>3.1735070109343813</v>
      </c>
      <c r="V820" s="278">
        <f t="shared" si="11"/>
        <v>3.31005156174243</v>
      </c>
      <c r="W820" s="278">
        <f t="shared" si="11"/>
        <v>3.4832539305712786</v>
      </c>
      <c r="X820" s="278">
        <f t="shared" si="11"/>
        <v>3.5828346368721915</v>
      </c>
      <c r="Y820" s="278">
        <f t="shared" si="11"/>
        <v>3.4951836684231101</v>
      </c>
      <c r="Z820" s="278">
        <f t="shared" si="11"/>
        <v>3.5961601433162915</v>
      </c>
      <c r="AA820" s="278">
        <f t="shared" si="11"/>
        <v>3.6378812771743227</v>
      </c>
      <c r="AB820" s="278">
        <f t="shared" si="11"/>
        <v>3.8586077318759235</v>
      </c>
      <c r="AC820" s="278">
        <f t="shared" si="11"/>
        <v>3.8620108838010281</v>
      </c>
    </row>
    <row r="822" spans="2:39" ht="15" thickBot="1">
      <c r="B822" s="282" t="s">
        <v>910</v>
      </c>
      <c r="C822" s="28" t="s">
        <v>907</v>
      </c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1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</row>
    <row r="837" spans="3:6" ht="15" thickBot="1">
      <c r="C837" s="28" t="s">
        <v>958</v>
      </c>
      <c r="D837" s="28" t="s">
        <v>834</v>
      </c>
      <c r="E837" s="28" t="s">
        <v>274</v>
      </c>
      <c r="F837" s="28" t="s">
        <v>494</v>
      </c>
    </row>
    <row r="838" spans="3:6">
      <c r="C838" s="298" t="s">
        <v>255</v>
      </c>
      <c r="D838" s="7" t="s">
        <v>485</v>
      </c>
      <c r="F838" s="51">
        <v>-0.87192180631869753</v>
      </c>
    </row>
    <row r="839" spans="3:6">
      <c r="C839" s="298" t="s">
        <v>45</v>
      </c>
      <c r="D839" s="7" t="s">
        <v>485</v>
      </c>
      <c r="F839" s="51">
        <v>-0.31885393735422718</v>
      </c>
    </row>
    <row r="840" spans="3:6">
      <c r="C840" s="298" t="s">
        <v>43</v>
      </c>
      <c r="D840" s="7" t="s">
        <v>485</v>
      </c>
      <c r="F840" s="51">
        <v>-0.24186518534513213</v>
      </c>
    </row>
    <row r="841" spans="3:6">
      <c r="C841" s="298" t="s">
        <v>13</v>
      </c>
      <c r="D841" s="7" t="s">
        <v>485</v>
      </c>
      <c r="F841" s="51">
        <v>-0.13187382340261955</v>
      </c>
    </row>
    <row r="842" spans="3:6">
      <c r="C842" s="298" t="s">
        <v>41</v>
      </c>
      <c r="D842" s="7" t="s">
        <v>485</v>
      </c>
      <c r="F842" s="51">
        <v>-3.762679859471163E-2</v>
      </c>
    </row>
    <row r="843" spans="3:6">
      <c r="C843" s="298" t="s">
        <v>48</v>
      </c>
      <c r="D843" s="7" t="s">
        <v>485</v>
      </c>
      <c r="F843" s="51">
        <v>0.16552486690333734</v>
      </c>
    </row>
    <row r="844" spans="3:6" s="58" customFormat="1">
      <c r="C844" s="299" t="s">
        <v>950</v>
      </c>
      <c r="D844" s="58" t="s">
        <v>485</v>
      </c>
      <c r="F844" s="278">
        <f>SUM(F838:F843)</f>
        <v>-1.4366166841120507</v>
      </c>
    </row>
    <row r="861" spans="1:8" ht="15" thickBot="1">
      <c r="C861" s="28" t="s">
        <v>959</v>
      </c>
      <c r="D861" s="28" t="s">
        <v>834</v>
      </c>
      <c r="E861" s="28" t="s">
        <v>274</v>
      </c>
      <c r="F861" s="28">
        <v>2022</v>
      </c>
      <c r="G861" s="28">
        <v>2023</v>
      </c>
      <c r="H861" s="28" t="s">
        <v>893</v>
      </c>
    </row>
    <row r="862" spans="1:8">
      <c r="A862" s="298"/>
      <c r="B862" s="298"/>
      <c r="C862" s="298" t="s">
        <v>41</v>
      </c>
      <c r="D862" s="7" t="s">
        <v>485</v>
      </c>
      <c r="F862" s="7">
        <v>12.155170326280368</v>
      </c>
      <c r="G862" s="51">
        <v>12.117543527685656</v>
      </c>
      <c r="H862" s="126">
        <f t="shared" ref="H862:H868" si="12">G862/G$868</f>
        <v>0.40876461029726269</v>
      </c>
    </row>
    <row r="863" spans="1:8">
      <c r="A863" s="298"/>
      <c r="B863" s="298"/>
      <c r="C863" s="298" t="s">
        <v>13</v>
      </c>
      <c r="D863" s="7" t="s">
        <v>485</v>
      </c>
      <c r="F863" s="7">
        <v>8.2158747415933124</v>
      </c>
      <c r="G863" s="51">
        <v>8.0840009181906929</v>
      </c>
      <c r="H863" s="126">
        <f t="shared" si="12"/>
        <v>0.2726999475939208</v>
      </c>
    </row>
    <row r="864" spans="1:8">
      <c r="A864" s="298"/>
      <c r="B864" s="298"/>
      <c r="C864" s="298" t="s">
        <v>255</v>
      </c>
      <c r="D864" s="7" t="s">
        <v>485</v>
      </c>
      <c r="F864" s="7">
        <v>6.2777856625756741</v>
      </c>
      <c r="G864" s="51">
        <v>5.4058638562569765</v>
      </c>
      <c r="H864" s="126">
        <f t="shared" si="12"/>
        <v>0.18235757333771913</v>
      </c>
    </row>
    <row r="865" spans="1:8">
      <c r="A865" s="298"/>
      <c r="B865" s="298"/>
      <c r="C865" s="298" t="s">
        <v>43</v>
      </c>
      <c r="D865" s="7" t="s">
        <v>485</v>
      </c>
      <c r="F865" s="7">
        <v>1.867404773970057</v>
      </c>
      <c r="G865" s="51">
        <v>1.6255395886249249</v>
      </c>
      <c r="H865" s="126">
        <f t="shared" si="12"/>
        <v>5.4834798401912299E-2</v>
      </c>
    </row>
    <row r="866" spans="1:8">
      <c r="A866" s="298"/>
      <c r="B866" s="298"/>
      <c r="C866" s="298" t="s">
        <v>48</v>
      </c>
      <c r="D866" s="7" t="s">
        <v>485</v>
      </c>
      <c r="F866" s="7">
        <v>1.1213613169937486</v>
      </c>
      <c r="G866" s="51">
        <v>1.286886183897086</v>
      </c>
      <c r="H866" s="126">
        <f t="shared" si="12"/>
        <v>4.3410904879835135E-2</v>
      </c>
    </row>
    <row r="867" spans="1:8">
      <c r="A867" s="298"/>
      <c r="B867" s="298"/>
      <c r="C867" s="298" t="s">
        <v>45</v>
      </c>
      <c r="D867" s="7" t="s">
        <v>485</v>
      </c>
      <c r="F867" s="7">
        <v>1.443326689734403</v>
      </c>
      <c r="G867" s="51">
        <v>1.1244727523801759</v>
      </c>
      <c r="H867" s="126">
        <f t="shared" si="12"/>
        <v>3.7932165489349891E-2</v>
      </c>
    </row>
    <row r="868" spans="1:8" s="58" customFormat="1">
      <c r="A868" s="299"/>
      <c r="B868" s="299"/>
      <c r="C868" s="299" t="s">
        <v>47</v>
      </c>
      <c r="D868" s="58" t="s">
        <v>485</v>
      </c>
      <c r="F868" s="58">
        <v>31.080923511147567</v>
      </c>
      <c r="G868" s="278">
        <v>29.644306827035514</v>
      </c>
      <c r="H868" s="133">
        <f t="shared" si="12"/>
        <v>1</v>
      </c>
    </row>
    <row r="869" spans="1:8">
      <c r="B869" s="152"/>
    </row>
    <row r="897" spans="3:39" ht="15" thickBot="1">
      <c r="C897" s="28" t="s">
        <v>959</v>
      </c>
      <c r="D897" s="28" t="s">
        <v>834</v>
      </c>
      <c r="E897" s="28" t="s">
        <v>274</v>
      </c>
      <c r="F897" s="28">
        <v>1990</v>
      </c>
      <c r="G897" s="28">
        <v>1991</v>
      </c>
      <c r="H897" s="28">
        <v>1992</v>
      </c>
      <c r="I897" s="28">
        <v>1993</v>
      </c>
      <c r="J897" s="28">
        <v>1994</v>
      </c>
      <c r="K897" s="28">
        <v>1995</v>
      </c>
      <c r="L897" s="28">
        <v>1996</v>
      </c>
      <c r="M897" s="28">
        <v>1997</v>
      </c>
      <c r="N897" s="28">
        <v>1998</v>
      </c>
      <c r="O897" s="28">
        <v>1999</v>
      </c>
      <c r="P897" s="28">
        <v>2000</v>
      </c>
      <c r="Q897" s="28">
        <v>2001</v>
      </c>
      <c r="R897" s="28">
        <v>2002</v>
      </c>
      <c r="S897" s="28">
        <v>2003</v>
      </c>
      <c r="T897" s="28">
        <v>2004</v>
      </c>
      <c r="U897" s="28">
        <v>2005</v>
      </c>
      <c r="V897" s="28">
        <v>2006</v>
      </c>
      <c r="W897" s="28">
        <v>2007</v>
      </c>
      <c r="X897" s="28">
        <v>2008</v>
      </c>
      <c r="Y897" s="28">
        <v>2009</v>
      </c>
      <c r="Z897" s="28">
        <v>2010</v>
      </c>
      <c r="AA897" s="28">
        <v>2011</v>
      </c>
      <c r="AB897" s="28">
        <v>2012</v>
      </c>
      <c r="AC897" s="28">
        <v>2013</v>
      </c>
      <c r="AD897" s="28">
        <v>2014</v>
      </c>
      <c r="AE897" s="28">
        <v>2015</v>
      </c>
      <c r="AF897" s="28">
        <v>2016</v>
      </c>
      <c r="AG897" s="28">
        <v>2017</v>
      </c>
      <c r="AH897" s="28">
        <v>2018</v>
      </c>
      <c r="AI897" s="28">
        <v>2019</v>
      </c>
      <c r="AJ897" s="28">
        <v>2020</v>
      </c>
      <c r="AK897" s="28">
        <v>2021</v>
      </c>
      <c r="AL897" s="28">
        <v>2022</v>
      </c>
      <c r="AM897" s="28">
        <v>2023</v>
      </c>
    </row>
    <row r="898" spans="3:39">
      <c r="C898" s="7" t="s">
        <v>41</v>
      </c>
      <c r="D898" s="7" t="s">
        <v>485</v>
      </c>
      <c r="F898" s="7">
        <v>4.5196553008813591</v>
      </c>
      <c r="G898" s="7">
        <v>5.0864468509552276</v>
      </c>
      <c r="H898" s="7">
        <v>5.101008000157341</v>
      </c>
      <c r="I898" s="7">
        <v>5.4472115218107184</v>
      </c>
      <c r="J898" s="7">
        <v>7.2702822713049198</v>
      </c>
      <c r="K898" s="7">
        <v>8.1158126429909085</v>
      </c>
      <c r="L898" s="7">
        <v>9.1338893618742283</v>
      </c>
      <c r="M898" s="7">
        <v>10.161897381678491</v>
      </c>
      <c r="N898" s="7">
        <v>11.154351004208737</v>
      </c>
      <c r="O898" s="7">
        <v>13.278587256997859</v>
      </c>
      <c r="P898" s="7">
        <v>13.215485428325216</v>
      </c>
      <c r="Q898" s="7">
        <v>14.661843628829505</v>
      </c>
      <c r="R898" s="7">
        <v>14.991768455351176</v>
      </c>
      <c r="S898" s="7">
        <v>15.887258497899643</v>
      </c>
      <c r="T898" s="7">
        <v>16.182828569593227</v>
      </c>
      <c r="U898" s="7">
        <v>17.444726133803428</v>
      </c>
      <c r="V898" s="7">
        <v>17.017822714476022</v>
      </c>
      <c r="W898" s="7">
        <v>17.075802742959979</v>
      </c>
      <c r="X898" s="7">
        <v>18.976663024120263</v>
      </c>
      <c r="Y898" s="7">
        <v>18.311724407253628</v>
      </c>
      <c r="Z898" s="7">
        <v>19.086572911588089</v>
      </c>
      <c r="AA898" s="7">
        <v>16.425082359909744</v>
      </c>
      <c r="AB898" s="7">
        <v>14.372706431536995</v>
      </c>
      <c r="AC898" s="7">
        <v>13.211555146046507</v>
      </c>
      <c r="AD898" s="7">
        <v>11.600030571844574</v>
      </c>
      <c r="AE898" s="7">
        <v>12.903537005465541</v>
      </c>
      <c r="AF898" s="7">
        <v>13.926315219596049</v>
      </c>
      <c r="AG898" s="7">
        <v>13.316775896105488</v>
      </c>
      <c r="AH898" s="7">
        <v>14.278271195188646</v>
      </c>
      <c r="AI898" s="7">
        <v>14.076055861835737</v>
      </c>
      <c r="AJ898" s="7">
        <v>16.185485357590267</v>
      </c>
      <c r="AK898" s="7">
        <v>14.584164802444434</v>
      </c>
      <c r="AL898" s="7">
        <v>12.155170326280368</v>
      </c>
      <c r="AM898" s="7">
        <v>12.117543527685656</v>
      </c>
    </row>
    <row r="899" spans="3:39">
      <c r="C899" s="7" t="s">
        <v>255</v>
      </c>
      <c r="D899" s="7" t="s">
        <v>485</v>
      </c>
      <c r="F899" s="7">
        <v>1.3637623335071998</v>
      </c>
      <c r="G899" s="7">
        <v>1.8717913585535997</v>
      </c>
      <c r="H899" s="7">
        <v>2.1726507565223998</v>
      </c>
      <c r="I899" s="7">
        <v>2.5206055473455997</v>
      </c>
      <c r="J899" s="7">
        <v>2.7741190450511999</v>
      </c>
      <c r="K899" s="7">
        <v>2.9264275496016001</v>
      </c>
      <c r="L899" s="7">
        <v>3.5206311232751997</v>
      </c>
      <c r="M899" s="7">
        <v>3.3242333147759995</v>
      </c>
      <c r="N899" s="7">
        <v>3.9374754515183992</v>
      </c>
      <c r="O899" s="7">
        <v>4.4988625546391994</v>
      </c>
      <c r="P899" s="7">
        <v>5.1015833802119994</v>
      </c>
      <c r="Q899" s="7">
        <v>5.6030992126296004</v>
      </c>
      <c r="R899" s="7">
        <v>5.5304520640775996</v>
      </c>
      <c r="S899" s="7">
        <v>6.2679458755848003</v>
      </c>
      <c r="T899" s="7">
        <v>6.9911607647904006</v>
      </c>
      <c r="U899" s="7">
        <v>7.0570442133047999</v>
      </c>
      <c r="V899" s="7">
        <v>7.3511399112360003</v>
      </c>
      <c r="W899" s="7">
        <v>6.8957174420375997</v>
      </c>
      <c r="X899" s="7">
        <v>7.7785055506487994</v>
      </c>
      <c r="Y899" s="7">
        <v>7.2653386186479114</v>
      </c>
      <c r="Z899" s="7">
        <v>8.2541439677373578</v>
      </c>
      <c r="AA899" s="7">
        <v>6.6206603071751999</v>
      </c>
      <c r="AB899" s="7">
        <v>6.9837457454899203</v>
      </c>
      <c r="AC899" s="7">
        <v>7.0502805132672002</v>
      </c>
      <c r="AD899" s="7">
        <v>6.2299034875798647</v>
      </c>
      <c r="AE899" s="7">
        <v>6.4559660790428799</v>
      </c>
      <c r="AF899" s="7">
        <v>6.5475711288812937</v>
      </c>
      <c r="AG899" s="7">
        <v>6.4604379122030053</v>
      </c>
      <c r="AH899" s="7">
        <v>7.025610410879648</v>
      </c>
      <c r="AI899" s="7">
        <v>6.8774819233545772</v>
      </c>
      <c r="AJ899" s="7">
        <v>6.8588928529439999</v>
      </c>
      <c r="AK899" s="7">
        <v>6.91979657951146</v>
      </c>
      <c r="AL899" s="7">
        <v>6.2777856625756741</v>
      </c>
      <c r="AM899" s="7">
        <v>5.4058638562569765</v>
      </c>
    </row>
    <row r="900" spans="3:39">
      <c r="C900" s="7" t="s">
        <v>13</v>
      </c>
      <c r="D900" s="7" t="s">
        <v>485</v>
      </c>
      <c r="F900" s="7">
        <v>4.1427455599999998</v>
      </c>
      <c r="G900" s="7">
        <v>4.35178318</v>
      </c>
      <c r="H900" s="7">
        <v>4.6068290799999998</v>
      </c>
      <c r="I900" s="7">
        <v>4.6868434799999994</v>
      </c>
      <c r="J900" s="7">
        <v>4.8308693999999992</v>
      </c>
      <c r="K900" s="7">
        <v>4.960892799999999</v>
      </c>
      <c r="L900" s="7">
        <v>5.2199394199999993</v>
      </c>
      <c r="M900" s="7">
        <v>5.3259584999999996</v>
      </c>
      <c r="N900" s="7">
        <v>5.5119919799999995</v>
      </c>
      <c r="O900" s="7">
        <v>6.0100816200000002</v>
      </c>
      <c r="P900" s="7">
        <v>6.3761475000000001</v>
      </c>
      <c r="Q900" s="7">
        <v>6.7292110399999991</v>
      </c>
      <c r="R900" s="7">
        <v>6.5801842199999996</v>
      </c>
      <c r="S900" s="7">
        <v>6.9672538799999986</v>
      </c>
      <c r="T900" s="7">
        <v>7.3473222799999993</v>
      </c>
      <c r="U900" s="7">
        <v>7.512949787585999</v>
      </c>
      <c r="V900" s="7">
        <v>8.084180890679999</v>
      </c>
      <c r="W900" s="7">
        <v>8.0643913291999993</v>
      </c>
      <c r="X900" s="7">
        <v>8.527188227097783</v>
      </c>
      <c r="Y900" s="7">
        <v>8.1246349790058279</v>
      </c>
      <c r="Z900" s="7">
        <v>8.5475071371434694</v>
      </c>
      <c r="AA900" s="7">
        <v>8.2847197722368708</v>
      </c>
      <c r="AB900" s="7">
        <v>8.1219286840599985</v>
      </c>
      <c r="AC900" s="7">
        <v>7.9491735937399994</v>
      </c>
      <c r="AD900" s="7">
        <v>7.7051860768907385</v>
      </c>
      <c r="AE900" s="7">
        <v>7.8821793019376996</v>
      </c>
      <c r="AF900" s="7">
        <v>7.8741617509242392</v>
      </c>
      <c r="AG900" s="7">
        <v>7.9542834295042066</v>
      </c>
      <c r="AH900" s="7">
        <v>8.1650076133230094</v>
      </c>
      <c r="AI900" s="7">
        <v>8.1074638221000637</v>
      </c>
      <c r="AJ900" s="7">
        <v>8.6914445515635634</v>
      </c>
      <c r="AK900" s="7">
        <v>8.7503191793448369</v>
      </c>
      <c r="AL900" s="7">
        <v>8.2158747415933124</v>
      </c>
      <c r="AM900" s="7">
        <v>8.0840009181906929</v>
      </c>
    </row>
    <row r="901" spans="3:39">
      <c r="C901" s="7" t="s">
        <v>48</v>
      </c>
      <c r="D901" s="7" t="s">
        <v>485</v>
      </c>
      <c r="F901" s="7">
        <v>0.5201778011999999</v>
      </c>
      <c r="G901" s="7">
        <v>0.46499702972050594</v>
      </c>
      <c r="H901" s="7">
        <v>0.37687201079999993</v>
      </c>
      <c r="I901" s="7">
        <v>0.38714781359999995</v>
      </c>
      <c r="J901" s="7">
        <v>0.36760907548761546</v>
      </c>
      <c r="K901" s="7">
        <v>0.34645594702073884</v>
      </c>
      <c r="L901" s="7">
        <v>0.31336614215086117</v>
      </c>
      <c r="M901" s="7">
        <v>0.28300768571699125</v>
      </c>
      <c r="N901" s="7">
        <v>0.29279184375618511</v>
      </c>
      <c r="O901" s="7">
        <v>0.20909484475805226</v>
      </c>
      <c r="P901" s="7">
        <v>0.20126868715601565</v>
      </c>
      <c r="Q901" s="7">
        <v>0.19239585923628263</v>
      </c>
      <c r="R901" s="7">
        <v>0.19576815633192507</v>
      </c>
      <c r="S901" s="7">
        <v>0.19350062369399679</v>
      </c>
      <c r="T901" s="7">
        <v>0.20135333416851597</v>
      </c>
      <c r="U901" s="7">
        <v>0.22982361859722969</v>
      </c>
      <c r="V901" s="7">
        <v>0.25942061517909132</v>
      </c>
      <c r="W901" s="7">
        <v>0.36508396637766538</v>
      </c>
      <c r="X901" s="7">
        <v>0.37596206308386426</v>
      </c>
      <c r="Y901" s="7">
        <v>0.48140905502818804</v>
      </c>
      <c r="Z901" s="7">
        <v>0.51632060725487827</v>
      </c>
      <c r="AA901" s="7">
        <v>0.48610657987506295</v>
      </c>
      <c r="AB901" s="7">
        <v>0.56621794319388619</v>
      </c>
      <c r="AC901" s="7">
        <v>0.59379448141527058</v>
      </c>
      <c r="AD901" s="7">
        <v>0.59434082273004452</v>
      </c>
      <c r="AE901" s="7">
        <v>0.71890005421721648</v>
      </c>
      <c r="AF901" s="7">
        <v>0.77153749040893593</v>
      </c>
      <c r="AG901" s="7">
        <v>0.74434880838181305</v>
      </c>
      <c r="AH901" s="7">
        <v>0.79818793182096615</v>
      </c>
      <c r="AI901" s="7">
        <v>0.80765233173251894</v>
      </c>
      <c r="AJ901" s="7">
        <v>0.88872450909302914</v>
      </c>
      <c r="AK901" s="7">
        <v>0.98734355668682849</v>
      </c>
      <c r="AL901" s="7">
        <v>1.1213613169937486</v>
      </c>
      <c r="AM901" s="7">
        <v>1.286886183897086</v>
      </c>
    </row>
    <row r="902" spans="3:39">
      <c r="C902" s="7" t="s">
        <v>45</v>
      </c>
      <c r="D902" s="7" t="s">
        <v>485</v>
      </c>
      <c r="F902" s="7">
        <v>7.2780012091039996</v>
      </c>
      <c r="G902" s="7">
        <v>8.1347327325599998</v>
      </c>
      <c r="H902" s="7">
        <v>5.540860970832</v>
      </c>
      <c r="I902" s="7">
        <v>5.5368880102464004</v>
      </c>
      <c r="J902" s="7">
        <v>3.9358312151440003</v>
      </c>
      <c r="K902" s="7">
        <v>2.8617774923600003</v>
      </c>
      <c r="L902" s="7">
        <v>4.2796744539280001</v>
      </c>
      <c r="M902" s="7">
        <v>3.230276238104</v>
      </c>
      <c r="N902" s="7">
        <v>3.7238466461840005</v>
      </c>
      <c r="O902" s="7">
        <v>3.05532037032</v>
      </c>
      <c r="P902" s="7">
        <v>3.3236232328880004</v>
      </c>
      <c r="Q902" s="7">
        <v>3.0690957429385044</v>
      </c>
      <c r="R902" s="7">
        <v>2.930412104832</v>
      </c>
      <c r="S902" s="7">
        <v>2.7740707242620006</v>
      </c>
      <c r="T902" s="7">
        <v>2.6866236168480002</v>
      </c>
      <c r="U902" s="7">
        <v>2.860056718220584</v>
      </c>
      <c r="V902" s="7">
        <v>2.545280732419116</v>
      </c>
      <c r="W902" s="7">
        <v>2.4203730441689539</v>
      </c>
      <c r="X902" s="7">
        <v>2.6725057971489519</v>
      </c>
      <c r="Y902" s="7">
        <v>3.097954077489895</v>
      </c>
      <c r="Z902" s="7">
        <v>2.946005828807579</v>
      </c>
      <c r="AA902" s="7">
        <v>2.5336385172648166</v>
      </c>
      <c r="AB902" s="7">
        <v>2.8050608551050273</v>
      </c>
      <c r="AC902" s="7">
        <v>3.1175172701167888</v>
      </c>
      <c r="AD902" s="7">
        <v>2.747757770579291</v>
      </c>
      <c r="AE902" s="7">
        <v>2.874702124232249</v>
      </c>
      <c r="AF902" s="7">
        <v>2.989752460362531</v>
      </c>
      <c r="AG902" s="7">
        <v>2.276564133904551</v>
      </c>
      <c r="AH902" s="7">
        <v>2.520839521821495</v>
      </c>
      <c r="AI902" s="7">
        <v>2.1637781715686644</v>
      </c>
      <c r="AJ902" s="7">
        <v>2.2718168175996936</v>
      </c>
      <c r="AK902" s="7">
        <v>2.1590313542068271</v>
      </c>
      <c r="AL902" s="7">
        <v>1.443326689734403</v>
      </c>
      <c r="AM902" s="7">
        <v>1.1244727523801759</v>
      </c>
    </row>
    <row r="903" spans="3:39">
      <c r="C903" s="7" t="s">
        <v>43</v>
      </c>
      <c r="D903" s="7" t="s">
        <v>485</v>
      </c>
      <c r="F903" s="7">
        <v>8.4314359899999989</v>
      </c>
      <c r="G903" s="7">
        <v>7.2288156154299994</v>
      </c>
      <c r="H903" s="7">
        <v>7.4977130431400001</v>
      </c>
      <c r="I903" s="7">
        <v>7.1163365123700002</v>
      </c>
      <c r="J903" s="7">
        <v>7.1099921845500003</v>
      </c>
      <c r="K903" s="7">
        <v>7.0476008514800004</v>
      </c>
      <c r="L903" s="7">
        <v>5.6264556262599994</v>
      </c>
      <c r="M903" s="7">
        <v>5.3738393611899999</v>
      </c>
      <c r="N903" s="7">
        <v>5.3929661173400003</v>
      </c>
      <c r="O903" s="7">
        <v>3.7657009600000002</v>
      </c>
      <c r="P903" s="7">
        <v>3.47840507</v>
      </c>
      <c r="Q903" s="7">
        <v>3.3444507300000001</v>
      </c>
      <c r="R903" s="7">
        <v>3.3762587799999997</v>
      </c>
      <c r="S903" s="7">
        <v>3.1437983399999996</v>
      </c>
      <c r="T903" s="7">
        <v>3.0974295300000003</v>
      </c>
      <c r="U903" s="7">
        <v>3.1760163126100003</v>
      </c>
      <c r="V903" s="7">
        <v>3.2972839624400003</v>
      </c>
      <c r="W903" s="7">
        <v>3.1554517744499999</v>
      </c>
      <c r="X903" s="7">
        <v>3.2528406733899997</v>
      </c>
      <c r="Y903" s="7">
        <v>3.1598556367699997</v>
      </c>
      <c r="Z903" s="7">
        <v>2.948656896443</v>
      </c>
      <c r="AA903" s="7">
        <v>2.8059490148099999</v>
      </c>
      <c r="AB903" s="7">
        <v>2.4950071599999997</v>
      </c>
      <c r="AC903" s="7">
        <v>2.5342197169899996</v>
      </c>
      <c r="AD903" s="7">
        <v>2.3256378170280998</v>
      </c>
      <c r="AE903" s="7">
        <v>2.3329996899499998</v>
      </c>
      <c r="AF903" s="7">
        <v>2.2897855561778999</v>
      </c>
      <c r="AG903" s="7">
        <v>2.1902746380176001</v>
      </c>
      <c r="AH903" s="7">
        <v>2.2857463176179</v>
      </c>
      <c r="AI903" s="7">
        <v>2.1340259741499996</v>
      </c>
      <c r="AJ903" s="7">
        <v>2.2020914201206998</v>
      </c>
      <c r="AK903" s="7">
        <v>2.0977017303348999</v>
      </c>
      <c r="AL903" s="7">
        <v>1.867404773970057</v>
      </c>
      <c r="AM903" s="7">
        <v>1.6255395886249249</v>
      </c>
    </row>
    <row r="904" spans="3:39" s="58" customFormat="1">
      <c r="C904" s="58" t="s">
        <v>47</v>
      </c>
      <c r="D904" s="58" t="s">
        <v>485</v>
      </c>
      <c r="F904" s="58">
        <v>26.255778194692557</v>
      </c>
      <c r="G904" s="58">
        <v>27.138566767219334</v>
      </c>
      <c r="H904" s="58">
        <v>25.29593386145174</v>
      </c>
      <c r="I904" s="58">
        <v>25.695032885372722</v>
      </c>
      <c r="J904" s="58">
        <v>26.288703191537731</v>
      </c>
      <c r="K904" s="58">
        <v>26.258967283453245</v>
      </c>
      <c r="L904" s="58">
        <v>28.093956127488287</v>
      </c>
      <c r="M904" s="58">
        <v>27.69921248146548</v>
      </c>
      <c r="N904" s="58">
        <v>30.013423043007325</v>
      </c>
      <c r="O904" s="58">
        <v>30.817647606715109</v>
      </c>
      <c r="P904" s="58">
        <v>31.696513298581234</v>
      </c>
      <c r="Q904" s="58">
        <v>33.60009621363389</v>
      </c>
      <c r="R904" s="58">
        <v>33.604843780592702</v>
      </c>
      <c r="S904" s="58">
        <v>35.233827941440438</v>
      </c>
      <c r="T904" s="58">
        <v>36.506718095400146</v>
      </c>
      <c r="U904" s="58">
        <v>38.280616784122046</v>
      </c>
      <c r="V904" s="58">
        <v>38.555128826430234</v>
      </c>
      <c r="W904" s="58">
        <v>37.976820299194195</v>
      </c>
      <c r="X904" s="58">
        <v>41.58366533548967</v>
      </c>
      <c r="Y904" s="58">
        <v>40.440916774195451</v>
      </c>
      <c r="Z904" s="58">
        <v>42.29920734897437</v>
      </c>
      <c r="AA904" s="58">
        <v>37.1561565512717</v>
      </c>
      <c r="AB904" s="58">
        <v>35.344666819385829</v>
      </c>
      <c r="AC904" s="58">
        <v>34.456540721575763</v>
      </c>
      <c r="AD904" s="58">
        <v>31.202856546652612</v>
      </c>
      <c r="AE904" s="58">
        <v>33.168284254845595</v>
      </c>
      <c r="AF904" s="58">
        <v>34.399123606350948</v>
      </c>
      <c r="AG904" s="58">
        <v>32.94268481811666</v>
      </c>
      <c r="AH904" s="58">
        <v>35.073662990651663</v>
      </c>
      <c r="AI904" s="58">
        <v>34.166458084741564</v>
      </c>
      <c r="AJ904" s="58">
        <v>37.09845550891125</v>
      </c>
      <c r="AK904" s="58">
        <v>35.498357202529284</v>
      </c>
      <c r="AL904" s="58">
        <v>31.080923511147567</v>
      </c>
      <c r="AM904" s="58">
        <v>29.644306827035514</v>
      </c>
    </row>
    <row r="920" spans="3:16" ht="15" thickBot="1">
      <c r="C920" s="28" t="s">
        <v>961</v>
      </c>
      <c r="D920" s="28" t="s">
        <v>834</v>
      </c>
      <c r="E920" s="28" t="s">
        <v>274</v>
      </c>
      <c r="F920" s="28">
        <v>2013</v>
      </c>
      <c r="G920" s="28">
        <v>2014</v>
      </c>
      <c r="H920" s="28">
        <v>2015</v>
      </c>
      <c r="I920" s="28">
        <v>2016</v>
      </c>
      <c r="J920" s="28">
        <v>2017</v>
      </c>
      <c r="K920" s="28">
        <v>2018</v>
      </c>
      <c r="L920" s="28">
        <v>2019</v>
      </c>
      <c r="M920" s="28">
        <v>2020</v>
      </c>
      <c r="N920" s="28">
        <v>2021</v>
      </c>
      <c r="O920" s="28">
        <v>2022</v>
      </c>
      <c r="P920" s="28">
        <v>2023</v>
      </c>
    </row>
    <row r="921" spans="3:16">
      <c r="C921" s="7" t="s">
        <v>960</v>
      </c>
      <c r="D921" s="35" t="s">
        <v>120</v>
      </c>
      <c r="E921" s="35"/>
      <c r="F921" s="35">
        <v>6.3202656899229895E-2</v>
      </c>
      <c r="G921" s="35">
        <v>-3.8113275521388774E-2</v>
      </c>
      <c r="H921" s="35">
        <v>3.9609501650514377E-2</v>
      </c>
      <c r="I921" s="35">
        <v>1.7446309052112471E-2</v>
      </c>
      <c r="J921" s="35">
        <v>-3.9916460374495401E-2</v>
      </c>
      <c r="K921" s="35">
        <v>2.7242187811743472E-2</v>
      </c>
      <c r="L921" s="35">
        <v>1.0358784860599007E-3</v>
      </c>
      <c r="M921" s="35">
        <v>5.2488496975845811E-3</v>
      </c>
      <c r="N921" s="35">
        <v>-1.1165744027377513E-3</v>
      </c>
      <c r="O921" s="35">
        <v>-6.9118762619832061E-2</v>
      </c>
      <c r="P921" s="35">
        <v>-0.12572878838503279</v>
      </c>
    </row>
    <row r="937" spans="3:16" ht="15" thickBot="1">
      <c r="C937" s="28" t="s">
        <v>962</v>
      </c>
      <c r="D937" s="28" t="s">
        <v>834</v>
      </c>
      <c r="E937" s="28" t="s">
        <v>274</v>
      </c>
      <c r="F937" s="28">
        <v>2013</v>
      </c>
      <c r="G937" s="28">
        <v>2014</v>
      </c>
      <c r="H937" s="28">
        <v>2015</v>
      </c>
      <c r="I937" s="28">
        <v>2016</v>
      </c>
      <c r="J937" s="28">
        <v>2017</v>
      </c>
      <c r="K937" s="28">
        <v>2018</v>
      </c>
      <c r="L937" s="28">
        <v>2019</v>
      </c>
      <c r="M937" s="28">
        <v>2020</v>
      </c>
      <c r="N937" s="28">
        <v>2021</v>
      </c>
      <c r="O937" s="28">
        <v>2022</v>
      </c>
      <c r="P937" s="28">
        <v>2023</v>
      </c>
    </row>
    <row r="938" spans="3:16">
      <c r="C938" s="7" t="s">
        <v>13</v>
      </c>
      <c r="D938" s="7" t="s">
        <v>963</v>
      </c>
      <c r="E938" s="7" t="s">
        <v>964</v>
      </c>
      <c r="F938" s="7">
        <v>22.374492100000001</v>
      </c>
      <c r="G938" s="7">
        <v>23.67762145</v>
      </c>
      <c r="H938" s="7">
        <v>23.2988523</v>
      </c>
      <c r="I938" s="7">
        <v>22.36409815</v>
      </c>
      <c r="J938" s="7">
        <v>22.296673050000003</v>
      </c>
      <c r="K938" s="7">
        <v>23.098103349999999</v>
      </c>
      <c r="L938" s="7">
        <v>23.767165499999997</v>
      </c>
      <c r="M938" s="7">
        <v>23.999185250000004</v>
      </c>
      <c r="N938" s="7">
        <v>26.094699900000002</v>
      </c>
      <c r="O938" s="7">
        <v>27.2764445</v>
      </c>
      <c r="P938" s="7">
        <v>32.412779450000002</v>
      </c>
    </row>
    <row r="939" spans="3:16">
      <c r="C939" s="7" t="s">
        <v>255</v>
      </c>
      <c r="D939" s="7" t="s">
        <v>963</v>
      </c>
      <c r="E939" s="7" t="s">
        <v>964</v>
      </c>
      <c r="F939" s="7">
        <v>6.9165149499999998</v>
      </c>
      <c r="G939" s="7">
        <v>7.1843888000000007</v>
      </c>
      <c r="H939" s="7">
        <v>7.0493560500000001</v>
      </c>
      <c r="I939" s="7">
        <v>6.7130215</v>
      </c>
      <c r="J939" s="7">
        <v>6.4666969999999999</v>
      </c>
      <c r="K939" s="7">
        <v>7.0268654999999995</v>
      </c>
      <c r="L939" s="7">
        <v>7.2574244499999994</v>
      </c>
      <c r="M939" s="7">
        <v>6.9005962000000007</v>
      </c>
      <c r="N939" s="7">
        <v>7.0850916000000002</v>
      </c>
      <c r="O939" s="7">
        <v>11.993301450000001</v>
      </c>
      <c r="P939" s="7">
        <v>15.591300350000001</v>
      </c>
    </row>
    <row r="940" spans="3:16">
      <c r="C940" s="7" t="s">
        <v>160</v>
      </c>
      <c r="D940" s="7" t="s">
        <v>963</v>
      </c>
      <c r="E940" s="7" t="s">
        <v>965</v>
      </c>
      <c r="F940" s="7">
        <v>9.93</v>
      </c>
      <c r="G940" s="7">
        <v>9.65</v>
      </c>
      <c r="H940" s="7">
        <v>7.6325000000000003</v>
      </c>
      <c r="I940" s="7">
        <v>6.64</v>
      </c>
      <c r="J940" s="7">
        <v>7.4849999999999994</v>
      </c>
      <c r="K940" s="7">
        <v>8.4649999999999999</v>
      </c>
      <c r="L940" s="7">
        <v>7.9249999999999998</v>
      </c>
      <c r="M940" s="7">
        <v>6.6325000000000003</v>
      </c>
      <c r="N940" s="7">
        <v>7.9674999999999994</v>
      </c>
      <c r="O940" s="7">
        <v>13.219999999999999</v>
      </c>
      <c r="P940" s="7">
        <v>12.130000000000003</v>
      </c>
    </row>
  </sheetData>
  <mergeCells count="2">
    <mergeCell ref="U41:X41"/>
    <mergeCell ref="F75:G75"/>
  </mergeCells>
  <phoneticPr fontId="22" type="noConversion"/>
  <hyperlinks>
    <hyperlink ref="C598" r:id="rId1" xr:uid="{14B179FE-3D19-4C67-B554-4FF12D9546C5}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918C1-FD14-44BD-922A-50E91A7A162C}">
  <sheetPr codeName="Sheet3"/>
  <dimension ref="B2:O16"/>
  <sheetViews>
    <sheetView zoomScale="70" zoomScaleNormal="70" workbookViewId="0"/>
  </sheetViews>
  <sheetFormatPr defaultColWidth="9.1796875" defaultRowHeight="14.5"/>
  <cols>
    <col min="1" max="2" width="9.1796875" style="7"/>
    <col min="3" max="3" width="47.81640625" style="7" customWidth="1"/>
    <col min="4" max="4" width="9.81640625" style="7" customWidth="1"/>
    <col min="5" max="5" width="31.81640625" style="7" customWidth="1"/>
    <col min="6" max="6" width="24.26953125" style="7" customWidth="1"/>
    <col min="7" max="7" width="12" style="7" bestFit="1" customWidth="1"/>
    <col min="8" max="16384" width="9.1796875" style="7"/>
  </cols>
  <sheetData>
    <row r="2" spans="2:15" ht="17.5" thickBot="1">
      <c r="B2" s="142" t="s">
        <v>433</v>
      </c>
      <c r="C2" s="12" t="s">
        <v>434</v>
      </c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2:15" ht="15" thickTop="1">
      <c r="B3" s="13"/>
      <c r="C3" s="1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5" spans="2:15" ht="17.5" thickBot="1">
      <c r="B5" s="14" t="s">
        <v>435</v>
      </c>
      <c r="C5" s="14" t="s">
        <v>436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2:15" ht="15" thickTop="1">
      <c r="B6" s="7" t="s">
        <v>437</v>
      </c>
    </row>
    <row r="7" spans="2:15">
      <c r="B7" s="143" t="s">
        <v>505</v>
      </c>
      <c r="C7" s="8"/>
    </row>
    <row r="8" spans="2:15">
      <c r="C8" s="8"/>
    </row>
    <row r="10" spans="2:15">
      <c r="C10" s="8"/>
    </row>
    <row r="13" spans="2:15">
      <c r="C13" s="8"/>
    </row>
    <row r="14" spans="2:15">
      <c r="C14" s="8"/>
    </row>
    <row r="15" spans="2:15">
      <c r="C15" s="8"/>
    </row>
    <row r="16" spans="2:15">
      <c r="C16" s="8"/>
      <c r="I16" s="8"/>
    </row>
  </sheetData>
  <hyperlinks>
    <hyperlink ref="B7" r:id="rId1" xr:uid="{1AD9C6DF-6B21-4894-93CC-CA6F14D8159C}"/>
  </hyperlink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C47E7-EF8A-42EA-9E93-631AF77D5DA7}">
  <sheetPr codeName="Sheet4"/>
  <dimension ref="B1:CP201"/>
  <sheetViews>
    <sheetView zoomScale="70" zoomScaleNormal="70" workbookViewId="0"/>
  </sheetViews>
  <sheetFormatPr defaultColWidth="8.7265625" defaultRowHeight="14.5"/>
  <cols>
    <col min="1" max="2" width="8.7265625" style="7"/>
    <col min="3" max="3" width="46.1796875" style="7" bestFit="1" customWidth="1"/>
    <col min="4" max="4" width="8.7265625" style="7"/>
    <col min="5" max="5" width="9.81640625" style="7" bestFit="1" customWidth="1"/>
    <col min="6" max="39" width="8.453125" style="7" customWidth="1"/>
    <col min="40" max="41" width="8.7265625" style="7"/>
    <col min="42" max="42" width="20.26953125" style="7" bestFit="1" customWidth="1"/>
    <col min="43" max="50" width="8.7265625" style="7"/>
    <col min="51" max="52" width="8.81640625" style="7" bestFit="1" customWidth="1"/>
    <col min="53" max="53" width="10.453125" style="7" bestFit="1" customWidth="1"/>
    <col min="54" max="54" width="8.7265625" style="7"/>
    <col min="55" max="55" width="10.453125" style="7" bestFit="1" customWidth="1"/>
    <col min="56" max="56" width="8.7265625" style="7"/>
    <col min="57" max="57" width="15.1796875" style="7" bestFit="1" customWidth="1"/>
    <col min="58" max="58" width="13.453125" style="7" customWidth="1"/>
    <col min="59" max="59" width="13.26953125" style="7" bestFit="1" customWidth="1"/>
    <col min="60" max="60" width="12.1796875" style="7" bestFit="1" customWidth="1"/>
    <col min="61" max="68" width="13.26953125" style="7" bestFit="1" customWidth="1"/>
    <col min="69" max="16384" width="8.7265625" style="7"/>
  </cols>
  <sheetData>
    <row r="1" spans="2:68" s="27" customFormat="1" ht="12.5"/>
    <row r="2" spans="2:68" s="27" customFormat="1" ht="21.5" thickBot="1">
      <c r="B2" s="85" t="s">
        <v>129</v>
      </c>
      <c r="C2" s="85" t="s">
        <v>130</v>
      </c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</row>
    <row r="3" spans="2:68" s="27" customFormat="1" ht="15" thickTop="1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</row>
    <row r="4" spans="2:68" s="10" customFormat="1" hidden="1"/>
    <row r="5" spans="2:68" s="10" customFormat="1" hidden="1"/>
    <row r="6" spans="2:68" s="10" customFormat="1" hidden="1"/>
    <row r="7" spans="2:68" s="10" customFormat="1" hidden="1"/>
    <row r="8" spans="2:68" s="27" customFormat="1" ht="15" hidden="1" thickBot="1">
      <c r="C8" s="28" t="s">
        <v>511</v>
      </c>
      <c r="D8" s="28"/>
      <c r="E8" s="28"/>
      <c r="F8" s="28">
        <f t="shared" ref="F8:AM8" si="0">years</f>
        <v>1990</v>
      </c>
      <c r="G8" s="28">
        <f t="shared" si="0"/>
        <v>1991</v>
      </c>
      <c r="H8" s="28">
        <f t="shared" si="0"/>
        <v>1992</v>
      </c>
      <c r="I8" s="28">
        <f t="shared" si="0"/>
        <v>1993</v>
      </c>
      <c r="J8" s="28">
        <f t="shared" si="0"/>
        <v>1994</v>
      </c>
      <c r="K8" s="28">
        <f t="shared" si="0"/>
        <v>1995</v>
      </c>
      <c r="L8" s="28">
        <f t="shared" si="0"/>
        <v>1996</v>
      </c>
      <c r="M8" s="28">
        <f t="shared" si="0"/>
        <v>1997</v>
      </c>
      <c r="N8" s="28">
        <f t="shared" si="0"/>
        <v>1998</v>
      </c>
      <c r="O8" s="28">
        <f t="shared" si="0"/>
        <v>1999</v>
      </c>
      <c r="P8" s="28">
        <f t="shared" si="0"/>
        <v>2000</v>
      </c>
      <c r="Q8" s="28">
        <f t="shared" si="0"/>
        <v>2001</v>
      </c>
      <c r="R8" s="28">
        <f t="shared" si="0"/>
        <v>2002</v>
      </c>
      <c r="S8" s="28">
        <f t="shared" si="0"/>
        <v>2003</v>
      </c>
      <c r="T8" s="28">
        <f t="shared" si="0"/>
        <v>2004</v>
      </c>
      <c r="U8" s="28">
        <f t="shared" si="0"/>
        <v>2005</v>
      </c>
      <c r="V8" s="28">
        <f t="shared" si="0"/>
        <v>2006</v>
      </c>
      <c r="W8" s="28">
        <f t="shared" si="0"/>
        <v>2007</v>
      </c>
      <c r="X8" s="28">
        <f t="shared" si="0"/>
        <v>2008</v>
      </c>
      <c r="Y8" s="28">
        <f t="shared" si="0"/>
        <v>2009</v>
      </c>
      <c r="Z8" s="28">
        <f t="shared" si="0"/>
        <v>2010</v>
      </c>
      <c r="AA8" s="28">
        <f t="shared" si="0"/>
        <v>2011</v>
      </c>
      <c r="AB8" s="28">
        <f t="shared" si="0"/>
        <v>2012</v>
      </c>
      <c r="AC8" s="28">
        <f t="shared" si="0"/>
        <v>2013</v>
      </c>
      <c r="AD8" s="28">
        <f t="shared" si="0"/>
        <v>2014</v>
      </c>
      <c r="AE8" s="28">
        <f t="shared" si="0"/>
        <v>2015</v>
      </c>
      <c r="AF8" s="28">
        <f t="shared" si="0"/>
        <v>2016</v>
      </c>
      <c r="AG8" s="28">
        <f t="shared" si="0"/>
        <v>2017</v>
      </c>
      <c r="AH8" s="28">
        <f t="shared" si="0"/>
        <v>2018</v>
      </c>
      <c r="AI8" s="28">
        <f t="shared" si="0"/>
        <v>2019</v>
      </c>
      <c r="AJ8" s="28">
        <f t="shared" si="0"/>
        <v>2020</v>
      </c>
      <c r="AK8" s="28">
        <f t="shared" si="0"/>
        <v>2021</v>
      </c>
      <c r="AL8" s="28">
        <f t="shared" si="0"/>
        <v>2022</v>
      </c>
      <c r="AM8" s="28">
        <f t="shared" si="0"/>
        <v>2023</v>
      </c>
      <c r="AQ8" s="27">
        <f>year_latest</f>
        <v>2023</v>
      </c>
      <c r="AR8" s="27">
        <f>AQ8-1</f>
        <v>2022</v>
      </c>
      <c r="AS8" s="27">
        <f>year_cb_baseline</f>
        <v>2018</v>
      </c>
      <c r="AT8" s="27">
        <f>AQ8-10</f>
        <v>2013</v>
      </c>
      <c r="BF8" s="27">
        <f>year_latest-10</f>
        <v>2013</v>
      </c>
      <c r="BG8" s="27">
        <f>BF8+1</f>
        <v>2014</v>
      </c>
      <c r="BH8" s="27">
        <f t="shared" ref="BH8:BN8" si="1">BG8+1</f>
        <v>2015</v>
      </c>
      <c r="BI8" s="27">
        <f t="shared" si="1"/>
        <v>2016</v>
      </c>
      <c r="BJ8" s="27">
        <f t="shared" si="1"/>
        <v>2017</v>
      </c>
      <c r="BK8" s="27">
        <f t="shared" si="1"/>
        <v>2018</v>
      </c>
      <c r="BL8" s="27">
        <f t="shared" si="1"/>
        <v>2019</v>
      </c>
      <c r="BM8" s="27">
        <f t="shared" si="1"/>
        <v>2020</v>
      </c>
      <c r="BN8" s="27">
        <f t="shared" si="1"/>
        <v>2021</v>
      </c>
      <c r="BO8" s="27">
        <f>BN8+1</f>
        <v>2022</v>
      </c>
      <c r="BP8" s="27">
        <f>BO8+1</f>
        <v>2023</v>
      </c>
    </row>
    <row r="9" spans="2:68" s="10" customFormat="1" hidden="1">
      <c r="C9" s="10" t="s">
        <v>802</v>
      </c>
      <c r="F9" s="10">
        <v>3</v>
      </c>
      <c r="G9" s="10">
        <f t="shared" ref="G9:P9" si="2">F9+1</f>
        <v>4</v>
      </c>
      <c r="H9" s="10">
        <f t="shared" si="2"/>
        <v>5</v>
      </c>
      <c r="I9" s="10">
        <f t="shared" si="2"/>
        <v>6</v>
      </c>
      <c r="J9" s="10">
        <f t="shared" si="2"/>
        <v>7</v>
      </c>
      <c r="K9" s="10">
        <f t="shared" si="2"/>
        <v>8</v>
      </c>
      <c r="L9" s="10">
        <f t="shared" si="2"/>
        <v>9</v>
      </c>
      <c r="M9" s="10">
        <f t="shared" si="2"/>
        <v>10</v>
      </c>
      <c r="N9" s="10">
        <f t="shared" si="2"/>
        <v>11</v>
      </c>
      <c r="O9" s="10">
        <f t="shared" si="2"/>
        <v>12</v>
      </c>
      <c r="P9" s="10">
        <f t="shared" si="2"/>
        <v>13</v>
      </c>
      <c r="Q9" s="10">
        <f t="shared" ref="Q9:AM9" si="3">P9+1</f>
        <v>14</v>
      </c>
      <c r="R9" s="10">
        <f t="shared" si="3"/>
        <v>15</v>
      </c>
      <c r="S9" s="10">
        <f t="shared" si="3"/>
        <v>16</v>
      </c>
      <c r="T9" s="10">
        <f t="shared" si="3"/>
        <v>17</v>
      </c>
      <c r="U9" s="10">
        <f t="shared" si="3"/>
        <v>18</v>
      </c>
      <c r="V9" s="10">
        <f t="shared" si="3"/>
        <v>19</v>
      </c>
      <c r="W9" s="10">
        <f t="shared" si="3"/>
        <v>20</v>
      </c>
      <c r="X9" s="10">
        <f t="shared" si="3"/>
        <v>21</v>
      </c>
      <c r="Y9" s="10">
        <f t="shared" si="3"/>
        <v>22</v>
      </c>
      <c r="Z9" s="10">
        <f t="shared" si="3"/>
        <v>23</v>
      </c>
      <c r="AA9" s="10">
        <f t="shared" si="3"/>
        <v>24</v>
      </c>
      <c r="AB9" s="10">
        <f t="shared" si="3"/>
        <v>25</v>
      </c>
      <c r="AC9" s="10">
        <f t="shared" si="3"/>
        <v>26</v>
      </c>
      <c r="AD9" s="10">
        <f t="shared" si="3"/>
        <v>27</v>
      </c>
      <c r="AE9" s="10">
        <f t="shared" si="3"/>
        <v>28</v>
      </c>
      <c r="AF9" s="10">
        <f t="shared" si="3"/>
        <v>29</v>
      </c>
      <c r="AG9" s="10">
        <f t="shared" si="3"/>
        <v>30</v>
      </c>
      <c r="AH9" s="10">
        <f t="shared" si="3"/>
        <v>31</v>
      </c>
      <c r="AI9" s="10">
        <f t="shared" si="3"/>
        <v>32</v>
      </c>
      <c r="AJ9" s="10">
        <f t="shared" si="3"/>
        <v>33</v>
      </c>
      <c r="AK9" s="10">
        <f t="shared" si="3"/>
        <v>34</v>
      </c>
      <c r="AL9" s="10">
        <f t="shared" si="3"/>
        <v>35</v>
      </c>
      <c r="AM9" s="10">
        <f t="shared" si="3"/>
        <v>36</v>
      </c>
      <c r="AQ9" s="10">
        <f>MATCH(AQ$8,8:8,0)</f>
        <v>39</v>
      </c>
      <c r="AR9" s="10">
        <f>MATCH(AR$8,8:8,0)</f>
        <v>38</v>
      </c>
      <c r="AS9" s="10">
        <f>MATCH(AS$8,8:8,0)</f>
        <v>34</v>
      </c>
      <c r="AT9" s="10">
        <f>MATCH(AT$8,8:8,0)</f>
        <v>29</v>
      </c>
      <c r="BF9" s="10">
        <f>MATCH(BF$8,8:8,0)</f>
        <v>29</v>
      </c>
      <c r="BG9" s="10">
        <f t="shared" ref="BG9:BP9" si="4">MATCH(BG$8,8:8,0)</f>
        <v>30</v>
      </c>
      <c r="BH9" s="10">
        <f t="shared" si="4"/>
        <v>31</v>
      </c>
      <c r="BI9" s="10">
        <f t="shared" si="4"/>
        <v>32</v>
      </c>
      <c r="BJ9" s="10">
        <f t="shared" si="4"/>
        <v>33</v>
      </c>
      <c r="BK9" s="10">
        <f t="shared" si="4"/>
        <v>34</v>
      </c>
      <c r="BL9" s="10">
        <f t="shared" si="4"/>
        <v>35</v>
      </c>
      <c r="BM9" s="10">
        <f t="shared" si="4"/>
        <v>36</v>
      </c>
      <c r="BN9" s="10">
        <f t="shared" si="4"/>
        <v>37</v>
      </c>
      <c r="BO9" s="10">
        <f t="shared" si="4"/>
        <v>38</v>
      </c>
      <c r="BP9" s="10">
        <f t="shared" si="4"/>
        <v>39</v>
      </c>
    </row>
    <row r="10" spans="2:68" s="10" customFormat="1" hidden="1">
      <c r="C10" s="10" t="s">
        <v>803</v>
      </c>
      <c r="F10" s="10">
        <v>7</v>
      </c>
      <c r="G10" s="10">
        <f t="shared" ref="G10:P10" si="5">F10+1</f>
        <v>8</v>
      </c>
      <c r="H10" s="10">
        <f t="shared" si="5"/>
        <v>9</v>
      </c>
      <c r="I10" s="10">
        <f t="shared" si="5"/>
        <v>10</v>
      </c>
      <c r="J10" s="10">
        <f t="shared" si="5"/>
        <v>11</v>
      </c>
      <c r="K10" s="10">
        <f t="shared" si="5"/>
        <v>12</v>
      </c>
      <c r="L10" s="10">
        <f t="shared" si="5"/>
        <v>13</v>
      </c>
      <c r="M10" s="10">
        <f t="shared" si="5"/>
        <v>14</v>
      </c>
      <c r="N10" s="10">
        <f t="shared" si="5"/>
        <v>15</v>
      </c>
      <c r="O10" s="10">
        <f t="shared" si="5"/>
        <v>16</v>
      </c>
      <c r="P10" s="10">
        <f t="shared" si="5"/>
        <v>17</v>
      </c>
      <c r="Q10" s="10">
        <f t="shared" ref="Q10:AM10" si="6">P10+1</f>
        <v>18</v>
      </c>
      <c r="R10" s="10">
        <f t="shared" si="6"/>
        <v>19</v>
      </c>
      <c r="S10" s="10">
        <f t="shared" si="6"/>
        <v>20</v>
      </c>
      <c r="T10" s="10">
        <f t="shared" si="6"/>
        <v>21</v>
      </c>
      <c r="U10" s="10">
        <f t="shared" si="6"/>
        <v>22</v>
      </c>
      <c r="V10" s="10">
        <f t="shared" si="6"/>
        <v>23</v>
      </c>
      <c r="W10" s="10">
        <f t="shared" si="6"/>
        <v>24</v>
      </c>
      <c r="X10" s="10">
        <f t="shared" si="6"/>
        <v>25</v>
      </c>
      <c r="Y10" s="10">
        <f t="shared" si="6"/>
        <v>26</v>
      </c>
      <c r="Z10" s="10">
        <f t="shared" si="6"/>
        <v>27</v>
      </c>
      <c r="AA10" s="10">
        <f t="shared" si="6"/>
        <v>28</v>
      </c>
      <c r="AB10" s="10">
        <f t="shared" si="6"/>
        <v>29</v>
      </c>
      <c r="AC10" s="10">
        <f t="shared" si="6"/>
        <v>30</v>
      </c>
      <c r="AD10" s="10">
        <f t="shared" si="6"/>
        <v>31</v>
      </c>
      <c r="AE10" s="10">
        <f t="shared" si="6"/>
        <v>32</v>
      </c>
      <c r="AF10" s="10">
        <f t="shared" si="6"/>
        <v>33</v>
      </c>
      <c r="AG10" s="10">
        <f t="shared" si="6"/>
        <v>34</v>
      </c>
      <c r="AH10" s="10">
        <f t="shared" si="6"/>
        <v>35</v>
      </c>
      <c r="AI10" s="10">
        <f t="shared" si="6"/>
        <v>36</v>
      </c>
      <c r="AJ10" s="10">
        <f t="shared" si="6"/>
        <v>37</v>
      </c>
      <c r="AK10" s="10">
        <f t="shared" si="6"/>
        <v>38</v>
      </c>
      <c r="AL10" s="10">
        <f t="shared" si="6"/>
        <v>39</v>
      </c>
      <c r="AM10" s="10">
        <f t="shared" si="6"/>
        <v>40</v>
      </c>
    </row>
    <row r="11" spans="2:68" hidden="1"/>
    <row r="12" spans="2:68" hidden="1"/>
    <row r="14" spans="2:68" s="27" customFormat="1" ht="20" thickBot="1">
      <c r="B14" s="29">
        <v>3.1</v>
      </c>
      <c r="C14" s="29" t="s">
        <v>60</v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</row>
    <row r="15" spans="2:68" ht="15" thickTop="1"/>
    <row r="16" spans="2:68">
      <c r="B16" s="27"/>
    </row>
    <row r="37" spans="3:39" s="27" customFormat="1" ht="15" thickBot="1">
      <c r="C37" s="28" t="s">
        <v>50</v>
      </c>
      <c r="D37" s="28" t="s">
        <v>49</v>
      </c>
      <c r="E37" s="28" t="s">
        <v>62</v>
      </c>
      <c r="F37" s="28">
        <f t="shared" ref="F37:AM37" si="7">years</f>
        <v>1990</v>
      </c>
      <c r="G37" s="28">
        <f t="shared" si="7"/>
        <v>1991</v>
      </c>
      <c r="H37" s="28">
        <f t="shared" si="7"/>
        <v>1992</v>
      </c>
      <c r="I37" s="28">
        <f t="shared" si="7"/>
        <v>1993</v>
      </c>
      <c r="J37" s="28">
        <f t="shared" si="7"/>
        <v>1994</v>
      </c>
      <c r="K37" s="28">
        <f t="shared" si="7"/>
        <v>1995</v>
      </c>
      <c r="L37" s="28">
        <f t="shared" si="7"/>
        <v>1996</v>
      </c>
      <c r="M37" s="28">
        <f t="shared" si="7"/>
        <v>1997</v>
      </c>
      <c r="N37" s="28">
        <f t="shared" si="7"/>
        <v>1998</v>
      </c>
      <c r="O37" s="28">
        <f t="shared" si="7"/>
        <v>1999</v>
      </c>
      <c r="P37" s="28">
        <f t="shared" si="7"/>
        <v>2000</v>
      </c>
      <c r="Q37" s="28">
        <f t="shared" si="7"/>
        <v>2001</v>
      </c>
      <c r="R37" s="28">
        <f t="shared" si="7"/>
        <v>2002</v>
      </c>
      <c r="S37" s="28">
        <f t="shared" si="7"/>
        <v>2003</v>
      </c>
      <c r="T37" s="28">
        <f t="shared" si="7"/>
        <v>2004</v>
      </c>
      <c r="U37" s="28">
        <f t="shared" si="7"/>
        <v>2005</v>
      </c>
      <c r="V37" s="28">
        <f t="shared" si="7"/>
        <v>2006</v>
      </c>
      <c r="W37" s="28">
        <f t="shared" si="7"/>
        <v>2007</v>
      </c>
      <c r="X37" s="28">
        <f t="shared" si="7"/>
        <v>2008</v>
      </c>
      <c r="Y37" s="28">
        <f t="shared" si="7"/>
        <v>2009</v>
      </c>
      <c r="Z37" s="28">
        <f t="shared" si="7"/>
        <v>2010</v>
      </c>
      <c r="AA37" s="28">
        <f t="shared" si="7"/>
        <v>2011</v>
      </c>
      <c r="AB37" s="28">
        <f t="shared" si="7"/>
        <v>2012</v>
      </c>
      <c r="AC37" s="28">
        <f t="shared" si="7"/>
        <v>2013</v>
      </c>
      <c r="AD37" s="28">
        <f t="shared" si="7"/>
        <v>2014</v>
      </c>
      <c r="AE37" s="28">
        <f t="shared" si="7"/>
        <v>2015</v>
      </c>
      <c r="AF37" s="28">
        <f t="shared" si="7"/>
        <v>2016</v>
      </c>
      <c r="AG37" s="28">
        <f t="shared" si="7"/>
        <v>2017</v>
      </c>
      <c r="AH37" s="28">
        <f t="shared" si="7"/>
        <v>2018</v>
      </c>
      <c r="AI37" s="28">
        <f t="shared" si="7"/>
        <v>2019</v>
      </c>
      <c r="AJ37" s="28">
        <f t="shared" si="7"/>
        <v>2020</v>
      </c>
      <c r="AK37" s="28">
        <f t="shared" si="7"/>
        <v>2021</v>
      </c>
      <c r="AL37" s="28">
        <f t="shared" si="7"/>
        <v>2022</v>
      </c>
      <c r="AM37" s="28">
        <f t="shared" si="7"/>
        <v>2023</v>
      </c>
    </row>
    <row r="38" spans="3:39">
      <c r="C38" s="7" t="s">
        <v>37</v>
      </c>
      <c r="D38" s="7" t="s">
        <v>12</v>
      </c>
      <c r="E38" s="7" t="s">
        <v>36</v>
      </c>
      <c r="F38" s="69">
        <v>697.12545999999998</v>
      </c>
      <c r="G38" s="69">
        <v>746.13427999999999</v>
      </c>
      <c r="H38" s="69">
        <v>817.14706000000001</v>
      </c>
      <c r="I38" s="69">
        <v>765.1377</v>
      </c>
      <c r="J38" s="69">
        <v>920.16559999999993</v>
      </c>
      <c r="K38" s="69">
        <v>713.12833999999998</v>
      </c>
      <c r="L38" s="69">
        <v>722.12995999999998</v>
      </c>
      <c r="M38" s="69">
        <v>678.12203999999997</v>
      </c>
      <c r="N38" s="69">
        <v>916.16488000000004</v>
      </c>
      <c r="O38" s="69">
        <v>847.15246000000002</v>
      </c>
      <c r="P38" s="69">
        <v>847.15246000000002</v>
      </c>
      <c r="Q38" s="69">
        <v>596.10727999999995</v>
      </c>
      <c r="R38" s="69">
        <v>912.16415999999992</v>
      </c>
      <c r="S38" s="69">
        <v>598.10764000000006</v>
      </c>
      <c r="T38" s="69">
        <v>630.11339999999996</v>
      </c>
      <c r="U38" s="69">
        <v>631.37362680000001</v>
      </c>
      <c r="V38" s="69">
        <v>724.40334699707728</v>
      </c>
      <c r="W38" s="69">
        <v>666.69554216534152</v>
      </c>
      <c r="X38" s="69">
        <v>968.49747371599813</v>
      </c>
      <c r="Y38" s="69">
        <v>901.89668964174155</v>
      </c>
      <c r="Z38" s="69">
        <v>599.33899960684028</v>
      </c>
      <c r="AA38" s="69">
        <v>706.81422827843039</v>
      </c>
      <c r="AB38" s="69">
        <v>802.49312720839976</v>
      </c>
      <c r="AC38" s="69">
        <v>599.60526691132964</v>
      </c>
      <c r="AD38" s="69">
        <v>708.78142310577368</v>
      </c>
      <c r="AE38" s="69">
        <v>806.63535424348197</v>
      </c>
      <c r="AF38" s="69">
        <v>681.14807105156365</v>
      </c>
      <c r="AG38" s="69">
        <v>691.72739132650452</v>
      </c>
      <c r="AH38" s="69">
        <v>694.21457553009122</v>
      </c>
      <c r="AI38" s="69">
        <v>886.74349944858182</v>
      </c>
      <c r="AJ38" s="69">
        <v>932.82330731128013</v>
      </c>
      <c r="AK38" s="69">
        <v>749.55483257568676</v>
      </c>
      <c r="AL38" s="69">
        <v>701.32793120015413</v>
      </c>
      <c r="AM38" s="69">
        <v>942.92117865201772</v>
      </c>
    </row>
    <row r="39" spans="3:39">
      <c r="C39" s="7" t="s">
        <v>35</v>
      </c>
      <c r="D39" s="7" t="s">
        <v>12</v>
      </c>
      <c r="E39" s="7" t="s">
        <v>34</v>
      </c>
      <c r="F39" s="69">
        <v>0</v>
      </c>
      <c r="G39" s="69">
        <v>0</v>
      </c>
      <c r="H39" s="69">
        <v>5.0008999999999997</v>
      </c>
      <c r="I39" s="69">
        <v>15.002699999999999</v>
      </c>
      <c r="J39" s="69">
        <v>19.003419999999998</v>
      </c>
      <c r="K39" s="69">
        <v>16.002880000000001</v>
      </c>
      <c r="L39" s="69">
        <v>14.002520000000001</v>
      </c>
      <c r="M39" s="69">
        <v>50.009</v>
      </c>
      <c r="N39" s="69">
        <v>169.03041999999999</v>
      </c>
      <c r="O39" s="69">
        <v>187.03365999999997</v>
      </c>
      <c r="P39" s="69">
        <v>244.04391999999999</v>
      </c>
      <c r="Q39" s="69">
        <v>334.06011999999998</v>
      </c>
      <c r="R39" s="69">
        <v>388.06983999999994</v>
      </c>
      <c r="S39" s="69">
        <v>454.08172000000002</v>
      </c>
      <c r="T39" s="69">
        <v>655.11790000000008</v>
      </c>
      <c r="U39" s="69">
        <v>1112.1101438000001</v>
      </c>
      <c r="V39" s="69">
        <v>1622.3331674159999</v>
      </c>
      <c r="W39" s="69">
        <v>1958.7230566990002</v>
      </c>
      <c r="X39" s="69">
        <v>2410.4468178427906</v>
      </c>
      <c r="Y39" s="69">
        <v>2955.7492151096799</v>
      </c>
      <c r="Z39" s="69">
        <v>2815.1656836280999</v>
      </c>
      <c r="AA39" s="69">
        <v>4381.1031593464868</v>
      </c>
      <c r="AB39" s="69">
        <v>4011.20012208248</v>
      </c>
      <c r="AC39" s="69">
        <v>4542.3319526063988</v>
      </c>
      <c r="AD39" s="69">
        <v>5140.9863280010595</v>
      </c>
      <c r="AE39" s="69">
        <v>6574.18074656926</v>
      </c>
      <c r="AF39" s="69">
        <v>6148.149212038923</v>
      </c>
      <c r="AG39" s="69">
        <v>7445.3764554251411</v>
      </c>
      <c r="AH39" s="69">
        <v>8641.321702342244</v>
      </c>
      <c r="AI39" s="69">
        <v>10021.287895554164</v>
      </c>
      <c r="AJ39" s="69">
        <v>11551.498927870063</v>
      </c>
      <c r="AK39" s="69">
        <v>9780.1406252795023</v>
      </c>
      <c r="AL39" s="69">
        <v>11210.449046539454</v>
      </c>
      <c r="AM39" s="69">
        <v>11672.730025640487</v>
      </c>
    </row>
    <row r="40" spans="3:39">
      <c r="C40" s="7" t="s">
        <v>33</v>
      </c>
      <c r="D40" s="7" t="s">
        <v>12</v>
      </c>
      <c r="E40" s="7" t="s">
        <v>32</v>
      </c>
      <c r="F40" s="69">
        <v>1226.4309504</v>
      </c>
      <c r="G40" s="69">
        <v>1170.417005720506</v>
      </c>
      <c r="H40" s="69">
        <v>1033.4124924</v>
      </c>
      <c r="I40" s="69">
        <v>1043.6882952000001</v>
      </c>
      <c r="J40" s="69">
        <v>1055.8101386876153</v>
      </c>
      <c r="K40" s="69">
        <v>1034.6570102207388</v>
      </c>
      <c r="L40" s="69">
        <v>1099.3261941508611</v>
      </c>
      <c r="M40" s="69">
        <v>1069.2454621169911</v>
      </c>
      <c r="N40" s="69">
        <v>1307.5968013561851</v>
      </c>
      <c r="O40" s="69">
        <v>1223.8998023580523</v>
      </c>
      <c r="P40" s="69">
        <v>1316.3321531560157</v>
      </c>
      <c r="Q40" s="69">
        <v>1458.5413988362827</v>
      </c>
      <c r="R40" s="69">
        <v>1456.8645663084703</v>
      </c>
      <c r="S40" s="69">
        <v>1383.6834364587833</v>
      </c>
      <c r="T40" s="69">
        <v>1642.175567277458</v>
      </c>
      <c r="U40" s="69">
        <v>2097.2735529244896</v>
      </c>
      <c r="V40" s="69">
        <v>2107.6824503841967</v>
      </c>
      <c r="W40" s="69">
        <v>1976.1905881800437</v>
      </c>
      <c r="X40" s="69">
        <v>1898.2956929986917</v>
      </c>
      <c r="Y40" s="69">
        <v>2054.4326275587946</v>
      </c>
      <c r="Z40" s="69">
        <v>2212.9530172497502</v>
      </c>
      <c r="AA40" s="69">
        <v>2118.7095428918979</v>
      </c>
      <c r="AB40" s="69">
        <v>2070.1259479243117</v>
      </c>
      <c r="AC40" s="69">
        <v>2126.8113338449621</v>
      </c>
      <c r="AD40" s="69">
        <v>2451.3382967513817</v>
      </c>
      <c r="AE40" s="69">
        <v>2356.3192378609565</v>
      </c>
      <c r="AF40" s="69">
        <v>2664.6384254004397</v>
      </c>
      <c r="AG40" s="69">
        <v>2876.9560435790813</v>
      </c>
      <c r="AH40" s="69">
        <v>2894.7931400775055</v>
      </c>
      <c r="AI40" s="69">
        <v>2759.3135980256093</v>
      </c>
      <c r="AJ40" s="69">
        <v>2611.070890752037</v>
      </c>
      <c r="AK40" s="69">
        <v>2700.0691043331635</v>
      </c>
      <c r="AL40" s="69">
        <v>2813.1345305540826</v>
      </c>
      <c r="AM40" s="69">
        <v>2181.6419969969952</v>
      </c>
    </row>
    <row r="41" spans="3:39">
      <c r="C41" s="7" t="s">
        <v>507</v>
      </c>
      <c r="D41" s="7" t="s">
        <v>12</v>
      </c>
      <c r="E41" s="7" t="s">
        <v>30</v>
      </c>
      <c r="F41" s="69">
        <v>0</v>
      </c>
      <c r="G41" s="69">
        <v>0</v>
      </c>
      <c r="H41" s="69">
        <v>0</v>
      </c>
      <c r="I41" s="69">
        <v>0</v>
      </c>
      <c r="J41" s="69">
        <v>0</v>
      </c>
      <c r="K41" s="69">
        <v>0</v>
      </c>
      <c r="L41" s="69">
        <v>0</v>
      </c>
      <c r="M41" s="69">
        <v>0</v>
      </c>
      <c r="N41" s="69">
        <v>0</v>
      </c>
      <c r="O41" s="69">
        <v>0</v>
      </c>
      <c r="P41" s="69">
        <v>0</v>
      </c>
      <c r="Q41" s="69">
        <v>0</v>
      </c>
      <c r="R41" s="69">
        <v>0</v>
      </c>
      <c r="S41" s="69">
        <v>0</v>
      </c>
      <c r="T41" s="69">
        <v>0</v>
      </c>
      <c r="U41" s="69">
        <v>0</v>
      </c>
      <c r="V41" s="69">
        <v>0</v>
      </c>
      <c r="W41" s="69">
        <v>0</v>
      </c>
      <c r="X41" s="69">
        <v>0</v>
      </c>
      <c r="Y41" s="69">
        <v>59.369708407490279</v>
      </c>
      <c r="Z41" s="69">
        <v>74.027362234719448</v>
      </c>
      <c r="AA41" s="69">
        <v>123.66147661515451</v>
      </c>
      <c r="AB41" s="69">
        <v>515.9386143853593</v>
      </c>
      <c r="AC41" s="69">
        <v>566.733013973423</v>
      </c>
      <c r="AD41" s="69">
        <v>600.21134044677979</v>
      </c>
      <c r="AE41" s="69">
        <v>662.35537313201166</v>
      </c>
      <c r="AF41" s="69">
        <v>743.25693224778558</v>
      </c>
      <c r="AG41" s="69">
        <v>1092.9014251776432</v>
      </c>
      <c r="AH41" s="69">
        <v>1628.199155606269</v>
      </c>
      <c r="AI41" s="69">
        <v>1590.777183808864</v>
      </c>
      <c r="AJ41" s="69">
        <v>1686.0614453019912</v>
      </c>
      <c r="AK41" s="69">
        <v>1672.1670424310093</v>
      </c>
      <c r="AL41" s="69">
        <v>1764.1511964269503</v>
      </c>
      <c r="AM41" s="69">
        <v>1793.8288599205298</v>
      </c>
    </row>
    <row r="42" spans="3:39">
      <c r="C42" s="7" t="s">
        <v>29</v>
      </c>
      <c r="D42" s="7" t="s">
        <v>12</v>
      </c>
      <c r="E42" s="7" t="s">
        <v>28</v>
      </c>
      <c r="F42" s="69">
        <v>0</v>
      </c>
      <c r="G42" s="69">
        <v>0</v>
      </c>
      <c r="H42" s="69">
        <v>0</v>
      </c>
      <c r="I42" s="69">
        <v>0</v>
      </c>
      <c r="J42" s="69">
        <v>0</v>
      </c>
      <c r="K42" s="69">
        <v>0</v>
      </c>
      <c r="L42" s="69">
        <v>81.373249200000004</v>
      </c>
      <c r="M42" s="69">
        <v>254.11782599999998</v>
      </c>
      <c r="N42" s="69">
        <v>244.11974760000001</v>
      </c>
      <c r="O42" s="69">
        <v>267.44859719999999</v>
      </c>
      <c r="P42" s="69">
        <v>274.39170719999998</v>
      </c>
      <c r="Q42" s="69">
        <v>279.113022</v>
      </c>
      <c r="R42" s="69">
        <v>223.0126932</v>
      </c>
      <c r="S42" s="69">
        <v>190.79666279999998</v>
      </c>
      <c r="T42" s="69">
        <v>231.89987399999998</v>
      </c>
      <c r="U42" s="69">
        <v>290.0178891213526</v>
      </c>
      <c r="V42" s="69">
        <v>295.54177972358877</v>
      </c>
      <c r="W42" s="69">
        <v>423.08382270860545</v>
      </c>
      <c r="X42" s="69">
        <v>455.62928004421718</v>
      </c>
      <c r="Y42" s="69">
        <v>490.1703979921428</v>
      </c>
      <c r="Z42" s="69">
        <v>513.53208791956251</v>
      </c>
      <c r="AA42" s="69">
        <v>508.73959381181459</v>
      </c>
      <c r="AB42" s="69">
        <v>499.85043127341078</v>
      </c>
      <c r="AC42" s="69">
        <v>439.48350295976491</v>
      </c>
      <c r="AD42" s="69">
        <v>454.32427155484049</v>
      </c>
      <c r="AE42" s="69">
        <v>485.39351704692069</v>
      </c>
      <c r="AF42" s="69">
        <v>461.27551802319198</v>
      </c>
      <c r="AG42" s="69">
        <v>453.39142096397381</v>
      </c>
      <c r="AH42" s="69">
        <v>389.97505343548471</v>
      </c>
      <c r="AI42" s="69">
        <v>369.4585828462798</v>
      </c>
      <c r="AJ42" s="69">
        <v>340.72770970747376</v>
      </c>
      <c r="AK42" s="69">
        <v>341.93963356406778</v>
      </c>
      <c r="AL42" s="69">
        <v>299.83597648313423</v>
      </c>
      <c r="AM42" s="69">
        <v>284.84718284497154</v>
      </c>
    </row>
    <row r="43" spans="3:39">
      <c r="C43" s="7" t="s">
        <v>27</v>
      </c>
      <c r="D43" s="7" t="s">
        <v>12</v>
      </c>
      <c r="E43" s="7" t="s">
        <v>26</v>
      </c>
      <c r="F43" s="69">
        <v>26.383817999999998</v>
      </c>
      <c r="G43" s="69">
        <v>33.049203600000006</v>
      </c>
      <c r="H43" s="69">
        <v>32.493754799999998</v>
      </c>
      <c r="I43" s="69">
        <v>42.214108799999998</v>
      </c>
      <c r="J43" s="69">
        <v>28.883337600000001</v>
      </c>
      <c r="K43" s="69">
        <v>33.049203600000006</v>
      </c>
      <c r="L43" s="69">
        <v>41.936384400000001</v>
      </c>
      <c r="M43" s="69">
        <v>48.879494399999999</v>
      </c>
      <c r="N43" s="69">
        <v>52.212187200000002</v>
      </c>
      <c r="O43" s="69">
        <v>51.656738400000002</v>
      </c>
      <c r="P43" s="69">
        <v>49.990392</v>
      </c>
      <c r="Q43" s="69">
        <v>49.990392</v>
      </c>
      <c r="R43" s="69">
        <v>52.212187200000002</v>
      </c>
      <c r="S43" s="69">
        <v>104.14665000000001</v>
      </c>
      <c r="T43" s="69">
        <v>115.25562600000001</v>
      </c>
      <c r="U43" s="69">
        <v>108.531223965</v>
      </c>
      <c r="V43" s="69">
        <v>112.02251905990325</v>
      </c>
      <c r="W43" s="69">
        <v>121.64276931627845</v>
      </c>
      <c r="X43" s="69">
        <v>120.37524876317406</v>
      </c>
      <c r="Y43" s="69">
        <v>155.17972617882737</v>
      </c>
      <c r="Z43" s="69">
        <v>165.63379264860902</v>
      </c>
      <c r="AA43" s="69">
        <v>160.56699207462333</v>
      </c>
      <c r="AB43" s="69">
        <v>150.30068013837445</v>
      </c>
      <c r="AC43" s="69">
        <v>133.0899702735594</v>
      </c>
      <c r="AD43" s="69">
        <v>153.01485258840376</v>
      </c>
      <c r="AE43" s="69">
        <v>158.2324921158453</v>
      </c>
      <c r="AF43" s="69">
        <v>185.19013570803375</v>
      </c>
      <c r="AG43" s="69">
        <v>191.42343245255242</v>
      </c>
      <c r="AH43" s="69">
        <v>195.53673186510051</v>
      </c>
      <c r="AI43" s="69">
        <v>219.34064756815761</v>
      </c>
      <c r="AJ43" s="69">
        <v>243.98289086880354</v>
      </c>
      <c r="AK43" s="69">
        <v>263.70331719912474</v>
      </c>
      <c r="AL43" s="69">
        <v>320.26656637498616</v>
      </c>
      <c r="AM43" s="69">
        <v>321.40090562564546</v>
      </c>
    </row>
    <row r="44" spans="3:39">
      <c r="C44" s="7" t="s">
        <v>25</v>
      </c>
      <c r="D44" s="7" t="s">
        <v>12</v>
      </c>
      <c r="E44" s="7" t="s">
        <v>24</v>
      </c>
      <c r="F44" s="69">
        <v>0</v>
      </c>
      <c r="G44" s="69">
        <v>0</v>
      </c>
      <c r="H44" s="69">
        <v>0</v>
      </c>
      <c r="I44" s="69">
        <v>0</v>
      </c>
      <c r="J44" s="69">
        <v>0</v>
      </c>
      <c r="K44" s="69">
        <v>0</v>
      </c>
      <c r="L44" s="69">
        <v>0</v>
      </c>
      <c r="M44" s="69">
        <v>0</v>
      </c>
      <c r="N44" s="69">
        <v>0</v>
      </c>
      <c r="O44" s="69">
        <v>0</v>
      </c>
      <c r="P44" s="69">
        <v>0</v>
      </c>
      <c r="Q44" s="69">
        <v>0</v>
      </c>
      <c r="R44" s="69">
        <v>0</v>
      </c>
      <c r="S44" s="69">
        <v>0</v>
      </c>
      <c r="T44" s="69">
        <v>0</v>
      </c>
      <c r="U44" s="69">
        <v>13.542097250448</v>
      </c>
      <c r="V44" s="69">
        <v>25.450734446907834</v>
      </c>
      <c r="W44" s="69">
        <v>167.68169986941601</v>
      </c>
      <c r="X44" s="69">
        <v>278.52843505581751</v>
      </c>
      <c r="Y44" s="69">
        <v>329.7016591302322</v>
      </c>
      <c r="Z44" s="69">
        <v>296.82229888686004</v>
      </c>
      <c r="AA44" s="69">
        <v>278.69004707226145</v>
      </c>
      <c r="AB44" s="69">
        <v>284.75371405063373</v>
      </c>
      <c r="AC44" s="69">
        <v>253.73899969814207</v>
      </c>
      <c r="AD44" s="69">
        <v>262.65658998686501</v>
      </c>
      <c r="AE44" s="69">
        <v>282.57917092791934</v>
      </c>
      <c r="AF44" s="69">
        <v>283.87108773658275</v>
      </c>
      <c r="AG44" s="69">
        <v>328.19769052171876</v>
      </c>
      <c r="AH44" s="69">
        <v>361.27976269336904</v>
      </c>
      <c r="AI44" s="69">
        <v>481.95571292367839</v>
      </c>
      <c r="AJ44" s="69">
        <v>630.37046695209619</v>
      </c>
      <c r="AK44" s="69">
        <v>900.62323408812472</v>
      </c>
      <c r="AL44" s="69">
        <v>1155.7848428096208</v>
      </c>
      <c r="AM44" s="69">
        <v>1055.3772284006716</v>
      </c>
    </row>
    <row r="45" spans="3:39">
      <c r="C45" s="7" t="s">
        <v>23</v>
      </c>
      <c r="D45" s="7" t="s">
        <v>12</v>
      </c>
      <c r="E45" s="7" t="s">
        <v>22</v>
      </c>
      <c r="F45" s="69">
        <v>0</v>
      </c>
      <c r="G45" s="69">
        <v>0</v>
      </c>
      <c r="H45" s="69">
        <v>0</v>
      </c>
      <c r="I45" s="69">
        <v>0</v>
      </c>
      <c r="J45" s="69">
        <v>0</v>
      </c>
      <c r="K45" s="69">
        <v>0</v>
      </c>
      <c r="L45" s="69">
        <v>0</v>
      </c>
      <c r="M45" s="69">
        <v>0</v>
      </c>
      <c r="N45" s="69">
        <v>0</v>
      </c>
      <c r="O45" s="69">
        <v>0</v>
      </c>
      <c r="P45" s="69">
        <v>0</v>
      </c>
      <c r="Q45" s="69">
        <v>0</v>
      </c>
      <c r="R45" s="69">
        <v>0</v>
      </c>
      <c r="S45" s="69">
        <v>0</v>
      </c>
      <c r="T45" s="69">
        <v>0</v>
      </c>
      <c r="U45" s="69">
        <v>0.140128623264</v>
      </c>
      <c r="V45" s="69">
        <v>7.4942083028188797</v>
      </c>
      <c r="W45" s="69">
        <v>12.101036884496638</v>
      </c>
      <c r="X45" s="69">
        <v>2.7991752293294403</v>
      </c>
      <c r="Y45" s="69">
        <v>9.8607040251556803</v>
      </c>
      <c r="Z45" s="69">
        <v>0</v>
      </c>
      <c r="AA45" s="69">
        <v>0</v>
      </c>
      <c r="AB45" s="69">
        <v>0</v>
      </c>
      <c r="AC45" s="69">
        <v>0</v>
      </c>
      <c r="AD45" s="69">
        <v>0</v>
      </c>
      <c r="AE45" s="69">
        <v>0</v>
      </c>
      <c r="AF45" s="69">
        <v>0</v>
      </c>
      <c r="AG45" s="69">
        <v>1.8366799957387201</v>
      </c>
      <c r="AH45" s="69">
        <v>31.042788115790401</v>
      </c>
      <c r="AI45" s="69">
        <v>49.469943473054883</v>
      </c>
      <c r="AJ45" s="69">
        <v>37.74902608631232</v>
      </c>
      <c r="AK45" s="69">
        <v>37.021087327242235</v>
      </c>
      <c r="AL45" s="69">
        <v>57.115319944037758</v>
      </c>
      <c r="AM45" s="69">
        <v>78.715676199600964</v>
      </c>
    </row>
    <row r="46" spans="3:39">
      <c r="C46" s="7" t="s">
        <v>21</v>
      </c>
      <c r="D46" s="7" t="s">
        <v>12</v>
      </c>
      <c r="E46" s="7" t="s">
        <v>20</v>
      </c>
      <c r="F46" s="69">
        <v>0</v>
      </c>
      <c r="G46" s="69">
        <v>0</v>
      </c>
      <c r="H46" s="69">
        <v>0</v>
      </c>
      <c r="I46" s="69">
        <v>0</v>
      </c>
      <c r="J46" s="69">
        <v>0</v>
      </c>
      <c r="K46" s="69">
        <v>0</v>
      </c>
      <c r="L46" s="69">
        <v>0</v>
      </c>
      <c r="M46" s="69">
        <v>0</v>
      </c>
      <c r="N46" s="69">
        <v>0</v>
      </c>
      <c r="O46" s="69">
        <v>0</v>
      </c>
      <c r="P46" s="69">
        <v>0</v>
      </c>
      <c r="Q46" s="69">
        <v>0</v>
      </c>
      <c r="R46" s="69">
        <v>0</v>
      </c>
      <c r="S46" s="69">
        <v>0</v>
      </c>
      <c r="T46" s="69">
        <v>0</v>
      </c>
      <c r="U46" s="69">
        <v>0</v>
      </c>
      <c r="V46" s="69">
        <v>0</v>
      </c>
      <c r="W46" s="69">
        <v>0</v>
      </c>
      <c r="X46" s="69">
        <v>0</v>
      </c>
      <c r="Y46" s="69">
        <v>0.42423589431820807</v>
      </c>
      <c r="Z46" s="69">
        <v>0.47610654135436803</v>
      </c>
      <c r="AA46" s="69">
        <v>0.5420809170048001</v>
      </c>
      <c r="AB46" s="69">
        <v>0.64592877105446411</v>
      </c>
      <c r="AC46" s="69">
        <v>0.69946312870464011</v>
      </c>
      <c r="AD46" s="69">
        <v>1.9486449488838733</v>
      </c>
      <c r="AE46" s="69">
        <v>3.141980539416612</v>
      </c>
      <c r="AF46" s="69">
        <v>5.0065347814863541</v>
      </c>
      <c r="AG46" s="69">
        <v>9.8714342680132496</v>
      </c>
      <c r="AH46" s="69">
        <v>18.526464770495608</v>
      </c>
      <c r="AI46" s="69">
        <v>34.25402514566278</v>
      </c>
      <c r="AJ46" s="69">
        <v>55.51994080136987</v>
      </c>
      <c r="AK46" s="69">
        <v>85.057555533619038</v>
      </c>
      <c r="AL46" s="69">
        <v>148.69112890469285</v>
      </c>
      <c r="AM46" s="69">
        <v>646.59804182184268</v>
      </c>
    </row>
    <row r="47" spans="3:39">
      <c r="C47" s="7" t="s">
        <v>19</v>
      </c>
      <c r="D47" s="7" t="s">
        <v>12</v>
      </c>
      <c r="E47" s="7" t="s">
        <v>18</v>
      </c>
      <c r="F47" s="69">
        <v>0.55544879999999996</v>
      </c>
      <c r="G47" s="69">
        <v>1.388622</v>
      </c>
      <c r="H47" s="69">
        <v>1.1108975999999999</v>
      </c>
      <c r="I47" s="69">
        <v>1.1108975999999999</v>
      </c>
      <c r="J47" s="69">
        <v>1.1108975999999999</v>
      </c>
      <c r="K47" s="69">
        <v>1.1108975999999999</v>
      </c>
      <c r="L47" s="69">
        <v>1.1108975999999999</v>
      </c>
      <c r="M47" s="69">
        <v>1.1108975999999999</v>
      </c>
      <c r="N47" s="69">
        <v>1.388622</v>
      </c>
      <c r="O47" s="69">
        <v>1.388622</v>
      </c>
      <c r="P47" s="69">
        <v>1.388622</v>
      </c>
      <c r="Q47" s="69">
        <v>1.388622</v>
      </c>
      <c r="R47" s="69">
        <v>1.9440707999999998</v>
      </c>
      <c r="S47" s="69">
        <v>2.4995196000000002</v>
      </c>
      <c r="T47" s="69">
        <v>3.3326927999999998</v>
      </c>
      <c r="U47" s="69">
        <v>5.3594949215159993</v>
      </c>
      <c r="V47" s="69">
        <v>7.1812010031950715</v>
      </c>
      <c r="W47" s="69">
        <v>16.134492208089153</v>
      </c>
      <c r="X47" s="69">
        <v>37.733374113240195</v>
      </c>
      <c r="Y47" s="69">
        <v>62.736645061557454</v>
      </c>
      <c r="Z47" s="69">
        <v>87.206378757523879</v>
      </c>
      <c r="AA47" s="69">
        <v>100.73838962883549</v>
      </c>
      <c r="AB47" s="69">
        <v>108.95462583911473</v>
      </c>
      <c r="AC47" s="69">
        <v>117.47093210567009</v>
      </c>
      <c r="AD47" s="69">
        <v>124.94703108668239</v>
      </c>
      <c r="AE47" s="69">
        <v>132.90424107749701</v>
      </c>
      <c r="AF47" s="69">
        <v>140.60644908469982</v>
      </c>
      <c r="AG47" s="69">
        <v>147.04002635027751</v>
      </c>
      <c r="AH47" s="69">
        <v>157.54097557063116</v>
      </c>
      <c r="AI47" s="69">
        <v>159.2214207987146</v>
      </c>
      <c r="AJ47" s="69">
        <v>163.57718949466906</v>
      </c>
      <c r="AK47" s="69">
        <v>162.9523025450693</v>
      </c>
      <c r="AL47" s="69">
        <v>163.46236575488439</v>
      </c>
      <c r="AM47" s="69">
        <v>163.99091471203104</v>
      </c>
    </row>
    <row r="48" spans="3:39">
      <c r="C48" s="7" t="s">
        <v>17</v>
      </c>
      <c r="D48" s="7" t="s">
        <v>12</v>
      </c>
      <c r="E48" s="7" t="s">
        <v>16</v>
      </c>
      <c r="F48" s="69">
        <v>0.55544879999999996</v>
      </c>
      <c r="G48" s="69">
        <v>0.55544879999999996</v>
      </c>
      <c r="H48" s="69">
        <v>0.55544879999999996</v>
      </c>
      <c r="I48" s="69">
        <v>0.55544879999999996</v>
      </c>
      <c r="J48" s="69">
        <v>0.55544879999999996</v>
      </c>
      <c r="K48" s="69">
        <v>0.55544879999999996</v>
      </c>
      <c r="L48" s="69">
        <v>0.55544879999999996</v>
      </c>
      <c r="M48" s="69">
        <v>0.55544879999999996</v>
      </c>
      <c r="N48" s="69">
        <v>0.55544879999999996</v>
      </c>
      <c r="O48" s="69">
        <v>0.55544879999999996</v>
      </c>
      <c r="P48" s="69">
        <v>0.55544879999999996</v>
      </c>
      <c r="Q48" s="69">
        <v>0.55544879999999996</v>
      </c>
      <c r="R48" s="69">
        <v>5.1533276136063471</v>
      </c>
      <c r="S48" s="69">
        <v>14.614340332514276</v>
      </c>
      <c r="T48" s="69">
        <v>26.703135845659805</v>
      </c>
      <c r="U48" s="69">
        <v>49.288263983013607</v>
      </c>
      <c r="V48" s="69">
        <v>78.552264813064042</v>
      </c>
      <c r="W48" s="69">
        <v>114.44710297782008</v>
      </c>
      <c r="X48" s="69">
        <v>155.15256191782905</v>
      </c>
      <c r="Y48" s="69">
        <v>168.29901400202351</v>
      </c>
      <c r="Z48" s="69">
        <v>182.60274462408671</v>
      </c>
      <c r="AA48" s="69">
        <v>200.69824310060872</v>
      </c>
      <c r="AB48" s="69">
        <v>218.09139141872771</v>
      </c>
      <c r="AC48" s="69">
        <v>236.87301629538499</v>
      </c>
      <c r="AD48" s="69">
        <v>265.7086991093156</v>
      </c>
      <c r="AE48" s="69">
        <v>314.08223063982177</v>
      </c>
      <c r="AF48" s="69">
        <v>375.67108370070196</v>
      </c>
      <c r="AG48" s="69">
        <v>443.47260634654225</v>
      </c>
      <c r="AH48" s="69">
        <v>471.35408253530596</v>
      </c>
      <c r="AI48" s="69">
        <v>550.99840455446099</v>
      </c>
      <c r="AJ48" s="69">
        <v>645.88451408291735</v>
      </c>
      <c r="AK48" s="69">
        <v>754.19316970490274</v>
      </c>
      <c r="AL48" s="69">
        <v>936.73833049512314</v>
      </c>
      <c r="AM48" s="69">
        <v>1115.0976794051899</v>
      </c>
    </row>
    <row r="49" spans="3:94">
      <c r="C49" s="7" t="s">
        <v>45</v>
      </c>
      <c r="D49" s="7" t="s">
        <v>12</v>
      </c>
      <c r="E49" s="7" t="s">
        <v>44</v>
      </c>
      <c r="F49" s="69">
        <v>181.45123674000001</v>
      </c>
      <c r="G49" s="69">
        <v>7.2580494696000004</v>
      </c>
      <c r="H49" s="69">
        <v>7.2580494696000004</v>
      </c>
      <c r="I49" s="69">
        <v>7.2594380916000008</v>
      </c>
      <c r="J49" s="69">
        <v>7.2580494696000004</v>
      </c>
      <c r="K49" s="69">
        <v>7.2580494696000004</v>
      </c>
      <c r="L49" s="69">
        <v>0</v>
      </c>
      <c r="M49" s="69">
        <v>0</v>
      </c>
      <c r="N49" s="69">
        <v>0</v>
      </c>
      <c r="O49" s="69">
        <v>0</v>
      </c>
      <c r="P49" s="69">
        <v>0</v>
      </c>
      <c r="Q49" s="69">
        <v>0</v>
      </c>
      <c r="R49" s="69">
        <v>0</v>
      </c>
      <c r="S49" s="69">
        <v>0</v>
      </c>
      <c r="T49" s="69">
        <v>0</v>
      </c>
      <c r="U49" s="69">
        <v>0</v>
      </c>
      <c r="V49" s="69">
        <v>0</v>
      </c>
      <c r="W49" s="69">
        <v>0</v>
      </c>
      <c r="X49" s="69">
        <v>0</v>
      </c>
      <c r="Y49" s="69">
        <v>0</v>
      </c>
      <c r="Z49" s="69">
        <v>0</v>
      </c>
      <c r="AA49" s="69">
        <v>0</v>
      </c>
      <c r="AB49" s="69">
        <v>0</v>
      </c>
      <c r="AC49" s="69">
        <v>0</v>
      </c>
      <c r="AD49" s="69">
        <v>0</v>
      </c>
      <c r="AE49" s="69">
        <v>0</v>
      </c>
      <c r="AF49" s="69">
        <v>0</v>
      </c>
      <c r="AG49" s="69">
        <v>0</v>
      </c>
      <c r="AH49" s="69">
        <v>0</v>
      </c>
      <c r="AI49" s="69">
        <v>0</v>
      </c>
      <c r="AJ49" s="69">
        <v>0</v>
      </c>
      <c r="AK49" s="69">
        <v>0</v>
      </c>
      <c r="AL49" s="69">
        <v>0</v>
      </c>
      <c r="AM49" s="69">
        <v>0</v>
      </c>
    </row>
    <row r="50" spans="3:94">
      <c r="C50" s="7" t="s">
        <v>43</v>
      </c>
      <c r="D50" s="7" t="s">
        <v>12</v>
      </c>
      <c r="E50" s="7" t="s">
        <v>42</v>
      </c>
      <c r="F50" s="69">
        <v>16412.023400000002</v>
      </c>
      <c r="G50" s="69">
        <v>13951.080510000002</v>
      </c>
      <c r="H50" s="69">
        <v>11870.171130000002</v>
      </c>
      <c r="I50" s="69">
        <v>13191.071640000002</v>
      </c>
      <c r="J50" s="69">
        <v>13862.390130000002</v>
      </c>
      <c r="K50" s="69">
        <v>19733.190870000002</v>
      </c>
      <c r="L50" s="69">
        <v>13994.448780000001</v>
      </c>
      <c r="M50" s="69">
        <v>8911.871290000001</v>
      </c>
      <c r="N50" s="69">
        <v>9563.5815999999995</v>
      </c>
      <c r="O50" s="69">
        <v>13199.74762</v>
      </c>
      <c r="P50" s="69">
        <v>11226.21803</v>
      </c>
      <c r="Q50" s="69">
        <v>10263.916940000001</v>
      </c>
      <c r="R50" s="69">
        <v>7047.2682799999993</v>
      </c>
      <c r="S50" s="69">
        <v>12279.209859999999</v>
      </c>
      <c r="T50" s="69">
        <v>10535.382770407155</v>
      </c>
      <c r="U50" s="69">
        <v>9822.0727899423382</v>
      </c>
      <c r="V50" s="69">
        <v>9605.5010785218783</v>
      </c>
      <c r="W50" s="69">
        <v>7483.5367813748617</v>
      </c>
      <c r="X50" s="69">
        <v>7680.6143085828216</v>
      </c>
      <c r="Y50" s="69">
        <v>6727.5211258451809</v>
      </c>
      <c r="Z50" s="69">
        <v>11763.294405958211</v>
      </c>
      <c r="AA50" s="69">
        <v>9003.2876171555108</v>
      </c>
      <c r="AB50" s="69">
        <v>3730.9344437888644</v>
      </c>
      <c r="AC50" s="69">
        <v>15427.468454284735</v>
      </c>
      <c r="AD50" s="69">
        <v>11423.12875655809</v>
      </c>
      <c r="AE50" s="69">
        <v>8946.4124294186022</v>
      </c>
      <c r="AF50" s="69">
        <v>7901.50439389656</v>
      </c>
      <c r="AG50" s="69">
        <v>8651.4151047254691</v>
      </c>
      <c r="AH50" s="69">
        <v>9489.2001787104837</v>
      </c>
      <c r="AI50" s="69">
        <v>4542.3193027623938</v>
      </c>
      <c r="AJ50" s="69">
        <v>1485.1975199999999</v>
      </c>
      <c r="AK50" s="69">
        <v>1485.1975199999999</v>
      </c>
      <c r="AL50" s="69">
        <v>1485.1975199999999</v>
      </c>
      <c r="AM50" s="69">
        <v>1485.1975199999999</v>
      </c>
    </row>
    <row r="51" spans="3:94">
      <c r="C51" s="7" t="s">
        <v>41</v>
      </c>
      <c r="D51" s="7" t="s">
        <v>12</v>
      </c>
      <c r="E51" s="7" t="s">
        <v>40</v>
      </c>
      <c r="F51" s="69">
        <v>0</v>
      </c>
      <c r="G51" s="69">
        <v>0</v>
      </c>
      <c r="H51" s="69">
        <v>0</v>
      </c>
      <c r="I51" s="69">
        <v>0</v>
      </c>
      <c r="J51" s="69">
        <v>0</v>
      </c>
      <c r="K51" s="69">
        <v>0</v>
      </c>
      <c r="L51" s="69">
        <v>0</v>
      </c>
      <c r="M51" s="69">
        <v>0</v>
      </c>
      <c r="N51" s="69">
        <v>0</v>
      </c>
      <c r="O51" s="69">
        <v>0</v>
      </c>
      <c r="P51" s="69">
        <v>0</v>
      </c>
      <c r="Q51" s="69">
        <v>0</v>
      </c>
      <c r="R51" s="69">
        <v>0</v>
      </c>
      <c r="S51" s="69">
        <v>0</v>
      </c>
      <c r="T51" s="69">
        <v>0</v>
      </c>
      <c r="U51" s="69">
        <v>0</v>
      </c>
      <c r="V51" s="69">
        <v>0</v>
      </c>
      <c r="W51" s="69">
        <v>0</v>
      </c>
      <c r="X51" s="69">
        <v>0</v>
      </c>
      <c r="Y51" s="69">
        <v>0</v>
      </c>
      <c r="Z51" s="69">
        <v>0</v>
      </c>
      <c r="AA51" s="69">
        <v>0</v>
      </c>
      <c r="AB51" s="69">
        <v>0</v>
      </c>
      <c r="AC51" s="69">
        <v>0</v>
      </c>
      <c r="AD51" s="69">
        <v>0</v>
      </c>
      <c r="AE51" s="69">
        <v>0</v>
      </c>
      <c r="AF51" s="69">
        <v>0</v>
      </c>
      <c r="AG51" s="69">
        <v>0</v>
      </c>
      <c r="AH51" s="69">
        <v>0</v>
      </c>
      <c r="AI51" s="69">
        <v>0</v>
      </c>
      <c r="AJ51" s="69">
        <v>0</v>
      </c>
      <c r="AK51" s="69">
        <v>0</v>
      </c>
      <c r="AL51" s="69">
        <v>0</v>
      </c>
      <c r="AM51" s="69">
        <v>0</v>
      </c>
    </row>
    <row r="52" spans="3:94">
      <c r="C52" s="7" t="s">
        <v>39</v>
      </c>
      <c r="D52" s="7" t="s">
        <v>12</v>
      </c>
      <c r="E52" s="7" t="s">
        <v>38</v>
      </c>
      <c r="F52" s="69">
        <v>21826.456013216659</v>
      </c>
      <c r="G52" s="69">
        <v>22369.813096096488</v>
      </c>
      <c r="H52" s="69">
        <v>22124.81935536418</v>
      </c>
      <c r="I52" s="69">
        <v>25132.775042174559</v>
      </c>
      <c r="J52" s="69">
        <v>25566.098749798253</v>
      </c>
      <c r="K52" s="69">
        <v>26207.258935221776</v>
      </c>
      <c r="L52" s="69">
        <v>25263.873084421863</v>
      </c>
      <c r="M52" s="69">
        <v>22214.245490157598</v>
      </c>
      <c r="N52" s="69">
        <v>16395.379737195202</v>
      </c>
      <c r="O52" s="69">
        <v>12858.24869293198</v>
      </c>
      <c r="P52" s="69">
        <v>11167.759065408476</v>
      </c>
      <c r="Q52" s="69">
        <v>7675.3240540381676</v>
      </c>
      <c r="R52" s="69">
        <v>7895.7069449003347</v>
      </c>
      <c r="S52" s="69">
        <v>6336.0052314520372</v>
      </c>
      <c r="T52" s="69">
        <v>8025.4682796142815</v>
      </c>
      <c r="U52" s="69">
        <v>5669.9571919309174</v>
      </c>
      <c r="V52" s="69">
        <v>5022.8085582455597</v>
      </c>
      <c r="W52" s="69">
        <v>3749.5467801391455</v>
      </c>
      <c r="X52" s="69">
        <v>4280.6612819829443</v>
      </c>
      <c r="Y52" s="69">
        <v>2966.2588096961299</v>
      </c>
      <c r="Z52" s="69">
        <v>2759.1811749511021</v>
      </c>
      <c r="AA52" s="69">
        <v>2295.6827923492833</v>
      </c>
      <c r="AB52" s="69">
        <v>2101.677868129033</v>
      </c>
      <c r="AC52" s="69">
        <v>1902.0079192253231</v>
      </c>
      <c r="AD52" s="69">
        <v>1530.480433877141</v>
      </c>
      <c r="AE52" s="69">
        <v>1308.8815273255968</v>
      </c>
      <c r="AF52" s="69">
        <v>28989.369434331278</v>
      </c>
      <c r="AG52" s="69">
        <v>33191.896592253339</v>
      </c>
      <c r="AH52" s="69">
        <v>32004.820147353614</v>
      </c>
      <c r="AI52" s="69">
        <v>24969.029035674044</v>
      </c>
      <c r="AJ52" s="69">
        <v>19378.632963274969</v>
      </c>
      <c r="AK52" s="69">
        <v>14632.385524024545</v>
      </c>
      <c r="AL52" s="69">
        <v>13545.208508244992</v>
      </c>
      <c r="AM52" s="69">
        <v>10871.84377577446</v>
      </c>
    </row>
    <row r="53" spans="3:94">
      <c r="C53" s="7" t="s">
        <v>508</v>
      </c>
      <c r="D53" s="7" t="s">
        <v>12</v>
      </c>
      <c r="E53" s="7" t="s">
        <v>14</v>
      </c>
      <c r="F53" s="69">
        <v>0</v>
      </c>
      <c r="G53" s="69">
        <v>0</v>
      </c>
      <c r="H53" s="69">
        <v>0</v>
      </c>
      <c r="I53" s="69">
        <v>0</v>
      </c>
      <c r="J53" s="69">
        <v>0</v>
      </c>
      <c r="K53" s="69">
        <v>0</v>
      </c>
      <c r="L53" s="69">
        <v>0</v>
      </c>
      <c r="M53" s="69">
        <v>0</v>
      </c>
      <c r="N53" s="69">
        <v>0</v>
      </c>
      <c r="O53" s="69">
        <v>0</v>
      </c>
      <c r="P53" s="69">
        <v>0</v>
      </c>
      <c r="Q53" s="69">
        <v>0</v>
      </c>
      <c r="R53" s="69">
        <v>0</v>
      </c>
      <c r="S53" s="69">
        <v>0</v>
      </c>
      <c r="T53" s="69">
        <v>0</v>
      </c>
      <c r="U53" s="69">
        <v>0</v>
      </c>
      <c r="V53" s="69">
        <v>0</v>
      </c>
      <c r="W53" s="69">
        <v>0</v>
      </c>
      <c r="X53" s="69">
        <v>0</v>
      </c>
      <c r="Y53" s="69">
        <v>150.14208773462224</v>
      </c>
      <c r="Z53" s="69">
        <v>99.44555540262796</v>
      </c>
      <c r="AA53" s="69">
        <v>164.91556158684645</v>
      </c>
      <c r="AB53" s="69">
        <v>531.64191200838809</v>
      </c>
      <c r="AC53" s="69">
        <v>713.82672110380975</v>
      </c>
      <c r="AD53" s="69">
        <v>768.6376913446328</v>
      </c>
      <c r="AE53" s="69">
        <v>799.97313332498959</v>
      </c>
      <c r="AF53" s="69">
        <v>775.04912278157872</v>
      </c>
      <c r="AG53" s="69">
        <v>1317.0026942120228</v>
      </c>
      <c r="AH53" s="69">
        <v>1691.4335076515652</v>
      </c>
      <c r="AI53" s="69">
        <v>1689.7361488250492</v>
      </c>
      <c r="AJ53" s="69">
        <v>1706.4006423130797</v>
      </c>
      <c r="AK53" s="69">
        <v>1662.3454534423793</v>
      </c>
      <c r="AL53" s="69">
        <v>1725.6343763708046</v>
      </c>
      <c r="AM53" s="69">
        <v>1958.6576259860406</v>
      </c>
    </row>
    <row r="54" spans="3:94">
      <c r="C54" s="7" t="s">
        <v>13</v>
      </c>
      <c r="D54" s="7" t="s">
        <v>12</v>
      </c>
      <c r="E54" s="7" t="s">
        <v>11</v>
      </c>
      <c r="F54" s="69">
        <v>0</v>
      </c>
      <c r="G54" s="69">
        <v>0</v>
      </c>
      <c r="H54" s="69">
        <v>0</v>
      </c>
      <c r="I54" s="69">
        <v>0</v>
      </c>
      <c r="J54" s="69">
        <v>0</v>
      </c>
      <c r="K54" s="69">
        <v>0</v>
      </c>
      <c r="L54" s="69">
        <v>0</v>
      </c>
      <c r="M54" s="69">
        <v>0</v>
      </c>
      <c r="N54" s="69">
        <v>0</v>
      </c>
      <c r="O54" s="69">
        <v>0</v>
      </c>
      <c r="P54" s="69">
        <v>0</v>
      </c>
      <c r="Q54" s="69">
        <v>0</v>
      </c>
      <c r="R54" s="69">
        <v>0</v>
      </c>
      <c r="S54" s="69">
        <v>0</v>
      </c>
      <c r="T54" s="69">
        <v>0</v>
      </c>
      <c r="U54" s="69">
        <v>0</v>
      </c>
      <c r="V54" s="69">
        <v>0</v>
      </c>
      <c r="W54" s="69">
        <v>0</v>
      </c>
      <c r="X54" s="69">
        <v>0</v>
      </c>
      <c r="Y54" s="69">
        <v>0</v>
      </c>
      <c r="Z54" s="69">
        <v>0</v>
      </c>
      <c r="AA54" s="69">
        <v>0</v>
      </c>
      <c r="AB54" s="69">
        <v>0</v>
      </c>
      <c r="AC54" s="69">
        <v>0</v>
      </c>
      <c r="AD54" s="69">
        <v>0</v>
      </c>
      <c r="AE54" s="69">
        <v>0</v>
      </c>
      <c r="AF54" s="69">
        <v>0</v>
      </c>
      <c r="AG54" s="69">
        <v>0</v>
      </c>
      <c r="AH54" s="69">
        <v>0</v>
      </c>
      <c r="AI54" s="69">
        <v>0</v>
      </c>
      <c r="AJ54" s="69">
        <v>0</v>
      </c>
      <c r="AK54" s="69">
        <v>0</v>
      </c>
      <c r="AL54" s="69">
        <v>0</v>
      </c>
      <c r="AM54" s="69">
        <v>0</v>
      </c>
      <c r="BF54" s="184"/>
    </row>
    <row r="56" spans="3:94">
      <c r="C56" s="7" t="s">
        <v>59</v>
      </c>
      <c r="D56" s="7" t="s">
        <v>12</v>
      </c>
      <c r="E56" s="7" t="s">
        <v>46</v>
      </c>
      <c r="F56" s="37">
        <v>40370.981775956665</v>
      </c>
      <c r="G56" s="37">
        <v>38279.696215686592</v>
      </c>
      <c r="H56" s="37">
        <v>35891.969088433783</v>
      </c>
      <c r="I56" s="37">
        <v>40198.815270666157</v>
      </c>
      <c r="J56" s="37">
        <v>41461.275771955465</v>
      </c>
      <c r="K56" s="37">
        <v>47746.211634912121</v>
      </c>
      <c r="L56" s="37">
        <v>41218.756518572722</v>
      </c>
      <c r="M56" s="37">
        <v>33228.15694907459</v>
      </c>
      <c r="N56" s="37">
        <v>28650.029444151391</v>
      </c>
      <c r="O56" s="37">
        <v>28637.131641690034</v>
      </c>
      <c r="P56" s="37">
        <v>25127.83179856449</v>
      </c>
      <c r="Q56" s="37">
        <v>20658.997277674451</v>
      </c>
      <c r="R56" s="37">
        <v>17982.396070022409</v>
      </c>
      <c r="S56" s="37">
        <v>21363.145060643335</v>
      </c>
      <c r="T56" s="37">
        <v>21865.449245944554</v>
      </c>
      <c r="U56" s="37">
        <v>19799.666403262341</v>
      </c>
      <c r="V56" s="37">
        <v>19608.971308914188</v>
      </c>
      <c r="W56" s="37">
        <v>16689.783672523099</v>
      </c>
      <c r="X56" s="37">
        <v>18288.73365024685</v>
      </c>
      <c r="Y56" s="37">
        <v>17031.7426462779</v>
      </c>
      <c r="Z56" s="37">
        <v>21569.679608409348</v>
      </c>
      <c r="AA56" s="37">
        <v>20044.14972482876</v>
      </c>
      <c r="AB56" s="37">
        <v>15026.60880701815</v>
      </c>
      <c r="AC56" s="37">
        <v>27060.14054641121</v>
      </c>
      <c r="AD56" s="37">
        <v>23886.164359359849</v>
      </c>
      <c r="AE56" s="37">
        <v>22831.091434222319</v>
      </c>
      <c r="AF56" s="37">
        <v>49354.736400782822</v>
      </c>
      <c r="AG56" s="37">
        <v>56842.508997598023</v>
      </c>
      <c r="AH56" s="37">
        <v>58669.23826625794</v>
      </c>
      <c r="AI56" s="37">
        <v>48323.905401408716</v>
      </c>
      <c r="AJ56" s="37">
        <v>41469.497434817065</v>
      </c>
      <c r="AK56" s="37">
        <v>35227.35040204844</v>
      </c>
      <c r="AL56" s="37">
        <v>36326.99764010292</v>
      </c>
      <c r="AM56" s="37">
        <v>34572.84861198048</v>
      </c>
    </row>
    <row r="57" spans="3:94">
      <c r="C57" s="7" t="s">
        <v>58</v>
      </c>
      <c r="D57" s="7" t="s">
        <v>12</v>
      </c>
      <c r="E57" s="7" t="s">
        <v>57</v>
      </c>
      <c r="F57" s="37">
        <v>117823.8803233683</v>
      </c>
      <c r="G57" s="37">
        <v>120266.79832731876</v>
      </c>
      <c r="H57" s="37">
        <v>120179.34061982878</v>
      </c>
      <c r="I57" s="37">
        <v>122242.25969775145</v>
      </c>
      <c r="J57" s="37">
        <v>127891.8741080786</v>
      </c>
      <c r="K57" s="37">
        <v>129150.53285802314</v>
      </c>
      <c r="L57" s="37">
        <v>136781.80165702797</v>
      </c>
      <c r="M57" s="37">
        <v>144102.8423498288</v>
      </c>
      <c r="N57" s="37">
        <v>153363.63707230199</v>
      </c>
      <c r="O57" s="37">
        <v>161917.49108067097</v>
      </c>
      <c r="P57" s="37">
        <v>168282.49495610141</v>
      </c>
      <c r="Q57" s="37">
        <v>176214.39409856702</v>
      </c>
      <c r="R57" s="37">
        <v>177511.60912151955</v>
      </c>
      <c r="S57" s="37">
        <v>172925.94815245716</v>
      </c>
      <c r="T57" s="37">
        <v>178970.33049330203</v>
      </c>
      <c r="U57" s="37">
        <v>189775.42987098658</v>
      </c>
      <c r="V57" s="37">
        <v>188996.65552398082</v>
      </c>
      <c r="W57" s="37">
        <v>189472.03257737495</v>
      </c>
      <c r="X57" s="37">
        <v>193492.91454780227</v>
      </c>
      <c r="Y57" s="37">
        <v>175148.6890948381</v>
      </c>
      <c r="Z57" s="37">
        <v>175140.59470052001</v>
      </c>
      <c r="AA57" s="37">
        <v>163511.08419749851</v>
      </c>
      <c r="AB57" s="37">
        <v>159583.73485878675</v>
      </c>
      <c r="AC57" s="37">
        <v>158400.85499311425</v>
      </c>
      <c r="AD57" s="37">
        <v>156439.28164569114</v>
      </c>
      <c r="AE57" s="37">
        <v>164289.28176756902</v>
      </c>
      <c r="AF57" s="37">
        <v>171967.83054156799</v>
      </c>
      <c r="AG57" s="37">
        <v>170391.80520983422</v>
      </c>
      <c r="AH57" s="37">
        <v>173993.48170209007</v>
      </c>
      <c r="AI57" s="37">
        <v>172717.10968440142</v>
      </c>
      <c r="AJ57" s="37">
        <v>158053.61839727504</v>
      </c>
      <c r="AK57" s="37">
        <v>165080.62121708904</v>
      </c>
      <c r="AL57" s="37">
        <v>169468.26991656813</v>
      </c>
      <c r="AM57" s="37">
        <v>166361.15505792983</v>
      </c>
    </row>
    <row r="58" spans="3:94">
      <c r="C58" s="7" t="s">
        <v>66</v>
      </c>
      <c r="F58" s="35">
        <f>F56/F57</f>
        <v>0.34263836554320126</v>
      </c>
      <c r="G58" s="35">
        <f t="shared" ref="G58:AM58" si="8">G56/G57</f>
        <v>0.31828980855966887</v>
      </c>
      <c r="H58" s="35">
        <f t="shared" si="8"/>
        <v>0.29865340334969226</v>
      </c>
      <c r="I58" s="35">
        <f t="shared" si="8"/>
        <v>0.32884548575966471</v>
      </c>
      <c r="J58" s="35">
        <f t="shared" si="8"/>
        <v>0.32419007119183707</v>
      </c>
      <c r="K58" s="35">
        <f t="shared" si="8"/>
        <v>0.36969426744371353</v>
      </c>
      <c r="L58" s="35">
        <f t="shared" si="8"/>
        <v>0.30134678750559407</v>
      </c>
      <c r="M58" s="35">
        <f t="shared" si="8"/>
        <v>0.23058640903424252</v>
      </c>
      <c r="N58" s="35">
        <f t="shared" si="8"/>
        <v>0.18681109806129972</v>
      </c>
      <c r="O58" s="35">
        <f t="shared" si="8"/>
        <v>0.17686249614269509</v>
      </c>
      <c r="P58" s="35">
        <f t="shared" si="8"/>
        <v>0.14931934426762211</v>
      </c>
      <c r="Q58" s="35">
        <f t="shared" si="8"/>
        <v>0.11723785326026581</v>
      </c>
      <c r="R58" s="35">
        <f t="shared" si="8"/>
        <v>0.10130264808603114</v>
      </c>
      <c r="S58" s="35">
        <f t="shared" si="8"/>
        <v>0.12353926804442841</v>
      </c>
      <c r="T58" s="35">
        <f t="shared" si="8"/>
        <v>0.12217359819181241</v>
      </c>
      <c r="U58" s="35">
        <f t="shared" si="8"/>
        <v>0.10433208564840338</v>
      </c>
      <c r="V58" s="35">
        <f t="shared" si="8"/>
        <v>0.10375300692252781</v>
      </c>
      <c r="W58" s="35">
        <f t="shared" si="8"/>
        <v>8.8085737221969523E-2</v>
      </c>
      <c r="X58" s="35">
        <f t="shared" si="8"/>
        <v>9.4518880409590569E-2</v>
      </c>
      <c r="Y58" s="35">
        <f t="shared" si="8"/>
        <v>9.7241622157135804E-2</v>
      </c>
      <c r="Z58" s="35">
        <f t="shared" si="8"/>
        <v>0.12315636843241405</v>
      </c>
      <c r="AA58" s="35">
        <f t="shared" si="8"/>
        <v>0.12258587742356494</v>
      </c>
      <c r="AB58" s="35">
        <f t="shared" si="8"/>
        <v>9.4161280410656953E-2</v>
      </c>
      <c r="AC58" s="35">
        <f t="shared" si="8"/>
        <v>0.17083329851715465</v>
      </c>
      <c r="AD58" s="35">
        <f t="shared" si="8"/>
        <v>0.15268648710275995</v>
      </c>
      <c r="AE58" s="35">
        <f t="shared" si="8"/>
        <v>0.13896884318067068</v>
      </c>
      <c r="AF58" s="35">
        <f t="shared" si="8"/>
        <v>0.2869998199393044</v>
      </c>
      <c r="AG58" s="35">
        <f t="shared" si="8"/>
        <v>0.33359884254760708</v>
      </c>
      <c r="AH58" s="35">
        <f t="shared" si="8"/>
        <v>0.33719216198403817</v>
      </c>
      <c r="AI58" s="35">
        <f t="shared" si="8"/>
        <v>0.27978644090159288</v>
      </c>
      <c r="AJ58" s="35">
        <f t="shared" si="8"/>
        <v>0.26237613447470448</v>
      </c>
      <c r="AK58" s="35">
        <f t="shared" si="8"/>
        <v>0.21339482576651297</v>
      </c>
      <c r="AL58" s="35">
        <f t="shared" si="8"/>
        <v>0.21435869769595964</v>
      </c>
      <c r="AM58" s="35">
        <f t="shared" si="8"/>
        <v>0.20781803660801476</v>
      </c>
    </row>
    <row r="59" spans="3:94">
      <c r="AP59" s="60"/>
      <c r="AQ59" s="305" t="s">
        <v>65</v>
      </c>
      <c r="AR59" s="305"/>
      <c r="AS59" s="305"/>
      <c r="AT59" s="306"/>
      <c r="AU59" s="307" t="s">
        <v>84</v>
      </c>
      <c r="AV59" s="305"/>
      <c r="AW59" s="305"/>
      <c r="AX59" s="306"/>
      <c r="AY59" s="305" t="str">
        <f>"Change to "&amp;year_latest&amp;" (%)"</f>
        <v>Change to 2023 (%)</v>
      </c>
      <c r="AZ59" s="308"/>
      <c r="BA59" s="308"/>
    </row>
    <row r="60" spans="3:94" s="27" customFormat="1" ht="15" thickBot="1">
      <c r="C60" s="28" t="s">
        <v>50</v>
      </c>
      <c r="D60" s="28" t="s">
        <v>49</v>
      </c>
      <c r="E60" s="28" t="s">
        <v>62</v>
      </c>
      <c r="F60" s="28">
        <f t="shared" ref="F60:AM60" si="9">F8</f>
        <v>1990</v>
      </c>
      <c r="G60" s="28">
        <f t="shared" si="9"/>
        <v>1991</v>
      </c>
      <c r="H60" s="28">
        <f t="shared" si="9"/>
        <v>1992</v>
      </c>
      <c r="I60" s="28">
        <f t="shared" si="9"/>
        <v>1993</v>
      </c>
      <c r="J60" s="28">
        <f t="shared" si="9"/>
        <v>1994</v>
      </c>
      <c r="K60" s="28">
        <f t="shared" si="9"/>
        <v>1995</v>
      </c>
      <c r="L60" s="28">
        <f t="shared" si="9"/>
        <v>1996</v>
      </c>
      <c r="M60" s="28">
        <f t="shared" si="9"/>
        <v>1997</v>
      </c>
      <c r="N60" s="28">
        <f t="shared" si="9"/>
        <v>1998</v>
      </c>
      <c r="O60" s="28">
        <f t="shared" si="9"/>
        <v>1999</v>
      </c>
      <c r="P60" s="28">
        <f t="shared" si="9"/>
        <v>2000</v>
      </c>
      <c r="Q60" s="28">
        <f t="shared" si="9"/>
        <v>2001</v>
      </c>
      <c r="R60" s="28">
        <f t="shared" si="9"/>
        <v>2002</v>
      </c>
      <c r="S60" s="28">
        <f t="shared" si="9"/>
        <v>2003</v>
      </c>
      <c r="T60" s="28">
        <f t="shared" si="9"/>
        <v>2004</v>
      </c>
      <c r="U60" s="28">
        <f t="shared" si="9"/>
        <v>2005</v>
      </c>
      <c r="V60" s="28">
        <f t="shared" si="9"/>
        <v>2006</v>
      </c>
      <c r="W60" s="28">
        <f t="shared" si="9"/>
        <v>2007</v>
      </c>
      <c r="X60" s="28">
        <f t="shared" si="9"/>
        <v>2008</v>
      </c>
      <c r="Y60" s="28">
        <f t="shared" si="9"/>
        <v>2009</v>
      </c>
      <c r="Z60" s="28">
        <f t="shared" si="9"/>
        <v>2010</v>
      </c>
      <c r="AA60" s="28">
        <f t="shared" si="9"/>
        <v>2011</v>
      </c>
      <c r="AB60" s="28">
        <f t="shared" si="9"/>
        <v>2012</v>
      </c>
      <c r="AC60" s="28">
        <f t="shared" si="9"/>
        <v>2013</v>
      </c>
      <c r="AD60" s="28">
        <f t="shared" si="9"/>
        <v>2014</v>
      </c>
      <c r="AE60" s="28">
        <f t="shared" si="9"/>
        <v>2015</v>
      </c>
      <c r="AF60" s="28">
        <f t="shared" si="9"/>
        <v>2016</v>
      </c>
      <c r="AG60" s="28">
        <f t="shared" si="9"/>
        <v>2017</v>
      </c>
      <c r="AH60" s="28">
        <f t="shared" si="9"/>
        <v>2018</v>
      </c>
      <c r="AI60" s="28">
        <f t="shared" si="9"/>
        <v>2019</v>
      </c>
      <c r="AJ60" s="28">
        <f t="shared" si="9"/>
        <v>2020</v>
      </c>
      <c r="AK60" s="28">
        <f t="shared" si="9"/>
        <v>2021</v>
      </c>
      <c r="AL60" s="28">
        <f t="shared" si="9"/>
        <v>2022</v>
      </c>
      <c r="AM60" s="28">
        <f t="shared" si="9"/>
        <v>2023</v>
      </c>
      <c r="AP60" s="59"/>
      <c r="AQ60" s="28">
        <f>year_latest</f>
        <v>2023</v>
      </c>
      <c r="AR60" s="28">
        <f>AQ60-1</f>
        <v>2022</v>
      </c>
      <c r="AS60" s="28">
        <f>year_cb_baseline</f>
        <v>2018</v>
      </c>
      <c r="AT60" s="59">
        <f>AQ60-10</f>
        <v>2013</v>
      </c>
      <c r="AU60" s="28">
        <f>AQ60</f>
        <v>2023</v>
      </c>
      <c r="AV60" s="28">
        <f>AR60</f>
        <v>2022</v>
      </c>
      <c r="AW60" s="28">
        <f>AS60</f>
        <v>2018</v>
      </c>
      <c r="AX60" s="59">
        <f>AT60</f>
        <v>2013</v>
      </c>
      <c r="AY60" s="28">
        <f>AV60</f>
        <v>2022</v>
      </c>
      <c r="AZ60" s="28">
        <f>AW60</f>
        <v>2018</v>
      </c>
      <c r="BA60" s="28">
        <f>AX60</f>
        <v>2013</v>
      </c>
      <c r="BC60" s="7" t="s">
        <v>509</v>
      </c>
      <c r="BD60" s="7"/>
      <c r="BE60" s="182"/>
      <c r="BF60" s="183">
        <f>BF$8</f>
        <v>2013</v>
      </c>
      <c r="BG60" s="183">
        <f t="shared" ref="BG60:BP60" si="10">BG$8</f>
        <v>2014</v>
      </c>
      <c r="BH60" s="183">
        <f t="shared" si="10"/>
        <v>2015</v>
      </c>
      <c r="BI60" s="183">
        <f t="shared" si="10"/>
        <v>2016</v>
      </c>
      <c r="BJ60" s="183">
        <f t="shared" si="10"/>
        <v>2017</v>
      </c>
      <c r="BK60" s="183">
        <f t="shared" si="10"/>
        <v>2018</v>
      </c>
      <c r="BL60" s="183">
        <f t="shared" si="10"/>
        <v>2019</v>
      </c>
      <c r="BM60" s="183">
        <f t="shared" si="10"/>
        <v>2020</v>
      </c>
      <c r="BN60" s="183">
        <f t="shared" si="10"/>
        <v>2021</v>
      </c>
      <c r="BO60" s="183">
        <f t="shared" si="10"/>
        <v>2022</v>
      </c>
      <c r="BP60" s="183">
        <f t="shared" si="10"/>
        <v>2023</v>
      </c>
      <c r="BQ60" s="7"/>
      <c r="BR60" s="183"/>
      <c r="BS60" s="183">
        <f>BF60</f>
        <v>2013</v>
      </c>
      <c r="BT60" s="183">
        <f t="shared" ref="BT60:CC60" si="11">BG60</f>
        <v>2014</v>
      </c>
      <c r="BU60" s="183">
        <f t="shared" si="11"/>
        <v>2015</v>
      </c>
      <c r="BV60" s="183">
        <f t="shared" si="11"/>
        <v>2016</v>
      </c>
      <c r="BW60" s="183">
        <f t="shared" si="11"/>
        <v>2017</v>
      </c>
      <c r="BX60" s="183">
        <f t="shared" si="11"/>
        <v>2018</v>
      </c>
      <c r="BY60" s="183">
        <f t="shared" si="11"/>
        <v>2019</v>
      </c>
      <c r="BZ60" s="183">
        <f t="shared" si="11"/>
        <v>2020</v>
      </c>
      <c r="CA60" s="183">
        <f t="shared" si="11"/>
        <v>2021</v>
      </c>
      <c r="CB60" s="183">
        <f t="shared" si="11"/>
        <v>2022</v>
      </c>
      <c r="CC60" s="183">
        <f t="shared" si="11"/>
        <v>2023</v>
      </c>
      <c r="CE60" s="183"/>
      <c r="CF60" s="188">
        <f t="shared" ref="CF60:CP60" si="12">BS60</f>
        <v>2013</v>
      </c>
      <c r="CG60" s="188">
        <f t="shared" si="12"/>
        <v>2014</v>
      </c>
      <c r="CH60" s="188">
        <f t="shared" si="12"/>
        <v>2015</v>
      </c>
      <c r="CI60" s="188">
        <f t="shared" si="12"/>
        <v>2016</v>
      </c>
      <c r="CJ60" s="188">
        <f t="shared" si="12"/>
        <v>2017</v>
      </c>
      <c r="CK60" s="188">
        <f t="shared" si="12"/>
        <v>2018</v>
      </c>
      <c r="CL60" s="188">
        <f t="shared" si="12"/>
        <v>2019</v>
      </c>
      <c r="CM60" s="188">
        <f t="shared" si="12"/>
        <v>2020</v>
      </c>
      <c r="CN60" s="188">
        <f t="shared" si="12"/>
        <v>2021</v>
      </c>
      <c r="CO60" s="188">
        <f t="shared" si="12"/>
        <v>2022</v>
      </c>
      <c r="CP60" s="188">
        <f t="shared" si="12"/>
        <v>2023</v>
      </c>
    </row>
    <row r="61" spans="3:94">
      <c r="C61" s="36" t="str" cm="1">
        <f t="array" ref="C61:C77">_xlfn.SORTBY(C38:C54,AM38:AM54,-1)</f>
        <v>Wind</v>
      </c>
      <c r="D61" s="7" t="s">
        <v>12</v>
      </c>
      <c r="F61" s="63" cm="1">
        <f t="array" ref="F61:F77">_xlfn.SORTBY(F$38:F$54,$AM$38:$AM$54,-1)</f>
        <v>0</v>
      </c>
      <c r="G61" s="63" cm="1">
        <f t="array" ref="G61:G77">_xlfn.SORTBY(G$38:G$54,$AM$38:$AM$54,-1)</f>
        <v>0</v>
      </c>
      <c r="H61" s="63" cm="1">
        <f t="array" ref="H61:H77">_xlfn.SORTBY(H$38:H$54,$AM$38:$AM$54,-1)</f>
        <v>5.0008999999999997</v>
      </c>
      <c r="I61" s="63" cm="1">
        <f t="array" ref="I61:I77">_xlfn.SORTBY(I$38:I$54,$AM$38:$AM$54,-1)</f>
        <v>15.002699999999999</v>
      </c>
      <c r="J61" s="63" cm="1">
        <f t="array" ref="J61:J77">_xlfn.SORTBY(J$38:J$54,$AM$38:$AM$54,-1)</f>
        <v>19.003419999999998</v>
      </c>
      <c r="K61" s="63" cm="1">
        <f t="array" ref="K61:K77">_xlfn.SORTBY(K$38:K$54,$AM$38:$AM$54,-1)</f>
        <v>16.002880000000001</v>
      </c>
      <c r="L61" s="63" cm="1">
        <f t="array" ref="L61:L77">_xlfn.SORTBY(L$38:L$54,$AM$38:$AM$54,-1)</f>
        <v>14.002520000000001</v>
      </c>
      <c r="M61" s="63" cm="1">
        <f t="array" ref="M61:M77">_xlfn.SORTBY(M$38:M$54,$AM$38:$AM$54,-1)</f>
        <v>50.009</v>
      </c>
      <c r="N61" s="63" cm="1">
        <f t="array" ref="N61:N77">_xlfn.SORTBY(N$38:N$54,$AM$38:$AM$54,-1)</f>
        <v>169.03041999999999</v>
      </c>
      <c r="O61" s="63" cm="1">
        <f t="array" ref="O61:O77">_xlfn.SORTBY(O$38:O$54,$AM$38:$AM$54,-1)</f>
        <v>187.03365999999997</v>
      </c>
      <c r="P61" s="63" cm="1">
        <f t="array" ref="P61:P77">_xlfn.SORTBY(P$38:P$54,$AM$38:$AM$54,-1)</f>
        <v>244.04391999999999</v>
      </c>
      <c r="Q61" s="63" cm="1">
        <f t="array" ref="Q61:Q77">_xlfn.SORTBY(Q$38:Q$54,$AM$38:$AM$54,-1)</f>
        <v>334.06011999999998</v>
      </c>
      <c r="R61" s="63" cm="1">
        <f t="array" ref="R61:R77">_xlfn.SORTBY(R$38:R$54,$AM$38:$AM$54,-1)</f>
        <v>388.06983999999994</v>
      </c>
      <c r="S61" s="63" cm="1">
        <f t="array" ref="S61:S77">_xlfn.SORTBY(S$38:S$54,$AM$38:$AM$54,-1)</f>
        <v>454.08172000000002</v>
      </c>
      <c r="T61" s="63" cm="1">
        <f t="array" ref="T61:T77">_xlfn.SORTBY(T$38:T$54,$AM$38:$AM$54,-1)</f>
        <v>655.11790000000008</v>
      </c>
      <c r="U61" s="63" cm="1">
        <f t="array" ref="U61:U77">_xlfn.SORTBY(U$38:U$54,$AM$38:$AM$54,-1)</f>
        <v>1112.1101438000001</v>
      </c>
      <c r="V61" s="63" cm="1">
        <f t="array" ref="V61:V77">_xlfn.SORTBY(V$38:V$54,$AM$38:$AM$54,-1)</f>
        <v>1622.3331674159999</v>
      </c>
      <c r="W61" s="63" cm="1">
        <f t="array" ref="W61:W77">_xlfn.SORTBY(W$38:W$54,$AM$38:$AM$54,-1)</f>
        <v>1958.7230566990002</v>
      </c>
      <c r="X61" s="63" cm="1">
        <f t="array" ref="X61:X77">_xlfn.SORTBY(X$38:X$54,$AM$38:$AM$54,-1)</f>
        <v>2410.4468178427906</v>
      </c>
      <c r="Y61" s="63" cm="1">
        <f t="array" ref="Y61:Y77">_xlfn.SORTBY(Y$38:Y$54,$AM$38:$AM$54,-1)</f>
        <v>2955.7492151096799</v>
      </c>
      <c r="Z61" s="63" cm="1">
        <f t="array" ref="Z61:Z77">_xlfn.SORTBY(Z$38:Z$54,$AM$38:$AM$54,-1)</f>
        <v>2815.1656836280999</v>
      </c>
      <c r="AA61" s="63" cm="1">
        <f t="array" ref="AA61:AA77">_xlfn.SORTBY(AA$38:AA$54,$AM$38:$AM$54,-1)</f>
        <v>4381.1031593464868</v>
      </c>
      <c r="AB61" s="63" cm="1">
        <f t="array" ref="AB61:AB77">_xlfn.SORTBY(AB$38:AB$54,$AM$38:$AM$54,-1)</f>
        <v>4011.20012208248</v>
      </c>
      <c r="AC61" s="63" cm="1">
        <f t="array" ref="AC61:AC77">_xlfn.SORTBY(AC$38:AC$54,$AM$38:$AM$54,-1)</f>
        <v>4542.3319526063988</v>
      </c>
      <c r="AD61" s="63" cm="1">
        <f t="array" ref="AD61:AD77">_xlfn.SORTBY(AD$38:AD$54,$AM$38:$AM$54,-1)</f>
        <v>5140.9863280010595</v>
      </c>
      <c r="AE61" s="63" cm="1">
        <f t="array" ref="AE61:AE77">_xlfn.SORTBY(AE$38:AE$54,$AM$38:$AM$54,-1)</f>
        <v>6574.18074656926</v>
      </c>
      <c r="AF61" s="63" cm="1">
        <f t="array" ref="AF61:AF77">_xlfn.SORTBY(AF$38:AF$54,$AM$38:$AM$54,-1)</f>
        <v>6148.149212038923</v>
      </c>
      <c r="AG61" s="63" cm="1">
        <f t="array" ref="AG61:AG77">_xlfn.SORTBY(AG$38:AG$54,$AM$38:$AM$54,-1)</f>
        <v>7445.3764554251411</v>
      </c>
      <c r="AH61" s="63" cm="1">
        <f t="array" ref="AH61:AH77">_xlfn.SORTBY(AH$38:AH$54,$AM$38:$AM$54,-1)</f>
        <v>8641.321702342244</v>
      </c>
      <c r="AI61" s="63" cm="1">
        <f t="array" ref="AI61:AI77">_xlfn.SORTBY(AI$38:AI$54,$AM$38:$AM$54,-1)</f>
        <v>10021.287895554164</v>
      </c>
      <c r="AJ61" s="63" cm="1">
        <f t="array" ref="AJ61:AJ77">_xlfn.SORTBY(AJ$38:AJ$54,$AM$38:$AM$54,-1)</f>
        <v>11551.498927870063</v>
      </c>
      <c r="AK61" s="63" cm="1">
        <f t="array" ref="AK61:AK77">_xlfn.SORTBY(AK$38:AK$54,$AM$38:$AM$54,-1)</f>
        <v>9780.1406252795023</v>
      </c>
      <c r="AL61" s="63" cm="1">
        <f t="array" ref="AL61:AL77">_xlfn.SORTBY(AL$38:AL$54,$AM$38:$AM$54,-1)</f>
        <v>11210.449046539454</v>
      </c>
      <c r="AM61" s="63" cm="1">
        <f t="array" ref="AM61:AM77">_xlfn.SORTBY(AM$38:AM$54,$AM$38:$AM$54,-1)</f>
        <v>11672.730025640487</v>
      </c>
      <c r="AP61" s="49" t="str">
        <f t="shared" ref="AP61:AP78" si="13">C61</f>
        <v>Wind</v>
      </c>
      <c r="AQ61" s="70" cm="1">
        <f t="array" aca="1" ref="AQ61" ca="1">INDIRECT(ADDRESS(ROW(AP61),AQ$9))/1000</f>
        <v>11.672730025640487</v>
      </c>
      <c r="AR61" s="71" cm="1">
        <f t="array" aca="1" ref="AR61" ca="1">INDIRECT(ADDRESS(ROW(AQ61),AR$9))/1000</f>
        <v>11.210449046539454</v>
      </c>
      <c r="AS61" s="71" cm="1">
        <f t="array" aca="1" ref="AS61" ca="1">INDIRECT(ADDRESS(ROW(AR61),AS$9))/1000</f>
        <v>8.6413217023422444</v>
      </c>
      <c r="AT61" s="72" cm="1">
        <f t="array" aca="1" ref="AT61" ca="1">INDIRECT(ADDRESS(ROW(AS61),AT$9))/1000</f>
        <v>4.542331952606399</v>
      </c>
      <c r="AU61" s="77" cm="1">
        <f t="array" aca="1" ref="AU61" ca="1">AQ61/INDIRECT(ADDRESS($BC61,COLUMN(AQ61)))</f>
        <v>0.33762708293569854</v>
      </c>
      <c r="AV61" s="78" cm="1">
        <f t="array" aca="1" ref="AV61" ca="1">AR61/INDIRECT(ADDRESS($BC61,COLUMN(AR61)))</f>
        <v>0.30859828157567754</v>
      </c>
      <c r="AW61" s="78" cm="1">
        <f t="array" aca="1" ref="AW61" ca="1">AS61/INDIRECT(ADDRESS($BC61,COLUMN(AS61)))</f>
        <v>0.14728880002030081</v>
      </c>
      <c r="AX61" s="79" cm="1">
        <f t="array" aca="1" ref="AX61" ca="1">AT61/INDIRECT(ADDRESS($BC61,COLUMN(AT61)))</f>
        <v>0.1678606193791117</v>
      </c>
      <c r="AY61" s="53">
        <f ca="1">IFERROR(($AQ61-AR61)/AR61,"-")</f>
        <v>4.1236615695045165E-2</v>
      </c>
      <c r="AZ61" s="53">
        <f t="shared" ref="AZ61:BA76" ca="1" si="14">IFERROR(($AQ61-AS61)/AS61,"-")</f>
        <v>0.35080378068514378</v>
      </c>
      <c r="BA61" s="53">
        <f t="shared" ca="1" si="14"/>
        <v>1.5697659588579058</v>
      </c>
      <c r="BC61" s="36">
        <f t="shared" ref="BC61:BC76" si="15">BC62</f>
        <v>78</v>
      </c>
      <c r="BE61" s="177" t="str">
        <f>AP61</f>
        <v>Wind</v>
      </c>
      <c r="BF61" s="185">
        <f>AC61/1000</f>
        <v>4.542331952606399</v>
      </c>
      <c r="BG61" s="185">
        <f t="shared" ref="BG61:BG78" si="16">AD61/1000</f>
        <v>5.1409863280010599</v>
      </c>
      <c r="BH61" s="185">
        <f t="shared" ref="BH61:BH78" si="17">AE61/1000</f>
        <v>6.5741807465692599</v>
      </c>
      <c r="BI61" s="185">
        <f t="shared" ref="BI61:BI78" si="18">AF61/1000</f>
        <v>6.1481492120389234</v>
      </c>
      <c r="BJ61" s="185">
        <f t="shared" ref="BJ61:BJ78" si="19">AG61/1000</f>
        <v>7.4453764554251407</v>
      </c>
      <c r="BK61" s="185">
        <f t="shared" ref="BK61:BK78" si="20">AH61/1000</f>
        <v>8.6413217023422444</v>
      </c>
      <c r="BL61" s="185">
        <f t="shared" ref="BL61:BL78" si="21">AI61/1000</f>
        <v>10.021287895554163</v>
      </c>
      <c r="BM61" s="185">
        <f t="shared" ref="BM61:BM78" si="22">AJ61/1000</f>
        <v>11.551498927870064</v>
      </c>
      <c r="BN61" s="185">
        <f t="shared" ref="BN61:BN78" si="23">AK61/1000</f>
        <v>9.7801406252795022</v>
      </c>
      <c r="BO61" s="185">
        <f t="shared" ref="BO61:BO78" si="24">AL61/1000</f>
        <v>11.210449046539454</v>
      </c>
      <c r="BP61" s="185">
        <f t="shared" ref="BP61:BP78" si="25">AM61/1000</f>
        <v>11.672730025640487</v>
      </c>
      <c r="BQ61" s="179"/>
      <c r="BR61" s="178" t="str">
        <f>BE61</f>
        <v>Wind</v>
      </c>
      <c r="BS61" s="126" cm="1">
        <f t="array" aca="1" ref="BS61" ca="1">AC61/INDIRECT(ADDRESS($BC61,COLUMN(AC61)))</f>
        <v>0.1678606193791117</v>
      </c>
      <c r="BT61" s="126" cm="1">
        <f t="array" aca="1" ref="BT61" ca="1">AD61/INDIRECT(ADDRESS($BC61,COLUMN(AD61)))</f>
        <v>0.21522862568709372</v>
      </c>
      <c r="BU61" s="126" cm="1">
        <f t="array" aca="1" ref="BU61" ca="1">AE61/INDIRECT(ADDRESS($BC61,COLUMN(AE61)))</f>
        <v>0.2879485970046527</v>
      </c>
      <c r="BV61" s="126" cm="1">
        <f t="array" aca="1" ref="BV61" ca="1">AF61/INDIRECT(ADDRESS($BC61,COLUMN(AF61)))</f>
        <v>0.12457060173745364</v>
      </c>
      <c r="BW61" s="126" cm="1">
        <f t="array" aca="1" ref="BW61" ca="1">AG61/INDIRECT(ADDRESS($BC61,COLUMN(AG61)))</f>
        <v>0.13098254434440534</v>
      </c>
      <c r="BX61" s="126" cm="1">
        <f t="array" aca="1" ref="BX61" ca="1">AH61/INDIRECT(ADDRESS($BC61,COLUMN(AH61)))</f>
        <v>0.14728880002030081</v>
      </c>
      <c r="BY61" s="126" cm="1">
        <f t="array" aca="1" ref="BY61" ca="1">AI61/INDIRECT(ADDRESS($BC61,COLUMN(AI61)))</f>
        <v>0.20737744212333525</v>
      </c>
      <c r="BZ61" s="126" cm="1">
        <f t="array" aca="1" ref="BZ61" ca="1">AJ61/INDIRECT(ADDRESS($BC61,COLUMN(AJ61)))</f>
        <v>0.2785541094638786</v>
      </c>
      <c r="CA61" s="126" cm="1">
        <f t="array" aca="1" ref="CA61" ca="1">AK61/INDIRECT(ADDRESS($BC61,COLUMN(AK61)))</f>
        <v>0.27762918623339872</v>
      </c>
      <c r="CB61" s="126" cm="1">
        <f t="array" aca="1" ref="CB61" ca="1">AL61/INDIRECT(ADDRESS($BC61,COLUMN(AL61)))</f>
        <v>0.30859828157567754</v>
      </c>
      <c r="CC61" s="126" cm="1">
        <f t="array" aca="1" ref="CC61" ca="1">AM61/INDIRECT(ADDRESS($BC61,COLUMN(AM61)))</f>
        <v>0.33762708293569854</v>
      </c>
      <c r="CE61" s="178" t="str">
        <f>BR61</f>
        <v>Wind</v>
      </c>
      <c r="CF61" s="194" t="str">
        <f ca="1">TEXT(BF61,"#,##0.00;-#,##0.00;0") &amp; CHAR(10) &amp; IF(BS61&lt;&gt;1,TEXT(BS61,"(#,##0.0%);(-#,##0.0%);(0%)"),"(100%)")</f>
        <v>4.54
(16.8%)</v>
      </c>
      <c r="CG61" s="194" t="str">
        <f t="shared" ref="CG61:CG78" ca="1" si="26">TEXT(BG61,"#,##0.00;-#,##0.00;0") &amp; CHAR(10) &amp; IF(BT61&lt;&gt;1,TEXT(BT61,"(#,##0.0%);(-#,##0.0%);(0%)"),"(100%)")</f>
        <v>5.14
(21.5%)</v>
      </c>
      <c r="CH61" s="194" t="str">
        <f t="shared" ref="CH61:CH78" ca="1" si="27">TEXT(BH61,"#,##0.00;-#,##0.00;0") &amp; CHAR(10) &amp; IF(BU61&lt;&gt;1,TEXT(BU61,"(#,##0.0%);(-#,##0.0%);(0%)"),"(100%)")</f>
        <v>6.57
(28.8%)</v>
      </c>
      <c r="CI61" s="194" t="str">
        <f t="shared" ref="CI61:CI78" ca="1" si="28">TEXT(BI61,"#,##0.00;-#,##0.00;0") &amp; CHAR(10) &amp; IF(BV61&lt;&gt;1,TEXT(BV61,"(#,##0.0%);(-#,##0.0%);(0%)"),"(100%)")</f>
        <v>6.15
(12.5%)</v>
      </c>
      <c r="CJ61" s="194" t="str">
        <f t="shared" ref="CJ61:CJ78" ca="1" si="29">TEXT(BJ61,"#,##0.00;-#,##0.00;0") &amp; CHAR(10) &amp; IF(BW61&lt;&gt;1,TEXT(BW61,"(#,##0.0%);(-#,##0.0%);(0%)"),"(100%)")</f>
        <v>7.45
(13.1%)</v>
      </c>
      <c r="CK61" s="194" t="str">
        <f t="shared" ref="CK61:CK78" ca="1" si="30">TEXT(BK61,"#,##0.00;-#,##0.00;0") &amp; CHAR(10) &amp; IF(BX61&lt;&gt;1,TEXT(BX61,"(#,##0.0%);(-#,##0.0%);(0%)"),"(100%)")</f>
        <v>8.64
(14.7%)</v>
      </c>
      <c r="CL61" s="194" t="str">
        <f t="shared" ref="CL61:CL78" ca="1" si="31">TEXT(BL61,"#,##0.00;-#,##0.00;0") &amp; CHAR(10) &amp; IF(BY61&lt;&gt;1,TEXT(BY61,"(#,##0.0%);(-#,##0.0%);(0%)"),"(100%)")</f>
        <v>10.02
(20.7%)</v>
      </c>
      <c r="CM61" s="194" t="str">
        <f t="shared" ref="CM61:CM78" ca="1" si="32">TEXT(BM61,"#,##0.00;-#,##0.00;0") &amp; CHAR(10) &amp; IF(BZ61&lt;&gt;1,TEXT(BZ61,"(#,##0.0%);(-#,##0.0%);(0%)"),"(100%)")</f>
        <v>11.55
(27.9%)</v>
      </c>
      <c r="CN61" s="194" t="str">
        <f t="shared" ref="CN61:CN78" ca="1" si="33">TEXT(BN61,"#,##0.00;-#,##0.00;0") &amp; CHAR(10) &amp; IF(CA61&lt;&gt;1,TEXT(CA61,"(#,##0.0%);(-#,##0.0%);(0%)"),"(100%)")</f>
        <v>9.78
(27.8%)</v>
      </c>
      <c r="CO61" s="194" t="str">
        <f t="shared" ref="CO61:CO78" ca="1" si="34">TEXT(BO61,"#,##0.00;-#,##0.00;0") &amp; CHAR(10) &amp; IF(CB61&lt;&gt;1,TEXT(CB61,"(#,##0.0%);(-#,##0.0%);(0%)"),"(100%)")</f>
        <v>11.21
(30.9%)</v>
      </c>
      <c r="CP61" s="194" t="str">
        <f t="shared" ref="CP61:CP78" ca="1" si="35">TEXT(BP61,"#,##0.00;-#,##0.00;0") &amp; CHAR(10) &amp; IF(CC61&lt;&gt;1,TEXT(CC61,"(#,##0.0%);(-#,##0.0%);(0%)"),"(100%)")</f>
        <v>11.67
(33.8%)</v>
      </c>
    </row>
    <row r="62" spans="3:94">
      <c r="C62" s="36" t="str">
        <v>Natural gas</v>
      </c>
      <c r="D62" s="7" t="s">
        <v>12</v>
      </c>
      <c r="F62" s="63">
        <v>21826.456013216659</v>
      </c>
      <c r="G62" s="63">
        <v>22369.813096096488</v>
      </c>
      <c r="H62" s="63">
        <v>22124.81935536418</v>
      </c>
      <c r="I62" s="63">
        <v>25132.775042174559</v>
      </c>
      <c r="J62" s="63">
        <v>25566.098749798253</v>
      </c>
      <c r="K62" s="63">
        <v>26207.258935221776</v>
      </c>
      <c r="L62" s="63">
        <v>25263.873084421863</v>
      </c>
      <c r="M62" s="63">
        <v>22214.245490157598</v>
      </c>
      <c r="N62" s="63">
        <v>16395.379737195202</v>
      </c>
      <c r="O62" s="63">
        <v>12858.24869293198</v>
      </c>
      <c r="P62" s="63">
        <v>11167.759065408476</v>
      </c>
      <c r="Q62" s="63">
        <v>7675.3240540381676</v>
      </c>
      <c r="R62" s="63">
        <v>7895.7069449003347</v>
      </c>
      <c r="S62" s="63">
        <v>6336.0052314520372</v>
      </c>
      <c r="T62" s="63">
        <v>8025.4682796142815</v>
      </c>
      <c r="U62" s="63">
        <v>5669.9571919309174</v>
      </c>
      <c r="V62" s="63">
        <v>5022.8085582455597</v>
      </c>
      <c r="W62" s="63">
        <v>3749.5467801391455</v>
      </c>
      <c r="X62" s="63">
        <v>4280.6612819829443</v>
      </c>
      <c r="Y62" s="63">
        <v>2966.2588096961299</v>
      </c>
      <c r="Z62" s="63">
        <v>2759.1811749511021</v>
      </c>
      <c r="AA62" s="63">
        <v>2295.6827923492833</v>
      </c>
      <c r="AB62" s="63">
        <v>2101.677868129033</v>
      </c>
      <c r="AC62" s="63">
        <v>1902.0079192253231</v>
      </c>
      <c r="AD62" s="63">
        <v>1530.480433877141</v>
      </c>
      <c r="AE62" s="63">
        <v>1308.8815273255968</v>
      </c>
      <c r="AF62" s="63">
        <v>28989.369434331278</v>
      </c>
      <c r="AG62" s="63">
        <v>33191.896592253339</v>
      </c>
      <c r="AH62" s="63">
        <v>32004.820147353614</v>
      </c>
      <c r="AI62" s="63">
        <v>24969.029035674044</v>
      </c>
      <c r="AJ62" s="63">
        <v>19378.632963274969</v>
      </c>
      <c r="AK62" s="63">
        <v>14632.385524024545</v>
      </c>
      <c r="AL62" s="63">
        <v>13545.208508244992</v>
      </c>
      <c r="AM62" s="63">
        <v>10871.84377577446</v>
      </c>
      <c r="AP62" s="49" t="str">
        <f t="shared" si="13"/>
        <v>Natural gas</v>
      </c>
      <c r="AQ62" s="70" cm="1">
        <f t="array" aca="1" ref="AQ62" ca="1">INDIRECT(ADDRESS(ROW(AP62),AQ$9))/1000</f>
        <v>10.87184377577446</v>
      </c>
      <c r="AR62" s="71" cm="1">
        <f t="array" aca="1" ref="AR62" ca="1">INDIRECT(ADDRESS(ROW(AQ62),AR$9))/1000</f>
        <v>13.545208508244992</v>
      </c>
      <c r="AS62" s="71" cm="1">
        <f t="array" aca="1" ref="AS62" ca="1">INDIRECT(ADDRESS(ROW(AR62),AS$9))/1000</f>
        <v>32.004820147353612</v>
      </c>
      <c r="AT62" s="73" cm="1">
        <f t="array" aca="1" ref="AT62" ca="1">INDIRECT(ADDRESS(ROW(AS62),AT$9))/1000</f>
        <v>1.9020079192253232</v>
      </c>
      <c r="AU62" s="77" cm="1">
        <f t="array" aca="1" ref="AU62" ca="1">AQ62/INDIRECT(ADDRESS($BC62,COLUMN(AQ62)))</f>
        <v>0.31446190326379564</v>
      </c>
      <c r="AV62" s="78" cm="1">
        <f t="array" aca="1" ref="AV62" ca="1">AR62/INDIRECT(ADDRESS($BC62,COLUMN(AR62)))</f>
        <v>0.37286892361541762</v>
      </c>
      <c r="AW62" s="78" cm="1">
        <f t="array" aca="1" ref="AW62" ca="1">AS62/INDIRECT(ADDRESS($BC62,COLUMN(AS62)))</f>
        <v>0.54551279500351624</v>
      </c>
      <c r="AX62" s="80" cm="1">
        <f t="array" aca="1" ref="AX62" ca="1">AT62/INDIRECT(ADDRESS($BC62,COLUMN(AT62)))</f>
        <v>7.0288175922928575E-2</v>
      </c>
      <c r="AY62" s="53">
        <f t="shared" ref="AY62:AY78" ca="1" si="36">IFERROR(($AQ62-AR62)/AR62,"-")</f>
        <v>-0.19736608195017818</v>
      </c>
      <c r="AZ62" s="53">
        <f t="shared" ca="1" si="14"/>
        <v>-0.66030604997249387</v>
      </c>
      <c r="BA62" s="53">
        <f t="shared" ca="1" si="14"/>
        <v>4.7159823920199555</v>
      </c>
      <c r="BC62" s="36">
        <f t="shared" si="15"/>
        <v>78</v>
      </c>
      <c r="BE62" s="177" t="str">
        <f t="shared" ref="BE62:BE78" si="37">AP62</f>
        <v>Natural gas</v>
      </c>
      <c r="BF62" s="185">
        <f t="shared" ref="BF62:BF78" si="38">AC62/1000</f>
        <v>1.9020079192253232</v>
      </c>
      <c r="BG62" s="185">
        <f t="shared" si="16"/>
        <v>1.5304804338771409</v>
      </c>
      <c r="BH62" s="185">
        <f t="shared" si="17"/>
        <v>1.3088815273255969</v>
      </c>
      <c r="BI62" s="185">
        <f t="shared" si="18"/>
        <v>28.989369434331277</v>
      </c>
      <c r="BJ62" s="185">
        <f t="shared" si="19"/>
        <v>33.191896592253336</v>
      </c>
      <c r="BK62" s="185">
        <f t="shared" si="20"/>
        <v>32.004820147353612</v>
      </c>
      <c r="BL62" s="185">
        <f t="shared" si="21"/>
        <v>24.969029035674044</v>
      </c>
      <c r="BM62" s="185">
        <f t="shared" si="22"/>
        <v>19.378632963274971</v>
      </c>
      <c r="BN62" s="185">
        <f t="shared" si="23"/>
        <v>14.632385524024544</v>
      </c>
      <c r="BO62" s="185">
        <f t="shared" si="24"/>
        <v>13.545208508244992</v>
      </c>
      <c r="BP62" s="185">
        <f t="shared" si="25"/>
        <v>10.87184377577446</v>
      </c>
      <c r="BQ62" s="179"/>
      <c r="BR62" s="178" t="str">
        <f t="shared" ref="BR62:BR78" si="39">BE62</f>
        <v>Natural gas</v>
      </c>
      <c r="BS62" s="126" cm="1">
        <f t="array" aca="1" ref="BS62" ca="1">AC62/INDIRECT(ADDRESS($BC62,COLUMN(AC62)))</f>
        <v>7.0288175922928575E-2</v>
      </c>
      <c r="BT62" s="126" cm="1">
        <f t="array" aca="1" ref="BT62" ca="1">AD62/INDIRECT(ADDRESS($BC62,COLUMN(AD62)))</f>
        <v>6.4073930449926708E-2</v>
      </c>
      <c r="BU62" s="126" cm="1">
        <f t="array" aca="1" ref="BU62" ca="1">AE62/INDIRECT(ADDRESS($BC62,COLUMN(AE62)))</f>
        <v>5.7328907428563343E-2</v>
      </c>
      <c r="BV62" s="126" cm="1">
        <f t="array" aca="1" ref="BV62" ca="1">AF62/INDIRECT(ADDRESS($BC62,COLUMN(AF62)))</f>
        <v>0.5873675263691911</v>
      </c>
      <c r="BW62" s="126" cm="1">
        <f t="array" aca="1" ref="BW62" ca="1">AG62/INDIRECT(ADDRESS($BC62,COLUMN(AG62)))</f>
        <v>0.58392736664132694</v>
      </c>
      <c r="BX62" s="126" cm="1">
        <f t="array" aca="1" ref="BX62" ca="1">AH62/INDIRECT(ADDRESS($BC62,COLUMN(AH62)))</f>
        <v>0.54551279500351624</v>
      </c>
      <c r="BY62" s="126" cm="1">
        <f t="array" aca="1" ref="BY62" ca="1">AI62/INDIRECT(ADDRESS($BC62,COLUMN(AI62)))</f>
        <v>0.51670138885227923</v>
      </c>
      <c r="BZ62" s="126" cm="1">
        <f t="array" aca="1" ref="BZ62" ca="1">AJ62/INDIRECT(ADDRESS($BC62,COLUMN(AJ62)))</f>
        <v>0.46729847627728932</v>
      </c>
      <c r="CA62" s="126" cm="1">
        <f t="array" aca="1" ref="CA62" ca="1">AK62/INDIRECT(ADDRESS($BC62,COLUMN(AK62)))</f>
        <v>0.41537002803292528</v>
      </c>
      <c r="CB62" s="126" cm="1">
        <f t="array" aca="1" ref="CB62" ca="1">AL62/INDIRECT(ADDRESS($BC62,COLUMN(AL62)))</f>
        <v>0.37286892361541762</v>
      </c>
      <c r="CC62" s="126" cm="1">
        <f t="array" aca="1" ref="CC62" ca="1">AM62/INDIRECT(ADDRESS($BC62,COLUMN(AM62)))</f>
        <v>0.31446190326379564</v>
      </c>
      <c r="CE62" s="178" t="str">
        <f t="shared" ref="CE62:CE78" si="40">BR62</f>
        <v>Natural gas</v>
      </c>
      <c r="CF62" s="194" t="str">
        <f t="shared" ref="CF62:CF78" ca="1" si="41">TEXT(BF62,"#,##0.00;-#,##0.00;0") &amp; CHAR(10) &amp; IF(BS62&lt;&gt;1,TEXT(BS62,"(#,##0.0%);(-#,##0.0%);(0%)"),"(100%)")</f>
        <v>1.90
(7.0%)</v>
      </c>
      <c r="CG62" s="194" t="str">
        <f t="shared" ca="1" si="26"/>
        <v>1.53
(6.4%)</v>
      </c>
      <c r="CH62" s="194" t="str">
        <f t="shared" ca="1" si="27"/>
        <v>1.31
(5.7%)</v>
      </c>
      <c r="CI62" s="194" t="str">
        <f t="shared" ca="1" si="28"/>
        <v>28.99
(58.7%)</v>
      </c>
      <c r="CJ62" s="194" t="str">
        <f t="shared" ca="1" si="29"/>
        <v>33.19
(58.4%)</v>
      </c>
      <c r="CK62" s="194" t="str">
        <f t="shared" ca="1" si="30"/>
        <v>32.00
(54.6%)</v>
      </c>
      <c r="CL62" s="194" t="str">
        <f t="shared" ca="1" si="31"/>
        <v>24.97
(51.7%)</v>
      </c>
      <c r="CM62" s="194" t="str">
        <f t="shared" ca="1" si="32"/>
        <v>19.38
(46.7%)</v>
      </c>
      <c r="CN62" s="194" t="str">
        <f t="shared" ca="1" si="33"/>
        <v>14.63
(41.5%)</v>
      </c>
      <c r="CO62" s="194" t="str">
        <f t="shared" ca="1" si="34"/>
        <v>13.55
(37.3%)</v>
      </c>
      <c r="CP62" s="194" t="str">
        <f t="shared" ca="1" si="35"/>
        <v>10.87
(31.4%)</v>
      </c>
    </row>
    <row r="63" spans="3:94">
      <c r="C63" s="36" t="str">
        <v>Biomass</v>
      </c>
      <c r="D63" s="7" t="s">
        <v>12</v>
      </c>
      <c r="F63" s="63">
        <v>1226.4309504</v>
      </c>
      <c r="G63" s="63">
        <v>1170.417005720506</v>
      </c>
      <c r="H63" s="63">
        <v>1033.4124924</v>
      </c>
      <c r="I63" s="63">
        <v>1043.6882952000001</v>
      </c>
      <c r="J63" s="63">
        <v>1055.8101386876153</v>
      </c>
      <c r="K63" s="63">
        <v>1034.6570102207388</v>
      </c>
      <c r="L63" s="63">
        <v>1099.3261941508611</v>
      </c>
      <c r="M63" s="63">
        <v>1069.2454621169911</v>
      </c>
      <c r="N63" s="63">
        <v>1307.5968013561851</v>
      </c>
      <c r="O63" s="63">
        <v>1223.8998023580523</v>
      </c>
      <c r="P63" s="63">
        <v>1316.3321531560157</v>
      </c>
      <c r="Q63" s="63">
        <v>1458.5413988362827</v>
      </c>
      <c r="R63" s="63">
        <v>1456.8645663084703</v>
      </c>
      <c r="S63" s="63">
        <v>1383.6834364587833</v>
      </c>
      <c r="T63" s="63">
        <v>1642.175567277458</v>
      </c>
      <c r="U63" s="63">
        <v>2097.2735529244896</v>
      </c>
      <c r="V63" s="63">
        <v>2107.6824503841967</v>
      </c>
      <c r="W63" s="63">
        <v>1976.1905881800437</v>
      </c>
      <c r="X63" s="63">
        <v>1898.2956929986917</v>
      </c>
      <c r="Y63" s="63">
        <v>2054.4326275587946</v>
      </c>
      <c r="Z63" s="63">
        <v>2212.9530172497502</v>
      </c>
      <c r="AA63" s="63">
        <v>2118.7095428918979</v>
      </c>
      <c r="AB63" s="63">
        <v>2070.1259479243117</v>
      </c>
      <c r="AC63" s="63">
        <v>2126.8113338449621</v>
      </c>
      <c r="AD63" s="63">
        <v>2451.3382967513817</v>
      </c>
      <c r="AE63" s="63">
        <v>2356.3192378609565</v>
      </c>
      <c r="AF63" s="63">
        <v>2664.6384254004397</v>
      </c>
      <c r="AG63" s="63">
        <v>2876.9560435790813</v>
      </c>
      <c r="AH63" s="63">
        <v>2894.7931400775055</v>
      </c>
      <c r="AI63" s="63">
        <v>2759.3135980256093</v>
      </c>
      <c r="AJ63" s="63">
        <v>2611.070890752037</v>
      </c>
      <c r="AK63" s="63">
        <v>2700.0691043331635</v>
      </c>
      <c r="AL63" s="63">
        <v>2813.1345305540826</v>
      </c>
      <c r="AM63" s="63">
        <v>2181.6419969969952</v>
      </c>
      <c r="AP63" s="49" t="str">
        <f t="shared" si="13"/>
        <v>Biomass</v>
      </c>
      <c r="AQ63" s="70" cm="1">
        <f t="array" aca="1" ref="AQ63" ca="1">INDIRECT(ADDRESS(ROW(AP63),AQ$9))/1000</f>
        <v>2.1816419969969951</v>
      </c>
      <c r="AR63" s="71" cm="1">
        <f t="array" aca="1" ref="AR63" ca="1">INDIRECT(ADDRESS(ROW(AQ63),AR$9))/1000</f>
        <v>2.8131345305540827</v>
      </c>
      <c r="AS63" s="71" cm="1">
        <f t="array" aca="1" ref="AS63" ca="1">INDIRECT(ADDRESS(ROW(AR63),AS$9))/1000</f>
        <v>2.8947931400775055</v>
      </c>
      <c r="AT63" s="73" cm="1">
        <f t="array" aca="1" ref="AT63" ca="1">INDIRECT(ADDRESS(ROW(AS63),AT$9))/1000</f>
        <v>2.1268113338449619</v>
      </c>
      <c r="AU63" s="77" cm="1">
        <f t="array" aca="1" ref="AU63" ca="1">AQ63/INDIRECT(ADDRESS($BC63,COLUMN(AQ63)))</f>
        <v>6.3102755040005384E-2</v>
      </c>
      <c r="AV63" s="78" cm="1">
        <f t="array" aca="1" ref="AV63" ca="1">AR63/INDIRECT(ADDRESS($BC63,COLUMN(AR63)))</f>
        <v>7.7439224634643186E-2</v>
      </c>
      <c r="AW63" s="78" cm="1">
        <f t="array" aca="1" ref="AW63" ca="1">AS63/INDIRECT(ADDRESS($BC63,COLUMN(AS63)))</f>
        <v>4.9340902074441445E-2</v>
      </c>
      <c r="AX63" s="80" cm="1">
        <f t="array" aca="1" ref="AX63" ca="1">AT63/INDIRECT(ADDRESS($BC63,COLUMN(AT63)))</f>
        <v>7.8595723854325131E-2</v>
      </c>
      <c r="AY63" s="53">
        <f t="shared" ca="1" si="36"/>
        <v>-0.22448003346384826</v>
      </c>
      <c r="AZ63" s="53">
        <f t="shared" ca="1" si="14"/>
        <v>-0.24635651273562725</v>
      </c>
      <c r="BA63" s="53">
        <f t="shared" ca="1" si="14"/>
        <v>2.5780689748774024E-2</v>
      </c>
      <c r="BC63" s="36">
        <f t="shared" si="15"/>
        <v>78</v>
      </c>
      <c r="BE63" s="177" t="str">
        <f t="shared" si="37"/>
        <v>Biomass</v>
      </c>
      <c r="BF63" s="185">
        <f t="shared" si="38"/>
        <v>2.1268113338449619</v>
      </c>
      <c r="BG63" s="185">
        <f t="shared" si="16"/>
        <v>2.4513382967513815</v>
      </c>
      <c r="BH63" s="185">
        <f t="shared" si="17"/>
        <v>2.3563192378609563</v>
      </c>
      <c r="BI63" s="185">
        <f t="shared" si="18"/>
        <v>2.6646384254004398</v>
      </c>
      <c r="BJ63" s="185">
        <f t="shared" si="19"/>
        <v>2.8769560435790815</v>
      </c>
      <c r="BK63" s="185">
        <f t="shared" si="20"/>
        <v>2.8947931400775055</v>
      </c>
      <c r="BL63" s="185">
        <f t="shared" si="21"/>
        <v>2.7593135980256092</v>
      </c>
      <c r="BM63" s="185">
        <f t="shared" si="22"/>
        <v>2.6110708907520372</v>
      </c>
      <c r="BN63" s="185">
        <f t="shared" si="23"/>
        <v>2.7000691043331635</v>
      </c>
      <c r="BO63" s="185">
        <f t="shared" si="24"/>
        <v>2.8131345305540827</v>
      </c>
      <c r="BP63" s="185">
        <f t="shared" si="25"/>
        <v>2.1816419969969951</v>
      </c>
      <c r="BQ63" s="179"/>
      <c r="BR63" s="178" t="str">
        <f t="shared" si="39"/>
        <v>Biomass</v>
      </c>
      <c r="BS63" s="126" cm="1">
        <f t="array" aca="1" ref="BS63" ca="1">AC63/INDIRECT(ADDRESS($BC63,COLUMN(AC63)))</f>
        <v>7.8595723854325145E-2</v>
      </c>
      <c r="BT63" s="126" cm="1">
        <f t="array" aca="1" ref="BT63" ca="1">AD63/INDIRECT(ADDRESS($BC63,COLUMN(AD63)))</f>
        <v>0.10262586574687195</v>
      </c>
      <c r="BU63" s="126" cm="1">
        <f t="array" aca="1" ref="BU63" ca="1">AE63/INDIRECT(ADDRESS($BC63,COLUMN(AE63)))</f>
        <v>0.10320659634909032</v>
      </c>
      <c r="BV63" s="126" cm="1">
        <f t="array" aca="1" ref="BV63" ca="1">AF63/INDIRECT(ADDRESS($BC63,COLUMN(AF63)))</f>
        <v>5.3989517921083974E-2</v>
      </c>
      <c r="BW63" s="126" cm="1">
        <f t="array" aca="1" ref="BW63" ca="1">AG63/INDIRECT(ADDRESS($BC63,COLUMN(AG63)))</f>
        <v>5.0612756092463344E-2</v>
      </c>
      <c r="BX63" s="126" cm="1">
        <f t="array" aca="1" ref="BX63" ca="1">AH63/INDIRECT(ADDRESS($BC63,COLUMN(AH63)))</f>
        <v>4.9340902074441445E-2</v>
      </c>
      <c r="BY63" s="126" cm="1">
        <f t="array" aca="1" ref="BY63" ca="1">AI63/INDIRECT(ADDRESS($BC63,COLUMN(AI63)))</f>
        <v>5.7100384894495121E-2</v>
      </c>
      <c r="BZ63" s="126" cm="1">
        <f t="array" aca="1" ref="BZ63" ca="1">AJ63/INDIRECT(ADDRESS($BC63,COLUMN(AJ63)))</f>
        <v>6.2963649242583491E-2</v>
      </c>
      <c r="CA63" s="126" cm="1">
        <f t="array" aca="1" ref="CA63" ca="1">AK63/INDIRECT(ADDRESS($BC63,COLUMN(AK63)))</f>
        <v>7.6646953958142597E-2</v>
      </c>
      <c r="CB63" s="126" cm="1">
        <f t="array" aca="1" ref="CB63" ca="1">AL63/INDIRECT(ADDRESS($BC63,COLUMN(AL63)))</f>
        <v>7.7439224634643172E-2</v>
      </c>
      <c r="CC63" s="126" cm="1">
        <f t="array" aca="1" ref="CC63" ca="1">AM63/INDIRECT(ADDRESS($BC63,COLUMN(AM63)))</f>
        <v>6.3102755040005398E-2</v>
      </c>
      <c r="CE63" s="178" t="str">
        <f t="shared" si="40"/>
        <v>Biomass</v>
      </c>
      <c r="CF63" s="194" t="str">
        <f t="shared" ca="1" si="41"/>
        <v>2.13
(7.9%)</v>
      </c>
      <c r="CG63" s="194" t="str">
        <f t="shared" ca="1" si="26"/>
        <v>2.45
(10.3%)</v>
      </c>
      <c r="CH63" s="194" t="str">
        <f t="shared" ca="1" si="27"/>
        <v>2.36
(10.3%)</v>
      </c>
      <c r="CI63" s="194" t="str">
        <f t="shared" ca="1" si="28"/>
        <v>2.66
(5.4%)</v>
      </c>
      <c r="CJ63" s="194" t="str">
        <f t="shared" ca="1" si="29"/>
        <v>2.88
(5.1%)</v>
      </c>
      <c r="CK63" s="194" t="str">
        <f t="shared" ca="1" si="30"/>
        <v>2.89
(4.9%)</v>
      </c>
      <c r="CL63" s="194" t="str">
        <f t="shared" ca="1" si="31"/>
        <v>2.76
(5.7%)</v>
      </c>
      <c r="CM63" s="194" t="str">
        <f t="shared" ca="1" si="32"/>
        <v>2.61
(6.3%)</v>
      </c>
      <c r="CN63" s="194" t="str">
        <f t="shared" ca="1" si="33"/>
        <v>2.70
(7.7%)</v>
      </c>
      <c r="CO63" s="194" t="str">
        <f t="shared" ca="1" si="34"/>
        <v>2.81
(7.7%)</v>
      </c>
      <c r="CP63" s="194" t="str">
        <f t="shared" ca="1" si="35"/>
        <v>2.18
(6.3%)</v>
      </c>
    </row>
    <row r="64" spans="3:94">
      <c r="C64" s="36" t="str">
        <v>Non-ren. waste</v>
      </c>
      <c r="D64" s="7" t="s">
        <v>12</v>
      </c>
      <c r="F64" s="63">
        <v>0</v>
      </c>
      <c r="G64" s="63">
        <v>0</v>
      </c>
      <c r="H64" s="63">
        <v>0</v>
      </c>
      <c r="I64" s="63">
        <v>0</v>
      </c>
      <c r="J64" s="63">
        <v>0</v>
      </c>
      <c r="K64" s="63">
        <v>0</v>
      </c>
      <c r="L64" s="63">
        <v>0</v>
      </c>
      <c r="M64" s="63">
        <v>0</v>
      </c>
      <c r="N64" s="63">
        <v>0</v>
      </c>
      <c r="O64" s="63">
        <v>0</v>
      </c>
      <c r="P64" s="63">
        <v>0</v>
      </c>
      <c r="Q64" s="63">
        <v>0</v>
      </c>
      <c r="R64" s="63">
        <v>0</v>
      </c>
      <c r="S64" s="63">
        <v>0</v>
      </c>
      <c r="T64" s="63">
        <v>0</v>
      </c>
      <c r="U64" s="63">
        <v>0</v>
      </c>
      <c r="V64" s="63">
        <v>0</v>
      </c>
      <c r="W64" s="63">
        <v>0</v>
      </c>
      <c r="X64" s="63">
        <v>0</v>
      </c>
      <c r="Y64" s="63">
        <v>150.14208773462224</v>
      </c>
      <c r="Z64" s="63">
        <v>99.44555540262796</v>
      </c>
      <c r="AA64" s="63">
        <v>164.91556158684645</v>
      </c>
      <c r="AB64" s="63">
        <v>531.64191200838809</v>
      </c>
      <c r="AC64" s="63">
        <v>713.82672110380975</v>
      </c>
      <c r="AD64" s="63">
        <v>768.6376913446328</v>
      </c>
      <c r="AE64" s="63">
        <v>799.97313332498959</v>
      </c>
      <c r="AF64" s="63">
        <v>775.04912278157872</v>
      </c>
      <c r="AG64" s="63">
        <v>1317.0026942120228</v>
      </c>
      <c r="AH64" s="63">
        <v>1691.4335076515652</v>
      </c>
      <c r="AI64" s="63">
        <v>1689.7361488250492</v>
      </c>
      <c r="AJ64" s="63">
        <v>1706.4006423130797</v>
      </c>
      <c r="AK64" s="63">
        <v>1662.3454534423793</v>
      </c>
      <c r="AL64" s="63">
        <v>1725.6343763708046</v>
      </c>
      <c r="AM64" s="63">
        <v>1958.6576259860406</v>
      </c>
      <c r="AP64" s="49" t="str">
        <f t="shared" si="13"/>
        <v>Non-ren. waste</v>
      </c>
      <c r="AQ64" s="70" cm="1">
        <f t="array" aca="1" ref="AQ64" ca="1">INDIRECT(ADDRESS(ROW(AP64),AQ$9))/1000</f>
        <v>1.9586576259860407</v>
      </c>
      <c r="AR64" s="71" cm="1">
        <f t="array" aca="1" ref="AR64" ca="1">INDIRECT(ADDRESS(ROW(AQ64),AR$9))/1000</f>
        <v>1.7256343763708046</v>
      </c>
      <c r="AS64" s="71" cm="1">
        <f t="array" aca="1" ref="AS64" ca="1">INDIRECT(ADDRESS(ROW(AR64),AS$9))/1000</f>
        <v>1.6914335076515652</v>
      </c>
      <c r="AT64" s="73" cm="1">
        <f t="array" aca="1" ref="AT64" ca="1">INDIRECT(ADDRESS(ROW(AS64),AT$9))/1000</f>
        <v>0.71382672110380974</v>
      </c>
      <c r="AU64" s="77" cm="1">
        <f t="array" aca="1" ref="AU64" ca="1">AQ64/INDIRECT(ADDRESS($BC64,COLUMN(AQ64)))</f>
        <v>5.6653058819900341E-2</v>
      </c>
      <c r="AV64" s="78" cm="1">
        <f t="array" aca="1" ref="AV64" ca="1">AR64/INDIRECT(ADDRESS($BC64,COLUMN(AR64)))</f>
        <v>4.7502807511562793E-2</v>
      </c>
      <c r="AW64" s="78" cm="1">
        <f t="array" aca="1" ref="AW64" ca="1">AS64/INDIRECT(ADDRESS($BC64,COLUMN(AS64)))</f>
        <v>2.8829989235165315E-2</v>
      </c>
      <c r="AX64" s="80" cm="1">
        <f t="array" aca="1" ref="AX64" ca="1">AT64/INDIRECT(ADDRESS($BC64,COLUMN(AT64)))</f>
        <v>2.6379268794983386E-2</v>
      </c>
      <c r="AY64" s="53">
        <f t="shared" ca="1" si="36"/>
        <v>0.13503628161679826</v>
      </c>
      <c r="AZ64" s="53">
        <f t="shared" ca="1" si="14"/>
        <v>0.15798677105876724</v>
      </c>
      <c r="BA64" s="53">
        <f t="shared" ca="1" si="14"/>
        <v>1.7438838699640087</v>
      </c>
      <c r="BC64" s="36">
        <f t="shared" si="15"/>
        <v>78</v>
      </c>
      <c r="BE64" s="177" t="str">
        <f t="shared" si="37"/>
        <v>Non-ren. waste</v>
      </c>
      <c r="BF64" s="185">
        <f t="shared" si="38"/>
        <v>0.71382672110380974</v>
      </c>
      <c r="BG64" s="185">
        <f t="shared" si="16"/>
        <v>0.76863769134463278</v>
      </c>
      <c r="BH64" s="185">
        <f t="shared" si="17"/>
        <v>0.79997313332498954</v>
      </c>
      <c r="BI64" s="185">
        <f t="shared" si="18"/>
        <v>0.77504912278157867</v>
      </c>
      <c r="BJ64" s="185">
        <f t="shared" si="19"/>
        <v>1.3170026942120228</v>
      </c>
      <c r="BK64" s="185">
        <f t="shared" si="20"/>
        <v>1.6914335076515652</v>
      </c>
      <c r="BL64" s="185">
        <f t="shared" si="21"/>
        <v>1.6897361488250493</v>
      </c>
      <c r="BM64" s="185">
        <f t="shared" si="22"/>
        <v>1.7064006423130798</v>
      </c>
      <c r="BN64" s="185">
        <f t="shared" si="23"/>
        <v>1.6623454534423792</v>
      </c>
      <c r="BO64" s="185">
        <f t="shared" si="24"/>
        <v>1.7256343763708046</v>
      </c>
      <c r="BP64" s="185">
        <f t="shared" si="25"/>
        <v>1.9586576259860407</v>
      </c>
      <c r="BQ64" s="179"/>
      <c r="BR64" s="178" t="str">
        <f t="shared" si="39"/>
        <v>Non-ren. waste</v>
      </c>
      <c r="BS64" s="126" cm="1">
        <f t="array" aca="1" ref="BS64" ca="1">AC64/INDIRECT(ADDRESS($BC64,COLUMN(AC64)))</f>
        <v>2.6379268794983386E-2</v>
      </c>
      <c r="BT64" s="126" cm="1">
        <f t="array" aca="1" ref="BT64" ca="1">AD64/INDIRECT(ADDRESS($BC64,COLUMN(AD64)))</f>
        <v>3.2179201305857226E-2</v>
      </c>
      <c r="BU64" s="126" cm="1">
        <f t="array" aca="1" ref="BU64" ca="1">AE64/INDIRECT(ADDRESS($BC64,COLUMN(AE64)))</f>
        <v>3.5038760001016946E-2</v>
      </c>
      <c r="BV64" s="126" cm="1">
        <f t="array" aca="1" ref="BV64" ca="1">AF64/INDIRECT(ADDRESS($BC64,COLUMN(AF64)))</f>
        <v>1.570364222975134E-2</v>
      </c>
      <c r="BW64" s="126" cm="1">
        <f t="array" aca="1" ref="BW64" ca="1">AG64/INDIRECT(ADDRESS($BC64,COLUMN(AG64)))</f>
        <v>2.3169327277015081E-2</v>
      </c>
      <c r="BX64" s="126" cm="1">
        <f t="array" aca="1" ref="BX64" ca="1">AH64/INDIRECT(ADDRESS($BC64,COLUMN(AH64)))</f>
        <v>2.8829989235165315E-2</v>
      </c>
      <c r="BY64" s="126" cm="1">
        <f t="array" aca="1" ref="BY64" ca="1">AI64/INDIRECT(ADDRESS($BC64,COLUMN(AI64)))</f>
        <v>3.4966878914049669E-2</v>
      </c>
      <c r="BZ64" s="126" cm="1">
        <f t="array" aca="1" ref="BZ64" ca="1">AJ64/INDIRECT(ADDRESS($BC64,COLUMN(AJ64)))</f>
        <v>4.1148331855124336E-2</v>
      </c>
      <c r="CA64" s="126" cm="1">
        <f t="array" aca="1" ref="CA64" ca="1">AK64/INDIRECT(ADDRESS($BC64,COLUMN(AK64)))</f>
        <v>4.7189057208960994E-2</v>
      </c>
      <c r="CB64" s="126" cm="1">
        <f t="array" aca="1" ref="CB64" ca="1">AL64/INDIRECT(ADDRESS($BC64,COLUMN(AL64)))</f>
        <v>4.7502807511562786E-2</v>
      </c>
      <c r="CC64" s="126" cm="1">
        <f t="array" aca="1" ref="CC64" ca="1">AM64/INDIRECT(ADDRESS($BC64,COLUMN(AM64)))</f>
        <v>5.6653058819900348E-2</v>
      </c>
      <c r="CE64" s="178" t="str">
        <f t="shared" si="40"/>
        <v>Non-ren. waste</v>
      </c>
      <c r="CF64" s="194" t="str">
        <f t="shared" ca="1" si="41"/>
        <v>0.71
(2.6%)</v>
      </c>
      <c r="CG64" s="194" t="str">
        <f t="shared" ca="1" si="26"/>
        <v>0.77
(3.2%)</v>
      </c>
      <c r="CH64" s="194" t="str">
        <f t="shared" ca="1" si="27"/>
        <v>0.80
(3.5%)</v>
      </c>
      <c r="CI64" s="194" t="str">
        <f t="shared" ca="1" si="28"/>
        <v>0.78
(1.6%)</v>
      </c>
      <c r="CJ64" s="194" t="str">
        <f t="shared" ca="1" si="29"/>
        <v>1.32
(2.3%)</v>
      </c>
      <c r="CK64" s="194" t="str">
        <f t="shared" ca="1" si="30"/>
        <v>1.69
(2.9%)</v>
      </c>
      <c r="CL64" s="194" t="str">
        <f t="shared" ca="1" si="31"/>
        <v>1.69
(3.5%)</v>
      </c>
      <c r="CM64" s="194" t="str">
        <f t="shared" ca="1" si="32"/>
        <v>1.71
(4.1%)</v>
      </c>
      <c r="CN64" s="194" t="str">
        <f t="shared" ca="1" si="33"/>
        <v>1.66
(4.7%)</v>
      </c>
      <c r="CO64" s="194" t="str">
        <f t="shared" ca="1" si="34"/>
        <v>1.73
(4.8%)</v>
      </c>
      <c r="CP64" s="194" t="str">
        <f t="shared" ca="1" si="35"/>
        <v>1.96
(5.7%)</v>
      </c>
    </row>
    <row r="65" spans="2:94">
      <c r="C65" s="36" t="str">
        <v>Ren. Waste</v>
      </c>
      <c r="D65" s="7" t="s">
        <v>12</v>
      </c>
      <c r="F65" s="63">
        <v>0</v>
      </c>
      <c r="G65" s="63">
        <v>0</v>
      </c>
      <c r="H65" s="63">
        <v>0</v>
      </c>
      <c r="I65" s="63">
        <v>0</v>
      </c>
      <c r="J65" s="63">
        <v>0</v>
      </c>
      <c r="K65" s="63">
        <v>0</v>
      </c>
      <c r="L65" s="63">
        <v>0</v>
      </c>
      <c r="M65" s="63">
        <v>0</v>
      </c>
      <c r="N65" s="63">
        <v>0</v>
      </c>
      <c r="O65" s="63">
        <v>0</v>
      </c>
      <c r="P65" s="63">
        <v>0</v>
      </c>
      <c r="Q65" s="63">
        <v>0</v>
      </c>
      <c r="R65" s="63">
        <v>0</v>
      </c>
      <c r="S65" s="63">
        <v>0</v>
      </c>
      <c r="T65" s="63">
        <v>0</v>
      </c>
      <c r="U65" s="63">
        <v>0</v>
      </c>
      <c r="V65" s="63">
        <v>0</v>
      </c>
      <c r="W65" s="63">
        <v>0</v>
      </c>
      <c r="X65" s="63">
        <v>0</v>
      </c>
      <c r="Y65" s="63">
        <v>59.369708407490279</v>
      </c>
      <c r="Z65" s="63">
        <v>74.027362234719448</v>
      </c>
      <c r="AA65" s="63">
        <v>123.66147661515451</v>
      </c>
      <c r="AB65" s="63">
        <v>515.9386143853593</v>
      </c>
      <c r="AC65" s="63">
        <v>566.733013973423</v>
      </c>
      <c r="AD65" s="63">
        <v>600.21134044677979</v>
      </c>
      <c r="AE65" s="63">
        <v>662.35537313201166</v>
      </c>
      <c r="AF65" s="63">
        <v>743.25693224778558</v>
      </c>
      <c r="AG65" s="63">
        <v>1092.9014251776432</v>
      </c>
      <c r="AH65" s="63">
        <v>1628.199155606269</v>
      </c>
      <c r="AI65" s="63">
        <v>1590.777183808864</v>
      </c>
      <c r="AJ65" s="63">
        <v>1686.0614453019912</v>
      </c>
      <c r="AK65" s="63">
        <v>1672.1670424310093</v>
      </c>
      <c r="AL65" s="63">
        <v>1764.1511964269503</v>
      </c>
      <c r="AM65" s="63">
        <v>1793.8288599205298</v>
      </c>
      <c r="AP65" s="49" t="str">
        <f t="shared" si="13"/>
        <v>Ren. Waste</v>
      </c>
      <c r="AQ65" s="70" cm="1">
        <f t="array" aca="1" ref="AQ65" ca="1">INDIRECT(ADDRESS(ROW(AP65),AQ$9))/1000</f>
        <v>1.7938288599205299</v>
      </c>
      <c r="AR65" s="71" cm="1">
        <f t="array" aca="1" ref="AR65" ca="1">INDIRECT(ADDRESS(ROW(AQ65),AR$9))/1000</f>
        <v>1.7641511964269503</v>
      </c>
      <c r="AS65" s="71" cm="1">
        <f t="array" aca="1" ref="AS65" ca="1">INDIRECT(ADDRESS(ROW(AR65),AS$9))/1000</f>
        <v>1.6281991556062689</v>
      </c>
      <c r="AT65" s="73" cm="1">
        <f t="array" aca="1" ref="AT65" ca="1">INDIRECT(ADDRESS(ROW(AS65),AT$9))/1000</f>
        <v>0.56673301397342302</v>
      </c>
      <c r="AU65" s="77" cm="1">
        <f t="array" aca="1" ref="AU65" ca="1">AQ65/INDIRECT(ADDRESS($BC65,COLUMN(AQ65)))</f>
        <v>5.1885480425784655E-2</v>
      </c>
      <c r="AV65" s="78" cm="1">
        <f t="array" aca="1" ref="AV65" ca="1">AR65/INDIRECT(ADDRESS($BC65,COLUMN(AR65)))</f>
        <v>4.8563088364875738E-2</v>
      </c>
      <c r="AW65" s="78" cm="1">
        <f t="array" aca="1" ref="AW65" ca="1">AS65/INDIRECT(ADDRESS($BC65,COLUMN(AS65)))</f>
        <v>2.7752178206525049E-2</v>
      </c>
      <c r="AX65" s="80" cm="1">
        <f t="array" aca="1" ref="AX65" ca="1">AT65/INDIRECT(ADDRESS($BC65,COLUMN(AT65)))</f>
        <v>2.0943461583335522E-2</v>
      </c>
      <c r="AY65" s="53">
        <f t="shared" ca="1" si="36"/>
        <v>1.6822630369600793E-2</v>
      </c>
      <c r="AZ65" s="53">
        <f t="shared" ca="1" si="14"/>
        <v>0.10172570336003386</v>
      </c>
      <c r="BA65" s="151">
        <f t="shared" ca="1" si="14"/>
        <v>2.1652097472561422</v>
      </c>
      <c r="BC65" s="36">
        <f t="shared" si="15"/>
        <v>78</v>
      </c>
      <c r="BE65" s="177" t="str">
        <f t="shared" si="37"/>
        <v>Ren. Waste</v>
      </c>
      <c r="BF65" s="185">
        <f t="shared" si="38"/>
        <v>0.56673301397342302</v>
      </c>
      <c r="BG65" s="185">
        <f t="shared" si="16"/>
        <v>0.60021134044677982</v>
      </c>
      <c r="BH65" s="185">
        <f t="shared" si="17"/>
        <v>0.66235537313201165</v>
      </c>
      <c r="BI65" s="185">
        <f t="shared" si="18"/>
        <v>0.74325693224778555</v>
      </c>
      <c r="BJ65" s="185">
        <f t="shared" si="19"/>
        <v>1.0929014251776432</v>
      </c>
      <c r="BK65" s="185">
        <f t="shared" si="20"/>
        <v>1.6281991556062689</v>
      </c>
      <c r="BL65" s="185">
        <f t="shared" si="21"/>
        <v>1.590777183808864</v>
      </c>
      <c r="BM65" s="185">
        <f t="shared" si="22"/>
        <v>1.6860614453019911</v>
      </c>
      <c r="BN65" s="185">
        <f t="shared" si="23"/>
        <v>1.6721670424310093</v>
      </c>
      <c r="BO65" s="185">
        <f t="shared" si="24"/>
        <v>1.7641511964269503</v>
      </c>
      <c r="BP65" s="185">
        <f t="shared" si="25"/>
        <v>1.7938288599205299</v>
      </c>
      <c r="BQ65" s="179"/>
      <c r="BR65" s="178" t="str">
        <f t="shared" si="39"/>
        <v>Ren. Waste</v>
      </c>
      <c r="BS65" s="126" cm="1">
        <f t="array" aca="1" ref="BS65" ca="1">AC65/INDIRECT(ADDRESS($BC65,COLUMN(AC65)))</f>
        <v>2.0943461583335526E-2</v>
      </c>
      <c r="BT65" s="126" cm="1">
        <f t="array" aca="1" ref="BT65" ca="1">AD65/INDIRECT(ADDRESS($BC65,COLUMN(AD65)))</f>
        <v>2.5127991728466255E-2</v>
      </c>
      <c r="BU65" s="126" cm="1">
        <f t="array" aca="1" ref="BU65" ca="1">AE65/INDIRECT(ADDRESS($BC65,COLUMN(AE65)))</f>
        <v>2.9011112983375997E-2</v>
      </c>
      <c r="BV65" s="126" cm="1">
        <f t="array" aca="1" ref="BV65" ca="1">AF65/INDIRECT(ADDRESS($BC65,COLUMN(AF65)))</f>
        <v>1.5059485399986793E-2</v>
      </c>
      <c r="BW65" s="126" cm="1">
        <f t="array" aca="1" ref="BW65" ca="1">AG65/INDIRECT(ADDRESS($BC65,COLUMN(AG65)))</f>
        <v>1.9226832953904722E-2</v>
      </c>
      <c r="BX65" s="126" cm="1">
        <f t="array" aca="1" ref="BX65" ca="1">AH65/INDIRECT(ADDRESS($BC65,COLUMN(AH65)))</f>
        <v>2.7752178206525049E-2</v>
      </c>
      <c r="BY65" s="126" cm="1">
        <f t="array" aca="1" ref="BY65" ca="1">AI65/INDIRECT(ADDRESS($BC65,COLUMN(AI65)))</f>
        <v>3.2919052601292659E-2</v>
      </c>
      <c r="BZ65" s="126" cm="1">
        <f t="array" aca="1" ref="BZ65" ca="1">AJ65/INDIRECT(ADDRESS($BC65,COLUMN(AJ65)))</f>
        <v>4.0657870232263867E-2</v>
      </c>
      <c r="CA65" s="126" cm="1">
        <f t="array" aca="1" ref="CA65" ca="1">AK65/INDIRECT(ADDRESS($BC65,COLUMN(AK65)))</f>
        <v>4.746786299130161E-2</v>
      </c>
      <c r="CB65" s="126" cm="1">
        <f t="array" aca="1" ref="CB65" ca="1">AL65/INDIRECT(ADDRESS($BC65,COLUMN(AL65)))</f>
        <v>4.8563088364875731E-2</v>
      </c>
      <c r="CC65" s="126" cm="1">
        <f t="array" aca="1" ref="CC65" ca="1">AM65/INDIRECT(ADDRESS($BC65,COLUMN(AM65)))</f>
        <v>5.1885480425784655E-2</v>
      </c>
      <c r="CE65" s="178" t="str">
        <f t="shared" si="40"/>
        <v>Ren. Waste</v>
      </c>
      <c r="CF65" s="194" t="str">
        <f t="shared" ca="1" si="41"/>
        <v>0.57
(2.1%)</v>
      </c>
      <c r="CG65" s="194" t="str">
        <f t="shared" ca="1" si="26"/>
        <v>0.60
(2.5%)</v>
      </c>
      <c r="CH65" s="194" t="str">
        <f t="shared" ca="1" si="27"/>
        <v>0.66
(2.9%)</v>
      </c>
      <c r="CI65" s="194" t="str">
        <f t="shared" ca="1" si="28"/>
        <v>0.74
(1.5%)</v>
      </c>
      <c r="CJ65" s="194" t="str">
        <f t="shared" ca="1" si="29"/>
        <v>1.09
(1.9%)</v>
      </c>
      <c r="CK65" s="194" t="str">
        <f t="shared" ca="1" si="30"/>
        <v>1.63
(2.8%)</v>
      </c>
      <c r="CL65" s="194" t="str">
        <f t="shared" ca="1" si="31"/>
        <v>1.59
(3.3%)</v>
      </c>
      <c r="CM65" s="194" t="str">
        <f t="shared" ca="1" si="32"/>
        <v>1.69
(4.1%)</v>
      </c>
      <c r="CN65" s="194" t="str">
        <f t="shared" ca="1" si="33"/>
        <v>1.67
(4.7%)</v>
      </c>
      <c r="CO65" s="194" t="str">
        <f t="shared" ca="1" si="34"/>
        <v>1.76
(4.9%)</v>
      </c>
      <c r="CP65" s="194" t="str">
        <f t="shared" ca="1" si="35"/>
        <v>1.79
(5.2%)</v>
      </c>
    </row>
    <row r="66" spans="2:94">
      <c r="C66" s="36" t="str">
        <v>Peat</v>
      </c>
      <c r="D66" s="7" t="s">
        <v>12</v>
      </c>
      <c r="F66" s="63">
        <v>16412.023400000002</v>
      </c>
      <c r="G66" s="63">
        <v>13951.080510000002</v>
      </c>
      <c r="H66" s="63">
        <v>11870.171130000002</v>
      </c>
      <c r="I66" s="63">
        <v>13191.071640000002</v>
      </c>
      <c r="J66" s="63">
        <v>13862.390130000002</v>
      </c>
      <c r="K66" s="63">
        <v>19733.190870000002</v>
      </c>
      <c r="L66" s="63">
        <v>13994.448780000001</v>
      </c>
      <c r="M66" s="63">
        <v>8911.871290000001</v>
      </c>
      <c r="N66" s="63">
        <v>9563.5815999999995</v>
      </c>
      <c r="O66" s="63">
        <v>13199.74762</v>
      </c>
      <c r="P66" s="63">
        <v>11226.21803</v>
      </c>
      <c r="Q66" s="63">
        <v>10263.916940000001</v>
      </c>
      <c r="R66" s="63">
        <v>7047.2682799999993</v>
      </c>
      <c r="S66" s="63">
        <v>12279.209859999999</v>
      </c>
      <c r="T66" s="63">
        <v>10535.382770407155</v>
      </c>
      <c r="U66" s="63">
        <v>9822.0727899423382</v>
      </c>
      <c r="V66" s="63">
        <v>9605.5010785218783</v>
      </c>
      <c r="W66" s="63">
        <v>7483.5367813748617</v>
      </c>
      <c r="X66" s="63">
        <v>7680.6143085828216</v>
      </c>
      <c r="Y66" s="63">
        <v>6727.5211258451809</v>
      </c>
      <c r="Z66" s="63">
        <v>11763.294405958211</v>
      </c>
      <c r="AA66" s="63">
        <v>9003.2876171555108</v>
      </c>
      <c r="AB66" s="63">
        <v>3730.9344437888644</v>
      </c>
      <c r="AC66" s="63">
        <v>15427.468454284735</v>
      </c>
      <c r="AD66" s="63">
        <v>11423.12875655809</v>
      </c>
      <c r="AE66" s="63">
        <v>8946.4124294186022</v>
      </c>
      <c r="AF66" s="63">
        <v>7901.50439389656</v>
      </c>
      <c r="AG66" s="63">
        <v>8651.4151047254691</v>
      </c>
      <c r="AH66" s="63">
        <v>9489.2001787104837</v>
      </c>
      <c r="AI66" s="63">
        <v>4542.3193027623938</v>
      </c>
      <c r="AJ66" s="63">
        <v>1485.1975199999999</v>
      </c>
      <c r="AK66" s="63">
        <v>1485.1975199999999</v>
      </c>
      <c r="AL66" s="63">
        <v>1485.1975199999999</v>
      </c>
      <c r="AM66" s="63">
        <v>1485.1975199999999</v>
      </c>
      <c r="AP66" s="49" t="str">
        <f t="shared" si="13"/>
        <v>Peat</v>
      </c>
      <c r="AQ66" s="70" cm="1">
        <f t="array" aca="1" ref="AQ66" ca="1">INDIRECT(ADDRESS(ROW(AP66),AQ$9))/1000</f>
        <v>1.48519752</v>
      </c>
      <c r="AR66" s="71" cm="1">
        <f t="array" aca="1" ref="AR66" ca="1">INDIRECT(ADDRESS(ROW(AQ66),AR$9))/1000</f>
        <v>1.48519752</v>
      </c>
      <c r="AS66" s="71" cm="1">
        <f t="array" aca="1" ref="AS66" ca="1">INDIRECT(ADDRESS(ROW(AR66),AS$9))/1000</f>
        <v>9.4892001787104832</v>
      </c>
      <c r="AT66" s="73" cm="1">
        <f t="array" aca="1" ref="AT66" ca="1">INDIRECT(ADDRESS(ROW(AS66),AT$9))/1000</f>
        <v>15.427468454284735</v>
      </c>
      <c r="AU66" s="77" cm="1">
        <f t="array" aca="1" ref="AU66" ca="1">AQ66/INDIRECT(ADDRESS($BC66,COLUMN(AQ66)))</f>
        <v>4.295849429905918E-2</v>
      </c>
      <c r="AV66" s="78" cm="1">
        <f t="array" aca="1" ref="AV66" ca="1">AR66/INDIRECT(ADDRESS($BC66,COLUMN(AR66)))</f>
        <v>4.0884125209412502E-2</v>
      </c>
      <c r="AW66" s="78" cm="1">
        <f t="array" aca="1" ref="AW66" ca="1">AS66/INDIRECT(ADDRESS($BC66,COLUMN(AS66)))</f>
        <v>0.16174064056611326</v>
      </c>
      <c r="AX66" s="80" cm="1">
        <f t="array" aca="1" ref="AX66" ca="1">AT66/INDIRECT(ADDRESS($BC66,COLUMN(AT66)))</f>
        <v>0.57011782432633273</v>
      </c>
      <c r="AY66" s="53">
        <f t="shared" ca="1" si="36"/>
        <v>0</v>
      </c>
      <c r="AZ66" s="53">
        <f t="shared" ca="1" si="14"/>
        <v>-0.8434854896061611</v>
      </c>
      <c r="BA66" s="53">
        <f t="shared" ca="1" si="14"/>
        <v>-0.90373031554716876</v>
      </c>
      <c r="BC66" s="36">
        <f t="shared" si="15"/>
        <v>78</v>
      </c>
      <c r="BE66" s="177" t="str">
        <f t="shared" si="37"/>
        <v>Peat</v>
      </c>
      <c r="BF66" s="185">
        <f t="shared" si="38"/>
        <v>15.427468454284735</v>
      </c>
      <c r="BG66" s="185">
        <f t="shared" si="16"/>
        <v>11.423128756558089</v>
      </c>
      <c r="BH66" s="185">
        <f t="shared" si="17"/>
        <v>8.9464124294186025</v>
      </c>
      <c r="BI66" s="185">
        <f t="shared" si="18"/>
        <v>7.9015043938965599</v>
      </c>
      <c r="BJ66" s="185">
        <f t="shared" si="19"/>
        <v>8.6514151047254693</v>
      </c>
      <c r="BK66" s="185">
        <f t="shared" si="20"/>
        <v>9.4892001787104832</v>
      </c>
      <c r="BL66" s="185">
        <f t="shared" si="21"/>
        <v>4.5423193027623938</v>
      </c>
      <c r="BM66" s="185">
        <f t="shared" si="22"/>
        <v>1.48519752</v>
      </c>
      <c r="BN66" s="185">
        <f t="shared" si="23"/>
        <v>1.48519752</v>
      </c>
      <c r="BO66" s="185">
        <f t="shared" si="24"/>
        <v>1.48519752</v>
      </c>
      <c r="BP66" s="185">
        <f t="shared" si="25"/>
        <v>1.48519752</v>
      </c>
      <c r="BQ66" s="179"/>
      <c r="BR66" s="178" t="str">
        <f t="shared" si="39"/>
        <v>Peat</v>
      </c>
      <c r="BS66" s="126" cm="1">
        <f t="array" aca="1" ref="BS66" ca="1">AC66/INDIRECT(ADDRESS($BC66,COLUMN(AC66)))</f>
        <v>0.57011782432633273</v>
      </c>
      <c r="BT66" s="126" cm="1">
        <f t="array" aca="1" ref="BT66" ca="1">AD66/INDIRECT(ADDRESS($BC66,COLUMN(AD66)))</f>
        <v>0.47823202523020025</v>
      </c>
      <c r="BU66" s="126" cm="1">
        <f t="array" aca="1" ref="BU66" ca="1">AE66/INDIRECT(ADDRESS($BC66,COLUMN(AE66)))</f>
        <v>0.39185215718634075</v>
      </c>
      <c r="BV66" s="126" cm="1">
        <f t="array" aca="1" ref="BV66" ca="1">AF66/INDIRECT(ADDRESS($BC66,COLUMN(AF66)))</f>
        <v>0.16009617252805819</v>
      </c>
      <c r="BW66" s="126" cm="1">
        <f t="array" aca="1" ref="BW66" ca="1">AG66/INDIRECT(ADDRESS($BC66,COLUMN(AG66)))</f>
        <v>0.15219974025233562</v>
      </c>
      <c r="BX66" s="126" cm="1">
        <f t="array" aca="1" ref="BX66" ca="1">AH66/INDIRECT(ADDRESS($BC66,COLUMN(AH66)))</f>
        <v>0.16174064056611329</v>
      </c>
      <c r="BY66" s="126" cm="1">
        <f t="array" aca="1" ref="BY66" ca="1">AI66/INDIRECT(ADDRESS($BC66,COLUMN(AI66)))</f>
        <v>9.399735524335287E-2</v>
      </c>
      <c r="BZ66" s="126" cm="1">
        <f t="array" aca="1" ref="BZ66" ca="1">AJ66/INDIRECT(ADDRESS($BC66,COLUMN(AJ66)))</f>
        <v>3.5814215552876567E-2</v>
      </c>
      <c r="CA66" s="126" cm="1">
        <f t="array" aca="1" ref="CA66" ca="1">AK66/INDIRECT(ADDRESS($BC66,COLUMN(AK66)))</f>
        <v>4.216035276708284E-2</v>
      </c>
      <c r="CB66" s="126" cm="1">
        <f t="array" aca="1" ref="CB66" ca="1">AL66/INDIRECT(ADDRESS($BC66,COLUMN(AL66)))</f>
        <v>4.0884125209412495E-2</v>
      </c>
      <c r="CC66" s="126" cm="1">
        <f t="array" aca="1" ref="CC66" ca="1">AM66/INDIRECT(ADDRESS($BC66,COLUMN(AM66)))</f>
        <v>4.295849429905918E-2</v>
      </c>
      <c r="CE66" s="178" t="str">
        <f t="shared" si="40"/>
        <v>Peat</v>
      </c>
      <c r="CF66" s="194" t="str">
        <f t="shared" ca="1" si="41"/>
        <v>15.43
(57.0%)</v>
      </c>
      <c r="CG66" s="194" t="str">
        <f t="shared" ca="1" si="26"/>
        <v>11.42
(47.8%)</v>
      </c>
      <c r="CH66" s="194" t="str">
        <f t="shared" ca="1" si="27"/>
        <v>8.95
(39.2%)</v>
      </c>
      <c r="CI66" s="194" t="str">
        <f t="shared" ca="1" si="28"/>
        <v>7.90
(16.0%)</v>
      </c>
      <c r="CJ66" s="194" t="str">
        <f t="shared" ca="1" si="29"/>
        <v>8.65
(15.2%)</v>
      </c>
      <c r="CK66" s="194" t="str">
        <f t="shared" ca="1" si="30"/>
        <v>9.49
(16.2%)</v>
      </c>
      <c r="CL66" s="194" t="str">
        <f t="shared" ca="1" si="31"/>
        <v>4.54
(9.4%)</v>
      </c>
      <c r="CM66" s="194" t="str">
        <f t="shared" ca="1" si="32"/>
        <v>1.49
(3.6%)</v>
      </c>
      <c r="CN66" s="194" t="str">
        <f t="shared" ca="1" si="33"/>
        <v>1.49
(4.2%)</v>
      </c>
      <c r="CO66" s="194" t="str">
        <f t="shared" ca="1" si="34"/>
        <v>1.49
(4.1%)</v>
      </c>
      <c r="CP66" s="194" t="str">
        <f t="shared" ca="1" si="35"/>
        <v>1.49
(4.3%)</v>
      </c>
    </row>
    <row r="67" spans="2:94">
      <c r="C67" s="36" t="str">
        <v>Ambient</v>
      </c>
      <c r="D67" s="7" t="s">
        <v>12</v>
      </c>
      <c r="F67" s="63">
        <v>0.55544879999999996</v>
      </c>
      <c r="G67" s="63">
        <v>0.55544879999999996</v>
      </c>
      <c r="H67" s="63">
        <v>0.55544879999999996</v>
      </c>
      <c r="I67" s="63">
        <v>0.55544879999999996</v>
      </c>
      <c r="J67" s="63">
        <v>0.55544879999999996</v>
      </c>
      <c r="K67" s="63">
        <v>0.55544879999999996</v>
      </c>
      <c r="L67" s="63">
        <v>0.55544879999999996</v>
      </c>
      <c r="M67" s="63">
        <v>0.55544879999999996</v>
      </c>
      <c r="N67" s="63">
        <v>0.55544879999999996</v>
      </c>
      <c r="O67" s="63">
        <v>0.55544879999999996</v>
      </c>
      <c r="P67" s="63">
        <v>0.55544879999999996</v>
      </c>
      <c r="Q67" s="63">
        <v>0.55544879999999996</v>
      </c>
      <c r="R67" s="63">
        <v>5.1533276136063471</v>
      </c>
      <c r="S67" s="63">
        <v>14.614340332514276</v>
      </c>
      <c r="T67" s="63">
        <v>26.703135845659805</v>
      </c>
      <c r="U67" s="63">
        <v>49.288263983013607</v>
      </c>
      <c r="V67" s="63">
        <v>78.552264813064042</v>
      </c>
      <c r="W67" s="63">
        <v>114.44710297782008</v>
      </c>
      <c r="X67" s="63">
        <v>155.15256191782905</v>
      </c>
      <c r="Y67" s="63">
        <v>168.29901400202351</v>
      </c>
      <c r="Z67" s="63">
        <v>182.60274462408671</v>
      </c>
      <c r="AA67" s="63">
        <v>200.69824310060872</v>
      </c>
      <c r="AB67" s="63">
        <v>218.09139141872771</v>
      </c>
      <c r="AC67" s="63">
        <v>236.87301629538499</v>
      </c>
      <c r="AD67" s="63">
        <v>265.7086991093156</v>
      </c>
      <c r="AE67" s="63">
        <v>314.08223063982177</v>
      </c>
      <c r="AF67" s="63">
        <v>375.67108370070196</v>
      </c>
      <c r="AG67" s="63">
        <v>443.47260634654225</v>
      </c>
      <c r="AH67" s="63">
        <v>471.35408253530596</v>
      </c>
      <c r="AI67" s="63">
        <v>550.99840455446099</v>
      </c>
      <c r="AJ67" s="63">
        <v>645.88451408291735</v>
      </c>
      <c r="AK67" s="63">
        <v>754.19316970490274</v>
      </c>
      <c r="AL67" s="63">
        <v>936.73833049512314</v>
      </c>
      <c r="AM67" s="63">
        <v>1115.0976794051899</v>
      </c>
      <c r="AP67" s="49" t="str">
        <f t="shared" si="13"/>
        <v>Ambient</v>
      </c>
      <c r="AQ67" s="70" cm="1">
        <f t="array" aca="1" ref="AQ67" ca="1">INDIRECT(ADDRESS(ROW(AP67),AQ$9))/1000</f>
        <v>1.1150976794051899</v>
      </c>
      <c r="AR67" s="71" cm="1">
        <f t="array" aca="1" ref="AR67" ca="1">INDIRECT(ADDRESS(ROW(AQ67),AR$9))/1000</f>
        <v>0.93673833049512312</v>
      </c>
      <c r="AS67" s="71" cm="1">
        <f t="array" aca="1" ref="AS67" ca="1">INDIRECT(ADDRESS(ROW(AR67),AS$9))/1000</f>
        <v>0.47135408253530597</v>
      </c>
      <c r="AT67" s="73" cm="1">
        <f t="array" aca="1" ref="AT67" ca="1">INDIRECT(ADDRESS(ROW(AS67),AT$9))/1000</f>
        <v>0.23687301629538499</v>
      </c>
      <c r="AU67" s="77" cm="1">
        <f t="array" aca="1" ref="AU67" ca="1">AQ67/INDIRECT(ADDRESS($BC67,COLUMN(AQ67)))</f>
        <v>3.2253566719948452E-2</v>
      </c>
      <c r="AV67" s="78" cm="1">
        <f t="array" aca="1" ref="AV67" ca="1">AR67/INDIRECT(ADDRESS($BC67,COLUMN(AR67)))</f>
        <v>2.5786285444658323E-2</v>
      </c>
      <c r="AW67" s="78" cm="1">
        <f t="array" aca="1" ref="AW67" ca="1">AS67/INDIRECT(ADDRESS($BC67,COLUMN(AS67)))</f>
        <v>8.0340924215883819E-3</v>
      </c>
      <c r="AX67" s="80" cm="1">
        <f t="array" aca="1" ref="AX67" ca="1">AT67/INDIRECT(ADDRESS($BC67,COLUMN(AT67)))</f>
        <v>8.753576718831927E-3</v>
      </c>
      <c r="AY67" s="53">
        <f t="shared" ca="1" si="36"/>
        <v>0.19040466596022929</v>
      </c>
      <c r="AZ67" s="53">
        <f t="shared" ca="1" si="14"/>
        <v>1.3657325155800797</v>
      </c>
      <c r="BA67" s="53">
        <f t="shared" ca="1" si="14"/>
        <v>3.7075758009288942</v>
      </c>
      <c r="BC67" s="36">
        <f t="shared" si="15"/>
        <v>78</v>
      </c>
      <c r="BE67" s="177" t="str">
        <f t="shared" si="37"/>
        <v>Ambient</v>
      </c>
      <c r="BF67" s="185">
        <f t="shared" si="38"/>
        <v>0.23687301629538499</v>
      </c>
      <c r="BG67" s="185">
        <f t="shared" si="16"/>
        <v>0.2657086991093156</v>
      </c>
      <c r="BH67" s="185">
        <f t="shared" si="17"/>
        <v>0.31408223063982177</v>
      </c>
      <c r="BI67" s="185">
        <f t="shared" si="18"/>
        <v>0.37567108370070196</v>
      </c>
      <c r="BJ67" s="185">
        <f t="shared" si="19"/>
        <v>0.44347260634654223</v>
      </c>
      <c r="BK67" s="185">
        <f t="shared" si="20"/>
        <v>0.47135408253530597</v>
      </c>
      <c r="BL67" s="185">
        <f t="shared" si="21"/>
        <v>0.55099840455446103</v>
      </c>
      <c r="BM67" s="185">
        <f t="shared" si="22"/>
        <v>0.64588451408291736</v>
      </c>
      <c r="BN67" s="185">
        <f t="shared" si="23"/>
        <v>0.75419316970490269</v>
      </c>
      <c r="BO67" s="185">
        <f t="shared" si="24"/>
        <v>0.93673833049512312</v>
      </c>
      <c r="BP67" s="185">
        <f t="shared" si="25"/>
        <v>1.1150976794051899</v>
      </c>
      <c r="BQ67" s="179"/>
      <c r="BR67" s="178" t="str">
        <f t="shared" si="39"/>
        <v>Ambient</v>
      </c>
      <c r="BS67" s="126" cm="1">
        <f t="array" aca="1" ref="BS67" ca="1">AC67/INDIRECT(ADDRESS($BC67,COLUMN(AC67)))</f>
        <v>8.753576718831927E-3</v>
      </c>
      <c r="BT67" s="126" cm="1">
        <f t="array" aca="1" ref="BT67" ca="1">AD67/INDIRECT(ADDRESS($BC67,COLUMN(AD67)))</f>
        <v>1.1123958418430502E-2</v>
      </c>
      <c r="BU67" s="126" cm="1">
        <f t="array" aca="1" ref="BU67" ca="1">AE67/INDIRECT(ADDRESS($BC67,COLUMN(AE67)))</f>
        <v>1.3756776873532772E-2</v>
      </c>
      <c r="BV67" s="126" cm="1">
        <f t="array" aca="1" ref="BV67" ca="1">AF67/INDIRECT(ADDRESS($BC67,COLUMN(AF67)))</f>
        <v>7.6116521148058124E-3</v>
      </c>
      <c r="BW67" s="126" cm="1">
        <f t="array" aca="1" ref="BW67" ca="1">AG67/INDIRECT(ADDRESS($BC67,COLUMN(AG67)))</f>
        <v>7.8017774754679109E-3</v>
      </c>
      <c r="BX67" s="126" cm="1">
        <f t="array" aca="1" ref="BX67" ca="1">AH67/INDIRECT(ADDRESS($BC67,COLUMN(AH67)))</f>
        <v>8.0340924215883819E-3</v>
      </c>
      <c r="BY67" s="126" cm="1">
        <f t="array" aca="1" ref="BY67" ca="1">AI67/INDIRECT(ADDRESS($BC67,COLUMN(AI67)))</f>
        <v>1.1402191109711066E-2</v>
      </c>
      <c r="BZ67" s="126" cm="1">
        <f t="array" aca="1" ref="BZ67" ca="1">AJ67/INDIRECT(ADDRESS($BC67,COLUMN(AJ67)))</f>
        <v>1.557492986497213E-2</v>
      </c>
      <c r="CA67" s="126" cm="1">
        <f t="array" aca="1" ref="CA67" ca="1">AK67/INDIRECT(ADDRESS($BC67,COLUMN(AK67)))</f>
        <v>2.1409307288153212E-2</v>
      </c>
      <c r="CB67" s="126" cm="1">
        <f t="array" aca="1" ref="CB67" ca="1">AL67/INDIRECT(ADDRESS($BC67,COLUMN(AL67)))</f>
        <v>2.5786285444658323E-2</v>
      </c>
      <c r="CC67" s="126" cm="1">
        <f t="array" aca="1" ref="CC67" ca="1">AM67/INDIRECT(ADDRESS($BC67,COLUMN(AM67)))</f>
        <v>3.2253566719948452E-2</v>
      </c>
      <c r="CE67" s="178" t="str">
        <f t="shared" si="40"/>
        <v>Ambient</v>
      </c>
      <c r="CF67" s="194" t="str">
        <f t="shared" ca="1" si="41"/>
        <v>0.24
(0.9%)</v>
      </c>
      <c r="CG67" s="194" t="str">
        <f t="shared" ca="1" si="26"/>
        <v>0.27
(1.1%)</v>
      </c>
      <c r="CH67" s="194" t="str">
        <f t="shared" ca="1" si="27"/>
        <v>0.31
(1.4%)</v>
      </c>
      <c r="CI67" s="194" t="str">
        <f t="shared" ca="1" si="28"/>
        <v>0.38
(0.8%)</v>
      </c>
      <c r="CJ67" s="194" t="str">
        <f t="shared" ca="1" si="29"/>
        <v>0.44
(0.8%)</v>
      </c>
      <c r="CK67" s="194" t="str">
        <f t="shared" ca="1" si="30"/>
        <v>0.47
(0.8%)</v>
      </c>
      <c r="CL67" s="194" t="str">
        <f t="shared" ca="1" si="31"/>
        <v>0.55
(1.1%)</v>
      </c>
      <c r="CM67" s="194" t="str">
        <f t="shared" ca="1" si="32"/>
        <v>0.65
(1.6%)</v>
      </c>
      <c r="CN67" s="194" t="str">
        <f t="shared" ca="1" si="33"/>
        <v>0.75
(2.1%)</v>
      </c>
      <c r="CO67" s="194" t="str">
        <f t="shared" ca="1" si="34"/>
        <v>0.94
(2.6%)</v>
      </c>
      <c r="CP67" s="194" t="str">
        <f t="shared" ca="1" si="35"/>
        <v>1.12
(3.2%)</v>
      </c>
    </row>
    <row r="68" spans="2:94">
      <c r="C68" s="36" t="str">
        <v>Biodiesel</v>
      </c>
      <c r="D68" s="7" t="s">
        <v>12</v>
      </c>
      <c r="F68" s="63">
        <v>0</v>
      </c>
      <c r="G68" s="63">
        <v>0</v>
      </c>
      <c r="H68" s="63">
        <v>0</v>
      </c>
      <c r="I68" s="63">
        <v>0</v>
      </c>
      <c r="J68" s="63">
        <v>0</v>
      </c>
      <c r="K68" s="63">
        <v>0</v>
      </c>
      <c r="L68" s="63">
        <v>0</v>
      </c>
      <c r="M68" s="63">
        <v>0</v>
      </c>
      <c r="N68" s="63">
        <v>0</v>
      </c>
      <c r="O68" s="63">
        <v>0</v>
      </c>
      <c r="P68" s="63">
        <v>0</v>
      </c>
      <c r="Q68" s="63">
        <v>0</v>
      </c>
      <c r="R68" s="63">
        <v>0</v>
      </c>
      <c r="S68" s="63">
        <v>0</v>
      </c>
      <c r="T68" s="63">
        <v>0</v>
      </c>
      <c r="U68" s="63">
        <v>13.542097250448</v>
      </c>
      <c r="V68" s="63">
        <v>25.450734446907834</v>
      </c>
      <c r="W68" s="63">
        <v>167.68169986941601</v>
      </c>
      <c r="X68" s="63">
        <v>278.52843505581751</v>
      </c>
      <c r="Y68" s="63">
        <v>329.7016591302322</v>
      </c>
      <c r="Z68" s="63">
        <v>296.82229888686004</v>
      </c>
      <c r="AA68" s="63">
        <v>278.69004707226145</v>
      </c>
      <c r="AB68" s="63">
        <v>284.75371405063373</v>
      </c>
      <c r="AC68" s="63">
        <v>253.73899969814207</v>
      </c>
      <c r="AD68" s="63">
        <v>262.65658998686501</v>
      </c>
      <c r="AE68" s="63">
        <v>282.57917092791934</v>
      </c>
      <c r="AF68" s="63">
        <v>283.87108773658275</v>
      </c>
      <c r="AG68" s="63">
        <v>328.19769052171876</v>
      </c>
      <c r="AH68" s="63">
        <v>361.27976269336904</v>
      </c>
      <c r="AI68" s="63">
        <v>481.95571292367839</v>
      </c>
      <c r="AJ68" s="63">
        <v>630.37046695209619</v>
      </c>
      <c r="AK68" s="63">
        <v>900.62323408812472</v>
      </c>
      <c r="AL68" s="63">
        <v>1155.7848428096208</v>
      </c>
      <c r="AM68" s="63">
        <v>1055.3772284006716</v>
      </c>
      <c r="AP68" s="49" t="str">
        <f t="shared" si="13"/>
        <v>Biodiesel</v>
      </c>
      <c r="AQ68" s="70" cm="1">
        <f t="array" aca="1" ref="AQ68" ca="1">INDIRECT(ADDRESS(ROW(AP68),AQ$9))/1000</f>
        <v>1.0553772284006715</v>
      </c>
      <c r="AR68" s="71" cm="1">
        <f t="array" aca="1" ref="AR68" ca="1">INDIRECT(ADDRESS(ROW(AQ68),AR$9))/1000</f>
        <v>1.1557848428096209</v>
      </c>
      <c r="AS68" s="71" cm="1">
        <f t="array" aca="1" ref="AS68" ca="1">INDIRECT(ADDRESS(ROW(AR68),AS$9))/1000</f>
        <v>0.36127976269336903</v>
      </c>
      <c r="AT68" s="73" cm="1">
        <f t="array" aca="1" ref="AT68" ca="1">INDIRECT(ADDRESS(ROW(AS68),AT$9))/1000</f>
        <v>0.25373899969814206</v>
      </c>
      <c r="AU68" s="77" cm="1">
        <f t="array" aca="1" ref="AU68" ca="1">AQ68/INDIRECT(ADDRESS($BC68,COLUMN(AQ68)))</f>
        <v>3.0526186610927767E-2</v>
      </c>
      <c r="AV68" s="78" cm="1">
        <f t="array" aca="1" ref="AV68" ca="1">AR68/INDIRECT(ADDRESS($BC68,COLUMN(AR68)))</f>
        <v>3.1816140003095135E-2</v>
      </c>
      <c r="AW68" s="78" cm="1">
        <f t="array" aca="1" ref="AW68" ca="1">AS68/INDIRECT(ADDRESS($BC68,COLUMN(AS68)))</f>
        <v>6.1579078469329567E-3</v>
      </c>
      <c r="AX68" s="80" cm="1">
        <f t="array" aca="1" ref="AX68" ca="1">AT68/INDIRECT(ADDRESS($BC68,COLUMN(AT68)))</f>
        <v>9.3768544647043119E-3</v>
      </c>
      <c r="AY68" s="53">
        <f t="shared" ca="1" si="36"/>
        <v>-8.6873967100023999E-2</v>
      </c>
      <c r="AZ68" s="53">
        <f t="shared" ca="1" si="14"/>
        <v>1.9212187821779756</v>
      </c>
      <c r="BA68" s="53">
        <f t="shared" ca="1" si="14"/>
        <v>3.1593023920492707</v>
      </c>
      <c r="BC68" s="36">
        <f t="shared" si="15"/>
        <v>78</v>
      </c>
      <c r="BE68" s="177" t="str">
        <f t="shared" si="37"/>
        <v>Biodiesel</v>
      </c>
      <c r="BF68" s="185">
        <f t="shared" si="38"/>
        <v>0.25373899969814206</v>
      </c>
      <c r="BG68" s="185">
        <f t="shared" si="16"/>
        <v>0.26265658998686503</v>
      </c>
      <c r="BH68" s="185">
        <f t="shared" si="17"/>
        <v>0.28257917092791934</v>
      </c>
      <c r="BI68" s="185">
        <f t="shared" si="18"/>
        <v>0.28387108773658276</v>
      </c>
      <c r="BJ68" s="185">
        <f t="shared" si="19"/>
        <v>0.32819769052171877</v>
      </c>
      <c r="BK68" s="185">
        <f t="shared" si="20"/>
        <v>0.36127976269336903</v>
      </c>
      <c r="BL68" s="185">
        <f t="shared" si="21"/>
        <v>0.48195571292367839</v>
      </c>
      <c r="BM68" s="185">
        <f t="shared" si="22"/>
        <v>0.6303704669520962</v>
      </c>
      <c r="BN68" s="185">
        <f t="shared" si="23"/>
        <v>0.90062323408812472</v>
      </c>
      <c r="BO68" s="185">
        <f t="shared" si="24"/>
        <v>1.1557848428096209</v>
      </c>
      <c r="BP68" s="185">
        <f t="shared" si="25"/>
        <v>1.0553772284006715</v>
      </c>
      <c r="BQ68" s="179"/>
      <c r="BR68" s="178" t="str">
        <f t="shared" si="39"/>
        <v>Biodiesel</v>
      </c>
      <c r="BS68" s="126" cm="1">
        <f t="array" aca="1" ref="BS68" ca="1">AC68/INDIRECT(ADDRESS($BC68,COLUMN(AC68)))</f>
        <v>9.3768544647043119E-3</v>
      </c>
      <c r="BT68" s="126" cm="1">
        <f t="array" aca="1" ref="BT68" ca="1">AD68/INDIRECT(ADDRESS($BC68,COLUMN(AD68)))</f>
        <v>1.0996181137970878E-2</v>
      </c>
      <c r="BU68" s="126" cm="1">
        <f t="array" aca="1" ref="BU68" ca="1">AE68/INDIRECT(ADDRESS($BC68,COLUMN(AE68)))</f>
        <v>1.2376945348497512E-2</v>
      </c>
      <c r="BV68" s="126" cm="1">
        <f t="array" aca="1" ref="BV68" ca="1">AF68/INDIRECT(ADDRESS($BC68,COLUMN(AF68)))</f>
        <v>5.7516483409296507E-3</v>
      </c>
      <c r="BW68" s="126" cm="1">
        <f t="array" aca="1" ref="BW68" ca="1">AG68/INDIRECT(ADDRESS($BC68,COLUMN(AG68)))</f>
        <v>5.7738072493525461E-3</v>
      </c>
      <c r="BX68" s="126" cm="1">
        <f t="array" aca="1" ref="BX68" ca="1">AH68/INDIRECT(ADDRESS($BC68,COLUMN(AH68)))</f>
        <v>6.1579078469329567E-3</v>
      </c>
      <c r="BY68" s="126" cm="1">
        <f t="array" aca="1" ref="BY68" ca="1">AI68/INDIRECT(ADDRESS($BC68,COLUMN(AI68)))</f>
        <v>9.973442935132238E-3</v>
      </c>
      <c r="BZ68" s="126" cm="1">
        <f t="array" aca="1" ref="BZ68" ca="1">AJ68/INDIRECT(ADDRESS($BC68,COLUMN(AJ68)))</f>
        <v>1.5200822434439445E-2</v>
      </c>
      <c r="CA68" s="126" cm="1">
        <f t="array" aca="1" ref="CA68" ca="1">AK68/INDIRECT(ADDRESS($BC68,COLUMN(AK68)))</f>
        <v>2.5566022531054566E-2</v>
      </c>
      <c r="CB68" s="126" cm="1">
        <f t="array" aca="1" ref="CB68" ca="1">AL68/INDIRECT(ADDRESS($BC68,COLUMN(AL68)))</f>
        <v>3.1816140003095128E-2</v>
      </c>
      <c r="CC68" s="126" cm="1">
        <f t="array" aca="1" ref="CC68" ca="1">AM68/INDIRECT(ADDRESS($BC68,COLUMN(AM68)))</f>
        <v>3.0526186610927774E-2</v>
      </c>
      <c r="CE68" s="178" t="str">
        <f t="shared" si="40"/>
        <v>Biodiesel</v>
      </c>
      <c r="CF68" s="194" t="str">
        <f t="shared" ca="1" si="41"/>
        <v>0.25
(0.9%)</v>
      </c>
      <c r="CG68" s="194" t="str">
        <f t="shared" ca="1" si="26"/>
        <v>0.26
(1.1%)</v>
      </c>
      <c r="CH68" s="194" t="str">
        <f t="shared" ca="1" si="27"/>
        <v>0.28
(1.2%)</v>
      </c>
      <c r="CI68" s="194" t="str">
        <f t="shared" ca="1" si="28"/>
        <v>0.28
(0.6%)</v>
      </c>
      <c r="CJ68" s="194" t="str">
        <f t="shared" ca="1" si="29"/>
        <v>0.33
(0.6%)</v>
      </c>
      <c r="CK68" s="194" t="str">
        <f t="shared" ca="1" si="30"/>
        <v>0.36
(0.6%)</v>
      </c>
      <c r="CL68" s="194" t="str">
        <f t="shared" ca="1" si="31"/>
        <v>0.48
(1.0%)</v>
      </c>
      <c r="CM68" s="194" t="str">
        <f t="shared" ca="1" si="32"/>
        <v>0.63
(1.5%)</v>
      </c>
      <c r="CN68" s="194" t="str">
        <f t="shared" ca="1" si="33"/>
        <v>0.90
(2.6%)</v>
      </c>
      <c r="CO68" s="194" t="str">
        <f t="shared" ca="1" si="34"/>
        <v>1.16
(3.2%)</v>
      </c>
      <c r="CP68" s="194" t="str">
        <f t="shared" ca="1" si="35"/>
        <v>1.06
(3.1%)</v>
      </c>
    </row>
    <row r="69" spans="2:94">
      <c r="C69" s="36" t="str">
        <v>Hydro</v>
      </c>
      <c r="D69" s="7" t="s">
        <v>12</v>
      </c>
      <c r="F69" s="63">
        <v>697.12545999999998</v>
      </c>
      <c r="G69" s="63">
        <v>746.13427999999999</v>
      </c>
      <c r="H69" s="63">
        <v>817.14706000000001</v>
      </c>
      <c r="I69" s="63">
        <v>765.1377</v>
      </c>
      <c r="J69" s="63">
        <v>920.16559999999993</v>
      </c>
      <c r="K69" s="63">
        <v>713.12833999999998</v>
      </c>
      <c r="L69" s="63">
        <v>722.12995999999998</v>
      </c>
      <c r="M69" s="63">
        <v>678.12203999999997</v>
      </c>
      <c r="N69" s="63">
        <v>916.16488000000004</v>
      </c>
      <c r="O69" s="63">
        <v>847.15246000000002</v>
      </c>
      <c r="P69" s="63">
        <v>847.15246000000002</v>
      </c>
      <c r="Q69" s="63">
        <v>596.10727999999995</v>
      </c>
      <c r="R69" s="63">
        <v>912.16415999999992</v>
      </c>
      <c r="S69" s="63">
        <v>598.10764000000006</v>
      </c>
      <c r="T69" s="63">
        <v>630.11339999999996</v>
      </c>
      <c r="U69" s="63">
        <v>631.37362680000001</v>
      </c>
      <c r="V69" s="63">
        <v>724.40334699707728</v>
      </c>
      <c r="W69" s="63">
        <v>666.69554216534152</v>
      </c>
      <c r="X69" s="63">
        <v>968.49747371599813</v>
      </c>
      <c r="Y69" s="63">
        <v>901.89668964174155</v>
      </c>
      <c r="Z69" s="63">
        <v>599.33899960684028</v>
      </c>
      <c r="AA69" s="63">
        <v>706.81422827843039</v>
      </c>
      <c r="AB69" s="63">
        <v>802.49312720839976</v>
      </c>
      <c r="AC69" s="63">
        <v>599.60526691132964</v>
      </c>
      <c r="AD69" s="63">
        <v>708.78142310577368</v>
      </c>
      <c r="AE69" s="63">
        <v>806.63535424348197</v>
      </c>
      <c r="AF69" s="63">
        <v>681.14807105156365</v>
      </c>
      <c r="AG69" s="63">
        <v>691.72739132650452</v>
      </c>
      <c r="AH69" s="63">
        <v>694.21457553009122</v>
      </c>
      <c r="AI69" s="63">
        <v>886.74349944858182</v>
      </c>
      <c r="AJ69" s="63">
        <v>932.82330731128013</v>
      </c>
      <c r="AK69" s="63">
        <v>749.55483257568676</v>
      </c>
      <c r="AL69" s="63">
        <v>701.32793120015413</v>
      </c>
      <c r="AM69" s="63">
        <v>942.92117865201772</v>
      </c>
      <c r="AP69" s="49" t="str">
        <f t="shared" si="13"/>
        <v>Hydro</v>
      </c>
      <c r="AQ69" s="70" cm="1">
        <f t="array" aca="1" ref="AQ69" ca="1">INDIRECT(ADDRESS(ROW(AP69),AQ$9))/1000</f>
        <v>0.94292117865201774</v>
      </c>
      <c r="AR69" s="71" cm="1">
        <f t="array" aca="1" ref="AR69" ca="1">INDIRECT(ADDRESS(ROW(AQ69),AR$9))/1000</f>
        <v>0.70132793120015413</v>
      </c>
      <c r="AS69" s="71" cm="1">
        <f t="array" aca="1" ref="AS69" ca="1">INDIRECT(ADDRESS(ROW(AR69),AS$9))/1000</f>
        <v>0.69421457553009125</v>
      </c>
      <c r="AT69" s="73" cm="1">
        <f t="array" aca="1" ref="AT69" ca="1">INDIRECT(ADDRESS(ROW(AS69),AT$9))/1000</f>
        <v>0.59960526691132965</v>
      </c>
      <c r="AU69" s="77" cm="1">
        <f t="array" aca="1" ref="AU69" ca="1">AQ69/INDIRECT(ADDRESS($BC69,COLUMN(AQ69)))</f>
        <v>2.7273459275359461E-2</v>
      </c>
      <c r="AV69" s="78" cm="1">
        <f t="array" aca="1" ref="AV69" ca="1">AR69/INDIRECT(ADDRESS($BC69,COLUMN(AR69)))</f>
        <v>1.9305970125808813E-2</v>
      </c>
      <c r="AW69" s="78" cm="1">
        <f t="array" aca="1" ref="AW69" ca="1">AS69/INDIRECT(ADDRESS($BC69,COLUMN(AS69)))</f>
        <v>1.1832684317112575E-2</v>
      </c>
      <c r="AX69" s="80" cm="1">
        <f t="array" aca="1" ref="AX69" ca="1">AT69/INDIRECT(ADDRESS($BC69,COLUMN(AT69)))</f>
        <v>2.2158246587187482E-2</v>
      </c>
      <c r="AY69" s="53">
        <f t="shared" ca="1" si="36"/>
        <v>0.34447971726783339</v>
      </c>
      <c r="AZ69" s="53">
        <f t="shared" ca="1" si="14"/>
        <v>0.35825609528871971</v>
      </c>
      <c r="BA69" s="53">
        <f t="shared" ca="1" si="14"/>
        <v>0.57256987335879772</v>
      </c>
      <c r="BC69" s="36">
        <f t="shared" si="15"/>
        <v>78</v>
      </c>
      <c r="BE69" s="177" t="str">
        <f t="shared" si="37"/>
        <v>Hydro</v>
      </c>
      <c r="BF69" s="185">
        <f t="shared" si="38"/>
        <v>0.59960526691132965</v>
      </c>
      <c r="BG69" s="185">
        <f t="shared" si="16"/>
        <v>0.70878142310577363</v>
      </c>
      <c r="BH69" s="185">
        <f t="shared" si="17"/>
        <v>0.80663535424348198</v>
      </c>
      <c r="BI69" s="185">
        <f t="shared" si="18"/>
        <v>0.68114807105156361</v>
      </c>
      <c r="BJ69" s="185">
        <f t="shared" si="19"/>
        <v>0.69172739132650451</v>
      </c>
      <c r="BK69" s="185">
        <f t="shared" si="20"/>
        <v>0.69421457553009125</v>
      </c>
      <c r="BL69" s="185">
        <f t="shared" si="21"/>
        <v>0.88674349944858177</v>
      </c>
      <c r="BM69" s="185">
        <f t="shared" si="22"/>
        <v>0.93282330731128016</v>
      </c>
      <c r="BN69" s="185">
        <f t="shared" si="23"/>
        <v>0.74955483257568678</v>
      </c>
      <c r="BO69" s="185">
        <f t="shared" si="24"/>
        <v>0.70132793120015413</v>
      </c>
      <c r="BP69" s="185">
        <f t="shared" si="25"/>
        <v>0.94292117865201774</v>
      </c>
      <c r="BQ69" s="179"/>
      <c r="BR69" s="178" t="str">
        <f t="shared" si="39"/>
        <v>Hydro</v>
      </c>
      <c r="BS69" s="126" cm="1">
        <f t="array" aca="1" ref="BS69" ca="1">AC69/INDIRECT(ADDRESS($BC69,COLUMN(AC69)))</f>
        <v>2.2158246587187482E-2</v>
      </c>
      <c r="BT69" s="126" cm="1">
        <f t="array" aca="1" ref="BT69" ca="1">AD69/INDIRECT(ADDRESS($BC69,COLUMN(AD69)))</f>
        <v>2.9673304279514263E-2</v>
      </c>
      <c r="BU69" s="126" cm="1">
        <f t="array" aca="1" ref="BU69" ca="1">AE69/INDIRECT(ADDRESS($BC69,COLUMN(AE69)))</f>
        <v>3.5330564750592174E-2</v>
      </c>
      <c r="BV69" s="126" cm="1">
        <f t="array" aca="1" ref="BV69" ca="1">AF69/INDIRECT(ADDRESS($BC69,COLUMN(AF69)))</f>
        <v>1.3801067956686723E-2</v>
      </c>
      <c r="BW69" s="126" cm="1">
        <f t="array" aca="1" ref="BW69" ca="1">AG69/INDIRECT(ADDRESS($BC69,COLUMN(AG69)))</f>
        <v>1.2169191746193587E-2</v>
      </c>
      <c r="BX69" s="126" cm="1">
        <f t="array" aca="1" ref="BX69" ca="1">AH69/INDIRECT(ADDRESS($BC69,COLUMN(AH69)))</f>
        <v>1.1832684317112575E-2</v>
      </c>
      <c r="BY69" s="126" cm="1">
        <f t="array" aca="1" ref="BY69" ca="1">AI69/INDIRECT(ADDRESS($BC69,COLUMN(AI69)))</f>
        <v>1.834999659242632E-2</v>
      </c>
      <c r="BZ69" s="126" cm="1">
        <f t="array" aca="1" ref="BZ69" ca="1">AJ69/INDIRECT(ADDRESS($BC69,COLUMN(AJ69)))</f>
        <v>2.2494203330472438E-2</v>
      </c>
      <c r="CA69" s="126" cm="1">
        <f t="array" aca="1" ref="CA69" ca="1">AK69/INDIRECT(ADDRESS($BC69,COLUMN(AK69)))</f>
        <v>2.1277638653519074E-2</v>
      </c>
      <c r="CB69" s="126" cm="1">
        <f t="array" aca="1" ref="CB69" ca="1">AL69/INDIRECT(ADDRESS($BC69,COLUMN(AL69)))</f>
        <v>1.930597012580881E-2</v>
      </c>
      <c r="CC69" s="126" cm="1">
        <f t="array" aca="1" ref="CC69" ca="1">AM69/INDIRECT(ADDRESS($BC69,COLUMN(AM69)))</f>
        <v>2.7273459275359461E-2</v>
      </c>
      <c r="CE69" s="178" t="str">
        <f t="shared" si="40"/>
        <v>Hydro</v>
      </c>
      <c r="CF69" s="194" t="str">
        <f t="shared" ca="1" si="41"/>
        <v>0.60
(2.2%)</v>
      </c>
      <c r="CG69" s="194" t="str">
        <f t="shared" ca="1" si="26"/>
        <v>0.71
(3.0%)</v>
      </c>
      <c r="CH69" s="194" t="str">
        <f t="shared" ca="1" si="27"/>
        <v>0.81
(3.5%)</v>
      </c>
      <c r="CI69" s="194" t="str">
        <f t="shared" ca="1" si="28"/>
        <v>0.68
(1.4%)</v>
      </c>
      <c r="CJ69" s="194" t="str">
        <f t="shared" ca="1" si="29"/>
        <v>0.69
(1.2%)</v>
      </c>
      <c r="CK69" s="194" t="str">
        <f t="shared" ca="1" si="30"/>
        <v>0.69
(1.2%)</v>
      </c>
      <c r="CL69" s="194" t="str">
        <f t="shared" ca="1" si="31"/>
        <v>0.89
(1.8%)</v>
      </c>
      <c r="CM69" s="194" t="str">
        <f t="shared" ca="1" si="32"/>
        <v>0.93
(2.2%)</v>
      </c>
      <c r="CN69" s="194" t="str">
        <f t="shared" ca="1" si="33"/>
        <v>0.75
(2.1%)</v>
      </c>
      <c r="CO69" s="194" t="str">
        <f t="shared" ca="1" si="34"/>
        <v>0.70
(1.9%)</v>
      </c>
      <c r="CP69" s="194" t="str">
        <f t="shared" ca="1" si="35"/>
        <v>0.94
(2.7%)</v>
      </c>
    </row>
    <row r="70" spans="2:94">
      <c r="C70" s="36" t="str">
        <v>Solar PV</v>
      </c>
      <c r="D70" s="7" t="s">
        <v>12</v>
      </c>
      <c r="F70" s="63">
        <v>0</v>
      </c>
      <c r="G70" s="63">
        <v>0</v>
      </c>
      <c r="H70" s="63">
        <v>0</v>
      </c>
      <c r="I70" s="63">
        <v>0</v>
      </c>
      <c r="J70" s="63">
        <v>0</v>
      </c>
      <c r="K70" s="63">
        <v>0</v>
      </c>
      <c r="L70" s="63">
        <v>0</v>
      </c>
      <c r="M70" s="63">
        <v>0</v>
      </c>
      <c r="N70" s="63">
        <v>0</v>
      </c>
      <c r="O70" s="63">
        <v>0</v>
      </c>
      <c r="P70" s="63">
        <v>0</v>
      </c>
      <c r="Q70" s="63">
        <v>0</v>
      </c>
      <c r="R70" s="63">
        <v>0</v>
      </c>
      <c r="S70" s="63">
        <v>0</v>
      </c>
      <c r="T70" s="63">
        <v>0</v>
      </c>
      <c r="U70" s="63">
        <v>0</v>
      </c>
      <c r="V70" s="63">
        <v>0</v>
      </c>
      <c r="W70" s="63">
        <v>0</v>
      </c>
      <c r="X70" s="63">
        <v>0</v>
      </c>
      <c r="Y70" s="63">
        <v>0.42423589431820807</v>
      </c>
      <c r="Z70" s="63">
        <v>0.47610654135436803</v>
      </c>
      <c r="AA70" s="63">
        <v>0.5420809170048001</v>
      </c>
      <c r="AB70" s="63">
        <v>0.64592877105446411</v>
      </c>
      <c r="AC70" s="63">
        <v>0.69946312870464011</v>
      </c>
      <c r="AD70" s="63">
        <v>1.9486449488838733</v>
      </c>
      <c r="AE70" s="63">
        <v>3.141980539416612</v>
      </c>
      <c r="AF70" s="63">
        <v>5.0065347814863541</v>
      </c>
      <c r="AG70" s="63">
        <v>9.8714342680132496</v>
      </c>
      <c r="AH70" s="63">
        <v>18.526464770495608</v>
      </c>
      <c r="AI70" s="63">
        <v>34.25402514566278</v>
      </c>
      <c r="AJ70" s="63">
        <v>55.51994080136987</v>
      </c>
      <c r="AK70" s="63">
        <v>85.057555533619038</v>
      </c>
      <c r="AL70" s="63">
        <v>148.69112890469285</v>
      </c>
      <c r="AM70" s="63">
        <v>646.59804182184268</v>
      </c>
      <c r="AP70" s="49" t="str">
        <f t="shared" si="13"/>
        <v>Solar PV</v>
      </c>
      <c r="AQ70" s="70" cm="1">
        <f t="array" aca="1" ref="AQ70" ca="1">INDIRECT(ADDRESS(ROW(AP70),AQ$9))/1000</f>
        <v>0.64659804182184266</v>
      </c>
      <c r="AR70" s="71" cm="1">
        <f t="array" aca="1" ref="AR70" ca="1">INDIRECT(ADDRESS(ROW(AQ70),AR$9))/1000</f>
        <v>0.14869112890469285</v>
      </c>
      <c r="AS70" s="71" cm="1">
        <f t="array" aca="1" ref="AS70" ca="1">INDIRECT(ADDRESS(ROW(AR70),AS$9))/1000</f>
        <v>1.8526464770495608E-2</v>
      </c>
      <c r="AT70" s="73" cm="1">
        <f t="array" aca="1" ref="AT70" ca="1">INDIRECT(ADDRESS(ROW(AS70),AT$9))/1000</f>
        <v>6.9946312870464015E-4</v>
      </c>
      <c r="AU70" s="77" cm="1">
        <f t="array" aca="1" ref="AU70" ca="1">AQ70/INDIRECT(ADDRESS($BC70,COLUMN(AQ70)))</f>
        <v>1.8702480928857502E-2</v>
      </c>
      <c r="AV70" s="78" cm="1">
        <f t="array" aca="1" ref="AV70" ca="1">AR70/INDIRECT(ADDRESS($BC70,COLUMN(AR70)))</f>
        <v>4.0931301391267851E-3</v>
      </c>
      <c r="AW70" s="78" cm="1">
        <f t="array" aca="1" ref="AW70" ca="1">AS70/INDIRECT(ADDRESS($BC70,COLUMN(AS70)))</f>
        <v>3.1577817128658063E-4</v>
      </c>
      <c r="AX70" s="80" cm="1">
        <f t="array" aca="1" ref="AX70" ca="1">AT70/INDIRECT(ADDRESS($BC70,COLUMN(AT70)))</f>
        <v>2.5848466215649606E-5</v>
      </c>
      <c r="AY70" s="53">
        <f t="shared" ca="1" si="36"/>
        <v>3.3485986459642474</v>
      </c>
      <c r="AZ70" s="53">
        <f t="shared" ca="1" si="14"/>
        <v>33.90131818627291</v>
      </c>
      <c r="BA70" s="53">
        <f t="shared" ca="1" si="14"/>
        <v>923.42048091841502</v>
      </c>
      <c r="BC70" s="36">
        <f t="shared" si="15"/>
        <v>78</v>
      </c>
      <c r="BE70" s="177" t="str">
        <f t="shared" si="37"/>
        <v>Solar PV</v>
      </c>
      <c r="BF70" s="185">
        <f t="shared" si="38"/>
        <v>6.9946312870464015E-4</v>
      </c>
      <c r="BG70" s="185">
        <f t="shared" si="16"/>
        <v>1.9486449488838732E-3</v>
      </c>
      <c r="BH70" s="185">
        <f t="shared" si="17"/>
        <v>3.141980539416612E-3</v>
      </c>
      <c r="BI70" s="185">
        <f t="shared" si="18"/>
        <v>5.0065347814863539E-3</v>
      </c>
      <c r="BJ70" s="185">
        <f t="shared" si="19"/>
        <v>9.8714342680132489E-3</v>
      </c>
      <c r="BK70" s="185">
        <f t="shared" si="20"/>
        <v>1.8526464770495608E-2</v>
      </c>
      <c r="BL70" s="185">
        <f t="shared" si="21"/>
        <v>3.4254025145662781E-2</v>
      </c>
      <c r="BM70" s="185">
        <f t="shared" si="22"/>
        <v>5.551994080136987E-2</v>
      </c>
      <c r="BN70" s="185">
        <f t="shared" si="23"/>
        <v>8.5057555533619031E-2</v>
      </c>
      <c r="BO70" s="185">
        <f t="shared" si="24"/>
        <v>0.14869112890469285</v>
      </c>
      <c r="BP70" s="185">
        <f t="shared" si="25"/>
        <v>0.64659804182184266</v>
      </c>
      <c r="BQ70" s="179"/>
      <c r="BR70" s="178" t="str">
        <f t="shared" si="39"/>
        <v>Solar PV</v>
      </c>
      <c r="BS70" s="126" cm="1">
        <f t="array" aca="1" ref="BS70" ca="1">AC70/INDIRECT(ADDRESS($BC70,COLUMN(AC70)))</f>
        <v>2.584846621564961E-5</v>
      </c>
      <c r="BT70" s="126" cm="1">
        <f t="array" aca="1" ref="BT70" ca="1">AD70/INDIRECT(ADDRESS($BC70,COLUMN(AD70)))</f>
        <v>8.1580488167422841E-5</v>
      </c>
      <c r="BU70" s="126" cm="1">
        <f t="array" aca="1" ref="BU70" ca="1">AE70/INDIRECT(ADDRESS($BC70,COLUMN(AE70)))</f>
        <v>1.3761849924997401E-4</v>
      </c>
      <c r="BV70" s="126" cm="1">
        <f t="array" aca="1" ref="BV70" ca="1">AF70/INDIRECT(ADDRESS($BC70,COLUMN(AF70)))</f>
        <v>1.0143980388895249E-4</v>
      </c>
      <c r="BW70" s="126" cm="1">
        <f t="array" aca="1" ref="BW70" ca="1">AG70/INDIRECT(ADDRESS($BC70,COLUMN(AG70)))</f>
        <v>1.7366288790015208E-4</v>
      </c>
      <c r="BX70" s="126" cm="1">
        <f t="array" aca="1" ref="BX70" ca="1">AH70/INDIRECT(ADDRESS($BC70,COLUMN(AH70)))</f>
        <v>3.1577817128658063E-4</v>
      </c>
      <c r="BY70" s="126" cm="1">
        <f t="array" aca="1" ref="BY70" ca="1">AI70/INDIRECT(ADDRESS($BC70,COLUMN(AI70)))</f>
        <v>7.0884223576565938E-4</v>
      </c>
      <c r="BZ70" s="126" cm="1">
        <f t="array" aca="1" ref="BZ70" ca="1">AJ70/INDIRECT(ADDRESS($BC70,COLUMN(AJ70)))</f>
        <v>1.3388139291689682E-3</v>
      </c>
      <c r="CA70" s="126" cm="1">
        <f t="array" aca="1" ref="CA70" ca="1">AK70/INDIRECT(ADDRESS($BC70,COLUMN(AK70)))</f>
        <v>2.4145317363599675E-3</v>
      </c>
      <c r="CB70" s="126" cm="1">
        <f t="array" aca="1" ref="CB70" ca="1">AL70/INDIRECT(ADDRESS($BC70,COLUMN(AL70)))</f>
        <v>4.0931301391267851E-3</v>
      </c>
      <c r="CC70" s="126" cm="1">
        <f t="array" aca="1" ref="CC70" ca="1">AM70/INDIRECT(ADDRESS($BC70,COLUMN(AM70)))</f>
        <v>1.8702480928857505E-2</v>
      </c>
      <c r="CE70" s="178" t="str">
        <f t="shared" si="40"/>
        <v>Solar PV</v>
      </c>
      <c r="CF70" s="194" t="str">
        <f t="shared" ca="1" si="41"/>
        <v>0.00
(0.0%)</v>
      </c>
      <c r="CG70" s="194" t="str">
        <f t="shared" ca="1" si="26"/>
        <v>0.00
(0.0%)</v>
      </c>
      <c r="CH70" s="194" t="str">
        <f t="shared" ca="1" si="27"/>
        <v>0.00
(0.0%)</v>
      </c>
      <c r="CI70" s="194" t="str">
        <f t="shared" ca="1" si="28"/>
        <v>0.01
(0.0%)</v>
      </c>
      <c r="CJ70" s="194" t="str">
        <f t="shared" ca="1" si="29"/>
        <v>0.01
(0.0%)</v>
      </c>
      <c r="CK70" s="194" t="str">
        <f t="shared" ca="1" si="30"/>
        <v>0.02
(0.0%)</v>
      </c>
      <c r="CL70" s="194" t="str">
        <f t="shared" ca="1" si="31"/>
        <v>0.03
(0.1%)</v>
      </c>
      <c r="CM70" s="194" t="str">
        <f t="shared" ca="1" si="32"/>
        <v>0.06
(0.1%)</v>
      </c>
      <c r="CN70" s="194" t="str">
        <f t="shared" ca="1" si="33"/>
        <v>0.09
(0.2%)</v>
      </c>
      <c r="CO70" s="194" t="str">
        <f t="shared" ca="1" si="34"/>
        <v>0.15
(0.4%)</v>
      </c>
      <c r="CP70" s="194" t="str">
        <f t="shared" ca="1" si="35"/>
        <v>0.65
(1.9%)</v>
      </c>
    </row>
    <row r="71" spans="2:94">
      <c r="C71" s="36" t="str">
        <v>Biogas</v>
      </c>
      <c r="D71" s="7" t="s">
        <v>12</v>
      </c>
      <c r="F71" s="63">
        <v>26.383817999999998</v>
      </c>
      <c r="G71" s="63">
        <v>33.049203600000006</v>
      </c>
      <c r="H71" s="63">
        <v>32.493754799999998</v>
      </c>
      <c r="I71" s="63">
        <v>42.214108799999998</v>
      </c>
      <c r="J71" s="63">
        <v>28.883337600000001</v>
      </c>
      <c r="K71" s="63">
        <v>33.049203600000006</v>
      </c>
      <c r="L71" s="63">
        <v>41.936384400000001</v>
      </c>
      <c r="M71" s="63">
        <v>48.879494399999999</v>
      </c>
      <c r="N71" s="63">
        <v>52.212187200000002</v>
      </c>
      <c r="O71" s="63">
        <v>51.656738400000002</v>
      </c>
      <c r="P71" s="63">
        <v>49.990392</v>
      </c>
      <c r="Q71" s="63">
        <v>49.990392</v>
      </c>
      <c r="R71" s="63">
        <v>52.212187200000002</v>
      </c>
      <c r="S71" s="63">
        <v>104.14665000000001</v>
      </c>
      <c r="T71" s="63">
        <v>115.25562600000001</v>
      </c>
      <c r="U71" s="63">
        <v>108.531223965</v>
      </c>
      <c r="V71" s="63">
        <v>112.02251905990325</v>
      </c>
      <c r="W71" s="63">
        <v>121.64276931627845</v>
      </c>
      <c r="X71" s="63">
        <v>120.37524876317406</v>
      </c>
      <c r="Y71" s="63">
        <v>155.17972617882737</v>
      </c>
      <c r="Z71" s="63">
        <v>165.63379264860902</v>
      </c>
      <c r="AA71" s="63">
        <v>160.56699207462333</v>
      </c>
      <c r="AB71" s="63">
        <v>150.30068013837445</v>
      </c>
      <c r="AC71" s="63">
        <v>133.0899702735594</v>
      </c>
      <c r="AD71" s="63">
        <v>153.01485258840376</v>
      </c>
      <c r="AE71" s="63">
        <v>158.2324921158453</v>
      </c>
      <c r="AF71" s="63">
        <v>185.19013570803375</v>
      </c>
      <c r="AG71" s="63">
        <v>191.42343245255242</v>
      </c>
      <c r="AH71" s="63">
        <v>195.53673186510051</v>
      </c>
      <c r="AI71" s="63">
        <v>219.34064756815761</v>
      </c>
      <c r="AJ71" s="63">
        <v>243.98289086880354</v>
      </c>
      <c r="AK71" s="63">
        <v>263.70331719912474</v>
      </c>
      <c r="AL71" s="63">
        <v>320.26656637498616</v>
      </c>
      <c r="AM71" s="63">
        <v>321.40090562564546</v>
      </c>
      <c r="AP71" s="49" t="str">
        <f t="shared" si="13"/>
        <v>Biogas</v>
      </c>
      <c r="AQ71" s="70" cm="1">
        <f t="array" aca="1" ref="AQ71" ca="1">INDIRECT(ADDRESS(ROW(AP71),AQ$9))/1000</f>
        <v>0.32140090562564544</v>
      </c>
      <c r="AR71" s="71" cm="1">
        <f t="array" aca="1" ref="AR71" ca="1">INDIRECT(ADDRESS(ROW(AQ71),AR$9))/1000</f>
        <v>0.32026656637498613</v>
      </c>
      <c r="AS71" s="71" cm="1">
        <f t="array" aca="1" ref="AS71" ca="1">INDIRECT(ADDRESS(ROW(AR71),AS$9))/1000</f>
        <v>0.19553673186510051</v>
      </c>
      <c r="AT71" s="73" cm="1">
        <f t="array" aca="1" ref="AT71" ca="1">INDIRECT(ADDRESS(ROW(AS71),AT$9))/1000</f>
        <v>0.1330899702735594</v>
      </c>
      <c r="AU71" s="77" cm="1">
        <f t="array" aca="1" ref="AU71" ca="1">AQ71/INDIRECT(ADDRESS($BC71,COLUMN(AQ71)))</f>
        <v>9.2963385584105655E-3</v>
      </c>
      <c r="AV71" s="78" cm="1">
        <f t="array" aca="1" ref="AV71" ca="1">AR71/INDIRECT(ADDRESS($BC71,COLUMN(AR71)))</f>
        <v>8.8162134825430834E-3</v>
      </c>
      <c r="AW71" s="78" cm="1">
        <f t="array" aca="1" ref="AW71" ca="1">AS71/INDIRECT(ADDRESS($BC71,COLUMN(AS71)))</f>
        <v>3.3328663818285552E-3</v>
      </c>
      <c r="AX71" s="80" cm="1">
        <f t="array" aca="1" ref="AX71" ca="1">AT71/INDIRECT(ADDRESS($BC71,COLUMN(AT71)))</f>
        <v>4.9183029942248468E-3</v>
      </c>
      <c r="AY71" s="53">
        <f t="shared" ca="1" si="36"/>
        <v>3.5418597186044161E-3</v>
      </c>
      <c r="AZ71" s="53">
        <f t="shared" ca="1" si="14"/>
        <v>0.64368557539039661</v>
      </c>
      <c r="BA71" s="53">
        <f t="shared" ca="1" si="14"/>
        <v>1.4149145496465501</v>
      </c>
      <c r="BC71" s="36">
        <f t="shared" si="15"/>
        <v>78</v>
      </c>
      <c r="BE71" s="177" t="str">
        <f t="shared" si="37"/>
        <v>Biogas</v>
      </c>
      <c r="BF71" s="185">
        <f t="shared" si="38"/>
        <v>0.1330899702735594</v>
      </c>
      <c r="BG71" s="185">
        <f t="shared" si="16"/>
        <v>0.15301485258840375</v>
      </c>
      <c r="BH71" s="185">
        <f t="shared" si="17"/>
        <v>0.15823249211584531</v>
      </c>
      <c r="BI71" s="185">
        <f t="shared" si="18"/>
        <v>0.18519013570803375</v>
      </c>
      <c r="BJ71" s="185">
        <f t="shared" si="19"/>
        <v>0.19142343245255242</v>
      </c>
      <c r="BK71" s="185">
        <f t="shared" si="20"/>
        <v>0.19553673186510051</v>
      </c>
      <c r="BL71" s="185">
        <f t="shared" si="21"/>
        <v>0.2193406475681576</v>
      </c>
      <c r="BM71" s="185">
        <f t="shared" si="22"/>
        <v>0.24398289086880354</v>
      </c>
      <c r="BN71" s="185">
        <f t="shared" si="23"/>
        <v>0.26370331719912476</v>
      </c>
      <c r="BO71" s="185">
        <f t="shared" si="24"/>
        <v>0.32026656637498613</v>
      </c>
      <c r="BP71" s="185">
        <f t="shared" si="25"/>
        <v>0.32140090562564544</v>
      </c>
      <c r="BQ71" s="179"/>
      <c r="BR71" s="178" t="str">
        <f t="shared" si="39"/>
        <v>Biogas</v>
      </c>
      <c r="BS71" s="126" cm="1">
        <f t="array" aca="1" ref="BS71" ca="1">AC71/INDIRECT(ADDRESS($BC71,COLUMN(AC71)))</f>
        <v>4.9183029942248468E-3</v>
      </c>
      <c r="BT71" s="126" cm="1">
        <f t="array" aca="1" ref="BT71" ca="1">AD71/INDIRECT(ADDRESS($BC71,COLUMN(AD71)))</f>
        <v>6.4060035042187314E-3</v>
      </c>
      <c r="BU71" s="126" cm="1">
        <f t="array" aca="1" ref="BU71" ca="1">AE71/INDIRECT(ADDRESS($BC71,COLUMN(AE71)))</f>
        <v>6.9305706462488735E-3</v>
      </c>
      <c r="BV71" s="126" cm="1">
        <f t="array" aca="1" ref="BV71" ca="1">AF71/INDIRECT(ADDRESS($BC71,COLUMN(AF71)))</f>
        <v>3.7522262139991175E-3</v>
      </c>
      <c r="BW71" s="126" cm="1">
        <f t="array" aca="1" ref="BW71" ca="1">AG71/INDIRECT(ADDRESS($BC71,COLUMN(AG71)))</f>
        <v>3.3676105405664159E-3</v>
      </c>
      <c r="BX71" s="126" cm="1">
        <f t="array" aca="1" ref="BX71" ca="1">AH71/INDIRECT(ADDRESS($BC71,COLUMN(AH71)))</f>
        <v>3.3328663818285556E-3</v>
      </c>
      <c r="BY71" s="126" cm="1">
        <f t="array" aca="1" ref="BY71" ca="1">AI71/INDIRECT(ADDRESS($BC71,COLUMN(AI71)))</f>
        <v>4.5389677375240346E-3</v>
      </c>
      <c r="BZ71" s="126" cm="1">
        <f t="array" aca="1" ref="BZ71" ca="1">AJ71/INDIRECT(ADDRESS($BC71,COLUMN(AJ71)))</f>
        <v>5.8834301344573275E-3</v>
      </c>
      <c r="CA71" s="126" cm="1">
        <f t="array" aca="1" ref="CA71" ca="1">AK71/INDIRECT(ADDRESS($BC71,COLUMN(AK71)))</f>
        <v>7.4857550792065972E-3</v>
      </c>
      <c r="CB71" s="126" cm="1">
        <f t="array" aca="1" ref="CB71" ca="1">AL71/INDIRECT(ADDRESS($BC71,COLUMN(AL71)))</f>
        <v>8.8162134825430834E-3</v>
      </c>
      <c r="CC71" s="126" cm="1">
        <f t="array" aca="1" ref="CC71" ca="1">AM71/INDIRECT(ADDRESS($BC71,COLUMN(AM71)))</f>
        <v>9.2963385584105673E-3</v>
      </c>
      <c r="CE71" s="178" t="str">
        <f t="shared" si="40"/>
        <v>Biogas</v>
      </c>
      <c r="CF71" s="194" t="str">
        <f t="shared" ca="1" si="41"/>
        <v>0.13
(0.5%)</v>
      </c>
      <c r="CG71" s="194" t="str">
        <f t="shared" ca="1" si="26"/>
        <v>0.15
(0.6%)</v>
      </c>
      <c r="CH71" s="194" t="str">
        <f t="shared" ca="1" si="27"/>
        <v>0.16
(0.7%)</v>
      </c>
      <c r="CI71" s="194" t="str">
        <f t="shared" ca="1" si="28"/>
        <v>0.19
(0.4%)</v>
      </c>
      <c r="CJ71" s="194" t="str">
        <f t="shared" ca="1" si="29"/>
        <v>0.19
(0.3%)</v>
      </c>
      <c r="CK71" s="194" t="str">
        <f t="shared" ca="1" si="30"/>
        <v>0.20
(0.3%)</v>
      </c>
      <c r="CL71" s="194" t="str">
        <f t="shared" ca="1" si="31"/>
        <v>0.22
(0.5%)</v>
      </c>
      <c r="CM71" s="194" t="str">
        <f t="shared" ca="1" si="32"/>
        <v>0.24
(0.6%)</v>
      </c>
      <c r="CN71" s="194" t="str">
        <f t="shared" ca="1" si="33"/>
        <v>0.26
(0.7%)</v>
      </c>
      <c r="CO71" s="194" t="str">
        <f t="shared" ca="1" si="34"/>
        <v>0.32
(0.9%)</v>
      </c>
      <c r="CP71" s="194" t="str">
        <f t="shared" ca="1" si="35"/>
        <v>0.32
(0.9%)</v>
      </c>
    </row>
    <row r="72" spans="2:94">
      <c r="C72" s="36" t="str">
        <v>Landfill gas</v>
      </c>
      <c r="D72" s="7" t="s">
        <v>12</v>
      </c>
      <c r="F72" s="63">
        <v>0</v>
      </c>
      <c r="G72" s="63">
        <v>0</v>
      </c>
      <c r="H72" s="63">
        <v>0</v>
      </c>
      <c r="I72" s="63">
        <v>0</v>
      </c>
      <c r="J72" s="63">
        <v>0</v>
      </c>
      <c r="K72" s="63">
        <v>0</v>
      </c>
      <c r="L72" s="63">
        <v>81.373249200000004</v>
      </c>
      <c r="M72" s="63">
        <v>254.11782599999998</v>
      </c>
      <c r="N72" s="63">
        <v>244.11974760000001</v>
      </c>
      <c r="O72" s="63">
        <v>267.44859719999999</v>
      </c>
      <c r="P72" s="63">
        <v>274.39170719999998</v>
      </c>
      <c r="Q72" s="63">
        <v>279.113022</v>
      </c>
      <c r="R72" s="63">
        <v>223.0126932</v>
      </c>
      <c r="S72" s="63">
        <v>190.79666279999998</v>
      </c>
      <c r="T72" s="63">
        <v>231.89987399999998</v>
      </c>
      <c r="U72" s="63">
        <v>290.0178891213526</v>
      </c>
      <c r="V72" s="63">
        <v>295.54177972358877</v>
      </c>
      <c r="W72" s="63">
        <v>423.08382270860545</v>
      </c>
      <c r="X72" s="63">
        <v>455.62928004421718</v>
      </c>
      <c r="Y72" s="63">
        <v>490.1703979921428</v>
      </c>
      <c r="Z72" s="63">
        <v>513.53208791956251</v>
      </c>
      <c r="AA72" s="63">
        <v>508.73959381181459</v>
      </c>
      <c r="AB72" s="63">
        <v>499.85043127341078</v>
      </c>
      <c r="AC72" s="63">
        <v>439.48350295976491</v>
      </c>
      <c r="AD72" s="63">
        <v>454.32427155484049</v>
      </c>
      <c r="AE72" s="63">
        <v>485.39351704692069</v>
      </c>
      <c r="AF72" s="63">
        <v>461.27551802319198</v>
      </c>
      <c r="AG72" s="63">
        <v>453.39142096397381</v>
      </c>
      <c r="AH72" s="63">
        <v>389.97505343548471</v>
      </c>
      <c r="AI72" s="63">
        <v>369.4585828462798</v>
      </c>
      <c r="AJ72" s="63">
        <v>340.72770970747376</v>
      </c>
      <c r="AK72" s="63">
        <v>341.93963356406778</v>
      </c>
      <c r="AL72" s="63">
        <v>299.83597648313423</v>
      </c>
      <c r="AM72" s="63">
        <v>284.84718284497154</v>
      </c>
      <c r="AP72" s="49" t="str">
        <f t="shared" si="13"/>
        <v>Landfill gas</v>
      </c>
      <c r="AQ72" s="70" cm="1">
        <f t="array" aca="1" ref="AQ72" ca="1">INDIRECT(ADDRESS(ROW(AP72),AQ$9))/1000</f>
        <v>0.28484718284497157</v>
      </c>
      <c r="AR72" s="71" cm="1">
        <f t="array" aca="1" ref="AR72" ca="1">INDIRECT(ADDRESS(ROW(AQ72),AR$9))/1000</f>
        <v>0.29983597648313426</v>
      </c>
      <c r="AS72" s="71" cm="1">
        <f t="array" aca="1" ref="AS72" ca="1">INDIRECT(ADDRESS(ROW(AR72),AS$9))/1000</f>
        <v>0.38997505343548472</v>
      </c>
      <c r="AT72" s="73" cm="1">
        <f t="array" aca="1" ref="AT72" ca="1">INDIRECT(ADDRESS(ROW(AS72),AT$9))/1000</f>
        <v>0.4394835029597649</v>
      </c>
      <c r="AU72" s="77" cm="1">
        <f t="array" aca="1" ref="AU72" ca="1">AQ72/INDIRECT(ADDRESS($BC72,COLUMN(AQ72)))</f>
        <v>8.2390428987174583E-3</v>
      </c>
      <c r="AV72" s="78" cm="1">
        <f t="array" aca="1" ref="AV72" ca="1">AR72/INDIRECT(ADDRESS($BC72,COLUMN(AR72)))</f>
        <v>8.2538055980748756E-3</v>
      </c>
      <c r="AW72" s="78" cm="1">
        <f t="array" aca="1" ref="AW72" ca="1">AS72/INDIRECT(ADDRESS($BC72,COLUMN(AS72)))</f>
        <v>6.6470106815715822E-3</v>
      </c>
      <c r="AX72" s="80" cm="1">
        <f t="array" aca="1" ref="AX72" ca="1">AT72/INDIRECT(ADDRESS($BC72,COLUMN(AT72)))</f>
        <v>1.624099114363434E-2</v>
      </c>
      <c r="AY72" s="53">
        <f t="shared" ca="1" si="36"/>
        <v>-4.9989977233455198E-2</v>
      </c>
      <c r="AZ72" s="53">
        <f t="shared" ca="1" si="14"/>
        <v>-0.26957588610960959</v>
      </c>
      <c r="BA72" s="53">
        <f t="shared" ca="1" si="14"/>
        <v>-0.35185921444917223</v>
      </c>
      <c r="BC72" s="36">
        <f t="shared" si="15"/>
        <v>78</v>
      </c>
      <c r="BE72" s="177" t="str">
        <f t="shared" si="37"/>
        <v>Landfill gas</v>
      </c>
      <c r="BF72" s="185">
        <f t="shared" si="38"/>
        <v>0.4394835029597649</v>
      </c>
      <c r="BG72" s="185">
        <f t="shared" si="16"/>
        <v>0.45432427155484051</v>
      </c>
      <c r="BH72" s="185">
        <f t="shared" si="17"/>
        <v>0.48539351704692069</v>
      </c>
      <c r="BI72" s="185">
        <f t="shared" si="18"/>
        <v>0.461275518023192</v>
      </c>
      <c r="BJ72" s="185">
        <f t="shared" si="19"/>
        <v>0.45339142096397383</v>
      </c>
      <c r="BK72" s="185">
        <f t="shared" si="20"/>
        <v>0.38997505343548472</v>
      </c>
      <c r="BL72" s="185">
        <f t="shared" si="21"/>
        <v>0.3694585828462798</v>
      </c>
      <c r="BM72" s="185">
        <f t="shared" si="22"/>
        <v>0.34072770970747379</v>
      </c>
      <c r="BN72" s="185">
        <f t="shared" si="23"/>
        <v>0.34193963356406776</v>
      </c>
      <c r="BO72" s="185">
        <f t="shared" si="24"/>
        <v>0.29983597648313426</v>
      </c>
      <c r="BP72" s="185">
        <f t="shared" si="25"/>
        <v>0.28484718284497157</v>
      </c>
      <c r="BQ72" s="179"/>
      <c r="BR72" s="178" t="str">
        <f t="shared" si="39"/>
        <v>Landfill gas</v>
      </c>
      <c r="BS72" s="126" cm="1">
        <f t="array" aca="1" ref="BS72" ca="1">AC72/INDIRECT(ADDRESS($BC72,COLUMN(AC72)))</f>
        <v>1.624099114363434E-2</v>
      </c>
      <c r="BT72" s="126" cm="1">
        <f t="array" aca="1" ref="BT72" ca="1">AD72/INDIRECT(ADDRESS($BC72,COLUMN(AD72)))</f>
        <v>1.9020394598298594E-2</v>
      </c>
      <c r="BU72" s="126" cm="1">
        <f t="array" aca="1" ref="BU72" ca="1">AE72/INDIRECT(ADDRESS($BC72,COLUMN(AE72)))</f>
        <v>2.1260197675847744E-2</v>
      </c>
      <c r="BV72" s="126" cm="1">
        <f t="array" aca="1" ref="BV72" ca="1">AF72/INDIRECT(ADDRESS($BC72,COLUMN(AF72)))</f>
        <v>9.3461246409549392E-3</v>
      </c>
      <c r="BW72" s="126" cm="1">
        <f t="array" aca="1" ref="BW72" ca="1">AG72/INDIRECT(ADDRESS($BC72,COLUMN(AG72)))</f>
        <v>7.9762739006318788E-3</v>
      </c>
      <c r="BX72" s="126" cm="1">
        <f t="array" aca="1" ref="BX72" ca="1">AH72/INDIRECT(ADDRESS($BC72,COLUMN(AH72)))</f>
        <v>6.6470106815715822E-3</v>
      </c>
      <c r="BY72" s="126" cm="1">
        <f t="array" aca="1" ref="BY72" ca="1">AI72/INDIRECT(ADDRESS($BC72,COLUMN(AI72)))</f>
        <v>7.6454620084474697E-3</v>
      </c>
      <c r="BZ72" s="126" cm="1">
        <f t="array" aca="1" ref="BZ72" ca="1">AJ72/INDIRECT(ADDRESS($BC72,COLUMN(AJ72)))</f>
        <v>8.2163452847008652E-3</v>
      </c>
      <c r="CA72" s="126" cm="1">
        <f t="array" aca="1" ref="CA72" ca="1">AK72/INDIRECT(ADDRESS($BC72,COLUMN(AK72)))</f>
        <v>9.7066520661225827E-3</v>
      </c>
      <c r="CB72" s="126" cm="1">
        <f t="array" aca="1" ref="CB72" ca="1">AL72/INDIRECT(ADDRESS($BC72,COLUMN(AL72)))</f>
        <v>8.2538055980748738E-3</v>
      </c>
      <c r="CC72" s="126" cm="1">
        <f t="array" aca="1" ref="CC72" ca="1">AM72/INDIRECT(ADDRESS($BC72,COLUMN(AM72)))</f>
        <v>8.2390428987174583E-3</v>
      </c>
      <c r="CE72" s="178" t="str">
        <f t="shared" si="40"/>
        <v>Landfill gas</v>
      </c>
      <c r="CF72" s="194" t="str">
        <f t="shared" ca="1" si="41"/>
        <v>0.44
(1.6%)</v>
      </c>
      <c r="CG72" s="194" t="str">
        <f t="shared" ca="1" si="26"/>
        <v>0.45
(1.9%)</v>
      </c>
      <c r="CH72" s="194" t="str">
        <f t="shared" ca="1" si="27"/>
        <v>0.49
(2.1%)</v>
      </c>
      <c r="CI72" s="194" t="str">
        <f t="shared" ca="1" si="28"/>
        <v>0.46
(0.9%)</v>
      </c>
      <c r="CJ72" s="194" t="str">
        <f t="shared" ca="1" si="29"/>
        <v>0.45
(0.8%)</v>
      </c>
      <c r="CK72" s="194" t="str">
        <f t="shared" ca="1" si="30"/>
        <v>0.39
(0.7%)</v>
      </c>
      <c r="CL72" s="194" t="str">
        <f t="shared" ca="1" si="31"/>
        <v>0.37
(0.8%)</v>
      </c>
      <c r="CM72" s="194" t="str">
        <f t="shared" ca="1" si="32"/>
        <v>0.34
(0.8%)</v>
      </c>
      <c r="CN72" s="194" t="str">
        <f t="shared" ca="1" si="33"/>
        <v>0.34
(1.0%)</v>
      </c>
      <c r="CO72" s="194" t="str">
        <f t="shared" ca="1" si="34"/>
        <v>0.30
(0.8%)</v>
      </c>
      <c r="CP72" s="194" t="str">
        <f t="shared" ca="1" si="35"/>
        <v>0.28
(0.8%)</v>
      </c>
    </row>
    <row r="73" spans="2:94">
      <c r="C73" s="36" t="str">
        <v>Solar thermal</v>
      </c>
      <c r="D73" s="7" t="s">
        <v>12</v>
      </c>
      <c r="F73" s="63">
        <v>0.55544879999999996</v>
      </c>
      <c r="G73" s="63">
        <v>1.388622</v>
      </c>
      <c r="H73" s="63">
        <v>1.1108975999999999</v>
      </c>
      <c r="I73" s="63">
        <v>1.1108975999999999</v>
      </c>
      <c r="J73" s="63">
        <v>1.1108975999999999</v>
      </c>
      <c r="K73" s="63">
        <v>1.1108975999999999</v>
      </c>
      <c r="L73" s="63">
        <v>1.1108975999999999</v>
      </c>
      <c r="M73" s="63">
        <v>1.1108975999999999</v>
      </c>
      <c r="N73" s="63">
        <v>1.388622</v>
      </c>
      <c r="O73" s="63">
        <v>1.388622</v>
      </c>
      <c r="P73" s="63">
        <v>1.388622</v>
      </c>
      <c r="Q73" s="63">
        <v>1.388622</v>
      </c>
      <c r="R73" s="63">
        <v>1.9440707999999998</v>
      </c>
      <c r="S73" s="63">
        <v>2.4995196000000002</v>
      </c>
      <c r="T73" s="63">
        <v>3.3326927999999998</v>
      </c>
      <c r="U73" s="63">
        <v>5.3594949215159993</v>
      </c>
      <c r="V73" s="63">
        <v>7.1812010031950715</v>
      </c>
      <c r="W73" s="63">
        <v>16.134492208089153</v>
      </c>
      <c r="X73" s="63">
        <v>37.733374113240195</v>
      </c>
      <c r="Y73" s="63">
        <v>62.736645061557454</v>
      </c>
      <c r="Z73" s="63">
        <v>87.206378757523879</v>
      </c>
      <c r="AA73" s="63">
        <v>100.73838962883549</v>
      </c>
      <c r="AB73" s="63">
        <v>108.95462583911473</v>
      </c>
      <c r="AC73" s="63">
        <v>117.47093210567009</v>
      </c>
      <c r="AD73" s="63">
        <v>124.94703108668239</v>
      </c>
      <c r="AE73" s="63">
        <v>132.90424107749701</v>
      </c>
      <c r="AF73" s="63">
        <v>140.60644908469982</v>
      </c>
      <c r="AG73" s="63">
        <v>147.04002635027751</v>
      </c>
      <c r="AH73" s="63">
        <v>157.54097557063116</v>
      </c>
      <c r="AI73" s="63">
        <v>159.2214207987146</v>
      </c>
      <c r="AJ73" s="63">
        <v>163.57718949466906</v>
      </c>
      <c r="AK73" s="63">
        <v>162.9523025450693</v>
      </c>
      <c r="AL73" s="63">
        <v>163.46236575488439</v>
      </c>
      <c r="AM73" s="63">
        <v>163.99091471203104</v>
      </c>
      <c r="AP73" s="49" t="str">
        <f t="shared" si="13"/>
        <v>Solar thermal</v>
      </c>
      <c r="AQ73" s="70" cm="1">
        <f t="array" aca="1" ref="AQ73" ca="1">INDIRECT(ADDRESS(ROW(AP73),AQ$9))/1000</f>
        <v>0.16399091471203103</v>
      </c>
      <c r="AR73" s="71" cm="1">
        <f t="array" aca="1" ref="AR73" ca="1">INDIRECT(ADDRESS(ROW(AQ73),AR$9))/1000</f>
        <v>0.16346236575488438</v>
      </c>
      <c r="AS73" s="71" cm="1">
        <f t="array" aca="1" ref="AS73" ca="1">INDIRECT(ADDRESS(ROW(AR73),AS$9))/1000</f>
        <v>0.15754097557063115</v>
      </c>
      <c r="AT73" s="73" cm="1">
        <f t="array" aca="1" ref="AT73" ca="1">INDIRECT(ADDRESS(ROW(AS73),AT$9))/1000</f>
        <v>0.11747093210567008</v>
      </c>
      <c r="AU73" s="77" cm="1">
        <f t="array" aca="1" ref="AU73" ca="1">AQ73/INDIRECT(ADDRESS($BC73,COLUMN(AQ73)))</f>
        <v>4.7433440198272657E-3</v>
      </c>
      <c r="AV73" s="78" cm="1">
        <f t="array" aca="1" ref="AV73" ca="1">AR73/INDIRECT(ADDRESS($BC73,COLUMN(AR73)))</f>
        <v>4.4997488472438832E-3</v>
      </c>
      <c r="AW73" s="78" cm="1">
        <f t="array" aca="1" ref="AW73" ca="1">AS73/INDIRECT(ADDRESS($BC73,COLUMN(AS73)))</f>
        <v>2.6852398331075095E-3</v>
      </c>
      <c r="AX73" s="80" cm="1">
        <f t="array" aca="1" ref="AX73" ca="1">AT73/INDIRECT(ADDRESS($BC73,COLUMN(AT73)))</f>
        <v>4.3411057641845625E-3</v>
      </c>
      <c r="AY73" s="53">
        <f t="shared" ca="1" si="36"/>
        <v>3.2334596083065919E-3</v>
      </c>
      <c r="AZ73" s="53">
        <f t="shared" ca="1" si="14"/>
        <v>4.0941343152392409E-2</v>
      </c>
      <c r="BA73" s="53">
        <f t="shared" ca="1" si="14"/>
        <v>0.39601271371980135</v>
      </c>
      <c r="BC73" s="36">
        <f t="shared" si="15"/>
        <v>78</v>
      </c>
      <c r="BE73" s="177" t="str">
        <f t="shared" si="37"/>
        <v>Solar thermal</v>
      </c>
      <c r="BF73" s="185">
        <f t="shared" si="38"/>
        <v>0.11747093210567008</v>
      </c>
      <c r="BG73" s="185">
        <f t="shared" si="16"/>
        <v>0.12494703108668238</v>
      </c>
      <c r="BH73" s="185">
        <f t="shared" si="17"/>
        <v>0.13290424107749702</v>
      </c>
      <c r="BI73" s="185">
        <f t="shared" si="18"/>
        <v>0.14060644908469982</v>
      </c>
      <c r="BJ73" s="185">
        <f t="shared" si="19"/>
        <v>0.14704002635027752</v>
      </c>
      <c r="BK73" s="185">
        <f t="shared" si="20"/>
        <v>0.15754097557063115</v>
      </c>
      <c r="BL73" s="185">
        <f t="shared" si="21"/>
        <v>0.1592214207987146</v>
      </c>
      <c r="BM73" s="185">
        <f t="shared" si="22"/>
        <v>0.16357718949466907</v>
      </c>
      <c r="BN73" s="185">
        <f t="shared" si="23"/>
        <v>0.16295230254506929</v>
      </c>
      <c r="BO73" s="185">
        <f t="shared" si="24"/>
        <v>0.16346236575488438</v>
      </c>
      <c r="BP73" s="185">
        <f t="shared" si="25"/>
        <v>0.16399091471203103</v>
      </c>
      <c r="BQ73" s="179"/>
      <c r="BR73" s="178" t="str">
        <f t="shared" si="39"/>
        <v>Solar thermal</v>
      </c>
      <c r="BS73" s="126" cm="1">
        <f t="array" aca="1" ref="BS73" ca="1">AC73/INDIRECT(ADDRESS($BC73,COLUMN(AC73)))</f>
        <v>4.3411057641845633E-3</v>
      </c>
      <c r="BT73" s="126" cm="1">
        <f t="array" aca="1" ref="BT73" ca="1">AD73/INDIRECT(ADDRESS($BC73,COLUMN(AD73)))</f>
        <v>5.2309374249834969E-3</v>
      </c>
      <c r="BU73" s="126" cm="1">
        <f t="array" aca="1" ref="BU73" ca="1">AE73/INDIRECT(ADDRESS($BC73,COLUMN(AE73)))</f>
        <v>5.8211952529909367E-3</v>
      </c>
      <c r="BV73" s="126" cm="1">
        <f t="array" aca="1" ref="BV73" ca="1">AF73/INDIRECT(ADDRESS($BC73,COLUMN(AF73)))</f>
        <v>2.8488947432098867E-3</v>
      </c>
      <c r="BW73" s="126" cm="1">
        <f t="array" aca="1" ref="BW73" ca="1">AG73/INDIRECT(ADDRESS($BC73,COLUMN(AG73)))</f>
        <v>2.5867969050502497E-3</v>
      </c>
      <c r="BX73" s="126" cm="1">
        <f t="array" aca="1" ref="BX73" ca="1">AH73/INDIRECT(ADDRESS($BC73,COLUMN(AH73)))</f>
        <v>2.6852398331075095E-3</v>
      </c>
      <c r="BY73" s="126" cm="1">
        <f t="array" aca="1" ref="BY73" ca="1">AI73/INDIRECT(ADDRESS($BC73,COLUMN(AI73)))</f>
        <v>3.2948789936600004E-3</v>
      </c>
      <c r="BZ73" s="126" cm="1">
        <f t="array" aca="1" ref="BZ73" ca="1">AJ73/INDIRECT(ADDRESS($BC73,COLUMN(AJ73)))</f>
        <v>3.9445182510780205E-3</v>
      </c>
      <c r="CA73" s="126" cm="1">
        <f t="array" aca="1" ref="CA73" ca="1">AK73/INDIRECT(ADDRESS($BC73,COLUMN(AK73)))</f>
        <v>4.6257325823628711E-3</v>
      </c>
      <c r="CB73" s="126" cm="1">
        <f t="array" aca="1" ref="CB73" ca="1">AL73/INDIRECT(ADDRESS($BC73,COLUMN(AL73)))</f>
        <v>4.4997488472438832E-3</v>
      </c>
      <c r="CC73" s="126" cm="1">
        <f t="array" aca="1" ref="CC73" ca="1">AM73/INDIRECT(ADDRESS($BC73,COLUMN(AM73)))</f>
        <v>4.7433440198272657E-3</v>
      </c>
      <c r="CE73" s="178" t="str">
        <f t="shared" si="40"/>
        <v>Solar thermal</v>
      </c>
      <c r="CF73" s="194" t="str">
        <f t="shared" ca="1" si="41"/>
        <v>0.12
(0.4%)</v>
      </c>
      <c r="CG73" s="194" t="str">
        <f t="shared" ca="1" si="26"/>
        <v>0.12
(0.5%)</v>
      </c>
      <c r="CH73" s="194" t="str">
        <f t="shared" ca="1" si="27"/>
        <v>0.13
(0.6%)</v>
      </c>
      <c r="CI73" s="194" t="str">
        <f t="shared" ca="1" si="28"/>
        <v>0.14
(0.3%)</v>
      </c>
      <c r="CJ73" s="194" t="str">
        <f t="shared" ca="1" si="29"/>
        <v>0.15
(0.3%)</v>
      </c>
      <c r="CK73" s="194" t="str">
        <f t="shared" ca="1" si="30"/>
        <v>0.16
(0.3%)</v>
      </c>
      <c r="CL73" s="194" t="str">
        <f t="shared" ca="1" si="31"/>
        <v>0.16
(0.3%)</v>
      </c>
      <c r="CM73" s="194" t="str">
        <f t="shared" ca="1" si="32"/>
        <v>0.16
(0.4%)</v>
      </c>
      <c r="CN73" s="194" t="str">
        <f t="shared" ca="1" si="33"/>
        <v>0.16
(0.5%)</v>
      </c>
      <c r="CO73" s="194" t="str">
        <f t="shared" ca="1" si="34"/>
        <v>0.16
(0.4%)</v>
      </c>
      <c r="CP73" s="194" t="str">
        <f t="shared" ca="1" si="35"/>
        <v>0.16
(0.5%)</v>
      </c>
    </row>
    <row r="74" spans="2:94">
      <c r="C74" s="36" t="str">
        <v>Bioethanol</v>
      </c>
      <c r="D74" s="7" t="s">
        <v>12</v>
      </c>
      <c r="F74" s="63">
        <v>0</v>
      </c>
      <c r="G74" s="63">
        <v>0</v>
      </c>
      <c r="H74" s="63">
        <v>0</v>
      </c>
      <c r="I74" s="63">
        <v>0</v>
      </c>
      <c r="J74" s="63">
        <v>0</v>
      </c>
      <c r="K74" s="63">
        <v>0</v>
      </c>
      <c r="L74" s="63">
        <v>0</v>
      </c>
      <c r="M74" s="63">
        <v>0</v>
      </c>
      <c r="N74" s="63">
        <v>0</v>
      </c>
      <c r="O74" s="63">
        <v>0</v>
      </c>
      <c r="P74" s="63">
        <v>0</v>
      </c>
      <c r="Q74" s="63">
        <v>0</v>
      </c>
      <c r="R74" s="63">
        <v>0</v>
      </c>
      <c r="S74" s="63">
        <v>0</v>
      </c>
      <c r="T74" s="63">
        <v>0</v>
      </c>
      <c r="U74" s="63">
        <v>0.140128623264</v>
      </c>
      <c r="V74" s="63">
        <v>7.4942083028188797</v>
      </c>
      <c r="W74" s="63">
        <v>12.101036884496638</v>
      </c>
      <c r="X74" s="63">
        <v>2.7991752293294403</v>
      </c>
      <c r="Y74" s="63">
        <v>9.8607040251556803</v>
      </c>
      <c r="Z74" s="63">
        <v>0</v>
      </c>
      <c r="AA74" s="63">
        <v>0</v>
      </c>
      <c r="AB74" s="63">
        <v>0</v>
      </c>
      <c r="AC74" s="63">
        <v>0</v>
      </c>
      <c r="AD74" s="63">
        <v>0</v>
      </c>
      <c r="AE74" s="63">
        <v>0</v>
      </c>
      <c r="AF74" s="63">
        <v>0</v>
      </c>
      <c r="AG74" s="63">
        <v>1.8366799957387201</v>
      </c>
      <c r="AH74" s="63">
        <v>31.042788115790401</v>
      </c>
      <c r="AI74" s="63">
        <v>49.469943473054883</v>
      </c>
      <c r="AJ74" s="63">
        <v>37.74902608631232</v>
      </c>
      <c r="AK74" s="63">
        <v>37.021087327242235</v>
      </c>
      <c r="AL74" s="63">
        <v>57.115319944037758</v>
      </c>
      <c r="AM74" s="63">
        <v>78.715676199600964</v>
      </c>
      <c r="AP74" s="49" t="str">
        <f t="shared" si="13"/>
        <v>Bioethanol</v>
      </c>
      <c r="AQ74" s="70" cm="1">
        <f t="array" aca="1" ref="AQ74" ca="1">INDIRECT(ADDRESS(ROW(AP74),AQ$9))/1000</f>
        <v>7.8715676199600959E-2</v>
      </c>
      <c r="AR74" s="71" cm="1">
        <f t="array" aca="1" ref="AR74" ca="1">INDIRECT(ADDRESS(ROW(AQ74),AR$9))/1000</f>
        <v>5.7115319944037755E-2</v>
      </c>
      <c r="AS74" s="71" cm="1">
        <f t="array" aca="1" ref="AS74" ca="1">INDIRECT(ADDRESS(ROW(AR74),AS$9))/1000</f>
        <v>3.10427881157904E-2</v>
      </c>
      <c r="AT74" s="73" cm="1">
        <f t="array" aca="1" ref="AT74" ca="1">INDIRECT(ADDRESS(ROW(AS74),AT$9))/1000</f>
        <v>0</v>
      </c>
      <c r="AU74" s="77" cm="1">
        <f t="array" aca="1" ref="AU74" ca="1">AQ74/INDIRECT(ADDRESS($BC74,COLUMN(AQ74)))</f>
        <v>2.2768062037076026E-3</v>
      </c>
      <c r="AV74" s="78" cm="1">
        <f t="array" aca="1" ref="AV74" ca="1">AR74/INDIRECT(ADDRESS($BC74,COLUMN(AR74)))</f>
        <v>1.5722554478596856E-3</v>
      </c>
      <c r="AW74" s="78" cm="1">
        <f t="array" aca="1" ref="AW74" ca="1">AS74/INDIRECT(ADDRESS($BC74,COLUMN(AS74)))</f>
        <v>5.2911524051001428E-4</v>
      </c>
      <c r="AX74" s="80" cm="1">
        <f t="array" aca="1" ref="AX74" ca="1">AT74/INDIRECT(ADDRESS($BC74,COLUMN(AT74)))</f>
        <v>0</v>
      </c>
      <c r="AY74" s="53">
        <f t="shared" ca="1" si="36"/>
        <v>0.37818848387310933</v>
      </c>
      <c r="AZ74" s="53">
        <f t="shared" ca="1" si="14"/>
        <v>1.5357154101619177</v>
      </c>
      <c r="BA74" s="53" t="str">
        <f t="shared" ca="1" si="14"/>
        <v>-</v>
      </c>
      <c r="BC74" s="36">
        <f t="shared" si="15"/>
        <v>78</v>
      </c>
      <c r="BE74" s="177" t="str">
        <f t="shared" si="37"/>
        <v>Bioethanol</v>
      </c>
      <c r="BF74" s="185">
        <f t="shared" si="38"/>
        <v>0</v>
      </c>
      <c r="BG74" s="185">
        <f t="shared" si="16"/>
        <v>0</v>
      </c>
      <c r="BH74" s="185">
        <f t="shared" si="17"/>
        <v>0</v>
      </c>
      <c r="BI74" s="185">
        <f t="shared" si="18"/>
        <v>0</v>
      </c>
      <c r="BJ74" s="185">
        <f t="shared" si="19"/>
        <v>1.8366799957387201E-3</v>
      </c>
      <c r="BK74" s="185">
        <f t="shared" si="20"/>
        <v>3.10427881157904E-2</v>
      </c>
      <c r="BL74" s="185">
        <f t="shared" si="21"/>
        <v>4.9469943473054882E-2</v>
      </c>
      <c r="BM74" s="185">
        <f t="shared" si="22"/>
        <v>3.7749026086312316E-2</v>
      </c>
      <c r="BN74" s="185">
        <f t="shared" si="23"/>
        <v>3.7021087327242234E-2</v>
      </c>
      <c r="BO74" s="185">
        <f t="shared" si="24"/>
        <v>5.7115319944037755E-2</v>
      </c>
      <c r="BP74" s="185">
        <f t="shared" si="25"/>
        <v>7.8715676199600959E-2</v>
      </c>
      <c r="BQ74" s="179"/>
      <c r="BR74" s="178" t="str">
        <f t="shared" si="39"/>
        <v>Bioethanol</v>
      </c>
      <c r="BS74" s="126" cm="1">
        <f t="array" aca="1" ref="BS74" ca="1">AC74/INDIRECT(ADDRESS($BC74,COLUMN(AC74)))</f>
        <v>0</v>
      </c>
      <c r="BT74" s="126" cm="1">
        <f t="array" aca="1" ref="BT74" ca="1">AD74/INDIRECT(ADDRESS($BC74,COLUMN(AD74)))</f>
        <v>0</v>
      </c>
      <c r="BU74" s="126" cm="1">
        <f t="array" aca="1" ref="BU74" ca="1">AE74/INDIRECT(ADDRESS($BC74,COLUMN(AE74)))</f>
        <v>0</v>
      </c>
      <c r="BV74" s="126" cm="1">
        <f t="array" aca="1" ref="BV74" ca="1">AF74/INDIRECT(ADDRESS($BC74,COLUMN(AF74)))</f>
        <v>0</v>
      </c>
      <c r="BW74" s="126" cm="1">
        <f t="array" aca="1" ref="BW74" ca="1">AG74/INDIRECT(ADDRESS($BC74,COLUMN(AG74)))</f>
        <v>3.2311733386299548E-5</v>
      </c>
      <c r="BX74" s="126" cm="1">
        <f t="array" aca="1" ref="BX74" ca="1">AH74/INDIRECT(ADDRESS($BC74,COLUMN(AH74)))</f>
        <v>5.2911524051001428E-4</v>
      </c>
      <c r="BY74" s="126" cm="1">
        <f t="array" aca="1" ref="BY74" ca="1">AI74/INDIRECT(ADDRESS($BC74,COLUMN(AI74)))</f>
        <v>1.0237157585283403E-3</v>
      </c>
      <c r="BZ74" s="126" cm="1">
        <f t="array" aca="1" ref="BZ74" ca="1">AJ74/INDIRECT(ADDRESS($BC74,COLUMN(AJ74)))</f>
        <v>9.1028414669474395E-4</v>
      </c>
      <c r="CA74" s="126" cm="1">
        <f t="array" aca="1" ref="CA74" ca="1">AK74/INDIRECT(ADDRESS($BC74,COLUMN(AK74)))</f>
        <v>1.0509188714087757E-3</v>
      </c>
      <c r="CB74" s="126" cm="1">
        <f t="array" aca="1" ref="CB74" ca="1">AL74/INDIRECT(ADDRESS($BC74,COLUMN(AL74)))</f>
        <v>1.5722554478596856E-3</v>
      </c>
      <c r="CC74" s="126" cm="1">
        <f t="array" aca="1" ref="CC74" ca="1">AM74/INDIRECT(ADDRESS($BC74,COLUMN(AM74)))</f>
        <v>2.276806203707603E-3</v>
      </c>
      <c r="CE74" s="178" t="str">
        <f t="shared" si="40"/>
        <v>Bioethanol</v>
      </c>
      <c r="CF74" s="194" t="str">
        <f t="shared" ca="1" si="41"/>
        <v>0
(0%)</v>
      </c>
      <c r="CG74" s="194" t="str">
        <f t="shared" ca="1" si="26"/>
        <v>0
(0%)</v>
      </c>
      <c r="CH74" s="194" t="str">
        <f t="shared" ca="1" si="27"/>
        <v>0
(0%)</v>
      </c>
      <c r="CI74" s="194" t="str">
        <f t="shared" ca="1" si="28"/>
        <v>0
(0%)</v>
      </c>
      <c r="CJ74" s="194" t="str">
        <f t="shared" ca="1" si="29"/>
        <v>0.00
(0.0%)</v>
      </c>
      <c r="CK74" s="194" t="str">
        <f t="shared" ca="1" si="30"/>
        <v>0.03
(0.1%)</v>
      </c>
      <c r="CL74" s="194" t="str">
        <f t="shared" ca="1" si="31"/>
        <v>0.05
(0.1%)</v>
      </c>
      <c r="CM74" s="194" t="str">
        <f t="shared" ca="1" si="32"/>
        <v>0.04
(0.1%)</v>
      </c>
      <c r="CN74" s="194" t="str">
        <f t="shared" ca="1" si="33"/>
        <v>0.04
(0.1%)</v>
      </c>
      <c r="CO74" s="194" t="str">
        <f t="shared" ca="1" si="34"/>
        <v>0.06
(0.2%)</v>
      </c>
      <c r="CP74" s="194" t="str">
        <f t="shared" ca="1" si="35"/>
        <v>0.08
(0.2%)</v>
      </c>
    </row>
    <row r="75" spans="2:94">
      <c r="C75" s="36" t="str">
        <v>Coal</v>
      </c>
      <c r="D75" s="7" t="s">
        <v>12</v>
      </c>
      <c r="F75" s="63">
        <v>181.45123674000001</v>
      </c>
      <c r="G75" s="63">
        <v>7.2580494696000004</v>
      </c>
      <c r="H75" s="63">
        <v>7.2580494696000004</v>
      </c>
      <c r="I75" s="63">
        <v>7.2594380916000008</v>
      </c>
      <c r="J75" s="63">
        <v>7.2580494696000004</v>
      </c>
      <c r="K75" s="63">
        <v>7.2580494696000004</v>
      </c>
      <c r="L75" s="63">
        <v>0</v>
      </c>
      <c r="M75" s="63">
        <v>0</v>
      </c>
      <c r="N75" s="63">
        <v>0</v>
      </c>
      <c r="O75" s="63">
        <v>0</v>
      </c>
      <c r="P75" s="63">
        <v>0</v>
      </c>
      <c r="Q75" s="63">
        <v>0</v>
      </c>
      <c r="R75" s="63">
        <v>0</v>
      </c>
      <c r="S75" s="63">
        <v>0</v>
      </c>
      <c r="T75" s="63">
        <v>0</v>
      </c>
      <c r="U75" s="63">
        <v>0</v>
      </c>
      <c r="V75" s="63">
        <v>0</v>
      </c>
      <c r="W75" s="63">
        <v>0</v>
      </c>
      <c r="X75" s="63">
        <v>0</v>
      </c>
      <c r="Y75" s="63">
        <v>0</v>
      </c>
      <c r="Z75" s="63">
        <v>0</v>
      </c>
      <c r="AA75" s="63">
        <v>0</v>
      </c>
      <c r="AB75" s="63">
        <v>0</v>
      </c>
      <c r="AC75" s="63">
        <v>0</v>
      </c>
      <c r="AD75" s="63">
        <v>0</v>
      </c>
      <c r="AE75" s="63">
        <v>0</v>
      </c>
      <c r="AF75" s="63">
        <v>0</v>
      </c>
      <c r="AG75" s="63">
        <v>0</v>
      </c>
      <c r="AH75" s="63">
        <v>0</v>
      </c>
      <c r="AI75" s="63">
        <v>0</v>
      </c>
      <c r="AJ75" s="63">
        <v>0</v>
      </c>
      <c r="AK75" s="63">
        <v>0</v>
      </c>
      <c r="AL75" s="63">
        <v>0</v>
      </c>
      <c r="AM75" s="63">
        <v>0</v>
      </c>
      <c r="AP75" s="49" t="str">
        <f t="shared" si="13"/>
        <v>Coal</v>
      </c>
      <c r="AQ75" s="70" cm="1">
        <f t="array" aca="1" ref="AQ75" ca="1">INDIRECT(ADDRESS(ROW(AP75),AQ$9))/1000</f>
        <v>0</v>
      </c>
      <c r="AR75" s="71" cm="1">
        <f t="array" aca="1" ref="AR75" ca="1">INDIRECT(ADDRESS(ROW(AQ75),AR$9))/1000</f>
        <v>0</v>
      </c>
      <c r="AS75" s="71" cm="1">
        <f t="array" aca="1" ref="AS75" ca="1">INDIRECT(ADDRESS(ROW(AR75),AS$9))/1000</f>
        <v>0</v>
      </c>
      <c r="AT75" s="73" cm="1">
        <f t="array" aca="1" ref="AT75" ca="1">INDIRECT(ADDRESS(ROW(AS75),AT$9))/1000</f>
        <v>0</v>
      </c>
      <c r="AU75" s="77" cm="1">
        <f t="array" aca="1" ref="AU75" ca="1">AQ75/INDIRECT(ADDRESS($BC75,COLUMN(AQ75)))</f>
        <v>0</v>
      </c>
      <c r="AV75" s="78" cm="1">
        <f t="array" aca="1" ref="AV75" ca="1">AR75/INDIRECT(ADDRESS($BC75,COLUMN(AR75)))</f>
        <v>0</v>
      </c>
      <c r="AW75" s="78" cm="1">
        <f t="array" aca="1" ref="AW75" ca="1">AS75/INDIRECT(ADDRESS($BC75,COLUMN(AS75)))</f>
        <v>0</v>
      </c>
      <c r="AX75" s="80" cm="1">
        <f t="array" aca="1" ref="AX75" ca="1">AT75/INDIRECT(ADDRESS($BC75,COLUMN(AT75)))</f>
        <v>0</v>
      </c>
      <c r="AY75" s="53" t="str">
        <f t="shared" ca="1" si="36"/>
        <v>-</v>
      </c>
      <c r="AZ75" s="53" t="str">
        <f t="shared" ca="1" si="14"/>
        <v>-</v>
      </c>
      <c r="BA75" s="53" t="str">
        <f t="shared" ca="1" si="14"/>
        <v>-</v>
      </c>
      <c r="BC75" s="36">
        <f t="shared" si="15"/>
        <v>78</v>
      </c>
      <c r="BE75" s="177" t="str">
        <f t="shared" si="37"/>
        <v>Coal</v>
      </c>
      <c r="BF75" s="185">
        <f t="shared" si="38"/>
        <v>0</v>
      </c>
      <c r="BG75" s="185">
        <f t="shared" si="16"/>
        <v>0</v>
      </c>
      <c r="BH75" s="185">
        <f t="shared" si="17"/>
        <v>0</v>
      </c>
      <c r="BI75" s="185">
        <f t="shared" si="18"/>
        <v>0</v>
      </c>
      <c r="BJ75" s="185">
        <f t="shared" si="19"/>
        <v>0</v>
      </c>
      <c r="BK75" s="185">
        <f t="shared" si="20"/>
        <v>0</v>
      </c>
      <c r="BL75" s="185">
        <f t="shared" si="21"/>
        <v>0</v>
      </c>
      <c r="BM75" s="185">
        <f t="shared" si="22"/>
        <v>0</v>
      </c>
      <c r="BN75" s="185">
        <f t="shared" si="23"/>
        <v>0</v>
      </c>
      <c r="BO75" s="185">
        <f t="shared" si="24"/>
        <v>0</v>
      </c>
      <c r="BP75" s="185">
        <f t="shared" si="25"/>
        <v>0</v>
      </c>
      <c r="BQ75" s="179"/>
      <c r="BR75" s="178" t="str">
        <f t="shared" si="39"/>
        <v>Coal</v>
      </c>
      <c r="BS75" s="126" cm="1">
        <f t="array" aca="1" ref="BS75" ca="1">AC75/INDIRECT(ADDRESS($BC75,COLUMN(AC75)))</f>
        <v>0</v>
      </c>
      <c r="BT75" s="126" cm="1">
        <f t="array" aca="1" ref="BT75" ca="1">AD75/INDIRECT(ADDRESS($BC75,COLUMN(AD75)))</f>
        <v>0</v>
      </c>
      <c r="BU75" s="126" cm="1">
        <f t="array" aca="1" ref="BU75" ca="1">AE75/INDIRECT(ADDRESS($BC75,COLUMN(AE75)))</f>
        <v>0</v>
      </c>
      <c r="BV75" s="126" cm="1">
        <f t="array" aca="1" ref="BV75" ca="1">AF75/INDIRECT(ADDRESS($BC75,COLUMN(AF75)))</f>
        <v>0</v>
      </c>
      <c r="BW75" s="126" cm="1">
        <f t="array" aca="1" ref="BW75" ca="1">AG75/INDIRECT(ADDRESS($BC75,COLUMN(AG75)))</f>
        <v>0</v>
      </c>
      <c r="BX75" s="126" cm="1">
        <f t="array" aca="1" ref="BX75" ca="1">AH75/INDIRECT(ADDRESS($BC75,COLUMN(AH75)))</f>
        <v>0</v>
      </c>
      <c r="BY75" s="126" cm="1">
        <f t="array" aca="1" ref="BY75" ca="1">AI75/INDIRECT(ADDRESS($BC75,COLUMN(AI75)))</f>
        <v>0</v>
      </c>
      <c r="BZ75" s="126" cm="1">
        <f t="array" aca="1" ref="BZ75" ca="1">AJ75/INDIRECT(ADDRESS($BC75,COLUMN(AJ75)))</f>
        <v>0</v>
      </c>
      <c r="CA75" s="126" cm="1">
        <f t="array" aca="1" ref="CA75" ca="1">AK75/INDIRECT(ADDRESS($BC75,COLUMN(AK75)))</f>
        <v>0</v>
      </c>
      <c r="CB75" s="126" cm="1">
        <f t="array" aca="1" ref="CB75" ca="1">AL75/INDIRECT(ADDRESS($BC75,COLUMN(AL75)))</f>
        <v>0</v>
      </c>
      <c r="CC75" s="126" cm="1">
        <f t="array" aca="1" ref="CC75" ca="1">AM75/INDIRECT(ADDRESS($BC75,COLUMN(AM75)))</f>
        <v>0</v>
      </c>
      <c r="CE75" s="178" t="str">
        <f t="shared" si="40"/>
        <v>Coal</v>
      </c>
      <c r="CF75" s="194" t="str">
        <f t="shared" ca="1" si="41"/>
        <v>0
(0%)</v>
      </c>
      <c r="CG75" s="194" t="str">
        <f t="shared" ca="1" si="26"/>
        <v>0
(0%)</v>
      </c>
      <c r="CH75" s="194" t="str">
        <f t="shared" ca="1" si="27"/>
        <v>0
(0%)</v>
      </c>
      <c r="CI75" s="194" t="str">
        <f t="shared" ca="1" si="28"/>
        <v>0
(0%)</v>
      </c>
      <c r="CJ75" s="194" t="str">
        <f t="shared" ca="1" si="29"/>
        <v>0
(0%)</v>
      </c>
      <c r="CK75" s="194" t="str">
        <f t="shared" ca="1" si="30"/>
        <v>0
(0%)</v>
      </c>
      <c r="CL75" s="194" t="str">
        <f t="shared" ca="1" si="31"/>
        <v>0
(0%)</v>
      </c>
      <c r="CM75" s="194" t="str">
        <f t="shared" ca="1" si="32"/>
        <v>0
(0%)</v>
      </c>
      <c r="CN75" s="194" t="str">
        <f t="shared" ca="1" si="33"/>
        <v>0
(0%)</v>
      </c>
      <c r="CO75" s="194" t="str">
        <f t="shared" ca="1" si="34"/>
        <v>0
(0%)</v>
      </c>
      <c r="CP75" s="194" t="str">
        <f t="shared" ca="1" si="35"/>
        <v>0
(0%)</v>
      </c>
    </row>
    <row r="76" spans="2:94">
      <c r="C76" s="36" t="str">
        <v>Oil</v>
      </c>
      <c r="D76" s="7" t="s">
        <v>12</v>
      </c>
      <c r="F76" s="63">
        <v>0</v>
      </c>
      <c r="G76" s="63">
        <v>0</v>
      </c>
      <c r="H76" s="63">
        <v>0</v>
      </c>
      <c r="I76" s="63">
        <v>0</v>
      </c>
      <c r="J76" s="63">
        <v>0</v>
      </c>
      <c r="K76" s="63">
        <v>0</v>
      </c>
      <c r="L76" s="63">
        <v>0</v>
      </c>
      <c r="M76" s="63">
        <v>0</v>
      </c>
      <c r="N76" s="63">
        <v>0</v>
      </c>
      <c r="O76" s="63">
        <v>0</v>
      </c>
      <c r="P76" s="63">
        <v>0</v>
      </c>
      <c r="Q76" s="63">
        <v>0</v>
      </c>
      <c r="R76" s="63">
        <v>0</v>
      </c>
      <c r="S76" s="63">
        <v>0</v>
      </c>
      <c r="T76" s="63">
        <v>0</v>
      </c>
      <c r="U76" s="63">
        <v>0</v>
      </c>
      <c r="V76" s="63">
        <v>0</v>
      </c>
      <c r="W76" s="63">
        <v>0</v>
      </c>
      <c r="X76" s="63">
        <v>0</v>
      </c>
      <c r="Y76" s="63">
        <v>0</v>
      </c>
      <c r="Z76" s="63">
        <v>0</v>
      </c>
      <c r="AA76" s="63">
        <v>0</v>
      </c>
      <c r="AB76" s="63">
        <v>0</v>
      </c>
      <c r="AC76" s="63">
        <v>0</v>
      </c>
      <c r="AD76" s="63">
        <v>0</v>
      </c>
      <c r="AE76" s="63">
        <v>0</v>
      </c>
      <c r="AF76" s="63">
        <v>0</v>
      </c>
      <c r="AG76" s="63">
        <v>0</v>
      </c>
      <c r="AH76" s="63">
        <v>0</v>
      </c>
      <c r="AI76" s="63">
        <v>0</v>
      </c>
      <c r="AJ76" s="63">
        <v>0</v>
      </c>
      <c r="AK76" s="63">
        <v>0</v>
      </c>
      <c r="AL76" s="63">
        <v>0</v>
      </c>
      <c r="AM76" s="63">
        <v>0</v>
      </c>
      <c r="AP76" s="49" t="str">
        <f t="shared" si="13"/>
        <v>Oil</v>
      </c>
      <c r="AQ76" s="70" cm="1">
        <f t="array" aca="1" ref="AQ76" ca="1">INDIRECT(ADDRESS(ROW(AP76),AQ$9))/1000</f>
        <v>0</v>
      </c>
      <c r="AR76" s="71" cm="1">
        <f t="array" aca="1" ref="AR76" ca="1">INDIRECT(ADDRESS(ROW(AQ76),AR$9))/1000</f>
        <v>0</v>
      </c>
      <c r="AS76" s="71" cm="1">
        <f t="array" aca="1" ref="AS76" ca="1">INDIRECT(ADDRESS(ROW(AR76),AS$9))/1000</f>
        <v>0</v>
      </c>
      <c r="AT76" s="73" cm="1">
        <f t="array" aca="1" ref="AT76" ca="1">INDIRECT(ADDRESS(ROW(AS76),AT$9))/1000</f>
        <v>0</v>
      </c>
      <c r="AU76" s="77" cm="1">
        <f t="array" aca="1" ref="AU76" ca="1">AQ76/INDIRECT(ADDRESS($BC76,COLUMN(AQ76)))</f>
        <v>0</v>
      </c>
      <c r="AV76" s="78" cm="1">
        <f t="array" aca="1" ref="AV76" ca="1">AR76/INDIRECT(ADDRESS($BC76,COLUMN(AR76)))</f>
        <v>0</v>
      </c>
      <c r="AW76" s="78" cm="1">
        <f t="array" aca="1" ref="AW76" ca="1">AS76/INDIRECT(ADDRESS($BC76,COLUMN(AS76)))</f>
        <v>0</v>
      </c>
      <c r="AX76" s="80" cm="1">
        <f t="array" aca="1" ref="AX76" ca="1">AT76/INDIRECT(ADDRESS($BC76,COLUMN(AT76)))</f>
        <v>0</v>
      </c>
      <c r="AY76" s="53" t="str">
        <f t="shared" ca="1" si="36"/>
        <v>-</v>
      </c>
      <c r="AZ76" s="53" t="str">
        <f t="shared" ca="1" si="14"/>
        <v>-</v>
      </c>
      <c r="BA76" s="53" t="str">
        <f t="shared" ca="1" si="14"/>
        <v>-</v>
      </c>
      <c r="BC76" s="36">
        <f t="shared" si="15"/>
        <v>78</v>
      </c>
      <c r="BE76" s="177" t="str">
        <f t="shared" si="37"/>
        <v>Oil</v>
      </c>
      <c r="BF76" s="185">
        <f t="shared" si="38"/>
        <v>0</v>
      </c>
      <c r="BG76" s="185">
        <f t="shared" si="16"/>
        <v>0</v>
      </c>
      <c r="BH76" s="185">
        <f t="shared" si="17"/>
        <v>0</v>
      </c>
      <c r="BI76" s="185">
        <f t="shared" si="18"/>
        <v>0</v>
      </c>
      <c r="BJ76" s="185">
        <f t="shared" si="19"/>
        <v>0</v>
      </c>
      <c r="BK76" s="185">
        <f t="shared" si="20"/>
        <v>0</v>
      </c>
      <c r="BL76" s="185">
        <f t="shared" si="21"/>
        <v>0</v>
      </c>
      <c r="BM76" s="185">
        <f t="shared" si="22"/>
        <v>0</v>
      </c>
      <c r="BN76" s="185">
        <f t="shared" si="23"/>
        <v>0</v>
      </c>
      <c r="BO76" s="185">
        <f t="shared" si="24"/>
        <v>0</v>
      </c>
      <c r="BP76" s="185">
        <f t="shared" si="25"/>
        <v>0</v>
      </c>
      <c r="BQ76" s="179"/>
      <c r="BR76" s="178" t="str">
        <f t="shared" si="39"/>
        <v>Oil</v>
      </c>
      <c r="BS76" s="126" cm="1">
        <f t="array" aca="1" ref="BS76" ca="1">AC76/INDIRECT(ADDRESS($BC76,COLUMN(AC76)))</f>
        <v>0</v>
      </c>
      <c r="BT76" s="126" cm="1">
        <f t="array" aca="1" ref="BT76" ca="1">AD76/INDIRECT(ADDRESS($BC76,COLUMN(AD76)))</f>
        <v>0</v>
      </c>
      <c r="BU76" s="126" cm="1">
        <f t="array" aca="1" ref="BU76" ca="1">AE76/INDIRECT(ADDRESS($BC76,COLUMN(AE76)))</f>
        <v>0</v>
      </c>
      <c r="BV76" s="126" cm="1">
        <f t="array" aca="1" ref="BV76" ca="1">AF76/INDIRECT(ADDRESS($BC76,COLUMN(AF76)))</f>
        <v>0</v>
      </c>
      <c r="BW76" s="126" cm="1">
        <f t="array" aca="1" ref="BW76" ca="1">AG76/INDIRECT(ADDRESS($BC76,COLUMN(AG76)))</f>
        <v>0</v>
      </c>
      <c r="BX76" s="126" cm="1">
        <f t="array" aca="1" ref="BX76" ca="1">AH76/INDIRECT(ADDRESS($BC76,COLUMN(AH76)))</f>
        <v>0</v>
      </c>
      <c r="BY76" s="126" cm="1">
        <f t="array" aca="1" ref="BY76" ca="1">AI76/INDIRECT(ADDRESS($BC76,COLUMN(AI76)))</f>
        <v>0</v>
      </c>
      <c r="BZ76" s="126" cm="1">
        <f t="array" aca="1" ref="BZ76" ca="1">AJ76/INDIRECT(ADDRESS($BC76,COLUMN(AJ76)))</f>
        <v>0</v>
      </c>
      <c r="CA76" s="126" cm="1">
        <f t="array" aca="1" ref="CA76" ca="1">AK76/INDIRECT(ADDRESS($BC76,COLUMN(AK76)))</f>
        <v>0</v>
      </c>
      <c r="CB76" s="126" cm="1">
        <f t="array" aca="1" ref="CB76" ca="1">AL76/INDIRECT(ADDRESS($BC76,COLUMN(AL76)))</f>
        <v>0</v>
      </c>
      <c r="CC76" s="126" cm="1">
        <f t="array" aca="1" ref="CC76" ca="1">AM76/INDIRECT(ADDRESS($BC76,COLUMN(AM76)))</f>
        <v>0</v>
      </c>
      <c r="CE76" s="178" t="str">
        <f t="shared" si="40"/>
        <v>Oil</v>
      </c>
      <c r="CF76" s="194" t="str">
        <f t="shared" ca="1" si="41"/>
        <v>0
(0%)</v>
      </c>
      <c r="CG76" s="194" t="str">
        <f t="shared" ca="1" si="26"/>
        <v>0
(0%)</v>
      </c>
      <c r="CH76" s="194" t="str">
        <f t="shared" ca="1" si="27"/>
        <v>0
(0%)</v>
      </c>
      <c r="CI76" s="194" t="str">
        <f t="shared" ca="1" si="28"/>
        <v>0
(0%)</v>
      </c>
      <c r="CJ76" s="194" t="str">
        <f t="shared" ca="1" si="29"/>
        <v>0
(0%)</v>
      </c>
      <c r="CK76" s="194" t="str">
        <f t="shared" ca="1" si="30"/>
        <v>0
(0%)</v>
      </c>
      <c r="CL76" s="194" t="str">
        <f t="shared" ca="1" si="31"/>
        <v>0
(0%)</v>
      </c>
      <c r="CM76" s="194" t="str">
        <f t="shared" ca="1" si="32"/>
        <v>0
(0%)</v>
      </c>
      <c r="CN76" s="194" t="str">
        <f t="shared" ca="1" si="33"/>
        <v>0
(0%)</v>
      </c>
      <c r="CO76" s="194" t="str">
        <f t="shared" ca="1" si="34"/>
        <v>0
(0%)</v>
      </c>
      <c r="CP76" s="194" t="str">
        <f t="shared" ca="1" si="35"/>
        <v>0
(0%)</v>
      </c>
    </row>
    <row r="77" spans="2:94">
      <c r="C77" s="36" t="str">
        <v>Electricity</v>
      </c>
      <c r="D77" s="7" t="s">
        <v>12</v>
      </c>
      <c r="F77" s="63">
        <v>0</v>
      </c>
      <c r="G77" s="63">
        <v>0</v>
      </c>
      <c r="H77" s="63">
        <v>0</v>
      </c>
      <c r="I77" s="63">
        <v>0</v>
      </c>
      <c r="J77" s="63">
        <v>0</v>
      </c>
      <c r="K77" s="63">
        <v>0</v>
      </c>
      <c r="L77" s="63">
        <v>0</v>
      </c>
      <c r="M77" s="63">
        <v>0</v>
      </c>
      <c r="N77" s="63">
        <v>0</v>
      </c>
      <c r="O77" s="63">
        <v>0</v>
      </c>
      <c r="P77" s="63">
        <v>0</v>
      </c>
      <c r="Q77" s="63">
        <v>0</v>
      </c>
      <c r="R77" s="63">
        <v>0</v>
      </c>
      <c r="S77" s="63">
        <v>0</v>
      </c>
      <c r="T77" s="63">
        <v>0</v>
      </c>
      <c r="U77" s="63">
        <v>0</v>
      </c>
      <c r="V77" s="63">
        <v>0</v>
      </c>
      <c r="W77" s="63">
        <v>0</v>
      </c>
      <c r="X77" s="63">
        <v>0</v>
      </c>
      <c r="Y77" s="63">
        <v>0</v>
      </c>
      <c r="Z77" s="63">
        <v>0</v>
      </c>
      <c r="AA77" s="63">
        <v>0</v>
      </c>
      <c r="AB77" s="63">
        <v>0</v>
      </c>
      <c r="AC77" s="63">
        <v>0</v>
      </c>
      <c r="AD77" s="63">
        <v>0</v>
      </c>
      <c r="AE77" s="63">
        <v>0</v>
      </c>
      <c r="AF77" s="63">
        <v>0</v>
      </c>
      <c r="AG77" s="63">
        <v>0</v>
      </c>
      <c r="AH77" s="63">
        <v>0</v>
      </c>
      <c r="AI77" s="63">
        <v>0</v>
      </c>
      <c r="AJ77" s="63">
        <v>0</v>
      </c>
      <c r="AK77" s="63">
        <v>0</v>
      </c>
      <c r="AL77" s="63">
        <v>0</v>
      </c>
      <c r="AM77" s="63">
        <v>0</v>
      </c>
      <c r="AP77" s="49" t="str">
        <f t="shared" si="13"/>
        <v>Electricity</v>
      </c>
      <c r="AQ77" s="70" cm="1">
        <f t="array" aca="1" ref="AQ77" ca="1">INDIRECT(ADDRESS(ROW(AP77),AQ$9))/1000</f>
        <v>0</v>
      </c>
      <c r="AR77" s="71" cm="1">
        <f t="array" aca="1" ref="AR77" ca="1">INDIRECT(ADDRESS(ROW(AQ77),AR$9))/1000</f>
        <v>0</v>
      </c>
      <c r="AS77" s="71" cm="1">
        <f t="array" aca="1" ref="AS77" ca="1">INDIRECT(ADDRESS(ROW(AR77),AS$9))/1000</f>
        <v>0</v>
      </c>
      <c r="AT77" s="73" cm="1">
        <f t="array" aca="1" ref="AT77" ca="1">INDIRECT(ADDRESS(ROW(AS77),AT$9))/1000</f>
        <v>0</v>
      </c>
      <c r="AU77" s="77" cm="1">
        <f t="array" aca="1" ref="AU77" ca="1">AQ77/INDIRECT(ADDRESS($BC77,COLUMN(AQ77)))</f>
        <v>0</v>
      </c>
      <c r="AV77" s="78" cm="1">
        <f t="array" aca="1" ref="AV77" ca="1">AR77/INDIRECT(ADDRESS($BC77,COLUMN(AR77)))</f>
        <v>0</v>
      </c>
      <c r="AW77" s="78" cm="1">
        <f t="array" aca="1" ref="AW77" ca="1">AS77/INDIRECT(ADDRESS($BC77,COLUMN(AS77)))</f>
        <v>0</v>
      </c>
      <c r="AX77" s="80" cm="1">
        <f t="array" aca="1" ref="AX77" ca="1">AT77/INDIRECT(ADDRESS($BC77,COLUMN(AT77)))</f>
        <v>0</v>
      </c>
      <c r="AY77" s="53" t="str">
        <f t="shared" ca="1" si="36"/>
        <v>-</v>
      </c>
      <c r="AZ77" s="53" t="str">
        <f ca="1">IFERROR(($AQ77-AS77)/AS77,"-")</f>
        <v>-</v>
      </c>
      <c r="BA77" s="53" t="str">
        <f ca="1">IFERROR(($AQ77-AT77)/AT77,"-")</f>
        <v>-</v>
      </c>
      <c r="BC77" s="36">
        <f>BC78</f>
        <v>78</v>
      </c>
      <c r="BE77" s="177" t="str">
        <f t="shared" si="37"/>
        <v>Electricity</v>
      </c>
      <c r="BF77" s="185">
        <f t="shared" si="38"/>
        <v>0</v>
      </c>
      <c r="BG77" s="185">
        <f t="shared" si="16"/>
        <v>0</v>
      </c>
      <c r="BH77" s="185">
        <f t="shared" si="17"/>
        <v>0</v>
      </c>
      <c r="BI77" s="185">
        <f t="shared" si="18"/>
        <v>0</v>
      </c>
      <c r="BJ77" s="185">
        <f t="shared" si="19"/>
        <v>0</v>
      </c>
      <c r="BK77" s="185">
        <f t="shared" si="20"/>
        <v>0</v>
      </c>
      <c r="BL77" s="185">
        <f t="shared" si="21"/>
        <v>0</v>
      </c>
      <c r="BM77" s="185">
        <f t="shared" si="22"/>
        <v>0</v>
      </c>
      <c r="BN77" s="185">
        <f t="shared" si="23"/>
        <v>0</v>
      </c>
      <c r="BO77" s="185">
        <f t="shared" si="24"/>
        <v>0</v>
      </c>
      <c r="BP77" s="185">
        <f t="shared" si="25"/>
        <v>0</v>
      </c>
      <c r="BQ77" s="179"/>
      <c r="BR77" s="178" t="str">
        <f t="shared" si="39"/>
        <v>Electricity</v>
      </c>
      <c r="BS77" s="126" cm="1">
        <f t="array" aca="1" ref="BS77" ca="1">AC77/INDIRECT(ADDRESS($BC77,COLUMN(AC77)))</f>
        <v>0</v>
      </c>
      <c r="BT77" s="126" cm="1">
        <f t="array" aca="1" ref="BT77" ca="1">AD77/INDIRECT(ADDRESS($BC77,COLUMN(AD77)))</f>
        <v>0</v>
      </c>
      <c r="BU77" s="126" cm="1">
        <f t="array" aca="1" ref="BU77" ca="1">AE77/INDIRECT(ADDRESS($BC77,COLUMN(AE77)))</f>
        <v>0</v>
      </c>
      <c r="BV77" s="126" cm="1">
        <f t="array" aca="1" ref="BV77" ca="1">AF77/INDIRECT(ADDRESS($BC77,COLUMN(AF77)))</f>
        <v>0</v>
      </c>
      <c r="BW77" s="126" cm="1">
        <f t="array" aca="1" ref="BW77" ca="1">AG77/INDIRECT(ADDRESS($BC77,COLUMN(AG77)))</f>
        <v>0</v>
      </c>
      <c r="BX77" s="126" cm="1">
        <f t="array" aca="1" ref="BX77" ca="1">AH77/INDIRECT(ADDRESS($BC77,COLUMN(AH77)))</f>
        <v>0</v>
      </c>
      <c r="BY77" s="126" cm="1">
        <f t="array" aca="1" ref="BY77" ca="1">AI77/INDIRECT(ADDRESS($BC77,COLUMN(AI77)))</f>
        <v>0</v>
      </c>
      <c r="BZ77" s="126" cm="1">
        <f t="array" aca="1" ref="BZ77" ca="1">AJ77/INDIRECT(ADDRESS($BC77,COLUMN(AJ77)))</f>
        <v>0</v>
      </c>
      <c r="CA77" s="126" cm="1">
        <f t="array" aca="1" ref="CA77" ca="1">AK77/INDIRECT(ADDRESS($BC77,COLUMN(AK77)))</f>
        <v>0</v>
      </c>
      <c r="CB77" s="126" cm="1">
        <f t="array" aca="1" ref="CB77" ca="1">AL77/INDIRECT(ADDRESS($BC77,COLUMN(AL77)))</f>
        <v>0</v>
      </c>
      <c r="CC77" s="126" cm="1">
        <f t="array" aca="1" ref="CC77" ca="1">AM77/INDIRECT(ADDRESS($BC77,COLUMN(AM77)))</f>
        <v>0</v>
      </c>
      <c r="CE77" s="178" t="str">
        <f t="shared" si="40"/>
        <v>Electricity</v>
      </c>
      <c r="CF77" s="194" t="str">
        <f t="shared" ca="1" si="41"/>
        <v>0
(0%)</v>
      </c>
      <c r="CG77" s="194" t="str">
        <f t="shared" ca="1" si="26"/>
        <v>0
(0%)</v>
      </c>
      <c r="CH77" s="194" t="str">
        <f t="shared" ca="1" si="27"/>
        <v>0
(0%)</v>
      </c>
      <c r="CI77" s="194" t="str">
        <f t="shared" ca="1" si="28"/>
        <v>0
(0%)</v>
      </c>
      <c r="CJ77" s="194" t="str">
        <f t="shared" ca="1" si="29"/>
        <v>0
(0%)</v>
      </c>
      <c r="CK77" s="194" t="str">
        <f t="shared" ca="1" si="30"/>
        <v>0
(0%)</v>
      </c>
      <c r="CL77" s="194" t="str">
        <f t="shared" ca="1" si="31"/>
        <v>0
(0%)</v>
      </c>
      <c r="CM77" s="194" t="str">
        <f t="shared" ca="1" si="32"/>
        <v>0
(0%)</v>
      </c>
      <c r="CN77" s="194" t="str">
        <f t="shared" ca="1" si="33"/>
        <v>0
(0%)</v>
      </c>
      <c r="CO77" s="194" t="str">
        <f t="shared" ca="1" si="34"/>
        <v>0
(0%)</v>
      </c>
      <c r="CP77" s="194" t="str">
        <f t="shared" ca="1" si="35"/>
        <v>0
(0%)</v>
      </c>
    </row>
    <row r="78" spans="2:94">
      <c r="C78" s="7" t="s">
        <v>59</v>
      </c>
      <c r="D78" s="7" t="s">
        <v>12</v>
      </c>
      <c r="F78" s="64">
        <f>SUM(_xlfn.ANCHORARRAY(F61))</f>
        <v>40370.981775956665</v>
      </c>
      <c r="G78" s="64">
        <f t="shared" ref="G78:AM78" si="42">SUM(_xlfn.ANCHORARRAY(G61))</f>
        <v>38279.696215686592</v>
      </c>
      <c r="H78" s="64">
        <f t="shared" si="42"/>
        <v>35891.969088433791</v>
      </c>
      <c r="I78" s="64">
        <f t="shared" si="42"/>
        <v>40198.815270666164</v>
      </c>
      <c r="J78" s="64">
        <f t="shared" si="42"/>
        <v>41461.275771955472</v>
      </c>
      <c r="K78" s="64">
        <f t="shared" si="42"/>
        <v>47746.211634912121</v>
      </c>
      <c r="L78" s="64">
        <f t="shared" si="42"/>
        <v>41218.756518572722</v>
      </c>
      <c r="M78" s="64">
        <f t="shared" si="42"/>
        <v>33228.15694907459</v>
      </c>
      <c r="N78" s="64">
        <f t="shared" si="42"/>
        <v>28650.029444151383</v>
      </c>
      <c r="O78" s="64">
        <f t="shared" si="42"/>
        <v>28637.131641690034</v>
      </c>
      <c r="P78" s="64">
        <f t="shared" si="42"/>
        <v>25127.831798564494</v>
      </c>
      <c r="Q78" s="64"/>
      <c r="R78" s="64">
        <f t="shared" si="42"/>
        <v>17982.396070022409</v>
      </c>
      <c r="S78" s="64">
        <f t="shared" si="42"/>
        <v>21363.145060643332</v>
      </c>
      <c r="T78" s="64">
        <f t="shared" si="42"/>
        <v>21865.44924594455</v>
      </c>
      <c r="U78" s="64">
        <f t="shared" si="42"/>
        <v>19799.666403262338</v>
      </c>
      <c r="V78" s="64">
        <f t="shared" si="42"/>
        <v>19608.971308914195</v>
      </c>
      <c r="W78" s="64">
        <f t="shared" si="42"/>
        <v>16689.783672523099</v>
      </c>
      <c r="X78" s="64">
        <f t="shared" si="42"/>
        <v>18288.733650246853</v>
      </c>
      <c r="Y78" s="64">
        <f t="shared" si="42"/>
        <v>17031.7426462779</v>
      </c>
      <c r="Z78" s="64">
        <f t="shared" si="42"/>
        <v>21569.679608409351</v>
      </c>
      <c r="AA78" s="64">
        <f t="shared" si="42"/>
        <v>20044.149724828756</v>
      </c>
      <c r="AB78" s="64">
        <f t="shared" si="42"/>
        <v>15026.608807018152</v>
      </c>
      <c r="AC78" s="64">
        <f t="shared" si="42"/>
        <v>27060.140546411203</v>
      </c>
      <c r="AD78" s="64">
        <f t="shared" si="42"/>
        <v>23886.164359359849</v>
      </c>
      <c r="AE78" s="64">
        <f t="shared" si="42"/>
        <v>22831.091434222319</v>
      </c>
      <c r="AF78" s="64">
        <f t="shared" si="42"/>
        <v>49354.736400782822</v>
      </c>
      <c r="AG78" s="64">
        <f t="shared" si="42"/>
        <v>56842.508997598015</v>
      </c>
      <c r="AH78" s="64">
        <f t="shared" si="42"/>
        <v>58669.238266257933</v>
      </c>
      <c r="AI78" s="64">
        <f t="shared" si="42"/>
        <v>48323.905401408716</v>
      </c>
      <c r="AJ78" s="64">
        <f t="shared" si="42"/>
        <v>41469.497434817058</v>
      </c>
      <c r="AK78" s="64">
        <f t="shared" si="42"/>
        <v>35227.350402048447</v>
      </c>
      <c r="AL78" s="64">
        <f t="shared" si="42"/>
        <v>36326.99764010292</v>
      </c>
      <c r="AM78" s="64">
        <f t="shared" si="42"/>
        <v>34572.848611980487</v>
      </c>
      <c r="AP78" s="52" t="str">
        <f t="shared" si="13"/>
        <v>Total production</v>
      </c>
      <c r="AQ78" s="75" cm="1">
        <f t="array" aca="1" ref="AQ78" ca="1">INDIRECT(ADDRESS(ROW(AP78),AQ$9))/1000</f>
        <v>34.57284861198049</v>
      </c>
      <c r="AR78" s="74" cm="1">
        <f t="array" aca="1" ref="AR78" ca="1">INDIRECT(ADDRESS(ROW(AQ78),AR$9))/1000</f>
        <v>36.326997640102917</v>
      </c>
      <c r="AS78" s="74" cm="1">
        <f t="array" aca="1" ref="AS78" ca="1">INDIRECT(ADDRESS(ROW(AR78),AS$9))/1000</f>
        <v>58.669238266257935</v>
      </c>
      <c r="AT78" s="76" cm="1">
        <f t="array" aca="1" ref="AT78" ca="1">INDIRECT(ADDRESS(ROW(AS78),AT$9))/1000</f>
        <v>27.060140546411205</v>
      </c>
      <c r="AU78" s="81" cm="1">
        <f t="array" aca="1" ref="AU78" ca="1">AQ78/INDIRECT(ADDRESS($BC78,COLUMN(AQ78)))</f>
        <v>1</v>
      </c>
      <c r="AV78" s="82" cm="1">
        <f t="array" aca="1" ref="AV78" ca="1">AR78/INDIRECT(ADDRESS($BC78,COLUMN(AR78)))</f>
        <v>1</v>
      </c>
      <c r="AW78" s="82" cm="1">
        <f t="array" aca="1" ref="AW78" ca="1">AS78/INDIRECT(ADDRESS($BC78,COLUMN(AS78)))</f>
        <v>1</v>
      </c>
      <c r="AX78" s="83" cm="1">
        <f t="array" aca="1" ref="AX78" ca="1">AT78/INDIRECT(ADDRESS($BC78,COLUMN(AT78)))</f>
        <v>1</v>
      </c>
      <c r="AY78" s="54">
        <f t="shared" ca="1" si="36"/>
        <v>-4.8287751316556569E-2</v>
      </c>
      <c r="AZ78" s="54">
        <f ca="1">IFERROR(($AQ78-AS78)/AS78,"-")</f>
        <v>-0.41071591120581924</v>
      </c>
      <c r="BA78" s="54">
        <f ca="1">IFERROR(($AQ78-AT78)/AT78,"-")</f>
        <v>0.27763004603335817</v>
      </c>
      <c r="BC78" s="62">
        <f>ROW(AP78)</f>
        <v>78</v>
      </c>
      <c r="BE78" s="180" t="str">
        <f t="shared" si="37"/>
        <v>Total production</v>
      </c>
      <c r="BF78" s="186">
        <f t="shared" si="38"/>
        <v>27.060140546411205</v>
      </c>
      <c r="BG78" s="186">
        <f t="shared" si="16"/>
        <v>23.886164359359849</v>
      </c>
      <c r="BH78" s="186">
        <f t="shared" si="17"/>
        <v>22.831091434222319</v>
      </c>
      <c r="BI78" s="186">
        <f t="shared" si="18"/>
        <v>49.354736400782819</v>
      </c>
      <c r="BJ78" s="186">
        <f t="shared" si="19"/>
        <v>56.842508997598017</v>
      </c>
      <c r="BK78" s="186">
        <f t="shared" si="20"/>
        <v>58.669238266257935</v>
      </c>
      <c r="BL78" s="186">
        <f t="shared" si="21"/>
        <v>48.323905401408716</v>
      </c>
      <c r="BM78" s="186">
        <f t="shared" si="22"/>
        <v>41.469497434817058</v>
      </c>
      <c r="BN78" s="186">
        <f t="shared" si="23"/>
        <v>35.227350402048444</v>
      </c>
      <c r="BO78" s="186">
        <f t="shared" si="24"/>
        <v>36.326997640102917</v>
      </c>
      <c r="BP78" s="186">
        <f t="shared" si="25"/>
        <v>34.57284861198049</v>
      </c>
      <c r="BQ78" s="179"/>
      <c r="BR78" s="181" t="str">
        <f t="shared" si="39"/>
        <v>Total production</v>
      </c>
      <c r="BS78" s="187" cm="1">
        <f t="array" aca="1" ref="BS78" ca="1">AC78/INDIRECT(ADDRESS($BC78,COLUMN(AC78)))</f>
        <v>1</v>
      </c>
      <c r="BT78" s="187" cm="1">
        <f t="array" aca="1" ref="BT78" ca="1">AD78/INDIRECT(ADDRESS($BC78,COLUMN(AD78)))</f>
        <v>1</v>
      </c>
      <c r="BU78" s="187" cm="1">
        <f t="array" aca="1" ref="BU78" ca="1">AE78/INDIRECT(ADDRESS($BC78,COLUMN(AE78)))</f>
        <v>1</v>
      </c>
      <c r="BV78" s="187" cm="1">
        <f t="array" aca="1" ref="BV78" ca="1">AF78/INDIRECT(ADDRESS($BC78,COLUMN(AF78)))</f>
        <v>1</v>
      </c>
      <c r="BW78" s="187" cm="1">
        <f t="array" aca="1" ref="BW78" ca="1">AG78/INDIRECT(ADDRESS($BC78,COLUMN(AG78)))</f>
        <v>1</v>
      </c>
      <c r="BX78" s="187" cm="1">
        <f t="array" aca="1" ref="BX78" ca="1">AH78/INDIRECT(ADDRESS($BC78,COLUMN(AH78)))</f>
        <v>1</v>
      </c>
      <c r="BY78" s="187" cm="1">
        <f t="array" aca="1" ref="BY78" ca="1">AI78/INDIRECT(ADDRESS($BC78,COLUMN(AI78)))</f>
        <v>1</v>
      </c>
      <c r="BZ78" s="187" cm="1">
        <f t="array" aca="1" ref="BZ78" ca="1">AJ78/INDIRECT(ADDRESS($BC78,COLUMN(AJ78)))</f>
        <v>1</v>
      </c>
      <c r="CA78" s="187" cm="1">
        <f t="array" aca="1" ref="CA78" ca="1">AK78/INDIRECT(ADDRESS($BC78,COLUMN(AK78)))</f>
        <v>1</v>
      </c>
      <c r="CB78" s="187" cm="1">
        <f t="array" aca="1" ref="CB78" ca="1">AL78/INDIRECT(ADDRESS($BC78,COLUMN(AL78)))</f>
        <v>1</v>
      </c>
      <c r="CC78" s="187" cm="1">
        <f t="array" aca="1" ref="CC78" ca="1">AM78/INDIRECT(ADDRESS($BC78,COLUMN(AM78)))</f>
        <v>1</v>
      </c>
      <c r="CE78" s="181" t="str">
        <f t="shared" si="40"/>
        <v>Total production</v>
      </c>
      <c r="CF78" s="195" t="str">
        <f t="shared" ca="1" si="41"/>
        <v>27.06
(100%)</v>
      </c>
      <c r="CG78" s="195" t="str">
        <f t="shared" ca="1" si="26"/>
        <v>23.89
(100%)</v>
      </c>
      <c r="CH78" s="195" t="str">
        <f t="shared" ca="1" si="27"/>
        <v>22.83
(100%)</v>
      </c>
      <c r="CI78" s="195" t="str">
        <f t="shared" ca="1" si="28"/>
        <v>49.35
(100%)</v>
      </c>
      <c r="CJ78" s="195" t="str">
        <f t="shared" ca="1" si="29"/>
        <v>56.84
(100%)</v>
      </c>
      <c r="CK78" s="195" t="str">
        <f t="shared" ca="1" si="30"/>
        <v>58.67
(100%)</v>
      </c>
      <c r="CL78" s="195" t="str">
        <f t="shared" ca="1" si="31"/>
        <v>48.32
(100%)</v>
      </c>
      <c r="CM78" s="195" t="str">
        <f t="shared" ca="1" si="32"/>
        <v>41.47
(100%)</v>
      </c>
      <c r="CN78" s="195" t="str">
        <f t="shared" ca="1" si="33"/>
        <v>35.23
(100%)</v>
      </c>
      <c r="CO78" s="195" t="str">
        <f t="shared" ca="1" si="34"/>
        <v>36.33
(100%)</v>
      </c>
      <c r="CP78" s="195" t="str">
        <f t="shared" ca="1" si="35"/>
        <v>34.57
(100%)</v>
      </c>
    </row>
    <row r="79" spans="2:94">
      <c r="CF79" s="144"/>
      <c r="CG79" s="144"/>
      <c r="CH79" s="144"/>
      <c r="CI79" s="144"/>
      <c r="CJ79" s="144"/>
      <c r="CK79" s="144"/>
      <c r="CL79" s="144"/>
      <c r="CM79" s="144"/>
      <c r="CN79" s="144"/>
      <c r="CO79" s="144"/>
      <c r="CP79" s="144"/>
    </row>
    <row r="80" spans="2:94" s="27" customFormat="1" ht="20" thickBot="1">
      <c r="B80" s="29">
        <v>3.2</v>
      </c>
      <c r="C80" s="29" t="s">
        <v>85</v>
      </c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</row>
    <row r="81" ht="15" thickTop="1"/>
    <row r="101" spans="3:94">
      <c r="AP101" s="60"/>
      <c r="AQ101" s="309" t="s">
        <v>65</v>
      </c>
      <c r="AR101" s="305"/>
      <c r="AS101" s="305"/>
      <c r="AT101" s="306"/>
      <c r="AU101" s="309" t="s">
        <v>84</v>
      </c>
      <c r="AV101" s="305"/>
      <c r="AW101" s="305"/>
      <c r="AX101" s="306"/>
      <c r="AY101" s="309" t="str">
        <f>"Change to "&amp;year_latest&amp;" (%)"</f>
        <v>Change to 2023 (%)</v>
      </c>
      <c r="AZ101" s="305"/>
      <c r="BA101" s="305"/>
    </row>
    <row r="102" spans="3:94" s="27" customFormat="1" ht="15" thickBot="1">
      <c r="C102" s="28" t="s">
        <v>87</v>
      </c>
      <c r="D102" s="28" t="s">
        <v>49</v>
      </c>
      <c r="E102" s="28" t="s">
        <v>62</v>
      </c>
      <c r="F102" s="197">
        <f>F$8</f>
        <v>1990</v>
      </c>
      <c r="G102" s="197">
        <f t="shared" ref="G102:AM102" si="43">G$8</f>
        <v>1991</v>
      </c>
      <c r="H102" s="197">
        <f t="shared" si="43"/>
        <v>1992</v>
      </c>
      <c r="I102" s="197">
        <f t="shared" si="43"/>
        <v>1993</v>
      </c>
      <c r="J102" s="197">
        <f t="shared" si="43"/>
        <v>1994</v>
      </c>
      <c r="K102" s="197">
        <f t="shared" si="43"/>
        <v>1995</v>
      </c>
      <c r="L102" s="197">
        <f t="shared" si="43"/>
        <v>1996</v>
      </c>
      <c r="M102" s="197">
        <f t="shared" si="43"/>
        <v>1997</v>
      </c>
      <c r="N102" s="197">
        <f t="shared" si="43"/>
        <v>1998</v>
      </c>
      <c r="O102" s="197">
        <f t="shared" si="43"/>
        <v>1999</v>
      </c>
      <c r="P102" s="197">
        <f t="shared" si="43"/>
        <v>2000</v>
      </c>
      <c r="Q102" s="197">
        <f t="shared" si="43"/>
        <v>2001</v>
      </c>
      <c r="R102" s="197">
        <f t="shared" si="43"/>
        <v>2002</v>
      </c>
      <c r="S102" s="197">
        <f t="shared" si="43"/>
        <v>2003</v>
      </c>
      <c r="T102" s="197">
        <f t="shared" si="43"/>
        <v>2004</v>
      </c>
      <c r="U102" s="197">
        <f t="shared" si="43"/>
        <v>2005</v>
      </c>
      <c r="V102" s="197">
        <f t="shared" si="43"/>
        <v>2006</v>
      </c>
      <c r="W102" s="197">
        <f t="shared" si="43"/>
        <v>2007</v>
      </c>
      <c r="X102" s="197">
        <f t="shared" si="43"/>
        <v>2008</v>
      </c>
      <c r="Y102" s="197">
        <f t="shared" si="43"/>
        <v>2009</v>
      </c>
      <c r="Z102" s="197">
        <f t="shared" si="43"/>
        <v>2010</v>
      </c>
      <c r="AA102" s="197">
        <f t="shared" si="43"/>
        <v>2011</v>
      </c>
      <c r="AB102" s="197">
        <f t="shared" si="43"/>
        <v>2012</v>
      </c>
      <c r="AC102" s="197">
        <f t="shared" si="43"/>
        <v>2013</v>
      </c>
      <c r="AD102" s="197">
        <f t="shared" si="43"/>
        <v>2014</v>
      </c>
      <c r="AE102" s="197">
        <f t="shared" si="43"/>
        <v>2015</v>
      </c>
      <c r="AF102" s="197">
        <f t="shared" si="43"/>
        <v>2016</v>
      </c>
      <c r="AG102" s="197">
        <f t="shared" si="43"/>
        <v>2017</v>
      </c>
      <c r="AH102" s="197">
        <f t="shared" si="43"/>
        <v>2018</v>
      </c>
      <c r="AI102" s="197">
        <f t="shared" si="43"/>
        <v>2019</v>
      </c>
      <c r="AJ102" s="197">
        <f t="shared" si="43"/>
        <v>2020</v>
      </c>
      <c r="AK102" s="197">
        <f t="shared" si="43"/>
        <v>2021</v>
      </c>
      <c r="AL102" s="197">
        <f t="shared" si="43"/>
        <v>2022</v>
      </c>
      <c r="AM102" s="197">
        <f t="shared" si="43"/>
        <v>2023</v>
      </c>
      <c r="AP102" s="59"/>
      <c r="AQ102" s="28">
        <f>year_latest</f>
        <v>2023</v>
      </c>
      <c r="AR102" s="28">
        <f>AQ102-1</f>
        <v>2022</v>
      </c>
      <c r="AS102" s="28">
        <f>year_cb_baseline</f>
        <v>2018</v>
      </c>
      <c r="AT102" s="59">
        <f>AQ102-10</f>
        <v>2013</v>
      </c>
      <c r="AU102" s="28">
        <f>AQ102</f>
        <v>2023</v>
      </c>
      <c r="AV102" s="28">
        <f>AR102</f>
        <v>2022</v>
      </c>
      <c r="AW102" s="28">
        <f>AS102</f>
        <v>2018</v>
      </c>
      <c r="AX102" s="59">
        <f>AT102</f>
        <v>2013</v>
      </c>
      <c r="AY102" s="28">
        <f>AV102</f>
        <v>2022</v>
      </c>
      <c r="AZ102" s="28">
        <f>AW102</f>
        <v>2018</v>
      </c>
      <c r="BA102" s="28">
        <f>AX102</f>
        <v>2013</v>
      </c>
      <c r="BC102" s="7" t="s">
        <v>509</v>
      </c>
      <c r="BE102" s="182"/>
      <c r="BF102" s="183">
        <f>BF$8</f>
        <v>2013</v>
      </c>
      <c r="BG102" s="183">
        <f t="shared" ref="BG102:BP102" si="44">BG$8</f>
        <v>2014</v>
      </c>
      <c r="BH102" s="183">
        <f t="shared" si="44"/>
        <v>2015</v>
      </c>
      <c r="BI102" s="183">
        <f t="shared" si="44"/>
        <v>2016</v>
      </c>
      <c r="BJ102" s="183">
        <f t="shared" si="44"/>
        <v>2017</v>
      </c>
      <c r="BK102" s="183">
        <f t="shared" si="44"/>
        <v>2018</v>
      </c>
      <c r="BL102" s="183">
        <f t="shared" si="44"/>
        <v>2019</v>
      </c>
      <c r="BM102" s="183">
        <f t="shared" si="44"/>
        <v>2020</v>
      </c>
      <c r="BN102" s="183">
        <f t="shared" si="44"/>
        <v>2021</v>
      </c>
      <c r="BO102" s="183">
        <f t="shared" si="44"/>
        <v>2022</v>
      </c>
      <c r="BP102" s="183">
        <f t="shared" si="44"/>
        <v>2023</v>
      </c>
      <c r="BQ102" s="7"/>
      <c r="BR102" s="183"/>
      <c r="BS102" s="183">
        <f t="shared" ref="BS102:CC102" si="45">BF102</f>
        <v>2013</v>
      </c>
      <c r="BT102" s="183">
        <f t="shared" si="45"/>
        <v>2014</v>
      </c>
      <c r="BU102" s="183">
        <f t="shared" si="45"/>
        <v>2015</v>
      </c>
      <c r="BV102" s="183">
        <f t="shared" si="45"/>
        <v>2016</v>
      </c>
      <c r="BW102" s="183">
        <f t="shared" si="45"/>
        <v>2017</v>
      </c>
      <c r="BX102" s="183">
        <f t="shared" si="45"/>
        <v>2018</v>
      </c>
      <c r="BY102" s="183">
        <f t="shared" si="45"/>
        <v>2019</v>
      </c>
      <c r="BZ102" s="183">
        <f t="shared" si="45"/>
        <v>2020</v>
      </c>
      <c r="CA102" s="183">
        <f t="shared" si="45"/>
        <v>2021</v>
      </c>
      <c r="CB102" s="183">
        <f t="shared" si="45"/>
        <v>2022</v>
      </c>
      <c r="CC102" s="183">
        <f t="shared" si="45"/>
        <v>2023</v>
      </c>
      <c r="CE102" s="183" t="s">
        <v>614</v>
      </c>
      <c r="CF102" s="188">
        <f t="shared" ref="CF102:CP102" si="46">BS102</f>
        <v>2013</v>
      </c>
      <c r="CG102" s="188">
        <f t="shared" si="46"/>
        <v>2014</v>
      </c>
      <c r="CH102" s="188">
        <f t="shared" si="46"/>
        <v>2015</v>
      </c>
      <c r="CI102" s="188">
        <f t="shared" si="46"/>
        <v>2016</v>
      </c>
      <c r="CJ102" s="188">
        <f t="shared" si="46"/>
        <v>2017</v>
      </c>
      <c r="CK102" s="188">
        <f t="shared" si="46"/>
        <v>2018</v>
      </c>
      <c r="CL102" s="188">
        <f t="shared" si="46"/>
        <v>2019</v>
      </c>
      <c r="CM102" s="188">
        <f t="shared" si="46"/>
        <v>2020</v>
      </c>
      <c r="CN102" s="188">
        <f t="shared" si="46"/>
        <v>2021</v>
      </c>
      <c r="CO102" s="188">
        <f t="shared" si="46"/>
        <v>2022</v>
      </c>
      <c r="CP102" s="188">
        <f t="shared" si="46"/>
        <v>2023</v>
      </c>
    </row>
    <row r="103" spans="3:94">
      <c r="C103" s="34" t="s">
        <v>41</v>
      </c>
      <c r="D103" s="33" t="s">
        <v>12</v>
      </c>
      <c r="E103" s="33" t="s">
        <v>93</v>
      </c>
      <c r="F103" s="65">
        <v>67491.605966692994</v>
      </c>
      <c r="G103" s="65">
        <v>66235.074484055993</v>
      </c>
      <c r="H103" s="65">
        <v>65903.786172775508</v>
      </c>
      <c r="I103" s="65">
        <v>69972.242950701257</v>
      </c>
      <c r="J103" s="65">
        <v>77519.74519003951</v>
      </c>
      <c r="K103" s="65">
        <v>79046.10937917151</v>
      </c>
      <c r="L103" s="65">
        <v>82287.266359759014</v>
      </c>
      <c r="M103" s="65">
        <v>95695.238094633489</v>
      </c>
      <c r="N103" s="65">
        <v>103580.36775469128</v>
      </c>
      <c r="O103" s="65">
        <v>112291.87816558401</v>
      </c>
      <c r="P103" s="65">
        <v>111854.66479035125</v>
      </c>
      <c r="Q103" s="65">
        <v>120634.12855419278</v>
      </c>
      <c r="R103" s="65">
        <v>122028.25866873076</v>
      </c>
      <c r="S103" s="65">
        <v>118370.58581889575</v>
      </c>
      <c r="T103" s="65">
        <v>118643.92492539497</v>
      </c>
      <c r="U103" s="65">
        <v>130487.75388823726</v>
      </c>
      <c r="V103" s="65">
        <v>125509.07130122071</v>
      </c>
      <c r="W103" s="65">
        <v>119324.04854040412</v>
      </c>
      <c r="X103" s="65">
        <v>121565.67289959978</v>
      </c>
      <c r="Y103" s="65">
        <v>103745.28226952707</v>
      </c>
      <c r="Z103" s="65">
        <v>104166.23988661422</v>
      </c>
      <c r="AA103" s="65">
        <v>102920.38714486729</v>
      </c>
      <c r="AB103" s="65">
        <v>96132.620994367899</v>
      </c>
      <c r="AC103" s="65">
        <v>95440.17720735968</v>
      </c>
      <c r="AD103" s="65">
        <v>91993.971684396136</v>
      </c>
      <c r="AE103" s="65">
        <v>105935.168550111</v>
      </c>
      <c r="AF103" s="65">
        <v>104756.22027745482</v>
      </c>
      <c r="AG103" s="65">
        <v>108371.22276671183</v>
      </c>
      <c r="AH103" s="65">
        <v>106263.58339199272</v>
      </c>
      <c r="AI103" s="65">
        <v>105234.6564315962</v>
      </c>
      <c r="AJ103" s="65">
        <v>96936.353123333829</v>
      </c>
      <c r="AK103" s="65">
        <v>98712.607219773054</v>
      </c>
      <c r="AL103" s="65">
        <v>103281.2488838681</v>
      </c>
      <c r="AM103" s="65">
        <v>99627.264984447465</v>
      </c>
      <c r="AP103" s="49" t="str">
        <f t="shared" ref="AP103:AP110" si="47">C103</f>
        <v>Oil</v>
      </c>
      <c r="AQ103" s="70" cm="1">
        <f t="array" aca="1" ref="AQ103" ca="1">INDIRECT(ADDRESS(ROW(AP103),AQ$9))/1000</f>
        <v>99.627264984447464</v>
      </c>
      <c r="AR103" s="71" cm="1">
        <f t="array" aca="1" ref="AR103" ca="1">INDIRECT(ADDRESS(ROW(AQ103),AR$9))/1000</f>
        <v>103.2812488838681</v>
      </c>
      <c r="AS103" s="71" cm="1">
        <f t="array" aca="1" ref="AS103" ca="1">INDIRECT(ADDRESS(ROW(AR103),AS$9))/1000</f>
        <v>106.26358339199273</v>
      </c>
      <c r="AT103" s="72" cm="1">
        <f t="array" aca="1" ref="AT103" ca="1">INDIRECT(ADDRESS(ROW(AS103),AT$9))/1000</f>
        <v>95.440177207359682</v>
      </c>
      <c r="AU103" s="77" cm="1">
        <f t="array" aca="1" ref="AU103" ca="1">AQ103/INDIRECT(ADDRESS($BC103,COLUMN(AQ103)))</f>
        <v>0.67065515687716759</v>
      </c>
      <c r="AV103" s="78" cm="1">
        <f t="array" aca="1" ref="AV103" ca="1">AR103/INDIRECT(ADDRESS($BC103,COLUMN(AR103)))</f>
        <v>0.65931797451371887</v>
      </c>
      <c r="AW103" s="78" cm="1">
        <f t="array" aca="1" ref="AW103" ca="1">AS103/INDIRECT(ADDRESS($BC103,COLUMN(AS103)))</f>
        <v>0.75752228832851987</v>
      </c>
      <c r="AX103" s="79" cm="1">
        <f t="array" aca="1" ref="AX103" ca="1">AT103/INDIRECT(ADDRESS($BC103,COLUMN(AT103)))</f>
        <v>0.59713888531528936</v>
      </c>
      <c r="AY103" s="53">
        <f t="shared" ref="AY103:BA110" ca="1" si="48">IFERROR(($AQ103-AR103)/AR103,"-")</f>
        <v>-3.5378967033302088E-2</v>
      </c>
      <c r="AZ103" s="53">
        <f t="shared" ca="1" si="48"/>
        <v>-6.2451483337097088E-2</v>
      </c>
      <c r="BA103" s="53">
        <f t="shared" ca="1" si="48"/>
        <v>4.3871332803486283E-2</v>
      </c>
      <c r="BC103" s="61">
        <f t="shared" ref="BC103:BC109" si="49">BC104</f>
        <v>110</v>
      </c>
      <c r="BE103" s="177" t="str">
        <f t="shared" ref="BE103:BE110" si="50">AP103</f>
        <v>Oil</v>
      </c>
      <c r="BF103" s="185">
        <f t="shared" ref="BF103:BP104" si="51">AC103/1000</f>
        <v>95.440177207359682</v>
      </c>
      <c r="BG103" s="185">
        <f t="shared" si="51"/>
        <v>91.993971684396129</v>
      </c>
      <c r="BH103" s="185">
        <f t="shared" si="51"/>
        <v>105.935168550111</v>
      </c>
      <c r="BI103" s="185">
        <f t="shared" si="51"/>
        <v>104.75622027745482</v>
      </c>
      <c r="BJ103" s="185">
        <f t="shared" si="51"/>
        <v>108.37122276671182</v>
      </c>
      <c r="BK103" s="185">
        <f t="shared" si="51"/>
        <v>106.26358339199273</v>
      </c>
      <c r="BL103" s="185">
        <f t="shared" si="51"/>
        <v>105.23465643159621</v>
      </c>
      <c r="BM103" s="185">
        <f t="shared" si="51"/>
        <v>96.936353123333831</v>
      </c>
      <c r="BN103" s="185">
        <f t="shared" si="51"/>
        <v>98.712607219773048</v>
      </c>
      <c r="BO103" s="185">
        <f t="shared" si="51"/>
        <v>103.2812488838681</v>
      </c>
      <c r="BP103" s="185">
        <f t="shared" si="51"/>
        <v>99.627264984447464</v>
      </c>
      <c r="BQ103" s="179"/>
      <c r="BR103" s="178" t="str">
        <f>BE103</f>
        <v>Oil</v>
      </c>
      <c r="BS103" s="126" cm="1">
        <f t="array" aca="1" ref="BS103" ca="1">AC103/INDIRECT(ADDRESS($BC103,COLUMN(AC103)))</f>
        <v>0.59713888531528947</v>
      </c>
      <c r="BT103" s="126" cm="1">
        <f t="array" aca="1" ref="BT103" ca="1">AD103/INDIRECT(ADDRESS($BC103,COLUMN(AD103)))</f>
        <v>0.60339227867072187</v>
      </c>
      <c r="BU103" s="126" cm="1">
        <f t="array" aca="1" ref="BU103" ca="1">AE103/INDIRECT(ADDRESS($BC103,COLUMN(AE103)))</f>
        <v>0.62675164170782316</v>
      </c>
      <c r="BV103" s="126" cm="1">
        <f t="array" aca="1" ref="BV103" ca="1">AF103/INDIRECT(ADDRESS($BC103,COLUMN(AF103)))</f>
        <v>0.7409018364492771</v>
      </c>
      <c r="BW103" s="126" cm="1">
        <f t="array" aca="1" ref="BW103" ca="1">AG103/INDIRECT(ADDRESS($BC103,COLUMN(AG103)))</f>
        <v>0.76065722136176539</v>
      </c>
      <c r="BX103" s="126" cm="1">
        <f t="array" aca="1" ref="BX103" ca="1">AH103/INDIRECT(ADDRESS($BC103,COLUMN(AH103)))</f>
        <v>0.75752228832851987</v>
      </c>
      <c r="BY103" s="126" cm="1">
        <f t="array" aca="1" ref="BY103" ca="1">AI103/INDIRECT(ADDRESS($BC103,COLUMN(AI103)))</f>
        <v>0.74681607556308505</v>
      </c>
      <c r="BZ103" s="126" cm="1">
        <f t="array" aca="1" ref="BZ103" ca="1">AJ103/INDIRECT(ADDRESS($BC103,COLUMN(AJ103)))</f>
        <v>0.70343302425808718</v>
      </c>
      <c r="CA103" s="126" cm="1">
        <f t="array" aca="1" ref="CA103" ca="1">AK103/INDIRECT(ADDRESS($BC103,COLUMN(AK103)))</f>
        <v>0.65370766295646365</v>
      </c>
      <c r="CB103" s="126" cm="1">
        <f t="array" aca="1" ref="CB103" ca="1">AL103/INDIRECT(ADDRESS($BC103,COLUMN(AL103)))</f>
        <v>0.65931797451371887</v>
      </c>
      <c r="CC103" s="126" cm="1">
        <f t="array" aca="1" ref="CC103" ca="1">AM103/INDIRECT(ADDRESS($BC103,COLUMN(AM103)))</f>
        <v>0.67065515687716748</v>
      </c>
      <c r="CE103" s="178" t="str">
        <f>BR103</f>
        <v>Oil</v>
      </c>
      <c r="CF103" s="194" t="str">
        <f t="shared" ref="CF103:CP104" ca="1" si="52">TEXT(BF103,"#,##0.00;-#,##0.00;0") &amp; CHAR(10) &amp; IF(BS103&lt;&gt;1,TEXT(BS103,"(#,##0.0%);(-#,##0.0%);(0%)"),"(100%)")</f>
        <v>95.44
(59.7%)</v>
      </c>
      <c r="CG103" s="194" t="str">
        <f t="shared" ca="1" si="52"/>
        <v>91.99
(60.3%)</v>
      </c>
      <c r="CH103" s="194" t="str">
        <f t="shared" ca="1" si="52"/>
        <v>105.94
(62.7%)</v>
      </c>
      <c r="CI103" s="194" t="str">
        <f t="shared" ca="1" si="52"/>
        <v>104.76
(74.1%)</v>
      </c>
      <c r="CJ103" s="194" t="str">
        <f t="shared" ca="1" si="52"/>
        <v>108.37
(76.1%)</v>
      </c>
      <c r="CK103" s="194" t="str">
        <f t="shared" ca="1" si="52"/>
        <v>106.26
(75.8%)</v>
      </c>
      <c r="CL103" s="194" t="str">
        <f t="shared" ca="1" si="52"/>
        <v>105.23
(74.7%)</v>
      </c>
      <c r="CM103" s="194" t="str">
        <f t="shared" ca="1" si="52"/>
        <v>96.94
(70.3%)</v>
      </c>
      <c r="CN103" s="194" t="str">
        <f t="shared" ca="1" si="52"/>
        <v>98.71
(65.4%)</v>
      </c>
      <c r="CO103" s="194" t="str">
        <f t="shared" ca="1" si="52"/>
        <v>103.28
(65.9%)</v>
      </c>
      <c r="CP103" s="194" t="str">
        <f t="shared" ca="1" si="52"/>
        <v>99.63
(67.1%)</v>
      </c>
    </row>
    <row r="104" spans="3:94">
      <c r="C104" s="34" t="s">
        <v>39</v>
      </c>
      <c r="D104" s="33" t="s">
        <v>12</v>
      </c>
      <c r="E104" s="33" t="s">
        <v>92</v>
      </c>
      <c r="F104" s="65">
        <v>0</v>
      </c>
      <c r="G104" s="65">
        <v>0</v>
      </c>
      <c r="H104" s="65">
        <v>0</v>
      </c>
      <c r="I104" s="65">
        <v>50.226735464400001</v>
      </c>
      <c r="J104" s="65">
        <v>30.13604127864</v>
      </c>
      <c r="K104" s="65">
        <v>993.27916090320707</v>
      </c>
      <c r="L104" s="65">
        <v>5631.9952422346796</v>
      </c>
      <c r="M104" s="65">
        <v>10085.758948067616</v>
      </c>
      <c r="N104" s="65">
        <v>16266.173526899158</v>
      </c>
      <c r="O104" s="65">
        <v>22069.682674687301</v>
      </c>
      <c r="P104" s="65">
        <v>28873.38799395043</v>
      </c>
      <c r="Q104" s="65">
        <v>34088.398874300394</v>
      </c>
      <c r="R104" s="65">
        <v>34973.98865777161</v>
      </c>
      <c r="S104" s="65">
        <v>36515.747277049784</v>
      </c>
      <c r="T104" s="65">
        <v>34487.054360605442</v>
      </c>
      <c r="U104" s="65">
        <v>35072.903512195568</v>
      </c>
      <c r="V104" s="65">
        <v>41965.436302590235</v>
      </c>
      <c r="W104" s="65">
        <v>45630.71198055469</v>
      </c>
      <c r="X104" s="65">
        <v>48548.521770977175</v>
      </c>
      <c r="Y104" s="65">
        <v>46955.170409255275</v>
      </c>
      <c r="Z104" s="65">
        <v>52184.198259022378</v>
      </c>
      <c r="AA104" s="65">
        <v>46083.908475900651</v>
      </c>
      <c r="AB104" s="65">
        <v>44734.221372435059</v>
      </c>
      <c r="AC104" s="65">
        <v>43232.99358330344</v>
      </c>
      <c r="AD104" s="65">
        <v>41754.192066540854</v>
      </c>
      <c r="AE104" s="65">
        <v>42202.38618490901</v>
      </c>
      <c r="AF104" s="65">
        <v>19822.046503819438</v>
      </c>
      <c r="AG104" s="65">
        <v>16381.972166694755</v>
      </c>
      <c r="AH104" s="65">
        <v>20100.571678585911</v>
      </c>
      <c r="AI104" s="65">
        <v>28195.164258157751</v>
      </c>
      <c r="AJ104" s="65">
        <v>33840.246370085471</v>
      </c>
      <c r="AK104" s="65">
        <v>36350.370203197628</v>
      </c>
      <c r="AL104" s="65">
        <v>38454.500917612662</v>
      </c>
      <c r="AM104" s="65">
        <v>37390.931218869431</v>
      </c>
      <c r="AP104" s="49" t="str">
        <f t="shared" si="47"/>
        <v>Natural gas</v>
      </c>
      <c r="AQ104" s="70" cm="1">
        <f t="array" aca="1" ref="AQ104" ca="1">INDIRECT(ADDRESS(ROW(AP104),AQ$9))/1000</f>
        <v>37.390931218869433</v>
      </c>
      <c r="AR104" s="71" cm="1">
        <f t="array" aca="1" ref="AR104" ca="1">INDIRECT(ADDRESS(ROW(AQ104),AR$9))/1000</f>
        <v>38.454500917612663</v>
      </c>
      <c r="AS104" s="71" cm="1">
        <f t="array" aca="1" ref="AS104" ca="1">INDIRECT(ADDRESS(ROW(AR104),AS$9))/1000</f>
        <v>20.100571678585911</v>
      </c>
      <c r="AT104" s="73" cm="1">
        <f t="array" aca="1" ref="AT104" ca="1">INDIRECT(ADDRESS(ROW(AS104),AT$9))/1000</f>
        <v>43.23299358330344</v>
      </c>
      <c r="AU104" s="77" cm="1">
        <f t="array" aca="1" ref="AU104" ca="1">AQ104/INDIRECT(ADDRESS($BC104,COLUMN(AQ104)))</f>
        <v>0.2517023913713668</v>
      </c>
      <c r="AV104" s="78" cm="1">
        <f t="array" aca="1" ref="AV104" ca="1">AR104/INDIRECT(ADDRESS($BC104,COLUMN(AR104)))</f>
        <v>0.2454825433457401</v>
      </c>
      <c r="AW104" s="78" cm="1">
        <f t="array" aca="1" ref="AW104" ca="1">AS104/INDIRECT(ADDRESS($BC104,COLUMN(AS104)))</f>
        <v>0.14329114988062042</v>
      </c>
      <c r="AX104" s="80" cm="1">
        <f t="array" aca="1" ref="AX104" ca="1">AT104/INDIRECT(ADDRESS($BC104,COLUMN(AT104)))</f>
        <v>0.27049511382493657</v>
      </c>
      <c r="AY104" s="53">
        <f t="shared" ca="1" si="48"/>
        <v>-2.7657872898204771E-2</v>
      </c>
      <c r="AZ104" s="53">
        <f t="shared" ca="1" si="48"/>
        <v>0.86019242719866318</v>
      </c>
      <c r="BA104" s="53">
        <f t="shared" ca="1" si="48"/>
        <v>-0.13512972108159099</v>
      </c>
      <c r="BC104" s="61">
        <f t="shared" si="49"/>
        <v>110</v>
      </c>
      <c r="BE104" s="177" t="str">
        <f t="shared" si="50"/>
        <v>Natural gas</v>
      </c>
      <c r="BF104" s="185">
        <f t="shared" si="51"/>
        <v>43.23299358330344</v>
      </c>
      <c r="BG104" s="185">
        <f t="shared" si="51"/>
        <v>41.754192066540853</v>
      </c>
      <c r="BH104" s="185">
        <f t="shared" si="51"/>
        <v>42.20238618490901</v>
      </c>
      <c r="BI104" s="185">
        <f t="shared" si="51"/>
        <v>19.822046503819436</v>
      </c>
      <c r="BJ104" s="185">
        <f t="shared" si="51"/>
        <v>16.381972166694755</v>
      </c>
      <c r="BK104" s="185">
        <f t="shared" si="51"/>
        <v>20.100571678585911</v>
      </c>
      <c r="BL104" s="185">
        <f t="shared" si="51"/>
        <v>28.19516425815775</v>
      </c>
      <c r="BM104" s="185">
        <f t="shared" si="51"/>
        <v>33.840246370085474</v>
      </c>
      <c r="BN104" s="185">
        <f t="shared" si="51"/>
        <v>36.350370203197627</v>
      </c>
      <c r="BO104" s="185">
        <f t="shared" si="51"/>
        <v>38.454500917612663</v>
      </c>
      <c r="BP104" s="185">
        <f t="shared" si="51"/>
        <v>37.390931218869433</v>
      </c>
      <c r="BQ104" s="179"/>
      <c r="BR104" s="178" t="str">
        <f>BE104</f>
        <v>Natural gas</v>
      </c>
      <c r="BS104" s="126" cm="1">
        <f t="array" aca="1" ref="BS104" ca="1">AC104/INDIRECT(ADDRESS($BC104,COLUMN(AC104)))</f>
        <v>0.27049511382493657</v>
      </c>
      <c r="BT104" s="126" cm="1">
        <f t="array" aca="1" ref="BT104" ca="1">AD104/INDIRECT(ADDRESS($BC104,COLUMN(AD104)))</f>
        <v>0.27386747885523083</v>
      </c>
      <c r="BU104" s="126" cm="1">
        <f t="array" aca="1" ref="BU104" ca="1">AE104/INDIRECT(ADDRESS($BC104,COLUMN(AE104)))</f>
        <v>0.24968492699256259</v>
      </c>
      <c r="BV104" s="126" cm="1">
        <f t="array" aca="1" ref="BV104" ca="1">AF104/INDIRECT(ADDRESS($BC104,COLUMN(AF104)))</f>
        <v>0.14019397242440879</v>
      </c>
      <c r="BW104" s="126" cm="1">
        <f t="array" aca="1" ref="BW104" ca="1">AG104/INDIRECT(ADDRESS($BC104,COLUMN(AG104)))</f>
        <v>0.11498500349643977</v>
      </c>
      <c r="BX104" s="126" cm="1">
        <f t="array" aca="1" ref="BX104" ca="1">AH104/INDIRECT(ADDRESS($BC104,COLUMN(AH104)))</f>
        <v>0.14329114988062042</v>
      </c>
      <c r="BY104" s="126" cm="1">
        <f t="array" aca="1" ref="BY104" ca="1">AI104/INDIRECT(ADDRESS($BC104,COLUMN(AI104)))</f>
        <v>0.20009189591283533</v>
      </c>
      <c r="BZ104" s="126" cm="1">
        <f t="array" aca="1" ref="BZ104" ca="1">AJ104/INDIRECT(ADDRESS($BC104,COLUMN(AJ104)))</f>
        <v>0.24556676704622146</v>
      </c>
      <c r="CA104" s="126" cm="1">
        <f t="array" aca="1" ref="CA104" ca="1">AK104/INDIRECT(ADDRESS($BC104,COLUMN(AK104)))</f>
        <v>0.2407242217828357</v>
      </c>
      <c r="CB104" s="126" cm="1">
        <f t="array" aca="1" ref="CB104" ca="1">AL104/INDIRECT(ADDRESS($BC104,COLUMN(AL104)))</f>
        <v>0.24548254334574013</v>
      </c>
      <c r="CC104" s="126" cm="1">
        <f t="array" aca="1" ref="CC104" ca="1">AM104/INDIRECT(ADDRESS($BC104,COLUMN(AM104)))</f>
        <v>0.25170239137136674</v>
      </c>
      <c r="CE104" s="178" t="str">
        <f>BR104</f>
        <v>Natural gas</v>
      </c>
      <c r="CF104" s="194" t="str">
        <f t="shared" ca="1" si="52"/>
        <v>43.23
(27.0%)</v>
      </c>
      <c r="CG104" s="194" t="str">
        <f t="shared" ca="1" si="52"/>
        <v>41.75
(27.4%)</v>
      </c>
      <c r="CH104" s="194" t="str">
        <f t="shared" ca="1" si="52"/>
        <v>42.20
(25.0%)</v>
      </c>
      <c r="CI104" s="194" t="str">
        <f t="shared" ca="1" si="52"/>
        <v>19.82
(14.0%)</v>
      </c>
      <c r="CJ104" s="194" t="str">
        <f t="shared" ca="1" si="52"/>
        <v>16.38
(11.5%)</v>
      </c>
      <c r="CK104" s="194" t="str">
        <f t="shared" ca="1" si="52"/>
        <v>20.10
(14.3%)</v>
      </c>
      <c r="CL104" s="194" t="str">
        <f t="shared" ca="1" si="52"/>
        <v>28.20
(20.0%)</v>
      </c>
      <c r="CM104" s="194" t="str">
        <f t="shared" ca="1" si="52"/>
        <v>33.84
(24.6%)</v>
      </c>
      <c r="CN104" s="194" t="str">
        <f t="shared" ca="1" si="52"/>
        <v>36.35
(24.1%)</v>
      </c>
      <c r="CO104" s="194" t="str">
        <f t="shared" ca="1" si="52"/>
        <v>38.45
(24.5%)</v>
      </c>
      <c r="CP104" s="194" t="str">
        <f t="shared" ca="1" si="52"/>
        <v>37.39
(25.2%)</v>
      </c>
    </row>
    <row r="105" spans="3:94">
      <c r="C105" s="34" t="s">
        <v>48</v>
      </c>
      <c r="D105" s="33" t="s">
        <v>12</v>
      </c>
      <c r="E105" s="33" t="s">
        <v>94</v>
      </c>
      <c r="F105" s="65">
        <v>0</v>
      </c>
      <c r="G105" s="65">
        <v>0</v>
      </c>
      <c r="H105" s="65">
        <v>0</v>
      </c>
      <c r="I105" s="65">
        <v>0</v>
      </c>
      <c r="J105" s="65">
        <v>0</v>
      </c>
      <c r="K105" s="65">
        <v>0</v>
      </c>
      <c r="L105" s="65">
        <v>0</v>
      </c>
      <c r="M105" s="65">
        <v>0</v>
      </c>
      <c r="N105" s="65">
        <v>0</v>
      </c>
      <c r="O105" s="65">
        <v>0</v>
      </c>
      <c r="P105" s="65">
        <v>0</v>
      </c>
      <c r="Q105" s="65">
        <v>0</v>
      </c>
      <c r="R105" s="65">
        <v>0</v>
      </c>
      <c r="S105" s="65">
        <v>0</v>
      </c>
      <c r="T105" s="65">
        <v>0</v>
      </c>
      <c r="U105" s="65">
        <v>1.4877140659200001</v>
      </c>
      <c r="V105" s="65">
        <v>21.864597691391999</v>
      </c>
      <c r="W105" s="65">
        <v>294.70157259505919</v>
      </c>
      <c r="X105" s="65">
        <v>513.75312422542959</v>
      </c>
      <c r="Y105" s="65">
        <v>685.59268152295726</v>
      </c>
      <c r="Z105" s="65">
        <v>949.82796455541711</v>
      </c>
      <c r="AA105" s="65">
        <v>974.83326324327788</v>
      </c>
      <c r="AB105" s="65">
        <v>926.00233766764427</v>
      </c>
      <c r="AC105" s="65">
        <v>1329.9228632384741</v>
      </c>
      <c r="AD105" s="65">
        <v>1542.6546007399568</v>
      </c>
      <c r="AE105" s="65">
        <v>1446.1870050437187</v>
      </c>
      <c r="AF105" s="65">
        <v>1623.1999102656446</v>
      </c>
      <c r="AG105" s="65">
        <v>1849.8776277365553</v>
      </c>
      <c r="AH105" s="65">
        <v>1784.2221340243157</v>
      </c>
      <c r="AI105" s="65">
        <v>2149.9608539936999</v>
      </c>
      <c r="AJ105" s="65">
        <v>2272.4183854245857</v>
      </c>
      <c r="AK105" s="65">
        <v>1806.851679529527</v>
      </c>
      <c r="AL105" s="65">
        <v>2177.5776175430415</v>
      </c>
      <c r="AM105" s="65">
        <v>3038.7426409700188</v>
      </c>
      <c r="AP105" s="49" t="str">
        <f t="shared" si="47"/>
        <v>Renewables</v>
      </c>
      <c r="AQ105" s="70" cm="1">
        <f t="array" aca="1" ref="AQ105" ca="1">INDIRECT(ADDRESS(ROW(AP105),AQ$9))/1000</f>
        <v>3.0387426409700189</v>
      </c>
      <c r="AR105" s="71" cm="1">
        <f t="array" aca="1" ref="AR105" ca="1">INDIRECT(ADDRESS(ROW(AQ105),AR$9))/1000</f>
        <v>2.1775776175430415</v>
      </c>
      <c r="AS105" s="71" cm="1">
        <f t="array" aca="1" ref="AS105" ca="1">INDIRECT(ADDRESS(ROW(AR105),AS$9))/1000</f>
        <v>1.7842221340243156</v>
      </c>
      <c r="AT105" s="73" cm="1">
        <f t="array" aca="1" ref="AT105" ca="1">INDIRECT(ADDRESS(ROW(AS105),AT$9))/1000</f>
        <v>1.3299228632384741</v>
      </c>
      <c r="AU105" s="77" cm="1">
        <f t="array" aca="1" ref="AU105" ca="1">AQ105/INDIRECT(ADDRESS($BC105,COLUMN(AQ105)))</f>
        <v>2.0455729893892251E-2</v>
      </c>
      <c r="AV105" s="78" cm="1">
        <f t="array" aca="1" ref="AV105" ca="1">AR105/INDIRECT(ADDRESS($BC105,COLUMN(AR105)))</f>
        <v>1.3901033146483744E-2</v>
      </c>
      <c r="AW105" s="78" cm="1">
        <f t="array" aca="1" ref="AW105" ca="1">AS105/INDIRECT(ADDRESS($BC105,COLUMN(AS105)))</f>
        <v>1.2719202484134755E-2</v>
      </c>
      <c r="AX105" s="80" cm="1">
        <f t="array" aca="1" ref="AX105" ca="1">AT105/INDIRECT(ADDRESS($BC105,COLUMN(AT105)))</f>
        <v>8.3209050878449257E-3</v>
      </c>
      <c r="AY105" s="53">
        <f t="shared" ca="1" si="48"/>
        <v>0.3954692666241808</v>
      </c>
      <c r="AZ105" s="53">
        <f t="shared" ca="1" si="48"/>
        <v>0.70311901361526685</v>
      </c>
      <c r="BA105" s="53">
        <f t="shared" ca="1" si="48"/>
        <v>1.2849014217038308</v>
      </c>
      <c r="BC105" s="61">
        <f t="shared" si="49"/>
        <v>110</v>
      </c>
      <c r="BE105" s="177" t="str">
        <f t="shared" si="50"/>
        <v>Renewables</v>
      </c>
      <c r="BF105" s="185">
        <f t="shared" ref="BF105:BF110" si="53">AC105/1000</f>
        <v>1.3299228632384741</v>
      </c>
      <c r="BG105" s="185">
        <f t="shared" ref="BG105:BG110" si="54">AD105/1000</f>
        <v>1.5426546007399569</v>
      </c>
      <c r="BH105" s="185">
        <f t="shared" ref="BH105:BH110" si="55">AE105/1000</f>
        <v>1.4461870050437187</v>
      </c>
      <c r="BI105" s="185">
        <f t="shared" ref="BI105:BI110" si="56">AF105/1000</f>
        <v>1.6231999102656445</v>
      </c>
      <c r="BJ105" s="185">
        <f t="shared" ref="BJ105:BJ110" si="57">AG105/1000</f>
        <v>1.8498776277365552</v>
      </c>
      <c r="BK105" s="185">
        <f t="shared" ref="BK105:BK110" si="58">AH105/1000</f>
        <v>1.7842221340243156</v>
      </c>
      <c r="BL105" s="185">
        <f t="shared" ref="BL105:BL110" si="59">AI105/1000</f>
        <v>2.1499608539936998</v>
      </c>
      <c r="BM105" s="185">
        <f t="shared" ref="BM105:BM110" si="60">AJ105/1000</f>
        <v>2.2724183854245856</v>
      </c>
      <c r="BN105" s="185">
        <f t="shared" ref="BN105:BN110" si="61">AK105/1000</f>
        <v>1.8068516795295271</v>
      </c>
      <c r="BO105" s="185">
        <f t="shared" ref="BO105:BO110" si="62">AL105/1000</f>
        <v>2.1775776175430415</v>
      </c>
      <c r="BP105" s="185">
        <f t="shared" ref="BP105:BP110" si="63">AM105/1000</f>
        <v>3.0387426409700189</v>
      </c>
      <c r="BR105" s="178" t="str">
        <f t="shared" ref="BR105:BR110" si="64">BE105</f>
        <v>Renewables</v>
      </c>
      <c r="BS105" s="126" cm="1">
        <f t="array" aca="1" ref="BS105" ca="1">AC105/INDIRECT(ADDRESS($BC105,COLUMN(AC105)))</f>
        <v>8.3209050878449257E-3</v>
      </c>
      <c r="BT105" s="126" cm="1">
        <f t="array" aca="1" ref="BT105" ca="1">AD105/INDIRECT(ADDRESS($BC105,COLUMN(AD105)))</f>
        <v>1.0118335557200868E-2</v>
      </c>
      <c r="BU105" s="126" cm="1">
        <f t="array" aca="1" ref="BU105" ca="1">AE105/INDIRECT(ADDRESS($BC105,COLUMN(AE105)))</f>
        <v>8.5561772547604158E-3</v>
      </c>
      <c r="BV105" s="126" cm="1">
        <f t="array" aca="1" ref="BV105" ca="1">AF105/INDIRECT(ADDRESS($BC105,COLUMN(AF105)))</f>
        <v>1.1480290060627008E-2</v>
      </c>
      <c r="BW105" s="126" cm="1">
        <f t="array" aca="1" ref="BW105" ca="1">AG105/INDIRECT(ADDRESS($BC105,COLUMN(AG105)))</f>
        <v>1.2984284390723008E-2</v>
      </c>
      <c r="BX105" s="126" cm="1">
        <f t="array" aca="1" ref="BX105" ca="1">AH105/INDIRECT(ADDRESS($BC105,COLUMN(AH105)))</f>
        <v>1.2719202484134755E-2</v>
      </c>
      <c r="BY105" s="126" cm="1">
        <f t="array" aca="1" ref="BY105" ca="1">AI105/INDIRECT(ADDRESS($BC105,COLUMN(AI105)))</f>
        <v>1.525757181178721E-2</v>
      </c>
      <c r="BZ105" s="126" cm="1">
        <f t="array" aca="1" ref="BZ105" ca="1">AJ105/INDIRECT(ADDRESS($BC105,COLUMN(AJ105)))</f>
        <v>1.649014106405575E-2</v>
      </c>
      <c r="CA105" s="126" cm="1">
        <f t="array" aca="1" ref="CA105" ca="1">AK105/INDIRECT(ADDRESS($BC105,COLUMN(AK105)))</f>
        <v>1.1965571794740445E-2</v>
      </c>
      <c r="CB105" s="126" cm="1">
        <f t="array" aca="1" ref="CB105" ca="1">AL105/INDIRECT(ADDRESS($BC105,COLUMN(AL105)))</f>
        <v>1.3901033146483744E-2</v>
      </c>
      <c r="CC105" s="126" cm="1">
        <f t="array" aca="1" ref="CC105" ca="1">AM105/INDIRECT(ADDRESS($BC105,COLUMN(AM105)))</f>
        <v>2.0455729893892247E-2</v>
      </c>
      <c r="CE105" s="178" t="str">
        <f t="shared" ref="CE105:CE110" si="65">BR105</f>
        <v>Renewables</v>
      </c>
      <c r="CF105" s="194" t="str">
        <f t="shared" ref="CF105:CF110" ca="1" si="66">TEXT(BF105,"#,##0.00;-#,##0.00;0") &amp; CHAR(10) &amp; IF(BS105&lt;&gt;1,TEXT(BS105,"(#,##0.0%);(-#,##0.0%);(0%)"),"(100%)")</f>
        <v>1.33
(0.8%)</v>
      </c>
      <c r="CG105" s="194" t="str">
        <f t="shared" ref="CG105:CG110" ca="1" si="67">TEXT(BG105,"#,##0.00;-#,##0.00;0") &amp; CHAR(10) &amp; IF(BT105&lt;&gt;1,TEXT(BT105,"(#,##0.0%);(-#,##0.0%);(0%)"),"(100%)")</f>
        <v>1.54
(1.0%)</v>
      </c>
      <c r="CH105" s="194" t="str">
        <f t="shared" ref="CH105:CH110" ca="1" si="68">TEXT(BH105,"#,##0.00;-#,##0.00;0") &amp; CHAR(10) &amp; IF(BU105&lt;&gt;1,TEXT(BU105,"(#,##0.0%);(-#,##0.0%);(0%)"),"(100%)")</f>
        <v>1.45
(0.9%)</v>
      </c>
      <c r="CI105" s="194" t="str">
        <f t="shared" ref="CI105:CI110" ca="1" si="69">TEXT(BI105,"#,##0.00;-#,##0.00;0") &amp; CHAR(10) &amp; IF(BV105&lt;&gt;1,TEXT(BV105,"(#,##0.0%);(-#,##0.0%);(0%)"),"(100%)")</f>
        <v>1.62
(1.1%)</v>
      </c>
      <c r="CJ105" s="194" t="str">
        <f t="shared" ref="CJ105:CJ110" ca="1" si="70">TEXT(BJ105,"#,##0.00;-#,##0.00;0") &amp; CHAR(10) &amp; IF(BW105&lt;&gt;1,TEXT(BW105,"(#,##0.0%);(-#,##0.0%);(0%)"),"(100%)")</f>
        <v>1.85
(1.3%)</v>
      </c>
      <c r="CK105" s="194" t="str">
        <f t="shared" ref="CK105:CK110" ca="1" si="71">TEXT(BK105,"#,##0.00;-#,##0.00;0") &amp; CHAR(10) &amp; IF(BX105&lt;&gt;1,TEXT(BX105,"(#,##0.0%);(-#,##0.0%);(0%)"),"(100%)")</f>
        <v>1.78
(1.3%)</v>
      </c>
      <c r="CL105" s="194" t="str">
        <f t="shared" ref="CL105:CL110" ca="1" si="72">TEXT(BL105,"#,##0.00;-#,##0.00;0") &amp; CHAR(10) &amp; IF(BY105&lt;&gt;1,TEXT(BY105,"(#,##0.0%);(-#,##0.0%);(0%)"),"(100%)")</f>
        <v>2.15
(1.5%)</v>
      </c>
      <c r="CM105" s="194" t="str">
        <f t="shared" ref="CM105:CM110" ca="1" si="73">TEXT(BM105,"#,##0.00;-#,##0.00;0") &amp; CHAR(10) &amp; IF(BZ105&lt;&gt;1,TEXT(BZ105,"(#,##0.0%);(-#,##0.0%);(0%)"),"(100%)")</f>
        <v>2.27
(1.6%)</v>
      </c>
      <c r="CN105" s="194" t="str">
        <f t="shared" ref="CN105:CN110" ca="1" si="74">TEXT(BN105,"#,##0.00;-#,##0.00;0") &amp; CHAR(10) &amp; IF(CA105&lt;&gt;1,TEXT(CA105,"(#,##0.0%);(-#,##0.0%);(0%)"),"(100%)")</f>
        <v>1.81
(1.2%)</v>
      </c>
      <c r="CO105" s="194" t="str">
        <f t="shared" ref="CO105:CO110" ca="1" si="75">TEXT(BO105,"#,##0.00;-#,##0.00;0") &amp; CHAR(10) &amp; IF(CB105&lt;&gt;1,TEXT(CB105,"(#,##0.0%);(-#,##0.0%);(0%)"),"(100%)")</f>
        <v>2.18
(1.4%)</v>
      </c>
      <c r="CP105" s="194" t="str">
        <f t="shared" ref="CP105:CP110" ca="1" si="76">TEXT(BP105,"#,##0.00;-#,##0.00;0") &amp; CHAR(10) &amp; IF(CC105&lt;&gt;1,TEXT(CC105,"(#,##0.0%);(-#,##0.0%);(0%)"),"(100%)")</f>
        <v>3.04
(2.0%)</v>
      </c>
    </row>
    <row r="106" spans="3:94">
      <c r="C106" s="34" t="s">
        <v>45</v>
      </c>
      <c r="D106" s="33" t="s">
        <v>12</v>
      </c>
      <c r="E106" s="33" t="s">
        <v>97</v>
      </c>
      <c r="F106" s="65">
        <v>23377.162710413093</v>
      </c>
      <c r="G106" s="65">
        <v>23504.180439201478</v>
      </c>
      <c r="H106" s="65">
        <v>22905.791718133492</v>
      </c>
      <c r="I106" s="65">
        <v>21758.458960521108</v>
      </c>
      <c r="J106" s="65">
        <v>18059.255671903178</v>
      </c>
      <c r="K106" s="65">
        <v>21995.733493390202</v>
      </c>
      <c r="L106" s="65">
        <v>20956.231237028474</v>
      </c>
      <c r="M106" s="65">
        <v>22789.656671594315</v>
      </c>
      <c r="N106" s="65">
        <v>21615.419839097525</v>
      </c>
      <c r="O106" s="65">
        <v>17899.295694824068</v>
      </c>
      <c r="P106" s="65">
        <v>19735.417400496015</v>
      </c>
      <c r="Q106" s="65">
        <v>22001.763741770148</v>
      </c>
      <c r="R106" s="65">
        <v>21030.944646430798</v>
      </c>
      <c r="S106" s="65">
        <v>19513.519442364221</v>
      </c>
      <c r="T106" s="65">
        <v>21596.866466936779</v>
      </c>
      <c r="U106" s="65">
        <v>22168.197903532578</v>
      </c>
      <c r="V106" s="65">
        <v>19074.547024197196</v>
      </c>
      <c r="W106" s="65">
        <v>16782.790519867973</v>
      </c>
      <c r="X106" s="65">
        <v>18609.921585591557</v>
      </c>
      <c r="Y106" s="65">
        <v>15085.162269378672</v>
      </c>
      <c r="Z106" s="65">
        <v>11225.35434225732</v>
      </c>
      <c r="AA106" s="65">
        <v>16380.810873285251</v>
      </c>
      <c r="AB106" s="65">
        <v>15574.849354984934</v>
      </c>
      <c r="AC106" s="65">
        <v>17200.381156633204</v>
      </c>
      <c r="AD106" s="65">
        <v>14316.954181781775</v>
      </c>
      <c r="AE106" s="65">
        <v>17686.530932564248</v>
      </c>
      <c r="AF106" s="65">
        <v>14317.261838568027</v>
      </c>
      <c r="AG106" s="65">
        <v>14750.829428207591</v>
      </c>
      <c r="AH106" s="65">
        <v>10507.642925466133</v>
      </c>
      <c r="AI106" s="65">
        <v>3151.3227232591539</v>
      </c>
      <c r="AJ106" s="65">
        <v>2994.2195514424438</v>
      </c>
      <c r="AK106" s="65">
        <v>11683.221325508515</v>
      </c>
      <c r="AL106" s="65">
        <v>11153.375907553609</v>
      </c>
      <c r="AM106" s="65">
        <v>4773.3716321947977</v>
      </c>
      <c r="AP106" s="49" t="str">
        <f t="shared" si="47"/>
        <v>Coal</v>
      </c>
      <c r="AQ106" s="70" cm="1">
        <f t="array" aca="1" ref="AQ106" ca="1">INDIRECT(ADDRESS(ROW(AP106),AQ$9))/1000</f>
        <v>4.7733716321947979</v>
      </c>
      <c r="AR106" s="71" cm="1">
        <f t="array" aca="1" ref="AR106" ca="1">INDIRECT(ADDRESS(ROW(AQ106),AR$9))/1000</f>
        <v>11.15337590755361</v>
      </c>
      <c r="AS106" s="71" cm="1">
        <f t="array" aca="1" ref="AS106" ca="1">INDIRECT(ADDRESS(ROW(AR106),AS$9))/1000</f>
        <v>10.507642925466133</v>
      </c>
      <c r="AT106" s="73" cm="1">
        <f t="array" aca="1" ref="AT106" ca="1">INDIRECT(ADDRESS(ROW(AS106),AT$9))/1000</f>
        <v>17.200381156633203</v>
      </c>
      <c r="AU106" s="77" cm="1">
        <f t="array" aca="1" ref="AU106" ca="1">AQ106/INDIRECT(ADDRESS($BC106,COLUMN(AQ106)))</f>
        <v>3.2132632581275494E-2</v>
      </c>
      <c r="AV106" s="78" cm="1">
        <f t="array" aca="1" ref="AV106" ca="1">AR106/INDIRECT(ADDRESS($BC106,COLUMN(AR106)))</f>
        <v>7.1199964096357343E-2</v>
      </c>
      <c r="AW106" s="78" cm="1">
        <f t="array" aca="1" ref="AW106" ca="1">AS106/INDIRECT(ADDRESS($BC106,COLUMN(AS106)))</f>
        <v>7.4905941054853237E-2</v>
      </c>
      <c r="AX106" s="80" cm="1">
        <f t="array" aca="1" ref="AX106" ca="1">AT106/INDIRECT(ADDRESS($BC106,COLUMN(AT106)))</f>
        <v>0.10761732355708607</v>
      </c>
      <c r="AY106" s="53">
        <f t="shared" ca="1" si="48"/>
        <v>-0.57202449986805892</v>
      </c>
      <c r="AZ106" s="53">
        <f t="shared" ca="1" si="48"/>
        <v>-0.54572384443840005</v>
      </c>
      <c r="BA106" s="53">
        <f t="shared" ca="1" si="48"/>
        <v>-0.7224845432943221</v>
      </c>
      <c r="BB106" s="38"/>
      <c r="BC106" s="61">
        <f t="shared" si="49"/>
        <v>110</v>
      </c>
      <c r="BE106" s="177" t="str">
        <f t="shared" si="50"/>
        <v>Coal</v>
      </c>
      <c r="BF106" s="185">
        <f t="shared" si="53"/>
        <v>17.200381156633203</v>
      </c>
      <c r="BG106" s="185">
        <f t="shared" si="54"/>
        <v>14.316954181781774</v>
      </c>
      <c r="BH106" s="185">
        <f t="shared" si="55"/>
        <v>17.686530932564249</v>
      </c>
      <c r="BI106" s="185">
        <f t="shared" si="56"/>
        <v>14.317261838568028</v>
      </c>
      <c r="BJ106" s="185">
        <f t="shared" si="57"/>
        <v>14.750829428207592</v>
      </c>
      <c r="BK106" s="185">
        <f t="shared" si="58"/>
        <v>10.507642925466133</v>
      </c>
      <c r="BL106" s="185">
        <f t="shared" si="59"/>
        <v>3.1513227232591539</v>
      </c>
      <c r="BM106" s="185">
        <f t="shared" si="60"/>
        <v>2.9942195514424439</v>
      </c>
      <c r="BN106" s="185">
        <f t="shared" si="61"/>
        <v>11.683221325508516</v>
      </c>
      <c r="BO106" s="185">
        <f t="shared" si="62"/>
        <v>11.15337590755361</v>
      </c>
      <c r="BP106" s="185">
        <f t="shared" si="63"/>
        <v>4.7733716321947979</v>
      </c>
      <c r="BR106" s="178" t="str">
        <f t="shared" si="64"/>
        <v>Coal</v>
      </c>
      <c r="BS106" s="126" cm="1">
        <f t="array" aca="1" ref="BS106" ca="1">AC106/INDIRECT(ADDRESS($BC106,COLUMN(AC106)))</f>
        <v>0.10761732355708609</v>
      </c>
      <c r="BT106" s="126" cm="1">
        <f t="array" aca="1" ref="BT106" ca="1">AD106/INDIRECT(ADDRESS($BC106,COLUMN(AD106)))</f>
        <v>9.390549673196591E-2</v>
      </c>
      <c r="BU106" s="126" cm="1">
        <f t="array" aca="1" ref="BU106" ca="1">AE106/INDIRECT(ADDRESS($BC106,COLUMN(AE106)))</f>
        <v>0.10464005910234825</v>
      </c>
      <c r="BV106" s="126" cm="1">
        <f t="array" aca="1" ref="BV106" ca="1">AF106/INDIRECT(ADDRESS($BC106,COLUMN(AF106)))</f>
        <v>0.10126067512769116</v>
      </c>
      <c r="BW106" s="126" cm="1">
        <f t="array" aca="1" ref="BW106" ca="1">AG106/INDIRECT(ADDRESS($BC106,COLUMN(AG106)))</f>
        <v>0.10353601850368961</v>
      </c>
      <c r="BX106" s="126" cm="1">
        <f t="array" aca="1" ref="BX106" ca="1">AH106/INDIRECT(ADDRESS($BC106,COLUMN(AH106)))</f>
        <v>7.4905941054853223E-2</v>
      </c>
      <c r="BY106" s="126" cm="1">
        <f t="array" aca="1" ref="BY106" ca="1">AI106/INDIRECT(ADDRESS($BC106,COLUMN(AI106)))</f>
        <v>2.2363910795365705E-2</v>
      </c>
      <c r="BZ106" s="126" cm="1">
        <f t="array" aca="1" ref="BZ106" ca="1">AJ106/INDIRECT(ADDRESS($BC106,COLUMN(AJ106)))</f>
        <v>2.1727998284441899E-2</v>
      </c>
      <c r="CA106" s="126" cm="1">
        <f t="array" aca="1" ref="CA106" ca="1">AK106/INDIRECT(ADDRESS($BC106,COLUMN(AK106)))</f>
        <v>7.7370171081566214E-2</v>
      </c>
      <c r="CB106" s="126" cm="1">
        <f t="array" aca="1" ref="CB106" ca="1">AL106/INDIRECT(ADDRESS($BC106,COLUMN(AL106)))</f>
        <v>7.1199964096357357E-2</v>
      </c>
      <c r="CC106" s="126" cm="1">
        <f t="array" aca="1" ref="CC106" ca="1">AM106/INDIRECT(ADDRESS($BC106,COLUMN(AM106)))</f>
        <v>3.2132632581275487E-2</v>
      </c>
      <c r="CE106" s="178" t="str">
        <f t="shared" si="65"/>
        <v>Coal</v>
      </c>
      <c r="CF106" s="194" t="str">
        <f t="shared" ca="1" si="66"/>
        <v>17.20
(10.8%)</v>
      </c>
      <c r="CG106" s="194" t="str">
        <f t="shared" ca="1" si="67"/>
        <v>14.32
(9.4%)</v>
      </c>
      <c r="CH106" s="194" t="str">
        <f t="shared" ca="1" si="68"/>
        <v>17.69
(10.5%)</v>
      </c>
      <c r="CI106" s="194" t="str">
        <f t="shared" ca="1" si="69"/>
        <v>14.32
(10.1%)</v>
      </c>
      <c r="CJ106" s="194" t="str">
        <f t="shared" ca="1" si="70"/>
        <v>14.75
(10.4%)</v>
      </c>
      <c r="CK106" s="194" t="str">
        <f t="shared" ca="1" si="71"/>
        <v>10.51
(7.5%)</v>
      </c>
      <c r="CL106" s="194" t="str">
        <f t="shared" ca="1" si="72"/>
        <v>3.15
(2.2%)</v>
      </c>
      <c r="CM106" s="194" t="str">
        <f t="shared" ca="1" si="73"/>
        <v>2.99
(2.2%)</v>
      </c>
      <c r="CN106" s="194" t="str">
        <f t="shared" ca="1" si="74"/>
        <v>11.68
(7.7%)</v>
      </c>
      <c r="CO106" s="194" t="str">
        <f t="shared" ca="1" si="75"/>
        <v>11.15
(7.1%)</v>
      </c>
      <c r="CP106" s="194" t="str">
        <f t="shared" ca="1" si="76"/>
        <v>4.77
(3.2%)</v>
      </c>
    </row>
    <row r="107" spans="3:94">
      <c r="C107" s="34" t="s">
        <v>43</v>
      </c>
      <c r="D107" s="33" t="s">
        <v>12</v>
      </c>
      <c r="E107" s="33" t="s">
        <v>95</v>
      </c>
      <c r="F107" s="65">
        <v>0</v>
      </c>
      <c r="G107" s="65">
        <v>0</v>
      </c>
      <c r="H107" s="65">
        <v>0</v>
      </c>
      <c r="I107" s="65">
        <v>0</v>
      </c>
      <c r="J107" s="65">
        <v>0</v>
      </c>
      <c r="K107" s="65">
        <v>0</v>
      </c>
      <c r="L107" s="65">
        <v>0</v>
      </c>
      <c r="M107" s="65">
        <v>0</v>
      </c>
      <c r="N107" s="65">
        <v>0</v>
      </c>
      <c r="O107" s="65">
        <v>0</v>
      </c>
      <c r="P107" s="65">
        <v>0</v>
      </c>
      <c r="Q107" s="65">
        <v>0</v>
      </c>
      <c r="R107" s="65">
        <v>0</v>
      </c>
      <c r="S107" s="65">
        <v>0</v>
      </c>
      <c r="T107" s="65">
        <v>0</v>
      </c>
      <c r="U107" s="65">
        <v>0</v>
      </c>
      <c r="V107" s="65">
        <v>0</v>
      </c>
      <c r="W107" s="65">
        <v>0</v>
      </c>
      <c r="X107" s="65">
        <v>0</v>
      </c>
      <c r="Y107" s="65">
        <v>0</v>
      </c>
      <c r="Z107" s="65">
        <v>0</v>
      </c>
      <c r="AA107" s="65">
        <v>0</v>
      </c>
      <c r="AB107" s="65">
        <v>0</v>
      </c>
      <c r="AC107" s="65">
        <v>0</v>
      </c>
      <c r="AD107" s="65">
        <v>0</v>
      </c>
      <c r="AE107" s="65">
        <v>0</v>
      </c>
      <c r="AF107" s="65">
        <v>0</v>
      </c>
      <c r="AG107" s="65">
        <v>0</v>
      </c>
      <c r="AH107" s="65">
        <v>0</v>
      </c>
      <c r="AI107" s="65">
        <v>0</v>
      </c>
      <c r="AJ107" s="65">
        <v>0</v>
      </c>
      <c r="AK107" s="65">
        <v>0</v>
      </c>
      <c r="AL107" s="65">
        <v>0</v>
      </c>
      <c r="AM107" s="65">
        <v>0</v>
      </c>
      <c r="AP107" s="49" t="str">
        <f t="shared" si="47"/>
        <v>Peat</v>
      </c>
      <c r="AQ107" s="70" cm="1">
        <f t="array" aca="1" ref="AQ107" ca="1">INDIRECT(ADDRESS(ROW(AP107),AQ$9))/1000</f>
        <v>0</v>
      </c>
      <c r="AR107" s="71" cm="1">
        <f t="array" aca="1" ref="AR107" ca="1">INDIRECT(ADDRESS(ROW(AQ107),AR$9))/1000</f>
        <v>0</v>
      </c>
      <c r="AS107" s="71" cm="1">
        <f t="array" aca="1" ref="AS107" ca="1">INDIRECT(ADDRESS(ROW(AR107),AS$9))/1000</f>
        <v>0</v>
      </c>
      <c r="AT107" s="73" cm="1">
        <f t="array" aca="1" ref="AT107" ca="1">INDIRECT(ADDRESS(ROW(AS107),AT$9))/1000</f>
        <v>0</v>
      </c>
      <c r="AU107" s="77" cm="1">
        <f t="array" aca="1" ref="AU107" ca="1">AQ107/INDIRECT(ADDRESS($BC107,COLUMN(AQ107)))</f>
        <v>0</v>
      </c>
      <c r="AV107" s="78" cm="1">
        <f t="array" aca="1" ref="AV107" ca="1">AR107/INDIRECT(ADDRESS($BC107,COLUMN(AR107)))</f>
        <v>0</v>
      </c>
      <c r="AW107" s="78" cm="1">
        <f t="array" aca="1" ref="AW107" ca="1">AS107/INDIRECT(ADDRESS($BC107,COLUMN(AS107)))</f>
        <v>0</v>
      </c>
      <c r="AX107" s="80" cm="1">
        <f t="array" aca="1" ref="AX107" ca="1">AT107/INDIRECT(ADDRESS($BC107,COLUMN(AT107)))</f>
        <v>0</v>
      </c>
      <c r="AY107" s="53" t="str">
        <f t="shared" ca="1" si="48"/>
        <v>-</v>
      </c>
      <c r="AZ107" s="53" t="str">
        <f t="shared" ca="1" si="48"/>
        <v>-</v>
      </c>
      <c r="BA107" s="53" t="str">
        <f t="shared" ca="1" si="48"/>
        <v>-</v>
      </c>
      <c r="BB107" s="38"/>
      <c r="BC107" s="61">
        <f t="shared" si="49"/>
        <v>110</v>
      </c>
      <c r="BE107" s="177" t="str">
        <f t="shared" si="50"/>
        <v>Peat</v>
      </c>
      <c r="BF107" s="185">
        <f t="shared" si="53"/>
        <v>0</v>
      </c>
      <c r="BG107" s="185">
        <f t="shared" si="54"/>
        <v>0</v>
      </c>
      <c r="BH107" s="185">
        <f t="shared" si="55"/>
        <v>0</v>
      </c>
      <c r="BI107" s="185">
        <f t="shared" si="56"/>
        <v>0</v>
      </c>
      <c r="BJ107" s="185">
        <f t="shared" si="57"/>
        <v>0</v>
      </c>
      <c r="BK107" s="185">
        <f t="shared" si="58"/>
        <v>0</v>
      </c>
      <c r="BL107" s="185">
        <f t="shared" si="59"/>
        <v>0</v>
      </c>
      <c r="BM107" s="185">
        <f t="shared" si="60"/>
        <v>0</v>
      </c>
      <c r="BN107" s="185">
        <f t="shared" si="61"/>
        <v>0</v>
      </c>
      <c r="BO107" s="185">
        <f t="shared" si="62"/>
        <v>0</v>
      </c>
      <c r="BP107" s="185">
        <f t="shared" si="63"/>
        <v>0</v>
      </c>
      <c r="BR107" s="178" t="str">
        <f t="shared" si="64"/>
        <v>Peat</v>
      </c>
      <c r="BS107" s="126" cm="1">
        <f t="array" aca="1" ref="BS107" ca="1">AC107/INDIRECT(ADDRESS($BC107,COLUMN(AC107)))</f>
        <v>0</v>
      </c>
      <c r="BT107" s="126" cm="1">
        <f t="array" aca="1" ref="BT107" ca="1">AD107/INDIRECT(ADDRESS($BC107,COLUMN(AD107)))</f>
        <v>0</v>
      </c>
      <c r="BU107" s="126" cm="1">
        <f t="array" aca="1" ref="BU107" ca="1">AE107/INDIRECT(ADDRESS($BC107,COLUMN(AE107)))</f>
        <v>0</v>
      </c>
      <c r="BV107" s="126" cm="1">
        <f t="array" aca="1" ref="BV107" ca="1">AF107/INDIRECT(ADDRESS($BC107,COLUMN(AF107)))</f>
        <v>0</v>
      </c>
      <c r="BW107" s="126" cm="1">
        <f t="array" aca="1" ref="BW107" ca="1">AG107/INDIRECT(ADDRESS($BC107,COLUMN(AG107)))</f>
        <v>0</v>
      </c>
      <c r="BX107" s="126" cm="1">
        <f t="array" aca="1" ref="BX107" ca="1">AH107/INDIRECT(ADDRESS($BC107,COLUMN(AH107)))</f>
        <v>0</v>
      </c>
      <c r="BY107" s="126" cm="1">
        <f t="array" aca="1" ref="BY107" ca="1">AI107/INDIRECT(ADDRESS($BC107,COLUMN(AI107)))</f>
        <v>0</v>
      </c>
      <c r="BZ107" s="126" cm="1">
        <f t="array" aca="1" ref="BZ107" ca="1">AJ107/INDIRECT(ADDRESS($BC107,COLUMN(AJ107)))</f>
        <v>0</v>
      </c>
      <c r="CA107" s="126" cm="1">
        <f t="array" aca="1" ref="CA107" ca="1">AK107/INDIRECT(ADDRESS($BC107,COLUMN(AK107)))</f>
        <v>0</v>
      </c>
      <c r="CB107" s="126" cm="1">
        <f t="array" aca="1" ref="CB107" ca="1">AL107/INDIRECT(ADDRESS($BC107,COLUMN(AL107)))</f>
        <v>0</v>
      </c>
      <c r="CC107" s="126" cm="1">
        <f t="array" aca="1" ref="CC107" ca="1">AM107/INDIRECT(ADDRESS($BC107,COLUMN(AM107)))</f>
        <v>0</v>
      </c>
      <c r="CE107" s="178" t="str">
        <f t="shared" si="65"/>
        <v>Peat</v>
      </c>
      <c r="CF107" s="194" t="str">
        <f t="shared" ca="1" si="66"/>
        <v>0
(0%)</v>
      </c>
      <c r="CG107" s="194" t="str">
        <f t="shared" ca="1" si="67"/>
        <v>0
(0%)</v>
      </c>
      <c r="CH107" s="194" t="str">
        <f t="shared" ca="1" si="68"/>
        <v>0
(0%)</v>
      </c>
      <c r="CI107" s="194" t="str">
        <f t="shared" ca="1" si="69"/>
        <v>0
(0%)</v>
      </c>
      <c r="CJ107" s="194" t="str">
        <f t="shared" ca="1" si="70"/>
        <v>0
(0%)</v>
      </c>
      <c r="CK107" s="194" t="str">
        <f t="shared" ca="1" si="71"/>
        <v>0
(0%)</v>
      </c>
      <c r="CL107" s="194" t="str">
        <f t="shared" ca="1" si="72"/>
        <v>0
(0%)</v>
      </c>
      <c r="CM107" s="194" t="str">
        <f t="shared" ca="1" si="73"/>
        <v>0
(0%)</v>
      </c>
      <c r="CN107" s="194" t="str">
        <f t="shared" ca="1" si="74"/>
        <v>0
(0%)</v>
      </c>
      <c r="CO107" s="194" t="str">
        <f t="shared" ca="1" si="75"/>
        <v>0
(0%)</v>
      </c>
      <c r="CP107" s="194" t="str">
        <f t="shared" ca="1" si="76"/>
        <v>0
(0%)</v>
      </c>
    </row>
    <row r="108" spans="3:94">
      <c r="C108" s="34" t="s">
        <v>508</v>
      </c>
      <c r="D108" s="33" t="s">
        <v>12</v>
      </c>
      <c r="E108" s="33" t="s">
        <v>99</v>
      </c>
      <c r="F108" s="65">
        <v>0</v>
      </c>
      <c r="G108" s="65">
        <v>0</v>
      </c>
      <c r="H108" s="65">
        <v>0</v>
      </c>
      <c r="I108" s="65">
        <v>0</v>
      </c>
      <c r="J108" s="65">
        <v>0</v>
      </c>
      <c r="K108" s="65">
        <v>0</v>
      </c>
      <c r="L108" s="65">
        <v>0</v>
      </c>
      <c r="M108" s="65">
        <v>0</v>
      </c>
      <c r="N108" s="65">
        <v>0</v>
      </c>
      <c r="O108" s="65">
        <v>0</v>
      </c>
      <c r="P108" s="65">
        <v>0</v>
      </c>
      <c r="Q108" s="65">
        <v>0</v>
      </c>
      <c r="R108" s="65">
        <v>0</v>
      </c>
      <c r="S108" s="65">
        <v>0</v>
      </c>
      <c r="T108" s="65">
        <v>0</v>
      </c>
      <c r="U108" s="65">
        <v>0</v>
      </c>
      <c r="V108" s="65">
        <v>0</v>
      </c>
      <c r="W108" s="65">
        <v>0</v>
      </c>
      <c r="X108" s="65">
        <v>0</v>
      </c>
      <c r="Y108" s="65">
        <v>0</v>
      </c>
      <c r="Z108" s="65">
        <v>0</v>
      </c>
      <c r="AA108" s="65">
        <v>0</v>
      </c>
      <c r="AB108" s="65">
        <v>0</v>
      </c>
      <c r="AC108" s="65">
        <v>0</v>
      </c>
      <c r="AD108" s="65">
        <v>0</v>
      </c>
      <c r="AE108" s="65">
        <v>0</v>
      </c>
      <c r="AF108" s="65">
        <v>0</v>
      </c>
      <c r="AG108" s="65">
        <v>0</v>
      </c>
      <c r="AH108" s="65">
        <v>0</v>
      </c>
      <c r="AI108" s="65">
        <v>0</v>
      </c>
      <c r="AJ108" s="65">
        <v>0</v>
      </c>
      <c r="AK108" s="65">
        <v>0</v>
      </c>
      <c r="AL108" s="65">
        <v>0</v>
      </c>
      <c r="AM108" s="65">
        <v>0</v>
      </c>
      <c r="AP108" s="49" t="str">
        <f t="shared" si="47"/>
        <v>Non-ren. waste</v>
      </c>
      <c r="AQ108" s="70" cm="1">
        <f t="array" aca="1" ref="AQ108" ca="1">INDIRECT(ADDRESS(ROW(AP108),AQ$9))/1000</f>
        <v>0</v>
      </c>
      <c r="AR108" s="71" cm="1">
        <f t="array" aca="1" ref="AR108" ca="1">INDIRECT(ADDRESS(ROW(AQ108),AR$9))/1000</f>
        <v>0</v>
      </c>
      <c r="AS108" s="71" cm="1">
        <f t="array" aca="1" ref="AS108" ca="1">INDIRECT(ADDRESS(ROW(AR108),AS$9))/1000</f>
        <v>0</v>
      </c>
      <c r="AT108" s="73" cm="1">
        <f t="array" aca="1" ref="AT108" ca="1">INDIRECT(ADDRESS(ROW(AS108),AT$9))/1000</f>
        <v>0</v>
      </c>
      <c r="AU108" s="77" cm="1">
        <f t="array" aca="1" ref="AU108" ca="1">AQ108/INDIRECT(ADDRESS($BC108,COLUMN(AQ108)))</f>
        <v>0</v>
      </c>
      <c r="AV108" s="78" cm="1">
        <f t="array" aca="1" ref="AV108" ca="1">AR108/INDIRECT(ADDRESS($BC108,COLUMN(AR108)))</f>
        <v>0</v>
      </c>
      <c r="AW108" s="78" cm="1">
        <f t="array" aca="1" ref="AW108" ca="1">AS108/INDIRECT(ADDRESS($BC108,COLUMN(AS108)))</f>
        <v>0</v>
      </c>
      <c r="AX108" s="80" cm="1">
        <f t="array" aca="1" ref="AX108" ca="1">AT108/INDIRECT(ADDRESS($BC108,COLUMN(AT108)))</f>
        <v>0</v>
      </c>
      <c r="AY108" s="53" t="str">
        <f t="shared" ca="1" si="48"/>
        <v>-</v>
      </c>
      <c r="AZ108" s="53" t="str">
        <f t="shared" ca="1" si="48"/>
        <v>-</v>
      </c>
      <c r="BA108" s="53" t="str">
        <f t="shared" ca="1" si="48"/>
        <v>-</v>
      </c>
      <c r="BB108" s="38"/>
      <c r="BC108" s="61">
        <f t="shared" si="49"/>
        <v>110</v>
      </c>
      <c r="BE108" s="177" t="str">
        <f t="shared" si="50"/>
        <v>Non-ren. waste</v>
      </c>
      <c r="BF108" s="185">
        <f t="shared" si="53"/>
        <v>0</v>
      </c>
      <c r="BG108" s="185">
        <f t="shared" si="54"/>
        <v>0</v>
      </c>
      <c r="BH108" s="185">
        <f t="shared" si="55"/>
        <v>0</v>
      </c>
      <c r="BI108" s="185">
        <f t="shared" si="56"/>
        <v>0</v>
      </c>
      <c r="BJ108" s="185">
        <f t="shared" si="57"/>
        <v>0</v>
      </c>
      <c r="BK108" s="185">
        <f t="shared" si="58"/>
        <v>0</v>
      </c>
      <c r="BL108" s="185">
        <f t="shared" si="59"/>
        <v>0</v>
      </c>
      <c r="BM108" s="185">
        <f t="shared" si="60"/>
        <v>0</v>
      </c>
      <c r="BN108" s="185">
        <f t="shared" si="61"/>
        <v>0</v>
      </c>
      <c r="BO108" s="185">
        <f t="shared" si="62"/>
        <v>0</v>
      </c>
      <c r="BP108" s="185">
        <f t="shared" si="63"/>
        <v>0</v>
      </c>
      <c r="BR108" s="178" t="str">
        <f t="shared" si="64"/>
        <v>Non-ren. waste</v>
      </c>
      <c r="BS108" s="126" cm="1">
        <f t="array" aca="1" ref="BS108" ca="1">AC108/INDIRECT(ADDRESS($BC108,COLUMN(AC108)))</f>
        <v>0</v>
      </c>
      <c r="BT108" s="126" cm="1">
        <f t="array" aca="1" ref="BT108" ca="1">AD108/INDIRECT(ADDRESS($BC108,COLUMN(AD108)))</f>
        <v>0</v>
      </c>
      <c r="BU108" s="126" cm="1">
        <f t="array" aca="1" ref="BU108" ca="1">AE108/INDIRECT(ADDRESS($BC108,COLUMN(AE108)))</f>
        <v>0</v>
      </c>
      <c r="BV108" s="126" cm="1">
        <f t="array" aca="1" ref="BV108" ca="1">AF108/INDIRECT(ADDRESS($BC108,COLUMN(AF108)))</f>
        <v>0</v>
      </c>
      <c r="BW108" s="126" cm="1">
        <f t="array" aca="1" ref="BW108" ca="1">AG108/INDIRECT(ADDRESS($BC108,COLUMN(AG108)))</f>
        <v>0</v>
      </c>
      <c r="BX108" s="126" cm="1">
        <f t="array" aca="1" ref="BX108" ca="1">AH108/INDIRECT(ADDRESS($BC108,COLUMN(AH108)))</f>
        <v>0</v>
      </c>
      <c r="BY108" s="126" cm="1">
        <f t="array" aca="1" ref="BY108" ca="1">AI108/INDIRECT(ADDRESS($BC108,COLUMN(AI108)))</f>
        <v>0</v>
      </c>
      <c r="BZ108" s="126" cm="1">
        <f t="array" aca="1" ref="BZ108" ca="1">AJ108/INDIRECT(ADDRESS($BC108,COLUMN(AJ108)))</f>
        <v>0</v>
      </c>
      <c r="CA108" s="126" cm="1">
        <f t="array" aca="1" ref="CA108" ca="1">AK108/INDIRECT(ADDRESS($BC108,COLUMN(AK108)))</f>
        <v>0</v>
      </c>
      <c r="CB108" s="126" cm="1">
        <f t="array" aca="1" ref="CB108" ca="1">AL108/INDIRECT(ADDRESS($BC108,COLUMN(AL108)))</f>
        <v>0</v>
      </c>
      <c r="CC108" s="126" cm="1">
        <f t="array" aca="1" ref="CC108" ca="1">AM108/INDIRECT(ADDRESS($BC108,COLUMN(AM108)))</f>
        <v>0</v>
      </c>
      <c r="CE108" s="178" t="str">
        <f t="shared" si="65"/>
        <v>Non-ren. waste</v>
      </c>
      <c r="CF108" s="194" t="str">
        <f t="shared" ca="1" si="66"/>
        <v>0
(0%)</v>
      </c>
      <c r="CG108" s="194" t="str">
        <f t="shared" ca="1" si="67"/>
        <v>0
(0%)</v>
      </c>
      <c r="CH108" s="194" t="str">
        <f t="shared" ca="1" si="68"/>
        <v>0
(0%)</v>
      </c>
      <c r="CI108" s="194" t="str">
        <f t="shared" ca="1" si="69"/>
        <v>0
(0%)</v>
      </c>
      <c r="CJ108" s="194" t="str">
        <f t="shared" ca="1" si="70"/>
        <v>0
(0%)</v>
      </c>
      <c r="CK108" s="194" t="str">
        <f t="shared" ca="1" si="71"/>
        <v>0
(0%)</v>
      </c>
      <c r="CL108" s="194" t="str">
        <f t="shared" ca="1" si="72"/>
        <v>0
(0%)</v>
      </c>
      <c r="CM108" s="194" t="str">
        <f t="shared" ca="1" si="73"/>
        <v>0
(0%)</v>
      </c>
      <c r="CN108" s="194" t="str">
        <f t="shared" ca="1" si="74"/>
        <v>0
(0%)</v>
      </c>
      <c r="CO108" s="194" t="str">
        <f t="shared" ca="1" si="75"/>
        <v>0
(0%)</v>
      </c>
      <c r="CP108" s="194" t="str">
        <f t="shared" ca="1" si="76"/>
        <v>0
(0%)</v>
      </c>
    </row>
    <row r="109" spans="3:94">
      <c r="C109" s="34" t="s">
        <v>13</v>
      </c>
      <c r="D109" s="33" t="s">
        <v>12</v>
      </c>
      <c r="E109" s="33" t="s">
        <v>96</v>
      </c>
      <c r="F109" s="65">
        <v>0</v>
      </c>
      <c r="G109" s="65">
        <v>0</v>
      </c>
      <c r="H109" s="65">
        <v>0</v>
      </c>
      <c r="I109" s="65">
        <v>0</v>
      </c>
      <c r="J109" s="65">
        <v>0</v>
      </c>
      <c r="K109" s="65">
        <v>20.003599999999999</v>
      </c>
      <c r="L109" s="65">
        <v>53.009540000000001</v>
      </c>
      <c r="M109" s="65">
        <v>64.011520000000004</v>
      </c>
      <c r="N109" s="65">
        <v>152.02735999999999</v>
      </c>
      <c r="O109" s="65">
        <v>290.05219999999997</v>
      </c>
      <c r="P109" s="65">
        <v>169.03041999999999</v>
      </c>
      <c r="Q109" s="65">
        <v>38.006839999999997</v>
      </c>
      <c r="R109" s="65">
        <v>565.10170000000005</v>
      </c>
      <c r="S109" s="65">
        <v>1176.2116800000001</v>
      </c>
      <c r="T109" s="65">
        <v>1574.2833199999998</v>
      </c>
      <c r="U109" s="65">
        <v>2045.7781738000001</v>
      </c>
      <c r="V109" s="65">
        <v>1787.2289626031859</v>
      </c>
      <c r="W109" s="65">
        <v>1412.6581717090203</v>
      </c>
      <c r="X109" s="65">
        <v>753.16682863094013</v>
      </c>
      <c r="Y109" s="65">
        <v>939.38579801302001</v>
      </c>
      <c r="Z109" s="65">
        <v>760.02419973560018</v>
      </c>
      <c r="AA109" s="65">
        <v>731.75365995423977</v>
      </c>
      <c r="AB109" s="65">
        <v>783.7462149298799</v>
      </c>
      <c r="AC109" s="65">
        <v>2625.6362294660003</v>
      </c>
      <c r="AD109" s="65">
        <v>2853.5282426459999</v>
      </c>
      <c r="AE109" s="65">
        <v>1752.28985541</v>
      </c>
      <c r="AF109" s="65">
        <v>871.41942726800005</v>
      </c>
      <c r="AG109" s="65">
        <v>1116.6086733896</v>
      </c>
      <c r="AH109" s="65">
        <v>1621.8106733840002</v>
      </c>
      <c r="AI109" s="65">
        <v>2179.9712642091999</v>
      </c>
      <c r="AJ109" s="65">
        <v>1761.4288001240002</v>
      </c>
      <c r="AK109" s="65">
        <v>2451.1565187702008</v>
      </c>
      <c r="AL109" s="65">
        <v>1581.9136932199997</v>
      </c>
      <c r="AM109" s="65">
        <v>3721.8388104199994</v>
      </c>
      <c r="AP109" s="49" t="str">
        <f t="shared" si="47"/>
        <v>Electricity</v>
      </c>
      <c r="AQ109" s="70" cm="1">
        <f t="array" aca="1" ref="AQ109" ca="1">INDIRECT(ADDRESS(ROW(AP109),AQ$9))/1000</f>
        <v>3.7218388104199995</v>
      </c>
      <c r="AR109" s="71" cm="1">
        <f t="array" aca="1" ref="AR109" ca="1">INDIRECT(ADDRESS(ROW(AQ109),AR$9))/1000</f>
        <v>1.5819136932199998</v>
      </c>
      <c r="AS109" s="71" cm="1">
        <f t="array" aca="1" ref="AS109" ca="1">INDIRECT(ADDRESS(ROW(AR109),AS$9))/1000</f>
        <v>1.6218106733840003</v>
      </c>
      <c r="AT109" s="73" cm="1">
        <f t="array" aca="1" ref="AT109" ca="1">INDIRECT(ADDRESS(ROW(AS109),AT$9))/1000</f>
        <v>2.6256362294660001</v>
      </c>
      <c r="AU109" s="77" cm="1">
        <f t="array" aca="1" ref="AU109" ca="1">AQ109/INDIRECT(ADDRESS($BC109,COLUMN(AQ109)))</f>
        <v>2.5054089276298111E-2</v>
      </c>
      <c r="AV109" s="78" cm="1">
        <f t="array" aca="1" ref="AV109" ca="1">AR109/INDIRECT(ADDRESS($BC109,COLUMN(AR109)))</f>
        <v>1.00984848976999E-2</v>
      </c>
      <c r="AW109" s="78" cm="1">
        <f t="array" aca="1" ref="AW109" ca="1">AS109/INDIRECT(ADDRESS($BC109,COLUMN(AS109)))</f>
        <v>1.1561418251871611E-2</v>
      </c>
      <c r="AX109" s="80" cm="1">
        <f t="array" aca="1" ref="AX109" ca="1">AT109/INDIRECT(ADDRESS($BC109,COLUMN(AT109)))</f>
        <v>1.6427772214843116E-2</v>
      </c>
      <c r="AY109" s="53">
        <f t="shared" ca="1" si="48"/>
        <v>1.3527445437583656</v>
      </c>
      <c r="AZ109" s="53">
        <f t="shared" ca="1" si="48"/>
        <v>1.2948663931617685</v>
      </c>
      <c r="BA109" s="53">
        <f t="shared" ca="1" si="48"/>
        <v>0.41749979248913105</v>
      </c>
      <c r="BB109" s="39"/>
      <c r="BC109" s="61">
        <f t="shared" si="49"/>
        <v>110</v>
      </c>
      <c r="BE109" s="177" t="str">
        <f t="shared" si="50"/>
        <v>Electricity</v>
      </c>
      <c r="BF109" s="185">
        <f t="shared" si="53"/>
        <v>2.6256362294660001</v>
      </c>
      <c r="BG109" s="185">
        <f t="shared" si="54"/>
        <v>2.853528242646</v>
      </c>
      <c r="BH109" s="185">
        <f t="shared" si="55"/>
        <v>1.7522898554099999</v>
      </c>
      <c r="BI109" s="185">
        <f t="shared" si="56"/>
        <v>0.87141942726800004</v>
      </c>
      <c r="BJ109" s="185">
        <f t="shared" si="57"/>
        <v>1.1166086733895999</v>
      </c>
      <c r="BK109" s="185">
        <f t="shared" si="58"/>
        <v>1.6218106733840003</v>
      </c>
      <c r="BL109" s="185">
        <f t="shared" si="59"/>
        <v>2.1799712642092</v>
      </c>
      <c r="BM109" s="185">
        <f t="shared" si="60"/>
        <v>1.7614288001240002</v>
      </c>
      <c r="BN109" s="185">
        <f t="shared" si="61"/>
        <v>2.4511565187702007</v>
      </c>
      <c r="BO109" s="185">
        <f t="shared" si="62"/>
        <v>1.5819136932199998</v>
      </c>
      <c r="BP109" s="185">
        <f t="shared" si="63"/>
        <v>3.7218388104199995</v>
      </c>
      <c r="BR109" s="178" t="str">
        <f t="shared" si="64"/>
        <v>Electricity</v>
      </c>
      <c r="BS109" s="126" cm="1">
        <f t="array" aca="1" ref="BS109" ca="1">AC109/INDIRECT(ADDRESS($BC109,COLUMN(AC109)))</f>
        <v>1.6427772214843119E-2</v>
      </c>
      <c r="BT109" s="126" cm="1">
        <f t="array" aca="1" ref="BT109" ca="1">AD109/INDIRECT(ADDRESS($BC109,COLUMN(AD109)))</f>
        <v>1.8716410184880395E-2</v>
      </c>
      <c r="BU109" s="126" cm="1">
        <f t="array" aca="1" ref="BU109" ca="1">AE109/INDIRECT(ADDRESS($BC109,COLUMN(AE109)))</f>
        <v>1.0367194942505528E-2</v>
      </c>
      <c r="BV109" s="126" cm="1">
        <f t="array" aca="1" ref="BV109" ca="1">AF109/INDIRECT(ADDRESS($BC109,COLUMN(AF109)))</f>
        <v>6.1632259379960615E-3</v>
      </c>
      <c r="BW109" s="126" cm="1">
        <f t="array" aca="1" ref="BW109" ca="1">AG109/INDIRECT(ADDRESS($BC109,COLUMN(AG109)))</f>
        <v>7.8374722473822205E-3</v>
      </c>
      <c r="BX109" s="126" cm="1">
        <f t="array" aca="1" ref="BX109" ca="1">AH109/INDIRECT(ADDRESS($BC109,COLUMN(AH109)))</f>
        <v>1.1561418251871609E-2</v>
      </c>
      <c r="BY109" s="126" cm="1">
        <f t="array" aca="1" ref="BY109" ca="1">AI109/INDIRECT(ADDRESS($BC109,COLUMN(AI109)))</f>
        <v>1.5470545916926672E-2</v>
      </c>
      <c r="BZ109" s="126" cm="1">
        <f t="array" aca="1" ref="BZ109" ca="1">AJ109/INDIRECT(ADDRESS($BC109,COLUMN(AJ109)))</f>
        <v>1.27820693471938E-2</v>
      </c>
      <c r="CA109" s="126" cm="1">
        <f t="array" aca="1" ref="CA109" ca="1">AK109/INDIRECT(ADDRESS($BC109,COLUMN(AK109)))</f>
        <v>1.6232372384393935E-2</v>
      </c>
      <c r="CB109" s="126" cm="1">
        <f t="array" aca="1" ref="CB109" ca="1">AL109/INDIRECT(ADDRESS($BC109,COLUMN(AL109)))</f>
        <v>1.00984848976999E-2</v>
      </c>
      <c r="CC109" s="126" cm="1">
        <f t="array" aca="1" ref="CC109" ca="1">AM109/INDIRECT(ADDRESS($BC109,COLUMN(AM109)))</f>
        <v>2.5054089276298108E-2</v>
      </c>
      <c r="CE109" s="178" t="str">
        <f t="shared" si="65"/>
        <v>Electricity</v>
      </c>
      <c r="CF109" s="194" t="str">
        <f t="shared" ca="1" si="66"/>
        <v>2.63
(1.6%)</v>
      </c>
      <c r="CG109" s="194" t="str">
        <f t="shared" ca="1" si="67"/>
        <v>2.85
(1.9%)</v>
      </c>
      <c r="CH109" s="194" t="str">
        <f t="shared" ca="1" si="68"/>
        <v>1.75
(1.0%)</v>
      </c>
      <c r="CI109" s="194" t="str">
        <f t="shared" ca="1" si="69"/>
        <v>0.87
(0.6%)</v>
      </c>
      <c r="CJ109" s="194" t="str">
        <f t="shared" ca="1" si="70"/>
        <v>1.12
(0.8%)</v>
      </c>
      <c r="CK109" s="194" t="str">
        <f t="shared" ca="1" si="71"/>
        <v>1.62
(1.2%)</v>
      </c>
      <c r="CL109" s="194" t="str">
        <f t="shared" ca="1" si="72"/>
        <v>2.18
(1.5%)</v>
      </c>
      <c r="CM109" s="194" t="str">
        <f t="shared" ca="1" si="73"/>
        <v>1.76
(1.3%)</v>
      </c>
      <c r="CN109" s="194" t="str">
        <f t="shared" ca="1" si="74"/>
        <v>2.45
(1.6%)</v>
      </c>
      <c r="CO109" s="194" t="str">
        <f t="shared" ca="1" si="75"/>
        <v>1.58
(1.0%)</v>
      </c>
      <c r="CP109" s="194" t="str">
        <f t="shared" ca="1" si="76"/>
        <v>3.72
(2.5%)</v>
      </c>
    </row>
    <row r="110" spans="3:94" s="58" customFormat="1">
      <c r="C110" s="55" t="s">
        <v>91</v>
      </c>
      <c r="D110" s="56" t="s">
        <v>12</v>
      </c>
      <c r="E110" s="57" t="s">
        <v>98</v>
      </c>
      <c r="F110" s="66">
        <v>90868.768677106083</v>
      </c>
      <c r="G110" s="66">
        <v>89739.254923257467</v>
      </c>
      <c r="H110" s="66">
        <v>88809.577890909</v>
      </c>
      <c r="I110" s="66">
        <v>91780.928646686778</v>
      </c>
      <c r="J110" s="66">
        <v>95609.136903221326</v>
      </c>
      <c r="K110" s="66">
        <v>102055.12563346491</v>
      </c>
      <c r="L110" s="66">
        <v>108928.50237902217</v>
      </c>
      <c r="M110" s="66">
        <v>128634.66523429545</v>
      </c>
      <c r="N110" s="66">
        <v>141613.98848068799</v>
      </c>
      <c r="O110" s="66">
        <v>152550.90873509541</v>
      </c>
      <c r="P110" s="66">
        <v>160632.50060479768</v>
      </c>
      <c r="Q110" s="66">
        <v>176762.29801026333</v>
      </c>
      <c r="R110" s="66">
        <v>178598.29367293319</v>
      </c>
      <c r="S110" s="66">
        <v>175576.06421830977</v>
      </c>
      <c r="T110" s="66">
        <v>176302.12907293721</v>
      </c>
      <c r="U110" s="66">
        <v>189776.12119183131</v>
      </c>
      <c r="V110" s="66">
        <v>188358.14818830273</v>
      </c>
      <c r="W110" s="66">
        <v>183444.91078513087</v>
      </c>
      <c r="X110" s="66">
        <v>189991.0362090249</v>
      </c>
      <c r="Y110" s="66">
        <v>167410.59342769699</v>
      </c>
      <c r="Z110" s="66">
        <v>169285.64465218494</v>
      </c>
      <c r="AA110" s="66">
        <v>167091.69341725067</v>
      </c>
      <c r="AB110" s="66">
        <v>158151.44027438542</v>
      </c>
      <c r="AC110" s="66">
        <v>159829.11104000077</v>
      </c>
      <c r="AD110" s="66">
        <v>152461.30077610473</v>
      </c>
      <c r="AE110" s="66">
        <v>169022.56252803799</v>
      </c>
      <c r="AF110" s="66">
        <v>141390.14795737591</v>
      </c>
      <c r="AG110" s="66">
        <v>142470.51066274033</v>
      </c>
      <c r="AH110" s="66">
        <v>140277.83080345311</v>
      </c>
      <c r="AI110" s="66">
        <v>140911.07553121602</v>
      </c>
      <c r="AJ110" s="66">
        <v>137804.66623041031</v>
      </c>
      <c r="AK110" s="66">
        <v>151004.20694677893</v>
      </c>
      <c r="AL110" s="66">
        <v>156648.61701979741</v>
      </c>
      <c r="AM110" s="66">
        <v>148552.14928690169</v>
      </c>
      <c r="AP110" s="52" t="str">
        <f t="shared" si="47"/>
        <v>Total imports</v>
      </c>
      <c r="AQ110" s="75" cm="1">
        <f t="array" aca="1" ref="AQ110" ca="1">INDIRECT(ADDRESS(ROW(AP110),AQ$9))/1000</f>
        <v>148.55214928690168</v>
      </c>
      <c r="AR110" s="74" cm="1">
        <f t="array" aca="1" ref="AR110" ca="1">INDIRECT(ADDRESS(ROW(AQ110),AR$9))/1000</f>
        <v>156.64861701979743</v>
      </c>
      <c r="AS110" s="74" cm="1">
        <f t="array" aca="1" ref="AS110" ca="1">INDIRECT(ADDRESS(ROW(AR110),AS$9))/1000</f>
        <v>140.2778308034531</v>
      </c>
      <c r="AT110" s="76" cm="1">
        <f t="array" aca="1" ref="AT110" ca="1">INDIRECT(ADDRESS(ROW(AS110),AT$9))/1000</f>
        <v>159.82911104000078</v>
      </c>
      <c r="AU110" s="81" cm="1">
        <f t="array" aca="1" ref="AU110" ca="1">AQ110/INDIRECT(ADDRESS($BC110,COLUMN(AQ110)))</f>
        <v>1</v>
      </c>
      <c r="AV110" s="82" cm="1">
        <f t="array" aca="1" ref="AV110" ca="1">AR110/INDIRECT(ADDRESS($BC110,COLUMN(AR110)))</f>
        <v>1</v>
      </c>
      <c r="AW110" s="82" cm="1">
        <f t="array" aca="1" ref="AW110" ca="1">AS110/INDIRECT(ADDRESS($BC110,COLUMN(AS110)))</f>
        <v>1</v>
      </c>
      <c r="AX110" s="83" cm="1">
        <f t="array" aca="1" ref="AX110" ca="1">AT110/INDIRECT(ADDRESS($BC110,COLUMN(AT110)))</f>
        <v>1</v>
      </c>
      <c r="AY110" s="54">
        <f t="shared" ca="1" si="48"/>
        <v>-5.168553599086359E-2</v>
      </c>
      <c r="AZ110" s="54">
        <f t="shared" ca="1" si="48"/>
        <v>5.8985218377392387E-2</v>
      </c>
      <c r="BA110" s="54">
        <f t="shared" ca="1" si="48"/>
        <v>-7.055636911023544E-2</v>
      </c>
      <c r="BB110" s="7"/>
      <c r="BC110" s="62">
        <f>ROW(AP110)</f>
        <v>110</v>
      </c>
      <c r="BE110" s="180" t="str">
        <f t="shared" si="50"/>
        <v>Total imports</v>
      </c>
      <c r="BF110" s="186">
        <f t="shared" si="53"/>
        <v>159.82911104000078</v>
      </c>
      <c r="BG110" s="186">
        <f t="shared" si="54"/>
        <v>152.46130077610474</v>
      </c>
      <c r="BH110" s="186">
        <f t="shared" si="55"/>
        <v>169.02256252803798</v>
      </c>
      <c r="BI110" s="186">
        <f t="shared" si="56"/>
        <v>141.39014795737592</v>
      </c>
      <c r="BJ110" s="186">
        <f t="shared" si="57"/>
        <v>142.47051066274034</v>
      </c>
      <c r="BK110" s="186">
        <f t="shared" si="58"/>
        <v>140.2778308034531</v>
      </c>
      <c r="BL110" s="186">
        <f t="shared" si="59"/>
        <v>140.91107553121603</v>
      </c>
      <c r="BM110" s="186">
        <f t="shared" si="60"/>
        <v>137.80466623041031</v>
      </c>
      <c r="BN110" s="186">
        <f t="shared" si="61"/>
        <v>151.00420694677894</v>
      </c>
      <c r="BO110" s="186">
        <f t="shared" si="62"/>
        <v>156.64861701979743</v>
      </c>
      <c r="BP110" s="186">
        <f t="shared" si="63"/>
        <v>148.55214928690168</v>
      </c>
      <c r="BR110" s="181" t="str">
        <f t="shared" si="64"/>
        <v>Total imports</v>
      </c>
      <c r="BS110" s="133" cm="1">
        <f t="array" aca="1" ref="BS110" ca="1">AC110/INDIRECT(ADDRESS($BC110,COLUMN(AC110)))</f>
        <v>1</v>
      </c>
      <c r="BT110" s="133" cm="1">
        <f t="array" aca="1" ref="BT110" ca="1">AD110/INDIRECT(ADDRESS($BC110,COLUMN(AD110)))</f>
        <v>1</v>
      </c>
      <c r="BU110" s="133" cm="1">
        <f t="array" aca="1" ref="BU110" ca="1">AE110/INDIRECT(ADDRESS($BC110,COLUMN(AE110)))</f>
        <v>1</v>
      </c>
      <c r="BV110" s="133" cm="1">
        <f t="array" aca="1" ref="BV110" ca="1">AF110/INDIRECT(ADDRESS($BC110,COLUMN(AF110)))</f>
        <v>1</v>
      </c>
      <c r="BW110" s="133" cm="1">
        <f t="array" aca="1" ref="BW110" ca="1">AG110/INDIRECT(ADDRESS($BC110,COLUMN(AG110)))</f>
        <v>1</v>
      </c>
      <c r="BX110" s="133" cm="1">
        <f t="array" aca="1" ref="BX110" ca="1">AH110/INDIRECT(ADDRESS($BC110,COLUMN(AH110)))</f>
        <v>1</v>
      </c>
      <c r="BY110" s="133" cm="1">
        <f t="array" aca="1" ref="BY110" ca="1">AI110/INDIRECT(ADDRESS($BC110,COLUMN(AI110)))</f>
        <v>1</v>
      </c>
      <c r="BZ110" s="133" cm="1">
        <f t="array" aca="1" ref="BZ110" ca="1">AJ110/INDIRECT(ADDRESS($BC110,COLUMN(AJ110)))</f>
        <v>1</v>
      </c>
      <c r="CA110" s="133" cm="1">
        <f t="array" aca="1" ref="CA110" ca="1">AK110/INDIRECT(ADDRESS($BC110,COLUMN(AK110)))</f>
        <v>1</v>
      </c>
      <c r="CB110" s="133" cm="1">
        <f t="array" aca="1" ref="CB110" ca="1">AL110/INDIRECT(ADDRESS($BC110,COLUMN(AL110)))</f>
        <v>1</v>
      </c>
      <c r="CC110" s="133" cm="1">
        <f t="array" aca="1" ref="CC110" ca="1">AM110/INDIRECT(ADDRESS($BC110,COLUMN(AM110)))</f>
        <v>1</v>
      </c>
      <c r="CE110" s="181" t="str">
        <f t="shared" si="65"/>
        <v>Total imports</v>
      </c>
      <c r="CF110" s="196" t="str">
        <f t="shared" ca="1" si="66"/>
        <v>159.83
(100%)</v>
      </c>
      <c r="CG110" s="196" t="str">
        <f t="shared" ca="1" si="67"/>
        <v>152.46
(100%)</v>
      </c>
      <c r="CH110" s="196" t="str">
        <f t="shared" ca="1" si="68"/>
        <v>169.02
(100%)</v>
      </c>
      <c r="CI110" s="196" t="str">
        <f t="shared" ca="1" si="69"/>
        <v>141.39
(100%)</v>
      </c>
      <c r="CJ110" s="196" t="str">
        <f t="shared" ca="1" si="70"/>
        <v>142.47
(100%)</v>
      </c>
      <c r="CK110" s="196" t="str">
        <f t="shared" ca="1" si="71"/>
        <v>140.28
(100%)</v>
      </c>
      <c r="CL110" s="196" t="str">
        <f t="shared" ca="1" si="72"/>
        <v>140.91
(100%)</v>
      </c>
      <c r="CM110" s="196" t="str">
        <f t="shared" ca="1" si="73"/>
        <v>137.80
(100%)</v>
      </c>
      <c r="CN110" s="196" t="str">
        <f t="shared" ca="1" si="74"/>
        <v>151.00
(100%)</v>
      </c>
      <c r="CO110" s="196" t="str">
        <f t="shared" ca="1" si="75"/>
        <v>156.65
(100%)</v>
      </c>
      <c r="CP110" s="196" t="str">
        <f t="shared" ca="1" si="76"/>
        <v>148.55
(100%)</v>
      </c>
    </row>
    <row r="111" spans="3:94">
      <c r="AQ111" s="51"/>
      <c r="AR111" s="51"/>
      <c r="AS111" s="51"/>
      <c r="AT111" s="51"/>
    </row>
    <row r="112" spans="3:94">
      <c r="AP112" s="60"/>
      <c r="AQ112" s="305" t="s">
        <v>65</v>
      </c>
      <c r="AR112" s="305"/>
      <c r="AS112" s="305"/>
      <c r="AT112" s="306"/>
      <c r="AU112" s="307" t="s">
        <v>84</v>
      </c>
      <c r="AV112" s="305"/>
      <c r="AW112" s="305"/>
      <c r="AX112" s="306"/>
      <c r="AY112" s="305" t="str">
        <f>"Change to "&amp;year_latest&amp;" (%)"</f>
        <v>Change to 2023 (%)</v>
      </c>
      <c r="AZ112" s="308"/>
      <c r="BA112" s="308"/>
    </row>
    <row r="113" spans="3:94" s="27" customFormat="1" ht="15" thickBot="1">
      <c r="C113" s="28" t="s">
        <v>88</v>
      </c>
      <c r="D113" s="28" t="s">
        <v>49</v>
      </c>
      <c r="E113" s="28" t="s">
        <v>62</v>
      </c>
      <c r="F113" s="197">
        <f>F$8</f>
        <v>1990</v>
      </c>
      <c r="G113" s="197">
        <f t="shared" ref="G113:AM113" si="77">G$8</f>
        <v>1991</v>
      </c>
      <c r="H113" s="197">
        <f t="shared" si="77"/>
        <v>1992</v>
      </c>
      <c r="I113" s="197">
        <f t="shared" si="77"/>
        <v>1993</v>
      </c>
      <c r="J113" s="197">
        <f t="shared" si="77"/>
        <v>1994</v>
      </c>
      <c r="K113" s="197">
        <f t="shared" si="77"/>
        <v>1995</v>
      </c>
      <c r="L113" s="197">
        <f t="shared" si="77"/>
        <v>1996</v>
      </c>
      <c r="M113" s="197">
        <f t="shared" si="77"/>
        <v>1997</v>
      </c>
      <c r="N113" s="197">
        <f t="shared" si="77"/>
        <v>1998</v>
      </c>
      <c r="O113" s="197">
        <f t="shared" si="77"/>
        <v>1999</v>
      </c>
      <c r="P113" s="197">
        <f t="shared" si="77"/>
        <v>2000</v>
      </c>
      <c r="Q113" s="197">
        <f t="shared" si="77"/>
        <v>2001</v>
      </c>
      <c r="R113" s="197">
        <f t="shared" si="77"/>
        <v>2002</v>
      </c>
      <c r="S113" s="197">
        <f t="shared" si="77"/>
        <v>2003</v>
      </c>
      <c r="T113" s="197">
        <f t="shared" si="77"/>
        <v>2004</v>
      </c>
      <c r="U113" s="197">
        <f t="shared" si="77"/>
        <v>2005</v>
      </c>
      <c r="V113" s="197">
        <f t="shared" si="77"/>
        <v>2006</v>
      </c>
      <c r="W113" s="197">
        <f t="shared" si="77"/>
        <v>2007</v>
      </c>
      <c r="X113" s="197">
        <f t="shared" si="77"/>
        <v>2008</v>
      </c>
      <c r="Y113" s="197">
        <f t="shared" si="77"/>
        <v>2009</v>
      </c>
      <c r="Z113" s="197">
        <f t="shared" si="77"/>
        <v>2010</v>
      </c>
      <c r="AA113" s="197">
        <f t="shared" si="77"/>
        <v>2011</v>
      </c>
      <c r="AB113" s="197">
        <f t="shared" si="77"/>
        <v>2012</v>
      </c>
      <c r="AC113" s="197">
        <f t="shared" si="77"/>
        <v>2013</v>
      </c>
      <c r="AD113" s="197">
        <f t="shared" si="77"/>
        <v>2014</v>
      </c>
      <c r="AE113" s="197">
        <f t="shared" si="77"/>
        <v>2015</v>
      </c>
      <c r="AF113" s="197">
        <f t="shared" si="77"/>
        <v>2016</v>
      </c>
      <c r="AG113" s="197">
        <f t="shared" si="77"/>
        <v>2017</v>
      </c>
      <c r="AH113" s="197">
        <f t="shared" si="77"/>
        <v>2018</v>
      </c>
      <c r="AI113" s="197">
        <f t="shared" si="77"/>
        <v>2019</v>
      </c>
      <c r="AJ113" s="197">
        <f t="shared" si="77"/>
        <v>2020</v>
      </c>
      <c r="AK113" s="197">
        <f t="shared" si="77"/>
        <v>2021</v>
      </c>
      <c r="AL113" s="197">
        <f t="shared" si="77"/>
        <v>2022</v>
      </c>
      <c r="AM113" s="197">
        <f t="shared" si="77"/>
        <v>2023</v>
      </c>
      <c r="AP113" s="59"/>
      <c r="AQ113" s="28">
        <f>year_latest</f>
        <v>2023</v>
      </c>
      <c r="AR113" s="28">
        <f>AQ113-1</f>
        <v>2022</v>
      </c>
      <c r="AS113" s="28">
        <f>year_cb_baseline</f>
        <v>2018</v>
      </c>
      <c r="AT113" s="59">
        <f>AQ113-10</f>
        <v>2013</v>
      </c>
      <c r="AU113" s="28">
        <f>AQ113</f>
        <v>2023</v>
      </c>
      <c r="AV113" s="28">
        <f>AR113</f>
        <v>2022</v>
      </c>
      <c r="AW113" s="28">
        <f>AS113</f>
        <v>2018</v>
      </c>
      <c r="AX113" s="59">
        <f>AT113</f>
        <v>2013</v>
      </c>
      <c r="AY113" s="28">
        <f>AV113</f>
        <v>2022</v>
      </c>
      <c r="AZ113" s="28">
        <f>AW113</f>
        <v>2018</v>
      </c>
      <c r="BA113" s="28">
        <f>AX113</f>
        <v>2013</v>
      </c>
      <c r="BC113" s="7" t="s">
        <v>509</v>
      </c>
      <c r="BE113" s="182"/>
      <c r="BF113" s="183">
        <f>BF$8</f>
        <v>2013</v>
      </c>
      <c r="BG113" s="183">
        <f t="shared" ref="BG113:BP113" si="78">BG$8</f>
        <v>2014</v>
      </c>
      <c r="BH113" s="183">
        <f t="shared" si="78"/>
        <v>2015</v>
      </c>
      <c r="BI113" s="183">
        <f t="shared" si="78"/>
        <v>2016</v>
      </c>
      <c r="BJ113" s="183">
        <f t="shared" si="78"/>
        <v>2017</v>
      </c>
      <c r="BK113" s="183">
        <f t="shared" si="78"/>
        <v>2018</v>
      </c>
      <c r="BL113" s="183">
        <f t="shared" si="78"/>
        <v>2019</v>
      </c>
      <c r="BM113" s="183">
        <f t="shared" si="78"/>
        <v>2020</v>
      </c>
      <c r="BN113" s="183">
        <f t="shared" si="78"/>
        <v>2021</v>
      </c>
      <c r="BO113" s="183">
        <f t="shared" si="78"/>
        <v>2022</v>
      </c>
      <c r="BP113" s="183">
        <f t="shared" si="78"/>
        <v>2023</v>
      </c>
      <c r="BQ113" s="7"/>
      <c r="BR113" s="183"/>
      <c r="BS113" s="183">
        <f t="shared" ref="BS113:CC113" si="79">BF113</f>
        <v>2013</v>
      </c>
      <c r="BT113" s="183">
        <f t="shared" si="79"/>
        <v>2014</v>
      </c>
      <c r="BU113" s="183">
        <f t="shared" si="79"/>
        <v>2015</v>
      </c>
      <c r="BV113" s="183">
        <f t="shared" si="79"/>
        <v>2016</v>
      </c>
      <c r="BW113" s="183">
        <f t="shared" si="79"/>
        <v>2017</v>
      </c>
      <c r="BX113" s="183">
        <f t="shared" si="79"/>
        <v>2018</v>
      </c>
      <c r="BY113" s="183">
        <f t="shared" si="79"/>
        <v>2019</v>
      </c>
      <c r="BZ113" s="183">
        <f t="shared" si="79"/>
        <v>2020</v>
      </c>
      <c r="CA113" s="183">
        <f t="shared" si="79"/>
        <v>2021</v>
      </c>
      <c r="CB113" s="183">
        <f t="shared" si="79"/>
        <v>2022</v>
      </c>
      <c r="CC113" s="183">
        <f t="shared" si="79"/>
        <v>2023</v>
      </c>
      <c r="CE113" s="183" t="s">
        <v>614</v>
      </c>
      <c r="CF113" s="188">
        <f t="shared" ref="CF113:CP113" si="80">BS113</f>
        <v>2013</v>
      </c>
      <c r="CG113" s="188">
        <f t="shared" si="80"/>
        <v>2014</v>
      </c>
      <c r="CH113" s="188">
        <f t="shared" si="80"/>
        <v>2015</v>
      </c>
      <c r="CI113" s="188">
        <f t="shared" si="80"/>
        <v>2016</v>
      </c>
      <c r="CJ113" s="188">
        <f t="shared" si="80"/>
        <v>2017</v>
      </c>
      <c r="CK113" s="188">
        <f t="shared" si="80"/>
        <v>2018</v>
      </c>
      <c r="CL113" s="188">
        <f t="shared" si="80"/>
        <v>2019</v>
      </c>
      <c r="CM113" s="188">
        <f t="shared" si="80"/>
        <v>2020</v>
      </c>
      <c r="CN113" s="188">
        <f t="shared" si="80"/>
        <v>2021</v>
      </c>
      <c r="CO113" s="188">
        <f t="shared" si="80"/>
        <v>2022</v>
      </c>
      <c r="CP113" s="188">
        <f t="shared" si="80"/>
        <v>2023</v>
      </c>
    </row>
    <row r="114" spans="3:94">
      <c r="C114" s="34" t="s">
        <v>41</v>
      </c>
      <c r="D114" s="33" t="s">
        <v>12</v>
      </c>
      <c r="E114" s="33" t="s">
        <v>100</v>
      </c>
      <c r="F114" s="65">
        <v>8064.4885560000002</v>
      </c>
      <c r="G114" s="65">
        <v>8564.4783900082493</v>
      </c>
      <c r="H114" s="65">
        <v>9482.091352999998</v>
      </c>
      <c r="I114" s="65">
        <v>9163.4642430000004</v>
      </c>
      <c r="J114" s="65">
        <v>12146.111488</v>
      </c>
      <c r="K114" s="65">
        <v>11778.568598</v>
      </c>
      <c r="L114" s="65">
        <v>10106.515357</v>
      </c>
      <c r="M114" s="65">
        <v>15896.966753000001</v>
      </c>
      <c r="N114" s="65">
        <v>15619.342371000001</v>
      </c>
      <c r="O114" s="65">
        <v>13591.765845</v>
      </c>
      <c r="P114" s="65">
        <v>16138.453235999999</v>
      </c>
      <c r="Q114" s="65">
        <v>16810.407886999998</v>
      </c>
      <c r="R114" s="65">
        <v>18386.739250000002</v>
      </c>
      <c r="S114" s="65">
        <v>19046.292684008251</v>
      </c>
      <c r="T114" s="65">
        <v>14602.700106</v>
      </c>
      <c r="U114" s="65">
        <v>17843.811841665833</v>
      </c>
      <c r="V114" s="65">
        <v>15413.032916471368</v>
      </c>
      <c r="W114" s="65">
        <v>14344.142140046706</v>
      </c>
      <c r="X114" s="65">
        <v>14141.427511088559</v>
      </c>
      <c r="Y114" s="65">
        <v>11155.897787735534</v>
      </c>
      <c r="Z114" s="65">
        <v>14477.416146156418</v>
      </c>
      <c r="AA114" s="65">
        <v>19128.492037900131</v>
      </c>
      <c r="AB114" s="65">
        <v>20823.179616503941</v>
      </c>
      <c r="AC114" s="65">
        <v>16263.113505090276</v>
      </c>
      <c r="AD114" s="65">
        <v>16469.376047596354</v>
      </c>
      <c r="AE114" s="65">
        <v>20671.416659846876</v>
      </c>
      <c r="AF114" s="65">
        <v>19104.565936105126</v>
      </c>
      <c r="AG114" s="65">
        <v>25448.269482507076</v>
      </c>
      <c r="AH114" s="65">
        <v>19969.436581783681</v>
      </c>
      <c r="AI114" s="65">
        <v>18230.75802777573</v>
      </c>
      <c r="AJ114" s="65">
        <v>20308.760742875795</v>
      </c>
      <c r="AK114" s="65">
        <v>19896.622961350971</v>
      </c>
      <c r="AL114" s="65">
        <v>18250.911608130202</v>
      </c>
      <c r="AM114" s="65">
        <v>15849.255306521332</v>
      </c>
      <c r="AP114" s="49" t="str">
        <f t="shared" ref="AP114:AP121" si="81">C114</f>
        <v>Oil</v>
      </c>
      <c r="AQ114" s="70" cm="1">
        <f t="array" aca="1" ref="AQ114" ca="1">INDIRECT(ADDRESS(ROW(AP114),AQ$9))/1000</f>
        <v>15.849255306521332</v>
      </c>
      <c r="AR114" s="71" cm="1">
        <f t="array" aca="1" ref="AR114" ca="1">INDIRECT(ADDRESS(ROW(AQ114),AR$9))/1000</f>
        <v>18.250911608130203</v>
      </c>
      <c r="AS114" s="71" cm="1">
        <f t="array" aca="1" ref="AS114" ca="1">INDIRECT(ADDRESS(ROW(AR114),AS$9))/1000</f>
        <v>19.969436581783679</v>
      </c>
      <c r="AT114" s="72" cm="1">
        <f t="array" aca="1" ref="AT114" ca="1">INDIRECT(ADDRESS(ROW(AS114),AT$9))/1000</f>
        <v>16.263113505090274</v>
      </c>
      <c r="AU114" s="77" cm="1">
        <f t="array" aca="1" ref="AU114" ca="1">AQ114/INDIRECT(ADDRESS($BC114,COLUMN(AQ114)))</f>
        <v>0.93862226103422541</v>
      </c>
      <c r="AV114" s="78" cm="1">
        <f t="array" aca="1" ref="AV114" ca="1">AR114/INDIRECT(ADDRESS($BC114,COLUMN(AR114)))</f>
        <v>0.90327612290462045</v>
      </c>
      <c r="AW114" s="78" cm="1">
        <f t="array" aca="1" ref="AW114" ca="1">AS114/INDIRECT(ADDRESS($BC114,COLUMN(AS114)))</f>
        <v>0.90822707375087597</v>
      </c>
      <c r="AX114" s="79" cm="1">
        <f t="array" aca="1" ref="AX114" ca="1">AT114/INDIRECT(ADDRESS($BC114,COLUMN(AT114)))</f>
        <v>0.96431852786301864</v>
      </c>
      <c r="AY114" s="53">
        <f ca="1">IFERROR(($AQ114-AR114)/AR114,"-")</f>
        <v>-0.13159103244678522</v>
      </c>
      <c r="AZ114" s="53">
        <f t="shared" ref="AZ114:AZ121" ca="1" si="82">IFERROR(($AQ114-AS114)/AS114,"-")</f>
        <v>-0.20632436265231527</v>
      </c>
      <c r="BA114" s="53">
        <f t="shared" ref="BA114:BA121" ca="1" si="83">IFERROR(($AQ114-AT114)/AT114,"-")</f>
        <v>-2.5447660956151259E-2</v>
      </c>
      <c r="BC114" s="61">
        <f t="shared" ref="BC114:BC120" si="84">BC115</f>
        <v>121</v>
      </c>
      <c r="BE114" s="177" t="str">
        <f>AP114</f>
        <v>Oil</v>
      </c>
      <c r="BF114" s="185">
        <f>AC114/1000</f>
        <v>16.263113505090274</v>
      </c>
      <c r="BG114" s="185">
        <f t="shared" ref="BG114:BG121" si="85">AD114/1000</f>
        <v>16.469376047596352</v>
      </c>
      <c r="BH114" s="185">
        <f t="shared" ref="BH114:BH121" si="86">AE114/1000</f>
        <v>20.671416659846876</v>
      </c>
      <c r="BI114" s="185">
        <f t="shared" ref="BI114:BI121" si="87">AF114/1000</f>
        <v>19.104565936105125</v>
      </c>
      <c r="BJ114" s="185">
        <f t="shared" ref="BJ114:BJ121" si="88">AG114/1000</f>
        <v>25.448269482507076</v>
      </c>
      <c r="BK114" s="185">
        <f t="shared" ref="BK114:BK121" si="89">AH114/1000</f>
        <v>19.969436581783679</v>
      </c>
      <c r="BL114" s="185">
        <f t="shared" ref="BL114:BL121" si="90">AI114/1000</f>
        <v>18.230758027775728</v>
      </c>
      <c r="BM114" s="185">
        <f t="shared" ref="BM114:BM121" si="91">AJ114/1000</f>
        <v>20.308760742875794</v>
      </c>
      <c r="BN114" s="185">
        <f t="shared" ref="BN114:BN121" si="92">AK114/1000</f>
        <v>19.896622961350971</v>
      </c>
      <c r="BO114" s="185">
        <f t="shared" ref="BO114:BO121" si="93">AL114/1000</f>
        <v>18.250911608130203</v>
      </c>
      <c r="BP114" s="185">
        <f t="shared" ref="BP114:BP121" si="94">AM114/1000</f>
        <v>15.849255306521332</v>
      </c>
      <c r="BQ114" s="179"/>
      <c r="BR114" s="178" t="str">
        <f>BE114</f>
        <v>Oil</v>
      </c>
      <c r="BS114" s="126" cm="1">
        <f t="array" aca="1" ref="BS114" ca="1">AC114/INDIRECT(ADDRESS($BC114,COLUMN(AC114)))</f>
        <v>0.96431852786301875</v>
      </c>
      <c r="BT114" s="126" cm="1">
        <f t="array" aca="1" ref="BT114" ca="1">AD114/INDIRECT(ADDRESS($BC114,COLUMN(AD114)))</f>
        <v>0.95131722319050294</v>
      </c>
      <c r="BU114" s="126" cm="1">
        <f t="array" aca="1" ref="BU114" ca="1">AE114/INDIRECT(ADDRESS($BC114,COLUMN(AE114)))</f>
        <v>0.94102971474532182</v>
      </c>
      <c r="BV114" s="126" cm="1">
        <f t="array" aca="1" ref="BV114" ca="1">AF114/INDIRECT(ADDRESS($BC114,COLUMN(AF114)))</f>
        <v>0.91621822702397204</v>
      </c>
      <c r="BW114" s="126" cm="1">
        <f t="array" aca="1" ref="BW114" ca="1">AG114/INDIRECT(ADDRESS($BC114,COLUMN(AG114)))</f>
        <v>0.92801765604026021</v>
      </c>
      <c r="BX114" s="126" cm="1">
        <f t="array" aca="1" ref="BX114" ca="1">AH114/INDIRECT(ADDRESS($BC114,COLUMN(AH114)))</f>
        <v>0.90822707375087608</v>
      </c>
      <c r="BY114" s="126" cm="1">
        <f t="array" aca="1" ref="BY114" ca="1">AI114/INDIRECT(ADDRESS($BC114,COLUMN(AI114)))</f>
        <v>0.91120179437327942</v>
      </c>
      <c r="BZ114" s="126" cm="1">
        <f t="array" aca="1" ref="BZ114" ca="1">AJ114/INDIRECT(ADDRESS($BC114,COLUMN(AJ114)))</f>
        <v>0.89983362499021458</v>
      </c>
      <c r="CA114" s="126" cm="1">
        <f t="array" aca="1" ref="CA114" ca="1">AK114/INDIRECT(ADDRESS($BC114,COLUMN(AK114)))</f>
        <v>0.92956598563598403</v>
      </c>
      <c r="CB114" s="126" cm="1">
        <f t="array" aca="1" ref="CB114" ca="1">AL114/INDIRECT(ADDRESS($BC114,COLUMN(AL114)))</f>
        <v>0.90327612290462045</v>
      </c>
      <c r="CC114" s="126" cm="1">
        <f t="array" aca="1" ref="CC114" ca="1">AM114/INDIRECT(ADDRESS($BC114,COLUMN(AM114)))</f>
        <v>0.93862226103422552</v>
      </c>
      <c r="CE114" s="178" t="str">
        <f>BR114</f>
        <v>Oil</v>
      </c>
      <c r="CF114" s="194" t="str">
        <f ca="1">TEXT(BF114,"#,##0.00;-#,##0.00;0") &amp; CHAR(10) &amp; IF(BS114&lt;&gt;1,TEXT(BS114,"(#,##0.0%);(-#,##0.0%);(0%)"),"(100%)")</f>
        <v>16.26
(96.4%)</v>
      </c>
      <c r="CG114" s="194" t="str">
        <f t="shared" ref="CG114:CG121" ca="1" si="95">TEXT(BG114,"#,##0.00;-#,##0.00;0") &amp; CHAR(10) &amp; IF(BT114&lt;&gt;1,TEXT(BT114,"(#,##0.0%);(-#,##0.0%);(0%)"),"(100%)")</f>
        <v>16.47
(95.1%)</v>
      </c>
      <c r="CH114" s="194" t="str">
        <f t="shared" ref="CH114:CH121" ca="1" si="96">TEXT(BH114,"#,##0.00;-#,##0.00;0") &amp; CHAR(10) &amp; IF(BU114&lt;&gt;1,TEXT(BU114,"(#,##0.0%);(-#,##0.0%);(0%)"),"(100%)")</f>
        <v>20.67
(94.1%)</v>
      </c>
      <c r="CI114" s="194" t="str">
        <f t="shared" ref="CI114:CI121" ca="1" si="97">TEXT(BI114,"#,##0.00;-#,##0.00;0") &amp; CHAR(10) &amp; IF(BV114&lt;&gt;1,TEXT(BV114,"(#,##0.0%);(-#,##0.0%);(0%)"),"(100%)")</f>
        <v>19.10
(91.6%)</v>
      </c>
      <c r="CJ114" s="194" t="str">
        <f t="shared" ref="CJ114:CJ121" ca="1" si="98">TEXT(BJ114,"#,##0.00;-#,##0.00;0") &amp; CHAR(10) &amp; IF(BW114&lt;&gt;1,TEXT(BW114,"(#,##0.0%);(-#,##0.0%);(0%)"),"(100%)")</f>
        <v>25.45
(92.8%)</v>
      </c>
      <c r="CK114" s="194" t="str">
        <f t="shared" ref="CK114:CK121" ca="1" si="99">TEXT(BK114,"#,##0.00;-#,##0.00;0") &amp; CHAR(10) &amp; IF(BX114&lt;&gt;1,TEXT(BX114,"(#,##0.0%);(-#,##0.0%);(0%)"),"(100%)")</f>
        <v>19.97
(90.8%)</v>
      </c>
      <c r="CL114" s="194" t="str">
        <f t="shared" ref="CL114:CL121" ca="1" si="100">TEXT(BL114,"#,##0.00;-#,##0.00;0") &amp; CHAR(10) &amp; IF(BY114&lt;&gt;1,TEXT(BY114,"(#,##0.0%);(-#,##0.0%);(0%)"),"(100%)")</f>
        <v>18.23
(91.1%)</v>
      </c>
      <c r="CM114" s="194" t="str">
        <f t="shared" ref="CM114:CM121" ca="1" si="101">TEXT(BM114,"#,##0.00;-#,##0.00;0") &amp; CHAR(10) &amp; IF(BZ114&lt;&gt;1,TEXT(BZ114,"(#,##0.0%);(-#,##0.0%);(0%)"),"(100%)")</f>
        <v>20.31
(90.0%)</v>
      </c>
      <c r="CN114" s="194" t="str">
        <f t="shared" ref="CN114:CN121" ca="1" si="102">TEXT(BN114,"#,##0.00;-#,##0.00;0") &amp; CHAR(10) &amp; IF(CA114&lt;&gt;1,TEXT(CA114,"(#,##0.0%);(-#,##0.0%);(0%)"),"(100%)")</f>
        <v>19.90
(93.0%)</v>
      </c>
      <c r="CO114" s="194" t="str">
        <f t="shared" ref="CO114:CO121" ca="1" si="103">TEXT(BO114,"#,##0.00;-#,##0.00;0") &amp; CHAR(10) &amp; IF(CB114&lt;&gt;1,TEXT(CB114,"(#,##0.0%);(-#,##0.0%);(0%)"),"(100%)")</f>
        <v>18.25
(90.3%)</v>
      </c>
      <c r="CP114" s="194" t="str">
        <f t="shared" ref="CP114:CP121" ca="1" si="104">TEXT(BP114,"#,##0.00;-#,##0.00;0") &amp; CHAR(10) &amp; IF(CC114&lt;&gt;1,TEXT(CC114,"(#,##0.0%);(-#,##0.0%);(0%)"),"(100%)")</f>
        <v>15.85
(93.9%)</v>
      </c>
    </row>
    <row r="115" spans="3:94">
      <c r="C115" s="34" t="s">
        <v>39</v>
      </c>
      <c r="D115" s="33" t="s">
        <v>12</v>
      </c>
      <c r="E115" s="33" t="s">
        <v>101</v>
      </c>
      <c r="F115" s="65">
        <v>0</v>
      </c>
      <c r="G115" s="65">
        <v>0</v>
      </c>
      <c r="H115" s="65">
        <v>0</v>
      </c>
      <c r="I115" s="65">
        <v>0</v>
      </c>
      <c r="J115" s="65">
        <v>0</v>
      </c>
      <c r="K115" s="65">
        <v>0</v>
      </c>
      <c r="L115" s="65">
        <v>0</v>
      </c>
      <c r="M115" s="65">
        <v>0</v>
      </c>
      <c r="N115" s="65">
        <v>0</v>
      </c>
      <c r="O115" s="65">
        <v>0</v>
      </c>
      <c r="P115" s="65">
        <v>0</v>
      </c>
      <c r="Q115" s="65">
        <v>0</v>
      </c>
      <c r="R115" s="65">
        <v>0</v>
      </c>
      <c r="S115" s="65">
        <v>0</v>
      </c>
      <c r="T115" s="65">
        <v>0</v>
      </c>
      <c r="U115" s="65">
        <v>0</v>
      </c>
      <c r="V115" s="65">
        <v>0</v>
      </c>
      <c r="W115" s="65">
        <v>0</v>
      </c>
      <c r="X115" s="65">
        <v>0</v>
      </c>
      <c r="Y115" s="65">
        <v>0</v>
      </c>
      <c r="Z115" s="65">
        <v>0</v>
      </c>
      <c r="AA115" s="65">
        <v>0</v>
      </c>
      <c r="AB115" s="65">
        <v>0</v>
      </c>
      <c r="AC115" s="65">
        <v>0</v>
      </c>
      <c r="AD115" s="65">
        <v>0</v>
      </c>
      <c r="AE115" s="65">
        <v>0</v>
      </c>
      <c r="AF115" s="65">
        <v>0</v>
      </c>
      <c r="AG115" s="65">
        <v>0</v>
      </c>
      <c r="AH115" s="65">
        <v>0</v>
      </c>
      <c r="AI115" s="65">
        <v>0</v>
      </c>
      <c r="AJ115" s="65">
        <v>0</v>
      </c>
      <c r="AK115" s="65">
        <v>0</v>
      </c>
      <c r="AL115" s="65">
        <v>0</v>
      </c>
      <c r="AM115" s="65">
        <v>0</v>
      </c>
      <c r="AP115" s="49" t="str">
        <f t="shared" si="81"/>
        <v>Natural gas</v>
      </c>
      <c r="AQ115" s="70" cm="1">
        <f t="array" aca="1" ref="AQ115" ca="1">INDIRECT(ADDRESS(ROW(AP115),AQ$9))/1000</f>
        <v>0</v>
      </c>
      <c r="AR115" s="71" cm="1">
        <f t="array" aca="1" ref="AR115" ca="1">INDIRECT(ADDRESS(ROW(AQ115),AR$9))/1000</f>
        <v>0</v>
      </c>
      <c r="AS115" s="71" cm="1">
        <f t="array" aca="1" ref="AS115" ca="1">INDIRECT(ADDRESS(ROW(AR115),AS$9))/1000</f>
        <v>0</v>
      </c>
      <c r="AT115" s="73" cm="1">
        <f t="array" aca="1" ref="AT115" ca="1">INDIRECT(ADDRESS(ROW(AS115),AT$9))/1000</f>
        <v>0</v>
      </c>
      <c r="AU115" s="77" cm="1">
        <f t="array" aca="1" ref="AU115" ca="1">AQ115/INDIRECT(ADDRESS($BC115,COLUMN(AQ115)))</f>
        <v>0</v>
      </c>
      <c r="AV115" s="78" cm="1">
        <f t="array" aca="1" ref="AV115" ca="1">AR115/INDIRECT(ADDRESS($BC115,COLUMN(AR115)))</f>
        <v>0</v>
      </c>
      <c r="AW115" s="78" cm="1">
        <f t="array" aca="1" ref="AW115" ca="1">AS115/INDIRECT(ADDRESS($BC115,COLUMN(AS115)))</f>
        <v>0</v>
      </c>
      <c r="AX115" s="80" cm="1">
        <f t="array" aca="1" ref="AX115" ca="1">AT115/INDIRECT(ADDRESS($BC115,COLUMN(AT115)))</f>
        <v>0</v>
      </c>
      <c r="AY115" s="53" t="str">
        <f t="shared" ref="AY115:AY121" ca="1" si="105">IFERROR(($AQ115-AR115)/AR115,"-")</f>
        <v>-</v>
      </c>
      <c r="AZ115" s="53" t="str">
        <f t="shared" ca="1" si="82"/>
        <v>-</v>
      </c>
      <c r="BA115" s="53" t="str">
        <f t="shared" ca="1" si="83"/>
        <v>-</v>
      </c>
      <c r="BC115" s="61">
        <f t="shared" si="84"/>
        <v>121</v>
      </c>
      <c r="BE115" s="177" t="str">
        <f t="shared" ref="BE115:BE121" si="106">AP115</f>
        <v>Natural gas</v>
      </c>
      <c r="BF115" s="185">
        <f t="shared" ref="BF115:BF121" si="107">AC115/1000</f>
        <v>0</v>
      </c>
      <c r="BG115" s="185">
        <f t="shared" si="85"/>
        <v>0</v>
      </c>
      <c r="BH115" s="185">
        <f t="shared" si="86"/>
        <v>0</v>
      </c>
      <c r="BI115" s="185">
        <f t="shared" si="87"/>
        <v>0</v>
      </c>
      <c r="BJ115" s="185">
        <f t="shared" si="88"/>
        <v>0</v>
      </c>
      <c r="BK115" s="185">
        <f t="shared" si="89"/>
        <v>0</v>
      </c>
      <c r="BL115" s="185">
        <f t="shared" si="90"/>
        <v>0</v>
      </c>
      <c r="BM115" s="185">
        <f t="shared" si="91"/>
        <v>0</v>
      </c>
      <c r="BN115" s="185">
        <f t="shared" si="92"/>
        <v>0</v>
      </c>
      <c r="BO115" s="185">
        <f t="shared" si="93"/>
        <v>0</v>
      </c>
      <c r="BP115" s="185">
        <f t="shared" si="94"/>
        <v>0</v>
      </c>
      <c r="BQ115" s="179"/>
      <c r="BR115" s="178" t="str">
        <f t="shared" ref="BR115:BR121" si="108">BE115</f>
        <v>Natural gas</v>
      </c>
      <c r="BS115" s="126" cm="1">
        <f t="array" aca="1" ref="BS115" ca="1">AC115/INDIRECT(ADDRESS($BC115,COLUMN(AC115)))</f>
        <v>0</v>
      </c>
      <c r="BT115" s="126" cm="1">
        <f t="array" aca="1" ref="BT115" ca="1">AD115/INDIRECT(ADDRESS($BC115,COLUMN(AD115)))</f>
        <v>0</v>
      </c>
      <c r="BU115" s="126" cm="1">
        <f t="array" aca="1" ref="BU115" ca="1">AE115/INDIRECT(ADDRESS($BC115,COLUMN(AE115)))</f>
        <v>0</v>
      </c>
      <c r="BV115" s="126" cm="1">
        <f t="array" aca="1" ref="BV115" ca="1">AF115/INDIRECT(ADDRESS($BC115,COLUMN(AF115)))</f>
        <v>0</v>
      </c>
      <c r="BW115" s="126" cm="1">
        <f t="array" aca="1" ref="BW115" ca="1">AG115/INDIRECT(ADDRESS($BC115,COLUMN(AG115)))</f>
        <v>0</v>
      </c>
      <c r="BX115" s="126" cm="1">
        <f t="array" aca="1" ref="BX115" ca="1">AH115/INDIRECT(ADDRESS($BC115,COLUMN(AH115)))</f>
        <v>0</v>
      </c>
      <c r="BY115" s="126" cm="1">
        <f t="array" aca="1" ref="BY115" ca="1">AI115/INDIRECT(ADDRESS($BC115,COLUMN(AI115)))</f>
        <v>0</v>
      </c>
      <c r="BZ115" s="126" cm="1">
        <f t="array" aca="1" ref="BZ115" ca="1">AJ115/INDIRECT(ADDRESS($BC115,COLUMN(AJ115)))</f>
        <v>0</v>
      </c>
      <c r="CA115" s="126" cm="1">
        <f t="array" aca="1" ref="CA115" ca="1">AK115/INDIRECT(ADDRESS($BC115,COLUMN(AK115)))</f>
        <v>0</v>
      </c>
      <c r="CB115" s="126" cm="1">
        <f t="array" aca="1" ref="CB115" ca="1">AL115/INDIRECT(ADDRESS($BC115,COLUMN(AL115)))</f>
        <v>0</v>
      </c>
      <c r="CC115" s="126" cm="1">
        <f t="array" aca="1" ref="CC115" ca="1">AM115/INDIRECT(ADDRESS($BC115,COLUMN(AM115)))</f>
        <v>0</v>
      </c>
      <c r="CE115" s="178" t="str">
        <f t="shared" ref="CE115:CE121" si="109">BR115</f>
        <v>Natural gas</v>
      </c>
      <c r="CF115" s="194" t="str">
        <f t="shared" ref="CF115:CF121" ca="1" si="110">TEXT(BF115,"#,##0.00;-#,##0.00;0") &amp; CHAR(10) &amp; IF(BS115&lt;&gt;1,TEXT(BS115,"(#,##0.0%);(-#,##0.0%);(0%)"),"(100%)")</f>
        <v>0
(0%)</v>
      </c>
      <c r="CG115" s="194" t="str">
        <f t="shared" ca="1" si="95"/>
        <v>0
(0%)</v>
      </c>
      <c r="CH115" s="194" t="str">
        <f t="shared" ca="1" si="96"/>
        <v>0
(0%)</v>
      </c>
      <c r="CI115" s="194" t="str">
        <f t="shared" ca="1" si="97"/>
        <v>0
(0%)</v>
      </c>
      <c r="CJ115" s="194" t="str">
        <f t="shared" ca="1" si="98"/>
        <v>0
(0%)</v>
      </c>
      <c r="CK115" s="194" t="str">
        <f t="shared" ca="1" si="99"/>
        <v>0
(0%)</v>
      </c>
      <c r="CL115" s="194" t="str">
        <f t="shared" ca="1" si="100"/>
        <v>0
(0%)</v>
      </c>
      <c r="CM115" s="194" t="str">
        <f t="shared" ca="1" si="101"/>
        <v>0
(0%)</v>
      </c>
      <c r="CN115" s="194" t="str">
        <f t="shared" ca="1" si="102"/>
        <v>0
(0%)</v>
      </c>
      <c r="CO115" s="194" t="str">
        <f t="shared" ca="1" si="103"/>
        <v>0
(0%)</v>
      </c>
      <c r="CP115" s="194" t="str">
        <f t="shared" ca="1" si="104"/>
        <v>0
(0%)</v>
      </c>
    </row>
    <row r="116" spans="3:94">
      <c r="C116" s="34" t="s">
        <v>48</v>
      </c>
      <c r="D116" s="33" t="s">
        <v>12</v>
      </c>
      <c r="E116" s="33" t="s">
        <v>102</v>
      </c>
      <c r="F116" s="65">
        <v>0</v>
      </c>
      <c r="G116" s="65">
        <v>0</v>
      </c>
      <c r="H116" s="65">
        <v>0</v>
      </c>
      <c r="I116" s="65">
        <v>0</v>
      </c>
      <c r="J116" s="65">
        <v>0</v>
      </c>
      <c r="K116" s="65">
        <v>0</v>
      </c>
      <c r="L116" s="65">
        <v>0</v>
      </c>
      <c r="M116" s="65">
        <v>0</v>
      </c>
      <c r="N116" s="65">
        <v>0</v>
      </c>
      <c r="O116" s="65">
        <v>0</v>
      </c>
      <c r="P116" s="65">
        <v>0</v>
      </c>
      <c r="Q116" s="65">
        <v>0</v>
      </c>
      <c r="R116" s="65">
        <v>0</v>
      </c>
      <c r="S116" s="65">
        <v>0</v>
      </c>
      <c r="T116" s="65">
        <v>0</v>
      </c>
      <c r="U116" s="65">
        <v>0</v>
      </c>
      <c r="V116" s="65">
        <v>0</v>
      </c>
      <c r="W116" s="65">
        <v>0.4799077632</v>
      </c>
      <c r="X116" s="65">
        <v>27.881465712259207</v>
      </c>
      <c r="Y116" s="65">
        <v>1.849644504</v>
      </c>
      <c r="Z116" s="65">
        <v>1.849644504</v>
      </c>
      <c r="AA116" s="65">
        <v>6.888676017599999</v>
      </c>
      <c r="AB116" s="65">
        <v>3.3561882842399998E-2</v>
      </c>
      <c r="AC116" s="65">
        <v>5.8255470143999989E-2</v>
      </c>
      <c r="AD116" s="65">
        <v>1.820483442E-2</v>
      </c>
      <c r="AE116" s="65">
        <v>2.4068207497679999</v>
      </c>
      <c r="AF116" s="65">
        <v>2.3995388159999997</v>
      </c>
      <c r="AG116" s="65">
        <v>2.3995388159999997</v>
      </c>
      <c r="AH116" s="65">
        <v>109.87626856266529</v>
      </c>
      <c r="AI116" s="65">
        <v>77.933410548659523</v>
      </c>
      <c r="AJ116" s="65">
        <v>193.34979076330367</v>
      </c>
      <c r="AK116" s="65">
        <v>203.63724487951205</v>
      </c>
      <c r="AL116" s="65">
        <v>169.71731196434882</v>
      </c>
      <c r="AM116" s="65">
        <v>191.25272725692145</v>
      </c>
      <c r="AP116" s="49" t="str">
        <f t="shared" si="81"/>
        <v>Renewables</v>
      </c>
      <c r="AQ116" s="70" cm="1">
        <f t="array" aca="1" ref="AQ116" ca="1">INDIRECT(ADDRESS(ROW(AP116),AQ$9))/1000</f>
        <v>0.19125272725692144</v>
      </c>
      <c r="AR116" s="71" cm="1">
        <f t="array" aca="1" ref="AR116" ca="1">INDIRECT(ADDRESS(ROW(AQ116),AR$9))/1000</f>
        <v>0.16971731196434883</v>
      </c>
      <c r="AS116" s="71" cm="1">
        <f t="array" aca="1" ref="AS116" ca="1">INDIRECT(ADDRESS(ROW(AR116),AS$9))/1000</f>
        <v>0.10987626856266529</v>
      </c>
      <c r="AT116" s="73" cm="1">
        <f t="array" aca="1" ref="AT116" ca="1">INDIRECT(ADDRESS(ROW(AS116),AT$9))/1000</f>
        <v>5.8255470143999988E-5</v>
      </c>
      <c r="AU116" s="77" cm="1">
        <f t="array" aca="1" ref="AU116" ca="1">AQ116/INDIRECT(ADDRESS($BC116,COLUMN(AQ116)))</f>
        <v>1.1326340816340489E-2</v>
      </c>
      <c r="AV116" s="78" cm="1">
        <f t="array" aca="1" ref="AV116" ca="1">AR116/INDIRECT(ADDRESS($BC116,COLUMN(AR116)))</f>
        <v>8.3996678539969456E-3</v>
      </c>
      <c r="AW116" s="78" cm="1">
        <f t="array" aca="1" ref="AW116" ca="1">AS116/INDIRECT(ADDRESS($BC116,COLUMN(AS116)))</f>
        <v>4.9972667712802014E-3</v>
      </c>
      <c r="AX116" s="80" cm="1">
        <f t="array" aca="1" ref="AX116" ca="1">AT116/INDIRECT(ADDRESS($BC116,COLUMN(AT116)))</f>
        <v>3.4542481174743713E-6</v>
      </c>
      <c r="AY116" s="53">
        <f t="shared" ca="1" si="105"/>
        <v>0.12688991501996202</v>
      </c>
      <c r="AZ116" s="53">
        <f t="shared" ca="1" si="82"/>
        <v>0.74061905959106211</v>
      </c>
      <c r="BA116" s="53">
        <f t="shared" ca="1" si="83"/>
        <v>3282.0003222730747</v>
      </c>
      <c r="BC116" s="61">
        <f t="shared" si="84"/>
        <v>121</v>
      </c>
      <c r="BE116" s="177" t="str">
        <f t="shared" si="106"/>
        <v>Renewables</v>
      </c>
      <c r="BF116" s="185">
        <f t="shared" si="107"/>
        <v>5.8255470143999988E-5</v>
      </c>
      <c r="BG116" s="185">
        <f t="shared" si="85"/>
        <v>1.8204834419999998E-5</v>
      </c>
      <c r="BH116" s="185">
        <f t="shared" si="86"/>
        <v>2.4068207497679999E-3</v>
      </c>
      <c r="BI116" s="185">
        <f t="shared" si="87"/>
        <v>2.3995388159999999E-3</v>
      </c>
      <c r="BJ116" s="185">
        <f t="shared" si="88"/>
        <v>2.3995388159999999E-3</v>
      </c>
      <c r="BK116" s="185">
        <f t="shared" si="89"/>
        <v>0.10987626856266529</v>
      </c>
      <c r="BL116" s="185">
        <f t="shared" si="90"/>
        <v>7.7933410548659529E-2</v>
      </c>
      <c r="BM116" s="185">
        <f t="shared" si="91"/>
        <v>0.19334979076330366</v>
      </c>
      <c r="BN116" s="185">
        <f t="shared" si="92"/>
        <v>0.20363724487951204</v>
      </c>
      <c r="BO116" s="185">
        <f t="shared" si="93"/>
        <v>0.16971731196434883</v>
      </c>
      <c r="BP116" s="185">
        <f t="shared" si="94"/>
        <v>0.19125272725692144</v>
      </c>
      <c r="BR116" s="178" t="str">
        <f t="shared" si="108"/>
        <v>Renewables</v>
      </c>
      <c r="BS116" s="126" cm="1">
        <f t="array" aca="1" ref="BS116" ca="1">AC116/INDIRECT(ADDRESS($BC116,COLUMN(AC116)))</f>
        <v>3.4542481174743713E-6</v>
      </c>
      <c r="BT116" s="126" cm="1">
        <f t="array" aca="1" ref="BT116" ca="1">AD116/INDIRECT(ADDRESS($BC116,COLUMN(AD116)))</f>
        <v>1.05156215262963E-6</v>
      </c>
      <c r="BU116" s="126" cm="1">
        <f t="array" aca="1" ref="BU116" ca="1">AE116/INDIRECT(ADDRESS($BC116,COLUMN(AE116)))</f>
        <v>1.095662615130162E-4</v>
      </c>
      <c r="BV116" s="126" cm="1">
        <f t="array" aca="1" ref="BV116" ca="1">AF116/INDIRECT(ADDRESS($BC116,COLUMN(AF116)))</f>
        <v>1.1507726514298039E-4</v>
      </c>
      <c r="BW116" s="126" cm="1">
        <f t="array" aca="1" ref="BW116" ca="1">AG116/INDIRECT(ADDRESS($BC116,COLUMN(AG116)))</f>
        <v>8.750356833232351E-5</v>
      </c>
      <c r="BX116" s="126" cm="1">
        <f t="array" aca="1" ref="BX116" ca="1">AH116/INDIRECT(ADDRESS($BC116,COLUMN(AH116)))</f>
        <v>4.9972667712802014E-3</v>
      </c>
      <c r="BY116" s="126" cm="1">
        <f t="array" aca="1" ref="BY116" ca="1">AI116/INDIRECT(ADDRESS($BC116,COLUMN(AI116)))</f>
        <v>3.8952337267257383E-3</v>
      </c>
      <c r="BZ116" s="126" cm="1">
        <f t="array" aca="1" ref="BZ116" ca="1">AJ116/INDIRECT(ADDRESS($BC116,COLUMN(AJ116)))</f>
        <v>8.5668763996185858E-3</v>
      </c>
      <c r="CA116" s="126" cm="1">
        <f t="array" aca="1" ref="CA116" ca="1">AK116/INDIRECT(ADDRESS($BC116,COLUMN(AK116)))</f>
        <v>9.5138886943941393E-3</v>
      </c>
      <c r="CB116" s="126" cm="1">
        <f t="array" aca="1" ref="CB116" ca="1">AL116/INDIRECT(ADDRESS($BC116,COLUMN(AL116)))</f>
        <v>8.3996678539969456E-3</v>
      </c>
      <c r="CC116" s="126" cm="1">
        <f t="array" aca="1" ref="CC116" ca="1">AM116/INDIRECT(ADDRESS($BC116,COLUMN(AM116)))</f>
        <v>1.1326340816340489E-2</v>
      </c>
      <c r="CE116" s="178" t="str">
        <f t="shared" si="109"/>
        <v>Renewables</v>
      </c>
      <c r="CF116" s="194" t="str">
        <f t="shared" ca="1" si="110"/>
        <v>0.00
(0.0%)</v>
      </c>
      <c r="CG116" s="194" t="str">
        <f t="shared" ca="1" si="95"/>
        <v>0.00
(0.0%)</v>
      </c>
      <c r="CH116" s="194" t="str">
        <f t="shared" ca="1" si="96"/>
        <v>0.00
(0.0%)</v>
      </c>
      <c r="CI116" s="194" t="str">
        <f t="shared" ca="1" si="97"/>
        <v>0.00
(0.0%)</v>
      </c>
      <c r="CJ116" s="194" t="str">
        <f t="shared" ca="1" si="98"/>
        <v>0.00
(0.0%)</v>
      </c>
      <c r="CK116" s="194" t="str">
        <f t="shared" ca="1" si="99"/>
        <v>0.11
(0.5%)</v>
      </c>
      <c r="CL116" s="194" t="str">
        <f t="shared" ca="1" si="100"/>
        <v>0.08
(0.4%)</v>
      </c>
      <c r="CM116" s="194" t="str">
        <f t="shared" ca="1" si="101"/>
        <v>0.19
(0.9%)</v>
      </c>
      <c r="CN116" s="194" t="str">
        <f t="shared" ca="1" si="102"/>
        <v>0.20
(1.0%)</v>
      </c>
      <c r="CO116" s="194" t="str">
        <f t="shared" ca="1" si="103"/>
        <v>0.17
(0.8%)</v>
      </c>
      <c r="CP116" s="194" t="str">
        <f t="shared" ca="1" si="104"/>
        <v>0.19
(1.1%)</v>
      </c>
    </row>
    <row r="117" spans="3:94">
      <c r="C117" s="34" t="s">
        <v>45</v>
      </c>
      <c r="D117" s="33" t="s">
        <v>12</v>
      </c>
      <c r="E117" s="33" t="s">
        <v>103</v>
      </c>
      <c r="F117" s="65">
        <v>214.07284883228536</v>
      </c>
      <c r="G117" s="65">
        <v>201.71567531040003</v>
      </c>
      <c r="H117" s="65">
        <v>245.26397212800003</v>
      </c>
      <c r="I117" s="65">
        <v>141.92522240759999</v>
      </c>
      <c r="J117" s="65">
        <v>111.111977952</v>
      </c>
      <c r="K117" s="65">
        <v>67.074254448800005</v>
      </c>
      <c r="L117" s="65">
        <v>149.32481637382025</v>
      </c>
      <c r="M117" s="65">
        <v>105.14313776703132</v>
      </c>
      <c r="N117" s="65">
        <v>81.857668124713285</v>
      </c>
      <c r="O117" s="65">
        <v>108.29992548493456</v>
      </c>
      <c r="P117" s="65">
        <v>74.807942314700114</v>
      </c>
      <c r="Q117" s="65">
        <v>75.113436595259202</v>
      </c>
      <c r="R117" s="65">
        <v>116.42283606000001</v>
      </c>
      <c r="S117" s="65">
        <v>77.737014330400001</v>
      </c>
      <c r="T117" s="65">
        <v>100.885598</v>
      </c>
      <c r="U117" s="65">
        <v>105.863624116</v>
      </c>
      <c r="V117" s="65">
        <v>67.642406000000008</v>
      </c>
      <c r="W117" s="65">
        <v>35.555236000000001</v>
      </c>
      <c r="X117" s="65">
        <v>51.594893939767992</v>
      </c>
      <c r="Y117" s="65">
        <v>76.807489738326467</v>
      </c>
      <c r="Z117" s="65">
        <v>83.55967858819254</v>
      </c>
      <c r="AA117" s="65">
        <v>87.826010262284967</v>
      </c>
      <c r="AB117" s="65">
        <v>108.2868383283393</v>
      </c>
      <c r="AC117" s="65">
        <v>119.35881907401985</v>
      </c>
      <c r="AD117" s="65">
        <v>115.49741780064497</v>
      </c>
      <c r="AE117" s="65">
        <v>132.96061469511511</v>
      </c>
      <c r="AF117" s="65">
        <v>106.99618782049927</v>
      </c>
      <c r="AG117" s="65">
        <v>111.92537053276189</v>
      </c>
      <c r="AH117" s="65">
        <v>176.61993576112044</v>
      </c>
      <c r="AI117" s="65">
        <v>95.342742997209172</v>
      </c>
      <c r="AJ117" s="65">
        <v>88.156525992558485</v>
      </c>
      <c r="AK117" s="65">
        <v>410.39077506324321</v>
      </c>
      <c r="AL117" s="65">
        <v>439.8035489271781</v>
      </c>
      <c r="AM117" s="65">
        <v>394.87692824973175</v>
      </c>
      <c r="AP117" s="49" t="str">
        <f t="shared" si="81"/>
        <v>Coal</v>
      </c>
      <c r="AQ117" s="70" cm="1">
        <f t="array" aca="1" ref="AQ117" ca="1">INDIRECT(ADDRESS(ROW(AP117),AQ$9))/1000</f>
        <v>0.39487692824973175</v>
      </c>
      <c r="AR117" s="71" cm="1">
        <f t="array" aca="1" ref="AR117" ca="1">INDIRECT(ADDRESS(ROW(AQ117),AR$9))/1000</f>
        <v>0.4398035489271781</v>
      </c>
      <c r="AS117" s="71" cm="1">
        <f t="array" aca="1" ref="AS117" ca="1">INDIRECT(ADDRESS(ROW(AR117),AS$9))/1000</f>
        <v>0.17661993576112045</v>
      </c>
      <c r="AT117" s="73" cm="1">
        <f t="array" aca="1" ref="AT117" ca="1">INDIRECT(ADDRESS(ROW(AS117),AT$9))/1000</f>
        <v>0.11935881907401985</v>
      </c>
      <c r="AU117" s="77" cm="1">
        <f t="array" aca="1" ref="AU117" ca="1">AQ117/INDIRECT(ADDRESS($BC117,COLUMN(AQ117)))</f>
        <v>2.3385343226284532E-2</v>
      </c>
      <c r="AV117" s="78" cm="1">
        <f t="array" aca="1" ref="AV117" ca="1">AR117/INDIRECT(ADDRESS($BC117,COLUMN(AR117)))</f>
        <v>2.1766805573572853E-2</v>
      </c>
      <c r="AW117" s="78" cm="1">
        <f t="array" aca="1" ref="AW117" ca="1">AS117/INDIRECT(ADDRESS($BC117,COLUMN(AS117)))</f>
        <v>8.0328259019945836E-3</v>
      </c>
      <c r="AX117" s="80" cm="1">
        <f t="array" aca="1" ref="AX117" ca="1">AT117/INDIRECT(ADDRESS($BC117,COLUMN(AT117)))</f>
        <v>7.0773607194527365E-3</v>
      </c>
      <c r="AY117" s="53">
        <f t="shared" ca="1" si="105"/>
        <v>-0.10215156468618042</v>
      </c>
      <c r="AZ117" s="53">
        <f t="shared" ca="1" si="82"/>
        <v>1.2357438108448031</v>
      </c>
      <c r="BA117" s="53">
        <f t="shared" ca="1" si="83"/>
        <v>2.3083179886762331</v>
      </c>
      <c r="BB117" s="38"/>
      <c r="BC117" s="61">
        <f t="shared" si="84"/>
        <v>121</v>
      </c>
      <c r="BE117" s="177" t="str">
        <f t="shared" si="106"/>
        <v>Coal</v>
      </c>
      <c r="BF117" s="185">
        <f t="shared" si="107"/>
        <v>0.11935881907401985</v>
      </c>
      <c r="BG117" s="185">
        <f t="shared" si="85"/>
        <v>0.11549741780064497</v>
      </c>
      <c r="BH117" s="185">
        <f t="shared" si="86"/>
        <v>0.13296061469511511</v>
      </c>
      <c r="BI117" s="185">
        <f t="shared" si="87"/>
        <v>0.10699618782049927</v>
      </c>
      <c r="BJ117" s="185">
        <f t="shared" si="88"/>
        <v>0.11192537053276189</v>
      </c>
      <c r="BK117" s="185">
        <f t="shared" si="89"/>
        <v>0.17661993576112045</v>
      </c>
      <c r="BL117" s="185">
        <f t="shared" si="90"/>
        <v>9.5342742997209171E-2</v>
      </c>
      <c r="BM117" s="185">
        <f t="shared" si="91"/>
        <v>8.8156525992558479E-2</v>
      </c>
      <c r="BN117" s="185">
        <f t="shared" si="92"/>
        <v>0.41039077506324323</v>
      </c>
      <c r="BO117" s="185">
        <f t="shared" si="93"/>
        <v>0.4398035489271781</v>
      </c>
      <c r="BP117" s="185">
        <f t="shared" si="94"/>
        <v>0.39487692824973175</v>
      </c>
      <c r="BR117" s="178" t="str">
        <f t="shared" si="108"/>
        <v>Coal</v>
      </c>
      <c r="BS117" s="126" cm="1">
        <f t="array" aca="1" ref="BS117" ca="1">AC117/INDIRECT(ADDRESS($BC117,COLUMN(AC117)))</f>
        <v>7.0773607194527357E-3</v>
      </c>
      <c r="BT117" s="126" cm="1">
        <f t="array" aca="1" ref="BT117" ca="1">AD117/INDIRECT(ADDRESS($BC117,COLUMN(AD117)))</f>
        <v>6.6714538832707481E-3</v>
      </c>
      <c r="BU117" s="126" cm="1">
        <f t="array" aca="1" ref="BU117" ca="1">AE117/INDIRECT(ADDRESS($BC117,COLUMN(AE117)))</f>
        <v>6.0527970277888853E-3</v>
      </c>
      <c r="BV117" s="126" cm="1">
        <f t="array" aca="1" ref="BV117" ca="1">AF117/INDIRECT(ADDRESS($BC117,COLUMN(AF117)))</f>
        <v>5.1313313179209372E-3</v>
      </c>
      <c r="BW117" s="126" cm="1">
        <f t="array" aca="1" ref="BW117" ca="1">AG117/INDIRECT(ADDRESS($BC117,COLUMN(AG117)))</f>
        <v>4.0815631917388243E-3</v>
      </c>
      <c r="BX117" s="126" cm="1">
        <f t="array" aca="1" ref="BX117" ca="1">AH117/INDIRECT(ADDRESS($BC117,COLUMN(AH117)))</f>
        <v>8.0328259019945836E-3</v>
      </c>
      <c r="BY117" s="126" cm="1">
        <f t="array" aca="1" ref="BY117" ca="1">AI117/INDIRECT(ADDRESS($BC117,COLUMN(AI117)))</f>
        <v>4.7653793861541869E-3</v>
      </c>
      <c r="BZ117" s="126" cm="1">
        <f t="array" aca="1" ref="BZ117" ca="1">AJ117/INDIRECT(ADDRESS($BC117,COLUMN(AJ117)))</f>
        <v>3.9060092023712077E-3</v>
      </c>
      <c r="CA117" s="126" cm="1">
        <f t="array" aca="1" ref="CA117" ca="1">AK117/INDIRECT(ADDRESS($BC117,COLUMN(AK117)))</f>
        <v>1.9173369574254445E-2</v>
      </c>
      <c r="CB117" s="126" cm="1">
        <f t="array" aca="1" ref="CB117" ca="1">AL117/INDIRECT(ADDRESS($BC117,COLUMN(AL117)))</f>
        <v>2.1766805573572853E-2</v>
      </c>
      <c r="CC117" s="126" cm="1">
        <f t="array" aca="1" ref="CC117" ca="1">AM117/INDIRECT(ADDRESS($BC117,COLUMN(AM117)))</f>
        <v>2.3385343226284536E-2</v>
      </c>
      <c r="CE117" s="178" t="str">
        <f t="shared" si="109"/>
        <v>Coal</v>
      </c>
      <c r="CF117" s="194" t="str">
        <f t="shared" ca="1" si="110"/>
        <v>0.12
(0.7%)</v>
      </c>
      <c r="CG117" s="194" t="str">
        <f t="shared" ca="1" si="95"/>
        <v>0.12
(0.7%)</v>
      </c>
      <c r="CH117" s="194" t="str">
        <f t="shared" ca="1" si="96"/>
        <v>0.13
(0.6%)</v>
      </c>
      <c r="CI117" s="194" t="str">
        <f t="shared" ca="1" si="97"/>
        <v>0.11
(0.5%)</v>
      </c>
      <c r="CJ117" s="194" t="str">
        <f t="shared" ca="1" si="98"/>
        <v>0.11
(0.4%)</v>
      </c>
      <c r="CK117" s="194" t="str">
        <f t="shared" ca="1" si="99"/>
        <v>0.18
(0.8%)</v>
      </c>
      <c r="CL117" s="194" t="str">
        <f t="shared" ca="1" si="100"/>
        <v>0.10
(0.5%)</v>
      </c>
      <c r="CM117" s="194" t="str">
        <f t="shared" ca="1" si="101"/>
        <v>0.09
(0.4%)</v>
      </c>
      <c r="CN117" s="194" t="str">
        <f t="shared" ca="1" si="102"/>
        <v>0.41
(1.9%)</v>
      </c>
      <c r="CO117" s="194" t="str">
        <f t="shared" ca="1" si="103"/>
        <v>0.44
(2.2%)</v>
      </c>
      <c r="CP117" s="194" t="str">
        <f t="shared" ca="1" si="104"/>
        <v>0.39
(2.3%)</v>
      </c>
    </row>
    <row r="118" spans="3:94">
      <c r="C118" s="34" t="s">
        <v>43</v>
      </c>
      <c r="D118" s="33" t="s">
        <v>12</v>
      </c>
      <c r="E118" s="33" t="s">
        <v>104</v>
      </c>
      <c r="F118" s="65">
        <v>46.52</v>
      </c>
      <c r="G118" s="65">
        <v>51.520899999999997</v>
      </c>
      <c r="H118" s="65">
        <v>51.520899999999997</v>
      </c>
      <c r="I118" s="65">
        <v>66.977170000000015</v>
      </c>
      <c r="J118" s="65">
        <v>61.82508</v>
      </c>
      <c r="K118" s="65">
        <v>66.977170000000015</v>
      </c>
      <c r="L118" s="65">
        <v>66.977170000000015</v>
      </c>
      <c r="M118" s="65">
        <v>66.461961000000016</v>
      </c>
      <c r="N118" s="65">
        <v>88.615948000000003</v>
      </c>
      <c r="O118" s="65">
        <v>92.737620000000007</v>
      </c>
      <c r="P118" s="65">
        <v>97.889710000000008</v>
      </c>
      <c r="Q118" s="65">
        <v>92.737620000000007</v>
      </c>
      <c r="R118" s="65">
        <v>97.889710000000008</v>
      </c>
      <c r="S118" s="65">
        <v>139.10643000000002</v>
      </c>
      <c r="T118" s="65">
        <v>118.49807000000001</v>
      </c>
      <c r="U118" s="65">
        <v>117.46765200000002</v>
      </c>
      <c r="V118" s="65">
        <v>112.08371794999999</v>
      </c>
      <c r="W118" s="65">
        <v>91.846308430000022</v>
      </c>
      <c r="X118" s="65">
        <v>113.09867968</v>
      </c>
      <c r="Y118" s="65">
        <v>54.138161719999992</v>
      </c>
      <c r="Z118" s="65">
        <v>117.57069380000002</v>
      </c>
      <c r="AA118" s="65">
        <v>108.68333855</v>
      </c>
      <c r="AB118" s="65">
        <v>103.15514598</v>
      </c>
      <c r="AC118" s="65">
        <v>99.306534749999997</v>
      </c>
      <c r="AD118" s="65">
        <v>23.205013360000002</v>
      </c>
      <c r="AE118" s="65">
        <v>81.222698850000015</v>
      </c>
      <c r="AF118" s="65">
        <v>54.287572330000003</v>
      </c>
      <c r="AG118" s="65">
        <v>64.354756190000003</v>
      </c>
      <c r="AH118" s="65">
        <v>81.794580840000009</v>
      </c>
      <c r="AI118" s="65">
        <v>68.02819636000001</v>
      </c>
      <c r="AJ118" s="65">
        <v>65.884926920000012</v>
      </c>
      <c r="AK118" s="65">
        <v>30.278575325500004</v>
      </c>
      <c r="AL118" s="65">
        <v>14.8380192</v>
      </c>
      <c r="AM118" s="65">
        <v>3.7754515520000016</v>
      </c>
      <c r="AP118" s="49" t="str">
        <f t="shared" si="81"/>
        <v>Peat</v>
      </c>
      <c r="AQ118" s="70" cm="1">
        <f t="array" aca="1" ref="AQ118" ca="1">INDIRECT(ADDRESS(ROW(AP118),AQ$9))/1000</f>
        <v>3.7754515520000017E-3</v>
      </c>
      <c r="AR118" s="71" cm="1">
        <f t="array" aca="1" ref="AR118" ca="1">INDIRECT(ADDRESS(ROW(AQ118),AR$9))/1000</f>
        <v>1.48380192E-2</v>
      </c>
      <c r="AS118" s="71" cm="1">
        <f t="array" aca="1" ref="AS118" ca="1">INDIRECT(ADDRESS(ROW(AR118),AS$9))/1000</f>
        <v>8.1794580840000006E-2</v>
      </c>
      <c r="AT118" s="73" cm="1">
        <f t="array" aca="1" ref="AT118" ca="1">INDIRECT(ADDRESS(ROW(AS118),AT$9))/1000</f>
        <v>9.9306534749999995E-2</v>
      </c>
      <c r="AU118" s="77" cm="1">
        <f t="array" aca="1" ref="AU118" ca="1">AQ118/INDIRECT(ADDRESS($BC118,COLUMN(AQ118)))</f>
        <v>2.2358923518036317E-4</v>
      </c>
      <c r="AV118" s="78" cm="1">
        <f t="array" aca="1" ref="AV118" ca="1">AR118/INDIRECT(ADDRESS($BC118,COLUMN(AR118)))</f>
        <v>7.3436487679825167E-4</v>
      </c>
      <c r="AW118" s="78" cm="1">
        <f t="array" aca="1" ref="AW118" ca="1">AS118/INDIRECT(ADDRESS($BC118,COLUMN(AS118)))</f>
        <v>3.7200875698595818E-3</v>
      </c>
      <c r="AX118" s="80" cm="1">
        <f t="array" aca="1" ref="AX118" ca="1">AT118/INDIRECT(ADDRESS($BC118,COLUMN(AT118)))</f>
        <v>5.8883639573273786E-3</v>
      </c>
      <c r="AY118" s="53">
        <f t="shared" ca="1" si="105"/>
        <v>-0.74555555555555542</v>
      </c>
      <c r="AZ118" s="53">
        <f t="shared" ca="1" si="82"/>
        <v>-0.95384227765180141</v>
      </c>
      <c r="BA118" s="53">
        <f t="shared" ca="1" si="83"/>
        <v>-0.96198184176394297</v>
      </c>
      <c r="BB118" s="38"/>
      <c r="BC118" s="61">
        <f t="shared" si="84"/>
        <v>121</v>
      </c>
      <c r="BE118" s="177" t="str">
        <f t="shared" si="106"/>
        <v>Peat</v>
      </c>
      <c r="BF118" s="185">
        <f t="shared" si="107"/>
        <v>9.9306534749999995E-2</v>
      </c>
      <c r="BG118" s="185">
        <f t="shared" si="85"/>
        <v>2.3205013360000002E-2</v>
      </c>
      <c r="BH118" s="185">
        <f t="shared" si="86"/>
        <v>8.1222698850000011E-2</v>
      </c>
      <c r="BI118" s="185">
        <f t="shared" si="87"/>
        <v>5.4287572330000006E-2</v>
      </c>
      <c r="BJ118" s="185">
        <f t="shared" si="88"/>
        <v>6.4354756190000001E-2</v>
      </c>
      <c r="BK118" s="185">
        <f t="shared" si="89"/>
        <v>8.1794580840000006E-2</v>
      </c>
      <c r="BL118" s="185">
        <f t="shared" si="90"/>
        <v>6.8028196360000015E-2</v>
      </c>
      <c r="BM118" s="185">
        <f t="shared" si="91"/>
        <v>6.5884926920000017E-2</v>
      </c>
      <c r="BN118" s="185">
        <f t="shared" si="92"/>
        <v>3.0278575325500004E-2</v>
      </c>
      <c r="BO118" s="185">
        <f t="shared" si="93"/>
        <v>1.48380192E-2</v>
      </c>
      <c r="BP118" s="185">
        <f t="shared" si="94"/>
        <v>3.7754515520000017E-3</v>
      </c>
      <c r="BR118" s="178" t="str">
        <f t="shared" si="108"/>
        <v>Peat</v>
      </c>
      <c r="BS118" s="126" cm="1">
        <f t="array" aca="1" ref="BS118" ca="1">AC118/INDIRECT(ADDRESS($BC118,COLUMN(AC118)))</f>
        <v>5.8883639573273786E-3</v>
      </c>
      <c r="BT118" s="126" cm="1">
        <f t="array" aca="1" ref="BT118" ca="1">AD118/INDIRECT(ADDRESS($BC118,COLUMN(AD118)))</f>
        <v>1.3403864730476866E-3</v>
      </c>
      <c r="BU118" s="126" cm="1">
        <f t="array" aca="1" ref="BU118" ca="1">AE118/INDIRECT(ADDRESS($BC118,COLUMN(AE118)))</f>
        <v>3.697519835596351E-3</v>
      </c>
      <c r="BV118" s="126" cm="1">
        <f t="array" aca="1" ref="BV118" ca="1">AF118/INDIRECT(ADDRESS($BC118,COLUMN(AF118)))</f>
        <v>2.6035275250942788E-3</v>
      </c>
      <c r="BW118" s="126" cm="1">
        <f t="array" aca="1" ref="BW118" ca="1">AG118/INDIRECT(ADDRESS($BC118,COLUMN(AG118)))</f>
        <v>2.3468137994820774E-3</v>
      </c>
      <c r="BX118" s="126" cm="1">
        <f t="array" aca="1" ref="BX118" ca="1">AH118/INDIRECT(ADDRESS($BC118,COLUMN(AH118)))</f>
        <v>3.7200875698595814E-3</v>
      </c>
      <c r="BY118" s="126" cm="1">
        <f t="array" aca="1" ref="BY118" ca="1">AI118/INDIRECT(ADDRESS($BC118,COLUMN(AI118)))</f>
        <v>3.4001556324080437E-3</v>
      </c>
      <c r="BZ118" s="126" cm="1">
        <f t="array" aca="1" ref="BZ118" ca="1">AJ118/INDIRECT(ADDRESS($BC118,COLUMN(AJ118)))</f>
        <v>2.9192068079996469E-3</v>
      </c>
      <c r="CA118" s="126" cm="1">
        <f t="array" aca="1" ref="CA118" ca="1">AK118/INDIRECT(ADDRESS($BC118,COLUMN(AK118)))</f>
        <v>1.4146085881395574E-3</v>
      </c>
      <c r="CB118" s="126" cm="1">
        <f t="array" aca="1" ref="CB118" ca="1">AL118/INDIRECT(ADDRESS($BC118,COLUMN(AL118)))</f>
        <v>7.3436487679825167E-4</v>
      </c>
      <c r="CC118" s="126" cm="1">
        <f t="array" aca="1" ref="CC118" ca="1">AM118/INDIRECT(ADDRESS($BC118,COLUMN(AM118)))</f>
        <v>2.2358923518036317E-4</v>
      </c>
      <c r="CE118" s="178" t="str">
        <f t="shared" si="109"/>
        <v>Peat</v>
      </c>
      <c r="CF118" s="194" t="str">
        <f t="shared" ca="1" si="110"/>
        <v>0.10
(0.6%)</v>
      </c>
      <c r="CG118" s="194" t="str">
        <f t="shared" ca="1" si="95"/>
        <v>0.02
(0.1%)</v>
      </c>
      <c r="CH118" s="194" t="str">
        <f t="shared" ca="1" si="96"/>
        <v>0.08
(0.4%)</v>
      </c>
      <c r="CI118" s="194" t="str">
        <f t="shared" ca="1" si="97"/>
        <v>0.05
(0.3%)</v>
      </c>
      <c r="CJ118" s="194" t="str">
        <f t="shared" ca="1" si="98"/>
        <v>0.06
(0.2%)</v>
      </c>
      <c r="CK118" s="194" t="str">
        <f t="shared" ca="1" si="99"/>
        <v>0.08
(0.4%)</v>
      </c>
      <c r="CL118" s="194" t="str">
        <f t="shared" ca="1" si="100"/>
        <v>0.07
(0.3%)</v>
      </c>
      <c r="CM118" s="194" t="str">
        <f t="shared" ca="1" si="101"/>
        <v>0.07
(0.3%)</v>
      </c>
      <c r="CN118" s="194" t="str">
        <f t="shared" ca="1" si="102"/>
        <v>0.03
(0.1%)</v>
      </c>
      <c r="CO118" s="194" t="str">
        <f t="shared" ca="1" si="103"/>
        <v>0.01
(0.1%)</v>
      </c>
      <c r="CP118" s="194" t="str">
        <f t="shared" ca="1" si="104"/>
        <v>0.00
(0.0%)</v>
      </c>
    </row>
    <row r="119" spans="3:94">
      <c r="C119" s="34" t="s">
        <v>508</v>
      </c>
      <c r="D119" s="33" t="s">
        <v>12</v>
      </c>
      <c r="E119" s="33" t="s">
        <v>105</v>
      </c>
      <c r="F119" s="65">
        <v>0</v>
      </c>
      <c r="G119" s="65">
        <v>0</v>
      </c>
      <c r="H119" s="65">
        <v>0</v>
      </c>
      <c r="I119" s="65">
        <v>0</v>
      </c>
      <c r="J119" s="65">
        <v>0</v>
      </c>
      <c r="K119" s="65">
        <v>0</v>
      </c>
      <c r="L119" s="65">
        <v>0</v>
      </c>
      <c r="M119" s="65">
        <v>0</v>
      </c>
      <c r="N119" s="65">
        <v>0</v>
      </c>
      <c r="O119" s="65">
        <v>0</v>
      </c>
      <c r="P119" s="65">
        <v>0</v>
      </c>
      <c r="Q119" s="65">
        <v>0</v>
      </c>
      <c r="R119" s="65">
        <v>0</v>
      </c>
      <c r="S119" s="65">
        <v>0</v>
      </c>
      <c r="T119" s="65">
        <v>0</v>
      </c>
      <c r="U119" s="65">
        <v>0</v>
      </c>
      <c r="V119" s="65">
        <v>0</v>
      </c>
      <c r="W119" s="65">
        <v>0</v>
      </c>
      <c r="X119" s="65">
        <v>0</v>
      </c>
      <c r="Y119" s="65">
        <v>0</v>
      </c>
      <c r="Z119" s="65">
        <v>0</v>
      </c>
      <c r="AA119" s="65">
        <v>0</v>
      </c>
      <c r="AB119" s="65">
        <v>0</v>
      </c>
      <c r="AC119" s="65">
        <v>0</v>
      </c>
      <c r="AD119" s="65">
        <v>0</v>
      </c>
      <c r="AE119" s="65">
        <v>0</v>
      </c>
      <c r="AF119" s="65">
        <v>0</v>
      </c>
      <c r="AG119" s="65">
        <v>0</v>
      </c>
      <c r="AH119" s="65">
        <v>0</v>
      </c>
      <c r="AI119" s="65">
        <v>0</v>
      </c>
      <c r="AJ119" s="65">
        <v>0</v>
      </c>
      <c r="AK119" s="65">
        <v>0</v>
      </c>
      <c r="AL119" s="65">
        <v>0</v>
      </c>
      <c r="AM119" s="65">
        <v>0</v>
      </c>
      <c r="AP119" s="49" t="str">
        <f t="shared" si="81"/>
        <v>Non-ren. waste</v>
      </c>
      <c r="AQ119" s="70" cm="1">
        <f t="array" aca="1" ref="AQ119" ca="1">INDIRECT(ADDRESS(ROW(AP119),AQ$9))/1000</f>
        <v>0</v>
      </c>
      <c r="AR119" s="71" cm="1">
        <f t="array" aca="1" ref="AR119" ca="1">INDIRECT(ADDRESS(ROW(AQ119),AR$9))/1000</f>
        <v>0</v>
      </c>
      <c r="AS119" s="71" cm="1">
        <f t="array" aca="1" ref="AS119" ca="1">INDIRECT(ADDRESS(ROW(AR119),AS$9))/1000</f>
        <v>0</v>
      </c>
      <c r="AT119" s="73" cm="1">
        <f t="array" aca="1" ref="AT119" ca="1">INDIRECT(ADDRESS(ROW(AS119),AT$9))/1000</f>
        <v>0</v>
      </c>
      <c r="AU119" s="77" cm="1">
        <f t="array" aca="1" ref="AU119" ca="1">AQ119/INDIRECT(ADDRESS($BC119,COLUMN(AQ119)))</f>
        <v>0</v>
      </c>
      <c r="AV119" s="78" cm="1">
        <f t="array" aca="1" ref="AV119" ca="1">AR119/INDIRECT(ADDRESS($BC119,COLUMN(AR119)))</f>
        <v>0</v>
      </c>
      <c r="AW119" s="78" cm="1">
        <f t="array" aca="1" ref="AW119" ca="1">AS119/INDIRECT(ADDRESS($BC119,COLUMN(AS119)))</f>
        <v>0</v>
      </c>
      <c r="AX119" s="80" cm="1">
        <f t="array" aca="1" ref="AX119" ca="1">AT119/INDIRECT(ADDRESS($BC119,COLUMN(AT119)))</f>
        <v>0</v>
      </c>
      <c r="AY119" s="53" t="str">
        <f t="shared" ca="1" si="105"/>
        <v>-</v>
      </c>
      <c r="AZ119" s="53" t="str">
        <f t="shared" ca="1" si="82"/>
        <v>-</v>
      </c>
      <c r="BA119" s="53" t="str">
        <f t="shared" ca="1" si="83"/>
        <v>-</v>
      </c>
      <c r="BB119" s="38"/>
      <c r="BC119" s="61">
        <f t="shared" si="84"/>
        <v>121</v>
      </c>
      <c r="BE119" s="177" t="str">
        <f t="shared" si="106"/>
        <v>Non-ren. waste</v>
      </c>
      <c r="BF119" s="185">
        <f t="shared" si="107"/>
        <v>0</v>
      </c>
      <c r="BG119" s="185">
        <f t="shared" si="85"/>
        <v>0</v>
      </c>
      <c r="BH119" s="185">
        <f t="shared" si="86"/>
        <v>0</v>
      </c>
      <c r="BI119" s="185">
        <f t="shared" si="87"/>
        <v>0</v>
      </c>
      <c r="BJ119" s="185">
        <f t="shared" si="88"/>
        <v>0</v>
      </c>
      <c r="BK119" s="185">
        <f t="shared" si="89"/>
        <v>0</v>
      </c>
      <c r="BL119" s="185">
        <f t="shared" si="90"/>
        <v>0</v>
      </c>
      <c r="BM119" s="185">
        <f t="shared" si="91"/>
        <v>0</v>
      </c>
      <c r="BN119" s="185">
        <f t="shared" si="92"/>
        <v>0</v>
      </c>
      <c r="BO119" s="185">
        <f t="shared" si="93"/>
        <v>0</v>
      </c>
      <c r="BP119" s="185">
        <f t="shared" si="94"/>
        <v>0</v>
      </c>
      <c r="BR119" s="178" t="str">
        <f t="shared" si="108"/>
        <v>Non-ren. waste</v>
      </c>
      <c r="BS119" s="126" cm="1">
        <f t="array" aca="1" ref="BS119" ca="1">AC119/INDIRECT(ADDRESS($BC119,COLUMN(AC119)))</f>
        <v>0</v>
      </c>
      <c r="BT119" s="126" cm="1">
        <f t="array" aca="1" ref="BT119" ca="1">AD119/INDIRECT(ADDRESS($BC119,COLUMN(AD119)))</f>
        <v>0</v>
      </c>
      <c r="BU119" s="126" cm="1">
        <f t="array" aca="1" ref="BU119" ca="1">AE119/INDIRECT(ADDRESS($BC119,COLUMN(AE119)))</f>
        <v>0</v>
      </c>
      <c r="BV119" s="126" cm="1">
        <f t="array" aca="1" ref="BV119" ca="1">AF119/INDIRECT(ADDRESS($BC119,COLUMN(AF119)))</f>
        <v>0</v>
      </c>
      <c r="BW119" s="126" cm="1">
        <f t="array" aca="1" ref="BW119" ca="1">AG119/INDIRECT(ADDRESS($BC119,COLUMN(AG119)))</f>
        <v>0</v>
      </c>
      <c r="BX119" s="126" cm="1">
        <f t="array" aca="1" ref="BX119" ca="1">AH119/INDIRECT(ADDRESS($BC119,COLUMN(AH119)))</f>
        <v>0</v>
      </c>
      <c r="BY119" s="126" cm="1">
        <f t="array" aca="1" ref="BY119" ca="1">AI119/INDIRECT(ADDRESS($BC119,COLUMN(AI119)))</f>
        <v>0</v>
      </c>
      <c r="BZ119" s="126" cm="1">
        <f t="array" aca="1" ref="BZ119" ca="1">AJ119/INDIRECT(ADDRESS($BC119,COLUMN(AJ119)))</f>
        <v>0</v>
      </c>
      <c r="CA119" s="126" cm="1">
        <f t="array" aca="1" ref="CA119" ca="1">AK119/INDIRECT(ADDRESS($BC119,COLUMN(AK119)))</f>
        <v>0</v>
      </c>
      <c r="CB119" s="126" cm="1">
        <f t="array" aca="1" ref="CB119" ca="1">AL119/INDIRECT(ADDRESS($BC119,COLUMN(AL119)))</f>
        <v>0</v>
      </c>
      <c r="CC119" s="126" cm="1">
        <f t="array" aca="1" ref="CC119" ca="1">AM119/INDIRECT(ADDRESS($BC119,COLUMN(AM119)))</f>
        <v>0</v>
      </c>
      <c r="CE119" s="178" t="str">
        <f t="shared" si="109"/>
        <v>Non-ren. waste</v>
      </c>
      <c r="CF119" s="194" t="str">
        <f t="shared" ca="1" si="110"/>
        <v>0
(0%)</v>
      </c>
      <c r="CG119" s="194" t="str">
        <f t="shared" ca="1" si="95"/>
        <v>0
(0%)</v>
      </c>
      <c r="CH119" s="194" t="str">
        <f t="shared" ca="1" si="96"/>
        <v>0
(0%)</v>
      </c>
      <c r="CI119" s="194" t="str">
        <f t="shared" ca="1" si="97"/>
        <v>0
(0%)</v>
      </c>
      <c r="CJ119" s="194" t="str">
        <f t="shared" ca="1" si="98"/>
        <v>0
(0%)</v>
      </c>
      <c r="CK119" s="194" t="str">
        <f t="shared" ca="1" si="99"/>
        <v>0
(0%)</v>
      </c>
      <c r="CL119" s="194" t="str">
        <f t="shared" ca="1" si="100"/>
        <v>0
(0%)</v>
      </c>
      <c r="CM119" s="194" t="str">
        <f t="shared" ca="1" si="101"/>
        <v>0
(0%)</v>
      </c>
      <c r="CN119" s="194" t="str">
        <f t="shared" ca="1" si="102"/>
        <v>0
(0%)</v>
      </c>
      <c r="CO119" s="194" t="str">
        <f t="shared" ca="1" si="103"/>
        <v>0
(0%)</v>
      </c>
      <c r="CP119" s="194" t="str">
        <f t="shared" ca="1" si="104"/>
        <v>0
(0%)</v>
      </c>
    </row>
    <row r="120" spans="3:94">
      <c r="C120" s="34" t="s">
        <v>13</v>
      </c>
      <c r="D120" s="33" t="s">
        <v>12</v>
      </c>
      <c r="E120" s="33" t="s">
        <v>106</v>
      </c>
      <c r="F120" s="65">
        <v>0</v>
      </c>
      <c r="G120" s="65">
        <v>0</v>
      </c>
      <c r="H120" s="65">
        <v>0</v>
      </c>
      <c r="I120" s="65">
        <v>0</v>
      </c>
      <c r="J120" s="65">
        <v>0</v>
      </c>
      <c r="K120" s="65">
        <v>35.006300000000003</v>
      </c>
      <c r="L120" s="65">
        <v>182.03276</v>
      </c>
      <c r="M120" s="65">
        <v>76.013679999999994</v>
      </c>
      <c r="N120" s="65">
        <v>73.013140000000007</v>
      </c>
      <c r="O120" s="65">
        <v>49.00882</v>
      </c>
      <c r="P120" s="65">
        <v>71.012780000000006</v>
      </c>
      <c r="Q120" s="65">
        <v>288.05183999999997</v>
      </c>
      <c r="R120" s="65">
        <v>62.011160000000004</v>
      </c>
      <c r="S120" s="65">
        <v>10.001799999999999</v>
      </c>
      <c r="T120" s="65">
        <v>0</v>
      </c>
      <c r="U120" s="65">
        <v>1.2602268000000001</v>
      </c>
      <c r="V120" s="65">
        <v>9.0310988766714306</v>
      </c>
      <c r="W120" s="65">
        <v>82.068695706680003</v>
      </c>
      <c r="X120" s="65">
        <v>302.86936067372</v>
      </c>
      <c r="Y120" s="65">
        <v>175.49508342999999</v>
      </c>
      <c r="Z120" s="65">
        <v>289.61352805326004</v>
      </c>
      <c r="AA120" s="65">
        <v>241.57035883911999</v>
      </c>
      <c r="AB120" s="65">
        <v>370.19698846570003</v>
      </c>
      <c r="AC120" s="65">
        <v>383.04003479800002</v>
      </c>
      <c r="AD120" s="65">
        <v>704.08441238600017</v>
      </c>
      <c r="AE120" s="65">
        <v>1078.7986488099998</v>
      </c>
      <c r="AF120" s="65">
        <v>1583.2961420159997</v>
      </c>
      <c r="AG120" s="65">
        <v>1795.2333038396</v>
      </c>
      <c r="AH120" s="65">
        <v>1649.5455947713999</v>
      </c>
      <c r="AI120" s="65">
        <v>1535.3148469371997</v>
      </c>
      <c r="AJ120" s="65">
        <v>1913.3099438098</v>
      </c>
      <c r="AK120" s="65">
        <v>863.27764201039997</v>
      </c>
      <c r="AL120" s="65">
        <v>1329.9703515799999</v>
      </c>
      <c r="AM120" s="65">
        <v>446.49845525799998</v>
      </c>
      <c r="AP120" s="49" t="str">
        <f t="shared" si="81"/>
        <v>Electricity</v>
      </c>
      <c r="AQ120" s="70" cm="1">
        <f t="array" aca="1" ref="AQ120" ca="1">INDIRECT(ADDRESS(ROW(AP120),AQ$9))/1000</f>
        <v>0.44649845525799997</v>
      </c>
      <c r="AR120" s="71" cm="1">
        <f t="array" aca="1" ref="AR120" ca="1">INDIRECT(ADDRESS(ROW(AQ120),AR$9))/1000</f>
        <v>1.3299703515799999</v>
      </c>
      <c r="AS120" s="71" cm="1">
        <f t="array" aca="1" ref="AS120" ca="1">INDIRECT(ADDRESS(ROW(AR120),AS$9))/1000</f>
        <v>1.6495455947713999</v>
      </c>
      <c r="AT120" s="73" cm="1">
        <f t="array" aca="1" ref="AT120" ca="1">INDIRECT(ADDRESS(ROW(AS120),AT$9))/1000</f>
        <v>0.38304003479800003</v>
      </c>
      <c r="AU120" s="77" cm="1">
        <f t="array" aca="1" ref="AU120" ca="1">AQ120/INDIRECT(ADDRESS($BC120,COLUMN(AQ120)))</f>
        <v>2.6442465687969124E-2</v>
      </c>
      <c r="AV120" s="78" cm="1">
        <f t="array" aca="1" ref="AV120" ca="1">AR120/INDIRECT(ADDRESS($BC120,COLUMN(AR120)))</f>
        <v>6.5823038791011548E-2</v>
      </c>
      <c r="AW120" s="78" cm="1">
        <f t="array" aca="1" ref="AW120" ca="1">AS120/INDIRECT(ADDRESS($BC120,COLUMN(AS120)))</f>
        <v>7.5022746005989738E-2</v>
      </c>
      <c r="AX120" s="80" cm="1">
        <f t="array" aca="1" ref="AX120" ca="1">AT120/INDIRECT(ADDRESS($BC120,COLUMN(AT120)))</f>
        <v>2.2712293212083592E-2</v>
      </c>
      <c r="AY120" s="53">
        <f t="shared" ca="1" si="105"/>
        <v>-0.66427939184692242</v>
      </c>
      <c r="AZ120" s="53">
        <f t="shared" ca="1" si="82"/>
        <v>-0.72932033120316542</v>
      </c>
      <c r="BA120" s="53">
        <f t="shared" ca="1" si="83"/>
        <v>0.16567046442930011</v>
      </c>
      <c r="BB120" s="39"/>
      <c r="BC120" s="61">
        <f t="shared" si="84"/>
        <v>121</v>
      </c>
      <c r="BE120" s="177" t="str">
        <f t="shared" si="106"/>
        <v>Electricity</v>
      </c>
      <c r="BF120" s="185">
        <f t="shared" si="107"/>
        <v>0.38304003479800003</v>
      </c>
      <c r="BG120" s="185">
        <f t="shared" si="85"/>
        <v>0.70408441238600017</v>
      </c>
      <c r="BH120" s="185">
        <f t="shared" si="86"/>
        <v>1.0787986488099999</v>
      </c>
      <c r="BI120" s="185">
        <f t="shared" si="87"/>
        <v>1.5832961420159997</v>
      </c>
      <c r="BJ120" s="185">
        <f t="shared" si="88"/>
        <v>1.7952333038396</v>
      </c>
      <c r="BK120" s="185">
        <f t="shared" si="89"/>
        <v>1.6495455947713999</v>
      </c>
      <c r="BL120" s="185">
        <f t="shared" si="90"/>
        <v>1.5353148469371998</v>
      </c>
      <c r="BM120" s="185">
        <f t="shared" si="91"/>
        <v>1.9133099438098</v>
      </c>
      <c r="BN120" s="185">
        <f t="shared" si="92"/>
        <v>0.86327764201040003</v>
      </c>
      <c r="BO120" s="185">
        <f t="shared" si="93"/>
        <v>1.3299703515799999</v>
      </c>
      <c r="BP120" s="185">
        <f t="shared" si="94"/>
        <v>0.44649845525799997</v>
      </c>
      <c r="BR120" s="178" t="str">
        <f t="shared" si="108"/>
        <v>Electricity</v>
      </c>
      <c r="BS120" s="126" cm="1">
        <f t="array" aca="1" ref="BS120" ca="1">AC120/INDIRECT(ADDRESS($BC120,COLUMN(AC120)))</f>
        <v>2.2712293212083592E-2</v>
      </c>
      <c r="BT120" s="126" cm="1">
        <f t="array" aca="1" ref="BT120" ca="1">AD120/INDIRECT(ADDRESS($BC120,COLUMN(AD120)))</f>
        <v>4.0669884891026131E-2</v>
      </c>
      <c r="BU120" s="126" cm="1">
        <f t="array" aca="1" ref="BU120" ca="1">AE120/INDIRECT(ADDRESS($BC120,COLUMN(AE120)))</f>
        <v>4.9110402129779948E-2</v>
      </c>
      <c r="BV120" s="126" cm="1">
        <f t="array" aca="1" ref="BV120" ca="1">AF120/INDIRECT(ADDRESS($BC120,COLUMN(AF120)))</f>
        <v>7.5931836867869681E-2</v>
      </c>
      <c r="BW120" s="126" cm="1">
        <f t="array" aca="1" ref="BW120" ca="1">AG120/INDIRECT(ADDRESS($BC120,COLUMN(AG120)))</f>
        <v>6.5466463400186706E-2</v>
      </c>
      <c r="BX120" s="126" cm="1">
        <f t="array" aca="1" ref="BX120" ca="1">AH120/INDIRECT(ADDRESS($BC120,COLUMN(AH120)))</f>
        <v>7.5022746005989738E-2</v>
      </c>
      <c r="BY120" s="126" cm="1">
        <f t="array" aca="1" ref="BY120" ca="1">AI120/INDIRECT(ADDRESS($BC120,COLUMN(AI120)))</f>
        <v>7.6737436881432738E-2</v>
      </c>
      <c r="BZ120" s="126" cm="1">
        <f t="array" aca="1" ref="BZ120" ca="1">AJ120/INDIRECT(ADDRESS($BC120,COLUMN(AJ120)))</f>
        <v>8.4774282599796025E-2</v>
      </c>
      <c r="CA120" s="126" cm="1">
        <f t="array" aca="1" ref="CA120" ca="1">AK120/INDIRECT(ADDRESS($BC120,COLUMN(AK120)))</f>
        <v>4.0332147507227932E-2</v>
      </c>
      <c r="CB120" s="126" cm="1">
        <f t="array" aca="1" ref="CB120" ca="1">AL120/INDIRECT(ADDRESS($BC120,COLUMN(AL120)))</f>
        <v>6.5823038791011548E-2</v>
      </c>
      <c r="CC120" s="126" cm="1">
        <f t="array" aca="1" ref="CC120" ca="1">AM120/INDIRECT(ADDRESS($BC120,COLUMN(AM120)))</f>
        <v>2.6442465687969124E-2</v>
      </c>
      <c r="CE120" s="178" t="str">
        <f t="shared" si="109"/>
        <v>Electricity</v>
      </c>
      <c r="CF120" s="194" t="str">
        <f t="shared" ca="1" si="110"/>
        <v>0.38
(2.3%)</v>
      </c>
      <c r="CG120" s="194" t="str">
        <f t="shared" ca="1" si="95"/>
        <v>0.70
(4.1%)</v>
      </c>
      <c r="CH120" s="194" t="str">
        <f t="shared" ca="1" si="96"/>
        <v>1.08
(4.9%)</v>
      </c>
      <c r="CI120" s="194" t="str">
        <f t="shared" ca="1" si="97"/>
        <v>1.58
(7.6%)</v>
      </c>
      <c r="CJ120" s="194" t="str">
        <f t="shared" ca="1" si="98"/>
        <v>1.80
(6.5%)</v>
      </c>
      <c r="CK120" s="194" t="str">
        <f t="shared" ca="1" si="99"/>
        <v>1.65
(7.5%)</v>
      </c>
      <c r="CL120" s="194" t="str">
        <f t="shared" ca="1" si="100"/>
        <v>1.54
(7.7%)</v>
      </c>
      <c r="CM120" s="194" t="str">
        <f t="shared" ca="1" si="101"/>
        <v>1.91
(8.5%)</v>
      </c>
      <c r="CN120" s="194" t="str">
        <f t="shared" ca="1" si="102"/>
        <v>0.86
(4.0%)</v>
      </c>
      <c r="CO120" s="194" t="str">
        <f t="shared" ca="1" si="103"/>
        <v>1.33
(6.6%)</v>
      </c>
      <c r="CP120" s="194" t="str">
        <f t="shared" ca="1" si="104"/>
        <v>0.45
(2.6%)</v>
      </c>
    </row>
    <row r="121" spans="3:94" s="58" customFormat="1">
      <c r="C121" s="55" t="s">
        <v>90</v>
      </c>
      <c r="D121" s="56" t="s">
        <v>12</v>
      </c>
      <c r="E121" s="57" t="s">
        <v>107</v>
      </c>
      <c r="F121" s="66">
        <v>8325.0814048322845</v>
      </c>
      <c r="G121" s="66">
        <v>8817.7149653186498</v>
      </c>
      <c r="H121" s="66">
        <v>9778.8762251279986</v>
      </c>
      <c r="I121" s="66">
        <v>9372.3666354076013</v>
      </c>
      <c r="J121" s="66">
        <v>12319.048545952</v>
      </c>
      <c r="K121" s="66">
        <v>11947.626322448799</v>
      </c>
      <c r="L121" s="66">
        <v>10504.850103373821</v>
      </c>
      <c r="M121" s="66">
        <v>16144.585531767034</v>
      </c>
      <c r="N121" s="66">
        <v>15862.829127124716</v>
      </c>
      <c r="O121" s="66">
        <v>13841.812210484935</v>
      </c>
      <c r="P121" s="66">
        <v>16382.163668314699</v>
      </c>
      <c r="Q121" s="66">
        <v>17266.310783595258</v>
      </c>
      <c r="R121" s="66">
        <v>18663.062956060006</v>
      </c>
      <c r="S121" s="66">
        <v>19273.137928338652</v>
      </c>
      <c r="T121" s="66">
        <v>14822.083773999999</v>
      </c>
      <c r="U121" s="66">
        <v>18068.403344581831</v>
      </c>
      <c r="V121" s="66">
        <v>15601.79013929804</v>
      </c>
      <c r="W121" s="66">
        <v>14554.092287946587</v>
      </c>
      <c r="X121" s="66">
        <v>14636.871911094306</v>
      </c>
      <c r="Y121" s="66">
        <v>11464.188167127861</v>
      </c>
      <c r="Z121" s="66">
        <v>14970.009691101872</v>
      </c>
      <c r="AA121" s="66">
        <v>19573.460421569136</v>
      </c>
      <c r="AB121" s="66">
        <v>21404.852151160823</v>
      </c>
      <c r="AC121" s="66">
        <v>16864.877149182441</v>
      </c>
      <c r="AD121" s="66">
        <v>17312.181095977416</v>
      </c>
      <c r="AE121" s="66">
        <v>21966.805442951758</v>
      </c>
      <c r="AF121" s="66">
        <v>20851.545377087627</v>
      </c>
      <c r="AG121" s="66">
        <v>27422.182451885434</v>
      </c>
      <c r="AH121" s="66">
        <v>21987.272961718863</v>
      </c>
      <c r="AI121" s="66">
        <v>20007.377224618795</v>
      </c>
      <c r="AJ121" s="66">
        <v>22569.461930361456</v>
      </c>
      <c r="AK121" s="66">
        <v>21404.207198629625</v>
      </c>
      <c r="AL121" s="66">
        <v>20205.240839801729</v>
      </c>
      <c r="AM121" s="66">
        <v>16885.658868837985</v>
      </c>
      <c r="AP121" s="52" t="str">
        <f t="shared" si="81"/>
        <v>Total exports</v>
      </c>
      <c r="AQ121" s="75" cm="1">
        <f t="array" aca="1" ref="AQ121" ca="1">INDIRECT(ADDRESS(ROW(AP121),AQ$9))/1000</f>
        <v>16.885658868837986</v>
      </c>
      <c r="AR121" s="74" cm="1">
        <f t="array" aca="1" ref="AR121" ca="1">INDIRECT(ADDRESS(ROW(AQ121),AR$9))/1000</f>
        <v>20.205240839801728</v>
      </c>
      <c r="AS121" s="74" cm="1">
        <f t="array" aca="1" ref="AS121" ca="1">INDIRECT(ADDRESS(ROW(AR121),AS$9))/1000</f>
        <v>21.987272961718862</v>
      </c>
      <c r="AT121" s="76" cm="1">
        <f t="array" aca="1" ref="AT121" ca="1">INDIRECT(ADDRESS(ROW(AS121),AT$9))/1000</f>
        <v>16.864877149182441</v>
      </c>
      <c r="AU121" s="81" cm="1">
        <f t="array" aca="1" ref="AU121" ca="1">AQ121/INDIRECT(ADDRESS($BC121,COLUMN(AQ121)))</f>
        <v>1</v>
      </c>
      <c r="AV121" s="82" cm="1">
        <f t="array" aca="1" ref="AV121" ca="1">AR121/INDIRECT(ADDRESS($BC121,COLUMN(AR121)))</f>
        <v>1</v>
      </c>
      <c r="AW121" s="82" cm="1">
        <f t="array" aca="1" ref="AW121" ca="1">AS121/INDIRECT(ADDRESS($BC121,COLUMN(AS121)))</f>
        <v>1</v>
      </c>
      <c r="AX121" s="83" cm="1">
        <f t="array" aca="1" ref="AX121" ca="1">AT121/INDIRECT(ADDRESS($BC121,COLUMN(AT121)))</f>
        <v>1</v>
      </c>
      <c r="AY121" s="54">
        <f t="shared" ca="1" si="105"/>
        <v>-0.16429311569623029</v>
      </c>
      <c r="AZ121" s="54">
        <f t="shared" ca="1" si="82"/>
        <v>-0.23202577699213026</v>
      </c>
      <c r="BA121" s="54">
        <f t="shared" ca="1" si="83"/>
        <v>1.2322485050863684E-3</v>
      </c>
      <c r="BB121" s="7"/>
      <c r="BC121" s="62">
        <f>ROW(AP121)</f>
        <v>121</v>
      </c>
      <c r="BE121" s="180" t="str">
        <f t="shared" si="106"/>
        <v>Total exports</v>
      </c>
      <c r="BF121" s="186">
        <f t="shared" si="107"/>
        <v>16.864877149182441</v>
      </c>
      <c r="BG121" s="186">
        <f t="shared" si="85"/>
        <v>17.312181095977415</v>
      </c>
      <c r="BH121" s="186">
        <f t="shared" si="86"/>
        <v>21.96680544295176</v>
      </c>
      <c r="BI121" s="186">
        <f t="shared" si="87"/>
        <v>20.851545377087625</v>
      </c>
      <c r="BJ121" s="186">
        <f t="shared" si="88"/>
        <v>27.422182451885433</v>
      </c>
      <c r="BK121" s="186">
        <f t="shared" si="89"/>
        <v>21.987272961718862</v>
      </c>
      <c r="BL121" s="186">
        <f t="shared" si="90"/>
        <v>20.007377224618793</v>
      </c>
      <c r="BM121" s="186">
        <f t="shared" si="91"/>
        <v>22.569461930361456</v>
      </c>
      <c r="BN121" s="186">
        <f t="shared" si="92"/>
        <v>21.404207198629624</v>
      </c>
      <c r="BO121" s="186">
        <f t="shared" si="93"/>
        <v>20.205240839801728</v>
      </c>
      <c r="BP121" s="186">
        <f t="shared" si="94"/>
        <v>16.885658868837986</v>
      </c>
      <c r="BR121" s="181" t="str">
        <f t="shared" si="108"/>
        <v>Total exports</v>
      </c>
      <c r="BS121" s="133" cm="1">
        <f t="array" aca="1" ref="BS121" ca="1">AC121/INDIRECT(ADDRESS($BC121,COLUMN(AC121)))</f>
        <v>1</v>
      </c>
      <c r="BT121" s="133" cm="1">
        <f t="array" aca="1" ref="BT121" ca="1">AD121/INDIRECT(ADDRESS($BC121,COLUMN(AD121)))</f>
        <v>1</v>
      </c>
      <c r="BU121" s="133" cm="1">
        <f t="array" aca="1" ref="BU121" ca="1">AE121/INDIRECT(ADDRESS($BC121,COLUMN(AE121)))</f>
        <v>1</v>
      </c>
      <c r="BV121" s="133" cm="1">
        <f t="array" aca="1" ref="BV121" ca="1">AF121/INDIRECT(ADDRESS($BC121,COLUMN(AF121)))</f>
        <v>1</v>
      </c>
      <c r="BW121" s="133" cm="1">
        <f t="array" aca="1" ref="BW121" ca="1">AG121/INDIRECT(ADDRESS($BC121,COLUMN(AG121)))</f>
        <v>1</v>
      </c>
      <c r="BX121" s="133" cm="1">
        <f t="array" aca="1" ref="BX121" ca="1">AH121/INDIRECT(ADDRESS($BC121,COLUMN(AH121)))</f>
        <v>1</v>
      </c>
      <c r="BY121" s="133" cm="1">
        <f t="array" aca="1" ref="BY121" ca="1">AI121/INDIRECT(ADDRESS($BC121,COLUMN(AI121)))</f>
        <v>1</v>
      </c>
      <c r="BZ121" s="133" cm="1">
        <f t="array" aca="1" ref="BZ121" ca="1">AJ121/INDIRECT(ADDRESS($BC121,COLUMN(AJ121)))</f>
        <v>1</v>
      </c>
      <c r="CA121" s="133" cm="1">
        <f t="array" aca="1" ref="CA121" ca="1">AK121/INDIRECT(ADDRESS($BC121,COLUMN(AK121)))</f>
        <v>1</v>
      </c>
      <c r="CB121" s="133" cm="1">
        <f t="array" aca="1" ref="CB121" ca="1">AL121/INDIRECT(ADDRESS($BC121,COLUMN(AL121)))</f>
        <v>1</v>
      </c>
      <c r="CC121" s="133" cm="1">
        <f t="array" aca="1" ref="CC121" ca="1">AM121/INDIRECT(ADDRESS($BC121,COLUMN(AM121)))</f>
        <v>1</v>
      </c>
      <c r="CE121" s="181" t="str">
        <f t="shared" si="109"/>
        <v>Total exports</v>
      </c>
      <c r="CF121" s="196" t="str">
        <f t="shared" ca="1" si="110"/>
        <v>16.86
(100%)</v>
      </c>
      <c r="CG121" s="196" t="str">
        <f t="shared" ca="1" si="95"/>
        <v>17.31
(100%)</v>
      </c>
      <c r="CH121" s="196" t="str">
        <f t="shared" ca="1" si="96"/>
        <v>21.97
(100%)</v>
      </c>
      <c r="CI121" s="196" t="str">
        <f t="shared" ca="1" si="97"/>
        <v>20.85
(100%)</v>
      </c>
      <c r="CJ121" s="196" t="str">
        <f t="shared" ca="1" si="98"/>
        <v>27.42
(100%)</v>
      </c>
      <c r="CK121" s="196" t="str">
        <f t="shared" ca="1" si="99"/>
        <v>21.99
(100%)</v>
      </c>
      <c r="CL121" s="196" t="str">
        <f t="shared" ca="1" si="100"/>
        <v>20.01
(100%)</v>
      </c>
      <c r="CM121" s="196" t="str">
        <f t="shared" ca="1" si="101"/>
        <v>22.57
(100%)</v>
      </c>
      <c r="CN121" s="196" t="str">
        <f t="shared" ca="1" si="102"/>
        <v>21.40
(100%)</v>
      </c>
      <c r="CO121" s="196" t="str">
        <f t="shared" ca="1" si="103"/>
        <v>20.21
(100%)</v>
      </c>
      <c r="CP121" s="196" t="str">
        <f t="shared" ca="1" si="104"/>
        <v>16.89
(100%)</v>
      </c>
    </row>
    <row r="122" spans="3:94">
      <c r="AQ122" s="51"/>
      <c r="AR122" s="51"/>
      <c r="AS122" s="51"/>
      <c r="AT122" s="51"/>
    </row>
    <row r="123" spans="3:94">
      <c r="AQ123" s="51"/>
      <c r="AR123" s="51"/>
      <c r="AS123" s="51"/>
      <c r="AT123" s="51"/>
    </row>
    <row r="124" spans="3:94" s="27" customFormat="1" ht="15" thickBot="1">
      <c r="C124" s="28" t="s">
        <v>108</v>
      </c>
      <c r="D124" s="28" t="s">
        <v>49</v>
      </c>
      <c r="E124" s="28" t="s">
        <v>62</v>
      </c>
      <c r="F124" s="197">
        <f>F$8</f>
        <v>1990</v>
      </c>
      <c r="G124" s="197">
        <f t="shared" ref="G124:AM124" si="111">G$8</f>
        <v>1991</v>
      </c>
      <c r="H124" s="197">
        <f t="shared" si="111"/>
        <v>1992</v>
      </c>
      <c r="I124" s="197">
        <f t="shared" si="111"/>
        <v>1993</v>
      </c>
      <c r="J124" s="197">
        <f t="shared" si="111"/>
        <v>1994</v>
      </c>
      <c r="K124" s="197">
        <f t="shared" si="111"/>
        <v>1995</v>
      </c>
      <c r="L124" s="197">
        <f t="shared" si="111"/>
        <v>1996</v>
      </c>
      <c r="M124" s="197">
        <f t="shared" si="111"/>
        <v>1997</v>
      </c>
      <c r="N124" s="197">
        <f t="shared" si="111"/>
        <v>1998</v>
      </c>
      <c r="O124" s="197">
        <f t="shared" si="111"/>
        <v>1999</v>
      </c>
      <c r="P124" s="197">
        <f t="shared" si="111"/>
        <v>2000</v>
      </c>
      <c r="Q124" s="197">
        <f t="shared" si="111"/>
        <v>2001</v>
      </c>
      <c r="R124" s="197">
        <f t="shared" si="111"/>
        <v>2002</v>
      </c>
      <c r="S124" s="197">
        <f t="shared" si="111"/>
        <v>2003</v>
      </c>
      <c r="T124" s="197">
        <f t="shared" si="111"/>
        <v>2004</v>
      </c>
      <c r="U124" s="197">
        <f t="shared" si="111"/>
        <v>2005</v>
      </c>
      <c r="V124" s="197">
        <f t="shared" si="111"/>
        <v>2006</v>
      </c>
      <c r="W124" s="197">
        <f t="shared" si="111"/>
        <v>2007</v>
      </c>
      <c r="X124" s="197">
        <f t="shared" si="111"/>
        <v>2008</v>
      </c>
      <c r="Y124" s="197">
        <f t="shared" si="111"/>
        <v>2009</v>
      </c>
      <c r="Z124" s="197">
        <f t="shared" si="111"/>
        <v>2010</v>
      </c>
      <c r="AA124" s="197">
        <f t="shared" si="111"/>
        <v>2011</v>
      </c>
      <c r="AB124" s="197">
        <f t="shared" si="111"/>
        <v>2012</v>
      </c>
      <c r="AC124" s="197">
        <f t="shared" si="111"/>
        <v>2013</v>
      </c>
      <c r="AD124" s="197">
        <f t="shared" si="111"/>
        <v>2014</v>
      </c>
      <c r="AE124" s="197">
        <f t="shared" si="111"/>
        <v>2015</v>
      </c>
      <c r="AF124" s="197">
        <f t="shared" si="111"/>
        <v>2016</v>
      </c>
      <c r="AG124" s="197">
        <f t="shared" si="111"/>
        <v>2017</v>
      </c>
      <c r="AH124" s="197">
        <f t="shared" si="111"/>
        <v>2018</v>
      </c>
      <c r="AI124" s="197">
        <f t="shared" si="111"/>
        <v>2019</v>
      </c>
      <c r="AJ124" s="197">
        <f t="shared" si="111"/>
        <v>2020</v>
      </c>
      <c r="AK124" s="197">
        <f t="shared" si="111"/>
        <v>2021</v>
      </c>
      <c r="AL124" s="197">
        <f t="shared" si="111"/>
        <v>2022</v>
      </c>
      <c r="AM124" s="197">
        <f t="shared" si="111"/>
        <v>2023</v>
      </c>
      <c r="AP124" s="7"/>
      <c r="AQ124" s="51"/>
      <c r="AR124" s="51"/>
      <c r="AS124" s="51"/>
      <c r="AT124" s="51"/>
      <c r="AU124" s="7"/>
      <c r="AV124" s="7"/>
      <c r="AW124" s="7"/>
      <c r="AX124" s="7"/>
      <c r="AY124" s="7"/>
      <c r="AZ124" s="7"/>
      <c r="BA124" s="7"/>
      <c r="BB124" s="7"/>
      <c r="BC124" s="7"/>
    </row>
    <row r="125" spans="3:94">
      <c r="C125" s="34" t="s">
        <v>41</v>
      </c>
      <c r="D125" s="33" t="s">
        <v>12</v>
      </c>
      <c r="E125" s="33"/>
      <c r="F125" s="67">
        <f t="shared" ref="F125:F132" si="112">-F114</f>
        <v>-8064.4885560000002</v>
      </c>
      <c r="G125" s="67">
        <f t="shared" ref="G125:AM125" si="113">-G114</f>
        <v>-8564.4783900082493</v>
      </c>
      <c r="H125" s="67">
        <f t="shared" si="113"/>
        <v>-9482.091352999998</v>
      </c>
      <c r="I125" s="67">
        <f t="shared" si="113"/>
        <v>-9163.4642430000004</v>
      </c>
      <c r="J125" s="67">
        <f t="shared" si="113"/>
        <v>-12146.111488</v>
      </c>
      <c r="K125" s="67">
        <f t="shared" si="113"/>
        <v>-11778.568598</v>
      </c>
      <c r="L125" s="67">
        <f t="shared" si="113"/>
        <v>-10106.515357</v>
      </c>
      <c r="M125" s="67">
        <f t="shared" si="113"/>
        <v>-15896.966753000001</v>
      </c>
      <c r="N125" s="67">
        <f t="shared" si="113"/>
        <v>-15619.342371000001</v>
      </c>
      <c r="O125" s="67">
        <f t="shared" si="113"/>
        <v>-13591.765845</v>
      </c>
      <c r="P125" s="67">
        <f t="shared" si="113"/>
        <v>-16138.453235999999</v>
      </c>
      <c r="Q125" s="67">
        <f t="shared" si="113"/>
        <v>-16810.407886999998</v>
      </c>
      <c r="R125" s="67">
        <f t="shared" si="113"/>
        <v>-18386.739250000002</v>
      </c>
      <c r="S125" s="67">
        <f t="shared" si="113"/>
        <v>-19046.292684008251</v>
      </c>
      <c r="T125" s="67">
        <f t="shared" si="113"/>
        <v>-14602.700106</v>
      </c>
      <c r="U125" s="67">
        <f t="shared" si="113"/>
        <v>-17843.811841665833</v>
      </c>
      <c r="V125" s="67">
        <f t="shared" si="113"/>
        <v>-15413.032916471368</v>
      </c>
      <c r="W125" s="67">
        <f t="shared" si="113"/>
        <v>-14344.142140046706</v>
      </c>
      <c r="X125" s="67">
        <f t="shared" si="113"/>
        <v>-14141.427511088559</v>
      </c>
      <c r="Y125" s="67">
        <f t="shared" si="113"/>
        <v>-11155.897787735534</v>
      </c>
      <c r="Z125" s="67">
        <f t="shared" si="113"/>
        <v>-14477.416146156418</v>
      </c>
      <c r="AA125" s="67">
        <f t="shared" si="113"/>
        <v>-19128.492037900131</v>
      </c>
      <c r="AB125" s="67">
        <f t="shared" si="113"/>
        <v>-20823.179616503941</v>
      </c>
      <c r="AC125" s="67">
        <f t="shared" si="113"/>
        <v>-16263.113505090276</v>
      </c>
      <c r="AD125" s="67">
        <f t="shared" si="113"/>
        <v>-16469.376047596354</v>
      </c>
      <c r="AE125" s="67">
        <f t="shared" si="113"/>
        <v>-20671.416659846876</v>
      </c>
      <c r="AF125" s="67">
        <f t="shared" si="113"/>
        <v>-19104.565936105126</v>
      </c>
      <c r="AG125" s="67">
        <f t="shared" si="113"/>
        <v>-25448.269482507076</v>
      </c>
      <c r="AH125" s="67">
        <f t="shared" si="113"/>
        <v>-19969.436581783681</v>
      </c>
      <c r="AI125" s="67">
        <f t="shared" si="113"/>
        <v>-18230.75802777573</v>
      </c>
      <c r="AJ125" s="67">
        <f t="shared" si="113"/>
        <v>-20308.760742875795</v>
      </c>
      <c r="AK125" s="67">
        <f t="shared" si="113"/>
        <v>-19896.622961350971</v>
      </c>
      <c r="AL125" s="67">
        <f t="shared" si="113"/>
        <v>-18250.911608130202</v>
      </c>
      <c r="AM125" s="67">
        <f t="shared" si="113"/>
        <v>-15849.255306521332</v>
      </c>
      <c r="AQ125" s="51"/>
      <c r="AR125" s="51"/>
      <c r="AS125" s="51"/>
      <c r="AT125" s="51"/>
    </row>
    <row r="126" spans="3:94">
      <c r="C126" s="34" t="s">
        <v>39</v>
      </c>
      <c r="D126" s="33" t="s">
        <v>12</v>
      </c>
      <c r="E126" s="33"/>
      <c r="F126" s="67">
        <f t="shared" si="112"/>
        <v>0</v>
      </c>
      <c r="G126" s="67">
        <f t="shared" ref="G126:AM126" si="114">-G115</f>
        <v>0</v>
      </c>
      <c r="H126" s="67">
        <f t="shared" si="114"/>
        <v>0</v>
      </c>
      <c r="I126" s="67">
        <f t="shared" si="114"/>
        <v>0</v>
      </c>
      <c r="J126" s="67">
        <f t="shared" si="114"/>
        <v>0</v>
      </c>
      <c r="K126" s="67">
        <f t="shared" si="114"/>
        <v>0</v>
      </c>
      <c r="L126" s="67">
        <f t="shared" si="114"/>
        <v>0</v>
      </c>
      <c r="M126" s="67">
        <f t="shared" si="114"/>
        <v>0</v>
      </c>
      <c r="N126" s="67">
        <f t="shared" si="114"/>
        <v>0</v>
      </c>
      <c r="O126" s="67">
        <f t="shared" si="114"/>
        <v>0</v>
      </c>
      <c r="P126" s="67">
        <f t="shared" si="114"/>
        <v>0</v>
      </c>
      <c r="Q126" s="67">
        <f t="shared" si="114"/>
        <v>0</v>
      </c>
      <c r="R126" s="67">
        <f t="shared" si="114"/>
        <v>0</v>
      </c>
      <c r="S126" s="67">
        <f t="shared" si="114"/>
        <v>0</v>
      </c>
      <c r="T126" s="67">
        <f t="shared" si="114"/>
        <v>0</v>
      </c>
      <c r="U126" s="67">
        <f t="shared" si="114"/>
        <v>0</v>
      </c>
      <c r="V126" s="67">
        <f t="shared" si="114"/>
        <v>0</v>
      </c>
      <c r="W126" s="67">
        <f t="shared" si="114"/>
        <v>0</v>
      </c>
      <c r="X126" s="67">
        <f t="shared" si="114"/>
        <v>0</v>
      </c>
      <c r="Y126" s="67">
        <f t="shared" si="114"/>
        <v>0</v>
      </c>
      <c r="Z126" s="67">
        <f t="shared" si="114"/>
        <v>0</v>
      </c>
      <c r="AA126" s="67">
        <f t="shared" si="114"/>
        <v>0</v>
      </c>
      <c r="AB126" s="67">
        <f t="shared" si="114"/>
        <v>0</v>
      </c>
      <c r="AC126" s="67">
        <f t="shared" si="114"/>
        <v>0</v>
      </c>
      <c r="AD126" s="67">
        <f t="shared" si="114"/>
        <v>0</v>
      </c>
      <c r="AE126" s="67">
        <f t="shared" si="114"/>
        <v>0</v>
      </c>
      <c r="AF126" s="67">
        <f t="shared" si="114"/>
        <v>0</v>
      </c>
      <c r="AG126" s="67">
        <f t="shared" si="114"/>
        <v>0</v>
      </c>
      <c r="AH126" s="67">
        <f t="shared" si="114"/>
        <v>0</v>
      </c>
      <c r="AI126" s="67">
        <f t="shared" si="114"/>
        <v>0</v>
      </c>
      <c r="AJ126" s="67">
        <f t="shared" si="114"/>
        <v>0</v>
      </c>
      <c r="AK126" s="67">
        <f t="shared" si="114"/>
        <v>0</v>
      </c>
      <c r="AL126" s="67">
        <f t="shared" si="114"/>
        <v>0</v>
      </c>
      <c r="AM126" s="67">
        <f t="shared" si="114"/>
        <v>0</v>
      </c>
      <c r="AQ126" s="51"/>
      <c r="AR126" s="51"/>
      <c r="AS126" s="51"/>
      <c r="AT126" s="51"/>
    </row>
    <row r="127" spans="3:94">
      <c r="C127" s="34" t="s">
        <v>48</v>
      </c>
      <c r="D127" s="33" t="s">
        <v>12</v>
      </c>
      <c r="E127" s="33"/>
      <c r="F127" s="67">
        <f t="shared" si="112"/>
        <v>0</v>
      </c>
      <c r="G127" s="67">
        <f t="shared" ref="G127:AM127" si="115">-G116</f>
        <v>0</v>
      </c>
      <c r="H127" s="67">
        <f t="shared" si="115"/>
        <v>0</v>
      </c>
      <c r="I127" s="67">
        <f t="shared" si="115"/>
        <v>0</v>
      </c>
      <c r="J127" s="67">
        <f t="shared" si="115"/>
        <v>0</v>
      </c>
      <c r="K127" s="67">
        <f t="shared" si="115"/>
        <v>0</v>
      </c>
      <c r="L127" s="67">
        <f t="shared" si="115"/>
        <v>0</v>
      </c>
      <c r="M127" s="67">
        <f t="shared" si="115"/>
        <v>0</v>
      </c>
      <c r="N127" s="67">
        <f t="shared" si="115"/>
        <v>0</v>
      </c>
      <c r="O127" s="67">
        <f t="shared" si="115"/>
        <v>0</v>
      </c>
      <c r="P127" s="67">
        <f t="shared" si="115"/>
        <v>0</v>
      </c>
      <c r="Q127" s="67">
        <f t="shared" si="115"/>
        <v>0</v>
      </c>
      <c r="R127" s="67">
        <f t="shared" si="115"/>
        <v>0</v>
      </c>
      <c r="S127" s="67">
        <f t="shared" si="115"/>
        <v>0</v>
      </c>
      <c r="T127" s="67">
        <f t="shared" si="115"/>
        <v>0</v>
      </c>
      <c r="U127" s="67">
        <f t="shared" si="115"/>
        <v>0</v>
      </c>
      <c r="V127" s="67">
        <f t="shared" si="115"/>
        <v>0</v>
      </c>
      <c r="W127" s="67">
        <f t="shared" si="115"/>
        <v>-0.4799077632</v>
      </c>
      <c r="X127" s="67">
        <f t="shared" si="115"/>
        <v>-27.881465712259207</v>
      </c>
      <c r="Y127" s="67">
        <f t="shared" si="115"/>
        <v>-1.849644504</v>
      </c>
      <c r="Z127" s="67">
        <f t="shared" si="115"/>
        <v>-1.849644504</v>
      </c>
      <c r="AA127" s="67">
        <f t="shared" si="115"/>
        <v>-6.888676017599999</v>
      </c>
      <c r="AB127" s="67">
        <f t="shared" si="115"/>
        <v>-3.3561882842399998E-2</v>
      </c>
      <c r="AC127" s="67">
        <f t="shared" si="115"/>
        <v>-5.8255470143999989E-2</v>
      </c>
      <c r="AD127" s="67">
        <f t="shared" si="115"/>
        <v>-1.820483442E-2</v>
      </c>
      <c r="AE127" s="67">
        <f t="shared" si="115"/>
        <v>-2.4068207497679999</v>
      </c>
      <c r="AF127" s="67">
        <f t="shared" si="115"/>
        <v>-2.3995388159999997</v>
      </c>
      <c r="AG127" s="67">
        <f t="shared" si="115"/>
        <v>-2.3995388159999997</v>
      </c>
      <c r="AH127" s="67">
        <f t="shared" si="115"/>
        <v>-109.87626856266529</v>
      </c>
      <c r="AI127" s="67">
        <f t="shared" si="115"/>
        <v>-77.933410548659523</v>
      </c>
      <c r="AJ127" s="67">
        <f t="shared" si="115"/>
        <v>-193.34979076330367</v>
      </c>
      <c r="AK127" s="67">
        <f t="shared" si="115"/>
        <v>-203.63724487951205</v>
      </c>
      <c r="AL127" s="67">
        <f t="shared" si="115"/>
        <v>-169.71731196434882</v>
      </c>
      <c r="AM127" s="67">
        <f t="shared" si="115"/>
        <v>-191.25272725692145</v>
      </c>
      <c r="AQ127" s="51"/>
      <c r="AR127" s="51"/>
      <c r="AS127" s="51"/>
      <c r="AT127" s="51"/>
    </row>
    <row r="128" spans="3:94">
      <c r="C128" s="34" t="s">
        <v>45</v>
      </c>
      <c r="D128" s="33" t="s">
        <v>12</v>
      </c>
      <c r="E128" s="33"/>
      <c r="F128" s="67">
        <f t="shared" si="112"/>
        <v>-214.07284883228536</v>
      </c>
      <c r="G128" s="67">
        <f t="shared" ref="G128:AM128" si="116">-G117</f>
        <v>-201.71567531040003</v>
      </c>
      <c r="H128" s="67">
        <f t="shared" si="116"/>
        <v>-245.26397212800003</v>
      </c>
      <c r="I128" s="67">
        <f t="shared" si="116"/>
        <v>-141.92522240759999</v>
      </c>
      <c r="J128" s="67">
        <f t="shared" si="116"/>
        <v>-111.111977952</v>
      </c>
      <c r="K128" s="67">
        <f t="shared" si="116"/>
        <v>-67.074254448800005</v>
      </c>
      <c r="L128" s="67">
        <f t="shared" si="116"/>
        <v>-149.32481637382025</v>
      </c>
      <c r="M128" s="67">
        <f t="shared" si="116"/>
        <v>-105.14313776703132</v>
      </c>
      <c r="N128" s="67">
        <f t="shared" si="116"/>
        <v>-81.857668124713285</v>
      </c>
      <c r="O128" s="67">
        <f t="shared" si="116"/>
        <v>-108.29992548493456</v>
      </c>
      <c r="P128" s="67">
        <f t="shared" si="116"/>
        <v>-74.807942314700114</v>
      </c>
      <c r="Q128" s="67">
        <f t="shared" si="116"/>
        <v>-75.113436595259202</v>
      </c>
      <c r="R128" s="67">
        <f t="shared" si="116"/>
        <v>-116.42283606000001</v>
      </c>
      <c r="S128" s="67">
        <f t="shared" si="116"/>
        <v>-77.737014330400001</v>
      </c>
      <c r="T128" s="67">
        <f t="shared" si="116"/>
        <v>-100.885598</v>
      </c>
      <c r="U128" s="67">
        <f t="shared" si="116"/>
        <v>-105.863624116</v>
      </c>
      <c r="V128" s="67">
        <f t="shared" si="116"/>
        <v>-67.642406000000008</v>
      </c>
      <c r="W128" s="67">
        <f t="shared" si="116"/>
        <v>-35.555236000000001</v>
      </c>
      <c r="X128" s="67">
        <f t="shared" si="116"/>
        <v>-51.594893939767992</v>
      </c>
      <c r="Y128" s="67">
        <f t="shared" si="116"/>
        <v>-76.807489738326467</v>
      </c>
      <c r="Z128" s="67">
        <f t="shared" si="116"/>
        <v>-83.55967858819254</v>
      </c>
      <c r="AA128" s="67">
        <f t="shared" si="116"/>
        <v>-87.826010262284967</v>
      </c>
      <c r="AB128" s="67">
        <f t="shared" si="116"/>
        <v>-108.2868383283393</v>
      </c>
      <c r="AC128" s="67">
        <f t="shared" si="116"/>
        <v>-119.35881907401985</v>
      </c>
      <c r="AD128" s="67">
        <f t="shared" si="116"/>
        <v>-115.49741780064497</v>
      </c>
      <c r="AE128" s="67">
        <f t="shared" si="116"/>
        <v>-132.96061469511511</v>
      </c>
      <c r="AF128" s="67">
        <f t="shared" si="116"/>
        <v>-106.99618782049927</v>
      </c>
      <c r="AG128" s="67">
        <f t="shared" si="116"/>
        <v>-111.92537053276189</v>
      </c>
      <c r="AH128" s="67">
        <f t="shared" si="116"/>
        <v>-176.61993576112044</v>
      </c>
      <c r="AI128" s="67">
        <f t="shared" si="116"/>
        <v>-95.342742997209172</v>
      </c>
      <c r="AJ128" s="67">
        <f t="shared" si="116"/>
        <v>-88.156525992558485</v>
      </c>
      <c r="AK128" s="67">
        <f t="shared" si="116"/>
        <v>-410.39077506324321</v>
      </c>
      <c r="AL128" s="67">
        <f t="shared" si="116"/>
        <v>-439.8035489271781</v>
      </c>
      <c r="AM128" s="67">
        <f t="shared" si="116"/>
        <v>-394.87692824973175</v>
      </c>
      <c r="AQ128" s="51"/>
      <c r="AR128" s="51"/>
      <c r="AS128" s="51"/>
      <c r="AT128" s="51"/>
    </row>
    <row r="129" spans="3:94">
      <c r="C129" s="34" t="s">
        <v>43</v>
      </c>
      <c r="D129" s="33" t="s">
        <v>12</v>
      </c>
      <c r="E129" s="33"/>
      <c r="F129" s="67">
        <f t="shared" si="112"/>
        <v>-46.52</v>
      </c>
      <c r="G129" s="67">
        <f t="shared" ref="G129:AM129" si="117">-G118</f>
        <v>-51.520899999999997</v>
      </c>
      <c r="H129" s="67">
        <f t="shared" si="117"/>
        <v>-51.520899999999997</v>
      </c>
      <c r="I129" s="67">
        <f t="shared" si="117"/>
        <v>-66.977170000000015</v>
      </c>
      <c r="J129" s="67">
        <f t="shared" si="117"/>
        <v>-61.82508</v>
      </c>
      <c r="K129" s="67">
        <f t="shared" si="117"/>
        <v>-66.977170000000015</v>
      </c>
      <c r="L129" s="67">
        <f t="shared" si="117"/>
        <v>-66.977170000000015</v>
      </c>
      <c r="M129" s="67">
        <f t="shared" si="117"/>
        <v>-66.461961000000016</v>
      </c>
      <c r="N129" s="67">
        <f t="shared" si="117"/>
        <v>-88.615948000000003</v>
      </c>
      <c r="O129" s="67">
        <f t="shared" si="117"/>
        <v>-92.737620000000007</v>
      </c>
      <c r="P129" s="67">
        <f t="shared" si="117"/>
        <v>-97.889710000000008</v>
      </c>
      <c r="Q129" s="67">
        <f t="shared" si="117"/>
        <v>-92.737620000000007</v>
      </c>
      <c r="R129" s="67">
        <f t="shared" si="117"/>
        <v>-97.889710000000008</v>
      </c>
      <c r="S129" s="67">
        <f t="shared" si="117"/>
        <v>-139.10643000000002</v>
      </c>
      <c r="T129" s="67">
        <f t="shared" si="117"/>
        <v>-118.49807000000001</v>
      </c>
      <c r="U129" s="67">
        <f t="shared" si="117"/>
        <v>-117.46765200000002</v>
      </c>
      <c r="V129" s="67">
        <f t="shared" si="117"/>
        <v>-112.08371794999999</v>
      </c>
      <c r="W129" s="67">
        <f t="shared" si="117"/>
        <v>-91.846308430000022</v>
      </c>
      <c r="X129" s="67">
        <f t="shared" si="117"/>
        <v>-113.09867968</v>
      </c>
      <c r="Y129" s="67">
        <f t="shared" si="117"/>
        <v>-54.138161719999992</v>
      </c>
      <c r="Z129" s="67">
        <f t="shared" si="117"/>
        <v>-117.57069380000002</v>
      </c>
      <c r="AA129" s="67">
        <f t="shared" si="117"/>
        <v>-108.68333855</v>
      </c>
      <c r="AB129" s="67">
        <f t="shared" si="117"/>
        <v>-103.15514598</v>
      </c>
      <c r="AC129" s="67">
        <f t="shared" si="117"/>
        <v>-99.306534749999997</v>
      </c>
      <c r="AD129" s="67">
        <f t="shared" si="117"/>
        <v>-23.205013360000002</v>
      </c>
      <c r="AE129" s="67">
        <f t="shared" si="117"/>
        <v>-81.222698850000015</v>
      </c>
      <c r="AF129" s="67">
        <f t="shared" si="117"/>
        <v>-54.287572330000003</v>
      </c>
      <c r="AG129" s="67">
        <f t="shared" si="117"/>
        <v>-64.354756190000003</v>
      </c>
      <c r="AH129" s="67">
        <f t="shared" si="117"/>
        <v>-81.794580840000009</v>
      </c>
      <c r="AI129" s="67">
        <f t="shared" si="117"/>
        <v>-68.02819636000001</v>
      </c>
      <c r="AJ129" s="67">
        <f t="shared" si="117"/>
        <v>-65.884926920000012</v>
      </c>
      <c r="AK129" s="67">
        <f t="shared" si="117"/>
        <v>-30.278575325500004</v>
      </c>
      <c r="AL129" s="67">
        <f t="shared" si="117"/>
        <v>-14.8380192</v>
      </c>
      <c r="AM129" s="67">
        <f t="shared" si="117"/>
        <v>-3.7754515520000016</v>
      </c>
      <c r="AQ129" s="51"/>
      <c r="AR129" s="51"/>
      <c r="AS129" s="51"/>
      <c r="AT129" s="51"/>
    </row>
    <row r="130" spans="3:94">
      <c r="C130" s="34" t="s">
        <v>508</v>
      </c>
      <c r="D130" s="33" t="s">
        <v>12</v>
      </c>
      <c r="E130" s="33"/>
      <c r="F130" s="67">
        <f t="shared" si="112"/>
        <v>0</v>
      </c>
      <c r="G130" s="67">
        <f t="shared" ref="G130:AM130" si="118">-G119</f>
        <v>0</v>
      </c>
      <c r="H130" s="67">
        <f t="shared" si="118"/>
        <v>0</v>
      </c>
      <c r="I130" s="67">
        <f t="shared" si="118"/>
        <v>0</v>
      </c>
      <c r="J130" s="67">
        <f t="shared" si="118"/>
        <v>0</v>
      </c>
      <c r="K130" s="67">
        <f t="shared" si="118"/>
        <v>0</v>
      </c>
      <c r="L130" s="67">
        <f t="shared" si="118"/>
        <v>0</v>
      </c>
      <c r="M130" s="67">
        <f t="shared" si="118"/>
        <v>0</v>
      </c>
      <c r="N130" s="67">
        <f t="shared" si="118"/>
        <v>0</v>
      </c>
      <c r="O130" s="67">
        <f t="shared" si="118"/>
        <v>0</v>
      </c>
      <c r="P130" s="67">
        <f t="shared" si="118"/>
        <v>0</v>
      </c>
      <c r="Q130" s="67">
        <f t="shared" si="118"/>
        <v>0</v>
      </c>
      <c r="R130" s="67">
        <f t="shared" si="118"/>
        <v>0</v>
      </c>
      <c r="S130" s="67">
        <f t="shared" si="118"/>
        <v>0</v>
      </c>
      <c r="T130" s="67">
        <f t="shared" si="118"/>
        <v>0</v>
      </c>
      <c r="U130" s="67">
        <f t="shared" si="118"/>
        <v>0</v>
      </c>
      <c r="V130" s="67">
        <f t="shared" si="118"/>
        <v>0</v>
      </c>
      <c r="W130" s="67">
        <f t="shared" si="118"/>
        <v>0</v>
      </c>
      <c r="X130" s="67">
        <f t="shared" si="118"/>
        <v>0</v>
      </c>
      <c r="Y130" s="67">
        <f t="shared" si="118"/>
        <v>0</v>
      </c>
      <c r="Z130" s="67">
        <f t="shared" si="118"/>
        <v>0</v>
      </c>
      <c r="AA130" s="67">
        <f t="shared" si="118"/>
        <v>0</v>
      </c>
      <c r="AB130" s="67">
        <f t="shared" si="118"/>
        <v>0</v>
      </c>
      <c r="AC130" s="67">
        <f t="shared" si="118"/>
        <v>0</v>
      </c>
      <c r="AD130" s="67">
        <f t="shared" si="118"/>
        <v>0</v>
      </c>
      <c r="AE130" s="67">
        <f t="shared" si="118"/>
        <v>0</v>
      </c>
      <c r="AF130" s="67">
        <f t="shared" si="118"/>
        <v>0</v>
      </c>
      <c r="AG130" s="67">
        <f t="shared" si="118"/>
        <v>0</v>
      </c>
      <c r="AH130" s="67">
        <f t="shared" si="118"/>
        <v>0</v>
      </c>
      <c r="AI130" s="67">
        <f t="shared" si="118"/>
        <v>0</v>
      </c>
      <c r="AJ130" s="67">
        <f t="shared" si="118"/>
        <v>0</v>
      </c>
      <c r="AK130" s="67">
        <f t="shared" si="118"/>
        <v>0</v>
      </c>
      <c r="AL130" s="67">
        <f t="shared" si="118"/>
        <v>0</v>
      </c>
      <c r="AM130" s="67">
        <f t="shared" si="118"/>
        <v>0</v>
      </c>
      <c r="AQ130" s="51"/>
      <c r="AR130" s="51"/>
      <c r="AS130" s="51"/>
      <c r="AT130" s="51"/>
    </row>
    <row r="131" spans="3:94">
      <c r="C131" s="34" t="s">
        <v>13</v>
      </c>
      <c r="D131" s="33" t="s">
        <v>12</v>
      </c>
      <c r="E131" s="33"/>
      <c r="F131" s="67">
        <f t="shared" si="112"/>
        <v>0</v>
      </c>
      <c r="G131" s="67">
        <f t="shared" ref="G131:AM131" si="119">-G120</f>
        <v>0</v>
      </c>
      <c r="H131" s="67">
        <f t="shared" si="119"/>
        <v>0</v>
      </c>
      <c r="I131" s="67">
        <f t="shared" si="119"/>
        <v>0</v>
      </c>
      <c r="J131" s="67">
        <f t="shared" si="119"/>
        <v>0</v>
      </c>
      <c r="K131" s="67">
        <f t="shared" si="119"/>
        <v>-35.006300000000003</v>
      </c>
      <c r="L131" s="67">
        <f t="shared" si="119"/>
        <v>-182.03276</v>
      </c>
      <c r="M131" s="67">
        <f t="shared" si="119"/>
        <v>-76.013679999999994</v>
      </c>
      <c r="N131" s="67">
        <f t="shared" si="119"/>
        <v>-73.013140000000007</v>
      </c>
      <c r="O131" s="67">
        <f t="shared" si="119"/>
        <v>-49.00882</v>
      </c>
      <c r="P131" s="67">
        <f t="shared" si="119"/>
        <v>-71.012780000000006</v>
      </c>
      <c r="Q131" s="67">
        <f t="shared" si="119"/>
        <v>-288.05183999999997</v>
      </c>
      <c r="R131" s="67">
        <f t="shared" si="119"/>
        <v>-62.011160000000004</v>
      </c>
      <c r="S131" s="67">
        <f t="shared" si="119"/>
        <v>-10.001799999999999</v>
      </c>
      <c r="T131" s="67">
        <f t="shared" si="119"/>
        <v>0</v>
      </c>
      <c r="U131" s="67">
        <f t="shared" si="119"/>
        <v>-1.2602268000000001</v>
      </c>
      <c r="V131" s="67">
        <f t="shared" si="119"/>
        <v>-9.0310988766714306</v>
      </c>
      <c r="W131" s="67">
        <f t="shared" si="119"/>
        <v>-82.068695706680003</v>
      </c>
      <c r="X131" s="67">
        <f t="shared" si="119"/>
        <v>-302.86936067372</v>
      </c>
      <c r="Y131" s="67">
        <f t="shared" si="119"/>
        <v>-175.49508342999999</v>
      </c>
      <c r="Z131" s="67">
        <f t="shared" si="119"/>
        <v>-289.61352805326004</v>
      </c>
      <c r="AA131" s="67">
        <f t="shared" si="119"/>
        <v>-241.57035883911999</v>
      </c>
      <c r="AB131" s="67">
        <f t="shared" si="119"/>
        <v>-370.19698846570003</v>
      </c>
      <c r="AC131" s="67">
        <f t="shared" si="119"/>
        <v>-383.04003479800002</v>
      </c>
      <c r="AD131" s="67">
        <f t="shared" si="119"/>
        <v>-704.08441238600017</v>
      </c>
      <c r="AE131" s="67">
        <f t="shared" si="119"/>
        <v>-1078.7986488099998</v>
      </c>
      <c r="AF131" s="67">
        <f t="shared" si="119"/>
        <v>-1583.2961420159997</v>
      </c>
      <c r="AG131" s="67">
        <f t="shared" si="119"/>
        <v>-1795.2333038396</v>
      </c>
      <c r="AH131" s="67">
        <f t="shared" si="119"/>
        <v>-1649.5455947713999</v>
      </c>
      <c r="AI131" s="67">
        <f t="shared" si="119"/>
        <v>-1535.3148469371997</v>
      </c>
      <c r="AJ131" s="67">
        <f t="shared" si="119"/>
        <v>-1913.3099438098</v>
      </c>
      <c r="AK131" s="67">
        <f t="shared" si="119"/>
        <v>-863.27764201039997</v>
      </c>
      <c r="AL131" s="67">
        <f t="shared" si="119"/>
        <v>-1329.9703515799999</v>
      </c>
      <c r="AM131" s="67">
        <f t="shared" si="119"/>
        <v>-446.49845525799998</v>
      </c>
      <c r="AQ131" s="51"/>
      <c r="AR131" s="51"/>
      <c r="AS131" s="51"/>
      <c r="AT131" s="51"/>
    </row>
    <row r="132" spans="3:94" s="58" customFormat="1">
      <c r="C132" s="55" t="s">
        <v>117</v>
      </c>
      <c r="D132" s="56" t="s">
        <v>12</v>
      </c>
      <c r="E132" s="57"/>
      <c r="F132" s="68">
        <f t="shared" si="112"/>
        <v>-8325.0814048322845</v>
      </c>
      <c r="G132" s="68">
        <f t="shared" ref="G132:AM132" si="120">-G121</f>
        <v>-8817.7149653186498</v>
      </c>
      <c r="H132" s="68">
        <f t="shared" si="120"/>
        <v>-9778.8762251279986</v>
      </c>
      <c r="I132" s="68">
        <f t="shared" si="120"/>
        <v>-9372.3666354076013</v>
      </c>
      <c r="J132" s="68">
        <f t="shared" si="120"/>
        <v>-12319.048545952</v>
      </c>
      <c r="K132" s="68">
        <f t="shared" si="120"/>
        <v>-11947.626322448799</v>
      </c>
      <c r="L132" s="68">
        <f t="shared" si="120"/>
        <v>-10504.850103373821</v>
      </c>
      <c r="M132" s="68">
        <f t="shared" si="120"/>
        <v>-16144.585531767034</v>
      </c>
      <c r="N132" s="68">
        <f t="shared" si="120"/>
        <v>-15862.829127124716</v>
      </c>
      <c r="O132" s="68">
        <f t="shared" si="120"/>
        <v>-13841.812210484935</v>
      </c>
      <c r="P132" s="68">
        <f t="shared" si="120"/>
        <v>-16382.163668314699</v>
      </c>
      <c r="Q132" s="68">
        <f t="shared" si="120"/>
        <v>-17266.310783595258</v>
      </c>
      <c r="R132" s="68">
        <f t="shared" si="120"/>
        <v>-18663.062956060006</v>
      </c>
      <c r="S132" s="68">
        <f t="shared" si="120"/>
        <v>-19273.137928338652</v>
      </c>
      <c r="T132" s="68">
        <f t="shared" si="120"/>
        <v>-14822.083773999999</v>
      </c>
      <c r="U132" s="68">
        <f t="shared" si="120"/>
        <v>-18068.403344581831</v>
      </c>
      <c r="V132" s="68">
        <f t="shared" si="120"/>
        <v>-15601.79013929804</v>
      </c>
      <c r="W132" s="68">
        <f t="shared" si="120"/>
        <v>-14554.092287946587</v>
      </c>
      <c r="X132" s="68">
        <f t="shared" si="120"/>
        <v>-14636.871911094306</v>
      </c>
      <c r="Y132" s="68">
        <f t="shared" si="120"/>
        <v>-11464.188167127861</v>
      </c>
      <c r="Z132" s="68">
        <f t="shared" si="120"/>
        <v>-14970.009691101872</v>
      </c>
      <c r="AA132" s="68">
        <f t="shared" si="120"/>
        <v>-19573.460421569136</v>
      </c>
      <c r="AB132" s="68">
        <f t="shared" si="120"/>
        <v>-21404.852151160823</v>
      </c>
      <c r="AC132" s="68">
        <f t="shared" si="120"/>
        <v>-16864.877149182441</v>
      </c>
      <c r="AD132" s="68">
        <f t="shared" si="120"/>
        <v>-17312.181095977416</v>
      </c>
      <c r="AE132" s="68">
        <f t="shared" si="120"/>
        <v>-21966.805442951758</v>
      </c>
      <c r="AF132" s="68">
        <f t="shared" si="120"/>
        <v>-20851.545377087627</v>
      </c>
      <c r="AG132" s="68">
        <f t="shared" si="120"/>
        <v>-27422.182451885434</v>
      </c>
      <c r="AH132" s="68">
        <f t="shared" si="120"/>
        <v>-21987.272961718863</v>
      </c>
      <c r="AI132" s="68">
        <f t="shared" si="120"/>
        <v>-20007.377224618795</v>
      </c>
      <c r="AJ132" s="68">
        <f t="shared" si="120"/>
        <v>-22569.461930361456</v>
      </c>
      <c r="AK132" s="68">
        <f t="shared" si="120"/>
        <v>-21404.207198629625</v>
      </c>
      <c r="AL132" s="68">
        <f t="shared" si="120"/>
        <v>-20205.240839801729</v>
      </c>
      <c r="AM132" s="68">
        <f t="shared" si="120"/>
        <v>-16885.658868837985</v>
      </c>
      <c r="AP132" s="7"/>
      <c r="AQ132" s="51"/>
      <c r="AR132" s="51"/>
      <c r="AS132" s="51"/>
      <c r="AT132" s="51"/>
      <c r="AU132" s="7"/>
      <c r="AV132" s="7"/>
      <c r="AW132" s="7"/>
      <c r="AX132" s="7"/>
      <c r="AY132" s="7"/>
      <c r="AZ132" s="7"/>
      <c r="BA132" s="7"/>
      <c r="BB132" s="7"/>
      <c r="BC132" s="7"/>
    </row>
    <row r="133" spans="3:94">
      <c r="AQ133" s="51"/>
      <c r="AR133" s="51"/>
      <c r="AS133" s="51"/>
      <c r="AT133" s="51"/>
    </row>
    <row r="134" spans="3:94">
      <c r="AP134" s="60"/>
      <c r="AQ134" s="305" t="s">
        <v>65</v>
      </c>
      <c r="AR134" s="305"/>
      <c r="AS134" s="305"/>
      <c r="AT134" s="306"/>
      <c r="AU134" s="307" t="s">
        <v>84</v>
      </c>
      <c r="AV134" s="305"/>
      <c r="AW134" s="305"/>
      <c r="AX134" s="306"/>
      <c r="AY134" s="305" t="str">
        <f>"Change to "&amp;year_latest&amp;" (%)"</f>
        <v>Change to 2023 (%)</v>
      </c>
      <c r="AZ134" s="308"/>
      <c r="BA134" s="308"/>
    </row>
    <row r="135" spans="3:94" s="27" customFormat="1" ht="15" thickBot="1">
      <c r="C135" s="28" t="s">
        <v>86</v>
      </c>
      <c r="D135" s="28" t="s">
        <v>49</v>
      </c>
      <c r="E135" s="28" t="s">
        <v>62</v>
      </c>
      <c r="F135" s="197">
        <f>F$8</f>
        <v>1990</v>
      </c>
      <c r="G135" s="197">
        <f t="shared" ref="G135:AM135" si="121">G$8</f>
        <v>1991</v>
      </c>
      <c r="H135" s="197">
        <f t="shared" si="121"/>
        <v>1992</v>
      </c>
      <c r="I135" s="197">
        <f t="shared" si="121"/>
        <v>1993</v>
      </c>
      <c r="J135" s="197">
        <f t="shared" si="121"/>
        <v>1994</v>
      </c>
      <c r="K135" s="197">
        <f t="shared" si="121"/>
        <v>1995</v>
      </c>
      <c r="L135" s="197">
        <f t="shared" si="121"/>
        <v>1996</v>
      </c>
      <c r="M135" s="197">
        <f t="shared" si="121"/>
        <v>1997</v>
      </c>
      <c r="N135" s="197">
        <f t="shared" si="121"/>
        <v>1998</v>
      </c>
      <c r="O135" s="197">
        <f t="shared" si="121"/>
        <v>1999</v>
      </c>
      <c r="P135" s="197">
        <f t="shared" si="121"/>
        <v>2000</v>
      </c>
      <c r="Q135" s="197">
        <f t="shared" si="121"/>
        <v>2001</v>
      </c>
      <c r="R135" s="197">
        <f t="shared" si="121"/>
        <v>2002</v>
      </c>
      <c r="S135" s="197">
        <f t="shared" si="121"/>
        <v>2003</v>
      </c>
      <c r="T135" s="197">
        <f t="shared" si="121"/>
        <v>2004</v>
      </c>
      <c r="U135" s="197">
        <f t="shared" si="121"/>
        <v>2005</v>
      </c>
      <c r="V135" s="197">
        <f t="shared" si="121"/>
        <v>2006</v>
      </c>
      <c r="W135" s="197">
        <f t="shared" si="121"/>
        <v>2007</v>
      </c>
      <c r="X135" s="197">
        <f t="shared" si="121"/>
        <v>2008</v>
      </c>
      <c r="Y135" s="197">
        <f t="shared" si="121"/>
        <v>2009</v>
      </c>
      <c r="Z135" s="197">
        <f t="shared" si="121"/>
        <v>2010</v>
      </c>
      <c r="AA135" s="197">
        <f t="shared" si="121"/>
        <v>2011</v>
      </c>
      <c r="AB135" s="197">
        <f t="shared" si="121"/>
        <v>2012</v>
      </c>
      <c r="AC135" s="197">
        <f t="shared" si="121"/>
        <v>2013</v>
      </c>
      <c r="AD135" s="197">
        <f t="shared" si="121"/>
        <v>2014</v>
      </c>
      <c r="AE135" s="197">
        <f t="shared" si="121"/>
        <v>2015</v>
      </c>
      <c r="AF135" s="197">
        <f t="shared" si="121"/>
        <v>2016</v>
      </c>
      <c r="AG135" s="197">
        <f t="shared" si="121"/>
        <v>2017</v>
      </c>
      <c r="AH135" s="197">
        <f t="shared" si="121"/>
        <v>2018</v>
      </c>
      <c r="AI135" s="197">
        <f t="shared" si="121"/>
        <v>2019</v>
      </c>
      <c r="AJ135" s="197">
        <f t="shared" si="121"/>
        <v>2020</v>
      </c>
      <c r="AK135" s="197">
        <f t="shared" si="121"/>
        <v>2021</v>
      </c>
      <c r="AL135" s="197">
        <f t="shared" si="121"/>
        <v>2022</v>
      </c>
      <c r="AM135" s="197">
        <f t="shared" si="121"/>
        <v>2023</v>
      </c>
      <c r="AP135" s="59"/>
      <c r="AQ135" s="28">
        <f>year_latest</f>
        <v>2023</v>
      </c>
      <c r="AR135" s="28">
        <f>AQ135-1</f>
        <v>2022</v>
      </c>
      <c r="AS135" s="28">
        <f>year_cb_baseline</f>
        <v>2018</v>
      </c>
      <c r="AT135" s="59">
        <f>AQ135-10</f>
        <v>2013</v>
      </c>
      <c r="AU135" s="28">
        <f>AQ135</f>
        <v>2023</v>
      </c>
      <c r="AV135" s="28">
        <f>AR135</f>
        <v>2022</v>
      </c>
      <c r="AW135" s="28">
        <f>AS135</f>
        <v>2018</v>
      </c>
      <c r="AX135" s="59">
        <f>AT135</f>
        <v>2013</v>
      </c>
      <c r="AY135" s="28">
        <f>AV135</f>
        <v>2022</v>
      </c>
      <c r="AZ135" s="28">
        <f>AW135</f>
        <v>2018</v>
      </c>
      <c r="BA135" s="28">
        <f>AX135</f>
        <v>2013</v>
      </c>
      <c r="BC135" s="7" t="s">
        <v>509</v>
      </c>
      <c r="BE135" s="182"/>
      <c r="BF135" s="183">
        <f>BF$8</f>
        <v>2013</v>
      </c>
      <c r="BG135" s="183">
        <f t="shared" ref="BG135:BP135" si="122">BG$8</f>
        <v>2014</v>
      </c>
      <c r="BH135" s="183">
        <f t="shared" si="122"/>
        <v>2015</v>
      </c>
      <c r="BI135" s="183">
        <f t="shared" si="122"/>
        <v>2016</v>
      </c>
      <c r="BJ135" s="183">
        <f t="shared" si="122"/>
        <v>2017</v>
      </c>
      <c r="BK135" s="183">
        <f t="shared" si="122"/>
        <v>2018</v>
      </c>
      <c r="BL135" s="183">
        <f t="shared" si="122"/>
        <v>2019</v>
      </c>
      <c r="BM135" s="183">
        <f t="shared" si="122"/>
        <v>2020</v>
      </c>
      <c r="BN135" s="183">
        <f t="shared" si="122"/>
        <v>2021</v>
      </c>
      <c r="BO135" s="183">
        <f t="shared" si="122"/>
        <v>2022</v>
      </c>
      <c r="BP135" s="183">
        <f t="shared" si="122"/>
        <v>2023</v>
      </c>
      <c r="BQ135" s="7"/>
      <c r="BR135" s="183"/>
      <c r="BS135" s="183">
        <f t="shared" ref="BS135:CC135" si="123">BF135</f>
        <v>2013</v>
      </c>
      <c r="BT135" s="183">
        <f t="shared" si="123"/>
        <v>2014</v>
      </c>
      <c r="BU135" s="183">
        <f t="shared" si="123"/>
        <v>2015</v>
      </c>
      <c r="BV135" s="183">
        <f t="shared" si="123"/>
        <v>2016</v>
      </c>
      <c r="BW135" s="183">
        <f t="shared" si="123"/>
        <v>2017</v>
      </c>
      <c r="BX135" s="183">
        <f t="shared" si="123"/>
        <v>2018</v>
      </c>
      <c r="BY135" s="183">
        <f t="shared" si="123"/>
        <v>2019</v>
      </c>
      <c r="BZ135" s="183">
        <f t="shared" si="123"/>
        <v>2020</v>
      </c>
      <c r="CA135" s="183">
        <f t="shared" si="123"/>
        <v>2021</v>
      </c>
      <c r="CB135" s="183">
        <f t="shared" si="123"/>
        <v>2022</v>
      </c>
      <c r="CC135" s="183">
        <f t="shared" si="123"/>
        <v>2023</v>
      </c>
      <c r="CE135" s="183" t="s">
        <v>615</v>
      </c>
      <c r="CF135" s="188">
        <f t="shared" ref="CF135:CP135" si="124">BS135</f>
        <v>2013</v>
      </c>
      <c r="CG135" s="188">
        <f t="shared" si="124"/>
        <v>2014</v>
      </c>
      <c r="CH135" s="188">
        <f t="shared" si="124"/>
        <v>2015</v>
      </c>
      <c r="CI135" s="188">
        <f t="shared" si="124"/>
        <v>2016</v>
      </c>
      <c r="CJ135" s="188">
        <f t="shared" si="124"/>
        <v>2017</v>
      </c>
      <c r="CK135" s="188">
        <f t="shared" si="124"/>
        <v>2018</v>
      </c>
      <c r="CL135" s="188">
        <f t="shared" si="124"/>
        <v>2019</v>
      </c>
      <c r="CM135" s="188">
        <f t="shared" si="124"/>
        <v>2020</v>
      </c>
      <c r="CN135" s="188">
        <f t="shared" si="124"/>
        <v>2021</v>
      </c>
      <c r="CO135" s="188">
        <f t="shared" si="124"/>
        <v>2022</v>
      </c>
      <c r="CP135" s="188">
        <f t="shared" si="124"/>
        <v>2023</v>
      </c>
    </row>
    <row r="136" spans="3:94">
      <c r="C136" s="34" t="s">
        <v>41</v>
      </c>
      <c r="D136" s="33" t="s">
        <v>12</v>
      </c>
      <c r="E136" s="33"/>
      <c r="F136" s="67">
        <f t="shared" ref="F136:F143" si="125">F103+F125</f>
        <v>59427.117410692998</v>
      </c>
      <c r="G136" s="67">
        <f t="shared" ref="G136:AM136" si="126">G103+G125</f>
        <v>57670.596094047745</v>
      </c>
      <c r="H136" s="67">
        <f t="shared" si="126"/>
        <v>56421.694819775512</v>
      </c>
      <c r="I136" s="67">
        <f t="shared" si="126"/>
        <v>60808.778707701254</v>
      </c>
      <c r="J136" s="67">
        <f t="shared" si="126"/>
        <v>65373.633702039508</v>
      </c>
      <c r="K136" s="67">
        <f t="shared" si="126"/>
        <v>67267.540781171512</v>
      </c>
      <c r="L136" s="67">
        <f t="shared" si="126"/>
        <v>72180.751002759018</v>
      </c>
      <c r="M136" s="67">
        <f t="shared" si="126"/>
        <v>79798.271341633488</v>
      </c>
      <c r="N136" s="67">
        <f t="shared" si="126"/>
        <v>87961.025383691274</v>
      </c>
      <c r="O136" s="67">
        <f t="shared" si="126"/>
        <v>98700.112320584012</v>
      </c>
      <c r="P136" s="67">
        <f t="shared" si="126"/>
        <v>95716.211554351248</v>
      </c>
      <c r="Q136" s="67">
        <f t="shared" si="126"/>
        <v>103823.72066719279</v>
      </c>
      <c r="R136" s="67">
        <f t="shared" si="126"/>
        <v>103641.51941873076</v>
      </c>
      <c r="S136" s="67">
        <f t="shared" si="126"/>
        <v>99324.293134887499</v>
      </c>
      <c r="T136" s="67">
        <f t="shared" si="126"/>
        <v>104041.22481939496</v>
      </c>
      <c r="U136" s="67">
        <f t="shared" si="126"/>
        <v>112643.94204657144</v>
      </c>
      <c r="V136" s="67">
        <f t="shared" si="126"/>
        <v>110096.03838474935</v>
      </c>
      <c r="W136" s="67">
        <f t="shared" si="126"/>
        <v>104979.90640035742</v>
      </c>
      <c r="X136" s="67">
        <f t="shared" si="126"/>
        <v>107424.24538851122</v>
      </c>
      <c r="Y136" s="67">
        <f t="shared" si="126"/>
        <v>92589.384481791538</v>
      </c>
      <c r="Z136" s="67">
        <f t="shared" si="126"/>
        <v>89688.823740457796</v>
      </c>
      <c r="AA136" s="67">
        <f t="shared" si="126"/>
        <v>83791.89510696716</v>
      </c>
      <c r="AB136" s="67">
        <f t="shared" si="126"/>
        <v>75309.441377863957</v>
      </c>
      <c r="AC136" s="67">
        <f t="shared" si="126"/>
        <v>79177.063702269399</v>
      </c>
      <c r="AD136" s="67">
        <f t="shared" si="126"/>
        <v>75524.595636799786</v>
      </c>
      <c r="AE136" s="67">
        <f t="shared" si="126"/>
        <v>85263.751890264131</v>
      </c>
      <c r="AF136" s="67">
        <f t="shared" si="126"/>
        <v>85651.654341349698</v>
      </c>
      <c r="AG136" s="67">
        <f t="shared" si="126"/>
        <v>82922.953284204748</v>
      </c>
      <c r="AH136" s="67">
        <f t="shared" si="126"/>
        <v>86294.146810209044</v>
      </c>
      <c r="AI136" s="67">
        <f t="shared" si="126"/>
        <v>87003.898403820465</v>
      </c>
      <c r="AJ136" s="67">
        <f t="shared" si="126"/>
        <v>76627.592380458038</v>
      </c>
      <c r="AK136" s="67">
        <f t="shared" si="126"/>
        <v>78815.984258422075</v>
      </c>
      <c r="AL136" s="67">
        <f t="shared" si="126"/>
        <v>85030.337275737897</v>
      </c>
      <c r="AM136" s="67">
        <f t="shared" si="126"/>
        <v>83778.009677926137</v>
      </c>
      <c r="AP136" s="49" t="str">
        <f t="shared" ref="AP136:AP143" si="127">C136</f>
        <v>Oil</v>
      </c>
      <c r="AQ136" s="70" cm="1">
        <f t="array" aca="1" ref="AQ136" ca="1">INDIRECT(ADDRESS(ROW(AP136),AQ$9))/1000</f>
        <v>83.778009677926136</v>
      </c>
      <c r="AR136" s="71" cm="1">
        <f t="array" aca="1" ref="AR136" ca="1">INDIRECT(ADDRESS(ROW(AQ136),AR$9))/1000</f>
        <v>85.030337275737892</v>
      </c>
      <c r="AS136" s="71" cm="1">
        <f t="array" aca="1" ref="AS136" ca="1">INDIRECT(ADDRESS(ROW(AR136),AS$9))/1000</f>
        <v>86.294146810209043</v>
      </c>
      <c r="AT136" s="72" cm="1">
        <f t="array" aca="1" ref="AT136" ca="1">INDIRECT(ADDRESS(ROW(AS136),AT$9))/1000</f>
        <v>79.177063702269393</v>
      </c>
      <c r="AU136" s="77" cm="1">
        <f t="array" aca="1" ref="AU136" ca="1">AQ136/INDIRECT(ADDRESS($BC136,COLUMN(AQ136)))</f>
        <v>0.63628953283342304</v>
      </c>
      <c r="AV136" s="78" cm="1">
        <f t="array" aca="1" ref="AV136" ca="1">AR136/INDIRECT(ADDRESS($BC136,COLUMN(AR136)))</f>
        <v>0.62319139013070257</v>
      </c>
      <c r="AW136" s="78" cm="1">
        <f t="array" aca="1" ref="AW136" ca="1">AS136/INDIRECT(ADDRESS($BC136,COLUMN(AS136)))</f>
        <v>0.72951001656163883</v>
      </c>
      <c r="AX136" s="79" cm="1">
        <f t="array" aca="1" ref="AX136" ca="1">AT136/INDIRECT(ADDRESS($BC136,COLUMN(AT136)))</f>
        <v>0.55382427861458583</v>
      </c>
      <c r="AY136" s="53">
        <f ca="1">IFERROR(($AQ136-AR136)/AR136,"-")</f>
        <v>-1.4728009295678629E-2</v>
      </c>
      <c r="AZ136" s="53">
        <f t="shared" ref="AZ136:AZ143" ca="1" si="128">IFERROR(($AQ136-AS136)/AS136,"-")</f>
        <v>-2.9157680158965717E-2</v>
      </c>
      <c r="BA136" s="53">
        <f t="shared" ref="BA136:BA143" ca="1" si="129">IFERROR(($AQ136-AT136)/AT136,"-")</f>
        <v>5.8109580736130137E-2</v>
      </c>
      <c r="BC136" s="61">
        <f t="shared" ref="BC136:BC142" si="130">BC137</f>
        <v>143</v>
      </c>
      <c r="BE136" s="177" t="str">
        <f>AP136</f>
        <v>Oil</v>
      </c>
      <c r="BF136" s="185">
        <f>AC136/1000</f>
        <v>79.177063702269393</v>
      </c>
      <c r="BG136" s="185">
        <f t="shared" ref="BG136:BG142" si="131">AD136/1000</f>
        <v>75.524595636799788</v>
      </c>
      <c r="BH136" s="185">
        <f t="shared" ref="BH136:BH142" si="132">AE136/1000</f>
        <v>85.263751890264132</v>
      </c>
      <c r="BI136" s="185">
        <f t="shared" ref="BI136:BI142" si="133">AF136/1000</f>
        <v>85.651654341349698</v>
      </c>
      <c r="BJ136" s="185">
        <f t="shared" ref="BJ136:BJ142" si="134">AG136/1000</f>
        <v>82.922953284204752</v>
      </c>
      <c r="BK136" s="185">
        <f t="shared" ref="BK136:BK142" si="135">AH136/1000</f>
        <v>86.294146810209043</v>
      </c>
      <c r="BL136" s="185">
        <f t="shared" ref="BL136:BL142" si="136">AI136/1000</f>
        <v>87.003898403820472</v>
      </c>
      <c r="BM136" s="185">
        <f t="shared" ref="BM136:BM142" si="137">AJ136/1000</f>
        <v>76.62759238045804</v>
      </c>
      <c r="BN136" s="185">
        <f t="shared" ref="BN136:BN142" si="138">AK136/1000</f>
        <v>78.815984258422077</v>
      </c>
      <c r="BO136" s="185">
        <f t="shared" ref="BO136:BO142" si="139">AL136/1000</f>
        <v>85.030337275737892</v>
      </c>
      <c r="BP136" s="185">
        <f t="shared" ref="BP136:BP142" si="140">AM136/1000</f>
        <v>83.778009677926136</v>
      </c>
      <c r="BQ136" s="179"/>
      <c r="BR136" s="178" t="str">
        <f>BE136</f>
        <v>Oil</v>
      </c>
      <c r="BS136" s="126" cm="1">
        <f t="array" aca="1" ref="BS136" ca="1">AC136/INDIRECT(ADDRESS($BC136,COLUMN(AC136)))</f>
        <v>0.55382427861458583</v>
      </c>
      <c r="BT136" s="126" cm="1">
        <f t="array" aca="1" ref="BT136" ca="1">AD136/INDIRECT(ADDRESS($BC136,COLUMN(AD136)))</f>
        <v>0.5588241774386129</v>
      </c>
      <c r="BU136" s="126" cm="1">
        <f t="array" aca="1" ref="BU136" ca="1">AE136/INDIRECT(ADDRESS($BC136,COLUMN(AE136)))</f>
        <v>0.57980560285668148</v>
      </c>
      <c r="BV136" s="126" cm="1">
        <f t="array" aca="1" ref="BV136" ca="1">AF136/INDIRECT(ADDRESS($BC136,COLUMN(AF136)))</f>
        <v>0.71057447579333677</v>
      </c>
      <c r="BW136" s="126" cm="1">
        <f t="array" aca="1" ref="BW136" ca="1">AG136/INDIRECT(ADDRESS($BC136,COLUMN(AG136)))</f>
        <v>0.72076626035128166</v>
      </c>
      <c r="BX136" s="126" cm="1">
        <f t="array" aca="1" ref="BX136" ca="1">AH136/INDIRECT(ADDRESS($BC136,COLUMN(AH136)))</f>
        <v>0.72951001656163883</v>
      </c>
      <c r="BY136" s="126" cm="1">
        <f t="array" aca="1" ref="BY136" ca="1">AI136/INDIRECT(ADDRESS($BC136,COLUMN(AI136)))</f>
        <v>0.71961320970669618</v>
      </c>
      <c r="BZ136" s="126" cm="1">
        <f t="array" aca="1" ref="BZ136" ca="1">AJ136/INDIRECT(ADDRESS($BC136,COLUMN(AJ136)))</f>
        <v>0.66496686360650259</v>
      </c>
      <c r="CA136" s="126" cm="1">
        <f t="array" aca="1" ref="CA136" ca="1">AK136/INDIRECT(ADDRESS($BC136,COLUMN(AK136)))</f>
        <v>0.60814802786716493</v>
      </c>
      <c r="CB136" s="126" cm="1">
        <f t="array" aca="1" ref="CB136" ca="1">AL136/INDIRECT(ADDRESS($BC136,COLUMN(AL136)))</f>
        <v>0.62319139013070257</v>
      </c>
      <c r="CC136" s="126" cm="1">
        <f t="array" aca="1" ref="CC136" ca="1">AM136/INDIRECT(ADDRESS($BC136,COLUMN(AM136)))</f>
        <v>0.63628953283342315</v>
      </c>
      <c r="CE136" s="178" t="str">
        <f>BR136</f>
        <v>Oil</v>
      </c>
      <c r="CF136" s="194" t="str">
        <f ca="1">TEXT(BF136,"#,##0.00;-#,##0.00;0") &amp; CHAR(10) &amp; IF(BS136&lt;&gt;1,TEXT(BS136,"(#,##0.0%);(-#,##0.0%);(0%)"),"(100%)")</f>
        <v>79.18
(55.4%)</v>
      </c>
      <c r="CG136" s="194" t="str">
        <f t="shared" ref="CG136:CG142" ca="1" si="141">TEXT(BG136,"#,##0.00;-#,##0.00;0") &amp; CHAR(10) &amp; IF(BT136&lt;&gt;1,TEXT(BT136,"(#,##0.0%);(-#,##0.0%);(0%)"),"(100%)")</f>
        <v>75.52
(55.9%)</v>
      </c>
      <c r="CH136" s="194" t="str">
        <f t="shared" ref="CH136:CH142" ca="1" si="142">TEXT(BH136,"#,##0.00;-#,##0.00;0") &amp; CHAR(10) &amp; IF(BU136&lt;&gt;1,TEXT(BU136,"(#,##0.0%);(-#,##0.0%);(0%)"),"(100%)")</f>
        <v>85.26
(58.0%)</v>
      </c>
      <c r="CI136" s="194" t="str">
        <f t="shared" ref="CI136:CI142" ca="1" si="143">TEXT(BI136,"#,##0.00;-#,##0.00;0") &amp; CHAR(10) &amp; IF(BV136&lt;&gt;1,TEXT(BV136,"(#,##0.0%);(-#,##0.0%);(0%)"),"(100%)")</f>
        <v>85.65
(71.1%)</v>
      </c>
      <c r="CJ136" s="194" t="str">
        <f t="shared" ref="CJ136:CJ142" ca="1" si="144">TEXT(BJ136,"#,##0.00;-#,##0.00;0") &amp; CHAR(10) &amp; IF(BW136&lt;&gt;1,TEXT(BW136,"(#,##0.0%);(-#,##0.0%);(0%)"),"(100%)")</f>
        <v>82.92
(72.1%)</v>
      </c>
      <c r="CK136" s="194" t="str">
        <f t="shared" ref="CK136:CK142" ca="1" si="145">TEXT(BK136,"#,##0.00;-#,##0.00;0") &amp; CHAR(10) &amp; IF(BX136&lt;&gt;1,TEXT(BX136,"(#,##0.0%);(-#,##0.0%);(0%)"),"(100%)")</f>
        <v>86.29
(73.0%)</v>
      </c>
      <c r="CL136" s="194" t="str">
        <f t="shared" ref="CL136:CL142" ca="1" si="146">TEXT(BL136,"#,##0.00;-#,##0.00;0") &amp; CHAR(10) &amp; IF(BY136&lt;&gt;1,TEXT(BY136,"(#,##0.0%);(-#,##0.0%);(0%)"),"(100%)")</f>
        <v>87.00
(72.0%)</v>
      </c>
      <c r="CM136" s="194" t="str">
        <f t="shared" ref="CM136:CM142" ca="1" si="147">TEXT(BM136,"#,##0.00;-#,##0.00;0") &amp; CHAR(10) &amp; IF(BZ136&lt;&gt;1,TEXT(BZ136,"(#,##0.0%);(-#,##0.0%);(0%)"),"(100%)")</f>
        <v>76.63
(66.5%)</v>
      </c>
      <c r="CN136" s="194" t="str">
        <f t="shared" ref="CN136:CN142" ca="1" si="148">TEXT(BN136,"#,##0.00;-#,##0.00;0") &amp; CHAR(10) &amp; IF(CA136&lt;&gt;1,TEXT(CA136,"(#,##0.0%);(-#,##0.0%);(0%)"),"(100%)")</f>
        <v>78.82
(60.8%)</v>
      </c>
      <c r="CO136" s="194" t="str">
        <f t="shared" ref="CO136:CO142" ca="1" si="149">TEXT(BO136,"#,##0.00;-#,##0.00;0") &amp; CHAR(10) &amp; IF(CB136&lt;&gt;1,TEXT(CB136,"(#,##0.0%);(-#,##0.0%);(0%)"),"(100%)")</f>
        <v>85.03
(62.3%)</v>
      </c>
      <c r="CP136" s="194" t="str">
        <f t="shared" ref="CP136:CP142" ca="1" si="150">TEXT(BP136,"#,##0.00;-#,##0.00;0") &amp; CHAR(10) &amp; IF(CC136&lt;&gt;1,TEXT(CC136,"(#,##0.0%);(-#,##0.0%);(0%)"),"(100%)")</f>
        <v>83.78
(63.6%)</v>
      </c>
    </row>
    <row r="137" spans="3:94">
      <c r="C137" s="34" t="s">
        <v>39</v>
      </c>
      <c r="D137" s="33" t="s">
        <v>12</v>
      </c>
      <c r="E137" s="33"/>
      <c r="F137" s="67">
        <f t="shared" si="125"/>
        <v>0</v>
      </c>
      <c r="G137" s="67">
        <f t="shared" ref="G137:AM137" si="151">G104+G126</f>
        <v>0</v>
      </c>
      <c r="H137" s="67">
        <f t="shared" si="151"/>
        <v>0</v>
      </c>
      <c r="I137" s="67">
        <f t="shared" si="151"/>
        <v>50.226735464400001</v>
      </c>
      <c r="J137" s="67">
        <f t="shared" si="151"/>
        <v>30.13604127864</v>
      </c>
      <c r="K137" s="67">
        <f t="shared" si="151"/>
        <v>993.27916090320707</v>
      </c>
      <c r="L137" s="67">
        <f t="shared" si="151"/>
        <v>5631.9952422346796</v>
      </c>
      <c r="M137" s="67">
        <f t="shared" si="151"/>
        <v>10085.758948067616</v>
      </c>
      <c r="N137" s="67">
        <f t="shared" si="151"/>
        <v>16266.173526899158</v>
      </c>
      <c r="O137" s="67">
        <f t="shared" si="151"/>
        <v>22069.682674687301</v>
      </c>
      <c r="P137" s="67">
        <f t="shared" si="151"/>
        <v>28873.38799395043</v>
      </c>
      <c r="Q137" s="67">
        <f t="shared" si="151"/>
        <v>34088.398874300394</v>
      </c>
      <c r="R137" s="67">
        <f t="shared" si="151"/>
        <v>34973.98865777161</v>
      </c>
      <c r="S137" s="67">
        <f t="shared" si="151"/>
        <v>36515.747277049784</v>
      </c>
      <c r="T137" s="67">
        <f t="shared" si="151"/>
        <v>34487.054360605442</v>
      </c>
      <c r="U137" s="67">
        <f t="shared" si="151"/>
        <v>35072.903512195568</v>
      </c>
      <c r="V137" s="67">
        <f t="shared" si="151"/>
        <v>41965.436302590235</v>
      </c>
      <c r="W137" s="67">
        <f t="shared" si="151"/>
        <v>45630.71198055469</v>
      </c>
      <c r="X137" s="67">
        <f t="shared" si="151"/>
        <v>48548.521770977175</v>
      </c>
      <c r="Y137" s="67">
        <f t="shared" si="151"/>
        <v>46955.170409255275</v>
      </c>
      <c r="Z137" s="67">
        <f t="shared" si="151"/>
        <v>52184.198259022378</v>
      </c>
      <c r="AA137" s="67">
        <f t="shared" si="151"/>
        <v>46083.908475900651</v>
      </c>
      <c r="AB137" s="67">
        <f t="shared" si="151"/>
        <v>44734.221372435059</v>
      </c>
      <c r="AC137" s="67">
        <f t="shared" si="151"/>
        <v>43232.99358330344</v>
      </c>
      <c r="AD137" s="67">
        <f t="shared" si="151"/>
        <v>41754.192066540854</v>
      </c>
      <c r="AE137" s="67">
        <f t="shared" si="151"/>
        <v>42202.38618490901</v>
      </c>
      <c r="AF137" s="67">
        <f t="shared" si="151"/>
        <v>19822.046503819438</v>
      </c>
      <c r="AG137" s="67">
        <f t="shared" si="151"/>
        <v>16381.972166694755</v>
      </c>
      <c r="AH137" s="67">
        <f t="shared" si="151"/>
        <v>20100.571678585911</v>
      </c>
      <c r="AI137" s="67">
        <f t="shared" si="151"/>
        <v>28195.164258157751</v>
      </c>
      <c r="AJ137" s="67">
        <f t="shared" si="151"/>
        <v>33840.246370085471</v>
      </c>
      <c r="AK137" s="67">
        <f t="shared" si="151"/>
        <v>36350.370203197628</v>
      </c>
      <c r="AL137" s="67">
        <f t="shared" si="151"/>
        <v>38454.500917612662</v>
      </c>
      <c r="AM137" s="67">
        <f t="shared" si="151"/>
        <v>37390.931218869431</v>
      </c>
      <c r="AP137" s="49" t="str">
        <f t="shared" si="127"/>
        <v>Natural gas</v>
      </c>
      <c r="AQ137" s="70" cm="1">
        <f t="array" aca="1" ref="AQ137" ca="1">INDIRECT(ADDRESS(ROW(AP137),AQ$9))/1000</f>
        <v>37.390931218869433</v>
      </c>
      <c r="AR137" s="71" cm="1">
        <f t="array" aca="1" ref="AR137" ca="1">INDIRECT(ADDRESS(ROW(AQ137),AR$9))/1000</f>
        <v>38.454500917612663</v>
      </c>
      <c r="AS137" s="71" cm="1">
        <f t="array" aca="1" ref="AS137" ca="1">INDIRECT(ADDRESS(ROW(AR137),AS$9))/1000</f>
        <v>20.100571678585911</v>
      </c>
      <c r="AT137" s="73" cm="1">
        <f t="array" aca="1" ref="AT137" ca="1">INDIRECT(ADDRESS(ROW(AS137),AT$9))/1000</f>
        <v>43.23299358330344</v>
      </c>
      <c r="AU137" s="77" cm="1">
        <f t="array" aca="1" ref="AU137" ca="1">AQ137/INDIRECT(ADDRESS($BC137,COLUMN(AQ137)))</f>
        <v>0.28398213623031043</v>
      </c>
      <c r="AV137" s="78" cm="1">
        <f t="array" aca="1" ref="AV137" ca="1">AR137/INDIRECT(ADDRESS($BC137,COLUMN(AR137)))</f>
        <v>0.28183486801795055</v>
      </c>
      <c r="AW137" s="78" cm="1">
        <f t="array" aca="1" ref="AW137" ca="1">AS137/INDIRECT(ADDRESS($BC137,COLUMN(AS137)))</f>
        <v>0.16992541116831392</v>
      </c>
      <c r="AX137" s="80" cm="1">
        <f t="array" aca="1" ref="AX137" ca="1">AT137/INDIRECT(ADDRESS($BC137,COLUMN(AT137)))</f>
        <v>0.30240426158839445</v>
      </c>
      <c r="AY137" s="53">
        <f t="shared" ref="AY137:AY143" ca="1" si="152">IFERROR(($AQ137-AR137)/AR137,"-")</f>
        <v>-2.7657872898204771E-2</v>
      </c>
      <c r="AZ137" s="53">
        <f t="shared" ca="1" si="128"/>
        <v>0.86019242719866318</v>
      </c>
      <c r="BA137" s="53">
        <f t="shared" ca="1" si="129"/>
        <v>-0.13512972108159099</v>
      </c>
      <c r="BC137" s="61">
        <f t="shared" si="130"/>
        <v>143</v>
      </c>
      <c r="BE137" s="177" t="str">
        <f t="shared" ref="BE137:BE142" si="153">AP137</f>
        <v>Natural gas</v>
      </c>
      <c r="BF137" s="185">
        <f t="shared" ref="BF137:BF142" si="154">AC137/1000</f>
        <v>43.23299358330344</v>
      </c>
      <c r="BG137" s="185">
        <f t="shared" si="131"/>
        <v>41.754192066540853</v>
      </c>
      <c r="BH137" s="185">
        <f t="shared" si="132"/>
        <v>42.20238618490901</v>
      </c>
      <c r="BI137" s="185">
        <f t="shared" si="133"/>
        <v>19.822046503819436</v>
      </c>
      <c r="BJ137" s="185">
        <f t="shared" si="134"/>
        <v>16.381972166694755</v>
      </c>
      <c r="BK137" s="185">
        <f t="shared" si="135"/>
        <v>20.100571678585911</v>
      </c>
      <c r="BL137" s="185">
        <f t="shared" si="136"/>
        <v>28.19516425815775</v>
      </c>
      <c r="BM137" s="185">
        <f t="shared" si="137"/>
        <v>33.840246370085474</v>
      </c>
      <c r="BN137" s="185">
        <f t="shared" si="138"/>
        <v>36.350370203197627</v>
      </c>
      <c r="BO137" s="185">
        <f t="shared" si="139"/>
        <v>38.454500917612663</v>
      </c>
      <c r="BP137" s="185">
        <f t="shared" si="140"/>
        <v>37.390931218869433</v>
      </c>
      <c r="BQ137" s="179"/>
      <c r="BR137" s="178" t="str">
        <f t="shared" ref="BR137:BR142" si="155">BE137</f>
        <v>Natural gas</v>
      </c>
      <c r="BS137" s="126" cm="1">
        <f t="array" aca="1" ref="BS137" ca="1">AC137/INDIRECT(ADDRESS($BC137,COLUMN(AC137)))</f>
        <v>0.30240426158839445</v>
      </c>
      <c r="BT137" s="126" cm="1">
        <f t="array" aca="1" ref="BT137" ca="1">AD137/INDIRECT(ADDRESS($BC137,COLUMN(AD137)))</f>
        <v>0.3089490495044675</v>
      </c>
      <c r="BU137" s="126" cm="1">
        <f t="array" aca="1" ref="BU137" ca="1">AE137/INDIRECT(ADDRESS($BC137,COLUMN(AE137)))</f>
        <v>0.28698221015917641</v>
      </c>
      <c r="BV137" s="126" cm="1">
        <f t="array" aca="1" ref="BV137" ca="1">AF137/INDIRECT(ADDRESS($BC137,COLUMN(AF137)))</f>
        <v>0.16444563052418318</v>
      </c>
      <c r="BW137" s="126" cm="1">
        <f t="array" aca="1" ref="BW137" ca="1">AG137/INDIRECT(ADDRESS($BC137,COLUMN(AG137)))</f>
        <v>0.14239209227508881</v>
      </c>
      <c r="BX137" s="126" cm="1">
        <f t="array" aca="1" ref="BX137" ca="1">AH137/INDIRECT(ADDRESS($BC137,COLUMN(AH137)))</f>
        <v>0.16992541116831392</v>
      </c>
      <c r="BY137" s="126" cm="1">
        <f t="array" aca="1" ref="BY137" ca="1">AI137/INDIRECT(ADDRESS($BC137,COLUMN(AI137)))</f>
        <v>0.23320348883504133</v>
      </c>
      <c r="BZ137" s="126" cm="1">
        <f t="array" aca="1" ref="BZ137" ca="1">AJ137/INDIRECT(ADDRESS($BC137,COLUMN(AJ137)))</f>
        <v>0.29366239749072176</v>
      </c>
      <c r="CA137" s="126" cm="1">
        <f t="array" aca="1" ref="CA137" ca="1">AK137/INDIRECT(ADDRESS($BC137,COLUMN(AK137)))</f>
        <v>0.28048125211294</v>
      </c>
      <c r="CB137" s="126" cm="1">
        <f t="array" aca="1" ref="CB137" ca="1">AL137/INDIRECT(ADDRESS($BC137,COLUMN(AL137)))</f>
        <v>0.28183486801795055</v>
      </c>
      <c r="CC137" s="126" cm="1">
        <f t="array" aca="1" ref="CC137" ca="1">AM137/INDIRECT(ADDRESS($BC137,COLUMN(AM137)))</f>
        <v>0.28398213623031043</v>
      </c>
      <c r="CE137" s="178" t="str">
        <f t="shared" ref="CE137:CE142" si="156">BR137</f>
        <v>Natural gas</v>
      </c>
      <c r="CF137" s="194" t="str">
        <f t="shared" ref="CF137:CF142" ca="1" si="157">TEXT(BF137,"#,##0.00;-#,##0.00;0") &amp; CHAR(10) &amp; IF(BS137&lt;&gt;1,TEXT(BS137,"(#,##0.0%);(-#,##0.0%);(0%)"),"(100%)")</f>
        <v>43.23
(30.2%)</v>
      </c>
      <c r="CG137" s="194" t="str">
        <f t="shared" ca="1" si="141"/>
        <v>41.75
(30.9%)</v>
      </c>
      <c r="CH137" s="194" t="str">
        <f t="shared" ca="1" si="142"/>
        <v>42.20
(28.7%)</v>
      </c>
      <c r="CI137" s="194" t="str">
        <f t="shared" ca="1" si="143"/>
        <v>19.82
(16.4%)</v>
      </c>
      <c r="CJ137" s="194" t="str">
        <f t="shared" ca="1" si="144"/>
        <v>16.38
(14.2%)</v>
      </c>
      <c r="CK137" s="194" t="str">
        <f t="shared" ca="1" si="145"/>
        <v>20.10
(17.0%)</v>
      </c>
      <c r="CL137" s="194" t="str">
        <f t="shared" ca="1" si="146"/>
        <v>28.20
(23.3%)</v>
      </c>
      <c r="CM137" s="194" t="str">
        <f t="shared" ca="1" si="147"/>
        <v>33.84
(29.4%)</v>
      </c>
      <c r="CN137" s="194" t="str">
        <f t="shared" ca="1" si="148"/>
        <v>36.35
(28.0%)</v>
      </c>
      <c r="CO137" s="194" t="str">
        <f t="shared" ca="1" si="149"/>
        <v>38.45
(28.2%)</v>
      </c>
      <c r="CP137" s="194" t="str">
        <f t="shared" ca="1" si="150"/>
        <v>37.39
(28.4%)</v>
      </c>
    </row>
    <row r="138" spans="3:94">
      <c r="C138" s="34" t="s">
        <v>48</v>
      </c>
      <c r="D138" s="33" t="s">
        <v>12</v>
      </c>
      <c r="E138" s="33"/>
      <c r="F138" s="67">
        <f t="shared" si="125"/>
        <v>0</v>
      </c>
      <c r="G138" s="67">
        <f t="shared" ref="G138:AM138" si="158">G105+G127</f>
        <v>0</v>
      </c>
      <c r="H138" s="67">
        <f t="shared" si="158"/>
        <v>0</v>
      </c>
      <c r="I138" s="67">
        <f t="shared" si="158"/>
        <v>0</v>
      </c>
      <c r="J138" s="67">
        <f t="shared" si="158"/>
        <v>0</v>
      </c>
      <c r="K138" s="67">
        <f t="shared" si="158"/>
        <v>0</v>
      </c>
      <c r="L138" s="67">
        <f t="shared" si="158"/>
        <v>0</v>
      </c>
      <c r="M138" s="67">
        <f t="shared" si="158"/>
        <v>0</v>
      </c>
      <c r="N138" s="67">
        <f t="shared" si="158"/>
        <v>0</v>
      </c>
      <c r="O138" s="67">
        <f t="shared" si="158"/>
        <v>0</v>
      </c>
      <c r="P138" s="67">
        <f t="shared" si="158"/>
        <v>0</v>
      </c>
      <c r="Q138" s="67">
        <f t="shared" si="158"/>
        <v>0</v>
      </c>
      <c r="R138" s="67">
        <f t="shared" si="158"/>
        <v>0</v>
      </c>
      <c r="S138" s="67">
        <f t="shared" si="158"/>
        <v>0</v>
      </c>
      <c r="T138" s="67">
        <f t="shared" si="158"/>
        <v>0</v>
      </c>
      <c r="U138" s="67">
        <f t="shared" si="158"/>
        <v>1.4877140659200001</v>
      </c>
      <c r="V138" s="67">
        <f t="shared" si="158"/>
        <v>21.864597691391999</v>
      </c>
      <c r="W138" s="67">
        <f t="shared" si="158"/>
        <v>294.22166483185919</v>
      </c>
      <c r="X138" s="67">
        <f t="shared" si="158"/>
        <v>485.87165851317036</v>
      </c>
      <c r="Y138" s="67">
        <f t="shared" si="158"/>
        <v>683.74303701895724</v>
      </c>
      <c r="Z138" s="67">
        <f t="shared" si="158"/>
        <v>947.97832005141709</v>
      </c>
      <c r="AA138" s="67">
        <f t="shared" si="158"/>
        <v>967.94458722567788</v>
      </c>
      <c r="AB138" s="67">
        <f t="shared" si="158"/>
        <v>925.96877578480189</v>
      </c>
      <c r="AC138" s="67">
        <f t="shared" si="158"/>
        <v>1329.86460776833</v>
      </c>
      <c r="AD138" s="67">
        <f t="shared" si="158"/>
        <v>1542.6363959055368</v>
      </c>
      <c r="AE138" s="67">
        <f t="shared" si="158"/>
        <v>1443.7801842939507</v>
      </c>
      <c r="AF138" s="67">
        <f t="shared" si="158"/>
        <v>1620.8003714496447</v>
      </c>
      <c r="AG138" s="67">
        <f t="shared" si="158"/>
        <v>1847.4780889205554</v>
      </c>
      <c r="AH138" s="67">
        <f t="shared" si="158"/>
        <v>1674.3458654616504</v>
      </c>
      <c r="AI138" s="67">
        <f t="shared" si="158"/>
        <v>2072.0274434450403</v>
      </c>
      <c r="AJ138" s="67">
        <f t="shared" si="158"/>
        <v>2079.0685946612821</v>
      </c>
      <c r="AK138" s="67">
        <f t="shared" si="158"/>
        <v>1603.2144346500149</v>
      </c>
      <c r="AL138" s="67">
        <f t="shared" si="158"/>
        <v>2007.8603055786925</v>
      </c>
      <c r="AM138" s="67">
        <f t="shared" si="158"/>
        <v>2847.4899137130974</v>
      </c>
      <c r="AP138" s="49" t="str">
        <f t="shared" si="127"/>
        <v>Renewables</v>
      </c>
      <c r="AQ138" s="70" cm="1">
        <f t="array" aca="1" ref="AQ138" ca="1">INDIRECT(ADDRESS(ROW(AP138),AQ$9))/1000</f>
        <v>2.8474899137130976</v>
      </c>
      <c r="AR138" s="71" cm="1">
        <f t="array" aca="1" ref="AR138" ca="1">INDIRECT(ADDRESS(ROW(AQ138),AR$9))/1000</f>
        <v>2.0078603055786926</v>
      </c>
      <c r="AS138" s="71" cm="1">
        <f t="array" aca="1" ref="AS138" ca="1">INDIRECT(ADDRESS(ROW(AR138),AS$9))/1000</f>
        <v>1.6743458654616503</v>
      </c>
      <c r="AT138" s="73" cm="1">
        <f t="array" aca="1" ref="AT138" ca="1">INDIRECT(ADDRESS(ROW(AS138),AT$9))/1000</f>
        <v>1.32986460776833</v>
      </c>
      <c r="AU138" s="77" cm="1">
        <f t="array" aca="1" ref="AU138" ca="1">AQ138/INDIRECT(ADDRESS($BC138,COLUMN(AQ138)))</f>
        <v>2.1626534622984393E-2</v>
      </c>
      <c r="AV138" s="78" cm="1">
        <f t="array" aca="1" ref="AV138" ca="1">AR138/INDIRECT(ADDRESS($BC138,COLUMN(AR138)))</f>
        <v>1.4715703772456712E-2</v>
      </c>
      <c r="AW138" s="78" cm="1">
        <f t="array" aca="1" ref="AW138" ca="1">AS138/INDIRECT(ADDRESS($BC138,COLUMN(AS138)))</f>
        <v>1.4154518298086191E-2</v>
      </c>
      <c r="AX138" s="80" cm="1">
        <f t="array" aca="1" ref="AX138" ca="1">AT138/INDIRECT(ADDRESS($BC138,COLUMN(AT138)))</f>
        <v>9.3020790695380936E-3</v>
      </c>
      <c r="AY138" s="53">
        <f t="shared" ca="1" si="152"/>
        <v>0.418171326860517</v>
      </c>
      <c r="AZ138" s="53">
        <f t="shared" ca="1" si="128"/>
        <v>0.7006581330960483</v>
      </c>
      <c r="BA138" s="53">
        <f t="shared" ca="1" si="129"/>
        <v>1.1411878300088925</v>
      </c>
      <c r="BC138" s="61">
        <f t="shared" si="130"/>
        <v>143</v>
      </c>
      <c r="BE138" s="177" t="str">
        <f t="shared" si="153"/>
        <v>Renewables</v>
      </c>
      <c r="BF138" s="185">
        <f t="shared" si="154"/>
        <v>1.32986460776833</v>
      </c>
      <c r="BG138" s="185">
        <f t="shared" si="131"/>
        <v>1.5426363959055367</v>
      </c>
      <c r="BH138" s="185">
        <f t="shared" si="132"/>
        <v>1.4437801842939506</v>
      </c>
      <c r="BI138" s="185">
        <f t="shared" si="133"/>
        <v>1.6208003714496446</v>
      </c>
      <c r="BJ138" s="185">
        <f t="shared" si="134"/>
        <v>1.8474780889205553</v>
      </c>
      <c r="BK138" s="185">
        <f t="shared" si="135"/>
        <v>1.6743458654616503</v>
      </c>
      <c r="BL138" s="185">
        <f t="shared" si="136"/>
        <v>2.0720274434450401</v>
      </c>
      <c r="BM138" s="185">
        <f t="shared" si="137"/>
        <v>2.0790685946612819</v>
      </c>
      <c r="BN138" s="185">
        <f t="shared" si="138"/>
        <v>1.603214434650015</v>
      </c>
      <c r="BO138" s="185">
        <f t="shared" si="139"/>
        <v>2.0078603055786926</v>
      </c>
      <c r="BP138" s="185">
        <f t="shared" si="140"/>
        <v>2.8474899137130976</v>
      </c>
      <c r="BR138" s="178" t="str">
        <f t="shared" si="155"/>
        <v>Renewables</v>
      </c>
      <c r="BS138" s="126" cm="1">
        <f t="array" aca="1" ref="BS138" ca="1">AC138/INDIRECT(ADDRESS($BC138,COLUMN(AC138)))</f>
        <v>9.3020790695380936E-3</v>
      </c>
      <c r="BT138" s="126" cm="1">
        <f t="array" aca="1" ref="BT138" ca="1">AD138/INDIRECT(ADDRESS($BC138,COLUMN(AD138)))</f>
        <v>1.1414328110731824E-2</v>
      </c>
      <c r="BU138" s="126" cm="1">
        <f t="array" aca="1" ref="BU138" ca="1">AE138/INDIRECT(ADDRESS($BC138,COLUMN(AE138)))</f>
        <v>9.8179099745043085E-3</v>
      </c>
      <c r="BV138" s="126" cm="1">
        <f t="array" aca="1" ref="BV138" ca="1">AF138/INDIRECT(ADDRESS($BC138,COLUMN(AF138)))</f>
        <v>1.3446317916039079E-2</v>
      </c>
      <c r="BW138" s="126" cm="1">
        <f t="array" aca="1" ref="BW138" ca="1">AG138/INDIRECT(ADDRESS($BC138,COLUMN(AG138)))</f>
        <v>1.6058278443947388E-2</v>
      </c>
      <c r="BX138" s="126" cm="1">
        <f t="array" aca="1" ref="BX138" ca="1">AH138/INDIRECT(ADDRESS($BC138,COLUMN(AH138)))</f>
        <v>1.4154518298086191E-2</v>
      </c>
      <c r="BY138" s="126" cm="1">
        <f t="array" aca="1" ref="BY138" ca="1">AI138/INDIRECT(ADDRESS($BC138,COLUMN(AI138)))</f>
        <v>1.7137833436580478E-2</v>
      </c>
      <c r="BZ138" s="126" cm="1">
        <f t="array" aca="1" ref="BZ138" ca="1">AJ138/INDIRECT(ADDRESS($BC138,COLUMN(AJ138)))</f>
        <v>1.8041956946141333E-2</v>
      </c>
      <c r="CA138" s="126" cm="1">
        <f t="array" aca="1" ref="CA138" ca="1">AK138/INDIRECT(ADDRESS($BC138,COLUMN(AK138)))</f>
        <v>1.2370481772882171E-2</v>
      </c>
      <c r="CB138" s="126" cm="1">
        <f t="array" aca="1" ref="CB138" ca="1">AL138/INDIRECT(ADDRESS($BC138,COLUMN(AL138)))</f>
        <v>1.471570377245671E-2</v>
      </c>
      <c r="CC138" s="126" cm="1">
        <f t="array" aca="1" ref="CC138" ca="1">AM138/INDIRECT(ADDRESS($BC138,COLUMN(AM138)))</f>
        <v>2.1626534622984393E-2</v>
      </c>
      <c r="CE138" s="178" t="str">
        <f t="shared" si="156"/>
        <v>Renewables</v>
      </c>
      <c r="CF138" s="194" t="str">
        <f t="shared" ca="1" si="157"/>
        <v>1.33
(0.9%)</v>
      </c>
      <c r="CG138" s="194" t="str">
        <f t="shared" ca="1" si="141"/>
        <v>1.54
(1.1%)</v>
      </c>
      <c r="CH138" s="194" t="str">
        <f t="shared" ca="1" si="142"/>
        <v>1.44
(1.0%)</v>
      </c>
      <c r="CI138" s="194" t="str">
        <f t="shared" ca="1" si="143"/>
        <v>1.62
(1.3%)</v>
      </c>
      <c r="CJ138" s="194" t="str">
        <f t="shared" ca="1" si="144"/>
        <v>1.85
(1.6%)</v>
      </c>
      <c r="CK138" s="194" t="str">
        <f t="shared" ca="1" si="145"/>
        <v>1.67
(1.4%)</v>
      </c>
      <c r="CL138" s="194" t="str">
        <f t="shared" ca="1" si="146"/>
        <v>2.07
(1.7%)</v>
      </c>
      <c r="CM138" s="194" t="str">
        <f t="shared" ca="1" si="147"/>
        <v>2.08
(1.8%)</v>
      </c>
      <c r="CN138" s="194" t="str">
        <f t="shared" ca="1" si="148"/>
        <v>1.60
(1.2%)</v>
      </c>
      <c r="CO138" s="194" t="str">
        <f t="shared" ca="1" si="149"/>
        <v>2.01
(1.5%)</v>
      </c>
      <c r="CP138" s="194" t="str">
        <f t="shared" ca="1" si="150"/>
        <v>2.85
(2.2%)</v>
      </c>
    </row>
    <row r="139" spans="3:94">
      <c r="C139" s="34" t="s">
        <v>45</v>
      </c>
      <c r="D139" s="33" t="s">
        <v>12</v>
      </c>
      <c r="E139" s="33"/>
      <c r="F139" s="67">
        <f t="shared" si="125"/>
        <v>23163.089861580807</v>
      </c>
      <c r="G139" s="67">
        <f t="shared" ref="G139:AM139" si="159">G106+G128</f>
        <v>23302.464763891079</v>
      </c>
      <c r="H139" s="67">
        <f t="shared" si="159"/>
        <v>22660.527746005493</v>
      </c>
      <c r="I139" s="67">
        <f t="shared" si="159"/>
        <v>21616.533738113507</v>
      </c>
      <c r="J139" s="67">
        <f t="shared" si="159"/>
        <v>17948.143693951177</v>
      </c>
      <c r="K139" s="67">
        <f t="shared" si="159"/>
        <v>21928.659238941404</v>
      </c>
      <c r="L139" s="67">
        <f t="shared" si="159"/>
        <v>20806.906420654654</v>
      </c>
      <c r="M139" s="67">
        <f t="shared" si="159"/>
        <v>22684.513533827285</v>
      </c>
      <c r="N139" s="67">
        <f t="shared" si="159"/>
        <v>21533.562170972811</v>
      </c>
      <c r="O139" s="67">
        <f t="shared" si="159"/>
        <v>17790.995769339133</v>
      </c>
      <c r="P139" s="67">
        <f t="shared" si="159"/>
        <v>19660.609458181316</v>
      </c>
      <c r="Q139" s="67">
        <f t="shared" si="159"/>
        <v>21926.650305174888</v>
      </c>
      <c r="R139" s="67">
        <f t="shared" si="159"/>
        <v>20914.521810370799</v>
      </c>
      <c r="S139" s="67">
        <f t="shared" si="159"/>
        <v>19435.782428033821</v>
      </c>
      <c r="T139" s="67">
        <f t="shared" si="159"/>
        <v>21495.980868936778</v>
      </c>
      <c r="U139" s="67">
        <f t="shared" si="159"/>
        <v>22062.33427941658</v>
      </c>
      <c r="V139" s="67">
        <f t="shared" si="159"/>
        <v>19006.904618197197</v>
      </c>
      <c r="W139" s="67">
        <f t="shared" si="159"/>
        <v>16747.235283867973</v>
      </c>
      <c r="X139" s="67">
        <f t="shared" si="159"/>
        <v>18558.32669165179</v>
      </c>
      <c r="Y139" s="67">
        <f t="shared" si="159"/>
        <v>15008.354779640345</v>
      </c>
      <c r="Z139" s="67">
        <f t="shared" si="159"/>
        <v>11141.794663669129</v>
      </c>
      <c r="AA139" s="67">
        <f t="shared" si="159"/>
        <v>16292.984863022966</v>
      </c>
      <c r="AB139" s="67">
        <f t="shared" si="159"/>
        <v>15466.562516656595</v>
      </c>
      <c r="AC139" s="67">
        <f t="shared" si="159"/>
        <v>17081.022337559185</v>
      </c>
      <c r="AD139" s="67">
        <f t="shared" si="159"/>
        <v>14201.45676398113</v>
      </c>
      <c r="AE139" s="67">
        <f t="shared" si="159"/>
        <v>17553.570317869133</v>
      </c>
      <c r="AF139" s="67">
        <f t="shared" si="159"/>
        <v>14210.265650747528</v>
      </c>
      <c r="AG139" s="67">
        <f t="shared" si="159"/>
        <v>14638.90405767483</v>
      </c>
      <c r="AH139" s="67">
        <f t="shared" si="159"/>
        <v>10331.022989705012</v>
      </c>
      <c r="AI139" s="67">
        <f t="shared" si="159"/>
        <v>3055.9799802619445</v>
      </c>
      <c r="AJ139" s="67">
        <f t="shared" si="159"/>
        <v>2906.0630254498856</v>
      </c>
      <c r="AK139" s="67">
        <f t="shared" si="159"/>
        <v>11272.830550445273</v>
      </c>
      <c r="AL139" s="67">
        <f t="shared" si="159"/>
        <v>10713.57235862643</v>
      </c>
      <c r="AM139" s="67">
        <f t="shared" si="159"/>
        <v>4378.4947039450662</v>
      </c>
      <c r="AP139" s="49" t="str">
        <f t="shared" si="127"/>
        <v>Coal</v>
      </c>
      <c r="AQ139" s="70" cm="1">
        <f t="array" aca="1" ref="AQ139" ca="1">INDIRECT(ADDRESS(ROW(AP139),AQ$9))/1000</f>
        <v>4.3784947039450666</v>
      </c>
      <c r="AR139" s="71" cm="1">
        <f t="array" aca="1" ref="AR139" ca="1">INDIRECT(ADDRESS(ROW(AQ139),AR$9))/1000</f>
        <v>10.713572358626431</v>
      </c>
      <c r="AS139" s="71" cm="1">
        <f t="array" aca="1" ref="AS139" ca="1">INDIRECT(ADDRESS(ROW(AR139),AS$9))/1000</f>
        <v>10.331022989705012</v>
      </c>
      <c r="AT139" s="73" cm="1">
        <f t="array" aca="1" ref="AT139" ca="1">INDIRECT(ADDRESS(ROW(AS139),AT$9))/1000</f>
        <v>17.081022337559183</v>
      </c>
      <c r="AU139" s="77" cm="1">
        <f t="array" aca="1" ref="AU139" ca="1">AQ139/INDIRECT(ADDRESS($BC139,COLUMN(AQ139)))</f>
        <v>3.3254434670830779E-2</v>
      </c>
      <c r="AV139" s="78" cm="1">
        <f t="array" aca="1" ref="AV139" ca="1">AR139/INDIRECT(ADDRESS($BC139,COLUMN(AR139)))</f>
        <v>7.8520281882303464E-2</v>
      </c>
      <c r="AW139" s="78" cm="1">
        <f t="array" aca="1" ref="AW139" ca="1">AS139/INDIRECT(ADDRESS($BC139,COLUMN(AS139)))</f>
        <v>8.7335990109432979E-2</v>
      </c>
      <c r="AX139" s="80" cm="1">
        <f t="array" aca="1" ref="AX139" ca="1">AT139/INDIRECT(ADDRESS($BC139,COLUMN(AT139)))</f>
        <v>0.11947759151148213</v>
      </c>
      <c r="AY139" s="53">
        <f t="shared" ca="1" si="152"/>
        <v>-0.59131328399349836</v>
      </c>
      <c r="AZ139" s="53">
        <f t="shared" ca="1" si="128"/>
        <v>-0.57617994768685643</v>
      </c>
      <c r="BA139" s="53">
        <f t="shared" ca="1" si="129"/>
        <v>-0.74366319430908623</v>
      </c>
      <c r="BB139" s="38"/>
      <c r="BC139" s="61">
        <f t="shared" si="130"/>
        <v>143</v>
      </c>
      <c r="BE139" s="177" t="str">
        <f t="shared" si="153"/>
        <v>Coal</v>
      </c>
      <c r="BF139" s="185">
        <f t="shared" si="154"/>
        <v>17.081022337559183</v>
      </c>
      <c r="BG139" s="185">
        <f t="shared" si="131"/>
        <v>14.201456763981131</v>
      </c>
      <c r="BH139" s="185">
        <f t="shared" si="132"/>
        <v>17.553570317869134</v>
      </c>
      <c r="BI139" s="185">
        <f t="shared" si="133"/>
        <v>14.210265650747528</v>
      </c>
      <c r="BJ139" s="185">
        <f t="shared" si="134"/>
        <v>14.63890405767483</v>
      </c>
      <c r="BK139" s="185">
        <f t="shared" si="135"/>
        <v>10.331022989705012</v>
      </c>
      <c r="BL139" s="185">
        <f t="shared" si="136"/>
        <v>3.0559799802619447</v>
      </c>
      <c r="BM139" s="185">
        <f t="shared" si="137"/>
        <v>2.9060630254498854</v>
      </c>
      <c r="BN139" s="185">
        <f t="shared" si="138"/>
        <v>11.272830550445272</v>
      </c>
      <c r="BO139" s="185">
        <f t="shared" si="139"/>
        <v>10.713572358626431</v>
      </c>
      <c r="BP139" s="185">
        <f t="shared" si="140"/>
        <v>4.3784947039450666</v>
      </c>
      <c r="BR139" s="178" t="str">
        <f t="shared" si="155"/>
        <v>Coal</v>
      </c>
      <c r="BS139" s="126" cm="1">
        <f t="array" aca="1" ref="BS139" ca="1">AC139/INDIRECT(ADDRESS($BC139,COLUMN(AC139)))</f>
        <v>0.11947759151148214</v>
      </c>
      <c r="BT139" s="126" cm="1">
        <f t="array" aca="1" ref="BT139" ca="1">AD139/INDIRECT(ADDRESS($BC139,COLUMN(AD139)))</f>
        <v>0.1050799057928999</v>
      </c>
      <c r="BU139" s="126" cm="1">
        <f t="array" aca="1" ref="BU139" ca="1">AE139/INDIRECT(ADDRESS($BC139,COLUMN(AE139)))</f>
        <v>0.11936676717602199</v>
      </c>
      <c r="BV139" s="126" cm="1">
        <f t="array" aca="1" ref="BV139" ca="1">AF139/INDIRECT(ADDRESS($BC139,COLUMN(AF139)))</f>
        <v>0.11788974939611037</v>
      </c>
      <c r="BW139" s="126" cm="1">
        <f t="array" aca="1" ref="BW139" ca="1">AG139/INDIRECT(ADDRESS($BC139,COLUMN(AG139)))</f>
        <v>0.12724134531399159</v>
      </c>
      <c r="BX139" s="126" cm="1">
        <f t="array" aca="1" ref="BX139" ca="1">AH139/INDIRECT(ADDRESS($BC139,COLUMN(AH139)))</f>
        <v>8.7335990109432979E-2</v>
      </c>
      <c r="BY139" s="126" cm="1">
        <f t="array" aca="1" ref="BY139" ca="1">AI139/INDIRECT(ADDRESS($BC139,COLUMN(AI139)))</f>
        <v>2.5276149721345557E-2</v>
      </c>
      <c r="BZ139" s="126" cm="1">
        <f t="array" aca="1" ref="BZ139" ca="1">AJ139/INDIRECT(ADDRESS($BC139,COLUMN(AJ139)))</f>
        <v>2.5218534935583514E-2</v>
      </c>
      <c r="CA139" s="126" cm="1">
        <f t="array" aca="1" ref="CA139" ca="1">AK139/INDIRECT(ADDRESS($BC139,COLUMN(AK139)))</f>
        <v>8.6981717379256779E-2</v>
      </c>
      <c r="CB139" s="126" cm="1">
        <f t="array" aca="1" ref="CB139" ca="1">AL139/INDIRECT(ADDRESS($BC139,COLUMN(AL139)))</f>
        <v>7.8520281882303464E-2</v>
      </c>
      <c r="CC139" s="126" cm="1">
        <f t="array" aca="1" ref="CC139" ca="1">AM139/INDIRECT(ADDRESS($BC139,COLUMN(AM139)))</f>
        <v>3.3254434670830779E-2</v>
      </c>
      <c r="CE139" s="178" t="str">
        <f t="shared" si="156"/>
        <v>Coal</v>
      </c>
      <c r="CF139" s="194" t="str">
        <f t="shared" ca="1" si="157"/>
        <v>17.08
(11.9%)</v>
      </c>
      <c r="CG139" s="194" t="str">
        <f t="shared" ca="1" si="141"/>
        <v>14.20
(10.5%)</v>
      </c>
      <c r="CH139" s="194" t="str">
        <f t="shared" ca="1" si="142"/>
        <v>17.55
(11.9%)</v>
      </c>
      <c r="CI139" s="194" t="str">
        <f t="shared" ca="1" si="143"/>
        <v>14.21
(11.8%)</v>
      </c>
      <c r="CJ139" s="194" t="str">
        <f t="shared" ca="1" si="144"/>
        <v>14.64
(12.7%)</v>
      </c>
      <c r="CK139" s="194" t="str">
        <f t="shared" ca="1" si="145"/>
        <v>10.33
(8.7%)</v>
      </c>
      <c r="CL139" s="194" t="str">
        <f t="shared" ca="1" si="146"/>
        <v>3.06
(2.5%)</v>
      </c>
      <c r="CM139" s="194" t="str">
        <f t="shared" ca="1" si="147"/>
        <v>2.91
(2.5%)</v>
      </c>
      <c r="CN139" s="194" t="str">
        <f t="shared" ca="1" si="148"/>
        <v>11.27
(8.7%)</v>
      </c>
      <c r="CO139" s="194" t="str">
        <f t="shared" ca="1" si="149"/>
        <v>10.71
(7.9%)</v>
      </c>
      <c r="CP139" s="194" t="str">
        <f t="shared" ca="1" si="150"/>
        <v>4.38
(3.3%)</v>
      </c>
    </row>
    <row r="140" spans="3:94">
      <c r="C140" s="34" t="s">
        <v>43</v>
      </c>
      <c r="D140" s="33" t="s">
        <v>12</v>
      </c>
      <c r="E140" s="33"/>
      <c r="F140" s="67">
        <f t="shared" si="125"/>
        <v>-46.52</v>
      </c>
      <c r="G140" s="67">
        <f t="shared" ref="G140:AM140" si="160">G107+G129</f>
        <v>-51.520899999999997</v>
      </c>
      <c r="H140" s="67">
        <f t="shared" si="160"/>
        <v>-51.520899999999997</v>
      </c>
      <c r="I140" s="67">
        <f t="shared" si="160"/>
        <v>-66.977170000000015</v>
      </c>
      <c r="J140" s="67">
        <f t="shared" si="160"/>
        <v>-61.82508</v>
      </c>
      <c r="K140" s="67">
        <f t="shared" si="160"/>
        <v>-66.977170000000015</v>
      </c>
      <c r="L140" s="67">
        <f t="shared" si="160"/>
        <v>-66.977170000000015</v>
      </c>
      <c r="M140" s="67">
        <f t="shared" si="160"/>
        <v>-66.461961000000016</v>
      </c>
      <c r="N140" s="67">
        <f t="shared" si="160"/>
        <v>-88.615948000000003</v>
      </c>
      <c r="O140" s="67">
        <f t="shared" si="160"/>
        <v>-92.737620000000007</v>
      </c>
      <c r="P140" s="67">
        <f t="shared" si="160"/>
        <v>-97.889710000000008</v>
      </c>
      <c r="Q140" s="67">
        <f t="shared" si="160"/>
        <v>-92.737620000000007</v>
      </c>
      <c r="R140" s="67">
        <f t="shared" si="160"/>
        <v>-97.889710000000008</v>
      </c>
      <c r="S140" s="67">
        <f t="shared" si="160"/>
        <v>-139.10643000000002</v>
      </c>
      <c r="T140" s="67">
        <f t="shared" si="160"/>
        <v>-118.49807000000001</v>
      </c>
      <c r="U140" s="67">
        <f t="shared" si="160"/>
        <v>-117.46765200000002</v>
      </c>
      <c r="V140" s="67">
        <f t="shared" si="160"/>
        <v>-112.08371794999999</v>
      </c>
      <c r="W140" s="67">
        <f t="shared" si="160"/>
        <v>-91.846308430000022</v>
      </c>
      <c r="X140" s="67">
        <f t="shared" si="160"/>
        <v>-113.09867968</v>
      </c>
      <c r="Y140" s="67">
        <f t="shared" si="160"/>
        <v>-54.138161719999992</v>
      </c>
      <c r="Z140" s="67">
        <f t="shared" si="160"/>
        <v>-117.57069380000002</v>
      </c>
      <c r="AA140" s="67">
        <f t="shared" si="160"/>
        <v>-108.68333855</v>
      </c>
      <c r="AB140" s="67">
        <f t="shared" si="160"/>
        <v>-103.15514598</v>
      </c>
      <c r="AC140" s="67">
        <f t="shared" si="160"/>
        <v>-99.306534749999997</v>
      </c>
      <c r="AD140" s="67">
        <f t="shared" si="160"/>
        <v>-23.205013360000002</v>
      </c>
      <c r="AE140" s="67">
        <f t="shared" si="160"/>
        <v>-81.222698850000015</v>
      </c>
      <c r="AF140" s="67">
        <f t="shared" si="160"/>
        <v>-54.287572330000003</v>
      </c>
      <c r="AG140" s="67">
        <f t="shared" si="160"/>
        <v>-64.354756190000003</v>
      </c>
      <c r="AH140" s="67">
        <f t="shared" si="160"/>
        <v>-81.794580840000009</v>
      </c>
      <c r="AI140" s="67">
        <f t="shared" si="160"/>
        <v>-68.02819636000001</v>
      </c>
      <c r="AJ140" s="67">
        <f t="shared" si="160"/>
        <v>-65.884926920000012</v>
      </c>
      <c r="AK140" s="67">
        <f t="shared" si="160"/>
        <v>-30.278575325500004</v>
      </c>
      <c r="AL140" s="67">
        <f t="shared" si="160"/>
        <v>-14.8380192</v>
      </c>
      <c r="AM140" s="67">
        <f t="shared" si="160"/>
        <v>-3.7754515520000016</v>
      </c>
      <c r="AP140" s="49" t="str">
        <f t="shared" si="127"/>
        <v>Peat</v>
      </c>
      <c r="AQ140" s="70" cm="1">
        <f t="array" aca="1" ref="AQ140" ca="1">INDIRECT(ADDRESS(ROW(AP140),AQ$9))/1000</f>
        <v>-3.7754515520000017E-3</v>
      </c>
      <c r="AR140" s="71" cm="1">
        <f t="array" aca="1" ref="AR140" ca="1">INDIRECT(ADDRESS(ROW(AQ140),AR$9))/1000</f>
        <v>-1.48380192E-2</v>
      </c>
      <c r="AS140" s="71" cm="1">
        <f t="array" aca="1" ref="AS140" ca="1">INDIRECT(ADDRESS(ROW(AR140),AS$9))/1000</f>
        <v>-8.1794580840000006E-2</v>
      </c>
      <c r="AT140" s="73" cm="1">
        <f t="array" aca="1" ref="AT140" ca="1">INDIRECT(ADDRESS(ROW(AS140),AT$9))/1000</f>
        <v>-9.9306534749999995E-2</v>
      </c>
      <c r="AU140" s="77" cm="1">
        <f t="array" aca="1" ref="AU140" ca="1">AQ140/INDIRECT(ADDRESS($BC140,COLUMN(AQ140)))</f>
        <v>-2.8674353968213891E-5</v>
      </c>
      <c r="AV140" s="78" cm="1">
        <f t="array" aca="1" ref="AV140" ca="1">AR140/INDIRECT(ADDRESS($BC140,COLUMN(AR140)))</f>
        <v>-1.0874854914485354E-4</v>
      </c>
      <c r="AW140" s="78" cm="1">
        <f t="array" aca="1" ref="AW140" ca="1">AS140/INDIRECT(ADDRESS($BC140,COLUMN(AS140)))</f>
        <v>-6.9147176522268419E-4</v>
      </c>
      <c r="AX140" s="80" cm="1">
        <f t="array" aca="1" ref="AX140" ca="1">AT140/INDIRECT(ADDRESS($BC140,COLUMN(AT140)))</f>
        <v>-6.9462502646529267E-4</v>
      </c>
      <c r="AY140" s="53">
        <f t="shared" ca="1" si="152"/>
        <v>-0.74555555555555542</v>
      </c>
      <c r="AZ140" s="53">
        <f t="shared" ca="1" si="128"/>
        <v>-0.95384227765180141</v>
      </c>
      <c r="BA140" s="53">
        <f t="shared" ca="1" si="129"/>
        <v>-0.96198184176394297</v>
      </c>
      <c r="BB140" s="38"/>
      <c r="BC140" s="61">
        <f t="shared" si="130"/>
        <v>143</v>
      </c>
      <c r="BE140" s="177" t="str">
        <f t="shared" si="153"/>
        <v>Peat</v>
      </c>
      <c r="BF140" s="185">
        <f t="shared" si="154"/>
        <v>-9.9306534749999995E-2</v>
      </c>
      <c r="BG140" s="185">
        <f t="shared" si="131"/>
        <v>-2.3205013360000002E-2</v>
      </c>
      <c r="BH140" s="185">
        <f t="shared" si="132"/>
        <v>-8.1222698850000011E-2</v>
      </c>
      <c r="BI140" s="185">
        <f t="shared" si="133"/>
        <v>-5.4287572330000006E-2</v>
      </c>
      <c r="BJ140" s="185">
        <f t="shared" si="134"/>
        <v>-6.4354756190000001E-2</v>
      </c>
      <c r="BK140" s="185">
        <f t="shared" si="135"/>
        <v>-8.1794580840000006E-2</v>
      </c>
      <c r="BL140" s="185">
        <f t="shared" si="136"/>
        <v>-6.8028196360000015E-2</v>
      </c>
      <c r="BM140" s="185">
        <f t="shared" si="137"/>
        <v>-6.5884926920000017E-2</v>
      </c>
      <c r="BN140" s="185">
        <f t="shared" si="138"/>
        <v>-3.0278575325500004E-2</v>
      </c>
      <c r="BO140" s="185">
        <f t="shared" si="139"/>
        <v>-1.48380192E-2</v>
      </c>
      <c r="BP140" s="185">
        <f t="shared" si="140"/>
        <v>-3.7754515520000017E-3</v>
      </c>
      <c r="BR140" s="178" t="str">
        <f t="shared" si="155"/>
        <v>Peat</v>
      </c>
      <c r="BS140" s="126" cm="1">
        <f t="array" aca="1" ref="BS140" ca="1">AC140/INDIRECT(ADDRESS($BC140,COLUMN(AC140)))</f>
        <v>-6.9462502646529278E-4</v>
      </c>
      <c r="BT140" s="126" cm="1">
        <f t="array" aca="1" ref="BT140" ca="1">AD140/INDIRECT(ADDRESS($BC140,COLUMN(AD140)))</f>
        <v>-1.7169933045011265E-4</v>
      </c>
      <c r="BU140" s="126" cm="1">
        <f t="array" aca="1" ref="BU140" ca="1">AE140/INDIRECT(ADDRESS($BC140,COLUMN(AE140)))</f>
        <v>-5.5232586918038641E-4</v>
      </c>
      <c r="BV140" s="126" cm="1">
        <f t="array" aca="1" ref="BV140" ca="1">AF140/INDIRECT(ADDRESS($BC140,COLUMN(AF140)))</f>
        <v>-4.5037499330424183E-4</v>
      </c>
      <c r="BW140" s="126" cm="1">
        <f t="array" aca="1" ref="BW140" ca="1">AG140/INDIRECT(ADDRESS($BC140,COLUMN(AG140)))</f>
        <v>-5.5937150231382576E-4</v>
      </c>
      <c r="BX140" s="126" cm="1">
        <f t="array" aca="1" ref="BX140" ca="1">AH140/INDIRECT(ADDRESS($BC140,COLUMN(AH140)))</f>
        <v>-6.9147176522268419E-4</v>
      </c>
      <c r="BY140" s="126" cm="1">
        <f t="array" aca="1" ref="BY140" ca="1">AI140/INDIRECT(ADDRESS($BC140,COLUMN(AI140)))</f>
        <v>-5.6266431310884055E-4</v>
      </c>
      <c r="BZ140" s="126" cm="1">
        <f t="array" aca="1" ref="BZ140" ca="1">AJ140/INDIRECT(ADDRESS($BC140,COLUMN(AJ140)))</f>
        <v>-5.7174304779682747E-4</v>
      </c>
      <c r="CA140" s="126" cm="1">
        <f t="array" aca="1" ref="CA140" ca="1">AK140/INDIRECT(ADDRESS($BC140,COLUMN(AK140)))</f>
        <v>-2.3363098290385902E-4</v>
      </c>
      <c r="CB140" s="126" cm="1">
        <f t="array" aca="1" ref="CB140" ca="1">AL140/INDIRECT(ADDRESS($BC140,COLUMN(AL140)))</f>
        <v>-1.0874854914485354E-4</v>
      </c>
      <c r="CC140" s="126" cm="1">
        <f t="array" aca="1" ref="CC140" ca="1">AM140/INDIRECT(ADDRESS($BC140,COLUMN(AM140)))</f>
        <v>-2.8674353968213891E-5</v>
      </c>
      <c r="CE140" s="178" t="str">
        <f t="shared" si="156"/>
        <v>Peat</v>
      </c>
      <c r="CF140" s="194" t="str">
        <f t="shared" ca="1" si="157"/>
        <v>-0.10
(-0.1%)</v>
      </c>
      <c r="CG140" s="194" t="str">
        <f t="shared" ca="1" si="141"/>
        <v>-0.02
(-0.0%)</v>
      </c>
      <c r="CH140" s="194" t="str">
        <f t="shared" ca="1" si="142"/>
        <v>-0.08
(-0.1%)</v>
      </c>
      <c r="CI140" s="194" t="str">
        <f t="shared" ca="1" si="143"/>
        <v>-0.05
(-0.0%)</v>
      </c>
      <c r="CJ140" s="194" t="str">
        <f t="shared" ca="1" si="144"/>
        <v>-0.06
(-0.1%)</v>
      </c>
      <c r="CK140" s="194" t="str">
        <f t="shared" ca="1" si="145"/>
        <v>-0.08
(-0.1%)</v>
      </c>
      <c r="CL140" s="194" t="str">
        <f t="shared" ca="1" si="146"/>
        <v>-0.07
(-0.1%)</v>
      </c>
      <c r="CM140" s="194" t="str">
        <f t="shared" ca="1" si="147"/>
        <v>-0.07
(-0.1%)</v>
      </c>
      <c r="CN140" s="194" t="str">
        <f t="shared" ca="1" si="148"/>
        <v>-0.03
(-0.0%)</v>
      </c>
      <c r="CO140" s="194" t="str">
        <f t="shared" ca="1" si="149"/>
        <v>-0.01
(-0.0%)</v>
      </c>
      <c r="CP140" s="194" t="str">
        <f t="shared" ca="1" si="150"/>
        <v>-0.00
(-0.0%)</v>
      </c>
    </row>
    <row r="141" spans="3:94">
      <c r="C141" s="34" t="s">
        <v>508</v>
      </c>
      <c r="D141" s="33" t="s">
        <v>12</v>
      </c>
      <c r="E141" s="33"/>
      <c r="F141" s="67">
        <f t="shared" si="125"/>
        <v>0</v>
      </c>
      <c r="G141" s="67">
        <f t="shared" ref="G141:AM141" si="161">G108+G130</f>
        <v>0</v>
      </c>
      <c r="H141" s="67">
        <f t="shared" si="161"/>
        <v>0</v>
      </c>
      <c r="I141" s="67">
        <f t="shared" si="161"/>
        <v>0</v>
      </c>
      <c r="J141" s="67">
        <f t="shared" si="161"/>
        <v>0</v>
      </c>
      <c r="K141" s="67">
        <f t="shared" si="161"/>
        <v>0</v>
      </c>
      <c r="L141" s="67">
        <f t="shared" si="161"/>
        <v>0</v>
      </c>
      <c r="M141" s="67">
        <f t="shared" si="161"/>
        <v>0</v>
      </c>
      <c r="N141" s="67">
        <f t="shared" si="161"/>
        <v>0</v>
      </c>
      <c r="O141" s="67">
        <f t="shared" si="161"/>
        <v>0</v>
      </c>
      <c r="P141" s="67">
        <f t="shared" si="161"/>
        <v>0</v>
      </c>
      <c r="Q141" s="67">
        <f t="shared" si="161"/>
        <v>0</v>
      </c>
      <c r="R141" s="67">
        <f t="shared" si="161"/>
        <v>0</v>
      </c>
      <c r="S141" s="67">
        <f t="shared" si="161"/>
        <v>0</v>
      </c>
      <c r="T141" s="67">
        <f t="shared" si="161"/>
        <v>0</v>
      </c>
      <c r="U141" s="67">
        <f t="shared" si="161"/>
        <v>0</v>
      </c>
      <c r="V141" s="67">
        <f t="shared" si="161"/>
        <v>0</v>
      </c>
      <c r="W141" s="67">
        <f t="shared" si="161"/>
        <v>0</v>
      </c>
      <c r="X141" s="67">
        <f t="shared" si="161"/>
        <v>0</v>
      </c>
      <c r="Y141" s="67">
        <f t="shared" si="161"/>
        <v>0</v>
      </c>
      <c r="Z141" s="67">
        <f t="shared" si="161"/>
        <v>0</v>
      </c>
      <c r="AA141" s="67">
        <f t="shared" si="161"/>
        <v>0</v>
      </c>
      <c r="AB141" s="67">
        <f t="shared" si="161"/>
        <v>0</v>
      </c>
      <c r="AC141" s="67">
        <f t="shared" si="161"/>
        <v>0</v>
      </c>
      <c r="AD141" s="67">
        <f t="shared" si="161"/>
        <v>0</v>
      </c>
      <c r="AE141" s="67">
        <f t="shared" si="161"/>
        <v>0</v>
      </c>
      <c r="AF141" s="67">
        <f t="shared" si="161"/>
        <v>0</v>
      </c>
      <c r="AG141" s="67">
        <f t="shared" si="161"/>
        <v>0</v>
      </c>
      <c r="AH141" s="67">
        <f t="shared" si="161"/>
        <v>0</v>
      </c>
      <c r="AI141" s="67">
        <f t="shared" si="161"/>
        <v>0</v>
      </c>
      <c r="AJ141" s="67">
        <f t="shared" si="161"/>
        <v>0</v>
      </c>
      <c r="AK141" s="67">
        <f t="shared" si="161"/>
        <v>0</v>
      </c>
      <c r="AL141" s="67">
        <f t="shared" si="161"/>
        <v>0</v>
      </c>
      <c r="AM141" s="67">
        <f t="shared" si="161"/>
        <v>0</v>
      </c>
      <c r="AP141" s="49" t="str">
        <f t="shared" si="127"/>
        <v>Non-ren. waste</v>
      </c>
      <c r="AQ141" s="70" cm="1">
        <f t="array" aca="1" ref="AQ141" ca="1">INDIRECT(ADDRESS(ROW(AP141),AQ$9))/1000</f>
        <v>0</v>
      </c>
      <c r="AR141" s="71" cm="1">
        <f t="array" aca="1" ref="AR141" ca="1">INDIRECT(ADDRESS(ROW(AQ141),AR$9))/1000</f>
        <v>0</v>
      </c>
      <c r="AS141" s="71" cm="1">
        <f t="array" aca="1" ref="AS141" ca="1">INDIRECT(ADDRESS(ROW(AR141),AS$9))/1000</f>
        <v>0</v>
      </c>
      <c r="AT141" s="73" cm="1">
        <f t="array" aca="1" ref="AT141" ca="1">INDIRECT(ADDRESS(ROW(AS141),AT$9))/1000</f>
        <v>0</v>
      </c>
      <c r="AU141" s="77" cm="1">
        <f t="array" aca="1" ref="AU141" ca="1">AQ141/INDIRECT(ADDRESS($BC141,COLUMN(AQ141)))</f>
        <v>0</v>
      </c>
      <c r="AV141" s="78" cm="1">
        <f t="array" aca="1" ref="AV141" ca="1">AR141/INDIRECT(ADDRESS($BC141,COLUMN(AR141)))</f>
        <v>0</v>
      </c>
      <c r="AW141" s="78" cm="1">
        <f t="array" aca="1" ref="AW141" ca="1">AS141/INDIRECT(ADDRESS($BC141,COLUMN(AS141)))</f>
        <v>0</v>
      </c>
      <c r="AX141" s="80" cm="1">
        <f t="array" aca="1" ref="AX141" ca="1">AT141/INDIRECT(ADDRESS($BC141,COLUMN(AT141)))</f>
        <v>0</v>
      </c>
      <c r="AY141" s="53" t="str">
        <f t="shared" ca="1" si="152"/>
        <v>-</v>
      </c>
      <c r="AZ141" s="53" t="str">
        <f t="shared" ca="1" si="128"/>
        <v>-</v>
      </c>
      <c r="BA141" s="53" t="str">
        <f t="shared" ca="1" si="129"/>
        <v>-</v>
      </c>
      <c r="BB141" s="38"/>
      <c r="BC141" s="61">
        <f t="shared" si="130"/>
        <v>143</v>
      </c>
      <c r="BE141" s="177" t="str">
        <f t="shared" si="153"/>
        <v>Non-ren. waste</v>
      </c>
      <c r="BF141" s="185">
        <f t="shared" si="154"/>
        <v>0</v>
      </c>
      <c r="BG141" s="185">
        <f t="shared" si="131"/>
        <v>0</v>
      </c>
      <c r="BH141" s="185">
        <f t="shared" si="132"/>
        <v>0</v>
      </c>
      <c r="BI141" s="185">
        <f t="shared" si="133"/>
        <v>0</v>
      </c>
      <c r="BJ141" s="185">
        <f t="shared" si="134"/>
        <v>0</v>
      </c>
      <c r="BK141" s="185">
        <f t="shared" si="135"/>
        <v>0</v>
      </c>
      <c r="BL141" s="185">
        <f t="shared" si="136"/>
        <v>0</v>
      </c>
      <c r="BM141" s="185">
        <f t="shared" si="137"/>
        <v>0</v>
      </c>
      <c r="BN141" s="185">
        <f t="shared" si="138"/>
        <v>0</v>
      </c>
      <c r="BO141" s="185">
        <f t="shared" si="139"/>
        <v>0</v>
      </c>
      <c r="BP141" s="185">
        <f t="shared" si="140"/>
        <v>0</v>
      </c>
      <c r="BR141" s="178" t="str">
        <f t="shared" si="155"/>
        <v>Non-ren. waste</v>
      </c>
      <c r="BS141" s="126" cm="1">
        <f t="array" aca="1" ref="BS141" ca="1">AC141/INDIRECT(ADDRESS($BC141,COLUMN(AC141)))</f>
        <v>0</v>
      </c>
      <c r="BT141" s="126" cm="1">
        <f t="array" aca="1" ref="BT141" ca="1">AD141/INDIRECT(ADDRESS($BC141,COLUMN(AD141)))</f>
        <v>0</v>
      </c>
      <c r="BU141" s="126" cm="1">
        <f t="array" aca="1" ref="BU141" ca="1">AE141/INDIRECT(ADDRESS($BC141,COLUMN(AE141)))</f>
        <v>0</v>
      </c>
      <c r="BV141" s="126" cm="1">
        <f t="array" aca="1" ref="BV141" ca="1">AF141/INDIRECT(ADDRESS($BC141,COLUMN(AF141)))</f>
        <v>0</v>
      </c>
      <c r="BW141" s="126" cm="1">
        <f t="array" aca="1" ref="BW141" ca="1">AG141/INDIRECT(ADDRESS($BC141,COLUMN(AG141)))</f>
        <v>0</v>
      </c>
      <c r="BX141" s="126" cm="1">
        <f t="array" aca="1" ref="BX141" ca="1">AH141/INDIRECT(ADDRESS($BC141,COLUMN(AH141)))</f>
        <v>0</v>
      </c>
      <c r="BY141" s="126" cm="1">
        <f t="array" aca="1" ref="BY141" ca="1">AI141/INDIRECT(ADDRESS($BC141,COLUMN(AI141)))</f>
        <v>0</v>
      </c>
      <c r="BZ141" s="126" cm="1">
        <f t="array" aca="1" ref="BZ141" ca="1">AJ141/INDIRECT(ADDRESS($BC141,COLUMN(AJ141)))</f>
        <v>0</v>
      </c>
      <c r="CA141" s="126" cm="1">
        <f t="array" aca="1" ref="CA141" ca="1">AK141/INDIRECT(ADDRESS($BC141,COLUMN(AK141)))</f>
        <v>0</v>
      </c>
      <c r="CB141" s="126" cm="1">
        <f t="array" aca="1" ref="CB141" ca="1">AL141/INDIRECT(ADDRESS($BC141,COLUMN(AL141)))</f>
        <v>0</v>
      </c>
      <c r="CC141" s="126" cm="1">
        <f t="array" aca="1" ref="CC141" ca="1">AM141/INDIRECT(ADDRESS($BC141,COLUMN(AM141)))</f>
        <v>0</v>
      </c>
      <c r="CE141" s="178" t="str">
        <f t="shared" si="156"/>
        <v>Non-ren. waste</v>
      </c>
      <c r="CF141" s="194" t="str">
        <f t="shared" ca="1" si="157"/>
        <v>0
(0%)</v>
      </c>
      <c r="CG141" s="194" t="str">
        <f t="shared" ca="1" si="141"/>
        <v>0
(0%)</v>
      </c>
      <c r="CH141" s="194" t="str">
        <f t="shared" ca="1" si="142"/>
        <v>0
(0%)</v>
      </c>
      <c r="CI141" s="194" t="str">
        <f t="shared" ca="1" si="143"/>
        <v>0
(0%)</v>
      </c>
      <c r="CJ141" s="194" t="str">
        <f t="shared" ca="1" si="144"/>
        <v>0
(0%)</v>
      </c>
      <c r="CK141" s="194" t="str">
        <f t="shared" ca="1" si="145"/>
        <v>0
(0%)</v>
      </c>
      <c r="CL141" s="194" t="str">
        <f t="shared" ca="1" si="146"/>
        <v>0
(0%)</v>
      </c>
      <c r="CM141" s="194" t="str">
        <f t="shared" ca="1" si="147"/>
        <v>0
(0%)</v>
      </c>
      <c r="CN141" s="194" t="str">
        <f t="shared" ca="1" si="148"/>
        <v>0
(0%)</v>
      </c>
      <c r="CO141" s="194" t="str">
        <f t="shared" ca="1" si="149"/>
        <v>0
(0%)</v>
      </c>
      <c r="CP141" s="194" t="str">
        <f t="shared" ca="1" si="150"/>
        <v>0
(0%)</v>
      </c>
    </row>
    <row r="142" spans="3:94">
      <c r="C142" s="34" t="s">
        <v>13</v>
      </c>
      <c r="D142" s="33" t="s">
        <v>12</v>
      </c>
      <c r="E142" s="33"/>
      <c r="F142" s="67">
        <f t="shared" si="125"/>
        <v>0</v>
      </c>
      <c r="G142" s="67">
        <f t="shared" ref="G142:AM142" si="162">G109+G131</f>
        <v>0</v>
      </c>
      <c r="H142" s="67">
        <f t="shared" si="162"/>
        <v>0</v>
      </c>
      <c r="I142" s="67">
        <f t="shared" si="162"/>
        <v>0</v>
      </c>
      <c r="J142" s="67">
        <f t="shared" si="162"/>
        <v>0</v>
      </c>
      <c r="K142" s="67">
        <f t="shared" si="162"/>
        <v>-15.002700000000004</v>
      </c>
      <c r="L142" s="67">
        <f t="shared" si="162"/>
        <v>-129.02321999999998</v>
      </c>
      <c r="M142" s="67">
        <f t="shared" si="162"/>
        <v>-12.002159999999989</v>
      </c>
      <c r="N142" s="67">
        <f t="shared" si="162"/>
        <v>79.01421999999998</v>
      </c>
      <c r="O142" s="67">
        <f t="shared" si="162"/>
        <v>241.04337999999996</v>
      </c>
      <c r="P142" s="67">
        <f t="shared" si="162"/>
        <v>98.017639999999986</v>
      </c>
      <c r="Q142" s="67">
        <f t="shared" si="162"/>
        <v>-250.04499999999996</v>
      </c>
      <c r="R142" s="67">
        <f t="shared" si="162"/>
        <v>503.09054000000003</v>
      </c>
      <c r="S142" s="67">
        <f t="shared" si="162"/>
        <v>1166.2098800000001</v>
      </c>
      <c r="T142" s="67">
        <f t="shared" si="162"/>
        <v>1574.2833199999998</v>
      </c>
      <c r="U142" s="67">
        <f t="shared" si="162"/>
        <v>2044.517947</v>
      </c>
      <c r="V142" s="67">
        <f t="shared" si="162"/>
        <v>1778.1978637265145</v>
      </c>
      <c r="W142" s="67">
        <f t="shared" si="162"/>
        <v>1330.5894760023402</v>
      </c>
      <c r="X142" s="67">
        <f t="shared" si="162"/>
        <v>450.29746795722014</v>
      </c>
      <c r="Y142" s="67">
        <f t="shared" si="162"/>
        <v>763.89071458301999</v>
      </c>
      <c r="Z142" s="67">
        <f t="shared" si="162"/>
        <v>470.41067168234014</v>
      </c>
      <c r="AA142" s="67">
        <f t="shared" si="162"/>
        <v>490.18330111511978</v>
      </c>
      <c r="AB142" s="67">
        <f t="shared" si="162"/>
        <v>413.54922646417987</v>
      </c>
      <c r="AC142" s="67">
        <f t="shared" si="162"/>
        <v>2242.5961946680004</v>
      </c>
      <c r="AD142" s="67">
        <f t="shared" si="162"/>
        <v>2149.4438302599997</v>
      </c>
      <c r="AE142" s="67">
        <f t="shared" si="162"/>
        <v>673.49120660000017</v>
      </c>
      <c r="AF142" s="67">
        <f t="shared" si="162"/>
        <v>-711.8767147479997</v>
      </c>
      <c r="AG142" s="67">
        <f t="shared" si="162"/>
        <v>-678.62463045000004</v>
      </c>
      <c r="AH142" s="67">
        <f t="shared" si="162"/>
        <v>-27.734921387399709</v>
      </c>
      <c r="AI142" s="67">
        <f t="shared" si="162"/>
        <v>644.65641727200023</v>
      </c>
      <c r="AJ142" s="67">
        <f t="shared" si="162"/>
        <v>-151.88114368579977</v>
      </c>
      <c r="AK142" s="67">
        <f t="shared" si="162"/>
        <v>1587.8788767598007</v>
      </c>
      <c r="AL142" s="67">
        <f t="shared" si="162"/>
        <v>251.94334163999974</v>
      </c>
      <c r="AM142" s="67">
        <f t="shared" si="162"/>
        <v>3275.3403551619995</v>
      </c>
      <c r="AP142" s="49" t="str">
        <f t="shared" si="127"/>
        <v>Electricity</v>
      </c>
      <c r="AQ142" s="70" cm="1">
        <f t="array" aca="1" ref="AQ142" ca="1">INDIRECT(ADDRESS(ROW(AP142),AQ$9))/1000</f>
        <v>3.2753403551619993</v>
      </c>
      <c r="AR142" s="71" cm="1">
        <f t="array" aca="1" ref="AR142" ca="1">INDIRECT(ADDRESS(ROW(AQ142),AR$9))/1000</f>
        <v>0.25194334163999976</v>
      </c>
      <c r="AS142" s="71" cm="1">
        <f t="array" aca="1" ref="AS142" ca="1">INDIRECT(ADDRESS(ROW(AR142),AS$9))/1000</f>
        <v>-2.7734921387399709E-2</v>
      </c>
      <c r="AT142" s="73" cm="1">
        <f t="array" aca="1" ref="AT142" ca="1">INDIRECT(ADDRESS(ROW(AS142),AT$9))/1000</f>
        <v>2.2425961946680002</v>
      </c>
      <c r="AU142" s="77" cm="1">
        <f t="array" aca="1" ref="AU142" ca="1">AQ142/INDIRECT(ADDRESS($BC142,COLUMN(AQ142)))</f>
        <v>2.4876035996419674E-2</v>
      </c>
      <c r="AV142" s="78" cm="1">
        <f t="array" aca="1" ref="AV142" ca="1">AR142/INDIRECT(ADDRESS($BC142,COLUMN(AR142)))</f>
        <v>1.8465047457315691E-3</v>
      </c>
      <c r="AW142" s="78" cm="1">
        <f t="array" aca="1" ref="AW142" ca="1">AS142/INDIRECT(ADDRESS($BC142,COLUMN(AS142)))</f>
        <v>-2.3446437224945198E-4</v>
      </c>
      <c r="AX142" s="80" cm="1">
        <f t="array" aca="1" ref="AX142" ca="1">AT142/INDIRECT(ADDRESS($BC142,COLUMN(AT142)))</f>
        <v>1.5686414242464791E-2</v>
      </c>
      <c r="AY142" s="53">
        <f t="shared" ca="1" si="152"/>
        <v>12.000305282296813</v>
      </c>
      <c r="AZ142" s="53">
        <f t="shared" ca="1" si="128"/>
        <v>-119.09445245624615</v>
      </c>
      <c r="BA142" s="53">
        <f t="shared" ca="1" si="129"/>
        <v>0.46051275880582204</v>
      </c>
      <c r="BB142" s="39"/>
      <c r="BC142" s="61">
        <f t="shared" si="130"/>
        <v>143</v>
      </c>
      <c r="BE142" s="177" t="str">
        <f t="shared" si="153"/>
        <v>Electricity</v>
      </c>
      <c r="BF142" s="185">
        <f t="shared" si="154"/>
        <v>2.2425961946680002</v>
      </c>
      <c r="BG142" s="185">
        <f t="shared" si="131"/>
        <v>2.1494438302599996</v>
      </c>
      <c r="BH142" s="185">
        <f t="shared" si="132"/>
        <v>0.67349120660000017</v>
      </c>
      <c r="BI142" s="185">
        <f t="shared" si="133"/>
        <v>-0.71187671474799974</v>
      </c>
      <c r="BJ142" s="185">
        <f t="shared" si="134"/>
        <v>-0.67862463044999999</v>
      </c>
      <c r="BK142" s="185">
        <f t="shared" si="135"/>
        <v>-2.7734921387399709E-2</v>
      </c>
      <c r="BL142" s="185">
        <f t="shared" si="136"/>
        <v>0.64465641727200018</v>
      </c>
      <c r="BM142" s="185">
        <f t="shared" si="137"/>
        <v>-0.15188114368579977</v>
      </c>
      <c r="BN142" s="185">
        <f t="shared" si="138"/>
        <v>1.5878788767598007</v>
      </c>
      <c r="BO142" s="185">
        <f t="shared" si="139"/>
        <v>0.25194334163999976</v>
      </c>
      <c r="BP142" s="185">
        <f t="shared" si="140"/>
        <v>3.2753403551619993</v>
      </c>
      <c r="BR142" s="178" t="str">
        <f t="shared" si="155"/>
        <v>Electricity</v>
      </c>
      <c r="BS142" s="126" cm="1">
        <f t="array" aca="1" ref="BS142" ca="1">AC142/INDIRECT(ADDRESS($BC142,COLUMN(AC142)))</f>
        <v>1.5686414242464791E-2</v>
      </c>
      <c r="BT142" s="126" cm="1">
        <f t="array" aca="1" ref="BT142" ca="1">AD142/INDIRECT(ADDRESS($BC142,COLUMN(AD142)))</f>
        <v>1.5904238483738047E-2</v>
      </c>
      <c r="BU142" s="126" cm="1">
        <f t="array" aca="1" ref="BU142" ca="1">AE142/INDIRECT(ADDRESS($BC142,COLUMN(AE142)))</f>
        <v>4.5798357027961797E-3</v>
      </c>
      <c r="BV142" s="126" cm="1">
        <f t="array" aca="1" ref="BV142" ca="1">AF142/INDIRECT(ADDRESS($BC142,COLUMN(AF142)))</f>
        <v>-5.9057986363649211E-3</v>
      </c>
      <c r="BW142" s="126" cm="1">
        <f t="array" aca="1" ref="BW142" ca="1">AG142/INDIRECT(ADDRESS($BC142,COLUMN(AG142)))</f>
        <v>-5.8986048819957672E-3</v>
      </c>
      <c r="BX142" s="126" cm="1">
        <f t="array" aca="1" ref="BX142" ca="1">AH142/INDIRECT(ADDRESS($BC142,COLUMN(AH142)))</f>
        <v>-2.3446437224945198E-4</v>
      </c>
      <c r="BY142" s="126" cm="1">
        <f t="array" aca="1" ref="BY142" ca="1">AI142/INDIRECT(ADDRESS($BC142,COLUMN(AI142)))</f>
        <v>5.3319826134451999E-3</v>
      </c>
      <c r="BZ142" s="126" cm="1">
        <f t="array" aca="1" ref="BZ142" ca="1">AJ142/INDIRECT(ADDRESS($BC142,COLUMN(AJ142)))</f>
        <v>-1.3180099311520498E-3</v>
      </c>
      <c r="CA142" s="126" cm="1">
        <f t="array" aca="1" ref="CA142" ca="1">AK142/INDIRECT(ADDRESS($BC142,COLUMN(AK142)))</f>
        <v>1.2252151850659828E-2</v>
      </c>
      <c r="CB142" s="126" cm="1">
        <f t="array" aca="1" ref="CB142" ca="1">AL142/INDIRECT(ADDRESS($BC142,COLUMN(AL142)))</f>
        <v>1.8465047457315691E-3</v>
      </c>
      <c r="CC142" s="126" cm="1">
        <f t="array" aca="1" ref="CC142" ca="1">AM142/INDIRECT(ADDRESS($BC142,COLUMN(AM142)))</f>
        <v>2.4876035996419677E-2</v>
      </c>
      <c r="CE142" s="178" t="str">
        <f t="shared" si="156"/>
        <v>Electricity</v>
      </c>
      <c r="CF142" s="194" t="str">
        <f t="shared" ca="1" si="157"/>
        <v>2.24
(1.6%)</v>
      </c>
      <c r="CG142" s="194" t="str">
        <f t="shared" ca="1" si="141"/>
        <v>2.15
(1.6%)</v>
      </c>
      <c r="CH142" s="194" t="str">
        <f t="shared" ca="1" si="142"/>
        <v>0.67
(0.5%)</v>
      </c>
      <c r="CI142" s="194" t="str">
        <f t="shared" ca="1" si="143"/>
        <v>-0.71
(-0.6%)</v>
      </c>
      <c r="CJ142" s="194" t="str">
        <f t="shared" ca="1" si="144"/>
        <v>-0.68
(-0.6%)</v>
      </c>
      <c r="CK142" s="194" t="str">
        <f t="shared" ca="1" si="145"/>
        <v>-0.03
(-0.0%)</v>
      </c>
      <c r="CL142" s="194" t="str">
        <f t="shared" ca="1" si="146"/>
        <v>0.64
(0.5%)</v>
      </c>
      <c r="CM142" s="194" t="str">
        <f t="shared" ca="1" si="147"/>
        <v>-0.15
(-0.1%)</v>
      </c>
      <c r="CN142" s="194" t="str">
        <f t="shared" ca="1" si="148"/>
        <v>1.59
(1.2%)</v>
      </c>
      <c r="CO142" s="194" t="str">
        <f t="shared" ca="1" si="149"/>
        <v>0.25
(0.2%)</v>
      </c>
      <c r="CP142" s="194" t="str">
        <f t="shared" ca="1" si="150"/>
        <v>3.28
(2.5%)</v>
      </c>
    </row>
    <row r="143" spans="3:94" s="58" customFormat="1">
      <c r="C143" s="55" t="s">
        <v>89</v>
      </c>
      <c r="D143" s="56" t="s">
        <v>12</v>
      </c>
      <c r="E143" s="57"/>
      <c r="F143" s="68">
        <f t="shared" si="125"/>
        <v>82543.687272273804</v>
      </c>
      <c r="G143" s="68">
        <f t="shared" ref="G143:AM143" si="163">G110+G132</f>
        <v>80921.539957938818</v>
      </c>
      <c r="H143" s="68">
        <f t="shared" si="163"/>
        <v>79030.701665781002</v>
      </c>
      <c r="I143" s="68">
        <f t="shared" si="163"/>
        <v>82408.56201127918</v>
      </c>
      <c r="J143" s="68">
        <f t="shared" si="163"/>
        <v>83290.088357269327</v>
      </c>
      <c r="K143" s="68">
        <f t="shared" si="163"/>
        <v>90107.499311016116</v>
      </c>
      <c r="L143" s="68">
        <f t="shared" si="163"/>
        <v>98423.652275648346</v>
      </c>
      <c r="M143" s="68">
        <f t="shared" si="163"/>
        <v>112490.07970252841</v>
      </c>
      <c r="N143" s="68">
        <f t="shared" si="163"/>
        <v>125751.15935356327</v>
      </c>
      <c r="O143" s="68">
        <f t="shared" si="163"/>
        <v>138709.09652461048</v>
      </c>
      <c r="P143" s="68">
        <f t="shared" si="163"/>
        <v>144250.33693648299</v>
      </c>
      <c r="Q143" s="68">
        <f t="shared" si="163"/>
        <v>159495.98722666808</v>
      </c>
      <c r="R143" s="68">
        <f t="shared" si="163"/>
        <v>159935.23071687319</v>
      </c>
      <c r="S143" s="68">
        <f t="shared" si="163"/>
        <v>156302.9262899711</v>
      </c>
      <c r="T143" s="68">
        <f t="shared" si="163"/>
        <v>161480.04529893721</v>
      </c>
      <c r="U143" s="68">
        <f t="shared" si="163"/>
        <v>171707.71784724947</v>
      </c>
      <c r="V143" s="68">
        <f t="shared" si="163"/>
        <v>172756.35804900469</v>
      </c>
      <c r="W143" s="68">
        <f t="shared" si="163"/>
        <v>168890.81849718429</v>
      </c>
      <c r="X143" s="68">
        <f t="shared" si="163"/>
        <v>175354.16429793061</v>
      </c>
      <c r="Y143" s="68">
        <f t="shared" si="163"/>
        <v>155946.40526056912</v>
      </c>
      <c r="Z143" s="68">
        <f t="shared" si="163"/>
        <v>154315.63496108307</v>
      </c>
      <c r="AA143" s="68">
        <f t="shared" si="163"/>
        <v>147518.23299568152</v>
      </c>
      <c r="AB143" s="68">
        <f t="shared" si="163"/>
        <v>136746.58812322459</v>
      </c>
      <c r="AC143" s="68">
        <f t="shared" si="163"/>
        <v>142964.23389081834</v>
      </c>
      <c r="AD143" s="68">
        <f t="shared" si="163"/>
        <v>135149.1196801273</v>
      </c>
      <c r="AE143" s="68">
        <f t="shared" si="163"/>
        <v>147055.75708508622</v>
      </c>
      <c r="AF143" s="68">
        <f t="shared" si="163"/>
        <v>120538.60258028828</v>
      </c>
      <c r="AG143" s="68">
        <f t="shared" si="163"/>
        <v>115048.3282108549</v>
      </c>
      <c r="AH143" s="68">
        <f t="shared" si="163"/>
        <v>118290.55784173425</v>
      </c>
      <c r="AI143" s="68">
        <f t="shared" si="163"/>
        <v>120903.69830659722</v>
      </c>
      <c r="AJ143" s="68">
        <f t="shared" si="163"/>
        <v>115235.20430004885</v>
      </c>
      <c r="AK143" s="68">
        <f t="shared" si="163"/>
        <v>129599.9997481493</v>
      </c>
      <c r="AL143" s="68">
        <f t="shared" si="163"/>
        <v>136443.37617999568</v>
      </c>
      <c r="AM143" s="68">
        <f t="shared" si="163"/>
        <v>131666.49041806371</v>
      </c>
      <c r="AP143" s="52" t="str">
        <f t="shared" si="127"/>
        <v>Total net imports</v>
      </c>
      <c r="AQ143" s="75" cm="1">
        <f t="array" aca="1" ref="AQ143" ca="1">INDIRECT(ADDRESS(ROW(AP143),AQ$9))/1000</f>
        <v>131.66649041806372</v>
      </c>
      <c r="AR143" s="74" cm="1">
        <f t="array" aca="1" ref="AR143" ca="1">INDIRECT(ADDRESS(ROW(AQ143),AR$9))/1000</f>
        <v>136.44337617999568</v>
      </c>
      <c r="AS143" s="74" cm="1">
        <f t="array" aca="1" ref="AS143" ca="1">INDIRECT(ADDRESS(ROW(AR143),AS$9))/1000</f>
        <v>118.29055784173424</v>
      </c>
      <c r="AT143" s="76" cm="1">
        <f t="array" aca="1" ref="AT143" ca="1">INDIRECT(ADDRESS(ROW(AS143),AT$9))/1000</f>
        <v>142.96423389081835</v>
      </c>
      <c r="AU143" s="81" cm="1">
        <f t="array" aca="1" ref="AU143" ca="1">AQ143/INDIRECT(ADDRESS($BC143,COLUMN(AQ143)))</f>
        <v>1</v>
      </c>
      <c r="AV143" s="82" cm="1">
        <f t="array" aca="1" ref="AV143" ca="1">AR143/INDIRECT(ADDRESS($BC143,COLUMN(AR143)))</f>
        <v>1</v>
      </c>
      <c r="AW143" s="82" cm="1">
        <f t="array" aca="1" ref="AW143" ca="1">AS143/INDIRECT(ADDRESS($BC143,COLUMN(AS143)))</f>
        <v>1</v>
      </c>
      <c r="AX143" s="83" cm="1">
        <f t="array" aca="1" ref="AX143" ca="1">AT143/INDIRECT(ADDRESS($BC143,COLUMN(AT143)))</f>
        <v>1</v>
      </c>
      <c r="AY143" s="54">
        <f t="shared" ca="1" si="152"/>
        <v>-3.5010023173498078E-2</v>
      </c>
      <c r="AZ143" s="54">
        <f t="shared" ca="1" si="128"/>
        <v>0.11307692533013228</v>
      </c>
      <c r="BA143" s="54">
        <f t="shared" ca="1" si="129"/>
        <v>-7.902496425352587E-2</v>
      </c>
      <c r="BB143" s="7"/>
      <c r="BC143" s="62">
        <f>ROW(AP143)</f>
        <v>143</v>
      </c>
      <c r="BE143" s="180" t="str">
        <f>AP143</f>
        <v>Total net imports</v>
      </c>
      <c r="BF143" s="186">
        <f t="shared" ref="BF143:BP143" si="164">AC143/1000</f>
        <v>142.96423389081835</v>
      </c>
      <c r="BG143" s="186">
        <f t="shared" si="164"/>
        <v>135.14911968012731</v>
      </c>
      <c r="BH143" s="186">
        <f t="shared" si="164"/>
        <v>147.05575708508621</v>
      </c>
      <c r="BI143" s="186">
        <f t="shared" si="164"/>
        <v>120.53860258028828</v>
      </c>
      <c r="BJ143" s="186">
        <f t="shared" si="164"/>
        <v>115.0483282108549</v>
      </c>
      <c r="BK143" s="186">
        <f t="shared" si="164"/>
        <v>118.29055784173424</v>
      </c>
      <c r="BL143" s="186">
        <f t="shared" si="164"/>
        <v>120.90369830659722</v>
      </c>
      <c r="BM143" s="186">
        <f t="shared" si="164"/>
        <v>115.23520430004885</v>
      </c>
      <c r="BN143" s="186">
        <f t="shared" si="164"/>
        <v>129.59999974814932</v>
      </c>
      <c r="BO143" s="186">
        <f t="shared" si="164"/>
        <v>136.44337617999568</v>
      </c>
      <c r="BP143" s="186">
        <f t="shared" si="164"/>
        <v>131.66649041806372</v>
      </c>
      <c r="BR143" s="181" t="str">
        <f>BE143</f>
        <v>Total net imports</v>
      </c>
      <c r="BS143" s="133" cm="1">
        <f t="array" aca="1" ref="BS143" ca="1">AC143/INDIRECT(ADDRESS($BC143,COLUMN(AC143)))</f>
        <v>1</v>
      </c>
      <c r="BT143" s="133" cm="1">
        <f t="array" aca="1" ref="BT143" ca="1">AD143/INDIRECT(ADDRESS($BC143,COLUMN(AD143)))</f>
        <v>1</v>
      </c>
      <c r="BU143" s="133" cm="1">
        <f t="array" aca="1" ref="BU143" ca="1">AE143/INDIRECT(ADDRESS($BC143,COLUMN(AE143)))</f>
        <v>1</v>
      </c>
      <c r="BV143" s="133" cm="1">
        <f t="array" aca="1" ref="BV143" ca="1">AF143/INDIRECT(ADDRESS($BC143,COLUMN(AF143)))</f>
        <v>1</v>
      </c>
      <c r="BW143" s="133" cm="1">
        <f t="array" aca="1" ref="BW143" ca="1">AG143/INDIRECT(ADDRESS($BC143,COLUMN(AG143)))</f>
        <v>1</v>
      </c>
      <c r="BX143" s="133" cm="1">
        <f t="array" aca="1" ref="BX143" ca="1">AH143/INDIRECT(ADDRESS($BC143,COLUMN(AH143)))</f>
        <v>1</v>
      </c>
      <c r="BY143" s="133" cm="1">
        <f t="array" aca="1" ref="BY143" ca="1">AI143/INDIRECT(ADDRESS($BC143,COLUMN(AI143)))</f>
        <v>1</v>
      </c>
      <c r="BZ143" s="133" cm="1">
        <f t="array" aca="1" ref="BZ143" ca="1">AJ143/INDIRECT(ADDRESS($BC143,COLUMN(AJ143)))</f>
        <v>1</v>
      </c>
      <c r="CA143" s="133" cm="1">
        <f t="array" aca="1" ref="CA143" ca="1">AK143/INDIRECT(ADDRESS($BC143,COLUMN(AK143)))</f>
        <v>1</v>
      </c>
      <c r="CB143" s="133" cm="1">
        <f t="array" aca="1" ref="CB143" ca="1">AL143/INDIRECT(ADDRESS($BC143,COLUMN(AL143)))</f>
        <v>1</v>
      </c>
      <c r="CC143" s="133" cm="1">
        <f t="array" aca="1" ref="CC143" ca="1">AM143/INDIRECT(ADDRESS($BC143,COLUMN(AM143)))</f>
        <v>1</v>
      </c>
      <c r="CE143" s="181" t="str">
        <f>BR143</f>
        <v>Total net imports</v>
      </c>
      <c r="CF143" s="196" t="str">
        <f t="shared" ref="CF143:CP143" ca="1" si="165">TEXT(BF143,"#,##0.00;-#,##0.00;0") &amp; CHAR(10) &amp; IF(BS143&lt;&gt;1,TEXT(BS143,"(#,##0.0%);(-#,##0.0%);(0%)"),"(100%)")</f>
        <v>142.96
(100%)</v>
      </c>
      <c r="CG143" s="196" t="str">
        <f t="shared" ca="1" si="165"/>
        <v>135.15
(100%)</v>
      </c>
      <c r="CH143" s="196" t="str">
        <f t="shared" ca="1" si="165"/>
        <v>147.06
(100%)</v>
      </c>
      <c r="CI143" s="196" t="str">
        <f t="shared" ca="1" si="165"/>
        <v>120.54
(100%)</v>
      </c>
      <c r="CJ143" s="196" t="str">
        <f t="shared" ca="1" si="165"/>
        <v>115.05
(100%)</v>
      </c>
      <c r="CK143" s="196" t="str">
        <f t="shared" ca="1" si="165"/>
        <v>118.29
(100%)</v>
      </c>
      <c r="CL143" s="196" t="str">
        <f t="shared" ca="1" si="165"/>
        <v>120.90
(100%)</v>
      </c>
      <c r="CM143" s="196" t="str">
        <f t="shared" ca="1" si="165"/>
        <v>115.24
(100%)</v>
      </c>
      <c r="CN143" s="196" t="str">
        <f t="shared" ca="1" si="165"/>
        <v>129.60
(100%)</v>
      </c>
      <c r="CO143" s="196" t="str">
        <f t="shared" ca="1" si="165"/>
        <v>136.44
(100%)</v>
      </c>
      <c r="CP143" s="196" t="str">
        <f t="shared" ca="1" si="165"/>
        <v>131.67
(100%)</v>
      </c>
    </row>
    <row r="144" spans="3:94">
      <c r="AT144" s="50"/>
    </row>
    <row r="145" spans="2:39" s="27" customFormat="1" ht="20" thickBot="1">
      <c r="B145" s="29">
        <v>3.3</v>
      </c>
      <c r="C145" s="29" t="s">
        <v>61</v>
      </c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</row>
    <row r="146" spans="2:39" ht="15" thickTop="1"/>
    <row r="165" spans="2:94">
      <c r="AP165" s="60"/>
      <c r="AQ165" s="309" t="s">
        <v>65</v>
      </c>
      <c r="AR165" s="305"/>
      <c r="AS165" s="305"/>
      <c r="AT165" s="306"/>
      <c r="AU165" s="309" t="s">
        <v>84</v>
      </c>
      <c r="AV165" s="305"/>
      <c r="AW165" s="305"/>
      <c r="AX165" s="306"/>
      <c r="AY165" s="309" t="str">
        <f>"Change to "&amp;year_latest&amp;" (%)"</f>
        <v>Change to 2023 (%)</v>
      </c>
      <c r="AZ165" s="305"/>
      <c r="BA165" s="305"/>
    </row>
    <row r="166" spans="2:94" s="27" customFormat="1" ht="15" thickBot="1">
      <c r="C166" s="28" t="s">
        <v>63</v>
      </c>
      <c r="D166" s="28" t="s">
        <v>49</v>
      </c>
      <c r="E166" s="28" t="s">
        <v>62</v>
      </c>
      <c r="F166" s="197">
        <f>F$8</f>
        <v>1990</v>
      </c>
      <c r="G166" s="197">
        <f t="shared" ref="G166:AM166" si="166">G$8</f>
        <v>1991</v>
      </c>
      <c r="H166" s="197">
        <f t="shared" si="166"/>
        <v>1992</v>
      </c>
      <c r="I166" s="197">
        <f t="shared" si="166"/>
        <v>1993</v>
      </c>
      <c r="J166" s="197">
        <f t="shared" si="166"/>
        <v>1994</v>
      </c>
      <c r="K166" s="197">
        <f t="shared" si="166"/>
        <v>1995</v>
      </c>
      <c r="L166" s="197">
        <f t="shared" si="166"/>
        <v>1996</v>
      </c>
      <c r="M166" s="197">
        <f t="shared" si="166"/>
        <v>1997</v>
      </c>
      <c r="N166" s="197">
        <f t="shared" si="166"/>
        <v>1998</v>
      </c>
      <c r="O166" s="197">
        <f t="shared" si="166"/>
        <v>1999</v>
      </c>
      <c r="P166" s="197">
        <f t="shared" si="166"/>
        <v>2000</v>
      </c>
      <c r="Q166" s="197">
        <f t="shared" si="166"/>
        <v>2001</v>
      </c>
      <c r="R166" s="197">
        <f t="shared" si="166"/>
        <v>2002</v>
      </c>
      <c r="S166" s="197">
        <f t="shared" si="166"/>
        <v>2003</v>
      </c>
      <c r="T166" s="197">
        <f t="shared" si="166"/>
        <v>2004</v>
      </c>
      <c r="U166" s="197">
        <f t="shared" si="166"/>
        <v>2005</v>
      </c>
      <c r="V166" s="197">
        <f t="shared" si="166"/>
        <v>2006</v>
      </c>
      <c r="W166" s="197">
        <f t="shared" si="166"/>
        <v>2007</v>
      </c>
      <c r="X166" s="197">
        <f t="shared" si="166"/>
        <v>2008</v>
      </c>
      <c r="Y166" s="197">
        <f t="shared" si="166"/>
        <v>2009</v>
      </c>
      <c r="Z166" s="197">
        <f t="shared" si="166"/>
        <v>2010</v>
      </c>
      <c r="AA166" s="197">
        <f t="shared" si="166"/>
        <v>2011</v>
      </c>
      <c r="AB166" s="197">
        <f t="shared" si="166"/>
        <v>2012</v>
      </c>
      <c r="AC166" s="197">
        <f t="shared" si="166"/>
        <v>2013</v>
      </c>
      <c r="AD166" s="197">
        <f t="shared" si="166"/>
        <v>2014</v>
      </c>
      <c r="AE166" s="197">
        <f t="shared" si="166"/>
        <v>2015</v>
      </c>
      <c r="AF166" s="197">
        <f t="shared" si="166"/>
        <v>2016</v>
      </c>
      <c r="AG166" s="197">
        <f t="shared" si="166"/>
        <v>2017</v>
      </c>
      <c r="AH166" s="197">
        <f t="shared" si="166"/>
        <v>2018</v>
      </c>
      <c r="AI166" s="197">
        <f t="shared" si="166"/>
        <v>2019</v>
      </c>
      <c r="AJ166" s="197">
        <f t="shared" si="166"/>
        <v>2020</v>
      </c>
      <c r="AK166" s="197">
        <f t="shared" si="166"/>
        <v>2021</v>
      </c>
      <c r="AL166" s="197">
        <f t="shared" si="166"/>
        <v>2022</v>
      </c>
      <c r="AM166" s="197">
        <f t="shared" si="166"/>
        <v>2023</v>
      </c>
      <c r="AP166" s="59"/>
      <c r="AQ166" s="28">
        <f>year_latest</f>
        <v>2023</v>
      </c>
      <c r="AR166" s="28">
        <f>AQ166-1</f>
        <v>2022</v>
      </c>
      <c r="AS166" s="28">
        <f>year_cb_baseline</f>
        <v>2018</v>
      </c>
      <c r="AT166" s="59">
        <f>AQ166-10</f>
        <v>2013</v>
      </c>
      <c r="AU166" s="28">
        <f>AQ166</f>
        <v>2023</v>
      </c>
      <c r="AV166" s="28">
        <f>AR166</f>
        <v>2022</v>
      </c>
      <c r="AW166" s="28">
        <f>AS166</f>
        <v>2018</v>
      </c>
      <c r="AX166" s="59">
        <f>AT166</f>
        <v>2013</v>
      </c>
      <c r="AY166" s="28">
        <f>AV166</f>
        <v>2022</v>
      </c>
      <c r="AZ166" s="28">
        <f>AW166</f>
        <v>2018</v>
      </c>
      <c r="BA166" s="28">
        <f>AX166</f>
        <v>2013</v>
      </c>
      <c r="BC166" s="7"/>
      <c r="BE166" s="182"/>
      <c r="BF166" s="183">
        <f>BF$8</f>
        <v>2013</v>
      </c>
      <c r="BG166" s="183">
        <f t="shared" ref="BG166:BP166" si="167">BG$8</f>
        <v>2014</v>
      </c>
      <c r="BH166" s="183">
        <f t="shared" si="167"/>
        <v>2015</v>
      </c>
      <c r="BI166" s="183">
        <f t="shared" si="167"/>
        <v>2016</v>
      </c>
      <c r="BJ166" s="183">
        <f t="shared" si="167"/>
        <v>2017</v>
      </c>
      <c r="BK166" s="183">
        <f t="shared" si="167"/>
        <v>2018</v>
      </c>
      <c r="BL166" s="183">
        <f t="shared" si="167"/>
        <v>2019</v>
      </c>
      <c r="BM166" s="183">
        <f t="shared" si="167"/>
        <v>2020</v>
      </c>
      <c r="BN166" s="183">
        <f t="shared" si="167"/>
        <v>2021</v>
      </c>
      <c r="BO166" s="183">
        <f t="shared" si="167"/>
        <v>2022</v>
      </c>
      <c r="BP166" s="183">
        <f t="shared" si="167"/>
        <v>2023</v>
      </c>
      <c r="BQ166" s="7"/>
      <c r="BR166" s="183"/>
      <c r="BS166" s="183">
        <f t="shared" ref="BS166:CC166" si="168">BF166</f>
        <v>2013</v>
      </c>
      <c r="BT166" s="183">
        <f t="shared" si="168"/>
        <v>2014</v>
      </c>
      <c r="BU166" s="183">
        <f t="shared" si="168"/>
        <v>2015</v>
      </c>
      <c r="BV166" s="183">
        <f t="shared" si="168"/>
        <v>2016</v>
      </c>
      <c r="BW166" s="183">
        <f t="shared" si="168"/>
        <v>2017</v>
      </c>
      <c r="BX166" s="183">
        <f t="shared" si="168"/>
        <v>2018</v>
      </c>
      <c r="BY166" s="183">
        <f t="shared" si="168"/>
        <v>2019</v>
      </c>
      <c r="BZ166" s="183">
        <f t="shared" si="168"/>
        <v>2020</v>
      </c>
      <c r="CA166" s="183">
        <f t="shared" si="168"/>
        <v>2021</v>
      </c>
      <c r="CB166" s="183">
        <f t="shared" si="168"/>
        <v>2022</v>
      </c>
      <c r="CC166" s="183">
        <f t="shared" si="168"/>
        <v>2023</v>
      </c>
      <c r="CE166" s="183" t="s">
        <v>614</v>
      </c>
      <c r="CF166" s="188">
        <f t="shared" ref="CF166:CP166" si="169">BS166</f>
        <v>2013</v>
      </c>
      <c r="CG166" s="188">
        <f t="shared" si="169"/>
        <v>2014</v>
      </c>
      <c r="CH166" s="188">
        <f t="shared" si="169"/>
        <v>2015</v>
      </c>
      <c r="CI166" s="188">
        <f t="shared" si="169"/>
        <v>2016</v>
      </c>
      <c r="CJ166" s="188">
        <f t="shared" si="169"/>
        <v>2017</v>
      </c>
      <c r="CK166" s="188">
        <f t="shared" si="169"/>
        <v>2018</v>
      </c>
      <c r="CL166" s="188">
        <f t="shared" si="169"/>
        <v>2019</v>
      </c>
      <c r="CM166" s="188">
        <f t="shared" si="169"/>
        <v>2020</v>
      </c>
      <c r="CN166" s="188">
        <f t="shared" si="169"/>
        <v>2021</v>
      </c>
      <c r="CO166" s="188">
        <f t="shared" si="169"/>
        <v>2022</v>
      </c>
      <c r="CP166" s="188">
        <f t="shared" si="169"/>
        <v>2023</v>
      </c>
    </row>
    <row r="167" spans="2:94">
      <c r="C167" s="34" t="s">
        <v>41</v>
      </c>
      <c r="D167" s="33" t="s">
        <v>12</v>
      </c>
      <c r="E167" s="33" t="s">
        <v>109</v>
      </c>
      <c r="F167" s="65">
        <v>51621.496795734238</v>
      </c>
      <c r="G167" s="65">
        <v>55113.810226055997</v>
      </c>
      <c r="H167" s="65">
        <v>57279.774827775509</v>
      </c>
      <c r="I167" s="65">
        <v>57795.948123701251</v>
      </c>
      <c r="J167" s="65">
        <v>64365.603452039519</v>
      </c>
      <c r="K167" s="65">
        <v>64559.548779171513</v>
      </c>
      <c r="L167" s="65">
        <v>67578.126167759023</v>
      </c>
      <c r="M167" s="65">
        <v>74169.918885633495</v>
      </c>
      <c r="N167" s="65">
        <v>82795.97004744377</v>
      </c>
      <c r="O167" s="65">
        <v>93378.740438468492</v>
      </c>
      <c r="P167" s="65">
        <v>91702.628182384258</v>
      </c>
      <c r="Q167" s="65">
        <v>98928.525737192773</v>
      </c>
      <c r="R167" s="65">
        <v>97830.487574730738</v>
      </c>
      <c r="S167" s="65">
        <v>94284.054934936983</v>
      </c>
      <c r="T167" s="65">
        <v>101135.56803050917</v>
      </c>
      <c r="U167" s="65">
        <v>106233.04918001148</v>
      </c>
      <c r="V167" s="65">
        <v>104222.11427601245</v>
      </c>
      <c r="W167" s="65">
        <v>104402.81142312489</v>
      </c>
      <c r="X167" s="65">
        <v>103805.5397951487</v>
      </c>
      <c r="Y167" s="65">
        <v>90007.120352266807</v>
      </c>
      <c r="Z167" s="65">
        <v>84833.267986449238</v>
      </c>
      <c r="AA167" s="65">
        <v>78918.958832171353</v>
      </c>
      <c r="AB167" s="65">
        <v>72493.049103276891</v>
      </c>
      <c r="AC167" s="65">
        <v>73035.617197679385</v>
      </c>
      <c r="AD167" s="65">
        <v>72556.655237776475</v>
      </c>
      <c r="AE167" s="65">
        <v>77376.717240674669</v>
      </c>
      <c r="AF167" s="65">
        <v>80784.253379560891</v>
      </c>
      <c r="AG167" s="65">
        <v>79787.798848752413</v>
      </c>
      <c r="AH167" s="65">
        <v>83188.486794993674</v>
      </c>
      <c r="AI167" s="65">
        <v>83482.971094190681</v>
      </c>
      <c r="AJ167" s="65">
        <v>69768.512722530533</v>
      </c>
      <c r="AK167" s="65">
        <v>73714.515828746007</v>
      </c>
      <c r="AL167" s="65">
        <v>80362.261202862297</v>
      </c>
      <c r="AM167" s="65">
        <v>80071.916358021568</v>
      </c>
      <c r="AP167" s="49" t="str">
        <f t="shared" ref="AP167:AP174" si="170">C167</f>
        <v>Oil</v>
      </c>
      <c r="AQ167" s="70" cm="1">
        <f t="array" aca="1" ref="AQ167" ca="1">INDIRECT(ADDRESS(ROW(AP167),AQ$9))/1000</f>
        <v>80.071916358021568</v>
      </c>
      <c r="AR167" s="71" cm="1">
        <f t="array" aca="1" ref="AR167" ca="1">INDIRECT(ADDRESS(ROW(AQ167),AR$9))/1000</f>
        <v>80.3622612028623</v>
      </c>
      <c r="AS167" s="71" cm="1">
        <f t="array" aca="1" ref="AS167" ca="1">INDIRECT(ADDRESS(ROW(AR167),AS$9))/1000</f>
        <v>83.188486794993679</v>
      </c>
      <c r="AT167" s="72" cm="1">
        <f t="array" aca="1" ref="AT167" ca="1">INDIRECT(ADDRESS(ROW(AS167),AT$9))/1000</f>
        <v>73.035617197679386</v>
      </c>
      <c r="AU167" s="77" cm="1">
        <f t="array" aca="1" ref="AU167" ca="1">AQ167/INDIRECT(ADDRESS($BC167,COLUMN(AQ167)))</f>
        <v>0.48887758108548013</v>
      </c>
      <c r="AV167" s="78" cm="1">
        <f t="array" aca="1" ref="AV167" ca="1">AR167/INDIRECT(ADDRESS($BC167,COLUMN(AR167)))</f>
        <v>0.48174023004663125</v>
      </c>
      <c r="AW167" s="78" cm="1">
        <f t="array" aca="1" ref="AW167" ca="1">AS167/INDIRECT(ADDRESS($BC167,COLUMN(AS167)))</f>
        <v>0.48562991920592585</v>
      </c>
      <c r="AX167" s="79" cm="1">
        <f t="array" aca="1" ref="AX167" ca="1">AT167/INDIRECT(ADDRESS($BC167,COLUMN(AT167)))</f>
        <v>0.47103023582418796</v>
      </c>
      <c r="AY167" s="53">
        <f ca="1">IFERROR(($AQ167-AR167)/AR167,"-")</f>
        <v>-3.6129501646027652E-3</v>
      </c>
      <c r="AZ167" s="53">
        <f t="shared" ref="AZ167:AZ174" ca="1" si="171">IFERROR(($AQ167-AS167)/AS167,"-")</f>
        <v>-3.7463963548855748E-2</v>
      </c>
      <c r="BA167" s="53">
        <f t="shared" ref="BA167:BA174" ca="1" si="172">IFERROR(($AQ167-AT167)/AT167,"-")</f>
        <v>9.6340654468594689E-2</v>
      </c>
      <c r="BC167" s="61">
        <f t="shared" ref="BC167:BC173" si="173">BC168</f>
        <v>174</v>
      </c>
      <c r="BE167" s="177" t="str">
        <f>AP167</f>
        <v>Oil</v>
      </c>
      <c r="BF167" s="185">
        <f>AC167/1000</f>
        <v>73.035617197679386</v>
      </c>
      <c r="BG167" s="185">
        <f t="shared" ref="BG167:BG173" si="174">AD167/1000</f>
        <v>72.556655237776468</v>
      </c>
      <c r="BH167" s="185">
        <f t="shared" ref="BH167:BH173" si="175">AE167/1000</f>
        <v>77.376717240674665</v>
      </c>
      <c r="BI167" s="185">
        <f t="shared" ref="BI167:BI173" si="176">AF167/1000</f>
        <v>80.784253379560894</v>
      </c>
      <c r="BJ167" s="185">
        <f t="shared" ref="BJ167:BJ173" si="177">AG167/1000</f>
        <v>79.787798848752416</v>
      </c>
      <c r="BK167" s="185">
        <f t="shared" ref="BK167:BK173" si="178">AH167/1000</f>
        <v>83.188486794993679</v>
      </c>
      <c r="BL167" s="185">
        <f t="shared" ref="BL167:BL173" si="179">AI167/1000</f>
        <v>83.482971094190688</v>
      </c>
      <c r="BM167" s="185">
        <f t="shared" ref="BM167:BM173" si="180">AJ167/1000</f>
        <v>69.768512722530531</v>
      </c>
      <c r="BN167" s="185">
        <f t="shared" ref="BN167:BN173" si="181">AK167/1000</f>
        <v>73.714515828746002</v>
      </c>
      <c r="BO167" s="185">
        <f t="shared" ref="BO167:BO173" si="182">AL167/1000</f>
        <v>80.3622612028623</v>
      </c>
      <c r="BP167" s="185">
        <f t="shared" ref="BP167:BP173" si="183">AM167/1000</f>
        <v>80.071916358021568</v>
      </c>
      <c r="BQ167" s="179"/>
      <c r="BR167" s="178" t="str">
        <f>BE167</f>
        <v>Oil</v>
      </c>
      <c r="BS167" s="126" cm="1">
        <f t="array" aca="1" ref="BS167" ca="1">AC167/INDIRECT(ADDRESS($BC167,COLUMN(AC167)))</f>
        <v>0.4710302358241879</v>
      </c>
      <c r="BT167" s="126" cm="1">
        <f t="array" aca="1" ref="BT167" ca="1">AD167/INDIRECT(ADDRESS($BC167,COLUMN(AD167)))</f>
        <v>0.47082951961750386</v>
      </c>
      <c r="BU167" s="126" cm="1">
        <f t="array" aca="1" ref="BU167" ca="1">AE167/INDIRECT(ADDRESS($BC167,COLUMN(AE167)))</f>
        <v>0.47799962467513313</v>
      </c>
      <c r="BV167" s="126" cm="1">
        <f t="array" aca="1" ref="BV167" ca="1">AF167/INDIRECT(ADDRESS($BC167,COLUMN(AF167)))</f>
        <v>0.47831306646168886</v>
      </c>
      <c r="BW167" s="126" cm="1">
        <f t="array" aca="1" ref="BW167" ca="1">AG167/INDIRECT(ADDRESS($BC167,COLUMN(AG167)))</f>
        <v>0.47606373149582731</v>
      </c>
      <c r="BX167" s="126" cm="1">
        <f t="array" aca="1" ref="BX167" ca="1">AH167/INDIRECT(ADDRESS($BC167,COLUMN(AH167)))</f>
        <v>0.4856299192059258</v>
      </c>
      <c r="BY167" s="126" cm="1">
        <f t="array" aca="1" ref="BY167" ca="1">AI167/INDIRECT(ADDRESS($BC167,COLUMN(AI167)))</f>
        <v>0.49125445382601668</v>
      </c>
      <c r="BZ167" s="126" cm="1">
        <f t="array" aca="1" ref="BZ167" ca="1">AJ167/INDIRECT(ADDRESS($BC167,COLUMN(AJ167)))</f>
        <v>0.44905531689218769</v>
      </c>
      <c r="CA167" s="126" cm="1">
        <f t="array" aca="1" ref="CA167" ca="1">AK167/INDIRECT(ADDRESS($BC167,COLUMN(AK167)))</f>
        <v>0.45874249923336635</v>
      </c>
      <c r="CB167" s="126" cm="1">
        <f t="array" aca="1" ref="CB167" ca="1">AL167/INDIRECT(ADDRESS($BC167,COLUMN(AL167)))</f>
        <v>0.48174023004663125</v>
      </c>
      <c r="CC167" s="126" cm="1">
        <f t="array" aca="1" ref="CC167" ca="1">AM167/INDIRECT(ADDRESS($BC167,COLUMN(AM167)))</f>
        <v>0.48887758108548013</v>
      </c>
      <c r="CE167" s="178" t="str">
        <f>BR167</f>
        <v>Oil</v>
      </c>
      <c r="CF167" s="194" t="str">
        <f ca="1">TEXT(BF167,"#,##0.00;-#,##0.00;0") &amp; CHAR(10) &amp; IF(BS167&lt;&gt;1,TEXT(BS167,"(#,##0.0%);(-#,##0.0%);(0%)"),"(100%)")</f>
        <v>73.04
(47.1%)</v>
      </c>
      <c r="CG167" s="194" t="str">
        <f t="shared" ref="CG167:CG173" ca="1" si="184">TEXT(BG167,"#,##0.00;-#,##0.00;0") &amp; CHAR(10) &amp; IF(BT167&lt;&gt;1,TEXT(BT167,"(#,##0.0%);(-#,##0.0%);(0%)"),"(100%)")</f>
        <v>72.56
(47.1%)</v>
      </c>
      <c r="CH167" s="194" t="str">
        <f t="shared" ref="CH167:CH173" ca="1" si="185">TEXT(BH167,"#,##0.00;-#,##0.00;0") &amp; CHAR(10) &amp; IF(BU167&lt;&gt;1,TEXT(BU167,"(#,##0.0%);(-#,##0.0%);(0%)"),"(100%)")</f>
        <v>77.38
(47.8%)</v>
      </c>
      <c r="CI167" s="194" t="str">
        <f t="shared" ref="CI167:CI173" ca="1" si="186">TEXT(BI167,"#,##0.00;-#,##0.00;0") &amp; CHAR(10) &amp; IF(BV167&lt;&gt;1,TEXT(BV167,"(#,##0.0%);(-#,##0.0%);(0%)"),"(100%)")</f>
        <v>80.78
(47.8%)</v>
      </c>
      <c r="CJ167" s="194" t="str">
        <f t="shared" ref="CJ167:CJ173" ca="1" si="187">TEXT(BJ167,"#,##0.00;-#,##0.00;0") &amp; CHAR(10) &amp; IF(BW167&lt;&gt;1,TEXT(BW167,"(#,##0.0%);(-#,##0.0%);(0%)"),"(100%)")</f>
        <v>79.79
(47.6%)</v>
      </c>
      <c r="CK167" s="194" t="str">
        <f t="shared" ref="CK167:CK173" ca="1" si="188">TEXT(BK167,"#,##0.00;-#,##0.00;0") &amp; CHAR(10) &amp; IF(BX167&lt;&gt;1,TEXT(BX167,"(#,##0.0%);(-#,##0.0%);(0%)"),"(100%)")</f>
        <v>83.19
(48.6%)</v>
      </c>
      <c r="CL167" s="194" t="str">
        <f t="shared" ref="CL167:CL173" ca="1" si="189">TEXT(BL167,"#,##0.00;-#,##0.00;0") &amp; CHAR(10) &amp; IF(BY167&lt;&gt;1,TEXT(BY167,"(#,##0.0%);(-#,##0.0%);(0%)"),"(100%)")</f>
        <v>83.48
(49.1%)</v>
      </c>
      <c r="CM167" s="194" t="str">
        <f t="shared" ref="CM167:CM173" ca="1" si="190">TEXT(BM167,"#,##0.00;-#,##0.00;0") &amp; CHAR(10) &amp; IF(BZ167&lt;&gt;1,TEXT(BZ167,"(#,##0.0%);(-#,##0.0%);(0%)"),"(100%)")</f>
        <v>69.77
(44.9%)</v>
      </c>
      <c r="CN167" s="194" t="str">
        <f t="shared" ref="CN167:CN173" ca="1" si="191">TEXT(BN167,"#,##0.00;-#,##0.00;0") &amp; CHAR(10) &amp; IF(CA167&lt;&gt;1,TEXT(CA167,"(#,##0.0%);(-#,##0.0%);(0%)"),"(100%)")</f>
        <v>73.71
(45.9%)</v>
      </c>
      <c r="CO167" s="194" t="str">
        <f t="shared" ref="CO167:CO173" ca="1" si="192">TEXT(BO167,"#,##0.00;-#,##0.00;0") &amp; CHAR(10) &amp; IF(CB167&lt;&gt;1,TEXT(CB167,"(#,##0.0%);(-#,##0.0%);(0%)"),"(100%)")</f>
        <v>80.36
(48.2%)</v>
      </c>
      <c r="CP167" s="194" t="str">
        <f t="shared" ref="CP167:CP173" ca="1" si="193">TEXT(BP167,"#,##0.00;-#,##0.00;0") &amp; CHAR(10) &amp; IF(CC167&lt;&gt;1,TEXT(CC167,"(#,##0.0%);(-#,##0.0%);(0%)"),"(100%)")</f>
        <v>80.07
(48.9%)</v>
      </c>
    </row>
    <row r="168" spans="2:94">
      <c r="C168" s="34" t="s">
        <v>39</v>
      </c>
      <c r="D168" s="33" t="s">
        <v>12</v>
      </c>
      <c r="E168" s="33" t="s">
        <v>110</v>
      </c>
      <c r="F168" s="65">
        <v>16819.814940939857</v>
      </c>
      <c r="G168" s="65">
        <v>17160.511530100488</v>
      </c>
      <c r="H168" s="65">
        <v>17050.79179012018</v>
      </c>
      <c r="I168" s="65">
        <v>20351.96138878278</v>
      </c>
      <c r="J168" s="65">
        <v>20225.653549206549</v>
      </c>
      <c r="K168" s="65">
        <v>22278.819035431385</v>
      </c>
      <c r="L168" s="65">
        <v>26229.91733034774</v>
      </c>
      <c r="M168" s="65">
        <v>26874.264471026017</v>
      </c>
      <c r="N168" s="65">
        <v>27308.209938038359</v>
      </c>
      <c r="O168" s="65">
        <v>30161.025885564082</v>
      </c>
      <c r="P168" s="65">
        <v>35581.113153083701</v>
      </c>
      <c r="Q168" s="65">
        <v>36504.069373173756</v>
      </c>
      <c r="R168" s="65">
        <v>38772.897439156746</v>
      </c>
      <c r="S168" s="65">
        <v>42558.397811485855</v>
      </c>
      <c r="T168" s="65">
        <v>42484.363102396514</v>
      </c>
      <c r="U168" s="65">
        <v>40742.860704126484</v>
      </c>
      <c r="V168" s="65">
        <v>46157.692313926549</v>
      </c>
      <c r="W168" s="65">
        <v>49487.941382515695</v>
      </c>
      <c r="X168" s="65">
        <v>52609.367814585334</v>
      </c>
      <c r="Y168" s="65">
        <v>49954.04644395721</v>
      </c>
      <c r="Z168" s="65">
        <v>54799.546132802709</v>
      </c>
      <c r="AA168" s="65">
        <v>48229.417894065482</v>
      </c>
      <c r="AB168" s="65">
        <v>46996.12402554982</v>
      </c>
      <c r="AC168" s="65">
        <v>44921.573306155995</v>
      </c>
      <c r="AD168" s="65">
        <v>43395.05631813233</v>
      </c>
      <c r="AE168" s="65">
        <v>43834.367465547875</v>
      </c>
      <c r="AF168" s="65">
        <v>49437.694958222492</v>
      </c>
      <c r="AG168" s="65">
        <v>50188.806565066297</v>
      </c>
      <c r="AH168" s="65">
        <v>52105.391825939521</v>
      </c>
      <c r="AI168" s="65">
        <v>53164.193293831791</v>
      </c>
      <c r="AJ168" s="65">
        <v>53218.879333360434</v>
      </c>
      <c r="AK168" s="65">
        <v>50982.755727222175</v>
      </c>
      <c r="AL168" s="65">
        <v>51999.709425857662</v>
      </c>
      <c r="AM168" s="65">
        <v>48262.774994643885</v>
      </c>
      <c r="AP168" s="49" t="str">
        <f t="shared" si="170"/>
        <v>Natural gas</v>
      </c>
      <c r="AQ168" s="70" cm="1">
        <f t="array" aca="1" ref="AQ168" ca="1">INDIRECT(ADDRESS(ROW(AP168),AQ$9))/1000</f>
        <v>48.262774994643884</v>
      </c>
      <c r="AR168" s="71" cm="1">
        <f t="array" aca="1" ref="AR168" ca="1">INDIRECT(ADDRESS(ROW(AQ168),AR$9))/1000</f>
        <v>51.99970942585766</v>
      </c>
      <c r="AS168" s="71" cm="1">
        <f t="array" aca="1" ref="AS168" ca="1">INDIRECT(ADDRESS(ROW(AR168),AS$9))/1000</f>
        <v>52.10539182593952</v>
      </c>
      <c r="AT168" s="73" cm="1">
        <f t="array" aca="1" ref="AT168" ca="1">INDIRECT(ADDRESS(ROW(AS168),AT$9))/1000</f>
        <v>44.921573306155992</v>
      </c>
      <c r="AU168" s="77" cm="1">
        <f t="array" aca="1" ref="AU168" ca="1">AQ168/INDIRECT(ADDRESS($BC168,COLUMN(AQ168)))</f>
        <v>0.29466746606084698</v>
      </c>
      <c r="AV168" s="78" cm="1">
        <f t="array" aca="1" ref="AV168" ca="1">AR168/INDIRECT(ADDRESS($BC168,COLUMN(AR168)))</f>
        <v>0.31171785868412594</v>
      </c>
      <c r="AW168" s="78" cm="1">
        <f t="array" aca="1" ref="AW168" ca="1">AS168/INDIRECT(ADDRESS($BC168,COLUMN(AS168)))</f>
        <v>0.30417595267698655</v>
      </c>
      <c r="AX168" s="80" cm="1">
        <f t="array" aca="1" ref="AX168" ca="1">AT168/INDIRECT(ADDRESS($BC168,COLUMN(AT168)))</f>
        <v>0.28971370517376166</v>
      </c>
      <c r="AY168" s="53">
        <f t="shared" ref="AY168:AY174" ca="1" si="194">IFERROR(($AQ168-AR168)/AR168,"-")</f>
        <v>-7.1864525253587802E-2</v>
      </c>
      <c r="AZ168" s="53">
        <f t="shared" ca="1" si="171"/>
        <v>-7.3747009601848421E-2</v>
      </c>
      <c r="BA168" s="53">
        <f t="shared" ca="1" si="172"/>
        <v>7.4378554502453689E-2</v>
      </c>
      <c r="BC168" s="61">
        <f t="shared" si="173"/>
        <v>174</v>
      </c>
      <c r="BE168" s="177" t="str">
        <f t="shared" ref="BE168:BE173" si="195">AP168</f>
        <v>Natural gas</v>
      </c>
      <c r="BF168" s="185">
        <f t="shared" ref="BF168:BF173" si="196">AC168/1000</f>
        <v>44.921573306155992</v>
      </c>
      <c r="BG168" s="185">
        <f t="shared" si="174"/>
        <v>43.395056318132333</v>
      </c>
      <c r="BH168" s="185">
        <f t="shared" si="175"/>
        <v>43.834367465547878</v>
      </c>
      <c r="BI168" s="185">
        <f t="shared" si="176"/>
        <v>49.437694958222494</v>
      </c>
      <c r="BJ168" s="185">
        <f t="shared" si="177"/>
        <v>50.188806565066301</v>
      </c>
      <c r="BK168" s="185">
        <f t="shared" si="178"/>
        <v>52.10539182593952</v>
      </c>
      <c r="BL168" s="185">
        <f t="shared" si="179"/>
        <v>53.164193293831794</v>
      </c>
      <c r="BM168" s="185">
        <f t="shared" si="180"/>
        <v>53.218879333360434</v>
      </c>
      <c r="BN168" s="185">
        <f t="shared" si="181"/>
        <v>50.982755727222177</v>
      </c>
      <c r="BO168" s="185">
        <f t="shared" si="182"/>
        <v>51.99970942585766</v>
      </c>
      <c r="BP168" s="185">
        <f t="shared" si="183"/>
        <v>48.262774994643884</v>
      </c>
      <c r="BQ168" s="179"/>
      <c r="BR168" s="178" t="str">
        <f t="shared" ref="BR168:BR173" si="197">BE168</f>
        <v>Natural gas</v>
      </c>
      <c r="BS168" s="126" cm="1">
        <f t="array" aca="1" ref="BS168" ca="1">AC168/INDIRECT(ADDRESS($BC168,COLUMN(AC168)))</f>
        <v>0.28971370517376166</v>
      </c>
      <c r="BT168" s="126" cm="1">
        <f t="array" aca="1" ref="BT168" ca="1">AD168/INDIRECT(ADDRESS($BC168,COLUMN(AD168)))</f>
        <v>0.28159613274735218</v>
      </c>
      <c r="BU168" s="126" cm="1">
        <f t="array" aca="1" ref="BU168" ca="1">AE168/INDIRECT(ADDRESS($BC168,COLUMN(AE168)))</f>
        <v>0.27078961144386043</v>
      </c>
      <c r="BV168" s="126" cm="1">
        <f t="array" aca="1" ref="BV168" ca="1">AF168/INDIRECT(ADDRESS($BC168,COLUMN(AF168)))</f>
        <v>0.29271416748957407</v>
      </c>
      <c r="BW168" s="126" cm="1">
        <f t="array" aca="1" ref="BW168" ca="1">AG168/INDIRECT(ADDRESS($BC168,COLUMN(AG168)))</f>
        <v>0.29945769751061802</v>
      </c>
      <c r="BX168" s="126" cm="1">
        <f t="array" aca="1" ref="BX168" ca="1">AH168/INDIRECT(ADDRESS($BC168,COLUMN(AH168)))</f>
        <v>0.30417595267698655</v>
      </c>
      <c r="BY168" s="126" cm="1">
        <f t="array" aca="1" ref="BY168" ca="1">AI168/INDIRECT(ADDRESS($BC168,COLUMN(AI168)))</f>
        <v>0.31284400156524289</v>
      </c>
      <c r="BZ168" s="126" cm="1">
        <f t="array" aca="1" ref="BZ168" ca="1">AJ168/INDIRECT(ADDRESS($BC168,COLUMN(AJ168)))</f>
        <v>0.34253590611473295</v>
      </c>
      <c r="CA168" s="126" cm="1">
        <f t="array" aca="1" ref="CA168" ca="1">AK168/INDIRECT(ADDRESS($BC168,COLUMN(AK168)))</f>
        <v>0.31727749300348335</v>
      </c>
      <c r="CB168" s="126" cm="1">
        <f t="array" aca="1" ref="CB168" ca="1">AL168/INDIRECT(ADDRESS($BC168,COLUMN(AL168)))</f>
        <v>0.31171785868412594</v>
      </c>
      <c r="CC168" s="126" cm="1">
        <f t="array" aca="1" ref="CC168" ca="1">AM168/INDIRECT(ADDRESS($BC168,COLUMN(AM168)))</f>
        <v>0.29466746606084698</v>
      </c>
      <c r="CE168" s="178" t="str">
        <f t="shared" ref="CE168:CE173" si="198">BR168</f>
        <v>Natural gas</v>
      </c>
      <c r="CF168" s="194" t="str">
        <f t="shared" ref="CF168:CF173" ca="1" si="199">TEXT(BF168,"#,##0.00;-#,##0.00;0") &amp; CHAR(10) &amp; IF(BS168&lt;&gt;1,TEXT(BS168,"(#,##0.0%);(-#,##0.0%);(0%)"),"(100%)")</f>
        <v>44.92
(29.0%)</v>
      </c>
      <c r="CG168" s="194" t="str">
        <f t="shared" ca="1" si="184"/>
        <v>43.40
(28.2%)</v>
      </c>
      <c r="CH168" s="194" t="str">
        <f t="shared" ca="1" si="185"/>
        <v>43.83
(27.1%)</v>
      </c>
      <c r="CI168" s="194" t="str">
        <f t="shared" ca="1" si="186"/>
        <v>49.44
(29.3%)</v>
      </c>
      <c r="CJ168" s="194" t="str">
        <f t="shared" ca="1" si="187"/>
        <v>50.19
(29.9%)</v>
      </c>
      <c r="CK168" s="194" t="str">
        <f t="shared" ca="1" si="188"/>
        <v>52.11
(30.4%)</v>
      </c>
      <c r="CL168" s="194" t="str">
        <f t="shared" ca="1" si="189"/>
        <v>53.16
(31.3%)</v>
      </c>
      <c r="CM168" s="194" t="str">
        <f t="shared" ca="1" si="190"/>
        <v>53.22
(34.3%)</v>
      </c>
      <c r="CN168" s="194" t="str">
        <f t="shared" ca="1" si="191"/>
        <v>50.98
(31.7%)</v>
      </c>
      <c r="CO168" s="194" t="str">
        <f t="shared" ca="1" si="192"/>
        <v>52.00
(31.2%)</v>
      </c>
      <c r="CP168" s="194" t="str">
        <f t="shared" ca="1" si="193"/>
        <v>48.26
(29.5%)</v>
      </c>
    </row>
    <row r="169" spans="2:94">
      <c r="C169" s="34" t="s">
        <v>48</v>
      </c>
      <c r="D169" s="33" t="s">
        <v>12</v>
      </c>
      <c r="E169" s="33" t="s">
        <v>111</v>
      </c>
      <c r="F169" s="65">
        <v>1951.0511260000001</v>
      </c>
      <c r="G169" s="65">
        <v>1951.5445601205063</v>
      </c>
      <c r="H169" s="65">
        <v>1889.7205536000004</v>
      </c>
      <c r="I169" s="65">
        <v>1867.7091504</v>
      </c>
      <c r="J169" s="65">
        <v>2025.5288426876155</v>
      </c>
      <c r="K169" s="65">
        <v>1798.5037802207391</v>
      </c>
      <c r="L169" s="65">
        <v>1960.4346541508614</v>
      </c>
      <c r="M169" s="65">
        <v>2102.0401689169912</v>
      </c>
      <c r="N169" s="65">
        <v>2691.0681069561856</v>
      </c>
      <c r="O169" s="65">
        <v>2579.1353287580523</v>
      </c>
      <c r="P169" s="65">
        <v>2733.8547031560161</v>
      </c>
      <c r="Q169" s="65">
        <v>2719.7562836362827</v>
      </c>
      <c r="R169" s="65">
        <v>3039.4208451220766</v>
      </c>
      <c r="S169" s="65">
        <v>2747.9299691912979</v>
      </c>
      <c r="T169" s="65">
        <v>3304.5981959231176</v>
      </c>
      <c r="U169" s="65">
        <v>4307.658795088927</v>
      </c>
      <c r="V169" s="65">
        <v>5003.8800725303081</v>
      </c>
      <c r="W169" s="65">
        <v>5672.5251166605894</v>
      </c>
      <c r="X169" s="65">
        <v>6841.5093519328702</v>
      </c>
      <c r="Y169" s="65">
        <v>7878.2014587008216</v>
      </c>
      <c r="Z169" s="65">
        <v>7889.6772833456071</v>
      </c>
      <c r="AA169" s="65">
        <v>9610.1848224298337</v>
      </c>
      <c r="AB169" s="65">
        <v>9563.7001258384371</v>
      </c>
      <c r="AC169" s="65">
        <v>10326.492940364449</v>
      </c>
      <c r="AD169" s="65">
        <v>11676.911505796552</v>
      </c>
      <c r="AE169" s="65">
        <v>13227.995415049971</v>
      </c>
      <c r="AF169" s="65">
        <v>13207.911833116535</v>
      </c>
      <c r="AG169" s="65">
        <v>15568.778892986509</v>
      </c>
      <c r="AH169" s="65">
        <v>17208.256481016044</v>
      </c>
      <c r="AI169" s="65">
        <v>19137.816108418785</v>
      </c>
      <c r="AJ169" s="65">
        <v>20950.957198915097</v>
      </c>
      <c r="AK169" s="65">
        <v>19067.626348482248</v>
      </c>
      <c r="AL169" s="65">
        <v>21437.638141050949</v>
      </c>
      <c r="AM169" s="65">
        <v>23044.059553522438</v>
      </c>
      <c r="AP169" s="49" t="str">
        <f t="shared" si="170"/>
        <v>Renewables</v>
      </c>
      <c r="AQ169" s="70" cm="1">
        <f t="array" aca="1" ref="AQ169" ca="1">INDIRECT(ADDRESS(ROW(AP169),AQ$9))/1000</f>
        <v>23.044059553522438</v>
      </c>
      <c r="AR169" s="71" cm="1">
        <f t="array" aca="1" ref="AR169" ca="1">INDIRECT(ADDRESS(ROW(AQ169),AR$9))/1000</f>
        <v>21.43763814105095</v>
      </c>
      <c r="AS169" s="71" cm="1">
        <f t="array" aca="1" ref="AS169" ca="1">INDIRECT(ADDRESS(ROW(AR169),AS$9))/1000</f>
        <v>17.208256481016043</v>
      </c>
      <c r="AT169" s="73" cm="1">
        <f t="array" aca="1" ref="AT169" ca="1">INDIRECT(ADDRESS(ROW(AS169),AT$9))/1000</f>
        <v>10.326492940364449</v>
      </c>
      <c r="AU169" s="77" cm="1">
        <f t="array" aca="1" ref="AU169" ca="1">AQ169/INDIRECT(ADDRESS($BC169,COLUMN(AQ169)))</f>
        <v>0.14069507269619885</v>
      </c>
      <c r="AV169" s="78" cm="1">
        <f t="array" aca="1" ref="AV169" ca="1">AR169/INDIRECT(ADDRESS($BC169,COLUMN(AR169)))</f>
        <v>0.12851023073699283</v>
      </c>
      <c r="AW169" s="78" cm="1">
        <f t="array" aca="1" ref="AW169" ca="1">AS169/INDIRECT(ADDRESS($BC169,COLUMN(AS169)))</f>
        <v>0.10045674018743649</v>
      </c>
      <c r="AX169" s="80" cm="1">
        <f t="array" aca="1" ref="AX169" ca="1">AT169/INDIRECT(ADDRESS($BC169,COLUMN(AT169)))</f>
        <v>6.6598881361835449E-2</v>
      </c>
      <c r="AY169" s="53">
        <f t="shared" ca="1" si="194"/>
        <v>7.4934626748613203E-2</v>
      </c>
      <c r="AZ169" s="53">
        <f t="shared" ca="1" si="171"/>
        <v>0.33912808534347377</v>
      </c>
      <c r="BA169" s="53">
        <f t="shared" ca="1" si="172"/>
        <v>1.2315475047145243</v>
      </c>
      <c r="BC169" s="61">
        <f t="shared" si="173"/>
        <v>174</v>
      </c>
      <c r="BE169" s="177" t="str">
        <f t="shared" si="195"/>
        <v>Renewables</v>
      </c>
      <c r="BF169" s="185">
        <f t="shared" si="196"/>
        <v>10.326492940364449</v>
      </c>
      <c r="BG169" s="185">
        <f t="shared" si="174"/>
        <v>11.676911505796552</v>
      </c>
      <c r="BH169" s="185">
        <f t="shared" si="175"/>
        <v>13.227995415049971</v>
      </c>
      <c r="BI169" s="185">
        <f t="shared" si="176"/>
        <v>13.207911833116535</v>
      </c>
      <c r="BJ169" s="185">
        <f t="shared" si="177"/>
        <v>15.56877889298651</v>
      </c>
      <c r="BK169" s="185">
        <f t="shared" si="178"/>
        <v>17.208256481016043</v>
      </c>
      <c r="BL169" s="185">
        <f t="shared" si="179"/>
        <v>19.137816108418786</v>
      </c>
      <c r="BM169" s="185">
        <f t="shared" si="180"/>
        <v>20.950957198915098</v>
      </c>
      <c r="BN169" s="185">
        <f t="shared" si="181"/>
        <v>19.06762634848225</v>
      </c>
      <c r="BO169" s="185">
        <f t="shared" si="182"/>
        <v>21.43763814105095</v>
      </c>
      <c r="BP169" s="185">
        <f t="shared" si="183"/>
        <v>23.044059553522438</v>
      </c>
      <c r="BR169" s="178" t="str">
        <f t="shared" si="197"/>
        <v>Renewables</v>
      </c>
      <c r="BS169" s="126" cm="1">
        <f t="array" aca="1" ref="BS169" ca="1">AC169/INDIRECT(ADDRESS($BC169,COLUMN(AC169)))</f>
        <v>6.6598881361835449E-2</v>
      </c>
      <c r="BT169" s="126" cm="1">
        <f t="array" aca="1" ref="BT169" ca="1">AD169/INDIRECT(ADDRESS($BC169,COLUMN(AD169)))</f>
        <v>7.5772988940480512E-2</v>
      </c>
      <c r="BU169" s="126" cm="1">
        <f t="array" aca="1" ref="BU169" ca="1">AE169/INDIRECT(ADDRESS($BC169,COLUMN(AE169)))</f>
        <v>8.1716788577772134E-2</v>
      </c>
      <c r="BV169" s="126" cm="1">
        <f t="array" aca="1" ref="BV169" ca="1">AF169/INDIRECT(ADDRESS($BC169,COLUMN(AF169)))</f>
        <v>7.8202329614548149E-2</v>
      </c>
      <c r="BW169" s="126" cm="1">
        <f t="array" aca="1" ref="BW169" ca="1">AG169/INDIRECT(ADDRESS($BC169,COLUMN(AG169)))</f>
        <v>9.2893037301085099E-2</v>
      </c>
      <c r="BX169" s="126" cm="1">
        <f t="array" aca="1" ref="BX169" ca="1">AH169/INDIRECT(ADDRESS($BC169,COLUMN(AH169)))</f>
        <v>0.10045674018743649</v>
      </c>
      <c r="BY169" s="126" cm="1">
        <f t="array" aca="1" ref="BY169" ca="1">AI169/INDIRECT(ADDRESS($BC169,COLUMN(AI169)))</f>
        <v>0.11261622911284044</v>
      </c>
      <c r="BZ169" s="126" cm="1">
        <f t="array" aca="1" ref="BZ169" ca="1">AJ169/INDIRECT(ADDRESS($BC169,COLUMN(AJ169)))</f>
        <v>0.13484791859573761</v>
      </c>
      <c r="CA169" s="126" cm="1">
        <f t="array" aca="1" ref="CA169" ca="1">AK169/INDIRECT(ADDRESS($BC169,COLUMN(AK169)))</f>
        <v>0.11866225352238789</v>
      </c>
      <c r="CB169" s="126" cm="1">
        <f t="array" aca="1" ref="CB169" ca="1">AL169/INDIRECT(ADDRESS($BC169,COLUMN(AL169)))</f>
        <v>0.12851023073699283</v>
      </c>
      <c r="CC169" s="126" cm="1">
        <f t="array" aca="1" ref="CC169" ca="1">AM169/INDIRECT(ADDRESS($BC169,COLUMN(AM169)))</f>
        <v>0.14069507269619885</v>
      </c>
      <c r="CE169" s="178" t="str">
        <f t="shared" si="198"/>
        <v>Renewables</v>
      </c>
      <c r="CF169" s="194" t="str">
        <f t="shared" ca="1" si="199"/>
        <v>10.33
(6.7%)</v>
      </c>
      <c r="CG169" s="194" t="str">
        <f t="shared" ca="1" si="184"/>
        <v>11.68
(7.6%)</v>
      </c>
      <c r="CH169" s="194" t="str">
        <f t="shared" ca="1" si="185"/>
        <v>13.23
(8.2%)</v>
      </c>
      <c r="CI169" s="194" t="str">
        <f t="shared" ca="1" si="186"/>
        <v>13.21
(7.8%)</v>
      </c>
      <c r="CJ169" s="194" t="str">
        <f t="shared" ca="1" si="187"/>
        <v>15.57
(9.3%)</v>
      </c>
      <c r="CK169" s="194" t="str">
        <f t="shared" ca="1" si="188"/>
        <v>17.21
(10.0%)</v>
      </c>
      <c r="CL169" s="194" t="str">
        <f t="shared" ca="1" si="189"/>
        <v>19.14
(11.3%)</v>
      </c>
      <c r="CM169" s="194" t="str">
        <f t="shared" ca="1" si="190"/>
        <v>20.95
(13.5%)</v>
      </c>
      <c r="CN169" s="194" t="str">
        <f t="shared" ca="1" si="191"/>
        <v>19.07
(11.9%)</v>
      </c>
      <c r="CO169" s="194" t="str">
        <f t="shared" ca="1" si="192"/>
        <v>21.44
(12.9%)</v>
      </c>
      <c r="CP169" s="194" t="str">
        <f t="shared" ca="1" si="193"/>
        <v>23.04
(14.1%)</v>
      </c>
    </row>
    <row r="170" spans="2:94">
      <c r="C170" s="34" t="s">
        <v>45</v>
      </c>
      <c r="D170" s="33" t="s">
        <v>12</v>
      </c>
      <c r="E170" s="33" t="s">
        <v>112</v>
      </c>
      <c r="F170" s="65">
        <v>24245.087913454066</v>
      </c>
      <c r="G170" s="65">
        <v>23776.738876054005</v>
      </c>
      <c r="H170" s="65">
        <v>21817.73571908908</v>
      </c>
      <c r="I170" s="65">
        <v>21586.338115013787</v>
      </c>
      <c r="J170" s="65">
        <v>20151.64112607612</v>
      </c>
      <c r="K170" s="65">
        <v>20664.369676505899</v>
      </c>
      <c r="L170" s="65">
        <v>22295.506418461558</v>
      </c>
      <c r="M170" s="65">
        <v>20930.254706053114</v>
      </c>
      <c r="N170" s="65">
        <v>21706.872759807662</v>
      </c>
      <c r="O170" s="65">
        <v>18463.398805825145</v>
      </c>
      <c r="P170" s="65">
        <v>21083.750041202256</v>
      </c>
      <c r="Q170" s="65">
        <v>21835.020029399431</v>
      </c>
      <c r="R170" s="65">
        <v>20322.6800049948</v>
      </c>
      <c r="S170" s="65">
        <v>20293.890002390217</v>
      </c>
      <c r="T170" s="65">
        <v>20919.124117361778</v>
      </c>
      <c r="U170" s="65">
        <v>21882.01271927479</v>
      </c>
      <c r="V170" s="65">
        <v>18964.820158129769</v>
      </c>
      <c r="W170" s="65">
        <v>18600.960398535241</v>
      </c>
      <c r="X170" s="65">
        <v>16395.190356044848</v>
      </c>
      <c r="Y170" s="65">
        <v>13295.681029854368</v>
      </c>
      <c r="Z170" s="65">
        <v>14338.776891185607</v>
      </c>
      <c r="AA170" s="65">
        <v>14231.854076714286</v>
      </c>
      <c r="AB170" s="65">
        <v>17272.286982914211</v>
      </c>
      <c r="AC170" s="65">
        <v>15189.340759414676</v>
      </c>
      <c r="AD170" s="65">
        <v>14522.384208790712</v>
      </c>
      <c r="AE170" s="65">
        <v>17045.300495488536</v>
      </c>
      <c r="AF170" s="65">
        <v>16862.146423865372</v>
      </c>
      <c r="AG170" s="65">
        <v>13333.041880800984</v>
      </c>
      <c r="AH170" s="65">
        <v>9156.7099888044504</v>
      </c>
      <c r="AI170" s="65">
        <v>4502.329379328271</v>
      </c>
      <c r="AJ170" s="65">
        <v>5018.0850706395659</v>
      </c>
      <c r="AK170" s="65">
        <v>10591.101522092968</v>
      </c>
      <c r="AL170" s="65">
        <v>8453.1374066747903</v>
      </c>
      <c r="AM170" s="65">
        <v>5078.5000222415856</v>
      </c>
      <c r="AP170" s="49" t="str">
        <f t="shared" si="170"/>
        <v>Coal</v>
      </c>
      <c r="AQ170" s="70" cm="1">
        <f t="array" aca="1" ref="AQ170" ca="1">INDIRECT(ADDRESS(ROW(AP170),AQ$9))/1000</f>
        <v>5.0785000222415855</v>
      </c>
      <c r="AR170" s="71" cm="1">
        <f t="array" aca="1" ref="AR170" ca="1">INDIRECT(ADDRESS(ROW(AQ170),AR$9))/1000</f>
        <v>8.4531374066747897</v>
      </c>
      <c r="AS170" s="71" cm="1">
        <f t="array" aca="1" ref="AS170" ca="1">INDIRECT(ADDRESS(ROW(AR170),AS$9))/1000</f>
        <v>9.156709988804451</v>
      </c>
      <c r="AT170" s="73" cm="1">
        <f t="array" aca="1" ref="AT170" ca="1">INDIRECT(ADDRESS(ROW(AS170),AT$9))/1000</f>
        <v>15.189340759414675</v>
      </c>
      <c r="AU170" s="77" cm="1">
        <f t="array" aca="1" ref="AU170" ca="1">AQ170/INDIRECT(ADDRESS($BC170,COLUMN(AQ170)))</f>
        <v>3.1006686480625253E-2</v>
      </c>
      <c r="AV170" s="78" cm="1">
        <f t="array" aca="1" ref="AV170" ca="1">AR170/INDIRECT(ADDRESS($BC170,COLUMN(AR170)))</f>
        <v>5.0673242613564672E-2</v>
      </c>
      <c r="AW170" s="78" cm="1">
        <f t="array" aca="1" ref="AW170" ca="1">AS170/INDIRECT(ADDRESS($BC170,COLUMN(AS170)))</f>
        <v>5.3454179819542154E-2</v>
      </c>
      <c r="AX170" s="80" cm="1">
        <f t="array" aca="1" ref="AX170" ca="1">AT170/INDIRECT(ADDRESS($BC170,COLUMN(AT170)))</f>
        <v>9.7960954318441415E-2</v>
      </c>
      <c r="AY170" s="53">
        <f t="shared" ca="1" si="194"/>
        <v>-0.39921714531323171</v>
      </c>
      <c r="AZ170" s="53">
        <f t="shared" ca="1" si="171"/>
        <v>-0.44537939626231826</v>
      </c>
      <c r="BA170" s="53">
        <f t="shared" ca="1" si="172"/>
        <v>-0.66565369079011383</v>
      </c>
      <c r="BB170" s="38"/>
      <c r="BC170" s="61">
        <f t="shared" si="173"/>
        <v>174</v>
      </c>
      <c r="BE170" s="177" t="str">
        <f t="shared" si="195"/>
        <v>Coal</v>
      </c>
      <c r="BF170" s="185">
        <f t="shared" si="196"/>
        <v>15.189340759414675</v>
      </c>
      <c r="BG170" s="185">
        <f t="shared" si="174"/>
        <v>14.522384208790712</v>
      </c>
      <c r="BH170" s="185">
        <f t="shared" si="175"/>
        <v>17.045300495488537</v>
      </c>
      <c r="BI170" s="185">
        <f t="shared" si="176"/>
        <v>16.862146423865372</v>
      </c>
      <c r="BJ170" s="185">
        <f t="shared" si="177"/>
        <v>13.333041880800984</v>
      </c>
      <c r="BK170" s="185">
        <f t="shared" si="178"/>
        <v>9.156709988804451</v>
      </c>
      <c r="BL170" s="185">
        <f t="shared" si="179"/>
        <v>4.5023293793282706</v>
      </c>
      <c r="BM170" s="185">
        <f t="shared" si="180"/>
        <v>5.0180850706395654</v>
      </c>
      <c r="BN170" s="185">
        <f t="shared" si="181"/>
        <v>10.591101522092968</v>
      </c>
      <c r="BO170" s="185">
        <f t="shared" si="182"/>
        <v>8.4531374066747897</v>
      </c>
      <c r="BP170" s="185">
        <f t="shared" si="183"/>
        <v>5.0785000222415855</v>
      </c>
      <c r="BR170" s="178" t="str">
        <f t="shared" si="197"/>
        <v>Coal</v>
      </c>
      <c r="BS170" s="126" cm="1">
        <f t="array" aca="1" ref="BS170" ca="1">AC170/INDIRECT(ADDRESS($BC170,COLUMN(AC170)))</f>
        <v>9.7960954318441415E-2</v>
      </c>
      <c r="BT170" s="126" cm="1">
        <f t="array" aca="1" ref="BT170" ca="1">AD170/INDIRECT(ADDRESS($BC170,COLUMN(AD170)))</f>
        <v>9.4237629316266905E-2</v>
      </c>
      <c r="BU170" s="126" cm="1">
        <f t="array" aca="1" ref="BU170" ca="1">AE170/INDIRECT(ADDRESS($BC170,COLUMN(AE170)))</f>
        <v>0.10529843510904857</v>
      </c>
      <c r="BV170" s="126" cm="1">
        <f t="array" aca="1" ref="BV170" ca="1">AF170/INDIRECT(ADDRESS($BC170,COLUMN(AF170)))</f>
        <v>9.9838577763790515E-2</v>
      </c>
      <c r="BW170" s="126" cm="1">
        <f t="array" aca="1" ref="BW170" ca="1">AG170/INDIRECT(ADDRESS($BC170,COLUMN(AG170)))</f>
        <v>7.9553236980462322E-2</v>
      </c>
      <c r="BX170" s="126" cm="1">
        <f t="array" aca="1" ref="BX170" ca="1">AH170/INDIRECT(ADDRESS($BC170,COLUMN(AH170)))</f>
        <v>5.3454179819542147E-2</v>
      </c>
      <c r="BY170" s="126" cm="1">
        <f t="array" aca="1" ref="BY170" ca="1">AI170/INDIRECT(ADDRESS($BC170,COLUMN(AI170)))</f>
        <v>2.6493898470518737E-2</v>
      </c>
      <c r="BZ170" s="126" cm="1">
        <f t="array" aca="1" ref="BZ170" ca="1">AJ170/INDIRECT(ADDRESS($BC170,COLUMN(AJ170)))</f>
        <v>3.2298205790193241E-2</v>
      </c>
      <c r="CA170" s="126" cm="1">
        <f t="array" aca="1" ref="CA170" ca="1">AK170/INDIRECT(ADDRESS($BC170,COLUMN(AK170)))</f>
        <v>6.5910876945413838E-2</v>
      </c>
      <c r="CB170" s="126" cm="1">
        <f t="array" aca="1" ref="CB170" ca="1">AL170/INDIRECT(ADDRESS($BC170,COLUMN(AL170)))</f>
        <v>5.0673242613564679E-2</v>
      </c>
      <c r="CC170" s="126" cm="1">
        <f t="array" aca="1" ref="CC170" ca="1">AM170/INDIRECT(ADDRESS($BC170,COLUMN(AM170)))</f>
        <v>3.1006686480625253E-2</v>
      </c>
      <c r="CE170" s="178" t="str">
        <f t="shared" si="198"/>
        <v>Coal</v>
      </c>
      <c r="CF170" s="194" t="str">
        <f t="shared" ca="1" si="199"/>
        <v>15.19
(9.8%)</v>
      </c>
      <c r="CG170" s="194" t="str">
        <f t="shared" ca="1" si="184"/>
        <v>14.52
(9.4%)</v>
      </c>
      <c r="CH170" s="194" t="str">
        <f t="shared" ca="1" si="185"/>
        <v>17.05
(10.5%)</v>
      </c>
      <c r="CI170" s="194" t="str">
        <f t="shared" ca="1" si="186"/>
        <v>16.86
(10.0%)</v>
      </c>
      <c r="CJ170" s="194" t="str">
        <f t="shared" ca="1" si="187"/>
        <v>13.33
(8.0%)</v>
      </c>
      <c r="CK170" s="194" t="str">
        <f t="shared" ca="1" si="188"/>
        <v>9.16
(5.3%)</v>
      </c>
      <c r="CL170" s="194" t="str">
        <f t="shared" ca="1" si="189"/>
        <v>4.50
(2.6%)</v>
      </c>
      <c r="CM170" s="194" t="str">
        <f t="shared" ca="1" si="190"/>
        <v>5.02
(3.2%)</v>
      </c>
      <c r="CN170" s="194" t="str">
        <f t="shared" ca="1" si="191"/>
        <v>10.59
(6.6%)</v>
      </c>
      <c r="CO170" s="194" t="str">
        <f t="shared" ca="1" si="192"/>
        <v>8.45
(5.1%)</v>
      </c>
      <c r="CP170" s="194" t="str">
        <f t="shared" ca="1" si="193"/>
        <v>5.08
(3.1%)</v>
      </c>
    </row>
    <row r="171" spans="2:94">
      <c r="C171" s="34" t="s">
        <v>43</v>
      </c>
      <c r="D171" s="33" t="s">
        <v>12</v>
      </c>
      <c r="E171" s="33" t="s">
        <v>113</v>
      </c>
      <c r="F171" s="65">
        <v>16016.440579922082</v>
      </c>
      <c r="G171" s="65">
        <v>14845.253060000001</v>
      </c>
      <c r="H171" s="65">
        <v>14969.077670000002</v>
      </c>
      <c r="I171" s="65">
        <v>14159.897160000002</v>
      </c>
      <c r="J171" s="65">
        <v>14051.97076</v>
      </c>
      <c r="K171" s="65">
        <v>13773.44389</v>
      </c>
      <c r="L171" s="65">
        <v>12330.649350000002</v>
      </c>
      <c r="M171" s="65">
        <v>12054.661309000001</v>
      </c>
      <c r="N171" s="65">
        <v>11506.342862000001</v>
      </c>
      <c r="O171" s="65">
        <v>10100.74804</v>
      </c>
      <c r="P171" s="65">
        <v>9334.0635499999989</v>
      </c>
      <c r="Q171" s="65">
        <v>10031.712360000001</v>
      </c>
      <c r="R171" s="65">
        <v>10312.41404</v>
      </c>
      <c r="S171" s="65">
        <v>9356.3349999999991</v>
      </c>
      <c r="T171" s="65">
        <v>6780.0994551114445</v>
      </c>
      <c r="U171" s="65">
        <v>9203.6353614848831</v>
      </c>
      <c r="V171" s="65">
        <v>8826.7627316552334</v>
      </c>
      <c r="W171" s="65">
        <v>8722.7766985362086</v>
      </c>
      <c r="X171" s="65">
        <v>10141.117910133293</v>
      </c>
      <c r="Y171" s="65">
        <v>10042.972959141254</v>
      </c>
      <c r="Z171" s="65">
        <v>8896.1590164738864</v>
      </c>
      <c r="AA171" s="65">
        <v>8422.116129551574</v>
      </c>
      <c r="AB171" s="65">
        <v>9185.7974959205403</v>
      </c>
      <c r="AC171" s="65">
        <v>8625.6037944576638</v>
      </c>
      <c r="AD171" s="65">
        <v>9034.7900316412779</v>
      </c>
      <c r="AE171" s="65">
        <v>8918.2596391341813</v>
      </c>
      <c r="AF171" s="65">
        <v>8538.9178638427929</v>
      </c>
      <c r="AG171" s="65">
        <v>8082.1821239502087</v>
      </c>
      <c r="AH171" s="65">
        <v>7977.6244242777066</v>
      </c>
      <c r="AI171" s="65">
        <v>7316.6471120229144</v>
      </c>
      <c r="AJ171" s="65">
        <v>4856.3474816614007</v>
      </c>
      <c r="AK171" s="65">
        <v>3081.9966543456217</v>
      </c>
      <c r="AL171" s="65">
        <v>2586.2635329282775</v>
      </c>
      <c r="AM171" s="65">
        <v>2096.0047015079958</v>
      </c>
      <c r="AP171" s="49" t="str">
        <f t="shared" si="170"/>
        <v>Peat</v>
      </c>
      <c r="AQ171" s="70" cm="1">
        <f t="array" aca="1" ref="AQ171" ca="1">INDIRECT(ADDRESS(ROW(AP171),AQ$9))/1000</f>
        <v>2.0960047015079959</v>
      </c>
      <c r="AR171" s="71" cm="1">
        <f t="array" aca="1" ref="AR171" ca="1">INDIRECT(ADDRESS(ROW(AQ171),AR$9))/1000</f>
        <v>2.5862635329282777</v>
      </c>
      <c r="AS171" s="71" cm="1">
        <f t="array" aca="1" ref="AS171" ca="1">INDIRECT(ADDRESS(ROW(AR171),AS$9))/1000</f>
        <v>7.9776244242777068</v>
      </c>
      <c r="AT171" s="73" cm="1">
        <f t="array" aca="1" ref="AT171" ca="1">INDIRECT(ADDRESS(ROW(AS171),AT$9))/1000</f>
        <v>8.625603794457664</v>
      </c>
      <c r="AU171" s="77" cm="1">
        <f t="array" aca="1" ref="AU171" ca="1">AQ171/INDIRECT(ADDRESS($BC171,COLUMN(AQ171)))</f>
        <v>1.2797117329319044E-2</v>
      </c>
      <c r="AV171" s="78" cm="1">
        <f t="array" aca="1" ref="AV171" ca="1">AR171/INDIRECT(ADDRESS($BC171,COLUMN(AR171)))</f>
        <v>1.5503635296784129E-2</v>
      </c>
      <c r="AW171" s="78" cm="1">
        <f t="array" aca="1" ref="AW171" ca="1">AS171/INDIRECT(ADDRESS($BC171,COLUMN(AS171)))</f>
        <v>4.6571025076637802E-2</v>
      </c>
      <c r="AX171" s="80" cm="1">
        <f t="array" aca="1" ref="AX171" ca="1">AT171/INDIRECT(ADDRESS($BC171,COLUMN(AT171)))</f>
        <v>5.5629299036833467E-2</v>
      </c>
      <c r="AY171" s="53">
        <f t="shared" ca="1" si="194"/>
        <v>-0.18956259684224441</v>
      </c>
      <c r="AZ171" s="53">
        <f t="shared" ca="1" si="171"/>
        <v>-0.73726455520651224</v>
      </c>
      <c r="BA171" s="53">
        <f t="shared" ca="1" si="172"/>
        <v>-0.75700197325840868</v>
      </c>
      <c r="BB171" s="38"/>
      <c r="BC171" s="61">
        <f t="shared" si="173"/>
        <v>174</v>
      </c>
      <c r="BE171" s="177" t="str">
        <f t="shared" si="195"/>
        <v>Peat</v>
      </c>
      <c r="BF171" s="185">
        <f t="shared" si="196"/>
        <v>8.625603794457664</v>
      </c>
      <c r="BG171" s="185">
        <f t="shared" si="174"/>
        <v>9.0347900316412773</v>
      </c>
      <c r="BH171" s="185">
        <f t="shared" si="175"/>
        <v>8.9182596391341811</v>
      </c>
      <c r="BI171" s="185">
        <f t="shared" si="176"/>
        <v>8.5389178638427925</v>
      </c>
      <c r="BJ171" s="185">
        <f t="shared" si="177"/>
        <v>8.0821821239502079</v>
      </c>
      <c r="BK171" s="185">
        <f t="shared" si="178"/>
        <v>7.9776244242777068</v>
      </c>
      <c r="BL171" s="185">
        <f t="shared" si="179"/>
        <v>7.3166471120229142</v>
      </c>
      <c r="BM171" s="185">
        <f t="shared" si="180"/>
        <v>4.856347481661401</v>
      </c>
      <c r="BN171" s="185">
        <f t="shared" si="181"/>
        <v>3.0819966543456219</v>
      </c>
      <c r="BO171" s="185">
        <f t="shared" si="182"/>
        <v>2.5862635329282777</v>
      </c>
      <c r="BP171" s="185">
        <f t="shared" si="183"/>
        <v>2.0960047015079959</v>
      </c>
      <c r="BR171" s="178" t="str">
        <f t="shared" si="197"/>
        <v>Peat</v>
      </c>
      <c r="BS171" s="126" cm="1">
        <f t="array" aca="1" ref="BS171" ca="1">AC171/INDIRECT(ADDRESS($BC171,COLUMN(AC171)))</f>
        <v>5.562929903683346E-2</v>
      </c>
      <c r="BT171" s="126" cm="1">
        <f t="array" aca="1" ref="BT171" ca="1">AD171/INDIRECT(ADDRESS($BC171,COLUMN(AD171)))</f>
        <v>5.8627920988120731E-2</v>
      </c>
      <c r="BU171" s="126" cm="1">
        <f t="array" aca="1" ref="BU171" ca="1">AE171/INDIRECT(ADDRESS($BC171,COLUMN(AE171)))</f>
        <v>5.5093119898095552E-2</v>
      </c>
      <c r="BV171" s="126" cm="1">
        <f t="array" aca="1" ref="BV171" ca="1">AF171/INDIRECT(ADDRESS($BC171,COLUMN(AF171)))</f>
        <v>5.0557823051596056E-2</v>
      </c>
      <c r="BW171" s="126" cm="1">
        <f t="array" aca="1" ref="BW171" ca="1">AG171/INDIRECT(ADDRESS($BC171,COLUMN(AG171)))</f>
        <v>4.8223335347930461E-2</v>
      </c>
      <c r="BX171" s="126" cm="1">
        <f t="array" aca="1" ref="BX171" ca="1">AH171/INDIRECT(ADDRESS($BC171,COLUMN(AH171)))</f>
        <v>4.6571025076637802E-2</v>
      </c>
      <c r="BY171" s="126" cm="1">
        <f t="array" aca="1" ref="BY171" ca="1">AI171/INDIRECT(ADDRESS($BC171,COLUMN(AI171)))</f>
        <v>4.305471443750087E-2</v>
      </c>
      <c r="BZ171" s="126" cm="1">
        <f t="array" aca="1" ref="BZ171" ca="1">AJ171/INDIRECT(ADDRESS($BC171,COLUMN(AJ171)))</f>
        <v>3.1257204320650461E-2</v>
      </c>
      <c r="CA171" s="126" cm="1">
        <f t="array" aca="1" ref="CA171" ca="1">AK171/INDIRECT(ADDRESS($BC171,COLUMN(AK171)))</f>
        <v>1.9179978759245084E-2</v>
      </c>
      <c r="CB171" s="126" cm="1">
        <f t="array" aca="1" ref="CB171" ca="1">AL171/INDIRECT(ADDRESS($BC171,COLUMN(AL171)))</f>
        <v>1.5503635296784129E-2</v>
      </c>
      <c r="CC171" s="126" cm="1">
        <f t="array" aca="1" ref="CC171" ca="1">AM171/INDIRECT(ADDRESS($BC171,COLUMN(AM171)))</f>
        <v>1.2797117329319044E-2</v>
      </c>
      <c r="CE171" s="178" t="str">
        <f t="shared" si="198"/>
        <v>Peat</v>
      </c>
      <c r="CF171" s="194" t="str">
        <f t="shared" ca="1" si="199"/>
        <v>8.63
(5.6%)</v>
      </c>
      <c r="CG171" s="194" t="str">
        <f t="shared" ca="1" si="184"/>
        <v>9.03
(5.9%)</v>
      </c>
      <c r="CH171" s="194" t="str">
        <f t="shared" ca="1" si="185"/>
        <v>8.92
(5.5%)</v>
      </c>
      <c r="CI171" s="194" t="str">
        <f t="shared" ca="1" si="186"/>
        <v>8.54
(5.1%)</v>
      </c>
      <c r="CJ171" s="194" t="str">
        <f t="shared" ca="1" si="187"/>
        <v>8.08
(4.8%)</v>
      </c>
      <c r="CK171" s="194" t="str">
        <f t="shared" ca="1" si="188"/>
        <v>7.98
(4.7%)</v>
      </c>
      <c r="CL171" s="194" t="str">
        <f t="shared" ca="1" si="189"/>
        <v>7.32
(4.3%)</v>
      </c>
      <c r="CM171" s="194" t="str">
        <f t="shared" ca="1" si="190"/>
        <v>4.86
(3.1%)</v>
      </c>
      <c r="CN171" s="194" t="str">
        <f t="shared" ca="1" si="191"/>
        <v>3.08
(1.9%)</v>
      </c>
      <c r="CO171" s="194" t="str">
        <f t="shared" ca="1" si="192"/>
        <v>2.59
(1.6%)</v>
      </c>
      <c r="CP171" s="194" t="str">
        <f t="shared" ca="1" si="193"/>
        <v>2.10
(1.3%)</v>
      </c>
    </row>
    <row r="172" spans="2:94">
      <c r="C172" s="34" t="s">
        <v>508</v>
      </c>
      <c r="D172" s="33" t="s">
        <v>12</v>
      </c>
      <c r="E172" s="33" t="s">
        <v>114</v>
      </c>
      <c r="F172" s="65">
        <v>0</v>
      </c>
      <c r="G172" s="65">
        <v>0</v>
      </c>
      <c r="H172" s="65">
        <v>0</v>
      </c>
      <c r="I172" s="65">
        <v>0</v>
      </c>
      <c r="J172" s="65">
        <v>0</v>
      </c>
      <c r="K172" s="65">
        <v>0</v>
      </c>
      <c r="L172" s="65">
        <v>0</v>
      </c>
      <c r="M172" s="65">
        <v>0</v>
      </c>
      <c r="N172" s="65">
        <v>0</v>
      </c>
      <c r="O172" s="65">
        <v>0</v>
      </c>
      <c r="P172" s="65">
        <v>0</v>
      </c>
      <c r="Q172" s="65">
        <v>0</v>
      </c>
      <c r="R172" s="65">
        <v>0</v>
      </c>
      <c r="S172" s="65">
        <v>0</v>
      </c>
      <c r="T172" s="65">
        <v>0</v>
      </c>
      <c r="U172" s="65">
        <v>0</v>
      </c>
      <c r="V172" s="65">
        <v>0</v>
      </c>
      <c r="W172" s="65">
        <v>0</v>
      </c>
      <c r="X172" s="65">
        <v>0</v>
      </c>
      <c r="Y172" s="65">
        <v>150.14208773462224</v>
      </c>
      <c r="Z172" s="65">
        <v>99.44555540262796</v>
      </c>
      <c r="AA172" s="65">
        <v>164.91556158684645</v>
      </c>
      <c r="AB172" s="65">
        <v>531.64191200838809</v>
      </c>
      <c r="AC172" s="65">
        <v>713.82672110380975</v>
      </c>
      <c r="AD172" s="65">
        <v>768.6376913446328</v>
      </c>
      <c r="AE172" s="65">
        <v>799.97313332498959</v>
      </c>
      <c r="AF172" s="65">
        <v>775.04912278157872</v>
      </c>
      <c r="AG172" s="65">
        <v>1317.0026942120228</v>
      </c>
      <c r="AH172" s="65">
        <v>1691.4335076515652</v>
      </c>
      <c r="AI172" s="65">
        <v>1689.7361488250492</v>
      </c>
      <c r="AJ172" s="65">
        <v>1706.4006423130797</v>
      </c>
      <c r="AK172" s="65">
        <v>1662.3454534423793</v>
      </c>
      <c r="AL172" s="65">
        <v>1725.6343763708046</v>
      </c>
      <c r="AM172" s="65">
        <v>1958.6576259860406</v>
      </c>
      <c r="AP172" s="49" t="str">
        <f t="shared" si="170"/>
        <v>Non-ren. waste</v>
      </c>
      <c r="AQ172" s="70" cm="1">
        <f t="array" aca="1" ref="AQ172" ca="1">INDIRECT(ADDRESS(ROW(AP172),AQ$9))/1000</f>
        <v>1.9586576259860407</v>
      </c>
      <c r="AR172" s="71" cm="1">
        <f t="array" aca="1" ref="AR172" ca="1">INDIRECT(ADDRESS(ROW(AQ172),AR$9))/1000</f>
        <v>1.7256343763708046</v>
      </c>
      <c r="AS172" s="71" cm="1">
        <f t="array" aca="1" ref="AS172" ca="1">INDIRECT(ADDRESS(ROW(AR172),AS$9))/1000</f>
        <v>1.6914335076515652</v>
      </c>
      <c r="AT172" s="73" cm="1">
        <f t="array" aca="1" ref="AT172" ca="1">INDIRECT(ADDRESS(ROW(AS172),AT$9))/1000</f>
        <v>0.71382672110380974</v>
      </c>
      <c r="AU172" s="77" cm="1">
        <f t="array" aca="1" ref="AU172" ca="1">AQ172/INDIRECT(ADDRESS($BC172,COLUMN(AQ172)))</f>
        <v>1.1958547339934599E-2</v>
      </c>
      <c r="AV172" s="78" cm="1">
        <f t="array" aca="1" ref="AV172" ca="1">AR172/INDIRECT(ADDRESS($BC172,COLUMN(AR172)))</f>
        <v>1.0344501125357052E-2</v>
      </c>
      <c r="AW172" s="78" cm="1">
        <f t="array" aca="1" ref="AW172" ca="1">AS172/INDIRECT(ADDRESS($BC172,COLUMN(AS172)))</f>
        <v>9.8740913473672927E-3</v>
      </c>
      <c r="AX172" s="80" cm="1">
        <f t="array" aca="1" ref="AX172" ca="1">AT172/INDIRECT(ADDRESS($BC172,COLUMN(AT172)))</f>
        <v>4.6036986018626776E-3</v>
      </c>
      <c r="AY172" s="53">
        <f t="shared" ca="1" si="194"/>
        <v>0.13503628161679826</v>
      </c>
      <c r="AZ172" s="53">
        <f t="shared" ca="1" si="171"/>
        <v>0.15798677105876724</v>
      </c>
      <c r="BA172" s="53">
        <f t="shared" ca="1" si="172"/>
        <v>1.7438838699640087</v>
      </c>
      <c r="BB172" s="38"/>
      <c r="BC172" s="61">
        <f t="shared" si="173"/>
        <v>174</v>
      </c>
      <c r="BE172" s="177" t="str">
        <f t="shared" si="195"/>
        <v>Non-ren. waste</v>
      </c>
      <c r="BF172" s="185">
        <f t="shared" si="196"/>
        <v>0.71382672110380974</v>
      </c>
      <c r="BG172" s="185">
        <f t="shared" si="174"/>
        <v>0.76863769134463278</v>
      </c>
      <c r="BH172" s="185">
        <f t="shared" si="175"/>
        <v>0.79997313332498954</v>
      </c>
      <c r="BI172" s="185">
        <f t="shared" si="176"/>
        <v>0.77504912278157867</v>
      </c>
      <c r="BJ172" s="185">
        <f t="shared" si="177"/>
        <v>1.3170026942120228</v>
      </c>
      <c r="BK172" s="185">
        <f t="shared" si="178"/>
        <v>1.6914335076515652</v>
      </c>
      <c r="BL172" s="185">
        <f t="shared" si="179"/>
        <v>1.6897361488250493</v>
      </c>
      <c r="BM172" s="185">
        <f t="shared" si="180"/>
        <v>1.7064006423130798</v>
      </c>
      <c r="BN172" s="185">
        <f t="shared" si="181"/>
        <v>1.6623454534423792</v>
      </c>
      <c r="BO172" s="185">
        <f t="shared" si="182"/>
        <v>1.7256343763708046</v>
      </c>
      <c r="BP172" s="185">
        <f t="shared" si="183"/>
        <v>1.9586576259860407</v>
      </c>
      <c r="BR172" s="178" t="str">
        <f t="shared" si="197"/>
        <v>Non-ren. waste</v>
      </c>
      <c r="BS172" s="126" cm="1">
        <f t="array" aca="1" ref="BS172" ca="1">AC172/INDIRECT(ADDRESS($BC172,COLUMN(AC172)))</f>
        <v>4.6036986018626776E-3</v>
      </c>
      <c r="BT172" s="126" cm="1">
        <f t="array" aca="1" ref="BT172" ca="1">AD172/INDIRECT(ADDRESS($BC172,COLUMN(AD172)))</f>
        <v>4.9877893873376839E-3</v>
      </c>
      <c r="BU172" s="126" cm="1">
        <f t="array" aca="1" ref="BU172" ca="1">AE172/INDIRECT(ADDRESS($BC172,COLUMN(AE172)))</f>
        <v>4.9418852481186125E-3</v>
      </c>
      <c r="BV172" s="126" cm="1">
        <f t="array" aca="1" ref="BV172" ca="1">AF172/INDIRECT(ADDRESS($BC172,COLUMN(AF172)))</f>
        <v>4.5889651394598798E-3</v>
      </c>
      <c r="BW172" s="126" cm="1">
        <f t="array" aca="1" ref="BW172" ca="1">AG172/INDIRECT(ADDRESS($BC172,COLUMN(AG172)))</f>
        <v>7.8580588265775575E-3</v>
      </c>
      <c r="BX172" s="126" cm="1">
        <f t="array" aca="1" ref="BX172" ca="1">AH172/INDIRECT(ADDRESS($BC172,COLUMN(AH172)))</f>
        <v>9.8740913473672927E-3</v>
      </c>
      <c r="BY172" s="126" cm="1">
        <f t="array" aca="1" ref="BY172" ca="1">AI172/INDIRECT(ADDRESS($BC172,COLUMN(AI172)))</f>
        <v>9.9432303141746923E-3</v>
      </c>
      <c r="BZ172" s="126" cm="1">
        <f t="array" aca="1" ref="BZ172" ca="1">AJ172/INDIRECT(ADDRESS($BC172,COLUMN(AJ172)))</f>
        <v>1.0983010118423803E-2</v>
      </c>
      <c r="CA172" s="126" cm="1">
        <f t="array" aca="1" ref="CA172" ca="1">AK172/INDIRECT(ADDRESS($BC172,COLUMN(AK172)))</f>
        <v>1.0345160642078024E-2</v>
      </c>
      <c r="CB172" s="126" cm="1">
        <f t="array" aca="1" ref="CB172" ca="1">AL172/INDIRECT(ADDRESS($BC172,COLUMN(AL172)))</f>
        <v>1.0344501125357052E-2</v>
      </c>
      <c r="CC172" s="126" cm="1">
        <f t="array" aca="1" ref="CC172" ca="1">AM172/INDIRECT(ADDRESS($BC172,COLUMN(AM172)))</f>
        <v>1.1958547339934599E-2</v>
      </c>
      <c r="CE172" s="178" t="str">
        <f t="shared" si="198"/>
        <v>Non-ren. waste</v>
      </c>
      <c r="CF172" s="194" t="str">
        <f t="shared" ca="1" si="199"/>
        <v>0.71
(0.5%)</v>
      </c>
      <c r="CG172" s="194" t="str">
        <f t="shared" ca="1" si="184"/>
        <v>0.77
(0.5%)</v>
      </c>
      <c r="CH172" s="194" t="str">
        <f t="shared" ca="1" si="185"/>
        <v>0.80
(0.5%)</v>
      </c>
      <c r="CI172" s="194" t="str">
        <f t="shared" ca="1" si="186"/>
        <v>0.78
(0.5%)</v>
      </c>
      <c r="CJ172" s="194" t="str">
        <f t="shared" ca="1" si="187"/>
        <v>1.32
(0.8%)</v>
      </c>
      <c r="CK172" s="194" t="str">
        <f t="shared" ca="1" si="188"/>
        <v>1.69
(1.0%)</v>
      </c>
      <c r="CL172" s="194" t="str">
        <f t="shared" ca="1" si="189"/>
        <v>1.69
(1.0%)</v>
      </c>
      <c r="CM172" s="194" t="str">
        <f t="shared" ca="1" si="190"/>
        <v>1.71
(1.1%)</v>
      </c>
      <c r="CN172" s="194" t="str">
        <f t="shared" ca="1" si="191"/>
        <v>1.66
(1.0%)</v>
      </c>
      <c r="CO172" s="194" t="str">
        <f t="shared" ca="1" si="192"/>
        <v>1.73
(1.0%)</v>
      </c>
      <c r="CP172" s="194" t="str">
        <f t="shared" ca="1" si="193"/>
        <v>1.96
(1.2%)</v>
      </c>
    </row>
    <row r="173" spans="2:94">
      <c r="C173" s="34" t="s">
        <v>64</v>
      </c>
      <c r="D173" s="33" t="s">
        <v>12</v>
      </c>
      <c r="E173" s="33" t="s">
        <v>115</v>
      </c>
      <c r="F173" s="65">
        <v>0</v>
      </c>
      <c r="G173" s="65">
        <v>0</v>
      </c>
      <c r="H173" s="65">
        <v>0</v>
      </c>
      <c r="I173" s="65">
        <v>0</v>
      </c>
      <c r="J173" s="65">
        <v>0</v>
      </c>
      <c r="K173" s="65">
        <v>-15.002700000000001</v>
      </c>
      <c r="L173" s="65">
        <v>-129.02322000000001</v>
      </c>
      <c r="M173" s="65">
        <v>-12.002160000000002</v>
      </c>
      <c r="N173" s="65">
        <v>79.014219999999995</v>
      </c>
      <c r="O173" s="65">
        <v>241.04338000000001</v>
      </c>
      <c r="P173" s="65">
        <v>98.01764</v>
      </c>
      <c r="Q173" s="65">
        <v>-250.04499999999999</v>
      </c>
      <c r="R173" s="65">
        <v>503.09053999999998</v>
      </c>
      <c r="S173" s="65">
        <v>1166.2098800000001</v>
      </c>
      <c r="T173" s="65">
        <v>1574.2833199999998</v>
      </c>
      <c r="U173" s="65">
        <v>2044.517947</v>
      </c>
      <c r="V173" s="65">
        <v>1778.1978637265142</v>
      </c>
      <c r="W173" s="65">
        <v>1330.5894760023402</v>
      </c>
      <c r="X173" s="65">
        <v>450.29746795722008</v>
      </c>
      <c r="Y173" s="65">
        <v>763.89071458301999</v>
      </c>
      <c r="Z173" s="65">
        <v>470.41067168234014</v>
      </c>
      <c r="AA173" s="65">
        <v>490.18330111511978</v>
      </c>
      <c r="AB173" s="65">
        <v>413.54922646417981</v>
      </c>
      <c r="AC173" s="65">
        <v>2242.596194668</v>
      </c>
      <c r="AD173" s="65">
        <v>2149.4438302599997</v>
      </c>
      <c r="AE173" s="65">
        <v>673.49120660000017</v>
      </c>
      <c r="AF173" s="65">
        <v>-711.87671474799981</v>
      </c>
      <c r="AG173" s="65">
        <v>-678.62463045000015</v>
      </c>
      <c r="AH173" s="65">
        <v>-27.734921387399737</v>
      </c>
      <c r="AI173" s="65">
        <v>644.65641727200011</v>
      </c>
      <c r="AJ173" s="65">
        <v>-151.8811436857998</v>
      </c>
      <c r="AK173" s="65">
        <v>1587.8788767598007</v>
      </c>
      <c r="AL173" s="65">
        <v>251.94334163999972</v>
      </c>
      <c r="AM173" s="65">
        <v>3275.3403551619995</v>
      </c>
      <c r="AP173" s="49" t="str">
        <f t="shared" si="170"/>
        <v>Electricity (net imports)</v>
      </c>
      <c r="AQ173" s="70" cm="1">
        <f t="array" aca="1" ref="AQ173" ca="1">INDIRECT(ADDRESS(ROW(AP173),AQ$9))/1000</f>
        <v>3.2753403551619993</v>
      </c>
      <c r="AR173" s="71" cm="1">
        <f t="array" aca="1" ref="AR173" ca="1">INDIRECT(ADDRESS(ROW(AQ173),AR$9))/1000</f>
        <v>0.25194334163999971</v>
      </c>
      <c r="AS173" s="71" cm="1">
        <f t="array" aca="1" ref="AS173" ca="1">INDIRECT(ADDRESS(ROW(AR173),AS$9))/1000</f>
        <v>-2.7734921387399736E-2</v>
      </c>
      <c r="AT173" s="73" cm="1">
        <f t="array" aca="1" ref="AT173" ca="1">INDIRECT(ADDRESS(ROW(AS173),AT$9))/1000</f>
        <v>2.2425961946679998</v>
      </c>
      <c r="AU173" s="77" cm="1">
        <f t="array" aca="1" ref="AU173" ca="1">AQ173/INDIRECT(ADDRESS($BC173,COLUMN(AQ173)))</f>
        <v>1.9997529007594984E-2</v>
      </c>
      <c r="AV173" s="78" cm="1">
        <f t="array" aca="1" ref="AV173" ca="1">AR173/INDIRECT(ADDRESS($BC173,COLUMN(AR173)))</f>
        <v>1.5103014965443448E-3</v>
      </c>
      <c r="AW173" s="78" cm="1">
        <f t="array" aca="1" ref="AW173" ca="1">AS173/INDIRECT(ADDRESS($BC173,COLUMN(AS173)))</f>
        <v>-1.6190831389610279E-4</v>
      </c>
      <c r="AX173" s="80" cm="1">
        <f t="array" aca="1" ref="AX173" ca="1">AT173/INDIRECT(ADDRESS($BC173,COLUMN(AT173)))</f>
        <v>1.4463225683077516E-2</v>
      </c>
      <c r="AY173" s="53">
        <f t="shared" ca="1" si="194"/>
        <v>12.000305282296814</v>
      </c>
      <c r="AZ173" s="53">
        <f t="shared" ca="1" si="171"/>
        <v>-119.09445245624603</v>
      </c>
      <c r="BA173" s="53">
        <f t="shared" ca="1" si="172"/>
        <v>0.46051275880582232</v>
      </c>
      <c r="BB173" s="39"/>
      <c r="BC173" s="61">
        <f t="shared" si="173"/>
        <v>174</v>
      </c>
      <c r="BE173" s="177" t="str">
        <f t="shared" si="195"/>
        <v>Electricity (net imports)</v>
      </c>
      <c r="BF173" s="185">
        <f t="shared" si="196"/>
        <v>2.2425961946679998</v>
      </c>
      <c r="BG173" s="185">
        <f t="shared" si="174"/>
        <v>2.1494438302599996</v>
      </c>
      <c r="BH173" s="185">
        <f t="shared" si="175"/>
        <v>0.67349120660000017</v>
      </c>
      <c r="BI173" s="185">
        <f t="shared" si="176"/>
        <v>-0.71187671474799985</v>
      </c>
      <c r="BJ173" s="185">
        <f t="shared" si="177"/>
        <v>-0.6786246304500001</v>
      </c>
      <c r="BK173" s="185">
        <f t="shared" si="178"/>
        <v>-2.7734921387399736E-2</v>
      </c>
      <c r="BL173" s="185">
        <f t="shared" si="179"/>
        <v>0.64465641727200007</v>
      </c>
      <c r="BM173" s="185">
        <f t="shared" si="180"/>
        <v>-0.1518811436857998</v>
      </c>
      <c r="BN173" s="185">
        <f t="shared" si="181"/>
        <v>1.5878788767598007</v>
      </c>
      <c r="BO173" s="185">
        <f t="shared" si="182"/>
        <v>0.25194334163999971</v>
      </c>
      <c r="BP173" s="185">
        <f t="shared" si="183"/>
        <v>3.2753403551619993</v>
      </c>
      <c r="BR173" s="178" t="str">
        <f t="shared" si="197"/>
        <v>Electricity (net imports)</v>
      </c>
      <c r="BS173" s="126" cm="1">
        <f t="array" aca="1" ref="BS173" ca="1">AC173/INDIRECT(ADDRESS($BC173,COLUMN(AC173)))</f>
        <v>1.4463225683077516E-2</v>
      </c>
      <c r="BT173" s="126" cm="1">
        <f t="array" aca="1" ref="BT173" ca="1">AD173/INDIRECT(ADDRESS($BC173,COLUMN(AD173)))</f>
        <v>1.3948019002937944E-2</v>
      </c>
      <c r="BU173" s="126" cm="1">
        <f t="array" aca="1" ref="BU173" ca="1">AE173/INDIRECT(ADDRESS($BC173,COLUMN(AE173)))</f>
        <v>4.1605350479714358E-3</v>
      </c>
      <c r="BV173" s="126" cm="1">
        <f t="array" aca="1" ref="BV173" ca="1">AF173/INDIRECT(ADDRESS($BC173,COLUMN(AF173)))</f>
        <v>-4.2149295206575267E-3</v>
      </c>
      <c r="BW173" s="126" cm="1">
        <f t="array" aca="1" ref="BW173" ca="1">AG173/INDIRECT(ADDRESS($BC173,COLUMN(AG173)))</f>
        <v>-4.0490974625007527E-3</v>
      </c>
      <c r="BX173" s="126" cm="1">
        <f t="array" aca="1" ref="BX173" ca="1">AH173/INDIRECT(ADDRESS($BC173,COLUMN(AH173)))</f>
        <v>-1.6190831389610279E-4</v>
      </c>
      <c r="BY173" s="126" cm="1">
        <f t="array" aca="1" ref="BY173" ca="1">AI173/INDIRECT(ADDRESS($BC173,COLUMN(AI173)))</f>
        <v>3.7934722737057763E-3</v>
      </c>
      <c r="BZ173" s="126" cm="1">
        <f t="array" aca="1" ref="BZ173" ca="1">AJ173/INDIRECT(ADDRESS($BC173,COLUMN(AJ173)))</f>
        <v>-9.7756183192578981E-4</v>
      </c>
      <c r="CA173" s="126" cm="1">
        <f t="array" aca="1" ref="CA173" ca="1">AK173/INDIRECT(ADDRESS($BC173,COLUMN(AK173)))</f>
        <v>9.8817378940254941E-3</v>
      </c>
      <c r="CB173" s="126" cm="1">
        <f t="array" aca="1" ref="CB173" ca="1">AL173/INDIRECT(ADDRESS($BC173,COLUMN(AL173)))</f>
        <v>1.5103014965443448E-3</v>
      </c>
      <c r="CC173" s="126" cm="1">
        <f t="array" aca="1" ref="CC173" ca="1">AM173/INDIRECT(ADDRESS($BC173,COLUMN(AM173)))</f>
        <v>1.9997529007594987E-2</v>
      </c>
      <c r="CE173" s="178" t="str">
        <f t="shared" si="198"/>
        <v>Electricity (net imports)</v>
      </c>
      <c r="CF173" s="194" t="str">
        <f t="shared" ca="1" si="199"/>
        <v>2.24
(1.4%)</v>
      </c>
      <c r="CG173" s="194" t="str">
        <f t="shared" ca="1" si="184"/>
        <v>2.15
(1.4%)</v>
      </c>
      <c r="CH173" s="194" t="str">
        <f t="shared" ca="1" si="185"/>
        <v>0.67
(0.4%)</v>
      </c>
      <c r="CI173" s="194" t="str">
        <f t="shared" ca="1" si="186"/>
        <v>-0.71
(-0.4%)</v>
      </c>
      <c r="CJ173" s="194" t="str">
        <f t="shared" ca="1" si="187"/>
        <v>-0.68
(-0.4%)</v>
      </c>
      <c r="CK173" s="194" t="str">
        <f t="shared" ca="1" si="188"/>
        <v>-0.03
(-0.0%)</v>
      </c>
      <c r="CL173" s="194" t="str">
        <f t="shared" ca="1" si="189"/>
        <v>0.64
(0.4%)</v>
      </c>
      <c r="CM173" s="194" t="str">
        <f t="shared" ca="1" si="190"/>
        <v>-0.15
(-0.1%)</v>
      </c>
      <c r="CN173" s="194" t="str">
        <f t="shared" ca="1" si="191"/>
        <v>1.59
(1.0%)</v>
      </c>
      <c r="CO173" s="194" t="str">
        <f t="shared" ca="1" si="192"/>
        <v>0.25
(0.2%)</v>
      </c>
      <c r="CP173" s="194" t="str">
        <f t="shared" ca="1" si="193"/>
        <v>3.28
(2.0%)</v>
      </c>
    </row>
    <row r="174" spans="2:94" s="58" customFormat="1">
      <c r="C174" s="55" t="s">
        <v>47</v>
      </c>
      <c r="D174" s="56" t="s">
        <v>12</v>
      </c>
      <c r="E174" s="57" t="s">
        <v>116</v>
      </c>
      <c r="F174" s="66">
        <v>110653.89135605024</v>
      </c>
      <c r="G174" s="66">
        <v>112847.858252331</v>
      </c>
      <c r="H174" s="66">
        <v>113007.1005605848</v>
      </c>
      <c r="I174" s="66">
        <v>115761.85393789785</v>
      </c>
      <c r="J174" s="66">
        <v>120820.3977300098</v>
      </c>
      <c r="K174" s="66">
        <v>123059.68246132955</v>
      </c>
      <c r="L174" s="66">
        <v>130265.61070071917</v>
      </c>
      <c r="M174" s="66">
        <v>136119.1373806296</v>
      </c>
      <c r="N174" s="66">
        <v>146087.47793424598</v>
      </c>
      <c r="O174" s="66">
        <v>154924.09187861576</v>
      </c>
      <c r="P174" s="66">
        <v>160533.42726982621</v>
      </c>
      <c r="Q174" s="66">
        <v>169769.03878340221</v>
      </c>
      <c r="R174" s="66">
        <v>170780.99044400433</v>
      </c>
      <c r="S174" s="66">
        <v>170406.81759800436</v>
      </c>
      <c r="T174" s="66">
        <v>176198.036221302</v>
      </c>
      <c r="U174" s="66">
        <v>184413.73470698655</v>
      </c>
      <c r="V174" s="66">
        <v>184953.46741598082</v>
      </c>
      <c r="W174" s="66">
        <v>188217.60449537495</v>
      </c>
      <c r="X174" s="66">
        <v>190243.02269580227</v>
      </c>
      <c r="Y174" s="66">
        <v>172092.05504623809</v>
      </c>
      <c r="Z174" s="66">
        <v>171327.28353734201</v>
      </c>
      <c r="AA174" s="66">
        <v>160067.63061763451</v>
      </c>
      <c r="AB174" s="66">
        <v>156456.14887197246</v>
      </c>
      <c r="AC174" s="66">
        <v>155055.05091384397</v>
      </c>
      <c r="AD174" s="66">
        <v>154103.87882374201</v>
      </c>
      <c r="AE174" s="66">
        <v>161876.10459582024</v>
      </c>
      <c r="AF174" s="66">
        <v>168894.09686664166</v>
      </c>
      <c r="AG174" s="66">
        <v>167598.98637531843</v>
      </c>
      <c r="AH174" s="66">
        <v>171300.16810129557</v>
      </c>
      <c r="AI174" s="66">
        <v>169938.34955388948</v>
      </c>
      <c r="AJ174" s="66">
        <v>155367.30130573432</v>
      </c>
      <c r="AK174" s="66">
        <v>160688.2204110912</v>
      </c>
      <c r="AL174" s="66">
        <v>166816.58742738474</v>
      </c>
      <c r="AM174" s="66">
        <v>163787.25361108553</v>
      </c>
      <c r="AP174" s="52" t="str">
        <f t="shared" si="170"/>
        <v>Total</v>
      </c>
      <c r="AQ174" s="75" cm="1">
        <f t="array" aca="1" ref="AQ174" ca="1">INDIRECT(ADDRESS(ROW(AP174),AQ$9))/1000</f>
        <v>163.78725361108553</v>
      </c>
      <c r="AR174" s="74" cm="1">
        <f t="array" aca="1" ref="AR174" ca="1">INDIRECT(ADDRESS(ROW(AQ174),AR$9))/1000</f>
        <v>166.81658742738475</v>
      </c>
      <c r="AS174" s="74" cm="1">
        <f t="array" aca="1" ref="AS174" ca="1">INDIRECT(ADDRESS(ROW(AR174),AS$9))/1000</f>
        <v>171.30016810129555</v>
      </c>
      <c r="AT174" s="76" cm="1">
        <f t="array" aca="1" ref="AT174" ca="1">INDIRECT(ADDRESS(ROW(AS174),AT$9))/1000</f>
        <v>155.05505091384396</v>
      </c>
      <c r="AU174" s="81" cm="1">
        <f t="array" aca="1" ref="AU174" ca="1">AQ174/INDIRECT(ADDRESS($BC174,COLUMN(AQ174)))</f>
        <v>1</v>
      </c>
      <c r="AV174" s="82" cm="1">
        <f t="array" aca="1" ref="AV174" ca="1">AR174/INDIRECT(ADDRESS($BC174,COLUMN(AR174)))</f>
        <v>1</v>
      </c>
      <c r="AW174" s="82" cm="1">
        <f t="array" aca="1" ref="AW174" ca="1">AS174/INDIRECT(ADDRESS($BC174,COLUMN(AS174)))</f>
        <v>1</v>
      </c>
      <c r="AX174" s="83" cm="1">
        <f t="array" aca="1" ref="AX174" ca="1">AT174/INDIRECT(ADDRESS($BC174,COLUMN(AT174)))</f>
        <v>1</v>
      </c>
      <c r="AY174" s="54">
        <f t="shared" ca="1" si="194"/>
        <v>-1.8159667830502067E-2</v>
      </c>
      <c r="AZ174" s="54">
        <f t="shared" ca="1" si="171"/>
        <v>-4.3858185158156898E-2</v>
      </c>
      <c r="BA174" s="54">
        <f t="shared" ca="1" si="172"/>
        <v>5.6316789719372685E-2</v>
      </c>
      <c r="BB174" s="7"/>
      <c r="BC174" s="62">
        <f>ROW(AP174)</f>
        <v>174</v>
      </c>
      <c r="BE174" s="180" t="str">
        <f>AP174</f>
        <v>Total</v>
      </c>
      <c r="BF174" s="186">
        <f t="shared" ref="BF174:BP174" si="200">AC174/1000</f>
        <v>155.05505091384396</v>
      </c>
      <c r="BG174" s="186">
        <f t="shared" si="200"/>
        <v>154.10387882374201</v>
      </c>
      <c r="BH174" s="186">
        <f t="shared" si="200"/>
        <v>161.87610459582024</v>
      </c>
      <c r="BI174" s="186">
        <f t="shared" si="200"/>
        <v>168.89409686664166</v>
      </c>
      <c r="BJ174" s="186">
        <f t="shared" si="200"/>
        <v>167.59898637531845</v>
      </c>
      <c r="BK174" s="186">
        <f t="shared" si="200"/>
        <v>171.30016810129555</v>
      </c>
      <c r="BL174" s="186">
        <f t="shared" si="200"/>
        <v>169.93834955388948</v>
      </c>
      <c r="BM174" s="186">
        <f t="shared" si="200"/>
        <v>155.36730130573432</v>
      </c>
      <c r="BN174" s="186">
        <f t="shared" si="200"/>
        <v>160.68822041109121</v>
      </c>
      <c r="BO174" s="186">
        <f t="shared" si="200"/>
        <v>166.81658742738475</v>
      </c>
      <c r="BP174" s="186">
        <f t="shared" si="200"/>
        <v>163.78725361108553</v>
      </c>
      <c r="BR174" s="181" t="str">
        <f>BE174</f>
        <v>Total</v>
      </c>
      <c r="BS174" s="133" cm="1">
        <f t="array" aca="1" ref="BS174" ca="1">AC174/INDIRECT(ADDRESS($BC174,COLUMN(AC174)))</f>
        <v>1</v>
      </c>
      <c r="BT174" s="133" cm="1">
        <f t="array" aca="1" ref="BT174" ca="1">AD174/INDIRECT(ADDRESS($BC174,COLUMN(AD174)))</f>
        <v>1</v>
      </c>
      <c r="BU174" s="133" cm="1">
        <f t="array" aca="1" ref="BU174" ca="1">AE174/INDIRECT(ADDRESS($BC174,COLUMN(AE174)))</f>
        <v>1</v>
      </c>
      <c r="BV174" s="133" cm="1">
        <f t="array" aca="1" ref="BV174" ca="1">AF174/INDIRECT(ADDRESS($BC174,COLUMN(AF174)))</f>
        <v>1</v>
      </c>
      <c r="BW174" s="133" cm="1">
        <f t="array" aca="1" ref="BW174" ca="1">AG174/INDIRECT(ADDRESS($BC174,COLUMN(AG174)))</f>
        <v>1</v>
      </c>
      <c r="BX174" s="133" cm="1">
        <f t="array" aca="1" ref="BX174" ca="1">AH174/INDIRECT(ADDRESS($BC174,COLUMN(AH174)))</f>
        <v>1</v>
      </c>
      <c r="BY174" s="133" cm="1">
        <f t="array" aca="1" ref="BY174" ca="1">AI174/INDIRECT(ADDRESS($BC174,COLUMN(AI174)))</f>
        <v>1</v>
      </c>
      <c r="BZ174" s="133" cm="1">
        <f t="array" aca="1" ref="BZ174" ca="1">AJ174/INDIRECT(ADDRESS($BC174,COLUMN(AJ174)))</f>
        <v>1</v>
      </c>
      <c r="CA174" s="133" cm="1">
        <f t="array" aca="1" ref="CA174" ca="1">AK174/INDIRECT(ADDRESS($BC174,COLUMN(AK174)))</f>
        <v>1</v>
      </c>
      <c r="CB174" s="133" cm="1">
        <f t="array" aca="1" ref="CB174" ca="1">AL174/INDIRECT(ADDRESS($BC174,COLUMN(AL174)))</f>
        <v>1</v>
      </c>
      <c r="CC174" s="133" cm="1">
        <f t="array" aca="1" ref="CC174" ca="1">AM174/INDIRECT(ADDRESS($BC174,COLUMN(AM174)))</f>
        <v>1</v>
      </c>
      <c r="CE174" s="181" t="str">
        <f>BR174</f>
        <v>Total</v>
      </c>
      <c r="CF174" s="196" t="str">
        <f t="shared" ref="CF174:CP174" ca="1" si="201">TEXT(BF174,"#,##0.00;-#,##0.00;0") &amp; CHAR(10) &amp; IF(BS174&lt;&gt;1,TEXT(BS174,"(#,##0.0%);(-#,##0.0%);(0%)"),"(100%)")</f>
        <v>155.06
(100%)</v>
      </c>
      <c r="CG174" s="196" t="str">
        <f t="shared" ca="1" si="201"/>
        <v>154.10
(100%)</v>
      </c>
      <c r="CH174" s="196" t="str">
        <f t="shared" ca="1" si="201"/>
        <v>161.88
(100%)</v>
      </c>
      <c r="CI174" s="196" t="str">
        <f t="shared" ca="1" si="201"/>
        <v>168.89
(100%)</v>
      </c>
      <c r="CJ174" s="196" t="str">
        <f t="shared" ca="1" si="201"/>
        <v>167.60
(100%)</v>
      </c>
      <c r="CK174" s="196" t="str">
        <f t="shared" ca="1" si="201"/>
        <v>171.30
(100%)</v>
      </c>
      <c r="CL174" s="196" t="str">
        <f t="shared" ca="1" si="201"/>
        <v>169.94
(100%)</v>
      </c>
      <c r="CM174" s="196" t="str">
        <f t="shared" ca="1" si="201"/>
        <v>155.37
(100%)</v>
      </c>
      <c r="CN174" s="196" t="str">
        <f t="shared" ca="1" si="201"/>
        <v>160.69
(100%)</v>
      </c>
      <c r="CO174" s="196" t="str">
        <f t="shared" ca="1" si="201"/>
        <v>166.82
(100%)</v>
      </c>
      <c r="CP174" s="196" t="str">
        <f t="shared" ca="1" si="201"/>
        <v>163.79
(100%)</v>
      </c>
    </row>
    <row r="175" spans="2:94">
      <c r="AT175" s="50"/>
    </row>
    <row r="176" spans="2:94" s="27" customFormat="1" ht="20" thickBot="1">
      <c r="B176" s="29">
        <v>3.4</v>
      </c>
      <c r="C176" s="29" t="s">
        <v>432</v>
      </c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</row>
    <row r="177" ht="15" thickTop="1"/>
    <row r="199" spans="3:55" s="27" customFormat="1" ht="15" thickBot="1">
      <c r="C199" s="28" t="s">
        <v>118</v>
      </c>
      <c r="D199" s="28" t="s">
        <v>49</v>
      </c>
      <c r="E199" s="28" t="s">
        <v>62</v>
      </c>
      <c r="F199" s="197">
        <f>F$8</f>
        <v>1990</v>
      </c>
      <c r="G199" s="197">
        <f t="shared" ref="G199:AM199" si="202">G$8</f>
        <v>1991</v>
      </c>
      <c r="H199" s="197">
        <f t="shared" si="202"/>
        <v>1992</v>
      </c>
      <c r="I199" s="197">
        <f t="shared" si="202"/>
        <v>1993</v>
      </c>
      <c r="J199" s="197">
        <f t="shared" si="202"/>
        <v>1994</v>
      </c>
      <c r="K199" s="197">
        <f t="shared" si="202"/>
        <v>1995</v>
      </c>
      <c r="L199" s="197">
        <f t="shared" si="202"/>
        <v>1996</v>
      </c>
      <c r="M199" s="197">
        <f t="shared" si="202"/>
        <v>1997</v>
      </c>
      <c r="N199" s="197">
        <f t="shared" si="202"/>
        <v>1998</v>
      </c>
      <c r="O199" s="197">
        <f t="shared" si="202"/>
        <v>1999</v>
      </c>
      <c r="P199" s="197">
        <f t="shared" si="202"/>
        <v>2000</v>
      </c>
      <c r="Q199" s="197">
        <f t="shared" si="202"/>
        <v>2001</v>
      </c>
      <c r="R199" s="197">
        <f t="shared" si="202"/>
        <v>2002</v>
      </c>
      <c r="S199" s="197">
        <f t="shared" si="202"/>
        <v>2003</v>
      </c>
      <c r="T199" s="197">
        <f t="shared" si="202"/>
        <v>2004</v>
      </c>
      <c r="U199" s="197">
        <f t="shared" si="202"/>
        <v>2005</v>
      </c>
      <c r="V199" s="197">
        <f t="shared" si="202"/>
        <v>2006</v>
      </c>
      <c r="W199" s="197">
        <f t="shared" si="202"/>
        <v>2007</v>
      </c>
      <c r="X199" s="197">
        <f t="shared" si="202"/>
        <v>2008</v>
      </c>
      <c r="Y199" s="197">
        <f t="shared" si="202"/>
        <v>2009</v>
      </c>
      <c r="Z199" s="197">
        <f t="shared" si="202"/>
        <v>2010</v>
      </c>
      <c r="AA199" s="197">
        <f t="shared" si="202"/>
        <v>2011</v>
      </c>
      <c r="AB199" s="197">
        <f t="shared" si="202"/>
        <v>2012</v>
      </c>
      <c r="AC199" s="197">
        <f t="shared" si="202"/>
        <v>2013</v>
      </c>
      <c r="AD199" s="197">
        <f t="shared" si="202"/>
        <v>2014</v>
      </c>
      <c r="AE199" s="197">
        <f t="shared" si="202"/>
        <v>2015</v>
      </c>
      <c r="AF199" s="197">
        <f t="shared" si="202"/>
        <v>2016</v>
      </c>
      <c r="AG199" s="197">
        <f t="shared" si="202"/>
        <v>2017</v>
      </c>
      <c r="AH199" s="197">
        <f t="shared" si="202"/>
        <v>2018</v>
      </c>
      <c r="AI199" s="197">
        <f t="shared" si="202"/>
        <v>2019</v>
      </c>
      <c r="AJ199" s="197">
        <f t="shared" si="202"/>
        <v>2020</v>
      </c>
      <c r="AK199" s="197">
        <f t="shared" si="202"/>
        <v>2021</v>
      </c>
      <c r="AL199" s="197">
        <f t="shared" si="202"/>
        <v>2022</v>
      </c>
      <c r="AM199" s="197">
        <f t="shared" si="202"/>
        <v>2023</v>
      </c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</row>
    <row r="200" spans="3:55">
      <c r="C200" s="34" t="s">
        <v>119</v>
      </c>
      <c r="D200" s="33" t="s">
        <v>120</v>
      </c>
      <c r="E200" s="33"/>
      <c r="F200" s="84">
        <v>0.6993139248458996</v>
      </c>
      <c r="G200" s="84">
        <v>0.67064001007535268</v>
      </c>
      <c r="H200" s="84">
        <v>0.65652690030698502</v>
      </c>
      <c r="I200" s="84">
        <v>0.67064057577218306</v>
      </c>
      <c r="J200" s="84">
        <v>0.64893175900413336</v>
      </c>
      <c r="K200" s="84">
        <v>0.69032410401040378</v>
      </c>
      <c r="L200" s="84">
        <v>0.70987555879104869</v>
      </c>
      <c r="M200" s="84">
        <v>0.77105472601157821</v>
      </c>
      <c r="N200" s="84">
        <v>0.81006647929121633</v>
      </c>
      <c r="O200" s="84">
        <v>0.84600445668730484</v>
      </c>
      <c r="P200" s="84">
        <v>0.84814356521589163</v>
      </c>
      <c r="Q200" s="84">
        <v>0.89538836611375749</v>
      </c>
      <c r="R200" s="84">
        <v>0.89242596707630795</v>
      </c>
      <c r="S200" s="84">
        <v>0.89343400790697636</v>
      </c>
      <c r="T200" s="84">
        <v>0.89340555263164245</v>
      </c>
      <c r="U200" s="84">
        <v>0.89891435930238939</v>
      </c>
      <c r="V200" s="84">
        <v>0.90681896192502831</v>
      </c>
      <c r="W200" s="84">
        <v>0.88518844780041461</v>
      </c>
      <c r="X200" s="84">
        <v>0.90244224840018916</v>
      </c>
      <c r="Y200" s="84">
        <v>0.88462396059051285</v>
      </c>
      <c r="Z200" s="84">
        <v>0.87305038341155883</v>
      </c>
      <c r="AA200" s="84">
        <v>0.89531395764089616</v>
      </c>
      <c r="AB200" s="84">
        <v>0.84894302103321906</v>
      </c>
      <c r="AC200" s="84">
        <v>0.89313215098845067</v>
      </c>
      <c r="AD200" s="84">
        <v>0.85529234550558375</v>
      </c>
      <c r="AE200" s="84">
        <v>0.88510238734814151</v>
      </c>
      <c r="AF200" s="84">
        <v>0.69344729359200907</v>
      </c>
      <c r="AG200" s="84">
        <v>0.66809355447612107</v>
      </c>
      <c r="AH200" s="84">
        <v>0.67209731174725607</v>
      </c>
      <c r="AI200" s="84">
        <v>0.69337074573112034</v>
      </c>
      <c r="AJ200" s="84">
        <v>0.72086933048634194</v>
      </c>
      <c r="AK200" s="84">
        <v>0.77560484309154343</v>
      </c>
      <c r="AL200" s="84">
        <v>0.79793616367075593</v>
      </c>
      <c r="AM200" s="255">
        <v>0.78413565673170205</v>
      </c>
    </row>
    <row r="201" spans="3:55">
      <c r="C201" s="34" t="s">
        <v>616</v>
      </c>
      <c r="D201" s="33" t="s">
        <v>120</v>
      </c>
      <c r="E201" s="33" t="s">
        <v>613</v>
      </c>
      <c r="F201" s="84">
        <v>0.50024000000000002</v>
      </c>
      <c r="G201" s="84">
        <v>0.50458999999999998</v>
      </c>
      <c r="H201" s="84">
        <v>0.51741999999999999</v>
      </c>
      <c r="I201" s="84">
        <v>0.50278</v>
      </c>
      <c r="J201" s="84">
        <v>0.51317000000000002</v>
      </c>
      <c r="K201" s="84">
        <v>0.52151999999999998</v>
      </c>
      <c r="L201" s="84">
        <v>0.52690999999999999</v>
      </c>
      <c r="M201" s="84">
        <v>0.53559000000000001</v>
      </c>
      <c r="N201" s="84">
        <v>0.55381000000000002</v>
      </c>
      <c r="O201" s="84">
        <v>0.55026000000000008</v>
      </c>
      <c r="P201" s="84">
        <v>0.56284999999999996</v>
      </c>
      <c r="Q201" s="84">
        <v>0.55769000000000002</v>
      </c>
      <c r="R201" s="84">
        <v>0.56255999999999995</v>
      </c>
      <c r="S201" s="84">
        <v>0.56877999999999995</v>
      </c>
      <c r="T201" s="84">
        <v>0.56854000000000005</v>
      </c>
      <c r="U201" s="84">
        <v>0.57818999999999998</v>
      </c>
      <c r="V201" s="84">
        <v>0.58243999999999996</v>
      </c>
      <c r="W201" s="84">
        <v>0.57218999999999998</v>
      </c>
      <c r="X201" s="84">
        <v>0.5837</v>
      </c>
      <c r="Y201" s="84">
        <v>0.57172000000000001</v>
      </c>
      <c r="Z201" s="84">
        <v>0.55742000000000003</v>
      </c>
      <c r="AA201" s="84">
        <v>0.56332000000000004</v>
      </c>
      <c r="AB201" s="84">
        <v>0.54886000000000001</v>
      </c>
      <c r="AC201" s="84">
        <v>0.53905000000000003</v>
      </c>
      <c r="AD201" s="84">
        <v>0.54396999999999995</v>
      </c>
      <c r="AE201" s="84">
        <v>0.55776999999999999</v>
      </c>
      <c r="AF201" s="84">
        <v>0.56028</v>
      </c>
      <c r="AG201" s="84">
        <v>0.57347000000000004</v>
      </c>
      <c r="AH201" s="84">
        <v>0.57843</v>
      </c>
      <c r="AI201" s="84">
        <v>0.60475000000000001</v>
      </c>
      <c r="AJ201" s="84">
        <v>0.57464000000000004</v>
      </c>
      <c r="AK201" s="84">
        <v>0.55517000000000005</v>
      </c>
      <c r="AL201" s="84">
        <v>0.62502000000000002</v>
      </c>
      <c r="AM201" s="84"/>
    </row>
  </sheetData>
  <mergeCells count="15">
    <mergeCell ref="AQ59:AT59"/>
    <mergeCell ref="AU59:AX59"/>
    <mergeCell ref="AY59:BA59"/>
    <mergeCell ref="AY165:BA165"/>
    <mergeCell ref="AU165:AX165"/>
    <mergeCell ref="AQ165:AT165"/>
    <mergeCell ref="AY101:BA101"/>
    <mergeCell ref="AU101:AX101"/>
    <mergeCell ref="AQ101:AT101"/>
    <mergeCell ref="AU112:AX112"/>
    <mergeCell ref="AY112:BA112"/>
    <mergeCell ref="AQ134:AT134"/>
    <mergeCell ref="AU134:AX134"/>
    <mergeCell ref="AY134:BA134"/>
    <mergeCell ref="AQ112:AT112"/>
  </mergeCells>
  <pageMargins left="0.7" right="0.7" top="0.75" bottom="0.75" header="0.3" footer="0.3"/>
  <pageSetup paperSize="9" orientation="portrait" r:id="rId1"/>
  <ignoredErrors>
    <ignoredError sqref="B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83ED6-1EFB-453B-9D09-C27A6BF94CCF}">
  <sheetPr codeName="Sheet5"/>
  <dimension ref="B1:CP570"/>
  <sheetViews>
    <sheetView zoomScale="70" zoomScaleNormal="70" workbookViewId="0"/>
  </sheetViews>
  <sheetFormatPr defaultColWidth="8.7265625" defaultRowHeight="14.5"/>
  <cols>
    <col min="1" max="2" width="8.7265625" style="7"/>
    <col min="3" max="3" width="46.1796875" style="7" bestFit="1" customWidth="1"/>
    <col min="4" max="4" width="8.7265625" style="7"/>
    <col min="5" max="5" width="9.81640625" style="7" bestFit="1" customWidth="1"/>
    <col min="6" max="39" width="8.453125" style="7" customWidth="1"/>
    <col min="40" max="41" width="8.7265625" style="7"/>
    <col min="42" max="42" width="20.26953125" style="7" bestFit="1" customWidth="1"/>
    <col min="43" max="50" width="8.7265625" style="7"/>
    <col min="51" max="52" width="8.81640625" style="7" bestFit="1" customWidth="1"/>
    <col min="53" max="53" width="10.453125" style="7" bestFit="1" customWidth="1"/>
    <col min="54" max="54" width="8.7265625" style="7"/>
    <col min="55" max="55" width="10.453125" style="7" bestFit="1" customWidth="1"/>
    <col min="56" max="82" width="8.7265625" style="7"/>
    <col min="83" max="83" width="24.453125" style="7" bestFit="1" customWidth="1"/>
    <col min="84" max="16384" width="8.7265625" style="7"/>
  </cols>
  <sheetData>
    <row r="1" spans="2:68" s="27" customFormat="1" ht="12.5"/>
    <row r="2" spans="2:68" s="27" customFormat="1" ht="21.5" thickBot="1">
      <c r="B2" s="32" t="s">
        <v>127</v>
      </c>
      <c r="C2" s="32" t="s">
        <v>169</v>
      </c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</row>
    <row r="3" spans="2:68" s="27" customFormat="1" ht="15" thickTop="1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</row>
    <row r="4" spans="2:68" s="10" customFormat="1" hidden="1"/>
    <row r="5" spans="2:68" s="10" customFormat="1" hidden="1"/>
    <row r="6" spans="2:68" s="10" customFormat="1" hidden="1"/>
    <row r="7" spans="2:68" s="10" customFormat="1" hidden="1"/>
    <row r="8" spans="2:68" s="27" customFormat="1" ht="15" hidden="1" thickBot="1">
      <c r="C8" s="28" t="s">
        <v>511</v>
      </c>
      <c r="D8" s="28"/>
      <c r="E8" s="28"/>
      <c r="F8" s="28">
        <v>1990</v>
      </c>
      <c r="G8" s="28">
        <v>1991</v>
      </c>
      <c r="H8" s="28">
        <v>1992</v>
      </c>
      <c r="I8" s="28">
        <v>1993</v>
      </c>
      <c r="J8" s="28">
        <v>1994</v>
      </c>
      <c r="K8" s="28">
        <v>1995</v>
      </c>
      <c r="L8" s="28">
        <v>1996</v>
      </c>
      <c r="M8" s="28">
        <v>1997</v>
      </c>
      <c r="N8" s="28">
        <v>1998</v>
      </c>
      <c r="O8" s="28">
        <v>1999</v>
      </c>
      <c r="P8" s="28">
        <v>2000</v>
      </c>
      <c r="Q8" s="28">
        <v>2001</v>
      </c>
      <c r="R8" s="28">
        <v>2002</v>
      </c>
      <c r="S8" s="28">
        <v>2003</v>
      </c>
      <c r="T8" s="28">
        <v>2004</v>
      </c>
      <c r="U8" s="28">
        <v>2005</v>
      </c>
      <c r="V8" s="28">
        <v>2006</v>
      </c>
      <c r="W8" s="28">
        <v>2007</v>
      </c>
      <c r="X8" s="28">
        <v>2008</v>
      </c>
      <c r="Y8" s="28">
        <v>2009</v>
      </c>
      <c r="Z8" s="28">
        <v>2010</v>
      </c>
      <c r="AA8" s="28">
        <v>2011</v>
      </c>
      <c r="AB8" s="28">
        <v>2012</v>
      </c>
      <c r="AC8" s="28">
        <v>2013</v>
      </c>
      <c r="AD8" s="28">
        <v>2014</v>
      </c>
      <c r="AE8" s="28">
        <v>2015</v>
      </c>
      <c r="AF8" s="28">
        <v>2016</v>
      </c>
      <c r="AG8" s="28">
        <v>2017</v>
      </c>
      <c r="AH8" s="28">
        <v>2018</v>
      </c>
      <c r="AI8" s="28">
        <v>2019</v>
      </c>
      <c r="AJ8" s="28">
        <v>2020</v>
      </c>
      <c r="AK8" s="28">
        <v>2021</v>
      </c>
      <c r="AL8" s="28">
        <v>2022</v>
      </c>
      <c r="AM8" s="28">
        <v>2023</v>
      </c>
      <c r="AQ8" s="27">
        <f>year_latest</f>
        <v>2023</v>
      </c>
      <c r="AR8" s="27">
        <f>AQ8-1</f>
        <v>2022</v>
      </c>
      <c r="AS8" s="27">
        <f>year_cb_baseline</f>
        <v>2018</v>
      </c>
      <c r="AT8" s="27">
        <f>AQ8-10</f>
        <v>2013</v>
      </c>
      <c r="BF8" s="27">
        <f>year_latest-10</f>
        <v>2013</v>
      </c>
      <c r="BG8" s="27">
        <f>BF8+1</f>
        <v>2014</v>
      </c>
      <c r="BH8" s="27">
        <f t="shared" ref="BH8:BN8" si="0">BG8+1</f>
        <v>2015</v>
      </c>
      <c r="BI8" s="27">
        <f t="shared" si="0"/>
        <v>2016</v>
      </c>
      <c r="BJ8" s="27">
        <f t="shared" si="0"/>
        <v>2017</v>
      </c>
      <c r="BK8" s="27">
        <f t="shared" si="0"/>
        <v>2018</v>
      </c>
      <c r="BL8" s="27">
        <f t="shared" si="0"/>
        <v>2019</v>
      </c>
      <c r="BM8" s="27">
        <f t="shared" si="0"/>
        <v>2020</v>
      </c>
      <c r="BN8" s="27">
        <f t="shared" si="0"/>
        <v>2021</v>
      </c>
      <c r="BO8" s="27">
        <f>BN8+1</f>
        <v>2022</v>
      </c>
      <c r="BP8" s="27">
        <f>BO8+1</f>
        <v>2023</v>
      </c>
    </row>
    <row r="9" spans="2:68" s="10" customFormat="1" hidden="1">
      <c r="C9" s="10" t="s">
        <v>802</v>
      </c>
      <c r="F9" s="10">
        <v>3</v>
      </c>
      <c r="G9" s="10">
        <f t="shared" ref="G9:AM9" si="1">F9+1</f>
        <v>4</v>
      </c>
      <c r="H9" s="10">
        <f t="shared" si="1"/>
        <v>5</v>
      </c>
      <c r="I9" s="10">
        <f t="shared" si="1"/>
        <v>6</v>
      </c>
      <c r="J9" s="10">
        <f t="shared" si="1"/>
        <v>7</v>
      </c>
      <c r="K9" s="10">
        <f t="shared" si="1"/>
        <v>8</v>
      </c>
      <c r="L9" s="10">
        <f t="shared" si="1"/>
        <v>9</v>
      </c>
      <c r="M9" s="10">
        <f t="shared" si="1"/>
        <v>10</v>
      </c>
      <c r="N9" s="10">
        <f t="shared" si="1"/>
        <v>11</v>
      </c>
      <c r="O9" s="10">
        <f t="shared" si="1"/>
        <v>12</v>
      </c>
      <c r="P9" s="10">
        <f t="shared" si="1"/>
        <v>13</v>
      </c>
      <c r="Q9" s="10">
        <f t="shared" si="1"/>
        <v>14</v>
      </c>
      <c r="R9" s="10">
        <f t="shared" si="1"/>
        <v>15</v>
      </c>
      <c r="S9" s="10">
        <f t="shared" si="1"/>
        <v>16</v>
      </c>
      <c r="T9" s="10">
        <f t="shared" si="1"/>
        <v>17</v>
      </c>
      <c r="U9" s="10">
        <f t="shared" si="1"/>
        <v>18</v>
      </c>
      <c r="V9" s="10">
        <f t="shared" si="1"/>
        <v>19</v>
      </c>
      <c r="W9" s="10">
        <f t="shared" si="1"/>
        <v>20</v>
      </c>
      <c r="X9" s="10">
        <f t="shared" si="1"/>
        <v>21</v>
      </c>
      <c r="Y9" s="10">
        <f t="shared" si="1"/>
        <v>22</v>
      </c>
      <c r="Z9" s="10">
        <f t="shared" si="1"/>
        <v>23</v>
      </c>
      <c r="AA9" s="10">
        <f t="shared" si="1"/>
        <v>24</v>
      </c>
      <c r="AB9" s="10">
        <f t="shared" si="1"/>
        <v>25</v>
      </c>
      <c r="AC9" s="10">
        <f t="shared" si="1"/>
        <v>26</v>
      </c>
      <c r="AD9" s="10">
        <f t="shared" si="1"/>
        <v>27</v>
      </c>
      <c r="AE9" s="10">
        <f t="shared" si="1"/>
        <v>28</v>
      </c>
      <c r="AF9" s="10">
        <f t="shared" si="1"/>
        <v>29</v>
      </c>
      <c r="AG9" s="10">
        <f t="shared" si="1"/>
        <v>30</v>
      </c>
      <c r="AH9" s="10">
        <f t="shared" si="1"/>
        <v>31</v>
      </c>
      <c r="AI9" s="10">
        <f t="shared" si="1"/>
        <v>32</v>
      </c>
      <c r="AJ9" s="10">
        <f t="shared" si="1"/>
        <v>33</v>
      </c>
      <c r="AK9" s="10">
        <f t="shared" si="1"/>
        <v>34</v>
      </c>
      <c r="AL9" s="10">
        <f t="shared" si="1"/>
        <v>35</v>
      </c>
      <c r="AM9" s="10">
        <f t="shared" si="1"/>
        <v>36</v>
      </c>
      <c r="AQ9" s="10">
        <f>MATCH(AQ$8,years,0)</f>
        <v>39</v>
      </c>
      <c r="AR9" s="10">
        <f>MATCH(AR$8,years,0)</f>
        <v>38</v>
      </c>
      <c r="AS9" s="10">
        <f>MATCH(AS$8,years,0)</f>
        <v>34</v>
      </c>
      <c r="AT9" s="10">
        <f>MATCH(AT$8,years,0)</f>
        <v>29</v>
      </c>
      <c r="BF9" s="10">
        <f>MATCH(BF$8,8:8,0)</f>
        <v>29</v>
      </c>
      <c r="BG9" s="10">
        <f t="shared" ref="BG9:BP9" si="2">MATCH(BG$8,8:8,0)</f>
        <v>30</v>
      </c>
      <c r="BH9" s="10">
        <f t="shared" si="2"/>
        <v>31</v>
      </c>
      <c r="BI9" s="10">
        <f t="shared" si="2"/>
        <v>32</v>
      </c>
      <c r="BJ9" s="10">
        <f t="shared" si="2"/>
        <v>33</v>
      </c>
      <c r="BK9" s="10">
        <f t="shared" si="2"/>
        <v>34</v>
      </c>
      <c r="BL9" s="10">
        <f t="shared" si="2"/>
        <v>35</v>
      </c>
      <c r="BM9" s="10">
        <f t="shared" si="2"/>
        <v>36</v>
      </c>
      <c r="BN9" s="10">
        <f t="shared" si="2"/>
        <v>37</v>
      </c>
      <c r="BO9" s="10">
        <f t="shared" si="2"/>
        <v>38</v>
      </c>
      <c r="BP9" s="10">
        <f t="shared" si="2"/>
        <v>39</v>
      </c>
    </row>
    <row r="10" spans="2:68" s="10" customFormat="1" hidden="1">
      <c r="C10" s="10" t="s">
        <v>803</v>
      </c>
      <c r="F10" s="10">
        <v>7</v>
      </c>
      <c r="G10" s="10">
        <f t="shared" ref="G10:AM10" si="3">F10+1</f>
        <v>8</v>
      </c>
      <c r="H10" s="10">
        <f t="shared" si="3"/>
        <v>9</v>
      </c>
      <c r="I10" s="10">
        <f t="shared" si="3"/>
        <v>10</v>
      </c>
      <c r="J10" s="10">
        <f t="shared" si="3"/>
        <v>11</v>
      </c>
      <c r="K10" s="10">
        <f t="shared" si="3"/>
        <v>12</v>
      </c>
      <c r="L10" s="10">
        <f t="shared" si="3"/>
        <v>13</v>
      </c>
      <c r="M10" s="10">
        <f t="shared" si="3"/>
        <v>14</v>
      </c>
      <c r="N10" s="10">
        <f t="shared" si="3"/>
        <v>15</v>
      </c>
      <c r="O10" s="10">
        <f t="shared" si="3"/>
        <v>16</v>
      </c>
      <c r="P10" s="10">
        <f t="shared" si="3"/>
        <v>17</v>
      </c>
      <c r="Q10" s="10">
        <f t="shared" si="3"/>
        <v>18</v>
      </c>
      <c r="R10" s="10">
        <f t="shared" si="3"/>
        <v>19</v>
      </c>
      <c r="S10" s="10">
        <f t="shared" si="3"/>
        <v>20</v>
      </c>
      <c r="T10" s="10">
        <f t="shared" si="3"/>
        <v>21</v>
      </c>
      <c r="U10" s="10">
        <f t="shared" si="3"/>
        <v>22</v>
      </c>
      <c r="V10" s="10">
        <f t="shared" si="3"/>
        <v>23</v>
      </c>
      <c r="W10" s="10">
        <f t="shared" si="3"/>
        <v>24</v>
      </c>
      <c r="X10" s="10">
        <f t="shared" si="3"/>
        <v>25</v>
      </c>
      <c r="Y10" s="10">
        <f t="shared" si="3"/>
        <v>26</v>
      </c>
      <c r="Z10" s="10">
        <f t="shared" si="3"/>
        <v>27</v>
      </c>
      <c r="AA10" s="10">
        <f t="shared" si="3"/>
        <v>28</v>
      </c>
      <c r="AB10" s="10">
        <f t="shared" si="3"/>
        <v>29</v>
      </c>
      <c r="AC10" s="10">
        <f t="shared" si="3"/>
        <v>30</v>
      </c>
      <c r="AD10" s="10">
        <f t="shared" si="3"/>
        <v>31</v>
      </c>
      <c r="AE10" s="10">
        <f t="shared" si="3"/>
        <v>32</v>
      </c>
      <c r="AF10" s="10">
        <f t="shared" si="3"/>
        <v>33</v>
      </c>
      <c r="AG10" s="10">
        <f t="shared" si="3"/>
        <v>34</v>
      </c>
      <c r="AH10" s="10">
        <f t="shared" si="3"/>
        <v>35</v>
      </c>
      <c r="AI10" s="10">
        <f t="shared" si="3"/>
        <v>36</v>
      </c>
      <c r="AJ10" s="10">
        <f t="shared" si="3"/>
        <v>37</v>
      </c>
      <c r="AK10" s="10">
        <f t="shared" si="3"/>
        <v>38</v>
      </c>
      <c r="AL10" s="10">
        <f t="shared" si="3"/>
        <v>39</v>
      </c>
      <c r="AM10" s="10">
        <f t="shared" si="3"/>
        <v>40</v>
      </c>
    </row>
    <row r="11" spans="2:68" hidden="1"/>
    <row r="13" spans="2:68" s="27" customFormat="1" ht="20" thickBot="1">
      <c r="B13" s="29">
        <v>4.0999999999999996</v>
      </c>
      <c r="C13" s="29" t="s">
        <v>121</v>
      </c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</row>
    <row r="14" spans="2:68" ht="15" thickTop="1"/>
    <row r="35" spans="2:94">
      <c r="AP35" s="60"/>
      <c r="AQ35" s="305" t="s">
        <v>65</v>
      </c>
      <c r="AR35" s="305"/>
      <c r="AS35" s="305"/>
      <c r="AT35" s="306"/>
      <c r="AU35" s="307" t="s">
        <v>84</v>
      </c>
      <c r="AV35" s="305"/>
      <c r="AW35" s="305"/>
      <c r="AX35" s="306"/>
      <c r="AY35" s="305" t="str">
        <f>"Change to "&amp;year_latest&amp;" (%)"</f>
        <v>Change to 2023 (%)</v>
      </c>
      <c r="AZ35" s="308"/>
      <c r="BA35" s="308"/>
    </row>
    <row r="36" spans="2:94" s="27" customFormat="1" ht="15" thickBot="1">
      <c r="C36" s="28" t="s">
        <v>659</v>
      </c>
      <c r="D36" s="28" t="s">
        <v>49</v>
      </c>
      <c r="E36" s="28" t="s">
        <v>62</v>
      </c>
      <c r="F36" s="28">
        <f>F$8</f>
        <v>1990</v>
      </c>
      <c r="G36" s="28">
        <f t="shared" ref="G36:AM36" si="4">G$8</f>
        <v>1991</v>
      </c>
      <c r="H36" s="28">
        <f t="shared" si="4"/>
        <v>1992</v>
      </c>
      <c r="I36" s="28">
        <f t="shared" si="4"/>
        <v>1993</v>
      </c>
      <c r="J36" s="28">
        <f t="shared" si="4"/>
        <v>1994</v>
      </c>
      <c r="K36" s="28">
        <f t="shared" si="4"/>
        <v>1995</v>
      </c>
      <c r="L36" s="28">
        <f t="shared" si="4"/>
        <v>1996</v>
      </c>
      <c r="M36" s="28">
        <f t="shared" si="4"/>
        <v>1997</v>
      </c>
      <c r="N36" s="28">
        <f t="shared" si="4"/>
        <v>1998</v>
      </c>
      <c r="O36" s="28">
        <f t="shared" si="4"/>
        <v>1999</v>
      </c>
      <c r="P36" s="28">
        <f t="shared" si="4"/>
        <v>2000</v>
      </c>
      <c r="Q36" s="28">
        <f t="shared" si="4"/>
        <v>2001</v>
      </c>
      <c r="R36" s="28">
        <f t="shared" si="4"/>
        <v>2002</v>
      </c>
      <c r="S36" s="28">
        <f t="shared" si="4"/>
        <v>2003</v>
      </c>
      <c r="T36" s="28">
        <f t="shared" si="4"/>
        <v>2004</v>
      </c>
      <c r="U36" s="28">
        <f t="shared" si="4"/>
        <v>2005</v>
      </c>
      <c r="V36" s="28">
        <f t="shared" si="4"/>
        <v>2006</v>
      </c>
      <c r="W36" s="28">
        <f t="shared" si="4"/>
        <v>2007</v>
      </c>
      <c r="X36" s="28">
        <f t="shared" si="4"/>
        <v>2008</v>
      </c>
      <c r="Y36" s="28">
        <f t="shared" si="4"/>
        <v>2009</v>
      </c>
      <c r="Z36" s="28">
        <f t="shared" si="4"/>
        <v>2010</v>
      </c>
      <c r="AA36" s="28">
        <f t="shared" si="4"/>
        <v>2011</v>
      </c>
      <c r="AB36" s="28">
        <f t="shared" si="4"/>
        <v>2012</v>
      </c>
      <c r="AC36" s="28">
        <f t="shared" si="4"/>
        <v>2013</v>
      </c>
      <c r="AD36" s="28">
        <f t="shared" si="4"/>
        <v>2014</v>
      </c>
      <c r="AE36" s="28">
        <f t="shared" si="4"/>
        <v>2015</v>
      </c>
      <c r="AF36" s="28">
        <f t="shared" si="4"/>
        <v>2016</v>
      </c>
      <c r="AG36" s="28">
        <f t="shared" si="4"/>
        <v>2017</v>
      </c>
      <c r="AH36" s="28">
        <f t="shared" si="4"/>
        <v>2018</v>
      </c>
      <c r="AI36" s="28">
        <f t="shared" si="4"/>
        <v>2019</v>
      </c>
      <c r="AJ36" s="28">
        <f t="shared" si="4"/>
        <v>2020</v>
      </c>
      <c r="AK36" s="28">
        <f t="shared" si="4"/>
        <v>2021</v>
      </c>
      <c r="AL36" s="28">
        <f t="shared" si="4"/>
        <v>2022</v>
      </c>
      <c r="AM36" s="28">
        <f t="shared" si="4"/>
        <v>2023</v>
      </c>
      <c r="AP36" s="59"/>
      <c r="AQ36" s="28">
        <f>year_latest</f>
        <v>2023</v>
      </c>
      <c r="AR36" s="28">
        <f>AQ36-1</f>
        <v>2022</v>
      </c>
      <c r="AS36" s="28">
        <f>year_cb_baseline</f>
        <v>2018</v>
      </c>
      <c r="AT36" s="59">
        <f>AQ36-10</f>
        <v>2013</v>
      </c>
      <c r="AU36" s="28">
        <f>AQ36</f>
        <v>2023</v>
      </c>
      <c r="AV36" s="28">
        <f>AR36</f>
        <v>2022</v>
      </c>
      <c r="AW36" s="28">
        <f>AS36</f>
        <v>2018</v>
      </c>
      <c r="AX36" s="59">
        <f>AT36</f>
        <v>2013</v>
      </c>
      <c r="AY36" s="28">
        <f>AV36</f>
        <v>2022</v>
      </c>
      <c r="AZ36" s="28">
        <f>AW36</f>
        <v>2018</v>
      </c>
      <c r="BA36" s="28">
        <f>AX36</f>
        <v>2013</v>
      </c>
      <c r="BC36" s="7"/>
      <c r="BE36" s="182"/>
      <c r="BF36" s="183">
        <f>BF$8</f>
        <v>2013</v>
      </c>
      <c r="BG36" s="183">
        <f t="shared" ref="BG36:BP36" si="5">BG$8</f>
        <v>2014</v>
      </c>
      <c r="BH36" s="183">
        <f t="shared" si="5"/>
        <v>2015</v>
      </c>
      <c r="BI36" s="183">
        <f t="shared" si="5"/>
        <v>2016</v>
      </c>
      <c r="BJ36" s="183">
        <f t="shared" si="5"/>
        <v>2017</v>
      </c>
      <c r="BK36" s="183">
        <f t="shared" si="5"/>
        <v>2018</v>
      </c>
      <c r="BL36" s="183">
        <f t="shared" si="5"/>
        <v>2019</v>
      </c>
      <c r="BM36" s="183">
        <f t="shared" si="5"/>
        <v>2020</v>
      </c>
      <c r="BN36" s="183">
        <f t="shared" si="5"/>
        <v>2021</v>
      </c>
      <c r="BO36" s="183">
        <f t="shared" si="5"/>
        <v>2022</v>
      </c>
      <c r="BP36" s="183">
        <f t="shared" si="5"/>
        <v>2023</v>
      </c>
      <c r="BQ36" s="7"/>
      <c r="BR36" s="183"/>
      <c r="BS36" s="183">
        <f>BF36</f>
        <v>2013</v>
      </c>
      <c r="BT36" s="183">
        <f t="shared" ref="BT36:CC36" si="6">BG36</f>
        <v>2014</v>
      </c>
      <c r="BU36" s="183">
        <f t="shared" si="6"/>
        <v>2015</v>
      </c>
      <c r="BV36" s="183">
        <f t="shared" si="6"/>
        <v>2016</v>
      </c>
      <c r="BW36" s="183">
        <f t="shared" si="6"/>
        <v>2017</v>
      </c>
      <c r="BX36" s="183">
        <f t="shared" si="6"/>
        <v>2018</v>
      </c>
      <c r="BY36" s="183">
        <f t="shared" si="6"/>
        <v>2019</v>
      </c>
      <c r="BZ36" s="183">
        <f t="shared" si="6"/>
        <v>2020</v>
      </c>
      <c r="CA36" s="183">
        <f t="shared" si="6"/>
        <v>2021</v>
      </c>
      <c r="CB36" s="183">
        <f t="shared" si="6"/>
        <v>2022</v>
      </c>
      <c r="CC36" s="183">
        <f t="shared" si="6"/>
        <v>2023</v>
      </c>
      <c r="CE36" s="183" t="s">
        <v>662</v>
      </c>
      <c r="CF36" s="188">
        <f>BS36</f>
        <v>2013</v>
      </c>
      <c r="CG36" s="188">
        <f t="shared" ref="CG36:CP36" si="7">BT36</f>
        <v>2014</v>
      </c>
      <c r="CH36" s="188">
        <f t="shared" si="7"/>
        <v>2015</v>
      </c>
      <c r="CI36" s="188">
        <f t="shared" si="7"/>
        <v>2016</v>
      </c>
      <c r="CJ36" s="188">
        <f t="shared" si="7"/>
        <v>2017</v>
      </c>
      <c r="CK36" s="188">
        <f t="shared" si="7"/>
        <v>2018</v>
      </c>
      <c r="CL36" s="188">
        <f t="shared" si="7"/>
        <v>2019</v>
      </c>
      <c r="CM36" s="188">
        <f t="shared" si="7"/>
        <v>2020</v>
      </c>
      <c r="CN36" s="188">
        <f t="shared" si="7"/>
        <v>2021</v>
      </c>
      <c r="CO36" s="188">
        <f t="shared" si="7"/>
        <v>2022</v>
      </c>
      <c r="CP36" s="188">
        <f t="shared" si="7"/>
        <v>2023</v>
      </c>
    </row>
    <row r="37" spans="2:94">
      <c r="C37" s="34" t="s">
        <v>122</v>
      </c>
      <c r="D37" s="33" t="s">
        <v>12</v>
      </c>
      <c r="E37" s="33"/>
      <c r="F37" s="65">
        <v>34808.537574285998</v>
      </c>
      <c r="G37" s="65">
        <v>36749.862993694805</v>
      </c>
      <c r="H37" s="65">
        <v>38771.669937635997</v>
      </c>
      <c r="I37" s="65">
        <v>39775.7837079128</v>
      </c>
      <c r="J37" s="65">
        <v>41167.295717323199</v>
      </c>
      <c r="K37" s="65">
        <v>43146.486219127197</v>
      </c>
      <c r="L37" s="65">
        <v>46225.989811411207</v>
      </c>
      <c r="M37" s="65">
        <v>48519.456108026403</v>
      </c>
      <c r="N37" s="65">
        <v>51102.655301596002</v>
      </c>
      <c r="O37" s="65">
        <v>53983.065791012792</v>
      </c>
      <c r="P37" s="65">
        <v>54636.118311404389</v>
      </c>
      <c r="Q37" s="65">
        <v>58843.555103032799</v>
      </c>
      <c r="R37" s="65">
        <v>56780.613154728002</v>
      </c>
      <c r="S37" s="65">
        <v>54762.022469609205</v>
      </c>
      <c r="T37" s="65">
        <v>53838.19391809361</v>
      </c>
      <c r="U37" s="65">
        <v>54366.798604981428</v>
      </c>
      <c r="V37" s="65">
        <v>53522.721487426883</v>
      </c>
      <c r="W37" s="65">
        <v>52901.291970341787</v>
      </c>
      <c r="X37" s="65">
        <v>52695.488665006553</v>
      </c>
      <c r="Y37" s="65">
        <v>47768.018880731019</v>
      </c>
      <c r="Z37" s="65">
        <v>50137.830501367949</v>
      </c>
      <c r="AA37" s="65">
        <v>43713.838611729254</v>
      </c>
      <c r="AB37" s="65">
        <v>45048.328542303978</v>
      </c>
      <c r="AC37" s="65">
        <v>40347.532424560974</v>
      </c>
      <c r="AD37" s="65">
        <v>39492.315626953961</v>
      </c>
      <c r="AE37" s="65">
        <v>40734.087284756977</v>
      </c>
      <c r="AF37" s="65">
        <v>45618.169029799501</v>
      </c>
      <c r="AG37" s="65">
        <v>43664.148756713286</v>
      </c>
      <c r="AH37" s="65">
        <v>40402.16524511711</v>
      </c>
      <c r="AI37" s="65">
        <v>37314.558563973042</v>
      </c>
      <c r="AJ37" s="65">
        <v>36276.196245986306</v>
      </c>
      <c r="AK37" s="65">
        <v>40689.469269043642</v>
      </c>
      <c r="AL37" s="65">
        <v>41133.997977576466</v>
      </c>
      <c r="AM37" s="65">
        <v>33432.965536447344</v>
      </c>
      <c r="AP37" s="49" t="str">
        <f t="shared" ref="AP37:AP42" si="8">C37</f>
        <v>Public thermal power plants</v>
      </c>
      <c r="AQ37" s="70" cm="1">
        <f t="array" aca="1" ref="AQ37" ca="1">INDIRECT(ADDRESS(ROW(AP37),AQ$9))/1000</f>
        <v>33.432965536447341</v>
      </c>
      <c r="AR37" s="71" cm="1">
        <f t="array" aca="1" ref="AR37" ca="1">INDIRECT(ADDRESS(ROW(AQ37),AR$9))/1000</f>
        <v>41.133997977576463</v>
      </c>
      <c r="AS37" s="71" cm="1">
        <f t="array" aca="1" ref="AS37" ca="1">INDIRECT(ADDRESS(ROW(AR37),AS$9))/1000</f>
        <v>40.402165245117111</v>
      </c>
      <c r="AT37" s="72" cm="1">
        <f t="array" aca="1" ref="AT37" ca="1">INDIRECT(ADDRESS(ROW(AS37),AT$9))/1000</f>
        <v>40.347532424560974</v>
      </c>
      <c r="AU37" s="77" cm="1">
        <f t="array" aca="1" ref="AU37" ca="1">AQ37/INDIRECT(ADDRESS($BC37,COLUMN(AQ37)))</f>
        <v>0.47045437285447195</v>
      </c>
      <c r="AV37" s="78" cm="1">
        <f t="array" aca="1" ref="AV37" ca="1">AR37/INDIRECT(ADDRESS($BC37,COLUMN(AR37)))</f>
        <v>0.50494109567952883</v>
      </c>
      <c r="AW37" s="78" cm="1">
        <f t="array" aca="1" ref="AW37" ca="1">AS37/INDIRECT(ADDRESS($BC37,COLUMN(AS37)))</f>
        <v>0.49132409271003336</v>
      </c>
      <c r="AX37" s="79" cm="1">
        <f t="array" aca="1" ref="AX37" ca="1">AT37/INDIRECT(ADDRESS($BC37,COLUMN(AT37)))</f>
        <v>0.50175479145889967</v>
      </c>
      <c r="AY37" s="53">
        <f t="shared" ref="AY37:AY42" ca="1" si="9">IFERROR(($AQ37-AR37)/AR37,"-")</f>
        <v>-0.18721818495073628</v>
      </c>
      <c r="AZ37" s="53">
        <f t="shared" ref="AZ37:BA42" ca="1" si="10">IFERROR(($AQ37-AS37)/AS37,"-")</f>
        <v>-0.17249569834656442</v>
      </c>
      <c r="BA37" s="53">
        <f t="shared" ca="1" si="10"/>
        <v>-0.1713752111369391</v>
      </c>
      <c r="BC37" s="61">
        <f>BC38</f>
        <v>42</v>
      </c>
      <c r="BE37" s="177" t="str">
        <f t="shared" ref="BE37:BE42" si="11">AP37</f>
        <v>Public thermal power plants</v>
      </c>
      <c r="BF37" s="185">
        <f t="shared" ref="BF37:BF42" si="12">AC37/1000</f>
        <v>40.347532424560974</v>
      </c>
      <c r="BG37" s="185">
        <f t="shared" ref="BG37:BP42" si="13">AD37/1000</f>
        <v>39.49231562695396</v>
      </c>
      <c r="BH37" s="185">
        <f t="shared" si="13"/>
        <v>40.734087284756974</v>
      </c>
      <c r="BI37" s="185">
        <f t="shared" si="13"/>
        <v>45.618169029799503</v>
      </c>
      <c r="BJ37" s="185">
        <f t="shared" si="13"/>
        <v>43.664148756713288</v>
      </c>
      <c r="BK37" s="185">
        <f t="shared" si="13"/>
        <v>40.402165245117111</v>
      </c>
      <c r="BL37" s="185">
        <f t="shared" si="13"/>
        <v>37.314558563973044</v>
      </c>
      <c r="BM37" s="185">
        <f t="shared" si="13"/>
        <v>36.276196245986306</v>
      </c>
      <c r="BN37" s="185">
        <f t="shared" si="13"/>
        <v>40.689469269043641</v>
      </c>
      <c r="BO37" s="185">
        <f t="shared" si="13"/>
        <v>41.133997977576463</v>
      </c>
      <c r="BP37" s="185">
        <f t="shared" si="13"/>
        <v>33.432965536447341</v>
      </c>
      <c r="BQ37" s="179"/>
      <c r="BR37" s="178" t="str">
        <f t="shared" ref="BR37:BR42" si="14">BE37</f>
        <v>Public thermal power plants</v>
      </c>
      <c r="BS37" s="126" cm="1">
        <f t="array" aca="1" ref="BS37" ca="1">AC37/INDIRECT(ADDRESS($BC37,COLUMN(AC37)))</f>
        <v>0.50175479145889967</v>
      </c>
      <c r="BT37" s="126" cm="1">
        <f t="array" aca="1" ref="BT37" ca="1">AD37/INDIRECT(ADDRESS($BC37,COLUMN(AD37)))</f>
        <v>0.50575610029610463</v>
      </c>
      <c r="BU37" s="126" cm="1">
        <f t="array" aca="1" ref="BU37" ca="1">AE37/INDIRECT(ADDRESS($BC37,COLUMN(AE37)))</f>
        <v>0.47121806890190199</v>
      </c>
      <c r="BV37" s="126" cm="1">
        <f t="array" aca="1" ref="BV37" ca="1">AF37/INDIRECT(ADDRESS($BC37,COLUMN(AF37)))</f>
        <v>0.50770988816907403</v>
      </c>
      <c r="BW37" s="126" cm="1">
        <f t="array" aca="1" ref="BW37" ca="1">AG37/INDIRECT(ADDRESS($BC37,COLUMN(AG37)))</f>
        <v>0.50135624871511653</v>
      </c>
      <c r="BX37" s="126" cm="1">
        <f t="array" aca="1" ref="BX37" ca="1">AH37/INDIRECT(ADDRESS($BC37,COLUMN(AH37)))</f>
        <v>0.49132409271003336</v>
      </c>
      <c r="BY37" s="126" cm="1">
        <f t="array" aca="1" ref="BY37" ca="1">AI37/INDIRECT(ADDRESS($BC37,COLUMN(AI37)))</f>
        <v>0.49468555587688462</v>
      </c>
      <c r="BZ37" s="126" cm="1">
        <f t="array" aca="1" ref="BZ37" ca="1">AJ37/INDIRECT(ADDRESS($BC37,COLUMN(AJ37)))</f>
        <v>0.47666261811202126</v>
      </c>
      <c r="CA37" s="126" cm="1">
        <f t="array" aca="1" ref="CA37" ca="1">AK37/INDIRECT(ADDRESS($BC37,COLUMN(AK37)))</f>
        <v>0.49625095891717069</v>
      </c>
      <c r="CB37" s="126" cm="1">
        <f t="array" aca="1" ref="CB37" ca="1">AL37/INDIRECT(ADDRESS($BC37,COLUMN(AL37)))</f>
        <v>0.50494109567952894</v>
      </c>
      <c r="CC37" s="126" cm="1">
        <f t="array" aca="1" ref="CC37" ca="1">AM37/INDIRECT(ADDRESS($BC37,COLUMN(AM37)))</f>
        <v>0.47045437285447195</v>
      </c>
      <c r="CE37" s="178" t="str">
        <f t="shared" ref="CE37:CE42" si="15">BR37</f>
        <v>Public thermal power plants</v>
      </c>
      <c r="CF37" s="194" t="str">
        <f t="shared" ref="CF37:CF42" ca="1" si="16">TEXT(BF37,"#,##0.00;-#,##0.00;0") &amp; CHAR(10) &amp; IF(BS37&lt;&gt;1,TEXT(BS37,"(#,##0.0%);(-#,##0.0%);(0%)"),"(100%)")</f>
        <v>40.35
(50.2%)</v>
      </c>
      <c r="CG37" s="194" t="str">
        <f t="shared" ref="CG37:CP42" ca="1" si="17">TEXT(BG37,"#,##0.00;-#,##0.00;0") &amp; CHAR(10) &amp; IF(BT37&lt;&gt;1,TEXT(BT37,"(#,##0.0%);(-#,##0.0%);(0%)"),"(100%)")</f>
        <v>39.49
(50.6%)</v>
      </c>
      <c r="CH37" s="194" t="str">
        <f t="shared" ca="1" si="17"/>
        <v>40.73
(47.1%)</v>
      </c>
      <c r="CI37" s="194" t="str">
        <f t="shared" ca="1" si="17"/>
        <v>45.62
(50.8%)</v>
      </c>
      <c r="CJ37" s="194" t="str">
        <f t="shared" ca="1" si="17"/>
        <v>43.66
(50.1%)</v>
      </c>
      <c r="CK37" s="194" t="str">
        <f t="shared" ca="1" si="17"/>
        <v>40.40
(49.1%)</v>
      </c>
      <c r="CL37" s="194" t="str">
        <f t="shared" ca="1" si="17"/>
        <v>37.31
(49.5%)</v>
      </c>
      <c r="CM37" s="194" t="str">
        <f t="shared" ca="1" si="17"/>
        <v>36.28
(47.7%)</v>
      </c>
      <c r="CN37" s="194" t="str">
        <f t="shared" ca="1" si="17"/>
        <v>40.69
(49.6%)</v>
      </c>
      <c r="CO37" s="194" t="str">
        <f t="shared" ca="1" si="17"/>
        <v>41.13
(50.5%)</v>
      </c>
      <c r="CP37" s="194" t="str">
        <f t="shared" ca="1" si="17"/>
        <v>33.43
(47.0%)</v>
      </c>
    </row>
    <row r="38" spans="2:94">
      <c r="C38" s="34" t="s">
        <v>123</v>
      </c>
      <c r="D38" s="33" t="s">
        <v>12</v>
      </c>
      <c r="E38" s="33"/>
      <c r="F38" s="65">
        <v>478.07049766800003</v>
      </c>
      <c r="G38" s="65">
        <v>470.528242632</v>
      </c>
      <c r="H38" s="65">
        <v>489.6971659056</v>
      </c>
      <c r="I38" s="65">
        <v>531.57078459119998</v>
      </c>
      <c r="J38" s="65">
        <v>562.04532786109144</v>
      </c>
      <c r="K38" s="65">
        <v>593.08282034640001</v>
      </c>
      <c r="L38" s="65">
        <v>601.87747417088542</v>
      </c>
      <c r="M38" s="65">
        <v>754.17890491264166</v>
      </c>
      <c r="N38" s="65">
        <v>1008.7750153215171</v>
      </c>
      <c r="O38" s="65">
        <v>1048.55902602792</v>
      </c>
      <c r="P38" s="65">
        <v>1326.6250121519365</v>
      </c>
      <c r="Q38" s="65">
        <v>1379.396628953006</v>
      </c>
      <c r="R38" s="65">
        <v>1466.5301328372561</v>
      </c>
      <c r="S38" s="65">
        <v>1288.3260643992</v>
      </c>
      <c r="T38" s="65">
        <v>1361.6210151467876</v>
      </c>
      <c r="U38" s="65">
        <v>1292.9478763467184</v>
      </c>
      <c r="V38" s="65">
        <v>2401.1987092607665</v>
      </c>
      <c r="W38" s="65">
        <v>3012.031092849878</v>
      </c>
      <c r="X38" s="65">
        <v>2964.9913933694829</v>
      </c>
      <c r="Y38" s="65">
        <v>3127.7150143660911</v>
      </c>
      <c r="Z38" s="65">
        <v>3304.4429529651984</v>
      </c>
      <c r="AA38" s="65">
        <v>3127.1413343309505</v>
      </c>
      <c r="AB38" s="65">
        <v>3530.3065593779525</v>
      </c>
      <c r="AC38" s="65">
        <v>3427.0381526690408</v>
      </c>
      <c r="AD38" s="65">
        <v>3293.3529999020352</v>
      </c>
      <c r="AE38" s="65">
        <v>3546.2975596078941</v>
      </c>
      <c r="AF38" s="65">
        <v>3512.6950409246042</v>
      </c>
      <c r="AG38" s="65">
        <v>3536.1671351529731</v>
      </c>
      <c r="AH38" s="65">
        <v>3430.2955409113415</v>
      </c>
      <c r="AI38" s="65">
        <v>3264.93217917932</v>
      </c>
      <c r="AJ38" s="65">
        <v>3476.3135515155036</v>
      </c>
      <c r="AK38" s="65">
        <v>3238.4055164693887</v>
      </c>
      <c r="AL38" s="65">
        <v>3110.3735345026093</v>
      </c>
      <c r="AM38" s="65">
        <v>2987.1231467017265</v>
      </c>
      <c r="AP38" s="49" t="str">
        <f t="shared" si="8"/>
        <v>CHP</v>
      </c>
      <c r="AQ38" s="70" cm="1">
        <f t="array" aca="1" ref="AQ38" ca="1">INDIRECT(ADDRESS(ROW(AP38),AQ$9))/1000</f>
        <v>2.9871231467017263</v>
      </c>
      <c r="AR38" s="71" cm="1">
        <f t="array" aca="1" ref="AR38" ca="1">INDIRECT(ADDRESS(ROW(AQ38),AR$9))/1000</f>
        <v>3.1103735345026093</v>
      </c>
      <c r="AS38" s="71" cm="1">
        <f t="array" aca="1" ref="AS38" ca="1">INDIRECT(ADDRESS(ROW(AR38),AS$9))/1000</f>
        <v>3.4302955409113416</v>
      </c>
      <c r="AT38" s="73" cm="1">
        <f t="array" aca="1" ref="AT38" ca="1">INDIRECT(ADDRESS(ROW(AS38),AT$9))/1000</f>
        <v>3.4270381526690405</v>
      </c>
      <c r="AU38" s="77" cm="1">
        <f t="array" aca="1" ref="AU38" ca="1">AQ38/INDIRECT(ADDRESS($BC38,COLUMN(AQ38)))</f>
        <v>4.2033517639607158E-2</v>
      </c>
      <c r="AV38" s="78" cm="1">
        <f t="array" aca="1" ref="AV38" ca="1">AR38/INDIRECT(ADDRESS($BC38,COLUMN(AR38)))</f>
        <v>3.8181443518826429E-2</v>
      </c>
      <c r="AW38" s="78" cm="1">
        <f t="array" aca="1" ref="AW38" ca="1">AS38/INDIRECT(ADDRESS($BC38,COLUMN(AS38)))</f>
        <v>4.1715260410931293E-2</v>
      </c>
      <c r="AX38" s="80" cm="1">
        <f t="array" aca="1" ref="AX38" ca="1">AT38/INDIRECT(ADDRESS($BC38,COLUMN(AT38)))</f>
        <v>4.261804155754037E-2</v>
      </c>
      <c r="AY38" s="53">
        <f t="shared" ca="1" si="9"/>
        <v>-3.9625590442336517E-2</v>
      </c>
      <c r="AZ38" s="53">
        <f t="shared" ca="1" si="10"/>
        <v>-0.12919364787206519</v>
      </c>
      <c r="BA38" s="53">
        <f t="shared" ca="1" si="10"/>
        <v>-0.12836594936204615</v>
      </c>
      <c r="BC38" s="61">
        <f>BC39</f>
        <v>42</v>
      </c>
      <c r="BE38" s="177" t="str">
        <f t="shared" si="11"/>
        <v>CHP</v>
      </c>
      <c r="BF38" s="185">
        <f t="shared" si="12"/>
        <v>3.4270381526690405</v>
      </c>
      <c r="BG38" s="185">
        <f t="shared" si="13"/>
        <v>3.293352999902035</v>
      </c>
      <c r="BH38" s="185">
        <f t="shared" si="13"/>
        <v>3.5462975596078943</v>
      </c>
      <c r="BI38" s="185">
        <f t="shared" si="13"/>
        <v>3.5126950409246041</v>
      </c>
      <c r="BJ38" s="185">
        <f t="shared" si="13"/>
        <v>3.5361671351529731</v>
      </c>
      <c r="BK38" s="185">
        <f t="shared" si="13"/>
        <v>3.4302955409113416</v>
      </c>
      <c r="BL38" s="185">
        <f t="shared" si="13"/>
        <v>3.2649321791793198</v>
      </c>
      <c r="BM38" s="185">
        <f t="shared" si="13"/>
        <v>3.4763135515155037</v>
      </c>
      <c r="BN38" s="185">
        <f t="shared" si="13"/>
        <v>3.2384055164693888</v>
      </c>
      <c r="BO38" s="185">
        <f t="shared" si="13"/>
        <v>3.1103735345026093</v>
      </c>
      <c r="BP38" s="185">
        <f t="shared" si="13"/>
        <v>2.9871231467017263</v>
      </c>
      <c r="BQ38" s="179"/>
      <c r="BR38" s="178" t="str">
        <f t="shared" si="14"/>
        <v>CHP</v>
      </c>
      <c r="BS38" s="126" cm="1">
        <f t="array" aca="1" ref="BS38" ca="1">AC38/INDIRECT(ADDRESS($BC38,COLUMN(AC38)))</f>
        <v>4.2618041557540377E-2</v>
      </c>
      <c r="BT38" s="126" cm="1">
        <f t="array" aca="1" ref="BT38" ca="1">AD38/INDIRECT(ADDRESS($BC38,COLUMN(AD38)))</f>
        <v>4.2176138412914857E-2</v>
      </c>
      <c r="BU38" s="126" cm="1">
        <f t="array" aca="1" ref="BU38" ca="1">AE38/INDIRECT(ADDRESS($BC38,COLUMN(AE38)))</f>
        <v>4.1024105342242219E-2</v>
      </c>
      <c r="BV38" s="126" cm="1">
        <f t="array" aca="1" ref="BV38" ca="1">AF38/INDIRECT(ADDRESS($BC38,COLUMN(AF38)))</f>
        <v>3.9094730111480104E-2</v>
      </c>
      <c r="BW38" s="126" cm="1">
        <f t="array" aca="1" ref="BW38" ca="1">AG38/INDIRECT(ADDRESS($BC38,COLUMN(AG38)))</f>
        <v>4.060263488904952E-2</v>
      </c>
      <c r="BX38" s="126" cm="1">
        <f t="array" aca="1" ref="BX38" ca="1">AH38/INDIRECT(ADDRESS($BC38,COLUMN(AH38)))</f>
        <v>4.1715260410931293E-2</v>
      </c>
      <c r="BY38" s="126" cm="1">
        <f t="array" aca="1" ref="BY38" ca="1">AI38/INDIRECT(ADDRESS($BC38,COLUMN(AI38)))</f>
        <v>4.3283770520523665E-2</v>
      </c>
      <c r="BZ38" s="126" cm="1">
        <f t="array" aca="1" ref="BZ38" ca="1">AJ38/INDIRECT(ADDRESS($BC38,COLUMN(AJ38)))</f>
        <v>4.5678127541473337E-2</v>
      </c>
      <c r="CA38" s="126" cm="1">
        <f t="array" aca="1" ref="CA38" ca="1">AK38/INDIRECT(ADDRESS($BC38,COLUMN(AK38)))</f>
        <v>3.949576811347684E-2</v>
      </c>
      <c r="CB38" s="126" cm="1">
        <f t="array" aca="1" ref="CB38" ca="1">AL38/INDIRECT(ADDRESS($BC38,COLUMN(AL38)))</f>
        <v>3.8181443518826436E-2</v>
      </c>
      <c r="CC38" s="126" cm="1">
        <f t="array" aca="1" ref="CC38" ca="1">AM38/INDIRECT(ADDRESS($BC38,COLUMN(AM38)))</f>
        <v>4.2033517639607151E-2</v>
      </c>
      <c r="CE38" s="178" t="str">
        <f t="shared" si="15"/>
        <v>CHP</v>
      </c>
      <c r="CF38" s="194" t="str">
        <f t="shared" ca="1" si="16"/>
        <v>3.43
(4.3%)</v>
      </c>
      <c r="CG38" s="194" t="str">
        <f t="shared" ca="1" si="17"/>
        <v>3.29
(4.2%)</v>
      </c>
      <c r="CH38" s="194" t="str">
        <f t="shared" ca="1" si="17"/>
        <v>3.55
(4.1%)</v>
      </c>
      <c r="CI38" s="194" t="str">
        <f t="shared" ca="1" si="17"/>
        <v>3.51
(3.9%)</v>
      </c>
      <c r="CJ38" s="194" t="str">
        <f t="shared" ca="1" si="17"/>
        <v>3.54
(4.1%)</v>
      </c>
      <c r="CK38" s="194" t="str">
        <f t="shared" ca="1" si="17"/>
        <v>3.43
(4.2%)</v>
      </c>
      <c r="CL38" s="194" t="str">
        <f t="shared" ca="1" si="17"/>
        <v>3.26
(4.3%)</v>
      </c>
      <c r="CM38" s="194" t="str">
        <f t="shared" ca="1" si="17"/>
        <v>3.48
(4.6%)</v>
      </c>
      <c r="CN38" s="194" t="str">
        <f t="shared" ca="1" si="17"/>
        <v>3.24
(3.9%)</v>
      </c>
      <c r="CO38" s="194" t="str">
        <f t="shared" ca="1" si="17"/>
        <v>3.11
(3.8%)</v>
      </c>
      <c r="CP38" s="194" t="str">
        <f t="shared" ca="1" si="17"/>
        <v>2.99
(4.2%)</v>
      </c>
    </row>
    <row r="39" spans="2:94">
      <c r="C39" s="34" t="s">
        <v>124</v>
      </c>
      <c r="D39" s="33" t="s">
        <v>12</v>
      </c>
      <c r="E39" s="33"/>
      <c r="F39" s="65">
        <v>406.07308</v>
      </c>
      <c r="G39" s="65">
        <v>311.05598000000003</v>
      </c>
      <c r="H39" s="65">
        <v>328.05903999999998</v>
      </c>
      <c r="I39" s="65">
        <v>349.06281999999999</v>
      </c>
      <c r="J39" s="65">
        <v>387.06966</v>
      </c>
      <c r="K39" s="65">
        <v>359.06461999999999</v>
      </c>
      <c r="L39" s="65">
        <v>373.06713999999999</v>
      </c>
      <c r="M39" s="65">
        <v>374.06731999999994</v>
      </c>
      <c r="N39" s="65">
        <v>393.07073999999994</v>
      </c>
      <c r="O39" s="65">
        <v>367.06605999999999</v>
      </c>
      <c r="P39" s="65">
        <v>449.08082000000002</v>
      </c>
      <c r="Q39" s="65">
        <v>481.08658000000003</v>
      </c>
      <c r="R39" s="65">
        <v>534.09612000000004</v>
      </c>
      <c r="S39" s="65">
        <v>551.09917999999993</v>
      </c>
      <c r="T39" s="65">
        <v>552.09935999999993</v>
      </c>
      <c r="U39" s="65">
        <v>530.19541800000002</v>
      </c>
      <c r="V39" s="65">
        <v>571.99915543282634</v>
      </c>
      <c r="W39" s="65">
        <v>546.25082745359998</v>
      </c>
      <c r="X39" s="65">
        <v>522.94961499018007</v>
      </c>
      <c r="Y39" s="65">
        <v>577.62879947210001</v>
      </c>
      <c r="Z39" s="65">
        <v>289.39135106859993</v>
      </c>
      <c r="AA39" s="65">
        <v>2.9422095023999999</v>
      </c>
      <c r="AB39" s="65">
        <v>346.58585022568002</v>
      </c>
      <c r="AC39" s="65">
        <v>585.29464407580008</v>
      </c>
      <c r="AD39" s="65">
        <v>500.81893118399995</v>
      </c>
      <c r="AE39" s="65">
        <v>530.44256247800001</v>
      </c>
      <c r="AF39" s="65">
        <v>532.50026279739996</v>
      </c>
      <c r="AG39" s="65">
        <v>398.71474573819995</v>
      </c>
      <c r="AH39" s="65">
        <v>499.41615873040001</v>
      </c>
      <c r="AI39" s="65">
        <v>478.40192684940001</v>
      </c>
      <c r="AJ39" s="65">
        <v>535.87859078700001</v>
      </c>
      <c r="AK39" s="65">
        <v>515.52779830360009</v>
      </c>
      <c r="AL39" s="65">
        <v>427.16487584000004</v>
      </c>
      <c r="AM39" s="65">
        <v>473.16855501200001</v>
      </c>
      <c r="AP39" s="49" t="str">
        <f t="shared" si="8"/>
        <v>Pumped hydro</v>
      </c>
      <c r="AQ39" s="70" cm="1">
        <f t="array" aca="1" ref="AQ39" ca="1">INDIRECT(ADDRESS(ROW(AP39),AQ$9))/1000</f>
        <v>0.473168555012</v>
      </c>
      <c r="AR39" s="71" cm="1">
        <f t="array" aca="1" ref="AR39" ca="1">INDIRECT(ADDRESS(ROW(AQ39),AR$9))/1000</f>
        <v>0.42716487584000001</v>
      </c>
      <c r="AS39" s="71" cm="1">
        <f t="array" aca="1" ref="AS39" ca="1">INDIRECT(ADDRESS(ROW(AR39),AS$9))/1000</f>
        <v>0.49941615873040002</v>
      </c>
      <c r="AT39" s="73" cm="1">
        <f t="array" aca="1" ref="AT39" ca="1">INDIRECT(ADDRESS(ROW(AS39),AT$9))/1000</f>
        <v>0.58529464407580012</v>
      </c>
      <c r="AU39" s="77" cm="1">
        <f t="array" aca="1" ref="AU39" ca="1">AQ39/INDIRECT(ADDRESS($BC39,COLUMN(AQ39)))</f>
        <v>6.6582252645208083E-3</v>
      </c>
      <c r="AV39" s="78" cm="1">
        <f t="array" aca="1" ref="AV39" ca="1">AR39/INDIRECT(ADDRESS($BC39,COLUMN(AR39)))</f>
        <v>5.2436697390815532E-3</v>
      </c>
      <c r="AW39" s="78" cm="1">
        <f t="array" aca="1" ref="AW39" ca="1">AS39/INDIRECT(ADDRESS($BC39,COLUMN(AS39)))</f>
        <v>6.0733178428499972E-3</v>
      </c>
      <c r="AX39" s="80" cm="1">
        <f t="array" aca="1" ref="AX39" ca="1">AT39/INDIRECT(ADDRESS($BC39,COLUMN(AT39)))</f>
        <v>7.278620882933946E-3</v>
      </c>
      <c r="AY39" s="53">
        <f t="shared" ca="1" si="9"/>
        <v>0.10769536957254708</v>
      </c>
      <c r="AZ39" s="53">
        <f t="shared" ca="1" si="10"/>
        <v>-5.2556576833889083E-2</v>
      </c>
      <c r="BA39" s="53">
        <f t="shared" ca="1" si="10"/>
        <v>-0.19157204016594237</v>
      </c>
      <c r="BC39" s="61">
        <f>BC40</f>
        <v>42</v>
      </c>
      <c r="BE39" s="177" t="str">
        <f t="shared" si="11"/>
        <v>Pumped hydro</v>
      </c>
      <c r="BF39" s="185">
        <f t="shared" si="12"/>
        <v>0.58529464407580012</v>
      </c>
      <c r="BG39" s="185">
        <f t="shared" si="13"/>
        <v>0.500818931184</v>
      </c>
      <c r="BH39" s="185">
        <f t="shared" si="13"/>
        <v>0.53044256247800003</v>
      </c>
      <c r="BI39" s="185">
        <f t="shared" si="13"/>
        <v>0.53250026279739993</v>
      </c>
      <c r="BJ39" s="185">
        <f t="shared" si="13"/>
        <v>0.39871474573819993</v>
      </c>
      <c r="BK39" s="185">
        <f t="shared" si="13"/>
        <v>0.49941615873040002</v>
      </c>
      <c r="BL39" s="185">
        <f t="shared" si="13"/>
        <v>0.47840192684940003</v>
      </c>
      <c r="BM39" s="185">
        <f t="shared" si="13"/>
        <v>0.53587859078699995</v>
      </c>
      <c r="BN39" s="185">
        <f t="shared" si="13"/>
        <v>0.51552779830360007</v>
      </c>
      <c r="BO39" s="185">
        <f t="shared" si="13"/>
        <v>0.42716487584000001</v>
      </c>
      <c r="BP39" s="185">
        <f t="shared" si="13"/>
        <v>0.473168555012</v>
      </c>
      <c r="BQ39" s="179"/>
      <c r="BR39" s="178" t="str">
        <f t="shared" si="14"/>
        <v>Pumped hydro</v>
      </c>
      <c r="BS39" s="126" cm="1">
        <f t="array" aca="1" ref="BS39" ca="1">AC39/INDIRECT(ADDRESS($BC39,COLUMN(AC39)))</f>
        <v>7.2786208829339451E-3</v>
      </c>
      <c r="BT39" s="126" cm="1">
        <f t="array" aca="1" ref="BT39" ca="1">AD39/INDIRECT(ADDRESS($BC39,COLUMN(AD39)))</f>
        <v>6.4137092385944602E-3</v>
      </c>
      <c r="BU39" s="126" cm="1">
        <f t="array" aca="1" ref="BU39" ca="1">AE39/INDIRECT(ADDRESS($BC39,COLUMN(AE39)))</f>
        <v>6.1362396119722194E-3</v>
      </c>
      <c r="BV39" s="126" cm="1">
        <f t="array" aca="1" ref="BV39" ca="1">AF39/INDIRECT(ADDRESS($BC39,COLUMN(AF39)))</f>
        <v>5.9264905765565468E-3</v>
      </c>
      <c r="BW39" s="126" cm="1">
        <f t="array" aca="1" ref="BW39" ca="1">AG39/INDIRECT(ADDRESS($BC39,COLUMN(AG39)))</f>
        <v>4.5780837351139577E-3</v>
      </c>
      <c r="BX39" s="126" cm="1">
        <f t="array" aca="1" ref="BX39" ca="1">AH39/INDIRECT(ADDRESS($BC39,COLUMN(AH39)))</f>
        <v>6.0733178428499981E-3</v>
      </c>
      <c r="BY39" s="126" cm="1">
        <f t="array" aca="1" ref="BY39" ca="1">AI39/INDIRECT(ADDRESS($BC39,COLUMN(AI39)))</f>
        <v>6.3422570766939303E-3</v>
      </c>
      <c r="BZ39" s="126" cm="1">
        <f t="array" aca="1" ref="BZ39" ca="1">AJ39/INDIRECT(ADDRESS($BC39,COLUMN(AJ39)))</f>
        <v>7.0413471782608331E-3</v>
      </c>
      <c r="CA39" s="126" cm="1">
        <f t="array" aca="1" ref="CA39" ca="1">AK39/INDIRECT(ADDRESS($BC39,COLUMN(AK39)))</f>
        <v>6.2874047966817413E-3</v>
      </c>
      <c r="CB39" s="126" cm="1">
        <f t="array" aca="1" ref="CB39" ca="1">AL39/INDIRECT(ADDRESS($BC39,COLUMN(AL39)))</f>
        <v>5.2436697390815541E-3</v>
      </c>
      <c r="CC39" s="126" cm="1">
        <f t="array" aca="1" ref="CC39" ca="1">AM39/INDIRECT(ADDRESS($BC39,COLUMN(AM39)))</f>
        <v>6.6582252645208083E-3</v>
      </c>
      <c r="CE39" s="178" t="str">
        <f t="shared" si="15"/>
        <v>Pumped hydro</v>
      </c>
      <c r="CF39" s="194" t="str">
        <f t="shared" ca="1" si="16"/>
        <v>0.59
(0.7%)</v>
      </c>
      <c r="CG39" s="194" t="str">
        <f t="shared" ca="1" si="17"/>
        <v>0.50
(0.6%)</v>
      </c>
      <c r="CH39" s="194" t="str">
        <f t="shared" ca="1" si="17"/>
        <v>0.53
(0.6%)</v>
      </c>
      <c r="CI39" s="194" t="str">
        <f t="shared" ca="1" si="17"/>
        <v>0.53
(0.6%)</v>
      </c>
      <c r="CJ39" s="194" t="str">
        <f t="shared" ca="1" si="17"/>
        <v>0.40
(0.5%)</v>
      </c>
      <c r="CK39" s="194" t="str">
        <f t="shared" ca="1" si="17"/>
        <v>0.50
(0.6%)</v>
      </c>
      <c r="CL39" s="194" t="str">
        <f t="shared" ca="1" si="17"/>
        <v>0.48
(0.6%)</v>
      </c>
      <c r="CM39" s="194" t="str">
        <f t="shared" ca="1" si="17"/>
        <v>0.54
(0.7%)</v>
      </c>
      <c r="CN39" s="194" t="str">
        <f t="shared" ca="1" si="17"/>
        <v>0.52
(0.6%)</v>
      </c>
      <c r="CO39" s="194" t="str">
        <f t="shared" ca="1" si="17"/>
        <v>0.43
(0.5%)</v>
      </c>
      <c r="CP39" s="194" t="str">
        <f t="shared" ca="1" si="17"/>
        <v>0.47
(0.7%)</v>
      </c>
    </row>
    <row r="40" spans="2:94">
      <c r="C40" s="34" t="s">
        <v>126</v>
      </c>
      <c r="D40" s="33" t="s">
        <v>12</v>
      </c>
      <c r="E40" s="33"/>
      <c r="F40" s="65">
        <v>2139.3850200000002</v>
      </c>
      <c r="G40" s="65">
        <v>1942.5356400000001</v>
      </c>
      <c r="H40" s="65">
        <v>2262.6862800000004</v>
      </c>
      <c r="I40" s="65">
        <v>2184.8117999999999</v>
      </c>
      <c r="J40" s="65">
        <v>2063.6737200000002</v>
      </c>
      <c r="K40" s="65">
        <v>1808.4184800000003</v>
      </c>
      <c r="L40" s="65">
        <v>1527.2050800000002</v>
      </c>
      <c r="M40" s="65">
        <v>1347.6611400000002</v>
      </c>
      <c r="N40" s="65">
        <v>1432.0251600000001</v>
      </c>
      <c r="O40" s="65">
        <v>1782.4603200000001</v>
      </c>
      <c r="P40" s="65">
        <v>1470.9624000000001</v>
      </c>
      <c r="Q40" s="65">
        <v>1509.8996400000001</v>
      </c>
      <c r="R40" s="65">
        <v>1455.82014</v>
      </c>
      <c r="S40" s="65">
        <v>1561.8159600000001</v>
      </c>
      <c r="T40" s="65">
        <v>1082.3432299997646</v>
      </c>
      <c r="U40" s="65">
        <v>1167.8215286736845</v>
      </c>
      <c r="V40" s="65">
        <v>1204.0217399894736</v>
      </c>
      <c r="W40" s="65">
        <v>1158.1627157368423</v>
      </c>
      <c r="X40" s="65">
        <v>1131.1115316105265</v>
      </c>
      <c r="Y40" s="65">
        <v>1319.981727757895</v>
      </c>
      <c r="Z40" s="65">
        <v>1290.4087311578949</v>
      </c>
      <c r="AA40" s="65">
        <v>1040.9391101052634</v>
      </c>
      <c r="AB40" s="65">
        <v>1065.8752257052633</v>
      </c>
      <c r="AC40" s="65">
        <v>1298.9503540526316</v>
      </c>
      <c r="AD40" s="65">
        <v>1123.5244011789475</v>
      </c>
      <c r="AE40" s="65">
        <v>800.28227457894752</v>
      </c>
      <c r="AF40" s="65">
        <v>993.40972404210538</v>
      </c>
      <c r="AG40" s="65">
        <v>919.94634389473686</v>
      </c>
      <c r="AH40" s="65">
        <v>791.71895867368426</v>
      </c>
      <c r="AI40" s="65">
        <v>665.87709958768437</v>
      </c>
      <c r="AJ40" s="65">
        <v>762.84946640505291</v>
      </c>
      <c r="AK40" s="65">
        <v>673.57764107829496</v>
      </c>
      <c r="AL40" s="65">
        <v>395.42925270557902</v>
      </c>
      <c r="AM40" s="65">
        <v>142.62948337452633</v>
      </c>
      <c r="AP40" s="49" t="str">
        <f t="shared" si="8"/>
        <v>Briquetting</v>
      </c>
      <c r="AQ40" s="70" cm="1">
        <f t="array" aca="1" ref="AQ40" ca="1">INDIRECT(ADDRESS(ROW(AP40),AQ$9))/1000</f>
        <v>0.14262948337452633</v>
      </c>
      <c r="AR40" s="71" cm="1">
        <f t="array" aca="1" ref="AR40" ca="1">INDIRECT(ADDRESS(ROW(AQ40),AR$9))/1000</f>
        <v>0.39542925270557899</v>
      </c>
      <c r="AS40" s="71" cm="1">
        <f t="array" aca="1" ref="AS40" ca="1">INDIRECT(ADDRESS(ROW(AR40),AS$9))/1000</f>
        <v>0.79171895867368425</v>
      </c>
      <c r="AT40" s="73" cm="1">
        <f t="array" aca="1" ref="AT40" ca="1">INDIRECT(ADDRESS(ROW(AS40),AT$9))/1000</f>
        <v>1.2989503540526317</v>
      </c>
      <c r="AU40" s="77" cm="1">
        <f t="array" aca="1" ref="AU40" ca="1">AQ40/INDIRECT(ADDRESS($BC40,COLUMN(AQ40)))</f>
        <v>2.0070210068074737E-3</v>
      </c>
      <c r="AV40" s="78" cm="1">
        <f t="array" aca="1" ref="AV40" ca="1">AR40/INDIRECT(ADDRESS($BC40,COLUMN(AR40)))</f>
        <v>4.8540985545275327E-3</v>
      </c>
      <c r="AW40" s="78" cm="1">
        <f t="array" aca="1" ref="AW40" ca="1">AS40/INDIRECT(ADDRESS($BC40,COLUMN(AS40)))</f>
        <v>9.6279641621111536E-3</v>
      </c>
      <c r="AX40" s="80" cm="1">
        <f t="array" aca="1" ref="AX40" ca="1">AT40/INDIRECT(ADDRESS($BC40,COLUMN(AT40)))</f>
        <v>1.615351732430596E-2</v>
      </c>
      <c r="AY40" s="53">
        <f t="shared" ca="1" si="9"/>
        <v>-0.63930467359549992</v>
      </c>
      <c r="AZ40" s="53">
        <f t="shared" ca="1" si="10"/>
        <v>-0.81984834162179943</v>
      </c>
      <c r="BA40" s="53">
        <f t="shared" ca="1" si="10"/>
        <v>-0.89019635513433404</v>
      </c>
      <c r="BB40" s="38"/>
      <c r="BC40" s="61">
        <f>BC41</f>
        <v>42</v>
      </c>
      <c r="BE40" s="177" t="str">
        <f t="shared" si="11"/>
        <v>Briquetting</v>
      </c>
      <c r="BF40" s="185">
        <f t="shared" si="12"/>
        <v>1.2989503540526317</v>
      </c>
      <c r="BG40" s="185">
        <f t="shared" si="13"/>
        <v>1.1235244011789476</v>
      </c>
      <c r="BH40" s="185">
        <f t="shared" si="13"/>
        <v>0.80028227457894752</v>
      </c>
      <c r="BI40" s="185">
        <f t="shared" si="13"/>
        <v>0.99340972404210537</v>
      </c>
      <c r="BJ40" s="185">
        <f t="shared" si="13"/>
        <v>0.91994634389473684</v>
      </c>
      <c r="BK40" s="185">
        <f t="shared" si="13"/>
        <v>0.79171895867368425</v>
      </c>
      <c r="BL40" s="185">
        <f t="shared" si="13"/>
        <v>0.66587709958768437</v>
      </c>
      <c r="BM40" s="185">
        <f t="shared" si="13"/>
        <v>0.76284946640505291</v>
      </c>
      <c r="BN40" s="185">
        <f t="shared" si="13"/>
        <v>0.67357764107829499</v>
      </c>
      <c r="BO40" s="185">
        <f t="shared" si="13"/>
        <v>0.39542925270557899</v>
      </c>
      <c r="BP40" s="185">
        <f t="shared" si="13"/>
        <v>0.14262948337452633</v>
      </c>
      <c r="BQ40" s="179"/>
      <c r="BR40" s="178" t="str">
        <f t="shared" si="14"/>
        <v>Briquetting</v>
      </c>
      <c r="BS40" s="126" cm="1">
        <f t="array" aca="1" ref="BS40" ca="1">AC40/INDIRECT(ADDRESS($BC40,COLUMN(AC40)))</f>
        <v>1.615351732430596E-2</v>
      </c>
      <c r="BT40" s="126" cm="1">
        <f t="array" aca="1" ref="BT40" ca="1">AD40/INDIRECT(ADDRESS($BC40,COLUMN(AD40)))</f>
        <v>1.4388351523757132E-2</v>
      </c>
      <c r="BU40" s="126" cm="1">
        <f t="array" aca="1" ref="BU40" ca="1">AE40/INDIRECT(ADDRESS($BC40,COLUMN(AE40)))</f>
        <v>9.2577861231379534E-3</v>
      </c>
      <c r="BV40" s="126" cm="1">
        <f t="array" aca="1" ref="BV40" ca="1">AF40/INDIRECT(ADDRESS($BC40,COLUMN(AF40)))</f>
        <v>1.1056207441601143E-2</v>
      </c>
      <c r="BW40" s="126" cm="1">
        <f t="array" aca="1" ref="BW40" ca="1">AG40/INDIRECT(ADDRESS($BC40,COLUMN(AG40)))</f>
        <v>1.0562918575696268E-2</v>
      </c>
      <c r="BX40" s="126" cm="1">
        <f t="array" aca="1" ref="BX40" ca="1">AH40/INDIRECT(ADDRESS($BC40,COLUMN(AH40)))</f>
        <v>9.6279641621111536E-3</v>
      </c>
      <c r="BY40" s="126" cm="1">
        <f t="array" aca="1" ref="BY40" ca="1">AI40/INDIRECT(ADDRESS($BC40,COLUMN(AI40)))</f>
        <v>8.827647862709934E-3</v>
      </c>
      <c r="BZ40" s="126" cm="1">
        <f t="array" aca="1" ref="BZ40" ca="1">AJ40/INDIRECT(ADDRESS($BC40,COLUMN(AJ40)))</f>
        <v>1.0023703185865937E-2</v>
      </c>
      <c r="CA40" s="126" cm="1">
        <f t="array" aca="1" ref="CA40" ca="1">AK40/INDIRECT(ADDRESS($BC40,COLUMN(AK40)))</f>
        <v>8.2149891924143594E-3</v>
      </c>
      <c r="CB40" s="126" cm="1">
        <f t="array" aca="1" ref="CB40" ca="1">AL40/INDIRECT(ADDRESS($BC40,COLUMN(AL40)))</f>
        <v>4.8540985545275335E-3</v>
      </c>
      <c r="CC40" s="126" cm="1">
        <f t="array" aca="1" ref="CC40" ca="1">AM40/INDIRECT(ADDRESS($BC40,COLUMN(AM40)))</f>
        <v>2.0070210068074737E-3</v>
      </c>
      <c r="CE40" s="178" t="str">
        <f t="shared" si="15"/>
        <v>Briquetting</v>
      </c>
      <c r="CF40" s="194" t="str">
        <f t="shared" ca="1" si="16"/>
        <v>1.30
(1.6%)</v>
      </c>
      <c r="CG40" s="194" t="str">
        <f t="shared" ca="1" si="17"/>
        <v>1.12
(1.4%)</v>
      </c>
      <c r="CH40" s="194" t="str">
        <f t="shared" ca="1" si="17"/>
        <v>0.80
(0.9%)</v>
      </c>
      <c r="CI40" s="194" t="str">
        <f t="shared" ca="1" si="17"/>
        <v>0.99
(1.1%)</v>
      </c>
      <c r="CJ40" s="194" t="str">
        <f t="shared" ca="1" si="17"/>
        <v>0.92
(1.1%)</v>
      </c>
      <c r="CK40" s="194" t="str">
        <f t="shared" ca="1" si="17"/>
        <v>0.79
(1.0%)</v>
      </c>
      <c r="CL40" s="194" t="str">
        <f t="shared" ca="1" si="17"/>
        <v>0.67
(0.9%)</v>
      </c>
      <c r="CM40" s="194" t="str">
        <f t="shared" ca="1" si="17"/>
        <v>0.76
(1.0%)</v>
      </c>
      <c r="CN40" s="194" t="str">
        <f t="shared" ca="1" si="17"/>
        <v>0.67
(0.8%)</v>
      </c>
      <c r="CO40" s="194" t="str">
        <f t="shared" ca="1" si="17"/>
        <v>0.40
(0.5%)</v>
      </c>
      <c r="CP40" s="194" t="str">
        <f t="shared" ca="1" si="17"/>
        <v>0.14
(0.2%)</v>
      </c>
    </row>
    <row r="41" spans="2:94">
      <c r="C41" s="34" t="s">
        <v>125</v>
      </c>
      <c r="D41" s="33" t="s">
        <v>12</v>
      </c>
      <c r="E41" s="33"/>
      <c r="F41" s="65">
        <v>21765.258901999998</v>
      </c>
      <c r="G41" s="65">
        <v>21533.814924000002</v>
      </c>
      <c r="H41" s="65">
        <v>23621.051024</v>
      </c>
      <c r="I41" s="65">
        <v>22644.231042000003</v>
      </c>
      <c r="J41" s="65">
        <v>27638.743846000005</v>
      </c>
      <c r="K41" s="65">
        <v>26933.572752</v>
      </c>
      <c r="L41" s="65">
        <v>25675.932464000005</v>
      </c>
      <c r="M41" s="65">
        <v>34832.431499999999</v>
      </c>
      <c r="N41" s="65">
        <v>36240.815195999996</v>
      </c>
      <c r="O41" s="65">
        <v>33626.993629999997</v>
      </c>
      <c r="P41" s="65">
        <v>39332.076174000002</v>
      </c>
      <c r="Q41" s="65">
        <v>40319.181728000003</v>
      </c>
      <c r="R41" s="65">
        <v>38225.588670000005</v>
      </c>
      <c r="S41" s="65">
        <v>38427.001662000002</v>
      </c>
      <c r="T41" s="65">
        <v>35186.653387999999</v>
      </c>
      <c r="U41" s="65">
        <v>39578.175998879997</v>
      </c>
      <c r="V41" s="65">
        <v>37504.990187941999</v>
      </c>
      <c r="W41" s="65">
        <v>40487.222707141998</v>
      </c>
      <c r="X41" s="65">
        <v>39222.762989540002</v>
      </c>
      <c r="Y41" s="65">
        <v>33718.800640660003</v>
      </c>
      <c r="Z41" s="65">
        <v>35002.13769949344</v>
      </c>
      <c r="AA41" s="65">
        <v>36054.886913685215</v>
      </c>
      <c r="AB41" s="65">
        <v>37455.945817797299</v>
      </c>
      <c r="AC41" s="65">
        <v>34754.033711534648</v>
      </c>
      <c r="AD41" s="65">
        <v>33675.681132436162</v>
      </c>
      <c r="AE41" s="65">
        <v>40833.129139218516</v>
      </c>
      <c r="AF41" s="65">
        <v>39194.083869016809</v>
      </c>
      <c r="AG41" s="65">
        <v>38573.083541564862</v>
      </c>
      <c r="AH41" s="65">
        <v>37107.594963410251</v>
      </c>
      <c r="AI41" s="65">
        <v>33707.093575164741</v>
      </c>
      <c r="AJ41" s="65">
        <v>35053.316745518088</v>
      </c>
      <c r="AK41" s="65">
        <v>36876.75407000471</v>
      </c>
      <c r="AL41" s="65">
        <v>36395.997721903834</v>
      </c>
      <c r="AM41" s="65">
        <v>34029.380104646792</v>
      </c>
      <c r="AP41" s="49" t="str">
        <f t="shared" si="8"/>
        <v>Oil refining</v>
      </c>
      <c r="AQ41" s="70" cm="1">
        <f t="array" aca="1" ref="AQ41" ca="1">INDIRECT(ADDRESS(ROW(AP41),AQ$9))/1000</f>
        <v>34.029380104646791</v>
      </c>
      <c r="AR41" s="71" cm="1">
        <f t="array" aca="1" ref="AR41" ca="1">INDIRECT(ADDRESS(ROW(AQ41),AR$9))/1000</f>
        <v>36.395997721903832</v>
      </c>
      <c r="AS41" s="71" cm="1">
        <f t="array" aca="1" ref="AS41" ca="1">INDIRECT(ADDRESS(ROW(AR41),AS$9))/1000</f>
        <v>37.10759496341025</v>
      </c>
      <c r="AT41" s="73" cm="1">
        <f t="array" aca="1" ref="AT41" ca="1">INDIRECT(ADDRESS(ROW(AS41),AT$9))/1000</f>
        <v>34.754033711534646</v>
      </c>
      <c r="AU41" s="77" cm="1">
        <f t="array" aca="1" ref="AU41" ca="1">AQ41/INDIRECT(ADDRESS($BC41,COLUMN(AQ41)))</f>
        <v>0.47884686323459269</v>
      </c>
      <c r="AV41" s="78" cm="1">
        <f t="array" aca="1" ref="AV41" ca="1">AR41/INDIRECT(ADDRESS($BC41,COLUMN(AR41)))</f>
        <v>0.44677969250803529</v>
      </c>
      <c r="AW41" s="78" cm="1">
        <f t="array" aca="1" ref="AW41" ca="1">AS41/INDIRECT(ADDRESS($BC41,COLUMN(AS41)))</f>
        <v>0.45125936487407425</v>
      </c>
      <c r="AX41" s="80" cm="1">
        <f t="array" aca="1" ref="AX41" ca="1">AT41/INDIRECT(ADDRESS($BC41,COLUMN(AT41)))</f>
        <v>0.43219502877632004</v>
      </c>
      <c r="AY41" s="53">
        <f t="shared" ca="1" si="9"/>
        <v>-6.5024117083971683E-2</v>
      </c>
      <c r="AZ41" s="53">
        <f t="shared" ca="1" si="10"/>
        <v>-8.2953768946726861E-2</v>
      </c>
      <c r="BA41" s="53">
        <f t="shared" ca="1" si="10"/>
        <v>-2.0850920871592165E-2</v>
      </c>
      <c r="BB41" s="38"/>
      <c r="BC41" s="61">
        <f>BC42</f>
        <v>42</v>
      </c>
      <c r="BE41" s="177" t="str">
        <f t="shared" si="11"/>
        <v>Oil refining</v>
      </c>
      <c r="BF41" s="185">
        <f t="shared" si="12"/>
        <v>34.754033711534646</v>
      </c>
      <c r="BG41" s="185">
        <f t="shared" si="13"/>
        <v>33.675681132436161</v>
      </c>
      <c r="BH41" s="185">
        <f t="shared" si="13"/>
        <v>40.833129139218514</v>
      </c>
      <c r="BI41" s="185">
        <f t="shared" si="13"/>
        <v>39.194083869016808</v>
      </c>
      <c r="BJ41" s="185">
        <f t="shared" si="13"/>
        <v>38.573083541564863</v>
      </c>
      <c r="BK41" s="185">
        <f t="shared" si="13"/>
        <v>37.10759496341025</v>
      </c>
      <c r="BL41" s="185">
        <f t="shared" si="13"/>
        <v>33.707093575164741</v>
      </c>
      <c r="BM41" s="185">
        <f t="shared" si="13"/>
        <v>35.053316745518089</v>
      </c>
      <c r="BN41" s="185">
        <f t="shared" si="13"/>
        <v>36.876754070004708</v>
      </c>
      <c r="BO41" s="185">
        <f t="shared" si="13"/>
        <v>36.395997721903832</v>
      </c>
      <c r="BP41" s="185">
        <f t="shared" si="13"/>
        <v>34.029380104646791</v>
      </c>
      <c r="BQ41" s="179"/>
      <c r="BR41" s="178" t="str">
        <f t="shared" si="14"/>
        <v>Oil refining</v>
      </c>
      <c r="BS41" s="126" cm="1">
        <f t="array" aca="1" ref="BS41" ca="1">AC41/INDIRECT(ADDRESS($BC41,COLUMN(AC41)))</f>
        <v>0.43219502877632004</v>
      </c>
      <c r="BT41" s="126" cm="1">
        <f t="array" aca="1" ref="BT41" ca="1">AD41/INDIRECT(ADDRESS($BC41,COLUMN(AD41)))</f>
        <v>0.43126570052862895</v>
      </c>
      <c r="BU41" s="126" cm="1">
        <f t="array" aca="1" ref="BU41" ca="1">AE41/INDIRECT(ADDRESS($BC41,COLUMN(AE41)))</f>
        <v>0.47236380002074541</v>
      </c>
      <c r="BV41" s="126" cm="1">
        <f t="array" aca="1" ref="BV41" ca="1">AF41/INDIRECT(ADDRESS($BC41,COLUMN(AF41)))</f>
        <v>0.43621268370128824</v>
      </c>
      <c r="BW41" s="126" cm="1">
        <f t="array" aca="1" ref="BW41" ca="1">AG41/INDIRECT(ADDRESS($BC41,COLUMN(AG41)))</f>
        <v>0.44290011408502378</v>
      </c>
      <c r="BX41" s="126" cm="1">
        <f t="array" aca="1" ref="BX41" ca="1">AH41/INDIRECT(ADDRESS($BC41,COLUMN(AH41)))</f>
        <v>0.45125936487407431</v>
      </c>
      <c r="BY41" s="126" cm="1">
        <f t="array" aca="1" ref="BY41" ca="1">AI41/INDIRECT(ADDRESS($BC41,COLUMN(AI41)))</f>
        <v>0.44686076866318797</v>
      </c>
      <c r="BZ41" s="126" cm="1">
        <f t="array" aca="1" ref="BZ41" ca="1">AJ41/INDIRECT(ADDRESS($BC41,COLUMN(AJ41)))</f>
        <v>0.46059420398237844</v>
      </c>
      <c r="CA41" s="126" cm="1">
        <f t="array" aca="1" ref="CA41" ca="1">AK41/INDIRECT(ADDRESS($BC41,COLUMN(AK41)))</f>
        <v>0.44975087898025651</v>
      </c>
      <c r="CB41" s="126" cm="1">
        <f t="array" aca="1" ref="CB41" ca="1">AL41/INDIRECT(ADDRESS($BC41,COLUMN(AL41)))</f>
        <v>0.44677969250803534</v>
      </c>
      <c r="CC41" s="126" cm="1">
        <f t="array" aca="1" ref="CC41" ca="1">AM41/INDIRECT(ADDRESS($BC41,COLUMN(AM41)))</f>
        <v>0.47884686323459269</v>
      </c>
      <c r="CE41" s="178" t="str">
        <f t="shared" si="15"/>
        <v>Oil refining</v>
      </c>
      <c r="CF41" s="194" t="str">
        <f t="shared" ca="1" si="16"/>
        <v>34.75
(43.2%)</v>
      </c>
      <c r="CG41" s="194" t="str">
        <f t="shared" ca="1" si="17"/>
        <v>33.68
(43.1%)</v>
      </c>
      <c r="CH41" s="194" t="str">
        <f t="shared" ca="1" si="17"/>
        <v>40.83
(47.2%)</v>
      </c>
      <c r="CI41" s="194" t="str">
        <f t="shared" ca="1" si="17"/>
        <v>39.19
(43.6%)</v>
      </c>
      <c r="CJ41" s="194" t="str">
        <f t="shared" ca="1" si="17"/>
        <v>38.57
(44.3%)</v>
      </c>
      <c r="CK41" s="194" t="str">
        <f t="shared" ca="1" si="17"/>
        <v>37.11
(45.1%)</v>
      </c>
      <c r="CL41" s="194" t="str">
        <f t="shared" ca="1" si="17"/>
        <v>33.71
(44.7%)</v>
      </c>
      <c r="CM41" s="194" t="str">
        <f t="shared" ca="1" si="17"/>
        <v>35.05
(46.1%)</v>
      </c>
      <c r="CN41" s="194" t="str">
        <f t="shared" ca="1" si="17"/>
        <v>36.88
(45.0%)</v>
      </c>
      <c r="CO41" s="194" t="str">
        <f t="shared" ca="1" si="17"/>
        <v>36.40
(44.7%)</v>
      </c>
      <c r="CP41" s="194" t="str">
        <f t="shared" ca="1" si="17"/>
        <v>34.03
(47.9%)</v>
      </c>
    </row>
    <row r="42" spans="2:94" s="58" customFormat="1">
      <c r="C42" s="55" t="s">
        <v>47</v>
      </c>
      <c r="D42" s="56" t="s">
        <v>12</v>
      </c>
      <c r="E42" s="57"/>
      <c r="F42" s="66">
        <v>59597.325073953994</v>
      </c>
      <c r="G42" s="66">
        <v>61007.797780326815</v>
      </c>
      <c r="H42" s="66">
        <v>65473.163447541614</v>
      </c>
      <c r="I42" s="66">
        <v>65485.460154503999</v>
      </c>
      <c r="J42" s="66">
        <v>71818.828271184291</v>
      </c>
      <c r="K42" s="66">
        <v>72840.624891473606</v>
      </c>
      <c r="L42" s="66">
        <v>74404.071969582088</v>
      </c>
      <c r="M42" s="66">
        <v>85827.794972939038</v>
      </c>
      <c r="N42" s="66">
        <v>90177.341412917522</v>
      </c>
      <c r="O42" s="66">
        <v>90808.144827040727</v>
      </c>
      <c r="P42" s="66">
        <v>97214.862717556331</v>
      </c>
      <c r="Q42" s="66">
        <v>102533.11967998582</v>
      </c>
      <c r="R42" s="66">
        <v>98462.648217565235</v>
      </c>
      <c r="S42" s="66">
        <v>96590.265336008408</v>
      </c>
      <c r="T42" s="66">
        <v>92020.910911240149</v>
      </c>
      <c r="U42" s="66">
        <v>96935.939426881814</v>
      </c>
      <c r="V42" s="66">
        <v>95204.931280051955</v>
      </c>
      <c r="W42" s="66">
        <v>98104.959313524101</v>
      </c>
      <c r="X42" s="66">
        <v>96537.304194516735</v>
      </c>
      <c r="Y42" s="66">
        <v>86512.145062987096</v>
      </c>
      <c r="Z42" s="66">
        <v>90024.211236053074</v>
      </c>
      <c r="AA42" s="66">
        <v>83939.74817935309</v>
      </c>
      <c r="AB42" s="66">
        <v>87447.041995410182</v>
      </c>
      <c r="AC42" s="66">
        <v>80412.849286893092</v>
      </c>
      <c r="AD42" s="66">
        <v>78085.693091655106</v>
      </c>
      <c r="AE42" s="66">
        <v>86444.238820640356</v>
      </c>
      <c r="AF42" s="66">
        <v>89850.857926580415</v>
      </c>
      <c r="AG42" s="66">
        <v>87092.06052306405</v>
      </c>
      <c r="AH42" s="66">
        <v>82231.190866842779</v>
      </c>
      <c r="AI42" s="66">
        <v>75430.86334475418</v>
      </c>
      <c r="AJ42" s="66">
        <v>76104.554600211966</v>
      </c>
      <c r="AK42" s="66">
        <v>81993.734294899623</v>
      </c>
      <c r="AL42" s="66">
        <v>81462.963362528506</v>
      </c>
      <c r="AM42" s="66">
        <v>71065.266826182386</v>
      </c>
      <c r="AP42" s="52" t="str">
        <f t="shared" si="8"/>
        <v>Total</v>
      </c>
      <c r="AQ42" s="75" cm="1">
        <f t="array" aca="1" ref="AQ42" ca="1">INDIRECT(ADDRESS(ROW(AP42),AQ$9))/1000</f>
        <v>71.065266826182381</v>
      </c>
      <c r="AR42" s="74" cm="1">
        <f t="array" aca="1" ref="AR42" ca="1">INDIRECT(ADDRESS(ROW(AQ42),AR$9))/1000</f>
        <v>81.462963362528512</v>
      </c>
      <c r="AS42" s="74" cm="1">
        <f t="array" aca="1" ref="AS42" ca="1">INDIRECT(ADDRESS(ROW(AR42),AS$9))/1000</f>
        <v>82.23119086684278</v>
      </c>
      <c r="AT42" s="76" cm="1">
        <f t="array" aca="1" ref="AT42" ca="1">INDIRECT(ADDRESS(ROW(AS42),AT$9))/1000</f>
        <v>80.412849286893092</v>
      </c>
      <c r="AU42" s="81" cm="1">
        <f t="array" aca="1" ref="AU42" ca="1">AQ42/INDIRECT(ADDRESS($BC42,COLUMN(AQ42)))</f>
        <v>1</v>
      </c>
      <c r="AV42" s="82" cm="1">
        <f t="array" aca="1" ref="AV42" ca="1">AR42/INDIRECT(ADDRESS($BC42,COLUMN(AR42)))</f>
        <v>1</v>
      </c>
      <c r="AW42" s="82" cm="1">
        <f t="array" aca="1" ref="AW42" ca="1">AS42/INDIRECT(ADDRESS($BC42,COLUMN(AS42)))</f>
        <v>1</v>
      </c>
      <c r="AX42" s="83" cm="1">
        <f t="array" aca="1" ref="AX42" ca="1">AT42/INDIRECT(ADDRESS($BC42,COLUMN(AT42)))</f>
        <v>1</v>
      </c>
      <c r="AY42" s="54">
        <f t="shared" ca="1" si="9"/>
        <v>-0.12763710166145126</v>
      </c>
      <c r="AZ42" s="54">
        <f t="shared" ca="1" si="10"/>
        <v>-0.13578696748708668</v>
      </c>
      <c r="BA42" s="54">
        <f t="shared" ca="1" si="10"/>
        <v>-0.11624488553266975</v>
      </c>
      <c r="BB42" s="7"/>
      <c r="BC42" s="62">
        <f>ROW(AP42)</f>
        <v>42</v>
      </c>
      <c r="BE42" s="204" t="str">
        <f t="shared" si="11"/>
        <v>Total</v>
      </c>
      <c r="BF42" s="205">
        <f t="shared" si="12"/>
        <v>80.412849286893092</v>
      </c>
      <c r="BG42" s="205">
        <f t="shared" si="13"/>
        <v>78.085693091655102</v>
      </c>
      <c r="BH42" s="205">
        <f t="shared" si="13"/>
        <v>86.444238820640351</v>
      </c>
      <c r="BI42" s="205">
        <f t="shared" si="13"/>
        <v>89.850857926580417</v>
      </c>
      <c r="BJ42" s="205">
        <f t="shared" si="13"/>
        <v>87.092060523064049</v>
      </c>
      <c r="BK42" s="205">
        <f t="shared" si="13"/>
        <v>82.23119086684278</v>
      </c>
      <c r="BL42" s="205">
        <f t="shared" si="13"/>
        <v>75.430863344754187</v>
      </c>
      <c r="BM42" s="205">
        <f t="shared" si="13"/>
        <v>76.104554600211969</v>
      </c>
      <c r="BN42" s="205">
        <f t="shared" si="13"/>
        <v>81.993734294899625</v>
      </c>
      <c r="BO42" s="205">
        <f t="shared" si="13"/>
        <v>81.462963362528512</v>
      </c>
      <c r="BP42" s="205">
        <f t="shared" si="13"/>
        <v>71.065266826182381</v>
      </c>
      <c r="BQ42" s="206"/>
      <c r="BR42" s="207" t="str">
        <f t="shared" si="14"/>
        <v>Total</v>
      </c>
      <c r="BS42" s="208" cm="1">
        <f t="array" aca="1" ref="BS42" ca="1">AC42/INDIRECT(ADDRESS($BC42,COLUMN(AC42)))</f>
        <v>1</v>
      </c>
      <c r="BT42" s="208" cm="1">
        <f t="array" aca="1" ref="BT42" ca="1">AD42/INDIRECT(ADDRESS($BC42,COLUMN(AD42)))</f>
        <v>1</v>
      </c>
      <c r="BU42" s="208" cm="1">
        <f t="array" aca="1" ref="BU42" ca="1">AE42/INDIRECT(ADDRESS($BC42,COLUMN(AE42)))</f>
        <v>1</v>
      </c>
      <c r="BV42" s="208" cm="1">
        <f t="array" aca="1" ref="BV42" ca="1">AF42/INDIRECT(ADDRESS($BC42,COLUMN(AF42)))</f>
        <v>1</v>
      </c>
      <c r="BW42" s="208" cm="1">
        <f t="array" aca="1" ref="BW42" ca="1">AG42/INDIRECT(ADDRESS($BC42,COLUMN(AG42)))</f>
        <v>1</v>
      </c>
      <c r="BX42" s="208" cm="1">
        <f t="array" aca="1" ref="BX42" ca="1">AH42/INDIRECT(ADDRESS($BC42,COLUMN(AH42)))</f>
        <v>1</v>
      </c>
      <c r="BY42" s="208" cm="1">
        <f t="array" aca="1" ref="BY42" ca="1">AI42/INDIRECT(ADDRESS($BC42,COLUMN(AI42)))</f>
        <v>1</v>
      </c>
      <c r="BZ42" s="208" cm="1">
        <f t="array" aca="1" ref="BZ42" ca="1">AJ42/INDIRECT(ADDRESS($BC42,COLUMN(AJ42)))</f>
        <v>1</v>
      </c>
      <c r="CA42" s="208" cm="1">
        <f t="array" aca="1" ref="CA42" ca="1">AK42/INDIRECT(ADDRESS($BC42,COLUMN(AK42)))</f>
        <v>1</v>
      </c>
      <c r="CB42" s="208" cm="1">
        <f t="array" aca="1" ref="CB42" ca="1">AL42/INDIRECT(ADDRESS($BC42,COLUMN(AL42)))</f>
        <v>1</v>
      </c>
      <c r="CC42" s="208" cm="1">
        <f t="array" aca="1" ref="CC42" ca="1">AM42/INDIRECT(ADDRESS($BC42,COLUMN(AM42)))</f>
        <v>1</v>
      </c>
      <c r="CD42" s="107"/>
      <c r="CE42" s="207" t="str">
        <f t="shared" si="15"/>
        <v>Total</v>
      </c>
      <c r="CF42" s="209" t="str">
        <f t="shared" ca="1" si="16"/>
        <v>80.41
(100%)</v>
      </c>
      <c r="CG42" s="209" t="str">
        <f t="shared" ca="1" si="17"/>
        <v>78.09
(100%)</v>
      </c>
      <c r="CH42" s="209" t="str">
        <f t="shared" ca="1" si="17"/>
        <v>86.44
(100%)</v>
      </c>
      <c r="CI42" s="209" t="str">
        <f t="shared" ca="1" si="17"/>
        <v>89.85
(100%)</v>
      </c>
      <c r="CJ42" s="209" t="str">
        <f t="shared" ca="1" si="17"/>
        <v>87.09
(100%)</v>
      </c>
      <c r="CK42" s="209" t="str">
        <f t="shared" ca="1" si="17"/>
        <v>82.23
(100%)</v>
      </c>
      <c r="CL42" s="209" t="str">
        <f t="shared" ca="1" si="17"/>
        <v>75.43
(100%)</v>
      </c>
      <c r="CM42" s="209" t="str">
        <f t="shared" ca="1" si="17"/>
        <v>76.10
(100%)</v>
      </c>
      <c r="CN42" s="209" t="str">
        <f t="shared" ca="1" si="17"/>
        <v>81.99
(100%)</v>
      </c>
      <c r="CO42" s="209" t="str">
        <f t="shared" ca="1" si="17"/>
        <v>81.46
(100%)</v>
      </c>
      <c r="CP42" s="209" t="str">
        <f t="shared" ca="1" si="17"/>
        <v>71.07
(100%)</v>
      </c>
    </row>
    <row r="43" spans="2:94">
      <c r="AT43" s="50"/>
    </row>
    <row r="44" spans="2:94" s="27" customFormat="1" ht="20" thickBot="1">
      <c r="B44" s="29">
        <v>4.2</v>
      </c>
      <c r="C44" s="29" t="s">
        <v>128</v>
      </c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</row>
    <row r="45" spans="2:94" ht="15" thickTop="1"/>
    <row r="46" spans="2:94" s="27" customFormat="1" ht="17.5" thickBot="1">
      <c r="B46" s="95" t="s">
        <v>138</v>
      </c>
      <c r="C46" s="95" t="s">
        <v>658</v>
      </c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</row>
    <row r="47" spans="2:94" ht="15" thickTop="1"/>
    <row r="71" spans="3:55" s="27" customFormat="1" ht="15" thickBot="1">
      <c r="C71" s="28" t="s">
        <v>132</v>
      </c>
      <c r="D71" s="28" t="s">
        <v>49</v>
      </c>
      <c r="E71" s="28" t="s">
        <v>62</v>
      </c>
      <c r="F71" s="28">
        <f>F$8</f>
        <v>1990</v>
      </c>
      <c r="G71" s="28">
        <f t="shared" ref="G71:AM71" si="18">G$8</f>
        <v>1991</v>
      </c>
      <c r="H71" s="28">
        <f t="shared" si="18"/>
        <v>1992</v>
      </c>
      <c r="I71" s="28">
        <f t="shared" si="18"/>
        <v>1993</v>
      </c>
      <c r="J71" s="28">
        <f t="shared" si="18"/>
        <v>1994</v>
      </c>
      <c r="K71" s="28">
        <f t="shared" si="18"/>
        <v>1995</v>
      </c>
      <c r="L71" s="28">
        <f t="shared" si="18"/>
        <v>1996</v>
      </c>
      <c r="M71" s="28">
        <f t="shared" si="18"/>
        <v>1997</v>
      </c>
      <c r="N71" s="28">
        <f t="shared" si="18"/>
        <v>1998</v>
      </c>
      <c r="O71" s="28">
        <f t="shared" si="18"/>
        <v>1999</v>
      </c>
      <c r="P71" s="28">
        <f t="shared" si="18"/>
        <v>2000</v>
      </c>
      <c r="Q71" s="28">
        <f t="shared" si="18"/>
        <v>2001</v>
      </c>
      <c r="R71" s="28">
        <f t="shared" si="18"/>
        <v>2002</v>
      </c>
      <c r="S71" s="28">
        <f t="shared" si="18"/>
        <v>2003</v>
      </c>
      <c r="T71" s="28">
        <f t="shared" si="18"/>
        <v>2004</v>
      </c>
      <c r="U71" s="28">
        <f t="shared" si="18"/>
        <v>2005</v>
      </c>
      <c r="V71" s="28">
        <f t="shared" si="18"/>
        <v>2006</v>
      </c>
      <c r="W71" s="28">
        <f t="shared" si="18"/>
        <v>2007</v>
      </c>
      <c r="X71" s="28">
        <f t="shared" si="18"/>
        <v>2008</v>
      </c>
      <c r="Y71" s="28">
        <f t="shared" si="18"/>
        <v>2009</v>
      </c>
      <c r="Z71" s="28">
        <f t="shared" si="18"/>
        <v>2010</v>
      </c>
      <c r="AA71" s="28">
        <f t="shared" si="18"/>
        <v>2011</v>
      </c>
      <c r="AB71" s="28">
        <f t="shared" si="18"/>
        <v>2012</v>
      </c>
      <c r="AC71" s="28">
        <f t="shared" si="18"/>
        <v>2013</v>
      </c>
      <c r="AD71" s="28">
        <f t="shared" si="18"/>
        <v>2014</v>
      </c>
      <c r="AE71" s="28">
        <f t="shared" si="18"/>
        <v>2015</v>
      </c>
      <c r="AF71" s="28">
        <f t="shared" si="18"/>
        <v>2016</v>
      </c>
      <c r="AG71" s="28">
        <f t="shared" si="18"/>
        <v>2017</v>
      </c>
      <c r="AH71" s="28">
        <f t="shared" si="18"/>
        <v>2018</v>
      </c>
      <c r="AI71" s="28">
        <f t="shared" si="18"/>
        <v>2019</v>
      </c>
      <c r="AJ71" s="28">
        <f t="shared" si="18"/>
        <v>2020</v>
      </c>
      <c r="AK71" s="28">
        <f t="shared" si="18"/>
        <v>2021</v>
      </c>
      <c r="AL71" s="28">
        <f t="shared" si="18"/>
        <v>2022</v>
      </c>
      <c r="AM71" s="28">
        <f t="shared" si="18"/>
        <v>2023</v>
      </c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</row>
    <row r="72" spans="3:55">
      <c r="C72" s="34" t="s">
        <v>45</v>
      </c>
      <c r="D72" s="33" t="s">
        <v>12</v>
      </c>
      <c r="E72" s="33"/>
      <c r="F72" s="65">
        <v>14480.904314610003</v>
      </c>
      <c r="G72" s="65">
        <v>14249.3621496372</v>
      </c>
      <c r="H72" s="65">
        <v>16235.6362271856</v>
      </c>
      <c r="I72" s="65">
        <v>15825.0051492192</v>
      </c>
      <c r="J72" s="65">
        <v>16306.461733717091</v>
      </c>
      <c r="K72" s="65">
        <v>17430.171641143199</v>
      </c>
      <c r="L72" s="65">
        <v>17326.783967178089</v>
      </c>
      <c r="M72" s="65">
        <v>16778.521788931841</v>
      </c>
      <c r="N72" s="65">
        <v>17048.581376219117</v>
      </c>
      <c r="O72" s="65">
        <v>14748.533398080721</v>
      </c>
      <c r="P72" s="65">
        <v>16636.600208012333</v>
      </c>
      <c r="Q72" s="65">
        <v>17644.676829233005</v>
      </c>
      <c r="R72" s="65">
        <v>17077.355807386855</v>
      </c>
      <c r="S72" s="65">
        <v>15429.713623038002</v>
      </c>
      <c r="T72" s="65">
        <v>15869.693893466938</v>
      </c>
      <c r="U72" s="65">
        <v>16543.484188415194</v>
      </c>
      <c r="V72" s="65">
        <v>14153.613888888889</v>
      </c>
      <c r="W72" s="65">
        <v>13624.866666666667</v>
      </c>
      <c r="X72" s="65">
        <v>11529.363888888889</v>
      </c>
      <c r="Y72" s="65">
        <v>9012.258333333335</v>
      </c>
      <c r="Z72" s="65">
        <v>10089.044638888889</v>
      </c>
      <c r="AA72" s="65">
        <v>10619.015577125687</v>
      </c>
      <c r="AB72" s="65">
        <v>13492.084805121265</v>
      </c>
      <c r="AC72" s="65">
        <v>11285.394877343333</v>
      </c>
      <c r="AD72" s="65">
        <v>10936.60077601525</v>
      </c>
      <c r="AE72" s="65">
        <v>13090.411499605278</v>
      </c>
      <c r="AF72" s="65">
        <v>12823.07311597861</v>
      </c>
      <c r="AG72" s="65">
        <v>10088.015653519478</v>
      </c>
      <c r="AH72" s="65">
        <v>5688.6306921245487</v>
      </c>
      <c r="AI72" s="65">
        <v>1719.6857859933302</v>
      </c>
      <c r="AJ72" s="65">
        <v>2264.3266946581543</v>
      </c>
      <c r="AK72" s="65">
        <v>7824.2199378138075</v>
      </c>
      <c r="AL72" s="65">
        <v>6561.2327781459662</v>
      </c>
      <c r="AM72" s="65">
        <v>3659.1009496598681</v>
      </c>
    </row>
    <row r="73" spans="3:55">
      <c r="C73" s="34" t="s">
        <v>43</v>
      </c>
      <c r="D73" s="33" t="s">
        <v>12</v>
      </c>
      <c r="E73" s="33"/>
      <c r="F73" s="65">
        <v>7019.4376900000016</v>
      </c>
      <c r="G73" s="65">
        <v>7217.4500699999999</v>
      </c>
      <c r="H73" s="65">
        <v>7389.6671100000012</v>
      </c>
      <c r="I73" s="65">
        <v>6667.3859600000023</v>
      </c>
      <c r="J73" s="65">
        <v>6812.6911800000007</v>
      </c>
      <c r="K73" s="65">
        <v>6680.7372000000014</v>
      </c>
      <c r="L73" s="65">
        <v>6712.8011100000003</v>
      </c>
      <c r="M73" s="65">
        <v>6520.7665500000012</v>
      </c>
      <c r="N73" s="65">
        <v>6144.6407199999994</v>
      </c>
      <c r="O73" s="65">
        <v>6140.3143600000003</v>
      </c>
      <c r="P73" s="65">
        <v>5710.7952000000005</v>
      </c>
      <c r="Q73" s="65">
        <v>6390.0337200000004</v>
      </c>
      <c r="R73" s="65">
        <v>6441.9500399999997</v>
      </c>
      <c r="S73" s="65">
        <v>5944.4186399999999</v>
      </c>
      <c r="T73" s="65">
        <v>3917.6889324062536</v>
      </c>
      <c r="U73" s="65">
        <v>5770.4612388888891</v>
      </c>
      <c r="V73" s="65">
        <v>5376.8524159458393</v>
      </c>
      <c r="W73" s="65">
        <v>5316.5015803344249</v>
      </c>
      <c r="X73" s="65">
        <v>6723.8428773013575</v>
      </c>
      <c r="Y73" s="65">
        <v>6595.56700596261</v>
      </c>
      <c r="Z73" s="65">
        <v>5710.3603540809563</v>
      </c>
      <c r="AA73" s="65">
        <v>5583.0882911668805</v>
      </c>
      <c r="AB73" s="65">
        <v>6481.5499744207546</v>
      </c>
      <c r="AC73" s="65">
        <v>5895.6978058906325</v>
      </c>
      <c r="AD73" s="65">
        <v>6393.5862672889998</v>
      </c>
      <c r="AE73" s="65">
        <v>6443.427510132572</v>
      </c>
      <c r="AF73" s="65">
        <v>6069.7753590647408</v>
      </c>
      <c r="AG73" s="65">
        <v>5677.5445858795774</v>
      </c>
      <c r="AH73" s="65">
        <v>5500.4202095009241</v>
      </c>
      <c r="AI73" s="65">
        <v>5051.5631221717613</v>
      </c>
      <c r="AJ73" s="65">
        <v>2486.8720502407577</v>
      </c>
      <c r="AK73" s="65">
        <v>830.89959681954849</v>
      </c>
      <c r="AL73" s="65">
        <v>635.27722343660992</v>
      </c>
      <c r="AM73" s="65">
        <v>417.18201658264871</v>
      </c>
    </row>
    <row r="74" spans="3:55">
      <c r="C74" s="34" t="s">
        <v>41</v>
      </c>
      <c r="D74" s="33" t="s">
        <v>12</v>
      </c>
      <c r="E74" s="33"/>
      <c r="F74" s="65">
        <v>3983.911161</v>
      </c>
      <c r="G74" s="65">
        <v>6561.9611729999997</v>
      </c>
      <c r="H74" s="65">
        <v>6744.3032910000011</v>
      </c>
      <c r="I74" s="65">
        <v>6630.8096100000012</v>
      </c>
      <c r="J74" s="65">
        <v>7614.4159295999998</v>
      </c>
      <c r="K74" s="65">
        <v>7270.3782000000001</v>
      </c>
      <c r="L74" s="65">
        <v>7311.9761514000011</v>
      </c>
      <c r="M74" s="65">
        <v>9545.2159692000005</v>
      </c>
      <c r="N74" s="65">
        <v>12969.027493200001</v>
      </c>
      <c r="O74" s="65">
        <v>16289.708363999998</v>
      </c>
      <c r="P74" s="65">
        <v>12077.8873494</v>
      </c>
      <c r="Q74" s="65">
        <v>14332.674533400001</v>
      </c>
      <c r="R74" s="65">
        <v>10443.119888399999</v>
      </c>
      <c r="S74" s="65">
        <v>7059.7279642000012</v>
      </c>
      <c r="T74" s="65">
        <v>8941.3703198000003</v>
      </c>
      <c r="U74" s="65">
        <v>9229.1011087865991</v>
      </c>
      <c r="V74" s="65">
        <v>7983.8603446282896</v>
      </c>
      <c r="W74" s="65">
        <v>4631.8225604164281</v>
      </c>
      <c r="X74" s="65">
        <v>4133.1188000570792</v>
      </c>
      <c r="Y74" s="65">
        <v>2494.2225915500803</v>
      </c>
      <c r="Z74" s="65">
        <v>1599.0253903943333</v>
      </c>
      <c r="AA74" s="65">
        <v>636.94712968726424</v>
      </c>
      <c r="AB74" s="65">
        <v>649.9399884769374</v>
      </c>
      <c r="AC74" s="65">
        <v>505.34002273942832</v>
      </c>
      <c r="AD74" s="65">
        <v>700.95368490588532</v>
      </c>
      <c r="AE74" s="65">
        <v>1002.8307133681179</v>
      </c>
      <c r="AF74" s="65">
        <v>795.60742213629226</v>
      </c>
      <c r="AG74" s="65">
        <v>394.86796015843527</v>
      </c>
      <c r="AH74" s="65">
        <v>403.90738940187748</v>
      </c>
      <c r="AI74" s="65">
        <v>912.50772104814121</v>
      </c>
      <c r="AJ74" s="65">
        <v>1246.1765604939294</v>
      </c>
      <c r="AK74" s="65">
        <v>4185.7539912655693</v>
      </c>
      <c r="AL74" s="65">
        <v>2970.9924899838043</v>
      </c>
      <c r="AM74" s="65">
        <v>652.76577106870718</v>
      </c>
    </row>
    <row r="75" spans="3:55">
      <c r="C75" s="34" t="s">
        <v>39</v>
      </c>
      <c r="D75" s="33" t="s">
        <v>12</v>
      </c>
      <c r="E75" s="33"/>
      <c r="F75" s="65">
        <v>9802.3549063440005</v>
      </c>
      <c r="G75" s="65">
        <v>9191.6178436896007</v>
      </c>
      <c r="H75" s="65">
        <v>8891.7604753560008</v>
      </c>
      <c r="I75" s="65">
        <v>11184.153773284799</v>
      </c>
      <c r="J75" s="65">
        <v>10995.772201867199</v>
      </c>
      <c r="K75" s="65">
        <v>12358.2819983304</v>
      </c>
      <c r="L75" s="65">
        <v>15394.932807804</v>
      </c>
      <c r="M75" s="65">
        <v>16175.0128788072</v>
      </c>
      <c r="N75" s="65">
        <v>15705.060979898399</v>
      </c>
      <c r="O75" s="65">
        <v>17585.620097759998</v>
      </c>
      <c r="P75" s="65">
        <v>21263.068858944</v>
      </c>
      <c r="Q75" s="65">
        <v>21576.453627352799</v>
      </c>
      <c r="R75" s="65">
        <v>24059.4830633784</v>
      </c>
      <c r="S75" s="65">
        <v>27401.251896770402</v>
      </c>
      <c r="T75" s="65">
        <v>26182.783860367199</v>
      </c>
      <c r="U75" s="65">
        <v>23770.217352903317</v>
      </c>
      <c r="V75" s="65">
        <v>28041.911522761238</v>
      </c>
      <c r="W75" s="65">
        <v>31830.359270580713</v>
      </c>
      <c r="X75" s="65">
        <v>32687.567662387464</v>
      </c>
      <c r="Y75" s="65">
        <v>32084.75485778716</v>
      </c>
      <c r="Z75" s="65">
        <v>35178.755018834039</v>
      </c>
      <c r="AA75" s="65">
        <v>29088.200919281873</v>
      </c>
      <c r="AB75" s="65">
        <v>26435.935379841831</v>
      </c>
      <c r="AC75" s="65">
        <v>24438.640194560408</v>
      </c>
      <c r="AD75" s="65">
        <v>22984.8554637464</v>
      </c>
      <c r="AE75" s="65">
        <v>22115.723856774592</v>
      </c>
      <c r="AF75" s="65">
        <v>27291.515944106257</v>
      </c>
      <c r="AG75" s="65">
        <v>28242.99148177552</v>
      </c>
      <c r="AH75" s="65">
        <v>28673.538730624827</v>
      </c>
      <c r="AI75" s="65">
        <v>29378.526667713915</v>
      </c>
      <c r="AJ75" s="65">
        <v>29907.560521011797</v>
      </c>
      <c r="AK75" s="65">
        <v>27284.760899764395</v>
      </c>
      <c r="AL75" s="65">
        <v>30207.009539518847</v>
      </c>
      <c r="AM75" s="65">
        <v>28156.689134325512</v>
      </c>
    </row>
    <row r="76" spans="3:55">
      <c r="C76" s="34" t="s">
        <v>508</v>
      </c>
      <c r="D76" s="33" t="s">
        <v>12</v>
      </c>
      <c r="E76" s="33"/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5">
        <v>0</v>
      </c>
      <c r="N76" s="65">
        <v>0</v>
      </c>
      <c r="O76" s="65">
        <v>0</v>
      </c>
      <c r="P76" s="65">
        <v>0</v>
      </c>
      <c r="Q76" s="65">
        <v>0</v>
      </c>
      <c r="R76" s="65">
        <v>0</v>
      </c>
      <c r="S76" s="65">
        <v>0</v>
      </c>
      <c r="T76" s="65">
        <v>0</v>
      </c>
      <c r="U76" s="65">
        <v>0</v>
      </c>
      <c r="V76" s="65">
        <v>0</v>
      </c>
      <c r="W76" s="65">
        <v>0</v>
      </c>
      <c r="X76" s="65">
        <v>0</v>
      </c>
      <c r="Y76" s="65">
        <v>0</v>
      </c>
      <c r="Z76" s="65">
        <v>0</v>
      </c>
      <c r="AA76" s="65">
        <v>0</v>
      </c>
      <c r="AB76" s="65">
        <v>213.47599912653394</v>
      </c>
      <c r="AC76" s="65">
        <v>265.8284098584619</v>
      </c>
      <c r="AD76" s="65">
        <v>285.14546286114842</v>
      </c>
      <c r="AE76" s="65">
        <v>288.54452621048796</v>
      </c>
      <c r="AF76" s="65">
        <v>290.09424672007083</v>
      </c>
      <c r="AG76" s="65">
        <v>655.82653836714428</v>
      </c>
      <c r="AH76" s="65">
        <v>1055.0057200457165</v>
      </c>
      <c r="AI76" s="65">
        <v>1030.7604348649386</v>
      </c>
      <c r="AJ76" s="65">
        <v>1083.0892288977427</v>
      </c>
      <c r="AK76" s="65">
        <v>1035.3387972391167</v>
      </c>
      <c r="AL76" s="65">
        <v>1046.7067360434492</v>
      </c>
      <c r="AM76" s="65">
        <v>1088.6681205785678</v>
      </c>
    </row>
    <row r="77" spans="3:55">
      <c r="C77" s="34" t="s">
        <v>37</v>
      </c>
      <c r="D77" s="33" t="s">
        <v>12</v>
      </c>
      <c r="E77" s="33"/>
      <c r="F77" s="65">
        <v>697.12545999999998</v>
      </c>
      <c r="G77" s="65">
        <v>746.13427999999999</v>
      </c>
      <c r="H77" s="65">
        <v>817.14706000000001</v>
      </c>
      <c r="I77" s="65">
        <v>765.1377</v>
      </c>
      <c r="J77" s="65">
        <v>920.16559999999993</v>
      </c>
      <c r="K77" s="65">
        <v>713.12833999999998</v>
      </c>
      <c r="L77" s="65">
        <v>722.12995999999998</v>
      </c>
      <c r="M77" s="65">
        <v>678.12203999999997</v>
      </c>
      <c r="N77" s="65">
        <v>916.16488000000004</v>
      </c>
      <c r="O77" s="65">
        <v>847.15246000000002</v>
      </c>
      <c r="P77" s="65">
        <v>847.15246000000002</v>
      </c>
      <c r="Q77" s="65">
        <v>596.10727999999995</v>
      </c>
      <c r="R77" s="65">
        <v>912.16415999999992</v>
      </c>
      <c r="S77" s="65">
        <v>598.10764000000006</v>
      </c>
      <c r="T77" s="65">
        <v>630.11339999999996</v>
      </c>
      <c r="U77" s="65">
        <v>631.37362680000001</v>
      </c>
      <c r="V77" s="65">
        <v>724.40334699707728</v>
      </c>
      <c r="W77" s="65">
        <v>666.69554216534152</v>
      </c>
      <c r="X77" s="65">
        <v>968.49747371599813</v>
      </c>
      <c r="Y77" s="65">
        <v>901.89668964174155</v>
      </c>
      <c r="Z77" s="65">
        <v>599.33899960684028</v>
      </c>
      <c r="AA77" s="65">
        <v>706.81422827843039</v>
      </c>
      <c r="AB77" s="65">
        <v>802.49312720839976</v>
      </c>
      <c r="AC77" s="65">
        <v>599.60526691132964</v>
      </c>
      <c r="AD77" s="65">
        <v>708.78142310577368</v>
      </c>
      <c r="AE77" s="65">
        <v>806.63535424348197</v>
      </c>
      <c r="AF77" s="65">
        <v>681.14807105156365</v>
      </c>
      <c r="AG77" s="65">
        <v>691.72739132650452</v>
      </c>
      <c r="AH77" s="65">
        <v>694.21457553009122</v>
      </c>
      <c r="AI77" s="65">
        <v>886.74349944858182</v>
      </c>
      <c r="AJ77" s="65">
        <v>932.82330731128013</v>
      </c>
      <c r="AK77" s="65">
        <v>749.55483257568676</v>
      </c>
      <c r="AL77" s="65">
        <v>701.32793120015413</v>
      </c>
      <c r="AM77" s="65">
        <v>942.92117865201772</v>
      </c>
    </row>
    <row r="78" spans="3:55">
      <c r="C78" s="34" t="s">
        <v>35</v>
      </c>
      <c r="D78" s="33" t="s">
        <v>12</v>
      </c>
      <c r="E78" s="33"/>
      <c r="F78" s="65">
        <v>0</v>
      </c>
      <c r="G78" s="65">
        <v>0</v>
      </c>
      <c r="H78" s="65">
        <v>5.0008999999999997</v>
      </c>
      <c r="I78" s="65">
        <v>15.002699999999999</v>
      </c>
      <c r="J78" s="65">
        <v>19.003419999999998</v>
      </c>
      <c r="K78" s="65">
        <v>16.002880000000001</v>
      </c>
      <c r="L78" s="65">
        <v>14.002520000000001</v>
      </c>
      <c r="M78" s="65">
        <v>50.009</v>
      </c>
      <c r="N78" s="65">
        <v>169.03041999999999</v>
      </c>
      <c r="O78" s="65">
        <v>187.03365999999997</v>
      </c>
      <c r="P78" s="65">
        <v>244.04391999999999</v>
      </c>
      <c r="Q78" s="65">
        <v>334.06011999999998</v>
      </c>
      <c r="R78" s="65">
        <v>388.06983999999994</v>
      </c>
      <c r="S78" s="65">
        <v>454.08172000000002</v>
      </c>
      <c r="T78" s="65">
        <v>655.11790000000008</v>
      </c>
      <c r="U78" s="65">
        <v>1112.1101438000001</v>
      </c>
      <c r="V78" s="65">
        <v>1622.3331674159999</v>
      </c>
      <c r="W78" s="65">
        <v>1958.7230566990002</v>
      </c>
      <c r="X78" s="65">
        <v>2410.4468178427906</v>
      </c>
      <c r="Y78" s="65">
        <v>2955.7492151096799</v>
      </c>
      <c r="Z78" s="65">
        <v>2815.1656836280999</v>
      </c>
      <c r="AA78" s="65">
        <v>4381.1031593464868</v>
      </c>
      <c r="AB78" s="65">
        <v>4011.20012208248</v>
      </c>
      <c r="AC78" s="65">
        <v>4542.3319526063988</v>
      </c>
      <c r="AD78" s="65">
        <v>5140.9863280010595</v>
      </c>
      <c r="AE78" s="65">
        <v>6574.18074656926</v>
      </c>
      <c r="AF78" s="65">
        <v>6148.149212038923</v>
      </c>
      <c r="AG78" s="65">
        <v>7445.3764554251411</v>
      </c>
      <c r="AH78" s="65">
        <v>8641.321702342244</v>
      </c>
      <c r="AI78" s="65">
        <v>10021.287895554164</v>
      </c>
      <c r="AJ78" s="65">
        <v>11551.498927870063</v>
      </c>
      <c r="AK78" s="65">
        <v>9780.1406252795023</v>
      </c>
      <c r="AL78" s="65">
        <v>11210.449046539454</v>
      </c>
      <c r="AM78" s="65">
        <v>11672.730025640487</v>
      </c>
    </row>
    <row r="79" spans="3:55">
      <c r="C79" s="34" t="s">
        <v>33</v>
      </c>
      <c r="D79" s="33" t="s">
        <v>12</v>
      </c>
      <c r="E79" s="33"/>
      <c r="F79" s="65">
        <v>0</v>
      </c>
      <c r="G79" s="65">
        <v>0</v>
      </c>
      <c r="H79" s="65">
        <v>0</v>
      </c>
      <c r="I79" s="65">
        <v>0</v>
      </c>
      <c r="J79" s="65">
        <v>0</v>
      </c>
      <c r="K79" s="65">
        <v>0</v>
      </c>
      <c r="L79" s="65">
        <v>0</v>
      </c>
      <c r="M79" s="65">
        <v>0</v>
      </c>
      <c r="N79" s="65">
        <v>0</v>
      </c>
      <c r="O79" s="65">
        <v>0</v>
      </c>
      <c r="P79" s="65">
        <v>0</v>
      </c>
      <c r="Q79" s="65">
        <v>0</v>
      </c>
      <c r="R79" s="65">
        <v>0</v>
      </c>
      <c r="S79" s="65">
        <v>0</v>
      </c>
      <c r="T79" s="65">
        <v>28.3278888</v>
      </c>
      <c r="U79" s="65">
        <v>28.4145388128</v>
      </c>
      <c r="V79" s="65">
        <v>31.175119348799999</v>
      </c>
      <c r="W79" s="65">
        <v>25.34190714096</v>
      </c>
      <c r="X79" s="65">
        <v>69.900232056480007</v>
      </c>
      <c r="Y79" s="65">
        <v>155.02820405471999</v>
      </c>
      <c r="Z79" s="65">
        <v>283.32675934616071</v>
      </c>
      <c r="AA79" s="65">
        <v>354.35633356124538</v>
      </c>
      <c r="AB79" s="65">
        <v>471.38589008556187</v>
      </c>
      <c r="AC79" s="65">
        <v>591.53852812003868</v>
      </c>
      <c r="AD79" s="65">
        <v>675.174563060266</v>
      </c>
      <c r="AE79" s="65">
        <v>498.30310955791839</v>
      </c>
      <c r="AF79" s="65">
        <v>1020.6133761264332</v>
      </c>
      <c r="AG79" s="65">
        <v>988.92509608832211</v>
      </c>
      <c r="AH79" s="65">
        <v>884.2128004155793</v>
      </c>
      <c r="AI79" s="65">
        <v>895.11837046657467</v>
      </c>
      <c r="AJ79" s="65">
        <v>1140.1937136021879</v>
      </c>
      <c r="AK79" s="65">
        <v>1180.7926535047084</v>
      </c>
      <c r="AL79" s="65">
        <v>1262.9810707992822</v>
      </c>
      <c r="AM79" s="65">
        <v>928.15982345919576</v>
      </c>
    </row>
    <row r="80" spans="3:55">
      <c r="C80" s="34" t="s">
        <v>657</v>
      </c>
      <c r="D80" s="33" t="s">
        <v>12</v>
      </c>
      <c r="E80" s="33"/>
      <c r="F80" s="65">
        <v>0</v>
      </c>
      <c r="G80" s="65">
        <v>0</v>
      </c>
      <c r="H80" s="65">
        <v>0</v>
      </c>
      <c r="I80" s="65">
        <v>0</v>
      </c>
      <c r="J80" s="65">
        <v>0</v>
      </c>
      <c r="K80" s="65">
        <v>0</v>
      </c>
      <c r="L80" s="65">
        <v>0</v>
      </c>
      <c r="M80" s="65">
        <v>0</v>
      </c>
      <c r="N80" s="65">
        <v>0</v>
      </c>
      <c r="O80" s="65">
        <v>0</v>
      </c>
      <c r="P80" s="65">
        <v>0</v>
      </c>
      <c r="Q80" s="65">
        <v>0</v>
      </c>
      <c r="R80" s="65">
        <v>0</v>
      </c>
      <c r="S80" s="65">
        <v>0</v>
      </c>
      <c r="T80" s="65">
        <v>0</v>
      </c>
      <c r="U80" s="65">
        <v>0</v>
      </c>
      <c r="V80" s="65">
        <v>0</v>
      </c>
      <c r="W80" s="65">
        <v>0</v>
      </c>
      <c r="X80" s="65">
        <v>0</v>
      </c>
      <c r="Y80" s="65">
        <v>0</v>
      </c>
      <c r="Z80" s="65">
        <v>0</v>
      </c>
      <c r="AA80" s="65">
        <v>0</v>
      </c>
      <c r="AB80" s="65">
        <v>286.15616754806604</v>
      </c>
      <c r="AC80" s="65">
        <v>302.0085091830581</v>
      </c>
      <c r="AD80" s="65">
        <v>296.78405318201158</v>
      </c>
      <c r="AE80" s="65">
        <v>300.32185381091608</v>
      </c>
      <c r="AF80" s="65">
        <v>301.93482821884925</v>
      </c>
      <c r="AG80" s="65">
        <v>620.60148608191969</v>
      </c>
      <c r="AH80" s="65">
        <v>1154.9406794796114</v>
      </c>
      <c r="AI80" s="65">
        <v>1120.9821123733732</v>
      </c>
      <c r="AJ80" s="65">
        <v>1181.8208397193009</v>
      </c>
      <c r="AK80" s="65">
        <v>1129.7113720287293</v>
      </c>
      <c r="AL80" s="65">
        <v>1137.1259818751121</v>
      </c>
      <c r="AM80" s="65">
        <v>1112.7931318485773</v>
      </c>
    </row>
    <row r="81" spans="3:94">
      <c r="C81" s="34" t="s">
        <v>29</v>
      </c>
      <c r="D81" s="33" t="s">
        <v>12</v>
      </c>
      <c r="E81" s="33"/>
      <c r="F81" s="65">
        <v>0</v>
      </c>
      <c r="G81" s="65">
        <v>0</v>
      </c>
      <c r="H81" s="65">
        <v>0</v>
      </c>
      <c r="I81" s="65">
        <v>0</v>
      </c>
      <c r="J81" s="65">
        <v>0</v>
      </c>
      <c r="K81" s="65">
        <v>0</v>
      </c>
      <c r="L81" s="65">
        <v>81.373249200000004</v>
      </c>
      <c r="M81" s="65">
        <v>254.11782599999998</v>
      </c>
      <c r="N81" s="65">
        <v>244.11974760000001</v>
      </c>
      <c r="O81" s="65">
        <v>267.44859719999999</v>
      </c>
      <c r="P81" s="65">
        <v>274.39170719999998</v>
      </c>
      <c r="Q81" s="65">
        <v>279.113022</v>
      </c>
      <c r="R81" s="65">
        <v>223.0126932</v>
      </c>
      <c r="S81" s="65">
        <v>190.79666279999998</v>
      </c>
      <c r="T81" s="65">
        <v>231.89987399999998</v>
      </c>
      <c r="U81" s="65">
        <v>290.0178891213526</v>
      </c>
      <c r="V81" s="65">
        <v>295.54177972358877</v>
      </c>
      <c r="W81" s="65">
        <v>423.08382270860545</v>
      </c>
      <c r="X81" s="65">
        <v>455.62928004421718</v>
      </c>
      <c r="Y81" s="65">
        <v>490.1703979921428</v>
      </c>
      <c r="Z81" s="65">
        <v>513.53208791956251</v>
      </c>
      <c r="AA81" s="65">
        <v>508.73959381181459</v>
      </c>
      <c r="AB81" s="65">
        <v>499.85043127341078</v>
      </c>
      <c r="AC81" s="65">
        <v>439.48350295976491</v>
      </c>
      <c r="AD81" s="65">
        <v>454.32427155484049</v>
      </c>
      <c r="AE81" s="65">
        <v>485.39351704692069</v>
      </c>
      <c r="AF81" s="65">
        <v>461.27551802319198</v>
      </c>
      <c r="AG81" s="65">
        <v>453.39142096397381</v>
      </c>
      <c r="AH81" s="65">
        <v>389.97505343548471</v>
      </c>
      <c r="AI81" s="65">
        <v>369.4585828462798</v>
      </c>
      <c r="AJ81" s="65">
        <v>340.72770970747376</v>
      </c>
      <c r="AK81" s="65">
        <v>341.93963356406778</v>
      </c>
      <c r="AL81" s="65">
        <v>299.83597648313423</v>
      </c>
      <c r="AM81" s="65">
        <v>284.84718284497154</v>
      </c>
    </row>
    <row r="82" spans="3:94">
      <c r="C82" s="34" t="s">
        <v>27</v>
      </c>
      <c r="D82" s="33" t="s">
        <v>12</v>
      </c>
      <c r="E82" s="33"/>
      <c r="F82" s="65">
        <v>0</v>
      </c>
      <c r="G82" s="65">
        <v>0</v>
      </c>
      <c r="H82" s="65">
        <v>0</v>
      </c>
      <c r="I82" s="65">
        <v>0</v>
      </c>
      <c r="J82" s="65">
        <v>0</v>
      </c>
      <c r="K82" s="65">
        <v>0</v>
      </c>
      <c r="L82" s="65">
        <v>0</v>
      </c>
      <c r="M82" s="65">
        <v>0</v>
      </c>
      <c r="N82" s="65">
        <v>0</v>
      </c>
      <c r="O82" s="65">
        <v>0</v>
      </c>
      <c r="P82" s="65">
        <v>0</v>
      </c>
      <c r="Q82" s="65">
        <v>0</v>
      </c>
      <c r="R82" s="65">
        <v>2.2217951999999999</v>
      </c>
      <c r="S82" s="65">
        <v>24.439747199999999</v>
      </c>
      <c r="T82" s="65">
        <v>28.050164400000003</v>
      </c>
      <c r="U82" s="65">
        <v>28.050164400000003</v>
      </c>
      <c r="V82" s="65">
        <v>40.965125391010368</v>
      </c>
      <c r="W82" s="65">
        <v>61.347255343865058</v>
      </c>
      <c r="X82" s="65">
        <v>61.057317640549783</v>
      </c>
      <c r="Y82" s="65">
        <v>63.732504417050635</v>
      </c>
      <c r="Z82" s="65">
        <v>68.229204869202775</v>
      </c>
      <c r="AA82" s="65">
        <v>50.632101425437135</v>
      </c>
      <c r="AB82" s="65">
        <v>48.256465787564316</v>
      </c>
      <c r="AC82" s="65">
        <v>50.638726574882121</v>
      </c>
      <c r="AD82" s="65">
        <v>58.244084241192596</v>
      </c>
      <c r="AE82" s="65">
        <v>55.428257858063944</v>
      </c>
      <c r="AF82" s="65">
        <v>76.974260349661449</v>
      </c>
      <c r="AG82" s="65">
        <v>78.151669031890336</v>
      </c>
      <c r="AH82" s="65">
        <v>81.829510999886992</v>
      </c>
      <c r="AI82" s="65">
        <v>100.88794567404659</v>
      </c>
      <c r="AJ82" s="65">
        <v>101.74247917047387</v>
      </c>
      <c r="AK82" s="65">
        <v>114.4579035130855</v>
      </c>
      <c r="AL82" s="65">
        <v>123.20971579287203</v>
      </c>
      <c r="AM82" s="65">
        <v>119.88255278102233</v>
      </c>
    </row>
    <row r="83" spans="3:94">
      <c r="C83" s="34" t="s">
        <v>21</v>
      </c>
      <c r="D83" s="33" t="s">
        <v>12</v>
      </c>
      <c r="E83" s="33"/>
      <c r="F83" s="65">
        <v>0</v>
      </c>
      <c r="G83" s="65">
        <v>0</v>
      </c>
      <c r="H83" s="65">
        <v>0</v>
      </c>
      <c r="I83" s="65">
        <v>0</v>
      </c>
      <c r="J83" s="65">
        <v>0</v>
      </c>
      <c r="K83" s="65">
        <v>0</v>
      </c>
      <c r="L83" s="65">
        <v>0</v>
      </c>
      <c r="M83" s="65">
        <v>0</v>
      </c>
      <c r="N83" s="65">
        <v>0</v>
      </c>
      <c r="O83" s="65">
        <v>0</v>
      </c>
      <c r="P83" s="65">
        <v>0</v>
      </c>
      <c r="Q83" s="65">
        <v>0</v>
      </c>
      <c r="R83" s="65">
        <v>0</v>
      </c>
      <c r="S83" s="65">
        <v>0</v>
      </c>
      <c r="T83" s="65">
        <v>0</v>
      </c>
      <c r="U83" s="65">
        <v>0</v>
      </c>
      <c r="V83" s="65">
        <v>0</v>
      </c>
      <c r="W83" s="65">
        <v>0</v>
      </c>
      <c r="X83" s="65">
        <v>0</v>
      </c>
      <c r="Y83" s="65">
        <v>0.42423589431820807</v>
      </c>
      <c r="Z83" s="65">
        <v>0.47610654135436803</v>
      </c>
      <c r="AA83" s="65">
        <v>0.5420809170048001</v>
      </c>
      <c r="AB83" s="65">
        <v>0.64592877105446411</v>
      </c>
      <c r="AC83" s="65">
        <v>0.69946312870464011</v>
      </c>
      <c r="AD83" s="65">
        <v>1.9486449488838733</v>
      </c>
      <c r="AE83" s="65">
        <v>3.141980539416612</v>
      </c>
      <c r="AF83" s="65">
        <v>5.0065347814863541</v>
      </c>
      <c r="AG83" s="65">
        <v>9.8714342680132496</v>
      </c>
      <c r="AH83" s="65">
        <v>18.526464770495608</v>
      </c>
      <c r="AI83" s="65">
        <v>34.25402514566278</v>
      </c>
      <c r="AJ83" s="65">
        <v>55.51994080136987</v>
      </c>
      <c r="AK83" s="65">
        <v>85.057555533619038</v>
      </c>
      <c r="AL83" s="65">
        <v>148.69112890469285</v>
      </c>
      <c r="AM83" s="65">
        <v>646.59804182184268</v>
      </c>
    </row>
    <row r="84" spans="3:94">
      <c r="C84" s="34" t="s">
        <v>64</v>
      </c>
      <c r="D84" s="33" t="s">
        <v>12</v>
      </c>
      <c r="E84" s="33"/>
      <c r="F84" s="65">
        <v>0</v>
      </c>
      <c r="G84" s="65">
        <v>0</v>
      </c>
      <c r="H84" s="65">
        <v>0</v>
      </c>
      <c r="I84" s="65">
        <v>0</v>
      </c>
      <c r="J84" s="65">
        <v>0</v>
      </c>
      <c r="K84" s="65">
        <v>-15.002700000000001</v>
      </c>
      <c r="L84" s="65">
        <v>-129.02322000000001</v>
      </c>
      <c r="M84" s="65">
        <v>-12.002160000000002</v>
      </c>
      <c r="N84" s="65">
        <v>79.014219999999995</v>
      </c>
      <c r="O84" s="65">
        <v>241.04338000000001</v>
      </c>
      <c r="P84" s="65">
        <v>98.01764</v>
      </c>
      <c r="Q84" s="65">
        <v>-250.04499999999999</v>
      </c>
      <c r="R84" s="65">
        <v>503.09053999999998</v>
      </c>
      <c r="S84" s="65">
        <v>1166.2098800000001</v>
      </c>
      <c r="T84" s="65">
        <v>1574.2833199999998</v>
      </c>
      <c r="U84" s="65">
        <v>2044.517947</v>
      </c>
      <c r="V84" s="65">
        <v>1778.1978637265142</v>
      </c>
      <c r="W84" s="65">
        <v>1330.5894760023402</v>
      </c>
      <c r="X84" s="65">
        <v>450.29746795722008</v>
      </c>
      <c r="Y84" s="65">
        <v>763.89071458301999</v>
      </c>
      <c r="Z84" s="65">
        <v>470.41067168234014</v>
      </c>
      <c r="AA84" s="65">
        <v>490.18330111511978</v>
      </c>
      <c r="AB84" s="65">
        <v>413.54922646417981</v>
      </c>
      <c r="AC84" s="65">
        <v>2242.596194668</v>
      </c>
      <c r="AD84" s="65">
        <v>2149.4438302599997</v>
      </c>
      <c r="AE84" s="65">
        <v>673.49120660000017</v>
      </c>
      <c r="AF84" s="65">
        <v>-711.87671474799981</v>
      </c>
      <c r="AG84" s="65">
        <v>-678.62463045000015</v>
      </c>
      <c r="AH84" s="65">
        <v>-27.734921387399737</v>
      </c>
      <c r="AI84" s="65">
        <v>644.65641727200011</v>
      </c>
      <c r="AJ84" s="65">
        <v>-151.8811436857998</v>
      </c>
      <c r="AK84" s="65">
        <v>1587.8788767598007</v>
      </c>
      <c r="AL84" s="65">
        <v>251.94334163999972</v>
      </c>
      <c r="AM84" s="65">
        <v>3275.3403551619995</v>
      </c>
    </row>
    <row r="85" spans="3:94" s="58" customFormat="1">
      <c r="C85" s="55" t="s">
        <v>47</v>
      </c>
      <c r="D85" s="56" t="s">
        <v>12</v>
      </c>
      <c r="E85" s="57"/>
      <c r="F85" s="66">
        <v>35983.733531954007</v>
      </c>
      <c r="G85" s="66">
        <v>37966.525516326801</v>
      </c>
      <c r="H85" s="66">
        <v>40083.515063541607</v>
      </c>
      <c r="I85" s="66">
        <v>41087.494892504001</v>
      </c>
      <c r="J85" s="66">
        <v>42668.510065184295</v>
      </c>
      <c r="K85" s="66">
        <v>44453.6975594736</v>
      </c>
      <c r="L85" s="66">
        <v>47434.976545582089</v>
      </c>
      <c r="M85" s="66">
        <v>49989.763892939038</v>
      </c>
      <c r="N85" s="66">
        <v>53275.639836917515</v>
      </c>
      <c r="O85" s="66">
        <v>56306.854317040714</v>
      </c>
      <c r="P85" s="66">
        <v>57151.957343556329</v>
      </c>
      <c r="Q85" s="66">
        <v>60903.074131985813</v>
      </c>
      <c r="R85" s="66">
        <v>60050.467827565255</v>
      </c>
      <c r="S85" s="66">
        <v>58268.747774008407</v>
      </c>
      <c r="T85" s="66">
        <v>58059.329553240401</v>
      </c>
      <c r="U85" s="66">
        <v>59447.748198928159</v>
      </c>
      <c r="V85" s="66">
        <v>60048.854574827245</v>
      </c>
      <c r="W85" s="66">
        <v>59869.33113805834</v>
      </c>
      <c r="X85" s="66">
        <v>59489.721817892045</v>
      </c>
      <c r="Y85" s="66">
        <v>55517.694750325856</v>
      </c>
      <c r="Z85" s="66">
        <v>57327.664915791793</v>
      </c>
      <c r="AA85" s="66">
        <v>52419.622715717247</v>
      </c>
      <c r="AB85" s="66">
        <v>53806.523506208039</v>
      </c>
      <c r="AC85" s="66">
        <v>51159.803454544446</v>
      </c>
      <c r="AD85" s="66">
        <v>50786.828853171712</v>
      </c>
      <c r="AE85" s="66">
        <v>52337.834132317024</v>
      </c>
      <c r="AF85" s="66">
        <v>55253.291173848083</v>
      </c>
      <c r="AG85" s="66">
        <v>54668.666542435916</v>
      </c>
      <c r="AH85" s="66">
        <v>53158.788607283881</v>
      </c>
      <c r="AI85" s="66">
        <v>52166.432580572771</v>
      </c>
      <c r="AJ85" s="66">
        <v>52140.470829798745</v>
      </c>
      <c r="AK85" s="66">
        <v>56130.506675661622</v>
      </c>
      <c r="AL85" s="66">
        <v>56556.782960363387</v>
      </c>
      <c r="AM85" s="66">
        <v>52957.678284425412</v>
      </c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</row>
    <row r="87" spans="3:94">
      <c r="AP87" s="60"/>
      <c r="AQ87" s="305" t="s">
        <v>65</v>
      </c>
      <c r="AR87" s="305"/>
      <c r="AS87" s="305"/>
      <c r="AT87" s="306"/>
      <c r="AU87" s="307" t="s">
        <v>84</v>
      </c>
      <c r="AV87" s="305"/>
      <c r="AW87" s="305"/>
      <c r="AX87" s="306"/>
      <c r="AY87" s="305" t="str">
        <f>"Change to "&amp;year_latest&amp;" (%)"</f>
        <v>Change to 2023 (%)</v>
      </c>
      <c r="AZ87" s="308"/>
      <c r="BA87" s="308"/>
    </row>
    <row r="88" spans="3:94" ht="15" thickBot="1">
      <c r="C88" s="28" t="s">
        <v>132</v>
      </c>
      <c r="D88" s="28" t="s">
        <v>49</v>
      </c>
      <c r="E88" s="28" t="s">
        <v>62</v>
      </c>
      <c r="F88" s="28">
        <f>F$8</f>
        <v>1990</v>
      </c>
      <c r="G88" s="28">
        <f t="shared" ref="G88:AM88" si="19">G$8</f>
        <v>1991</v>
      </c>
      <c r="H88" s="28">
        <f t="shared" si="19"/>
        <v>1992</v>
      </c>
      <c r="I88" s="28">
        <f t="shared" si="19"/>
        <v>1993</v>
      </c>
      <c r="J88" s="28">
        <f t="shared" si="19"/>
        <v>1994</v>
      </c>
      <c r="K88" s="28">
        <f t="shared" si="19"/>
        <v>1995</v>
      </c>
      <c r="L88" s="28">
        <f t="shared" si="19"/>
        <v>1996</v>
      </c>
      <c r="M88" s="28">
        <f t="shared" si="19"/>
        <v>1997</v>
      </c>
      <c r="N88" s="28">
        <f t="shared" si="19"/>
        <v>1998</v>
      </c>
      <c r="O88" s="28">
        <f t="shared" si="19"/>
        <v>1999</v>
      </c>
      <c r="P88" s="28">
        <f t="shared" si="19"/>
        <v>2000</v>
      </c>
      <c r="Q88" s="28">
        <f t="shared" si="19"/>
        <v>2001</v>
      </c>
      <c r="R88" s="28">
        <f t="shared" si="19"/>
        <v>2002</v>
      </c>
      <c r="S88" s="28">
        <f t="shared" si="19"/>
        <v>2003</v>
      </c>
      <c r="T88" s="28">
        <f t="shared" si="19"/>
        <v>2004</v>
      </c>
      <c r="U88" s="28">
        <f t="shared" si="19"/>
        <v>2005</v>
      </c>
      <c r="V88" s="28">
        <f t="shared" si="19"/>
        <v>2006</v>
      </c>
      <c r="W88" s="28">
        <f t="shared" si="19"/>
        <v>2007</v>
      </c>
      <c r="X88" s="28">
        <f t="shared" si="19"/>
        <v>2008</v>
      </c>
      <c r="Y88" s="28">
        <f t="shared" si="19"/>
        <v>2009</v>
      </c>
      <c r="Z88" s="28">
        <f t="shared" si="19"/>
        <v>2010</v>
      </c>
      <c r="AA88" s="28">
        <f t="shared" si="19"/>
        <v>2011</v>
      </c>
      <c r="AB88" s="28">
        <f t="shared" si="19"/>
        <v>2012</v>
      </c>
      <c r="AC88" s="28">
        <f t="shared" si="19"/>
        <v>2013</v>
      </c>
      <c r="AD88" s="28">
        <f t="shared" si="19"/>
        <v>2014</v>
      </c>
      <c r="AE88" s="28">
        <f t="shared" si="19"/>
        <v>2015</v>
      </c>
      <c r="AF88" s="28">
        <f t="shared" si="19"/>
        <v>2016</v>
      </c>
      <c r="AG88" s="28">
        <f t="shared" si="19"/>
        <v>2017</v>
      </c>
      <c r="AH88" s="28">
        <f t="shared" si="19"/>
        <v>2018</v>
      </c>
      <c r="AI88" s="28">
        <f t="shared" si="19"/>
        <v>2019</v>
      </c>
      <c r="AJ88" s="28">
        <f t="shared" si="19"/>
        <v>2020</v>
      </c>
      <c r="AK88" s="28">
        <f t="shared" si="19"/>
        <v>2021</v>
      </c>
      <c r="AL88" s="28">
        <f t="shared" si="19"/>
        <v>2022</v>
      </c>
      <c r="AM88" s="28">
        <f t="shared" si="19"/>
        <v>2023</v>
      </c>
      <c r="AP88" s="59"/>
      <c r="AQ88" s="28">
        <f>year_latest</f>
        <v>2023</v>
      </c>
      <c r="AR88" s="28">
        <f>AQ88-1</f>
        <v>2022</v>
      </c>
      <c r="AS88" s="28">
        <f>year_cb_baseline</f>
        <v>2018</v>
      </c>
      <c r="AT88" s="59">
        <f>AQ88-10</f>
        <v>2013</v>
      </c>
      <c r="AU88" s="28">
        <f>AQ88</f>
        <v>2023</v>
      </c>
      <c r="AV88" s="28">
        <f>AR88</f>
        <v>2022</v>
      </c>
      <c r="AW88" s="28">
        <f>AS88</f>
        <v>2018</v>
      </c>
      <c r="AX88" s="59">
        <f>AT88</f>
        <v>2013</v>
      </c>
      <c r="AY88" s="28">
        <f>AV88</f>
        <v>2022</v>
      </c>
      <c r="AZ88" s="28">
        <f>AW88</f>
        <v>2018</v>
      </c>
      <c r="BA88" s="28">
        <f>AX88</f>
        <v>2013</v>
      </c>
      <c r="BB88" s="27"/>
      <c r="BE88" s="182"/>
      <c r="BF88" s="183">
        <f>BF$8</f>
        <v>2013</v>
      </c>
      <c r="BG88" s="183">
        <f t="shared" ref="BG88:BP88" si="20">BG$8</f>
        <v>2014</v>
      </c>
      <c r="BH88" s="183">
        <f t="shared" si="20"/>
        <v>2015</v>
      </c>
      <c r="BI88" s="183">
        <f t="shared" si="20"/>
        <v>2016</v>
      </c>
      <c r="BJ88" s="183">
        <f t="shared" si="20"/>
        <v>2017</v>
      </c>
      <c r="BK88" s="183">
        <f t="shared" si="20"/>
        <v>2018</v>
      </c>
      <c r="BL88" s="183">
        <f t="shared" si="20"/>
        <v>2019</v>
      </c>
      <c r="BM88" s="183">
        <f t="shared" si="20"/>
        <v>2020</v>
      </c>
      <c r="BN88" s="183">
        <f t="shared" si="20"/>
        <v>2021</v>
      </c>
      <c r="BO88" s="183">
        <f t="shared" si="20"/>
        <v>2022</v>
      </c>
      <c r="BP88" s="183">
        <f t="shared" si="20"/>
        <v>2023</v>
      </c>
      <c r="BR88" s="183"/>
      <c r="BS88" s="183">
        <f t="shared" ref="BS88:CC88" si="21">BF88</f>
        <v>2013</v>
      </c>
      <c r="BT88" s="183">
        <f t="shared" si="21"/>
        <v>2014</v>
      </c>
      <c r="BU88" s="183">
        <f t="shared" si="21"/>
        <v>2015</v>
      </c>
      <c r="BV88" s="183">
        <f t="shared" si="21"/>
        <v>2016</v>
      </c>
      <c r="BW88" s="183">
        <f t="shared" si="21"/>
        <v>2017</v>
      </c>
      <c r="BX88" s="183">
        <f t="shared" si="21"/>
        <v>2018</v>
      </c>
      <c r="BY88" s="183">
        <f t="shared" si="21"/>
        <v>2019</v>
      </c>
      <c r="BZ88" s="183">
        <f t="shared" si="21"/>
        <v>2020</v>
      </c>
      <c r="CA88" s="183">
        <f t="shared" si="21"/>
        <v>2021</v>
      </c>
      <c r="CB88" s="183">
        <f t="shared" si="21"/>
        <v>2022</v>
      </c>
      <c r="CC88" s="183">
        <f t="shared" si="21"/>
        <v>2023</v>
      </c>
      <c r="CD88" s="27"/>
      <c r="CE88" s="183" t="s">
        <v>662</v>
      </c>
      <c r="CF88" s="188">
        <f t="shared" ref="CF88:CP88" si="22">BS88</f>
        <v>2013</v>
      </c>
      <c r="CG88" s="188">
        <f t="shared" si="22"/>
        <v>2014</v>
      </c>
      <c r="CH88" s="188">
        <f t="shared" si="22"/>
        <v>2015</v>
      </c>
      <c r="CI88" s="188">
        <f t="shared" si="22"/>
        <v>2016</v>
      </c>
      <c r="CJ88" s="188">
        <f t="shared" si="22"/>
        <v>2017</v>
      </c>
      <c r="CK88" s="188">
        <f t="shared" si="22"/>
        <v>2018</v>
      </c>
      <c r="CL88" s="188">
        <f t="shared" si="22"/>
        <v>2019</v>
      </c>
      <c r="CM88" s="188">
        <f t="shared" si="22"/>
        <v>2020</v>
      </c>
      <c r="CN88" s="188">
        <f t="shared" si="22"/>
        <v>2021</v>
      </c>
      <c r="CO88" s="188">
        <f t="shared" si="22"/>
        <v>2022</v>
      </c>
      <c r="CP88" s="188">
        <f t="shared" si="22"/>
        <v>2023</v>
      </c>
    </row>
    <row r="89" spans="3:94">
      <c r="C89" s="7" t="str" cm="1">
        <f t="array" ref="C89:C101">_xlfn.SORTBY(C$72:C$84,$AM$72:$AM$84,-1)</f>
        <v>Natural gas</v>
      </c>
      <c r="D89" s="86" t="s">
        <v>12</v>
      </c>
      <c r="F89" s="89" cm="1">
        <f t="array" ref="F89:F101">_xlfn.SORTBY(F$72:F$84,$AM$72:$AM$84,-1)</f>
        <v>9802.3549063440005</v>
      </c>
      <c r="G89" s="89" cm="1">
        <f t="array" ref="G89:G101">_xlfn.SORTBY(G$72:G$84,$AM$72:$AM$84,-1)</f>
        <v>9191.6178436896007</v>
      </c>
      <c r="H89" s="89" cm="1">
        <f t="array" ref="H89:H101">_xlfn.SORTBY(H$72:H$84,$AM$72:$AM$84,-1)</f>
        <v>8891.7604753560008</v>
      </c>
      <c r="I89" s="89" cm="1">
        <f t="array" ref="I89:I101">_xlfn.SORTBY(I$72:I$84,$AM$72:$AM$84,-1)</f>
        <v>11184.153773284799</v>
      </c>
      <c r="J89" s="89" cm="1">
        <f t="array" ref="J89:J101">_xlfn.SORTBY(J$72:J$84,$AM$72:$AM$84,-1)</f>
        <v>10995.772201867199</v>
      </c>
      <c r="K89" s="89" cm="1">
        <f t="array" ref="K89:K101">_xlfn.SORTBY(K$72:K$84,$AM$72:$AM$84,-1)</f>
        <v>12358.2819983304</v>
      </c>
      <c r="L89" s="89" cm="1">
        <f t="array" ref="L89:L101">_xlfn.SORTBY(L$72:L$84,$AM$72:$AM$84,-1)</f>
        <v>15394.932807804</v>
      </c>
      <c r="M89" s="89" cm="1">
        <f t="array" ref="M89:M101">_xlfn.SORTBY(M$72:M$84,$AM$72:$AM$84,-1)</f>
        <v>16175.0128788072</v>
      </c>
      <c r="N89" s="89" cm="1">
        <f t="array" ref="N89:N101">_xlfn.SORTBY(N$72:N$84,$AM$72:$AM$84,-1)</f>
        <v>15705.060979898399</v>
      </c>
      <c r="O89" s="89" cm="1">
        <f t="array" ref="O89:O101">_xlfn.SORTBY(O$72:O$84,$AM$72:$AM$84,-1)</f>
        <v>17585.620097759998</v>
      </c>
      <c r="P89" s="89" cm="1">
        <f t="array" ref="P89:P101">_xlfn.SORTBY(P$72:P$84,$AM$72:$AM$84,-1)</f>
        <v>21263.068858944</v>
      </c>
      <c r="Q89" s="89" cm="1">
        <f t="array" ref="Q89:Q101">_xlfn.SORTBY(Q$72:Q$84,$AM$72:$AM$84,-1)</f>
        <v>21576.453627352799</v>
      </c>
      <c r="R89" s="89" cm="1">
        <f t="array" ref="R89:R101">_xlfn.SORTBY(R$72:R$84,$AM$72:$AM$84,-1)</f>
        <v>24059.4830633784</v>
      </c>
      <c r="S89" s="89" cm="1">
        <f t="array" ref="S89:S101">_xlfn.SORTBY(S$72:S$84,$AM$72:$AM$84,-1)</f>
        <v>27401.251896770402</v>
      </c>
      <c r="T89" s="89" cm="1">
        <f t="array" ref="T89:T101">_xlfn.SORTBY(T$72:T$84,$AM$72:$AM$84,-1)</f>
        <v>26182.783860367199</v>
      </c>
      <c r="U89" s="89" cm="1">
        <f t="array" ref="U89:U101">_xlfn.SORTBY(U$72:U$84,$AM$72:$AM$84,-1)</f>
        <v>23770.217352903317</v>
      </c>
      <c r="V89" s="89" cm="1">
        <f t="array" ref="V89:V101">_xlfn.SORTBY(V$72:V$84,$AM$72:$AM$84,-1)</f>
        <v>28041.911522761238</v>
      </c>
      <c r="W89" s="89" cm="1">
        <f t="array" ref="W89:W101">_xlfn.SORTBY(W$72:W$84,$AM$72:$AM$84,-1)</f>
        <v>31830.359270580713</v>
      </c>
      <c r="X89" s="89" cm="1">
        <f t="array" ref="X89:X101">_xlfn.SORTBY(X$72:X$84,$AM$72:$AM$84,-1)</f>
        <v>32687.567662387464</v>
      </c>
      <c r="Y89" s="89" cm="1">
        <f t="array" ref="Y89:Y101">_xlfn.SORTBY(Y$72:Y$84,$AM$72:$AM$84,-1)</f>
        <v>32084.75485778716</v>
      </c>
      <c r="Z89" s="89" cm="1">
        <f t="array" ref="Z89:Z101">_xlfn.SORTBY(Z$72:Z$84,$AM$72:$AM$84,-1)</f>
        <v>35178.755018834039</v>
      </c>
      <c r="AA89" s="89" cm="1">
        <f t="array" ref="AA89:AA101">_xlfn.SORTBY(AA$72:AA$84,$AM$72:$AM$84,-1)</f>
        <v>29088.200919281873</v>
      </c>
      <c r="AB89" s="89" cm="1">
        <f t="array" ref="AB89:AB101">_xlfn.SORTBY(AB$72:AB$84,$AM$72:$AM$84,-1)</f>
        <v>26435.935379841831</v>
      </c>
      <c r="AC89" s="89" cm="1">
        <f t="array" ref="AC89:AC101">_xlfn.SORTBY(AC$72:AC$84,$AM$72:$AM$84,-1)</f>
        <v>24438.640194560408</v>
      </c>
      <c r="AD89" s="89" cm="1">
        <f t="array" ref="AD89:AD101">_xlfn.SORTBY(AD$72:AD$84,$AM$72:$AM$84,-1)</f>
        <v>22984.8554637464</v>
      </c>
      <c r="AE89" s="89" cm="1">
        <f t="array" ref="AE89:AE101">_xlfn.SORTBY(AE$72:AE$84,$AM$72:$AM$84,-1)</f>
        <v>22115.723856774592</v>
      </c>
      <c r="AF89" s="89" cm="1">
        <f t="array" ref="AF89:AF101">_xlfn.SORTBY(AF$72:AF$84,$AM$72:$AM$84,-1)</f>
        <v>27291.515944106257</v>
      </c>
      <c r="AG89" s="89" cm="1">
        <f t="array" ref="AG89:AG101">_xlfn.SORTBY(AG$72:AG$84,$AM$72:$AM$84,-1)</f>
        <v>28242.99148177552</v>
      </c>
      <c r="AH89" s="89" cm="1">
        <f t="array" ref="AH89:AH101">_xlfn.SORTBY(AH$72:AH$84,$AM$72:$AM$84,-1)</f>
        <v>28673.538730624827</v>
      </c>
      <c r="AI89" s="89" cm="1">
        <f t="array" ref="AI89:AI101">_xlfn.SORTBY(AI$72:AI$84,$AM$72:$AM$84,-1)</f>
        <v>29378.526667713915</v>
      </c>
      <c r="AJ89" s="89" cm="1">
        <f t="array" ref="AJ89:AJ101">_xlfn.SORTBY(AJ$72:AJ$84,$AM$72:$AM$84,-1)</f>
        <v>29907.560521011797</v>
      </c>
      <c r="AK89" s="89" cm="1">
        <f t="array" ref="AK89:AK101">_xlfn.SORTBY(AK$72:AK$84,$AM$72:$AM$84,-1)</f>
        <v>27284.760899764395</v>
      </c>
      <c r="AL89" s="89" cm="1">
        <f t="array" ref="AL89:AL101">_xlfn.SORTBY(AL$72:AL$84,$AM$72:$AM$84,-1)</f>
        <v>30207.009539518847</v>
      </c>
      <c r="AM89" s="89" cm="1">
        <f t="array" ref="AM89:AM101">_xlfn.SORTBY(AM$72:AM$84,$AM$72:$AM$84,-1)</f>
        <v>28156.689134325512</v>
      </c>
      <c r="AN89" s="94">
        <f>AM89-AL89</f>
        <v>-2050.3204051933353</v>
      </c>
      <c r="AP89" s="49" t="str">
        <f t="shared" ref="AP89:AP95" si="23">C89</f>
        <v>Natural gas</v>
      </c>
      <c r="AQ89" s="70" cm="1">
        <f t="array" aca="1" ref="AQ89" ca="1">INDIRECT(ADDRESS(ROW(AP89),AQ$9))/1000</f>
        <v>28.156689134325511</v>
      </c>
      <c r="AR89" s="71" cm="1">
        <f t="array" aca="1" ref="AR89" ca="1">INDIRECT(ADDRESS(ROW(AQ89),AR$9))/1000</f>
        <v>30.207009539518847</v>
      </c>
      <c r="AS89" s="71" cm="1">
        <f t="array" aca="1" ref="AS89" ca="1">INDIRECT(ADDRESS(ROW(AR89),AS$9))/1000</f>
        <v>28.673538730624827</v>
      </c>
      <c r="AT89" s="72" cm="1">
        <f t="array" aca="1" ref="AT89" ca="1">INDIRECT(ADDRESS(ROW(AS89),AT$9))/1000</f>
        <v>24.43864019456041</v>
      </c>
      <c r="AU89" s="77" cm="1">
        <f t="array" aca="1" ref="AU89" ca="1">AQ89/INDIRECT(ADDRESS($BC89,COLUMN(AQ89)))</f>
        <v>0.53168284650058473</v>
      </c>
      <c r="AV89" s="78" cm="1">
        <f t="array" aca="1" ref="AV89" ca="1">AR89/INDIRECT(ADDRESS($BC89,COLUMN(AR89)))</f>
        <v>0.53410056156639585</v>
      </c>
      <c r="AW89" s="78" cm="1">
        <f t="array" aca="1" ref="AW89" ca="1">AS89/INDIRECT(ADDRESS($BC89,COLUMN(AS89)))</f>
        <v>0.53939413372365563</v>
      </c>
      <c r="AX89" s="79" cm="1">
        <f t="array" aca="1" ref="AX89" ca="1">AT89/INDIRECT(ADDRESS($BC89,COLUMN(AT89)))</f>
        <v>0.47769222210312395</v>
      </c>
      <c r="AY89" s="53">
        <f t="shared" ref="AY89:AY95" ca="1" si="24">IFERROR(($AQ89-AR89)/AR89,"-")</f>
        <v>-6.7875649938500815E-2</v>
      </c>
      <c r="AZ89" s="53">
        <f t="shared" ref="AZ89:AZ95" ca="1" si="25">IFERROR(($AQ89-AS89)/AS89,"-")</f>
        <v>-1.8025315994474517E-2</v>
      </c>
      <c r="BA89" s="53">
        <f t="shared" ref="BA89:BA95" ca="1" si="26">IFERROR(($AQ89-AT89)/AT89,"-")</f>
        <v>0.15213812676012431</v>
      </c>
      <c r="BC89" s="61">
        <f>+BC90</f>
        <v>102</v>
      </c>
      <c r="BE89" s="177" t="str">
        <f t="shared" ref="BE89:BE94" si="27">AP89</f>
        <v>Natural gas</v>
      </c>
      <c r="BF89" s="185">
        <f t="shared" ref="BF89:BF94" si="28">AC89/1000</f>
        <v>24.43864019456041</v>
      </c>
      <c r="BG89" s="185">
        <f t="shared" ref="BG89:BG94" si="29">AD89/1000</f>
        <v>22.984855463746399</v>
      </c>
      <c r="BH89" s="185">
        <f t="shared" ref="BH89:BH94" si="30">AE89/1000</f>
        <v>22.11572385677459</v>
      </c>
      <c r="BI89" s="185">
        <f t="shared" ref="BI89:BI94" si="31">AF89/1000</f>
        <v>27.291515944106258</v>
      </c>
      <c r="BJ89" s="185">
        <f t="shared" ref="BJ89:BJ94" si="32">AG89/1000</f>
        <v>28.242991481775519</v>
      </c>
      <c r="BK89" s="185">
        <f t="shared" ref="BK89:BK94" si="33">AH89/1000</f>
        <v>28.673538730624827</v>
      </c>
      <c r="BL89" s="185">
        <f t="shared" ref="BL89:BL94" si="34">AI89/1000</f>
        <v>29.378526667713917</v>
      </c>
      <c r="BM89" s="185">
        <f t="shared" ref="BM89:BM94" si="35">AJ89/1000</f>
        <v>29.907560521011796</v>
      </c>
      <c r="BN89" s="185">
        <f t="shared" ref="BN89:BN94" si="36">AK89/1000</f>
        <v>27.284760899764393</v>
      </c>
      <c r="BO89" s="185">
        <f t="shared" ref="BO89:BO94" si="37">AL89/1000</f>
        <v>30.207009539518847</v>
      </c>
      <c r="BP89" s="185">
        <f t="shared" ref="BP89:BP94" si="38">AM89/1000</f>
        <v>28.156689134325511</v>
      </c>
      <c r="BQ89" s="179"/>
      <c r="BR89" s="178" t="str">
        <f t="shared" ref="BR89:BR94" si="39">BE89</f>
        <v>Natural gas</v>
      </c>
      <c r="BS89" s="126" cm="1">
        <f t="array" aca="1" ref="BS89" ca="1">AC89/INDIRECT(ADDRESS($BC89,COLUMN(AC89)))</f>
        <v>0.4776922221031239</v>
      </c>
      <c r="BT89" s="126" cm="1">
        <f t="array" aca="1" ref="BT89" ca="1">AD89/INDIRECT(ADDRESS($BC89,COLUMN(AD89)))</f>
        <v>0.45257512592875665</v>
      </c>
      <c r="BU89" s="126" cm="1">
        <f t="array" aca="1" ref="BU89" ca="1">AE89/INDIRECT(ADDRESS($BC89,COLUMN(AE89)))</f>
        <v>0.42255710851280343</v>
      </c>
      <c r="BV89" s="126" cm="1">
        <f t="array" aca="1" ref="BV89" ca="1">AF89/INDIRECT(ADDRESS($BC89,COLUMN(AF89)))</f>
        <v>0.49393466641175565</v>
      </c>
      <c r="BW89" s="126" cm="1">
        <f t="array" aca="1" ref="BW89" ca="1">AG89/INDIRECT(ADDRESS($BC89,COLUMN(AG89)))</f>
        <v>0.51662118848009997</v>
      </c>
      <c r="BX89" s="126" cm="1">
        <f t="array" aca="1" ref="BX89" ca="1">AH89/INDIRECT(ADDRESS($BC89,COLUMN(AH89)))</f>
        <v>0.53939413372365563</v>
      </c>
      <c r="BY89" s="126" cm="1">
        <f t="array" aca="1" ref="BY89" ca="1">AI89/INDIRECT(ADDRESS($BC89,COLUMN(AI89)))</f>
        <v>0.5631691724815151</v>
      </c>
      <c r="BZ89" s="126" cm="1">
        <f t="array" aca="1" ref="BZ89" ca="1">AJ89/INDIRECT(ADDRESS($BC89,COLUMN(AJ89)))</f>
        <v>0.57359590439139962</v>
      </c>
      <c r="CA89" s="126" cm="1">
        <f t="array" aca="1" ref="CA89" ca="1">AK89/INDIRECT(ADDRESS($BC89,COLUMN(AK89)))</f>
        <v>0.48609504021447125</v>
      </c>
      <c r="CB89" s="126" cm="1">
        <f t="array" aca="1" ref="CB89" ca="1">AL89/INDIRECT(ADDRESS($BC89,COLUMN(AL89)))</f>
        <v>0.53410056156639585</v>
      </c>
      <c r="CC89" s="126" cm="1">
        <f t="array" aca="1" ref="CC89" ca="1">AM89/INDIRECT(ADDRESS($BC89,COLUMN(AM89)))</f>
        <v>0.53168284650058473</v>
      </c>
      <c r="CE89" s="178" t="str">
        <f t="shared" ref="CE89:CE94" si="40">BR89</f>
        <v>Natural gas</v>
      </c>
      <c r="CF89" s="194" t="str">
        <f t="shared" ref="CF89:CF94" ca="1" si="41">TEXT(BF89,"#,##0.00;-#,##0.00;0") &amp; CHAR(10) &amp; IF(BS89&lt;&gt;1,TEXT(BS89,"(#,##0.0%);(-#,##0.0%);(0%)"),"(100%)")</f>
        <v>24.44
(47.8%)</v>
      </c>
      <c r="CG89" s="194" t="str">
        <f t="shared" ref="CG89:CG94" ca="1" si="42">TEXT(BG89,"#,##0.00;-#,##0.00;0") &amp; CHAR(10) &amp; IF(BT89&lt;&gt;1,TEXT(BT89,"(#,##0.0%);(-#,##0.0%);(0%)"),"(100%)")</f>
        <v>22.98
(45.3%)</v>
      </c>
      <c r="CH89" s="194" t="str">
        <f t="shared" ref="CH89:CH94" ca="1" si="43">TEXT(BH89,"#,##0.00;-#,##0.00;0") &amp; CHAR(10) &amp; IF(BU89&lt;&gt;1,TEXT(BU89,"(#,##0.0%);(-#,##0.0%);(0%)"),"(100%)")</f>
        <v>22.12
(42.3%)</v>
      </c>
      <c r="CI89" s="194" t="str">
        <f t="shared" ref="CI89:CI94" ca="1" si="44">TEXT(BI89,"#,##0.00;-#,##0.00;0") &amp; CHAR(10) &amp; IF(BV89&lt;&gt;1,TEXT(BV89,"(#,##0.0%);(-#,##0.0%);(0%)"),"(100%)")</f>
        <v>27.29
(49.4%)</v>
      </c>
      <c r="CJ89" s="194" t="str">
        <f t="shared" ref="CJ89:CJ94" ca="1" si="45">TEXT(BJ89,"#,##0.00;-#,##0.00;0") &amp; CHAR(10) &amp; IF(BW89&lt;&gt;1,TEXT(BW89,"(#,##0.0%);(-#,##0.0%);(0%)"),"(100%)")</f>
        <v>28.24
(51.7%)</v>
      </c>
      <c r="CK89" s="194" t="str">
        <f t="shared" ref="CK89:CK94" ca="1" si="46">TEXT(BK89,"#,##0.00;-#,##0.00;0") &amp; CHAR(10) &amp; IF(BX89&lt;&gt;1,TEXT(BX89,"(#,##0.0%);(-#,##0.0%);(0%)"),"(100%)")</f>
        <v>28.67
(53.9%)</v>
      </c>
      <c r="CL89" s="194" t="str">
        <f t="shared" ref="CL89:CL94" ca="1" si="47">TEXT(BL89,"#,##0.00;-#,##0.00;0") &amp; CHAR(10) &amp; IF(BY89&lt;&gt;1,TEXT(BY89,"(#,##0.0%);(-#,##0.0%);(0%)"),"(100%)")</f>
        <v>29.38
(56.3%)</v>
      </c>
      <c r="CM89" s="194" t="str">
        <f t="shared" ref="CM89:CM94" ca="1" si="48">TEXT(BM89,"#,##0.00;-#,##0.00;0") &amp; CHAR(10) &amp; IF(BZ89&lt;&gt;1,TEXT(BZ89,"(#,##0.0%);(-#,##0.0%);(0%)"),"(100%)")</f>
        <v>29.91
(57.4%)</v>
      </c>
      <c r="CN89" s="194" t="str">
        <f t="shared" ref="CN89:CN94" ca="1" si="49">TEXT(BN89,"#,##0.00;-#,##0.00;0") &amp; CHAR(10) &amp; IF(CA89&lt;&gt;1,TEXT(CA89,"(#,##0.0%);(-#,##0.0%);(0%)"),"(100%)")</f>
        <v>27.28
(48.6%)</v>
      </c>
      <c r="CO89" s="194" t="str">
        <f t="shared" ref="CO89:CO94" ca="1" si="50">TEXT(BO89,"#,##0.00;-#,##0.00;0") &amp; CHAR(10) &amp; IF(CB89&lt;&gt;1,TEXT(CB89,"(#,##0.0%);(-#,##0.0%);(0%)"),"(100%)")</f>
        <v>30.21
(53.4%)</v>
      </c>
      <c r="CP89" s="194" t="str">
        <f t="shared" ref="CP89:CP94" ca="1" si="51">TEXT(BP89,"#,##0.00;-#,##0.00;0") &amp; CHAR(10) &amp; IF(CC89&lt;&gt;1,TEXT(CC89,"(#,##0.0%);(-#,##0.0%);(0%)"),"(100%)")</f>
        <v>28.16
(53.2%)</v>
      </c>
    </row>
    <row r="90" spans="3:94">
      <c r="C90" s="7" t="str">
        <v>Wind</v>
      </c>
      <c r="D90" s="86" t="s">
        <v>12</v>
      </c>
      <c r="F90" s="89">
        <v>0</v>
      </c>
      <c r="G90" s="89">
        <v>0</v>
      </c>
      <c r="H90" s="89">
        <v>5.0008999999999997</v>
      </c>
      <c r="I90" s="89">
        <v>15.002699999999999</v>
      </c>
      <c r="J90" s="89">
        <v>19.003419999999998</v>
      </c>
      <c r="K90" s="89">
        <v>16.002880000000001</v>
      </c>
      <c r="L90" s="89">
        <v>14.002520000000001</v>
      </c>
      <c r="M90" s="89">
        <v>50.009</v>
      </c>
      <c r="N90" s="89">
        <v>169.03041999999999</v>
      </c>
      <c r="O90" s="89">
        <v>187.03365999999997</v>
      </c>
      <c r="P90" s="89">
        <v>244.04391999999999</v>
      </c>
      <c r="Q90" s="89">
        <v>334.06011999999998</v>
      </c>
      <c r="R90" s="89">
        <v>388.06983999999994</v>
      </c>
      <c r="S90" s="89">
        <v>454.08172000000002</v>
      </c>
      <c r="T90" s="89">
        <v>655.11790000000008</v>
      </c>
      <c r="U90" s="89">
        <v>1112.1101438000001</v>
      </c>
      <c r="V90" s="89">
        <v>1622.3331674159999</v>
      </c>
      <c r="W90" s="89">
        <v>1958.7230566990002</v>
      </c>
      <c r="X90" s="89">
        <v>2410.4468178427906</v>
      </c>
      <c r="Y90" s="89">
        <v>2955.7492151096799</v>
      </c>
      <c r="Z90" s="89">
        <v>2815.1656836280999</v>
      </c>
      <c r="AA90" s="89">
        <v>4381.1031593464868</v>
      </c>
      <c r="AB90" s="89">
        <v>4011.20012208248</v>
      </c>
      <c r="AC90" s="89">
        <v>4542.3319526063988</v>
      </c>
      <c r="AD90" s="89">
        <v>5140.9863280010595</v>
      </c>
      <c r="AE90" s="89">
        <v>6574.18074656926</v>
      </c>
      <c r="AF90" s="89">
        <v>6148.149212038923</v>
      </c>
      <c r="AG90" s="89">
        <v>7445.3764554251411</v>
      </c>
      <c r="AH90" s="89">
        <v>8641.321702342244</v>
      </c>
      <c r="AI90" s="89">
        <v>10021.287895554164</v>
      </c>
      <c r="AJ90" s="89">
        <v>11551.498927870063</v>
      </c>
      <c r="AK90" s="89">
        <v>9780.1406252795023</v>
      </c>
      <c r="AL90" s="89">
        <v>11210.449046539454</v>
      </c>
      <c r="AM90" s="89">
        <v>11672.730025640487</v>
      </c>
      <c r="AN90" s="94">
        <f t="shared" ref="AN90:AN102" si="52">AM90-AL90</f>
        <v>462.28097910103315</v>
      </c>
      <c r="AP90" s="49" t="str">
        <f t="shared" si="23"/>
        <v>Wind</v>
      </c>
      <c r="AQ90" s="70" cm="1">
        <f t="array" aca="1" ref="AQ90" ca="1">INDIRECT(ADDRESS(ROW(AP90),AQ$9))/1000</f>
        <v>11.672730025640487</v>
      </c>
      <c r="AR90" s="71" cm="1">
        <f t="array" aca="1" ref="AR90" ca="1">INDIRECT(ADDRESS(ROW(AQ90),AR$9))/1000</f>
        <v>11.210449046539454</v>
      </c>
      <c r="AS90" s="71" cm="1">
        <f t="array" aca="1" ref="AS90" ca="1">INDIRECT(ADDRESS(ROW(AR90),AS$9))/1000</f>
        <v>8.6413217023422444</v>
      </c>
      <c r="AT90" s="73" cm="1">
        <f t="array" aca="1" ref="AT90" ca="1">INDIRECT(ADDRESS(ROW(AS90),AT$9))/1000</f>
        <v>4.542331952606399</v>
      </c>
      <c r="AU90" s="77" cm="1">
        <f t="array" aca="1" ref="AU90" ca="1">AQ90/INDIRECT(ADDRESS($BC90,COLUMN(AQ90)))</f>
        <v>0.22041619655130115</v>
      </c>
      <c r="AV90" s="78" cm="1">
        <f t="array" aca="1" ref="AV90" ca="1">AR90/INDIRECT(ADDRESS($BC90,COLUMN(AR90)))</f>
        <v>0.19821581885935874</v>
      </c>
      <c r="AW90" s="78" cm="1">
        <f t="array" aca="1" ref="AW90" ca="1">AS90/INDIRECT(ADDRESS($BC90,COLUMN(AS90)))</f>
        <v>0.16255678371794571</v>
      </c>
      <c r="AX90" s="80" cm="1">
        <f t="array" aca="1" ref="AX90" ca="1">AT90/INDIRECT(ADDRESS($BC90,COLUMN(AT90)))</f>
        <v>8.8787126726205423E-2</v>
      </c>
      <c r="AY90" s="53">
        <f t="shared" ca="1" si="24"/>
        <v>4.1236615695045165E-2</v>
      </c>
      <c r="AZ90" s="53">
        <f t="shared" ca="1" si="25"/>
        <v>0.35080378068514378</v>
      </c>
      <c r="BA90" s="53">
        <f t="shared" ca="1" si="26"/>
        <v>1.5697659588579058</v>
      </c>
      <c r="BC90" s="61">
        <f t="shared" ref="BC90:BC95" si="53">+BC91</f>
        <v>102</v>
      </c>
      <c r="BE90" s="177" t="str">
        <f t="shared" si="27"/>
        <v>Wind</v>
      </c>
      <c r="BF90" s="185">
        <f t="shared" si="28"/>
        <v>4.542331952606399</v>
      </c>
      <c r="BG90" s="185">
        <f t="shared" si="29"/>
        <v>5.1409863280010599</v>
      </c>
      <c r="BH90" s="185">
        <f t="shared" si="30"/>
        <v>6.5741807465692599</v>
      </c>
      <c r="BI90" s="185">
        <f t="shared" si="31"/>
        <v>6.1481492120389234</v>
      </c>
      <c r="BJ90" s="185">
        <f t="shared" si="32"/>
        <v>7.4453764554251407</v>
      </c>
      <c r="BK90" s="185">
        <f t="shared" si="33"/>
        <v>8.6413217023422444</v>
      </c>
      <c r="BL90" s="185">
        <f t="shared" si="34"/>
        <v>10.021287895554163</v>
      </c>
      <c r="BM90" s="185">
        <f t="shared" si="35"/>
        <v>11.551498927870064</v>
      </c>
      <c r="BN90" s="185">
        <f t="shared" si="36"/>
        <v>9.7801406252795022</v>
      </c>
      <c r="BO90" s="185">
        <f t="shared" si="37"/>
        <v>11.210449046539454</v>
      </c>
      <c r="BP90" s="185">
        <f t="shared" si="38"/>
        <v>11.672730025640487</v>
      </c>
      <c r="BQ90" s="179"/>
      <c r="BR90" s="178" t="str">
        <f t="shared" si="39"/>
        <v>Wind</v>
      </c>
      <c r="BS90" s="126" cm="1">
        <f t="array" aca="1" ref="BS90" ca="1">AC90/INDIRECT(ADDRESS($BC90,COLUMN(AC90)))</f>
        <v>8.8787126726205423E-2</v>
      </c>
      <c r="BT90" s="126" cm="1">
        <f t="array" aca="1" ref="BT90" ca="1">AD90/INDIRECT(ADDRESS($BC90,COLUMN(AD90)))</f>
        <v>0.10122676379074606</v>
      </c>
      <c r="BU90" s="126" cm="1">
        <f t="array" aca="1" ref="BU90" ca="1">AE90/INDIRECT(ADDRESS($BC90,COLUMN(AE90)))</f>
        <v>0.12561048533167907</v>
      </c>
      <c r="BV90" s="126" cm="1">
        <f t="array" aca="1" ref="BV90" ca="1">AF90/INDIRECT(ADDRESS($BC90,COLUMN(AF90)))</f>
        <v>0.11127209042977157</v>
      </c>
      <c r="BW90" s="126" cm="1">
        <f t="array" aca="1" ref="BW90" ca="1">AG90/INDIRECT(ADDRESS($BC90,COLUMN(AG90)))</f>
        <v>0.1361909284845233</v>
      </c>
      <c r="BX90" s="126" cm="1">
        <f t="array" aca="1" ref="BX90" ca="1">AH90/INDIRECT(ADDRESS($BC90,COLUMN(AH90)))</f>
        <v>0.16255678371794571</v>
      </c>
      <c r="BY90" s="126" cm="1">
        <f t="array" aca="1" ref="BY90" ca="1">AI90/INDIRECT(ADDRESS($BC90,COLUMN(AI90)))</f>
        <v>0.19210222742519253</v>
      </c>
      <c r="BZ90" s="126" cm="1">
        <f t="array" aca="1" ref="BZ90" ca="1">AJ90/INDIRECT(ADDRESS($BC90,COLUMN(AJ90)))</f>
        <v>0.2215457348971287</v>
      </c>
      <c r="CA90" s="126" cm="1">
        <f t="array" aca="1" ref="CA90" ca="1">AK90/INDIRECT(ADDRESS($BC90,COLUMN(AK90)))</f>
        <v>0.17423930772248311</v>
      </c>
      <c r="CB90" s="126" cm="1">
        <f t="array" aca="1" ref="CB90" ca="1">AL90/INDIRECT(ADDRESS($BC90,COLUMN(AL90)))</f>
        <v>0.19821581885935871</v>
      </c>
      <c r="CC90" s="126" cm="1">
        <f t="array" aca="1" ref="CC90" ca="1">AM90/INDIRECT(ADDRESS($BC90,COLUMN(AM90)))</f>
        <v>0.22041619655130118</v>
      </c>
      <c r="CE90" s="178" t="str">
        <f t="shared" si="40"/>
        <v>Wind</v>
      </c>
      <c r="CF90" s="194" t="str">
        <f t="shared" ca="1" si="41"/>
        <v>4.54
(8.9%)</v>
      </c>
      <c r="CG90" s="194" t="str">
        <f t="shared" ca="1" si="42"/>
        <v>5.14
(10.1%)</v>
      </c>
      <c r="CH90" s="194" t="str">
        <f t="shared" ca="1" si="43"/>
        <v>6.57
(12.6%)</v>
      </c>
      <c r="CI90" s="194" t="str">
        <f t="shared" ca="1" si="44"/>
        <v>6.15
(11.1%)</v>
      </c>
      <c r="CJ90" s="194" t="str">
        <f t="shared" ca="1" si="45"/>
        <v>7.45
(13.6%)</v>
      </c>
      <c r="CK90" s="194" t="str">
        <f t="shared" ca="1" si="46"/>
        <v>8.64
(16.3%)</v>
      </c>
      <c r="CL90" s="194" t="str">
        <f t="shared" ca="1" si="47"/>
        <v>10.02
(19.2%)</v>
      </c>
      <c r="CM90" s="194" t="str">
        <f t="shared" ca="1" si="48"/>
        <v>11.55
(22.2%)</v>
      </c>
      <c r="CN90" s="194" t="str">
        <f t="shared" ca="1" si="49"/>
        <v>9.78
(17.4%)</v>
      </c>
      <c r="CO90" s="194" t="str">
        <f t="shared" ca="1" si="50"/>
        <v>11.21
(19.8%)</v>
      </c>
      <c r="CP90" s="194" t="str">
        <f t="shared" ca="1" si="51"/>
        <v>11.67
(22.0%)</v>
      </c>
    </row>
    <row r="91" spans="3:94">
      <c r="C91" s="7" t="str">
        <v>Coal</v>
      </c>
      <c r="D91" s="86" t="s">
        <v>12</v>
      </c>
      <c r="F91" s="89">
        <v>14480.904314610003</v>
      </c>
      <c r="G91" s="89">
        <v>14249.3621496372</v>
      </c>
      <c r="H91" s="89">
        <v>16235.6362271856</v>
      </c>
      <c r="I91" s="89">
        <v>15825.0051492192</v>
      </c>
      <c r="J91" s="89">
        <v>16306.461733717091</v>
      </c>
      <c r="K91" s="89">
        <v>17430.171641143199</v>
      </c>
      <c r="L91" s="89">
        <v>17326.783967178089</v>
      </c>
      <c r="M91" s="89">
        <v>16778.521788931841</v>
      </c>
      <c r="N91" s="89">
        <v>17048.581376219117</v>
      </c>
      <c r="O91" s="89">
        <v>14748.533398080721</v>
      </c>
      <c r="P91" s="89">
        <v>16636.600208012333</v>
      </c>
      <c r="Q91" s="89">
        <v>17644.676829233005</v>
      </c>
      <c r="R91" s="89">
        <v>17077.355807386855</v>
      </c>
      <c r="S91" s="89">
        <v>15429.713623038002</v>
      </c>
      <c r="T91" s="89">
        <v>15869.693893466938</v>
      </c>
      <c r="U91" s="89">
        <v>16543.484188415194</v>
      </c>
      <c r="V91" s="89">
        <v>14153.613888888889</v>
      </c>
      <c r="W91" s="89">
        <v>13624.866666666667</v>
      </c>
      <c r="X91" s="89">
        <v>11529.363888888889</v>
      </c>
      <c r="Y91" s="89">
        <v>9012.258333333335</v>
      </c>
      <c r="Z91" s="89">
        <v>10089.044638888889</v>
      </c>
      <c r="AA91" s="89">
        <v>10619.015577125687</v>
      </c>
      <c r="AB91" s="89">
        <v>13492.084805121265</v>
      </c>
      <c r="AC91" s="89">
        <v>11285.394877343333</v>
      </c>
      <c r="AD91" s="89">
        <v>10936.60077601525</v>
      </c>
      <c r="AE91" s="89">
        <v>13090.411499605278</v>
      </c>
      <c r="AF91" s="89">
        <v>12823.07311597861</v>
      </c>
      <c r="AG91" s="89">
        <v>10088.015653519478</v>
      </c>
      <c r="AH91" s="89">
        <v>5688.6306921245487</v>
      </c>
      <c r="AI91" s="89">
        <v>1719.6857859933302</v>
      </c>
      <c r="AJ91" s="89">
        <v>2264.3266946581543</v>
      </c>
      <c r="AK91" s="89">
        <v>7824.2199378138075</v>
      </c>
      <c r="AL91" s="89">
        <v>6561.2327781459662</v>
      </c>
      <c r="AM91" s="89">
        <v>3659.1009496598681</v>
      </c>
      <c r="AN91" s="94">
        <f t="shared" si="52"/>
        <v>-2902.1318284860981</v>
      </c>
      <c r="AP91" s="49" t="str">
        <f t="shared" si="23"/>
        <v>Coal</v>
      </c>
      <c r="AQ91" s="70" cm="1">
        <f t="array" aca="1" ref="AQ91" ca="1">INDIRECT(ADDRESS(ROW(AP91),AQ$9))/1000</f>
        <v>3.6591009496598681</v>
      </c>
      <c r="AR91" s="71" cm="1">
        <f t="array" aca="1" ref="AR91" ca="1">INDIRECT(ADDRESS(ROW(AQ91),AR$9))/1000</f>
        <v>6.5612327781459658</v>
      </c>
      <c r="AS91" s="71" cm="1">
        <f t="array" aca="1" ref="AS91" ca="1">INDIRECT(ADDRESS(ROW(AR91),AS$9))/1000</f>
        <v>5.6886306921245486</v>
      </c>
      <c r="AT91" s="73" cm="1">
        <f t="array" aca="1" ref="AT91" ca="1">INDIRECT(ADDRESS(ROW(AS91),AT$9))/1000</f>
        <v>11.285394877343332</v>
      </c>
      <c r="AU91" s="77" cm="1">
        <f t="array" aca="1" ref="AU91" ca="1">AQ91/INDIRECT(ADDRESS($BC91,COLUMN(AQ91)))</f>
        <v>6.9094814353596587E-2</v>
      </c>
      <c r="AV91" s="78" cm="1">
        <f t="array" aca="1" ref="AV91" ca="1">AR91/INDIRECT(ADDRESS($BC91,COLUMN(AR91)))</f>
        <v>0.11601142134877555</v>
      </c>
      <c r="AW91" s="78" cm="1">
        <f t="array" aca="1" ref="AW91" ca="1">AS91/INDIRECT(ADDRESS($BC91,COLUMN(AS91)))</f>
        <v>0.10701204525464082</v>
      </c>
      <c r="AX91" s="80" cm="1">
        <f t="array" aca="1" ref="AX91" ca="1">AT91/INDIRECT(ADDRESS($BC91,COLUMN(AT91)))</f>
        <v>0.22059105225786144</v>
      </c>
      <c r="AY91" s="53">
        <f t="shared" ca="1" si="24"/>
        <v>-0.44231502319997934</v>
      </c>
      <c r="AZ91" s="53">
        <f t="shared" ca="1" si="25"/>
        <v>-0.35676946743517751</v>
      </c>
      <c r="BA91" s="53">
        <f t="shared" ca="1" si="26"/>
        <v>-0.67576668876638835</v>
      </c>
      <c r="BC91" s="61">
        <f t="shared" si="53"/>
        <v>102</v>
      </c>
      <c r="BE91" s="177" t="str">
        <f t="shared" si="27"/>
        <v>Coal</v>
      </c>
      <c r="BF91" s="185">
        <f t="shared" si="28"/>
        <v>11.285394877343332</v>
      </c>
      <c r="BG91" s="185">
        <f t="shared" si="29"/>
        <v>10.936600776015251</v>
      </c>
      <c r="BH91" s="185">
        <f t="shared" si="30"/>
        <v>13.090411499605278</v>
      </c>
      <c r="BI91" s="185">
        <f t="shared" si="31"/>
        <v>12.823073115978611</v>
      </c>
      <c r="BJ91" s="185">
        <f t="shared" si="32"/>
        <v>10.088015653519479</v>
      </c>
      <c r="BK91" s="185">
        <f t="shared" si="33"/>
        <v>5.6886306921245486</v>
      </c>
      <c r="BL91" s="185">
        <f t="shared" si="34"/>
        <v>1.7196857859933303</v>
      </c>
      <c r="BM91" s="185">
        <f t="shared" si="35"/>
        <v>2.2643266946581542</v>
      </c>
      <c r="BN91" s="185">
        <f t="shared" si="36"/>
        <v>7.8242199378138073</v>
      </c>
      <c r="BO91" s="185">
        <f t="shared" si="37"/>
        <v>6.5612327781459658</v>
      </c>
      <c r="BP91" s="185">
        <f t="shared" si="38"/>
        <v>3.6591009496598681</v>
      </c>
      <c r="BQ91" s="179"/>
      <c r="BR91" s="178" t="str">
        <f t="shared" si="39"/>
        <v>Coal</v>
      </c>
      <c r="BS91" s="126" cm="1">
        <f t="array" aca="1" ref="BS91" ca="1">AC91/INDIRECT(ADDRESS($BC91,COLUMN(AC91)))</f>
        <v>0.22059105225786146</v>
      </c>
      <c r="BT91" s="126" cm="1">
        <f t="array" aca="1" ref="BT91" ca="1">AD91/INDIRECT(ADDRESS($BC91,COLUMN(AD91)))</f>
        <v>0.21534324987357906</v>
      </c>
      <c r="BU91" s="126" cm="1">
        <f t="array" aca="1" ref="BU91" ca="1">AE91/INDIRECT(ADDRESS($BC91,COLUMN(AE91)))</f>
        <v>0.25011374117069829</v>
      </c>
      <c r="BV91" s="126" cm="1">
        <f t="array" aca="1" ref="BV91" ca="1">AF91/INDIRECT(ADDRESS($BC91,COLUMN(AF91)))</f>
        <v>0.23207799650580624</v>
      </c>
      <c r="BW91" s="126" cm="1">
        <f t="array" aca="1" ref="BW91" ca="1">AG91/INDIRECT(ADDRESS($BC91,COLUMN(AG91)))</f>
        <v>0.18453012102808056</v>
      </c>
      <c r="BX91" s="126" cm="1">
        <f t="array" aca="1" ref="BX91" ca="1">AH91/INDIRECT(ADDRESS($BC91,COLUMN(AH91)))</f>
        <v>0.10701204525464082</v>
      </c>
      <c r="BY91" s="126" cm="1">
        <f t="array" aca="1" ref="BY91" ca="1">AI91/INDIRECT(ADDRESS($BC91,COLUMN(AI91)))</f>
        <v>3.2965370659326164E-2</v>
      </c>
      <c r="BZ91" s="126" cm="1">
        <f t="array" aca="1" ref="BZ91" ca="1">AJ91/INDIRECT(ADDRESS($BC91,COLUMN(AJ91)))</f>
        <v>4.3427430911576498E-2</v>
      </c>
      <c r="CA91" s="126" cm="1">
        <f t="array" aca="1" ref="CA91" ca="1">AK91/INDIRECT(ADDRESS($BC91,COLUMN(AK91)))</f>
        <v>0.13939336024569352</v>
      </c>
      <c r="CB91" s="126" cm="1">
        <f t="array" aca="1" ref="CB91" ca="1">AL91/INDIRECT(ADDRESS($BC91,COLUMN(AL91)))</f>
        <v>0.11601142134877557</v>
      </c>
      <c r="CC91" s="126" cm="1">
        <f t="array" aca="1" ref="CC91" ca="1">AM91/INDIRECT(ADDRESS($BC91,COLUMN(AM91)))</f>
        <v>6.9094814353596587E-2</v>
      </c>
      <c r="CE91" s="178" t="str">
        <f t="shared" si="40"/>
        <v>Coal</v>
      </c>
      <c r="CF91" s="194" t="str">
        <f t="shared" ca="1" si="41"/>
        <v>11.29
(22.1%)</v>
      </c>
      <c r="CG91" s="194" t="str">
        <f t="shared" ca="1" si="42"/>
        <v>10.94
(21.5%)</v>
      </c>
      <c r="CH91" s="194" t="str">
        <f t="shared" ca="1" si="43"/>
        <v>13.09
(25.0%)</v>
      </c>
      <c r="CI91" s="194" t="str">
        <f t="shared" ca="1" si="44"/>
        <v>12.82
(23.2%)</v>
      </c>
      <c r="CJ91" s="194" t="str">
        <f t="shared" ca="1" si="45"/>
        <v>10.09
(18.5%)</v>
      </c>
      <c r="CK91" s="194" t="str">
        <f t="shared" ca="1" si="46"/>
        <v>5.69
(10.7%)</v>
      </c>
      <c r="CL91" s="194" t="str">
        <f t="shared" ca="1" si="47"/>
        <v>1.72
(3.3%)</v>
      </c>
      <c r="CM91" s="194" t="str">
        <f t="shared" ca="1" si="48"/>
        <v>2.26
(4.3%)</v>
      </c>
      <c r="CN91" s="194" t="str">
        <f t="shared" ca="1" si="49"/>
        <v>7.82
(13.9%)</v>
      </c>
      <c r="CO91" s="194" t="str">
        <f t="shared" ca="1" si="50"/>
        <v>6.56
(11.6%)</v>
      </c>
      <c r="CP91" s="194" t="str">
        <f t="shared" ca="1" si="51"/>
        <v>3.66
(6.9%)</v>
      </c>
    </row>
    <row r="92" spans="3:94">
      <c r="C92" s="7" t="str">
        <v>Electricity (net imports)</v>
      </c>
      <c r="D92" s="86" t="s">
        <v>12</v>
      </c>
      <c r="F92" s="89">
        <v>0</v>
      </c>
      <c r="G92" s="89">
        <v>0</v>
      </c>
      <c r="H92" s="89">
        <v>0</v>
      </c>
      <c r="I92" s="89">
        <v>0</v>
      </c>
      <c r="J92" s="89">
        <v>0</v>
      </c>
      <c r="K92" s="89">
        <v>-15.002700000000001</v>
      </c>
      <c r="L92" s="89">
        <v>-129.02322000000001</v>
      </c>
      <c r="M92" s="89">
        <v>-12.002160000000002</v>
      </c>
      <c r="N92" s="89">
        <v>79.014219999999995</v>
      </c>
      <c r="O92" s="89">
        <v>241.04338000000001</v>
      </c>
      <c r="P92" s="89">
        <v>98.01764</v>
      </c>
      <c r="Q92" s="89">
        <v>-250.04499999999999</v>
      </c>
      <c r="R92" s="89">
        <v>503.09053999999998</v>
      </c>
      <c r="S92" s="89">
        <v>1166.2098800000001</v>
      </c>
      <c r="T92" s="89">
        <v>1574.2833199999998</v>
      </c>
      <c r="U92" s="89">
        <v>2044.517947</v>
      </c>
      <c r="V92" s="89">
        <v>1778.1978637265142</v>
      </c>
      <c r="W92" s="89">
        <v>1330.5894760023402</v>
      </c>
      <c r="X92" s="89">
        <v>450.29746795722008</v>
      </c>
      <c r="Y92" s="89">
        <v>763.89071458301999</v>
      </c>
      <c r="Z92" s="89">
        <v>470.41067168234014</v>
      </c>
      <c r="AA92" s="89">
        <v>490.18330111511978</v>
      </c>
      <c r="AB92" s="89">
        <v>413.54922646417981</v>
      </c>
      <c r="AC92" s="89">
        <v>2242.596194668</v>
      </c>
      <c r="AD92" s="89">
        <v>2149.4438302599997</v>
      </c>
      <c r="AE92" s="89">
        <v>673.49120660000017</v>
      </c>
      <c r="AF92" s="89">
        <v>-711.87671474799981</v>
      </c>
      <c r="AG92" s="89">
        <v>-678.62463045000015</v>
      </c>
      <c r="AH92" s="89">
        <v>-27.734921387399737</v>
      </c>
      <c r="AI92" s="89">
        <v>644.65641727200011</v>
      </c>
      <c r="AJ92" s="89">
        <v>-151.8811436857998</v>
      </c>
      <c r="AK92" s="89">
        <v>1587.8788767598007</v>
      </c>
      <c r="AL92" s="89">
        <v>251.94334163999972</v>
      </c>
      <c r="AM92" s="89">
        <v>3275.3403551619995</v>
      </c>
      <c r="AN92" s="94">
        <f t="shared" si="52"/>
        <v>3023.3970135219997</v>
      </c>
      <c r="AP92" s="49" t="str">
        <f t="shared" si="23"/>
        <v>Electricity (net imports)</v>
      </c>
      <c r="AQ92" s="70" cm="1">
        <f t="array" aca="1" ref="AQ92" ca="1">INDIRECT(ADDRESS(ROW(AP92),AQ$9))/1000</f>
        <v>3.2753403551619993</v>
      </c>
      <c r="AR92" s="71" cm="1">
        <f t="array" aca="1" ref="AR92" ca="1">INDIRECT(ADDRESS(ROW(AQ92),AR$9))/1000</f>
        <v>0.25194334163999971</v>
      </c>
      <c r="AS92" s="71" cm="1">
        <f t="array" aca="1" ref="AS92" ca="1">INDIRECT(ADDRESS(ROW(AR92),AS$9))/1000</f>
        <v>-2.7734921387399736E-2</v>
      </c>
      <c r="AT92" s="73" cm="1">
        <f t="array" aca="1" ref="AT92" ca="1">INDIRECT(ADDRESS(ROW(AS92),AT$9))/1000</f>
        <v>2.2425961946679998</v>
      </c>
      <c r="AU92" s="77" cm="1">
        <f t="array" aca="1" ref="AU92" ca="1">AQ92/INDIRECT(ADDRESS($BC92,COLUMN(AQ92)))</f>
        <v>6.1848261881323072E-2</v>
      </c>
      <c r="AV92" s="78" cm="1">
        <f t="array" aca="1" ref="AV92" ca="1">AR92/INDIRECT(ADDRESS($BC92,COLUMN(AR92)))</f>
        <v>4.4546971813543366E-3</v>
      </c>
      <c r="AW92" s="78" cm="1">
        <f t="array" aca="1" ref="AW92" ca="1">AS92/INDIRECT(ADDRESS($BC92,COLUMN(AS92)))</f>
        <v>-5.2173727268870569E-4</v>
      </c>
      <c r="AX92" s="80" cm="1">
        <f t="array" aca="1" ref="AX92" ca="1">AT92/INDIRECT(ADDRESS($BC92,COLUMN(AT92)))</f>
        <v>4.3835121389012958E-2</v>
      </c>
      <c r="AY92" s="53">
        <f t="shared" ca="1" si="24"/>
        <v>12.000305282296814</v>
      </c>
      <c r="AZ92" s="53">
        <f t="shared" ca="1" si="25"/>
        <v>-119.09445245624603</v>
      </c>
      <c r="BA92" s="53">
        <f t="shared" ca="1" si="26"/>
        <v>0.46051275880582232</v>
      </c>
      <c r="BC92" s="61">
        <f t="shared" si="53"/>
        <v>102</v>
      </c>
      <c r="BE92" s="177" t="str">
        <f t="shared" si="27"/>
        <v>Electricity (net imports)</v>
      </c>
      <c r="BF92" s="185">
        <f t="shared" si="28"/>
        <v>2.2425961946679998</v>
      </c>
      <c r="BG92" s="185">
        <f t="shared" si="29"/>
        <v>2.1494438302599996</v>
      </c>
      <c r="BH92" s="185">
        <f t="shared" si="30"/>
        <v>0.67349120660000017</v>
      </c>
      <c r="BI92" s="185">
        <f t="shared" si="31"/>
        <v>-0.71187671474799985</v>
      </c>
      <c r="BJ92" s="185">
        <f t="shared" si="32"/>
        <v>-0.6786246304500001</v>
      </c>
      <c r="BK92" s="185">
        <f t="shared" si="33"/>
        <v>-2.7734921387399736E-2</v>
      </c>
      <c r="BL92" s="185">
        <f t="shared" si="34"/>
        <v>0.64465641727200007</v>
      </c>
      <c r="BM92" s="185">
        <f t="shared" si="35"/>
        <v>-0.1518811436857998</v>
      </c>
      <c r="BN92" s="185">
        <f t="shared" si="36"/>
        <v>1.5878788767598007</v>
      </c>
      <c r="BO92" s="185">
        <f t="shared" si="37"/>
        <v>0.25194334163999971</v>
      </c>
      <c r="BP92" s="185">
        <f t="shared" si="38"/>
        <v>3.2753403551619993</v>
      </c>
      <c r="BQ92" s="179"/>
      <c r="BR92" s="178" t="str">
        <f t="shared" si="39"/>
        <v>Electricity (net imports)</v>
      </c>
      <c r="BS92" s="126" cm="1">
        <f t="array" aca="1" ref="BS92" ca="1">AC92/INDIRECT(ADDRESS($BC92,COLUMN(AC92)))</f>
        <v>4.3835121389012958E-2</v>
      </c>
      <c r="BT92" s="126" cm="1">
        <f t="array" aca="1" ref="BT92" ca="1">AD92/INDIRECT(ADDRESS($BC92,COLUMN(AD92)))</f>
        <v>4.2322859662574971E-2</v>
      </c>
      <c r="BU92" s="126" cm="1">
        <f t="array" aca="1" ref="BU92" ca="1">AE92/INDIRECT(ADDRESS($BC92,COLUMN(AE92)))</f>
        <v>1.286815203123088E-2</v>
      </c>
      <c r="BV92" s="126" cm="1">
        <f t="array" aca="1" ref="BV92" ca="1">AF92/INDIRECT(ADDRESS($BC92,COLUMN(AF92)))</f>
        <v>-1.288387894411868E-2</v>
      </c>
      <c r="BW92" s="126" cm="1">
        <f t="array" aca="1" ref="BW92" ca="1">AG92/INDIRECT(ADDRESS($BC92,COLUMN(AG92)))</f>
        <v>-1.2413411070182692E-2</v>
      </c>
      <c r="BX92" s="126" cm="1">
        <f t="array" aca="1" ref="BX92" ca="1">AH92/INDIRECT(ADDRESS($BC92,COLUMN(AH92)))</f>
        <v>-5.2173727268870569E-4</v>
      </c>
      <c r="BY92" s="126" cm="1">
        <f t="array" aca="1" ref="BY92" ca="1">AI92/INDIRECT(ADDRESS($BC92,COLUMN(AI92)))</f>
        <v>1.2357686454336455E-2</v>
      </c>
      <c r="BZ92" s="126" cm="1">
        <f t="array" aca="1" ref="BZ92" ca="1">AJ92/INDIRECT(ADDRESS($BC92,COLUMN(AJ92)))</f>
        <v>-2.9129223666119713E-3</v>
      </c>
      <c r="CA92" s="126" cm="1">
        <f t="array" aca="1" ref="CA92" ca="1">AK92/INDIRECT(ADDRESS($BC92,COLUMN(AK92)))</f>
        <v>2.8289052973190242E-2</v>
      </c>
      <c r="CB92" s="126" cm="1">
        <f t="array" aca="1" ref="CB92" ca="1">AL92/INDIRECT(ADDRESS($BC92,COLUMN(AL92)))</f>
        <v>4.4546971813543366E-3</v>
      </c>
      <c r="CC92" s="126" cm="1">
        <f t="array" aca="1" ref="CC92" ca="1">AM92/INDIRECT(ADDRESS($BC92,COLUMN(AM92)))</f>
        <v>6.1848261881323079E-2</v>
      </c>
      <c r="CE92" s="178" t="str">
        <f t="shared" si="40"/>
        <v>Electricity (net imports)</v>
      </c>
      <c r="CF92" s="194" t="str">
        <f t="shared" ca="1" si="41"/>
        <v>2.24
(4.4%)</v>
      </c>
      <c r="CG92" s="194" t="str">
        <f t="shared" ca="1" si="42"/>
        <v>2.15
(4.2%)</v>
      </c>
      <c r="CH92" s="194" t="str">
        <f t="shared" ca="1" si="43"/>
        <v>0.67
(1.3%)</v>
      </c>
      <c r="CI92" s="194" t="str">
        <f t="shared" ca="1" si="44"/>
        <v>-0.71
(-1.3%)</v>
      </c>
      <c r="CJ92" s="194" t="str">
        <f t="shared" ca="1" si="45"/>
        <v>-0.68
(-1.2%)</v>
      </c>
      <c r="CK92" s="194" t="str">
        <f t="shared" ca="1" si="46"/>
        <v>-0.03
(-0.1%)</v>
      </c>
      <c r="CL92" s="194" t="str">
        <f t="shared" ca="1" si="47"/>
        <v>0.64
(1.2%)</v>
      </c>
      <c r="CM92" s="194" t="str">
        <f t="shared" ca="1" si="48"/>
        <v>-0.15
(-0.3%)</v>
      </c>
      <c r="CN92" s="194" t="str">
        <f t="shared" ca="1" si="49"/>
        <v>1.59
(2.8%)</v>
      </c>
      <c r="CO92" s="194" t="str">
        <f t="shared" ca="1" si="50"/>
        <v>0.25
(0.4%)</v>
      </c>
      <c r="CP92" s="194" t="str">
        <f t="shared" ca="1" si="51"/>
        <v>3.28
(6.2%)</v>
      </c>
    </row>
    <row r="93" spans="3:94">
      <c r="C93" s="7" t="str">
        <v>Ren. waste</v>
      </c>
      <c r="D93" s="86" t="s">
        <v>12</v>
      </c>
      <c r="F93" s="89">
        <v>0</v>
      </c>
      <c r="G93" s="89">
        <v>0</v>
      </c>
      <c r="H93" s="89">
        <v>0</v>
      </c>
      <c r="I93" s="89">
        <v>0</v>
      </c>
      <c r="J93" s="89">
        <v>0</v>
      </c>
      <c r="K93" s="89">
        <v>0</v>
      </c>
      <c r="L93" s="89">
        <v>0</v>
      </c>
      <c r="M93" s="89">
        <v>0</v>
      </c>
      <c r="N93" s="89">
        <v>0</v>
      </c>
      <c r="O93" s="89">
        <v>0</v>
      </c>
      <c r="P93" s="89">
        <v>0</v>
      </c>
      <c r="Q93" s="89"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89">
        <v>0</v>
      </c>
      <c r="Y93" s="89">
        <v>0</v>
      </c>
      <c r="Z93" s="89">
        <v>0</v>
      </c>
      <c r="AA93" s="89">
        <v>0</v>
      </c>
      <c r="AB93" s="89">
        <v>286.15616754806604</v>
      </c>
      <c r="AC93" s="89">
        <v>302.0085091830581</v>
      </c>
      <c r="AD93" s="89">
        <v>296.78405318201158</v>
      </c>
      <c r="AE93" s="89">
        <v>300.32185381091608</v>
      </c>
      <c r="AF93" s="89">
        <v>301.93482821884925</v>
      </c>
      <c r="AG93" s="89">
        <v>620.60148608191969</v>
      </c>
      <c r="AH93" s="89">
        <v>1154.9406794796114</v>
      </c>
      <c r="AI93" s="89">
        <v>1120.9821123733732</v>
      </c>
      <c r="AJ93" s="89">
        <v>1181.8208397193009</v>
      </c>
      <c r="AK93" s="89">
        <v>1129.7113720287293</v>
      </c>
      <c r="AL93" s="89">
        <v>1137.1259818751121</v>
      </c>
      <c r="AM93" s="89">
        <v>1112.7931318485773</v>
      </c>
      <c r="AN93" s="94">
        <f t="shared" si="52"/>
        <v>-24.332850026534743</v>
      </c>
      <c r="AP93" s="49" t="str">
        <f t="shared" si="23"/>
        <v>Ren. waste</v>
      </c>
      <c r="AQ93" s="70" cm="1">
        <f t="array" aca="1" ref="AQ93" ca="1">INDIRECT(ADDRESS(ROW(AP93),AQ$9))/1000</f>
        <v>1.1127931318485773</v>
      </c>
      <c r="AR93" s="71" cm="1">
        <f t="array" aca="1" ref="AR93" ca="1">INDIRECT(ADDRESS(ROW(AQ93),AR$9))/1000</f>
        <v>1.137125981875112</v>
      </c>
      <c r="AS93" s="71" cm="1">
        <f t="array" aca="1" ref="AS93" ca="1">INDIRECT(ADDRESS(ROW(AR93),AS$9))/1000</f>
        <v>1.1549406794796113</v>
      </c>
      <c r="AT93" s="73" cm="1">
        <f t="array" aca="1" ref="AT93" ca="1">INDIRECT(ADDRESS(ROW(AS93),AT$9))/1000</f>
        <v>0.3020085091830581</v>
      </c>
      <c r="AU93" s="77" cm="1">
        <f t="array" aca="1" ref="AU93" ca="1">AQ93/INDIRECT(ADDRESS($BC93,COLUMN(AQ93)))</f>
        <v>2.1012876090828251E-2</v>
      </c>
      <c r="AV93" s="78" cm="1">
        <f t="array" aca="1" ref="AV93" ca="1">AR93/INDIRECT(ADDRESS($BC93,COLUMN(AR93)))</f>
        <v>2.0105916962639879E-2</v>
      </c>
      <c r="AW93" s="78" cm="1">
        <f t="array" aca="1" ref="AW93" ca="1">AS93/INDIRECT(ADDRESS($BC93,COLUMN(AS93)))</f>
        <v>2.1726241506589933E-2</v>
      </c>
      <c r="AX93" s="80" cm="1">
        <f t="array" aca="1" ref="AX93" ca="1">AT93/INDIRECT(ADDRESS($BC93,COLUMN(AT93)))</f>
        <v>5.903238261096783E-3</v>
      </c>
      <c r="AY93" s="53">
        <f t="shared" ca="1" si="24"/>
        <v>-2.1398552503751653E-2</v>
      </c>
      <c r="AZ93" s="53">
        <f t="shared" ca="1" si="25"/>
        <v>-3.6493257515203888E-2</v>
      </c>
      <c r="BA93" s="53">
        <f t="shared" ca="1" si="26"/>
        <v>2.6846416508551876</v>
      </c>
      <c r="BC93" s="61">
        <f t="shared" si="53"/>
        <v>102</v>
      </c>
      <c r="BE93" s="177" t="str">
        <f t="shared" si="27"/>
        <v>Ren. waste</v>
      </c>
      <c r="BF93" s="185">
        <f t="shared" si="28"/>
        <v>0.3020085091830581</v>
      </c>
      <c r="BG93" s="185">
        <f t="shared" si="29"/>
        <v>0.29678405318201156</v>
      </c>
      <c r="BH93" s="185">
        <f t="shared" si="30"/>
        <v>0.30032185381091608</v>
      </c>
      <c r="BI93" s="185">
        <f t="shared" si="31"/>
        <v>0.30193482821884926</v>
      </c>
      <c r="BJ93" s="185">
        <f t="shared" si="32"/>
        <v>0.62060148608191967</v>
      </c>
      <c r="BK93" s="185">
        <f t="shared" si="33"/>
        <v>1.1549406794796113</v>
      </c>
      <c r="BL93" s="185">
        <f t="shared" si="34"/>
        <v>1.1209821123733732</v>
      </c>
      <c r="BM93" s="185">
        <f t="shared" si="35"/>
        <v>1.1818208397193009</v>
      </c>
      <c r="BN93" s="185">
        <f t="shared" si="36"/>
        <v>1.1297113720287293</v>
      </c>
      <c r="BO93" s="185">
        <f t="shared" si="37"/>
        <v>1.137125981875112</v>
      </c>
      <c r="BP93" s="185">
        <f t="shared" si="38"/>
        <v>1.1127931318485773</v>
      </c>
      <c r="BQ93" s="179"/>
      <c r="BR93" s="178" t="str">
        <f t="shared" si="39"/>
        <v>Ren. waste</v>
      </c>
      <c r="BS93" s="126" cm="1">
        <f t="array" aca="1" ref="BS93" ca="1">AC93/INDIRECT(ADDRESS($BC93,COLUMN(AC93)))</f>
        <v>5.903238261096783E-3</v>
      </c>
      <c r="BT93" s="126" cm="1">
        <f t="array" aca="1" ref="BT93" ca="1">AD93/INDIRECT(ADDRESS($BC93,COLUMN(AD93)))</f>
        <v>5.8437208993700925E-3</v>
      </c>
      <c r="BU93" s="126" cm="1">
        <f t="array" aca="1" ref="BU93" ca="1">AE93/INDIRECT(ADDRESS($BC93,COLUMN(AE93)))</f>
        <v>5.7381406546488413E-3</v>
      </c>
      <c r="BV93" s="126" cm="1">
        <f t="array" aca="1" ref="BV93" ca="1">AF93/INDIRECT(ADDRESS($BC93,COLUMN(AF93)))</f>
        <v>5.4645582517219883E-3</v>
      </c>
      <c r="BW93" s="126" cm="1">
        <f t="array" aca="1" ref="BW93" ca="1">AG93/INDIRECT(ADDRESS($BC93,COLUMN(AG93)))</f>
        <v>1.1352050915677356E-2</v>
      </c>
      <c r="BX93" s="126" cm="1">
        <f t="array" aca="1" ref="BX93" ca="1">AH93/INDIRECT(ADDRESS($BC93,COLUMN(AH93)))</f>
        <v>2.1726241506589937E-2</v>
      </c>
      <c r="BY93" s="126" cm="1">
        <f t="array" aca="1" ref="BY93" ca="1">AI93/INDIRECT(ADDRESS($BC93,COLUMN(AI93)))</f>
        <v>2.1488571422666854E-2</v>
      </c>
      <c r="BZ93" s="126" cm="1">
        <f t="array" aca="1" ref="BZ93" ca="1">AJ93/INDIRECT(ADDRESS($BC93,COLUMN(AJ93)))</f>
        <v>2.2666094511825541E-2</v>
      </c>
      <c r="CA93" s="126" cm="1">
        <f t="array" aca="1" ref="CA93" ca="1">AK93/INDIRECT(ADDRESS($BC93,COLUMN(AK93)))</f>
        <v>2.01265129950907E-2</v>
      </c>
      <c r="CB93" s="126" cm="1">
        <f t="array" aca="1" ref="CB93" ca="1">AL93/INDIRECT(ADDRESS($BC93,COLUMN(AL93)))</f>
        <v>2.0105916962639879E-2</v>
      </c>
      <c r="CC93" s="126" cm="1">
        <f t="array" aca="1" ref="CC93" ca="1">AM93/INDIRECT(ADDRESS($BC93,COLUMN(AM93)))</f>
        <v>2.1012876090828251E-2</v>
      </c>
      <c r="CE93" s="178" t="str">
        <f t="shared" si="40"/>
        <v>Ren. waste</v>
      </c>
      <c r="CF93" s="194" t="str">
        <f t="shared" ca="1" si="41"/>
        <v>0.30
(0.6%)</v>
      </c>
      <c r="CG93" s="194" t="str">
        <f t="shared" ca="1" si="42"/>
        <v>0.30
(0.6%)</v>
      </c>
      <c r="CH93" s="194" t="str">
        <f t="shared" ca="1" si="43"/>
        <v>0.30
(0.6%)</v>
      </c>
      <c r="CI93" s="194" t="str">
        <f t="shared" ca="1" si="44"/>
        <v>0.30
(0.5%)</v>
      </c>
      <c r="CJ93" s="194" t="str">
        <f t="shared" ca="1" si="45"/>
        <v>0.62
(1.1%)</v>
      </c>
      <c r="CK93" s="194" t="str">
        <f t="shared" ca="1" si="46"/>
        <v>1.15
(2.2%)</v>
      </c>
      <c r="CL93" s="194" t="str">
        <f t="shared" ca="1" si="47"/>
        <v>1.12
(2.1%)</v>
      </c>
      <c r="CM93" s="194" t="str">
        <f t="shared" ca="1" si="48"/>
        <v>1.18
(2.3%)</v>
      </c>
      <c r="CN93" s="194" t="str">
        <f t="shared" ca="1" si="49"/>
        <v>1.13
(2.0%)</v>
      </c>
      <c r="CO93" s="194" t="str">
        <f t="shared" ca="1" si="50"/>
        <v>1.14
(2.0%)</v>
      </c>
      <c r="CP93" s="194" t="str">
        <f t="shared" ca="1" si="51"/>
        <v>1.11
(2.1%)</v>
      </c>
    </row>
    <row r="94" spans="3:94">
      <c r="C94" s="7" t="str">
        <v>Non-ren. waste</v>
      </c>
      <c r="D94" s="86" t="s">
        <v>12</v>
      </c>
      <c r="F94" s="89">
        <v>0</v>
      </c>
      <c r="G94" s="89">
        <v>0</v>
      </c>
      <c r="H94" s="89">
        <v>0</v>
      </c>
      <c r="I94" s="89">
        <v>0</v>
      </c>
      <c r="J94" s="89">
        <v>0</v>
      </c>
      <c r="K94" s="89">
        <v>0</v>
      </c>
      <c r="L94" s="89">
        <v>0</v>
      </c>
      <c r="M94" s="89">
        <v>0</v>
      </c>
      <c r="N94" s="89">
        <v>0</v>
      </c>
      <c r="O94" s="89">
        <v>0</v>
      </c>
      <c r="P94" s="89">
        <v>0</v>
      </c>
      <c r="Q94" s="89">
        <v>0</v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89">
        <v>0</v>
      </c>
      <c r="X94" s="89">
        <v>0</v>
      </c>
      <c r="Y94" s="89">
        <v>0</v>
      </c>
      <c r="Z94" s="89">
        <v>0</v>
      </c>
      <c r="AA94" s="89">
        <v>0</v>
      </c>
      <c r="AB94" s="89">
        <v>213.47599912653394</v>
      </c>
      <c r="AC94" s="89">
        <v>265.8284098584619</v>
      </c>
      <c r="AD94" s="89">
        <v>285.14546286114842</v>
      </c>
      <c r="AE94" s="89">
        <v>288.54452621048796</v>
      </c>
      <c r="AF94" s="89">
        <v>290.09424672007083</v>
      </c>
      <c r="AG94" s="89">
        <v>655.82653836714428</v>
      </c>
      <c r="AH94" s="89">
        <v>1055.0057200457165</v>
      </c>
      <c r="AI94" s="89">
        <v>1030.7604348649386</v>
      </c>
      <c r="AJ94" s="89">
        <v>1083.0892288977427</v>
      </c>
      <c r="AK94" s="89">
        <v>1035.3387972391167</v>
      </c>
      <c r="AL94" s="89">
        <v>1046.7067360434492</v>
      </c>
      <c r="AM94" s="89">
        <v>1088.6681205785678</v>
      </c>
      <c r="AN94" s="94">
        <f t="shared" si="52"/>
        <v>41.961384535118668</v>
      </c>
      <c r="AP94" s="49" t="str">
        <f t="shared" si="23"/>
        <v>Non-ren. waste</v>
      </c>
      <c r="AQ94" s="70" cm="1">
        <f t="array" aca="1" ref="AQ94" ca="1">INDIRECT(ADDRESS(ROW(AP94),AQ$9))/1000</f>
        <v>1.0886681205785678</v>
      </c>
      <c r="AR94" s="71" cm="1">
        <f t="array" aca="1" ref="AR94" ca="1">INDIRECT(ADDRESS(ROW(AQ94),AR$9))/1000</f>
        <v>1.0467067360434492</v>
      </c>
      <c r="AS94" s="71" cm="1">
        <f t="array" aca="1" ref="AS94" ca="1">INDIRECT(ADDRESS(ROW(AR94),AS$9))/1000</f>
        <v>1.0550057200457166</v>
      </c>
      <c r="AT94" s="73" cm="1">
        <f t="array" aca="1" ref="AT94" ca="1">INDIRECT(ADDRESS(ROW(AS94),AT$9))/1000</f>
        <v>0.2658284098584619</v>
      </c>
      <c r="AU94" s="77" cm="1">
        <f t="array" aca="1" ref="AU94" ca="1">AQ94/INDIRECT(ADDRESS($BC94,COLUMN(AQ94)))</f>
        <v>2.0557323429693092E-2</v>
      </c>
      <c r="AV94" s="78" cm="1">
        <f t="array" aca="1" ref="AV94" ca="1">AR94/INDIRECT(ADDRESS($BC94,COLUMN(AR94)))</f>
        <v>1.8507183069040745E-2</v>
      </c>
      <c r="AW94" s="78" cm="1">
        <f t="array" aca="1" ref="AW94" ca="1">AS94/INDIRECT(ADDRESS($BC94,COLUMN(AS94)))</f>
        <v>1.9846308534975876E-2</v>
      </c>
      <c r="AX94" s="80" cm="1">
        <f t="array" aca="1" ref="AX94" ca="1">AT94/INDIRECT(ADDRESS($BC94,COLUMN(AT94)))</f>
        <v>5.1960404831236469E-3</v>
      </c>
      <c r="AY94" s="53">
        <f t="shared" ca="1" si="24"/>
        <v>4.0088960059369218E-2</v>
      </c>
      <c r="AZ94" s="53">
        <f t="shared" ca="1" si="25"/>
        <v>3.1907315660234047E-2</v>
      </c>
      <c r="BA94" s="53">
        <f t="shared" ca="1" si="26"/>
        <v>3.0953791250461902</v>
      </c>
      <c r="BC94" s="61">
        <f t="shared" si="53"/>
        <v>102</v>
      </c>
      <c r="BE94" s="204" t="str">
        <f t="shared" si="27"/>
        <v>Non-ren. waste</v>
      </c>
      <c r="BF94" s="205">
        <f t="shared" si="28"/>
        <v>0.2658284098584619</v>
      </c>
      <c r="BG94" s="205">
        <f t="shared" si="29"/>
        <v>0.28514546286114839</v>
      </c>
      <c r="BH94" s="205">
        <f t="shared" si="30"/>
        <v>0.28854452621048798</v>
      </c>
      <c r="BI94" s="205">
        <f t="shared" si="31"/>
        <v>0.29009424672007084</v>
      </c>
      <c r="BJ94" s="205">
        <f t="shared" si="32"/>
        <v>0.65582653836714433</v>
      </c>
      <c r="BK94" s="205">
        <f t="shared" si="33"/>
        <v>1.0550057200457166</v>
      </c>
      <c r="BL94" s="205">
        <f t="shared" si="34"/>
        <v>1.0307604348649386</v>
      </c>
      <c r="BM94" s="205">
        <f t="shared" si="35"/>
        <v>1.0830892288977427</v>
      </c>
      <c r="BN94" s="205">
        <f t="shared" si="36"/>
        <v>1.0353387972391168</v>
      </c>
      <c r="BO94" s="205">
        <f t="shared" si="37"/>
        <v>1.0467067360434492</v>
      </c>
      <c r="BP94" s="205">
        <f t="shared" si="38"/>
        <v>1.0886681205785678</v>
      </c>
      <c r="BQ94" s="206"/>
      <c r="BR94" s="207" t="str">
        <f t="shared" si="39"/>
        <v>Non-ren. waste</v>
      </c>
      <c r="BS94" s="208" cm="1">
        <f t="array" aca="1" ref="BS94" ca="1">AC94/INDIRECT(ADDRESS($BC94,COLUMN(AC94)))</f>
        <v>5.1960404831236469E-3</v>
      </c>
      <c r="BT94" s="208" cm="1">
        <f t="array" aca="1" ref="BT94" ca="1">AD94/INDIRECT(ADDRESS($BC94,COLUMN(AD94)))</f>
        <v>5.6145553739045994E-3</v>
      </c>
      <c r="BU94" s="208" cm="1">
        <f t="array" aca="1" ref="BU94" ca="1">AE94/INDIRECT(ADDRESS($BC94,COLUMN(AE94)))</f>
        <v>5.5131155309371214E-3</v>
      </c>
      <c r="BV94" s="208" cm="1">
        <f t="array" aca="1" ref="BV94" ca="1">AF94/INDIRECT(ADDRESS($BC94,COLUMN(AF94)))</f>
        <v>5.2502618496936748E-3</v>
      </c>
      <c r="BW94" s="208" cm="1">
        <f t="array" aca="1" ref="BW94" ca="1">AG94/INDIRECT(ADDRESS($BC94,COLUMN(AG94)))</f>
        <v>1.1996388056366191E-2</v>
      </c>
      <c r="BX94" s="208" cm="1">
        <f t="array" aca="1" ref="BX94" ca="1">AH94/INDIRECT(ADDRESS($BC94,COLUMN(AH94)))</f>
        <v>1.9846308534975876E-2</v>
      </c>
      <c r="BY94" s="208" cm="1">
        <f t="array" aca="1" ref="BY94" ca="1">AI94/INDIRECT(ADDRESS($BC94,COLUMN(AI94)))</f>
        <v>1.9759074636221199E-2</v>
      </c>
      <c r="BZ94" s="208" cm="1">
        <f t="array" aca="1" ref="BZ94" ca="1">AJ94/INDIRECT(ADDRESS($BC94,COLUMN(AJ94)))</f>
        <v>2.0772524905524014E-2</v>
      </c>
      <c r="CA94" s="208" cm="1">
        <f t="array" aca="1" ref="CA94" ca="1">AK94/INDIRECT(ADDRESS($BC94,COLUMN(AK94)))</f>
        <v>1.8445206689859488E-2</v>
      </c>
      <c r="CB94" s="208" cm="1">
        <f t="array" aca="1" ref="CB94" ca="1">AL94/INDIRECT(ADDRESS($BC94,COLUMN(AL94)))</f>
        <v>1.8507183069040742E-2</v>
      </c>
      <c r="CC94" s="208" cm="1">
        <f t="array" aca="1" ref="CC94" ca="1">AM94/INDIRECT(ADDRESS($BC94,COLUMN(AM94)))</f>
        <v>2.0557323429693092E-2</v>
      </c>
      <c r="CD94" s="107"/>
      <c r="CE94" s="207" t="str">
        <f t="shared" si="40"/>
        <v>Non-ren. waste</v>
      </c>
      <c r="CF94" s="209" t="str">
        <f t="shared" ca="1" si="41"/>
        <v>0.27
(0.5%)</v>
      </c>
      <c r="CG94" s="209" t="str">
        <f t="shared" ca="1" si="42"/>
        <v>0.29
(0.6%)</v>
      </c>
      <c r="CH94" s="209" t="str">
        <f t="shared" ca="1" si="43"/>
        <v>0.29
(0.6%)</v>
      </c>
      <c r="CI94" s="209" t="str">
        <f t="shared" ca="1" si="44"/>
        <v>0.29
(0.5%)</v>
      </c>
      <c r="CJ94" s="209" t="str">
        <f t="shared" ca="1" si="45"/>
        <v>0.66
(1.2%)</v>
      </c>
      <c r="CK94" s="209" t="str">
        <f t="shared" ca="1" si="46"/>
        <v>1.06
(2.0%)</v>
      </c>
      <c r="CL94" s="209" t="str">
        <f t="shared" ca="1" si="47"/>
        <v>1.03
(2.0%)</v>
      </c>
      <c r="CM94" s="209" t="str">
        <f t="shared" ca="1" si="48"/>
        <v>1.08
(2.1%)</v>
      </c>
      <c r="CN94" s="209" t="str">
        <f t="shared" ca="1" si="49"/>
        <v>1.04
(1.8%)</v>
      </c>
      <c r="CO94" s="209" t="str">
        <f t="shared" ca="1" si="50"/>
        <v>1.05
(1.9%)</v>
      </c>
      <c r="CP94" s="209" t="str">
        <f t="shared" ca="1" si="51"/>
        <v>1.09
(2.1%)</v>
      </c>
    </row>
    <row r="95" spans="3:94">
      <c r="C95" s="7" t="str">
        <v>Hydro</v>
      </c>
      <c r="D95" s="86" t="s">
        <v>12</v>
      </c>
      <c r="F95" s="89">
        <v>697.12545999999998</v>
      </c>
      <c r="G95" s="89">
        <v>746.13427999999999</v>
      </c>
      <c r="H95" s="89">
        <v>817.14706000000001</v>
      </c>
      <c r="I95" s="89">
        <v>765.1377</v>
      </c>
      <c r="J95" s="89">
        <v>920.16559999999993</v>
      </c>
      <c r="K95" s="89">
        <v>713.12833999999998</v>
      </c>
      <c r="L95" s="89">
        <v>722.12995999999998</v>
      </c>
      <c r="M95" s="89">
        <v>678.12203999999997</v>
      </c>
      <c r="N95" s="89">
        <v>916.16488000000004</v>
      </c>
      <c r="O95" s="89">
        <v>847.15246000000002</v>
      </c>
      <c r="P95" s="89">
        <v>847.15246000000002</v>
      </c>
      <c r="Q95" s="89">
        <v>596.10727999999995</v>
      </c>
      <c r="R95" s="89">
        <v>912.16415999999992</v>
      </c>
      <c r="S95" s="89">
        <v>598.10764000000006</v>
      </c>
      <c r="T95" s="89">
        <v>630.11339999999996</v>
      </c>
      <c r="U95" s="89">
        <v>631.37362680000001</v>
      </c>
      <c r="V95" s="89">
        <v>724.40334699707728</v>
      </c>
      <c r="W95" s="89">
        <v>666.69554216534152</v>
      </c>
      <c r="X95" s="89">
        <v>968.49747371599813</v>
      </c>
      <c r="Y95" s="89">
        <v>901.89668964174155</v>
      </c>
      <c r="Z95" s="89">
        <v>599.33899960684028</v>
      </c>
      <c r="AA95" s="89">
        <v>706.81422827843039</v>
      </c>
      <c r="AB95" s="89">
        <v>802.49312720839976</v>
      </c>
      <c r="AC95" s="89">
        <v>599.60526691132964</v>
      </c>
      <c r="AD95" s="89">
        <v>708.78142310577368</v>
      </c>
      <c r="AE95" s="89">
        <v>806.63535424348197</v>
      </c>
      <c r="AF95" s="89">
        <v>681.14807105156365</v>
      </c>
      <c r="AG95" s="89">
        <v>691.72739132650452</v>
      </c>
      <c r="AH95" s="89">
        <v>694.21457553009122</v>
      </c>
      <c r="AI95" s="89">
        <v>886.74349944858182</v>
      </c>
      <c r="AJ95" s="89">
        <v>932.82330731128013</v>
      </c>
      <c r="AK95" s="89">
        <v>749.55483257568676</v>
      </c>
      <c r="AL95" s="89">
        <v>701.32793120015413</v>
      </c>
      <c r="AM95" s="89">
        <v>942.92117865201772</v>
      </c>
      <c r="AN95" s="94">
        <f t="shared" si="52"/>
        <v>241.59324745186359</v>
      </c>
      <c r="AP95" s="49" t="str">
        <f t="shared" si="23"/>
        <v>Hydro</v>
      </c>
      <c r="AQ95" s="70" cm="1">
        <f t="array" aca="1" ref="AQ95" ca="1">INDIRECT(ADDRESS(ROW(AP95),AQ$9))/1000</f>
        <v>0.94292117865201774</v>
      </c>
      <c r="AR95" s="71" cm="1">
        <f t="array" aca="1" ref="AR95" ca="1">INDIRECT(ADDRESS(ROW(AQ95),AR$9))/1000</f>
        <v>0.70132793120015413</v>
      </c>
      <c r="AS95" s="71" cm="1">
        <f t="array" aca="1" ref="AS95" ca="1">INDIRECT(ADDRESS(ROW(AR95),AS$9))/1000</f>
        <v>0.69421457553009125</v>
      </c>
      <c r="AT95" s="73" cm="1">
        <f t="array" aca="1" ref="AT95" ca="1">INDIRECT(ADDRESS(ROW(AS95),AT$9))/1000</f>
        <v>0.59960526691132965</v>
      </c>
      <c r="AU95" s="77" cm="1">
        <f t="array" aca="1" ref="AU95" ca="1">AQ95/INDIRECT(ADDRESS($BC95,COLUMN(AQ95)))</f>
        <v>1.7805183482322826E-2</v>
      </c>
      <c r="AV95" s="78" cm="1">
        <f t="array" aca="1" ref="AV95" ca="1">AR95/INDIRECT(ADDRESS($BC95,COLUMN(AR95)))</f>
        <v>1.2400421213697126E-2</v>
      </c>
      <c r="AW95" s="78" cm="1">
        <f t="array" aca="1" ref="AW95" ca="1">AS95/INDIRECT(ADDRESS($BC95,COLUMN(AS95)))</f>
        <v>1.3059262517411262E-2</v>
      </c>
      <c r="AX95" s="80" cm="1">
        <f t="array" aca="1" ref="AX95" ca="1">AT95/INDIRECT(ADDRESS($BC95,COLUMN(AT95)))</f>
        <v>1.172024179967931E-2</v>
      </c>
      <c r="AY95" s="53">
        <f t="shared" ca="1" si="24"/>
        <v>0.34447971726783339</v>
      </c>
      <c r="AZ95" s="53">
        <f t="shared" ca="1" si="25"/>
        <v>0.35825609528871971</v>
      </c>
      <c r="BA95" s="53">
        <f t="shared" ca="1" si="26"/>
        <v>0.57256987335879772</v>
      </c>
      <c r="BC95" s="61">
        <f t="shared" si="53"/>
        <v>102</v>
      </c>
      <c r="BE95" s="204" t="str">
        <f t="shared" ref="BE95:BE102" si="54">AP95</f>
        <v>Hydro</v>
      </c>
      <c r="BF95" s="205">
        <f t="shared" ref="BF95:BF102" si="55">AC95/1000</f>
        <v>0.59960526691132965</v>
      </c>
      <c r="BG95" s="205">
        <f t="shared" ref="BG95:BG102" si="56">AD95/1000</f>
        <v>0.70878142310577363</v>
      </c>
      <c r="BH95" s="205">
        <f t="shared" ref="BH95:BH102" si="57">AE95/1000</f>
        <v>0.80663535424348198</v>
      </c>
      <c r="BI95" s="205">
        <f t="shared" ref="BI95:BI102" si="58">AF95/1000</f>
        <v>0.68114807105156361</v>
      </c>
      <c r="BJ95" s="205">
        <f t="shared" ref="BJ95:BJ102" si="59">AG95/1000</f>
        <v>0.69172739132650451</v>
      </c>
      <c r="BK95" s="205">
        <f t="shared" ref="BK95:BK102" si="60">AH95/1000</f>
        <v>0.69421457553009125</v>
      </c>
      <c r="BL95" s="205">
        <f t="shared" ref="BL95:BL102" si="61">AI95/1000</f>
        <v>0.88674349944858177</v>
      </c>
      <c r="BM95" s="205">
        <f t="shared" ref="BM95:BM102" si="62">AJ95/1000</f>
        <v>0.93282330731128016</v>
      </c>
      <c r="BN95" s="205">
        <f t="shared" ref="BN95:BN102" si="63">AK95/1000</f>
        <v>0.74955483257568678</v>
      </c>
      <c r="BO95" s="205">
        <f t="shared" ref="BO95:BO102" si="64">AL95/1000</f>
        <v>0.70132793120015413</v>
      </c>
      <c r="BP95" s="205">
        <f t="shared" ref="BP95:BP102" si="65">AM95/1000</f>
        <v>0.94292117865201774</v>
      </c>
      <c r="BQ95" s="206"/>
      <c r="BR95" s="207" t="str">
        <f t="shared" ref="BR95:BR102" si="66">BE95</f>
        <v>Hydro</v>
      </c>
      <c r="BS95" s="208" cm="1">
        <f t="array" aca="1" ref="BS95" ca="1">AC95/INDIRECT(ADDRESS($BC95,COLUMN(AC95)))</f>
        <v>1.1720241799679308E-2</v>
      </c>
      <c r="BT95" s="208" cm="1">
        <f t="array" aca="1" ref="BT95" ca="1">AD95/INDIRECT(ADDRESS($BC95,COLUMN(AD95)))</f>
        <v>1.3956008656396141E-2</v>
      </c>
      <c r="BU95" s="208" cm="1">
        <f t="array" aca="1" ref="BU95" ca="1">AE95/INDIRECT(ADDRESS($BC95,COLUMN(AE95)))</f>
        <v>1.541208893368037E-2</v>
      </c>
      <c r="BV95" s="208" cm="1">
        <f t="array" aca="1" ref="BV95" ca="1">AF95/INDIRECT(ADDRESS($BC95,COLUMN(AF95)))</f>
        <v>1.2327737526230068E-2</v>
      </c>
      <c r="BW95" s="208" cm="1">
        <f t="array" aca="1" ref="BW95" ca="1">AG95/INDIRECT(ADDRESS($BC95,COLUMN(AG95)))</f>
        <v>1.2653086952277483E-2</v>
      </c>
      <c r="BX95" s="208" cm="1">
        <f t="array" aca="1" ref="BX95" ca="1">AH95/INDIRECT(ADDRESS($BC95,COLUMN(AH95)))</f>
        <v>1.305926251741126E-2</v>
      </c>
      <c r="BY95" s="208" cm="1">
        <f t="array" aca="1" ref="BY95" ca="1">AI95/INDIRECT(ADDRESS($BC95,COLUMN(AI95)))</f>
        <v>1.6998354220963401E-2</v>
      </c>
      <c r="BZ95" s="208" cm="1">
        <f t="array" aca="1" ref="BZ95" ca="1">AJ95/INDIRECT(ADDRESS($BC95,COLUMN(AJ95)))</f>
        <v>1.7890580818809242E-2</v>
      </c>
      <c r="CA95" s="208" cm="1">
        <f t="array" aca="1" ref="CA95" ca="1">AK95/INDIRECT(ADDRESS($BC95,COLUMN(AK95)))</f>
        <v>1.3353787039672244E-2</v>
      </c>
      <c r="CB95" s="208" cm="1">
        <f t="array" aca="1" ref="CB95" ca="1">AL95/INDIRECT(ADDRESS($BC95,COLUMN(AL95)))</f>
        <v>1.2400421213697124E-2</v>
      </c>
      <c r="CC95" s="208" cm="1">
        <f t="array" aca="1" ref="CC95" ca="1">AM95/INDIRECT(ADDRESS($BC95,COLUMN(AM95)))</f>
        <v>1.7805183482322826E-2</v>
      </c>
      <c r="CD95" s="107"/>
      <c r="CE95" s="207" t="str">
        <f t="shared" ref="CE95:CE102" si="67">BR95</f>
        <v>Hydro</v>
      </c>
      <c r="CF95" s="209" t="str">
        <f t="shared" ref="CF95:CF102" ca="1" si="68">TEXT(BF95,"#,##0.00;-#,##0.00;0") &amp; CHAR(10) &amp; IF(BS95&lt;&gt;1,TEXT(BS95,"(#,##0.0%);(-#,##0.0%);(0%)"),"(100%)")</f>
        <v>0.60
(1.2%)</v>
      </c>
      <c r="CG95" s="209" t="str">
        <f t="shared" ref="CG95:CG102" ca="1" si="69">TEXT(BG95,"#,##0.00;-#,##0.00;0") &amp; CHAR(10) &amp; IF(BT95&lt;&gt;1,TEXT(BT95,"(#,##0.0%);(-#,##0.0%);(0%)"),"(100%)")</f>
        <v>0.71
(1.4%)</v>
      </c>
      <c r="CH95" s="209" t="str">
        <f t="shared" ref="CH95:CH102" ca="1" si="70">TEXT(BH95,"#,##0.00;-#,##0.00;0") &amp; CHAR(10) &amp; IF(BU95&lt;&gt;1,TEXT(BU95,"(#,##0.0%);(-#,##0.0%);(0%)"),"(100%)")</f>
        <v>0.81
(1.5%)</v>
      </c>
      <c r="CI95" s="209" t="str">
        <f t="shared" ref="CI95:CI102" ca="1" si="71">TEXT(BI95,"#,##0.00;-#,##0.00;0") &amp; CHAR(10) &amp; IF(BV95&lt;&gt;1,TEXT(BV95,"(#,##0.0%);(-#,##0.0%);(0%)"),"(100%)")</f>
        <v>0.68
(1.2%)</v>
      </c>
      <c r="CJ95" s="209" t="str">
        <f t="shared" ref="CJ95:CJ102" ca="1" si="72">TEXT(BJ95,"#,##0.00;-#,##0.00;0") &amp; CHAR(10) &amp; IF(BW95&lt;&gt;1,TEXT(BW95,"(#,##0.0%);(-#,##0.0%);(0%)"),"(100%)")</f>
        <v>0.69
(1.3%)</v>
      </c>
      <c r="CK95" s="209" t="str">
        <f t="shared" ref="CK95:CK102" ca="1" si="73">TEXT(BK95,"#,##0.00;-#,##0.00;0") &amp; CHAR(10) &amp; IF(BX95&lt;&gt;1,TEXT(BX95,"(#,##0.0%);(-#,##0.0%);(0%)"),"(100%)")</f>
        <v>0.69
(1.3%)</v>
      </c>
      <c r="CL95" s="209" t="str">
        <f t="shared" ref="CL95:CL102" ca="1" si="74">TEXT(BL95,"#,##0.00;-#,##0.00;0") &amp; CHAR(10) &amp; IF(BY95&lt;&gt;1,TEXT(BY95,"(#,##0.0%);(-#,##0.0%);(0%)"),"(100%)")</f>
        <v>0.89
(1.7%)</v>
      </c>
      <c r="CM95" s="209" t="str">
        <f t="shared" ref="CM95:CM102" ca="1" si="75">TEXT(BM95,"#,##0.00;-#,##0.00;0") &amp; CHAR(10) &amp; IF(BZ95&lt;&gt;1,TEXT(BZ95,"(#,##0.0%);(-#,##0.0%);(0%)"),"(100%)")</f>
        <v>0.93
(1.8%)</v>
      </c>
      <c r="CN95" s="209" t="str">
        <f t="shared" ref="CN95:CN102" ca="1" si="76">TEXT(BN95,"#,##0.00;-#,##0.00;0") &amp; CHAR(10) &amp; IF(CA95&lt;&gt;1,TEXT(CA95,"(#,##0.0%);(-#,##0.0%);(0%)"),"(100%)")</f>
        <v>0.75
(1.3%)</v>
      </c>
      <c r="CO95" s="209" t="str">
        <f t="shared" ref="CO95:CO102" ca="1" si="77">TEXT(BO95,"#,##0.00;-#,##0.00;0") &amp; CHAR(10) &amp; IF(CB95&lt;&gt;1,TEXT(CB95,"(#,##0.0%);(-#,##0.0%);(0%)"),"(100%)")</f>
        <v>0.70
(1.2%)</v>
      </c>
      <c r="CP95" s="209" t="str">
        <f t="shared" ref="CP95:CP102" ca="1" si="78">TEXT(BP95,"#,##0.00;-#,##0.00;0") &amp; CHAR(10) &amp; IF(CC95&lt;&gt;1,TEXT(CC95,"(#,##0.0%);(-#,##0.0%);(0%)"),"(100%)")</f>
        <v>0.94
(1.8%)</v>
      </c>
    </row>
    <row r="96" spans="3:94">
      <c r="C96" s="7" t="str">
        <v>Biomass</v>
      </c>
      <c r="D96" s="86" t="s">
        <v>12</v>
      </c>
      <c r="F96" s="89">
        <v>0</v>
      </c>
      <c r="G96" s="89">
        <v>0</v>
      </c>
      <c r="H96" s="89">
        <v>0</v>
      </c>
      <c r="I96" s="89">
        <v>0</v>
      </c>
      <c r="J96" s="89">
        <v>0</v>
      </c>
      <c r="K96" s="89">
        <v>0</v>
      </c>
      <c r="L96" s="89">
        <v>0</v>
      </c>
      <c r="M96" s="89">
        <v>0</v>
      </c>
      <c r="N96" s="89">
        <v>0</v>
      </c>
      <c r="O96" s="89">
        <v>0</v>
      </c>
      <c r="P96" s="89">
        <v>0</v>
      </c>
      <c r="Q96" s="89">
        <v>0</v>
      </c>
      <c r="R96" s="89">
        <v>0</v>
      </c>
      <c r="S96" s="89">
        <v>0</v>
      </c>
      <c r="T96" s="89">
        <v>28.3278888</v>
      </c>
      <c r="U96" s="89">
        <v>28.4145388128</v>
      </c>
      <c r="V96" s="89">
        <v>31.175119348799999</v>
      </c>
      <c r="W96" s="89">
        <v>25.34190714096</v>
      </c>
      <c r="X96" s="89">
        <v>69.900232056480007</v>
      </c>
      <c r="Y96" s="89">
        <v>155.02820405471999</v>
      </c>
      <c r="Z96" s="89">
        <v>283.32675934616071</v>
      </c>
      <c r="AA96" s="89">
        <v>354.35633356124538</v>
      </c>
      <c r="AB96" s="89">
        <v>471.38589008556187</v>
      </c>
      <c r="AC96" s="89">
        <v>591.53852812003868</v>
      </c>
      <c r="AD96" s="89">
        <v>675.174563060266</v>
      </c>
      <c r="AE96" s="89">
        <v>498.30310955791839</v>
      </c>
      <c r="AF96" s="89">
        <v>1020.6133761264332</v>
      </c>
      <c r="AG96" s="89">
        <v>988.92509608832211</v>
      </c>
      <c r="AH96" s="89">
        <v>884.2128004155793</v>
      </c>
      <c r="AI96" s="89">
        <v>895.11837046657467</v>
      </c>
      <c r="AJ96" s="89">
        <v>1140.1937136021879</v>
      </c>
      <c r="AK96" s="89">
        <v>1180.7926535047084</v>
      </c>
      <c r="AL96" s="89">
        <v>1262.9810707992822</v>
      </c>
      <c r="AM96" s="89">
        <v>928.15982345919576</v>
      </c>
      <c r="AN96" s="94">
        <f t="shared" si="52"/>
        <v>-334.82124734008642</v>
      </c>
      <c r="AP96" s="49" t="str">
        <f t="shared" ref="AP96:AP102" si="79">C96</f>
        <v>Biomass</v>
      </c>
      <c r="AQ96" s="70" cm="1">
        <f t="array" aca="1" ref="AQ96" ca="1">INDIRECT(ADDRESS(ROW(AP96),AQ$9))/1000</f>
        <v>0.92815982345919579</v>
      </c>
      <c r="AR96" s="71" cm="1">
        <f t="array" aca="1" ref="AR96" ca="1">INDIRECT(ADDRESS(ROW(AQ96),AR$9))/1000</f>
        <v>1.2629810707992821</v>
      </c>
      <c r="AS96" s="71" cm="1">
        <f t="array" aca="1" ref="AS96" ca="1">INDIRECT(ADDRESS(ROW(AR96),AS$9))/1000</f>
        <v>0.88421280041557926</v>
      </c>
      <c r="AT96" s="73" cm="1">
        <f t="array" aca="1" ref="AT96" ca="1">INDIRECT(ADDRESS(ROW(AS96),AT$9))/1000</f>
        <v>0.59153852812003871</v>
      </c>
      <c r="AU96" s="77" cm="1">
        <f t="array" aca="1" ref="AU96" ca="1">AQ96/INDIRECT(ADDRESS($BC96,COLUMN(AQ96)))</f>
        <v>1.7526444767352326E-2</v>
      </c>
      <c r="AV96" s="78" cm="1">
        <f t="array" aca="1" ref="AV96" ca="1">AR96/INDIRECT(ADDRESS($BC96,COLUMN(AR96)))</f>
        <v>2.2331204228578837E-2</v>
      </c>
      <c r="AW96" s="78" cm="1">
        <f t="array" aca="1" ref="AW96" ca="1">AS96/INDIRECT(ADDRESS($BC96,COLUMN(AS96)))</f>
        <v>1.663342644896959E-2</v>
      </c>
      <c r="AX96" s="80" cm="1">
        <f t="array" aca="1" ref="AX96" ca="1">AT96/INDIRECT(ADDRESS($BC96,COLUMN(AT96)))</f>
        <v>1.1562564516996662E-2</v>
      </c>
      <c r="AY96" s="53">
        <f t="shared" ref="AY96:AY102" ca="1" si="80">IFERROR(($AQ96-AR96)/AR96,"-")</f>
        <v>-0.2651039315483909</v>
      </c>
      <c r="AZ96" s="53">
        <f t="shared" ref="AZ96:AZ102" ca="1" si="81">IFERROR(($AQ96-AS96)/AS96,"-")</f>
        <v>4.9701862518798039E-2</v>
      </c>
      <c r="BA96" s="53">
        <f t="shared" ref="BA96:BA102" ca="1" si="82">IFERROR(($AQ96-AT96)/AT96,"-")</f>
        <v>0.56906064328382644</v>
      </c>
      <c r="BC96" s="61">
        <f t="shared" ref="BC96:BC101" si="83">+BC97</f>
        <v>102</v>
      </c>
      <c r="BE96" s="204" t="str">
        <f t="shared" si="54"/>
        <v>Biomass</v>
      </c>
      <c r="BF96" s="205">
        <f t="shared" si="55"/>
        <v>0.59153852812003871</v>
      </c>
      <c r="BG96" s="205">
        <f t="shared" si="56"/>
        <v>0.67517456306026602</v>
      </c>
      <c r="BH96" s="205">
        <f t="shared" si="57"/>
        <v>0.4983031095579184</v>
      </c>
      <c r="BI96" s="205">
        <f t="shared" si="58"/>
        <v>1.0206133761264331</v>
      </c>
      <c r="BJ96" s="205">
        <f t="shared" si="59"/>
        <v>0.98892509608832213</v>
      </c>
      <c r="BK96" s="205">
        <f t="shared" si="60"/>
        <v>0.88421280041557926</v>
      </c>
      <c r="BL96" s="205">
        <f t="shared" si="61"/>
        <v>0.89511837046657472</v>
      </c>
      <c r="BM96" s="205">
        <f t="shared" si="62"/>
        <v>1.140193713602188</v>
      </c>
      <c r="BN96" s="205">
        <f t="shared" si="63"/>
        <v>1.1807926535047084</v>
      </c>
      <c r="BO96" s="205">
        <f t="shared" si="64"/>
        <v>1.2629810707992821</v>
      </c>
      <c r="BP96" s="205">
        <f t="shared" si="65"/>
        <v>0.92815982345919579</v>
      </c>
      <c r="BQ96" s="206"/>
      <c r="BR96" s="207" t="str">
        <f t="shared" si="66"/>
        <v>Biomass</v>
      </c>
      <c r="BS96" s="208" cm="1">
        <f t="array" aca="1" ref="BS96" ca="1">AC96/INDIRECT(ADDRESS($BC96,COLUMN(AC96)))</f>
        <v>1.156256451699666E-2</v>
      </c>
      <c r="BT96" s="208" cm="1">
        <f t="array" aca="1" ref="BT96" ca="1">AD96/INDIRECT(ADDRESS($BC96,COLUMN(AD96)))</f>
        <v>1.3294284725125151E-2</v>
      </c>
      <c r="BU96" s="208" cm="1">
        <f t="array" aca="1" ref="BU96" ca="1">AE96/INDIRECT(ADDRESS($BC96,COLUMN(AE96)))</f>
        <v>9.520896648075686E-3</v>
      </c>
      <c r="BV96" s="208" cm="1">
        <f t="array" aca="1" ref="BV96" ca="1">AF96/INDIRECT(ADDRESS($BC96,COLUMN(AF96)))</f>
        <v>1.8471539965197573E-2</v>
      </c>
      <c r="BW96" s="208" cm="1">
        <f t="array" aca="1" ref="BW96" ca="1">AG96/INDIRECT(ADDRESS($BC96,COLUMN(AG96)))</f>
        <v>1.8089431453768505E-2</v>
      </c>
      <c r="BX96" s="208" cm="1">
        <f t="array" aca="1" ref="BX96" ca="1">AH96/INDIRECT(ADDRESS($BC96,COLUMN(AH96)))</f>
        <v>1.6633426448969594E-2</v>
      </c>
      <c r="BY96" s="208" cm="1">
        <f t="array" aca="1" ref="BY96" ca="1">AI96/INDIRECT(ADDRESS($BC96,COLUMN(AI96)))</f>
        <v>1.7158895599848331E-2</v>
      </c>
      <c r="BZ96" s="208" cm="1">
        <f t="array" aca="1" ref="BZ96" ca="1">AJ96/INDIRECT(ADDRESS($BC96,COLUMN(AJ96)))</f>
        <v>2.186772952864394E-2</v>
      </c>
      <c r="CA96" s="208" cm="1">
        <f t="array" aca="1" ref="CA96" ca="1">AK96/INDIRECT(ADDRESS($BC96,COLUMN(AK96)))</f>
        <v>2.1036557897609422E-2</v>
      </c>
      <c r="CB96" s="208" cm="1">
        <f t="array" aca="1" ref="CB96" ca="1">AL96/INDIRECT(ADDRESS($BC96,COLUMN(AL96)))</f>
        <v>2.2331204228578837E-2</v>
      </c>
      <c r="CC96" s="208" cm="1">
        <f t="array" aca="1" ref="CC96" ca="1">AM96/INDIRECT(ADDRESS($BC96,COLUMN(AM96)))</f>
        <v>1.7526444767352326E-2</v>
      </c>
      <c r="CD96" s="107"/>
      <c r="CE96" s="207" t="str">
        <f t="shared" si="67"/>
        <v>Biomass</v>
      </c>
      <c r="CF96" s="209" t="str">
        <f t="shared" ca="1" si="68"/>
        <v>0.59
(1.2%)</v>
      </c>
      <c r="CG96" s="209" t="str">
        <f t="shared" ca="1" si="69"/>
        <v>0.68
(1.3%)</v>
      </c>
      <c r="CH96" s="209" t="str">
        <f t="shared" ca="1" si="70"/>
        <v>0.50
(1.0%)</v>
      </c>
      <c r="CI96" s="209" t="str">
        <f t="shared" ca="1" si="71"/>
        <v>1.02
(1.8%)</v>
      </c>
      <c r="CJ96" s="209" t="str">
        <f t="shared" ca="1" si="72"/>
        <v>0.99
(1.8%)</v>
      </c>
      <c r="CK96" s="209" t="str">
        <f t="shared" ca="1" si="73"/>
        <v>0.88
(1.7%)</v>
      </c>
      <c r="CL96" s="209" t="str">
        <f t="shared" ca="1" si="74"/>
        <v>0.90
(1.7%)</v>
      </c>
      <c r="CM96" s="209" t="str">
        <f t="shared" ca="1" si="75"/>
        <v>1.14
(2.2%)</v>
      </c>
      <c r="CN96" s="209" t="str">
        <f t="shared" ca="1" si="76"/>
        <v>1.18
(2.1%)</v>
      </c>
      <c r="CO96" s="209" t="str">
        <f t="shared" ca="1" si="77"/>
        <v>1.26
(2.2%)</v>
      </c>
      <c r="CP96" s="209" t="str">
        <f t="shared" ca="1" si="78"/>
        <v>0.93
(1.8%)</v>
      </c>
    </row>
    <row r="97" spans="3:94">
      <c r="C97" s="7" t="str">
        <v>Oil</v>
      </c>
      <c r="D97" s="86" t="s">
        <v>12</v>
      </c>
      <c r="F97" s="89">
        <v>3983.911161</v>
      </c>
      <c r="G97" s="89">
        <v>6561.9611729999997</v>
      </c>
      <c r="H97" s="89">
        <v>6744.3032910000011</v>
      </c>
      <c r="I97" s="89">
        <v>6630.8096100000012</v>
      </c>
      <c r="J97" s="89">
        <v>7614.4159295999998</v>
      </c>
      <c r="K97" s="89">
        <v>7270.3782000000001</v>
      </c>
      <c r="L97" s="89">
        <v>7311.9761514000011</v>
      </c>
      <c r="M97" s="89">
        <v>9545.2159692000005</v>
      </c>
      <c r="N97" s="89">
        <v>12969.027493200001</v>
      </c>
      <c r="O97" s="89">
        <v>16289.708363999998</v>
      </c>
      <c r="P97" s="89">
        <v>12077.8873494</v>
      </c>
      <c r="Q97" s="89">
        <v>14332.674533400001</v>
      </c>
      <c r="R97" s="89">
        <v>10443.119888399999</v>
      </c>
      <c r="S97" s="89">
        <v>7059.7279642000012</v>
      </c>
      <c r="T97" s="89">
        <v>8941.3703198000003</v>
      </c>
      <c r="U97" s="89">
        <v>9229.1011087865991</v>
      </c>
      <c r="V97" s="89">
        <v>7983.8603446282896</v>
      </c>
      <c r="W97" s="89">
        <v>4631.8225604164281</v>
      </c>
      <c r="X97" s="89">
        <v>4133.1188000570792</v>
      </c>
      <c r="Y97" s="89">
        <v>2494.2225915500803</v>
      </c>
      <c r="Z97" s="89">
        <v>1599.0253903943333</v>
      </c>
      <c r="AA97" s="89">
        <v>636.94712968726424</v>
      </c>
      <c r="AB97" s="89">
        <v>649.9399884769374</v>
      </c>
      <c r="AC97" s="89">
        <v>505.34002273942832</v>
      </c>
      <c r="AD97" s="89">
        <v>700.95368490588532</v>
      </c>
      <c r="AE97" s="89">
        <v>1002.8307133681179</v>
      </c>
      <c r="AF97" s="89">
        <v>795.60742213629226</v>
      </c>
      <c r="AG97" s="89">
        <v>394.86796015843527</v>
      </c>
      <c r="AH97" s="89">
        <v>403.90738940187748</v>
      </c>
      <c r="AI97" s="89">
        <v>912.50772104814121</v>
      </c>
      <c r="AJ97" s="89">
        <v>1246.1765604939294</v>
      </c>
      <c r="AK97" s="89">
        <v>4185.7539912655693</v>
      </c>
      <c r="AL97" s="89">
        <v>2970.9924899838043</v>
      </c>
      <c r="AM97" s="89">
        <v>652.76577106870718</v>
      </c>
      <c r="AN97" s="94">
        <f t="shared" si="52"/>
        <v>-2318.2267189150971</v>
      </c>
      <c r="AP97" s="49" t="str">
        <f t="shared" si="79"/>
        <v>Oil</v>
      </c>
      <c r="AQ97" s="70" cm="1">
        <f t="array" aca="1" ref="AQ97" ca="1">INDIRECT(ADDRESS(ROW(AP97),AQ$9))/1000</f>
        <v>0.65276577106870715</v>
      </c>
      <c r="AR97" s="71" cm="1">
        <f t="array" aca="1" ref="AR97" ca="1">INDIRECT(ADDRESS(ROW(AQ97),AR$9))/1000</f>
        <v>2.9709924899838041</v>
      </c>
      <c r="AS97" s="71" cm="1">
        <f t="array" aca="1" ref="AS97" ca="1">INDIRECT(ADDRESS(ROW(AR97),AS$9))/1000</f>
        <v>0.40390738940187748</v>
      </c>
      <c r="AT97" s="73" cm="1">
        <f t="array" aca="1" ref="AT97" ca="1">INDIRECT(ADDRESS(ROW(AS97),AT$9))/1000</f>
        <v>0.50534002273942835</v>
      </c>
      <c r="AU97" s="77" cm="1">
        <f t="array" aca="1" ref="AU97" ca="1">AQ97/INDIRECT(ADDRESS($BC97,COLUMN(AQ97)))</f>
        <v>1.2326178039052784E-2</v>
      </c>
      <c r="AV97" s="78" cm="1">
        <f t="array" aca="1" ref="AV97" ca="1">AR97/INDIRECT(ADDRESS($BC97,COLUMN(AR97)))</f>
        <v>5.2531143648427828E-2</v>
      </c>
      <c r="AW97" s="78" cm="1">
        <f t="array" aca="1" ref="AW97" ca="1">AS97/INDIRECT(ADDRESS($BC97,COLUMN(AS97)))</f>
        <v>7.598130054952636E-3</v>
      </c>
      <c r="AX97" s="80" cm="1">
        <f t="array" aca="1" ref="AX97" ca="1">AT97/INDIRECT(ADDRESS($BC97,COLUMN(AT97)))</f>
        <v>9.8776771726346389E-3</v>
      </c>
      <c r="AY97" s="53">
        <f t="shared" ca="1" si="80"/>
        <v>-0.78028696697504418</v>
      </c>
      <c r="AZ97" s="53">
        <f t="shared" ca="1" si="81"/>
        <v>0.61612733066198488</v>
      </c>
      <c r="BA97" s="53">
        <f t="shared" ca="1" si="82"/>
        <v>0.29173574562744825</v>
      </c>
      <c r="BC97" s="61">
        <f t="shared" si="83"/>
        <v>102</v>
      </c>
      <c r="BE97" s="204" t="str">
        <f t="shared" si="54"/>
        <v>Oil</v>
      </c>
      <c r="BF97" s="205">
        <f t="shared" si="55"/>
        <v>0.50534002273942835</v>
      </c>
      <c r="BG97" s="205">
        <f t="shared" si="56"/>
        <v>0.70095368490588528</v>
      </c>
      <c r="BH97" s="205">
        <f t="shared" si="57"/>
        <v>1.002830713368118</v>
      </c>
      <c r="BI97" s="205">
        <f t="shared" si="58"/>
        <v>0.79560742213629221</v>
      </c>
      <c r="BJ97" s="205">
        <f t="shared" si="59"/>
        <v>0.39486796015843528</v>
      </c>
      <c r="BK97" s="205">
        <f t="shared" si="60"/>
        <v>0.40390738940187748</v>
      </c>
      <c r="BL97" s="205">
        <f t="shared" si="61"/>
        <v>0.91250772104814115</v>
      </c>
      <c r="BM97" s="205">
        <f t="shared" si="62"/>
        <v>1.2461765604939294</v>
      </c>
      <c r="BN97" s="205">
        <f t="shared" si="63"/>
        <v>4.1857539912655692</v>
      </c>
      <c r="BO97" s="205">
        <f t="shared" si="64"/>
        <v>2.9709924899838041</v>
      </c>
      <c r="BP97" s="205">
        <f t="shared" si="65"/>
        <v>0.65276577106870715</v>
      </c>
      <c r="BQ97" s="206"/>
      <c r="BR97" s="207" t="str">
        <f t="shared" si="66"/>
        <v>Oil</v>
      </c>
      <c r="BS97" s="208" cm="1">
        <f t="array" aca="1" ref="BS97" ca="1">AC97/INDIRECT(ADDRESS($BC97,COLUMN(AC97)))</f>
        <v>9.8776771726346389E-3</v>
      </c>
      <c r="BT97" s="208" cm="1">
        <f t="array" aca="1" ref="BT97" ca="1">AD97/INDIRECT(ADDRESS($BC97,COLUMN(AD97)))</f>
        <v>1.3801879359949637E-2</v>
      </c>
      <c r="BU97" s="208" cm="1">
        <f t="array" aca="1" ref="BU97" ca="1">AE97/INDIRECT(ADDRESS($BC97,COLUMN(AE97)))</f>
        <v>1.9160722448560409E-2</v>
      </c>
      <c r="BV97" s="208" cm="1">
        <f t="array" aca="1" ref="BV97" ca="1">AF97/INDIRECT(ADDRESS($BC97,COLUMN(AF97)))</f>
        <v>1.4399276590294063E-2</v>
      </c>
      <c r="BW97" s="208" cm="1">
        <f t="array" aca="1" ref="BW97" ca="1">AG97/INDIRECT(ADDRESS($BC97,COLUMN(AG97)))</f>
        <v>7.2229301560140236E-3</v>
      </c>
      <c r="BX97" s="208" cm="1">
        <f t="array" aca="1" ref="BX97" ca="1">AH97/INDIRECT(ADDRESS($BC97,COLUMN(AH97)))</f>
        <v>7.598130054952636E-3</v>
      </c>
      <c r="BY97" s="208" cm="1">
        <f t="array" aca="1" ref="BY97" ca="1">AI97/INDIRECT(ADDRESS($BC97,COLUMN(AI97)))</f>
        <v>1.7492239279324747E-2</v>
      </c>
      <c r="BZ97" s="208" cm="1">
        <f t="array" aca="1" ref="BZ97" ca="1">AJ97/INDIRECT(ADDRESS($BC97,COLUMN(AJ97)))</f>
        <v>2.3900370300870558E-2</v>
      </c>
      <c r="CA97" s="208" cm="1">
        <f t="array" aca="1" ref="CA97" ca="1">AK97/INDIRECT(ADDRESS($BC97,COLUMN(AK97)))</f>
        <v>7.4571819125953565E-2</v>
      </c>
      <c r="CB97" s="208" cm="1">
        <f t="array" aca="1" ref="CB97" ca="1">AL97/INDIRECT(ADDRESS($BC97,COLUMN(AL97)))</f>
        <v>5.2531143648427835E-2</v>
      </c>
      <c r="CC97" s="208" cm="1">
        <f t="array" aca="1" ref="CC97" ca="1">AM97/INDIRECT(ADDRESS($BC97,COLUMN(AM97)))</f>
        <v>1.2326178039052785E-2</v>
      </c>
      <c r="CD97" s="107"/>
      <c r="CE97" s="207" t="str">
        <f t="shared" si="67"/>
        <v>Oil</v>
      </c>
      <c r="CF97" s="209" t="str">
        <f t="shared" ca="1" si="68"/>
        <v>0.51
(1.0%)</v>
      </c>
      <c r="CG97" s="209" t="str">
        <f t="shared" ca="1" si="69"/>
        <v>0.70
(1.4%)</v>
      </c>
      <c r="CH97" s="209" t="str">
        <f t="shared" ca="1" si="70"/>
        <v>1.00
(1.9%)</v>
      </c>
      <c r="CI97" s="209" t="str">
        <f t="shared" ca="1" si="71"/>
        <v>0.80
(1.4%)</v>
      </c>
      <c r="CJ97" s="209" t="str">
        <f t="shared" ca="1" si="72"/>
        <v>0.39
(0.7%)</v>
      </c>
      <c r="CK97" s="209" t="str">
        <f t="shared" ca="1" si="73"/>
        <v>0.40
(0.8%)</v>
      </c>
      <c r="CL97" s="209" t="str">
        <f t="shared" ca="1" si="74"/>
        <v>0.91
(1.7%)</v>
      </c>
      <c r="CM97" s="209" t="str">
        <f t="shared" ca="1" si="75"/>
        <v>1.25
(2.4%)</v>
      </c>
      <c r="CN97" s="209" t="str">
        <f t="shared" ca="1" si="76"/>
        <v>4.19
(7.5%)</v>
      </c>
      <c r="CO97" s="209" t="str">
        <f t="shared" ca="1" si="77"/>
        <v>2.97
(5.3%)</v>
      </c>
      <c r="CP97" s="209" t="str">
        <f t="shared" ca="1" si="78"/>
        <v>0.65
(1.2%)</v>
      </c>
    </row>
    <row r="98" spans="3:94">
      <c r="C98" s="7" t="str">
        <v>Solar PV</v>
      </c>
      <c r="D98" s="86" t="s">
        <v>12</v>
      </c>
      <c r="F98" s="89">
        <v>0</v>
      </c>
      <c r="G98" s="89">
        <v>0</v>
      </c>
      <c r="H98" s="89">
        <v>0</v>
      </c>
      <c r="I98" s="89">
        <v>0</v>
      </c>
      <c r="J98" s="89">
        <v>0</v>
      </c>
      <c r="K98" s="89">
        <v>0</v>
      </c>
      <c r="L98" s="89">
        <v>0</v>
      </c>
      <c r="M98" s="89">
        <v>0</v>
      </c>
      <c r="N98" s="89">
        <v>0</v>
      </c>
      <c r="O98" s="89">
        <v>0</v>
      </c>
      <c r="P98" s="89">
        <v>0</v>
      </c>
      <c r="Q98" s="89">
        <v>0</v>
      </c>
      <c r="R98" s="89">
        <v>0</v>
      </c>
      <c r="S98" s="89">
        <v>0</v>
      </c>
      <c r="T98" s="89">
        <v>0</v>
      </c>
      <c r="U98" s="89">
        <v>0</v>
      </c>
      <c r="V98" s="89">
        <v>0</v>
      </c>
      <c r="W98" s="89">
        <v>0</v>
      </c>
      <c r="X98" s="89">
        <v>0</v>
      </c>
      <c r="Y98" s="89">
        <v>0.42423589431820807</v>
      </c>
      <c r="Z98" s="89">
        <v>0.47610654135436803</v>
      </c>
      <c r="AA98" s="89">
        <v>0.5420809170048001</v>
      </c>
      <c r="AB98" s="89">
        <v>0.64592877105446411</v>
      </c>
      <c r="AC98" s="89">
        <v>0.69946312870464011</v>
      </c>
      <c r="AD98" s="89">
        <v>1.9486449488838733</v>
      </c>
      <c r="AE98" s="89">
        <v>3.141980539416612</v>
      </c>
      <c r="AF98" s="89">
        <v>5.0065347814863541</v>
      </c>
      <c r="AG98" s="89">
        <v>9.8714342680132496</v>
      </c>
      <c r="AH98" s="89">
        <v>18.526464770495608</v>
      </c>
      <c r="AI98" s="89">
        <v>34.25402514566278</v>
      </c>
      <c r="AJ98" s="89">
        <v>55.51994080136987</v>
      </c>
      <c r="AK98" s="89">
        <v>85.057555533619038</v>
      </c>
      <c r="AL98" s="89">
        <v>148.69112890469285</v>
      </c>
      <c r="AM98" s="89">
        <v>646.59804182184268</v>
      </c>
      <c r="AN98" s="94">
        <f t="shared" si="52"/>
        <v>497.90691291714984</v>
      </c>
      <c r="AP98" s="49" t="str">
        <f t="shared" si="79"/>
        <v>Solar PV</v>
      </c>
      <c r="AQ98" s="70" cm="1">
        <f t="array" aca="1" ref="AQ98" ca="1">INDIRECT(ADDRESS(ROW(AP98),AQ$9))/1000</f>
        <v>0.64659804182184266</v>
      </c>
      <c r="AR98" s="71" cm="1">
        <f t="array" aca="1" ref="AR98" ca="1">INDIRECT(ADDRESS(ROW(AQ98),AR$9))/1000</f>
        <v>0.14869112890469285</v>
      </c>
      <c r="AS98" s="71" cm="1">
        <f t="array" aca="1" ref="AS98" ca="1">INDIRECT(ADDRESS(ROW(AR98),AS$9))/1000</f>
        <v>1.8526464770495608E-2</v>
      </c>
      <c r="AT98" s="73" cm="1">
        <f t="array" aca="1" ref="AT98" ca="1">INDIRECT(ADDRESS(ROW(AS98),AT$9))/1000</f>
        <v>6.9946312870464015E-4</v>
      </c>
      <c r="AU98" s="77" cm="1">
        <f t="array" aca="1" ref="AU98" ca="1">AQ98/INDIRECT(ADDRESS($BC98,COLUMN(AQ98)))</f>
        <v>1.2209712788938556E-2</v>
      </c>
      <c r="AV98" s="78" cm="1">
        <f t="array" aca="1" ref="AV98" ca="1">AR98/INDIRECT(ADDRESS($BC98,COLUMN(AR98)))</f>
        <v>2.6290591706550899E-3</v>
      </c>
      <c r="AW98" s="78" cm="1">
        <f t="array" aca="1" ref="AW98" ca="1">AS98/INDIRECT(ADDRESS($BC98,COLUMN(AS98)))</f>
        <v>3.4851179373860086E-4</v>
      </c>
      <c r="AX98" s="80" cm="1">
        <f t="array" aca="1" ref="AX98" ca="1">AT98/INDIRECT(ADDRESS($BC98,COLUMN(AT98)))</f>
        <v>1.3672123062906491E-5</v>
      </c>
      <c r="AY98" s="53">
        <f t="shared" ca="1" si="80"/>
        <v>3.3485986459642474</v>
      </c>
      <c r="AZ98" s="53">
        <f t="shared" ca="1" si="81"/>
        <v>33.90131818627291</v>
      </c>
      <c r="BA98" s="53">
        <f t="shared" ca="1" si="82"/>
        <v>923.42048091841502</v>
      </c>
      <c r="BC98" s="61">
        <f t="shared" si="83"/>
        <v>102</v>
      </c>
      <c r="BE98" s="204" t="str">
        <f t="shared" si="54"/>
        <v>Solar PV</v>
      </c>
      <c r="BF98" s="205">
        <f t="shared" si="55"/>
        <v>6.9946312870464015E-4</v>
      </c>
      <c r="BG98" s="205">
        <f t="shared" si="56"/>
        <v>1.9486449488838732E-3</v>
      </c>
      <c r="BH98" s="205">
        <f t="shared" si="57"/>
        <v>3.141980539416612E-3</v>
      </c>
      <c r="BI98" s="205">
        <f t="shared" si="58"/>
        <v>5.0065347814863539E-3</v>
      </c>
      <c r="BJ98" s="205">
        <f t="shared" si="59"/>
        <v>9.8714342680132489E-3</v>
      </c>
      <c r="BK98" s="205">
        <f t="shared" si="60"/>
        <v>1.8526464770495608E-2</v>
      </c>
      <c r="BL98" s="205">
        <f t="shared" si="61"/>
        <v>3.4254025145662781E-2</v>
      </c>
      <c r="BM98" s="205">
        <f t="shared" si="62"/>
        <v>5.551994080136987E-2</v>
      </c>
      <c r="BN98" s="205">
        <f t="shared" si="63"/>
        <v>8.5057555533619031E-2</v>
      </c>
      <c r="BO98" s="205">
        <f t="shared" si="64"/>
        <v>0.14869112890469285</v>
      </c>
      <c r="BP98" s="205">
        <f t="shared" si="65"/>
        <v>0.64659804182184266</v>
      </c>
      <c r="BQ98" s="206"/>
      <c r="BR98" s="207" t="str">
        <f t="shared" si="66"/>
        <v>Solar PV</v>
      </c>
      <c r="BS98" s="208" cm="1">
        <f t="array" aca="1" ref="BS98" ca="1">AC98/INDIRECT(ADDRESS($BC98,COLUMN(AC98)))</f>
        <v>1.367212306290649E-5</v>
      </c>
      <c r="BT98" s="208" cm="1">
        <f t="array" aca="1" ref="BT98" ca="1">AD98/INDIRECT(ADDRESS($BC98,COLUMN(AD98)))</f>
        <v>3.8369100668158323E-5</v>
      </c>
      <c r="BU98" s="208" cm="1">
        <f t="array" aca="1" ref="BU98" ca="1">AE98/INDIRECT(ADDRESS($BC98,COLUMN(AE98)))</f>
        <v>6.0032681739814954E-5</v>
      </c>
      <c r="BV98" s="208" cm="1">
        <f t="array" aca="1" ref="BV98" ca="1">AF98/INDIRECT(ADDRESS($BC98,COLUMN(AF98)))</f>
        <v>9.0610616582709479E-5</v>
      </c>
      <c r="BW98" s="208" cm="1">
        <f t="array" aca="1" ref="BW98" ca="1">AG98/INDIRECT(ADDRESS($BC98,COLUMN(AG98)))</f>
        <v>1.805684113467568E-4</v>
      </c>
      <c r="BX98" s="208" cm="1">
        <f t="array" aca="1" ref="BX98" ca="1">AH98/INDIRECT(ADDRESS($BC98,COLUMN(AH98)))</f>
        <v>3.4851179373860086E-4</v>
      </c>
      <c r="BY98" s="208" cm="1">
        <f t="array" aca="1" ref="BY98" ca="1">AI98/INDIRECT(ADDRESS($BC98,COLUMN(AI98)))</f>
        <v>6.5662962658518602E-4</v>
      </c>
      <c r="BZ98" s="208" cm="1">
        <f t="array" aca="1" ref="BZ98" ca="1">AJ98/INDIRECT(ADDRESS($BC98,COLUMN(AJ98)))</f>
        <v>1.064814719119102E-3</v>
      </c>
      <c r="CA98" s="208" cm="1">
        <f t="array" aca="1" ref="CA98" ca="1">AK98/INDIRECT(ADDRESS($BC98,COLUMN(AK98)))</f>
        <v>1.5153534249228548E-3</v>
      </c>
      <c r="CB98" s="208" cm="1">
        <f t="array" aca="1" ref="CB98" ca="1">AL98/INDIRECT(ADDRESS($BC98,COLUMN(AL98)))</f>
        <v>2.6290591706550894E-3</v>
      </c>
      <c r="CC98" s="208" cm="1">
        <f t="array" aca="1" ref="CC98" ca="1">AM98/INDIRECT(ADDRESS($BC98,COLUMN(AM98)))</f>
        <v>1.2209712788938556E-2</v>
      </c>
      <c r="CD98" s="107"/>
      <c r="CE98" s="207" t="str">
        <f t="shared" si="67"/>
        <v>Solar PV</v>
      </c>
      <c r="CF98" s="209" t="str">
        <f t="shared" ca="1" si="68"/>
        <v>0.00
(0.0%)</v>
      </c>
      <c r="CG98" s="209" t="str">
        <f t="shared" ca="1" si="69"/>
        <v>0.00
(0.0%)</v>
      </c>
      <c r="CH98" s="209" t="str">
        <f t="shared" ca="1" si="70"/>
        <v>0.00
(0.0%)</v>
      </c>
      <c r="CI98" s="209" t="str">
        <f t="shared" ca="1" si="71"/>
        <v>0.01
(0.0%)</v>
      </c>
      <c r="CJ98" s="209" t="str">
        <f t="shared" ca="1" si="72"/>
        <v>0.01
(0.0%)</v>
      </c>
      <c r="CK98" s="209" t="str">
        <f t="shared" ca="1" si="73"/>
        <v>0.02
(0.0%)</v>
      </c>
      <c r="CL98" s="209" t="str">
        <f t="shared" ca="1" si="74"/>
        <v>0.03
(0.1%)</v>
      </c>
      <c r="CM98" s="209" t="str">
        <f t="shared" ca="1" si="75"/>
        <v>0.06
(0.1%)</v>
      </c>
      <c r="CN98" s="209" t="str">
        <f t="shared" ca="1" si="76"/>
        <v>0.09
(0.2%)</v>
      </c>
      <c r="CO98" s="209" t="str">
        <f t="shared" ca="1" si="77"/>
        <v>0.15
(0.3%)</v>
      </c>
      <c r="CP98" s="209" t="str">
        <f t="shared" ca="1" si="78"/>
        <v>0.65
(1.2%)</v>
      </c>
    </row>
    <row r="99" spans="3:94">
      <c r="C99" s="7" t="str">
        <v>Peat</v>
      </c>
      <c r="D99" s="86" t="s">
        <v>12</v>
      </c>
      <c r="F99" s="89">
        <v>7019.4376900000016</v>
      </c>
      <c r="G99" s="89">
        <v>7217.4500699999999</v>
      </c>
      <c r="H99" s="89">
        <v>7389.6671100000012</v>
      </c>
      <c r="I99" s="89">
        <v>6667.3859600000023</v>
      </c>
      <c r="J99" s="89">
        <v>6812.6911800000007</v>
      </c>
      <c r="K99" s="89">
        <v>6680.7372000000014</v>
      </c>
      <c r="L99" s="89">
        <v>6712.8011100000003</v>
      </c>
      <c r="M99" s="89">
        <v>6520.7665500000012</v>
      </c>
      <c r="N99" s="89">
        <v>6144.6407199999994</v>
      </c>
      <c r="O99" s="89">
        <v>6140.3143600000003</v>
      </c>
      <c r="P99" s="89">
        <v>5710.7952000000005</v>
      </c>
      <c r="Q99" s="89">
        <v>6390.0337200000004</v>
      </c>
      <c r="R99" s="89">
        <v>6441.9500399999997</v>
      </c>
      <c r="S99" s="89">
        <v>5944.4186399999999</v>
      </c>
      <c r="T99" s="89">
        <v>3917.6889324062536</v>
      </c>
      <c r="U99" s="89">
        <v>5770.4612388888891</v>
      </c>
      <c r="V99" s="89">
        <v>5376.8524159458393</v>
      </c>
      <c r="W99" s="89">
        <v>5316.5015803344249</v>
      </c>
      <c r="X99" s="89">
        <v>6723.8428773013575</v>
      </c>
      <c r="Y99" s="89">
        <v>6595.56700596261</v>
      </c>
      <c r="Z99" s="89">
        <v>5710.3603540809563</v>
      </c>
      <c r="AA99" s="89">
        <v>5583.0882911668805</v>
      </c>
      <c r="AB99" s="89">
        <v>6481.5499744207546</v>
      </c>
      <c r="AC99" s="89">
        <v>5895.6978058906325</v>
      </c>
      <c r="AD99" s="89">
        <v>6393.5862672889998</v>
      </c>
      <c r="AE99" s="89">
        <v>6443.427510132572</v>
      </c>
      <c r="AF99" s="89">
        <v>6069.7753590647408</v>
      </c>
      <c r="AG99" s="89">
        <v>5677.5445858795774</v>
      </c>
      <c r="AH99" s="89">
        <v>5500.4202095009241</v>
      </c>
      <c r="AI99" s="89">
        <v>5051.5631221717613</v>
      </c>
      <c r="AJ99" s="89">
        <v>2486.8720502407577</v>
      </c>
      <c r="AK99" s="89">
        <v>830.89959681954849</v>
      </c>
      <c r="AL99" s="89">
        <v>635.27722343660992</v>
      </c>
      <c r="AM99" s="89">
        <v>417.18201658264871</v>
      </c>
      <c r="AN99" s="94">
        <f t="shared" si="52"/>
        <v>-218.0952068539612</v>
      </c>
      <c r="AP99" s="49" t="str">
        <f t="shared" si="79"/>
        <v>Peat</v>
      </c>
      <c r="AQ99" s="70" cm="1">
        <f t="array" aca="1" ref="AQ99" ca="1">INDIRECT(ADDRESS(ROW(AP99),AQ$9))/1000</f>
        <v>0.4171820165826487</v>
      </c>
      <c r="AR99" s="71" cm="1">
        <f t="array" aca="1" ref="AR99" ca="1">INDIRECT(ADDRESS(ROW(AQ99),AR$9))/1000</f>
        <v>0.63527722343660986</v>
      </c>
      <c r="AS99" s="71" cm="1">
        <f t="array" aca="1" ref="AS99" ca="1">INDIRECT(ADDRESS(ROW(AR99),AS$9))/1000</f>
        <v>5.5004202095009243</v>
      </c>
      <c r="AT99" s="73" cm="1">
        <f t="array" aca="1" ref="AT99" ca="1">INDIRECT(ADDRESS(ROW(AS99),AT$9))/1000</f>
        <v>5.8956978058906326</v>
      </c>
      <c r="AU99" s="77" cm="1">
        <f t="array" aca="1" ref="AU99" ca="1">AQ99/INDIRECT(ADDRESS($BC99,COLUMN(AQ99)))</f>
        <v>7.877649287078731E-3</v>
      </c>
      <c r="AV99" s="78" cm="1">
        <f t="array" aca="1" ref="AV99" ca="1">AR99/INDIRECT(ADDRESS($BC99,COLUMN(AR99)))</f>
        <v>1.1232555852440023E-2</v>
      </c>
      <c r="AW99" s="78" cm="1">
        <f t="array" aca="1" ref="AW99" ca="1">AS99/INDIRECT(ADDRESS($BC99,COLUMN(AS99)))</f>
        <v>0.10347151155260241</v>
      </c>
      <c r="AX99" s="80" cm="1">
        <f t="array" aca="1" ref="AX99" ca="1">AT99/INDIRECT(ADDRESS($BC99,COLUMN(AT99)))</f>
        <v>0.11524082204750784</v>
      </c>
      <c r="AY99" s="53">
        <f t="shared" ca="1" si="80"/>
        <v>-0.34330714026570708</v>
      </c>
      <c r="AZ99" s="53">
        <f t="shared" ca="1" si="81"/>
        <v>-0.92415451898346845</v>
      </c>
      <c r="BA99" s="53">
        <f t="shared" ca="1" si="82"/>
        <v>-0.92923958616640345</v>
      </c>
      <c r="BC99" s="61">
        <f t="shared" si="83"/>
        <v>102</v>
      </c>
      <c r="BE99" s="204" t="str">
        <f t="shared" si="54"/>
        <v>Peat</v>
      </c>
      <c r="BF99" s="205">
        <f t="shared" si="55"/>
        <v>5.8956978058906326</v>
      </c>
      <c r="BG99" s="205">
        <f t="shared" si="56"/>
        <v>6.3935862672889998</v>
      </c>
      <c r="BH99" s="205">
        <f t="shared" si="57"/>
        <v>6.4434275101325724</v>
      </c>
      <c r="BI99" s="205">
        <f t="shared" si="58"/>
        <v>6.0697753590647405</v>
      </c>
      <c r="BJ99" s="205">
        <f t="shared" si="59"/>
        <v>5.677544585879577</v>
      </c>
      <c r="BK99" s="205">
        <f t="shared" si="60"/>
        <v>5.5004202095009243</v>
      </c>
      <c r="BL99" s="205">
        <f t="shared" si="61"/>
        <v>5.0515631221717614</v>
      </c>
      <c r="BM99" s="205">
        <f t="shared" si="62"/>
        <v>2.4868720502407577</v>
      </c>
      <c r="BN99" s="205">
        <f t="shared" si="63"/>
        <v>0.8308995968195485</v>
      </c>
      <c r="BO99" s="205">
        <f t="shared" si="64"/>
        <v>0.63527722343660986</v>
      </c>
      <c r="BP99" s="205">
        <f t="shared" si="65"/>
        <v>0.4171820165826487</v>
      </c>
      <c r="BQ99" s="206"/>
      <c r="BR99" s="207" t="str">
        <f t="shared" si="66"/>
        <v>Peat</v>
      </c>
      <c r="BS99" s="208" cm="1">
        <f t="array" aca="1" ref="BS99" ca="1">AC99/INDIRECT(ADDRESS($BC99,COLUMN(AC99)))</f>
        <v>0.11524082204750784</v>
      </c>
      <c r="BT99" s="208" cm="1">
        <f t="array" aca="1" ref="BT99" ca="1">AD99/INDIRECT(ADDRESS($BC99,COLUMN(AD99)))</f>
        <v>0.12589063762522576</v>
      </c>
      <c r="BU99" s="208" cm="1">
        <f t="array" aca="1" ref="BU99" ca="1">AE99/INDIRECT(ADDRESS($BC99,COLUMN(AE99)))</f>
        <v>0.12311223070184234</v>
      </c>
      <c r="BV99" s="208" cm="1">
        <f t="array" aca="1" ref="BV99" ca="1">AF99/INDIRECT(ADDRESS($BC99,COLUMN(AF99)))</f>
        <v>0.10985364364933295</v>
      </c>
      <c r="BW99" s="208" cm="1">
        <f t="array" aca="1" ref="BW99" ca="1">AG99/INDIRECT(ADDRESS($BC99,COLUMN(AG99)))</f>
        <v>0.10385372362196633</v>
      </c>
      <c r="BX99" s="208" cm="1">
        <f t="array" aca="1" ref="BX99" ca="1">AH99/INDIRECT(ADDRESS($BC99,COLUMN(AH99)))</f>
        <v>0.10347151155260241</v>
      </c>
      <c r="BY99" s="208" cm="1">
        <f t="array" aca="1" ref="BY99" ca="1">AI99/INDIRECT(ADDRESS($BC99,COLUMN(AI99)))</f>
        <v>9.6835510351785239E-2</v>
      </c>
      <c r="BZ99" s="208" cm="1">
        <f t="array" aca="1" ref="BZ99" ca="1">AJ99/INDIRECT(ADDRESS($BC99,COLUMN(AJ99)))</f>
        <v>4.7695619365590546E-2</v>
      </c>
      <c r="CA99" s="208" cm="1">
        <f t="array" aca="1" ref="CA99" ca="1">AK99/INDIRECT(ADDRESS($BC99,COLUMN(AK99)))</f>
        <v>1.4802994771109541E-2</v>
      </c>
      <c r="CB99" s="208" cm="1">
        <f t="array" aca="1" ref="CB99" ca="1">AL99/INDIRECT(ADDRESS($BC99,COLUMN(AL99)))</f>
        <v>1.1232555852440025E-2</v>
      </c>
      <c r="CC99" s="208" cm="1">
        <f t="array" aca="1" ref="CC99" ca="1">AM99/INDIRECT(ADDRESS($BC99,COLUMN(AM99)))</f>
        <v>7.877649287078731E-3</v>
      </c>
      <c r="CD99" s="107"/>
      <c r="CE99" s="207" t="str">
        <f t="shared" si="67"/>
        <v>Peat</v>
      </c>
      <c r="CF99" s="209" t="str">
        <f t="shared" ca="1" si="68"/>
        <v>5.90
(11.5%)</v>
      </c>
      <c r="CG99" s="209" t="str">
        <f t="shared" ca="1" si="69"/>
        <v>6.39
(12.6%)</v>
      </c>
      <c r="CH99" s="209" t="str">
        <f t="shared" ca="1" si="70"/>
        <v>6.44
(12.3%)</v>
      </c>
      <c r="CI99" s="209" t="str">
        <f t="shared" ca="1" si="71"/>
        <v>6.07
(11.0%)</v>
      </c>
      <c r="CJ99" s="209" t="str">
        <f t="shared" ca="1" si="72"/>
        <v>5.68
(10.4%)</v>
      </c>
      <c r="CK99" s="209" t="str">
        <f t="shared" ca="1" si="73"/>
        <v>5.50
(10.3%)</v>
      </c>
      <c r="CL99" s="209" t="str">
        <f t="shared" ca="1" si="74"/>
        <v>5.05
(9.7%)</v>
      </c>
      <c r="CM99" s="209" t="str">
        <f t="shared" ca="1" si="75"/>
        <v>2.49
(4.8%)</v>
      </c>
      <c r="CN99" s="209" t="str">
        <f t="shared" ca="1" si="76"/>
        <v>0.83
(1.5%)</v>
      </c>
      <c r="CO99" s="209" t="str">
        <f t="shared" ca="1" si="77"/>
        <v>0.64
(1.1%)</v>
      </c>
      <c r="CP99" s="209" t="str">
        <f t="shared" ca="1" si="78"/>
        <v>0.42
(0.8%)</v>
      </c>
    </row>
    <row r="100" spans="3:94">
      <c r="C100" s="7" t="str">
        <v>Landfill gas</v>
      </c>
      <c r="D100" s="86" t="s">
        <v>12</v>
      </c>
      <c r="F100" s="89">
        <v>0</v>
      </c>
      <c r="G100" s="89">
        <v>0</v>
      </c>
      <c r="H100" s="89">
        <v>0</v>
      </c>
      <c r="I100" s="89">
        <v>0</v>
      </c>
      <c r="J100" s="89">
        <v>0</v>
      </c>
      <c r="K100" s="89">
        <v>0</v>
      </c>
      <c r="L100" s="89">
        <v>81.373249200000004</v>
      </c>
      <c r="M100" s="89">
        <v>254.11782599999998</v>
      </c>
      <c r="N100" s="89">
        <v>244.11974760000001</v>
      </c>
      <c r="O100" s="89">
        <v>267.44859719999999</v>
      </c>
      <c r="P100" s="89">
        <v>274.39170719999998</v>
      </c>
      <c r="Q100" s="89">
        <v>279.113022</v>
      </c>
      <c r="R100" s="89">
        <v>223.0126932</v>
      </c>
      <c r="S100" s="89">
        <v>190.79666279999998</v>
      </c>
      <c r="T100" s="89">
        <v>231.89987399999998</v>
      </c>
      <c r="U100" s="89">
        <v>290.0178891213526</v>
      </c>
      <c r="V100" s="89">
        <v>295.54177972358877</v>
      </c>
      <c r="W100" s="89">
        <v>423.08382270860545</v>
      </c>
      <c r="X100" s="89">
        <v>455.62928004421718</v>
      </c>
      <c r="Y100" s="89">
        <v>490.1703979921428</v>
      </c>
      <c r="Z100" s="89">
        <v>513.53208791956251</v>
      </c>
      <c r="AA100" s="89">
        <v>508.73959381181459</v>
      </c>
      <c r="AB100" s="89">
        <v>499.85043127341078</v>
      </c>
      <c r="AC100" s="89">
        <v>439.48350295976491</v>
      </c>
      <c r="AD100" s="89">
        <v>454.32427155484049</v>
      </c>
      <c r="AE100" s="89">
        <v>485.39351704692069</v>
      </c>
      <c r="AF100" s="89">
        <v>461.27551802319198</v>
      </c>
      <c r="AG100" s="89">
        <v>453.39142096397381</v>
      </c>
      <c r="AH100" s="89">
        <v>389.97505343548471</v>
      </c>
      <c r="AI100" s="89">
        <v>369.4585828462798</v>
      </c>
      <c r="AJ100" s="89">
        <v>340.72770970747376</v>
      </c>
      <c r="AK100" s="89">
        <v>341.93963356406778</v>
      </c>
      <c r="AL100" s="89">
        <v>299.83597648313423</v>
      </c>
      <c r="AM100" s="89">
        <v>284.84718284497154</v>
      </c>
      <c r="AN100" s="94">
        <f t="shared" si="52"/>
        <v>-14.98879363816269</v>
      </c>
      <c r="AP100" s="49" t="str">
        <f t="shared" si="79"/>
        <v>Landfill gas</v>
      </c>
      <c r="AQ100" s="70" cm="1">
        <f t="array" aca="1" ref="AQ100" ca="1">INDIRECT(ADDRESS(ROW(AP100),AQ$9))/1000</f>
        <v>0.28484718284497157</v>
      </c>
      <c r="AR100" s="71" cm="1">
        <f t="array" aca="1" ref="AR100" ca="1">INDIRECT(ADDRESS(ROW(AQ100),AR$9))/1000</f>
        <v>0.29983597648313426</v>
      </c>
      <c r="AS100" s="71" cm="1">
        <f t="array" aca="1" ref="AS100" ca="1">INDIRECT(ADDRESS(ROW(AR100),AS$9))/1000</f>
        <v>0.38997505343548472</v>
      </c>
      <c r="AT100" s="73" cm="1">
        <f t="array" aca="1" ref="AT100" ca="1">INDIRECT(ADDRESS(ROW(AS100),AT$9))/1000</f>
        <v>0.4394835029597649</v>
      </c>
      <c r="AU100" s="77" cm="1">
        <f t="array" aca="1" ref="AU100" ca="1">AQ100/INDIRECT(ADDRESS($BC100,COLUMN(AQ100)))</f>
        <v>5.3787702194026069E-3</v>
      </c>
      <c r="AV100" s="78" cm="1">
        <f t="array" aca="1" ref="AV100" ca="1">AR100/INDIRECT(ADDRESS($BC100,COLUMN(AR100)))</f>
        <v>5.3015033880775709E-3</v>
      </c>
      <c r="AW100" s="78" cm="1">
        <f t="array" aca="1" ref="AW100" ca="1">AS100/INDIRECT(ADDRESS($BC100,COLUMN(AS100)))</f>
        <v>7.3360410132079232E-3</v>
      </c>
      <c r="AX100" s="80" cm="1">
        <f t="array" aca="1" ref="AX100" ca="1">AT100/INDIRECT(ADDRESS($BC100,COLUMN(AT100)))</f>
        <v>8.5904063988487891E-3</v>
      </c>
      <c r="AY100" s="53">
        <f t="shared" ca="1" si="80"/>
        <v>-4.9989977233455198E-2</v>
      </c>
      <c r="AZ100" s="53">
        <f t="shared" ca="1" si="81"/>
        <v>-0.26957588610960959</v>
      </c>
      <c r="BA100" s="53">
        <f t="shared" ca="1" si="82"/>
        <v>-0.35185921444917223</v>
      </c>
      <c r="BC100" s="61">
        <f t="shared" si="83"/>
        <v>102</v>
      </c>
      <c r="BE100" s="204" t="str">
        <f t="shared" si="54"/>
        <v>Landfill gas</v>
      </c>
      <c r="BF100" s="205">
        <f t="shared" si="55"/>
        <v>0.4394835029597649</v>
      </c>
      <c r="BG100" s="205">
        <f t="shared" si="56"/>
        <v>0.45432427155484051</v>
      </c>
      <c r="BH100" s="205">
        <f t="shared" si="57"/>
        <v>0.48539351704692069</v>
      </c>
      <c r="BI100" s="205">
        <f t="shared" si="58"/>
        <v>0.461275518023192</v>
      </c>
      <c r="BJ100" s="205">
        <f t="shared" si="59"/>
        <v>0.45339142096397383</v>
      </c>
      <c r="BK100" s="205">
        <f t="shared" si="60"/>
        <v>0.38997505343548472</v>
      </c>
      <c r="BL100" s="205">
        <f t="shared" si="61"/>
        <v>0.3694585828462798</v>
      </c>
      <c r="BM100" s="205">
        <f t="shared" si="62"/>
        <v>0.34072770970747379</v>
      </c>
      <c r="BN100" s="205">
        <f t="shared" si="63"/>
        <v>0.34193963356406776</v>
      </c>
      <c r="BO100" s="205">
        <f t="shared" si="64"/>
        <v>0.29983597648313426</v>
      </c>
      <c r="BP100" s="205">
        <f t="shared" si="65"/>
        <v>0.28484718284497157</v>
      </c>
      <c r="BQ100" s="206"/>
      <c r="BR100" s="207" t="str">
        <f t="shared" si="66"/>
        <v>Landfill gas</v>
      </c>
      <c r="BS100" s="208" cm="1">
        <f t="array" aca="1" ref="BS100" ca="1">AC100/INDIRECT(ADDRESS($BC100,COLUMN(AC100)))</f>
        <v>8.5904063988487891E-3</v>
      </c>
      <c r="BT100" s="208" cm="1">
        <f t="array" aca="1" ref="BT100" ca="1">AD100/INDIRECT(ADDRESS($BC100,COLUMN(AD100)))</f>
        <v>8.9457105673662728E-3</v>
      </c>
      <c r="BU100" s="208" cm="1">
        <f t="array" aca="1" ref="BU100" ca="1">AE100/INDIRECT(ADDRESS($BC100,COLUMN(AE100)))</f>
        <v>9.2742377496894731E-3</v>
      </c>
      <c r="BV100" s="208" cm="1">
        <f t="array" aca="1" ref="BV100" ca="1">AF100/INDIRECT(ADDRESS($BC100,COLUMN(AF100)))</f>
        <v>8.3483808515920251E-3</v>
      </c>
      <c r="BW100" s="208" cm="1">
        <f t="array" aca="1" ref="BW100" ca="1">AG100/INDIRECT(ADDRESS($BC100,COLUMN(AG100)))</f>
        <v>8.2934421056718843E-3</v>
      </c>
      <c r="BX100" s="208" cm="1">
        <f t="array" aca="1" ref="BX100" ca="1">AH100/INDIRECT(ADDRESS($BC100,COLUMN(AH100)))</f>
        <v>7.3360410132079232E-3</v>
      </c>
      <c r="BY100" s="208" cm="1">
        <f t="array" aca="1" ref="BY100" ca="1">AI100/INDIRECT(ADDRESS($BC100,COLUMN(AI100)))</f>
        <v>7.0823049338411027E-3</v>
      </c>
      <c r="BZ100" s="208" cm="1">
        <f t="array" aca="1" ref="BZ100" ca="1">AJ100/INDIRECT(ADDRESS($BC100,COLUMN(AJ100)))</f>
        <v>6.5348030864490177E-3</v>
      </c>
      <c r="CA100" s="208" cm="1">
        <f t="array" aca="1" ref="CA100" ca="1">AK100/INDIRECT(ADDRESS($BC100,COLUMN(AK100)))</f>
        <v>6.0918679309255874E-3</v>
      </c>
      <c r="CB100" s="208" cm="1">
        <f t="array" aca="1" ref="CB100" ca="1">AL100/INDIRECT(ADDRESS($BC100,COLUMN(AL100)))</f>
        <v>5.30150338807757E-3</v>
      </c>
      <c r="CC100" s="208" cm="1">
        <f t="array" aca="1" ref="CC100" ca="1">AM100/INDIRECT(ADDRESS($BC100,COLUMN(AM100)))</f>
        <v>5.3787702194026061E-3</v>
      </c>
      <c r="CD100" s="107"/>
      <c r="CE100" s="207" t="str">
        <f t="shared" si="67"/>
        <v>Landfill gas</v>
      </c>
      <c r="CF100" s="209" t="str">
        <f t="shared" ca="1" si="68"/>
        <v>0.44
(0.9%)</v>
      </c>
      <c r="CG100" s="209" t="str">
        <f t="shared" ca="1" si="69"/>
        <v>0.45
(0.9%)</v>
      </c>
      <c r="CH100" s="209" t="str">
        <f t="shared" ca="1" si="70"/>
        <v>0.49
(0.9%)</v>
      </c>
      <c r="CI100" s="209" t="str">
        <f t="shared" ca="1" si="71"/>
        <v>0.46
(0.8%)</v>
      </c>
      <c r="CJ100" s="209" t="str">
        <f t="shared" ca="1" si="72"/>
        <v>0.45
(0.8%)</v>
      </c>
      <c r="CK100" s="209" t="str">
        <f t="shared" ca="1" si="73"/>
        <v>0.39
(0.7%)</v>
      </c>
      <c r="CL100" s="209" t="str">
        <f t="shared" ca="1" si="74"/>
        <v>0.37
(0.7%)</v>
      </c>
      <c r="CM100" s="209" t="str">
        <f t="shared" ca="1" si="75"/>
        <v>0.34
(0.7%)</v>
      </c>
      <c r="CN100" s="209" t="str">
        <f t="shared" ca="1" si="76"/>
        <v>0.34
(0.6%)</v>
      </c>
      <c r="CO100" s="209" t="str">
        <f t="shared" ca="1" si="77"/>
        <v>0.30
(0.5%)</v>
      </c>
      <c r="CP100" s="209" t="str">
        <f t="shared" ca="1" si="78"/>
        <v>0.28
(0.5%)</v>
      </c>
    </row>
    <row r="101" spans="3:94">
      <c r="C101" s="7" t="str">
        <v>Biogas</v>
      </c>
      <c r="D101" s="86" t="s">
        <v>12</v>
      </c>
      <c r="F101" s="89">
        <v>0</v>
      </c>
      <c r="G101" s="89">
        <v>0</v>
      </c>
      <c r="H101" s="89">
        <v>0</v>
      </c>
      <c r="I101" s="89">
        <v>0</v>
      </c>
      <c r="J101" s="89">
        <v>0</v>
      </c>
      <c r="K101" s="89">
        <v>0</v>
      </c>
      <c r="L101" s="89">
        <v>0</v>
      </c>
      <c r="M101" s="89">
        <v>0</v>
      </c>
      <c r="N101" s="89">
        <v>0</v>
      </c>
      <c r="O101" s="89">
        <v>0</v>
      </c>
      <c r="P101" s="89">
        <v>0</v>
      </c>
      <c r="Q101" s="89">
        <v>0</v>
      </c>
      <c r="R101" s="89">
        <v>2.2217951999999999</v>
      </c>
      <c r="S101" s="89">
        <v>24.439747199999999</v>
      </c>
      <c r="T101" s="89">
        <v>28.050164400000003</v>
      </c>
      <c r="U101" s="89">
        <v>28.050164400000003</v>
      </c>
      <c r="V101" s="89">
        <v>40.965125391010368</v>
      </c>
      <c r="W101" s="89">
        <v>61.347255343865058</v>
      </c>
      <c r="X101" s="89">
        <v>61.057317640549783</v>
      </c>
      <c r="Y101" s="89">
        <v>63.732504417050635</v>
      </c>
      <c r="Z101" s="89">
        <v>68.229204869202775</v>
      </c>
      <c r="AA101" s="89">
        <v>50.632101425437135</v>
      </c>
      <c r="AB101" s="89">
        <v>48.256465787564316</v>
      </c>
      <c r="AC101" s="89">
        <v>50.638726574882121</v>
      </c>
      <c r="AD101" s="89">
        <v>58.244084241192596</v>
      </c>
      <c r="AE101" s="89">
        <v>55.428257858063944</v>
      </c>
      <c r="AF101" s="89">
        <v>76.974260349661449</v>
      </c>
      <c r="AG101" s="89">
        <v>78.151669031890336</v>
      </c>
      <c r="AH101" s="89">
        <v>81.829510999886992</v>
      </c>
      <c r="AI101" s="89">
        <v>100.88794567404659</v>
      </c>
      <c r="AJ101" s="89">
        <v>101.74247917047387</v>
      </c>
      <c r="AK101" s="89">
        <v>114.4579035130855</v>
      </c>
      <c r="AL101" s="89">
        <v>123.20971579287203</v>
      </c>
      <c r="AM101" s="89">
        <v>119.88255278102233</v>
      </c>
      <c r="AN101" s="94">
        <f t="shared" si="52"/>
        <v>-3.3271630118497058</v>
      </c>
      <c r="AP101" s="49" t="str">
        <f t="shared" si="79"/>
        <v>Biogas</v>
      </c>
      <c r="AQ101" s="70" cm="1">
        <f t="array" aca="1" ref="AQ101" ca="1">INDIRECT(ADDRESS(ROW(AP101),AQ$9))/1000</f>
        <v>0.11988255278102232</v>
      </c>
      <c r="AR101" s="71" cm="1">
        <f t="array" aca="1" ref="AR101" ca="1">INDIRECT(ADDRESS(ROW(AQ101),AR$9))/1000</f>
        <v>0.12320971579287203</v>
      </c>
      <c r="AS101" s="71" cm="1">
        <f t="array" aca="1" ref="AS101" ca="1">INDIRECT(ADDRESS(ROW(AR101),AS$9))/1000</f>
        <v>8.1829510999886987E-2</v>
      </c>
      <c r="AT101" s="73" cm="1">
        <f t="array" aca="1" ref="AT101" ca="1">INDIRECT(ADDRESS(ROW(AS101),AT$9))/1000</f>
        <v>5.0638726574882123E-2</v>
      </c>
      <c r="AU101" s="77" cm="1">
        <f t="array" aca="1" ref="AU101" ca="1">AQ101/INDIRECT(ADDRESS($BC101,COLUMN(AQ101)))</f>
        <v>2.2637426085251769E-3</v>
      </c>
      <c r="AV101" s="78" cm="1">
        <f t="array" aca="1" ref="AV101" ca="1">AR101/INDIRECT(ADDRESS($BC101,COLUMN(AR101)))</f>
        <v>2.1785135105584232E-3</v>
      </c>
      <c r="AW101" s="78" cm="1">
        <f t="array" aca="1" ref="AW101" ca="1">AS101/INDIRECT(ADDRESS($BC101,COLUMN(AS101)))</f>
        <v>1.5393411539982797E-3</v>
      </c>
      <c r="AX101" s="80" cm="1">
        <f t="array" aca="1" ref="AX101" ca="1">AT101/INDIRECT(ADDRESS($BC101,COLUMN(AT101)))</f>
        <v>9.8981472084572631E-4</v>
      </c>
      <c r="AY101" s="53">
        <f t="shared" ca="1" si="80"/>
        <v>-2.7004063684742254E-2</v>
      </c>
      <c r="AZ101" s="53">
        <f t="shared" ca="1" si="81"/>
        <v>0.46502834144014238</v>
      </c>
      <c r="BA101" s="53">
        <f t="shared" ca="1" si="82"/>
        <v>1.3674085209023916</v>
      </c>
      <c r="BC101" s="61">
        <f t="shared" si="83"/>
        <v>102</v>
      </c>
      <c r="BE101" s="204" t="str">
        <f t="shared" si="54"/>
        <v>Biogas</v>
      </c>
      <c r="BF101" s="205">
        <f t="shared" si="55"/>
        <v>5.0638726574882123E-2</v>
      </c>
      <c r="BG101" s="205">
        <f t="shared" si="56"/>
        <v>5.8244084241192595E-2</v>
      </c>
      <c r="BH101" s="205">
        <f t="shared" si="57"/>
        <v>5.5428257858063941E-2</v>
      </c>
      <c r="BI101" s="205">
        <f t="shared" si="58"/>
        <v>7.6974260349661455E-2</v>
      </c>
      <c r="BJ101" s="205">
        <f t="shared" si="59"/>
        <v>7.8151669031890331E-2</v>
      </c>
      <c r="BK101" s="205">
        <f t="shared" si="60"/>
        <v>8.1829510999886987E-2</v>
      </c>
      <c r="BL101" s="205">
        <f t="shared" si="61"/>
        <v>0.10088794567404659</v>
      </c>
      <c r="BM101" s="205">
        <f t="shared" si="62"/>
        <v>0.10174247917047387</v>
      </c>
      <c r="BN101" s="205">
        <f t="shared" si="63"/>
        <v>0.1144579035130855</v>
      </c>
      <c r="BO101" s="205">
        <f t="shared" si="64"/>
        <v>0.12320971579287203</v>
      </c>
      <c r="BP101" s="205">
        <f t="shared" si="65"/>
        <v>0.11988255278102232</v>
      </c>
      <c r="BQ101" s="206"/>
      <c r="BR101" s="207" t="str">
        <f t="shared" si="66"/>
        <v>Biogas</v>
      </c>
      <c r="BS101" s="208" cm="1">
        <f t="array" aca="1" ref="BS101" ca="1">AC101/INDIRECT(ADDRESS($BC101,COLUMN(AC101)))</f>
        <v>9.8981472084572609E-4</v>
      </c>
      <c r="BT101" s="208" cm="1">
        <f t="array" aca="1" ref="BT101" ca="1">AD101/INDIRECT(ADDRESS($BC101,COLUMN(AD101)))</f>
        <v>1.1468344363374278E-3</v>
      </c>
      <c r="BU101" s="208" cm="1">
        <f t="array" aca="1" ref="BU101" ca="1">AE101/INDIRECT(ADDRESS($BC101,COLUMN(AE101)))</f>
        <v>1.0590476044143118E-3</v>
      </c>
      <c r="BV101" s="208" cm="1">
        <f t="array" aca="1" ref="BV101" ca="1">AF101/INDIRECT(ADDRESS($BC101,COLUMN(AF101)))</f>
        <v>1.3931162961400951E-3</v>
      </c>
      <c r="BW101" s="208" cm="1">
        <f t="array" aca="1" ref="BW101" ca="1">AG101/INDIRECT(ADDRESS($BC101,COLUMN(AG101)))</f>
        <v>1.429551404390411E-3</v>
      </c>
      <c r="BX101" s="208" cm="1">
        <f t="array" aca="1" ref="BX101" ca="1">AH101/INDIRECT(ADDRESS($BC101,COLUMN(AH101)))</f>
        <v>1.5393411539982799E-3</v>
      </c>
      <c r="BY101" s="208" cm="1">
        <f t="array" aca="1" ref="BY101" ca="1">AI101/INDIRECT(ADDRESS($BC101,COLUMN(AI101)))</f>
        <v>1.9339629083936656E-3</v>
      </c>
      <c r="BZ101" s="208" cm="1">
        <f t="array" aca="1" ref="BZ101" ca="1">AJ101/INDIRECT(ADDRESS($BC101,COLUMN(AJ101)))</f>
        <v>1.9513149296750722E-3</v>
      </c>
      <c r="CA101" s="208" cm="1">
        <f t="array" aca="1" ref="CA101" ca="1">AK101/INDIRECT(ADDRESS($BC101,COLUMN(AK101)))</f>
        <v>2.0391389690183359E-3</v>
      </c>
      <c r="CB101" s="208" cm="1">
        <f t="array" aca="1" ref="CB101" ca="1">AL101/INDIRECT(ADDRESS($BC101,COLUMN(AL101)))</f>
        <v>2.1785135105584232E-3</v>
      </c>
      <c r="CC101" s="208" cm="1">
        <f t="array" aca="1" ref="CC101" ca="1">AM101/INDIRECT(ADDRESS($BC101,COLUMN(AM101)))</f>
        <v>2.2637426085251773E-3</v>
      </c>
      <c r="CD101" s="107"/>
      <c r="CE101" s="207" t="str">
        <f t="shared" si="67"/>
        <v>Biogas</v>
      </c>
      <c r="CF101" s="209" t="str">
        <f t="shared" ca="1" si="68"/>
        <v>0.05
(0.1%)</v>
      </c>
      <c r="CG101" s="209" t="str">
        <f t="shared" ca="1" si="69"/>
        <v>0.06
(0.1%)</v>
      </c>
      <c r="CH101" s="209" t="str">
        <f t="shared" ca="1" si="70"/>
        <v>0.06
(0.1%)</v>
      </c>
      <c r="CI101" s="209" t="str">
        <f t="shared" ca="1" si="71"/>
        <v>0.08
(0.1%)</v>
      </c>
      <c r="CJ101" s="209" t="str">
        <f t="shared" ca="1" si="72"/>
        <v>0.08
(0.1%)</v>
      </c>
      <c r="CK101" s="209" t="str">
        <f t="shared" ca="1" si="73"/>
        <v>0.08
(0.2%)</v>
      </c>
      <c r="CL101" s="209" t="str">
        <f t="shared" ca="1" si="74"/>
        <v>0.10
(0.2%)</v>
      </c>
      <c r="CM101" s="209" t="str">
        <f t="shared" ca="1" si="75"/>
        <v>0.10
(0.2%)</v>
      </c>
      <c r="CN101" s="209" t="str">
        <f t="shared" ca="1" si="76"/>
        <v>0.11
(0.2%)</v>
      </c>
      <c r="CO101" s="209" t="str">
        <f t="shared" ca="1" si="77"/>
        <v>0.12
(0.2%)</v>
      </c>
      <c r="CP101" s="209" t="str">
        <f t="shared" ca="1" si="78"/>
        <v>0.12
(0.2%)</v>
      </c>
    </row>
    <row r="102" spans="3:94" s="58" customFormat="1">
      <c r="C102" s="58" t="s">
        <v>47</v>
      </c>
      <c r="D102" s="87" t="s">
        <v>12</v>
      </c>
      <c r="F102" s="90">
        <f>SUM(_xlfn.ANCHORARRAY(F89))</f>
        <v>35983.733531954</v>
      </c>
      <c r="G102" s="90">
        <f t="shared" ref="G102:AM102" si="84">SUM(_xlfn.ANCHORARRAY(G89))</f>
        <v>37966.525516326801</v>
      </c>
      <c r="H102" s="90">
        <f t="shared" si="84"/>
        <v>40083.515063541599</v>
      </c>
      <c r="I102" s="90">
        <f t="shared" si="84"/>
        <v>41087.494892504001</v>
      </c>
      <c r="J102" s="90">
        <f t="shared" si="84"/>
        <v>42668.510065184288</v>
      </c>
      <c r="K102" s="90">
        <f t="shared" si="84"/>
        <v>44453.6975594736</v>
      </c>
      <c r="L102" s="90">
        <f t="shared" si="84"/>
        <v>47434.976545582089</v>
      </c>
      <c r="M102" s="90">
        <f t="shared" si="84"/>
        <v>49989.763892939038</v>
      </c>
      <c r="N102" s="90">
        <f t="shared" si="84"/>
        <v>53275.639836917508</v>
      </c>
      <c r="O102" s="90">
        <f t="shared" si="84"/>
        <v>56306.854317040721</v>
      </c>
      <c r="P102" s="90">
        <f t="shared" si="84"/>
        <v>57151.957343556329</v>
      </c>
      <c r="Q102" s="90">
        <f t="shared" si="84"/>
        <v>60903.074131985799</v>
      </c>
      <c r="R102" s="90">
        <f t="shared" si="84"/>
        <v>60050.467827565248</v>
      </c>
      <c r="S102" s="90">
        <f t="shared" si="84"/>
        <v>58268.7477740084</v>
      </c>
      <c r="T102" s="90">
        <f t="shared" si="84"/>
        <v>58059.329553240401</v>
      </c>
      <c r="U102" s="90">
        <f t="shared" si="84"/>
        <v>59447.748198928159</v>
      </c>
      <c r="V102" s="90">
        <f t="shared" si="84"/>
        <v>60048.854574827245</v>
      </c>
      <c r="W102" s="90">
        <f t="shared" si="84"/>
        <v>59869.331138058333</v>
      </c>
      <c r="X102" s="90">
        <f t="shared" si="84"/>
        <v>59489.721817892052</v>
      </c>
      <c r="Y102" s="90">
        <f t="shared" si="84"/>
        <v>55517.694750325863</v>
      </c>
      <c r="Z102" s="90">
        <f t="shared" si="84"/>
        <v>57327.664915791785</v>
      </c>
      <c r="AA102" s="90">
        <f t="shared" si="84"/>
        <v>52419.622715717247</v>
      </c>
      <c r="AB102" s="90">
        <f t="shared" si="84"/>
        <v>53806.523506208025</v>
      </c>
      <c r="AC102" s="90">
        <f t="shared" si="84"/>
        <v>51159.803454544439</v>
      </c>
      <c r="AD102" s="90">
        <f t="shared" si="84"/>
        <v>50786.828853171712</v>
      </c>
      <c r="AE102" s="90">
        <f t="shared" si="84"/>
        <v>52337.834132317024</v>
      </c>
      <c r="AF102" s="90">
        <f t="shared" si="84"/>
        <v>55253.291173848083</v>
      </c>
      <c r="AG102" s="90">
        <f t="shared" si="84"/>
        <v>54668.666542435916</v>
      </c>
      <c r="AH102" s="90">
        <f t="shared" si="84"/>
        <v>53158.788607283888</v>
      </c>
      <c r="AI102" s="90">
        <f t="shared" si="84"/>
        <v>52166.432580572771</v>
      </c>
      <c r="AJ102" s="90">
        <f t="shared" si="84"/>
        <v>52140.470829798738</v>
      </c>
      <c r="AK102" s="90">
        <f t="shared" si="84"/>
        <v>56130.506675661643</v>
      </c>
      <c r="AL102" s="90">
        <f t="shared" si="84"/>
        <v>56556.78296036338</v>
      </c>
      <c r="AM102" s="90">
        <f t="shared" si="84"/>
        <v>52957.678284425419</v>
      </c>
      <c r="AN102" s="94">
        <f t="shared" si="52"/>
        <v>-3599.1046759379606</v>
      </c>
      <c r="AP102" s="52" t="str">
        <f t="shared" si="79"/>
        <v>Total</v>
      </c>
      <c r="AQ102" s="75" cm="1">
        <f t="array" aca="1" ref="AQ102" ca="1">INDIRECT(ADDRESS(ROW(AP102),AQ$9))/1000</f>
        <v>52.95767828442542</v>
      </c>
      <c r="AR102" s="74" cm="1">
        <f t="array" aca="1" ref="AR102" ca="1">INDIRECT(ADDRESS(ROW(AQ102),AR$9))/1000</f>
        <v>56.556782960363378</v>
      </c>
      <c r="AS102" s="74" cm="1">
        <f t="array" aca="1" ref="AS102" ca="1">INDIRECT(ADDRESS(ROW(AR102),AS$9))/1000</f>
        <v>53.158788607283888</v>
      </c>
      <c r="AT102" s="76" cm="1">
        <f t="array" aca="1" ref="AT102" ca="1">INDIRECT(ADDRESS(ROW(AS102),AT$9))/1000</f>
        <v>51.159803454544438</v>
      </c>
      <c r="AU102" s="81" cm="1">
        <f t="array" aca="1" ref="AU102" ca="1">AQ102/INDIRECT(ADDRESS($BC102,COLUMN(AQ102)))</f>
        <v>1</v>
      </c>
      <c r="AV102" s="82" cm="1">
        <f t="array" aca="1" ref="AV102" ca="1">AR102/INDIRECT(ADDRESS($BC102,COLUMN(AR102)))</f>
        <v>1</v>
      </c>
      <c r="AW102" s="82" cm="1">
        <f t="array" aca="1" ref="AW102" ca="1">AS102/INDIRECT(ADDRESS($BC102,COLUMN(AS102)))</f>
        <v>1</v>
      </c>
      <c r="AX102" s="83" cm="1">
        <f t="array" aca="1" ref="AX102" ca="1">AT102/INDIRECT(ADDRESS($BC102,COLUMN(AT102)))</f>
        <v>1</v>
      </c>
      <c r="AY102" s="54">
        <f t="shared" ca="1" si="80"/>
        <v>-6.363701200014002E-2</v>
      </c>
      <c r="AZ102" s="54">
        <f t="shared" ca="1" si="81"/>
        <v>-3.7831998833568669E-3</v>
      </c>
      <c r="BA102" s="54">
        <f t="shared" ca="1" si="82"/>
        <v>3.5142332622102361E-2</v>
      </c>
      <c r="BB102" s="7"/>
      <c r="BC102" s="62">
        <f>ROW(AP102)</f>
        <v>102</v>
      </c>
      <c r="BE102" s="204" t="str">
        <f t="shared" si="54"/>
        <v>Total</v>
      </c>
      <c r="BF102" s="205">
        <f t="shared" si="55"/>
        <v>51.159803454544438</v>
      </c>
      <c r="BG102" s="205">
        <f t="shared" si="56"/>
        <v>50.786828853171713</v>
      </c>
      <c r="BH102" s="205">
        <f t="shared" si="57"/>
        <v>52.337834132317028</v>
      </c>
      <c r="BI102" s="205">
        <f t="shared" si="58"/>
        <v>55.253291173848083</v>
      </c>
      <c r="BJ102" s="205">
        <f t="shared" si="59"/>
        <v>54.668666542435915</v>
      </c>
      <c r="BK102" s="205">
        <f t="shared" si="60"/>
        <v>53.158788607283888</v>
      </c>
      <c r="BL102" s="205">
        <f t="shared" si="61"/>
        <v>52.166432580572774</v>
      </c>
      <c r="BM102" s="205">
        <f t="shared" si="62"/>
        <v>52.140470829798737</v>
      </c>
      <c r="BN102" s="205">
        <f t="shared" si="63"/>
        <v>56.130506675661643</v>
      </c>
      <c r="BO102" s="205">
        <f t="shared" si="64"/>
        <v>56.556782960363378</v>
      </c>
      <c r="BP102" s="205">
        <f t="shared" si="65"/>
        <v>52.95767828442542</v>
      </c>
      <c r="BQ102" s="206"/>
      <c r="BR102" s="207" t="str">
        <f t="shared" si="66"/>
        <v>Total</v>
      </c>
      <c r="BS102" s="208" cm="1">
        <f t="array" aca="1" ref="BS102" ca="1">AC102/INDIRECT(ADDRESS($BC102,COLUMN(AC102)))</f>
        <v>1</v>
      </c>
      <c r="BT102" s="208" cm="1">
        <f t="array" aca="1" ref="BT102" ca="1">AD102/INDIRECT(ADDRESS($BC102,COLUMN(AD102)))</f>
        <v>1</v>
      </c>
      <c r="BU102" s="208" cm="1">
        <f t="array" aca="1" ref="BU102" ca="1">AE102/INDIRECT(ADDRESS($BC102,COLUMN(AE102)))</f>
        <v>1</v>
      </c>
      <c r="BV102" s="208" cm="1">
        <f t="array" aca="1" ref="BV102" ca="1">AF102/INDIRECT(ADDRESS($BC102,COLUMN(AF102)))</f>
        <v>1</v>
      </c>
      <c r="BW102" s="208" cm="1">
        <f t="array" aca="1" ref="BW102" ca="1">AG102/INDIRECT(ADDRESS($BC102,COLUMN(AG102)))</f>
        <v>1</v>
      </c>
      <c r="BX102" s="208" cm="1">
        <f t="array" aca="1" ref="BX102" ca="1">AH102/INDIRECT(ADDRESS($BC102,COLUMN(AH102)))</f>
        <v>1</v>
      </c>
      <c r="BY102" s="208" cm="1">
        <f t="array" aca="1" ref="BY102" ca="1">AI102/INDIRECT(ADDRESS($BC102,COLUMN(AI102)))</f>
        <v>1</v>
      </c>
      <c r="BZ102" s="208" cm="1">
        <f t="array" aca="1" ref="BZ102" ca="1">AJ102/INDIRECT(ADDRESS($BC102,COLUMN(AJ102)))</f>
        <v>1</v>
      </c>
      <c r="CA102" s="208" cm="1">
        <f t="array" aca="1" ref="CA102" ca="1">AK102/INDIRECT(ADDRESS($BC102,COLUMN(AK102)))</f>
        <v>1</v>
      </c>
      <c r="CB102" s="208" cm="1">
        <f t="array" aca="1" ref="CB102" ca="1">AL102/INDIRECT(ADDRESS($BC102,COLUMN(AL102)))</f>
        <v>1</v>
      </c>
      <c r="CC102" s="208" cm="1">
        <f t="array" aca="1" ref="CC102" ca="1">AM102/INDIRECT(ADDRESS($BC102,COLUMN(AM102)))</f>
        <v>1</v>
      </c>
      <c r="CD102" s="107"/>
      <c r="CE102" s="207" t="str">
        <f t="shared" si="67"/>
        <v>Total</v>
      </c>
      <c r="CF102" s="209" t="str">
        <f t="shared" ca="1" si="68"/>
        <v>51.16
(100%)</v>
      </c>
      <c r="CG102" s="209" t="str">
        <f t="shared" ca="1" si="69"/>
        <v>50.79
(100%)</v>
      </c>
      <c r="CH102" s="209" t="str">
        <f t="shared" ca="1" si="70"/>
        <v>52.34
(100%)</v>
      </c>
      <c r="CI102" s="209" t="str">
        <f t="shared" ca="1" si="71"/>
        <v>55.25
(100%)</v>
      </c>
      <c r="CJ102" s="209" t="str">
        <f t="shared" ca="1" si="72"/>
        <v>54.67
(100%)</v>
      </c>
      <c r="CK102" s="209" t="str">
        <f t="shared" ca="1" si="73"/>
        <v>53.16
(100%)</v>
      </c>
      <c r="CL102" s="209" t="str">
        <f t="shared" ca="1" si="74"/>
        <v>52.17
(100%)</v>
      </c>
      <c r="CM102" s="209" t="str">
        <f t="shared" ca="1" si="75"/>
        <v>52.14
(100%)</v>
      </c>
      <c r="CN102" s="209" t="str">
        <f t="shared" ca="1" si="76"/>
        <v>56.13
(100%)</v>
      </c>
      <c r="CO102" s="209" t="str">
        <f t="shared" ca="1" si="77"/>
        <v>56.56
(100%)</v>
      </c>
      <c r="CP102" s="209" t="str">
        <f t="shared" ca="1" si="78"/>
        <v>52.96
(100%)</v>
      </c>
    </row>
    <row r="104" spans="3:94">
      <c r="AP104" s="60"/>
      <c r="AQ104" s="305" t="s">
        <v>65</v>
      </c>
      <c r="AR104" s="305"/>
      <c r="AS104" s="305"/>
      <c r="AT104" s="306"/>
      <c r="AU104" s="307" t="s">
        <v>84</v>
      </c>
      <c r="AV104" s="305"/>
      <c r="AW104" s="305"/>
      <c r="AX104" s="306"/>
      <c r="AY104" s="305" t="str">
        <f>"Change to "&amp;year_latest&amp;" (%)"</f>
        <v>Change to 2023 (%)</v>
      </c>
      <c r="AZ104" s="308"/>
      <c r="BA104" s="308"/>
    </row>
    <row r="105" spans="3:94" ht="15" thickBot="1">
      <c r="C105" s="28" t="s">
        <v>133</v>
      </c>
      <c r="D105" s="28" t="s">
        <v>49</v>
      </c>
      <c r="E105" s="28" t="s">
        <v>62</v>
      </c>
      <c r="F105" s="28">
        <f>F$8</f>
        <v>1990</v>
      </c>
      <c r="G105" s="28">
        <f t="shared" ref="G105:AM105" si="85">G$8</f>
        <v>1991</v>
      </c>
      <c r="H105" s="28">
        <f t="shared" si="85"/>
        <v>1992</v>
      </c>
      <c r="I105" s="28">
        <f t="shared" si="85"/>
        <v>1993</v>
      </c>
      <c r="J105" s="28">
        <f t="shared" si="85"/>
        <v>1994</v>
      </c>
      <c r="K105" s="28">
        <f t="shared" si="85"/>
        <v>1995</v>
      </c>
      <c r="L105" s="28">
        <f t="shared" si="85"/>
        <v>1996</v>
      </c>
      <c r="M105" s="28">
        <f t="shared" si="85"/>
        <v>1997</v>
      </c>
      <c r="N105" s="28">
        <f t="shared" si="85"/>
        <v>1998</v>
      </c>
      <c r="O105" s="28">
        <f t="shared" si="85"/>
        <v>1999</v>
      </c>
      <c r="P105" s="28">
        <f t="shared" si="85"/>
        <v>2000</v>
      </c>
      <c r="Q105" s="28">
        <f t="shared" si="85"/>
        <v>2001</v>
      </c>
      <c r="R105" s="28">
        <f t="shared" si="85"/>
        <v>2002</v>
      </c>
      <c r="S105" s="28">
        <f t="shared" si="85"/>
        <v>2003</v>
      </c>
      <c r="T105" s="28">
        <f t="shared" si="85"/>
        <v>2004</v>
      </c>
      <c r="U105" s="28">
        <f t="shared" si="85"/>
        <v>2005</v>
      </c>
      <c r="V105" s="28">
        <f t="shared" si="85"/>
        <v>2006</v>
      </c>
      <c r="W105" s="28">
        <f t="shared" si="85"/>
        <v>2007</v>
      </c>
      <c r="X105" s="28">
        <f t="shared" si="85"/>
        <v>2008</v>
      </c>
      <c r="Y105" s="28">
        <f t="shared" si="85"/>
        <v>2009</v>
      </c>
      <c r="Z105" s="28">
        <f t="shared" si="85"/>
        <v>2010</v>
      </c>
      <c r="AA105" s="28">
        <f t="shared" si="85"/>
        <v>2011</v>
      </c>
      <c r="AB105" s="28">
        <f t="shared" si="85"/>
        <v>2012</v>
      </c>
      <c r="AC105" s="28">
        <f t="shared" si="85"/>
        <v>2013</v>
      </c>
      <c r="AD105" s="28">
        <f t="shared" si="85"/>
        <v>2014</v>
      </c>
      <c r="AE105" s="28">
        <f t="shared" si="85"/>
        <v>2015</v>
      </c>
      <c r="AF105" s="28">
        <f t="shared" si="85"/>
        <v>2016</v>
      </c>
      <c r="AG105" s="28">
        <f t="shared" si="85"/>
        <v>2017</v>
      </c>
      <c r="AH105" s="28">
        <f t="shared" si="85"/>
        <v>2018</v>
      </c>
      <c r="AI105" s="28">
        <f t="shared" si="85"/>
        <v>2019</v>
      </c>
      <c r="AJ105" s="28">
        <f t="shared" si="85"/>
        <v>2020</v>
      </c>
      <c r="AK105" s="28">
        <f t="shared" si="85"/>
        <v>2021</v>
      </c>
      <c r="AL105" s="28">
        <f t="shared" si="85"/>
        <v>2022</v>
      </c>
      <c r="AM105" s="28">
        <f t="shared" si="85"/>
        <v>2023</v>
      </c>
      <c r="AP105" s="59"/>
      <c r="AQ105" s="28">
        <f>year_latest</f>
        <v>2023</v>
      </c>
      <c r="AR105" s="28">
        <f>AQ105-1</f>
        <v>2022</v>
      </c>
      <c r="AS105" s="28">
        <f>year_cb_baseline</f>
        <v>2018</v>
      </c>
      <c r="AT105" s="59">
        <f>AQ105-10</f>
        <v>2013</v>
      </c>
      <c r="AU105" s="28">
        <f>AQ105</f>
        <v>2023</v>
      </c>
      <c r="AV105" s="28">
        <f>AR105</f>
        <v>2022</v>
      </c>
      <c r="AW105" s="28">
        <f>AS105</f>
        <v>2018</v>
      </c>
      <c r="AX105" s="59">
        <f>AT105</f>
        <v>2013</v>
      </c>
      <c r="AY105" s="28">
        <f>AV105</f>
        <v>2022</v>
      </c>
      <c r="AZ105" s="28">
        <f>AW105</f>
        <v>2018</v>
      </c>
      <c r="BA105" s="28">
        <f>AX105</f>
        <v>2013</v>
      </c>
      <c r="BB105" s="27"/>
      <c r="BE105" s="182"/>
      <c r="BF105" s="183">
        <f>BF$8</f>
        <v>2013</v>
      </c>
      <c r="BG105" s="183">
        <f t="shared" ref="BG105:BP105" si="86">BG$8</f>
        <v>2014</v>
      </c>
      <c r="BH105" s="183">
        <f t="shared" si="86"/>
        <v>2015</v>
      </c>
      <c r="BI105" s="183">
        <f t="shared" si="86"/>
        <v>2016</v>
      </c>
      <c r="BJ105" s="183">
        <f t="shared" si="86"/>
        <v>2017</v>
      </c>
      <c r="BK105" s="183">
        <f t="shared" si="86"/>
        <v>2018</v>
      </c>
      <c r="BL105" s="183">
        <f t="shared" si="86"/>
        <v>2019</v>
      </c>
      <c r="BM105" s="183">
        <f t="shared" si="86"/>
        <v>2020</v>
      </c>
      <c r="BN105" s="183">
        <f t="shared" si="86"/>
        <v>2021</v>
      </c>
      <c r="BO105" s="183">
        <f t="shared" si="86"/>
        <v>2022</v>
      </c>
      <c r="BP105" s="183">
        <f t="shared" si="86"/>
        <v>2023</v>
      </c>
      <c r="BR105" s="183"/>
      <c r="BS105" s="183">
        <f t="shared" ref="BS105:CC105" si="87">BF105</f>
        <v>2013</v>
      </c>
      <c r="BT105" s="183">
        <f t="shared" si="87"/>
        <v>2014</v>
      </c>
      <c r="BU105" s="183">
        <f t="shared" si="87"/>
        <v>2015</v>
      </c>
      <c r="BV105" s="183">
        <f t="shared" si="87"/>
        <v>2016</v>
      </c>
      <c r="BW105" s="183">
        <f t="shared" si="87"/>
        <v>2017</v>
      </c>
      <c r="BX105" s="183">
        <f t="shared" si="87"/>
        <v>2018</v>
      </c>
      <c r="BY105" s="183">
        <f t="shared" si="87"/>
        <v>2019</v>
      </c>
      <c r="BZ105" s="183">
        <f t="shared" si="87"/>
        <v>2020</v>
      </c>
      <c r="CA105" s="183">
        <f t="shared" si="87"/>
        <v>2021</v>
      </c>
      <c r="CB105" s="183">
        <f t="shared" si="87"/>
        <v>2022</v>
      </c>
      <c r="CC105" s="183">
        <f t="shared" si="87"/>
        <v>2023</v>
      </c>
      <c r="CD105" s="27"/>
      <c r="CE105" s="183" t="s">
        <v>662</v>
      </c>
      <c r="CF105" s="188">
        <f t="shared" ref="CF105:CP105" si="88">BS105</f>
        <v>2013</v>
      </c>
      <c r="CG105" s="188">
        <f t="shared" si="88"/>
        <v>2014</v>
      </c>
      <c r="CH105" s="188">
        <f t="shared" si="88"/>
        <v>2015</v>
      </c>
      <c r="CI105" s="188">
        <f t="shared" si="88"/>
        <v>2016</v>
      </c>
      <c r="CJ105" s="188">
        <f t="shared" si="88"/>
        <v>2017</v>
      </c>
      <c r="CK105" s="188">
        <f t="shared" si="88"/>
        <v>2018</v>
      </c>
      <c r="CL105" s="188">
        <f t="shared" si="88"/>
        <v>2019</v>
      </c>
      <c r="CM105" s="188">
        <f t="shared" si="88"/>
        <v>2020</v>
      </c>
      <c r="CN105" s="188">
        <f t="shared" si="88"/>
        <v>2021</v>
      </c>
      <c r="CO105" s="188">
        <f t="shared" si="88"/>
        <v>2022</v>
      </c>
      <c r="CP105" s="188">
        <f t="shared" si="88"/>
        <v>2023</v>
      </c>
    </row>
    <row r="106" spans="3:94">
      <c r="C106" s="7" t="s">
        <v>134</v>
      </c>
      <c r="D106" s="7" t="s">
        <v>12</v>
      </c>
      <c r="F106" s="65">
        <v>697.12545999999998</v>
      </c>
      <c r="G106" s="65">
        <v>746.13427999999999</v>
      </c>
      <c r="H106" s="65">
        <v>822.14796000000013</v>
      </c>
      <c r="I106" s="65">
        <v>780.1404</v>
      </c>
      <c r="J106" s="65">
        <v>939.16901999999993</v>
      </c>
      <c r="K106" s="65">
        <v>729.13121999999998</v>
      </c>
      <c r="L106" s="65">
        <v>817.50572920000002</v>
      </c>
      <c r="M106" s="65">
        <v>982.24886599999991</v>
      </c>
      <c r="N106" s="65">
        <v>1329.3150476000001</v>
      </c>
      <c r="O106" s="65">
        <v>1301.6347171999998</v>
      </c>
      <c r="P106" s="65">
        <v>1365.5880872</v>
      </c>
      <c r="Q106" s="65">
        <v>1209.2804219999998</v>
      </c>
      <c r="R106" s="65">
        <v>1525.4684883999996</v>
      </c>
      <c r="S106" s="65">
        <v>1267.4257699999998</v>
      </c>
      <c r="T106" s="65">
        <v>1573.5092271999999</v>
      </c>
      <c r="U106" s="65">
        <v>2089.966362934153</v>
      </c>
      <c r="V106" s="65">
        <v>2714.4185388764763</v>
      </c>
      <c r="W106" s="65">
        <v>3135.1915840577726</v>
      </c>
      <c r="X106" s="65">
        <v>3965.5311213000359</v>
      </c>
      <c r="Y106" s="65">
        <v>4567.0012471096534</v>
      </c>
      <c r="Z106" s="65">
        <v>4280.0688419112212</v>
      </c>
      <c r="AA106" s="65">
        <v>6002.1874973404183</v>
      </c>
      <c r="AB106" s="65">
        <v>6119.9881327565363</v>
      </c>
      <c r="AC106" s="65">
        <v>6526.3059494841764</v>
      </c>
      <c r="AD106" s="65">
        <v>7336.2433680940267</v>
      </c>
      <c r="AE106" s="65">
        <v>8723.4048196259773</v>
      </c>
      <c r="AF106" s="65">
        <v>8695.1018005901096</v>
      </c>
      <c r="AG106" s="65">
        <v>10288.044953185765</v>
      </c>
      <c r="AH106" s="65">
        <v>11865.020786973391</v>
      </c>
      <c r="AI106" s="65">
        <v>13428.732431508683</v>
      </c>
      <c r="AJ106" s="65">
        <v>15304.326918182152</v>
      </c>
      <c r="AK106" s="65">
        <v>13381.654575999401</v>
      </c>
      <c r="AL106" s="65">
        <v>14883.620851594698</v>
      </c>
      <c r="AM106" s="65">
        <v>15707.931937048113</v>
      </c>
      <c r="AP106" s="49" t="str">
        <f>C106</f>
        <v>Renewable</v>
      </c>
      <c r="AQ106" s="70" cm="1">
        <f t="array" aca="1" ref="AQ106" ca="1">INDIRECT(ADDRESS(ROW(AP106),AQ$9))/1000</f>
        <v>15.707931937048114</v>
      </c>
      <c r="AR106" s="71" cm="1">
        <f t="array" aca="1" ref="AR106" ca="1">INDIRECT(ADDRESS(ROW(AQ106),AR$9))/1000</f>
        <v>14.883620851594697</v>
      </c>
      <c r="AS106" s="71" cm="1">
        <f t="array" aca="1" ref="AS106" ca="1">INDIRECT(ADDRESS(ROW(AR106),AS$9))/1000</f>
        <v>11.865020786973391</v>
      </c>
      <c r="AT106" s="72" cm="1">
        <f t="array" aca="1" ref="AT106" ca="1">INDIRECT(ADDRESS(ROW(AS106),AT$9))/1000</f>
        <v>6.5263059494841764</v>
      </c>
      <c r="AU106" s="77" cm="1">
        <f t="array" aca="1" ref="AU106" ca="1">AQ106/INDIRECT(ADDRESS($BC106,COLUMN(AQ106)))</f>
        <v>0.27933645244486144</v>
      </c>
      <c r="AV106" s="78" cm="1">
        <f t="array" aca="1" ref="AV106" ca="1">AR106/INDIRECT(ADDRESS($BC106,COLUMN(AR106)))</f>
        <v>0.26199532748668264</v>
      </c>
      <c r="AW106" s="78" cm="1">
        <f t="array" aca="1" ref="AW106" ca="1">AS106/INDIRECT(ADDRESS($BC106,COLUMN(AS106)))</f>
        <v>0.22331612049551605</v>
      </c>
      <c r="AX106" s="79" cm="1">
        <f t="array" aca="1" ref="AX106" ca="1">AT106/INDIRECT(ADDRESS($BC106,COLUMN(AT106)))</f>
        <v>0.12220997543844313</v>
      </c>
      <c r="AY106" s="53">
        <f t="shared" ref="AY106:BA107" ca="1" si="89">IFERROR(($AQ106-AR106)/AR106,"-")</f>
        <v>5.5383773456248467E-2</v>
      </c>
      <c r="AZ106" s="53">
        <f t="shared" ca="1" si="89"/>
        <v>0.32388574947073473</v>
      </c>
      <c r="BA106" s="53">
        <f t="shared" ca="1" si="89"/>
        <v>1.4068641676674123</v>
      </c>
      <c r="BC106" s="61">
        <f>BC107</f>
        <v>109</v>
      </c>
      <c r="BE106" s="177" t="str">
        <f>AP106</f>
        <v>Renewable</v>
      </c>
      <c r="BF106" s="185">
        <f t="shared" ref="BF106:BP109" si="90">AC106/1000</f>
        <v>6.5263059494841764</v>
      </c>
      <c r="BG106" s="185">
        <f t="shared" si="90"/>
        <v>7.3362433680940269</v>
      </c>
      <c r="BH106" s="185">
        <f t="shared" si="90"/>
        <v>8.7234048196259781</v>
      </c>
      <c r="BI106" s="185">
        <f t="shared" si="90"/>
        <v>8.6951018005901091</v>
      </c>
      <c r="BJ106" s="185">
        <f t="shared" si="90"/>
        <v>10.288044953185764</v>
      </c>
      <c r="BK106" s="185">
        <f t="shared" si="90"/>
        <v>11.865020786973391</v>
      </c>
      <c r="BL106" s="185">
        <f t="shared" si="90"/>
        <v>13.428732431508683</v>
      </c>
      <c r="BM106" s="185">
        <f t="shared" si="90"/>
        <v>15.304326918182152</v>
      </c>
      <c r="BN106" s="185">
        <f t="shared" si="90"/>
        <v>13.3816545759994</v>
      </c>
      <c r="BO106" s="185">
        <f t="shared" si="90"/>
        <v>14.883620851594697</v>
      </c>
      <c r="BP106" s="185">
        <f t="shared" si="90"/>
        <v>15.707931937048114</v>
      </c>
      <c r="BQ106" s="179"/>
      <c r="BR106" s="178" t="str">
        <f>BE106</f>
        <v>Renewable</v>
      </c>
      <c r="BS106" s="126" cm="1">
        <f t="array" aca="1" ref="BS106" ca="1">AC106/INDIRECT(ADDRESS($BC106,COLUMN(AC106)))</f>
        <v>0.12220997543844313</v>
      </c>
      <c r="BT106" s="126" cm="1">
        <f t="array" aca="1" ref="BT106" ca="1">AD106/INDIRECT(ADDRESS($BC106,COLUMN(AD106)))</f>
        <v>0.13858632268966237</v>
      </c>
      <c r="BU106" s="126" cm="1">
        <f t="array" aca="1" ref="BU106" ca="1">AE106/INDIRECT(ADDRESS($BC106,COLUMN(AE106)))</f>
        <v>0.16455738021742861</v>
      </c>
      <c r="BV106" s="126" cm="1">
        <f t="array" aca="1" ref="BV106" ca="1">AF106/INDIRECT(ADDRESS($BC106,COLUMN(AF106)))</f>
        <v>0.15942200778658674</v>
      </c>
      <c r="BW106" s="126" cm="1">
        <f t="array" aca="1" ref="BW106" ca="1">AG106/INDIRECT(ADDRESS($BC106,COLUMN(AG106)))</f>
        <v>0.1905544909551514</v>
      </c>
      <c r="BX106" s="126" cm="1">
        <f t="array" aca="1" ref="BX106" ca="1">AH106/INDIRECT(ADDRESS($BC106,COLUMN(AH106)))</f>
        <v>0.22331612049551605</v>
      </c>
      <c r="BY106" s="126" cm="1">
        <f t="array" aca="1" ref="BY106" ca="1">AI106/INDIRECT(ADDRESS($BC106,COLUMN(AI106)))</f>
        <v>0.25427865030499014</v>
      </c>
      <c r="BZ106" s="126" cm="1">
        <f t="array" aca="1" ref="BZ106" ca="1">AJ106/INDIRECT(ADDRESS($BC106,COLUMN(AJ106)))</f>
        <v>0.2943785744253456</v>
      </c>
      <c r="CA106" s="126" cm="1">
        <f t="array" aca="1" ref="CA106" ca="1">AK106/INDIRECT(ADDRESS($BC106,COLUMN(AK106)))</f>
        <v>0.23184388211700435</v>
      </c>
      <c r="CB106" s="126" cm="1">
        <f t="array" aca="1" ref="CB106" ca="1">AL106/INDIRECT(ADDRESS($BC106,COLUMN(AL106)))</f>
        <v>0.26199532748668264</v>
      </c>
      <c r="CC106" s="126" cm="1">
        <f t="array" aca="1" ref="CC106" ca="1">AM106/INDIRECT(ADDRESS($BC106,COLUMN(AM106)))</f>
        <v>0.27933645244486144</v>
      </c>
      <c r="CE106" s="178" t="str">
        <f>BR106</f>
        <v>Renewable</v>
      </c>
      <c r="CF106" s="194" t="str">
        <f t="shared" ref="CF106:CP109" ca="1" si="91">TEXT(BF106,"#,##0.00;-#,##0.00;0") &amp; CHAR(10) &amp; IF(BS106&lt;&gt;1,TEXT(BS106,"(#,##0.0%);(-#,##0.0%);(0%)"),"(100%)")</f>
        <v>6.53
(12.2%)</v>
      </c>
      <c r="CG106" s="194" t="str">
        <f t="shared" ca="1" si="91"/>
        <v>7.34
(13.9%)</v>
      </c>
      <c r="CH106" s="194" t="str">
        <f t="shared" ca="1" si="91"/>
        <v>8.72
(16.5%)</v>
      </c>
      <c r="CI106" s="194" t="str">
        <f t="shared" ca="1" si="91"/>
        <v>8.70
(15.9%)</v>
      </c>
      <c r="CJ106" s="194" t="str">
        <f t="shared" ca="1" si="91"/>
        <v>10.29
(19.1%)</v>
      </c>
      <c r="CK106" s="194" t="str">
        <f t="shared" ca="1" si="91"/>
        <v>11.87
(22.3%)</v>
      </c>
      <c r="CL106" s="194" t="str">
        <f t="shared" ca="1" si="91"/>
        <v>13.43
(25.4%)</v>
      </c>
      <c r="CM106" s="194" t="str">
        <f t="shared" ca="1" si="91"/>
        <v>15.30
(29.4%)</v>
      </c>
      <c r="CN106" s="194" t="str">
        <f t="shared" ca="1" si="91"/>
        <v>13.38
(23.2%)</v>
      </c>
      <c r="CO106" s="194" t="str">
        <f t="shared" ca="1" si="91"/>
        <v>14.88
(26.2%)</v>
      </c>
      <c r="CP106" s="194" t="str">
        <f t="shared" ca="1" si="91"/>
        <v>15.71
(27.9%)</v>
      </c>
    </row>
    <row r="107" spans="3:94">
      <c r="C107" s="7" t="s">
        <v>135</v>
      </c>
      <c r="D107" s="7" t="s">
        <v>12</v>
      </c>
      <c r="F107" s="37">
        <f>F85-F106</f>
        <v>35286.608071954004</v>
      </c>
      <c r="G107" s="37">
        <f t="shared" ref="G107:AM107" si="92">G85-G106</f>
        <v>37220.391236326803</v>
      </c>
      <c r="H107" s="37">
        <f t="shared" si="92"/>
        <v>39261.367103541605</v>
      </c>
      <c r="I107" s="37">
        <f t="shared" si="92"/>
        <v>40307.354492504004</v>
      </c>
      <c r="J107" s="37">
        <f t="shared" si="92"/>
        <v>41729.341045184294</v>
      </c>
      <c r="K107" s="37">
        <f t="shared" si="92"/>
        <v>43724.566339473597</v>
      </c>
      <c r="L107" s="37">
        <f t="shared" si="92"/>
        <v>46617.470816382091</v>
      </c>
      <c r="M107" s="37">
        <f t="shared" si="92"/>
        <v>49007.515026939036</v>
      </c>
      <c r="N107" s="37">
        <f t="shared" si="92"/>
        <v>51946.324789317514</v>
      </c>
      <c r="O107" s="37">
        <f t="shared" si="92"/>
        <v>55005.219599840711</v>
      </c>
      <c r="P107" s="37">
        <f t="shared" si="92"/>
        <v>55786.369256356331</v>
      </c>
      <c r="Q107" s="37">
        <f t="shared" si="92"/>
        <v>59693.79370998581</v>
      </c>
      <c r="R107" s="37">
        <f t="shared" si="92"/>
        <v>58524.999339165253</v>
      </c>
      <c r="S107" s="37">
        <f t="shared" si="92"/>
        <v>57001.322004008405</v>
      </c>
      <c r="T107" s="37">
        <f t="shared" si="92"/>
        <v>56485.820326040404</v>
      </c>
      <c r="U107" s="37">
        <f t="shared" si="92"/>
        <v>57357.781835994007</v>
      </c>
      <c r="V107" s="37">
        <f t="shared" si="92"/>
        <v>57334.43603595077</v>
      </c>
      <c r="W107" s="37">
        <f t="shared" si="92"/>
        <v>56734.139554000569</v>
      </c>
      <c r="X107" s="37">
        <f t="shared" si="92"/>
        <v>55524.190696592006</v>
      </c>
      <c r="Y107" s="37">
        <f t="shared" si="92"/>
        <v>50950.6935032162</v>
      </c>
      <c r="Z107" s="37">
        <f t="shared" si="92"/>
        <v>53047.596073880573</v>
      </c>
      <c r="AA107" s="37">
        <f t="shared" si="92"/>
        <v>46417.435218376828</v>
      </c>
      <c r="AB107" s="37">
        <f t="shared" si="92"/>
        <v>47686.535373451501</v>
      </c>
      <c r="AC107" s="37">
        <f t="shared" si="92"/>
        <v>44633.497505060266</v>
      </c>
      <c r="AD107" s="37">
        <f t="shared" si="92"/>
        <v>43450.585485077681</v>
      </c>
      <c r="AE107" s="37">
        <f t="shared" si="92"/>
        <v>43614.429312691049</v>
      </c>
      <c r="AF107" s="37">
        <f t="shared" si="92"/>
        <v>46558.189373257977</v>
      </c>
      <c r="AG107" s="37">
        <f t="shared" si="92"/>
        <v>44380.62158925015</v>
      </c>
      <c r="AH107" s="37">
        <f t="shared" si="92"/>
        <v>41293.767820310488</v>
      </c>
      <c r="AI107" s="37">
        <f t="shared" si="92"/>
        <v>38737.700149064091</v>
      </c>
      <c r="AJ107" s="37">
        <f t="shared" si="92"/>
        <v>36836.143911616593</v>
      </c>
      <c r="AK107" s="37">
        <f t="shared" si="92"/>
        <v>42748.852099662225</v>
      </c>
      <c r="AL107" s="37">
        <f t="shared" si="92"/>
        <v>41673.162108768687</v>
      </c>
      <c r="AM107" s="37">
        <f t="shared" si="92"/>
        <v>37249.746347377295</v>
      </c>
      <c r="AP107" s="49" t="str">
        <f>C107</f>
        <v>Non-renewable</v>
      </c>
      <c r="AQ107" s="70" cm="1">
        <f t="array" aca="1" ref="AQ107" ca="1">INDIRECT(ADDRESS(ROW(AP107),AQ$9))/1000</f>
        <v>37.249746347377297</v>
      </c>
      <c r="AR107" s="71" cm="1">
        <f t="array" aca="1" ref="AR107" ca="1">INDIRECT(ADDRESS(ROW(AQ107),AR$9))/1000</f>
        <v>41.673162108768686</v>
      </c>
      <c r="AS107" s="71" cm="1">
        <f t="array" aca="1" ref="AS107" ca="1">INDIRECT(ADDRESS(ROW(AR107),AS$9))/1000</f>
        <v>41.293767820310485</v>
      </c>
      <c r="AT107" s="73" cm="1">
        <f t="array" aca="1" ref="AT107" ca="1">INDIRECT(ADDRESS(ROW(AS107),AT$9))/1000</f>
        <v>44.633497505060269</v>
      </c>
      <c r="AU107" s="77" cm="1">
        <f t="array" aca="1" ref="AU107" ca="1">AQ107/INDIRECT(ADDRESS($BC107,COLUMN(AQ107)))</f>
        <v>0.66241769068313716</v>
      </c>
      <c r="AV107" s="78" cm="1">
        <f t="array" aca="1" ref="AV107" ca="1">AR107/INDIRECT(ADDRESS($BC107,COLUMN(AR107)))</f>
        <v>0.73356973165052397</v>
      </c>
      <c r="AW107" s="78" cm="1">
        <f t="array" aca="1" ref="AW107" ca="1">AS107/INDIRECT(ADDRESS($BC107,COLUMN(AS107)))</f>
        <v>0.77720588912905042</v>
      </c>
      <c r="AX107" s="80" cm="1">
        <f t="array" aca="1" ref="AX107" ca="1">AT107/INDIRECT(ADDRESS($BC107,COLUMN(AT107)))</f>
        <v>0.83579572824904902</v>
      </c>
      <c r="AY107" s="53">
        <f t="shared" ca="1" si="89"/>
        <v>-0.10614543119732768</v>
      </c>
      <c r="AZ107" s="53">
        <f t="shared" ca="1" si="89"/>
        <v>-9.7932973579226701E-2</v>
      </c>
      <c r="BA107" s="53">
        <f t="shared" ca="1" si="89"/>
        <v>-0.16543070945416832</v>
      </c>
      <c r="BC107" s="61">
        <f>BC108</f>
        <v>109</v>
      </c>
      <c r="BE107" s="177" t="str">
        <f>AP107</f>
        <v>Non-renewable</v>
      </c>
      <c r="BF107" s="185">
        <f t="shared" si="90"/>
        <v>44.633497505060269</v>
      </c>
      <c r="BG107" s="185">
        <f t="shared" si="90"/>
        <v>43.450585485077681</v>
      </c>
      <c r="BH107" s="185">
        <f t="shared" si="90"/>
        <v>43.614429312691051</v>
      </c>
      <c r="BI107" s="185">
        <f t="shared" si="90"/>
        <v>46.558189373257974</v>
      </c>
      <c r="BJ107" s="185">
        <f t="shared" si="90"/>
        <v>44.380621589250147</v>
      </c>
      <c r="BK107" s="185">
        <f t="shared" si="90"/>
        <v>41.293767820310485</v>
      </c>
      <c r="BL107" s="185">
        <f t="shared" si="90"/>
        <v>38.737700149064089</v>
      </c>
      <c r="BM107" s="185">
        <f t="shared" si="90"/>
        <v>36.836143911616595</v>
      </c>
      <c r="BN107" s="185">
        <f t="shared" si="90"/>
        <v>42.748852099662223</v>
      </c>
      <c r="BO107" s="185">
        <f t="shared" si="90"/>
        <v>41.673162108768686</v>
      </c>
      <c r="BP107" s="185">
        <f t="shared" si="90"/>
        <v>37.249746347377297</v>
      </c>
      <c r="BQ107" s="179"/>
      <c r="BR107" s="178" t="str">
        <f>BE107</f>
        <v>Non-renewable</v>
      </c>
      <c r="BS107" s="126" cm="1">
        <f t="array" aca="1" ref="BS107" ca="1">AC107/INDIRECT(ADDRESS($BC107,COLUMN(AC107)))</f>
        <v>0.83579572824904891</v>
      </c>
      <c r="BT107" s="126" cm="1">
        <f t="array" aca="1" ref="BT107" ca="1">AD107/INDIRECT(ADDRESS($BC107,COLUMN(AD107)))</f>
        <v>0.82080931056328577</v>
      </c>
      <c r="BU107" s="126" cm="1">
        <f t="array" aca="1" ref="BU107" ca="1">AE107/INDIRECT(ADDRESS($BC107,COLUMN(AE107)))</f>
        <v>0.82273795333074862</v>
      </c>
      <c r="BV107" s="126" cm="1">
        <f t="array" aca="1" ref="BV107" ca="1">AF107/INDIRECT(ADDRESS($BC107,COLUMN(AF107)))</f>
        <v>0.85363003205887467</v>
      </c>
      <c r="BW107" s="126" cm="1">
        <f t="array" aca="1" ref="BW107" ca="1">AG107/INDIRECT(ADDRESS($BC107,COLUMN(AG107)))</f>
        <v>0.82201494974941947</v>
      </c>
      <c r="BX107" s="126" cm="1">
        <f t="array" aca="1" ref="BX107" ca="1">AH107/INDIRECT(ADDRESS($BC107,COLUMN(AH107)))</f>
        <v>0.77720588912905042</v>
      </c>
      <c r="BY107" s="126" cm="1">
        <f t="array" aca="1" ref="BY107" ca="1">AI107/INDIRECT(ADDRESS($BC107,COLUMN(AI107)))</f>
        <v>0.7335145115194458</v>
      </c>
      <c r="BZ107" s="126" cm="1">
        <f t="array" aca="1" ref="BZ107" ca="1">AJ107/INDIRECT(ADDRESS($BC107,COLUMN(AJ107)))</f>
        <v>0.70854285784667415</v>
      </c>
      <c r="CA107" s="126" cm="1">
        <f t="array" aca="1" ref="CA107" ca="1">AK107/INDIRECT(ADDRESS($BC107,COLUMN(AK107)))</f>
        <v>0.7406453193469269</v>
      </c>
      <c r="CB107" s="126" cm="1">
        <f t="array" aca="1" ref="CB107" ca="1">AL107/INDIRECT(ADDRESS($BC107,COLUMN(AL107)))</f>
        <v>0.73356973165052397</v>
      </c>
      <c r="CC107" s="126" cm="1">
        <f t="array" aca="1" ref="CC107" ca="1">AM107/INDIRECT(ADDRESS($BC107,COLUMN(AM107)))</f>
        <v>0.66241769068313716</v>
      </c>
      <c r="CE107" s="178" t="str">
        <f>BR107</f>
        <v>Non-renewable</v>
      </c>
      <c r="CF107" s="194" t="str">
        <f t="shared" ca="1" si="91"/>
        <v>44.63
(83.6%)</v>
      </c>
      <c r="CG107" s="194" t="str">
        <f t="shared" ca="1" si="91"/>
        <v>43.45
(82.1%)</v>
      </c>
      <c r="CH107" s="194" t="str">
        <f t="shared" ca="1" si="91"/>
        <v>43.61
(82.3%)</v>
      </c>
      <c r="CI107" s="194" t="str">
        <f t="shared" ca="1" si="91"/>
        <v>46.56
(85.4%)</v>
      </c>
      <c r="CJ107" s="194" t="str">
        <f t="shared" ca="1" si="91"/>
        <v>44.38
(82.2%)</v>
      </c>
      <c r="CK107" s="194" t="str">
        <f t="shared" ca="1" si="91"/>
        <v>41.29
(77.7%)</v>
      </c>
      <c r="CL107" s="194" t="str">
        <f t="shared" ca="1" si="91"/>
        <v>38.74
(73.4%)</v>
      </c>
      <c r="CM107" s="194" t="str">
        <f t="shared" ca="1" si="91"/>
        <v>36.84
(70.9%)</v>
      </c>
      <c r="CN107" s="194" t="str">
        <f t="shared" ca="1" si="91"/>
        <v>42.75
(74.1%)</v>
      </c>
      <c r="CO107" s="194" t="str">
        <f t="shared" ca="1" si="91"/>
        <v>41.67
(73.4%)</v>
      </c>
      <c r="CP107" s="194" t="str">
        <f t="shared" ca="1" si="91"/>
        <v>37.25
(66.2%)</v>
      </c>
    </row>
    <row r="108" spans="3:94">
      <c r="C108" s="34" t="s">
        <v>64</v>
      </c>
      <c r="D108" s="7" t="s">
        <v>12</v>
      </c>
      <c r="F108" s="65">
        <v>0</v>
      </c>
      <c r="G108" s="65">
        <v>0</v>
      </c>
      <c r="H108" s="65">
        <v>0</v>
      </c>
      <c r="I108" s="65">
        <v>0</v>
      </c>
      <c r="J108" s="65">
        <v>0</v>
      </c>
      <c r="K108" s="65">
        <v>-15.002700000000001</v>
      </c>
      <c r="L108" s="65">
        <v>-129.02322000000001</v>
      </c>
      <c r="M108" s="65">
        <v>-12.002160000000002</v>
      </c>
      <c r="N108" s="65">
        <v>79.014219999999995</v>
      </c>
      <c r="O108" s="65">
        <v>241.04338000000001</v>
      </c>
      <c r="P108" s="65">
        <v>98.01764</v>
      </c>
      <c r="Q108" s="65">
        <v>-250.04499999999999</v>
      </c>
      <c r="R108" s="65">
        <v>503.09053999999998</v>
      </c>
      <c r="S108" s="65">
        <v>1166.2098800000001</v>
      </c>
      <c r="T108" s="65">
        <v>1574.2833199999998</v>
      </c>
      <c r="U108" s="65">
        <v>2044.517947</v>
      </c>
      <c r="V108" s="65">
        <v>1778.1978637265142</v>
      </c>
      <c r="W108" s="65">
        <v>1330.5894760023402</v>
      </c>
      <c r="X108" s="65">
        <v>450.29746795722008</v>
      </c>
      <c r="Y108" s="65">
        <v>763.89071458301999</v>
      </c>
      <c r="Z108" s="65">
        <v>470.41067168234014</v>
      </c>
      <c r="AA108" s="65">
        <v>490.18330111511978</v>
      </c>
      <c r="AB108" s="65">
        <v>413.54922646417981</v>
      </c>
      <c r="AC108" s="65">
        <v>2242.596194668</v>
      </c>
      <c r="AD108" s="65">
        <v>2149.4438302599997</v>
      </c>
      <c r="AE108" s="65">
        <v>673.49120660000017</v>
      </c>
      <c r="AF108" s="65">
        <v>-711.87671474799981</v>
      </c>
      <c r="AG108" s="65">
        <v>-678.62463045000015</v>
      </c>
      <c r="AH108" s="65">
        <v>-27.734921387399737</v>
      </c>
      <c r="AI108" s="65">
        <v>644.65641727200011</v>
      </c>
      <c r="AJ108" s="65">
        <v>-151.8811436857998</v>
      </c>
      <c r="AK108" s="65">
        <v>1587.8788767598007</v>
      </c>
      <c r="AL108" s="65">
        <v>251.94334163999972</v>
      </c>
      <c r="AM108" s="65">
        <v>3275.3403551619995</v>
      </c>
      <c r="AP108" s="49" t="str">
        <f>C108</f>
        <v>Electricity (net imports)</v>
      </c>
      <c r="AQ108" s="70" cm="1">
        <f t="array" aca="1" ref="AQ108" ca="1">INDIRECT(ADDRESS(ROW(AP108),AQ$9))/1000</f>
        <v>3.2753403551619993</v>
      </c>
      <c r="AR108" s="71" cm="1">
        <f t="array" aca="1" ref="AR108" ca="1">INDIRECT(ADDRESS(ROW(AQ108),AR$9))/1000</f>
        <v>0.25194334163999971</v>
      </c>
      <c r="AS108" s="71" cm="1">
        <f t="array" aca="1" ref="AS108" ca="1">INDIRECT(ADDRESS(ROW(AR108),AS$9))/1000</f>
        <v>-2.7734921387399736E-2</v>
      </c>
      <c r="AT108" s="73" cm="1">
        <f t="array" aca="1" ref="AT108" ca="1">INDIRECT(ADDRESS(ROW(AS108),AT$9))/1000</f>
        <v>2.2425961946679998</v>
      </c>
      <c r="AU108" s="77" cm="1">
        <f t="array" aca="1" ref="AU108" ca="1">AQ108/INDIRECT(ADDRESS($BC108,COLUMN(AQ108)))</f>
        <v>5.8245856872001477E-2</v>
      </c>
      <c r="AV108" s="78" cm="1">
        <f t="array" aca="1" ref="AV108" ca="1">AR108/INDIRECT(ADDRESS($BC108,COLUMN(AR108)))</f>
        <v>4.4349408627933767E-3</v>
      </c>
      <c r="AW108" s="78" cm="1">
        <f t="array" aca="1" ref="AW108" ca="1">AS108/INDIRECT(ADDRESS($BC108,COLUMN(AS108)))</f>
        <v>-5.2200962456654435E-4</v>
      </c>
      <c r="AX108" s="80" cm="1">
        <f t="array" aca="1" ref="AX108" ca="1">AT108/INDIRECT(ADDRESS($BC108,COLUMN(AT108)))</f>
        <v>4.1994296312507985E-2</v>
      </c>
      <c r="AY108" s="53">
        <f t="shared" ref="AY108:BA109" ca="1" si="93">IFERROR(($AQ108-AR108)/AR108,"-")</f>
        <v>12.000305282296814</v>
      </c>
      <c r="AZ108" s="53">
        <f t="shared" ca="1" si="93"/>
        <v>-119.09445245624603</v>
      </c>
      <c r="BA108" s="53">
        <f t="shared" ca="1" si="93"/>
        <v>0.46051275880582232</v>
      </c>
      <c r="BC108" s="61">
        <f>BC109</f>
        <v>109</v>
      </c>
      <c r="BE108" s="177" t="str">
        <f>AP108</f>
        <v>Electricity (net imports)</v>
      </c>
      <c r="BF108" s="185">
        <f t="shared" si="90"/>
        <v>2.2425961946679998</v>
      </c>
      <c r="BG108" s="185">
        <f t="shared" si="90"/>
        <v>2.1494438302599996</v>
      </c>
      <c r="BH108" s="185">
        <f t="shared" si="90"/>
        <v>0.67349120660000017</v>
      </c>
      <c r="BI108" s="185">
        <f t="shared" si="90"/>
        <v>-0.71187671474799985</v>
      </c>
      <c r="BJ108" s="185">
        <f t="shared" si="90"/>
        <v>-0.6786246304500001</v>
      </c>
      <c r="BK108" s="185">
        <f t="shared" si="90"/>
        <v>-2.7734921387399736E-2</v>
      </c>
      <c r="BL108" s="185">
        <f t="shared" si="90"/>
        <v>0.64465641727200007</v>
      </c>
      <c r="BM108" s="185">
        <f t="shared" si="90"/>
        <v>-0.1518811436857998</v>
      </c>
      <c r="BN108" s="185">
        <f t="shared" si="90"/>
        <v>1.5878788767598007</v>
      </c>
      <c r="BO108" s="185">
        <f t="shared" si="90"/>
        <v>0.25194334163999971</v>
      </c>
      <c r="BP108" s="185">
        <f t="shared" si="90"/>
        <v>3.2753403551619993</v>
      </c>
      <c r="BQ108" s="179"/>
      <c r="BR108" s="178" t="str">
        <f>BE108</f>
        <v>Electricity (net imports)</v>
      </c>
      <c r="BS108" s="126" cm="1">
        <f t="array" aca="1" ref="BS108" ca="1">AC108/INDIRECT(ADDRESS($BC108,COLUMN(AC108)))</f>
        <v>4.1994296312507985E-2</v>
      </c>
      <c r="BT108" s="126" cm="1">
        <f t="array" aca="1" ref="BT108" ca="1">AD108/INDIRECT(ADDRESS($BC108,COLUMN(AD108)))</f>
        <v>4.0604366747051771E-2</v>
      </c>
      <c r="BU108" s="126" cm="1">
        <f t="array" aca="1" ref="BU108" ca="1">AE108/INDIRECT(ADDRESS($BC108,COLUMN(AE108)))</f>
        <v>1.2704666451822746E-2</v>
      </c>
      <c r="BV108" s="126" cm="1">
        <f t="array" aca="1" ref="BV108" ca="1">AF108/INDIRECT(ADDRESS($BC108,COLUMN(AF108)))</f>
        <v>-1.3052039845461418E-2</v>
      </c>
      <c r="BW108" s="126" cm="1">
        <f t="array" aca="1" ref="BW108" ca="1">AG108/INDIRECT(ADDRESS($BC108,COLUMN(AG108)))</f>
        <v>-1.2569440704570816E-2</v>
      </c>
      <c r="BX108" s="126" cm="1">
        <f t="array" aca="1" ref="BX108" ca="1">AH108/INDIRECT(ADDRESS($BC108,COLUMN(AH108)))</f>
        <v>-5.2200962456654435E-4</v>
      </c>
      <c r="BY108" s="126" cm="1">
        <f t="array" aca="1" ref="BY108" ca="1">AI108/INDIRECT(ADDRESS($BC108,COLUMN(AI108)))</f>
        <v>1.2206838175564011E-2</v>
      </c>
      <c r="BZ108" s="126" cm="1">
        <f t="array" aca="1" ref="BZ108" ca="1">AJ108/INDIRECT(ADDRESS($BC108,COLUMN(AJ108)))</f>
        <v>-2.9214322720196792E-3</v>
      </c>
      <c r="CA108" s="126" cm="1">
        <f t="array" aca="1" ref="CA108" ca="1">AK108/INDIRECT(ADDRESS($BC108,COLUMN(AK108)))</f>
        <v>2.7510798536068637E-2</v>
      </c>
      <c r="CB108" s="126" cm="1">
        <f t="array" aca="1" ref="CB108" ca="1">AL108/INDIRECT(ADDRESS($BC108,COLUMN(AL108)))</f>
        <v>4.4349408627933767E-3</v>
      </c>
      <c r="CC108" s="126" cm="1">
        <f t="array" aca="1" ref="CC108" ca="1">AM108/INDIRECT(ADDRESS($BC108,COLUMN(AM108)))</f>
        <v>5.8245856872001484E-2</v>
      </c>
      <c r="CE108" s="178" t="str">
        <f>BR108</f>
        <v>Electricity (net imports)</v>
      </c>
      <c r="CF108" s="194" t="str">
        <f t="shared" ca="1" si="91"/>
        <v>2.24
(4.2%)</v>
      </c>
      <c r="CG108" s="194" t="str">
        <f t="shared" ca="1" si="91"/>
        <v>2.15
(4.1%)</v>
      </c>
      <c r="CH108" s="194" t="str">
        <f t="shared" ca="1" si="91"/>
        <v>0.67
(1.3%)</v>
      </c>
      <c r="CI108" s="194" t="str">
        <f t="shared" ca="1" si="91"/>
        <v>-0.71
(-1.3%)</v>
      </c>
      <c r="CJ108" s="194" t="str">
        <f t="shared" ca="1" si="91"/>
        <v>-0.68
(-1.3%)</v>
      </c>
      <c r="CK108" s="194" t="str">
        <f t="shared" ca="1" si="91"/>
        <v>-0.03
(-0.1%)</v>
      </c>
      <c r="CL108" s="194" t="str">
        <f t="shared" ca="1" si="91"/>
        <v>0.64
(1.2%)</v>
      </c>
      <c r="CM108" s="194" t="str">
        <f t="shared" ca="1" si="91"/>
        <v>-0.15
(-0.3%)</v>
      </c>
      <c r="CN108" s="194" t="str">
        <f t="shared" ca="1" si="91"/>
        <v>1.59
(2.8%)</v>
      </c>
      <c r="CO108" s="194" t="str">
        <f t="shared" ca="1" si="91"/>
        <v>0.25
(0.4%)</v>
      </c>
      <c r="CP108" s="194" t="str">
        <f t="shared" ca="1" si="91"/>
        <v>3.28
(5.8%)</v>
      </c>
    </row>
    <row r="109" spans="3:94" s="58" customFormat="1">
      <c r="C109" s="58" t="s">
        <v>47</v>
      </c>
      <c r="D109" s="58" t="s">
        <v>12</v>
      </c>
      <c r="F109" s="88">
        <f>SUM(F106:F108)</f>
        <v>35983.733531954007</v>
      </c>
      <c r="G109" s="88">
        <f t="shared" ref="G109:AM109" si="94">SUM(G106:G108)</f>
        <v>37966.525516326801</v>
      </c>
      <c r="H109" s="88">
        <f t="shared" si="94"/>
        <v>40083.515063541607</v>
      </c>
      <c r="I109" s="88">
        <f t="shared" si="94"/>
        <v>41087.494892504001</v>
      </c>
      <c r="J109" s="88">
        <f t="shared" si="94"/>
        <v>42668.510065184295</v>
      </c>
      <c r="K109" s="88">
        <f t="shared" si="94"/>
        <v>44438.694859473602</v>
      </c>
      <c r="L109" s="88">
        <f t="shared" si="94"/>
        <v>47305.953325582086</v>
      </c>
      <c r="M109" s="88">
        <f t="shared" si="94"/>
        <v>49977.761732939034</v>
      </c>
      <c r="N109" s="88">
        <f t="shared" si="94"/>
        <v>53354.654056917512</v>
      </c>
      <c r="O109" s="88">
        <f t="shared" si="94"/>
        <v>56547.897697040717</v>
      </c>
      <c r="P109" s="88">
        <f t="shared" si="94"/>
        <v>57249.974983556327</v>
      </c>
      <c r="Q109" s="88">
        <f t="shared" si="94"/>
        <v>60653.029131985808</v>
      </c>
      <c r="R109" s="88">
        <f t="shared" si="94"/>
        <v>60553.558367565252</v>
      </c>
      <c r="S109" s="88">
        <f t="shared" si="94"/>
        <v>59434.957654008409</v>
      </c>
      <c r="T109" s="88">
        <f t="shared" si="94"/>
        <v>59633.612873240403</v>
      </c>
      <c r="U109" s="88">
        <f t="shared" si="94"/>
        <v>61492.266145928159</v>
      </c>
      <c r="V109" s="88">
        <f t="shared" si="94"/>
        <v>61827.052438553757</v>
      </c>
      <c r="W109" s="88">
        <f t="shared" si="94"/>
        <v>61199.920614060684</v>
      </c>
      <c r="X109" s="88">
        <f t="shared" si="94"/>
        <v>59940.019285849266</v>
      </c>
      <c r="Y109" s="88">
        <f t="shared" si="94"/>
        <v>56281.58546490888</v>
      </c>
      <c r="Z109" s="88">
        <f t="shared" si="94"/>
        <v>57798.07558747413</v>
      </c>
      <c r="AA109" s="88">
        <f t="shared" si="94"/>
        <v>52909.806016832365</v>
      </c>
      <c r="AB109" s="88">
        <f t="shared" si="94"/>
        <v>54220.072732672219</v>
      </c>
      <c r="AC109" s="88">
        <f t="shared" si="94"/>
        <v>53402.399649212442</v>
      </c>
      <c r="AD109" s="88">
        <f t="shared" si="94"/>
        <v>52936.272683431715</v>
      </c>
      <c r="AE109" s="88">
        <f t="shared" si="94"/>
        <v>53011.325338917028</v>
      </c>
      <c r="AF109" s="88">
        <f t="shared" si="94"/>
        <v>54541.414459100088</v>
      </c>
      <c r="AG109" s="88">
        <f t="shared" si="94"/>
        <v>53990.041911985914</v>
      </c>
      <c r="AH109" s="88">
        <f t="shared" si="94"/>
        <v>53131.053685896484</v>
      </c>
      <c r="AI109" s="88">
        <f t="shared" si="94"/>
        <v>52811.088997844774</v>
      </c>
      <c r="AJ109" s="88">
        <f t="shared" si="94"/>
        <v>51988.589686112944</v>
      </c>
      <c r="AK109" s="88">
        <f t="shared" si="94"/>
        <v>57718.38555242143</v>
      </c>
      <c r="AL109" s="88">
        <f t="shared" si="94"/>
        <v>56808.726302003386</v>
      </c>
      <c r="AM109" s="88">
        <f t="shared" si="94"/>
        <v>56233.018639587404</v>
      </c>
      <c r="AP109" s="52" t="str">
        <f>C109</f>
        <v>Total</v>
      </c>
      <c r="AQ109" s="75" cm="1">
        <f t="array" aca="1" ref="AQ109" ca="1">INDIRECT(ADDRESS(ROW(AP109),AQ$9))/1000</f>
        <v>56.233018639587407</v>
      </c>
      <c r="AR109" s="74" cm="1">
        <f t="array" aca="1" ref="AR109" ca="1">INDIRECT(ADDRESS(ROW(AQ109),AR$9))/1000</f>
        <v>56.808726302003386</v>
      </c>
      <c r="AS109" s="74" cm="1">
        <f t="array" aca="1" ref="AS109" ca="1">INDIRECT(ADDRESS(ROW(AR109),AS$9))/1000</f>
        <v>53.131053685896482</v>
      </c>
      <c r="AT109" s="76" cm="1">
        <f t="array" aca="1" ref="AT109" ca="1">INDIRECT(ADDRESS(ROW(AS109),AT$9))/1000</f>
        <v>53.402399649212441</v>
      </c>
      <c r="AU109" s="81" cm="1">
        <f t="array" aca="1" ref="AU109" ca="1">AQ109/INDIRECT(ADDRESS($BC109,COLUMN(AQ109)))</f>
        <v>1</v>
      </c>
      <c r="AV109" s="82" cm="1">
        <f t="array" aca="1" ref="AV109" ca="1">AR109/INDIRECT(ADDRESS($BC109,COLUMN(AR109)))</f>
        <v>1</v>
      </c>
      <c r="AW109" s="82" cm="1">
        <f t="array" aca="1" ref="AW109" ca="1">AS109/INDIRECT(ADDRESS($BC109,COLUMN(AS109)))</f>
        <v>1</v>
      </c>
      <c r="AX109" s="83" cm="1">
        <f t="array" aca="1" ref="AX109" ca="1">AT109/INDIRECT(ADDRESS($BC109,COLUMN(AT109)))</f>
        <v>1</v>
      </c>
      <c r="AY109" s="54">
        <f t="shared" ca="1" si="93"/>
        <v>-1.0134141352781513E-2</v>
      </c>
      <c r="AZ109" s="54">
        <f t="shared" ca="1" si="93"/>
        <v>5.8383275664535404E-2</v>
      </c>
      <c r="BA109" s="54">
        <f t="shared" ca="1" si="93"/>
        <v>5.3005464341838997E-2</v>
      </c>
      <c r="BB109" s="7"/>
      <c r="BC109" s="62">
        <f>ROW(AP109)</f>
        <v>109</v>
      </c>
      <c r="BE109" s="177" t="str">
        <f>AP109</f>
        <v>Total</v>
      </c>
      <c r="BF109" s="185">
        <f t="shared" si="90"/>
        <v>53.402399649212441</v>
      </c>
      <c r="BG109" s="185">
        <f t="shared" si="90"/>
        <v>52.936272683431717</v>
      </c>
      <c r="BH109" s="185">
        <f t="shared" si="90"/>
        <v>53.011325338917025</v>
      </c>
      <c r="BI109" s="185">
        <f t="shared" si="90"/>
        <v>54.541414459100089</v>
      </c>
      <c r="BJ109" s="185">
        <f t="shared" si="90"/>
        <v>53.990041911985912</v>
      </c>
      <c r="BK109" s="185">
        <f t="shared" si="90"/>
        <v>53.131053685896482</v>
      </c>
      <c r="BL109" s="185">
        <f t="shared" si="90"/>
        <v>52.811088997844777</v>
      </c>
      <c r="BM109" s="185">
        <f t="shared" si="90"/>
        <v>51.988589686112945</v>
      </c>
      <c r="BN109" s="185">
        <f t="shared" si="90"/>
        <v>57.718385552421431</v>
      </c>
      <c r="BO109" s="185">
        <f t="shared" si="90"/>
        <v>56.808726302003386</v>
      </c>
      <c r="BP109" s="185">
        <f t="shared" si="90"/>
        <v>56.233018639587407</v>
      </c>
      <c r="BQ109" s="179"/>
      <c r="BR109" s="178" t="str">
        <f>BE109</f>
        <v>Total</v>
      </c>
      <c r="BS109" s="126" cm="1">
        <f t="array" aca="1" ref="BS109" ca="1">AC109/INDIRECT(ADDRESS($BC109,COLUMN(AC109)))</f>
        <v>1</v>
      </c>
      <c r="BT109" s="126" cm="1">
        <f t="array" aca="1" ref="BT109" ca="1">AD109/INDIRECT(ADDRESS($BC109,COLUMN(AD109)))</f>
        <v>1</v>
      </c>
      <c r="BU109" s="126" cm="1">
        <f t="array" aca="1" ref="BU109" ca="1">AE109/INDIRECT(ADDRESS($BC109,COLUMN(AE109)))</f>
        <v>1</v>
      </c>
      <c r="BV109" s="126" cm="1">
        <f t="array" aca="1" ref="BV109" ca="1">AF109/INDIRECT(ADDRESS($BC109,COLUMN(AF109)))</f>
        <v>1</v>
      </c>
      <c r="BW109" s="126" cm="1">
        <f t="array" aca="1" ref="BW109" ca="1">AG109/INDIRECT(ADDRESS($BC109,COLUMN(AG109)))</f>
        <v>1</v>
      </c>
      <c r="BX109" s="126" cm="1">
        <f t="array" aca="1" ref="BX109" ca="1">AH109/INDIRECT(ADDRESS($BC109,COLUMN(AH109)))</f>
        <v>1</v>
      </c>
      <c r="BY109" s="126" cm="1">
        <f t="array" aca="1" ref="BY109" ca="1">AI109/INDIRECT(ADDRESS($BC109,COLUMN(AI109)))</f>
        <v>1</v>
      </c>
      <c r="BZ109" s="126" cm="1">
        <f t="array" aca="1" ref="BZ109" ca="1">AJ109/INDIRECT(ADDRESS($BC109,COLUMN(AJ109)))</f>
        <v>1</v>
      </c>
      <c r="CA109" s="126" cm="1">
        <f t="array" aca="1" ref="CA109" ca="1">AK109/INDIRECT(ADDRESS($BC109,COLUMN(AK109)))</f>
        <v>1</v>
      </c>
      <c r="CB109" s="126" cm="1">
        <f t="array" aca="1" ref="CB109" ca="1">AL109/INDIRECT(ADDRESS($BC109,COLUMN(AL109)))</f>
        <v>1</v>
      </c>
      <c r="CC109" s="126" cm="1">
        <f t="array" aca="1" ref="CC109" ca="1">AM109/INDIRECT(ADDRESS($BC109,COLUMN(AM109)))</f>
        <v>1</v>
      </c>
      <c r="CD109" s="7"/>
      <c r="CE109" s="178" t="str">
        <f>BR109</f>
        <v>Total</v>
      </c>
      <c r="CF109" s="194" t="str">
        <f t="shared" ca="1" si="91"/>
        <v>53.40
(100%)</v>
      </c>
      <c r="CG109" s="194" t="str">
        <f t="shared" ca="1" si="91"/>
        <v>52.94
(100%)</v>
      </c>
      <c r="CH109" s="194" t="str">
        <f t="shared" ca="1" si="91"/>
        <v>53.01
(100%)</v>
      </c>
      <c r="CI109" s="194" t="str">
        <f t="shared" ca="1" si="91"/>
        <v>54.54
(100%)</v>
      </c>
      <c r="CJ109" s="194" t="str">
        <f t="shared" ca="1" si="91"/>
        <v>53.99
(100%)</v>
      </c>
      <c r="CK109" s="194" t="str">
        <f t="shared" ca="1" si="91"/>
        <v>53.13
(100%)</v>
      </c>
      <c r="CL109" s="194" t="str">
        <f t="shared" ca="1" si="91"/>
        <v>52.81
(100%)</v>
      </c>
      <c r="CM109" s="194" t="str">
        <f t="shared" ca="1" si="91"/>
        <v>51.99
(100%)</v>
      </c>
      <c r="CN109" s="194" t="str">
        <f t="shared" ca="1" si="91"/>
        <v>57.72
(100%)</v>
      </c>
      <c r="CO109" s="194" t="str">
        <f t="shared" ca="1" si="91"/>
        <v>56.81
(100%)</v>
      </c>
      <c r="CP109" s="194" t="str">
        <f t="shared" ca="1" si="91"/>
        <v>56.23
(100%)</v>
      </c>
    </row>
    <row r="132" spans="2:55" s="27" customFormat="1" ht="17.5" thickBot="1">
      <c r="B132" s="95" t="s">
        <v>136</v>
      </c>
      <c r="C132" s="95" t="s">
        <v>764</v>
      </c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</row>
    <row r="133" spans="2:55" ht="15" thickTop="1"/>
    <row r="155" spans="2:55" s="27" customFormat="1" ht="15" thickBot="1">
      <c r="B155" s="7"/>
      <c r="C155" s="28" t="s">
        <v>660</v>
      </c>
      <c r="D155" s="28" t="s">
        <v>49</v>
      </c>
      <c r="E155" s="28" t="s">
        <v>62</v>
      </c>
      <c r="F155" s="28">
        <f>F$8</f>
        <v>1990</v>
      </c>
      <c r="G155" s="28">
        <f t="shared" ref="G155:AM155" si="95">G$8</f>
        <v>1991</v>
      </c>
      <c r="H155" s="28">
        <f t="shared" si="95"/>
        <v>1992</v>
      </c>
      <c r="I155" s="28">
        <f t="shared" si="95"/>
        <v>1993</v>
      </c>
      <c r="J155" s="28">
        <f t="shared" si="95"/>
        <v>1994</v>
      </c>
      <c r="K155" s="28">
        <f t="shared" si="95"/>
        <v>1995</v>
      </c>
      <c r="L155" s="28">
        <f t="shared" si="95"/>
        <v>1996</v>
      </c>
      <c r="M155" s="28">
        <f t="shared" si="95"/>
        <v>1997</v>
      </c>
      <c r="N155" s="28">
        <f t="shared" si="95"/>
        <v>1998</v>
      </c>
      <c r="O155" s="28">
        <f t="shared" si="95"/>
        <v>1999</v>
      </c>
      <c r="P155" s="28">
        <f t="shared" si="95"/>
        <v>2000</v>
      </c>
      <c r="Q155" s="28">
        <f t="shared" si="95"/>
        <v>2001</v>
      </c>
      <c r="R155" s="28">
        <f t="shared" si="95"/>
        <v>2002</v>
      </c>
      <c r="S155" s="28">
        <f t="shared" si="95"/>
        <v>2003</v>
      </c>
      <c r="T155" s="28">
        <f t="shared" si="95"/>
        <v>2004</v>
      </c>
      <c r="U155" s="28">
        <f t="shared" si="95"/>
        <v>2005</v>
      </c>
      <c r="V155" s="28">
        <f t="shared" si="95"/>
        <v>2006</v>
      </c>
      <c r="W155" s="28">
        <f t="shared" si="95"/>
        <v>2007</v>
      </c>
      <c r="X155" s="28">
        <f t="shared" si="95"/>
        <v>2008</v>
      </c>
      <c r="Y155" s="28">
        <f t="shared" si="95"/>
        <v>2009</v>
      </c>
      <c r="Z155" s="28">
        <f t="shared" si="95"/>
        <v>2010</v>
      </c>
      <c r="AA155" s="28">
        <f t="shared" si="95"/>
        <v>2011</v>
      </c>
      <c r="AB155" s="28">
        <f t="shared" si="95"/>
        <v>2012</v>
      </c>
      <c r="AC155" s="28">
        <f t="shared" si="95"/>
        <v>2013</v>
      </c>
      <c r="AD155" s="28">
        <f t="shared" si="95"/>
        <v>2014</v>
      </c>
      <c r="AE155" s="28">
        <f t="shared" si="95"/>
        <v>2015</v>
      </c>
      <c r="AF155" s="28">
        <f t="shared" si="95"/>
        <v>2016</v>
      </c>
      <c r="AG155" s="28">
        <f t="shared" si="95"/>
        <v>2017</v>
      </c>
      <c r="AH155" s="28">
        <f t="shared" si="95"/>
        <v>2018</v>
      </c>
      <c r="AI155" s="28">
        <f t="shared" si="95"/>
        <v>2019</v>
      </c>
      <c r="AJ155" s="28">
        <f t="shared" si="95"/>
        <v>2020</v>
      </c>
      <c r="AK155" s="28">
        <f t="shared" si="95"/>
        <v>2021</v>
      </c>
      <c r="AL155" s="28">
        <f t="shared" si="95"/>
        <v>2022</v>
      </c>
      <c r="AM155" s="28">
        <f t="shared" si="95"/>
        <v>2023</v>
      </c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</row>
    <row r="156" spans="2:55">
      <c r="C156" s="34" t="s">
        <v>45</v>
      </c>
      <c r="D156" s="33" t="s">
        <v>12</v>
      </c>
      <c r="E156" s="33"/>
      <c r="F156" s="65">
        <v>5919.0652399999999</v>
      </c>
      <c r="G156" s="65">
        <v>5854.0535399999999</v>
      </c>
      <c r="H156" s="65">
        <v>6659.1984400000001</v>
      </c>
      <c r="I156" s="65">
        <v>6619.191240000001</v>
      </c>
      <c r="J156" s="65">
        <v>6685.2031200000001</v>
      </c>
      <c r="K156" s="65">
        <v>7019.2632400000002</v>
      </c>
      <c r="L156" s="65">
        <v>6993.2585600000002</v>
      </c>
      <c r="M156" s="65">
        <v>6788.2216600000011</v>
      </c>
      <c r="N156" s="65">
        <v>6741.2132000000001</v>
      </c>
      <c r="O156" s="65">
        <v>5833.0497599999999</v>
      </c>
      <c r="P156" s="65">
        <v>6818.2270600000002</v>
      </c>
      <c r="Q156" s="65">
        <v>7063.2711600000002</v>
      </c>
      <c r="R156" s="65">
        <v>6822.2277800000002</v>
      </c>
      <c r="S156" s="65">
        <v>6204.11654</v>
      </c>
      <c r="T156" s="65">
        <v>6230.12122</v>
      </c>
      <c r="U156" s="65">
        <v>6390.15002</v>
      </c>
      <c r="V156" s="65">
        <v>5885.0591199999999</v>
      </c>
      <c r="W156" s="65">
        <v>5437.9388659830456</v>
      </c>
      <c r="X156" s="65">
        <v>5142.7885130791137</v>
      </c>
      <c r="Y156" s="65">
        <v>4005.0345427428006</v>
      </c>
      <c r="Z156" s="65">
        <v>3555.3556966831329</v>
      </c>
      <c r="AA156" s="65">
        <v>3945.4822372508261</v>
      </c>
      <c r="AB156" s="65">
        <v>5025.2633275310372</v>
      </c>
      <c r="AC156" s="65">
        <v>4283.3275114013286</v>
      </c>
      <c r="AD156" s="65">
        <v>3957.1462692882342</v>
      </c>
      <c r="AE156" s="65">
        <v>4875.0578032473431</v>
      </c>
      <c r="AF156" s="65">
        <v>4696.706805881041</v>
      </c>
      <c r="AG156" s="65">
        <v>3645.1943778302411</v>
      </c>
      <c r="AH156" s="65">
        <v>2152.1283601045225</v>
      </c>
      <c r="AI156" s="65">
        <v>505.71788740571441</v>
      </c>
      <c r="AJ156" s="65">
        <v>673.2524349731259</v>
      </c>
      <c r="AK156" s="65">
        <v>2718.0184593044651</v>
      </c>
      <c r="AL156" s="65">
        <v>2366.7131041282933</v>
      </c>
      <c r="AM156" s="65">
        <v>1210.9788161308984</v>
      </c>
    </row>
    <row r="157" spans="2:55">
      <c r="C157" s="34" t="s">
        <v>43</v>
      </c>
      <c r="D157" s="33" t="s">
        <v>12</v>
      </c>
      <c r="E157" s="33"/>
      <c r="F157" s="65">
        <v>2245.4041000000002</v>
      </c>
      <c r="G157" s="65">
        <v>2147.3864600000002</v>
      </c>
      <c r="H157" s="65">
        <v>2180.3924000000002</v>
      </c>
      <c r="I157" s="65">
        <v>1875.3375000000001</v>
      </c>
      <c r="J157" s="65">
        <v>1913.3443399999999</v>
      </c>
      <c r="K157" s="65">
        <v>2017.3630599999999</v>
      </c>
      <c r="L157" s="65">
        <v>2187.3936600000002</v>
      </c>
      <c r="M157" s="65">
        <v>2059.3706200000001</v>
      </c>
      <c r="N157" s="65">
        <v>1694.30492</v>
      </c>
      <c r="O157" s="65">
        <v>1682.30276</v>
      </c>
      <c r="P157" s="65">
        <v>1770.3185999999998</v>
      </c>
      <c r="Q157" s="65">
        <v>2193.3947400000002</v>
      </c>
      <c r="R157" s="65">
        <v>2082.3747599999997</v>
      </c>
      <c r="S157" s="65">
        <v>2028.3650399999999</v>
      </c>
      <c r="T157" s="65">
        <v>1487.26766</v>
      </c>
      <c r="U157" s="65">
        <v>2450.4410000000003</v>
      </c>
      <c r="V157" s="65">
        <v>2138.3848400000002</v>
      </c>
      <c r="W157" s="65">
        <v>2162.575318083017</v>
      </c>
      <c r="X157" s="65">
        <v>2754.8509292138287</v>
      </c>
      <c r="Y157" s="65">
        <v>2629.5573217871165</v>
      </c>
      <c r="Z157" s="65">
        <v>2179.3442866484997</v>
      </c>
      <c r="AA157" s="65">
        <v>2130.1616296149728</v>
      </c>
      <c r="AB157" s="65">
        <v>2438.2247604342647</v>
      </c>
      <c r="AC157" s="65">
        <v>2281.8949141864023</v>
      </c>
      <c r="AD157" s="65">
        <v>2496.5351199357588</v>
      </c>
      <c r="AE157" s="65">
        <v>2518.6737774048593</v>
      </c>
      <c r="AF157" s="65">
        <v>2318.3023117676166</v>
      </c>
      <c r="AG157" s="65">
        <v>2164.7691049239638</v>
      </c>
      <c r="AH157" s="65">
        <v>2091.0928195396577</v>
      </c>
      <c r="AI157" s="65">
        <v>1927.4531420568726</v>
      </c>
      <c r="AJ157" s="65">
        <v>918.78431499030842</v>
      </c>
      <c r="AK157" s="65">
        <v>324.91591666382305</v>
      </c>
      <c r="AL157" s="65">
        <v>247.26471236333938</v>
      </c>
      <c r="AM157" s="65">
        <v>151.85987256998635</v>
      </c>
    </row>
    <row r="158" spans="2:55">
      <c r="C158" s="34" t="s">
        <v>41</v>
      </c>
      <c r="D158" s="33" t="s">
        <v>12</v>
      </c>
      <c r="E158" s="33"/>
      <c r="F158" s="65">
        <v>1411.25398</v>
      </c>
      <c r="G158" s="65">
        <v>2417.4350599999998</v>
      </c>
      <c r="H158" s="65">
        <v>2455.4419000000003</v>
      </c>
      <c r="I158" s="65">
        <v>2324.4183199999998</v>
      </c>
      <c r="J158" s="65">
        <v>2815.5066999999999</v>
      </c>
      <c r="K158" s="65">
        <v>2660.4787999999999</v>
      </c>
      <c r="L158" s="65">
        <v>2653.4775399999999</v>
      </c>
      <c r="M158" s="65">
        <v>3465.6237000000006</v>
      </c>
      <c r="N158" s="65">
        <v>4849.8728199999996</v>
      </c>
      <c r="O158" s="65">
        <v>6170.11042</v>
      </c>
      <c r="P158" s="65">
        <v>4638.8348400000004</v>
      </c>
      <c r="Q158" s="65">
        <v>5203.9365400000006</v>
      </c>
      <c r="R158" s="65">
        <v>3729.6712199999997</v>
      </c>
      <c r="S158" s="65">
        <v>2454.4417200000003</v>
      </c>
      <c r="T158" s="65">
        <v>3211.5779800000005</v>
      </c>
      <c r="U158" s="65">
        <v>3340.6012000000005</v>
      </c>
      <c r="V158" s="65">
        <v>2834.5101199999999</v>
      </c>
      <c r="W158" s="65">
        <v>1899.0542093671713</v>
      </c>
      <c r="X158" s="65">
        <v>1708.3634907860244</v>
      </c>
      <c r="Y158" s="65">
        <v>918.00894502836491</v>
      </c>
      <c r="Z158" s="65">
        <v>603.29875509587896</v>
      </c>
      <c r="AA158" s="65">
        <v>233.72705264523722</v>
      </c>
      <c r="AB158" s="65">
        <v>235.85337676233956</v>
      </c>
      <c r="AC158" s="65">
        <v>188.86450083032318</v>
      </c>
      <c r="AD158" s="65">
        <v>258.73691155792892</v>
      </c>
      <c r="AE158" s="65">
        <v>407.15939518949756</v>
      </c>
      <c r="AF158" s="65">
        <v>292.67024944327142</v>
      </c>
      <c r="AG158" s="65">
        <v>141.9193297521023</v>
      </c>
      <c r="AH158" s="65">
        <v>139.37948041582155</v>
      </c>
      <c r="AI158" s="65">
        <v>282.56937001779778</v>
      </c>
      <c r="AJ158" s="65">
        <v>389.48662066937374</v>
      </c>
      <c r="AK158" s="65">
        <v>1453.424710087495</v>
      </c>
      <c r="AL158" s="65">
        <v>1075.3269582155967</v>
      </c>
      <c r="AM158" s="65">
        <v>227.70069933205008</v>
      </c>
    </row>
    <row r="159" spans="2:55">
      <c r="C159" s="34" t="s">
        <v>39</v>
      </c>
      <c r="D159" s="33" t="s">
        <v>12</v>
      </c>
      <c r="E159" s="33"/>
      <c r="F159" s="65">
        <v>3941.7093800000002</v>
      </c>
      <c r="G159" s="65">
        <v>3752.6753599999997</v>
      </c>
      <c r="H159" s="65">
        <v>3648.6566399999997</v>
      </c>
      <c r="I159" s="65">
        <v>4535.8163000000004</v>
      </c>
      <c r="J159" s="65">
        <v>4456.8020799999995</v>
      </c>
      <c r="K159" s="65">
        <v>5160.9288000000006</v>
      </c>
      <c r="L159" s="65">
        <v>6292.13238</v>
      </c>
      <c r="M159" s="65">
        <v>6570.1824200000001</v>
      </c>
      <c r="N159" s="65">
        <v>6426.1565000000001</v>
      </c>
      <c r="O159" s="65">
        <v>6959.2524399999993</v>
      </c>
      <c r="P159" s="65">
        <v>9264.66734</v>
      </c>
      <c r="Q159" s="65">
        <v>9148.6464599999999</v>
      </c>
      <c r="R159" s="65">
        <v>10830.949219999999</v>
      </c>
      <c r="S159" s="65">
        <v>13040.346840000002</v>
      </c>
      <c r="T159" s="65">
        <v>12896.320920000002</v>
      </c>
      <c r="U159" s="65">
        <v>11576.08332</v>
      </c>
      <c r="V159" s="65">
        <v>13787.481300000001</v>
      </c>
      <c r="W159" s="65">
        <v>16060.550696084076</v>
      </c>
      <c r="X159" s="65">
        <v>16719.126508433917</v>
      </c>
      <c r="Y159" s="65">
        <v>16301.052080508071</v>
      </c>
      <c r="Z159" s="65">
        <v>18114.014635062555</v>
      </c>
      <c r="AA159" s="65">
        <v>15434.976293786975</v>
      </c>
      <c r="AB159" s="65">
        <v>14141.834824343414</v>
      </c>
      <c r="AC159" s="65">
        <v>13132.113948443101</v>
      </c>
      <c r="AD159" s="65">
        <v>12637.321315973571</v>
      </c>
      <c r="AE159" s="65">
        <v>12369.71753752179</v>
      </c>
      <c r="AF159" s="65">
        <v>15331.161370454987</v>
      </c>
      <c r="AG159" s="65">
        <v>15682.677461819643</v>
      </c>
      <c r="AH159" s="65">
        <v>16016.845546883897</v>
      </c>
      <c r="AI159" s="65">
        <v>15909.047642444431</v>
      </c>
      <c r="AJ159" s="65">
        <v>16239.303841028395</v>
      </c>
      <c r="AK159" s="65">
        <v>15158.25761723598</v>
      </c>
      <c r="AL159" s="65">
        <v>16532.60175207935</v>
      </c>
      <c r="AM159" s="65">
        <v>15353.437818887362</v>
      </c>
    </row>
    <row r="160" spans="2:55">
      <c r="C160" s="34" t="s">
        <v>508</v>
      </c>
      <c r="D160" s="33" t="s">
        <v>12</v>
      </c>
      <c r="E160" s="33"/>
      <c r="F160" s="65">
        <v>0</v>
      </c>
      <c r="G160" s="65">
        <v>0</v>
      </c>
      <c r="H160" s="65">
        <v>0</v>
      </c>
      <c r="I160" s="65">
        <v>0</v>
      </c>
      <c r="J160" s="65">
        <v>0</v>
      </c>
      <c r="K160" s="65">
        <v>0</v>
      </c>
      <c r="L160" s="65">
        <v>0</v>
      </c>
      <c r="M160" s="65">
        <v>0</v>
      </c>
      <c r="N160" s="65">
        <v>0</v>
      </c>
      <c r="O160" s="65">
        <v>0</v>
      </c>
      <c r="P160" s="65">
        <v>0</v>
      </c>
      <c r="Q160" s="65">
        <v>0</v>
      </c>
      <c r="R160" s="65">
        <v>0</v>
      </c>
      <c r="S160" s="65">
        <v>0</v>
      </c>
      <c r="T160" s="65">
        <v>0</v>
      </c>
      <c r="U160" s="65">
        <v>0</v>
      </c>
      <c r="V160" s="65">
        <v>0</v>
      </c>
      <c r="W160" s="65">
        <v>0</v>
      </c>
      <c r="X160" s="65">
        <v>0</v>
      </c>
      <c r="Y160" s="65">
        <v>0</v>
      </c>
      <c r="Z160" s="65">
        <v>0</v>
      </c>
      <c r="AA160" s="65">
        <v>0</v>
      </c>
      <c r="AB160" s="65">
        <v>49.757014742588659</v>
      </c>
      <c r="AC160" s="65">
        <v>65.481764858242514</v>
      </c>
      <c r="AD160" s="65">
        <v>69.605963480918135</v>
      </c>
      <c r="AE160" s="65">
        <v>74.074746631610452</v>
      </c>
      <c r="AF160" s="65">
        <v>72.813294768705347</v>
      </c>
      <c r="AG160" s="65">
        <v>159.33019523808392</v>
      </c>
      <c r="AH160" s="65">
        <v>301.64251212461488</v>
      </c>
      <c r="AI160" s="65">
        <v>294.72391319964254</v>
      </c>
      <c r="AJ160" s="65">
        <v>298.94614478141654</v>
      </c>
      <c r="AK160" s="65">
        <v>322.10538903932496</v>
      </c>
      <c r="AL160" s="65">
        <v>319.26708941490466</v>
      </c>
      <c r="AM160" s="65">
        <v>326.62843876841976</v>
      </c>
    </row>
    <row r="161" spans="2:94">
      <c r="C161" s="34" t="s">
        <v>37</v>
      </c>
      <c r="D161" s="33" t="s">
        <v>12</v>
      </c>
      <c r="E161" s="33"/>
      <c r="F161" s="65">
        <v>697.12545999999998</v>
      </c>
      <c r="G161" s="65">
        <v>746.13427999999999</v>
      </c>
      <c r="H161" s="65">
        <v>817.14706000000001</v>
      </c>
      <c r="I161" s="65">
        <v>765.1377</v>
      </c>
      <c r="J161" s="65">
        <v>920.16559999999993</v>
      </c>
      <c r="K161" s="65">
        <v>713.12833999999998</v>
      </c>
      <c r="L161" s="65">
        <v>722.12995999999998</v>
      </c>
      <c r="M161" s="65">
        <v>678.12203999999997</v>
      </c>
      <c r="N161" s="65">
        <v>916.16488000000004</v>
      </c>
      <c r="O161" s="65">
        <v>847.15246000000002</v>
      </c>
      <c r="P161" s="65">
        <v>847.15246000000002</v>
      </c>
      <c r="Q161" s="65">
        <v>596.10727999999995</v>
      </c>
      <c r="R161" s="65">
        <v>912.16415999999992</v>
      </c>
      <c r="S161" s="65">
        <v>598.10764000000006</v>
      </c>
      <c r="T161" s="65">
        <v>630.11339999999996</v>
      </c>
      <c r="U161" s="65">
        <v>631.37362680000001</v>
      </c>
      <c r="V161" s="65">
        <v>724.40334699707728</v>
      </c>
      <c r="W161" s="65">
        <v>666.69554216534152</v>
      </c>
      <c r="X161" s="65">
        <v>968.49747371599813</v>
      </c>
      <c r="Y161" s="65">
        <v>901.89668964174155</v>
      </c>
      <c r="Z161" s="65">
        <v>599.33899960684028</v>
      </c>
      <c r="AA161" s="65">
        <v>706.81422827843039</v>
      </c>
      <c r="AB161" s="65">
        <v>802.49312720839976</v>
      </c>
      <c r="AC161" s="65">
        <v>599.60526691132964</v>
      </c>
      <c r="AD161" s="65">
        <v>708.78142310577368</v>
      </c>
      <c r="AE161" s="65">
        <v>806.63535424348197</v>
      </c>
      <c r="AF161" s="65">
        <v>681.14807105156365</v>
      </c>
      <c r="AG161" s="65">
        <v>691.72739132650452</v>
      </c>
      <c r="AH161" s="65">
        <v>694.21457553009122</v>
      </c>
      <c r="AI161" s="65">
        <v>886.74349944858182</v>
      </c>
      <c r="AJ161" s="65">
        <v>932.82330731128013</v>
      </c>
      <c r="AK161" s="65">
        <v>749.55483257568676</v>
      </c>
      <c r="AL161" s="65">
        <v>701.32793120015413</v>
      </c>
      <c r="AM161" s="65">
        <v>942.92117865201772</v>
      </c>
    </row>
    <row r="162" spans="2:94">
      <c r="C162" s="34" t="s">
        <v>35</v>
      </c>
      <c r="D162" s="33" t="s">
        <v>12</v>
      </c>
      <c r="E162" s="33"/>
      <c r="F162" s="65">
        <v>0</v>
      </c>
      <c r="G162" s="65">
        <v>0</v>
      </c>
      <c r="H162" s="65">
        <v>5.0008999999999997</v>
      </c>
      <c r="I162" s="65">
        <v>15.002699999999999</v>
      </c>
      <c r="J162" s="65">
        <v>19.003419999999998</v>
      </c>
      <c r="K162" s="65">
        <v>16.002880000000001</v>
      </c>
      <c r="L162" s="65">
        <v>14.002520000000001</v>
      </c>
      <c r="M162" s="65">
        <v>50.009</v>
      </c>
      <c r="N162" s="65">
        <v>169.03041999999999</v>
      </c>
      <c r="O162" s="65">
        <v>187.03365999999997</v>
      </c>
      <c r="P162" s="65">
        <v>244.04391999999999</v>
      </c>
      <c r="Q162" s="65">
        <v>334.06011999999998</v>
      </c>
      <c r="R162" s="65">
        <v>388.06983999999994</v>
      </c>
      <c r="S162" s="65">
        <v>454.08172000000002</v>
      </c>
      <c r="T162" s="65">
        <v>655.11790000000008</v>
      </c>
      <c r="U162" s="65">
        <v>1112.1101438000001</v>
      </c>
      <c r="V162" s="65">
        <v>1622.3331674159999</v>
      </c>
      <c r="W162" s="65">
        <v>1958.7230566990002</v>
      </c>
      <c r="X162" s="65">
        <v>2410.4468178427906</v>
      </c>
      <c r="Y162" s="65">
        <v>2955.7492151096799</v>
      </c>
      <c r="Z162" s="65">
        <v>2815.1656836280999</v>
      </c>
      <c r="AA162" s="65">
        <v>4381.1031593464868</v>
      </c>
      <c r="AB162" s="65">
        <v>4011.20012208248</v>
      </c>
      <c r="AC162" s="65">
        <v>4542.3319526063988</v>
      </c>
      <c r="AD162" s="65">
        <v>5140.9863280010595</v>
      </c>
      <c r="AE162" s="65">
        <v>6574.18074656926</v>
      </c>
      <c r="AF162" s="65">
        <v>6148.149212038923</v>
      </c>
      <c r="AG162" s="65">
        <v>7445.3764554251411</v>
      </c>
      <c r="AH162" s="65">
        <v>8641.321702342244</v>
      </c>
      <c r="AI162" s="65">
        <v>10021.287895554164</v>
      </c>
      <c r="AJ162" s="65">
        <v>11551.498927870063</v>
      </c>
      <c r="AK162" s="65">
        <v>9780.1406252795023</v>
      </c>
      <c r="AL162" s="65">
        <v>11210.449046539454</v>
      </c>
      <c r="AM162" s="65">
        <v>11672.730025640487</v>
      </c>
    </row>
    <row r="163" spans="2:94">
      <c r="C163" s="34" t="s">
        <v>33</v>
      </c>
      <c r="D163" s="33" t="s">
        <v>12</v>
      </c>
      <c r="E163" s="33"/>
      <c r="F163" s="65">
        <v>0</v>
      </c>
      <c r="G163" s="65">
        <v>0</v>
      </c>
      <c r="H163" s="65">
        <v>0</v>
      </c>
      <c r="I163" s="65">
        <v>0</v>
      </c>
      <c r="J163" s="65">
        <v>0</v>
      </c>
      <c r="K163" s="65">
        <v>0</v>
      </c>
      <c r="L163" s="65">
        <v>0</v>
      </c>
      <c r="M163" s="65">
        <v>0</v>
      </c>
      <c r="N163" s="65">
        <v>0</v>
      </c>
      <c r="O163" s="65">
        <v>0</v>
      </c>
      <c r="P163" s="65">
        <v>0</v>
      </c>
      <c r="Q163" s="65">
        <v>0</v>
      </c>
      <c r="R163" s="65">
        <v>0</v>
      </c>
      <c r="S163" s="65">
        <v>0</v>
      </c>
      <c r="T163" s="65">
        <v>8.0014400000000006</v>
      </c>
      <c r="U163" s="65">
        <v>7.89342056</v>
      </c>
      <c r="V163" s="65">
        <v>7.89342056</v>
      </c>
      <c r="W163" s="65">
        <v>13.827516654972817</v>
      </c>
      <c r="X163" s="65">
        <v>33.075730307831023</v>
      </c>
      <c r="Y163" s="65">
        <v>65.234536858930284</v>
      </c>
      <c r="Z163" s="65">
        <v>109.73663417268823</v>
      </c>
      <c r="AA163" s="65">
        <v>136.30614392505157</v>
      </c>
      <c r="AB163" s="65">
        <v>179.0434742926779</v>
      </c>
      <c r="AC163" s="65">
        <v>226.97896507282852</v>
      </c>
      <c r="AD163" s="65">
        <v>264.95977775002575</v>
      </c>
      <c r="AE163" s="65">
        <v>196.74724373112352</v>
      </c>
      <c r="AF163" s="65">
        <v>395.54768922604023</v>
      </c>
      <c r="AG163" s="65">
        <v>381.47813765664415</v>
      </c>
      <c r="AH163" s="65">
        <v>334.15297791628905</v>
      </c>
      <c r="AI163" s="65">
        <v>346.38477254788609</v>
      </c>
      <c r="AJ163" s="65">
        <v>429.96419832974129</v>
      </c>
      <c r="AK163" s="65">
        <v>470.78541055113004</v>
      </c>
      <c r="AL163" s="65">
        <v>507.87483908091207</v>
      </c>
      <c r="AM163" s="65">
        <v>347.49918659506596</v>
      </c>
    </row>
    <row r="164" spans="2:94">
      <c r="C164" s="34" t="s">
        <v>657</v>
      </c>
      <c r="D164" s="33" t="s">
        <v>12</v>
      </c>
      <c r="E164" s="33"/>
      <c r="F164" s="65">
        <v>0</v>
      </c>
      <c r="G164" s="65">
        <v>0</v>
      </c>
      <c r="H164" s="65">
        <v>0</v>
      </c>
      <c r="I164" s="65">
        <v>0</v>
      </c>
      <c r="J164" s="65">
        <v>0</v>
      </c>
      <c r="K164" s="65">
        <v>0</v>
      </c>
      <c r="L164" s="65">
        <v>0</v>
      </c>
      <c r="M164" s="65">
        <v>0</v>
      </c>
      <c r="N164" s="65">
        <v>0</v>
      </c>
      <c r="O164" s="65">
        <v>0</v>
      </c>
      <c r="P164" s="65">
        <v>0</v>
      </c>
      <c r="Q164" s="65">
        <v>0</v>
      </c>
      <c r="R164" s="65">
        <v>0</v>
      </c>
      <c r="S164" s="65">
        <v>0</v>
      </c>
      <c r="T164" s="65">
        <v>0</v>
      </c>
      <c r="U164" s="65">
        <v>0</v>
      </c>
      <c r="V164" s="65">
        <v>0</v>
      </c>
      <c r="W164" s="65">
        <v>0</v>
      </c>
      <c r="X164" s="65">
        <v>0</v>
      </c>
      <c r="Y164" s="65">
        <v>0</v>
      </c>
      <c r="Z164" s="65">
        <v>0</v>
      </c>
      <c r="AA164" s="65">
        <v>0</v>
      </c>
      <c r="AB164" s="65">
        <v>66.697318226075211</v>
      </c>
      <c r="AC164" s="65">
        <v>74.394043112408411</v>
      </c>
      <c r="AD164" s="65">
        <v>72.447023214833166</v>
      </c>
      <c r="AE164" s="65">
        <v>77.098205677798632</v>
      </c>
      <c r="AF164" s="65">
        <v>75.785265983754542</v>
      </c>
      <c r="AG164" s="65">
        <v>150.77242251993476</v>
      </c>
      <c r="AH164" s="65">
        <v>330.21546830859199</v>
      </c>
      <c r="AI164" s="65">
        <v>320.52087333830582</v>
      </c>
      <c r="AJ164" s="65">
        <v>326.19730159811002</v>
      </c>
      <c r="AK164" s="65">
        <v>351.46574431463347</v>
      </c>
      <c r="AL164" s="65">
        <v>346.84681967716165</v>
      </c>
      <c r="AM164" s="65">
        <v>333.86656269015822</v>
      </c>
    </row>
    <row r="165" spans="2:94">
      <c r="C165" s="34" t="s">
        <v>29</v>
      </c>
      <c r="D165" s="33" t="s">
        <v>12</v>
      </c>
      <c r="E165" s="33"/>
      <c r="F165" s="65">
        <v>0</v>
      </c>
      <c r="G165" s="65">
        <v>0</v>
      </c>
      <c r="H165" s="65">
        <v>0</v>
      </c>
      <c r="I165" s="65">
        <v>0</v>
      </c>
      <c r="J165" s="65">
        <v>0</v>
      </c>
      <c r="K165" s="65">
        <v>0</v>
      </c>
      <c r="L165" s="65">
        <v>27.004859999999997</v>
      </c>
      <c r="M165" s="65">
        <v>81.014579999999995</v>
      </c>
      <c r="N165" s="65">
        <v>85.015299999999996</v>
      </c>
      <c r="O165" s="65">
        <v>91.016379999999998</v>
      </c>
      <c r="P165" s="65">
        <v>95.017099999999999</v>
      </c>
      <c r="Q165" s="65">
        <v>97.017459999999986</v>
      </c>
      <c r="R165" s="65">
        <v>81.014579999999995</v>
      </c>
      <c r="S165" s="65">
        <v>70.012600000000006</v>
      </c>
      <c r="T165" s="65">
        <v>85.015299999999996</v>
      </c>
      <c r="U165" s="65">
        <v>106.3891466</v>
      </c>
      <c r="V165" s="65">
        <v>108.41551128</v>
      </c>
      <c r="W165" s="65">
        <v>146.39270099365373</v>
      </c>
      <c r="X165" s="65">
        <v>167.19462150812788</v>
      </c>
      <c r="Y165" s="65">
        <v>177.59752014504204</v>
      </c>
      <c r="Z165" s="65">
        <v>182.31047254319063</v>
      </c>
      <c r="AA165" s="65">
        <v>178.40018292384445</v>
      </c>
      <c r="AB165" s="65">
        <v>172.63560995066217</v>
      </c>
      <c r="AC165" s="65">
        <v>155.86477752502725</v>
      </c>
      <c r="AD165" s="65">
        <v>167.45576296608357</v>
      </c>
      <c r="AE165" s="65">
        <v>175.21004995809639</v>
      </c>
      <c r="AF165" s="65">
        <v>163.82215622573401</v>
      </c>
      <c r="AG165" s="65">
        <v>158.14324544019243</v>
      </c>
      <c r="AH165" s="65">
        <v>139.17822356878585</v>
      </c>
      <c r="AI165" s="65">
        <v>132.60055547874489</v>
      </c>
      <c r="AJ165" s="65">
        <v>117.04218794803475</v>
      </c>
      <c r="AK165" s="65">
        <v>118.84984721862357</v>
      </c>
      <c r="AL165" s="65">
        <v>100.49523630085874</v>
      </c>
      <c r="AM165" s="65">
        <v>95.734089043061871</v>
      </c>
    </row>
    <row r="166" spans="2:94">
      <c r="C166" s="34" t="s">
        <v>27</v>
      </c>
      <c r="D166" s="33" t="s">
        <v>12</v>
      </c>
      <c r="E166" s="33"/>
      <c r="F166" s="65">
        <v>0</v>
      </c>
      <c r="G166" s="65">
        <v>0</v>
      </c>
      <c r="H166" s="65">
        <v>0</v>
      </c>
      <c r="I166" s="65">
        <v>0</v>
      </c>
      <c r="J166" s="65">
        <v>0</v>
      </c>
      <c r="K166" s="65">
        <v>0</v>
      </c>
      <c r="L166" s="65">
        <v>0</v>
      </c>
      <c r="M166" s="65">
        <v>0</v>
      </c>
      <c r="N166" s="65">
        <v>0</v>
      </c>
      <c r="O166" s="65">
        <v>0</v>
      </c>
      <c r="P166" s="65">
        <v>0</v>
      </c>
      <c r="Q166" s="65">
        <v>0</v>
      </c>
      <c r="R166" s="65">
        <v>1.0001800000000001</v>
      </c>
      <c r="S166" s="65">
        <v>16.002880000000001</v>
      </c>
      <c r="T166" s="65">
        <v>16.002880000000001</v>
      </c>
      <c r="U166" s="65">
        <v>16.002880000000001</v>
      </c>
      <c r="V166" s="65">
        <v>12.146886046000001</v>
      </c>
      <c r="W166" s="65">
        <v>16.925453033259998</v>
      </c>
      <c r="X166" s="65">
        <v>16.778633610520004</v>
      </c>
      <c r="Y166" s="65">
        <v>17.437624207479999</v>
      </c>
      <c r="Z166" s="65">
        <v>22.424573481011684</v>
      </c>
      <c r="AA166" s="65">
        <v>21.403579775008314</v>
      </c>
      <c r="AB166" s="65">
        <v>24.49949386675527</v>
      </c>
      <c r="AC166" s="65">
        <v>28.729242733031995</v>
      </c>
      <c r="AD166" s="65">
        <v>36.209505888083008</v>
      </c>
      <c r="AE166" s="65">
        <v>29.617466913327462</v>
      </c>
      <c r="AF166" s="65">
        <v>44.182336289281999</v>
      </c>
      <c r="AG166" s="65">
        <v>44.986368669064397</v>
      </c>
      <c r="AH166" s="65">
        <v>44.946920589687998</v>
      </c>
      <c r="AI166" s="65">
        <v>55.432850317355999</v>
      </c>
      <c r="AJ166" s="65">
        <v>50.73485523042801</v>
      </c>
      <c r="AK166" s="65">
        <v>54.026369446360988</v>
      </c>
      <c r="AL166" s="65">
        <v>58.654356134044995</v>
      </c>
      <c r="AM166" s="65">
        <v>53.904462257015993</v>
      </c>
    </row>
    <row r="167" spans="2:94">
      <c r="C167" s="34" t="s">
        <v>21</v>
      </c>
      <c r="D167" s="33" t="s">
        <v>12</v>
      </c>
      <c r="E167" s="33"/>
      <c r="F167" s="65">
        <v>0</v>
      </c>
      <c r="G167" s="65">
        <v>0</v>
      </c>
      <c r="H167" s="65">
        <v>0</v>
      </c>
      <c r="I167" s="65">
        <v>0</v>
      </c>
      <c r="J167" s="65">
        <v>0</v>
      </c>
      <c r="K167" s="65">
        <v>0</v>
      </c>
      <c r="L167" s="65">
        <v>0</v>
      </c>
      <c r="M167" s="65">
        <v>0</v>
      </c>
      <c r="N167" s="65">
        <v>0</v>
      </c>
      <c r="O167" s="65">
        <v>0</v>
      </c>
      <c r="P167" s="65">
        <v>0</v>
      </c>
      <c r="Q167" s="65">
        <v>0</v>
      </c>
      <c r="R167" s="65">
        <v>0</v>
      </c>
      <c r="S167" s="65">
        <v>0</v>
      </c>
      <c r="T167" s="65">
        <v>0</v>
      </c>
      <c r="U167" s="65">
        <v>0</v>
      </c>
      <c r="V167" s="65">
        <v>0</v>
      </c>
      <c r="W167" s="65">
        <v>0</v>
      </c>
      <c r="X167" s="65">
        <v>0</v>
      </c>
      <c r="Y167" s="65">
        <v>0.42423589431820807</v>
      </c>
      <c r="Z167" s="65">
        <v>0.47610654135436803</v>
      </c>
      <c r="AA167" s="65">
        <v>0.5420809170048001</v>
      </c>
      <c r="AB167" s="65">
        <v>0.64592877105446411</v>
      </c>
      <c r="AC167" s="65">
        <v>0.69946312870464011</v>
      </c>
      <c r="AD167" s="65">
        <v>1.9486449488838733</v>
      </c>
      <c r="AE167" s="65">
        <v>3.141980539416612</v>
      </c>
      <c r="AF167" s="65">
        <v>5.0065347814863541</v>
      </c>
      <c r="AG167" s="65">
        <v>9.8714342680132496</v>
      </c>
      <c r="AH167" s="65">
        <v>18.526464770495608</v>
      </c>
      <c r="AI167" s="65">
        <v>34.25402514566278</v>
      </c>
      <c r="AJ167" s="65">
        <v>55.51994080136987</v>
      </c>
      <c r="AK167" s="65">
        <v>85.057555533619038</v>
      </c>
      <c r="AL167" s="65">
        <v>148.69112890469285</v>
      </c>
      <c r="AM167" s="65">
        <v>646.59804182184268</v>
      </c>
    </row>
    <row r="168" spans="2:94">
      <c r="C168" s="34" t="s">
        <v>64</v>
      </c>
      <c r="D168" s="33" t="s">
        <v>12</v>
      </c>
      <c r="E168" s="33"/>
      <c r="F168" s="65">
        <v>0</v>
      </c>
      <c r="G168" s="65">
        <v>0</v>
      </c>
      <c r="H168" s="65">
        <v>0</v>
      </c>
      <c r="I168" s="65">
        <v>0</v>
      </c>
      <c r="J168" s="65">
        <v>0</v>
      </c>
      <c r="K168" s="65">
        <v>-15.002699999999999</v>
      </c>
      <c r="L168" s="65">
        <v>-129.02322000000001</v>
      </c>
      <c r="M168" s="65">
        <v>-12.002160000000002</v>
      </c>
      <c r="N168" s="65">
        <v>79.014219999999995</v>
      </c>
      <c r="O168" s="65">
        <v>241.04338000000001</v>
      </c>
      <c r="P168" s="65">
        <v>98.01764</v>
      </c>
      <c r="Q168" s="65">
        <v>-250.04500000000002</v>
      </c>
      <c r="R168" s="65">
        <v>503.09053999999998</v>
      </c>
      <c r="S168" s="65">
        <v>1166.2098800000001</v>
      </c>
      <c r="T168" s="65">
        <v>1574.2833199999998</v>
      </c>
      <c r="U168" s="65">
        <v>2044.517947</v>
      </c>
      <c r="V168" s="65">
        <v>1778.1978637265147</v>
      </c>
      <c r="W168" s="65">
        <v>1330.5894760023402</v>
      </c>
      <c r="X168" s="65">
        <v>450.29746795722008</v>
      </c>
      <c r="Y168" s="65">
        <v>763.89071458301987</v>
      </c>
      <c r="Z168" s="65">
        <v>470.41067168234014</v>
      </c>
      <c r="AA168" s="65">
        <v>490.18330111511978</v>
      </c>
      <c r="AB168" s="65">
        <v>413.54922646417992</v>
      </c>
      <c r="AC168" s="65">
        <v>2242.5961946680004</v>
      </c>
      <c r="AD168" s="65">
        <v>2149.4438302599997</v>
      </c>
      <c r="AE168" s="65">
        <v>673.49120660000006</v>
      </c>
      <c r="AF168" s="65">
        <v>-711.87671474799993</v>
      </c>
      <c r="AG168" s="65">
        <v>-678.62463045000004</v>
      </c>
      <c r="AH168" s="65">
        <v>-27.734921387399513</v>
      </c>
      <c r="AI168" s="65">
        <v>644.65641727200011</v>
      </c>
      <c r="AJ168" s="65">
        <v>-151.8811436857996</v>
      </c>
      <c r="AK168" s="65">
        <v>1587.8788767598007</v>
      </c>
      <c r="AL168" s="65">
        <v>251.94334163999989</v>
      </c>
      <c r="AM168" s="65">
        <v>3275.3403551619999</v>
      </c>
    </row>
    <row r="169" spans="2:94">
      <c r="C169" s="55" t="s">
        <v>47</v>
      </c>
      <c r="D169" s="56" t="s">
        <v>12</v>
      </c>
      <c r="E169" s="57"/>
      <c r="F169" s="66">
        <v>14214.55816</v>
      </c>
      <c r="G169" s="66">
        <v>14917.6847</v>
      </c>
      <c r="H169" s="66">
        <v>15765.83734</v>
      </c>
      <c r="I169" s="66">
        <v>16134.903759999999</v>
      </c>
      <c r="J169" s="66">
        <v>16810.025259999995</v>
      </c>
      <c r="K169" s="66">
        <v>17572.162420000001</v>
      </c>
      <c r="L169" s="66">
        <v>18760.376260000001</v>
      </c>
      <c r="M169" s="66">
        <v>19680.541860000005</v>
      </c>
      <c r="N169" s="66">
        <v>20960.772260000002</v>
      </c>
      <c r="O169" s="66">
        <v>22010.96126</v>
      </c>
      <c r="P169" s="66">
        <v>23776.278960000003</v>
      </c>
      <c r="Q169" s="66">
        <v>24386.388760000002</v>
      </c>
      <c r="R169" s="66">
        <v>25350.562279999995</v>
      </c>
      <c r="S169" s="66">
        <v>26031.684859999998</v>
      </c>
      <c r="T169" s="66">
        <v>26793.82202</v>
      </c>
      <c r="U169" s="66">
        <v>27675.562704759996</v>
      </c>
      <c r="V169" s="66">
        <v>28898.8255760256</v>
      </c>
      <c r="W169" s="66">
        <v>29693.272835065876</v>
      </c>
      <c r="X169" s="66">
        <v>30371.420186455376</v>
      </c>
      <c r="Y169" s="66">
        <v>28735.883426506567</v>
      </c>
      <c r="Z169" s="66">
        <v>28651.876515145595</v>
      </c>
      <c r="AA169" s="66">
        <v>27659.099889578956</v>
      </c>
      <c r="AB169" s="66">
        <v>27561.69760467593</v>
      </c>
      <c r="AC169" s="66">
        <v>27822.882545477125</v>
      </c>
      <c r="AD169" s="66">
        <v>27961.577876371157</v>
      </c>
      <c r="AE169" s="66">
        <v>28780.805514227606</v>
      </c>
      <c r="AF169" s="66">
        <v>29513.41858316441</v>
      </c>
      <c r="AG169" s="66">
        <v>29997.621294419529</v>
      </c>
      <c r="AH169" s="66">
        <v>30875.910130707303</v>
      </c>
      <c r="AI169" s="66">
        <v>31361.392844227161</v>
      </c>
      <c r="AJ169" s="66">
        <v>31831.672931845849</v>
      </c>
      <c r="AK169" s="66">
        <v>33174.481354010444</v>
      </c>
      <c r="AL169" s="66">
        <v>33867.456315678755</v>
      </c>
      <c r="AM169" s="66">
        <v>34639.199547550365</v>
      </c>
    </row>
    <row r="171" spans="2:94">
      <c r="AP171" s="60"/>
      <c r="AQ171" s="305" t="s">
        <v>65</v>
      </c>
      <c r="AR171" s="305"/>
      <c r="AS171" s="305"/>
      <c r="AT171" s="306"/>
      <c r="AU171" s="307" t="s">
        <v>84</v>
      </c>
      <c r="AV171" s="305"/>
      <c r="AW171" s="305"/>
      <c r="AX171" s="306"/>
      <c r="AY171" s="305" t="str">
        <f>"Change to "&amp;year_latest&amp;" (%)"</f>
        <v>Change to 2023 (%)</v>
      </c>
      <c r="AZ171" s="308"/>
      <c r="BA171" s="308"/>
    </row>
    <row r="172" spans="2:94" s="27" customFormat="1" ht="15" thickBot="1">
      <c r="B172" s="7"/>
      <c r="C172" s="28" t="s">
        <v>660</v>
      </c>
      <c r="D172" s="28" t="s">
        <v>49</v>
      </c>
      <c r="E172" s="28" t="s">
        <v>62</v>
      </c>
      <c r="F172" s="28">
        <f>F$8</f>
        <v>1990</v>
      </c>
      <c r="G172" s="28">
        <f t="shared" ref="G172:AM172" si="96">G$8</f>
        <v>1991</v>
      </c>
      <c r="H172" s="28">
        <f t="shared" si="96"/>
        <v>1992</v>
      </c>
      <c r="I172" s="28">
        <f t="shared" si="96"/>
        <v>1993</v>
      </c>
      <c r="J172" s="28">
        <f t="shared" si="96"/>
        <v>1994</v>
      </c>
      <c r="K172" s="28">
        <f t="shared" si="96"/>
        <v>1995</v>
      </c>
      <c r="L172" s="28">
        <f t="shared" si="96"/>
        <v>1996</v>
      </c>
      <c r="M172" s="28">
        <f t="shared" si="96"/>
        <v>1997</v>
      </c>
      <c r="N172" s="28">
        <f t="shared" si="96"/>
        <v>1998</v>
      </c>
      <c r="O172" s="28">
        <f t="shared" si="96"/>
        <v>1999</v>
      </c>
      <c r="P172" s="28">
        <f t="shared" si="96"/>
        <v>2000</v>
      </c>
      <c r="Q172" s="28">
        <f t="shared" si="96"/>
        <v>2001</v>
      </c>
      <c r="R172" s="28">
        <f t="shared" si="96"/>
        <v>2002</v>
      </c>
      <c r="S172" s="28">
        <f t="shared" si="96"/>
        <v>2003</v>
      </c>
      <c r="T172" s="28">
        <f t="shared" si="96"/>
        <v>2004</v>
      </c>
      <c r="U172" s="28">
        <f t="shared" si="96"/>
        <v>2005</v>
      </c>
      <c r="V172" s="28">
        <f t="shared" si="96"/>
        <v>2006</v>
      </c>
      <c r="W172" s="28">
        <f t="shared" si="96"/>
        <v>2007</v>
      </c>
      <c r="X172" s="28">
        <f t="shared" si="96"/>
        <v>2008</v>
      </c>
      <c r="Y172" s="28">
        <f t="shared" si="96"/>
        <v>2009</v>
      </c>
      <c r="Z172" s="28">
        <f t="shared" si="96"/>
        <v>2010</v>
      </c>
      <c r="AA172" s="28">
        <f t="shared" si="96"/>
        <v>2011</v>
      </c>
      <c r="AB172" s="28">
        <f t="shared" si="96"/>
        <v>2012</v>
      </c>
      <c r="AC172" s="28">
        <f t="shared" si="96"/>
        <v>2013</v>
      </c>
      <c r="AD172" s="28">
        <f t="shared" si="96"/>
        <v>2014</v>
      </c>
      <c r="AE172" s="28">
        <f t="shared" si="96"/>
        <v>2015</v>
      </c>
      <c r="AF172" s="28">
        <f t="shared" si="96"/>
        <v>2016</v>
      </c>
      <c r="AG172" s="28">
        <f t="shared" si="96"/>
        <v>2017</v>
      </c>
      <c r="AH172" s="28">
        <f t="shared" si="96"/>
        <v>2018</v>
      </c>
      <c r="AI172" s="28">
        <f t="shared" si="96"/>
        <v>2019</v>
      </c>
      <c r="AJ172" s="28">
        <f t="shared" si="96"/>
        <v>2020</v>
      </c>
      <c r="AK172" s="28">
        <f t="shared" si="96"/>
        <v>2021</v>
      </c>
      <c r="AL172" s="28">
        <f t="shared" si="96"/>
        <v>2022</v>
      </c>
      <c r="AM172" s="28">
        <f t="shared" si="96"/>
        <v>2023</v>
      </c>
      <c r="AP172" s="59"/>
      <c r="AQ172" s="28">
        <f>year_latest</f>
        <v>2023</v>
      </c>
      <c r="AR172" s="28">
        <f>AQ172-1</f>
        <v>2022</v>
      </c>
      <c r="AS172" s="28">
        <f>year_cb_baseline</f>
        <v>2018</v>
      </c>
      <c r="AT172" s="59">
        <f>AQ172-10</f>
        <v>2013</v>
      </c>
      <c r="AU172" s="28">
        <f>AQ172</f>
        <v>2023</v>
      </c>
      <c r="AV172" s="28">
        <f>AR172</f>
        <v>2022</v>
      </c>
      <c r="AW172" s="28">
        <f>AS172</f>
        <v>2018</v>
      </c>
      <c r="AX172" s="59">
        <f>AT172</f>
        <v>2013</v>
      </c>
      <c r="AY172" s="28">
        <f>AV172</f>
        <v>2022</v>
      </c>
      <c r="AZ172" s="28">
        <f>AW172</f>
        <v>2018</v>
      </c>
      <c r="BA172" s="28">
        <f>AX172</f>
        <v>2013</v>
      </c>
      <c r="BC172" s="7"/>
      <c r="BE172" s="182"/>
      <c r="BF172" s="183">
        <f>BF$8</f>
        <v>2013</v>
      </c>
      <c r="BG172" s="183">
        <f t="shared" ref="BG172:BP172" si="97">BG$8</f>
        <v>2014</v>
      </c>
      <c r="BH172" s="183">
        <f t="shared" si="97"/>
        <v>2015</v>
      </c>
      <c r="BI172" s="183">
        <f t="shared" si="97"/>
        <v>2016</v>
      </c>
      <c r="BJ172" s="183">
        <f t="shared" si="97"/>
        <v>2017</v>
      </c>
      <c r="BK172" s="183">
        <f t="shared" si="97"/>
        <v>2018</v>
      </c>
      <c r="BL172" s="183">
        <f t="shared" si="97"/>
        <v>2019</v>
      </c>
      <c r="BM172" s="183">
        <f t="shared" si="97"/>
        <v>2020</v>
      </c>
      <c r="BN172" s="183">
        <f t="shared" si="97"/>
        <v>2021</v>
      </c>
      <c r="BO172" s="183">
        <f t="shared" si="97"/>
        <v>2022</v>
      </c>
      <c r="BP172" s="183">
        <f t="shared" si="97"/>
        <v>2023</v>
      </c>
      <c r="BQ172" s="7"/>
      <c r="BR172" s="183"/>
      <c r="BS172" s="183">
        <f t="shared" ref="BS172:CC172" si="98">BF172</f>
        <v>2013</v>
      </c>
      <c r="BT172" s="183">
        <f t="shared" si="98"/>
        <v>2014</v>
      </c>
      <c r="BU172" s="183">
        <f t="shared" si="98"/>
        <v>2015</v>
      </c>
      <c r="BV172" s="183">
        <f t="shared" si="98"/>
        <v>2016</v>
      </c>
      <c r="BW172" s="183">
        <f t="shared" si="98"/>
        <v>2017</v>
      </c>
      <c r="BX172" s="183">
        <f t="shared" si="98"/>
        <v>2018</v>
      </c>
      <c r="BY172" s="183">
        <f t="shared" si="98"/>
        <v>2019</v>
      </c>
      <c r="BZ172" s="183">
        <f t="shared" si="98"/>
        <v>2020</v>
      </c>
      <c r="CA172" s="183">
        <f t="shared" si="98"/>
        <v>2021</v>
      </c>
      <c r="CB172" s="183">
        <f t="shared" si="98"/>
        <v>2022</v>
      </c>
      <c r="CC172" s="183">
        <f t="shared" si="98"/>
        <v>2023</v>
      </c>
      <c r="CE172" s="183" t="s">
        <v>662</v>
      </c>
      <c r="CF172" s="188">
        <f t="shared" ref="CF172:CP172" si="99">BS172</f>
        <v>2013</v>
      </c>
      <c r="CG172" s="188">
        <f t="shared" si="99"/>
        <v>2014</v>
      </c>
      <c r="CH172" s="188">
        <f t="shared" si="99"/>
        <v>2015</v>
      </c>
      <c r="CI172" s="188">
        <f t="shared" si="99"/>
        <v>2016</v>
      </c>
      <c r="CJ172" s="188">
        <f t="shared" si="99"/>
        <v>2017</v>
      </c>
      <c r="CK172" s="188">
        <f t="shared" si="99"/>
        <v>2018</v>
      </c>
      <c r="CL172" s="188">
        <f t="shared" si="99"/>
        <v>2019</v>
      </c>
      <c r="CM172" s="188">
        <f t="shared" si="99"/>
        <v>2020</v>
      </c>
      <c r="CN172" s="188">
        <f t="shared" si="99"/>
        <v>2021</v>
      </c>
      <c r="CO172" s="188">
        <f t="shared" si="99"/>
        <v>2022</v>
      </c>
      <c r="CP172" s="188">
        <f t="shared" si="99"/>
        <v>2023</v>
      </c>
    </row>
    <row r="173" spans="2:94">
      <c r="C173" s="89" t="str" cm="1">
        <f t="array" ref="C173:C185">_xlfn.SORTBY(C$156:C$168,$AM$156:$AM$168,-1)</f>
        <v>Natural gas</v>
      </c>
      <c r="D173" s="33" t="s">
        <v>12</v>
      </c>
      <c r="E173" s="33"/>
      <c r="F173" s="89" cm="1">
        <f t="array" ref="F173:F185">_xlfn.SORTBY(F$156:F$168,$AM$156:$AM$168,-1)</f>
        <v>3941.7093800000002</v>
      </c>
      <c r="G173" s="89" cm="1">
        <f t="array" ref="G173:G185">_xlfn.SORTBY(G$156:G$168,$AM$156:$AM$168,-1)</f>
        <v>3752.6753599999997</v>
      </c>
      <c r="H173" s="89" cm="1">
        <f t="array" ref="H173:H185">_xlfn.SORTBY(H$156:H$168,$AM$156:$AM$168,-1)</f>
        <v>3648.6566399999997</v>
      </c>
      <c r="I173" s="89" cm="1">
        <f t="array" ref="I173:I185">_xlfn.SORTBY(I$156:I$168,$AM$156:$AM$168,-1)</f>
        <v>4535.8163000000004</v>
      </c>
      <c r="J173" s="89" cm="1">
        <f t="array" ref="J173:J185">_xlfn.SORTBY(J$156:J$168,$AM$156:$AM$168,-1)</f>
        <v>4456.8020799999995</v>
      </c>
      <c r="K173" s="89" cm="1">
        <f t="array" ref="K173:K185">_xlfn.SORTBY(K$156:K$168,$AM$156:$AM$168,-1)</f>
        <v>5160.9288000000006</v>
      </c>
      <c r="L173" s="89" cm="1">
        <f t="array" ref="L173:L185">_xlfn.SORTBY(L$156:L$168,$AM$156:$AM$168,-1)</f>
        <v>6292.13238</v>
      </c>
      <c r="M173" s="89" cm="1">
        <f t="array" ref="M173:M185">_xlfn.SORTBY(M$156:M$168,$AM$156:$AM$168,-1)</f>
        <v>6570.1824200000001</v>
      </c>
      <c r="N173" s="89" cm="1">
        <f t="array" ref="N173:N185">_xlfn.SORTBY(N$156:N$168,$AM$156:$AM$168,-1)</f>
        <v>6426.1565000000001</v>
      </c>
      <c r="O173" s="89" cm="1">
        <f t="array" ref="O173:O185">_xlfn.SORTBY(O$156:O$168,$AM$156:$AM$168,-1)</f>
        <v>6959.2524399999993</v>
      </c>
      <c r="P173" s="89" cm="1">
        <f t="array" ref="P173:P185">_xlfn.SORTBY(P$156:P$168,$AM$156:$AM$168,-1)</f>
        <v>9264.66734</v>
      </c>
      <c r="Q173" s="89" cm="1">
        <f t="array" ref="Q173:Q185">_xlfn.SORTBY(Q$156:Q$168,$AM$156:$AM$168,-1)</f>
        <v>9148.6464599999999</v>
      </c>
      <c r="R173" s="89" cm="1">
        <f t="array" ref="R173:R185">_xlfn.SORTBY(R$156:R$168,$AM$156:$AM$168,-1)</f>
        <v>10830.949219999999</v>
      </c>
      <c r="S173" s="89" cm="1">
        <f t="array" ref="S173:S185">_xlfn.SORTBY(S$156:S$168,$AM$156:$AM$168,-1)</f>
        <v>13040.346840000002</v>
      </c>
      <c r="T173" s="89" cm="1">
        <f t="array" ref="T173:T185">_xlfn.SORTBY(T$156:T$168,$AM$156:$AM$168,-1)</f>
        <v>12896.320920000002</v>
      </c>
      <c r="U173" s="89" cm="1">
        <f t="array" ref="U173:U185">_xlfn.SORTBY(U$156:U$168,$AM$156:$AM$168,-1)</f>
        <v>11576.08332</v>
      </c>
      <c r="V173" s="89" cm="1">
        <f t="array" ref="V173:V185">_xlfn.SORTBY(V$156:V$168,$AM$156:$AM$168,-1)</f>
        <v>13787.481300000001</v>
      </c>
      <c r="W173" s="89" cm="1">
        <f t="array" ref="W173:W185">_xlfn.SORTBY(W$156:W$168,$AM$156:$AM$168,-1)</f>
        <v>16060.550696084076</v>
      </c>
      <c r="X173" s="89" cm="1">
        <f t="array" ref="X173:X185">_xlfn.SORTBY(X$156:X$168,$AM$156:$AM$168,-1)</f>
        <v>16719.126508433917</v>
      </c>
      <c r="Y173" s="89" cm="1">
        <f t="array" ref="Y173:Y185">_xlfn.SORTBY(Y$156:Y$168,$AM$156:$AM$168,-1)</f>
        <v>16301.052080508071</v>
      </c>
      <c r="Z173" s="89" cm="1">
        <f t="array" ref="Z173:Z185">_xlfn.SORTBY(Z$156:Z$168,$AM$156:$AM$168,-1)</f>
        <v>18114.014635062555</v>
      </c>
      <c r="AA173" s="89" cm="1">
        <f t="array" ref="AA173:AA185">_xlfn.SORTBY(AA$156:AA$168,$AM$156:$AM$168,-1)</f>
        <v>15434.976293786975</v>
      </c>
      <c r="AB173" s="89" cm="1">
        <f t="array" ref="AB173:AB185">_xlfn.SORTBY(AB$156:AB$168,$AM$156:$AM$168,-1)</f>
        <v>14141.834824343414</v>
      </c>
      <c r="AC173" s="89" cm="1">
        <f t="array" ref="AC173:AC185">_xlfn.SORTBY(AC$156:AC$168,$AM$156:$AM$168,-1)</f>
        <v>13132.113948443101</v>
      </c>
      <c r="AD173" s="89" cm="1">
        <f t="array" ref="AD173:AD185">_xlfn.SORTBY(AD$156:AD$168,$AM$156:$AM$168,-1)</f>
        <v>12637.321315973571</v>
      </c>
      <c r="AE173" s="89" cm="1">
        <f t="array" ref="AE173:AE185">_xlfn.SORTBY(AE$156:AE$168,$AM$156:$AM$168,-1)</f>
        <v>12369.71753752179</v>
      </c>
      <c r="AF173" s="89" cm="1">
        <f t="array" ref="AF173:AF185">_xlfn.SORTBY(AF$156:AF$168,$AM$156:$AM$168,-1)</f>
        <v>15331.161370454987</v>
      </c>
      <c r="AG173" s="89" cm="1">
        <f t="array" ref="AG173:AG185">_xlfn.SORTBY(AG$156:AG$168,$AM$156:$AM$168,-1)</f>
        <v>15682.677461819643</v>
      </c>
      <c r="AH173" s="89" cm="1">
        <f t="array" ref="AH173:AH185">_xlfn.SORTBY(AH$156:AH$168,$AM$156:$AM$168,-1)</f>
        <v>16016.845546883897</v>
      </c>
      <c r="AI173" s="89" cm="1">
        <f t="array" ref="AI173:AI185">_xlfn.SORTBY(AI$156:AI$168,$AM$156:$AM$168,-1)</f>
        <v>15909.047642444431</v>
      </c>
      <c r="AJ173" s="89" cm="1">
        <f t="array" ref="AJ173:AJ185">_xlfn.SORTBY(AJ$156:AJ$168,$AM$156:$AM$168,-1)</f>
        <v>16239.303841028395</v>
      </c>
      <c r="AK173" s="89" cm="1">
        <f t="array" ref="AK173:AK185">_xlfn.SORTBY(AK$156:AK$168,$AM$156:$AM$168,-1)</f>
        <v>15158.25761723598</v>
      </c>
      <c r="AL173" s="89" cm="1">
        <f t="array" ref="AL173:AL185">_xlfn.SORTBY(AL$156:AL$168,$AM$156:$AM$168,-1)</f>
        <v>16532.60175207935</v>
      </c>
      <c r="AM173" s="89" cm="1">
        <f t="array" ref="AM173:AM185">_xlfn.SORTBY(AM$156:AM$168,$AM$156:$AM$168,-1)</f>
        <v>15353.437818887362</v>
      </c>
      <c r="AN173" s="7">
        <f>AM173-AL173</f>
        <v>-1179.1639331919887</v>
      </c>
      <c r="AP173" s="49" t="str">
        <f t="shared" ref="AP173:AP184" si="100">C173</f>
        <v>Natural gas</v>
      </c>
      <c r="AQ173" s="70" cm="1">
        <f t="array" aca="1" ref="AQ173" ca="1">INDIRECT(ADDRESS(ROW(AP173),AQ$9))/1000</f>
        <v>15.353437818887361</v>
      </c>
      <c r="AR173" s="71" cm="1">
        <f t="array" aca="1" ref="AR173" ca="1">INDIRECT(ADDRESS(ROW(AQ173),AR$9))/1000</f>
        <v>16.532601752079351</v>
      </c>
      <c r="AS173" s="71" cm="1">
        <f t="array" aca="1" ref="AS173" ca="1">INDIRECT(ADDRESS(ROW(AR173),AS$9))/1000</f>
        <v>16.016845546883896</v>
      </c>
      <c r="AT173" s="72" cm="1">
        <f t="array" aca="1" ref="AT173" ca="1">INDIRECT(ADDRESS(ROW(AS173),AT$9))/1000</f>
        <v>13.1321139484431</v>
      </c>
      <c r="AU173" s="77" cm="1">
        <f t="array" aca="1" ref="AU173" ca="1">AQ173/INDIRECT(ADDRESS($BC173,COLUMN(AQ173)))</f>
        <v>0.44323881669988358</v>
      </c>
      <c r="AV173" s="78" cm="1">
        <f t="array" aca="1" ref="AV173" ca="1">AR173/INDIRECT(ADDRESS($BC173,COLUMN(AR173)))</f>
        <v>0.48815599252506231</v>
      </c>
      <c r="AW173" s="78" cm="1">
        <f t="array" aca="1" ref="AW173" ca="1">AS173/INDIRECT(ADDRESS($BC173,COLUMN(AS173)))</f>
        <v>0.51874893660072274</v>
      </c>
      <c r="AX173" s="79" cm="1">
        <f t="array" aca="1" ref="AX173" ca="1">AT173/INDIRECT(ADDRESS($BC173,COLUMN(AT173)))</f>
        <v>0.47198969865823082</v>
      </c>
      <c r="AY173" s="53">
        <f t="shared" ref="AY173:AY184" ca="1" si="101">IFERROR(($AQ173-AR173)/AR173,"-")</f>
        <v>-7.132355517144684E-2</v>
      </c>
      <c r="AZ173" s="53">
        <f t="shared" ref="AZ173:AZ184" ca="1" si="102">IFERROR(($AQ173-AS173)/AS173,"-")</f>
        <v>-4.141937474858165E-2</v>
      </c>
      <c r="BA173" s="53">
        <f t="shared" ref="BA173:BA184" ca="1" si="103">IFERROR(($AQ173-AT173)/AT173,"-")</f>
        <v>0.16915204049897947</v>
      </c>
      <c r="BC173" s="61">
        <f t="shared" ref="BC173:BC184" si="104">BC174</f>
        <v>186</v>
      </c>
      <c r="BE173" s="177" t="str">
        <f>AP173</f>
        <v>Natural gas</v>
      </c>
      <c r="BF173" s="185">
        <f t="shared" ref="BF173:BP174" si="105">AC173/1000</f>
        <v>13.1321139484431</v>
      </c>
      <c r="BG173" s="185">
        <f t="shared" si="105"/>
        <v>12.637321315973571</v>
      </c>
      <c r="BH173" s="185">
        <f t="shared" si="105"/>
        <v>12.36971753752179</v>
      </c>
      <c r="BI173" s="185">
        <f t="shared" si="105"/>
        <v>15.331161370454987</v>
      </c>
      <c r="BJ173" s="185">
        <f t="shared" si="105"/>
        <v>15.682677461819644</v>
      </c>
      <c r="BK173" s="185">
        <f t="shared" si="105"/>
        <v>16.016845546883896</v>
      </c>
      <c r="BL173" s="185">
        <f t="shared" si="105"/>
        <v>15.909047642444431</v>
      </c>
      <c r="BM173" s="185">
        <f t="shared" si="105"/>
        <v>16.239303841028395</v>
      </c>
      <c r="BN173" s="185">
        <f t="shared" si="105"/>
        <v>15.15825761723598</v>
      </c>
      <c r="BO173" s="185">
        <f t="shared" si="105"/>
        <v>16.532601752079351</v>
      </c>
      <c r="BP173" s="185">
        <f t="shared" si="105"/>
        <v>15.353437818887361</v>
      </c>
      <c r="BQ173" s="179"/>
      <c r="BR173" s="178" t="str">
        <f>BE173</f>
        <v>Natural gas</v>
      </c>
      <c r="BS173" s="126" cm="1">
        <f t="array" aca="1" ref="BS173" ca="1">AC173/INDIRECT(ADDRESS($BC173,COLUMN(AC173)))</f>
        <v>0.47198969865823082</v>
      </c>
      <c r="BT173" s="126" cm="1">
        <f t="array" aca="1" ref="BT173" ca="1">AD173/INDIRECT(ADDRESS($BC173,COLUMN(AD173)))</f>
        <v>0.45195308261386435</v>
      </c>
      <c r="BU173" s="126" cm="1">
        <f t="array" aca="1" ref="BU173" ca="1">AE173/INDIRECT(ADDRESS($BC173,COLUMN(AE173)))</f>
        <v>0.42979052589083727</v>
      </c>
      <c r="BV173" s="126" cm="1">
        <f t="array" aca="1" ref="BV173" ca="1">AF173/INDIRECT(ADDRESS($BC173,COLUMN(AF173)))</f>
        <v>0.51946409824582207</v>
      </c>
      <c r="BW173" s="126" cm="1">
        <f t="array" aca="1" ref="BW173" ca="1">AG173/INDIRECT(ADDRESS($BC173,COLUMN(AG173)))</f>
        <v>0.52279736809455291</v>
      </c>
      <c r="BX173" s="126" cm="1">
        <f t="array" aca="1" ref="BX173" ca="1">AH173/INDIRECT(ADDRESS($BC173,COLUMN(AH173)))</f>
        <v>0.51874893660072274</v>
      </c>
      <c r="BY173" s="126" cm="1">
        <f t="array" aca="1" ref="BY173" ca="1">AI173/INDIRECT(ADDRESS($BC173,COLUMN(AI173)))</f>
        <v>0.50728128439527798</v>
      </c>
      <c r="BZ173" s="126" cm="1">
        <f t="array" aca="1" ref="BZ173" ca="1">AJ173/INDIRECT(ADDRESS($BC173,COLUMN(AJ173)))</f>
        <v>0.51016180883103579</v>
      </c>
      <c r="CA173" s="126" cm="1">
        <f t="array" aca="1" ref="CA173" ca="1">AK173/INDIRECT(ADDRESS($BC173,COLUMN(AK173)))</f>
        <v>0.45692523284628556</v>
      </c>
      <c r="CB173" s="126" cm="1">
        <f t="array" aca="1" ref="CB173" ca="1">AL173/INDIRECT(ADDRESS($BC173,COLUMN(AL173)))</f>
        <v>0.48815599252506237</v>
      </c>
      <c r="CC173" s="126" cm="1">
        <f t="array" aca="1" ref="CC173" ca="1">AM173/INDIRECT(ADDRESS($BC173,COLUMN(AM173)))</f>
        <v>0.44323881669988352</v>
      </c>
      <c r="CE173" s="178" t="str">
        <f>BR173</f>
        <v>Natural gas</v>
      </c>
      <c r="CF173" s="194" t="str">
        <f t="shared" ref="CF173:CP174" ca="1" si="106">TEXT(BF173,"#,##0.00;-#,##0.00;0") &amp; CHAR(10) &amp; IF(BS173&lt;&gt;1,TEXT(BS173,"(#,##0.0%);(-#,##0.0%);(0%)"),"(100%)")</f>
        <v>13.13
(47.2%)</v>
      </c>
      <c r="CG173" s="194" t="str">
        <f t="shared" ca="1" si="106"/>
        <v>12.64
(45.2%)</v>
      </c>
      <c r="CH173" s="194" t="str">
        <f t="shared" ca="1" si="106"/>
        <v>12.37
(43.0%)</v>
      </c>
      <c r="CI173" s="194" t="str">
        <f t="shared" ca="1" si="106"/>
        <v>15.33
(51.9%)</v>
      </c>
      <c r="CJ173" s="194" t="str">
        <f t="shared" ca="1" si="106"/>
        <v>15.68
(52.3%)</v>
      </c>
      <c r="CK173" s="194" t="str">
        <f t="shared" ca="1" si="106"/>
        <v>16.02
(51.9%)</v>
      </c>
      <c r="CL173" s="194" t="str">
        <f t="shared" ca="1" si="106"/>
        <v>15.91
(50.7%)</v>
      </c>
      <c r="CM173" s="194" t="str">
        <f t="shared" ca="1" si="106"/>
        <v>16.24
(51.0%)</v>
      </c>
      <c r="CN173" s="194" t="str">
        <f t="shared" ca="1" si="106"/>
        <v>15.16
(45.7%)</v>
      </c>
      <c r="CO173" s="194" t="str">
        <f t="shared" ca="1" si="106"/>
        <v>16.53
(48.8%)</v>
      </c>
      <c r="CP173" s="194" t="str">
        <f t="shared" ca="1" si="106"/>
        <v>15.35
(44.3%)</v>
      </c>
    </row>
    <row r="174" spans="2:94">
      <c r="C174" s="91" t="str">
        <v>Wind</v>
      </c>
      <c r="D174" s="33" t="s">
        <v>12</v>
      </c>
      <c r="E174" s="33"/>
      <c r="F174" s="91">
        <v>0</v>
      </c>
      <c r="G174" s="91">
        <v>0</v>
      </c>
      <c r="H174" s="91">
        <v>5.0008999999999997</v>
      </c>
      <c r="I174" s="91">
        <v>15.002699999999999</v>
      </c>
      <c r="J174" s="91">
        <v>19.003419999999998</v>
      </c>
      <c r="K174" s="91">
        <v>16.002880000000001</v>
      </c>
      <c r="L174" s="91">
        <v>14.002520000000001</v>
      </c>
      <c r="M174" s="91">
        <v>50.009</v>
      </c>
      <c r="N174" s="91">
        <v>169.03041999999999</v>
      </c>
      <c r="O174" s="91">
        <v>187.03365999999997</v>
      </c>
      <c r="P174" s="91">
        <v>244.04391999999999</v>
      </c>
      <c r="Q174" s="91">
        <v>334.06011999999998</v>
      </c>
      <c r="R174" s="91">
        <v>388.06983999999994</v>
      </c>
      <c r="S174" s="91">
        <v>454.08172000000002</v>
      </c>
      <c r="T174" s="91">
        <v>655.11790000000008</v>
      </c>
      <c r="U174" s="91">
        <v>1112.1101438000001</v>
      </c>
      <c r="V174" s="91">
        <v>1622.3331674159999</v>
      </c>
      <c r="W174" s="91">
        <v>1958.7230566990002</v>
      </c>
      <c r="X174" s="91">
        <v>2410.4468178427906</v>
      </c>
      <c r="Y174" s="91">
        <v>2955.7492151096799</v>
      </c>
      <c r="Z174" s="91">
        <v>2815.1656836280999</v>
      </c>
      <c r="AA174" s="91">
        <v>4381.1031593464868</v>
      </c>
      <c r="AB174" s="91">
        <v>4011.20012208248</v>
      </c>
      <c r="AC174" s="91">
        <v>4542.3319526063988</v>
      </c>
      <c r="AD174" s="91">
        <v>5140.9863280010595</v>
      </c>
      <c r="AE174" s="91">
        <v>6574.18074656926</v>
      </c>
      <c r="AF174" s="91">
        <v>6148.149212038923</v>
      </c>
      <c r="AG174" s="91">
        <v>7445.3764554251411</v>
      </c>
      <c r="AH174" s="91">
        <v>8641.321702342244</v>
      </c>
      <c r="AI174" s="91">
        <v>10021.287895554164</v>
      </c>
      <c r="AJ174" s="91">
        <v>11551.498927870063</v>
      </c>
      <c r="AK174" s="91">
        <v>9780.1406252795023</v>
      </c>
      <c r="AL174" s="91">
        <v>11210.449046539454</v>
      </c>
      <c r="AM174" s="91">
        <v>11672.730025640487</v>
      </c>
      <c r="AN174" s="7">
        <f t="shared" ref="AN174:AN185" si="107">AM174-AL174</f>
        <v>462.28097910103315</v>
      </c>
      <c r="AP174" s="49" t="str">
        <f t="shared" si="100"/>
        <v>Wind</v>
      </c>
      <c r="AQ174" s="70" cm="1">
        <f t="array" aca="1" ref="AQ174" ca="1">INDIRECT(ADDRESS(ROW(AP174),AQ$9))/1000</f>
        <v>11.672730025640487</v>
      </c>
      <c r="AR174" s="71" cm="1">
        <f t="array" aca="1" ref="AR174" ca="1">INDIRECT(ADDRESS(ROW(AQ174),AR$9))/1000</f>
        <v>11.210449046539454</v>
      </c>
      <c r="AS174" s="71" cm="1">
        <f t="array" aca="1" ref="AS174" ca="1">INDIRECT(ADDRESS(ROW(AR174),AS$9))/1000</f>
        <v>8.6413217023422444</v>
      </c>
      <c r="AT174" s="73" cm="1">
        <f t="array" aca="1" ref="AT174" ca="1">INDIRECT(ADDRESS(ROW(AS174),AT$9))/1000</f>
        <v>4.542331952606399</v>
      </c>
      <c r="AU174" s="77" cm="1">
        <f t="array" aca="1" ref="AU174" ca="1">AQ174/INDIRECT(ADDRESS($BC174,COLUMN(AQ174)))</f>
        <v>0.33698036265580994</v>
      </c>
      <c r="AV174" s="78" cm="1">
        <f t="array" aca="1" ref="AV174" ca="1">AR174/INDIRECT(ADDRESS($BC174,COLUMN(AR174)))</f>
        <v>0.33100947830409211</v>
      </c>
      <c r="AW174" s="78" cm="1">
        <f t="array" aca="1" ref="AW174" ca="1">AS174/INDIRECT(ADDRESS($BC174,COLUMN(AS174)))</f>
        <v>0.27987261479130005</v>
      </c>
      <c r="AX174" s="80" cm="1">
        <f t="array" aca="1" ref="AX174" ca="1">AT174/INDIRECT(ADDRESS($BC174,COLUMN(AT174)))</f>
        <v>0.16325885519524641</v>
      </c>
      <c r="AY174" s="53">
        <f t="shared" ca="1" si="101"/>
        <v>4.1236615695045165E-2</v>
      </c>
      <c r="AZ174" s="53">
        <f t="shared" ca="1" si="102"/>
        <v>0.35080378068514378</v>
      </c>
      <c r="BA174" s="92">
        <f t="shared" ca="1" si="103"/>
        <v>1.5697659588579058</v>
      </c>
      <c r="BC174" s="61">
        <f t="shared" si="104"/>
        <v>186</v>
      </c>
      <c r="BE174" s="177" t="str">
        <f>AP174</f>
        <v>Wind</v>
      </c>
      <c r="BF174" s="185">
        <f t="shared" si="105"/>
        <v>4.542331952606399</v>
      </c>
      <c r="BG174" s="185">
        <f t="shared" si="105"/>
        <v>5.1409863280010599</v>
      </c>
      <c r="BH174" s="185">
        <f t="shared" si="105"/>
        <v>6.5741807465692599</v>
      </c>
      <c r="BI174" s="185">
        <f t="shared" si="105"/>
        <v>6.1481492120389234</v>
      </c>
      <c r="BJ174" s="185">
        <f t="shared" si="105"/>
        <v>7.4453764554251407</v>
      </c>
      <c r="BK174" s="185">
        <f t="shared" si="105"/>
        <v>8.6413217023422444</v>
      </c>
      <c r="BL174" s="185">
        <f t="shared" si="105"/>
        <v>10.021287895554163</v>
      </c>
      <c r="BM174" s="185">
        <f t="shared" si="105"/>
        <v>11.551498927870064</v>
      </c>
      <c r="BN174" s="185">
        <f t="shared" si="105"/>
        <v>9.7801406252795022</v>
      </c>
      <c r="BO174" s="185">
        <f t="shared" si="105"/>
        <v>11.210449046539454</v>
      </c>
      <c r="BP174" s="185">
        <f t="shared" si="105"/>
        <v>11.672730025640487</v>
      </c>
      <c r="BQ174" s="179"/>
      <c r="BR174" s="178" t="str">
        <f>BE174</f>
        <v>Wind</v>
      </c>
      <c r="BS174" s="126" cm="1">
        <f t="array" aca="1" ref="BS174" ca="1">AC174/INDIRECT(ADDRESS($BC174,COLUMN(AC174)))</f>
        <v>0.16325885519524638</v>
      </c>
      <c r="BT174" s="126" cm="1">
        <f t="array" aca="1" ref="BT174" ca="1">AD174/INDIRECT(ADDRESS($BC174,COLUMN(AD174)))</f>
        <v>0.18385894925999277</v>
      </c>
      <c r="BU174" s="126" cm="1">
        <f t="array" aca="1" ref="BU174" ca="1">AE174/INDIRECT(ADDRESS($BC174,COLUMN(AE174)))</f>
        <v>0.22842240267804029</v>
      </c>
      <c r="BV174" s="126" cm="1">
        <f t="array" aca="1" ref="BV174" ca="1">AF174/INDIRECT(ADDRESS($BC174,COLUMN(AF174)))</f>
        <v>0.20831708108345212</v>
      </c>
      <c r="BW174" s="126" cm="1">
        <f t="array" aca="1" ref="BW174" ca="1">AG174/INDIRECT(ADDRESS($BC174,COLUMN(AG174)))</f>
        <v>0.24819889491738495</v>
      </c>
      <c r="BX174" s="126" cm="1">
        <f t="array" aca="1" ref="BX174" ca="1">AH174/INDIRECT(ADDRESS($BC174,COLUMN(AH174)))</f>
        <v>0.27987261479130005</v>
      </c>
      <c r="BY174" s="126" cm="1">
        <f t="array" aca="1" ref="BY174" ca="1">AI174/INDIRECT(ADDRESS($BC174,COLUMN(AI174)))</f>
        <v>0.319542181858126</v>
      </c>
      <c r="BZ174" s="126" cm="1">
        <f t="array" aca="1" ref="BZ174" ca="1">AJ174/INDIRECT(ADDRESS($BC174,COLUMN(AJ174)))</f>
        <v>0.36289324009462987</v>
      </c>
      <c r="CA174" s="126" cm="1">
        <f t="array" aca="1" ref="CA174" ca="1">AK174/INDIRECT(ADDRESS($BC174,COLUMN(AK174)))</f>
        <v>0.29480914926488178</v>
      </c>
      <c r="CB174" s="126" cm="1">
        <f t="array" aca="1" ref="CB174" ca="1">AL174/INDIRECT(ADDRESS($BC174,COLUMN(AL174)))</f>
        <v>0.33100947830409216</v>
      </c>
      <c r="CC174" s="126" cm="1">
        <f t="array" aca="1" ref="CC174" ca="1">AM174/INDIRECT(ADDRESS($BC174,COLUMN(AM174)))</f>
        <v>0.33698036265580994</v>
      </c>
      <c r="CE174" s="178" t="str">
        <f>BR174</f>
        <v>Wind</v>
      </c>
      <c r="CF174" s="194" t="str">
        <f t="shared" ca="1" si="106"/>
        <v>4.54
(16.3%)</v>
      </c>
      <c r="CG174" s="194" t="str">
        <f t="shared" ca="1" si="106"/>
        <v>5.14
(18.4%)</v>
      </c>
      <c r="CH174" s="194" t="str">
        <f t="shared" ca="1" si="106"/>
        <v>6.57
(22.8%)</v>
      </c>
      <c r="CI174" s="194" t="str">
        <f t="shared" ca="1" si="106"/>
        <v>6.15
(20.8%)</v>
      </c>
      <c r="CJ174" s="194" t="str">
        <f t="shared" ca="1" si="106"/>
        <v>7.45
(24.8%)</v>
      </c>
      <c r="CK174" s="194" t="str">
        <f t="shared" ca="1" si="106"/>
        <v>8.64
(28.0%)</v>
      </c>
      <c r="CL174" s="194" t="str">
        <f t="shared" ca="1" si="106"/>
        <v>10.02
(32.0%)</v>
      </c>
      <c r="CM174" s="194" t="str">
        <f t="shared" ca="1" si="106"/>
        <v>11.55
(36.3%)</v>
      </c>
      <c r="CN174" s="194" t="str">
        <f t="shared" ca="1" si="106"/>
        <v>9.78
(29.5%)</v>
      </c>
      <c r="CO174" s="194" t="str">
        <f t="shared" ca="1" si="106"/>
        <v>11.21
(33.1%)</v>
      </c>
      <c r="CP174" s="194" t="str">
        <f t="shared" ca="1" si="106"/>
        <v>11.67
(33.7%)</v>
      </c>
    </row>
    <row r="175" spans="2:94">
      <c r="C175" s="91" t="str">
        <v>Electricity (net imports)</v>
      </c>
      <c r="D175" s="33" t="s">
        <v>12</v>
      </c>
      <c r="E175" s="33"/>
      <c r="F175" s="91">
        <v>0</v>
      </c>
      <c r="G175" s="91">
        <v>0</v>
      </c>
      <c r="H175" s="91">
        <v>0</v>
      </c>
      <c r="I175" s="91">
        <v>0</v>
      </c>
      <c r="J175" s="91">
        <v>0</v>
      </c>
      <c r="K175" s="91">
        <v>-15.002699999999999</v>
      </c>
      <c r="L175" s="91">
        <v>-129.02322000000001</v>
      </c>
      <c r="M175" s="91">
        <v>-12.002160000000002</v>
      </c>
      <c r="N175" s="91">
        <v>79.014219999999995</v>
      </c>
      <c r="O175" s="91">
        <v>241.04338000000001</v>
      </c>
      <c r="P175" s="91">
        <v>98.01764</v>
      </c>
      <c r="Q175" s="91">
        <v>-250.04500000000002</v>
      </c>
      <c r="R175" s="91">
        <v>503.09053999999998</v>
      </c>
      <c r="S175" s="91">
        <v>1166.2098800000001</v>
      </c>
      <c r="T175" s="91">
        <v>1574.2833199999998</v>
      </c>
      <c r="U175" s="91">
        <v>2044.517947</v>
      </c>
      <c r="V175" s="91">
        <v>1778.1978637265147</v>
      </c>
      <c r="W175" s="91">
        <v>1330.5894760023402</v>
      </c>
      <c r="X175" s="91">
        <v>450.29746795722008</v>
      </c>
      <c r="Y175" s="91">
        <v>763.89071458301987</v>
      </c>
      <c r="Z175" s="91">
        <v>470.41067168234014</v>
      </c>
      <c r="AA175" s="91">
        <v>490.18330111511978</v>
      </c>
      <c r="AB175" s="91">
        <v>413.54922646417992</v>
      </c>
      <c r="AC175" s="91">
        <v>2242.5961946680004</v>
      </c>
      <c r="AD175" s="91">
        <v>2149.4438302599997</v>
      </c>
      <c r="AE175" s="91">
        <v>673.49120660000006</v>
      </c>
      <c r="AF175" s="91">
        <v>-711.87671474799993</v>
      </c>
      <c r="AG175" s="91">
        <v>-678.62463045000004</v>
      </c>
      <c r="AH175" s="91">
        <v>-27.734921387399513</v>
      </c>
      <c r="AI175" s="91">
        <v>644.65641727200011</v>
      </c>
      <c r="AJ175" s="91">
        <v>-151.8811436857996</v>
      </c>
      <c r="AK175" s="91">
        <v>1587.8788767598007</v>
      </c>
      <c r="AL175" s="91">
        <v>251.94334163999989</v>
      </c>
      <c r="AM175" s="91">
        <v>3275.3403551619999</v>
      </c>
      <c r="AN175" s="7">
        <f t="shared" si="107"/>
        <v>3023.3970135220002</v>
      </c>
      <c r="AP175" s="49" t="str">
        <f t="shared" si="100"/>
        <v>Electricity (net imports)</v>
      </c>
      <c r="AQ175" s="70" cm="1">
        <f t="array" aca="1" ref="AQ175" ca="1">INDIRECT(ADDRESS(ROW(AP175),AQ$9))/1000</f>
        <v>3.2753403551619997</v>
      </c>
      <c r="AR175" s="71" cm="1">
        <f t="array" aca="1" ref="AR175" ca="1">INDIRECT(ADDRESS(ROW(AQ175),AR$9))/1000</f>
        <v>0.25194334163999987</v>
      </c>
      <c r="AS175" s="71" cm="1">
        <f t="array" aca="1" ref="AS175" ca="1">INDIRECT(ADDRESS(ROW(AR175),AS$9))/1000</f>
        <v>-2.7734921387399514E-2</v>
      </c>
      <c r="AT175" s="73" cm="1">
        <f t="array" aca="1" ref="AT175" ca="1">INDIRECT(ADDRESS(ROW(AS175),AT$9))/1000</f>
        <v>2.2425961946680002</v>
      </c>
      <c r="AU175" s="77" cm="1">
        <f t="array" aca="1" ref="AU175" ca="1">AQ175/INDIRECT(ADDRESS($BC175,COLUMN(AQ175)))</f>
        <v>9.4555890376907634E-2</v>
      </c>
      <c r="AV175" s="78" cm="1">
        <f t="array" aca="1" ref="AV175" ca="1">AR175/INDIRECT(ADDRESS($BC175,COLUMN(AR175)))</f>
        <v>7.4390984457655919E-3</v>
      </c>
      <c r="AW175" s="78" cm="1">
        <f t="array" aca="1" ref="AW175" ca="1">AS175/INDIRECT(ADDRESS($BC175,COLUMN(AS175)))</f>
        <v>-8.9827056983871859E-4</v>
      </c>
      <c r="AX175" s="80" cm="1">
        <f t="array" aca="1" ref="AX175" ca="1">AT175/INDIRECT(ADDRESS($BC175,COLUMN(AT175)))</f>
        <v>8.0602582820181415E-2</v>
      </c>
      <c r="AY175" s="53">
        <f t="shared" ca="1" si="101"/>
        <v>12.000305282296807</v>
      </c>
      <c r="AZ175" s="53">
        <f t="shared" ca="1" si="102"/>
        <v>-119.09445245624698</v>
      </c>
      <c r="BA175" s="53">
        <f t="shared" ca="1" si="103"/>
        <v>0.46051275880582221</v>
      </c>
      <c r="BC175" s="61">
        <f t="shared" si="104"/>
        <v>186</v>
      </c>
      <c r="BE175" s="177" t="str">
        <f t="shared" ref="BE175:BE186" si="108">AP175</f>
        <v>Electricity (net imports)</v>
      </c>
      <c r="BF175" s="185">
        <f t="shared" ref="BF175:BF186" si="109">AC175/1000</f>
        <v>2.2425961946680002</v>
      </c>
      <c r="BG175" s="185">
        <f t="shared" ref="BG175:BG186" si="110">AD175/1000</f>
        <v>2.1494438302599996</v>
      </c>
      <c r="BH175" s="185">
        <f t="shared" ref="BH175:BH186" si="111">AE175/1000</f>
        <v>0.67349120660000006</v>
      </c>
      <c r="BI175" s="185">
        <f t="shared" ref="BI175:BI186" si="112">AF175/1000</f>
        <v>-0.71187671474799996</v>
      </c>
      <c r="BJ175" s="185">
        <f t="shared" ref="BJ175:BJ186" si="113">AG175/1000</f>
        <v>-0.67862463044999999</v>
      </c>
      <c r="BK175" s="185">
        <f t="shared" ref="BK175:BK186" si="114">AH175/1000</f>
        <v>-2.7734921387399514E-2</v>
      </c>
      <c r="BL175" s="185">
        <f t="shared" ref="BL175:BL186" si="115">AI175/1000</f>
        <v>0.64465641727200007</v>
      </c>
      <c r="BM175" s="185">
        <f t="shared" ref="BM175:BM186" si="116">AJ175/1000</f>
        <v>-0.15188114368579961</v>
      </c>
      <c r="BN175" s="185">
        <f t="shared" ref="BN175:BN186" si="117">AK175/1000</f>
        <v>1.5878788767598007</v>
      </c>
      <c r="BO175" s="185">
        <f t="shared" ref="BO175:BO186" si="118">AL175/1000</f>
        <v>0.25194334163999987</v>
      </c>
      <c r="BP175" s="185">
        <f t="shared" ref="BP175:BP186" si="119">AM175/1000</f>
        <v>3.2753403551619997</v>
      </c>
      <c r="BQ175" s="179"/>
      <c r="BR175" s="178" t="str">
        <f t="shared" ref="BR175:BR186" si="120">BE175</f>
        <v>Electricity (net imports)</v>
      </c>
      <c r="BS175" s="126" cm="1">
        <f t="array" aca="1" ref="BS175" ca="1">AC175/INDIRECT(ADDRESS($BC175,COLUMN(AC175)))</f>
        <v>8.0602582820181429E-2</v>
      </c>
      <c r="BT175" s="126" cm="1">
        <f t="array" aca="1" ref="BT175" ca="1">AD175/INDIRECT(ADDRESS($BC175,COLUMN(AD175)))</f>
        <v>7.6871335364674859E-2</v>
      </c>
      <c r="BU175" s="126" cm="1">
        <f t="array" aca="1" ref="BU175" ca="1">AE175/INDIRECT(ADDRESS($BC175,COLUMN(AE175)))</f>
        <v>2.3400707331386682E-2</v>
      </c>
      <c r="BV175" s="126" cm="1">
        <f t="array" aca="1" ref="BV175" ca="1">AF175/INDIRECT(ADDRESS($BC175,COLUMN(AF175)))</f>
        <v>-2.4120442460504449E-2</v>
      </c>
      <c r="BW175" s="126" cm="1">
        <f t="array" aca="1" ref="BW175" ca="1">AG175/INDIRECT(ADDRESS($BC175,COLUMN(AG175)))</f>
        <v>-2.2622614766332989E-2</v>
      </c>
      <c r="BX175" s="126" cm="1">
        <f t="array" aca="1" ref="BX175" ca="1">AH175/INDIRECT(ADDRESS($BC175,COLUMN(AH175)))</f>
        <v>-8.9827056983871859E-4</v>
      </c>
      <c r="BY175" s="126" cm="1">
        <f t="array" aca="1" ref="BY175" ca="1">AI175/INDIRECT(ADDRESS($BC175,COLUMN(AI175)))</f>
        <v>2.0555732982716207E-2</v>
      </c>
      <c r="BZ175" s="126" cm="1">
        <f t="array" aca="1" ref="BZ175" ca="1">AJ175/INDIRECT(ADDRESS($BC175,COLUMN(AJ175)))</f>
        <v>-4.7713842753721826E-3</v>
      </c>
      <c r="CA175" s="126" cm="1">
        <f t="array" aca="1" ref="CA175" ca="1">AK175/INDIRECT(ADDRESS($BC175,COLUMN(AK175)))</f>
        <v>4.7864467263716334E-2</v>
      </c>
      <c r="CB175" s="126" cm="1">
        <f t="array" aca="1" ref="CB175" ca="1">AL175/INDIRECT(ADDRESS($BC175,COLUMN(AL175)))</f>
        <v>7.4390984457655927E-3</v>
      </c>
      <c r="CC175" s="126" cm="1">
        <f t="array" aca="1" ref="CC175" ca="1">AM175/INDIRECT(ADDRESS($BC175,COLUMN(AM175)))</f>
        <v>9.4555890376907634E-2</v>
      </c>
      <c r="CE175" s="178" t="str">
        <f t="shared" ref="CE175:CE186" si="121">BR175</f>
        <v>Electricity (net imports)</v>
      </c>
      <c r="CF175" s="194" t="str">
        <f t="shared" ref="CF175:CF186" ca="1" si="122">TEXT(BF175,"#,##0.00;-#,##0.00;0") &amp; CHAR(10) &amp; IF(BS175&lt;&gt;1,TEXT(BS175,"(#,##0.0%);(-#,##0.0%);(0%)"),"(100%)")</f>
        <v>2.24
(8.1%)</v>
      </c>
      <c r="CG175" s="194" t="str">
        <f t="shared" ref="CG175:CG186" ca="1" si="123">TEXT(BG175,"#,##0.00;-#,##0.00;0") &amp; CHAR(10) &amp; IF(BT175&lt;&gt;1,TEXT(BT175,"(#,##0.0%);(-#,##0.0%);(0%)"),"(100%)")</f>
        <v>2.15
(7.7%)</v>
      </c>
      <c r="CH175" s="194" t="str">
        <f t="shared" ref="CH175:CH186" ca="1" si="124">TEXT(BH175,"#,##0.00;-#,##0.00;0") &amp; CHAR(10) &amp; IF(BU175&lt;&gt;1,TEXT(BU175,"(#,##0.0%);(-#,##0.0%);(0%)"),"(100%)")</f>
        <v>0.67
(2.3%)</v>
      </c>
      <c r="CI175" s="194" t="str">
        <f t="shared" ref="CI175:CI186" ca="1" si="125">TEXT(BI175,"#,##0.00;-#,##0.00;0") &amp; CHAR(10) &amp; IF(BV175&lt;&gt;1,TEXT(BV175,"(#,##0.0%);(-#,##0.0%);(0%)"),"(100%)")</f>
        <v>-0.71
(-2.4%)</v>
      </c>
      <c r="CJ175" s="194" t="str">
        <f t="shared" ref="CJ175:CJ186" ca="1" si="126">TEXT(BJ175,"#,##0.00;-#,##0.00;0") &amp; CHAR(10) &amp; IF(BW175&lt;&gt;1,TEXT(BW175,"(#,##0.0%);(-#,##0.0%);(0%)"),"(100%)")</f>
        <v>-0.68
(-2.3%)</v>
      </c>
      <c r="CK175" s="194" t="str">
        <f t="shared" ref="CK175:CK186" ca="1" si="127">TEXT(BK175,"#,##0.00;-#,##0.00;0") &amp; CHAR(10) &amp; IF(BX175&lt;&gt;1,TEXT(BX175,"(#,##0.0%);(-#,##0.0%);(0%)"),"(100%)")</f>
        <v>-0.03
(-0.1%)</v>
      </c>
      <c r="CL175" s="194" t="str">
        <f t="shared" ref="CL175:CL186" ca="1" si="128">TEXT(BL175,"#,##0.00;-#,##0.00;0") &amp; CHAR(10) &amp; IF(BY175&lt;&gt;1,TEXT(BY175,"(#,##0.0%);(-#,##0.0%);(0%)"),"(100%)")</f>
        <v>0.64
(2.1%)</v>
      </c>
      <c r="CM175" s="194" t="str">
        <f t="shared" ref="CM175:CM186" ca="1" si="129">TEXT(BM175,"#,##0.00;-#,##0.00;0") &amp; CHAR(10) &amp; IF(BZ175&lt;&gt;1,TEXT(BZ175,"(#,##0.0%);(-#,##0.0%);(0%)"),"(100%)")</f>
        <v>-0.15
(-0.5%)</v>
      </c>
      <c r="CN175" s="194" t="str">
        <f t="shared" ref="CN175:CN186" ca="1" si="130">TEXT(BN175,"#,##0.00;-#,##0.00;0") &amp; CHAR(10) &amp; IF(CA175&lt;&gt;1,TEXT(CA175,"(#,##0.0%);(-#,##0.0%);(0%)"),"(100%)")</f>
        <v>1.59
(4.8%)</v>
      </c>
      <c r="CO175" s="194" t="str">
        <f t="shared" ref="CO175:CO186" ca="1" si="131">TEXT(BO175,"#,##0.00;-#,##0.00;0") &amp; CHAR(10) &amp; IF(CB175&lt;&gt;1,TEXT(CB175,"(#,##0.0%);(-#,##0.0%);(0%)"),"(100%)")</f>
        <v>0.25
(0.7%)</v>
      </c>
      <c r="CP175" s="194" t="str">
        <f t="shared" ref="CP175:CP186" ca="1" si="132">TEXT(BP175,"#,##0.00;-#,##0.00;0") &amp; CHAR(10) &amp; IF(CC175&lt;&gt;1,TEXT(CC175,"(#,##0.0%);(-#,##0.0%);(0%)"),"(100%)")</f>
        <v>3.28
(9.5%)</v>
      </c>
    </row>
    <row r="176" spans="2:94">
      <c r="C176" s="91" t="str">
        <v>Coal</v>
      </c>
      <c r="D176" s="33" t="s">
        <v>12</v>
      </c>
      <c r="E176" s="33"/>
      <c r="F176" s="91">
        <v>5919.0652399999999</v>
      </c>
      <c r="G176" s="91">
        <v>5854.0535399999999</v>
      </c>
      <c r="H176" s="91">
        <v>6659.1984400000001</v>
      </c>
      <c r="I176" s="91">
        <v>6619.191240000001</v>
      </c>
      <c r="J176" s="91">
        <v>6685.2031200000001</v>
      </c>
      <c r="K176" s="91">
        <v>7019.2632400000002</v>
      </c>
      <c r="L176" s="91">
        <v>6993.2585600000002</v>
      </c>
      <c r="M176" s="91">
        <v>6788.2216600000011</v>
      </c>
      <c r="N176" s="91">
        <v>6741.2132000000001</v>
      </c>
      <c r="O176" s="91">
        <v>5833.0497599999999</v>
      </c>
      <c r="P176" s="91">
        <v>6818.2270600000002</v>
      </c>
      <c r="Q176" s="91">
        <v>7063.2711600000002</v>
      </c>
      <c r="R176" s="91">
        <v>6822.2277800000002</v>
      </c>
      <c r="S176" s="91">
        <v>6204.11654</v>
      </c>
      <c r="T176" s="91">
        <v>6230.12122</v>
      </c>
      <c r="U176" s="91">
        <v>6390.15002</v>
      </c>
      <c r="V176" s="91">
        <v>5885.0591199999999</v>
      </c>
      <c r="W176" s="91">
        <v>5437.9388659830456</v>
      </c>
      <c r="X176" s="91">
        <v>5142.7885130791137</v>
      </c>
      <c r="Y176" s="91">
        <v>4005.0345427428006</v>
      </c>
      <c r="Z176" s="91">
        <v>3555.3556966831329</v>
      </c>
      <c r="AA176" s="91">
        <v>3945.4822372508261</v>
      </c>
      <c r="AB176" s="91">
        <v>5025.2633275310372</v>
      </c>
      <c r="AC176" s="91">
        <v>4283.3275114013286</v>
      </c>
      <c r="AD176" s="91">
        <v>3957.1462692882342</v>
      </c>
      <c r="AE176" s="91">
        <v>4875.0578032473431</v>
      </c>
      <c r="AF176" s="91">
        <v>4696.706805881041</v>
      </c>
      <c r="AG176" s="91">
        <v>3645.1943778302411</v>
      </c>
      <c r="AH176" s="91">
        <v>2152.1283601045225</v>
      </c>
      <c r="AI176" s="91">
        <v>505.71788740571441</v>
      </c>
      <c r="AJ176" s="91">
        <v>673.2524349731259</v>
      </c>
      <c r="AK176" s="91">
        <v>2718.0184593044651</v>
      </c>
      <c r="AL176" s="91">
        <v>2366.7131041282933</v>
      </c>
      <c r="AM176" s="91">
        <v>1210.9788161308984</v>
      </c>
      <c r="AN176" s="7">
        <f t="shared" si="107"/>
        <v>-1155.7342879973949</v>
      </c>
      <c r="AP176" s="49" t="str">
        <f t="shared" si="100"/>
        <v>Coal</v>
      </c>
      <c r="AQ176" s="70" cm="1">
        <f t="array" aca="1" ref="AQ176" ca="1">INDIRECT(ADDRESS(ROW(AP176),AQ$9))/1000</f>
        <v>1.2109788161308983</v>
      </c>
      <c r="AR176" s="71" cm="1">
        <f t="array" aca="1" ref="AR176" ca="1">INDIRECT(ADDRESS(ROW(AQ176),AR$9))/1000</f>
        <v>2.3667131041282934</v>
      </c>
      <c r="AS176" s="71" cm="1">
        <f t="array" aca="1" ref="AS176" ca="1">INDIRECT(ADDRESS(ROW(AR176),AS$9))/1000</f>
        <v>2.1521283601045225</v>
      </c>
      <c r="AT176" s="73" cm="1">
        <f t="array" aca="1" ref="AT176" ca="1">INDIRECT(ADDRESS(ROW(AS176),AT$9))/1000</f>
        <v>4.2833275114013283</v>
      </c>
      <c r="AU176" s="77" cm="1">
        <f t="array" aca="1" ref="AU176" ca="1">AQ176/INDIRECT(ADDRESS($BC176,COLUMN(AQ176)))</f>
        <v>3.4959780593906288E-2</v>
      </c>
      <c r="AV176" s="78" cm="1">
        <f t="array" aca="1" ref="AV176" ca="1">AR176/INDIRECT(ADDRESS($BC176,COLUMN(AR176)))</f>
        <v>6.9881631560048299E-2</v>
      </c>
      <c r="AW176" s="78" cm="1">
        <f t="array" aca="1" ref="AW176" ca="1">AS176/INDIRECT(ADDRESS($BC176,COLUMN(AS176)))</f>
        <v>6.970250758581352E-2</v>
      </c>
      <c r="AX176" s="80" cm="1">
        <f t="array" aca="1" ref="AX176" ca="1">AT176/INDIRECT(ADDRESS($BC176,COLUMN(AT176)))</f>
        <v>0.15394981107367769</v>
      </c>
      <c r="AY176" s="53">
        <f t="shared" ca="1" si="101"/>
        <v>-0.48832884982190294</v>
      </c>
      <c r="AZ176" s="92">
        <f t="shared" ca="1" si="102"/>
        <v>-0.43731106444223211</v>
      </c>
      <c r="BA176" s="92">
        <f t="shared" ca="1" si="103"/>
        <v>-0.71728082596823983</v>
      </c>
      <c r="BC176" s="61">
        <f t="shared" si="104"/>
        <v>186</v>
      </c>
      <c r="BE176" s="177" t="str">
        <f t="shared" si="108"/>
        <v>Coal</v>
      </c>
      <c r="BF176" s="185">
        <f t="shared" si="109"/>
        <v>4.2833275114013283</v>
      </c>
      <c r="BG176" s="185">
        <f t="shared" si="110"/>
        <v>3.9571462692882342</v>
      </c>
      <c r="BH176" s="185">
        <f t="shared" si="111"/>
        <v>4.8750578032473433</v>
      </c>
      <c r="BI176" s="185">
        <f t="shared" si="112"/>
        <v>4.6967068058810408</v>
      </c>
      <c r="BJ176" s="185">
        <f t="shared" si="113"/>
        <v>3.6451943778302409</v>
      </c>
      <c r="BK176" s="185">
        <f t="shared" si="114"/>
        <v>2.1521283601045225</v>
      </c>
      <c r="BL176" s="185">
        <f t="shared" si="115"/>
        <v>0.50571788740571444</v>
      </c>
      <c r="BM176" s="185">
        <f t="shared" si="116"/>
        <v>0.67325243497312592</v>
      </c>
      <c r="BN176" s="185">
        <f t="shared" si="117"/>
        <v>2.718018459304465</v>
      </c>
      <c r="BO176" s="185">
        <f t="shared" si="118"/>
        <v>2.3667131041282934</v>
      </c>
      <c r="BP176" s="185">
        <f t="shared" si="119"/>
        <v>1.2109788161308983</v>
      </c>
      <c r="BQ176" s="179"/>
      <c r="BR176" s="178" t="str">
        <f t="shared" si="120"/>
        <v>Coal</v>
      </c>
      <c r="BS176" s="126" cm="1">
        <f t="array" aca="1" ref="BS176" ca="1">AC176/INDIRECT(ADDRESS($BC176,COLUMN(AC176)))</f>
        <v>0.15394981107367769</v>
      </c>
      <c r="BT176" s="126" cm="1">
        <f t="array" aca="1" ref="BT176" ca="1">AD176/INDIRECT(ADDRESS($BC176,COLUMN(AD176)))</f>
        <v>0.14152085003157883</v>
      </c>
      <c r="BU176" s="126" cm="1">
        <f t="array" aca="1" ref="BU176" ca="1">AE176/INDIRECT(ADDRESS($BC176,COLUMN(AE176)))</f>
        <v>0.16938573178007094</v>
      </c>
      <c r="BV176" s="126" cm="1">
        <f t="array" aca="1" ref="BV176" ca="1">AF176/INDIRECT(ADDRESS($BC176,COLUMN(AF176)))</f>
        <v>0.15913801353260457</v>
      </c>
      <c r="BW176" s="126" cm="1">
        <f t="array" aca="1" ref="BW176" ca="1">AG176/INDIRECT(ADDRESS($BC176,COLUMN(AG176)))</f>
        <v>0.12151611429631451</v>
      </c>
      <c r="BX176" s="126" cm="1">
        <f t="array" aca="1" ref="BX176" ca="1">AH176/INDIRECT(ADDRESS($BC176,COLUMN(AH176)))</f>
        <v>6.970250758581352E-2</v>
      </c>
      <c r="BY176" s="126" cm="1">
        <f t="array" aca="1" ref="BY176" ca="1">AI176/INDIRECT(ADDRESS($BC176,COLUMN(AI176)))</f>
        <v>1.6125491935821478E-2</v>
      </c>
      <c r="BZ176" s="126" cm="1">
        <f t="array" aca="1" ref="BZ176" ca="1">AJ176/INDIRECT(ADDRESS($BC176,COLUMN(AJ176)))</f>
        <v>2.115039433882766E-2</v>
      </c>
      <c r="CA176" s="126" cm="1">
        <f t="array" aca="1" ref="CA176" ca="1">AK176/INDIRECT(ADDRESS($BC176,COLUMN(AK176)))</f>
        <v>8.1931000828619899E-2</v>
      </c>
      <c r="CB176" s="126" cm="1">
        <f t="array" aca="1" ref="CB176" ca="1">AL176/INDIRECT(ADDRESS($BC176,COLUMN(AL176)))</f>
        <v>6.9881631560048299E-2</v>
      </c>
      <c r="CC176" s="126" cm="1">
        <f t="array" aca="1" ref="CC176" ca="1">AM176/INDIRECT(ADDRESS($BC176,COLUMN(AM176)))</f>
        <v>3.4959780593906288E-2</v>
      </c>
      <c r="CE176" s="178" t="str">
        <f t="shared" si="121"/>
        <v>Coal</v>
      </c>
      <c r="CF176" s="194" t="str">
        <f t="shared" ca="1" si="122"/>
        <v>4.28
(15.4%)</v>
      </c>
      <c r="CG176" s="194" t="str">
        <f t="shared" ca="1" si="123"/>
        <v>3.96
(14.2%)</v>
      </c>
      <c r="CH176" s="194" t="str">
        <f t="shared" ca="1" si="124"/>
        <v>4.88
(16.9%)</v>
      </c>
      <c r="CI176" s="194" t="str">
        <f t="shared" ca="1" si="125"/>
        <v>4.70
(15.9%)</v>
      </c>
      <c r="CJ176" s="194" t="str">
        <f t="shared" ca="1" si="126"/>
        <v>3.65
(12.2%)</v>
      </c>
      <c r="CK176" s="194" t="str">
        <f t="shared" ca="1" si="127"/>
        <v>2.15
(7.0%)</v>
      </c>
      <c r="CL176" s="194" t="str">
        <f t="shared" ca="1" si="128"/>
        <v>0.51
(1.6%)</v>
      </c>
      <c r="CM176" s="194" t="str">
        <f t="shared" ca="1" si="129"/>
        <v>0.67
(2.1%)</v>
      </c>
      <c r="CN176" s="194" t="str">
        <f t="shared" ca="1" si="130"/>
        <v>2.72
(8.2%)</v>
      </c>
      <c r="CO176" s="194" t="str">
        <f t="shared" ca="1" si="131"/>
        <v>2.37
(7.0%)</v>
      </c>
      <c r="CP176" s="194" t="str">
        <f t="shared" ca="1" si="132"/>
        <v>1.21
(3.5%)</v>
      </c>
    </row>
    <row r="177" spans="3:94">
      <c r="C177" s="91" t="str">
        <v>Hydro</v>
      </c>
      <c r="D177" s="33" t="s">
        <v>12</v>
      </c>
      <c r="E177" s="33"/>
      <c r="F177" s="91">
        <v>697.12545999999998</v>
      </c>
      <c r="G177" s="91">
        <v>746.13427999999999</v>
      </c>
      <c r="H177" s="91">
        <v>817.14706000000001</v>
      </c>
      <c r="I177" s="91">
        <v>765.1377</v>
      </c>
      <c r="J177" s="91">
        <v>920.16559999999993</v>
      </c>
      <c r="K177" s="91">
        <v>713.12833999999998</v>
      </c>
      <c r="L177" s="91">
        <v>722.12995999999998</v>
      </c>
      <c r="M177" s="91">
        <v>678.12203999999997</v>
      </c>
      <c r="N177" s="91">
        <v>916.16488000000004</v>
      </c>
      <c r="O177" s="91">
        <v>847.15246000000002</v>
      </c>
      <c r="P177" s="91">
        <v>847.15246000000002</v>
      </c>
      <c r="Q177" s="91">
        <v>596.10727999999995</v>
      </c>
      <c r="R177" s="91">
        <v>912.16415999999992</v>
      </c>
      <c r="S177" s="91">
        <v>598.10764000000006</v>
      </c>
      <c r="T177" s="91">
        <v>630.11339999999996</v>
      </c>
      <c r="U177" s="91">
        <v>631.37362680000001</v>
      </c>
      <c r="V177" s="91">
        <v>724.40334699707728</v>
      </c>
      <c r="W177" s="91">
        <v>666.69554216534152</v>
      </c>
      <c r="X177" s="91">
        <v>968.49747371599813</v>
      </c>
      <c r="Y177" s="91">
        <v>901.89668964174155</v>
      </c>
      <c r="Z177" s="91">
        <v>599.33899960684028</v>
      </c>
      <c r="AA177" s="91">
        <v>706.81422827843039</v>
      </c>
      <c r="AB177" s="91">
        <v>802.49312720839976</v>
      </c>
      <c r="AC177" s="91">
        <v>599.60526691132964</v>
      </c>
      <c r="AD177" s="91">
        <v>708.78142310577368</v>
      </c>
      <c r="AE177" s="91">
        <v>806.63535424348197</v>
      </c>
      <c r="AF177" s="91">
        <v>681.14807105156365</v>
      </c>
      <c r="AG177" s="91">
        <v>691.72739132650452</v>
      </c>
      <c r="AH177" s="91">
        <v>694.21457553009122</v>
      </c>
      <c r="AI177" s="91">
        <v>886.74349944858182</v>
      </c>
      <c r="AJ177" s="91">
        <v>932.82330731128013</v>
      </c>
      <c r="AK177" s="91">
        <v>749.55483257568676</v>
      </c>
      <c r="AL177" s="91">
        <v>701.32793120015413</v>
      </c>
      <c r="AM177" s="91">
        <v>942.92117865201772</v>
      </c>
      <c r="AN177" s="7">
        <f t="shared" si="107"/>
        <v>241.59324745186359</v>
      </c>
      <c r="AP177" s="49" t="str">
        <f t="shared" si="100"/>
        <v>Hydro</v>
      </c>
      <c r="AQ177" s="70" cm="1">
        <f t="array" aca="1" ref="AQ177" ca="1">INDIRECT(ADDRESS(ROW(AP177),AQ$9))/1000</f>
        <v>0.94292117865201774</v>
      </c>
      <c r="AR177" s="71" cm="1">
        <f t="array" aca="1" ref="AR177" ca="1">INDIRECT(ADDRESS(ROW(AQ177),AR$9))/1000</f>
        <v>0.70132793120015413</v>
      </c>
      <c r="AS177" s="71" cm="1">
        <f t="array" aca="1" ref="AS177" ca="1">INDIRECT(ADDRESS(ROW(AR177),AS$9))/1000</f>
        <v>0.69421457553009125</v>
      </c>
      <c r="AT177" s="73" cm="1">
        <f t="array" aca="1" ref="AT177" ca="1">INDIRECT(ADDRESS(ROW(AS177),AT$9))/1000</f>
        <v>0.59960526691132965</v>
      </c>
      <c r="AU177" s="77" cm="1">
        <f t="array" aca="1" ref="AU177" ca="1">AQ177/INDIRECT(ADDRESS($BC177,COLUMN(AQ177)))</f>
        <v>2.7221217319344786E-2</v>
      </c>
      <c r="AV177" s="78" cm="1">
        <f t="array" aca="1" ref="AV177" ca="1">AR177/INDIRECT(ADDRESS($BC177,COLUMN(AR177)))</f>
        <v>2.0708019068898253E-2</v>
      </c>
      <c r="AW177" s="78" cm="1">
        <f t="array" aca="1" ref="AW177" ca="1">AS177/INDIRECT(ADDRESS($BC177,COLUMN(AS177)))</f>
        <v>2.2484019826177291E-2</v>
      </c>
      <c r="AX177" s="80" cm="1">
        <f t="array" aca="1" ref="AX177" ca="1">AT177/INDIRECT(ADDRESS($BC177,COLUMN(AT177)))</f>
        <v>2.1550796037443688E-2</v>
      </c>
      <c r="AY177" s="53">
        <f t="shared" ca="1" si="101"/>
        <v>0.34447971726783339</v>
      </c>
      <c r="AZ177" s="53">
        <f t="shared" ca="1" si="102"/>
        <v>0.35825609528871971</v>
      </c>
      <c r="BA177" s="53">
        <f t="shared" ca="1" si="103"/>
        <v>0.57256987335879772</v>
      </c>
      <c r="BC177" s="61">
        <f t="shared" si="104"/>
        <v>186</v>
      </c>
      <c r="BE177" s="177" t="str">
        <f t="shared" si="108"/>
        <v>Hydro</v>
      </c>
      <c r="BF177" s="185">
        <f t="shared" si="109"/>
        <v>0.59960526691132965</v>
      </c>
      <c r="BG177" s="185">
        <f t="shared" si="110"/>
        <v>0.70878142310577363</v>
      </c>
      <c r="BH177" s="185">
        <f t="shared" si="111"/>
        <v>0.80663535424348198</v>
      </c>
      <c r="BI177" s="185">
        <f t="shared" si="112"/>
        <v>0.68114807105156361</v>
      </c>
      <c r="BJ177" s="185">
        <f t="shared" si="113"/>
        <v>0.69172739132650451</v>
      </c>
      <c r="BK177" s="185">
        <f t="shared" si="114"/>
        <v>0.69421457553009125</v>
      </c>
      <c r="BL177" s="185">
        <f t="shared" si="115"/>
        <v>0.88674349944858177</v>
      </c>
      <c r="BM177" s="185">
        <f t="shared" si="116"/>
        <v>0.93282330731128016</v>
      </c>
      <c r="BN177" s="185">
        <f t="shared" si="117"/>
        <v>0.74955483257568678</v>
      </c>
      <c r="BO177" s="185">
        <f t="shared" si="118"/>
        <v>0.70132793120015413</v>
      </c>
      <c r="BP177" s="185">
        <f t="shared" si="119"/>
        <v>0.94292117865201774</v>
      </c>
      <c r="BQ177" s="179"/>
      <c r="BR177" s="178" t="str">
        <f t="shared" si="120"/>
        <v>Hydro</v>
      </c>
      <c r="BS177" s="126" cm="1">
        <f t="array" aca="1" ref="BS177" ca="1">AC177/INDIRECT(ADDRESS($BC177,COLUMN(AC177)))</f>
        <v>2.1550796037443688E-2</v>
      </c>
      <c r="BT177" s="126" cm="1">
        <f t="array" aca="1" ref="BT177" ca="1">AD177/INDIRECT(ADDRESS($BC177,COLUMN(AD177)))</f>
        <v>2.5348405810271795E-2</v>
      </c>
      <c r="BU177" s="126" cm="1">
        <f t="array" aca="1" ref="BU177" ca="1">AE177/INDIRECT(ADDRESS($BC177,COLUMN(AE177)))</f>
        <v>2.8026851223629828E-2</v>
      </c>
      <c r="BV177" s="126" cm="1">
        <f t="array" aca="1" ref="BV177" ca="1">AF177/INDIRECT(ADDRESS($BC177,COLUMN(AF177)))</f>
        <v>2.3079267118181854E-2</v>
      </c>
      <c r="BW177" s="126" cm="1">
        <f t="array" aca="1" ref="BW177" ca="1">AG177/INDIRECT(ADDRESS($BC177,COLUMN(AG177)))</f>
        <v>2.3059408095640801E-2</v>
      </c>
      <c r="BX177" s="126" cm="1">
        <f t="array" aca="1" ref="BX177" ca="1">AH177/INDIRECT(ADDRESS($BC177,COLUMN(AH177)))</f>
        <v>2.2484019826177291E-2</v>
      </c>
      <c r="BY177" s="126" cm="1">
        <f t="array" aca="1" ref="BY177" ca="1">AI177/INDIRECT(ADDRESS($BC177,COLUMN(AI177)))</f>
        <v>2.8275003723624764E-2</v>
      </c>
      <c r="BZ177" s="126" cm="1">
        <f t="array" aca="1" ref="BZ177" ca="1">AJ177/INDIRECT(ADDRESS($BC177,COLUMN(AJ177)))</f>
        <v>2.9304878487176261E-2</v>
      </c>
      <c r="CA177" s="126" cm="1">
        <f t="array" aca="1" ref="CA177" ca="1">AK177/INDIRECT(ADDRESS($BC177,COLUMN(AK177)))</f>
        <v>2.2594319548723662E-2</v>
      </c>
      <c r="CB177" s="126" cm="1">
        <f t="array" aca="1" ref="CB177" ca="1">AL177/INDIRECT(ADDRESS($BC177,COLUMN(AL177)))</f>
        <v>2.0708019068898253E-2</v>
      </c>
      <c r="CC177" s="126" cm="1">
        <f t="array" aca="1" ref="CC177" ca="1">AM177/INDIRECT(ADDRESS($BC177,COLUMN(AM177)))</f>
        <v>2.7221217319344782E-2</v>
      </c>
      <c r="CE177" s="178" t="str">
        <f t="shared" si="121"/>
        <v>Hydro</v>
      </c>
      <c r="CF177" s="194" t="str">
        <f t="shared" ca="1" si="122"/>
        <v>0.60
(2.2%)</v>
      </c>
      <c r="CG177" s="194" t="str">
        <f t="shared" ca="1" si="123"/>
        <v>0.71
(2.5%)</v>
      </c>
      <c r="CH177" s="194" t="str">
        <f t="shared" ca="1" si="124"/>
        <v>0.81
(2.8%)</v>
      </c>
      <c r="CI177" s="194" t="str">
        <f t="shared" ca="1" si="125"/>
        <v>0.68
(2.3%)</v>
      </c>
      <c r="CJ177" s="194" t="str">
        <f t="shared" ca="1" si="126"/>
        <v>0.69
(2.3%)</v>
      </c>
      <c r="CK177" s="194" t="str">
        <f t="shared" ca="1" si="127"/>
        <v>0.69
(2.2%)</v>
      </c>
      <c r="CL177" s="194" t="str">
        <f t="shared" ca="1" si="128"/>
        <v>0.89
(2.8%)</v>
      </c>
      <c r="CM177" s="194" t="str">
        <f t="shared" ca="1" si="129"/>
        <v>0.93
(2.9%)</v>
      </c>
      <c r="CN177" s="194" t="str">
        <f t="shared" ca="1" si="130"/>
        <v>0.75
(2.3%)</v>
      </c>
      <c r="CO177" s="194" t="str">
        <f t="shared" ca="1" si="131"/>
        <v>0.70
(2.1%)</v>
      </c>
      <c r="CP177" s="194" t="str">
        <f t="shared" ca="1" si="132"/>
        <v>0.94
(2.7%)</v>
      </c>
    </row>
    <row r="178" spans="3:94">
      <c r="C178" s="91" t="str">
        <v>Solar PV</v>
      </c>
      <c r="D178" s="33" t="s">
        <v>12</v>
      </c>
      <c r="E178" s="33"/>
      <c r="F178" s="91">
        <v>0</v>
      </c>
      <c r="G178" s="91">
        <v>0</v>
      </c>
      <c r="H178" s="91">
        <v>0</v>
      </c>
      <c r="I178" s="91">
        <v>0</v>
      </c>
      <c r="J178" s="91">
        <v>0</v>
      </c>
      <c r="K178" s="91">
        <v>0</v>
      </c>
      <c r="L178" s="91">
        <v>0</v>
      </c>
      <c r="M178" s="91">
        <v>0</v>
      </c>
      <c r="N178" s="91">
        <v>0</v>
      </c>
      <c r="O178" s="91">
        <v>0</v>
      </c>
      <c r="P178" s="91">
        <v>0</v>
      </c>
      <c r="Q178" s="91">
        <v>0</v>
      </c>
      <c r="R178" s="91">
        <v>0</v>
      </c>
      <c r="S178" s="91">
        <v>0</v>
      </c>
      <c r="T178" s="91">
        <v>0</v>
      </c>
      <c r="U178" s="91">
        <v>0</v>
      </c>
      <c r="V178" s="91">
        <v>0</v>
      </c>
      <c r="W178" s="91">
        <v>0</v>
      </c>
      <c r="X178" s="91">
        <v>0</v>
      </c>
      <c r="Y178" s="91">
        <v>0.42423589431820807</v>
      </c>
      <c r="Z178" s="91">
        <v>0.47610654135436803</v>
      </c>
      <c r="AA178" s="91">
        <v>0.5420809170048001</v>
      </c>
      <c r="AB178" s="91">
        <v>0.64592877105446411</v>
      </c>
      <c r="AC178" s="91">
        <v>0.69946312870464011</v>
      </c>
      <c r="AD178" s="91">
        <v>1.9486449488838733</v>
      </c>
      <c r="AE178" s="91">
        <v>3.141980539416612</v>
      </c>
      <c r="AF178" s="91">
        <v>5.0065347814863541</v>
      </c>
      <c r="AG178" s="91">
        <v>9.8714342680132496</v>
      </c>
      <c r="AH178" s="91">
        <v>18.526464770495608</v>
      </c>
      <c r="AI178" s="91">
        <v>34.25402514566278</v>
      </c>
      <c r="AJ178" s="91">
        <v>55.51994080136987</v>
      </c>
      <c r="AK178" s="91">
        <v>85.057555533619038</v>
      </c>
      <c r="AL178" s="91">
        <v>148.69112890469285</v>
      </c>
      <c r="AM178" s="91">
        <v>646.59804182184268</v>
      </c>
      <c r="AN178" s="7">
        <f t="shared" si="107"/>
        <v>497.90691291714984</v>
      </c>
      <c r="AP178" s="49" t="str">
        <f t="shared" si="100"/>
        <v>Solar PV</v>
      </c>
      <c r="AQ178" s="70" cm="1">
        <f t="array" aca="1" ref="AQ178" ca="1">INDIRECT(ADDRESS(ROW(AP178),AQ$9))/1000</f>
        <v>0.64659804182184266</v>
      </c>
      <c r="AR178" s="71" cm="1">
        <f t="array" aca="1" ref="AR178" ca="1">INDIRECT(ADDRESS(ROW(AQ178),AR$9))/1000</f>
        <v>0.14869112890469285</v>
      </c>
      <c r="AS178" s="71" cm="1">
        <f t="array" aca="1" ref="AS178" ca="1">INDIRECT(ADDRESS(ROW(AR178),AS$9))/1000</f>
        <v>1.8526464770495608E-2</v>
      </c>
      <c r="AT178" s="73" cm="1">
        <f t="array" aca="1" ref="AT178" ca="1">INDIRECT(ADDRESS(ROW(AS178),AT$9))/1000</f>
        <v>6.9946312870464015E-4</v>
      </c>
      <c r="AU178" s="77" cm="1">
        <f t="array" aca="1" ref="AU178" ca="1">AQ178/INDIRECT(ADDRESS($BC178,COLUMN(AQ178)))</f>
        <v>1.8666656570231553E-2</v>
      </c>
      <c r="AV178" s="78" cm="1">
        <f t="array" aca="1" ref="AV178" ca="1">AR178/INDIRECT(ADDRESS($BC178,COLUMN(AR178)))</f>
        <v>4.3903837217280804E-3</v>
      </c>
      <c r="AW178" s="78" cm="1">
        <f t="array" aca="1" ref="AW178" ca="1">AS178/INDIRECT(ADDRESS($BC178,COLUMN(AS178)))</f>
        <v>6.0002975433168888E-4</v>
      </c>
      <c r="AX178" s="80" cm="1">
        <f t="array" aca="1" ref="AX178" ca="1">AT178/INDIRECT(ADDRESS($BC178,COLUMN(AT178)))</f>
        <v>2.5139851255934819E-5</v>
      </c>
      <c r="AY178" s="53">
        <f t="shared" ca="1" si="101"/>
        <v>3.3485986459642474</v>
      </c>
      <c r="AZ178" s="53">
        <f t="shared" ca="1" si="102"/>
        <v>33.90131818627291</v>
      </c>
      <c r="BA178" s="92">
        <f t="shared" ca="1" si="103"/>
        <v>923.42048091841502</v>
      </c>
      <c r="BC178" s="61">
        <f t="shared" si="104"/>
        <v>186</v>
      </c>
      <c r="BE178" s="177" t="str">
        <f t="shared" si="108"/>
        <v>Solar PV</v>
      </c>
      <c r="BF178" s="185">
        <f t="shared" si="109"/>
        <v>6.9946312870464015E-4</v>
      </c>
      <c r="BG178" s="185">
        <f t="shared" si="110"/>
        <v>1.9486449488838732E-3</v>
      </c>
      <c r="BH178" s="185">
        <f t="shared" si="111"/>
        <v>3.141980539416612E-3</v>
      </c>
      <c r="BI178" s="185">
        <f t="shared" si="112"/>
        <v>5.0065347814863539E-3</v>
      </c>
      <c r="BJ178" s="185">
        <f t="shared" si="113"/>
        <v>9.8714342680132489E-3</v>
      </c>
      <c r="BK178" s="185">
        <f t="shared" si="114"/>
        <v>1.8526464770495608E-2</v>
      </c>
      <c r="BL178" s="185">
        <f t="shared" si="115"/>
        <v>3.4254025145662781E-2</v>
      </c>
      <c r="BM178" s="185">
        <f t="shared" si="116"/>
        <v>5.551994080136987E-2</v>
      </c>
      <c r="BN178" s="185">
        <f t="shared" si="117"/>
        <v>8.5057555533619031E-2</v>
      </c>
      <c r="BO178" s="185">
        <f t="shared" si="118"/>
        <v>0.14869112890469285</v>
      </c>
      <c r="BP178" s="185">
        <f t="shared" si="119"/>
        <v>0.64659804182184266</v>
      </c>
      <c r="BQ178" s="179"/>
      <c r="BR178" s="178" t="str">
        <f t="shared" si="120"/>
        <v>Solar PV</v>
      </c>
      <c r="BS178" s="126" cm="1">
        <f t="array" aca="1" ref="BS178" ca="1">AC178/INDIRECT(ADDRESS($BC178,COLUMN(AC178)))</f>
        <v>2.5139851255934819E-5</v>
      </c>
      <c r="BT178" s="126" cm="1">
        <f t="array" aca="1" ref="BT178" ca="1">AD178/INDIRECT(ADDRESS($BC178,COLUMN(AD178)))</f>
        <v>6.9690092508354836E-5</v>
      </c>
      <c r="BU178" s="126" cm="1">
        <f t="array" aca="1" ref="BU178" ca="1">AE178/INDIRECT(ADDRESS($BC178,COLUMN(AE178)))</f>
        <v>1.0916930514204665E-4</v>
      </c>
      <c r="BV178" s="126" cm="1">
        <f t="array" aca="1" ref="BV178" ca="1">AF178/INDIRECT(ADDRESS($BC178,COLUMN(AF178)))</f>
        <v>1.6963588163731986E-4</v>
      </c>
      <c r="BW178" s="126" cm="1">
        <f t="array" aca="1" ref="BW178" ca="1">AG178/INDIRECT(ADDRESS($BC178,COLUMN(AG178)))</f>
        <v>3.2907390126461924E-4</v>
      </c>
      <c r="BX178" s="126" cm="1">
        <f t="array" aca="1" ref="BX178" ca="1">AH178/INDIRECT(ADDRESS($BC178,COLUMN(AH178)))</f>
        <v>6.0002975433168888E-4</v>
      </c>
      <c r="BY178" s="126" cm="1">
        <f t="array" aca="1" ref="BY178" ca="1">AI178/INDIRECT(ADDRESS($BC178,COLUMN(AI178)))</f>
        <v>1.0922354538206707E-3</v>
      </c>
      <c r="BZ178" s="126" cm="1">
        <f t="array" aca="1" ref="BZ178" ca="1">AJ178/INDIRECT(ADDRESS($BC178,COLUMN(AJ178)))</f>
        <v>1.7441728846687545E-3</v>
      </c>
      <c r="CA178" s="126" cm="1">
        <f t="array" aca="1" ref="CA178" ca="1">AK178/INDIRECT(ADDRESS($BC178,COLUMN(AK178)))</f>
        <v>2.5639452995799882E-3</v>
      </c>
      <c r="CB178" s="126" cm="1">
        <f t="array" aca="1" ref="CB178" ca="1">AL178/INDIRECT(ADDRESS($BC178,COLUMN(AL178)))</f>
        <v>4.3903837217280804E-3</v>
      </c>
      <c r="CC178" s="126" cm="1">
        <f t="array" aca="1" ref="CC178" ca="1">AM178/INDIRECT(ADDRESS($BC178,COLUMN(AM178)))</f>
        <v>1.8666656570231553E-2</v>
      </c>
      <c r="CE178" s="178" t="str">
        <f t="shared" si="121"/>
        <v>Solar PV</v>
      </c>
      <c r="CF178" s="194" t="str">
        <f t="shared" ca="1" si="122"/>
        <v>0.00
(0.0%)</v>
      </c>
      <c r="CG178" s="194" t="str">
        <f t="shared" ca="1" si="123"/>
        <v>0.00
(0.0%)</v>
      </c>
      <c r="CH178" s="194" t="str">
        <f t="shared" ca="1" si="124"/>
        <v>0.00
(0.0%)</v>
      </c>
      <c r="CI178" s="194" t="str">
        <f t="shared" ca="1" si="125"/>
        <v>0.01
(0.0%)</v>
      </c>
      <c r="CJ178" s="194" t="str">
        <f t="shared" ca="1" si="126"/>
        <v>0.01
(0.0%)</v>
      </c>
      <c r="CK178" s="194" t="str">
        <f t="shared" ca="1" si="127"/>
        <v>0.02
(0.1%)</v>
      </c>
      <c r="CL178" s="194" t="str">
        <f t="shared" ca="1" si="128"/>
        <v>0.03
(0.1%)</v>
      </c>
      <c r="CM178" s="194" t="str">
        <f t="shared" ca="1" si="129"/>
        <v>0.06
(0.2%)</v>
      </c>
      <c r="CN178" s="194" t="str">
        <f t="shared" ca="1" si="130"/>
        <v>0.09
(0.3%)</v>
      </c>
      <c r="CO178" s="194" t="str">
        <f t="shared" ca="1" si="131"/>
        <v>0.15
(0.4%)</v>
      </c>
      <c r="CP178" s="194" t="str">
        <f t="shared" ca="1" si="132"/>
        <v>0.65
(1.9%)</v>
      </c>
    </row>
    <row r="179" spans="3:94">
      <c r="C179" s="91" t="str">
        <v>Biomass</v>
      </c>
      <c r="D179" s="33" t="s">
        <v>12</v>
      </c>
      <c r="E179" s="33"/>
      <c r="F179" s="91">
        <v>0</v>
      </c>
      <c r="G179" s="91">
        <v>0</v>
      </c>
      <c r="H179" s="91">
        <v>0</v>
      </c>
      <c r="I179" s="91">
        <v>0</v>
      </c>
      <c r="J179" s="91">
        <v>0</v>
      </c>
      <c r="K179" s="91">
        <v>0</v>
      </c>
      <c r="L179" s="91">
        <v>0</v>
      </c>
      <c r="M179" s="91">
        <v>0</v>
      </c>
      <c r="N179" s="91">
        <v>0</v>
      </c>
      <c r="O179" s="91">
        <v>0</v>
      </c>
      <c r="P179" s="91">
        <v>0</v>
      </c>
      <c r="Q179" s="91">
        <v>0</v>
      </c>
      <c r="R179" s="91">
        <v>0</v>
      </c>
      <c r="S179" s="91">
        <v>0</v>
      </c>
      <c r="T179" s="91">
        <v>8.0014400000000006</v>
      </c>
      <c r="U179" s="91">
        <v>7.89342056</v>
      </c>
      <c r="V179" s="91">
        <v>7.89342056</v>
      </c>
      <c r="W179" s="91">
        <v>13.827516654972817</v>
      </c>
      <c r="X179" s="91">
        <v>33.075730307831023</v>
      </c>
      <c r="Y179" s="91">
        <v>65.234536858930284</v>
      </c>
      <c r="Z179" s="91">
        <v>109.73663417268823</v>
      </c>
      <c r="AA179" s="91">
        <v>136.30614392505157</v>
      </c>
      <c r="AB179" s="91">
        <v>179.0434742926779</v>
      </c>
      <c r="AC179" s="91">
        <v>226.97896507282852</v>
      </c>
      <c r="AD179" s="91">
        <v>264.95977775002575</v>
      </c>
      <c r="AE179" s="91">
        <v>196.74724373112352</v>
      </c>
      <c r="AF179" s="91">
        <v>395.54768922604023</v>
      </c>
      <c r="AG179" s="91">
        <v>381.47813765664415</v>
      </c>
      <c r="AH179" s="91">
        <v>334.15297791628905</v>
      </c>
      <c r="AI179" s="91">
        <v>346.38477254788609</v>
      </c>
      <c r="AJ179" s="91">
        <v>429.96419832974129</v>
      </c>
      <c r="AK179" s="91">
        <v>470.78541055113004</v>
      </c>
      <c r="AL179" s="91">
        <v>507.87483908091207</v>
      </c>
      <c r="AM179" s="91">
        <v>347.49918659506596</v>
      </c>
      <c r="AN179" s="7">
        <f t="shared" si="107"/>
        <v>-160.3756524858461</v>
      </c>
      <c r="AP179" s="49" t="str">
        <f t="shared" si="100"/>
        <v>Biomass</v>
      </c>
      <c r="AQ179" s="70" cm="1">
        <f t="array" aca="1" ref="AQ179" ca="1">INDIRECT(ADDRESS(ROW(AP179),AQ$9))/1000</f>
        <v>0.34749918659506596</v>
      </c>
      <c r="AR179" s="71" cm="1">
        <f t="array" aca="1" ref="AR179" ca="1">INDIRECT(ADDRESS(ROW(AQ179),AR$9))/1000</f>
        <v>0.50787483908091202</v>
      </c>
      <c r="AS179" s="71" cm="1">
        <f t="array" aca="1" ref="AS179" ca="1">INDIRECT(ADDRESS(ROW(AR179),AS$9))/1000</f>
        <v>0.33415297791628906</v>
      </c>
      <c r="AT179" s="73" cm="1">
        <f t="array" aca="1" ref="AT179" ca="1">INDIRECT(ADDRESS(ROW(AS179),AT$9))/1000</f>
        <v>0.22697896507282853</v>
      </c>
      <c r="AU179" s="77" cm="1">
        <f t="array" aca="1" ref="AU179" ca="1">AQ179/INDIRECT(ADDRESS($BC179,COLUMN(AQ179)))</f>
        <v>1.0031963530740441E-2</v>
      </c>
      <c r="AV179" s="78" cm="1">
        <f t="array" aca="1" ref="AV179" ca="1">AR179/INDIRECT(ADDRESS($BC179,COLUMN(AR179)))</f>
        <v>1.4995954651775669E-2</v>
      </c>
      <c r="AW179" s="78" cm="1">
        <f t="array" aca="1" ref="AW179" ca="1">AS179/INDIRECT(ADDRESS($BC179,COLUMN(AS179)))</f>
        <v>1.0822449492232484E-2</v>
      </c>
      <c r="AX179" s="80" cm="1">
        <f t="array" aca="1" ref="AX179" ca="1">AT179/INDIRECT(ADDRESS($BC179,COLUMN(AT179)))</f>
        <v>8.1579960200682412E-3</v>
      </c>
      <c r="AY179" s="53">
        <f t="shared" ca="1" si="101"/>
        <v>-0.31577790460357069</v>
      </c>
      <c r="AZ179" s="53">
        <f t="shared" ca="1" si="102"/>
        <v>3.9940415201448073E-2</v>
      </c>
      <c r="BA179" s="92">
        <f t="shared" ca="1" si="103"/>
        <v>0.53097528876108535</v>
      </c>
      <c r="BC179" s="61">
        <f t="shared" si="104"/>
        <v>186</v>
      </c>
      <c r="BE179" s="177" t="str">
        <f t="shared" si="108"/>
        <v>Biomass</v>
      </c>
      <c r="BF179" s="185">
        <f t="shared" si="109"/>
        <v>0.22697896507282853</v>
      </c>
      <c r="BG179" s="185">
        <f t="shared" si="110"/>
        <v>0.26495977775002577</v>
      </c>
      <c r="BH179" s="185">
        <f t="shared" si="111"/>
        <v>0.19674724373112351</v>
      </c>
      <c r="BI179" s="185">
        <f t="shared" si="112"/>
        <v>0.39554768922604022</v>
      </c>
      <c r="BJ179" s="185">
        <f t="shared" si="113"/>
        <v>0.38147813765664418</v>
      </c>
      <c r="BK179" s="185">
        <f t="shared" si="114"/>
        <v>0.33415297791628906</v>
      </c>
      <c r="BL179" s="185">
        <f t="shared" si="115"/>
        <v>0.34638477254788608</v>
      </c>
      <c r="BM179" s="185">
        <f t="shared" si="116"/>
        <v>0.42996419832974131</v>
      </c>
      <c r="BN179" s="185">
        <f t="shared" si="117"/>
        <v>0.47078541055113005</v>
      </c>
      <c r="BO179" s="185">
        <f t="shared" si="118"/>
        <v>0.50787483908091202</v>
      </c>
      <c r="BP179" s="185">
        <f t="shared" si="119"/>
        <v>0.34749918659506596</v>
      </c>
      <c r="BQ179" s="179"/>
      <c r="BR179" s="178" t="str">
        <f t="shared" si="120"/>
        <v>Biomass</v>
      </c>
      <c r="BS179" s="126" cm="1">
        <f t="array" aca="1" ref="BS179" ca="1">AC179/INDIRECT(ADDRESS($BC179,COLUMN(AC179)))</f>
        <v>8.1579960200682394E-3</v>
      </c>
      <c r="BT179" s="126" cm="1">
        <f t="array" aca="1" ref="BT179" ca="1">AD179/INDIRECT(ADDRESS($BC179,COLUMN(AD179)))</f>
        <v>9.4758521468822129E-3</v>
      </c>
      <c r="BU179" s="126" cm="1">
        <f t="array" aca="1" ref="BU179" ca="1">AE179/INDIRECT(ADDRESS($BC179,COLUMN(AE179)))</f>
        <v>6.8360575812884319E-3</v>
      </c>
      <c r="BV179" s="126" cm="1">
        <f t="array" aca="1" ref="BV179" ca="1">AF179/INDIRECT(ADDRESS($BC179,COLUMN(AF179)))</f>
        <v>1.3402299977938709E-2</v>
      </c>
      <c r="BW179" s="126" cm="1">
        <f t="array" aca="1" ref="BW179" ca="1">AG179/INDIRECT(ADDRESS($BC179,COLUMN(AG179)))</f>
        <v>1.2716946250921927E-2</v>
      </c>
      <c r="BX179" s="126" cm="1">
        <f t="array" aca="1" ref="BX179" ca="1">AH179/INDIRECT(ADDRESS($BC179,COLUMN(AH179)))</f>
        <v>1.0822449492232484E-2</v>
      </c>
      <c r="BY179" s="126" cm="1">
        <f t="array" aca="1" ref="BY179" ca="1">AI179/INDIRECT(ADDRESS($BC179,COLUMN(AI179)))</f>
        <v>1.1044942240556348E-2</v>
      </c>
      <c r="BZ179" s="126" cm="1">
        <f t="array" aca="1" ref="BZ179" ca="1">AJ179/INDIRECT(ADDRESS($BC179,COLUMN(AJ179)))</f>
        <v>1.3507433280378603E-2</v>
      </c>
      <c r="CA179" s="126" cm="1">
        <f t="array" aca="1" ref="CA179" ca="1">AK179/INDIRECT(ADDRESS($BC179,COLUMN(AK179)))</f>
        <v>1.4191191281253205E-2</v>
      </c>
      <c r="CB179" s="126" cm="1">
        <f t="array" aca="1" ref="CB179" ca="1">AL179/INDIRECT(ADDRESS($BC179,COLUMN(AL179)))</f>
        <v>1.4995954651775672E-2</v>
      </c>
      <c r="CC179" s="126" cm="1">
        <f t="array" aca="1" ref="CC179" ca="1">AM179/INDIRECT(ADDRESS($BC179,COLUMN(AM179)))</f>
        <v>1.0031963530740441E-2</v>
      </c>
      <c r="CE179" s="178" t="str">
        <f t="shared" si="121"/>
        <v>Biomass</v>
      </c>
      <c r="CF179" s="194" t="str">
        <f t="shared" ca="1" si="122"/>
        <v>0.23
(0.8%)</v>
      </c>
      <c r="CG179" s="194" t="str">
        <f t="shared" ca="1" si="123"/>
        <v>0.26
(0.9%)</v>
      </c>
      <c r="CH179" s="194" t="str">
        <f t="shared" ca="1" si="124"/>
        <v>0.20
(0.7%)</v>
      </c>
      <c r="CI179" s="194" t="str">
        <f t="shared" ca="1" si="125"/>
        <v>0.40
(1.3%)</v>
      </c>
      <c r="CJ179" s="194" t="str">
        <f t="shared" ca="1" si="126"/>
        <v>0.38
(1.3%)</v>
      </c>
      <c r="CK179" s="194" t="str">
        <f t="shared" ca="1" si="127"/>
        <v>0.33
(1.1%)</v>
      </c>
      <c r="CL179" s="194" t="str">
        <f t="shared" ca="1" si="128"/>
        <v>0.35
(1.1%)</v>
      </c>
      <c r="CM179" s="194" t="str">
        <f t="shared" ca="1" si="129"/>
        <v>0.43
(1.4%)</v>
      </c>
      <c r="CN179" s="194" t="str">
        <f t="shared" ca="1" si="130"/>
        <v>0.47
(1.4%)</v>
      </c>
      <c r="CO179" s="194" t="str">
        <f t="shared" ca="1" si="131"/>
        <v>0.51
(1.5%)</v>
      </c>
      <c r="CP179" s="194" t="str">
        <f t="shared" ca="1" si="132"/>
        <v>0.35
(1.0%)</v>
      </c>
    </row>
    <row r="180" spans="3:94">
      <c r="C180" s="91" t="str">
        <v>Ren. waste</v>
      </c>
      <c r="D180" s="33" t="s">
        <v>12</v>
      </c>
      <c r="E180" s="33"/>
      <c r="F180" s="91">
        <v>0</v>
      </c>
      <c r="G180" s="91">
        <v>0</v>
      </c>
      <c r="H180" s="91">
        <v>0</v>
      </c>
      <c r="I180" s="91">
        <v>0</v>
      </c>
      <c r="J180" s="91">
        <v>0</v>
      </c>
      <c r="K180" s="91">
        <v>0</v>
      </c>
      <c r="L180" s="91">
        <v>0</v>
      </c>
      <c r="M180" s="91">
        <v>0</v>
      </c>
      <c r="N180" s="91">
        <v>0</v>
      </c>
      <c r="O180" s="91">
        <v>0</v>
      </c>
      <c r="P180" s="91">
        <v>0</v>
      </c>
      <c r="Q180" s="91">
        <v>0</v>
      </c>
      <c r="R180" s="91">
        <v>0</v>
      </c>
      <c r="S180" s="91">
        <v>0</v>
      </c>
      <c r="T180" s="91">
        <v>0</v>
      </c>
      <c r="U180" s="91">
        <v>0</v>
      </c>
      <c r="V180" s="91">
        <v>0</v>
      </c>
      <c r="W180" s="91">
        <v>0</v>
      </c>
      <c r="X180" s="91">
        <v>0</v>
      </c>
      <c r="Y180" s="91">
        <v>0</v>
      </c>
      <c r="Z180" s="91">
        <v>0</v>
      </c>
      <c r="AA180" s="91">
        <v>0</v>
      </c>
      <c r="AB180" s="91">
        <v>66.697318226075211</v>
      </c>
      <c r="AC180" s="91">
        <v>74.394043112408411</v>
      </c>
      <c r="AD180" s="91">
        <v>72.447023214833166</v>
      </c>
      <c r="AE180" s="91">
        <v>77.098205677798632</v>
      </c>
      <c r="AF180" s="91">
        <v>75.785265983754542</v>
      </c>
      <c r="AG180" s="91">
        <v>150.77242251993476</v>
      </c>
      <c r="AH180" s="91">
        <v>330.21546830859199</v>
      </c>
      <c r="AI180" s="91">
        <v>320.52087333830582</v>
      </c>
      <c r="AJ180" s="91">
        <v>326.19730159811002</v>
      </c>
      <c r="AK180" s="91">
        <v>351.46574431463347</v>
      </c>
      <c r="AL180" s="91">
        <v>346.84681967716165</v>
      </c>
      <c r="AM180" s="91">
        <v>333.86656269015822</v>
      </c>
      <c r="AN180" s="7">
        <f t="shared" si="107"/>
        <v>-12.980256987003429</v>
      </c>
      <c r="AP180" s="49" t="str">
        <f t="shared" si="100"/>
        <v>Ren. waste</v>
      </c>
      <c r="AQ180" s="70" cm="1">
        <f t="array" aca="1" ref="AQ180" ca="1">INDIRECT(ADDRESS(ROW(AP180),AQ$9))/1000</f>
        <v>0.33386656269015824</v>
      </c>
      <c r="AR180" s="71" cm="1">
        <f t="array" aca="1" ref="AR180" ca="1">INDIRECT(ADDRESS(ROW(AQ180),AR$9))/1000</f>
        <v>0.34684681967716163</v>
      </c>
      <c r="AS180" s="71" cm="1">
        <f t="array" aca="1" ref="AS180" ca="1">INDIRECT(ADDRESS(ROW(AR180),AS$9))/1000</f>
        <v>0.330215468308592</v>
      </c>
      <c r="AT180" s="73" cm="1">
        <f t="array" aca="1" ref="AT180" ca="1">INDIRECT(ADDRESS(ROW(AS180),AT$9))/1000</f>
        <v>7.4394043112408409E-2</v>
      </c>
      <c r="AU180" s="77" cm="1">
        <f t="array" aca="1" ref="AU180" ca="1">AQ180/INDIRECT(ADDRESS($BC180,COLUMN(AQ180)))</f>
        <v>9.6384029380311969E-3</v>
      </c>
      <c r="AV180" s="78" cm="1">
        <f t="array" aca="1" ref="AV180" ca="1">AR180/INDIRECT(ADDRESS($BC180,COLUMN(AR180)))</f>
        <v>1.0241301160742646E-2</v>
      </c>
      <c r="AW180" s="78" cm="1">
        <f t="array" aca="1" ref="AW180" ca="1">AS180/INDIRECT(ADDRESS($BC180,COLUMN(AS180)))</f>
        <v>1.0694922575907479E-2</v>
      </c>
      <c r="AX180" s="80" cm="1">
        <f t="array" aca="1" ref="AX180" ca="1">AT180/INDIRECT(ADDRESS($BC180,COLUMN(AT180)))</f>
        <v>2.6738438402566546E-3</v>
      </c>
      <c r="AY180" s="53">
        <f t="shared" ca="1" si="101"/>
        <v>-3.7423600997942452E-2</v>
      </c>
      <c r="AZ180" s="53">
        <f t="shared" ca="1" si="102"/>
        <v>1.1056703068053234E-2</v>
      </c>
      <c r="BA180" s="92">
        <f t="shared" ca="1" si="103"/>
        <v>3.4878131194683202</v>
      </c>
      <c r="BC180" s="61">
        <f t="shared" si="104"/>
        <v>186</v>
      </c>
      <c r="BE180" s="177" t="str">
        <f t="shared" si="108"/>
        <v>Ren. waste</v>
      </c>
      <c r="BF180" s="185">
        <f t="shared" si="109"/>
        <v>7.4394043112408409E-2</v>
      </c>
      <c r="BG180" s="185">
        <f t="shared" si="110"/>
        <v>7.2447023214833164E-2</v>
      </c>
      <c r="BH180" s="185">
        <f t="shared" si="111"/>
        <v>7.7098205677798626E-2</v>
      </c>
      <c r="BI180" s="185">
        <f t="shared" si="112"/>
        <v>7.5785265983754541E-2</v>
      </c>
      <c r="BJ180" s="185">
        <f t="shared" si="113"/>
        <v>0.15077242251993475</v>
      </c>
      <c r="BK180" s="185">
        <f t="shared" si="114"/>
        <v>0.330215468308592</v>
      </c>
      <c r="BL180" s="185">
        <f t="shared" si="115"/>
        <v>0.32052087333830581</v>
      </c>
      <c r="BM180" s="185">
        <f t="shared" si="116"/>
        <v>0.32619730159811</v>
      </c>
      <c r="BN180" s="185">
        <f t="shared" si="117"/>
        <v>0.35146574431463345</v>
      </c>
      <c r="BO180" s="185">
        <f t="shared" si="118"/>
        <v>0.34684681967716163</v>
      </c>
      <c r="BP180" s="185">
        <f t="shared" si="119"/>
        <v>0.33386656269015824</v>
      </c>
      <c r="BQ180" s="179"/>
      <c r="BR180" s="178" t="str">
        <f t="shared" si="120"/>
        <v>Ren. waste</v>
      </c>
      <c r="BS180" s="126" cm="1">
        <f t="array" aca="1" ref="BS180" ca="1">AC180/INDIRECT(ADDRESS($BC180,COLUMN(AC180)))</f>
        <v>2.6738438402566546E-3</v>
      </c>
      <c r="BT180" s="126" cm="1">
        <f t="array" aca="1" ref="BT180" ca="1">AD180/INDIRECT(ADDRESS($BC180,COLUMN(AD180)))</f>
        <v>2.5909490349632349E-3</v>
      </c>
      <c r="BU180" s="126" cm="1">
        <f t="array" aca="1" ref="BU180" ca="1">AE180/INDIRECT(ADDRESS($BC180,COLUMN(AE180)))</f>
        <v>2.6788063885038117E-3</v>
      </c>
      <c r="BV180" s="126" cm="1">
        <f t="array" aca="1" ref="BV180" ca="1">AF180/INDIRECT(ADDRESS($BC180,COLUMN(AF180)))</f>
        <v>2.5678240482444612E-3</v>
      </c>
      <c r="BW180" s="126" cm="1">
        <f t="array" aca="1" ref="BW180" ca="1">AG180/INDIRECT(ADDRESS($BC180,COLUMN(AG180)))</f>
        <v>5.0261459413777935E-3</v>
      </c>
      <c r="BX180" s="126" cm="1">
        <f t="array" aca="1" ref="BX180" ca="1">AH180/INDIRECT(ADDRESS($BC180,COLUMN(AH180)))</f>
        <v>1.0694922575907479E-2</v>
      </c>
      <c r="BY180" s="126" cm="1">
        <f t="array" aca="1" ref="BY180" ca="1">AI180/INDIRECT(ADDRESS($BC180,COLUMN(AI180)))</f>
        <v>1.0220237185584877E-2</v>
      </c>
      <c r="BZ180" s="126" cm="1">
        <f t="array" aca="1" ref="BZ180" ca="1">AJ180/INDIRECT(ADDRESS($BC180,COLUMN(AJ180)))</f>
        <v>1.0247570157450554E-2</v>
      </c>
      <c r="CA180" s="126" cm="1">
        <f t="array" aca="1" ref="CA180" ca="1">AK180/INDIRECT(ADDRESS($BC180,COLUMN(AK180)))</f>
        <v>1.0594460861771543E-2</v>
      </c>
      <c r="CB180" s="126" cm="1">
        <f t="array" aca="1" ref="CB180" ca="1">AL180/INDIRECT(ADDRESS($BC180,COLUMN(AL180)))</f>
        <v>1.0241301160742646E-2</v>
      </c>
      <c r="CC180" s="126" cm="1">
        <f t="array" aca="1" ref="CC180" ca="1">AM180/INDIRECT(ADDRESS($BC180,COLUMN(AM180)))</f>
        <v>9.6384029380311952E-3</v>
      </c>
      <c r="CE180" s="178" t="str">
        <f t="shared" si="121"/>
        <v>Ren. waste</v>
      </c>
      <c r="CF180" s="194" t="str">
        <f t="shared" ca="1" si="122"/>
        <v>0.07
(0.3%)</v>
      </c>
      <c r="CG180" s="194" t="str">
        <f t="shared" ca="1" si="123"/>
        <v>0.07
(0.3%)</v>
      </c>
      <c r="CH180" s="194" t="str">
        <f t="shared" ca="1" si="124"/>
        <v>0.08
(0.3%)</v>
      </c>
      <c r="CI180" s="194" t="str">
        <f t="shared" ca="1" si="125"/>
        <v>0.08
(0.3%)</v>
      </c>
      <c r="CJ180" s="194" t="str">
        <f t="shared" ca="1" si="126"/>
        <v>0.15
(0.5%)</v>
      </c>
      <c r="CK180" s="194" t="str">
        <f t="shared" ca="1" si="127"/>
        <v>0.33
(1.1%)</v>
      </c>
      <c r="CL180" s="194" t="str">
        <f t="shared" ca="1" si="128"/>
        <v>0.32
(1.0%)</v>
      </c>
      <c r="CM180" s="194" t="str">
        <f t="shared" ca="1" si="129"/>
        <v>0.33
(1.0%)</v>
      </c>
      <c r="CN180" s="194" t="str">
        <f t="shared" ca="1" si="130"/>
        <v>0.35
(1.1%)</v>
      </c>
      <c r="CO180" s="194" t="str">
        <f t="shared" ca="1" si="131"/>
        <v>0.35
(1.0%)</v>
      </c>
      <c r="CP180" s="194" t="str">
        <f t="shared" ca="1" si="132"/>
        <v>0.33
(1.0%)</v>
      </c>
    </row>
    <row r="181" spans="3:94">
      <c r="C181" s="91" t="str">
        <v>Non-ren. waste</v>
      </c>
      <c r="D181" s="33" t="s">
        <v>12</v>
      </c>
      <c r="E181" s="33"/>
      <c r="F181" s="91">
        <v>0</v>
      </c>
      <c r="G181" s="91">
        <v>0</v>
      </c>
      <c r="H181" s="91">
        <v>0</v>
      </c>
      <c r="I181" s="91">
        <v>0</v>
      </c>
      <c r="J181" s="91">
        <v>0</v>
      </c>
      <c r="K181" s="91">
        <v>0</v>
      </c>
      <c r="L181" s="91">
        <v>0</v>
      </c>
      <c r="M181" s="91">
        <v>0</v>
      </c>
      <c r="N181" s="91">
        <v>0</v>
      </c>
      <c r="O181" s="91">
        <v>0</v>
      </c>
      <c r="P181" s="91">
        <v>0</v>
      </c>
      <c r="Q181" s="91">
        <v>0</v>
      </c>
      <c r="R181" s="91">
        <v>0</v>
      </c>
      <c r="S181" s="91">
        <v>0</v>
      </c>
      <c r="T181" s="91">
        <v>0</v>
      </c>
      <c r="U181" s="91">
        <v>0</v>
      </c>
      <c r="V181" s="91">
        <v>0</v>
      </c>
      <c r="W181" s="91">
        <v>0</v>
      </c>
      <c r="X181" s="91">
        <v>0</v>
      </c>
      <c r="Y181" s="91">
        <v>0</v>
      </c>
      <c r="Z181" s="91">
        <v>0</v>
      </c>
      <c r="AA181" s="91">
        <v>0</v>
      </c>
      <c r="AB181" s="91">
        <v>49.757014742588659</v>
      </c>
      <c r="AC181" s="91">
        <v>65.481764858242514</v>
      </c>
      <c r="AD181" s="91">
        <v>69.605963480918135</v>
      </c>
      <c r="AE181" s="91">
        <v>74.074746631610452</v>
      </c>
      <c r="AF181" s="91">
        <v>72.813294768705347</v>
      </c>
      <c r="AG181" s="91">
        <v>159.33019523808392</v>
      </c>
      <c r="AH181" s="91">
        <v>301.64251212461488</v>
      </c>
      <c r="AI181" s="91">
        <v>294.72391319964254</v>
      </c>
      <c r="AJ181" s="91">
        <v>298.94614478141654</v>
      </c>
      <c r="AK181" s="91">
        <v>322.10538903932496</v>
      </c>
      <c r="AL181" s="91">
        <v>319.26708941490466</v>
      </c>
      <c r="AM181" s="91">
        <v>326.62843876841976</v>
      </c>
      <c r="AN181" s="7">
        <f t="shared" si="107"/>
        <v>7.3613493535150951</v>
      </c>
      <c r="AP181" s="49" t="str">
        <f t="shared" si="100"/>
        <v>Non-ren. waste</v>
      </c>
      <c r="AQ181" s="70" cm="1">
        <f t="array" aca="1" ref="AQ181" ca="1">INDIRECT(ADDRESS(ROW(AP181),AQ$9))/1000</f>
        <v>0.32662843876841974</v>
      </c>
      <c r="AR181" s="71" cm="1">
        <f t="array" aca="1" ref="AR181" ca="1">INDIRECT(ADDRESS(ROW(AQ181),AR$9))/1000</f>
        <v>0.31926708941490467</v>
      </c>
      <c r="AS181" s="71" cm="1">
        <f t="array" aca="1" ref="AS181" ca="1">INDIRECT(ADDRESS(ROW(AR181),AS$9))/1000</f>
        <v>0.3016425121246149</v>
      </c>
      <c r="AT181" s="73" cm="1">
        <f t="array" aca="1" ref="AT181" ca="1">INDIRECT(ADDRESS(ROW(AS181),AT$9))/1000</f>
        <v>6.5481764858242517E-2</v>
      </c>
      <c r="AU181" s="77" cm="1">
        <f t="array" aca="1" ref="AU181" ca="1">AQ181/INDIRECT(ADDRESS($BC181,COLUMN(AQ181)))</f>
        <v>9.4294453403880266E-3</v>
      </c>
      <c r="AV181" s="78" cm="1">
        <f t="array" aca="1" ref="AV181" ca="1">AR181/INDIRECT(ADDRESS($BC181,COLUMN(AR181)))</f>
        <v>9.4269580342560815E-3</v>
      </c>
      <c r="AW181" s="78" cm="1">
        <f t="array" aca="1" ref="AW181" ca="1">AS181/INDIRECT(ADDRESS($BC181,COLUMN(AS181)))</f>
        <v>9.7695099787396909E-3</v>
      </c>
      <c r="AX181" s="80" cm="1">
        <f t="array" aca="1" ref="AX181" ca="1">AT181/INDIRECT(ADDRESS($BC181,COLUMN(AT181)))</f>
        <v>2.3535219527024598E-3</v>
      </c>
      <c r="AY181" s="53">
        <f t="shared" ca="1" si="101"/>
        <v>2.3057025285649159E-2</v>
      </c>
      <c r="AZ181" s="92">
        <f t="shared" ca="1" si="102"/>
        <v>8.2832908623578297E-2</v>
      </c>
      <c r="BA181" s="53">
        <f t="shared" ca="1" si="103"/>
        <v>3.9880823993598482</v>
      </c>
      <c r="BC181" s="61">
        <f>BC182</f>
        <v>186</v>
      </c>
      <c r="BE181" s="177" t="str">
        <f t="shared" si="108"/>
        <v>Non-ren. waste</v>
      </c>
      <c r="BF181" s="185">
        <f t="shared" si="109"/>
        <v>6.5481764858242517E-2</v>
      </c>
      <c r="BG181" s="185">
        <f t="shared" si="110"/>
        <v>6.9605963480918132E-2</v>
      </c>
      <c r="BH181" s="185">
        <f t="shared" si="111"/>
        <v>7.4074746631610455E-2</v>
      </c>
      <c r="BI181" s="185">
        <f t="shared" si="112"/>
        <v>7.281329476870535E-2</v>
      </c>
      <c r="BJ181" s="185">
        <f t="shared" si="113"/>
        <v>0.15933019523808392</v>
      </c>
      <c r="BK181" s="185">
        <f t="shared" si="114"/>
        <v>0.3016425121246149</v>
      </c>
      <c r="BL181" s="185">
        <f t="shared" si="115"/>
        <v>0.29472391319964253</v>
      </c>
      <c r="BM181" s="185">
        <f t="shared" si="116"/>
        <v>0.29894614478141651</v>
      </c>
      <c r="BN181" s="185">
        <f t="shared" si="117"/>
        <v>0.32210538903932495</v>
      </c>
      <c r="BO181" s="185">
        <f t="shared" si="118"/>
        <v>0.31926708941490467</v>
      </c>
      <c r="BP181" s="185">
        <f t="shared" si="119"/>
        <v>0.32662843876841974</v>
      </c>
      <c r="BQ181" s="179"/>
      <c r="BR181" s="178" t="str">
        <f t="shared" si="120"/>
        <v>Non-ren. waste</v>
      </c>
      <c r="BS181" s="126" cm="1">
        <f t="array" aca="1" ref="BS181" ca="1">AC181/INDIRECT(ADDRESS($BC181,COLUMN(AC181)))</f>
        <v>2.3535219527024598E-3</v>
      </c>
      <c r="BT181" s="126" cm="1">
        <f t="array" aca="1" ref="BT181" ca="1">AD181/INDIRECT(ADDRESS($BC181,COLUMN(AD181)))</f>
        <v>2.4893431904548726E-3</v>
      </c>
      <c r="BU181" s="126" cm="1">
        <f t="array" aca="1" ref="BU181" ca="1">AE181/INDIRECT(ADDRESS($BC181,COLUMN(AE181)))</f>
        <v>2.5737551575820937E-3</v>
      </c>
      <c r="BV181" s="126" cm="1">
        <f t="array" aca="1" ref="BV181" ca="1">AF181/INDIRECT(ADDRESS($BC181,COLUMN(AF181)))</f>
        <v>2.4671250659603645E-3</v>
      </c>
      <c r="BW181" s="126" cm="1">
        <f t="array" aca="1" ref="BW181" ca="1">AG181/INDIRECT(ADDRESS($BC181,COLUMN(AG181)))</f>
        <v>5.311427652022669E-3</v>
      </c>
      <c r="BX181" s="126" cm="1">
        <f t="array" aca="1" ref="BX181" ca="1">AH181/INDIRECT(ADDRESS($BC181,COLUMN(AH181)))</f>
        <v>9.7695099787396891E-3</v>
      </c>
      <c r="BY181" s="126" cm="1">
        <f t="array" aca="1" ref="BY181" ca="1">AI181/INDIRECT(ADDRESS($BC181,COLUMN(AI181)))</f>
        <v>9.3976665725130203E-3</v>
      </c>
      <c r="BZ181" s="126" cm="1">
        <f t="array" aca="1" ref="BZ181" ca="1">AJ181/INDIRECT(ADDRESS($BC181,COLUMN(AJ181)))</f>
        <v>9.3914682216509372E-3</v>
      </c>
      <c r="CA181" s="126" cm="1">
        <f t="array" aca="1" ref="CA181" ca="1">AK181/INDIRECT(ADDRESS($BC181,COLUMN(AK181)))</f>
        <v>9.7094325485328446E-3</v>
      </c>
      <c r="CB181" s="126" cm="1">
        <f t="array" aca="1" ref="CB181" ca="1">AL181/INDIRECT(ADDRESS($BC181,COLUMN(AL181)))</f>
        <v>9.4269580342560815E-3</v>
      </c>
      <c r="CC181" s="126" cm="1">
        <f t="array" aca="1" ref="CC181" ca="1">AM181/INDIRECT(ADDRESS($BC181,COLUMN(AM181)))</f>
        <v>9.4294453403880266E-3</v>
      </c>
      <c r="CE181" s="178" t="str">
        <f t="shared" si="121"/>
        <v>Non-ren. waste</v>
      </c>
      <c r="CF181" s="194" t="str">
        <f t="shared" ca="1" si="122"/>
        <v>0.07
(0.2%)</v>
      </c>
      <c r="CG181" s="194" t="str">
        <f t="shared" ca="1" si="123"/>
        <v>0.07
(0.2%)</v>
      </c>
      <c r="CH181" s="194" t="str">
        <f t="shared" ca="1" si="124"/>
        <v>0.07
(0.3%)</v>
      </c>
      <c r="CI181" s="194" t="str">
        <f t="shared" ca="1" si="125"/>
        <v>0.07
(0.2%)</v>
      </c>
      <c r="CJ181" s="194" t="str">
        <f t="shared" ca="1" si="126"/>
        <v>0.16
(0.5%)</v>
      </c>
      <c r="CK181" s="194" t="str">
        <f t="shared" ca="1" si="127"/>
        <v>0.30
(1.0%)</v>
      </c>
      <c r="CL181" s="194" t="str">
        <f t="shared" ca="1" si="128"/>
        <v>0.29
(0.9%)</v>
      </c>
      <c r="CM181" s="194" t="str">
        <f t="shared" ca="1" si="129"/>
        <v>0.30
(0.9%)</v>
      </c>
      <c r="CN181" s="194" t="str">
        <f t="shared" ca="1" si="130"/>
        <v>0.32
(1.0%)</v>
      </c>
      <c r="CO181" s="194" t="str">
        <f t="shared" ca="1" si="131"/>
        <v>0.32
(0.9%)</v>
      </c>
      <c r="CP181" s="194" t="str">
        <f t="shared" ca="1" si="132"/>
        <v>0.33
(0.9%)</v>
      </c>
    </row>
    <row r="182" spans="3:94">
      <c r="C182" s="91" t="str">
        <v>Oil</v>
      </c>
      <c r="D182" s="33" t="s">
        <v>12</v>
      </c>
      <c r="E182" s="33"/>
      <c r="F182" s="91">
        <v>1411.25398</v>
      </c>
      <c r="G182" s="91">
        <v>2417.4350599999998</v>
      </c>
      <c r="H182" s="91">
        <v>2455.4419000000003</v>
      </c>
      <c r="I182" s="91">
        <v>2324.4183199999998</v>
      </c>
      <c r="J182" s="91">
        <v>2815.5066999999999</v>
      </c>
      <c r="K182" s="91">
        <v>2660.4787999999999</v>
      </c>
      <c r="L182" s="91">
        <v>2653.4775399999999</v>
      </c>
      <c r="M182" s="91">
        <v>3465.6237000000006</v>
      </c>
      <c r="N182" s="91">
        <v>4849.8728199999996</v>
      </c>
      <c r="O182" s="91">
        <v>6170.11042</v>
      </c>
      <c r="P182" s="91">
        <v>4638.8348400000004</v>
      </c>
      <c r="Q182" s="91">
        <v>5203.9365400000006</v>
      </c>
      <c r="R182" s="91">
        <v>3729.6712199999997</v>
      </c>
      <c r="S182" s="91">
        <v>2454.4417200000003</v>
      </c>
      <c r="T182" s="91">
        <v>3211.5779800000005</v>
      </c>
      <c r="U182" s="91">
        <v>3340.6012000000005</v>
      </c>
      <c r="V182" s="91">
        <v>2834.5101199999999</v>
      </c>
      <c r="W182" s="91">
        <v>1899.0542093671713</v>
      </c>
      <c r="X182" s="91">
        <v>1708.3634907860244</v>
      </c>
      <c r="Y182" s="91">
        <v>918.00894502836491</v>
      </c>
      <c r="Z182" s="91">
        <v>603.29875509587896</v>
      </c>
      <c r="AA182" s="91">
        <v>233.72705264523722</v>
      </c>
      <c r="AB182" s="91">
        <v>235.85337676233956</v>
      </c>
      <c r="AC182" s="91">
        <v>188.86450083032318</v>
      </c>
      <c r="AD182" s="91">
        <v>258.73691155792892</v>
      </c>
      <c r="AE182" s="91">
        <v>407.15939518949756</v>
      </c>
      <c r="AF182" s="91">
        <v>292.67024944327142</v>
      </c>
      <c r="AG182" s="91">
        <v>141.9193297521023</v>
      </c>
      <c r="AH182" s="91">
        <v>139.37948041582155</v>
      </c>
      <c r="AI182" s="91">
        <v>282.56937001779778</v>
      </c>
      <c r="AJ182" s="91">
        <v>389.48662066937374</v>
      </c>
      <c r="AK182" s="91">
        <v>1453.424710087495</v>
      </c>
      <c r="AL182" s="91">
        <v>1075.3269582155967</v>
      </c>
      <c r="AM182" s="91">
        <v>227.70069933205008</v>
      </c>
      <c r="AN182" s="7">
        <f t="shared" si="107"/>
        <v>-847.6262588835466</v>
      </c>
      <c r="AP182" s="49" t="str">
        <f t="shared" si="100"/>
        <v>Oil</v>
      </c>
      <c r="AQ182" s="70" cm="1">
        <f t="array" aca="1" ref="AQ182" ca="1">INDIRECT(ADDRESS(ROW(AP182),AQ$9))/1000</f>
        <v>0.22770069933205009</v>
      </c>
      <c r="AR182" s="71" cm="1">
        <f t="array" aca="1" ref="AR182" ca="1">INDIRECT(ADDRESS(ROW(AQ182),AR$9))/1000</f>
        <v>1.0753269582155967</v>
      </c>
      <c r="AS182" s="71" cm="1">
        <f t="array" aca="1" ref="AS182" ca="1">INDIRECT(ADDRESS(ROW(AR182),AS$9))/1000</f>
        <v>0.13937948041582154</v>
      </c>
      <c r="AT182" s="73" cm="1">
        <f t="array" aca="1" ref="AT182" ca="1">INDIRECT(ADDRESS(ROW(AS182),AT$9))/1000</f>
        <v>0.18886450083032319</v>
      </c>
      <c r="AU182" s="77" cm="1">
        <f t="array" aca="1" ref="AU182" ca="1">AQ182/INDIRECT(ADDRESS($BC182,COLUMN(AQ182)))</f>
        <v>6.5734977224135311E-3</v>
      </c>
      <c r="AV182" s="78" cm="1">
        <f t="array" aca="1" ref="AV182" ca="1">AR182/INDIRECT(ADDRESS($BC182,COLUMN(AR182)))</f>
        <v>3.175103994207501E-2</v>
      </c>
      <c r="AW182" s="78" cm="1">
        <f t="array" aca="1" ref="AW182" ca="1">AS182/INDIRECT(ADDRESS($BC182,COLUMN(AS182)))</f>
        <v>4.514182086480527E-3</v>
      </c>
      <c r="AX182" s="80" cm="1">
        <f t="array" aca="1" ref="AX182" ca="1">AT182/INDIRECT(ADDRESS($BC182,COLUMN(AT182)))</f>
        <v>6.7880997061185123E-3</v>
      </c>
      <c r="AY182" s="53">
        <f t="shared" ca="1" si="101"/>
        <v>-0.78824979919605309</v>
      </c>
      <c r="AZ182" s="53">
        <f t="shared" ca="1" si="102"/>
        <v>0.63367447383741882</v>
      </c>
      <c r="BA182" s="53">
        <f t="shared" ca="1" si="103"/>
        <v>0.2056299533845036</v>
      </c>
      <c r="BC182" s="61">
        <f t="shared" si="104"/>
        <v>186</v>
      </c>
      <c r="BE182" s="177" t="str">
        <f t="shared" si="108"/>
        <v>Oil</v>
      </c>
      <c r="BF182" s="185">
        <f t="shared" si="109"/>
        <v>0.18886450083032319</v>
      </c>
      <c r="BG182" s="185">
        <f t="shared" si="110"/>
        <v>0.25873691155792894</v>
      </c>
      <c r="BH182" s="185">
        <f t="shared" si="111"/>
        <v>0.40715939518949756</v>
      </c>
      <c r="BI182" s="185">
        <f t="shared" si="112"/>
        <v>0.29267024944327141</v>
      </c>
      <c r="BJ182" s="185">
        <f t="shared" si="113"/>
        <v>0.14191932975210231</v>
      </c>
      <c r="BK182" s="185">
        <f t="shared" si="114"/>
        <v>0.13937948041582154</v>
      </c>
      <c r="BL182" s="185">
        <f t="shared" si="115"/>
        <v>0.28256937001779781</v>
      </c>
      <c r="BM182" s="185">
        <f t="shared" si="116"/>
        <v>0.38948662066937373</v>
      </c>
      <c r="BN182" s="185">
        <f t="shared" si="117"/>
        <v>1.4534247100874951</v>
      </c>
      <c r="BO182" s="185">
        <f t="shared" si="118"/>
        <v>1.0753269582155967</v>
      </c>
      <c r="BP182" s="185">
        <f t="shared" si="119"/>
        <v>0.22770069933205009</v>
      </c>
      <c r="BQ182" s="179"/>
      <c r="BR182" s="178" t="str">
        <f t="shared" si="120"/>
        <v>Oil</v>
      </c>
      <c r="BS182" s="126" cm="1">
        <f t="array" aca="1" ref="BS182" ca="1">AC182/INDIRECT(ADDRESS($BC182,COLUMN(AC182)))</f>
        <v>6.7880997061185123E-3</v>
      </c>
      <c r="BT182" s="126" cm="1">
        <f t="array" aca="1" ref="BT182" ca="1">AD182/INDIRECT(ADDRESS($BC182,COLUMN(AD182)))</f>
        <v>9.2533015376279528E-3</v>
      </c>
      <c r="BU182" s="126" cm="1">
        <f t="array" aca="1" ref="BU182" ca="1">AE182/INDIRECT(ADDRESS($BC182,COLUMN(AE182)))</f>
        <v>1.4146907562688646E-2</v>
      </c>
      <c r="BV182" s="126" cm="1">
        <f t="array" aca="1" ref="BV182" ca="1">AF182/INDIRECT(ADDRESS($BC182,COLUMN(AF182)))</f>
        <v>9.9165147073210207E-3</v>
      </c>
      <c r="BW182" s="126" cm="1">
        <f t="array" aca="1" ref="BW182" ca="1">AG182/INDIRECT(ADDRESS($BC182,COLUMN(AG182)))</f>
        <v>4.731019448482191E-3</v>
      </c>
      <c r="BX182" s="126" cm="1">
        <f t="array" aca="1" ref="BX182" ca="1">AH182/INDIRECT(ADDRESS($BC182,COLUMN(AH182)))</f>
        <v>4.514182086480527E-3</v>
      </c>
      <c r="BY182" s="126" cm="1">
        <f t="array" aca="1" ref="BY182" ca="1">AI182/INDIRECT(ADDRESS($BC182,COLUMN(AI182)))</f>
        <v>9.0101026896773091E-3</v>
      </c>
      <c r="BZ182" s="126" cm="1">
        <f t="array" aca="1" ref="BZ182" ca="1">AJ182/INDIRECT(ADDRESS($BC182,COLUMN(AJ182)))</f>
        <v>1.2235820011825823E-2</v>
      </c>
      <c r="CA182" s="126" cm="1">
        <f t="array" aca="1" ref="CA182" ca="1">AK182/INDIRECT(ADDRESS($BC182,COLUMN(AK182)))</f>
        <v>4.381152773958262E-2</v>
      </c>
      <c r="CB182" s="126" cm="1">
        <f t="array" aca="1" ref="CB182" ca="1">AL182/INDIRECT(ADDRESS($BC182,COLUMN(AL182)))</f>
        <v>3.1751039942075017E-2</v>
      </c>
      <c r="CC182" s="126" cm="1">
        <f t="array" aca="1" ref="CC182" ca="1">AM182/INDIRECT(ADDRESS($BC182,COLUMN(AM182)))</f>
        <v>6.5734977224135311E-3</v>
      </c>
      <c r="CE182" s="178" t="str">
        <f t="shared" si="121"/>
        <v>Oil</v>
      </c>
      <c r="CF182" s="194" t="str">
        <f t="shared" ca="1" si="122"/>
        <v>0.19
(0.7%)</v>
      </c>
      <c r="CG182" s="194" t="str">
        <f t="shared" ca="1" si="123"/>
        <v>0.26
(0.9%)</v>
      </c>
      <c r="CH182" s="194" t="str">
        <f t="shared" ca="1" si="124"/>
        <v>0.41
(1.4%)</v>
      </c>
      <c r="CI182" s="194" t="str">
        <f t="shared" ca="1" si="125"/>
        <v>0.29
(1.0%)</v>
      </c>
      <c r="CJ182" s="194" t="str">
        <f t="shared" ca="1" si="126"/>
        <v>0.14
(0.5%)</v>
      </c>
      <c r="CK182" s="194" t="str">
        <f t="shared" ca="1" si="127"/>
        <v>0.14
(0.5%)</v>
      </c>
      <c r="CL182" s="194" t="str">
        <f t="shared" ca="1" si="128"/>
        <v>0.28
(0.9%)</v>
      </c>
      <c r="CM182" s="194" t="str">
        <f t="shared" ca="1" si="129"/>
        <v>0.39
(1.2%)</v>
      </c>
      <c r="CN182" s="194" t="str">
        <f t="shared" ca="1" si="130"/>
        <v>1.45
(4.4%)</v>
      </c>
      <c r="CO182" s="194" t="str">
        <f t="shared" ca="1" si="131"/>
        <v>1.08
(3.2%)</v>
      </c>
      <c r="CP182" s="194" t="str">
        <f t="shared" ca="1" si="132"/>
        <v>0.23
(0.7%)</v>
      </c>
    </row>
    <row r="183" spans="3:94">
      <c r="C183" s="91" t="str">
        <v>Peat</v>
      </c>
      <c r="D183" s="33" t="s">
        <v>12</v>
      </c>
      <c r="E183" s="33"/>
      <c r="F183" s="91">
        <v>2245.4041000000002</v>
      </c>
      <c r="G183" s="91">
        <v>2147.3864600000002</v>
      </c>
      <c r="H183" s="91">
        <v>2180.3924000000002</v>
      </c>
      <c r="I183" s="91">
        <v>1875.3375000000001</v>
      </c>
      <c r="J183" s="91">
        <v>1913.3443399999999</v>
      </c>
      <c r="K183" s="91">
        <v>2017.3630599999999</v>
      </c>
      <c r="L183" s="91">
        <v>2187.3936600000002</v>
      </c>
      <c r="M183" s="91">
        <v>2059.3706200000001</v>
      </c>
      <c r="N183" s="91">
        <v>1694.30492</v>
      </c>
      <c r="O183" s="91">
        <v>1682.30276</v>
      </c>
      <c r="P183" s="91">
        <v>1770.3185999999998</v>
      </c>
      <c r="Q183" s="91">
        <v>2193.3947400000002</v>
      </c>
      <c r="R183" s="91">
        <v>2082.3747599999997</v>
      </c>
      <c r="S183" s="91">
        <v>2028.3650399999999</v>
      </c>
      <c r="T183" s="91">
        <v>1487.26766</v>
      </c>
      <c r="U183" s="91">
        <v>2450.4410000000003</v>
      </c>
      <c r="V183" s="91">
        <v>2138.3848400000002</v>
      </c>
      <c r="W183" s="91">
        <v>2162.575318083017</v>
      </c>
      <c r="X183" s="91">
        <v>2754.8509292138287</v>
      </c>
      <c r="Y183" s="91">
        <v>2629.5573217871165</v>
      </c>
      <c r="Z183" s="91">
        <v>2179.3442866484997</v>
      </c>
      <c r="AA183" s="91">
        <v>2130.1616296149728</v>
      </c>
      <c r="AB183" s="91">
        <v>2438.2247604342647</v>
      </c>
      <c r="AC183" s="91">
        <v>2281.8949141864023</v>
      </c>
      <c r="AD183" s="91">
        <v>2496.5351199357588</v>
      </c>
      <c r="AE183" s="91">
        <v>2518.6737774048593</v>
      </c>
      <c r="AF183" s="91">
        <v>2318.3023117676166</v>
      </c>
      <c r="AG183" s="91">
        <v>2164.7691049239638</v>
      </c>
      <c r="AH183" s="91">
        <v>2091.0928195396577</v>
      </c>
      <c r="AI183" s="91">
        <v>1927.4531420568726</v>
      </c>
      <c r="AJ183" s="91">
        <v>918.78431499030842</v>
      </c>
      <c r="AK183" s="91">
        <v>324.91591666382305</v>
      </c>
      <c r="AL183" s="91">
        <v>247.26471236333938</v>
      </c>
      <c r="AM183" s="91">
        <v>151.85987256998635</v>
      </c>
      <c r="AN183" s="7">
        <f t="shared" si="107"/>
        <v>-95.404839793353034</v>
      </c>
      <c r="AP183" s="49" t="str">
        <f t="shared" si="100"/>
        <v>Peat</v>
      </c>
      <c r="AQ183" s="70" cm="1">
        <f t="array" aca="1" ref="AQ183" ca="1">INDIRECT(ADDRESS(ROW(AP183),AQ$9))/1000</f>
        <v>0.15185987256998634</v>
      </c>
      <c r="AR183" s="71" cm="1">
        <f t="array" aca="1" ref="AR183" ca="1">INDIRECT(ADDRESS(ROW(AQ183),AR$9))/1000</f>
        <v>0.24726471236333938</v>
      </c>
      <c r="AS183" s="71" cm="1">
        <f t="array" aca="1" ref="AS183" ca="1">INDIRECT(ADDRESS(ROW(AR183),AS$9))/1000</f>
        <v>2.0910928195396576</v>
      </c>
      <c r="AT183" s="73" cm="1">
        <f t="array" aca="1" ref="AT183" ca="1">INDIRECT(ADDRESS(ROW(AS183),AT$9))/1000</f>
        <v>2.2818949141864024</v>
      </c>
      <c r="AU183" s="77" cm="1">
        <f t="array" aca="1" ref="AU183" ca="1">AQ183/INDIRECT(ADDRESS($BC183,COLUMN(AQ183)))</f>
        <v>4.3840468184469265E-3</v>
      </c>
      <c r="AV183" s="78" cm="1">
        <f t="array" aca="1" ref="AV183" ca="1">AR183/INDIRECT(ADDRESS($BC183,COLUMN(AR183)))</f>
        <v>7.3009531645537125E-3</v>
      </c>
      <c r="AW183" s="78" cm="1">
        <f t="array" aca="1" ref="AW183" ca="1">AS183/INDIRECT(ADDRESS($BC183,COLUMN(AS183)))</f>
        <v>6.7725706244363748E-2</v>
      </c>
      <c r="AX183" s="80" cm="1">
        <f t="array" aca="1" ref="AX183" ca="1">AT183/INDIRECT(ADDRESS($BC183,COLUMN(AT183)))</f>
        <v>8.201504320972472E-2</v>
      </c>
      <c r="AY183" s="53">
        <f t="shared" ca="1" si="101"/>
        <v>-0.3858409025755436</v>
      </c>
      <c r="AZ183" s="53">
        <f t="shared" ca="1" si="102"/>
        <v>-0.92737774662560524</v>
      </c>
      <c r="BA183" s="92">
        <f t="shared" ca="1" si="103"/>
        <v>-0.93345010253281924</v>
      </c>
      <c r="BC183" s="61">
        <f t="shared" si="104"/>
        <v>186</v>
      </c>
      <c r="BE183" s="177" t="str">
        <f t="shared" si="108"/>
        <v>Peat</v>
      </c>
      <c r="BF183" s="185">
        <f t="shared" si="109"/>
        <v>2.2818949141864024</v>
      </c>
      <c r="BG183" s="185">
        <f t="shared" si="110"/>
        <v>2.4965351199357588</v>
      </c>
      <c r="BH183" s="185">
        <f t="shared" si="111"/>
        <v>2.5186737774048593</v>
      </c>
      <c r="BI183" s="185">
        <f t="shared" si="112"/>
        <v>2.3183023117676167</v>
      </c>
      <c r="BJ183" s="185">
        <f t="shared" si="113"/>
        <v>2.1647691049239639</v>
      </c>
      <c r="BK183" s="185">
        <f t="shared" si="114"/>
        <v>2.0910928195396576</v>
      </c>
      <c r="BL183" s="185">
        <f t="shared" si="115"/>
        <v>1.9274531420568726</v>
      </c>
      <c r="BM183" s="185">
        <f t="shared" si="116"/>
        <v>0.91878431499030844</v>
      </c>
      <c r="BN183" s="185">
        <f t="shared" si="117"/>
        <v>0.32491591666382308</v>
      </c>
      <c r="BO183" s="185">
        <f t="shared" si="118"/>
        <v>0.24726471236333938</v>
      </c>
      <c r="BP183" s="185">
        <f t="shared" si="119"/>
        <v>0.15185987256998634</v>
      </c>
      <c r="BQ183" s="179"/>
      <c r="BR183" s="178" t="str">
        <f t="shared" si="120"/>
        <v>Peat</v>
      </c>
      <c r="BS183" s="126" cm="1">
        <f t="array" aca="1" ref="BS183" ca="1">AC183/INDIRECT(ADDRESS($BC183,COLUMN(AC183)))</f>
        <v>8.201504320972472E-2</v>
      </c>
      <c r="BT183" s="126" cm="1">
        <f t="array" aca="1" ref="BT183" ca="1">AD183/INDIRECT(ADDRESS($BC183,COLUMN(AD183)))</f>
        <v>8.9284486411099442E-2</v>
      </c>
      <c r="BU183" s="126" cm="1">
        <f t="array" aca="1" ref="BU183" ca="1">AE183/INDIRECT(ADDRESS($BC183,COLUMN(AE183)))</f>
        <v>8.7512275365599801E-2</v>
      </c>
      <c r="BV183" s="126" cm="1">
        <f t="array" aca="1" ref="BV183" ca="1">AF183/INDIRECT(ADDRESS($BC183,COLUMN(AF183)))</f>
        <v>7.8550788863546481E-2</v>
      </c>
      <c r="BW183" s="126" cm="1">
        <f t="array" aca="1" ref="BW183" ca="1">AG183/INDIRECT(ADDRESS($BC183,COLUMN(AG183)))</f>
        <v>7.2164692115993787E-2</v>
      </c>
      <c r="BX183" s="126" cm="1">
        <f t="array" aca="1" ref="BX183" ca="1">AH183/INDIRECT(ADDRESS($BC183,COLUMN(AH183)))</f>
        <v>6.7725706244363762E-2</v>
      </c>
      <c r="BY183" s="126" cm="1">
        <f t="array" aca="1" ref="BY183" ca="1">AI183/INDIRECT(ADDRESS($BC183,COLUMN(AI183)))</f>
        <v>6.1459424064185607E-2</v>
      </c>
      <c r="BZ183" s="126" cm="1">
        <f t="array" aca="1" ref="BZ183" ca="1">AJ183/INDIRECT(ADDRESS($BC183,COLUMN(AJ183)))</f>
        <v>2.886384001737826E-2</v>
      </c>
      <c r="CA183" s="126" cm="1">
        <f t="array" aca="1" ref="CA183" ca="1">AK183/INDIRECT(ADDRESS($BC183,COLUMN(AK183)))</f>
        <v>9.79415211338471E-3</v>
      </c>
      <c r="CB183" s="126" cm="1">
        <f t="array" aca="1" ref="CB183" ca="1">AL183/INDIRECT(ADDRESS($BC183,COLUMN(AL183)))</f>
        <v>7.3009531645537125E-3</v>
      </c>
      <c r="CC183" s="126" cm="1">
        <f t="array" aca="1" ref="CC183" ca="1">AM183/INDIRECT(ADDRESS($BC183,COLUMN(AM183)))</f>
        <v>4.3840468184469265E-3</v>
      </c>
      <c r="CE183" s="178" t="str">
        <f t="shared" si="121"/>
        <v>Peat</v>
      </c>
      <c r="CF183" s="194" t="str">
        <f t="shared" ca="1" si="122"/>
        <v>2.28
(8.2%)</v>
      </c>
      <c r="CG183" s="194" t="str">
        <f t="shared" ca="1" si="123"/>
        <v>2.50
(8.9%)</v>
      </c>
      <c r="CH183" s="194" t="str">
        <f t="shared" ca="1" si="124"/>
        <v>2.52
(8.8%)</v>
      </c>
      <c r="CI183" s="194" t="str">
        <f t="shared" ca="1" si="125"/>
        <v>2.32
(7.9%)</v>
      </c>
      <c r="CJ183" s="194" t="str">
        <f t="shared" ca="1" si="126"/>
        <v>2.16
(7.2%)</v>
      </c>
      <c r="CK183" s="194" t="str">
        <f t="shared" ca="1" si="127"/>
        <v>2.09
(6.8%)</v>
      </c>
      <c r="CL183" s="194" t="str">
        <f t="shared" ca="1" si="128"/>
        <v>1.93
(6.1%)</v>
      </c>
      <c r="CM183" s="194" t="str">
        <f t="shared" ca="1" si="129"/>
        <v>0.92
(2.9%)</v>
      </c>
      <c r="CN183" s="194" t="str">
        <f t="shared" ca="1" si="130"/>
        <v>0.32
(1.0%)</v>
      </c>
      <c r="CO183" s="194" t="str">
        <f t="shared" ca="1" si="131"/>
        <v>0.25
(0.7%)</v>
      </c>
      <c r="CP183" s="194" t="str">
        <f t="shared" ca="1" si="132"/>
        <v>0.15
(0.4%)</v>
      </c>
    </row>
    <row r="184" spans="3:94">
      <c r="C184" s="91" t="str">
        <v>Landfill gas</v>
      </c>
      <c r="D184" s="33" t="s">
        <v>12</v>
      </c>
      <c r="E184" s="33"/>
      <c r="F184" s="91">
        <v>0</v>
      </c>
      <c r="G184" s="91">
        <v>0</v>
      </c>
      <c r="H184" s="91">
        <v>0</v>
      </c>
      <c r="I184" s="91">
        <v>0</v>
      </c>
      <c r="J184" s="91">
        <v>0</v>
      </c>
      <c r="K184" s="91">
        <v>0</v>
      </c>
      <c r="L184" s="91">
        <v>27.004859999999997</v>
      </c>
      <c r="M184" s="91">
        <v>81.014579999999995</v>
      </c>
      <c r="N184" s="91">
        <v>85.015299999999996</v>
      </c>
      <c r="O184" s="91">
        <v>91.016379999999998</v>
      </c>
      <c r="P184" s="91">
        <v>95.017099999999999</v>
      </c>
      <c r="Q184" s="91">
        <v>97.017459999999986</v>
      </c>
      <c r="R184" s="91">
        <v>81.014579999999995</v>
      </c>
      <c r="S184" s="91">
        <v>70.012600000000006</v>
      </c>
      <c r="T184" s="91">
        <v>85.015299999999996</v>
      </c>
      <c r="U184" s="91">
        <v>106.3891466</v>
      </c>
      <c r="V184" s="91">
        <v>108.41551128</v>
      </c>
      <c r="W184" s="91">
        <v>146.39270099365373</v>
      </c>
      <c r="X184" s="91">
        <v>167.19462150812788</v>
      </c>
      <c r="Y184" s="91">
        <v>177.59752014504204</v>
      </c>
      <c r="Z184" s="91">
        <v>182.31047254319063</v>
      </c>
      <c r="AA184" s="91">
        <v>178.40018292384445</v>
      </c>
      <c r="AB184" s="91">
        <v>172.63560995066217</v>
      </c>
      <c r="AC184" s="91">
        <v>155.86477752502725</v>
      </c>
      <c r="AD184" s="91">
        <v>167.45576296608357</v>
      </c>
      <c r="AE184" s="91">
        <v>175.21004995809639</v>
      </c>
      <c r="AF184" s="91">
        <v>163.82215622573401</v>
      </c>
      <c r="AG184" s="91">
        <v>158.14324544019243</v>
      </c>
      <c r="AH184" s="91">
        <v>139.17822356878585</v>
      </c>
      <c r="AI184" s="91">
        <v>132.60055547874489</v>
      </c>
      <c r="AJ184" s="91">
        <v>117.04218794803475</v>
      </c>
      <c r="AK184" s="91">
        <v>118.84984721862357</v>
      </c>
      <c r="AL184" s="91">
        <v>100.49523630085874</v>
      </c>
      <c r="AM184" s="91">
        <v>95.734089043061871</v>
      </c>
      <c r="AN184" s="7">
        <f t="shared" si="107"/>
        <v>-4.7611472577968641</v>
      </c>
      <c r="AP184" s="49" t="str">
        <f t="shared" si="100"/>
        <v>Landfill gas</v>
      </c>
      <c r="AQ184" s="70" cm="1">
        <f t="array" aca="1" ref="AQ184" ca="1">INDIRECT(ADDRESS(ROW(AP184),AQ$9))/1000</f>
        <v>9.5734089043061868E-2</v>
      </c>
      <c r="AR184" s="71" cm="1">
        <f t="array" aca="1" ref="AR184" ca="1">INDIRECT(ADDRESS(ROW(AQ184),AR$9))/1000</f>
        <v>0.10049523630085874</v>
      </c>
      <c r="AS184" s="71" cm="1">
        <f t="array" aca="1" ref="AS184" ca="1">INDIRECT(ADDRESS(ROW(AR184),AS$9))/1000</f>
        <v>0.13917822356878584</v>
      </c>
      <c r="AT184" s="73" cm="1">
        <f t="array" aca="1" ref="AT184" ca="1">INDIRECT(ADDRESS(ROW(AS184),AT$9))/1000</f>
        <v>0.15586477752502725</v>
      </c>
      <c r="AU184" s="77" cm="1">
        <f t="array" aca="1" ref="AU184" ca="1">AQ184/INDIRECT(ADDRESS($BC184,COLUMN(AQ184)))</f>
        <v>2.7637500373426521E-3</v>
      </c>
      <c r="AV184" s="78" cm="1">
        <f t="array" aca="1" ref="AV184" ca="1">AR184/INDIRECT(ADDRESS($BC184,COLUMN(AR184)))</f>
        <v>2.9673098376253025E-3</v>
      </c>
      <c r="AW184" s="78" cm="1">
        <f t="array" aca="1" ref="AW184" ca="1">AS184/INDIRECT(ADDRESS($BC184,COLUMN(AS184)))</f>
        <v>4.5076638382350919E-3</v>
      </c>
      <c r="AX184" s="80" cm="1">
        <f t="array" aca="1" ref="AX184" ca="1">AT184/INDIRECT(ADDRESS($BC184,COLUMN(AT184)))</f>
        <v>5.602035564440987E-3</v>
      </c>
      <c r="AY184" s="53">
        <f t="shared" ca="1" si="101"/>
        <v>-4.7376845242128061E-2</v>
      </c>
      <c r="AZ184" s="53">
        <f t="shared" ca="1" si="102"/>
        <v>-0.31214749988709722</v>
      </c>
      <c r="BA184" s="53">
        <f t="shared" ca="1" si="103"/>
        <v>-0.38578753607312072</v>
      </c>
      <c r="BC184" s="61">
        <f t="shared" si="104"/>
        <v>186</v>
      </c>
      <c r="BE184" s="177" t="str">
        <f t="shared" si="108"/>
        <v>Landfill gas</v>
      </c>
      <c r="BF184" s="185">
        <f t="shared" si="109"/>
        <v>0.15586477752502725</v>
      </c>
      <c r="BG184" s="185">
        <f t="shared" si="110"/>
        <v>0.16745576296608358</v>
      </c>
      <c r="BH184" s="185">
        <f t="shared" si="111"/>
        <v>0.17521004995809639</v>
      </c>
      <c r="BI184" s="185">
        <f t="shared" si="112"/>
        <v>0.16382215622573401</v>
      </c>
      <c r="BJ184" s="185">
        <f t="shared" si="113"/>
        <v>0.15814324544019243</v>
      </c>
      <c r="BK184" s="185">
        <f t="shared" si="114"/>
        <v>0.13917822356878584</v>
      </c>
      <c r="BL184" s="185">
        <f t="shared" si="115"/>
        <v>0.13260055547874489</v>
      </c>
      <c r="BM184" s="185">
        <f t="shared" si="116"/>
        <v>0.11704218794803475</v>
      </c>
      <c r="BN184" s="185">
        <f t="shared" si="117"/>
        <v>0.11884984721862357</v>
      </c>
      <c r="BO184" s="185">
        <f t="shared" si="118"/>
        <v>0.10049523630085874</v>
      </c>
      <c r="BP184" s="185">
        <f t="shared" si="119"/>
        <v>9.5734089043061868E-2</v>
      </c>
      <c r="BQ184" s="179"/>
      <c r="BR184" s="178" t="str">
        <f t="shared" si="120"/>
        <v>Landfill gas</v>
      </c>
      <c r="BS184" s="126" cm="1">
        <f t="array" aca="1" ref="BS184" ca="1">AC184/INDIRECT(ADDRESS($BC184,COLUMN(AC184)))</f>
        <v>5.602035564440987E-3</v>
      </c>
      <c r="BT184" s="126" cm="1">
        <f t="array" aca="1" ref="BT184" ca="1">AD184/INDIRECT(ADDRESS($BC184,COLUMN(AD184)))</f>
        <v>5.9887808801945891E-3</v>
      </c>
      <c r="BU184" s="126" cm="1">
        <f t="array" aca="1" ref="BU184" ca="1">AE184/INDIRECT(ADDRESS($BC184,COLUMN(AE184)))</f>
        <v>6.0877396176935508E-3</v>
      </c>
      <c r="BV184" s="126" cm="1">
        <f t="array" aca="1" ref="BV184" ca="1">AF184/INDIRECT(ADDRESS($BC184,COLUMN(AF184)))</f>
        <v>5.5507685686802975E-3</v>
      </c>
      <c r="BW184" s="126" cm="1">
        <f t="array" aca="1" ref="BW184" ca="1">AG184/INDIRECT(ADDRESS($BC184,COLUMN(AG184)))</f>
        <v>5.2718595213951816E-3</v>
      </c>
      <c r="BX184" s="126" cm="1">
        <f t="array" aca="1" ref="BX184" ca="1">AH184/INDIRECT(ADDRESS($BC184,COLUMN(AH184)))</f>
        <v>4.5076638382350919E-3</v>
      </c>
      <c r="BY184" s="126" cm="1">
        <f t="array" aca="1" ref="BY184" ca="1">AI184/INDIRECT(ADDRESS($BC184,COLUMN(AI184)))</f>
        <v>4.2281462477567651E-3</v>
      </c>
      <c r="BZ184" s="126" cm="1">
        <f t="array" aca="1" ref="BZ184" ca="1">AJ184/INDIRECT(ADDRESS($BC184,COLUMN(AJ184)))</f>
        <v>3.6769097307147959E-3</v>
      </c>
      <c r="CA184" s="126" cm="1">
        <f t="array" aca="1" ref="CA184" ca="1">AK184/INDIRECT(ADDRESS($BC184,COLUMN(AK184)))</f>
        <v>3.5825683588043759E-3</v>
      </c>
      <c r="CB184" s="126" cm="1">
        <f t="array" aca="1" ref="CB184" ca="1">AL184/INDIRECT(ADDRESS($BC184,COLUMN(AL184)))</f>
        <v>2.9673098376253025E-3</v>
      </c>
      <c r="CC184" s="126" cm="1">
        <f t="array" aca="1" ref="CC184" ca="1">AM184/INDIRECT(ADDRESS($BC184,COLUMN(AM184)))</f>
        <v>2.7637500373426521E-3</v>
      </c>
      <c r="CE184" s="178" t="str">
        <f t="shared" si="121"/>
        <v>Landfill gas</v>
      </c>
      <c r="CF184" s="194" t="str">
        <f t="shared" ca="1" si="122"/>
        <v>0.16
(0.6%)</v>
      </c>
      <c r="CG184" s="194" t="str">
        <f t="shared" ca="1" si="123"/>
        <v>0.17
(0.6%)</v>
      </c>
      <c r="CH184" s="194" t="str">
        <f t="shared" ca="1" si="124"/>
        <v>0.18
(0.6%)</v>
      </c>
      <c r="CI184" s="194" t="str">
        <f t="shared" ca="1" si="125"/>
        <v>0.16
(0.6%)</v>
      </c>
      <c r="CJ184" s="194" t="str">
        <f t="shared" ca="1" si="126"/>
        <v>0.16
(0.5%)</v>
      </c>
      <c r="CK184" s="194" t="str">
        <f t="shared" ca="1" si="127"/>
        <v>0.14
(0.5%)</v>
      </c>
      <c r="CL184" s="194" t="str">
        <f t="shared" ca="1" si="128"/>
        <v>0.13
(0.4%)</v>
      </c>
      <c r="CM184" s="194" t="str">
        <f t="shared" ca="1" si="129"/>
        <v>0.12
(0.4%)</v>
      </c>
      <c r="CN184" s="194" t="str">
        <f t="shared" ca="1" si="130"/>
        <v>0.12
(0.4%)</v>
      </c>
      <c r="CO184" s="194" t="str">
        <f t="shared" ca="1" si="131"/>
        <v>0.10
(0.3%)</v>
      </c>
      <c r="CP184" s="194" t="str">
        <f t="shared" ca="1" si="132"/>
        <v>0.10
(0.3%)</v>
      </c>
    </row>
    <row r="185" spans="3:94">
      <c r="C185" s="91" t="str">
        <v>Biogas</v>
      </c>
      <c r="D185" s="33" t="s">
        <v>12</v>
      </c>
      <c r="E185" s="33"/>
      <c r="F185" s="91">
        <v>0</v>
      </c>
      <c r="G185" s="91">
        <v>0</v>
      </c>
      <c r="H185" s="91">
        <v>0</v>
      </c>
      <c r="I185" s="91">
        <v>0</v>
      </c>
      <c r="J185" s="91">
        <v>0</v>
      </c>
      <c r="K185" s="91">
        <v>0</v>
      </c>
      <c r="L185" s="91">
        <v>0</v>
      </c>
      <c r="M185" s="91">
        <v>0</v>
      </c>
      <c r="N185" s="91">
        <v>0</v>
      </c>
      <c r="O185" s="91">
        <v>0</v>
      </c>
      <c r="P185" s="91">
        <v>0</v>
      </c>
      <c r="Q185" s="91">
        <v>0</v>
      </c>
      <c r="R185" s="91">
        <v>1.0001800000000001</v>
      </c>
      <c r="S185" s="91">
        <v>16.002880000000001</v>
      </c>
      <c r="T185" s="91">
        <v>16.002880000000001</v>
      </c>
      <c r="U185" s="91">
        <v>16.002880000000001</v>
      </c>
      <c r="V185" s="91">
        <v>12.146886046000001</v>
      </c>
      <c r="W185" s="91">
        <v>16.925453033259998</v>
      </c>
      <c r="X185" s="91">
        <v>16.778633610520004</v>
      </c>
      <c r="Y185" s="91">
        <v>17.437624207479999</v>
      </c>
      <c r="Z185" s="91">
        <v>22.424573481011684</v>
      </c>
      <c r="AA185" s="91">
        <v>21.403579775008314</v>
      </c>
      <c r="AB185" s="91">
        <v>24.49949386675527</v>
      </c>
      <c r="AC185" s="91">
        <v>28.729242733031995</v>
      </c>
      <c r="AD185" s="91">
        <v>36.209505888083008</v>
      </c>
      <c r="AE185" s="91">
        <v>29.617466913327462</v>
      </c>
      <c r="AF185" s="91">
        <v>44.182336289281999</v>
      </c>
      <c r="AG185" s="91">
        <v>44.986368669064397</v>
      </c>
      <c r="AH185" s="91">
        <v>44.946920589687998</v>
      </c>
      <c r="AI185" s="91">
        <v>55.432850317355999</v>
      </c>
      <c r="AJ185" s="91">
        <v>50.73485523042801</v>
      </c>
      <c r="AK185" s="91">
        <v>54.026369446360988</v>
      </c>
      <c r="AL185" s="91">
        <v>58.654356134044995</v>
      </c>
      <c r="AM185" s="91">
        <v>53.904462257015993</v>
      </c>
      <c r="AN185" s="7">
        <f t="shared" si="107"/>
        <v>-4.7498938770290025</v>
      </c>
      <c r="AP185" s="49" t="str">
        <f>C185</f>
        <v>Biogas</v>
      </c>
      <c r="AQ185" s="70" cm="1">
        <f t="array" aca="1" ref="AQ185" ca="1">INDIRECT(ADDRESS(ROW(AP185),AQ$9))/1000</f>
        <v>5.3904462257015992E-2</v>
      </c>
      <c r="AR185" s="71" cm="1">
        <f t="array" aca="1" ref="AR185" ca="1">INDIRECT(ADDRESS(ROW(AQ185),AR$9))/1000</f>
        <v>5.8654356134044995E-2</v>
      </c>
      <c r="AS185" s="71" cm="1">
        <f t="array" aca="1" ref="AS185" ca="1">INDIRECT(ADDRESS(ROW(AR185),AS$9))/1000</f>
        <v>4.4946920589688001E-2</v>
      </c>
      <c r="AT185" s="73" cm="1">
        <f t="array" aca="1" ref="AT185" ca="1">INDIRECT(ADDRESS(ROW(AS185),AT$9))/1000</f>
        <v>2.8729242733031995E-2</v>
      </c>
      <c r="AU185" s="77" cm="1">
        <f t="array" aca="1" ref="AU185" ca="1">AQ185/INDIRECT(ADDRESS($BC185,COLUMN(AQ185)))</f>
        <v>1.5561693965537391E-3</v>
      </c>
      <c r="AV185" s="78" cm="1">
        <f t="array" aca="1" ref="AV185" ca="1">AR185/INDIRECT(ADDRESS($BC185,COLUMN(AR185)))</f>
        <v>1.7318795833772519E-3</v>
      </c>
      <c r="AW185" s="78" cm="1">
        <f t="array" aca="1" ref="AW185" ca="1">AS185/INDIRECT(ADDRESS($BC185,COLUMN(AS185)))</f>
        <v>1.4557277955342448E-3</v>
      </c>
      <c r="AX185" s="80" cm="1">
        <f t="array" aca="1" ref="AX185" ca="1">AT185/INDIRECT(ADDRESS($BC185,COLUMN(AT185)))</f>
        <v>1.0325760706523992E-3</v>
      </c>
      <c r="AY185" s="53">
        <f t="shared" ref="AY185:BA186" ca="1" si="133">IFERROR(($AQ185-AR185)/AR185,"-")</f>
        <v>-8.0981093137803661E-2</v>
      </c>
      <c r="AZ185" s="53">
        <f t="shared" ca="1" si="133"/>
        <v>0.19929155434472823</v>
      </c>
      <c r="BA185" s="92">
        <f t="shared" ca="1" si="133"/>
        <v>0.87629248560172834</v>
      </c>
      <c r="BC185" s="61">
        <f>BC186</f>
        <v>186</v>
      </c>
      <c r="BE185" s="177" t="str">
        <f t="shared" si="108"/>
        <v>Biogas</v>
      </c>
      <c r="BF185" s="185">
        <f t="shared" si="109"/>
        <v>2.8729242733031995E-2</v>
      </c>
      <c r="BG185" s="185">
        <f t="shared" si="110"/>
        <v>3.6209505888083006E-2</v>
      </c>
      <c r="BH185" s="185">
        <f t="shared" si="111"/>
        <v>2.9617466913327461E-2</v>
      </c>
      <c r="BI185" s="185">
        <f t="shared" si="112"/>
        <v>4.4182336289281997E-2</v>
      </c>
      <c r="BJ185" s="185">
        <f t="shared" si="113"/>
        <v>4.49863686690644E-2</v>
      </c>
      <c r="BK185" s="185">
        <f t="shared" si="114"/>
        <v>4.4946920589688001E-2</v>
      </c>
      <c r="BL185" s="185">
        <f t="shared" si="115"/>
        <v>5.5432850317356001E-2</v>
      </c>
      <c r="BM185" s="185">
        <f t="shared" si="116"/>
        <v>5.0734855230428012E-2</v>
      </c>
      <c r="BN185" s="185">
        <f t="shared" si="117"/>
        <v>5.4026369446360988E-2</v>
      </c>
      <c r="BO185" s="185">
        <f t="shared" si="118"/>
        <v>5.8654356134044995E-2</v>
      </c>
      <c r="BP185" s="185">
        <f t="shared" si="119"/>
        <v>5.3904462257015992E-2</v>
      </c>
      <c r="BQ185" s="179"/>
      <c r="BR185" s="178" t="str">
        <f t="shared" si="120"/>
        <v>Biogas</v>
      </c>
      <c r="BS185" s="126" cm="1">
        <f t="array" aca="1" ref="BS185" ca="1">AC185/INDIRECT(ADDRESS($BC185,COLUMN(AC185)))</f>
        <v>1.0325760706523992E-3</v>
      </c>
      <c r="BT185" s="126" cm="1">
        <f t="array" aca="1" ref="BT185" ca="1">AD185/INDIRECT(ADDRESS($BC185,COLUMN(AD185)))</f>
        <v>1.2949736258868905E-3</v>
      </c>
      <c r="BU185" s="126" cm="1">
        <f t="array" aca="1" ref="BU185" ca="1">AE185/INDIRECT(ADDRESS($BC185,COLUMN(AE185)))</f>
        <v>1.0290701175367126E-3</v>
      </c>
      <c r="BV185" s="126" cm="1">
        <f t="array" aca="1" ref="BV185" ca="1">AF185/INDIRECT(ADDRESS($BC185,COLUMN(AF185)))</f>
        <v>1.4970253671150553E-3</v>
      </c>
      <c r="BW185" s="126" cm="1">
        <f t="array" aca="1" ref="BW185" ca="1">AG185/INDIRECT(ADDRESS($BC185,COLUMN(AG185)))</f>
        <v>1.4996645309817696E-3</v>
      </c>
      <c r="BX185" s="126" cm="1">
        <f t="array" aca="1" ref="BX185" ca="1">AH185/INDIRECT(ADDRESS($BC185,COLUMN(AH185)))</f>
        <v>1.4557277955342448E-3</v>
      </c>
      <c r="BY185" s="126" cm="1">
        <f t="array" aca="1" ref="BY185" ca="1">AI185/INDIRECT(ADDRESS($BC185,COLUMN(AI185)))</f>
        <v>1.7675506503391732E-3</v>
      </c>
      <c r="BZ185" s="126" cm="1">
        <f t="array" aca="1" ref="BZ185" ca="1">AJ185/INDIRECT(ADDRESS($BC185,COLUMN(AJ185)))</f>
        <v>1.5938482196350594E-3</v>
      </c>
      <c r="CA185" s="126" cm="1">
        <f t="array" aca="1" ref="CA185" ca="1">AK185/INDIRECT(ADDRESS($BC185,COLUMN(AK185)))</f>
        <v>1.6285520448635371E-3</v>
      </c>
      <c r="CB185" s="126" cm="1">
        <f t="array" aca="1" ref="CB185" ca="1">AL185/INDIRECT(ADDRESS($BC185,COLUMN(AL185)))</f>
        <v>1.7318795833772521E-3</v>
      </c>
      <c r="CC185" s="126" cm="1">
        <f t="array" aca="1" ref="CC185" ca="1">AM185/INDIRECT(ADDRESS($BC185,COLUMN(AM185)))</f>
        <v>1.5561693965537391E-3</v>
      </c>
      <c r="CE185" s="178" t="str">
        <f t="shared" si="121"/>
        <v>Biogas</v>
      </c>
      <c r="CF185" s="194" t="str">
        <f t="shared" ca="1" si="122"/>
        <v>0.03
(0.1%)</v>
      </c>
      <c r="CG185" s="194" t="str">
        <f t="shared" ca="1" si="123"/>
        <v>0.04
(0.1%)</v>
      </c>
      <c r="CH185" s="194" t="str">
        <f t="shared" ca="1" si="124"/>
        <v>0.03
(0.1%)</v>
      </c>
      <c r="CI185" s="194" t="str">
        <f t="shared" ca="1" si="125"/>
        <v>0.04
(0.1%)</v>
      </c>
      <c r="CJ185" s="194" t="str">
        <f t="shared" ca="1" si="126"/>
        <v>0.04
(0.1%)</v>
      </c>
      <c r="CK185" s="194" t="str">
        <f t="shared" ca="1" si="127"/>
        <v>0.04
(0.1%)</v>
      </c>
      <c r="CL185" s="194" t="str">
        <f t="shared" ca="1" si="128"/>
        <v>0.06
(0.2%)</v>
      </c>
      <c r="CM185" s="194" t="str">
        <f t="shared" ca="1" si="129"/>
        <v>0.05
(0.2%)</v>
      </c>
      <c r="CN185" s="194" t="str">
        <f t="shared" ca="1" si="130"/>
        <v>0.05
(0.2%)</v>
      </c>
      <c r="CO185" s="194" t="str">
        <f t="shared" ca="1" si="131"/>
        <v>0.06
(0.2%)</v>
      </c>
      <c r="CP185" s="194" t="str">
        <f t="shared" ca="1" si="132"/>
        <v>0.05
(0.2%)</v>
      </c>
    </row>
    <row r="186" spans="3:94">
      <c r="C186" s="55" t="s">
        <v>47</v>
      </c>
      <c r="D186" s="56" t="s">
        <v>12</v>
      </c>
      <c r="E186" s="57"/>
      <c r="F186" s="66">
        <f>SUM(_xlfn.ANCHORARRAY(F173))</f>
        <v>14214.558159999999</v>
      </c>
      <c r="G186" s="66">
        <f t="shared" ref="G186:AM186" si="134">SUM(_xlfn.ANCHORARRAY(G173))</f>
        <v>14917.6847</v>
      </c>
      <c r="H186" s="66">
        <f t="shared" si="134"/>
        <v>15765.83734</v>
      </c>
      <c r="I186" s="66">
        <f t="shared" si="134"/>
        <v>16134.903759999999</v>
      </c>
      <c r="J186" s="66">
        <f t="shared" si="134"/>
        <v>16810.025260000002</v>
      </c>
      <c r="K186" s="66">
        <f t="shared" si="134"/>
        <v>17572.162420000001</v>
      </c>
      <c r="L186" s="66">
        <f t="shared" si="134"/>
        <v>18760.376260000005</v>
      </c>
      <c r="M186" s="66">
        <f t="shared" si="134"/>
        <v>19680.541860000005</v>
      </c>
      <c r="N186" s="66">
        <f t="shared" si="134"/>
        <v>20960.772259999998</v>
      </c>
      <c r="O186" s="66">
        <f t="shared" si="134"/>
        <v>22010.961259999996</v>
      </c>
      <c r="P186" s="66">
        <f t="shared" si="134"/>
        <v>23776.27896</v>
      </c>
      <c r="Q186" s="66">
        <f t="shared" si="134"/>
        <v>24386.388760000002</v>
      </c>
      <c r="R186" s="66">
        <f t="shared" si="134"/>
        <v>25350.562279999995</v>
      </c>
      <c r="S186" s="66">
        <f t="shared" si="134"/>
        <v>26031.684859999998</v>
      </c>
      <c r="T186" s="66">
        <f t="shared" si="134"/>
        <v>26793.822020000003</v>
      </c>
      <c r="U186" s="66">
        <f t="shared" si="134"/>
        <v>27675.562704759999</v>
      </c>
      <c r="V186" s="66">
        <f t="shared" si="134"/>
        <v>28898.825576025596</v>
      </c>
      <c r="W186" s="66">
        <f t="shared" si="134"/>
        <v>29693.272835065876</v>
      </c>
      <c r="X186" s="66">
        <f t="shared" si="134"/>
        <v>30371.420186455376</v>
      </c>
      <c r="Y186" s="66">
        <f t="shared" si="134"/>
        <v>28735.883426506563</v>
      </c>
      <c r="Z186" s="66">
        <f t="shared" si="134"/>
        <v>28651.876515145592</v>
      </c>
      <c r="AA186" s="66">
        <f t="shared" si="134"/>
        <v>27659.09988957896</v>
      </c>
      <c r="AB186" s="66">
        <f t="shared" si="134"/>
        <v>27561.69760467593</v>
      </c>
      <c r="AC186" s="66">
        <f t="shared" si="134"/>
        <v>27822.882545477129</v>
      </c>
      <c r="AD186" s="66">
        <f t="shared" si="134"/>
        <v>27961.57787637115</v>
      </c>
      <c r="AE186" s="66">
        <f t="shared" si="134"/>
        <v>28780.805514227603</v>
      </c>
      <c r="AF186" s="66">
        <f t="shared" si="134"/>
        <v>29513.41858316441</v>
      </c>
      <c r="AG186" s="66">
        <f t="shared" si="134"/>
        <v>29997.621294419525</v>
      </c>
      <c r="AH186" s="66">
        <f t="shared" si="134"/>
        <v>30875.910130707303</v>
      </c>
      <c r="AI186" s="66">
        <f t="shared" si="134"/>
        <v>31361.392844227154</v>
      </c>
      <c r="AJ186" s="66">
        <f t="shared" si="134"/>
        <v>31831.672931845842</v>
      </c>
      <c r="AK186" s="66">
        <f t="shared" si="134"/>
        <v>33174.481354010444</v>
      </c>
      <c r="AL186" s="66">
        <f t="shared" si="134"/>
        <v>33867.456315678748</v>
      </c>
      <c r="AM186" s="66">
        <f t="shared" si="134"/>
        <v>34639.199547550357</v>
      </c>
      <c r="AN186" s="58">
        <f>AM186-AL186</f>
        <v>771.74323187160917</v>
      </c>
      <c r="AP186" s="52" t="str">
        <f>C186</f>
        <v>Total</v>
      </c>
      <c r="AQ186" s="75" cm="1">
        <f t="array" aca="1" ref="AQ186" ca="1">INDIRECT(ADDRESS(ROW(AP186),AQ$9))/1000</f>
        <v>34.639199547550355</v>
      </c>
      <c r="AR186" s="74" cm="1">
        <f t="array" aca="1" ref="AR186" ca="1">INDIRECT(ADDRESS(ROW(AQ186),AR$9))/1000</f>
        <v>33.867456315678751</v>
      </c>
      <c r="AS186" s="74" cm="1">
        <f t="array" aca="1" ref="AS186" ca="1">INDIRECT(ADDRESS(ROW(AR186),AS$9))/1000</f>
        <v>30.875910130707304</v>
      </c>
      <c r="AT186" s="76" cm="1">
        <f t="array" aca="1" ref="AT186" ca="1">INDIRECT(ADDRESS(ROW(AS186),AT$9))/1000</f>
        <v>27.822882545477128</v>
      </c>
      <c r="AU186" s="81" cm="1">
        <f t="array" aca="1" ref="AU186" ca="1">AQ186/INDIRECT(ADDRESS($BC186,COLUMN(AQ186)))</f>
        <v>1</v>
      </c>
      <c r="AV186" s="82" cm="1">
        <f t="array" aca="1" ref="AV186" ca="1">AR186/INDIRECT(ADDRESS($BC186,COLUMN(AR186)))</f>
        <v>1</v>
      </c>
      <c r="AW186" s="82" cm="1">
        <f t="array" aca="1" ref="AW186" ca="1">AS186/INDIRECT(ADDRESS($BC186,COLUMN(AS186)))</f>
        <v>1</v>
      </c>
      <c r="AX186" s="83" cm="1">
        <f t="array" aca="1" ref="AX186" ca="1">AT186/INDIRECT(ADDRESS($BC186,COLUMN(AT186)))</f>
        <v>1</v>
      </c>
      <c r="AY186" s="54">
        <f t="shared" ca="1" si="133"/>
        <v>2.2787162539701256E-2</v>
      </c>
      <c r="AZ186" s="54">
        <f t="shared" ca="1" si="133"/>
        <v>0.121884323438949</v>
      </c>
      <c r="BA186" s="54">
        <f t="shared" ca="1" si="133"/>
        <v>0.2449896049027919</v>
      </c>
      <c r="BC186" s="62">
        <f>ROW(AP186)</f>
        <v>186</v>
      </c>
      <c r="BE186" s="177" t="str">
        <f t="shared" si="108"/>
        <v>Total</v>
      </c>
      <c r="BF186" s="185">
        <f t="shared" si="109"/>
        <v>27.822882545477128</v>
      </c>
      <c r="BG186" s="185">
        <f t="shared" si="110"/>
        <v>27.961577876371148</v>
      </c>
      <c r="BH186" s="185">
        <f t="shared" si="111"/>
        <v>28.780805514227602</v>
      </c>
      <c r="BI186" s="185">
        <f t="shared" si="112"/>
        <v>29.513418583164409</v>
      </c>
      <c r="BJ186" s="185">
        <f t="shared" si="113"/>
        <v>29.997621294419524</v>
      </c>
      <c r="BK186" s="185">
        <f t="shared" si="114"/>
        <v>30.875910130707304</v>
      </c>
      <c r="BL186" s="185">
        <f t="shared" si="115"/>
        <v>31.361392844227154</v>
      </c>
      <c r="BM186" s="185">
        <f t="shared" si="116"/>
        <v>31.831672931845841</v>
      </c>
      <c r="BN186" s="185">
        <f t="shared" si="117"/>
        <v>33.174481354010446</v>
      </c>
      <c r="BO186" s="185">
        <f t="shared" si="118"/>
        <v>33.867456315678751</v>
      </c>
      <c r="BP186" s="185">
        <f t="shared" si="119"/>
        <v>34.639199547550355</v>
      </c>
      <c r="BQ186" s="179"/>
      <c r="BR186" s="178" t="str">
        <f t="shared" si="120"/>
        <v>Total</v>
      </c>
      <c r="BS186" s="126" cm="1">
        <f t="array" aca="1" ref="BS186" ca="1">AC186/INDIRECT(ADDRESS($BC186,COLUMN(AC186)))</f>
        <v>1</v>
      </c>
      <c r="BT186" s="126" cm="1">
        <f t="array" aca="1" ref="BT186" ca="1">AD186/INDIRECT(ADDRESS($BC186,COLUMN(AD186)))</f>
        <v>1</v>
      </c>
      <c r="BU186" s="126" cm="1">
        <f t="array" aca="1" ref="BU186" ca="1">AE186/INDIRECT(ADDRESS($BC186,COLUMN(AE186)))</f>
        <v>1</v>
      </c>
      <c r="BV186" s="126" cm="1">
        <f t="array" aca="1" ref="BV186" ca="1">AF186/INDIRECT(ADDRESS($BC186,COLUMN(AF186)))</f>
        <v>1</v>
      </c>
      <c r="BW186" s="126" cm="1">
        <f t="array" aca="1" ref="BW186" ca="1">AG186/INDIRECT(ADDRESS($BC186,COLUMN(AG186)))</f>
        <v>1</v>
      </c>
      <c r="BX186" s="126" cm="1">
        <f t="array" aca="1" ref="BX186" ca="1">AH186/INDIRECT(ADDRESS($BC186,COLUMN(AH186)))</f>
        <v>1</v>
      </c>
      <c r="BY186" s="126" cm="1">
        <f t="array" aca="1" ref="BY186" ca="1">AI186/INDIRECT(ADDRESS($BC186,COLUMN(AI186)))</f>
        <v>1</v>
      </c>
      <c r="BZ186" s="126" cm="1">
        <f t="array" aca="1" ref="BZ186" ca="1">AJ186/INDIRECT(ADDRESS($BC186,COLUMN(AJ186)))</f>
        <v>1</v>
      </c>
      <c r="CA186" s="126" cm="1">
        <f t="array" aca="1" ref="CA186" ca="1">AK186/INDIRECT(ADDRESS($BC186,COLUMN(AK186)))</f>
        <v>1</v>
      </c>
      <c r="CB186" s="126" cm="1">
        <f t="array" aca="1" ref="CB186" ca="1">AL186/INDIRECT(ADDRESS($BC186,COLUMN(AL186)))</f>
        <v>1</v>
      </c>
      <c r="CC186" s="126" cm="1">
        <f t="array" aca="1" ref="CC186" ca="1">AM186/INDIRECT(ADDRESS($BC186,COLUMN(AM186)))</f>
        <v>1</v>
      </c>
      <c r="CE186" s="178" t="str">
        <f t="shared" si="121"/>
        <v>Total</v>
      </c>
      <c r="CF186" s="194" t="str">
        <f t="shared" ca="1" si="122"/>
        <v>27.82
(100%)</v>
      </c>
      <c r="CG186" s="194" t="str">
        <f t="shared" ca="1" si="123"/>
        <v>27.96
(100%)</v>
      </c>
      <c r="CH186" s="194" t="str">
        <f t="shared" ca="1" si="124"/>
        <v>28.78
(100%)</v>
      </c>
      <c r="CI186" s="194" t="str">
        <f t="shared" ca="1" si="125"/>
        <v>29.51
(100%)</v>
      </c>
      <c r="CJ186" s="194" t="str">
        <f t="shared" ca="1" si="126"/>
        <v>30.00
(100%)</v>
      </c>
      <c r="CK186" s="194" t="str">
        <f t="shared" ca="1" si="127"/>
        <v>30.88
(100%)</v>
      </c>
      <c r="CL186" s="194" t="str">
        <f t="shared" ca="1" si="128"/>
        <v>31.36
(100%)</v>
      </c>
      <c r="CM186" s="194" t="str">
        <f t="shared" ca="1" si="129"/>
        <v>31.83
(100%)</v>
      </c>
      <c r="CN186" s="194" t="str">
        <f t="shared" ca="1" si="130"/>
        <v>33.17
(100%)</v>
      </c>
      <c r="CO186" s="194" t="str">
        <f t="shared" ca="1" si="131"/>
        <v>33.87
(100%)</v>
      </c>
      <c r="CP186" s="194" t="str">
        <f t="shared" ca="1" si="132"/>
        <v>34.64
(100%)</v>
      </c>
    </row>
    <row r="188" spans="3:94">
      <c r="AP188" s="60"/>
      <c r="AQ188" s="305" t="s">
        <v>65</v>
      </c>
      <c r="AR188" s="305"/>
      <c r="AS188" s="305"/>
      <c r="AT188" s="306"/>
      <c r="AU188" s="307" t="s">
        <v>84</v>
      </c>
      <c r="AV188" s="305"/>
      <c r="AW188" s="305"/>
      <c r="AX188" s="306"/>
      <c r="AY188" s="305" t="str">
        <f>"Change to "&amp;year_latest&amp;" (%)"</f>
        <v>Change to 2023 (%)</v>
      </c>
      <c r="AZ188" s="308"/>
      <c r="BA188" s="308"/>
    </row>
    <row r="189" spans="3:94" ht="15" thickBot="1">
      <c r="C189" s="28" t="s">
        <v>661</v>
      </c>
      <c r="D189" s="28" t="s">
        <v>49</v>
      </c>
      <c r="E189" s="28" t="s">
        <v>62</v>
      </c>
      <c r="F189" s="28">
        <f>F$8</f>
        <v>1990</v>
      </c>
      <c r="G189" s="28">
        <f t="shared" ref="G189:AM189" si="135">G$8</f>
        <v>1991</v>
      </c>
      <c r="H189" s="28">
        <f t="shared" si="135"/>
        <v>1992</v>
      </c>
      <c r="I189" s="28">
        <f t="shared" si="135"/>
        <v>1993</v>
      </c>
      <c r="J189" s="28">
        <f t="shared" si="135"/>
        <v>1994</v>
      </c>
      <c r="K189" s="28">
        <f t="shared" si="135"/>
        <v>1995</v>
      </c>
      <c r="L189" s="28">
        <f t="shared" si="135"/>
        <v>1996</v>
      </c>
      <c r="M189" s="28">
        <f t="shared" si="135"/>
        <v>1997</v>
      </c>
      <c r="N189" s="28">
        <f t="shared" si="135"/>
        <v>1998</v>
      </c>
      <c r="O189" s="28">
        <f t="shared" si="135"/>
        <v>1999</v>
      </c>
      <c r="P189" s="28">
        <f t="shared" si="135"/>
        <v>2000</v>
      </c>
      <c r="Q189" s="28">
        <f t="shared" si="135"/>
        <v>2001</v>
      </c>
      <c r="R189" s="28">
        <f t="shared" si="135"/>
        <v>2002</v>
      </c>
      <c r="S189" s="28">
        <f t="shared" si="135"/>
        <v>2003</v>
      </c>
      <c r="T189" s="28">
        <f t="shared" si="135"/>
        <v>2004</v>
      </c>
      <c r="U189" s="28">
        <f t="shared" si="135"/>
        <v>2005</v>
      </c>
      <c r="V189" s="28">
        <f t="shared" si="135"/>
        <v>2006</v>
      </c>
      <c r="W189" s="28">
        <f t="shared" si="135"/>
        <v>2007</v>
      </c>
      <c r="X189" s="28">
        <f t="shared" si="135"/>
        <v>2008</v>
      </c>
      <c r="Y189" s="28">
        <f t="shared" si="135"/>
        <v>2009</v>
      </c>
      <c r="Z189" s="28">
        <f t="shared" si="135"/>
        <v>2010</v>
      </c>
      <c r="AA189" s="28">
        <f t="shared" si="135"/>
        <v>2011</v>
      </c>
      <c r="AB189" s="28">
        <f t="shared" si="135"/>
        <v>2012</v>
      </c>
      <c r="AC189" s="28">
        <f t="shared" si="135"/>
        <v>2013</v>
      </c>
      <c r="AD189" s="28">
        <f t="shared" si="135"/>
        <v>2014</v>
      </c>
      <c r="AE189" s="28">
        <f t="shared" si="135"/>
        <v>2015</v>
      </c>
      <c r="AF189" s="28">
        <f t="shared" si="135"/>
        <v>2016</v>
      </c>
      <c r="AG189" s="28">
        <f t="shared" si="135"/>
        <v>2017</v>
      </c>
      <c r="AH189" s="28">
        <f t="shared" si="135"/>
        <v>2018</v>
      </c>
      <c r="AI189" s="28">
        <f t="shared" si="135"/>
        <v>2019</v>
      </c>
      <c r="AJ189" s="28">
        <f t="shared" si="135"/>
        <v>2020</v>
      </c>
      <c r="AK189" s="28">
        <f t="shared" si="135"/>
        <v>2021</v>
      </c>
      <c r="AL189" s="28">
        <f t="shared" si="135"/>
        <v>2022</v>
      </c>
      <c r="AM189" s="28">
        <f t="shared" si="135"/>
        <v>2023</v>
      </c>
      <c r="AP189" s="59"/>
      <c r="AQ189" s="28">
        <f>year_latest</f>
        <v>2023</v>
      </c>
      <c r="AR189" s="28">
        <f>AQ189-1</f>
        <v>2022</v>
      </c>
      <c r="AS189" s="28">
        <f>year_cb_baseline</f>
        <v>2018</v>
      </c>
      <c r="AT189" s="59">
        <f>AQ189-10</f>
        <v>2013</v>
      </c>
      <c r="AU189" s="28">
        <f>AQ189</f>
        <v>2023</v>
      </c>
      <c r="AV189" s="28">
        <f>AR189</f>
        <v>2022</v>
      </c>
      <c r="AW189" s="28">
        <f>AS189</f>
        <v>2018</v>
      </c>
      <c r="AX189" s="59">
        <f>AT189</f>
        <v>2013</v>
      </c>
      <c r="AY189" s="28">
        <f>AV189</f>
        <v>2022</v>
      </c>
      <c r="AZ189" s="28">
        <f>AW189</f>
        <v>2018</v>
      </c>
      <c r="BA189" s="28">
        <f>AX189</f>
        <v>2013</v>
      </c>
      <c r="BB189" s="27"/>
      <c r="BE189" s="182"/>
      <c r="BF189" s="183">
        <f>BF$8</f>
        <v>2013</v>
      </c>
      <c r="BG189" s="183">
        <f t="shared" ref="BG189:BP189" si="136">BG$8</f>
        <v>2014</v>
      </c>
      <c r="BH189" s="183">
        <f t="shared" si="136"/>
        <v>2015</v>
      </c>
      <c r="BI189" s="183">
        <f t="shared" si="136"/>
        <v>2016</v>
      </c>
      <c r="BJ189" s="183">
        <f t="shared" si="136"/>
        <v>2017</v>
      </c>
      <c r="BK189" s="183">
        <f t="shared" si="136"/>
        <v>2018</v>
      </c>
      <c r="BL189" s="183">
        <f t="shared" si="136"/>
        <v>2019</v>
      </c>
      <c r="BM189" s="183">
        <f t="shared" si="136"/>
        <v>2020</v>
      </c>
      <c r="BN189" s="183">
        <f t="shared" si="136"/>
        <v>2021</v>
      </c>
      <c r="BO189" s="183">
        <f t="shared" si="136"/>
        <v>2022</v>
      </c>
      <c r="BP189" s="183">
        <f t="shared" si="136"/>
        <v>2023</v>
      </c>
      <c r="BR189" s="183"/>
      <c r="BS189" s="183">
        <f t="shared" ref="BS189:CC189" si="137">BF189</f>
        <v>2013</v>
      </c>
      <c r="BT189" s="183">
        <f t="shared" si="137"/>
        <v>2014</v>
      </c>
      <c r="BU189" s="183">
        <f t="shared" si="137"/>
        <v>2015</v>
      </c>
      <c r="BV189" s="183">
        <f t="shared" si="137"/>
        <v>2016</v>
      </c>
      <c r="BW189" s="183">
        <f t="shared" si="137"/>
        <v>2017</v>
      </c>
      <c r="BX189" s="183">
        <f t="shared" si="137"/>
        <v>2018</v>
      </c>
      <c r="BY189" s="183">
        <f t="shared" si="137"/>
        <v>2019</v>
      </c>
      <c r="BZ189" s="183">
        <f t="shared" si="137"/>
        <v>2020</v>
      </c>
      <c r="CA189" s="183">
        <f t="shared" si="137"/>
        <v>2021</v>
      </c>
      <c r="CB189" s="183">
        <f t="shared" si="137"/>
        <v>2022</v>
      </c>
      <c r="CC189" s="183">
        <f t="shared" si="137"/>
        <v>2023</v>
      </c>
      <c r="CD189" s="27"/>
      <c r="CE189" s="183" t="s">
        <v>662</v>
      </c>
      <c r="CF189" s="188">
        <f t="shared" ref="CF189:CP189" si="138">BS189</f>
        <v>2013</v>
      </c>
      <c r="CG189" s="188">
        <f t="shared" si="138"/>
        <v>2014</v>
      </c>
      <c r="CH189" s="188">
        <f t="shared" si="138"/>
        <v>2015</v>
      </c>
      <c r="CI189" s="188">
        <f t="shared" si="138"/>
        <v>2016</v>
      </c>
      <c r="CJ189" s="188">
        <f t="shared" si="138"/>
        <v>2017</v>
      </c>
      <c r="CK189" s="188">
        <f t="shared" si="138"/>
        <v>2018</v>
      </c>
      <c r="CL189" s="188">
        <f t="shared" si="138"/>
        <v>2019</v>
      </c>
      <c r="CM189" s="188">
        <f t="shared" si="138"/>
        <v>2020</v>
      </c>
      <c r="CN189" s="188">
        <f t="shared" si="138"/>
        <v>2021</v>
      </c>
      <c r="CO189" s="188">
        <f t="shared" si="138"/>
        <v>2022</v>
      </c>
      <c r="CP189" s="188">
        <f t="shared" si="138"/>
        <v>2023</v>
      </c>
    </row>
    <row r="190" spans="3:94">
      <c r="C190" s="7" t="s">
        <v>134</v>
      </c>
      <c r="D190" s="7" t="s">
        <v>12</v>
      </c>
      <c r="F190" s="65">
        <v>697.12545999999998</v>
      </c>
      <c r="G190" s="65">
        <v>746.13427999999999</v>
      </c>
      <c r="H190" s="65">
        <v>822.14796000000013</v>
      </c>
      <c r="I190" s="65">
        <v>780.1404</v>
      </c>
      <c r="J190" s="65">
        <v>939.16901999999993</v>
      </c>
      <c r="K190" s="65">
        <v>729.13121999999998</v>
      </c>
      <c r="L190" s="65">
        <v>763.13733999999999</v>
      </c>
      <c r="M190" s="65">
        <v>809.14561999999989</v>
      </c>
      <c r="N190" s="65">
        <v>1170.2106000000001</v>
      </c>
      <c r="O190" s="65">
        <v>1125.2024999999999</v>
      </c>
      <c r="P190" s="65">
        <v>1186.2134800000001</v>
      </c>
      <c r="Q190" s="65">
        <v>1027.1848599999998</v>
      </c>
      <c r="R190" s="65">
        <v>1382.2487599999997</v>
      </c>
      <c r="S190" s="65">
        <v>1138.2048400000001</v>
      </c>
      <c r="T190" s="65">
        <v>1394.2509200000002</v>
      </c>
      <c r="U190" s="65">
        <v>1873.7692177600002</v>
      </c>
      <c r="V190" s="65">
        <v>2475.192332299077</v>
      </c>
      <c r="W190" s="65">
        <v>2802.5642695462279</v>
      </c>
      <c r="X190" s="65">
        <v>3595.9932769852685</v>
      </c>
      <c r="Y190" s="65">
        <v>4118.339821857192</v>
      </c>
      <c r="Z190" s="65">
        <v>3729.4524699731842</v>
      </c>
      <c r="AA190" s="65">
        <v>5424.5693751658264</v>
      </c>
      <c r="AB190" s="65">
        <v>5257.2150743981047</v>
      </c>
      <c r="AC190" s="65">
        <v>5628.6037110897287</v>
      </c>
      <c r="AD190" s="65">
        <v>6392.7884658747435</v>
      </c>
      <c r="AE190" s="65">
        <v>7862.6310476325034</v>
      </c>
      <c r="AF190" s="65">
        <v>7513.6412655967843</v>
      </c>
      <c r="AG190" s="65">
        <v>8882.3554553054928</v>
      </c>
      <c r="AH190" s="65">
        <v>10202.556333026185</v>
      </c>
      <c r="AI190" s="65">
        <v>11797.224471830701</v>
      </c>
      <c r="AJ190" s="65">
        <v>13463.780719089033</v>
      </c>
      <c r="AK190" s="65">
        <v>11609.880384919556</v>
      </c>
      <c r="AL190" s="65">
        <v>13074.339357837278</v>
      </c>
      <c r="AM190" s="65">
        <v>14093.253546699651</v>
      </c>
      <c r="AP190" s="49" t="str">
        <f>C190</f>
        <v>Renewable</v>
      </c>
      <c r="AQ190" s="70" cm="1">
        <f t="array" aca="1" ref="AQ190" ca="1">INDIRECT(ADDRESS(ROW(AP190),AQ$9))/1000</f>
        <v>14.09325354669965</v>
      </c>
      <c r="AR190" s="71" cm="1">
        <f t="array" aca="1" ref="AR190" ca="1">INDIRECT(ADDRESS(ROW(AQ190),AR$9))/1000</f>
        <v>13.074339357837278</v>
      </c>
      <c r="AS190" s="71" cm="1">
        <f t="array" aca="1" ref="AS190" ca="1">INDIRECT(ADDRESS(ROW(AR190),AS$9))/1000</f>
        <v>10.202556333026184</v>
      </c>
      <c r="AT190" s="72" cm="1">
        <f t="array" aca="1" ref="AT190" ca="1">INDIRECT(ADDRESS(ROW(AS190),AT$9))/1000</f>
        <v>5.6286037110897285</v>
      </c>
      <c r="AU190" s="77" cm="1">
        <f t="array" aca="1" ref="AU190" ca="1">AQ190/INDIRECT(ADDRESS($BC190,COLUMN(AQ190)))</f>
        <v>0.44934692061491954</v>
      </c>
      <c r="AV190" s="78" cm="1">
        <f t="array" aca="1" ref="AV190" ca="1">AR190/INDIRECT(ADDRESS($BC190,COLUMN(AR190)))</f>
        <v>0.3889376719592107</v>
      </c>
      <c r="AW190" s="78" cm="1">
        <f t="array" aca="1" ref="AW190" ca="1">AS190/INDIRECT(ADDRESS($BC190,COLUMN(AS190)))</f>
        <v>0.33014087224428035</v>
      </c>
      <c r="AX190" s="79" cm="1">
        <f t="array" aca="1" ref="AX190" ca="1">AT190/INDIRECT(ADDRESS($BC190,COLUMN(AT190)))</f>
        <v>0.22003677495626203</v>
      </c>
      <c r="AY190" s="53">
        <f t="shared" ref="AY190:BA193" ca="1" si="139">IFERROR(($AQ190-AR190)/AR190,"-")</f>
        <v>7.793236514482807E-2</v>
      </c>
      <c r="AZ190" s="53">
        <f t="shared" ca="1" si="139"/>
        <v>0.38134533019720607</v>
      </c>
      <c r="BA190" s="53">
        <f t="shared" ca="1" si="139"/>
        <v>1.5038631728384941</v>
      </c>
      <c r="BC190" s="61">
        <f>+BC191</f>
        <v>193</v>
      </c>
      <c r="BE190" s="177" t="str">
        <f>AP190</f>
        <v>Renewable</v>
      </c>
      <c r="BF190" s="185">
        <f t="shared" ref="BF190:BP193" si="140">AC190/1000</f>
        <v>5.6286037110897285</v>
      </c>
      <c r="BG190" s="185">
        <f t="shared" si="140"/>
        <v>6.3927884658747436</v>
      </c>
      <c r="BH190" s="185">
        <f t="shared" si="140"/>
        <v>7.8626310476325036</v>
      </c>
      <c r="BI190" s="185">
        <f t="shared" si="140"/>
        <v>7.5136412655967844</v>
      </c>
      <c r="BJ190" s="185">
        <f t="shared" si="140"/>
        <v>8.8823554553054933</v>
      </c>
      <c r="BK190" s="185">
        <f t="shared" si="140"/>
        <v>10.202556333026184</v>
      </c>
      <c r="BL190" s="185">
        <f t="shared" si="140"/>
        <v>11.797224471830701</v>
      </c>
      <c r="BM190" s="185">
        <f t="shared" si="140"/>
        <v>13.463780719089032</v>
      </c>
      <c r="BN190" s="185">
        <f t="shared" si="140"/>
        <v>11.609880384919556</v>
      </c>
      <c r="BO190" s="185">
        <f t="shared" si="140"/>
        <v>13.074339357837278</v>
      </c>
      <c r="BP190" s="185">
        <f t="shared" si="140"/>
        <v>14.09325354669965</v>
      </c>
      <c r="BQ190" s="179"/>
      <c r="BR190" s="178" t="str">
        <f>BE190</f>
        <v>Renewable</v>
      </c>
      <c r="BS190" s="126" cm="1">
        <f t="array" aca="1" ref="BS190" ca="1">AC190/INDIRECT(ADDRESS($BC190,COLUMN(AC190)))</f>
        <v>0.22003677495626203</v>
      </c>
      <c r="BT190" s="126" cm="1">
        <f t="array" aca="1" ref="BT190" ca="1">AD190/INDIRECT(ADDRESS($BC190,COLUMN(AD190)))</f>
        <v>0.24766601841035601</v>
      </c>
      <c r="BU190" s="126" cm="1">
        <f t="array" aca="1" ref="BU190" ca="1">AE190/INDIRECT(ADDRESS($BC190,COLUMN(AE190)))</f>
        <v>0.27973611998563608</v>
      </c>
      <c r="BV190" s="126" cm="1">
        <f t="array" aca="1" ref="BV190" ca="1">AF190/INDIRECT(ADDRESS($BC190,COLUMN(AF190)))</f>
        <v>0.24858785303962719</v>
      </c>
      <c r="BW190" s="126" cm="1">
        <f t="array" aca="1" ref="BW190" ca="1">AG190/INDIRECT(ADDRESS($BC190,COLUMN(AG190)))</f>
        <v>0.28955157932491604</v>
      </c>
      <c r="BX190" s="126" cm="1">
        <f t="array" aca="1" ref="BX190" ca="1">AH190/INDIRECT(ADDRESS($BC190,COLUMN(AH190)))</f>
        <v>0.33014087224428035</v>
      </c>
      <c r="BY190" s="126" cm="1">
        <f t="array" aca="1" ref="BY190" ca="1">AI190/INDIRECT(ADDRESS($BC190,COLUMN(AI190)))</f>
        <v>0.38406503568127004</v>
      </c>
      <c r="BZ190" s="126" cm="1">
        <f t="array" aca="1" ref="BZ190" ca="1">AJ190/INDIRECT(ADDRESS($BC190,COLUMN(AJ190)))</f>
        <v>0.42095949334752697</v>
      </c>
      <c r="CA190" s="126" cm="1">
        <f t="array" aca="1" ref="CA190" ca="1">AK190/INDIRECT(ADDRESS($BC190,COLUMN(AK190)))</f>
        <v>0.36755711201548957</v>
      </c>
      <c r="CB190" s="126" cm="1">
        <f t="array" aca="1" ref="CB190" ca="1">AL190/INDIRECT(ADDRESS($BC190,COLUMN(AL190)))</f>
        <v>0.3889376719592107</v>
      </c>
      <c r="CC190" s="126" cm="1">
        <f t="array" aca="1" ref="CC190" ca="1">AM190/INDIRECT(ADDRESS($BC190,COLUMN(AM190)))</f>
        <v>0.4493469206149196</v>
      </c>
      <c r="CE190" s="178" t="str">
        <f>BR190</f>
        <v>Renewable</v>
      </c>
      <c r="CF190" s="194" t="str">
        <f t="shared" ref="CF190:CP193" ca="1" si="141">TEXT(BF190,"#,##0.00;-#,##0.00;0") &amp; CHAR(10) &amp; IF(BS190&lt;&gt;1,TEXT(BS190,"(#,##0.0%);(-#,##0.0%);(0%)"),"(100%)")</f>
        <v>5.63
(22.0%)</v>
      </c>
      <c r="CG190" s="194" t="str">
        <f t="shared" ca="1" si="141"/>
        <v>6.39
(24.8%)</v>
      </c>
      <c r="CH190" s="194" t="str">
        <f t="shared" ca="1" si="141"/>
        <v>7.86
(28.0%)</v>
      </c>
      <c r="CI190" s="194" t="str">
        <f t="shared" ca="1" si="141"/>
        <v>7.51
(24.9%)</v>
      </c>
      <c r="CJ190" s="194" t="str">
        <f t="shared" ca="1" si="141"/>
        <v>8.88
(29.0%)</v>
      </c>
      <c r="CK190" s="194" t="str">
        <f t="shared" ca="1" si="141"/>
        <v>10.20
(33.0%)</v>
      </c>
      <c r="CL190" s="194" t="str">
        <f t="shared" ca="1" si="141"/>
        <v>11.80
(38.4%)</v>
      </c>
      <c r="CM190" s="194" t="str">
        <f t="shared" ca="1" si="141"/>
        <v>13.46
(42.1%)</v>
      </c>
      <c r="CN190" s="194" t="str">
        <f t="shared" ca="1" si="141"/>
        <v>11.61
(36.8%)</v>
      </c>
      <c r="CO190" s="194" t="str">
        <f t="shared" ca="1" si="141"/>
        <v>13.07
(38.9%)</v>
      </c>
      <c r="CP190" s="194" t="str">
        <f t="shared" ca="1" si="141"/>
        <v>14.09
(44.9%)</v>
      </c>
    </row>
    <row r="191" spans="3:94">
      <c r="C191" s="7" t="s">
        <v>135</v>
      </c>
      <c r="D191" s="7" t="s">
        <v>12</v>
      </c>
      <c r="F191" s="93">
        <f>F169-F190-F192</f>
        <v>13517.432700000001</v>
      </c>
      <c r="G191" s="93">
        <f t="shared" ref="G191:AM191" si="142">G169-G190-G192</f>
        <v>14171.55042</v>
      </c>
      <c r="H191" s="93">
        <f t="shared" si="142"/>
        <v>14943.68938</v>
      </c>
      <c r="I191" s="93">
        <f t="shared" si="142"/>
        <v>15354.763359999999</v>
      </c>
      <c r="J191" s="93">
        <f t="shared" si="142"/>
        <v>15870.856239999996</v>
      </c>
      <c r="K191" s="93">
        <f t="shared" si="142"/>
        <v>16858.033900000002</v>
      </c>
      <c r="L191" s="93">
        <f t="shared" si="142"/>
        <v>18126.262139999999</v>
      </c>
      <c r="M191" s="93">
        <f t="shared" si="142"/>
        <v>18883.398400000005</v>
      </c>
      <c r="N191" s="93">
        <f t="shared" si="142"/>
        <v>19711.547440000002</v>
      </c>
      <c r="O191" s="93">
        <f t="shared" si="142"/>
        <v>20644.715380000001</v>
      </c>
      <c r="P191" s="93">
        <f t="shared" si="142"/>
        <v>22492.047840000007</v>
      </c>
      <c r="Q191" s="93">
        <f t="shared" si="142"/>
        <v>23609.248899999999</v>
      </c>
      <c r="R191" s="93">
        <f t="shared" si="142"/>
        <v>23465.222979999995</v>
      </c>
      <c r="S191" s="93">
        <f t="shared" si="142"/>
        <v>23727.270140000001</v>
      </c>
      <c r="T191" s="93">
        <f t="shared" si="142"/>
        <v>23825.287780000002</v>
      </c>
      <c r="U191" s="93">
        <f t="shared" si="142"/>
        <v>23757.275539999995</v>
      </c>
      <c r="V191" s="93">
        <f t="shared" si="142"/>
        <v>24645.43538000001</v>
      </c>
      <c r="W191" s="93">
        <f t="shared" si="142"/>
        <v>25560.119089517309</v>
      </c>
      <c r="X191" s="93">
        <f t="shared" si="142"/>
        <v>26325.129441512887</v>
      </c>
      <c r="Y191" s="93">
        <f t="shared" si="142"/>
        <v>23853.652890066354</v>
      </c>
      <c r="Z191" s="93">
        <f t="shared" si="142"/>
        <v>24452.01337349007</v>
      </c>
      <c r="AA191" s="93">
        <f t="shared" si="142"/>
        <v>21744.34721329801</v>
      </c>
      <c r="AB191" s="93">
        <f t="shared" si="142"/>
        <v>21890.933303813646</v>
      </c>
      <c r="AC191" s="93">
        <f t="shared" si="142"/>
        <v>19951.682639719398</v>
      </c>
      <c r="AD191" s="93">
        <f t="shared" si="142"/>
        <v>19419.345580236415</v>
      </c>
      <c r="AE191" s="93">
        <f t="shared" si="142"/>
        <v>20244.683259995105</v>
      </c>
      <c r="AF191" s="93">
        <f t="shared" si="142"/>
        <v>22711.654032315626</v>
      </c>
      <c r="AG191" s="93">
        <f t="shared" si="142"/>
        <v>21793.890469564038</v>
      </c>
      <c r="AH191" s="93">
        <f t="shared" si="142"/>
        <v>20701.088719068521</v>
      </c>
      <c r="AI191" s="93">
        <f t="shared" si="142"/>
        <v>18919.511955124461</v>
      </c>
      <c r="AJ191" s="93">
        <f t="shared" si="142"/>
        <v>18519.773356442616</v>
      </c>
      <c r="AK191" s="93">
        <f t="shared" si="142"/>
        <v>19976.722092331089</v>
      </c>
      <c r="AL191" s="93">
        <f t="shared" si="142"/>
        <v>20541.173616201479</v>
      </c>
      <c r="AM191" s="93">
        <f t="shared" si="142"/>
        <v>17270.605645688716</v>
      </c>
      <c r="AP191" s="49" t="str">
        <f>C191</f>
        <v>Non-renewable</v>
      </c>
      <c r="AQ191" s="70" cm="1">
        <f t="array" aca="1" ref="AQ191" ca="1">INDIRECT(ADDRESS(ROW(AP191),AQ$9))/1000</f>
        <v>17.270605645688715</v>
      </c>
      <c r="AR191" s="71" cm="1">
        <f t="array" aca="1" ref="AR191" ca="1">INDIRECT(ADDRESS(ROW(AQ191),AR$9))/1000</f>
        <v>20.54117361620148</v>
      </c>
      <c r="AS191" s="71" cm="1">
        <f t="array" aca="1" ref="AS191" ca="1">INDIRECT(ADDRESS(ROW(AR191),AS$9))/1000</f>
        <v>20.701088719068522</v>
      </c>
      <c r="AT191" s="73" cm="1">
        <f t="array" aca="1" ref="AT191" ca="1">INDIRECT(ADDRESS(ROW(AS191),AT$9))/1000</f>
        <v>19.951682639719397</v>
      </c>
      <c r="AU191" s="77" cm="1">
        <f t="array" aca="1" ref="AU191" ca="1">AQ191/INDIRECT(ADDRESS($BC191,COLUMN(AQ191)))</f>
        <v>0.55065307938508046</v>
      </c>
      <c r="AV191" s="78" cm="1">
        <f t="array" aca="1" ref="AV191" ca="1">AR191/INDIRECT(ADDRESS($BC191,COLUMN(AR191)))</f>
        <v>0.6110623280407893</v>
      </c>
      <c r="AW191" s="78" cm="1">
        <f t="array" aca="1" ref="AW191" ca="1">AS191/INDIRECT(ADDRESS($BC191,COLUMN(AS191)))</f>
        <v>0.66985912775571976</v>
      </c>
      <c r="AX191" s="80" cm="1">
        <f t="array" aca="1" ref="AX191" ca="1">AT191/INDIRECT(ADDRESS($BC191,COLUMN(AT191)))</f>
        <v>0.77996322504373805</v>
      </c>
      <c r="AY191" s="53">
        <f t="shared" ca="1" si="139"/>
        <v>-0.15922011232762104</v>
      </c>
      <c r="AZ191" s="53">
        <f t="shared" ca="1" si="139"/>
        <v>-0.16571510416357307</v>
      </c>
      <c r="BA191" s="53">
        <f t="shared" ca="1" si="139"/>
        <v>-0.13437849039826094</v>
      </c>
      <c r="BC191" s="61">
        <f>+BC192</f>
        <v>193</v>
      </c>
      <c r="BE191" s="177" t="str">
        <f>AP191</f>
        <v>Non-renewable</v>
      </c>
      <c r="BF191" s="185">
        <f t="shared" si="140"/>
        <v>19.951682639719397</v>
      </c>
      <c r="BG191" s="185">
        <f t="shared" si="140"/>
        <v>19.419345580236413</v>
      </c>
      <c r="BH191" s="185">
        <f t="shared" si="140"/>
        <v>20.244683259995107</v>
      </c>
      <c r="BI191" s="185">
        <f t="shared" si="140"/>
        <v>22.711654032315625</v>
      </c>
      <c r="BJ191" s="185">
        <f t="shared" si="140"/>
        <v>21.793890469564037</v>
      </c>
      <c r="BK191" s="185">
        <f t="shared" si="140"/>
        <v>20.701088719068522</v>
      </c>
      <c r="BL191" s="185">
        <f t="shared" si="140"/>
        <v>18.919511955124459</v>
      </c>
      <c r="BM191" s="185">
        <f t="shared" si="140"/>
        <v>18.519773356442617</v>
      </c>
      <c r="BN191" s="185">
        <f t="shared" si="140"/>
        <v>19.976722092331087</v>
      </c>
      <c r="BO191" s="185">
        <f t="shared" si="140"/>
        <v>20.54117361620148</v>
      </c>
      <c r="BP191" s="185">
        <f t="shared" si="140"/>
        <v>17.270605645688715</v>
      </c>
      <c r="BQ191" s="179"/>
      <c r="BR191" s="178" t="str">
        <f>BE191</f>
        <v>Non-renewable</v>
      </c>
      <c r="BS191" s="126" cm="1">
        <f t="array" aca="1" ref="BS191" ca="1">AC191/INDIRECT(ADDRESS($BC191,COLUMN(AC191)))</f>
        <v>0.77996322504373805</v>
      </c>
      <c r="BT191" s="126" cm="1">
        <f t="array" aca="1" ref="BT191" ca="1">AD191/INDIRECT(ADDRESS($BC191,COLUMN(AD191)))</f>
        <v>0.75233398158964404</v>
      </c>
      <c r="BU191" s="126" cm="1">
        <f t="array" aca="1" ref="BU191" ca="1">AE191/INDIRECT(ADDRESS($BC191,COLUMN(AE191)))</f>
        <v>0.72026388001436381</v>
      </c>
      <c r="BV191" s="126" cm="1">
        <f t="array" aca="1" ref="BV191" ca="1">AF191/INDIRECT(ADDRESS($BC191,COLUMN(AF191)))</f>
        <v>0.75141214696037284</v>
      </c>
      <c r="BW191" s="126" cm="1">
        <f t="array" aca="1" ref="BW191" ca="1">AG191/INDIRECT(ADDRESS($BC191,COLUMN(AG191)))</f>
        <v>0.71044842067508396</v>
      </c>
      <c r="BX191" s="126" cm="1">
        <f t="array" aca="1" ref="BX191" ca="1">AH191/INDIRECT(ADDRESS($BC191,COLUMN(AH191)))</f>
        <v>0.66985912775571965</v>
      </c>
      <c r="BY191" s="126" cm="1">
        <f t="array" aca="1" ref="BY191" ca="1">AI191/INDIRECT(ADDRESS($BC191,COLUMN(AI191)))</f>
        <v>0.61593496431872996</v>
      </c>
      <c r="BZ191" s="126" cm="1">
        <f t="array" aca="1" ref="BZ191" ca="1">AJ191/INDIRECT(ADDRESS($BC191,COLUMN(AJ191)))</f>
        <v>0.57904050665247309</v>
      </c>
      <c r="CA191" s="126" cm="1">
        <f t="array" aca="1" ref="CA191" ca="1">AK191/INDIRECT(ADDRESS($BC191,COLUMN(AK191)))</f>
        <v>0.63244288798451043</v>
      </c>
      <c r="CB191" s="126" cm="1">
        <f t="array" aca="1" ref="CB191" ca="1">AL191/INDIRECT(ADDRESS($BC191,COLUMN(AL191)))</f>
        <v>0.6110623280407893</v>
      </c>
      <c r="CC191" s="126" cm="1">
        <f t="array" aca="1" ref="CC191" ca="1">AM191/INDIRECT(ADDRESS($BC191,COLUMN(AM191)))</f>
        <v>0.55065307938508046</v>
      </c>
      <c r="CE191" s="178" t="str">
        <f>BR191</f>
        <v>Non-renewable</v>
      </c>
      <c r="CF191" s="194" t="str">
        <f t="shared" ca="1" si="141"/>
        <v>19.95
(78.0%)</v>
      </c>
      <c r="CG191" s="194" t="str">
        <f t="shared" ca="1" si="141"/>
        <v>19.42
(75.2%)</v>
      </c>
      <c r="CH191" s="194" t="str">
        <f t="shared" ca="1" si="141"/>
        <v>20.24
(72.0%)</v>
      </c>
      <c r="CI191" s="194" t="str">
        <f t="shared" ca="1" si="141"/>
        <v>22.71
(75.1%)</v>
      </c>
      <c r="CJ191" s="194" t="str">
        <f t="shared" ca="1" si="141"/>
        <v>21.79
(71.0%)</v>
      </c>
      <c r="CK191" s="194" t="str">
        <f t="shared" ca="1" si="141"/>
        <v>20.70
(67.0%)</v>
      </c>
      <c r="CL191" s="194" t="str">
        <f t="shared" ca="1" si="141"/>
        <v>18.92
(61.6%)</v>
      </c>
      <c r="CM191" s="194" t="str">
        <f t="shared" ca="1" si="141"/>
        <v>18.52
(57.9%)</v>
      </c>
      <c r="CN191" s="194" t="str">
        <f t="shared" ca="1" si="141"/>
        <v>19.98
(63.2%)</v>
      </c>
      <c r="CO191" s="194" t="str">
        <f t="shared" ca="1" si="141"/>
        <v>20.54
(61.1%)</v>
      </c>
      <c r="CP191" s="194" t="str">
        <f t="shared" ca="1" si="141"/>
        <v>17.27
(55.1%)</v>
      </c>
    </row>
    <row r="192" spans="3:94">
      <c r="C192" s="7" t="s">
        <v>64</v>
      </c>
      <c r="D192" s="7" t="s">
        <v>12</v>
      </c>
      <c r="F192" s="65">
        <v>0</v>
      </c>
      <c r="G192" s="65">
        <v>0</v>
      </c>
      <c r="H192" s="65">
        <v>0</v>
      </c>
      <c r="I192" s="65">
        <v>0</v>
      </c>
      <c r="J192" s="65">
        <v>0</v>
      </c>
      <c r="K192" s="65">
        <v>-15.002699999999999</v>
      </c>
      <c r="L192" s="65">
        <v>-129.02322000000001</v>
      </c>
      <c r="M192" s="65">
        <v>-12.002160000000002</v>
      </c>
      <c r="N192" s="65">
        <v>79.014219999999995</v>
      </c>
      <c r="O192" s="65">
        <v>241.04338000000001</v>
      </c>
      <c r="P192" s="65">
        <v>98.01764</v>
      </c>
      <c r="Q192" s="65">
        <v>-250.04500000000002</v>
      </c>
      <c r="R192" s="65">
        <v>503.09053999999998</v>
      </c>
      <c r="S192" s="65">
        <v>1166.2098800000001</v>
      </c>
      <c r="T192" s="65">
        <v>1574.2833199999998</v>
      </c>
      <c r="U192" s="65">
        <v>2044.517947</v>
      </c>
      <c r="V192" s="65">
        <v>1778.1978637265147</v>
      </c>
      <c r="W192" s="65">
        <v>1330.5894760023402</v>
      </c>
      <c r="X192" s="65">
        <v>450.29746795722008</v>
      </c>
      <c r="Y192" s="65">
        <v>763.89071458301987</v>
      </c>
      <c r="Z192" s="65">
        <v>470.41067168234014</v>
      </c>
      <c r="AA192" s="65">
        <v>490.18330111511978</v>
      </c>
      <c r="AB192" s="65">
        <v>413.54922646417992</v>
      </c>
      <c r="AC192" s="65">
        <v>2242.5961946680004</v>
      </c>
      <c r="AD192" s="65">
        <v>2149.4438302599997</v>
      </c>
      <c r="AE192" s="65">
        <v>673.49120660000006</v>
      </c>
      <c r="AF192" s="65">
        <v>-711.87671474799993</v>
      </c>
      <c r="AG192" s="65">
        <v>-678.62463045000004</v>
      </c>
      <c r="AH192" s="65">
        <v>-27.734921387399513</v>
      </c>
      <c r="AI192" s="65">
        <v>644.65641727200011</v>
      </c>
      <c r="AJ192" s="65">
        <v>-151.8811436857996</v>
      </c>
      <c r="AK192" s="65">
        <v>1587.8788767598007</v>
      </c>
      <c r="AL192" s="65">
        <v>251.94334163999989</v>
      </c>
      <c r="AM192" s="65">
        <v>3275.3403551619999</v>
      </c>
      <c r="AP192" s="49" t="str">
        <f>C192</f>
        <v>Electricity (net imports)</v>
      </c>
      <c r="AQ192" s="70" cm="1">
        <f t="array" aca="1" ref="AQ192" ca="1">INDIRECT(ADDRESS(ROW(AP192),AQ$9))/1000</f>
        <v>3.2753403551619997</v>
      </c>
      <c r="AR192" s="71" cm="1">
        <f t="array" aca="1" ref="AR192" ca="1">INDIRECT(ADDRESS(ROW(AQ192),AR$9))/1000</f>
        <v>0.25194334163999987</v>
      </c>
      <c r="AS192" s="71" cm="1">
        <f t="array" aca="1" ref="AS192" ca="1">INDIRECT(ADDRESS(ROW(AR192),AS$9))/1000</f>
        <v>-2.7734921387399514E-2</v>
      </c>
      <c r="AT192" s="73" cm="1">
        <f t="array" aca="1" ref="AT192" ca="1">INDIRECT(ADDRESS(ROW(AS192),AT$9))/1000</f>
        <v>2.2425961946680002</v>
      </c>
      <c r="AU192" s="77" cm="1">
        <f t="array" aca="1" ref="AU192" ca="1">AQ192/INDIRECT(ADDRESS($BC192,COLUMN(AQ192)))</f>
        <v>0.10443039981370934</v>
      </c>
      <c r="AV192" s="78" cm="1">
        <f t="array" aca="1" ref="AV192" ca="1">AR192/INDIRECT(ADDRESS($BC192,COLUMN(AR192)))</f>
        <v>7.4948533980301168E-3</v>
      </c>
      <c r="AW192" s="78" cm="1">
        <f t="array" aca="1" ref="AW192" ca="1">AS192/INDIRECT(ADDRESS($BC192,COLUMN(AS192)))</f>
        <v>-8.9746440397714812E-4</v>
      </c>
      <c r="AX192" s="80" cm="1">
        <f t="array" aca="1" ref="AX192" ca="1">AT192/INDIRECT(ADDRESS($BC192,COLUMN(AT192)))</f>
        <v>8.7668924573905918E-2</v>
      </c>
      <c r="AY192" s="53">
        <f t="shared" ca="1" si="139"/>
        <v>12.000305282296807</v>
      </c>
      <c r="AZ192" s="53">
        <f t="shared" ca="1" si="139"/>
        <v>-119.09445245624698</v>
      </c>
      <c r="BA192" s="53">
        <f t="shared" ca="1" si="139"/>
        <v>0.46051275880582221</v>
      </c>
      <c r="BC192" s="61">
        <f>+BC193</f>
        <v>193</v>
      </c>
      <c r="BE192" s="177" t="str">
        <f>AP192</f>
        <v>Electricity (net imports)</v>
      </c>
      <c r="BF192" s="185">
        <f t="shared" si="140"/>
        <v>2.2425961946680002</v>
      </c>
      <c r="BG192" s="185">
        <f t="shared" si="140"/>
        <v>2.1494438302599996</v>
      </c>
      <c r="BH192" s="185">
        <f t="shared" si="140"/>
        <v>0.67349120660000006</v>
      </c>
      <c r="BI192" s="185">
        <f t="shared" si="140"/>
        <v>-0.71187671474799996</v>
      </c>
      <c r="BJ192" s="185">
        <f t="shared" si="140"/>
        <v>-0.67862463044999999</v>
      </c>
      <c r="BK192" s="185">
        <f t="shared" si="140"/>
        <v>-2.7734921387399514E-2</v>
      </c>
      <c r="BL192" s="185">
        <f t="shared" si="140"/>
        <v>0.64465641727200007</v>
      </c>
      <c r="BM192" s="185">
        <f t="shared" si="140"/>
        <v>-0.15188114368579961</v>
      </c>
      <c r="BN192" s="185">
        <f t="shared" si="140"/>
        <v>1.5878788767598007</v>
      </c>
      <c r="BO192" s="185">
        <f t="shared" si="140"/>
        <v>0.25194334163999987</v>
      </c>
      <c r="BP192" s="185">
        <f t="shared" si="140"/>
        <v>3.2753403551619997</v>
      </c>
      <c r="BQ192" s="179"/>
      <c r="BR192" s="178" t="str">
        <f>BE192</f>
        <v>Electricity (net imports)</v>
      </c>
      <c r="BS192" s="126" cm="1">
        <f t="array" aca="1" ref="BS192" ca="1">AC192/INDIRECT(ADDRESS($BC192,COLUMN(AC192)))</f>
        <v>8.7668924573905918E-2</v>
      </c>
      <c r="BT192" s="126" cm="1">
        <f t="array" aca="1" ref="BT192" ca="1">AD192/INDIRECT(ADDRESS($BC192,COLUMN(AD192)))</f>
        <v>8.3272612269105803E-2</v>
      </c>
      <c r="BU192" s="126" cm="1">
        <f t="array" aca="1" ref="BU192" ca="1">AE192/INDIRECT(ADDRESS($BC192,COLUMN(AE192)))</f>
        <v>2.3961421544186158E-2</v>
      </c>
      <c r="BV192" s="126" cm="1">
        <f t="array" aca="1" ref="BV192" ca="1">AF192/INDIRECT(ADDRESS($BC192,COLUMN(AF192)))</f>
        <v>-2.3552349372651708E-2</v>
      </c>
      <c r="BW192" s="126" cm="1">
        <f t="array" aca="1" ref="BW192" ca="1">AG192/INDIRECT(ADDRESS($BC192,COLUMN(AG192)))</f>
        <v>-2.2122153803045125E-2</v>
      </c>
      <c r="BX192" s="126" cm="1">
        <f t="array" aca="1" ref="BX192" ca="1">AH192/INDIRECT(ADDRESS($BC192,COLUMN(AH192)))</f>
        <v>-8.9746440397714801E-4</v>
      </c>
      <c r="BY192" s="126" cm="1">
        <f t="array" aca="1" ref="BY192" ca="1">AI192/INDIRECT(ADDRESS($BC192,COLUMN(AI192)))</f>
        <v>2.0987139008240743E-2</v>
      </c>
      <c r="BZ192" s="126" cm="1">
        <f t="array" aca="1" ref="BZ192" ca="1">AJ192/INDIRECT(ADDRESS($BC192,COLUMN(AJ192)))</f>
        <v>-4.7487262774837495E-3</v>
      </c>
      <c r="CA192" s="126" cm="1">
        <f t="array" aca="1" ref="CA192" ca="1">AK192/INDIRECT(ADDRESS($BC192,COLUMN(AK192)))</f>
        <v>5.027064490090144E-2</v>
      </c>
      <c r="CB192" s="126" cm="1">
        <f t="array" aca="1" ref="CB192" ca="1">AL192/INDIRECT(ADDRESS($BC192,COLUMN(AL192)))</f>
        <v>7.4948533980301177E-3</v>
      </c>
      <c r="CC192" s="126" cm="1">
        <f t="array" aca="1" ref="CC192" ca="1">AM192/INDIRECT(ADDRESS($BC192,COLUMN(AM192)))</f>
        <v>0.10443039981370934</v>
      </c>
      <c r="CE192" s="178" t="str">
        <f>BR192</f>
        <v>Electricity (net imports)</v>
      </c>
      <c r="CF192" s="194" t="str">
        <f t="shared" ca="1" si="141"/>
        <v>2.24
(8.8%)</v>
      </c>
      <c r="CG192" s="194" t="str">
        <f t="shared" ca="1" si="141"/>
        <v>2.15
(8.3%)</v>
      </c>
      <c r="CH192" s="194" t="str">
        <f t="shared" ca="1" si="141"/>
        <v>0.67
(2.4%)</v>
      </c>
      <c r="CI192" s="194" t="str">
        <f t="shared" ca="1" si="141"/>
        <v>-0.71
(-2.4%)</v>
      </c>
      <c r="CJ192" s="194" t="str">
        <f t="shared" ca="1" si="141"/>
        <v>-0.68
(-2.2%)</v>
      </c>
      <c r="CK192" s="194" t="str">
        <f t="shared" ca="1" si="141"/>
        <v>-0.03
(-0.1%)</v>
      </c>
      <c r="CL192" s="194" t="str">
        <f t="shared" ca="1" si="141"/>
        <v>0.64
(2.1%)</v>
      </c>
      <c r="CM192" s="194" t="str">
        <f t="shared" ca="1" si="141"/>
        <v>-0.15
(-0.5%)</v>
      </c>
      <c r="CN192" s="194" t="str">
        <f t="shared" ca="1" si="141"/>
        <v>1.59
(5.0%)</v>
      </c>
      <c r="CO192" s="194" t="str">
        <f t="shared" ca="1" si="141"/>
        <v>0.25
(0.7%)</v>
      </c>
      <c r="CP192" s="194" t="str">
        <f t="shared" ca="1" si="141"/>
        <v>3.28
(10.4%)</v>
      </c>
    </row>
    <row r="193" spans="3:94" s="58" customFormat="1">
      <c r="C193" s="58" t="s">
        <v>47</v>
      </c>
      <c r="D193" s="58" t="s">
        <v>12</v>
      </c>
      <c r="F193" s="88">
        <f>SUM(F190:F191)</f>
        <v>14214.55816</v>
      </c>
      <c r="G193" s="88">
        <f t="shared" ref="G193:AM193" si="143">SUM(G190:G191)</f>
        <v>14917.6847</v>
      </c>
      <c r="H193" s="88">
        <f t="shared" si="143"/>
        <v>15765.83734</v>
      </c>
      <c r="I193" s="88">
        <f t="shared" si="143"/>
        <v>16134.903759999999</v>
      </c>
      <c r="J193" s="88">
        <f t="shared" si="143"/>
        <v>16810.025259999995</v>
      </c>
      <c r="K193" s="88">
        <f t="shared" si="143"/>
        <v>17587.165120000001</v>
      </c>
      <c r="L193" s="88">
        <f t="shared" si="143"/>
        <v>18889.39948</v>
      </c>
      <c r="M193" s="88">
        <f t="shared" si="143"/>
        <v>19692.544020000005</v>
      </c>
      <c r="N193" s="88">
        <f t="shared" si="143"/>
        <v>20881.758040000001</v>
      </c>
      <c r="O193" s="88">
        <f t="shared" si="143"/>
        <v>21769.917880000001</v>
      </c>
      <c r="P193" s="88">
        <f t="shared" si="143"/>
        <v>23678.261320000005</v>
      </c>
      <c r="Q193" s="88">
        <f t="shared" si="143"/>
        <v>24636.43376</v>
      </c>
      <c r="R193" s="88">
        <f t="shared" si="143"/>
        <v>24847.471739999994</v>
      </c>
      <c r="S193" s="88">
        <f t="shared" si="143"/>
        <v>24865.474979999999</v>
      </c>
      <c r="T193" s="88">
        <f t="shared" si="143"/>
        <v>25219.538700000001</v>
      </c>
      <c r="U193" s="88">
        <f t="shared" si="143"/>
        <v>25631.044757759995</v>
      </c>
      <c r="V193" s="88">
        <f t="shared" si="143"/>
        <v>27120.627712299087</v>
      </c>
      <c r="W193" s="88">
        <f t="shared" si="143"/>
        <v>28362.683359063536</v>
      </c>
      <c r="X193" s="88">
        <f t="shared" si="143"/>
        <v>29921.122718498154</v>
      </c>
      <c r="Y193" s="88">
        <f t="shared" si="143"/>
        <v>27971.992711923547</v>
      </c>
      <c r="Z193" s="88">
        <f t="shared" si="143"/>
        <v>28181.465843463255</v>
      </c>
      <c r="AA193" s="88">
        <f t="shared" si="143"/>
        <v>27168.916588463835</v>
      </c>
      <c r="AB193" s="88">
        <f t="shared" si="143"/>
        <v>27148.14837821175</v>
      </c>
      <c r="AC193" s="88">
        <f t="shared" si="143"/>
        <v>25580.286350809125</v>
      </c>
      <c r="AD193" s="88">
        <f t="shared" si="143"/>
        <v>25812.134046111158</v>
      </c>
      <c r="AE193" s="88">
        <f t="shared" si="143"/>
        <v>28107.31430762761</v>
      </c>
      <c r="AF193" s="88">
        <f t="shared" si="143"/>
        <v>30225.295297912409</v>
      </c>
      <c r="AG193" s="88">
        <f t="shared" si="143"/>
        <v>30676.24592486953</v>
      </c>
      <c r="AH193" s="88">
        <f t="shared" si="143"/>
        <v>30903.645052094704</v>
      </c>
      <c r="AI193" s="88">
        <f t="shared" si="143"/>
        <v>30716.736426955162</v>
      </c>
      <c r="AJ193" s="88">
        <f t="shared" si="143"/>
        <v>31983.554075531647</v>
      </c>
      <c r="AK193" s="88">
        <f t="shared" si="143"/>
        <v>31586.602477250643</v>
      </c>
      <c r="AL193" s="88">
        <f t="shared" si="143"/>
        <v>33615.512974038757</v>
      </c>
      <c r="AM193" s="88">
        <f t="shared" si="143"/>
        <v>31363.859192388365</v>
      </c>
      <c r="AP193" s="52" t="str">
        <f>C193</f>
        <v>Total</v>
      </c>
      <c r="AQ193" s="75" cm="1">
        <f t="array" aca="1" ref="AQ193" ca="1">INDIRECT(ADDRESS(ROW(AP193),AQ$9))/1000</f>
        <v>31.363859192388365</v>
      </c>
      <c r="AR193" s="74" cm="1">
        <f t="array" aca="1" ref="AR193" ca="1">INDIRECT(ADDRESS(ROW(AQ193),AR$9))/1000</f>
        <v>33.615512974038758</v>
      </c>
      <c r="AS193" s="74" cm="1">
        <f t="array" aca="1" ref="AS193" ca="1">INDIRECT(ADDRESS(ROW(AR193),AS$9))/1000</f>
        <v>30.903645052094703</v>
      </c>
      <c r="AT193" s="76" cm="1">
        <f t="array" aca="1" ref="AT193" ca="1">INDIRECT(ADDRESS(ROW(AS193),AT$9))/1000</f>
        <v>25.580286350809125</v>
      </c>
      <c r="AU193" s="81" cm="1">
        <f t="array" aca="1" ref="AU193" ca="1">AQ193/INDIRECT(ADDRESS($BC193,COLUMN(AQ193)))</f>
        <v>1</v>
      </c>
      <c r="AV193" s="82" cm="1">
        <f t="array" aca="1" ref="AV193" ca="1">AR193/INDIRECT(ADDRESS($BC193,COLUMN(AR193)))</f>
        <v>1</v>
      </c>
      <c r="AW193" s="82" cm="1">
        <f t="array" aca="1" ref="AW193" ca="1">AS193/INDIRECT(ADDRESS($BC193,COLUMN(AS193)))</f>
        <v>1</v>
      </c>
      <c r="AX193" s="83" cm="1">
        <f t="array" aca="1" ref="AX193" ca="1">AT193/INDIRECT(ADDRESS($BC193,COLUMN(AT193)))</f>
        <v>1</v>
      </c>
      <c r="AY193" s="54">
        <f t="shared" ca="1" si="139"/>
        <v>-6.698257984012751E-2</v>
      </c>
      <c r="AZ193" s="54">
        <f t="shared" ca="1" si="139"/>
        <v>1.4891904806629521E-2</v>
      </c>
      <c r="BA193" s="54">
        <f t="shared" ca="1" si="139"/>
        <v>0.22609492177933732</v>
      </c>
      <c r="BB193" s="7"/>
      <c r="BC193" s="62">
        <f>ROW(AP193)</f>
        <v>193</v>
      </c>
      <c r="BE193" s="177" t="str">
        <f>AP193</f>
        <v>Total</v>
      </c>
      <c r="BF193" s="185">
        <f t="shared" si="140"/>
        <v>25.580286350809125</v>
      </c>
      <c r="BG193" s="185">
        <f t="shared" si="140"/>
        <v>25.812134046111158</v>
      </c>
      <c r="BH193" s="185">
        <f t="shared" si="140"/>
        <v>28.107314307627611</v>
      </c>
      <c r="BI193" s="185">
        <f t="shared" si="140"/>
        <v>30.22529529791241</v>
      </c>
      <c r="BJ193" s="185">
        <f t="shared" si="140"/>
        <v>30.67624592486953</v>
      </c>
      <c r="BK193" s="185">
        <f t="shared" si="140"/>
        <v>30.903645052094703</v>
      </c>
      <c r="BL193" s="185">
        <f t="shared" si="140"/>
        <v>30.716736426955162</v>
      </c>
      <c r="BM193" s="185">
        <f t="shared" si="140"/>
        <v>31.983554075531647</v>
      </c>
      <c r="BN193" s="185">
        <f t="shared" si="140"/>
        <v>31.586602477250644</v>
      </c>
      <c r="BO193" s="185">
        <f t="shared" si="140"/>
        <v>33.615512974038758</v>
      </c>
      <c r="BP193" s="185">
        <f t="shared" si="140"/>
        <v>31.363859192388365</v>
      </c>
      <c r="BQ193" s="179"/>
      <c r="BR193" s="178" t="str">
        <f>BE193</f>
        <v>Total</v>
      </c>
      <c r="BS193" s="126" cm="1">
        <f t="array" aca="1" ref="BS193" ca="1">AC193/INDIRECT(ADDRESS($BC193,COLUMN(AC193)))</f>
        <v>1</v>
      </c>
      <c r="BT193" s="126" cm="1">
        <f t="array" aca="1" ref="BT193" ca="1">AD193/INDIRECT(ADDRESS($BC193,COLUMN(AD193)))</f>
        <v>1</v>
      </c>
      <c r="BU193" s="126" cm="1">
        <f t="array" aca="1" ref="BU193" ca="1">AE193/INDIRECT(ADDRESS($BC193,COLUMN(AE193)))</f>
        <v>1</v>
      </c>
      <c r="BV193" s="126" cm="1">
        <f t="array" aca="1" ref="BV193" ca="1">AF193/INDIRECT(ADDRESS($BC193,COLUMN(AF193)))</f>
        <v>1</v>
      </c>
      <c r="BW193" s="126" cm="1">
        <f t="array" aca="1" ref="BW193" ca="1">AG193/INDIRECT(ADDRESS($BC193,COLUMN(AG193)))</f>
        <v>1</v>
      </c>
      <c r="BX193" s="126" cm="1">
        <f t="array" aca="1" ref="BX193" ca="1">AH193/INDIRECT(ADDRESS($BC193,COLUMN(AH193)))</f>
        <v>1</v>
      </c>
      <c r="BY193" s="126" cm="1">
        <f t="array" aca="1" ref="BY193" ca="1">AI193/INDIRECT(ADDRESS($BC193,COLUMN(AI193)))</f>
        <v>1</v>
      </c>
      <c r="BZ193" s="126" cm="1">
        <f t="array" aca="1" ref="BZ193" ca="1">AJ193/INDIRECT(ADDRESS($BC193,COLUMN(AJ193)))</f>
        <v>1</v>
      </c>
      <c r="CA193" s="126" cm="1">
        <f t="array" aca="1" ref="CA193" ca="1">AK193/INDIRECT(ADDRESS($BC193,COLUMN(AK193)))</f>
        <v>1</v>
      </c>
      <c r="CB193" s="126" cm="1">
        <f t="array" aca="1" ref="CB193" ca="1">AL193/INDIRECT(ADDRESS($BC193,COLUMN(AL193)))</f>
        <v>1</v>
      </c>
      <c r="CC193" s="126" cm="1">
        <f t="array" aca="1" ref="CC193" ca="1">AM193/INDIRECT(ADDRESS($BC193,COLUMN(AM193)))</f>
        <v>1</v>
      </c>
      <c r="CD193" s="7"/>
      <c r="CE193" s="178" t="str">
        <f>BR193</f>
        <v>Total</v>
      </c>
      <c r="CF193" s="194" t="str">
        <f t="shared" ca="1" si="141"/>
        <v>25.58
(100%)</v>
      </c>
      <c r="CG193" s="194" t="str">
        <f t="shared" ca="1" si="141"/>
        <v>25.81
(100%)</v>
      </c>
      <c r="CH193" s="194" t="str">
        <f t="shared" ca="1" si="141"/>
        <v>28.11
(100%)</v>
      </c>
      <c r="CI193" s="194" t="str">
        <f t="shared" ca="1" si="141"/>
        <v>30.23
(100%)</v>
      </c>
      <c r="CJ193" s="194" t="str">
        <f t="shared" ca="1" si="141"/>
        <v>30.68
(100%)</v>
      </c>
      <c r="CK193" s="194" t="str">
        <f t="shared" ca="1" si="141"/>
        <v>30.90
(100%)</v>
      </c>
      <c r="CL193" s="194" t="str">
        <f t="shared" ca="1" si="141"/>
        <v>30.72
(100%)</v>
      </c>
      <c r="CM193" s="194" t="str">
        <f t="shared" ca="1" si="141"/>
        <v>31.98
(100%)</v>
      </c>
      <c r="CN193" s="194" t="str">
        <f t="shared" ca="1" si="141"/>
        <v>31.59
(100%)</v>
      </c>
      <c r="CO193" s="194" t="str">
        <f t="shared" ca="1" si="141"/>
        <v>33.62
(100%)</v>
      </c>
      <c r="CP193" s="194" t="str">
        <f t="shared" ca="1" si="141"/>
        <v>31.36
(100%)</v>
      </c>
    </row>
    <row r="238" spans="3:94" ht="15" thickBot="1">
      <c r="C238" s="28" t="s">
        <v>137</v>
      </c>
      <c r="D238" s="28" t="s">
        <v>49</v>
      </c>
      <c r="E238" s="28" t="s">
        <v>62</v>
      </c>
      <c r="F238" s="28">
        <f>F$8</f>
        <v>1990</v>
      </c>
      <c r="G238" s="28">
        <f t="shared" ref="G238:AM238" si="144">G$8</f>
        <v>1991</v>
      </c>
      <c r="H238" s="28">
        <f t="shared" si="144"/>
        <v>1992</v>
      </c>
      <c r="I238" s="28">
        <f t="shared" si="144"/>
        <v>1993</v>
      </c>
      <c r="J238" s="28">
        <f t="shared" si="144"/>
        <v>1994</v>
      </c>
      <c r="K238" s="28">
        <f t="shared" si="144"/>
        <v>1995</v>
      </c>
      <c r="L238" s="28">
        <f t="shared" si="144"/>
        <v>1996</v>
      </c>
      <c r="M238" s="28">
        <f t="shared" si="144"/>
        <v>1997</v>
      </c>
      <c r="N238" s="28">
        <f t="shared" si="144"/>
        <v>1998</v>
      </c>
      <c r="O238" s="28">
        <f t="shared" si="144"/>
        <v>1999</v>
      </c>
      <c r="P238" s="28">
        <f t="shared" si="144"/>
        <v>2000</v>
      </c>
      <c r="Q238" s="28">
        <f t="shared" si="144"/>
        <v>2001</v>
      </c>
      <c r="R238" s="28">
        <f t="shared" si="144"/>
        <v>2002</v>
      </c>
      <c r="S238" s="28">
        <f t="shared" si="144"/>
        <v>2003</v>
      </c>
      <c r="T238" s="28">
        <f t="shared" si="144"/>
        <v>2004</v>
      </c>
      <c r="U238" s="28">
        <f t="shared" si="144"/>
        <v>2005</v>
      </c>
      <c r="V238" s="28">
        <f t="shared" si="144"/>
        <v>2006</v>
      </c>
      <c r="W238" s="28">
        <f t="shared" si="144"/>
        <v>2007</v>
      </c>
      <c r="X238" s="28">
        <f t="shared" si="144"/>
        <v>2008</v>
      </c>
      <c r="Y238" s="28">
        <f t="shared" si="144"/>
        <v>2009</v>
      </c>
      <c r="Z238" s="28">
        <f t="shared" si="144"/>
        <v>2010</v>
      </c>
      <c r="AA238" s="28">
        <f t="shared" si="144"/>
        <v>2011</v>
      </c>
      <c r="AB238" s="28">
        <f t="shared" si="144"/>
        <v>2012</v>
      </c>
      <c r="AC238" s="28">
        <f t="shared" si="144"/>
        <v>2013</v>
      </c>
      <c r="AD238" s="28">
        <f t="shared" si="144"/>
        <v>2014</v>
      </c>
      <c r="AE238" s="28">
        <f t="shared" si="144"/>
        <v>2015</v>
      </c>
      <c r="AF238" s="28">
        <f t="shared" si="144"/>
        <v>2016</v>
      </c>
      <c r="AG238" s="28">
        <f t="shared" si="144"/>
        <v>2017</v>
      </c>
      <c r="AH238" s="28">
        <f t="shared" si="144"/>
        <v>2018</v>
      </c>
      <c r="AI238" s="28">
        <f t="shared" si="144"/>
        <v>2019</v>
      </c>
      <c r="AJ238" s="28">
        <f t="shared" si="144"/>
        <v>2020</v>
      </c>
      <c r="AK238" s="28">
        <f t="shared" si="144"/>
        <v>2021</v>
      </c>
      <c r="AL238" s="28">
        <f t="shared" si="144"/>
        <v>2022</v>
      </c>
      <c r="AM238" s="28">
        <f t="shared" si="144"/>
        <v>2023</v>
      </c>
      <c r="AP238" s="59"/>
      <c r="AQ238" s="28">
        <f>year_latest</f>
        <v>2023</v>
      </c>
      <c r="AR238" s="28">
        <f>AQ238-1</f>
        <v>2022</v>
      </c>
      <c r="AS238" s="28">
        <f>year_cb_baseline</f>
        <v>2018</v>
      </c>
      <c r="AT238" s="59">
        <f>AQ238-10</f>
        <v>2013</v>
      </c>
      <c r="AU238" s="28">
        <f>AQ238</f>
        <v>2023</v>
      </c>
      <c r="AV238" s="28">
        <f>AR238</f>
        <v>2022</v>
      </c>
      <c r="AW238" s="28">
        <f>AS238</f>
        <v>2018</v>
      </c>
      <c r="AX238" s="59">
        <f>AT238</f>
        <v>2013</v>
      </c>
      <c r="AY238" s="28">
        <f>AV238</f>
        <v>2022</v>
      </c>
      <c r="AZ238" s="28">
        <f>AW238</f>
        <v>2018</v>
      </c>
      <c r="BA238" s="28">
        <f>AX238</f>
        <v>2013</v>
      </c>
      <c r="BB238" s="27"/>
      <c r="BE238" s="182"/>
      <c r="BF238" s="183">
        <f>BF$8</f>
        <v>2013</v>
      </c>
      <c r="BG238" s="183">
        <f t="shared" ref="BG238:BP238" si="145">BG$8</f>
        <v>2014</v>
      </c>
      <c r="BH238" s="183">
        <f t="shared" si="145"/>
        <v>2015</v>
      </c>
      <c r="BI238" s="183">
        <f t="shared" si="145"/>
        <v>2016</v>
      </c>
      <c r="BJ238" s="183">
        <f t="shared" si="145"/>
        <v>2017</v>
      </c>
      <c r="BK238" s="183">
        <f t="shared" si="145"/>
        <v>2018</v>
      </c>
      <c r="BL238" s="183">
        <f t="shared" si="145"/>
        <v>2019</v>
      </c>
      <c r="BM238" s="183">
        <f t="shared" si="145"/>
        <v>2020</v>
      </c>
      <c r="BN238" s="183">
        <f t="shared" si="145"/>
        <v>2021</v>
      </c>
      <c r="BO238" s="183">
        <f t="shared" si="145"/>
        <v>2022</v>
      </c>
      <c r="BP238" s="183">
        <f t="shared" si="145"/>
        <v>2023</v>
      </c>
      <c r="BR238" s="183"/>
      <c r="BS238" s="183">
        <f t="shared" ref="BS238:CC238" si="146">BF238</f>
        <v>2013</v>
      </c>
      <c r="BT238" s="183">
        <f t="shared" si="146"/>
        <v>2014</v>
      </c>
      <c r="BU238" s="183">
        <f t="shared" si="146"/>
        <v>2015</v>
      </c>
      <c r="BV238" s="183">
        <f t="shared" si="146"/>
        <v>2016</v>
      </c>
      <c r="BW238" s="183">
        <f t="shared" si="146"/>
        <v>2017</v>
      </c>
      <c r="BX238" s="183">
        <f t="shared" si="146"/>
        <v>2018</v>
      </c>
      <c r="BY238" s="183">
        <f t="shared" si="146"/>
        <v>2019</v>
      </c>
      <c r="BZ238" s="183">
        <f t="shared" si="146"/>
        <v>2020</v>
      </c>
      <c r="CA238" s="183">
        <f t="shared" si="146"/>
        <v>2021</v>
      </c>
      <c r="CB238" s="183">
        <f t="shared" si="146"/>
        <v>2022</v>
      </c>
      <c r="CC238" s="183">
        <f t="shared" si="146"/>
        <v>2023</v>
      </c>
      <c r="CD238" s="27"/>
      <c r="CE238" s="183"/>
      <c r="CF238" s="188">
        <f t="shared" ref="CF238:CP238" si="147">BS238</f>
        <v>2013</v>
      </c>
      <c r="CG238" s="188">
        <f t="shared" si="147"/>
        <v>2014</v>
      </c>
      <c r="CH238" s="188">
        <f t="shared" si="147"/>
        <v>2015</v>
      </c>
      <c r="CI238" s="188">
        <f t="shared" si="147"/>
        <v>2016</v>
      </c>
      <c r="CJ238" s="188">
        <f t="shared" si="147"/>
        <v>2017</v>
      </c>
      <c r="CK238" s="188">
        <f t="shared" si="147"/>
        <v>2018</v>
      </c>
      <c r="CL238" s="188">
        <f t="shared" si="147"/>
        <v>2019</v>
      </c>
      <c r="CM238" s="188">
        <f t="shared" si="147"/>
        <v>2020</v>
      </c>
      <c r="CN238" s="188">
        <f t="shared" si="147"/>
        <v>2021</v>
      </c>
      <c r="CO238" s="188">
        <f t="shared" si="147"/>
        <v>2022</v>
      </c>
      <c r="CP238" s="188">
        <f t="shared" si="147"/>
        <v>2023</v>
      </c>
    </row>
    <row r="239" spans="3:94">
      <c r="C239" s="7" t="s">
        <v>643</v>
      </c>
      <c r="D239" s="7" t="s">
        <v>12</v>
      </c>
      <c r="F239" s="65">
        <v>0</v>
      </c>
      <c r="G239" s="65">
        <v>0</v>
      </c>
      <c r="H239" s="65">
        <v>0</v>
      </c>
      <c r="I239" s="65">
        <v>0</v>
      </c>
      <c r="J239" s="65">
        <v>0</v>
      </c>
      <c r="K239" s="65">
        <v>20.003599999999999</v>
      </c>
      <c r="L239" s="65">
        <v>53.009540000000001</v>
      </c>
      <c r="M239" s="65">
        <v>64.011520000000004</v>
      </c>
      <c r="N239" s="65">
        <v>152.02735999999999</v>
      </c>
      <c r="O239" s="65">
        <v>290.05219999999997</v>
      </c>
      <c r="P239" s="65">
        <v>169.03041999999999</v>
      </c>
      <c r="Q239" s="65">
        <v>38.006839999999997</v>
      </c>
      <c r="R239" s="65">
        <v>565.10170000000005</v>
      </c>
      <c r="S239" s="65">
        <v>1176.2116800000001</v>
      </c>
      <c r="T239" s="65">
        <v>1574.2833199999998</v>
      </c>
      <c r="U239" s="65">
        <v>2045.7781738000001</v>
      </c>
      <c r="V239" s="65">
        <v>1787.2289626031859</v>
      </c>
      <c r="W239" s="65">
        <v>1412.6581717090203</v>
      </c>
      <c r="X239" s="65">
        <v>753.16682863094013</v>
      </c>
      <c r="Y239" s="65">
        <v>939.38579801302001</v>
      </c>
      <c r="Z239" s="65">
        <v>760.02419973560018</v>
      </c>
      <c r="AA239" s="65">
        <v>731.75365995423977</v>
      </c>
      <c r="AB239" s="65">
        <v>783.7462149298799</v>
      </c>
      <c r="AC239" s="65">
        <v>2625.6362294660003</v>
      </c>
      <c r="AD239" s="65">
        <v>2853.5282426459999</v>
      </c>
      <c r="AE239" s="65">
        <v>1752.28985541</v>
      </c>
      <c r="AF239" s="65">
        <v>871.41942726800005</v>
      </c>
      <c r="AG239" s="65">
        <v>1116.6086733896</v>
      </c>
      <c r="AH239" s="65">
        <v>1621.8106733840002</v>
      </c>
      <c r="AI239" s="65">
        <v>2179.9712642091999</v>
      </c>
      <c r="AJ239" s="65">
        <v>1761.4288001240002</v>
      </c>
      <c r="AK239" s="65">
        <v>2451.1565187702008</v>
      </c>
      <c r="AL239" s="65">
        <v>1581.9136932199997</v>
      </c>
      <c r="AM239" s="65">
        <v>3721.8388104199994</v>
      </c>
      <c r="AP239" s="49" t="str">
        <f>C239</f>
        <v>Imports (positive)</v>
      </c>
      <c r="AQ239" s="70" cm="1">
        <f t="array" aca="1" ref="AQ239" ca="1">INDIRECT(ADDRESS(ROW(AP239),AQ$9))/1000</f>
        <v>3.7218388104199995</v>
      </c>
      <c r="AR239" s="71" cm="1">
        <f t="array" aca="1" ref="AR239" ca="1">INDIRECT(ADDRESS(ROW(AQ239),AR$9))/1000</f>
        <v>1.5819136932199998</v>
      </c>
      <c r="AS239" s="71" cm="1">
        <f t="array" aca="1" ref="AS239" ca="1">INDIRECT(ADDRESS(ROW(AR239),AS$9))/1000</f>
        <v>1.6218106733840003</v>
      </c>
      <c r="AT239" s="72" cm="1">
        <f t="array" aca="1" ref="AT239" ca="1">INDIRECT(ADDRESS(ROW(AS239),AT$9))/1000</f>
        <v>2.6256362294660001</v>
      </c>
      <c r="AU239" s="77"/>
      <c r="AV239" s="78"/>
      <c r="AW239" s="78"/>
      <c r="AX239" s="79"/>
      <c r="AY239" s="53">
        <f t="shared" ref="AY239:BA241" ca="1" si="148">IFERROR(($AQ239-AR239)/AR239,"-")</f>
        <v>1.3527445437583656</v>
      </c>
      <c r="AZ239" s="53">
        <f t="shared" ca="1" si="148"/>
        <v>1.2948663931617685</v>
      </c>
      <c r="BA239" s="53">
        <f t="shared" ca="1" si="148"/>
        <v>0.41749979248913105</v>
      </c>
      <c r="BE239" s="177" t="str">
        <f>AP239</f>
        <v>Imports (positive)</v>
      </c>
      <c r="BF239" s="185">
        <f t="shared" ref="BF239:BP241" si="149">AC239/1000</f>
        <v>2.6256362294660001</v>
      </c>
      <c r="BG239" s="185">
        <f t="shared" si="149"/>
        <v>2.853528242646</v>
      </c>
      <c r="BH239" s="185">
        <f t="shared" si="149"/>
        <v>1.7522898554099999</v>
      </c>
      <c r="BI239" s="185">
        <f t="shared" si="149"/>
        <v>0.87141942726800004</v>
      </c>
      <c r="BJ239" s="185">
        <f t="shared" si="149"/>
        <v>1.1166086733895999</v>
      </c>
      <c r="BK239" s="185">
        <f t="shared" si="149"/>
        <v>1.6218106733840003</v>
      </c>
      <c r="BL239" s="185">
        <f t="shared" si="149"/>
        <v>2.1799712642092</v>
      </c>
      <c r="BM239" s="185">
        <f t="shared" si="149"/>
        <v>1.7614288001240002</v>
      </c>
      <c r="BN239" s="185">
        <f t="shared" si="149"/>
        <v>2.4511565187702007</v>
      </c>
      <c r="BO239" s="185">
        <f t="shared" si="149"/>
        <v>1.5819136932199998</v>
      </c>
      <c r="BP239" s="185">
        <f t="shared" si="149"/>
        <v>3.7218388104199995</v>
      </c>
      <c r="BQ239" s="179"/>
      <c r="BR239" s="178" t="str">
        <f>BE239</f>
        <v>Imports (positive)</v>
      </c>
      <c r="BS239" s="126"/>
      <c r="BT239" s="126"/>
      <c r="BU239" s="126"/>
      <c r="BV239" s="126"/>
      <c r="BW239" s="126"/>
      <c r="BX239" s="126"/>
      <c r="BY239" s="126"/>
      <c r="BZ239" s="126"/>
      <c r="CA239" s="126"/>
      <c r="CB239" s="126"/>
      <c r="CC239" s="126"/>
      <c r="CE239" s="178" t="str">
        <f>BR239</f>
        <v>Imports (positive)</v>
      </c>
      <c r="CF239" s="194"/>
      <c r="CG239" s="194"/>
      <c r="CH239" s="194"/>
      <c r="CI239" s="194"/>
      <c r="CJ239" s="194"/>
      <c r="CK239" s="194"/>
      <c r="CL239" s="194"/>
      <c r="CM239" s="194"/>
      <c r="CN239" s="194"/>
      <c r="CO239" s="194"/>
      <c r="CP239" s="194"/>
    </row>
    <row r="240" spans="3:94">
      <c r="C240" s="7" t="s">
        <v>108</v>
      </c>
      <c r="D240" s="7" t="s">
        <v>12</v>
      </c>
      <c r="F240" s="65">
        <v>0</v>
      </c>
      <c r="G240" s="65">
        <v>0</v>
      </c>
      <c r="H240" s="65">
        <v>0</v>
      </c>
      <c r="I240" s="65">
        <v>0</v>
      </c>
      <c r="J240" s="65">
        <v>0</v>
      </c>
      <c r="K240" s="65">
        <v>-35.006300000000003</v>
      </c>
      <c r="L240" s="65">
        <v>-182.03276</v>
      </c>
      <c r="M240" s="65">
        <v>-76.013679999999994</v>
      </c>
      <c r="N240" s="65">
        <v>-73.013140000000007</v>
      </c>
      <c r="O240" s="65">
        <v>-49.00882</v>
      </c>
      <c r="P240" s="65">
        <v>-71.012780000000006</v>
      </c>
      <c r="Q240" s="65">
        <v>-288.05183999999997</v>
      </c>
      <c r="R240" s="65">
        <v>-62.011160000000004</v>
      </c>
      <c r="S240" s="65">
        <v>-10.001799999999999</v>
      </c>
      <c r="T240" s="65">
        <v>0</v>
      </c>
      <c r="U240" s="65">
        <v>-1.2602268000000001</v>
      </c>
      <c r="V240" s="65">
        <v>-9.0310988766714306</v>
      </c>
      <c r="W240" s="65">
        <v>-82.068695706680003</v>
      </c>
      <c r="X240" s="65">
        <v>-302.86936067372</v>
      </c>
      <c r="Y240" s="65">
        <v>-175.49508342999999</v>
      </c>
      <c r="Z240" s="65">
        <v>-289.61352805326004</v>
      </c>
      <c r="AA240" s="65">
        <v>-241.57035883911999</v>
      </c>
      <c r="AB240" s="65">
        <v>-370.19698846570003</v>
      </c>
      <c r="AC240" s="65">
        <v>-383.04003479800002</v>
      </c>
      <c r="AD240" s="65">
        <v>-704.08441238600017</v>
      </c>
      <c r="AE240" s="65">
        <v>-1078.7986488099998</v>
      </c>
      <c r="AF240" s="65">
        <v>-1583.2961420159997</v>
      </c>
      <c r="AG240" s="65">
        <v>-1795.2333038396</v>
      </c>
      <c r="AH240" s="65">
        <v>-1649.5455947713999</v>
      </c>
      <c r="AI240" s="65">
        <v>-1535.3148469371997</v>
      </c>
      <c r="AJ240" s="65">
        <v>-1913.3099438098</v>
      </c>
      <c r="AK240" s="65">
        <v>-863.27764201039997</v>
      </c>
      <c r="AL240" s="65">
        <v>-1329.9703515799999</v>
      </c>
      <c r="AM240" s="65">
        <v>-446.49845525799998</v>
      </c>
      <c r="AP240" s="49" t="str">
        <f>C240</f>
        <v>Exports (negative)</v>
      </c>
      <c r="AQ240" s="70" cm="1">
        <f t="array" aca="1" ref="AQ240" ca="1">INDIRECT(ADDRESS(ROW(AP240),AQ$9))/1000</f>
        <v>-0.44649845525799997</v>
      </c>
      <c r="AR240" s="71" cm="1">
        <f t="array" aca="1" ref="AR240" ca="1">INDIRECT(ADDRESS(ROW(AQ240),AR$9))/1000</f>
        <v>-1.3299703515799999</v>
      </c>
      <c r="AS240" s="71" cm="1">
        <f t="array" aca="1" ref="AS240" ca="1">INDIRECT(ADDRESS(ROW(AR240),AS$9))/1000</f>
        <v>-1.6495455947713999</v>
      </c>
      <c r="AT240" s="73" cm="1">
        <f t="array" aca="1" ref="AT240" ca="1">INDIRECT(ADDRESS(ROW(AS240),AT$9))/1000</f>
        <v>-0.38304003479800003</v>
      </c>
      <c r="AU240" s="77"/>
      <c r="AV240" s="78"/>
      <c r="AW240" s="78"/>
      <c r="AX240" s="80"/>
      <c r="AY240" s="53">
        <f t="shared" ca="1" si="148"/>
        <v>-0.66427939184692242</v>
      </c>
      <c r="AZ240" s="53">
        <f t="shared" ca="1" si="148"/>
        <v>-0.72932033120316542</v>
      </c>
      <c r="BA240" s="92">
        <f t="shared" ca="1" si="148"/>
        <v>0.16567046442930011</v>
      </c>
      <c r="BE240" s="177" t="str">
        <f>AP240</f>
        <v>Exports (negative)</v>
      </c>
      <c r="BF240" s="185">
        <f t="shared" si="149"/>
        <v>-0.38304003479800003</v>
      </c>
      <c r="BG240" s="185">
        <f t="shared" si="149"/>
        <v>-0.70408441238600017</v>
      </c>
      <c r="BH240" s="185">
        <f t="shared" si="149"/>
        <v>-1.0787986488099999</v>
      </c>
      <c r="BI240" s="185">
        <f t="shared" si="149"/>
        <v>-1.5832961420159997</v>
      </c>
      <c r="BJ240" s="185">
        <f t="shared" si="149"/>
        <v>-1.7952333038396</v>
      </c>
      <c r="BK240" s="185">
        <f t="shared" si="149"/>
        <v>-1.6495455947713999</v>
      </c>
      <c r="BL240" s="185">
        <f t="shared" si="149"/>
        <v>-1.5353148469371998</v>
      </c>
      <c r="BM240" s="185">
        <f t="shared" si="149"/>
        <v>-1.9133099438098</v>
      </c>
      <c r="BN240" s="185">
        <f t="shared" si="149"/>
        <v>-0.86327764201040003</v>
      </c>
      <c r="BO240" s="185">
        <f t="shared" si="149"/>
        <v>-1.3299703515799999</v>
      </c>
      <c r="BP240" s="185">
        <f t="shared" si="149"/>
        <v>-0.44649845525799997</v>
      </c>
      <c r="BQ240" s="179"/>
      <c r="BR240" s="178" t="str">
        <f>BE240</f>
        <v>Exports (negative)</v>
      </c>
      <c r="BS240" s="126"/>
      <c r="BT240" s="126"/>
      <c r="BU240" s="126"/>
      <c r="BV240" s="126"/>
      <c r="BW240" s="126"/>
      <c r="BX240" s="126"/>
      <c r="BY240" s="126"/>
      <c r="BZ240" s="126"/>
      <c r="CA240" s="126"/>
      <c r="CB240" s="126"/>
      <c r="CC240" s="126"/>
      <c r="CE240" s="178" t="str">
        <f>BR240</f>
        <v>Exports (negative)</v>
      </c>
      <c r="CF240" s="194"/>
      <c r="CG240" s="194"/>
      <c r="CH240" s="194"/>
      <c r="CI240" s="194"/>
      <c r="CJ240" s="194"/>
      <c r="CK240" s="194"/>
      <c r="CL240" s="194"/>
      <c r="CM240" s="194"/>
      <c r="CN240" s="194"/>
      <c r="CO240" s="194"/>
      <c r="CP240" s="194"/>
    </row>
    <row r="241" spans="2:94">
      <c r="C241" s="7" t="s">
        <v>86</v>
      </c>
      <c r="D241" s="7" t="s">
        <v>12</v>
      </c>
      <c r="F241" s="37">
        <f>SUM(F239:F240)</f>
        <v>0</v>
      </c>
      <c r="G241" s="37">
        <f t="shared" ref="G241:AM241" si="150">SUM(G239:G240)</f>
        <v>0</v>
      </c>
      <c r="H241" s="37">
        <f t="shared" si="150"/>
        <v>0</v>
      </c>
      <c r="I241" s="37">
        <f t="shared" si="150"/>
        <v>0</v>
      </c>
      <c r="J241" s="37">
        <f t="shared" si="150"/>
        <v>0</v>
      </c>
      <c r="K241" s="37">
        <f t="shared" si="150"/>
        <v>-15.002700000000004</v>
      </c>
      <c r="L241" s="37">
        <f t="shared" si="150"/>
        <v>-129.02321999999998</v>
      </c>
      <c r="M241" s="37">
        <f t="shared" si="150"/>
        <v>-12.002159999999989</v>
      </c>
      <c r="N241" s="37">
        <f t="shared" si="150"/>
        <v>79.01421999999998</v>
      </c>
      <c r="O241" s="37">
        <f t="shared" si="150"/>
        <v>241.04337999999996</v>
      </c>
      <c r="P241" s="37">
        <f t="shared" si="150"/>
        <v>98.017639999999986</v>
      </c>
      <c r="Q241" s="37">
        <f t="shared" si="150"/>
        <v>-250.04499999999996</v>
      </c>
      <c r="R241" s="37">
        <f t="shared" si="150"/>
        <v>503.09054000000003</v>
      </c>
      <c r="S241" s="37">
        <f t="shared" si="150"/>
        <v>1166.2098800000001</v>
      </c>
      <c r="T241" s="37">
        <f t="shared" si="150"/>
        <v>1574.2833199999998</v>
      </c>
      <c r="U241" s="37">
        <f t="shared" si="150"/>
        <v>2044.517947</v>
      </c>
      <c r="V241" s="37">
        <f t="shared" si="150"/>
        <v>1778.1978637265145</v>
      </c>
      <c r="W241" s="37">
        <f t="shared" si="150"/>
        <v>1330.5894760023402</v>
      </c>
      <c r="X241" s="37">
        <f t="shared" si="150"/>
        <v>450.29746795722014</v>
      </c>
      <c r="Y241" s="37">
        <f t="shared" si="150"/>
        <v>763.89071458301999</v>
      </c>
      <c r="Z241" s="37">
        <f t="shared" si="150"/>
        <v>470.41067168234014</v>
      </c>
      <c r="AA241" s="37">
        <f t="shared" si="150"/>
        <v>490.18330111511978</v>
      </c>
      <c r="AB241" s="37">
        <f t="shared" si="150"/>
        <v>413.54922646417987</v>
      </c>
      <c r="AC241" s="37">
        <f t="shared" si="150"/>
        <v>2242.5961946680004</v>
      </c>
      <c r="AD241" s="37">
        <f t="shared" si="150"/>
        <v>2149.4438302599997</v>
      </c>
      <c r="AE241" s="37">
        <f t="shared" si="150"/>
        <v>673.49120660000017</v>
      </c>
      <c r="AF241" s="37">
        <f t="shared" si="150"/>
        <v>-711.8767147479997</v>
      </c>
      <c r="AG241" s="37">
        <f t="shared" si="150"/>
        <v>-678.62463045000004</v>
      </c>
      <c r="AH241" s="37">
        <f t="shared" si="150"/>
        <v>-27.734921387399709</v>
      </c>
      <c r="AI241" s="37">
        <f t="shared" si="150"/>
        <v>644.65641727200023</v>
      </c>
      <c r="AJ241" s="37">
        <f t="shared" si="150"/>
        <v>-151.88114368579977</v>
      </c>
      <c r="AK241" s="37">
        <f t="shared" si="150"/>
        <v>1587.8788767598007</v>
      </c>
      <c r="AL241" s="37">
        <f t="shared" si="150"/>
        <v>251.94334163999974</v>
      </c>
      <c r="AM241" s="37">
        <f t="shared" si="150"/>
        <v>3275.3403551619995</v>
      </c>
      <c r="AP241" s="49" t="str">
        <f>C241</f>
        <v>Net imports</v>
      </c>
      <c r="AQ241" s="70" cm="1">
        <f t="array" aca="1" ref="AQ241" ca="1">INDIRECT(ADDRESS(ROW(AP241),AQ$9))/1000</f>
        <v>3.2753403551619993</v>
      </c>
      <c r="AR241" s="71" cm="1">
        <f t="array" aca="1" ref="AR241" ca="1">INDIRECT(ADDRESS(ROW(AQ241),AR$9))/1000</f>
        <v>0.25194334163999976</v>
      </c>
      <c r="AS241" s="71" cm="1">
        <f t="array" aca="1" ref="AS241" ca="1">INDIRECT(ADDRESS(ROW(AR241),AS$9))/1000</f>
        <v>-2.7734921387399709E-2</v>
      </c>
      <c r="AT241" s="73" cm="1">
        <f t="array" aca="1" ref="AT241" ca="1">INDIRECT(ADDRESS(ROW(AS241),AT$9))/1000</f>
        <v>2.2425961946680002</v>
      </c>
      <c r="AU241" s="77"/>
      <c r="AV241" s="78"/>
      <c r="AW241" s="78"/>
      <c r="AX241" s="80"/>
      <c r="AY241" s="53">
        <f t="shared" ca="1" si="148"/>
        <v>12.000305282296813</v>
      </c>
      <c r="AZ241" s="53">
        <f t="shared" ca="1" si="148"/>
        <v>-119.09445245624615</v>
      </c>
      <c r="BA241" s="53">
        <f t="shared" ca="1" si="148"/>
        <v>0.46051275880582204</v>
      </c>
      <c r="BE241" s="177" t="str">
        <f>AP241</f>
        <v>Net imports</v>
      </c>
      <c r="BF241" s="185">
        <f t="shared" si="149"/>
        <v>2.2425961946680002</v>
      </c>
      <c r="BG241" s="185">
        <f t="shared" si="149"/>
        <v>2.1494438302599996</v>
      </c>
      <c r="BH241" s="185">
        <f t="shared" si="149"/>
        <v>0.67349120660000017</v>
      </c>
      <c r="BI241" s="185">
        <f t="shared" si="149"/>
        <v>-0.71187671474799974</v>
      </c>
      <c r="BJ241" s="185">
        <f t="shared" si="149"/>
        <v>-0.67862463044999999</v>
      </c>
      <c r="BK241" s="185">
        <f t="shared" si="149"/>
        <v>-2.7734921387399709E-2</v>
      </c>
      <c r="BL241" s="185">
        <f t="shared" si="149"/>
        <v>0.64465641727200018</v>
      </c>
      <c r="BM241" s="185">
        <f t="shared" si="149"/>
        <v>-0.15188114368579977</v>
      </c>
      <c r="BN241" s="185">
        <f t="shared" si="149"/>
        <v>1.5878788767598007</v>
      </c>
      <c r="BO241" s="185">
        <f t="shared" si="149"/>
        <v>0.25194334163999976</v>
      </c>
      <c r="BP241" s="185">
        <f t="shared" si="149"/>
        <v>3.2753403551619993</v>
      </c>
      <c r="BQ241" s="179"/>
      <c r="BR241" s="178" t="str">
        <f>BE241</f>
        <v>Net imports</v>
      </c>
      <c r="BS241" s="126"/>
      <c r="BT241" s="126"/>
      <c r="BU241" s="126"/>
      <c r="BV241" s="126"/>
      <c r="BW241" s="126"/>
      <c r="BX241" s="126"/>
      <c r="BY241" s="126"/>
      <c r="BZ241" s="126"/>
      <c r="CA241" s="126"/>
      <c r="CB241" s="126"/>
      <c r="CC241" s="126"/>
      <c r="CE241" s="178" t="str">
        <f>BR241</f>
        <v>Net imports</v>
      </c>
      <c r="CF241" s="194"/>
      <c r="CG241" s="194"/>
      <c r="CH241" s="194"/>
      <c r="CI241" s="194"/>
      <c r="CJ241" s="194"/>
      <c r="CK241" s="194"/>
      <c r="CL241" s="194"/>
      <c r="CM241" s="194"/>
      <c r="CN241" s="194"/>
      <c r="CO241" s="194"/>
      <c r="CP241" s="194"/>
    </row>
    <row r="242" spans="2:94">
      <c r="BE242" s="177"/>
      <c r="BF242" s="185"/>
      <c r="BG242" s="185"/>
      <c r="BH242" s="185"/>
      <c r="BI242" s="185"/>
      <c r="BJ242" s="185"/>
      <c r="BK242" s="185"/>
      <c r="BL242" s="185"/>
      <c r="BM242" s="185"/>
      <c r="BN242" s="185"/>
      <c r="BO242" s="185"/>
      <c r="BP242" s="185"/>
      <c r="BQ242" s="179"/>
      <c r="BR242" s="178"/>
      <c r="BS242" s="126"/>
      <c r="BT242" s="126"/>
      <c r="BU242" s="126"/>
      <c r="BV242" s="126"/>
      <c r="BW242" s="126"/>
      <c r="BX242" s="126"/>
      <c r="BY242" s="126"/>
      <c r="BZ242" s="126"/>
      <c r="CA242" s="126"/>
      <c r="CB242" s="126"/>
      <c r="CC242" s="126"/>
      <c r="CE242" s="178"/>
      <c r="CF242" s="194"/>
      <c r="CG242" s="194"/>
      <c r="CH242" s="194"/>
      <c r="CI242" s="194"/>
      <c r="CJ242" s="194"/>
      <c r="CK242" s="194"/>
      <c r="CL242" s="194"/>
      <c r="CM242" s="194"/>
      <c r="CN242" s="194"/>
      <c r="CO242" s="194"/>
      <c r="CP242" s="194"/>
    </row>
    <row r="245" spans="2:94" s="27" customFormat="1" ht="17.5" thickBot="1">
      <c r="B245" s="95" t="s">
        <v>139</v>
      </c>
      <c r="C245" s="95" t="s">
        <v>147</v>
      </c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</row>
    <row r="246" spans="2:94" ht="15" thickTop="1"/>
    <row r="267" spans="2:55" s="27" customFormat="1" ht="15" thickBot="1">
      <c r="C267" s="28" t="s">
        <v>147</v>
      </c>
      <c r="D267" s="28" t="s">
        <v>49</v>
      </c>
      <c r="E267" s="28" t="s">
        <v>62</v>
      </c>
      <c r="F267" s="28">
        <f>F$8</f>
        <v>1990</v>
      </c>
      <c r="G267" s="28">
        <f t="shared" ref="G267:AM267" si="151">G$8</f>
        <v>1991</v>
      </c>
      <c r="H267" s="28">
        <f t="shared" si="151"/>
        <v>1992</v>
      </c>
      <c r="I267" s="28">
        <f t="shared" si="151"/>
        <v>1993</v>
      </c>
      <c r="J267" s="28">
        <f t="shared" si="151"/>
        <v>1994</v>
      </c>
      <c r="K267" s="28">
        <f t="shared" si="151"/>
        <v>1995</v>
      </c>
      <c r="L267" s="28">
        <f t="shared" si="151"/>
        <v>1996</v>
      </c>
      <c r="M267" s="28">
        <f t="shared" si="151"/>
        <v>1997</v>
      </c>
      <c r="N267" s="28">
        <f t="shared" si="151"/>
        <v>1998</v>
      </c>
      <c r="O267" s="28">
        <f t="shared" si="151"/>
        <v>1999</v>
      </c>
      <c r="P267" s="28">
        <f t="shared" si="151"/>
        <v>2000</v>
      </c>
      <c r="Q267" s="28">
        <f t="shared" si="151"/>
        <v>2001</v>
      </c>
      <c r="R267" s="28">
        <f t="shared" si="151"/>
        <v>2002</v>
      </c>
      <c r="S267" s="28">
        <f t="shared" si="151"/>
        <v>2003</v>
      </c>
      <c r="T267" s="28">
        <f t="shared" si="151"/>
        <v>2004</v>
      </c>
      <c r="U267" s="28">
        <f t="shared" si="151"/>
        <v>2005</v>
      </c>
      <c r="V267" s="28">
        <f t="shared" si="151"/>
        <v>2006</v>
      </c>
      <c r="W267" s="28">
        <f t="shared" si="151"/>
        <v>2007</v>
      </c>
      <c r="X267" s="28">
        <f t="shared" si="151"/>
        <v>2008</v>
      </c>
      <c r="Y267" s="28">
        <f t="shared" si="151"/>
        <v>2009</v>
      </c>
      <c r="Z267" s="28">
        <f t="shared" si="151"/>
        <v>2010</v>
      </c>
      <c r="AA267" s="28">
        <f t="shared" si="151"/>
        <v>2011</v>
      </c>
      <c r="AB267" s="28">
        <f t="shared" si="151"/>
        <v>2012</v>
      </c>
      <c r="AC267" s="28">
        <f t="shared" si="151"/>
        <v>2013</v>
      </c>
      <c r="AD267" s="28">
        <f t="shared" si="151"/>
        <v>2014</v>
      </c>
      <c r="AE267" s="28">
        <f t="shared" si="151"/>
        <v>2015</v>
      </c>
      <c r="AF267" s="28">
        <f t="shared" si="151"/>
        <v>2016</v>
      </c>
      <c r="AG267" s="28">
        <f t="shared" si="151"/>
        <v>2017</v>
      </c>
      <c r="AH267" s="28">
        <f t="shared" si="151"/>
        <v>2018</v>
      </c>
      <c r="AI267" s="28">
        <f t="shared" si="151"/>
        <v>2019</v>
      </c>
      <c r="AJ267" s="28">
        <f t="shared" si="151"/>
        <v>2020</v>
      </c>
      <c r="AK267" s="28">
        <f t="shared" si="151"/>
        <v>2021</v>
      </c>
      <c r="AL267" s="28">
        <f t="shared" si="151"/>
        <v>2022</v>
      </c>
      <c r="AM267" s="28">
        <f t="shared" si="151"/>
        <v>2023</v>
      </c>
    </row>
    <row r="268" spans="2:55">
      <c r="C268" s="27" t="s">
        <v>147</v>
      </c>
      <c r="D268" s="27" t="s">
        <v>120</v>
      </c>
      <c r="F268" s="96">
        <v>0.33218207247409309</v>
      </c>
      <c r="G268" s="96">
        <v>0.33048212680415778</v>
      </c>
      <c r="H268" s="96">
        <v>0.33151761912434174</v>
      </c>
      <c r="I268" s="96">
        <v>0.33164475847579622</v>
      </c>
      <c r="J268" s="96">
        <v>0.333373720766656</v>
      </c>
      <c r="K268" s="96">
        <v>0.33548804258739823</v>
      </c>
      <c r="L268" s="96">
        <v>0.33557231096559964</v>
      </c>
      <c r="M268" s="96">
        <v>0.33578916227629946</v>
      </c>
      <c r="N268" s="96">
        <v>0.33357080824180724</v>
      </c>
      <c r="O268" s="96">
        <v>0.33602312346321089</v>
      </c>
      <c r="P268" s="96">
        <v>0.35550237409831675</v>
      </c>
      <c r="Q268" s="96">
        <v>0.34554556859302188</v>
      </c>
      <c r="R268" s="96">
        <v>0.36524190424261788</v>
      </c>
      <c r="S268" s="96">
        <v>0.38876889731453479</v>
      </c>
      <c r="T268" s="96">
        <v>0.40316927089474808</v>
      </c>
      <c r="U268" s="96">
        <v>0.40836280269268577</v>
      </c>
      <c r="V268" s="96">
        <v>0.41994584591322992</v>
      </c>
      <c r="W268" s="96">
        <v>0.43509918155265465</v>
      </c>
      <c r="X268" s="96">
        <v>0.44765126278189238</v>
      </c>
      <c r="Y268" s="96">
        <v>0.45409909397677156</v>
      </c>
      <c r="Z268" s="96">
        <v>0.44531558726926429</v>
      </c>
      <c r="AA268" s="96">
        <v>0.4736523410133926</v>
      </c>
      <c r="AB268" s="96">
        <v>0.45621947813871333</v>
      </c>
      <c r="AC268" s="96">
        <v>0.483982031561356</v>
      </c>
      <c r="AD268" s="96">
        <v>0.49100412204631233</v>
      </c>
      <c r="AE268" s="96">
        <v>0.49077218620376106</v>
      </c>
      <c r="AF268" s="96">
        <v>0.47628371383134049</v>
      </c>
      <c r="AG268" s="96">
        <v>0.49101364121634483</v>
      </c>
      <c r="AH268" s="96">
        <v>0.51913347668478049</v>
      </c>
      <c r="AI268" s="96">
        <v>0.53995144887444002</v>
      </c>
      <c r="AJ268" s="96">
        <v>0.54693997648363435</v>
      </c>
      <c r="AK268" s="96">
        <v>0.52883346133643638</v>
      </c>
      <c r="AL268" s="96">
        <v>0.53759875327446349</v>
      </c>
      <c r="AM268" s="96">
        <v>0.59117438855351223</v>
      </c>
    </row>
    <row r="269" spans="2:55" s="27" customFormat="1">
      <c r="F269" s="256"/>
      <c r="G269" s="256"/>
      <c r="H269" s="256"/>
      <c r="I269" s="256"/>
      <c r="J269" s="256"/>
      <c r="K269" s="256"/>
      <c r="L269" s="256"/>
      <c r="M269" s="256"/>
      <c r="N269" s="256"/>
      <c r="O269" s="256"/>
      <c r="P269" s="256"/>
      <c r="Q269" s="256"/>
      <c r="R269" s="256"/>
      <c r="S269" s="256"/>
      <c r="T269" s="256"/>
      <c r="U269" s="256"/>
      <c r="V269" s="256"/>
      <c r="W269" s="256"/>
      <c r="X269" s="256"/>
      <c r="Y269" s="256"/>
      <c r="Z269" s="256"/>
      <c r="AA269" s="256"/>
      <c r="AB269" s="256"/>
      <c r="AC269" s="256"/>
      <c r="AD269" s="256"/>
      <c r="AE269" s="256"/>
      <c r="AF269" s="256"/>
      <c r="AG269" s="256"/>
      <c r="AH269" s="256"/>
      <c r="AI269" s="256"/>
      <c r="AJ269" s="256"/>
      <c r="AK269" s="256"/>
      <c r="AL269" s="256"/>
      <c r="AM269" s="256"/>
    </row>
    <row r="270" spans="2:55">
      <c r="F270" s="256"/>
      <c r="G270" s="256"/>
      <c r="H270" s="256"/>
      <c r="I270" s="256"/>
      <c r="J270" s="256"/>
      <c r="K270" s="256"/>
      <c r="L270" s="256"/>
      <c r="M270" s="256"/>
      <c r="N270" s="256"/>
      <c r="O270" s="256"/>
      <c r="P270" s="256"/>
      <c r="Q270" s="256"/>
      <c r="R270" s="256"/>
      <c r="S270" s="256"/>
      <c r="T270" s="256"/>
      <c r="U270" s="256"/>
      <c r="V270" s="256"/>
      <c r="W270" s="256"/>
      <c r="X270" s="256"/>
      <c r="Y270" s="256"/>
      <c r="Z270" s="256"/>
      <c r="AA270" s="256"/>
      <c r="AB270" s="256"/>
      <c r="AC270" s="256"/>
      <c r="AD270" s="256"/>
      <c r="AE270" s="256"/>
      <c r="AF270" s="256"/>
      <c r="AG270" s="256"/>
      <c r="AH270" s="256"/>
      <c r="AI270" s="256"/>
      <c r="AJ270" s="256"/>
      <c r="AK270" s="256"/>
      <c r="AL270" s="256"/>
    </row>
    <row r="272" spans="2:55" s="27" customFormat="1" ht="17.5" thickBot="1">
      <c r="B272" s="95" t="s">
        <v>140</v>
      </c>
      <c r="C272" s="95" t="s">
        <v>141</v>
      </c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95"/>
      <c r="AD272" s="95"/>
      <c r="AE272" s="95"/>
      <c r="AF272" s="95"/>
      <c r="AG272" s="95"/>
      <c r="AH272" s="95"/>
      <c r="AI272" s="95"/>
      <c r="AJ272" s="95"/>
      <c r="AK272" s="95"/>
      <c r="AL272" s="95"/>
      <c r="AM272" s="95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</row>
    <row r="273" ht="15" thickTop="1"/>
    <row r="295" spans="2:94">
      <c r="AP295" s="60"/>
      <c r="AQ295" s="305" t="s">
        <v>465</v>
      </c>
      <c r="AR295" s="305"/>
      <c r="AS295" s="305"/>
      <c r="AT295" s="306"/>
      <c r="AU295" s="307" t="s">
        <v>84</v>
      </c>
      <c r="AV295" s="305"/>
      <c r="AW295" s="305"/>
      <c r="AX295" s="306"/>
      <c r="AY295" s="305" t="str">
        <f>"Change to "&amp;year_latest&amp;" (%)"</f>
        <v>Change to 2023 (%)</v>
      </c>
      <c r="AZ295" s="308"/>
      <c r="BA295" s="308"/>
    </row>
    <row r="296" spans="2:94" s="27" customFormat="1" ht="15" thickBot="1">
      <c r="B296" s="7"/>
      <c r="C296" s="28" t="s">
        <v>724</v>
      </c>
      <c r="D296" s="28" t="s">
        <v>49</v>
      </c>
      <c r="E296" s="28" t="s">
        <v>62</v>
      </c>
      <c r="F296" s="28">
        <f>F$8</f>
        <v>1990</v>
      </c>
      <c r="G296" s="28">
        <f t="shared" ref="G296:AM296" si="152">G$8</f>
        <v>1991</v>
      </c>
      <c r="H296" s="28">
        <f t="shared" si="152"/>
        <v>1992</v>
      </c>
      <c r="I296" s="28">
        <f t="shared" si="152"/>
        <v>1993</v>
      </c>
      <c r="J296" s="28">
        <f t="shared" si="152"/>
        <v>1994</v>
      </c>
      <c r="K296" s="28">
        <f t="shared" si="152"/>
        <v>1995</v>
      </c>
      <c r="L296" s="28">
        <f t="shared" si="152"/>
        <v>1996</v>
      </c>
      <c r="M296" s="28">
        <f t="shared" si="152"/>
        <v>1997</v>
      </c>
      <c r="N296" s="28">
        <f t="shared" si="152"/>
        <v>1998</v>
      </c>
      <c r="O296" s="28">
        <f t="shared" si="152"/>
        <v>1999</v>
      </c>
      <c r="P296" s="28">
        <f t="shared" si="152"/>
        <v>2000</v>
      </c>
      <c r="Q296" s="28">
        <f t="shared" si="152"/>
        <v>2001</v>
      </c>
      <c r="R296" s="28">
        <f t="shared" si="152"/>
        <v>2002</v>
      </c>
      <c r="S296" s="28">
        <f t="shared" si="152"/>
        <v>2003</v>
      </c>
      <c r="T296" s="28">
        <f t="shared" si="152"/>
        <v>2004</v>
      </c>
      <c r="U296" s="28">
        <f t="shared" si="152"/>
        <v>2005</v>
      </c>
      <c r="V296" s="28">
        <f t="shared" si="152"/>
        <v>2006</v>
      </c>
      <c r="W296" s="28">
        <f t="shared" si="152"/>
        <v>2007</v>
      </c>
      <c r="X296" s="28">
        <f t="shared" si="152"/>
        <v>2008</v>
      </c>
      <c r="Y296" s="28">
        <f t="shared" si="152"/>
        <v>2009</v>
      </c>
      <c r="Z296" s="28">
        <f t="shared" si="152"/>
        <v>2010</v>
      </c>
      <c r="AA296" s="28">
        <f t="shared" si="152"/>
        <v>2011</v>
      </c>
      <c r="AB296" s="28">
        <f t="shared" si="152"/>
        <v>2012</v>
      </c>
      <c r="AC296" s="28">
        <f t="shared" si="152"/>
        <v>2013</v>
      </c>
      <c r="AD296" s="28">
        <f t="shared" si="152"/>
        <v>2014</v>
      </c>
      <c r="AE296" s="28">
        <f t="shared" si="152"/>
        <v>2015</v>
      </c>
      <c r="AF296" s="28">
        <f t="shared" si="152"/>
        <v>2016</v>
      </c>
      <c r="AG296" s="28">
        <f t="shared" si="152"/>
        <v>2017</v>
      </c>
      <c r="AH296" s="28">
        <f t="shared" si="152"/>
        <v>2018</v>
      </c>
      <c r="AI296" s="28">
        <f t="shared" si="152"/>
        <v>2019</v>
      </c>
      <c r="AJ296" s="28">
        <f t="shared" si="152"/>
        <v>2020</v>
      </c>
      <c r="AK296" s="28">
        <f t="shared" si="152"/>
        <v>2021</v>
      </c>
      <c r="AL296" s="28">
        <f t="shared" si="152"/>
        <v>2022</v>
      </c>
      <c r="AM296" s="28">
        <f t="shared" si="152"/>
        <v>2023</v>
      </c>
      <c r="AP296" s="59"/>
      <c r="AQ296" s="28">
        <f>year_latest</f>
        <v>2023</v>
      </c>
      <c r="AR296" s="28">
        <f>AQ296-1</f>
        <v>2022</v>
      </c>
      <c r="AS296" s="28">
        <f>year_cb_baseline</f>
        <v>2018</v>
      </c>
      <c r="AT296" s="59">
        <f>AQ296-10</f>
        <v>2013</v>
      </c>
      <c r="AU296" s="28">
        <f>AQ296</f>
        <v>2023</v>
      </c>
      <c r="AV296" s="28">
        <f>AR296</f>
        <v>2022</v>
      </c>
      <c r="AW296" s="28">
        <f>AS296</f>
        <v>2018</v>
      </c>
      <c r="AX296" s="59">
        <f>AT296</f>
        <v>2013</v>
      </c>
      <c r="AY296" s="28">
        <f>AV296</f>
        <v>2022</v>
      </c>
      <c r="AZ296" s="28">
        <f>AW296</f>
        <v>2018</v>
      </c>
      <c r="BA296" s="28">
        <f>AX296</f>
        <v>2013</v>
      </c>
      <c r="BC296" s="7"/>
      <c r="BE296" s="182"/>
      <c r="BF296" s="183">
        <f>BF$8</f>
        <v>2013</v>
      </c>
      <c r="BG296" s="183">
        <f t="shared" ref="BG296:BP296" si="153">BG$8</f>
        <v>2014</v>
      </c>
      <c r="BH296" s="183">
        <f t="shared" si="153"/>
        <v>2015</v>
      </c>
      <c r="BI296" s="183">
        <f t="shared" si="153"/>
        <v>2016</v>
      </c>
      <c r="BJ296" s="183">
        <f t="shared" si="153"/>
        <v>2017</v>
      </c>
      <c r="BK296" s="183">
        <f t="shared" si="153"/>
        <v>2018</v>
      </c>
      <c r="BL296" s="183">
        <f t="shared" si="153"/>
        <v>2019</v>
      </c>
      <c r="BM296" s="183">
        <f t="shared" si="153"/>
        <v>2020</v>
      </c>
      <c r="BN296" s="183">
        <f t="shared" si="153"/>
        <v>2021</v>
      </c>
      <c r="BO296" s="183">
        <f t="shared" si="153"/>
        <v>2022</v>
      </c>
      <c r="BP296" s="183">
        <f t="shared" si="153"/>
        <v>2023</v>
      </c>
      <c r="BQ296" s="7"/>
      <c r="BR296" s="183"/>
      <c r="BS296" s="183">
        <f t="shared" ref="BS296:CC296" si="154">BF296</f>
        <v>2013</v>
      </c>
      <c r="BT296" s="183">
        <f t="shared" si="154"/>
        <v>2014</v>
      </c>
      <c r="BU296" s="183">
        <f t="shared" si="154"/>
        <v>2015</v>
      </c>
      <c r="BV296" s="183">
        <f t="shared" si="154"/>
        <v>2016</v>
      </c>
      <c r="BW296" s="183">
        <f t="shared" si="154"/>
        <v>2017</v>
      </c>
      <c r="BX296" s="183">
        <f t="shared" si="154"/>
        <v>2018</v>
      </c>
      <c r="BY296" s="183">
        <f t="shared" si="154"/>
        <v>2019</v>
      </c>
      <c r="BZ296" s="183">
        <f t="shared" si="154"/>
        <v>2020</v>
      </c>
      <c r="CA296" s="183">
        <f t="shared" si="154"/>
        <v>2021</v>
      </c>
      <c r="CB296" s="183">
        <f t="shared" si="154"/>
        <v>2022</v>
      </c>
      <c r="CC296" s="183">
        <f t="shared" si="154"/>
        <v>2023</v>
      </c>
      <c r="CE296" s="183" t="s">
        <v>662</v>
      </c>
      <c r="CF296" s="188">
        <f t="shared" ref="CF296:CP296" si="155">BS296</f>
        <v>2013</v>
      </c>
      <c r="CG296" s="188">
        <f t="shared" si="155"/>
        <v>2014</v>
      </c>
      <c r="CH296" s="188">
        <f t="shared" si="155"/>
        <v>2015</v>
      </c>
      <c r="CI296" s="188">
        <f t="shared" si="155"/>
        <v>2016</v>
      </c>
      <c r="CJ296" s="188">
        <f t="shared" si="155"/>
        <v>2017</v>
      </c>
      <c r="CK296" s="188">
        <f t="shared" si="155"/>
        <v>2018</v>
      </c>
      <c r="CL296" s="188">
        <f t="shared" si="155"/>
        <v>2019</v>
      </c>
      <c r="CM296" s="188">
        <f t="shared" si="155"/>
        <v>2020</v>
      </c>
      <c r="CN296" s="188">
        <f t="shared" si="155"/>
        <v>2021</v>
      </c>
      <c r="CO296" s="188">
        <f t="shared" si="155"/>
        <v>2022</v>
      </c>
      <c r="CP296" s="188">
        <f t="shared" si="155"/>
        <v>2023</v>
      </c>
    </row>
    <row r="297" spans="2:94">
      <c r="C297" s="89" t="s">
        <v>535</v>
      </c>
      <c r="D297" s="33"/>
      <c r="E297" s="33"/>
      <c r="P297" s="89">
        <v>49</v>
      </c>
      <c r="Q297" s="89">
        <v>76</v>
      </c>
      <c r="R297" s="89">
        <v>85</v>
      </c>
      <c r="S297" s="89">
        <v>102</v>
      </c>
      <c r="T297" s="89">
        <v>109</v>
      </c>
      <c r="U297" s="89">
        <v>116</v>
      </c>
      <c r="V297" s="89">
        <v>133</v>
      </c>
      <c r="W297" s="89">
        <v>138</v>
      </c>
      <c r="X297" s="89">
        <v>146</v>
      </c>
      <c r="Y297" s="89">
        <v>150</v>
      </c>
      <c r="Z297" s="89">
        <v>146</v>
      </c>
      <c r="AA297" s="89">
        <v>164</v>
      </c>
      <c r="AB297" s="89">
        <v>206</v>
      </c>
      <c r="AC297" s="89">
        <v>211</v>
      </c>
      <c r="AD297" s="89">
        <v>223</v>
      </c>
      <c r="AE297" s="89">
        <v>242</v>
      </c>
      <c r="AF297" s="89">
        <v>245</v>
      </c>
      <c r="AG297" s="89">
        <v>258</v>
      </c>
      <c r="AH297" s="89">
        <v>271</v>
      </c>
      <c r="AI297" s="89">
        <v>274</v>
      </c>
      <c r="AJ297" s="89">
        <v>283</v>
      </c>
      <c r="AK297" s="89">
        <v>277</v>
      </c>
      <c r="AL297" s="89">
        <v>275</v>
      </c>
      <c r="AM297" s="89">
        <v>270</v>
      </c>
      <c r="AN297" s="7">
        <f t="shared" ref="AN297:AN302" si="156">AM297-AL297</f>
        <v>-5</v>
      </c>
      <c r="AP297" s="49" t="str">
        <f t="shared" ref="AP297:AP302" si="157">C297</f>
        <v>Natural Gas</v>
      </c>
      <c r="AQ297" s="70" cm="1">
        <f t="array" aca="1" ref="AQ297" ca="1">INDIRECT(ADDRESS(ROW(AP297),AQ$9))/1000</f>
        <v>0.27</v>
      </c>
      <c r="AR297" s="71" cm="1">
        <f t="array" aca="1" ref="AR297" ca="1">INDIRECT(ADDRESS(ROW(AQ297),AR$9))/1000</f>
        <v>0.27500000000000002</v>
      </c>
      <c r="AS297" s="71" cm="1">
        <f t="array" aca="1" ref="AS297" ca="1">INDIRECT(ADDRESS(ROW(AR297),AS$9))/1000</f>
        <v>0.27100000000000002</v>
      </c>
      <c r="AT297" s="72" cm="1">
        <f t="array" aca="1" ref="AT297" ca="1">INDIRECT(ADDRESS(ROW(AS297),AT$9))/1000</f>
        <v>0.21099999999999999</v>
      </c>
      <c r="AU297" s="77" cm="1">
        <f t="array" aca="1" ref="AU297" ca="1">AQ297/INDIRECT(ADDRESS($BC297,COLUMN(AQ297)))</f>
        <v>0.87378640776699035</v>
      </c>
      <c r="AV297" s="78" cm="1">
        <f t="array" aca="1" ref="AV297" ca="1">AR297/INDIRECT(ADDRESS($BC297,COLUMN(AR297)))</f>
        <v>0.86477987421383651</v>
      </c>
      <c r="AW297" s="78" cm="1">
        <f t="array" aca="1" ref="AW297" ca="1">AS297/INDIRECT(ADDRESS($BC297,COLUMN(AS297)))</f>
        <v>0.86031746031746037</v>
      </c>
      <c r="AX297" s="79" cm="1">
        <f t="array" aca="1" ref="AX297" ca="1">AT297/INDIRECT(ADDRESS($BC297,COLUMN(AT297)))</f>
        <v>0.84063745019920311</v>
      </c>
      <c r="AY297" s="53">
        <f t="shared" ref="AY297:AY302" ca="1" si="158">IFERROR(($AQ297-AR297)/AR297,"-")</f>
        <v>-1.8181818181818195E-2</v>
      </c>
      <c r="AZ297" s="53">
        <f t="shared" ref="AZ297:AZ302" ca="1" si="159">IFERROR(($AQ297-AS297)/AS297,"-")</f>
        <v>-3.6900369003690066E-3</v>
      </c>
      <c r="BA297" s="53">
        <f t="shared" ref="BA297:BA302" ca="1" si="160">IFERROR(($AQ297-AT297)/AT297,"-")</f>
        <v>0.27962085308056883</v>
      </c>
      <c r="BC297" s="61">
        <f>BC298</f>
        <v>302</v>
      </c>
      <c r="BE297" s="177" t="str">
        <f t="shared" ref="BE297:BE302" si="161">AP297</f>
        <v>Natural Gas</v>
      </c>
      <c r="BF297" s="242">
        <f t="shared" ref="BF297:BF302" si="162">AC297</f>
        <v>211</v>
      </c>
      <c r="BG297" s="242">
        <f t="shared" ref="BG297:BG302" si="163">AD297</f>
        <v>223</v>
      </c>
      <c r="BH297" s="242">
        <f t="shared" ref="BH297:BH302" si="164">AE297</f>
        <v>242</v>
      </c>
      <c r="BI297" s="242">
        <f t="shared" ref="BI297:BI302" si="165">AF297</f>
        <v>245</v>
      </c>
      <c r="BJ297" s="242">
        <f t="shared" ref="BJ297:BJ302" si="166">AG297</f>
        <v>258</v>
      </c>
      <c r="BK297" s="242">
        <f t="shared" ref="BK297:BK302" si="167">AH297</f>
        <v>271</v>
      </c>
      <c r="BL297" s="242">
        <f t="shared" ref="BL297:BL302" si="168">AI297</f>
        <v>274</v>
      </c>
      <c r="BM297" s="242">
        <f t="shared" ref="BM297:BM302" si="169">AJ297</f>
        <v>283</v>
      </c>
      <c r="BN297" s="242">
        <f t="shared" ref="BN297:BN302" si="170">AK297</f>
        <v>277</v>
      </c>
      <c r="BO297" s="242">
        <f t="shared" ref="BO297:BO302" si="171">AL297</f>
        <v>275</v>
      </c>
      <c r="BP297" s="242">
        <f t="shared" ref="BP297:BP302" si="172">AM297</f>
        <v>270</v>
      </c>
      <c r="BQ297" s="179"/>
      <c r="BR297" s="178" t="str">
        <f t="shared" ref="BR297:BR302" si="173">BE297</f>
        <v>Natural Gas</v>
      </c>
      <c r="BS297" s="126" cm="1">
        <f t="array" aca="1" ref="BS297" ca="1">AC297/INDIRECT(ADDRESS($BC297,COLUMN(AC297)))</f>
        <v>0.84063745019920322</v>
      </c>
      <c r="BT297" s="126" cm="1">
        <f t="array" aca="1" ref="BT297" ca="1">AD297/INDIRECT(ADDRESS($BC297,COLUMN(AD297)))</f>
        <v>0.85114503816793896</v>
      </c>
      <c r="BU297" s="126" cm="1">
        <f t="array" aca="1" ref="BU297" ca="1">AE297/INDIRECT(ADDRESS($BC297,COLUMN(AE297)))</f>
        <v>0.86120996441281139</v>
      </c>
      <c r="BV297" s="126" cm="1">
        <f t="array" aca="1" ref="BV297" ca="1">AF297/INDIRECT(ADDRESS($BC297,COLUMN(AF297)))</f>
        <v>0.86267605633802813</v>
      </c>
      <c r="BW297" s="126" cm="1">
        <f t="array" aca="1" ref="BW297" ca="1">AG297/INDIRECT(ADDRESS($BC297,COLUMN(AG297)))</f>
        <v>0.86577181208053688</v>
      </c>
      <c r="BX297" s="126" cm="1">
        <f t="array" aca="1" ref="BX297" ca="1">AH297/INDIRECT(ADDRESS($BC297,COLUMN(AH297)))</f>
        <v>0.86031746031746037</v>
      </c>
      <c r="BY297" s="126" cm="1">
        <f t="array" aca="1" ref="BY297" ca="1">AI297/INDIRECT(ADDRESS($BC297,COLUMN(AI297)))</f>
        <v>0.85893416927899691</v>
      </c>
      <c r="BZ297" s="126" cm="1">
        <f t="array" aca="1" ref="BZ297" ca="1">AJ297/INDIRECT(ADDRESS($BC297,COLUMN(AJ297)))</f>
        <v>0.86544342507645255</v>
      </c>
      <c r="CA297" s="126" cm="1">
        <f t="array" aca="1" ref="CA297" ca="1">AK297/INDIRECT(ADDRESS($BC297,COLUMN(AK297)))</f>
        <v>0.86833855799373039</v>
      </c>
      <c r="CB297" s="126" cm="1">
        <f t="array" aca="1" ref="CB297" ca="1">AL297/INDIRECT(ADDRESS($BC297,COLUMN(AL297)))</f>
        <v>0.86477987421383651</v>
      </c>
      <c r="CC297" s="126" cm="1">
        <f t="array" aca="1" ref="CC297" ca="1">AM297/INDIRECT(ADDRESS($BC297,COLUMN(AM297)))</f>
        <v>0.87378640776699024</v>
      </c>
      <c r="CE297" s="178" t="str">
        <f t="shared" ref="CE297:CE302" si="174">BR297</f>
        <v>Natural Gas</v>
      </c>
      <c r="CF297" s="194" t="str">
        <f t="shared" ref="CF297:CF302" ca="1" si="175">TEXT(BF297,"#,##0;-#,##0.00;0") &amp; CHAR(10) &amp; IF(BS297&lt;&gt;1,TEXT(BS297,"(#,##0.0%);(-#,##0.0%);(0%)"),"(100%)")</f>
        <v>211
(84.1%)</v>
      </c>
      <c r="CG297" s="194" t="str">
        <f t="shared" ref="CG297:CG302" ca="1" si="176">TEXT(BG297,"#,##0;-#,##0.00;0") &amp; CHAR(10) &amp; IF(BT297&lt;&gt;1,TEXT(BT297,"(#,##0.0%);(-#,##0.0%);(0%)"),"(100%)")</f>
        <v>223
(85.1%)</v>
      </c>
      <c r="CH297" s="194" t="str">
        <f t="shared" ref="CH297:CH302" ca="1" si="177">TEXT(BH297,"#,##0;-#,##0.00;0") &amp; CHAR(10) &amp; IF(BU297&lt;&gt;1,TEXT(BU297,"(#,##0.0%);(-#,##0.0%);(0%)"),"(100%)")</f>
        <v>242
(86.1%)</v>
      </c>
      <c r="CI297" s="194" t="str">
        <f t="shared" ref="CI297:CI302" ca="1" si="178">TEXT(BI297,"#,##0;-#,##0.00;0") &amp; CHAR(10) &amp; IF(BV297&lt;&gt;1,TEXT(BV297,"(#,##0.0%);(-#,##0.0%);(0%)"),"(100%)")</f>
        <v>245
(86.3%)</v>
      </c>
      <c r="CJ297" s="194" t="str">
        <f t="shared" ref="CJ297:CJ302" ca="1" si="179">TEXT(BJ297,"#,##0;-#,##0.00;0") &amp; CHAR(10) &amp; IF(BW297&lt;&gt;1,TEXT(BW297,"(#,##0.0%);(-#,##0.0%);(0%)"),"(100%)")</f>
        <v>258
(86.6%)</v>
      </c>
      <c r="CK297" s="194" t="str">
        <f t="shared" ref="CK297:CK302" ca="1" si="180">TEXT(BK297,"#,##0;-#,##0.00;0") &amp; CHAR(10) &amp; IF(BX297&lt;&gt;1,TEXT(BX297,"(#,##0.0%);(-#,##0.0%);(0%)"),"(100%)")</f>
        <v>271
(86.0%)</v>
      </c>
      <c r="CL297" s="194" t="str">
        <f t="shared" ref="CL297:CL302" ca="1" si="181">TEXT(BL297,"#,##0;-#,##0.00;0") &amp; CHAR(10) &amp; IF(BY297&lt;&gt;1,TEXT(BY297,"(#,##0.0%);(-#,##0.0%);(0%)"),"(100%)")</f>
        <v>274
(85.9%)</v>
      </c>
      <c r="CM297" s="194" t="str">
        <f t="shared" ref="CM297:CM302" ca="1" si="182">TEXT(BM297,"#,##0;-#,##0.00;0") &amp; CHAR(10) &amp; IF(BZ297&lt;&gt;1,TEXT(BZ297,"(#,##0.0%);(-#,##0.0%);(0%)"),"(100%)")</f>
        <v>283
(86.5%)</v>
      </c>
      <c r="CN297" s="194" t="str">
        <f t="shared" ref="CN297:CN302" ca="1" si="183">TEXT(BN297,"#,##0;-#,##0.00;0") &amp; CHAR(10) &amp; IF(CA297&lt;&gt;1,TEXT(CA297,"(#,##0.0%);(-#,##0.0%);(0%)"),"(100%)")</f>
        <v>277
(86.8%)</v>
      </c>
      <c r="CO297" s="194" t="str">
        <f t="shared" ref="CO297:CO302" ca="1" si="184">TEXT(BO297,"#,##0;-#,##0.00;0") &amp; CHAR(10) &amp; IF(CB297&lt;&gt;1,TEXT(CB297,"(#,##0.0%);(-#,##0.0%);(0%)"),"(100%)")</f>
        <v>275
(86.5%)</v>
      </c>
      <c r="CP297" s="194" t="str">
        <f t="shared" ref="CP297:CP302" ca="1" si="185">TEXT(BP297,"#,##0;-#,##0.00;0") &amp; CHAR(10) &amp; IF(CC297&lt;&gt;1,TEXT(CC297,"(#,##0.0%);(-#,##0.0%);(0%)"),"(100%)")</f>
        <v>270
(87.4%)</v>
      </c>
    </row>
    <row r="298" spans="2:94">
      <c r="C298" s="91" t="s">
        <v>722</v>
      </c>
      <c r="D298" s="33"/>
      <c r="E298" s="33"/>
      <c r="P298" s="91">
        <v>3</v>
      </c>
      <c r="Q298" s="91">
        <v>3</v>
      </c>
      <c r="R298" s="91">
        <v>3</v>
      </c>
      <c r="S298" s="91">
        <v>3</v>
      </c>
      <c r="T298" s="91">
        <v>3</v>
      </c>
      <c r="U298" s="91">
        <v>3</v>
      </c>
      <c r="V298" s="91">
        <v>2</v>
      </c>
      <c r="W298" s="91">
        <v>2</v>
      </c>
      <c r="X298" s="91">
        <v>2</v>
      </c>
      <c r="Y298" s="91">
        <v>2</v>
      </c>
      <c r="Z298" s="91">
        <v>2</v>
      </c>
      <c r="AA298" s="91">
        <v>2</v>
      </c>
      <c r="AB298" s="91">
        <v>2</v>
      </c>
      <c r="AC298" s="91">
        <v>2</v>
      </c>
      <c r="AD298" s="91">
        <v>2</v>
      </c>
      <c r="AE298" s="91">
        <v>2</v>
      </c>
      <c r="AF298" s="91">
        <v>2</v>
      </c>
      <c r="AG298" s="91">
        <v>2</v>
      </c>
      <c r="AH298" s="91">
        <v>2</v>
      </c>
      <c r="AI298" s="91">
        <v>1</v>
      </c>
      <c r="AJ298" s="91">
        <v>1</v>
      </c>
      <c r="AK298" s="91">
        <v>1</v>
      </c>
      <c r="AL298" s="91">
        <v>1</v>
      </c>
      <c r="AM298" s="91">
        <v>1</v>
      </c>
      <c r="AN298" s="7">
        <f t="shared" si="156"/>
        <v>0</v>
      </c>
      <c r="AP298" s="49" t="str">
        <f t="shared" si="157"/>
        <v>Solid Fuels</v>
      </c>
      <c r="AQ298" s="70" cm="1">
        <f t="array" aca="1" ref="AQ298" ca="1">INDIRECT(ADDRESS(ROW(AP298),AQ$9))/1000</f>
        <v>1E-3</v>
      </c>
      <c r="AR298" s="71" cm="1">
        <f t="array" aca="1" ref="AR298" ca="1">INDIRECT(ADDRESS(ROW(AQ298),AR$9))/1000</f>
        <v>1E-3</v>
      </c>
      <c r="AS298" s="71" cm="1">
        <f t="array" aca="1" ref="AS298" ca="1">INDIRECT(ADDRESS(ROW(AR298),AS$9))/1000</f>
        <v>2E-3</v>
      </c>
      <c r="AT298" s="73" cm="1">
        <f t="array" aca="1" ref="AT298" ca="1">INDIRECT(ADDRESS(ROW(AS298),AT$9))/1000</f>
        <v>2E-3</v>
      </c>
      <c r="AU298" s="77" cm="1">
        <f t="array" aca="1" ref="AU298" ca="1">AQ298/INDIRECT(ADDRESS($BC298,COLUMN(AQ298)))</f>
        <v>3.2362459546925568E-3</v>
      </c>
      <c r="AV298" s="78" cm="1">
        <f t="array" aca="1" ref="AV298" ca="1">AR298/INDIRECT(ADDRESS($BC298,COLUMN(AR298)))</f>
        <v>3.1446540880503146E-3</v>
      </c>
      <c r="AW298" s="78" cm="1">
        <f t="array" aca="1" ref="AW298" ca="1">AS298/INDIRECT(ADDRESS($BC298,COLUMN(AS298)))</f>
        <v>6.3492063492063492E-3</v>
      </c>
      <c r="AX298" s="80" cm="1">
        <f t="array" aca="1" ref="AX298" ca="1">AT298/INDIRECT(ADDRESS($BC298,COLUMN(AT298)))</f>
        <v>7.9681274900398405E-3</v>
      </c>
      <c r="AY298" s="53">
        <f t="shared" ca="1" si="158"/>
        <v>0</v>
      </c>
      <c r="AZ298" s="53">
        <f t="shared" ca="1" si="159"/>
        <v>-0.5</v>
      </c>
      <c r="BA298" s="92">
        <f t="shared" ca="1" si="160"/>
        <v>-0.5</v>
      </c>
      <c r="BC298" s="61">
        <f>BC299</f>
        <v>302</v>
      </c>
      <c r="BE298" s="177" t="str">
        <f t="shared" si="161"/>
        <v>Solid Fuels</v>
      </c>
      <c r="BF298" s="242">
        <f t="shared" si="162"/>
        <v>2</v>
      </c>
      <c r="BG298" s="242">
        <f t="shared" si="163"/>
        <v>2</v>
      </c>
      <c r="BH298" s="242">
        <f t="shared" si="164"/>
        <v>2</v>
      </c>
      <c r="BI298" s="242">
        <f t="shared" si="165"/>
        <v>2</v>
      </c>
      <c r="BJ298" s="242">
        <f t="shared" si="166"/>
        <v>2</v>
      </c>
      <c r="BK298" s="242">
        <f t="shared" si="167"/>
        <v>2</v>
      </c>
      <c r="BL298" s="242">
        <f t="shared" si="168"/>
        <v>1</v>
      </c>
      <c r="BM298" s="242">
        <f t="shared" si="169"/>
        <v>1</v>
      </c>
      <c r="BN298" s="242">
        <f t="shared" si="170"/>
        <v>1</v>
      </c>
      <c r="BO298" s="242">
        <f t="shared" si="171"/>
        <v>1</v>
      </c>
      <c r="BP298" s="242">
        <f t="shared" si="172"/>
        <v>1</v>
      </c>
      <c r="BQ298" s="179"/>
      <c r="BR298" s="178" t="str">
        <f t="shared" si="173"/>
        <v>Solid Fuels</v>
      </c>
      <c r="BS298" s="126" cm="1">
        <f t="array" aca="1" ref="BS298" ca="1">AC298/INDIRECT(ADDRESS($BC298,COLUMN(AC298)))</f>
        <v>7.9681274900398405E-3</v>
      </c>
      <c r="BT298" s="126" cm="1">
        <f t="array" aca="1" ref="BT298" ca="1">AD298/INDIRECT(ADDRESS($BC298,COLUMN(AD298)))</f>
        <v>7.6335877862595417E-3</v>
      </c>
      <c r="BU298" s="126" cm="1">
        <f t="array" aca="1" ref="BU298" ca="1">AE298/INDIRECT(ADDRESS($BC298,COLUMN(AE298)))</f>
        <v>7.1174377224199285E-3</v>
      </c>
      <c r="BV298" s="126" cm="1">
        <f t="array" aca="1" ref="BV298" ca="1">AF298/INDIRECT(ADDRESS($BC298,COLUMN(AF298)))</f>
        <v>7.0422535211267607E-3</v>
      </c>
      <c r="BW298" s="126" cm="1">
        <f t="array" aca="1" ref="BW298" ca="1">AG298/INDIRECT(ADDRESS($BC298,COLUMN(AG298)))</f>
        <v>6.7114093959731542E-3</v>
      </c>
      <c r="BX298" s="126" cm="1">
        <f t="array" aca="1" ref="BX298" ca="1">AH298/INDIRECT(ADDRESS($BC298,COLUMN(AH298)))</f>
        <v>6.3492063492063492E-3</v>
      </c>
      <c r="BY298" s="126" cm="1">
        <f t="array" aca="1" ref="BY298" ca="1">AI298/INDIRECT(ADDRESS($BC298,COLUMN(AI298)))</f>
        <v>3.134796238244514E-3</v>
      </c>
      <c r="BZ298" s="126" cm="1">
        <f t="array" aca="1" ref="BZ298" ca="1">AJ298/INDIRECT(ADDRESS($BC298,COLUMN(AJ298)))</f>
        <v>3.0581039755351682E-3</v>
      </c>
      <c r="CA298" s="126" cm="1">
        <f t="array" aca="1" ref="CA298" ca="1">AK298/INDIRECT(ADDRESS($BC298,COLUMN(AK298)))</f>
        <v>3.134796238244514E-3</v>
      </c>
      <c r="CB298" s="126" cm="1">
        <f t="array" aca="1" ref="CB298" ca="1">AL298/INDIRECT(ADDRESS($BC298,COLUMN(AL298)))</f>
        <v>3.1446540880503146E-3</v>
      </c>
      <c r="CC298" s="126" cm="1">
        <f t="array" aca="1" ref="CC298" ca="1">AM298/INDIRECT(ADDRESS($BC298,COLUMN(AM298)))</f>
        <v>3.2362459546925568E-3</v>
      </c>
      <c r="CE298" s="178" t="str">
        <f t="shared" si="174"/>
        <v>Solid Fuels</v>
      </c>
      <c r="CF298" s="194" t="str">
        <f t="shared" ca="1" si="175"/>
        <v>2
(0.8%)</v>
      </c>
      <c r="CG298" s="194" t="str">
        <f t="shared" ca="1" si="176"/>
        <v>2
(0.8%)</v>
      </c>
      <c r="CH298" s="194" t="str">
        <f t="shared" ca="1" si="177"/>
        <v>2
(0.7%)</v>
      </c>
      <c r="CI298" s="194" t="str">
        <f t="shared" ca="1" si="178"/>
        <v>2
(0.7%)</v>
      </c>
      <c r="CJ298" s="194" t="str">
        <f t="shared" ca="1" si="179"/>
        <v>2
(0.7%)</v>
      </c>
      <c r="CK298" s="194" t="str">
        <f t="shared" ca="1" si="180"/>
        <v>2
(0.6%)</v>
      </c>
      <c r="CL298" s="194" t="str">
        <f t="shared" ca="1" si="181"/>
        <v>1
(0.3%)</v>
      </c>
      <c r="CM298" s="194" t="str">
        <f t="shared" ca="1" si="182"/>
        <v>1
(0.3%)</v>
      </c>
      <c r="CN298" s="194" t="str">
        <f t="shared" ca="1" si="183"/>
        <v>1
(0.3%)</v>
      </c>
      <c r="CO298" s="194" t="str">
        <f t="shared" ca="1" si="184"/>
        <v>1
(0.3%)</v>
      </c>
      <c r="CP298" s="194" t="str">
        <f t="shared" ca="1" si="185"/>
        <v>1
(0.3%)</v>
      </c>
    </row>
    <row r="299" spans="2:94">
      <c r="C299" s="91" t="s">
        <v>33</v>
      </c>
      <c r="D299" s="33"/>
      <c r="E299" s="33"/>
      <c r="P299" s="91">
        <v>0</v>
      </c>
      <c r="Q299" s="91">
        <v>0</v>
      </c>
      <c r="R299" s="91">
        <v>0</v>
      </c>
      <c r="S299" s="91">
        <v>0</v>
      </c>
      <c r="T299" s="91">
        <v>1</v>
      </c>
      <c r="U299" s="91">
        <v>1</v>
      </c>
      <c r="V299" s="91">
        <v>1</v>
      </c>
      <c r="W299" s="91">
        <v>1</v>
      </c>
      <c r="X299" s="91">
        <v>2</v>
      </c>
      <c r="Y299" s="91">
        <v>2</v>
      </c>
      <c r="Z299" s="91">
        <v>2</v>
      </c>
      <c r="AA299" s="91">
        <v>3</v>
      </c>
      <c r="AB299" s="91">
        <v>2</v>
      </c>
      <c r="AC299" s="91">
        <v>2</v>
      </c>
      <c r="AD299" s="91">
        <v>2</v>
      </c>
      <c r="AE299" s="91">
        <v>2</v>
      </c>
      <c r="AF299" s="91">
        <v>2</v>
      </c>
      <c r="AG299" s="91">
        <v>2</v>
      </c>
      <c r="AH299" s="91">
        <v>2</v>
      </c>
      <c r="AI299" s="91">
        <v>3</v>
      </c>
      <c r="AJ299" s="91">
        <v>3</v>
      </c>
      <c r="AK299" s="91">
        <v>3</v>
      </c>
      <c r="AL299" s="91">
        <v>3</v>
      </c>
      <c r="AM299" s="91">
        <v>3</v>
      </c>
      <c r="AN299" s="7">
        <f t="shared" si="156"/>
        <v>0</v>
      </c>
      <c r="AP299" s="49" t="str">
        <f t="shared" si="157"/>
        <v>Biomass</v>
      </c>
      <c r="AQ299" s="70" cm="1">
        <f t="array" aca="1" ref="AQ299" ca="1">INDIRECT(ADDRESS(ROW(AP299),AQ$9))/1000</f>
        <v>3.0000000000000001E-3</v>
      </c>
      <c r="AR299" s="71" cm="1">
        <f t="array" aca="1" ref="AR299" ca="1">INDIRECT(ADDRESS(ROW(AQ299),AR$9))/1000</f>
        <v>3.0000000000000001E-3</v>
      </c>
      <c r="AS299" s="71" cm="1">
        <f t="array" aca="1" ref="AS299" ca="1">INDIRECT(ADDRESS(ROW(AR299),AS$9))/1000</f>
        <v>2E-3</v>
      </c>
      <c r="AT299" s="73" cm="1">
        <f t="array" aca="1" ref="AT299" ca="1">INDIRECT(ADDRESS(ROW(AS299),AT$9))/1000</f>
        <v>2E-3</v>
      </c>
      <c r="AU299" s="77" cm="1">
        <f t="array" aca="1" ref="AU299" ca="1">AQ299/INDIRECT(ADDRESS($BC299,COLUMN(AQ299)))</f>
        <v>9.7087378640776708E-3</v>
      </c>
      <c r="AV299" s="78" cm="1">
        <f t="array" aca="1" ref="AV299" ca="1">AR299/INDIRECT(ADDRESS($BC299,COLUMN(AR299)))</f>
        <v>9.433962264150943E-3</v>
      </c>
      <c r="AW299" s="78" cm="1">
        <f t="array" aca="1" ref="AW299" ca="1">AS299/INDIRECT(ADDRESS($BC299,COLUMN(AS299)))</f>
        <v>6.3492063492063492E-3</v>
      </c>
      <c r="AX299" s="80" cm="1">
        <f t="array" aca="1" ref="AX299" ca="1">AT299/INDIRECT(ADDRESS($BC299,COLUMN(AT299)))</f>
        <v>7.9681274900398405E-3</v>
      </c>
      <c r="AY299" s="53">
        <f t="shared" ca="1" si="158"/>
        <v>0</v>
      </c>
      <c r="AZ299" s="53">
        <f t="shared" ca="1" si="159"/>
        <v>0.5</v>
      </c>
      <c r="BA299" s="53">
        <f t="shared" ca="1" si="160"/>
        <v>0.5</v>
      </c>
      <c r="BC299" s="61">
        <f>BC300</f>
        <v>302</v>
      </c>
      <c r="BE299" s="177" t="str">
        <f t="shared" si="161"/>
        <v>Biomass</v>
      </c>
      <c r="BF299" s="242">
        <f t="shared" si="162"/>
        <v>2</v>
      </c>
      <c r="BG299" s="242">
        <f t="shared" si="163"/>
        <v>2</v>
      </c>
      <c r="BH299" s="242">
        <f t="shared" si="164"/>
        <v>2</v>
      </c>
      <c r="BI299" s="242">
        <f t="shared" si="165"/>
        <v>2</v>
      </c>
      <c r="BJ299" s="242">
        <f t="shared" si="166"/>
        <v>2</v>
      </c>
      <c r="BK299" s="242">
        <f t="shared" si="167"/>
        <v>2</v>
      </c>
      <c r="BL299" s="242">
        <f t="shared" si="168"/>
        <v>3</v>
      </c>
      <c r="BM299" s="242">
        <f t="shared" si="169"/>
        <v>3</v>
      </c>
      <c r="BN299" s="242">
        <f t="shared" si="170"/>
        <v>3</v>
      </c>
      <c r="BO299" s="242">
        <f t="shared" si="171"/>
        <v>3</v>
      </c>
      <c r="BP299" s="242">
        <f t="shared" si="172"/>
        <v>3</v>
      </c>
      <c r="BQ299" s="179"/>
      <c r="BR299" s="178" t="str">
        <f t="shared" si="173"/>
        <v>Biomass</v>
      </c>
      <c r="BS299" s="126" cm="1">
        <f t="array" aca="1" ref="BS299" ca="1">AC299/INDIRECT(ADDRESS($BC299,COLUMN(AC299)))</f>
        <v>7.9681274900398405E-3</v>
      </c>
      <c r="BT299" s="126" cm="1">
        <f t="array" aca="1" ref="BT299" ca="1">AD299/INDIRECT(ADDRESS($BC299,COLUMN(AD299)))</f>
        <v>7.6335877862595417E-3</v>
      </c>
      <c r="BU299" s="126" cm="1">
        <f t="array" aca="1" ref="BU299" ca="1">AE299/INDIRECT(ADDRESS($BC299,COLUMN(AE299)))</f>
        <v>7.1174377224199285E-3</v>
      </c>
      <c r="BV299" s="126" cm="1">
        <f t="array" aca="1" ref="BV299" ca="1">AF299/INDIRECT(ADDRESS($BC299,COLUMN(AF299)))</f>
        <v>7.0422535211267607E-3</v>
      </c>
      <c r="BW299" s="126" cm="1">
        <f t="array" aca="1" ref="BW299" ca="1">AG299/INDIRECT(ADDRESS($BC299,COLUMN(AG299)))</f>
        <v>6.7114093959731542E-3</v>
      </c>
      <c r="BX299" s="126" cm="1">
        <f t="array" aca="1" ref="BX299" ca="1">AH299/INDIRECT(ADDRESS($BC299,COLUMN(AH299)))</f>
        <v>6.3492063492063492E-3</v>
      </c>
      <c r="BY299" s="126" cm="1">
        <f t="array" aca="1" ref="BY299" ca="1">AI299/INDIRECT(ADDRESS($BC299,COLUMN(AI299)))</f>
        <v>9.4043887147335428E-3</v>
      </c>
      <c r="BZ299" s="126" cm="1">
        <f t="array" aca="1" ref="BZ299" ca="1">AJ299/INDIRECT(ADDRESS($BC299,COLUMN(AJ299)))</f>
        <v>9.1743119266055051E-3</v>
      </c>
      <c r="CA299" s="126" cm="1">
        <f t="array" aca="1" ref="CA299" ca="1">AK299/INDIRECT(ADDRESS($BC299,COLUMN(AK299)))</f>
        <v>9.4043887147335428E-3</v>
      </c>
      <c r="CB299" s="126" cm="1">
        <f t="array" aca="1" ref="CB299" ca="1">AL299/INDIRECT(ADDRESS($BC299,COLUMN(AL299)))</f>
        <v>9.433962264150943E-3</v>
      </c>
      <c r="CC299" s="126" cm="1">
        <f t="array" aca="1" ref="CC299" ca="1">AM299/INDIRECT(ADDRESS($BC299,COLUMN(AM299)))</f>
        <v>9.7087378640776691E-3</v>
      </c>
      <c r="CE299" s="178" t="str">
        <f t="shared" si="174"/>
        <v>Biomass</v>
      </c>
      <c r="CF299" s="194" t="str">
        <f t="shared" ca="1" si="175"/>
        <v>2
(0.8%)</v>
      </c>
      <c r="CG299" s="194" t="str">
        <f t="shared" ca="1" si="176"/>
        <v>2
(0.8%)</v>
      </c>
      <c r="CH299" s="194" t="str">
        <f t="shared" ca="1" si="177"/>
        <v>2
(0.7%)</v>
      </c>
      <c r="CI299" s="194" t="str">
        <f t="shared" ca="1" si="178"/>
        <v>2
(0.7%)</v>
      </c>
      <c r="CJ299" s="194" t="str">
        <f t="shared" ca="1" si="179"/>
        <v>2
(0.7%)</v>
      </c>
      <c r="CK299" s="194" t="str">
        <f t="shared" ca="1" si="180"/>
        <v>2
(0.6%)</v>
      </c>
      <c r="CL299" s="194" t="str">
        <f t="shared" ca="1" si="181"/>
        <v>3
(0.9%)</v>
      </c>
      <c r="CM299" s="194" t="str">
        <f t="shared" ca="1" si="182"/>
        <v>3
(0.9%)</v>
      </c>
      <c r="CN299" s="194" t="str">
        <f t="shared" ca="1" si="183"/>
        <v>3
(0.9%)</v>
      </c>
      <c r="CO299" s="194" t="str">
        <f t="shared" ca="1" si="184"/>
        <v>3
(0.9%)</v>
      </c>
      <c r="CP299" s="194" t="str">
        <f t="shared" ca="1" si="185"/>
        <v>3
(1.0%)</v>
      </c>
    </row>
    <row r="300" spans="2:94">
      <c r="C300" s="91" t="s">
        <v>723</v>
      </c>
      <c r="D300" s="33"/>
      <c r="E300" s="33"/>
      <c r="P300" s="91">
        <v>1</v>
      </c>
      <c r="Q300" s="91">
        <v>2</v>
      </c>
      <c r="R300" s="91">
        <v>2</v>
      </c>
      <c r="S300" s="91">
        <v>2</v>
      </c>
      <c r="T300" s="91">
        <v>2</v>
      </c>
      <c r="U300" s="91">
        <v>2</v>
      </c>
      <c r="V300" s="91">
        <v>2</v>
      </c>
      <c r="W300" s="91">
        <v>4</v>
      </c>
      <c r="X300" s="91">
        <v>5</v>
      </c>
      <c r="Y300" s="91">
        <v>5</v>
      </c>
      <c r="Z300" s="91">
        <v>7</v>
      </c>
      <c r="AA300" s="91">
        <v>8</v>
      </c>
      <c r="AB300" s="91">
        <v>20</v>
      </c>
      <c r="AC300" s="91">
        <v>22</v>
      </c>
      <c r="AD300" s="91">
        <v>21</v>
      </c>
      <c r="AE300" s="91">
        <v>21</v>
      </c>
      <c r="AF300" s="91">
        <v>20</v>
      </c>
      <c r="AG300" s="91">
        <v>21</v>
      </c>
      <c r="AH300" s="91">
        <v>20</v>
      </c>
      <c r="AI300" s="91">
        <v>20</v>
      </c>
      <c r="AJ300" s="91">
        <v>20</v>
      </c>
      <c r="AK300" s="91">
        <v>20</v>
      </c>
      <c r="AL300" s="91">
        <v>21</v>
      </c>
      <c r="AM300" s="91">
        <v>19</v>
      </c>
      <c r="AN300" s="7">
        <f t="shared" si="156"/>
        <v>-2</v>
      </c>
      <c r="AP300" s="49" t="str">
        <f t="shared" si="157"/>
        <v>Oil Fuels</v>
      </c>
      <c r="AQ300" s="70" cm="1">
        <f t="array" aca="1" ref="AQ300" ca="1">INDIRECT(ADDRESS(ROW(AP300),AQ$9))/1000</f>
        <v>1.9E-2</v>
      </c>
      <c r="AR300" s="71" cm="1">
        <f t="array" aca="1" ref="AR300" ca="1">INDIRECT(ADDRESS(ROW(AQ300),AR$9))/1000</f>
        <v>2.1000000000000001E-2</v>
      </c>
      <c r="AS300" s="71" cm="1">
        <f t="array" aca="1" ref="AS300" ca="1">INDIRECT(ADDRESS(ROW(AR300),AS$9))/1000</f>
        <v>0.02</v>
      </c>
      <c r="AT300" s="73" cm="1">
        <f t="array" aca="1" ref="AT300" ca="1">INDIRECT(ADDRESS(ROW(AS300),AT$9))/1000</f>
        <v>2.1999999999999999E-2</v>
      </c>
      <c r="AU300" s="77" cm="1">
        <f t="array" aca="1" ref="AU300" ca="1">AQ300/INDIRECT(ADDRESS($BC300,COLUMN(AQ300)))</f>
        <v>6.1488673139158574E-2</v>
      </c>
      <c r="AV300" s="78" cm="1">
        <f t="array" aca="1" ref="AV300" ca="1">AR300/INDIRECT(ADDRESS($BC300,COLUMN(AR300)))</f>
        <v>6.6037735849056603E-2</v>
      </c>
      <c r="AW300" s="78" cm="1">
        <f t="array" aca="1" ref="AW300" ca="1">AS300/INDIRECT(ADDRESS($BC300,COLUMN(AS300)))</f>
        <v>6.3492063492063489E-2</v>
      </c>
      <c r="AX300" s="80" cm="1">
        <f t="array" aca="1" ref="AX300" ca="1">AT300/INDIRECT(ADDRESS($BC300,COLUMN(AT300)))</f>
        <v>8.7649402390438239E-2</v>
      </c>
      <c r="AY300" s="53">
        <f t="shared" ca="1" si="158"/>
        <v>-9.5238095238095316E-2</v>
      </c>
      <c r="AZ300" s="92">
        <f t="shared" ca="1" si="159"/>
        <v>-5.0000000000000044E-2</v>
      </c>
      <c r="BA300" s="92">
        <f t="shared" ca="1" si="160"/>
        <v>-0.13636363636363633</v>
      </c>
      <c r="BC300" s="61">
        <f>BC301</f>
        <v>302</v>
      </c>
      <c r="BE300" s="177" t="str">
        <f t="shared" si="161"/>
        <v>Oil Fuels</v>
      </c>
      <c r="BF300" s="242">
        <f t="shared" si="162"/>
        <v>22</v>
      </c>
      <c r="BG300" s="242">
        <f t="shared" si="163"/>
        <v>21</v>
      </c>
      <c r="BH300" s="242">
        <f t="shared" si="164"/>
        <v>21</v>
      </c>
      <c r="BI300" s="242">
        <f t="shared" si="165"/>
        <v>20</v>
      </c>
      <c r="BJ300" s="242">
        <f t="shared" si="166"/>
        <v>21</v>
      </c>
      <c r="BK300" s="242">
        <f t="shared" si="167"/>
        <v>20</v>
      </c>
      <c r="BL300" s="242">
        <f t="shared" si="168"/>
        <v>20</v>
      </c>
      <c r="BM300" s="242">
        <f t="shared" si="169"/>
        <v>20</v>
      </c>
      <c r="BN300" s="242">
        <f t="shared" si="170"/>
        <v>20</v>
      </c>
      <c r="BO300" s="242">
        <f t="shared" si="171"/>
        <v>21</v>
      </c>
      <c r="BP300" s="242">
        <f t="shared" si="172"/>
        <v>19</v>
      </c>
      <c r="BQ300" s="179"/>
      <c r="BR300" s="178" t="str">
        <f t="shared" si="173"/>
        <v>Oil Fuels</v>
      </c>
      <c r="BS300" s="126" cm="1">
        <f t="array" aca="1" ref="BS300" ca="1">AC300/INDIRECT(ADDRESS($BC300,COLUMN(AC300)))</f>
        <v>8.7649402390438252E-2</v>
      </c>
      <c r="BT300" s="126" cm="1">
        <f t="array" aca="1" ref="BT300" ca="1">AD300/INDIRECT(ADDRESS($BC300,COLUMN(AD300)))</f>
        <v>8.0152671755725186E-2</v>
      </c>
      <c r="BU300" s="126" cm="1">
        <f t="array" aca="1" ref="BU300" ca="1">AE300/INDIRECT(ADDRESS($BC300,COLUMN(AE300)))</f>
        <v>7.4733096085409248E-2</v>
      </c>
      <c r="BV300" s="126" cm="1">
        <f t="array" aca="1" ref="BV300" ca="1">AF300/INDIRECT(ADDRESS($BC300,COLUMN(AF300)))</f>
        <v>7.0422535211267609E-2</v>
      </c>
      <c r="BW300" s="126" cm="1">
        <f t="array" aca="1" ref="BW300" ca="1">AG300/INDIRECT(ADDRESS($BC300,COLUMN(AG300)))</f>
        <v>7.0469798657718116E-2</v>
      </c>
      <c r="BX300" s="126" cm="1">
        <f t="array" aca="1" ref="BX300" ca="1">AH300/INDIRECT(ADDRESS($BC300,COLUMN(AH300)))</f>
        <v>6.3492063492063489E-2</v>
      </c>
      <c r="BY300" s="126" cm="1">
        <f t="array" aca="1" ref="BY300" ca="1">AI300/INDIRECT(ADDRESS($BC300,COLUMN(AI300)))</f>
        <v>6.2695924764890276E-2</v>
      </c>
      <c r="BZ300" s="126" cm="1">
        <f t="array" aca="1" ref="BZ300" ca="1">AJ300/INDIRECT(ADDRESS($BC300,COLUMN(AJ300)))</f>
        <v>6.1162079510703363E-2</v>
      </c>
      <c r="CA300" s="126" cm="1">
        <f t="array" aca="1" ref="CA300" ca="1">AK300/INDIRECT(ADDRESS($BC300,COLUMN(AK300)))</f>
        <v>6.2695924764890276E-2</v>
      </c>
      <c r="CB300" s="126" cm="1">
        <f t="array" aca="1" ref="CB300" ca="1">AL300/INDIRECT(ADDRESS($BC300,COLUMN(AL300)))</f>
        <v>6.6037735849056603E-2</v>
      </c>
      <c r="CC300" s="126" cm="1">
        <f t="array" aca="1" ref="CC300" ca="1">AM300/INDIRECT(ADDRESS($BC300,COLUMN(AM300)))</f>
        <v>6.1488673139158574E-2</v>
      </c>
      <c r="CE300" s="178" t="str">
        <f t="shared" si="174"/>
        <v>Oil Fuels</v>
      </c>
      <c r="CF300" s="194" t="str">
        <f t="shared" ca="1" si="175"/>
        <v>22
(8.8%)</v>
      </c>
      <c r="CG300" s="194" t="str">
        <f t="shared" ca="1" si="176"/>
        <v>21
(8.0%)</v>
      </c>
      <c r="CH300" s="194" t="str">
        <f t="shared" ca="1" si="177"/>
        <v>21
(7.5%)</v>
      </c>
      <c r="CI300" s="194" t="str">
        <f t="shared" ca="1" si="178"/>
        <v>20
(7.0%)</v>
      </c>
      <c r="CJ300" s="194" t="str">
        <f t="shared" ca="1" si="179"/>
        <v>21
(7.0%)</v>
      </c>
      <c r="CK300" s="194" t="str">
        <f t="shared" ca="1" si="180"/>
        <v>20
(6.3%)</v>
      </c>
      <c r="CL300" s="194" t="str">
        <f t="shared" ca="1" si="181"/>
        <v>20
(6.3%)</v>
      </c>
      <c r="CM300" s="194" t="str">
        <f t="shared" ca="1" si="182"/>
        <v>20
(6.1%)</v>
      </c>
      <c r="CN300" s="194" t="str">
        <f t="shared" ca="1" si="183"/>
        <v>20
(6.3%)</v>
      </c>
      <c r="CO300" s="194" t="str">
        <f t="shared" ca="1" si="184"/>
        <v>21
(6.6%)</v>
      </c>
      <c r="CP300" s="194" t="str">
        <f t="shared" ca="1" si="185"/>
        <v>19
(6.1%)</v>
      </c>
    </row>
    <row r="301" spans="2:94">
      <c r="C301" s="91" t="s">
        <v>27</v>
      </c>
      <c r="D301" s="33"/>
      <c r="E301" s="33"/>
      <c r="P301" s="91">
        <v>0</v>
      </c>
      <c r="Q301" s="91">
        <v>3</v>
      </c>
      <c r="R301" s="91">
        <v>4</v>
      </c>
      <c r="S301" s="91">
        <v>3</v>
      </c>
      <c r="T301" s="91">
        <v>3</v>
      </c>
      <c r="U301" s="91">
        <v>0</v>
      </c>
      <c r="V301" s="91">
        <v>0</v>
      </c>
      <c r="W301" s="91">
        <v>0</v>
      </c>
      <c r="X301" s="91">
        <v>0</v>
      </c>
      <c r="Y301" s="91">
        <v>0</v>
      </c>
      <c r="Z301" s="91">
        <v>0</v>
      </c>
      <c r="AA301" s="91">
        <v>11</v>
      </c>
      <c r="AB301" s="91">
        <v>13</v>
      </c>
      <c r="AC301" s="91">
        <v>14</v>
      </c>
      <c r="AD301" s="91">
        <v>14</v>
      </c>
      <c r="AE301" s="91">
        <v>14</v>
      </c>
      <c r="AF301" s="91">
        <v>15</v>
      </c>
      <c r="AG301" s="91">
        <v>15</v>
      </c>
      <c r="AH301" s="91">
        <v>20</v>
      </c>
      <c r="AI301" s="91">
        <v>21</v>
      </c>
      <c r="AJ301" s="91">
        <v>20</v>
      </c>
      <c r="AK301" s="91">
        <v>18</v>
      </c>
      <c r="AL301" s="91">
        <v>18</v>
      </c>
      <c r="AM301" s="91">
        <v>16</v>
      </c>
      <c r="AN301" s="7">
        <f t="shared" si="156"/>
        <v>-2</v>
      </c>
      <c r="AP301" s="49" t="str">
        <f t="shared" si="157"/>
        <v>Biogas</v>
      </c>
      <c r="AQ301" s="70" cm="1">
        <f t="array" aca="1" ref="AQ301" ca="1">INDIRECT(ADDRESS(ROW(AP301),AQ$9))/1000</f>
        <v>1.6E-2</v>
      </c>
      <c r="AR301" s="71" cm="1">
        <f t="array" aca="1" ref="AR301" ca="1">INDIRECT(ADDRESS(ROW(AQ301),AR$9))/1000</f>
        <v>1.7999999999999999E-2</v>
      </c>
      <c r="AS301" s="71" cm="1">
        <f t="array" aca="1" ref="AS301" ca="1">INDIRECT(ADDRESS(ROW(AR301),AS$9))/1000</f>
        <v>0.02</v>
      </c>
      <c r="AT301" s="73" cm="1">
        <f t="array" aca="1" ref="AT301" ca="1">INDIRECT(ADDRESS(ROW(AS301),AT$9))/1000</f>
        <v>1.4E-2</v>
      </c>
      <c r="AU301" s="77" cm="1">
        <f t="array" aca="1" ref="AU301" ca="1">AQ301/INDIRECT(ADDRESS($BC301,COLUMN(AQ301)))</f>
        <v>5.1779935275080909E-2</v>
      </c>
      <c r="AV301" s="78" cm="1">
        <f t="array" aca="1" ref="AV301" ca="1">AR301/INDIRECT(ADDRESS($BC301,COLUMN(AR301)))</f>
        <v>5.6603773584905655E-2</v>
      </c>
      <c r="AW301" s="78" cm="1">
        <f t="array" aca="1" ref="AW301" ca="1">AS301/INDIRECT(ADDRESS($BC301,COLUMN(AS301)))</f>
        <v>6.3492063492063489E-2</v>
      </c>
      <c r="AX301" s="80" cm="1">
        <f t="array" aca="1" ref="AX301" ca="1">AT301/INDIRECT(ADDRESS($BC301,COLUMN(AT301)))</f>
        <v>5.5776892430278883E-2</v>
      </c>
      <c r="AY301" s="53">
        <f t="shared" ca="1" si="158"/>
        <v>-0.11111111111111102</v>
      </c>
      <c r="AZ301" s="53">
        <f t="shared" ca="1" si="159"/>
        <v>-0.2</v>
      </c>
      <c r="BA301" s="53">
        <f t="shared" ca="1" si="160"/>
        <v>0.14285714285714285</v>
      </c>
      <c r="BC301" s="61">
        <f>BC302</f>
        <v>302</v>
      </c>
      <c r="BE301" s="177" t="str">
        <f t="shared" si="161"/>
        <v>Biogas</v>
      </c>
      <c r="BF301" s="242">
        <f t="shared" si="162"/>
        <v>14</v>
      </c>
      <c r="BG301" s="242">
        <f t="shared" si="163"/>
        <v>14</v>
      </c>
      <c r="BH301" s="242">
        <f t="shared" si="164"/>
        <v>14</v>
      </c>
      <c r="BI301" s="242">
        <f t="shared" si="165"/>
        <v>15</v>
      </c>
      <c r="BJ301" s="242">
        <f t="shared" si="166"/>
        <v>15</v>
      </c>
      <c r="BK301" s="242">
        <f t="shared" si="167"/>
        <v>20</v>
      </c>
      <c r="BL301" s="242">
        <f t="shared" si="168"/>
        <v>21</v>
      </c>
      <c r="BM301" s="242">
        <f t="shared" si="169"/>
        <v>20</v>
      </c>
      <c r="BN301" s="242">
        <f t="shared" si="170"/>
        <v>18</v>
      </c>
      <c r="BO301" s="242">
        <f t="shared" si="171"/>
        <v>18</v>
      </c>
      <c r="BP301" s="242">
        <f t="shared" si="172"/>
        <v>16</v>
      </c>
      <c r="BQ301" s="179"/>
      <c r="BR301" s="178" t="str">
        <f t="shared" si="173"/>
        <v>Biogas</v>
      </c>
      <c r="BS301" s="126" cm="1">
        <f t="array" aca="1" ref="BS301" ca="1">AC301/INDIRECT(ADDRESS($BC301,COLUMN(AC301)))</f>
        <v>5.5776892430278883E-2</v>
      </c>
      <c r="BT301" s="126" cm="1">
        <f t="array" aca="1" ref="BT301" ca="1">AD301/INDIRECT(ADDRESS($BC301,COLUMN(AD301)))</f>
        <v>5.3435114503816793E-2</v>
      </c>
      <c r="BU301" s="126" cm="1">
        <f t="array" aca="1" ref="BU301" ca="1">AE301/INDIRECT(ADDRESS($BC301,COLUMN(AE301)))</f>
        <v>4.9822064056939501E-2</v>
      </c>
      <c r="BV301" s="126" cm="1">
        <f t="array" aca="1" ref="BV301" ca="1">AF301/INDIRECT(ADDRESS($BC301,COLUMN(AF301)))</f>
        <v>5.2816901408450703E-2</v>
      </c>
      <c r="BW301" s="126" cm="1">
        <f t="array" aca="1" ref="BW301" ca="1">AG301/INDIRECT(ADDRESS($BC301,COLUMN(AG301)))</f>
        <v>5.0335570469798654E-2</v>
      </c>
      <c r="BX301" s="126" cm="1">
        <f t="array" aca="1" ref="BX301" ca="1">AH301/INDIRECT(ADDRESS($BC301,COLUMN(AH301)))</f>
        <v>6.3492063492063489E-2</v>
      </c>
      <c r="BY301" s="126" cm="1">
        <f t="array" aca="1" ref="BY301" ca="1">AI301/INDIRECT(ADDRESS($BC301,COLUMN(AI301)))</f>
        <v>6.5830721003134793E-2</v>
      </c>
      <c r="BZ301" s="126" cm="1">
        <f t="array" aca="1" ref="BZ301" ca="1">AJ301/INDIRECT(ADDRESS($BC301,COLUMN(AJ301)))</f>
        <v>6.1162079510703363E-2</v>
      </c>
      <c r="CA301" s="126" cm="1">
        <f t="array" aca="1" ref="CA301" ca="1">AK301/INDIRECT(ADDRESS($BC301,COLUMN(AK301)))</f>
        <v>5.6426332288401257E-2</v>
      </c>
      <c r="CB301" s="126" cm="1">
        <f t="array" aca="1" ref="CB301" ca="1">AL301/INDIRECT(ADDRESS($BC301,COLUMN(AL301)))</f>
        <v>5.6603773584905662E-2</v>
      </c>
      <c r="CC301" s="126" cm="1">
        <f t="array" aca="1" ref="CC301" ca="1">AM301/INDIRECT(ADDRESS($BC301,COLUMN(AM301)))</f>
        <v>5.1779935275080909E-2</v>
      </c>
      <c r="CE301" s="178" t="str">
        <f t="shared" si="174"/>
        <v>Biogas</v>
      </c>
      <c r="CF301" s="194" t="str">
        <f t="shared" ca="1" si="175"/>
        <v>14
(5.6%)</v>
      </c>
      <c r="CG301" s="194" t="str">
        <f t="shared" ca="1" si="176"/>
        <v>14
(5.3%)</v>
      </c>
      <c r="CH301" s="194" t="str">
        <f t="shared" ca="1" si="177"/>
        <v>14
(5.0%)</v>
      </c>
      <c r="CI301" s="194" t="str">
        <f t="shared" ca="1" si="178"/>
        <v>15
(5.3%)</v>
      </c>
      <c r="CJ301" s="194" t="str">
        <f t="shared" ca="1" si="179"/>
        <v>15
(5.0%)</v>
      </c>
      <c r="CK301" s="194" t="str">
        <f t="shared" ca="1" si="180"/>
        <v>20
(6.3%)</v>
      </c>
      <c r="CL301" s="194" t="str">
        <f t="shared" ca="1" si="181"/>
        <v>21
(6.6%)</v>
      </c>
      <c r="CM301" s="194" t="str">
        <f t="shared" ca="1" si="182"/>
        <v>20
(6.1%)</v>
      </c>
      <c r="CN301" s="194" t="str">
        <f t="shared" ca="1" si="183"/>
        <v>18
(5.6%)</v>
      </c>
      <c r="CO301" s="194" t="str">
        <f t="shared" ca="1" si="184"/>
        <v>18
(5.7%)</v>
      </c>
      <c r="CP301" s="194" t="str">
        <f t="shared" ca="1" si="185"/>
        <v>16
(5.2%)</v>
      </c>
    </row>
    <row r="302" spans="2:94">
      <c r="C302" s="55" t="s">
        <v>47</v>
      </c>
      <c r="D302" s="56"/>
      <c r="E302" s="57"/>
      <c r="P302" s="66">
        <f>SUM(P297:P301)</f>
        <v>53</v>
      </c>
      <c r="Q302" s="66">
        <f>SUM(Q297:Q301)</f>
        <v>84</v>
      </c>
      <c r="R302" s="66">
        <f>SUM(R297:R301)</f>
        <v>94</v>
      </c>
      <c r="S302" s="66">
        <f>SUM(S297:S301)</f>
        <v>110</v>
      </c>
      <c r="T302" s="66">
        <f t="shared" ref="T302:AM302" si="186">SUM(T297:T301)</f>
        <v>118</v>
      </c>
      <c r="U302" s="66">
        <f t="shared" si="186"/>
        <v>122</v>
      </c>
      <c r="V302" s="66">
        <f t="shared" si="186"/>
        <v>138</v>
      </c>
      <c r="W302" s="66">
        <f t="shared" si="186"/>
        <v>145</v>
      </c>
      <c r="X302" s="66">
        <f t="shared" si="186"/>
        <v>155</v>
      </c>
      <c r="Y302" s="66">
        <f t="shared" si="186"/>
        <v>159</v>
      </c>
      <c r="Z302" s="66">
        <f t="shared" si="186"/>
        <v>157</v>
      </c>
      <c r="AA302" s="66">
        <f t="shared" si="186"/>
        <v>188</v>
      </c>
      <c r="AB302" s="66">
        <f t="shared" si="186"/>
        <v>243</v>
      </c>
      <c r="AC302" s="66">
        <f t="shared" si="186"/>
        <v>251</v>
      </c>
      <c r="AD302" s="66">
        <f t="shared" si="186"/>
        <v>262</v>
      </c>
      <c r="AE302" s="66">
        <f t="shared" si="186"/>
        <v>281</v>
      </c>
      <c r="AF302" s="66">
        <f t="shared" si="186"/>
        <v>284</v>
      </c>
      <c r="AG302" s="66">
        <f t="shared" si="186"/>
        <v>298</v>
      </c>
      <c r="AH302" s="66">
        <f t="shared" si="186"/>
        <v>315</v>
      </c>
      <c r="AI302" s="66">
        <f t="shared" si="186"/>
        <v>319</v>
      </c>
      <c r="AJ302" s="66">
        <f t="shared" si="186"/>
        <v>327</v>
      </c>
      <c r="AK302" s="66">
        <f t="shared" si="186"/>
        <v>319</v>
      </c>
      <c r="AL302" s="66">
        <f t="shared" si="186"/>
        <v>318</v>
      </c>
      <c r="AM302" s="66">
        <f t="shared" si="186"/>
        <v>309</v>
      </c>
      <c r="AN302" s="58">
        <f t="shared" si="156"/>
        <v>-9</v>
      </c>
      <c r="AP302" s="52" t="str">
        <f t="shared" si="157"/>
        <v>Total</v>
      </c>
      <c r="AQ302" s="75" cm="1">
        <f t="array" aca="1" ref="AQ302" ca="1">INDIRECT(ADDRESS(ROW(AP302),AQ$9))/1000</f>
        <v>0.309</v>
      </c>
      <c r="AR302" s="74" cm="1">
        <f t="array" aca="1" ref="AR302" ca="1">INDIRECT(ADDRESS(ROW(AQ302),AR$9))/1000</f>
        <v>0.318</v>
      </c>
      <c r="AS302" s="74" cm="1">
        <f t="array" aca="1" ref="AS302" ca="1">INDIRECT(ADDRESS(ROW(AR302),AS$9))/1000</f>
        <v>0.315</v>
      </c>
      <c r="AT302" s="76" cm="1">
        <f t="array" aca="1" ref="AT302" ca="1">INDIRECT(ADDRESS(ROW(AS302),AT$9))/1000</f>
        <v>0.251</v>
      </c>
      <c r="AU302" s="81" cm="1">
        <f t="array" aca="1" ref="AU302" ca="1">AQ302/INDIRECT(ADDRESS($BC302,COLUMN(AQ302)))</f>
        <v>1</v>
      </c>
      <c r="AV302" s="82" cm="1">
        <f t="array" aca="1" ref="AV302" ca="1">AR302/INDIRECT(ADDRESS($BC302,COLUMN(AR302)))</f>
        <v>1</v>
      </c>
      <c r="AW302" s="82" cm="1">
        <f t="array" aca="1" ref="AW302" ca="1">AS302/INDIRECT(ADDRESS($BC302,COLUMN(AS302)))</f>
        <v>1</v>
      </c>
      <c r="AX302" s="83" cm="1">
        <f t="array" aca="1" ref="AX302" ca="1">AT302/INDIRECT(ADDRESS($BC302,COLUMN(AT302)))</f>
        <v>1</v>
      </c>
      <c r="AY302" s="54">
        <f t="shared" ca="1" si="158"/>
        <v>-2.8301886792452855E-2</v>
      </c>
      <c r="AZ302" s="54">
        <f t="shared" ca="1" si="159"/>
        <v>-1.9047619047619063E-2</v>
      </c>
      <c r="BA302" s="54">
        <f t="shared" ca="1" si="160"/>
        <v>0.23107569721115537</v>
      </c>
      <c r="BC302" s="62">
        <f>ROW(AP302)</f>
        <v>302</v>
      </c>
      <c r="BE302" s="177" t="str">
        <f t="shared" si="161"/>
        <v>Total</v>
      </c>
      <c r="BF302" s="242">
        <f t="shared" si="162"/>
        <v>251</v>
      </c>
      <c r="BG302" s="242">
        <f t="shared" si="163"/>
        <v>262</v>
      </c>
      <c r="BH302" s="242">
        <f t="shared" si="164"/>
        <v>281</v>
      </c>
      <c r="BI302" s="242">
        <f t="shared" si="165"/>
        <v>284</v>
      </c>
      <c r="BJ302" s="242">
        <f t="shared" si="166"/>
        <v>298</v>
      </c>
      <c r="BK302" s="242">
        <f t="shared" si="167"/>
        <v>315</v>
      </c>
      <c r="BL302" s="242">
        <f t="shared" si="168"/>
        <v>319</v>
      </c>
      <c r="BM302" s="242">
        <f t="shared" si="169"/>
        <v>327</v>
      </c>
      <c r="BN302" s="242">
        <f t="shared" si="170"/>
        <v>319</v>
      </c>
      <c r="BO302" s="242">
        <f t="shared" si="171"/>
        <v>318</v>
      </c>
      <c r="BP302" s="242">
        <f t="shared" si="172"/>
        <v>309</v>
      </c>
      <c r="BQ302" s="179"/>
      <c r="BR302" s="178" t="str">
        <f t="shared" si="173"/>
        <v>Total</v>
      </c>
      <c r="BS302" s="126" cm="1">
        <f t="array" aca="1" ref="BS302" ca="1">AC302/INDIRECT(ADDRESS($BC302,COLUMN(AC302)))</f>
        <v>1</v>
      </c>
      <c r="BT302" s="126" cm="1">
        <f t="array" aca="1" ref="BT302" ca="1">AD302/INDIRECT(ADDRESS($BC302,COLUMN(AD302)))</f>
        <v>1</v>
      </c>
      <c r="BU302" s="126" cm="1">
        <f t="array" aca="1" ref="BU302" ca="1">AE302/INDIRECT(ADDRESS($BC302,COLUMN(AE302)))</f>
        <v>1</v>
      </c>
      <c r="BV302" s="126" cm="1">
        <f t="array" aca="1" ref="BV302" ca="1">AF302/INDIRECT(ADDRESS($BC302,COLUMN(AF302)))</f>
        <v>1</v>
      </c>
      <c r="BW302" s="126" cm="1">
        <f t="array" aca="1" ref="BW302" ca="1">AG302/INDIRECT(ADDRESS($BC302,COLUMN(AG302)))</f>
        <v>1</v>
      </c>
      <c r="BX302" s="126" cm="1">
        <f t="array" aca="1" ref="BX302" ca="1">AH302/INDIRECT(ADDRESS($BC302,COLUMN(AH302)))</f>
        <v>1</v>
      </c>
      <c r="BY302" s="126" cm="1">
        <f t="array" aca="1" ref="BY302" ca="1">AI302/INDIRECT(ADDRESS($BC302,COLUMN(AI302)))</f>
        <v>1</v>
      </c>
      <c r="BZ302" s="126" cm="1">
        <f t="array" aca="1" ref="BZ302" ca="1">AJ302/INDIRECT(ADDRESS($BC302,COLUMN(AJ302)))</f>
        <v>1</v>
      </c>
      <c r="CA302" s="126" cm="1">
        <f t="array" aca="1" ref="CA302" ca="1">AK302/INDIRECT(ADDRESS($BC302,COLUMN(AK302)))</f>
        <v>1</v>
      </c>
      <c r="CB302" s="126" cm="1">
        <f t="array" aca="1" ref="CB302" ca="1">AL302/INDIRECT(ADDRESS($BC302,COLUMN(AL302)))</f>
        <v>1</v>
      </c>
      <c r="CC302" s="126" cm="1">
        <f t="array" aca="1" ref="CC302" ca="1">AM302/INDIRECT(ADDRESS($BC302,COLUMN(AM302)))</f>
        <v>1</v>
      </c>
      <c r="CE302" s="178" t="str">
        <f t="shared" si="174"/>
        <v>Total</v>
      </c>
      <c r="CF302" s="194" t="str">
        <f t="shared" ca="1" si="175"/>
        <v>251
(100%)</v>
      </c>
      <c r="CG302" s="194" t="str">
        <f t="shared" ca="1" si="176"/>
        <v>262
(100%)</v>
      </c>
      <c r="CH302" s="194" t="str">
        <f t="shared" ca="1" si="177"/>
        <v>281
(100%)</v>
      </c>
      <c r="CI302" s="194" t="str">
        <f t="shared" ca="1" si="178"/>
        <v>284
(100%)</v>
      </c>
      <c r="CJ302" s="194" t="str">
        <f t="shared" ca="1" si="179"/>
        <v>298
(100%)</v>
      </c>
      <c r="CK302" s="194" t="str">
        <f t="shared" ca="1" si="180"/>
        <v>315
(100%)</v>
      </c>
      <c r="CL302" s="194" t="str">
        <f t="shared" ca="1" si="181"/>
        <v>319
(100%)</v>
      </c>
      <c r="CM302" s="194" t="str">
        <f t="shared" ca="1" si="182"/>
        <v>327
(100%)</v>
      </c>
      <c r="CN302" s="194" t="str">
        <f t="shared" ca="1" si="183"/>
        <v>319
(100%)</v>
      </c>
      <c r="CO302" s="194" t="str">
        <f t="shared" ca="1" si="184"/>
        <v>318
(100%)</v>
      </c>
      <c r="CP302" s="194" t="str">
        <f t="shared" ca="1" si="185"/>
        <v>309
(100%)</v>
      </c>
    </row>
    <row r="304" spans="2:94">
      <c r="AP304" s="60"/>
      <c r="AQ304" s="305" t="s">
        <v>727</v>
      </c>
      <c r="AR304" s="305"/>
      <c r="AS304" s="305"/>
      <c r="AT304" s="306"/>
      <c r="AU304" s="307" t="s">
        <v>84</v>
      </c>
      <c r="AV304" s="305"/>
      <c r="AW304" s="305"/>
      <c r="AX304" s="306"/>
      <c r="AY304" s="305" t="str">
        <f>"Change to "&amp;year_latest&amp;" (%)"</f>
        <v>Change to 2023 (%)</v>
      </c>
      <c r="AZ304" s="308"/>
      <c r="BA304" s="308"/>
    </row>
    <row r="305" spans="2:94" s="27" customFormat="1" ht="15" thickBot="1">
      <c r="B305" s="7"/>
      <c r="C305" s="28" t="s">
        <v>725</v>
      </c>
      <c r="D305" s="28" t="s">
        <v>49</v>
      </c>
      <c r="E305" s="28" t="s">
        <v>62</v>
      </c>
      <c r="F305" s="28">
        <f>F$8</f>
        <v>1990</v>
      </c>
      <c r="G305" s="28">
        <f t="shared" ref="G305:AM305" si="187">G$8</f>
        <v>1991</v>
      </c>
      <c r="H305" s="28">
        <f t="shared" si="187"/>
        <v>1992</v>
      </c>
      <c r="I305" s="28">
        <f t="shared" si="187"/>
        <v>1993</v>
      </c>
      <c r="J305" s="28">
        <f t="shared" si="187"/>
        <v>1994</v>
      </c>
      <c r="K305" s="28">
        <f t="shared" si="187"/>
        <v>1995</v>
      </c>
      <c r="L305" s="28">
        <f t="shared" si="187"/>
        <v>1996</v>
      </c>
      <c r="M305" s="28">
        <f t="shared" si="187"/>
        <v>1997</v>
      </c>
      <c r="N305" s="28">
        <f t="shared" si="187"/>
        <v>1998</v>
      </c>
      <c r="O305" s="28">
        <f t="shared" si="187"/>
        <v>1999</v>
      </c>
      <c r="P305" s="28">
        <f t="shared" si="187"/>
        <v>2000</v>
      </c>
      <c r="Q305" s="28">
        <f t="shared" si="187"/>
        <v>2001</v>
      </c>
      <c r="R305" s="28">
        <f t="shared" si="187"/>
        <v>2002</v>
      </c>
      <c r="S305" s="28">
        <f t="shared" si="187"/>
        <v>2003</v>
      </c>
      <c r="T305" s="28">
        <f t="shared" si="187"/>
        <v>2004</v>
      </c>
      <c r="U305" s="28">
        <f t="shared" si="187"/>
        <v>2005</v>
      </c>
      <c r="V305" s="28">
        <f t="shared" si="187"/>
        <v>2006</v>
      </c>
      <c r="W305" s="28">
        <f t="shared" si="187"/>
        <v>2007</v>
      </c>
      <c r="X305" s="28">
        <f t="shared" si="187"/>
        <v>2008</v>
      </c>
      <c r="Y305" s="28">
        <f t="shared" si="187"/>
        <v>2009</v>
      </c>
      <c r="Z305" s="28">
        <f t="shared" si="187"/>
        <v>2010</v>
      </c>
      <c r="AA305" s="28">
        <f t="shared" si="187"/>
        <v>2011</v>
      </c>
      <c r="AB305" s="28">
        <f t="shared" si="187"/>
        <v>2012</v>
      </c>
      <c r="AC305" s="28">
        <f t="shared" si="187"/>
        <v>2013</v>
      </c>
      <c r="AD305" s="28">
        <f t="shared" si="187"/>
        <v>2014</v>
      </c>
      <c r="AE305" s="28">
        <f t="shared" si="187"/>
        <v>2015</v>
      </c>
      <c r="AF305" s="28">
        <f t="shared" si="187"/>
        <v>2016</v>
      </c>
      <c r="AG305" s="28">
        <f t="shared" si="187"/>
        <v>2017</v>
      </c>
      <c r="AH305" s="28">
        <f t="shared" si="187"/>
        <v>2018</v>
      </c>
      <c r="AI305" s="28">
        <f t="shared" si="187"/>
        <v>2019</v>
      </c>
      <c r="AJ305" s="28">
        <f t="shared" si="187"/>
        <v>2020</v>
      </c>
      <c r="AK305" s="28">
        <f t="shared" si="187"/>
        <v>2021</v>
      </c>
      <c r="AL305" s="28">
        <f t="shared" si="187"/>
        <v>2022</v>
      </c>
      <c r="AM305" s="28">
        <f t="shared" si="187"/>
        <v>2023</v>
      </c>
      <c r="AP305" s="59"/>
      <c r="AQ305" s="28">
        <f>year_latest</f>
        <v>2023</v>
      </c>
      <c r="AR305" s="28">
        <f>AQ305-1</f>
        <v>2022</v>
      </c>
      <c r="AS305" s="28">
        <f>year_cb_baseline</f>
        <v>2018</v>
      </c>
      <c r="AT305" s="59">
        <f>AQ305-10</f>
        <v>2013</v>
      </c>
      <c r="AU305" s="28">
        <f>AQ305</f>
        <v>2023</v>
      </c>
      <c r="AV305" s="28">
        <f>AR305</f>
        <v>2022</v>
      </c>
      <c r="AW305" s="28">
        <f>AS305</f>
        <v>2018</v>
      </c>
      <c r="AX305" s="59">
        <f>AT305</f>
        <v>2013</v>
      </c>
      <c r="AY305" s="28">
        <f>AV305</f>
        <v>2022</v>
      </c>
      <c r="AZ305" s="28">
        <f>AW305</f>
        <v>2018</v>
      </c>
      <c r="BA305" s="28">
        <f>AX305</f>
        <v>2013</v>
      </c>
      <c r="BC305" s="7"/>
      <c r="BE305" s="182"/>
      <c r="BF305" s="183">
        <f>BF$8</f>
        <v>2013</v>
      </c>
      <c r="BG305" s="183">
        <f t="shared" ref="BG305:BP305" si="188">BG$8</f>
        <v>2014</v>
      </c>
      <c r="BH305" s="183">
        <f t="shared" si="188"/>
        <v>2015</v>
      </c>
      <c r="BI305" s="183">
        <f t="shared" si="188"/>
        <v>2016</v>
      </c>
      <c r="BJ305" s="183">
        <f t="shared" si="188"/>
        <v>2017</v>
      </c>
      <c r="BK305" s="183">
        <f t="shared" si="188"/>
        <v>2018</v>
      </c>
      <c r="BL305" s="183">
        <f t="shared" si="188"/>
        <v>2019</v>
      </c>
      <c r="BM305" s="183">
        <f t="shared" si="188"/>
        <v>2020</v>
      </c>
      <c r="BN305" s="183">
        <f t="shared" si="188"/>
        <v>2021</v>
      </c>
      <c r="BO305" s="183">
        <f t="shared" si="188"/>
        <v>2022</v>
      </c>
      <c r="BP305" s="183">
        <f t="shared" si="188"/>
        <v>2023</v>
      </c>
      <c r="BQ305" s="7"/>
      <c r="BR305" s="183"/>
      <c r="BS305" s="183">
        <f t="shared" ref="BS305:CC305" si="189">BF305</f>
        <v>2013</v>
      </c>
      <c r="BT305" s="183">
        <f t="shared" si="189"/>
        <v>2014</v>
      </c>
      <c r="BU305" s="183">
        <f t="shared" si="189"/>
        <v>2015</v>
      </c>
      <c r="BV305" s="183">
        <f t="shared" si="189"/>
        <v>2016</v>
      </c>
      <c r="BW305" s="183">
        <f t="shared" si="189"/>
        <v>2017</v>
      </c>
      <c r="BX305" s="183">
        <f t="shared" si="189"/>
        <v>2018</v>
      </c>
      <c r="BY305" s="183">
        <f t="shared" si="189"/>
        <v>2019</v>
      </c>
      <c r="BZ305" s="183">
        <f t="shared" si="189"/>
        <v>2020</v>
      </c>
      <c r="CA305" s="183">
        <f t="shared" si="189"/>
        <v>2021</v>
      </c>
      <c r="CB305" s="183">
        <f t="shared" si="189"/>
        <v>2022</v>
      </c>
      <c r="CC305" s="183">
        <f t="shared" si="189"/>
        <v>2023</v>
      </c>
      <c r="CE305" s="183" t="s">
        <v>662</v>
      </c>
      <c r="CF305" s="188">
        <f t="shared" ref="CF305:CP305" si="190">BS305</f>
        <v>2013</v>
      </c>
      <c r="CG305" s="188">
        <f t="shared" si="190"/>
        <v>2014</v>
      </c>
      <c r="CH305" s="188">
        <f t="shared" si="190"/>
        <v>2015</v>
      </c>
      <c r="CI305" s="188">
        <f t="shared" si="190"/>
        <v>2016</v>
      </c>
      <c r="CJ305" s="188">
        <f t="shared" si="190"/>
        <v>2017</v>
      </c>
      <c r="CK305" s="188">
        <f t="shared" si="190"/>
        <v>2018</v>
      </c>
      <c r="CL305" s="188">
        <f t="shared" si="190"/>
        <v>2019</v>
      </c>
      <c r="CM305" s="188">
        <f t="shared" si="190"/>
        <v>2020</v>
      </c>
      <c r="CN305" s="188">
        <f t="shared" si="190"/>
        <v>2021</v>
      </c>
      <c r="CO305" s="188">
        <f t="shared" si="190"/>
        <v>2022</v>
      </c>
      <c r="CP305" s="188">
        <f t="shared" si="190"/>
        <v>2023</v>
      </c>
    </row>
    <row r="306" spans="2:94">
      <c r="C306" s="89" t="s">
        <v>535</v>
      </c>
      <c r="D306" s="33" t="s">
        <v>726</v>
      </c>
      <c r="E306" s="33"/>
      <c r="P306" s="243">
        <v>72.591999999999999</v>
      </c>
      <c r="Q306" s="245">
        <v>96.384</v>
      </c>
      <c r="R306" s="245">
        <v>99.515999999999991</v>
      </c>
      <c r="S306" s="245">
        <v>97.138999999999953</v>
      </c>
      <c r="T306" s="245">
        <v>103.21099999999994</v>
      </c>
      <c r="U306" s="245">
        <v>84.165999999999954</v>
      </c>
      <c r="V306" s="245">
        <v>246.89100000000008</v>
      </c>
      <c r="W306" s="245">
        <v>246.85100000000011</v>
      </c>
      <c r="X306" s="245">
        <v>239.22600000000006</v>
      </c>
      <c r="Y306" s="245">
        <v>264.41100000000006</v>
      </c>
      <c r="Z306" s="245">
        <v>264.16700000000003</v>
      </c>
      <c r="AA306" s="245">
        <v>278.471</v>
      </c>
      <c r="AB306" s="245">
        <v>282.23049999999989</v>
      </c>
      <c r="AC306" s="245">
        <v>282.39649999999983</v>
      </c>
      <c r="AD306" s="245">
        <v>285.35099999999989</v>
      </c>
      <c r="AE306" s="245">
        <v>287.73699999999985</v>
      </c>
      <c r="AF306" s="245">
        <v>285.53849999999983</v>
      </c>
      <c r="AG306" s="245">
        <v>292.08849999999984</v>
      </c>
      <c r="AH306" s="245">
        <v>298.33949999999993</v>
      </c>
      <c r="AI306" s="245">
        <v>300.25649999999996</v>
      </c>
      <c r="AJ306" s="245">
        <v>301.2115</v>
      </c>
      <c r="AK306" s="245">
        <v>303.70050000000077</v>
      </c>
      <c r="AL306" s="245">
        <v>305.51150000000075</v>
      </c>
      <c r="AM306" s="245">
        <v>301.84950000000072</v>
      </c>
      <c r="AN306" s="7">
        <f t="shared" ref="AN306:AN311" si="191">AM306-AL306</f>
        <v>-3.6620000000000346</v>
      </c>
      <c r="AP306" s="49" t="str">
        <f t="shared" ref="AP306:AP311" si="192">C306</f>
        <v>Natural Gas</v>
      </c>
      <c r="AQ306" s="70" cm="1">
        <f t="array" aca="1" ref="AQ306" ca="1">INDIRECT(ADDRESS(ROW(AP306),AQ$9))/1000</f>
        <v>0.30184950000000071</v>
      </c>
      <c r="AR306" s="71" cm="1">
        <f t="array" aca="1" ref="AR306" ca="1">INDIRECT(ADDRESS(ROW(AQ306),AR$9))/1000</f>
        <v>0.30551150000000077</v>
      </c>
      <c r="AS306" s="71" cm="1">
        <f t="array" aca="1" ref="AS306" ca="1">INDIRECT(ADDRESS(ROW(AR306),AS$9))/1000</f>
        <v>0.29833949999999992</v>
      </c>
      <c r="AT306" s="72" cm="1">
        <f t="array" aca="1" ref="AT306" ca="1">INDIRECT(ADDRESS(ROW(AS306),AT$9))/1000</f>
        <v>0.28239649999999983</v>
      </c>
      <c r="AU306" s="77" cm="1">
        <f t="array" aca="1" ref="AU306" ca="1">AQ306/INDIRECT(ADDRESS($BC306,COLUMN(AQ306)))</f>
        <v>0.93204274712991497</v>
      </c>
      <c r="AV306" s="78" cm="1">
        <f t="array" aca="1" ref="AV306" ca="1">AR306/INDIRECT(ADDRESS($BC306,COLUMN(AR306)))</f>
        <v>0.93216788764367209</v>
      </c>
      <c r="AW306" s="78" cm="1">
        <f t="array" aca="1" ref="AW306" ca="1">AS306/INDIRECT(ADDRESS($BC306,COLUMN(AS306)))</f>
        <v>0.93477055251630847</v>
      </c>
      <c r="AX306" s="79" cm="1">
        <f t="array" aca="1" ref="AX306" ca="1">AT306/INDIRECT(ADDRESS($BC306,COLUMN(AT306)))</f>
        <v>0.91643436411842394</v>
      </c>
      <c r="AY306" s="53">
        <f t="shared" ref="AY306:AY311" ca="1" si="193">IFERROR(($AQ306-AR306)/AR306,"-")</f>
        <v>-1.1986455501675207E-2</v>
      </c>
      <c r="AZ306" s="53">
        <f t="shared" ref="AZ306:AZ311" ca="1" si="194">IFERROR(($AQ306-AS306)/AS306,"-")</f>
        <v>1.1765119938864251E-2</v>
      </c>
      <c r="BA306" s="53">
        <f t="shared" ref="BA306:BA311" ca="1" si="195">IFERROR(($AQ306-AT306)/AT306,"-")</f>
        <v>6.8885414656346303E-2</v>
      </c>
      <c r="BC306" s="61">
        <f>BC307</f>
        <v>311</v>
      </c>
      <c r="BE306" s="177" t="str">
        <f t="shared" ref="BE306:BE311" si="196">AP306</f>
        <v>Natural Gas</v>
      </c>
      <c r="BF306" s="247">
        <f t="shared" ref="BF306:BF311" si="197">AC306</f>
        <v>282.39649999999983</v>
      </c>
      <c r="BG306" s="247">
        <f t="shared" ref="BG306:BG311" si="198">AD306</f>
        <v>285.35099999999989</v>
      </c>
      <c r="BH306" s="247">
        <f t="shared" ref="BH306:BH311" si="199">AE306</f>
        <v>287.73699999999985</v>
      </c>
      <c r="BI306" s="247">
        <f t="shared" ref="BI306:BI311" si="200">AF306</f>
        <v>285.53849999999983</v>
      </c>
      <c r="BJ306" s="247">
        <f t="shared" ref="BJ306:BJ311" si="201">AG306</f>
        <v>292.08849999999984</v>
      </c>
      <c r="BK306" s="247">
        <f t="shared" ref="BK306:BK311" si="202">AH306</f>
        <v>298.33949999999993</v>
      </c>
      <c r="BL306" s="247">
        <f t="shared" ref="BL306:BL311" si="203">AI306</f>
        <v>300.25649999999996</v>
      </c>
      <c r="BM306" s="247">
        <f t="shared" ref="BM306:BM311" si="204">AJ306</f>
        <v>301.2115</v>
      </c>
      <c r="BN306" s="247">
        <f t="shared" ref="BN306:BN311" si="205">AK306</f>
        <v>303.70050000000077</v>
      </c>
      <c r="BO306" s="247">
        <f t="shared" ref="BO306:BO311" si="206">AL306</f>
        <v>305.51150000000075</v>
      </c>
      <c r="BP306" s="247">
        <f t="shared" ref="BP306:BP311" si="207">AM306</f>
        <v>301.84950000000072</v>
      </c>
      <c r="BQ306" s="179"/>
      <c r="BR306" s="178" t="str">
        <f t="shared" ref="BR306:BR311" si="208">BE306</f>
        <v>Natural Gas</v>
      </c>
      <c r="BS306" s="126" cm="1">
        <f t="array" aca="1" ref="BS306" ca="1">AC306/INDIRECT(ADDRESS($BC306,COLUMN(AC306)))</f>
        <v>0.91643436411842394</v>
      </c>
      <c r="BT306" s="126" cm="1">
        <f t="array" aca="1" ref="BT306" ca="1">AD306/INDIRECT(ADDRESS($BC306,COLUMN(AD306)))</f>
        <v>0.91764388081444415</v>
      </c>
      <c r="BU306" s="126" cm="1">
        <f t="array" aca="1" ref="BU306" ca="1">AE306/INDIRECT(ADDRESS($BC306,COLUMN(AE306)))</f>
        <v>0.92079817848131029</v>
      </c>
      <c r="BV306" s="126" cm="1">
        <f t="array" aca="1" ref="BV306" ca="1">AF306/INDIRECT(ADDRESS($BC306,COLUMN(AF306)))</f>
        <v>0.91497635161116664</v>
      </c>
      <c r="BW306" s="126" cm="1">
        <f t="array" aca="1" ref="BW306" ca="1">AG306/INDIRECT(ADDRESS($BC306,COLUMN(AG306)))</f>
        <v>0.91650847042802408</v>
      </c>
      <c r="BX306" s="126" cm="1">
        <f t="array" aca="1" ref="BX306" ca="1">AH306/INDIRECT(ADDRESS($BC306,COLUMN(AH306)))</f>
        <v>0.93477055251630847</v>
      </c>
      <c r="BY306" s="126" cm="1">
        <f t="array" aca="1" ref="BY306" ca="1">AI306/INDIRECT(ADDRESS($BC306,COLUMN(AI306)))</f>
        <v>0.93167791482429596</v>
      </c>
      <c r="BZ306" s="126" cm="1">
        <f t="array" aca="1" ref="BZ306" ca="1">AJ306/INDIRECT(ADDRESS($BC306,COLUMN(AJ306)))</f>
        <v>0.93130928676552416</v>
      </c>
      <c r="CA306" s="126" cm="1">
        <f t="array" aca="1" ref="CA306" ca="1">AK306/INDIRECT(ADDRESS($BC306,COLUMN(AK306)))</f>
        <v>0.93209126315498725</v>
      </c>
      <c r="CB306" s="126" cm="1">
        <f t="array" aca="1" ref="CB306" ca="1">AL306/INDIRECT(ADDRESS($BC306,COLUMN(AL306)))</f>
        <v>0.93216788764367209</v>
      </c>
      <c r="CC306" s="126" cm="1">
        <f t="array" aca="1" ref="CC306" ca="1">AM306/INDIRECT(ADDRESS($BC306,COLUMN(AM306)))</f>
        <v>0.93204274712991508</v>
      </c>
      <c r="CE306" s="178" t="str">
        <f t="shared" ref="CE306:CE311" si="209">BR306</f>
        <v>Natural Gas</v>
      </c>
      <c r="CF306" s="194" t="str">
        <f t="shared" ref="CF306:CF311" ca="1" si="210">TEXT(BF306,"#,##0.0;-#,##0.00;0") &amp; CHAR(10) &amp; IF(BS306&lt;&gt;1,TEXT(BS306,"(#,##0.0%);(-#,##0.0%);(0%)"),"(100%)")</f>
        <v>282.4
(91.6%)</v>
      </c>
      <c r="CG306" s="194" t="str">
        <f t="shared" ref="CG306:CG311" ca="1" si="211">TEXT(BG306,"#,##0.0;-#,##0.00;0") &amp; CHAR(10) &amp; IF(BT306&lt;&gt;1,TEXT(BT306,"(#,##0.0%);(-#,##0.0%);(0%)"),"(100%)")</f>
        <v>285.4
(91.8%)</v>
      </c>
      <c r="CH306" s="194" t="str">
        <f t="shared" ref="CH306:CH311" ca="1" si="212">TEXT(BH306,"#,##0.0;-#,##0.00;0") &amp; CHAR(10) &amp; IF(BU306&lt;&gt;1,TEXT(BU306,"(#,##0.0%);(-#,##0.0%);(0%)"),"(100%)")</f>
        <v>287.7
(92.1%)</v>
      </c>
      <c r="CI306" s="194" t="str">
        <f t="shared" ref="CI306:CI311" ca="1" si="213">TEXT(BI306,"#,##0.0;-#,##0.00;0") &amp; CHAR(10) &amp; IF(BV306&lt;&gt;1,TEXT(BV306,"(#,##0.0%);(-#,##0.0%);(0%)"),"(100%)")</f>
        <v>285.5
(91.5%)</v>
      </c>
      <c r="CJ306" s="194" t="str">
        <f t="shared" ref="CJ306:CJ311" ca="1" si="214">TEXT(BJ306,"#,##0.0;-#,##0.00;0") &amp; CHAR(10) &amp; IF(BW306&lt;&gt;1,TEXT(BW306,"(#,##0.0%);(-#,##0.0%);(0%)"),"(100%)")</f>
        <v>292.1
(91.7%)</v>
      </c>
      <c r="CK306" s="194" t="str">
        <f t="shared" ref="CK306:CK311" ca="1" si="215">TEXT(BK306,"#,##0.0;-#,##0.00;0") &amp; CHAR(10) &amp; IF(BX306&lt;&gt;1,TEXT(BX306,"(#,##0.0%);(-#,##0.0%);(0%)"),"(100%)")</f>
        <v>298.3
(93.5%)</v>
      </c>
      <c r="CL306" s="194" t="str">
        <f t="shared" ref="CL306:CL311" ca="1" si="216">TEXT(BL306,"#,##0.0;-#,##0.00;0") &amp; CHAR(10) &amp; IF(BY306&lt;&gt;1,TEXT(BY306,"(#,##0.0%);(-#,##0.0%);(0%)"),"(100%)")</f>
        <v>300.3
(93.2%)</v>
      </c>
      <c r="CM306" s="194" t="str">
        <f t="shared" ref="CM306:CM311" ca="1" si="217">TEXT(BM306,"#,##0.0;-#,##0.00;0") &amp; CHAR(10) &amp; IF(BZ306&lt;&gt;1,TEXT(BZ306,"(#,##0.0%);(-#,##0.0%);(0%)"),"(100%)")</f>
        <v>301.2
(93.1%)</v>
      </c>
      <c r="CN306" s="194" t="str">
        <f t="shared" ref="CN306:CN311" ca="1" si="218">TEXT(BN306,"#,##0.0;-#,##0.00;0") &amp; CHAR(10) &amp; IF(CA306&lt;&gt;1,TEXT(CA306,"(#,##0.0%);(-#,##0.0%);(0%)"),"(100%)")</f>
        <v>303.7
(93.2%)</v>
      </c>
      <c r="CO306" s="194" t="str">
        <f t="shared" ref="CO306:CO311" ca="1" si="219">TEXT(BO306,"#,##0.0;-#,##0.00;0") &amp; CHAR(10) &amp; IF(CB306&lt;&gt;1,TEXT(CB306,"(#,##0.0%);(-#,##0.0%);(0%)"),"(100%)")</f>
        <v>305.5
(93.2%)</v>
      </c>
      <c r="CP306" s="194" t="str">
        <f t="shared" ref="CP306:CP311" ca="1" si="220">TEXT(BP306,"#,##0.0;-#,##0.00;0") &amp; CHAR(10) &amp; IF(CC306&lt;&gt;1,TEXT(CC306,"(#,##0.0%);(-#,##0.0%);(0%)"),"(100%)")</f>
        <v>301.8
(93.2%)</v>
      </c>
    </row>
    <row r="307" spans="2:94">
      <c r="C307" s="91" t="s">
        <v>722</v>
      </c>
      <c r="D307" s="33" t="s">
        <v>726</v>
      </c>
      <c r="E307" s="33"/>
      <c r="P307" s="244">
        <v>18.2</v>
      </c>
      <c r="Q307" s="246">
        <v>18.2</v>
      </c>
      <c r="R307" s="246">
        <v>18.2</v>
      </c>
      <c r="S307" s="246">
        <v>18.2</v>
      </c>
      <c r="T307" s="246">
        <v>18.2</v>
      </c>
      <c r="U307" s="246">
        <v>18.2</v>
      </c>
      <c r="V307" s="246">
        <v>5.2</v>
      </c>
      <c r="W307" s="246">
        <v>5.2</v>
      </c>
      <c r="X307" s="246">
        <v>5.2</v>
      </c>
      <c r="Y307" s="246">
        <v>5.2</v>
      </c>
      <c r="Z307" s="246">
        <v>5.2</v>
      </c>
      <c r="AA307" s="246">
        <v>5.2</v>
      </c>
      <c r="AB307" s="246">
        <v>5.2</v>
      </c>
      <c r="AC307" s="246">
        <v>5.2</v>
      </c>
      <c r="AD307" s="246">
        <v>5.2</v>
      </c>
      <c r="AE307" s="246">
        <v>5.2</v>
      </c>
      <c r="AF307" s="246">
        <v>5.2</v>
      </c>
      <c r="AG307" s="246">
        <v>5.2</v>
      </c>
      <c r="AH307" s="246">
        <v>5.2</v>
      </c>
      <c r="AI307" s="246">
        <v>2.6</v>
      </c>
      <c r="AJ307" s="246">
        <v>2.6</v>
      </c>
      <c r="AK307" s="246">
        <v>2.6</v>
      </c>
      <c r="AL307" s="246">
        <v>2.6</v>
      </c>
      <c r="AM307" s="246">
        <v>2.6</v>
      </c>
      <c r="AN307" s="7">
        <f t="shared" si="191"/>
        <v>0</v>
      </c>
      <c r="AP307" s="49" t="str">
        <f t="shared" si="192"/>
        <v>Solid Fuels</v>
      </c>
      <c r="AQ307" s="70" cm="1">
        <f t="array" aca="1" ref="AQ307" ca="1">INDIRECT(ADDRESS(ROW(AP307),AQ$9))/1000</f>
        <v>2.5999999999999999E-3</v>
      </c>
      <c r="AR307" s="71" cm="1">
        <f t="array" aca="1" ref="AR307" ca="1">INDIRECT(ADDRESS(ROW(AQ307),AR$9))/1000</f>
        <v>2.5999999999999999E-3</v>
      </c>
      <c r="AS307" s="71" cm="1">
        <f t="array" aca="1" ref="AS307" ca="1">INDIRECT(ADDRESS(ROW(AR307),AS$9))/1000</f>
        <v>5.1999999999999998E-3</v>
      </c>
      <c r="AT307" s="73" cm="1">
        <f t="array" aca="1" ref="AT307" ca="1">INDIRECT(ADDRESS(ROW(AS307),AT$9))/1000</f>
        <v>5.1999999999999998E-3</v>
      </c>
      <c r="AU307" s="77" cm="1">
        <f t="array" aca="1" ref="AU307" ca="1">AQ307/INDIRECT(ADDRESS($BC307,COLUMN(AQ307)))</f>
        <v>8.0282098944598982E-3</v>
      </c>
      <c r="AV307" s="78" cm="1">
        <f t="array" aca="1" ref="AV307" ca="1">AR307/INDIRECT(ADDRESS($BC307,COLUMN(AR307)))</f>
        <v>7.9330450993613712E-3</v>
      </c>
      <c r="AW307" s="78" cm="1">
        <f t="array" aca="1" ref="AW307" ca="1">AS307/INDIRECT(ADDRESS($BC307,COLUMN(AS307)))</f>
        <v>1.6292870615807847E-2</v>
      </c>
      <c r="AX307" s="80" cm="1">
        <f t="array" aca="1" ref="AX307" ca="1">AT307/INDIRECT(ADDRESS($BC307,COLUMN(AT307)))</f>
        <v>1.6875062875835244E-2</v>
      </c>
      <c r="AY307" s="53">
        <f t="shared" ca="1" si="193"/>
        <v>0</v>
      </c>
      <c r="AZ307" s="53">
        <f t="shared" ca="1" si="194"/>
        <v>-0.5</v>
      </c>
      <c r="BA307" s="92">
        <f t="shared" ca="1" si="195"/>
        <v>-0.5</v>
      </c>
      <c r="BC307" s="61">
        <f>BC308</f>
        <v>311</v>
      </c>
      <c r="BE307" s="177" t="str">
        <f t="shared" si="196"/>
        <v>Solid Fuels</v>
      </c>
      <c r="BF307" s="247">
        <f t="shared" si="197"/>
        <v>5.2</v>
      </c>
      <c r="BG307" s="247">
        <f t="shared" si="198"/>
        <v>5.2</v>
      </c>
      <c r="BH307" s="247">
        <f t="shared" si="199"/>
        <v>5.2</v>
      </c>
      <c r="BI307" s="247">
        <f t="shared" si="200"/>
        <v>5.2</v>
      </c>
      <c r="BJ307" s="247">
        <f t="shared" si="201"/>
        <v>5.2</v>
      </c>
      <c r="BK307" s="247">
        <f t="shared" si="202"/>
        <v>5.2</v>
      </c>
      <c r="BL307" s="247">
        <f t="shared" si="203"/>
        <v>2.6</v>
      </c>
      <c r="BM307" s="247">
        <f t="shared" si="204"/>
        <v>2.6</v>
      </c>
      <c r="BN307" s="247">
        <f t="shared" si="205"/>
        <v>2.6</v>
      </c>
      <c r="BO307" s="247">
        <f t="shared" si="206"/>
        <v>2.6</v>
      </c>
      <c r="BP307" s="247">
        <f t="shared" si="207"/>
        <v>2.6</v>
      </c>
      <c r="BQ307" s="179"/>
      <c r="BR307" s="178" t="str">
        <f t="shared" si="208"/>
        <v>Solid Fuels</v>
      </c>
      <c r="BS307" s="126" cm="1">
        <f t="array" aca="1" ref="BS307" ca="1">AC307/INDIRECT(ADDRESS($BC307,COLUMN(AC307)))</f>
        <v>1.6875062875835244E-2</v>
      </c>
      <c r="BT307" s="126" cm="1">
        <f t="array" aca="1" ref="BT307" ca="1">AD307/INDIRECT(ADDRESS($BC307,COLUMN(AD307)))</f>
        <v>1.6722381138440417E-2</v>
      </c>
      <c r="BU307" s="126" cm="1">
        <f t="array" aca="1" ref="BU307" ca="1">AE307/INDIRECT(ADDRESS($BC307,COLUMN(AE307)))</f>
        <v>1.6640718879055584E-2</v>
      </c>
      <c r="BV307" s="126" cm="1">
        <f t="array" aca="1" ref="BV307" ca="1">AF307/INDIRECT(ADDRESS($BC307,COLUMN(AF307)))</f>
        <v>1.6662821400189709E-2</v>
      </c>
      <c r="BW307" s="126" cm="1">
        <f t="array" aca="1" ref="BW307" ca="1">AG307/INDIRECT(ADDRESS($BC307,COLUMN(AG307)))</f>
        <v>1.6316438498009091E-2</v>
      </c>
      <c r="BX307" s="126" cm="1">
        <f t="array" aca="1" ref="BX307" ca="1">AH307/INDIRECT(ADDRESS($BC307,COLUMN(AH307)))</f>
        <v>1.6292870615807847E-2</v>
      </c>
      <c r="BY307" s="126" cm="1">
        <f t="array" aca="1" ref="BY307" ca="1">AI307/INDIRECT(ADDRESS($BC307,COLUMN(AI307)))</f>
        <v>8.0676440927779074E-3</v>
      </c>
      <c r="BZ307" s="126" cm="1">
        <f t="array" aca="1" ref="BZ307" ca="1">AJ307/INDIRECT(ADDRESS($BC307,COLUMN(AJ307)))</f>
        <v>8.0388834609248418E-3</v>
      </c>
      <c r="CA307" s="126" cm="1">
        <f t="array" aca="1" ref="CA307" ca="1">AK307/INDIRECT(ADDRESS($BC307,COLUMN(AK307)))</f>
        <v>7.9796947459848128E-3</v>
      </c>
      <c r="CB307" s="126" cm="1">
        <f t="array" aca="1" ref="CB307" ca="1">AL307/INDIRECT(ADDRESS($BC307,COLUMN(AL307)))</f>
        <v>7.9330450993613712E-3</v>
      </c>
      <c r="CC307" s="126" cm="1">
        <f t="array" aca="1" ref="CC307" ca="1">AM307/INDIRECT(ADDRESS($BC307,COLUMN(AM307)))</f>
        <v>8.0282098944598999E-3</v>
      </c>
      <c r="CE307" s="178" t="str">
        <f t="shared" si="209"/>
        <v>Solid Fuels</v>
      </c>
      <c r="CF307" s="194" t="str">
        <f t="shared" ca="1" si="210"/>
        <v>5.2
(1.7%)</v>
      </c>
      <c r="CG307" s="194" t="str">
        <f t="shared" ca="1" si="211"/>
        <v>5.2
(1.7%)</v>
      </c>
      <c r="CH307" s="194" t="str">
        <f t="shared" ca="1" si="212"/>
        <v>5.2
(1.7%)</v>
      </c>
      <c r="CI307" s="194" t="str">
        <f t="shared" ca="1" si="213"/>
        <v>5.2
(1.7%)</v>
      </c>
      <c r="CJ307" s="194" t="str">
        <f t="shared" ca="1" si="214"/>
        <v>5.2
(1.6%)</v>
      </c>
      <c r="CK307" s="194" t="str">
        <f t="shared" ca="1" si="215"/>
        <v>5.2
(1.6%)</v>
      </c>
      <c r="CL307" s="194" t="str">
        <f t="shared" ca="1" si="216"/>
        <v>2.6
(0.8%)</v>
      </c>
      <c r="CM307" s="194" t="str">
        <f t="shared" ca="1" si="217"/>
        <v>2.6
(0.8%)</v>
      </c>
      <c r="CN307" s="194" t="str">
        <f t="shared" ca="1" si="218"/>
        <v>2.6
(0.8%)</v>
      </c>
      <c r="CO307" s="194" t="str">
        <f t="shared" ca="1" si="219"/>
        <v>2.6
(0.8%)</v>
      </c>
      <c r="CP307" s="194" t="str">
        <f t="shared" ca="1" si="220"/>
        <v>2.6
(0.8%)</v>
      </c>
    </row>
    <row r="308" spans="2:94">
      <c r="C308" s="91" t="s">
        <v>33</v>
      </c>
      <c r="D308" s="33" t="s">
        <v>726</v>
      </c>
      <c r="E308" s="33"/>
      <c r="P308" s="244">
        <v>0</v>
      </c>
      <c r="Q308" s="246">
        <v>0</v>
      </c>
      <c r="R308" s="246">
        <v>0</v>
      </c>
      <c r="S308" s="246">
        <v>0</v>
      </c>
      <c r="T308" s="246">
        <v>1.83</v>
      </c>
      <c r="U308" s="246">
        <v>1.83</v>
      </c>
      <c r="V308" s="246">
        <v>1.83</v>
      </c>
      <c r="W308" s="246">
        <v>1.83</v>
      </c>
      <c r="X308" s="246">
        <v>5.35</v>
      </c>
      <c r="Y308" s="246">
        <v>5.35</v>
      </c>
      <c r="Z308" s="246">
        <v>5.35</v>
      </c>
      <c r="AA308" s="246">
        <v>5.45</v>
      </c>
      <c r="AB308" s="246">
        <v>5.35</v>
      </c>
      <c r="AC308" s="246">
        <v>5.35</v>
      </c>
      <c r="AD308" s="246">
        <v>5.35</v>
      </c>
      <c r="AE308" s="246">
        <v>5.35</v>
      </c>
      <c r="AF308" s="246">
        <v>5.35</v>
      </c>
      <c r="AG308" s="246">
        <v>5.35</v>
      </c>
      <c r="AH308" s="246">
        <v>5.35</v>
      </c>
      <c r="AI308" s="246">
        <v>6.55</v>
      </c>
      <c r="AJ308" s="246">
        <v>6.6070000000000002</v>
      </c>
      <c r="AK308" s="246">
        <v>6.6070000000000002</v>
      </c>
      <c r="AL308" s="246">
        <v>6.6070000000000002</v>
      </c>
      <c r="AM308" s="246">
        <v>6.6070000000000002</v>
      </c>
      <c r="AN308" s="7">
        <f t="shared" si="191"/>
        <v>0</v>
      </c>
      <c r="AP308" s="49" t="str">
        <f t="shared" si="192"/>
        <v>Biomass</v>
      </c>
      <c r="AQ308" s="70" cm="1">
        <f t="array" aca="1" ref="AQ308" ca="1">INDIRECT(ADDRESS(ROW(AP308),AQ$9))/1000</f>
        <v>6.607E-3</v>
      </c>
      <c r="AR308" s="71" cm="1">
        <f t="array" aca="1" ref="AR308" ca="1">INDIRECT(ADDRESS(ROW(AQ308),AR$9))/1000</f>
        <v>6.607E-3</v>
      </c>
      <c r="AS308" s="71" cm="1">
        <f t="array" aca="1" ref="AS308" ca="1">INDIRECT(ADDRESS(ROW(AR308),AS$9))/1000</f>
        <v>5.3499999999999997E-3</v>
      </c>
      <c r="AT308" s="73" cm="1">
        <f t="array" aca="1" ref="AT308" ca="1">INDIRECT(ADDRESS(ROW(AS308),AT$9))/1000</f>
        <v>5.3499999999999997E-3</v>
      </c>
      <c r="AU308" s="77" cm="1">
        <f t="array" aca="1" ref="AU308" ca="1">AQ308/INDIRECT(ADDRESS($BC308,COLUMN(AQ308)))</f>
        <v>2.0400916451037136E-2</v>
      </c>
      <c r="AV308" s="78" cm="1">
        <f t="array" aca="1" ref="AV308" ca="1">AR308/INDIRECT(ADDRESS($BC308,COLUMN(AR308)))</f>
        <v>2.0159088065954067E-2</v>
      </c>
      <c r="AW308" s="78" cm="1">
        <f t="array" aca="1" ref="AW308" ca="1">AS308/INDIRECT(ADDRESS($BC308,COLUMN(AS308)))</f>
        <v>1.676285726818692E-2</v>
      </c>
      <c r="AX308" s="80" cm="1">
        <f t="array" aca="1" ref="AX308" ca="1">AT308/INDIRECT(ADDRESS($BC308,COLUMN(AT308)))</f>
        <v>1.7361843535715106E-2</v>
      </c>
      <c r="AY308" s="53">
        <f t="shared" ca="1" si="193"/>
        <v>0</v>
      </c>
      <c r="AZ308" s="53">
        <f t="shared" ca="1" si="194"/>
        <v>0.23495327102803745</v>
      </c>
      <c r="BA308" s="53">
        <f t="shared" ca="1" si="195"/>
        <v>0.23495327102803745</v>
      </c>
      <c r="BC308" s="61">
        <f>BC309</f>
        <v>311</v>
      </c>
      <c r="BE308" s="177" t="str">
        <f t="shared" si="196"/>
        <v>Biomass</v>
      </c>
      <c r="BF308" s="247">
        <f t="shared" si="197"/>
        <v>5.35</v>
      </c>
      <c r="BG308" s="247">
        <f t="shared" si="198"/>
        <v>5.35</v>
      </c>
      <c r="BH308" s="247">
        <f t="shared" si="199"/>
        <v>5.35</v>
      </c>
      <c r="BI308" s="247">
        <f t="shared" si="200"/>
        <v>5.35</v>
      </c>
      <c r="BJ308" s="247">
        <f t="shared" si="201"/>
        <v>5.35</v>
      </c>
      <c r="BK308" s="247">
        <f t="shared" si="202"/>
        <v>5.35</v>
      </c>
      <c r="BL308" s="247">
        <f t="shared" si="203"/>
        <v>6.55</v>
      </c>
      <c r="BM308" s="247">
        <f t="shared" si="204"/>
        <v>6.6070000000000002</v>
      </c>
      <c r="BN308" s="247">
        <f t="shared" si="205"/>
        <v>6.6070000000000002</v>
      </c>
      <c r="BO308" s="247">
        <f t="shared" si="206"/>
        <v>6.6070000000000002</v>
      </c>
      <c r="BP308" s="247">
        <f t="shared" si="207"/>
        <v>6.6070000000000002</v>
      </c>
      <c r="BQ308" s="179"/>
      <c r="BR308" s="178" t="str">
        <f t="shared" si="208"/>
        <v>Biomass</v>
      </c>
      <c r="BS308" s="126" cm="1">
        <f t="array" aca="1" ref="BS308" ca="1">AC308/INDIRECT(ADDRESS($BC308,COLUMN(AC308)))</f>
        <v>1.7361843535715106E-2</v>
      </c>
      <c r="BT308" s="126" cm="1">
        <f t="array" aca="1" ref="BT308" ca="1">AD308/INDIRECT(ADDRESS($BC308,COLUMN(AD308)))</f>
        <v>1.7204757517433888E-2</v>
      </c>
      <c r="BU308" s="126" cm="1">
        <f t="array" aca="1" ref="BU308" ca="1">AE308/INDIRECT(ADDRESS($BC308,COLUMN(AE308)))</f>
        <v>1.7120739615951414E-2</v>
      </c>
      <c r="BV308" s="126" cm="1">
        <f t="array" aca="1" ref="BV308" ca="1">AF308/INDIRECT(ADDRESS($BC308,COLUMN(AF308)))</f>
        <v>1.7143479709810564E-2</v>
      </c>
      <c r="BW308" s="126" cm="1">
        <f t="array" aca="1" ref="BW308" ca="1">AG308/INDIRECT(ADDRESS($BC308,COLUMN(AG308)))</f>
        <v>1.6787104993143967E-2</v>
      </c>
      <c r="BX308" s="126" cm="1">
        <f t="array" aca="1" ref="BX308" ca="1">AH308/INDIRECT(ADDRESS($BC308,COLUMN(AH308)))</f>
        <v>1.6762857268186916E-2</v>
      </c>
      <c r="BY308" s="126" cm="1">
        <f t="array" aca="1" ref="BY308" ca="1">AI308/INDIRECT(ADDRESS($BC308,COLUMN(AI308)))</f>
        <v>2.0324257233728958E-2</v>
      </c>
      <c r="BZ308" s="126" cm="1">
        <f t="array" aca="1" ref="BZ308" ca="1">AJ308/INDIRECT(ADDRESS($BC308,COLUMN(AJ308)))</f>
        <v>2.0428039625511703E-2</v>
      </c>
      <c r="CA308" s="126" cm="1">
        <f t="array" aca="1" ref="CA308" ca="1">AK308/INDIRECT(ADDRESS($BC308,COLUMN(AK308)))</f>
        <v>2.0277631994892947E-2</v>
      </c>
      <c r="CB308" s="126" cm="1">
        <f t="array" aca="1" ref="CB308" ca="1">AL308/INDIRECT(ADDRESS($BC308,COLUMN(AL308)))</f>
        <v>2.0159088065954067E-2</v>
      </c>
      <c r="CC308" s="126" cm="1">
        <f t="array" aca="1" ref="CC308" ca="1">AM308/INDIRECT(ADDRESS($BC308,COLUMN(AM308)))</f>
        <v>2.0400916451037136E-2</v>
      </c>
      <c r="CE308" s="178" t="str">
        <f t="shared" si="209"/>
        <v>Biomass</v>
      </c>
      <c r="CF308" s="194" t="str">
        <f t="shared" ca="1" si="210"/>
        <v>5.4
(1.7%)</v>
      </c>
      <c r="CG308" s="194" t="str">
        <f t="shared" ca="1" si="211"/>
        <v>5.4
(1.7%)</v>
      </c>
      <c r="CH308" s="194" t="str">
        <f t="shared" ca="1" si="212"/>
        <v>5.4
(1.7%)</v>
      </c>
      <c r="CI308" s="194" t="str">
        <f t="shared" ca="1" si="213"/>
        <v>5.4
(1.7%)</v>
      </c>
      <c r="CJ308" s="194" t="str">
        <f t="shared" ca="1" si="214"/>
        <v>5.4
(1.7%)</v>
      </c>
      <c r="CK308" s="194" t="str">
        <f t="shared" ca="1" si="215"/>
        <v>5.4
(1.7%)</v>
      </c>
      <c r="CL308" s="194" t="str">
        <f t="shared" ca="1" si="216"/>
        <v>6.6
(2.0%)</v>
      </c>
      <c r="CM308" s="194" t="str">
        <f t="shared" ca="1" si="217"/>
        <v>6.6
(2.0%)</v>
      </c>
      <c r="CN308" s="194" t="str">
        <f t="shared" ca="1" si="218"/>
        <v>6.6
(2.0%)</v>
      </c>
      <c r="CO308" s="194" t="str">
        <f t="shared" ca="1" si="219"/>
        <v>6.6
(2.0%)</v>
      </c>
      <c r="CP308" s="194" t="str">
        <f t="shared" ca="1" si="220"/>
        <v>6.6
(2.0%)</v>
      </c>
    </row>
    <row r="309" spans="2:94">
      <c r="C309" s="91" t="s">
        <v>723</v>
      </c>
      <c r="D309" s="33" t="s">
        <v>726</v>
      </c>
      <c r="E309" s="33"/>
      <c r="P309" s="244">
        <v>0.19</v>
      </c>
      <c r="Q309" s="246">
        <v>6.41</v>
      </c>
      <c r="R309" s="246">
        <v>6.41</v>
      </c>
      <c r="S309" s="246">
        <v>6.41</v>
      </c>
      <c r="T309" s="246">
        <v>6.41</v>
      </c>
      <c r="U309" s="246">
        <v>6.41</v>
      </c>
      <c r="V309" s="246">
        <v>6.41</v>
      </c>
      <c r="W309" s="246">
        <v>6.6529999999999996</v>
      </c>
      <c r="X309" s="246">
        <v>7.1280000000000001</v>
      </c>
      <c r="Y309" s="246">
        <v>7.1280000000000001</v>
      </c>
      <c r="Z309" s="246">
        <v>7.2735000000000003</v>
      </c>
      <c r="AA309" s="246">
        <v>7.6234999999999999</v>
      </c>
      <c r="AB309" s="246">
        <v>7.7134999999999998</v>
      </c>
      <c r="AC309" s="246">
        <v>8.8904999999999994</v>
      </c>
      <c r="AD309" s="246">
        <v>8.7505000000000006</v>
      </c>
      <c r="AE309" s="246">
        <v>7.8905000000000003</v>
      </c>
      <c r="AF309" s="246">
        <v>7.5404999999999998</v>
      </c>
      <c r="AG309" s="246">
        <v>7.6154999999999999</v>
      </c>
      <c r="AH309" s="246">
        <v>0.99549999999999994</v>
      </c>
      <c r="AI309" s="246">
        <v>0.99549999999999994</v>
      </c>
      <c r="AJ309" s="246">
        <v>1.0604999999999998</v>
      </c>
      <c r="AK309" s="246">
        <v>1.0604999999999998</v>
      </c>
      <c r="AL309" s="246">
        <v>1.1354999999999997</v>
      </c>
      <c r="AM309" s="246">
        <v>0.92049999999999965</v>
      </c>
      <c r="AN309" s="7">
        <f t="shared" si="191"/>
        <v>-0.21500000000000008</v>
      </c>
      <c r="AP309" s="49" t="str">
        <f t="shared" si="192"/>
        <v>Oil Fuels</v>
      </c>
      <c r="AQ309" s="70" cm="1">
        <f t="array" aca="1" ref="AQ309" ca="1">INDIRECT(ADDRESS(ROW(AP309),AQ$9))/1000</f>
        <v>9.2049999999999966E-4</v>
      </c>
      <c r="AR309" s="71" cm="1">
        <f t="array" aca="1" ref="AR309" ca="1">INDIRECT(ADDRESS(ROW(AQ309),AR$9))/1000</f>
        <v>1.1354999999999998E-3</v>
      </c>
      <c r="AS309" s="71" cm="1">
        <f t="array" aca="1" ref="AS309" ca="1">INDIRECT(ADDRESS(ROW(AR309),AS$9))/1000</f>
        <v>9.9549999999999986E-4</v>
      </c>
      <c r="AT309" s="73" cm="1">
        <f t="array" aca="1" ref="AT309" ca="1">INDIRECT(ADDRESS(ROW(AS309),AT$9))/1000</f>
        <v>8.8904999999999991E-3</v>
      </c>
      <c r="AU309" s="77" cm="1">
        <f t="array" aca="1" ref="AU309" ca="1">AQ309/INDIRECT(ADDRESS($BC309,COLUMN(AQ309)))</f>
        <v>2.8422950799424362E-3</v>
      </c>
      <c r="AV309" s="78" cm="1">
        <f t="array" aca="1" ref="AV309" ca="1">AR309/INDIRECT(ADDRESS($BC309,COLUMN(AR309)))</f>
        <v>3.4646048885864748E-3</v>
      </c>
      <c r="AW309" s="78" cm="1">
        <f t="array" aca="1" ref="AW309" ca="1">AS309/INDIRECT(ADDRESS($BC309,COLUMN(AS309)))</f>
        <v>3.1191447496224443E-3</v>
      </c>
      <c r="AX309" s="80" cm="1">
        <f t="array" aca="1" ref="AX309" ca="1">AT309/INDIRECT(ADDRESS($BC309,COLUMN(AT309)))</f>
        <v>2.8851489711079464E-2</v>
      </c>
      <c r="AY309" s="53">
        <f t="shared" ca="1" si="193"/>
        <v>-0.18934390136503756</v>
      </c>
      <c r="AZ309" s="92">
        <f t="shared" ca="1" si="194"/>
        <v>-7.5339025615268923E-2</v>
      </c>
      <c r="BA309" s="92">
        <f t="shared" ca="1" si="195"/>
        <v>-0.89646251616894446</v>
      </c>
      <c r="BC309" s="61">
        <f>BC310</f>
        <v>311</v>
      </c>
      <c r="BE309" s="177" t="str">
        <f t="shared" si="196"/>
        <v>Oil Fuels</v>
      </c>
      <c r="BF309" s="247">
        <f t="shared" si="197"/>
        <v>8.8904999999999994</v>
      </c>
      <c r="BG309" s="247">
        <f t="shared" si="198"/>
        <v>8.7505000000000006</v>
      </c>
      <c r="BH309" s="247">
        <f t="shared" si="199"/>
        <v>7.8905000000000003</v>
      </c>
      <c r="BI309" s="247">
        <f t="shared" si="200"/>
        <v>7.5404999999999998</v>
      </c>
      <c r="BJ309" s="247">
        <f t="shared" si="201"/>
        <v>7.6154999999999999</v>
      </c>
      <c r="BK309" s="247">
        <f t="shared" si="202"/>
        <v>0.99549999999999994</v>
      </c>
      <c r="BL309" s="247">
        <f t="shared" si="203"/>
        <v>0.99549999999999994</v>
      </c>
      <c r="BM309" s="247">
        <f t="shared" si="204"/>
        <v>1.0604999999999998</v>
      </c>
      <c r="BN309" s="247">
        <f t="shared" si="205"/>
        <v>1.0604999999999998</v>
      </c>
      <c r="BO309" s="247">
        <f t="shared" si="206"/>
        <v>1.1354999999999997</v>
      </c>
      <c r="BP309" s="247">
        <f t="shared" si="207"/>
        <v>0.92049999999999965</v>
      </c>
      <c r="BQ309" s="179"/>
      <c r="BR309" s="178" t="str">
        <f t="shared" si="208"/>
        <v>Oil Fuels</v>
      </c>
      <c r="BS309" s="126" cm="1">
        <f t="array" aca="1" ref="BS309" ca="1">AC309/INDIRECT(ADDRESS($BC309,COLUMN(AC309)))</f>
        <v>2.8851489711079467E-2</v>
      </c>
      <c r="BT309" s="126" cm="1">
        <f t="array" aca="1" ref="BT309" ca="1">AD309/INDIRECT(ADDRESS($BC309,COLUMN(AD309)))</f>
        <v>2.8140230029215941E-2</v>
      </c>
      <c r="BU309" s="126" cm="1">
        <f t="array" aca="1" ref="BU309" ca="1">AE309/INDIRECT(ADDRESS($BC309,COLUMN(AE309)))</f>
        <v>2.525069082984386E-2</v>
      </c>
      <c r="BV309" s="126" cm="1">
        <f t="array" aca="1" ref="BV309" ca="1">AF309/INDIRECT(ADDRESS($BC309,COLUMN(AF309)))</f>
        <v>2.4162693224640479E-2</v>
      </c>
      <c r="BW309" s="126" cm="1">
        <f t="array" aca="1" ref="BW309" ca="1">AG309/INDIRECT(ADDRESS($BC309,COLUMN(AG309)))</f>
        <v>2.3895737957997733E-2</v>
      </c>
      <c r="BX309" s="126" cm="1">
        <f t="array" aca="1" ref="BX309" ca="1">AH309/INDIRECT(ADDRESS($BC309,COLUMN(AH309)))</f>
        <v>3.1191447496224443E-3</v>
      </c>
      <c r="BY309" s="126" cm="1">
        <f t="array" aca="1" ref="BY309" ca="1">AI309/INDIRECT(ADDRESS($BC309,COLUMN(AI309)))</f>
        <v>3.0889768055232334E-3</v>
      </c>
      <c r="BZ309" s="126" cm="1">
        <f t="array" aca="1" ref="BZ309" ca="1">AJ309/INDIRECT(ADDRESS($BC309,COLUMN(AJ309)))</f>
        <v>3.2789368885810738E-3</v>
      </c>
      <c r="CA309" s="126" cm="1">
        <f t="array" aca="1" ref="CA309" ca="1">AK309/INDIRECT(ADDRESS($BC309,COLUMN(AK309)))</f>
        <v>3.2547947223526509E-3</v>
      </c>
      <c r="CB309" s="126" cm="1">
        <f t="array" aca="1" ref="CB309" ca="1">AL309/INDIRECT(ADDRESS($BC309,COLUMN(AL309)))</f>
        <v>3.4646048885864748E-3</v>
      </c>
      <c r="CC309" s="126" cm="1">
        <f t="array" aca="1" ref="CC309" ca="1">AM309/INDIRECT(ADDRESS($BC309,COLUMN(AM309)))</f>
        <v>2.8422950799424362E-3</v>
      </c>
      <c r="CE309" s="178" t="str">
        <f t="shared" si="209"/>
        <v>Oil Fuels</v>
      </c>
      <c r="CF309" s="194" t="str">
        <f t="shared" ca="1" si="210"/>
        <v>8.9
(2.9%)</v>
      </c>
      <c r="CG309" s="194" t="str">
        <f t="shared" ca="1" si="211"/>
        <v>8.8
(2.8%)</v>
      </c>
      <c r="CH309" s="194" t="str">
        <f t="shared" ca="1" si="212"/>
        <v>7.9
(2.5%)</v>
      </c>
      <c r="CI309" s="194" t="str">
        <f t="shared" ca="1" si="213"/>
        <v>7.5
(2.4%)</v>
      </c>
      <c r="CJ309" s="194" t="str">
        <f t="shared" ca="1" si="214"/>
        <v>7.6
(2.4%)</v>
      </c>
      <c r="CK309" s="194" t="str">
        <f t="shared" ca="1" si="215"/>
        <v>1.0
(0.3%)</v>
      </c>
      <c r="CL309" s="194" t="str">
        <f t="shared" ca="1" si="216"/>
        <v>1.0
(0.3%)</v>
      </c>
      <c r="CM309" s="194" t="str">
        <f t="shared" ca="1" si="217"/>
        <v>1.1
(0.3%)</v>
      </c>
      <c r="CN309" s="194" t="str">
        <f t="shared" ca="1" si="218"/>
        <v>1.1
(0.3%)</v>
      </c>
      <c r="CO309" s="194" t="str">
        <f t="shared" ca="1" si="219"/>
        <v>1.1
(0.3%)</v>
      </c>
      <c r="CP309" s="194" t="str">
        <f t="shared" ca="1" si="220"/>
        <v>0.9
(0.3%)</v>
      </c>
    </row>
    <row r="310" spans="2:94">
      <c r="C310" s="91" t="s">
        <v>27</v>
      </c>
      <c r="D310" s="33" t="s">
        <v>726</v>
      </c>
      <c r="E310" s="33"/>
      <c r="P310" s="244">
        <v>0</v>
      </c>
      <c r="Q310" s="246">
        <v>0.23499999999999999</v>
      </c>
      <c r="R310" s="246">
        <v>0.4</v>
      </c>
      <c r="S310" s="246">
        <v>0.23499999999999999</v>
      </c>
      <c r="T310" s="246">
        <v>0.23499999999999999</v>
      </c>
      <c r="U310" s="246">
        <v>0</v>
      </c>
      <c r="V310" s="246">
        <v>0</v>
      </c>
      <c r="W310" s="246">
        <v>0</v>
      </c>
      <c r="X310" s="246">
        <v>0</v>
      </c>
      <c r="Y310" s="246">
        <v>0</v>
      </c>
      <c r="Z310" s="246">
        <v>0</v>
      </c>
      <c r="AA310" s="246">
        <v>5.4649999999999999</v>
      </c>
      <c r="AB310" s="246">
        <v>5.7900000000000009</v>
      </c>
      <c r="AC310" s="246">
        <v>6.3100000000000005</v>
      </c>
      <c r="AD310" s="246">
        <v>6.3090000000000002</v>
      </c>
      <c r="AE310" s="246">
        <v>6.3090000000000002</v>
      </c>
      <c r="AF310" s="246">
        <v>8.4429999999999996</v>
      </c>
      <c r="AG310" s="246">
        <v>8.4429999999999996</v>
      </c>
      <c r="AH310" s="246">
        <v>9.2730000000000015</v>
      </c>
      <c r="AI310" s="246">
        <v>11.873000000000001</v>
      </c>
      <c r="AJ310" s="246">
        <v>11.949</v>
      </c>
      <c r="AK310" s="246">
        <v>11.859000000000002</v>
      </c>
      <c r="AL310" s="246">
        <v>11.888999999999999</v>
      </c>
      <c r="AM310" s="246">
        <v>11.881</v>
      </c>
      <c r="AN310" s="7">
        <f t="shared" si="191"/>
        <v>-7.9999999999991189E-3</v>
      </c>
      <c r="AP310" s="49" t="str">
        <f t="shared" si="192"/>
        <v>Biogas</v>
      </c>
      <c r="AQ310" s="70" cm="1">
        <f t="array" aca="1" ref="AQ310" ca="1">INDIRECT(ADDRESS(ROW(AP310),AQ$9))/1000</f>
        <v>1.1881000000000001E-2</v>
      </c>
      <c r="AR310" s="71" cm="1">
        <f t="array" aca="1" ref="AR310" ca="1">INDIRECT(ADDRESS(ROW(AQ310),AR$9))/1000</f>
        <v>1.1888999999999999E-2</v>
      </c>
      <c r="AS310" s="71" cm="1">
        <f t="array" aca="1" ref="AS310" ca="1">INDIRECT(ADDRESS(ROW(AR310),AS$9))/1000</f>
        <v>9.2730000000000017E-3</v>
      </c>
      <c r="AT310" s="73" cm="1">
        <f t="array" aca="1" ref="AT310" ca="1">INDIRECT(ADDRESS(ROW(AS310),AT$9))/1000</f>
        <v>6.3100000000000005E-3</v>
      </c>
      <c r="AU310" s="77" cm="1">
        <f t="array" aca="1" ref="AU310" ca="1">AQ310/INDIRECT(ADDRESS($BC310,COLUMN(AQ310)))</f>
        <v>3.6685831444645413E-2</v>
      </c>
      <c r="AV310" s="78" cm="1">
        <f t="array" aca="1" ref="AV310" ca="1">AR310/INDIRECT(ADDRESS($BC310,COLUMN(AR310)))</f>
        <v>3.6275374302425896E-2</v>
      </c>
      <c r="AW310" s="78" cm="1">
        <f t="array" aca="1" ref="AW310" ca="1">AS310/INDIRECT(ADDRESS($BC310,COLUMN(AS310)))</f>
        <v>2.9054574850074268E-2</v>
      </c>
      <c r="AX310" s="80" cm="1">
        <f t="array" aca="1" ref="AX310" ca="1">AT310/INDIRECT(ADDRESS($BC310,COLUMN(AT310)))</f>
        <v>2.047723975894623E-2</v>
      </c>
      <c r="AY310" s="53">
        <f t="shared" ca="1" si="193"/>
        <v>-6.7289090756140915E-4</v>
      </c>
      <c r="AZ310" s="53">
        <f t="shared" ca="1" si="194"/>
        <v>0.28124663000107825</v>
      </c>
      <c r="BA310" s="53">
        <f t="shared" ca="1" si="195"/>
        <v>0.8828843106180666</v>
      </c>
      <c r="BC310" s="61">
        <f>BC311</f>
        <v>311</v>
      </c>
      <c r="BE310" s="177" t="str">
        <f t="shared" si="196"/>
        <v>Biogas</v>
      </c>
      <c r="BF310" s="247">
        <f t="shared" si="197"/>
        <v>6.3100000000000005</v>
      </c>
      <c r="BG310" s="247">
        <f t="shared" si="198"/>
        <v>6.3090000000000002</v>
      </c>
      <c r="BH310" s="247">
        <f t="shared" si="199"/>
        <v>6.3090000000000002</v>
      </c>
      <c r="BI310" s="247">
        <f t="shared" si="200"/>
        <v>8.4429999999999996</v>
      </c>
      <c r="BJ310" s="247">
        <f t="shared" si="201"/>
        <v>8.4429999999999996</v>
      </c>
      <c r="BK310" s="247">
        <f t="shared" si="202"/>
        <v>9.2730000000000015</v>
      </c>
      <c r="BL310" s="247">
        <f t="shared" si="203"/>
        <v>11.873000000000001</v>
      </c>
      <c r="BM310" s="247">
        <f t="shared" si="204"/>
        <v>11.949</v>
      </c>
      <c r="BN310" s="247">
        <f t="shared" si="205"/>
        <v>11.859000000000002</v>
      </c>
      <c r="BO310" s="247">
        <f t="shared" si="206"/>
        <v>11.888999999999999</v>
      </c>
      <c r="BP310" s="247">
        <f t="shared" si="207"/>
        <v>11.881</v>
      </c>
      <c r="BQ310" s="179"/>
      <c r="BR310" s="178" t="str">
        <f t="shared" si="208"/>
        <v>Biogas</v>
      </c>
      <c r="BS310" s="126" cm="1">
        <f t="array" aca="1" ref="BS310" ca="1">AC310/INDIRECT(ADDRESS($BC310,COLUMN(AC310)))</f>
        <v>2.047723975894623E-2</v>
      </c>
      <c r="BT310" s="126" cm="1">
        <f t="array" aca="1" ref="BT310" ca="1">AD310/INDIRECT(ADDRESS($BC310,COLUMN(AD310)))</f>
        <v>2.02887505004655E-2</v>
      </c>
      <c r="BU310" s="126" cm="1">
        <f t="array" aca="1" ref="BU310" ca="1">AE310/INDIRECT(ADDRESS($BC310,COLUMN(AE310)))</f>
        <v>2.0189672193838784E-2</v>
      </c>
      <c r="BV310" s="126" cm="1">
        <f t="array" aca="1" ref="BV310" ca="1">AF310/INDIRECT(ADDRESS($BC310,COLUMN(AF310)))</f>
        <v>2.7054654054192634E-2</v>
      </c>
      <c r="BW310" s="126" cm="1">
        <f t="array" aca="1" ref="BW310" ca="1">AG310/INDIRECT(ADDRESS($BC310,COLUMN(AG310)))</f>
        <v>2.6492248122825142E-2</v>
      </c>
      <c r="BX310" s="126" cm="1">
        <f t="array" aca="1" ref="BX310" ca="1">AH310/INDIRECT(ADDRESS($BC310,COLUMN(AH310)))</f>
        <v>2.9054574850074268E-2</v>
      </c>
      <c r="BY310" s="126" cm="1">
        <f t="array" aca="1" ref="BY310" ca="1">AI310/INDIRECT(ADDRESS($BC310,COLUMN(AI310)))</f>
        <v>3.6841207043673885E-2</v>
      </c>
      <c r="BZ310" s="126" cm="1">
        <f t="array" aca="1" ref="BZ310" ca="1">AJ310/INDIRECT(ADDRESS($BC310,COLUMN(AJ310)))</f>
        <v>3.6944853259458052E-2</v>
      </c>
      <c r="CA310" s="126" cm="1">
        <f t="array" aca="1" ref="CA310" ca="1">AK310/INDIRECT(ADDRESS($BC310,COLUMN(AK310)))</f>
        <v>3.6396615381782273E-2</v>
      </c>
      <c r="CB310" s="126" cm="1">
        <f t="array" aca="1" ref="CB310" ca="1">AL310/INDIRECT(ADDRESS($BC310,COLUMN(AL310)))</f>
        <v>3.6275374302425896E-2</v>
      </c>
      <c r="CC310" s="126" cm="1">
        <f t="array" aca="1" ref="CC310" ca="1">AM310/INDIRECT(ADDRESS($BC310,COLUMN(AM310)))</f>
        <v>3.6685831444645406E-2</v>
      </c>
      <c r="CE310" s="178" t="str">
        <f t="shared" si="209"/>
        <v>Biogas</v>
      </c>
      <c r="CF310" s="194" t="str">
        <f t="shared" ca="1" si="210"/>
        <v>6.3
(2.0%)</v>
      </c>
      <c r="CG310" s="194" t="str">
        <f t="shared" ca="1" si="211"/>
        <v>6.3
(2.0%)</v>
      </c>
      <c r="CH310" s="194" t="str">
        <f t="shared" ca="1" si="212"/>
        <v>6.3
(2.0%)</v>
      </c>
      <c r="CI310" s="194" t="str">
        <f t="shared" ca="1" si="213"/>
        <v>8.4
(2.7%)</v>
      </c>
      <c r="CJ310" s="194" t="str">
        <f t="shared" ca="1" si="214"/>
        <v>8.4
(2.6%)</v>
      </c>
      <c r="CK310" s="194" t="str">
        <f t="shared" ca="1" si="215"/>
        <v>9.3
(2.9%)</v>
      </c>
      <c r="CL310" s="194" t="str">
        <f t="shared" ca="1" si="216"/>
        <v>11.9
(3.7%)</v>
      </c>
      <c r="CM310" s="194" t="str">
        <f t="shared" ca="1" si="217"/>
        <v>11.9
(3.7%)</v>
      </c>
      <c r="CN310" s="194" t="str">
        <f t="shared" ca="1" si="218"/>
        <v>11.9
(3.6%)</v>
      </c>
      <c r="CO310" s="194" t="str">
        <f t="shared" ca="1" si="219"/>
        <v>11.9
(3.6%)</v>
      </c>
      <c r="CP310" s="194" t="str">
        <f t="shared" ca="1" si="220"/>
        <v>11.9
(3.7%)</v>
      </c>
    </row>
    <row r="311" spans="2:94">
      <c r="C311" s="55" t="s">
        <v>47</v>
      </c>
      <c r="D311" s="56" t="s">
        <v>726</v>
      </c>
      <c r="E311" s="57"/>
      <c r="P311" s="66">
        <f t="shared" ref="P311:AM311" si="221">SUM(P306:P310)</f>
        <v>90.981999999999999</v>
      </c>
      <c r="Q311" s="66">
        <f t="shared" si="221"/>
        <v>121.229</v>
      </c>
      <c r="R311" s="66">
        <f t="shared" si="221"/>
        <v>124.526</v>
      </c>
      <c r="S311" s="66">
        <f t="shared" si="221"/>
        <v>121.98399999999995</v>
      </c>
      <c r="T311" s="66">
        <f t="shared" si="221"/>
        <v>129.88599999999997</v>
      </c>
      <c r="U311" s="66">
        <f t="shared" si="221"/>
        <v>110.60599999999995</v>
      </c>
      <c r="V311" s="66">
        <f t="shared" si="221"/>
        <v>260.33100000000007</v>
      </c>
      <c r="W311" s="66">
        <f t="shared" si="221"/>
        <v>260.53400000000011</v>
      </c>
      <c r="X311" s="66">
        <f t="shared" si="221"/>
        <v>256.90400000000005</v>
      </c>
      <c r="Y311" s="66">
        <f t="shared" si="221"/>
        <v>282.08900000000006</v>
      </c>
      <c r="Z311" s="66">
        <f t="shared" si="221"/>
        <v>281.99050000000005</v>
      </c>
      <c r="AA311" s="66">
        <f t="shared" si="221"/>
        <v>302.20949999999993</v>
      </c>
      <c r="AB311" s="66">
        <f t="shared" si="221"/>
        <v>306.28399999999993</v>
      </c>
      <c r="AC311" s="66">
        <f t="shared" si="221"/>
        <v>308.14699999999982</v>
      </c>
      <c r="AD311" s="66">
        <f t="shared" si="221"/>
        <v>310.96049999999991</v>
      </c>
      <c r="AE311" s="66">
        <f t="shared" si="221"/>
        <v>312.48649999999986</v>
      </c>
      <c r="AF311" s="66">
        <f t="shared" si="221"/>
        <v>312.07199999999983</v>
      </c>
      <c r="AG311" s="66">
        <f t="shared" si="221"/>
        <v>318.69699999999983</v>
      </c>
      <c r="AH311" s="66">
        <f t="shared" si="221"/>
        <v>319.15799999999996</v>
      </c>
      <c r="AI311" s="66">
        <f t="shared" si="221"/>
        <v>322.27499999999998</v>
      </c>
      <c r="AJ311" s="66">
        <f t="shared" si="221"/>
        <v>323.42800000000005</v>
      </c>
      <c r="AK311" s="66">
        <f t="shared" si="221"/>
        <v>325.82700000000079</v>
      </c>
      <c r="AL311" s="66">
        <f t="shared" si="221"/>
        <v>327.74300000000079</v>
      </c>
      <c r="AM311" s="66">
        <f t="shared" si="221"/>
        <v>323.85800000000074</v>
      </c>
      <c r="AN311" s="58">
        <f t="shared" si="191"/>
        <v>-3.8850000000000477</v>
      </c>
      <c r="AP311" s="52" t="str">
        <f t="shared" si="192"/>
        <v>Total</v>
      </c>
      <c r="AQ311" s="75" cm="1">
        <f t="array" aca="1" ref="AQ311" ca="1">INDIRECT(ADDRESS(ROW(AP311),AQ$9))/1000</f>
        <v>0.32385800000000076</v>
      </c>
      <c r="AR311" s="74" cm="1">
        <f t="array" aca="1" ref="AR311" ca="1">INDIRECT(ADDRESS(ROW(AQ311),AR$9))/1000</f>
        <v>0.32774300000000078</v>
      </c>
      <c r="AS311" s="74" cm="1">
        <f t="array" aca="1" ref="AS311" ca="1">INDIRECT(ADDRESS(ROW(AR311),AS$9))/1000</f>
        <v>0.31915799999999994</v>
      </c>
      <c r="AT311" s="76" cm="1">
        <f t="array" aca="1" ref="AT311" ca="1">INDIRECT(ADDRESS(ROW(AS311),AT$9))/1000</f>
        <v>0.30814699999999984</v>
      </c>
      <c r="AU311" s="81" cm="1">
        <f t="array" aca="1" ref="AU311" ca="1">AQ311/INDIRECT(ADDRESS($BC311,COLUMN(AQ311)))</f>
        <v>1</v>
      </c>
      <c r="AV311" s="82" cm="1">
        <f t="array" aca="1" ref="AV311" ca="1">AR311/INDIRECT(ADDRESS($BC311,COLUMN(AR311)))</f>
        <v>1</v>
      </c>
      <c r="AW311" s="82" cm="1">
        <f t="array" aca="1" ref="AW311" ca="1">AS311/INDIRECT(ADDRESS($BC311,COLUMN(AS311)))</f>
        <v>1</v>
      </c>
      <c r="AX311" s="83" cm="1">
        <f t="array" aca="1" ref="AX311" ca="1">AT311/INDIRECT(ADDRESS($BC311,COLUMN(AT311)))</f>
        <v>1</v>
      </c>
      <c r="AY311" s="54">
        <f t="shared" ca="1" si="193"/>
        <v>-1.1853800081161209E-2</v>
      </c>
      <c r="AZ311" s="54">
        <f t="shared" ca="1" si="194"/>
        <v>1.4726248441213492E-2</v>
      </c>
      <c r="BA311" s="54">
        <f t="shared" ca="1" si="195"/>
        <v>5.0985406315819812E-2</v>
      </c>
      <c r="BC311" s="62">
        <f>ROW(AP311)</f>
        <v>311</v>
      </c>
      <c r="BE311" s="177" t="str">
        <f t="shared" si="196"/>
        <v>Total</v>
      </c>
      <c r="BF311" s="247">
        <f t="shared" si="197"/>
        <v>308.14699999999982</v>
      </c>
      <c r="BG311" s="247">
        <f t="shared" si="198"/>
        <v>310.96049999999991</v>
      </c>
      <c r="BH311" s="247">
        <f t="shared" si="199"/>
        <v>312.48649999999986</v>
      </c>
      <c r="BI311" s="247">
        <f t="shared" si="200"/>
        <v>312.07199999999983</v>
      </c>
      <c r="BJ311" s="247">
        <f t="shared" si="201"/>
        <v>318.69699999999983</v>
      </c>
      <c r="BK311" s="247">
        <f t="shared" si="202"/>
        <v>319.15799999999996</v>
      </c>
      <c r="BL311" s="247">
        <f t="shared" si="203"/>
        <v>322.27499999999998</v>
      </c>
      <c r="BM311" s="247">
        <f t="shared" si="204"/>
        <v>323.42800000000005</v>
      </c>
      <c r="BN311" s="247">
        <f t="shared" si="205"/>
        <v>325.82700000000079</v>
      </c>
      <c r="BO311" s="247">
        <f t="shared" si="206"/>
        <v>327.74300000000079</v>
      </c>
      <c r="BP311" s="247">
        <f t="shared" si="207"/>
        <v>323.85800000000074</v>
      </c>
      <c r="BQ311" s="179"/>
      <c r="BR311" s="178" t="str">
        <f t="shared" si="208"/>
        <v>Total</v>
      </c>
      <c r="BS311" s="126" cm="1">
        <f t="array" aca="1" ref="BS311" ca="1">AC311/INDIRECT(ADDRESS($BC311,COLUMN(AC311)))</f>
        <v>1</v>
      </c>
      <c r="BT311" s="126" cm="1">
        <f t="array" aca="1" ref="BT311" ca="1">AD311/INDIRECT(ADDRESS($BC311,COLUMN(AD311)))</f>
        <v>1</v>
      </c>
      <c r="BU311" s="126" cm="1">
        <f t="array" aca="1" ref="BU311" ca="1">AE311/INDIRECT(ADDRESS($BC311,COLUMN(AE311)))</f>
        <v>1</v>
      </c>
      <c r="BV311" s="126" cm="1">
        <f t="array" aca="1" ref="BV311" ca="1">AF311/INDIRECT(ADDRESS($BC311,COLUMN(AF311)))</f>
        <v>1</v>
      </c>
      <c r="BW311" s="126" cm="1">
        <f t="array" aca="1" ref="BW311" ca="1">AG311/INDIRECT(ADDRESS($BC311,COLUMN(AG311)))</f>
        <v>1</v>
      </c>
      <c r="BX311" s="126" cm="1">
        <f t="array" aca="1" ref="BX311" ca="1">AH311/INDIRECT(ADDRESS($BC311,COLUMN(AH311)))</f>
        <v>1</v>
      </c>
      <c r="BY311" s="126" cm="1">
        <f t="array" aca="1" ref="BY311" ca="1">AI311/INDIRECT(ADDRESS($BC311,COLUMN(AI311)))</f>
        <v>1</v>
      </c>
      <c r="BZ311" s="126" cm="1">
        <f t="array" aca="1" ref="BZ311" ca="1">AJ311/INDIRECT(ADDRESS($BC311,COLUMN(AJ311)))</f>
        <v>1</v>
      </c>
      <c r="CA311" s="126" cm="1">
        <f t="array" aca="1" ref="CA311" ca="1">AK311/INDIRECT(ADDRESS($BC311,COLUMN(AK311)))</f>
        <v>1</v>
      </c>
      <c r="CB311" s="126" cm="1">
        <f t="array" aca="1" ref="CB311" ca="1">AL311/INDIRECT(ADDRESS($BC311,COLUMN(AL311)))</f>
        <v>1</v>
      </c>
      <c r="CC311" s="126" cm="1">
        <f t="array" aca="1" ref="CC311" ca="1">AM311/INDIRECT(ADDRESS($BC311,COLUMN(AM311)))</f>
        <v>1</v>
      </c>
      <c r="CE311" s="178" t="str">
        <f t="shared" si="209"/>
        <v>Total</v>
      </c>
      <c r="CF311" s="194" t="str">
        <f t="shared" ca="1" si="210"/>
        <v>308.1
(100%)</v>
      </c>
      <c r="CG311" s="194" t="str">
        <f t="shared" ca="1" si="211"/>
        <v>311.0
(100%)</v>
      </c>
      <c r="CH311" s="194" t="str">
        <f t="shared" ca="1" si="212"/>
        <v>312.5
(100%)</v>
      </c>
      <c r="CI311" s="194" t="str">
        <f t="shared" ca="1" si="213"/>
        <v>312.1
(100%)</v>
      </c>
      <c r="CJ311" s="194" t="str">
        <f t="shared" ca="1" si="214"/>
        <v>318.7
(100%)</v>
      </c>
      <c r="CK311" s="194" t="str">
        <f t="shared" ca="1" si="215"/>
        <v>319.2
(100%)</v>
      </c>
      <c r="CL311" s="194" t="str">
        <f t="shared" ca="1" si="216"/>
        <v>322.3
(100%)</v>
      </c>
      <c r="CM311" s="194" t="str">
        <f t="shared" ca="1" si="217"/>
        <v>323.4
(100%)</v>
      </c>
      <c r="CN311" s="194" t="str">
        <f t="shared" ca="1" si="218"/>
        <v>325.8
(100%)</v>
      </c>
      <c r="CO311" s="194" t="str">
        <f t="shared" ca="1" si="219"/>
        <v>327.7
(100%)</v>
      </c>
      <c r="CP311" s="194" t="str">
        <f t="shared" ca="1" si="220"/>
        <v>323.9
(100%)</v>
      </c>
    </row>
    <row r="313" spans="2:94">
      <c r="AP313" s="60"/>
      <c r="AQ313" s="305" t="s">
        <v>65</v>
      </c>
      <c r="AR313" s="305"/>
      <c r="AS313" s="305"/>
      <c r="AT313" s="306"/>
      <c r="AU313" s="307" t="s">
        <v>84</v>
      </c>
      <c r="AV313" s="305"/>
      <c r="AW313" s="305"/>
      <c r="AX313" s="306"/>
      <c r="AY313" s="305" t="str">
        <f>"Change to "&amp;year_latest&amp;" (%)"</f>
        <v>Change to 2023 (%)</v>
      </c>
      <c r="AZ313" s="308"/>
      <c r="BA313" s="308"/>
    </row>
    <row r="314" spans="2:94" s="27" customFormat="1" ht="15" thickBot="1">
      <c r="C314" s="28" t="s">
        <v>148</v>
      </c>
      <c r="D314" s="28" t="s">
        <v>49</v>
      </c>
      <c r="E314" s="28" t="s">
        <v>62</v>
      </c>
      <c r="F314" s="28">
        <f>F$8</f>
        <v>1990</v>
      </c>
      <c r="G314" s="28">
        <f t="shared" ref="G314:AM314" si="222">G$8</f>
        <v>1991</v>
      </c>
      <c r="H314" s="28">
        <f t="shared" si="222"/>
        <v>1992</v>
      </c>
      <c r="I314" s="28">
        <f t="shared" si="222"/>
        <v>1993</v>
      </c>
      <c r="J314" s="28">
        <f t="shared" si="222"/>
        <v>1994</v>
      </c>
      <c r="K314" s="28">
        <f t="shared" si="222"/>
        <v>1995</v>
      </c>
      <c r="L314" s="28">
        <f t="shared" si="222"/>
        <v>1996</v>
      </c>
      <c r="M314" s="28">
        <f t="shared" si="222"/>
        <v>1997</v>
      </c>
      <c r="N314" s="28">
        <f t="shared" si="222"/>
        <v>1998</v>
      </c>
      <c r="O314" s="28">
        <f t="shared" si="222"/>
        <v>1999</v>
      </c>
      <c r="P314" s="28">
        <f t="shared" si="222"/>
        <v>2000</v>
      </c>
      <c r="Q314" s="28">
        <f t="shared" si="222"/>
        <v>2001</v>
      </c>
      <c r="R314" s="28">
        <f t="shared" si="222"/>
        <v>2002</v>
      </c>
      <c r="S314" s="28">
        <f t="shared" si="222"/>
        <v>2003</v>
      </c>
      <c r="T314" s="28">
        <f t="shared" si="222"/>
        <v>2004</v>
      </c>
      <c r="U314" s="28">
        <f t="shared" si="222"/>
        <v>2005</v>
      </c>
      <c r="V314" s="28">
        <f t="shared" si="222"/>
        <v>2006</v>
      </c>
      <c r="W314" s="28">
        <f t="shared" si="222"/>
        <v>2007</v>
      </c>
      <c r="X314" s="28">
        <f t="shared" si="222"/>
        <v>2008</v>
      </c>
      <c r="Y314" s="28">
        <f t="shared" si="222"/>
        <v>2009</v>
      </c>
      <c r="Z314" s="28">
        <f t="shared" si="222"/>
        <v>2010</v>
      </c>
      <c r="AA314" s="28">
        <f t="shared" si="222"/>
        <v>2011</v>
      </c>
      <c r="AB314" s="28">
        <f t="shared" si="222"/>
        <v>2012</v>
      </c>
      <c r="AC314" s="28">
        <f t="shared" si="222"/>
        <v>2013</v>
      </c>
      <c r="AD314" s="28">
        <f t="shared" si="222"/>
        <v>2014</v>
      </c>
      <c r="AE314" s="28">
        <f t="shared" si="222"/>
        <v>2015</v>
      </c>
      <c r="AF314" s="28">
        <f t="shared" si="222"/>
        <v>2016</v>
      </c>
      <c r="AG314" s="28">
        <f t="shared" si="222"/>
        <v>2017</v>
      </c>
      <c r="AH314" s="28">
        <f t="shared" si="222"/>
        <v>2018</v>
      </c>
      <c r="AI314" s="28">
        <f t="shared" si="222"/>
        <v>2019</v>
      </c>
      <c r="AJ314" s="28">
        <f t="shared" si="222"/>
        <v>2020</v>
      </c>
      <c r="AK314" s="28">
        <f t="shared" si="222"/>
        <v>2021</v>
      </c>
      <c r="AL314" s="28">
        <f t="shared" si="222"/>
        <v>2022</v>
      </c>
      <c r="AM314" s="28">
        <f t="shared" si="222"/>
        <v>2023</v>
      </c>
    </row>
    <row r="315" spans="2:94">
      <c r="C315" s="7" t="s">
        <v>13</v>
      </c>
      <c r="D315" s="7" t="s">
        <v>12</v>
      </c>
      <c r="J315" s="65">
        <v>258.60000000000002</v>
      </c>
      <c r="K315" s="65">
        <v>316.95</v>
      </c>
      <c r="L315" s="65">
        <v>375.3</v>
      </c>
      <c r="M315" s="65">
        <v>458</v>
      </c>
      <c r="N315" s="65">
        <v>403.93</v>
      </c>
      <c r="O315" s="65">
        <v>373.459</v>
      </c>
      <c r="P315" s="65">
        <v>501.933333</v>
      </c>
      <c r="Q315" s="65">
        <v>602.55354499999999</v>
      </c>
      <c r="R315" s="65">
        <v>629.17700330000002</v>
      </c>
      <c r="S315" s="65">
        <v>634.3955380000001</v>
      </c>
      <c r="T315" s="65">
        <v>668.38658499999997</v>
      </c>
      <c r="U315" s="65">
        <v>614.28423499999985</v>
      </c>
      <c r="V315" s="65">
        <v>1562.7195989999998</v>
      </c>
      <c r="W315" s="65">
        <v>1789.8136933200003</v>
      </c>
      <c r="X315" s="65">
        <v>1845.213068</v>
      </c>
      <c r="Y315" s="65">
        <v>1797.7210809999999</v>
      </c>
      <c r="Z315" s="65">
        <v>1905.8055240585938</v>
      </c>
      <c r="AA315" s="65">
        <v>1944.3488549587657</v>
      </c>
      <c r="AB315" s="65">
        <v>2100.4116284946253</v>
      </c>
      <c r="AC315" s="65">
        <v>2035.225098299549</v>
      </c>
      <c r="AD315" s="65">
        <v>2050.2129673064924</v>
      </c>
      <c r="AE315" s="65">
        <v>2133.7908596370949</v>
      </c>
      <c r="AF315" s="65">
        <v>2177.5737983203671</v>
      </c>
      <c r="AG315" s="65">
        <v>2170.0824051570767</v>
      </c>
      <c r="AH315" s="65">
        <v>2131.0999698746173</v>
      </c>
      <c r="AI315" s="65">
        <v>2067.2437324027451</v>
      </c>
      <c r="AJ315" s="65">
        <v>2069.3641675662898</v>
      </c>
      <c r="AK315" s="65">
        <v>2051.5217567199998</v>
      </c>
      <c r="AL315" s="65">
        <v>2053.9668874442959</v>
      </c>
      <c r="AM315" s="65">
        <v>1895.786218166013</v>
      </c>
    </row>
    <row r="316" spans="2:94">
      <c r="C316" s="7" t="s">
        <v>149</v>
      </c>
      <c r="D316" s="7" t="s">
        <v>12</v>
      </c>
      <c r="J316" s="65">
        <v>1091.6753999999999</v>
      </c>
      <c r="K316" s="65">
        <v>1289.6152</v>
      </c>
      <c r="L316" s="65">
        <v>1487.5550000000001</v>
      </c>
      <c r="M316" s="65">
        <v>1165.8333300000002</v>
      </c>
      <c r="N316" s="65">
        <v>1227.325</v>
      </c>
      <c r="O316" s="65">
        <v>1056.172</v>
      </c>
      <c r="P316" s="65">
        <v>882.04269149999993</v>
      </c>
      <c r="Q316" s="65">
        <v>1352.6970235855556</v>
      </c>
      <c r="R316" s="65">
        <v>1435.0567375855555</v>
      </c>
      <c r="S316" s="65">
        <v>1314.5965715021077</v>
      </c>
      <c r="T316" s="65">
        <v>1218.8805560000001</v>
      </c>
      <c r="U316" s="65">
        <v>1235.9159999999999</v>
      </c>
      <c r="V316" s="65">
        <v>2800.5781404705886</v>
      </c>
      <c r="W316" s="65">
        <v>3843.8850394899705</v>
      </c>
      <c r="X316" s="65">
        <v>3825.9543456355386</v>
      </c>
      <c r="Y316" s="65">
        <v>3054.4491513333328</v>
      </c>
      <c r="Z316" s="65">
        <v>3314.4536163333337</v>
      </c>
      <c r="AA316" s="65">
        <v>3064.7457023466086</v>
      </c>
      <c r="AB316" s="65">
        <v>3495.6882428810663</v>
      </c>
      <c r="AC316" s="65">
        <v>3456.8727219965044</v>
      </c>
      <c r="AD316" s="65">
        <v>3225.9774697182474</v>
      </c>
      <c r="AE316" s="65">
        <v>3539.9574712288172</v>
      </c>
      <c r="AF316" s="65">
        <v>3381.5210770346494</v>
      </c>
      <c r="AG316" s="65">
        <v>3327.793944505534</v>
      </c>
      <c r="AH316" s="65">
        <v>3265.8871859768556</v>
      </c>
      <c r="AI316" s="65">
        <v>3147.4921314982994</v>
      </c>
      <c r="AJ316" s="65">
        <v>3122.3228485011132</v>
      </c>
      <c r="AK316" s="65">
        <v>3199.6513582615103</v>
      </c>
      <c r="AL316" s="65">
        <v>3162.6885564476497</v>
      </c>
      <c r="AM316" s="65">
        <v>3109.0607786454129</v>
      </c>
    </row>
    <row r="317" spans="2:94">
      <c r="C317" s="7" t="s">
        <v>150</v>
      </c>
      <c r="D317" s="7" t="s">
        <v>12</v>
      </c>
      <c r="J317" s="65">
        <v>2357.7966399999996</v>
      </c>
      <c r="K317" s="65">
        <v>2560.2038199999997</v>
      </c>
      <c r="L317" s="65">
        <v>2762.6109999999999</v>
      </c>
      <c r="M317" s="65">
        <v>2000.8305500000001</v>
      </c>
      <c r="N317" s="65">
        <v>1864.5940000000001</v>
      </c>
      <c r="O317" s="65">
        <v>1811.5630000000001</v>
      </c>
      <c r="P317" s="65">
        <v>2130.906610998376</v>
      </c>
      <c r="Q317" s="65">
        <v>2530.5673973420439</v>
      </c>
      <c r="R317" s="65">
        <v>2653.3875728888888</v>
      </c>
      <c r="S317" s="65">
        <v>2434.2417545470958</v>
      </c>
      <c r="T317" s="65">
        <v>2501.9619987599999</v>
      </c>
      <c r="U317" s="65">
        <v>2373.6221837600001</v>
      </c>
      <c r="V317" s="65">
        <v>5124.4677249868901</v>
      </c>
      <c r="W317" s="65">
        <v>6077.5484967094835</v>
      </c>
      <c r="X317" s="65">
        <v>6008.1843072854581</v>
      </c>
      <c r="Y317" s="65">
        <v>5755.0285330099168</v>
      </c>
      <c r="Z317" s="65">
        <v>6221.4500296955866</v>
      </c>
      <c r="AA317" s="65">
        <v>5992.7822824113873</v>
      </c>
      <c r="AB317" s="65">
        <v>6689.5534973745516</v>
      </c>
      <c r="AC317" s="65">
        <v>6545.0334320019338</v>
      </c>
      <c r="AD317" s="65">
        <v>6283.8019082805022</v>
      </c>
      <c r="AE317" s="65">
        <v>6734.7431644283306</v>
      </c>
      <c r="AF317" s="65">
        <v>6646.5758818407021</v>
      </c>
      <c r="AG317" s="65">
        <v>6654.6054439416048</v>
      </c>
      <c r="AH317" s="65">
        <v>6502.9657228308824</v>
      </c>
      <c r="AI317" s="65">
        <v>6199.4861543903498</v>
      </c>
      <c r="AJ317" s="65">
        <v>6294.748885366339</v>
      </c>
      <c r="AK317" s="65">
        <v>6237.6258154575598</v>
      </c>
      <c r="AL317" s="65">
        <v>6152.857598891238</v>
      </c>
      <c r="AM317" s="65">
        <v>5778.8201401391725</v>
      </c>
    </row>
    <row r="318" spans="2:94">
      <c r="C318" s="7" t="s">
        <v>151</v>
      </c>
      <c r="D318" s="7" t="s">
        <v>12</v>
      </c>
      <c r="P318" s="65">
        <v>741.62031649999994</v>
      </c>
      <c r="Q318" s="65">
        <v>1317.6763180300002</v>
      </c>
      <c r="R318" s="65">
        <v>1400.2261140299997</v>
      </c>
      <c r="S318" s="65">
        <v>1223.3772715021073</v>
      </c>
      <c r="T318" s="65">
        <v>1122.8726060000001</v>
      </c>
      <c r="U318" s="65">
        <v>1139.8083000000001</v>
      </c>
      <c r="V318" s="65">
        <v>2293.6584004705883</v>
      </c>
      <c r="W318" s="65">
        <v>3038.6845182699703</v>
      </c>
      <c r="X318" s="65">
        <v>2959.0240123022049</v>
      </c>
      <c r="Y318" s="65">
        <v>2910.5141513333328</v>
      </c>
      <c r="Z318" s="65">
        <v>3262.0885839131947</v>
      </c>
      <c r="AA318" s="65">
        <v>3014.5958013466079</v>
      </c>
      <c r="AB318" s="65">
        <v>3423.2028781947661</v>
      </c>
      <c r="AC318" s="65">
        <v>3378.9185745496916</v>
      </c>
      <c r="AD318" s="65">
        <v>3156.5703839379289</v>
      </c>
      <c r="AE318" s="65">
        <v>3516.0868210071903</v>
      </c>
      <c r="AF318" s="65">
        <v>3302.244948355547</v>
      </c>
      <c r="AG318" s="65">
        <v>3289.8737125506723</v>
      </c>
      <c r="AH318" s="65">
        <v>3228.8350597932995</v>
      </c>
      <c r="AI318" s="65">
        <v>3112.1825406847433</v>
      </c>
      <c r="AJ318" s="65">
        <v>3078.6494511839824</v>
      </c>
      <c r="AK318" s="65">
        <v>3050.1235137955327</v>
      </c>
      <c r="AL318" s="65">
        <v>3125.2987613252103</v>
      </c>
      <c r="AM318" s="65">
        <v>2842.9239789946182</v>
      </c>
    </row>
    <row r="341" spans="2:55" s="27" customFormat="1" ht="15" thickBot="1">
      <c r="C341" s="28" t="s">
        <v>152</v>
      </c>
      <c r="D341" s="28" t="s">
        <v>49</v>
      </c>
      <c r="E341" s="28" t="s">
        <v>62</v>
      </c>
      <c r="F341" s="28">
        <f>F$8</f>
        <v>1990</v>
      </c>
      <c r="G341" s="28">
        <f t="shared" ref="G341:AM341" si="223">G$8</f>
        <v>1991</v>
      </c>
      <c r="H341" s="28">
        <f t="shared" si="223"/>
        <v>1992</v>
      </c>
      <c r="I341" s="28">
        <f t="shared" si="223"/>
        <v>1993</v>
      </c>
      <c r="J341" s="28">
        <f t="shared" si="223"/>
        <v>1994</v>
      </c>
      <c r="K341" s="28">
        <f t="shared" si="223"/>
        <v>1995</v>
      </c>
      <c r="L341" s="28">
        <f t="shared" si="223"/>
        <v>1996</v>
      </c>
      <c r="M341" s="28">
        <f t="shared" si="223"/>
        <v>1997</v>
      </c>
      <c r="N341" s="28">
        <f t="shared" si="223"/>
        <v>1998</v>
      </c>
      <c r="O341" s="28">
        <f t="shared" si="223"/>
        <v>1999</v>
      </c>
      <c r="P341" s="28">
        <f t="shared" si="223"/>
        <v>2000</v>
      </c>
      <c r="Q341" s="28">
        <f t="shared" si="223"/>
        <v>2001</v>
      </c>
      <c r="R341" s="28">
        <f t="shared" si="223"/>
        <v>2002</v>
      </c>
      <c r="S341" s="28">
        <f t="shared" si="223"/>
        <v>2003</v>
      </c>
      <c r="T341" s="28">
        <f t="shared" si="223"/>
        <v>2004</v>
      </c>
      <c r="U341" s="28">
        <f t="shared" si="223"/>
        <v>2005</v>
      </c>
      <c r="V341" s="28">
        <f t="shared" si="223"/>
        <v>2006</v>
      </c>
      <c r="W341" s="28">
        <f t="shared" si="223"/>
        <v>2007</v>
      </c>
      <c r="X341" s="28">
        <f t="shared" si="223"/>
        <v>2008</v>
      </c>
      <c r="Y341" s="28">
        <f t="shared" si="223"/>
        <v>2009</v>
      </c>
      <c r="Z341" s="28">
        <f t="shared" si="223"/>
        <v>2010</v>
      </c>
      <c r="AA341" s="28">
        <f t="shared" si="223"/>
        <v>2011</v>
      </c>
      <c r="AB341" s="28">
        <f t="shared" si="223"/>
        <v>2012</v>
      </c>
      <c r="AC341" s="28">
        <f t="shared" si="223"/>
        <v>2013</v>
      </c>
      <c r="AD341" s="28">
        <f t="shared" si="223"/>
        <v>2014</v>
      </c>
      <c r="AE341" s="28">
        <f t="shared" si="223"/>
        <v>2015</v>
      </c>
      <c r="AF341" s="28">
        <f t="shared" si="223"/>
        <v>2016</v>
      </c>
      <c r="AG341" s="28">
        <f t="shared" si="223"/>
        <v>2017</v>
      </c>
      <c r="AH341" s="28">
        <f t="shared" si="223"/>
        <v>2018</v>
      </c>
      <c r="AI341" s="28">
        <f t="shared" si="223"/>
        <v>2019</v>
      </c>
      <c r="AJ341" s="28">
        <f t="shared" si="223"/>
        <v>2020</v>
      </c>
      <c r="AK341" s="28">
        <f t="shared" si="223"/>
        <v>2021</v>
      </c>
      <c r="AL341" s="28">
        <f t="shared" si="223"/>
        <v>2022</v>
      </c>
      <c r="AM341" s="28">
        <f t="shared" si="223"/>
        <v>2023</v>
      </c>
    </row>
    <row r="342" spans="2:55">
      <c r="C342" s="7" t="s">
        <v>153</v>
      </c>
      <c r="D342" s="7" t="s">
        <v>12</v>
      </c>
      <c r="F342" s="65">
        <v>14214.55816</v>
      </c>
      <c r="G342" s="65">
        <v>14917.684700000002</v>
      </c>
      <c r="H342" s="65">
        <v>15765.83734</v>
      </c>
      <c r="I342" s="65">
        <v>16134.903759999999</v>
      </c>
      <c r="J342" s="65">
        <v>16810.025259999999</v>
      </c>
      <c r="K342" s="65">
        <v>17572.162420000001</v>
      </c>
      <c r="L342" s="65">
        <v>18769.37788</v>
      </c>
      <c r="M342" s="65">
        <v>19680.541860000001</v>
      </c>
      <c r="N342" s="65">
        <v>20960.772260000002</v>
      </c>
      <c r="O342" s="65">
        <v>22010.96126</v>
      </c>
      <c r="P342" s="65">
        <v>23776.278960000003</v>
      </c>
      <c r="Q342" s="65">
        <v>24386.388760000002</v>
      </c>
      <c r="R342" s="65">
        <v>25350.562279999998</v>
      </c>
      <c r="S342" s="65">
        <v>26031.684859999998</v>
      </c>
      <c r="T342" s="65">
        <v>26793.822019999996</v>
      </c>
      <c r="U342" s="65">
        <v>27675.880761999997</v>
      </c>
      <c r="V342" s="65">
        <v>28898.668941836509</v>
      </c>
      <c r="W342" s="65">
        <v>29693.267700117161</v>
      </c>
      <c r="X342" s="65">
        <v>30370.582616497191</v>
      </c>
      <c r="Y342" s="65">
        <v>28735.058548797493</v>
      </c>
      <c r="Z342" s="65">
        <v>28651.876515145595</v>
      </c>
      <c r="AA342" s="65">
        <v>27659.099889578956</v>
      </c>
      <c r="AB342" s="65">
        <v>27561.697604675926</v>
      </c>
      <c r="AC342" s="65">
        <v>27823.085370879129</v>
      </c>
      <c r="AD342" s="65">
        <v>27961.617962785404</v>
      </c>
      <c r="AE342" s="65">
        <v>28778.81709764697</v>
      </c>
      <c r="AF342" s="65">
        <v>29513.41858316441</v>
      </c>
      <c r="AG342" s="65">
        <v>29997.621294419532</v>
      </c>
      <c r="AH342" s="65">
        <v>30875.910130707292</v>
      </c>
      <c r="AI342" s="65">
        <v>31360.794531550266</v>
      </c>
      <c r="AJ342" s="65">
        <v>31831.049020908551</v>
      </c>
      <c r="AK342" s="65">
        <v>33174.441306516281</v>
      </c>
      <c r="AL342" s="65">
        <v>33865.261566995097</v>
      </c>
      <c r="AM342" s="65">
        <v>34639.199547550365</v>
      </c>
    </row>
    <row r="343" spans="2:55">
      <c r="C343" s="7" t="s">
        <v>154</v>
      </c>
      <c r="D343" s="7" t="s">
        <v>12</v>
      </c>
      <c r="F343" s="65">
        <v>195.0351</v>
      </c>
      <c r="G343" s="65">
        <v>187.03365999999997</v>
      </c>
      <c r="H343" s="65">
        <v>196.03528</v>
      </c>
      <c r="I343" s="65">
        <v>205.0369</v>
      </c>
      <c r="J343" s="65">
        <v>222.03996000000001</v>
      </c>
      <c r="K343" s="65">
        <v>237.04265999999998</v>
      </c>
      <c r="L343" s="65">
        <v>235.04229999999998</v>
      </c>
      <c r="M343" s="65">
        <v>290.05219999999997</v>
      </c>
      <c r="N343" s="65">
        <v>412.07415999999995</v>
      </c>
      <c r="O343" s="65">
        <v>381.06858</v>
      </c>
      <c r="P343" s="65">
        <v>579.10422000000005</v>
      </c>
      <c r="Q343" s="65">
        <v>579.10422000000005</v>
      </c>
      <c r="R343" s="65">
        <v>629.11321999999996</v>
      </c>
      <c r="S343" s="65">
        <v>634.11411999999996</v>
      </c>
      <c r="T343" s="65">
        <v>668.12023999999997</v>
      </c>
      <c r="U343" s="65">
        <v>630.39768616229992</v>
      </c>
      <c r="V343" s="65">
        <v>1589.4061356169198</v>
      </c>
      <c r="W343" s="65">
        <v>1822.8781593380577</v>
      </c>
      <c r="X343" s="65">
        <v>1879.1948762027603</v>
      </c>
      <c r="Y343" s="65">
        <v>1832.9234338420599</v>
      </c>
      <c r="Z343" s="65">
        <v>1946.7116175983044</v>
      </c>
      <c r="AA343" s="65">
        <v>1963.4873310355194</v>
      </c>
      <c r="AB343" s="65">
        <v>2126.7318927794186</v>
      </c>
      <c r="AC343" s="65">
        <v>2057.2316914301846</v>
      </c>
      <c r="AD343" s="65">
        <v>2072.0930496897954</v>
      </c>
      <c r="AE343" s="65">
        <v>2155.8941037546901</v>
      </c>
      <c r="AF343" s="65">
        <v>2199.1460207093555</v>
      </c>
      <c r="AG343" s="65">
        <v>2191.7706099806478</v>
      </c>
      <c r="AH343" s="65">
        <v>2153.2242401025114</v>
      </c>
      <c r="AI343" s="65">
        <v>2083.9937692912181</v>
      </c>
      <c r="AJ343" s="65">
        <v>2087.6341941656324</v>
      </c>
      <c r="AK343" s="65">
        <v>2064.4232860362094</v>
      </c>
      <c r="AL343" s="65">
        <v>2070.4725841619338</v>
      </c>
      <c r="AM343" s="65">
        <v>1911.6362398140009</v>
      </c>
    </row>
    <row r="344" spans="2:55">
      <c r="C344" s="7" t="s">
        <v>155</v>
      </c>
      <c r="D344" s="7" t="s">
        <v>120</v>
      </c>
      <c r="F344" s="97">
        <f>F343/F342</f>
        <v>1.3720799324514494E-2</v>
      </c>
      <c r="G344" s="97">
        <f t="shared" ref="G344:AM344" si="224">G343/G342</f>
        <v>1.2537713711029162E-2</v>
      </c>
      <c r="H344" s="97">
        <f t="shared" si="224"/>
        <v>1.2434181310664214E-2</v>
      </c>
      <c r="I344" s="97">
        <f t="shared" si="224"/>
        <v>1.2707661790230598E-2</v>
      </c>
      <c r="J344" s="97">
        <f t="shared" si="224"/>
        <v>1.3208782055096093E-2</v>
      </c>
      <c r="K344" s="97">
        <f t="shared" si="224"/>
        <v>1.3489669303887527E-2</v>
      </c>
      <c r="L344" s="97">
        <f t="shared" si="224"/>
        <v>1.2522647340935734E-2</v>
      </c>
      <c r="M344" s="97">
        <f t="shared" si="224"/>
        <v>1.4738019006962441E-2</v>
      </c>
      <c r="N344" s="97">
        <f t="shared" si="224"/>
        <v>1.9659302381065988E-2</v>
      </c>
      <c r="O344" s="97">
        <f t="shared" si="224"/>
        <v>1.7312673240332623E-2</v>
      </c>
      <c r="P344" s="97">
        <f t="shared" si="224"/>
        <v>2.4356385663806157E-2</v>
      </c>
      <c r="Q344" s="97">
        <f t="shared" si="224"/>
        <v>2.3747026494955296E-2</v>
      </c>
      <c r="R344" s="97">
        <f t="shared" si="224"/>
        <v>2.4816539098871618E-2</v>
      </c>
      <c r="S344" s="97">
        <f t="shared" si="224"/>
        <v>2.4359319168555733E-2</v>
      </c>
      <c r="T344" s="97">
        <f t="shared" si="224"/>
        <v>2.4935607898764419E-2</v>
      </c>
      <c r="U344" s="97">
        <f t="shared" si="224"/>
        <v>2.2777872602625863E-2</v>
      </c>
      <c r="V344" s="97">
        <f t="shared" si="224"/>
        <v>5.4999285220224854E-2</v>
      </c>
      <c r="W344" s="97">
        <f t="shared" si="224"/>
        <v>6.1390284752353648E-2</v>
      </c>
      <c r="X344" s="97">
        <f t="shared" si="224"/>
        <v>6.1875496427980556E-2</v>
      </c>
      <c r="Y344" s="97">
        <f t="shared" si="224"/>
        <v>6.3787008845985607E-2</v>
      </c>
      <c r="Z344" s="97">
        <f t="shared" si="224"/>
        <v>6.7943599316060782E-2</v>
      </c>
      <c r="AA344" s="97">
        <f t="shared" si="224"/>
        <v>7.0988836906268851E-2</v>
      </c>
      <c r="AB344" s="97">
        <f t="shared" si="224"/>
        <v>7.7162587126658411E-2</v>
      </c>
      <c r="AC344" s="97">
        <f t="shared" si="224"/>
        <v>7.3939739752348757E-2</v>
      </c>
      <c r="AD344" s="97">
        <f t="shared" si="224"/>
        <v>7.4104905247170588E-2</v>
      </c>
      <c r="AE344" s="97">
        <f t="shared" si="224"/>
        <v>7.4912533633321621E-2</v>
      </c>
      <c r="AF344" s="97">
        <f t="shared" si="224"/>
        <v>7.4513429019159208E-2</v>
      </c>
      <c r="AG344" s="97">
        <f t="shared" si="224"/>
        <v>7.3064813655354194E-2</v>
      </c>
      <c r="AH344" s="97">
        <f t="shared" si="224"/>
        <v>6.9738000628556243E-2</v>
      </c>
      <c r="AI344" s="97">
        <f t="shared" si="224"/>
        <v>6.6452199327878436E-2</v>
      </c>
      <c r="AJ344" s="97">
        <f t="shared" si="224"/>
        <v>6.5584838023853648E-2</v>
      </c>
      <c r="AK344" s="97">
        <f t="shared" si="224"/>
        <v>6.222933091659047E-2</v>
      </c>
      <c r="AL344" s="97">
        <f t="shared" si="224"/>
        <v>6.1138538087649241E-2</v>
      </c>
      <c r="AM344" s="97">
        <f t="shared" si="224"/>
        <v>5.5187078938987465E-2</v>
      </c>
    </row>
    <row r="346" spans="2:55">
      <c r="AP346" s="60"/>
      <c r="AQ346" s="305" t="s">
        <v>65</v>
      </c>
      <c r="AR346" s="305"/>
      <c r="AS346" s="305"/>
      <c r="AT346" s="306"/>
      <c r="AU346" s="307" t="s">
        <v>84</v>
      </c>
      <c r="AV346" s="305"/>
      <c r="AW346" s="305"/>
      <c r="AX346" s="306"/>
      <c r="AY346" s="305" t="str">
        <f>"Change to "&amp;year_latest&amp;" (%)"</f>
        <v>Change to 2023 (%)</v>
      </c>
      <c r="AZ346" s="308"/>
      <c r="BA346" s="308"/>
    </row>
    <row r="347" spans="2:55" s="27" customFormat="1" ht="15" thickBot="1">
      <c r="C347" s="28" t="s">
        <v>730</v>
      </c>
      <c r="D347" s="28" t="s">
        <v>49</v>
      </c>
      <c r="E347" s="28" t="s">
        <v>62</v>
      </c>
      <c r="F347" s="28">
        <f>F$8</f>
        <v>1990</v>
      </c>
      <c r="G347" s="28">
        <f t="shared" ref="G347:AM347" si="225">G$8</f>
        <v>1991</v>
      </c>
      <c r="H347" s="28">
        <f t="shared" si="225"/>
        <v>1992</v>
      </c>
      <c r="I347" s="28">
        <f t="shared" si="225"/>
        <v>1993</v>
      </c>
      <c r="J347" s="28">
        <f t="shared" si="225"/>
        <v>1994</v>
      </c>
      <c r="K347" s="28">
        <f t="shared" si="225"/>
        <v>1995</v>
      </c>
      <c r="L347" s="28">
        <f t="shared" si="225"/>
        <v>1996</v>
      </c>
      <c r="M347" s="28">
        <f t="shared" si="225"/>
        <v>1997</v>
      </c>
      <c r="N347" s="28">
        <f t="shared" si="225"/>
        <v>1998</v>
      </c>
      <c r="O347" s="28">
        <f t="shared" si="225"/>
        <v>1999</v>
      </c>
      <c r="P347" s="28">
        <f t="shared" si="225"/>
        <v>2000</v>
      </c>
      <c r="Q347" s="28">
        <f t="shared" si="225"/>
        <v>2001</v>
      </c>
      <c r="R347" s="28">
        <f t="shared" si="225"/>
        <v>2002</v>
      </c>
      <c r="S347" s="28">
        <f t="shared" si="225"/>
        <v>2003</v>
      </c>
      <c r="T347" s="28">
        <f t="shared" si="225"/>
        <v>2004</v>
      </c>
      <c r="U347" s="28">
        <f t="shared" si="225"/>
        <v>2005</v>
      </c>
      <c r="V347" s="28">
        <f t="shared" si="225"/>
        <v>2006</v>
      </c>
      <c r="W347" s="28">
        <f t="shared" si="225"/>
        <v>2007</v>
      </c>
      <c r="X347" s="28">
        <f t="shared" si="225"/>
        <v>2008</v>
      </c>
      <c r="Y347" s="28">
        <f t="shared" si="225"/>
        <v>2009</v>
      </c>
      <c r="Z347" s="28">
        <f t="shared" si="225"/>
        <v>2010</v>
      </c>
      <c r="AA347" s="28">
        <f t="shared" si="225"/>
        <v>2011</v>
      </c>
      <c r="AB347" s="28">
        <f t="shared" si="225"/>
        <v>2012</v>
      </c>
      <c r="AC347" s="28">
        <f t="shared" si="225"/>
        <v>2013</v>
      </c>
      <c r="AD347" s="28">
        <f t="shared" si="225"/>
        <v>2014</v>
      </c>
      <c r="AE347" s="28">
        <f t="shared" si="225"/>
        <v>2015</v>
      </c>
      <c r="AF347" s="28">
        <f t="shared" si="225"/>
        <v>2016</v>
      </c>
      <c r="AG347" s="28">
        <f t="shared" si="225"/>
        <v>2017</v>
      </c>
      <c r="AH347" s="28">
        <f t="shared" si="225"/>
        <v>2018</v>
      </c>
      <c r="AI347" s="28">
        <f t="shared" si="225"/>
        <v>2019</v>
      </c>
      <c r="AJ347" s="28">
        <f t="shared" si="225"/>
        <v>2020</v>
      </c>
      <c r="AK347" s="28">
        <f t="shared" si="225"/>
        <v>2021</v>
      </c>
      <c r="AL347" s="28">
        <f t="shared" si="225"/>
        <v>2022</v>
      </c>
      <c r="AM347" s="28">
        <f t="shared" si="225"/>
        <v>2023</v>
      </c>
    </row>
    <row r="348" spans="2:55">
      <c r="C348" s="7" t="s">
        <v>728</v>
      </c>
      <c r="AC348" s="65">
        <v>18</v>
      </c>
      <c r="AD348" s="65">
        <v>18</v>
      </c>
      <c r="AE348" s="65">
        <v>20</v>
      </c>
      <c r="AF348" s="65">
        <v>16</v>
      </c>
      <c r="AG348" s="65">
        <v>17</v>
      </c>
      <c r="AH348" s="65">
        <v>17</v>
      </c>
      <c r="AI348" s="65">
        <v>17</v>
      </c>
      <c r="AJ348" s="65">
        <v>16</v>
      </c>
      <c r="AK348" s="65">
        <v>16</v>
      </c>
      <c r="AL348" s="65">
        <v>18</v>
      </c>
      <c r="AM348" s="65">
        <v>18</v>
      </c>
    </row>
    <row r="349" spans="2:55">
      <c r="C349" s="7" t="s">
        <v>729</v>
      </c>
      <c r="D349" s="7" t="s">
        <v>12</v>
      </c>
      <c r="S349" s="65">
        <v>97.27585999999998</v>
      </c>
      <c r="T349" s="65">
        <v>106.85590000000001</v>
      </c>
      <c r="U349" s="65">
        <v>94.1828</v>
      </c>
      <c r="V349" s="65">
        <v>715.95660499999997</v>
      </c>
      <c r="W349" s="65">
        <v>930.64551500000005</v>
      </c>
      <c r="X349" s="65">
        <v>1013.3579999999999</v>
      </c>
      <c r="Y349" s="65">
        <v>1306.12772</v>
      </c>
      <c r="Z349" s="65">
        <v>1356.7917600585938</v>
      </c>
      <c r="AA349" s="65">
        <v>1343.9323481347656</v>
      </c>
      <c r="AB349" s="65">
        <v>1377.303999603125</v>
      </c>
      <c r="AC349" s="65">
        <v>1377.303999603125</v>
      </c>
      <c r="AD349" s="65">
        <v>1372.3961655487751</v>
      </c>
      <c r="AE349" s="65">
        <v>1417.19869175856</v>
      </c>
      <c r="AF349" s="65">
        <v>1374.7744326562499</v>
      </c>
      <c r="AG349" s="65">
        <v>1383.9441959609376</v>
      </c>
      <c r="AH349" s="65">
        <v>1394.9041960875002</v>
      </c>
      <c r="AI349" s="65">
        <v>1337.0192926019004</v>
      </c>
      <c r="AJ349" s="65">
        <v>1378.47292387677</v>
      </c>
      <c r="AK349" s="65">
        <v>1316.6148734999999</v>
      </c>
      <c r="AL349" s="65">
        <v>1308.72879293049</v>
      </c>
      <c r="AM349" s="65">
        <v>1193.6851454726793</v>
      </c>
    </row>
    <row r="351" spans="2:55" s="27" customFormat="1" ht="17.5" thickBot="1">
      <c r="B351" s="95" t="s">
        <v>747</v>
      </c>
      <c r="C351" s="95" t="s">
        <v>748</v>
      </c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5"/>
      <c r="AJ351" s="95"/>
      <c r="AK351" s="95"/>
      <c r="AL351" s="95"/>
      <c r="AM351" s="95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</row>
    <row r="352" spans="2:55" ht="15" thickTop="1"/>
    <row r="367" ht="15" customHeight="1"/>
    <row r="368" ht="15" customHeight="1"/>
    <row r="369" spans="3:94" ht="15" customHeight="1"/>
    <row r="370" spans="3:94" ht="15" customHeight="1"/>
    <row r="371" spans="3:94" ht="15" customHeight="1"/>
    <row r="372" spans="3:94" ht="15" thickBot="1">
      <c r="C372" s="28" t="s">
        <v>751</v>
      </c>
      <c r="D372" s="28" t="s">
        <v>49</v>
      </c>
      <c r="E372" s="28" t="s">
        <v>62</v>
      </c>
      <c r="F372" s="28">
        <f t="shared" ref="F372:AM372" si="226">years</f>
        <v>1990</v>
      </c>
      <c r="G372" s="28">
        <f t="shared" si="226"/>
        <v>1991</v>
      </c>
      <c r="H372" s="28">
        <f t="shared" si="226"/>
        <v>1992</v>
      </c>
      <c r="I372" s="28">
        <f t="shared" si="226"/>
        <v>1993</v>
      </c>
      <c r="J372" s="28">
        <f t="shared" si="226"/>
        <v>1994</v>
      </c>
      <c r="K372" s="28">
        <f t="shared" si="226"/>
        <v>1995</v>
      </c>
      <c r="L372" s="28">
        <f t="shared" si="226"/>
        <v>1996</v>
      </c>
      <c r="M372" s="28">
        <f t="shared" si="226"/>
        <v>1997</v>
      </c>
      <c r="N372" s="28">
        <f t="shared" si="226"/>
        <v>1998</v>
      </c>
      <c r="O372" s="28">
        <f t="shared" si="226"/>
        <v>1999</v>
      </c>
      <c r="P372" s="28">
        <f t="shared" si="226"/>
        <v>2000</v>
      </c>
      <c r="Q372" s="28">
        <f t="shared" si="226"/>
        <v>2001</v>
      </c>
      <c r="R372" s="28">
        <f t="shared" si="226"/>
        <v>2002</v>
      </c>
      <c r="S372" s="28">
        <f t="shared" si="226"/>
        <v>2003</v>
      </c>
      <c r="T372" s="28">
        <f t="shared" si="226"/>
        <v>2004</v>
      </c>
      <c r="U372" s="28">
        <f t="shared" si="226"/>
        <v>2005</v>
      </c>
      <c r="V372" s="28">
        <f t="shared" si="226"/>
        <v>2006</v>
      </c>
      <c r="W372" s="28">
        <f t="shared" si="226"/>
        <v>2007</v>
      </c>
      <c r="X372" s="28">
        <f t="shared" si="226"/>
        <v>2008</v>
      </c>
      <c r="Y372" s="28">
        <f t="shared" si="226"/>
        <v>2009</v>
      </c>
      <c r="Z372" s="28">
        <f t="shared" si="226"/>
        <v>2010</v>
      </c>
      <c r="AA372" s="28">
        <f t="shared" si="226"/>
        <v>2011</v>
      </c>
      <c r="AB372" s="28">
        <f t="shared" si="226"/>
        <v>2012</v>
      </c>
      <c r="AC372" s="28">
        <f t="shared" si="226"/>
        <v>2013</v>
      </c>
      <c r="AD372" s="28">
        <f t="shared" si="226"/>
        <v>2014</v>
      </c>
      <c r="AE372" s="28">
        <f t="shared" si="226"/>
        <v>2015</v>
      </c>
      <c r="AF372" s="28">
        <f t="shared" si="226"/>
        <v>2016</v>
      </c>
      <c r="AG372" s="28">
        <f t="shared" si="226"/>
        <v>2017</v>
      </c>
      <c r="AH372" s="28">
        <f t="shared" si="226"/>
        <v>2018</v>
      </c>
      <c r="AI372" s="28">
        <f t="shared" si="226"/>
        <v>2019</v>
      </c>
      <c r="AJ372" s="28">
        <f t="shared" si="226"/>
        <v>2020</v>
      </c>
      <c r="AK372" s="28">
        <f t="shared" si="226"/>
        <v>2021</v>
      </c>
      <c r="AL372" s="28">
        <f t="shared" si="226"/>
        <v>2022</v>
      </c>
      <c r="AM372" s="28">
        <f t="shared" si="226"/>
        <v>2023</v>
      </c>
      <c r="AN372" s="28"/>
      <c r="AO372" s="28"/>
      <c r="AP372" s="28"/>
      <c r="AQ372" s="28"/>
      <c r="AR372" s="28"/>
      <c r="AS372" s="28"/>
      <c r="AT372" s="28"/>
      <c r="AU372" s="28"/>
      <c r="AV372" s="28"/>
      <c r="BE372" s="182" t="s">
        <v>744</v>
      </c>
      <c r="BF372" s="183">
        <f>BF$8</f>
        <v>2013</v>
      </c>
      <c r="BG372" s="183">
        <f t="shared" ref="BG372:BP372" si="227">BG$8</f>
        <v>2014</v>
      </c>
      <c r="BH372" s="183">
        <f t="shared" si="227"/>
        <v>2015</v>
      </c>
      <c r="BI372" s="183">
        <f t="shared" si="227"/>
        <v>2016</v>
      </c>
      <c r="BJ372" s="183">
        <f t="shared" si="227"/>
        <v>2017</v>
      </c>
      <c r="BK372" s="183">
        <f t="shared" si="227"/>
        <v>2018</v>
      </c>
      <c r="BL372" s="183">
        <f t="shared" si="227"/>
        <v>2019</v>
      </c>
      <c r="BM372" s="183">
        <f t="shared" si="227"/>
        <v>2020</v>
      </c>
      <c r="BN372" s="183">
        <f t="shared" si="227"/>
        <v>2021</v>
      </c>
      <c r="BO372" s="183">
        <f t="shared" si="227"/>
        <v>2022</v>
      </c>
      <c r="BP372" s="183">
        <f t="shared" si="227"/>
        <v>2023</v>
      </c>
    </row>
    <row r="373" spans="3:94">
      <c r="C373" s="7" t="s">
        <v>750</v>
      </c>
      <c r="D373" s="7" t="s">
        <v>678</v>
      </c>
      <c r="Y373" s="7">
        <v>0.56099999999999994</v>
      </c>
      <c r="Z373" s="7">
        <v>0.62999999999999989</v>
      </c>
      <c r="AA373" s="7">
        <v>0.71700000000000008</v>
      </c>
      <c r="AB373" s="7">
        <v>0.85499999999999998</v>
      </c>
      <c r="AC373" s="7">
        <v>1.0940000000000001</v>
      </c>
      <c r="AD373" s="7">
        <v>1.4929999999999999</v>
      </c>
      <c r="AE373" s="7">
        <v>2.7069999999999999</v>
      </c>
      <c r="AF373" s="7">
        <v>6.2629999999999999</v>
      </c>
      <c r="AG373" s="7">
        <v>13.161000000000001</v>
      </c>
      <c r="AH373" s="7">
        <v>24.006</v>
      </c>
      <c r="AI373" s="7">
        <v>44.718000000000004</v>
      </c>
      <c r="AJ373" s="7">
        <v>72.893000000000001</v>
      </c>
      <c r="AK373" s="7">
        <v>111.95100000000001</v>
      </c>
      <c r="AL373" s="7">
        <v>175.11799999999999</v>
      </c>
      <c r="AM373" s="7">
        <v>307.78500000000003</v>
      </c>
      <c r="BE373" s="177" t="str">
        <f>C373</f>
        <v>Rooftop</v>
      </c>
      <c r="BF373" s="254">
        <f>AC373</f>
        <v>1.0940000000000001</v>
      </c>
      <c r="BG373" s="254">
        <f t="shared" ref="BG373:BP375" si="228">AD373</f>
        <v>1.4929999999999999</v>
      </c>
      <c r="BH373" s="254">
        <f t="shared" si="228"/>
        <v>2.7069999999999999</v>
      </c>
      <c r="BI373" s="254">
        <f t="shared" si="228"/>
        <v>6.2629999999999999</v>
      </c>
      <c r="BJ373" s="254">
        <f t="shared" si="228"/>
        <v>13.161000000000001</v>
      </c>
      <c r="BK373" s="254">
        <f t="shared" si="228"/>
        <v>24.006</v>
      </c>
      <c r="BL373" s="254">
        <f t="shared" si="228"/>
        <v>44.718000000000004</v>
      </c>
      <c r="BM373" s="254">
        <f t="shared" si="228"/>
        <v>72.893000000000001</v>
      </c>
      <c r="BN373" s="254">
        <f t="shared" si="228"/>
        <v>111.95100000000001</v>
      </c>
      <c r="BO373" s="254">
        <f t="shared" si="228"/>
        <v>175.11799999999999</v>
      </c>
      <c r="BP373" s="254">
        <f t="shared" si="228"/>
        <v>307.78500000000003</v>
      </c>
    </row>
    <row r="374" spans="3:94">
      <c r="C374" s="7" t="s">
        <v>749</v>
      </c>
      <c r="D374" s="7" t="s">
        <v>678</v>
      </c>
      <c r="Y374" s="7">
        <v>0</v>
      </c>
      <c r="Z374" s="7">
        <v>0</v>
      </c>
      <c r="AA374" s="7">
        <v>0</v>
      </c>
      <c r="AB374" s="7">
        <v>0</v>
      </c>
      <c r="AC374" s="7">
        <v>0</v>
      </c>
      <c r="AD374" s="7">
        <v>0</v>
      </c>
      <c r="AE374" s="7">
        <v>0</v>
      </c>
      <c r="AF374" s="7">
        <v>0</v>
      </c>
      <c r="AG374" s="7">
        <v>0</v>
      </c>
      <c r="AH374" s="7">
        <v>0</v>
      </c>
      <c r="AI374" s="7">
        <v>0</v>
      </c>
      <c r="AJ374" s="7">
        <v>0</v>
      </c>
      <c r="AK374" s="7">
        <v>0</v>
      </c>
      <c r="AL374" s="7">
        <v>34.19</v>
      </c>
      <c r="AM374" s="7">
        <v>445.11899999999997</v>
      </c>
      <c r="BE374" s="177" t="str">
        <f>C374</f>
        <v>Grid-scale</v>
      </c>
      <c r="BF374" s="254">
        <f>AC374</f>
        <v>0</v>
      </c>
      <c r="BG374" s="254">
        <f t="shared" si="228"/>
        <v>0</v>
      </c>
      <c r="BH374" s="254">
        <f t="shared" si="228"/>
        <v>0</v>
      </c>
      <c r="BI374" s="254">
        <f t="shared" si="228"/>
        <v>0</v>
      </c>
      <c r="BJ374" s="254">
        <f t="shared" si="228"/>
        <v>0</v>
      </c>
      <c r="BK374" s="254">
        <f t="shared" si="228"/>
        <v>0</v>
      </c>
      <c r="BL374" s="254">
        <f t="shared" si="228"/>
        <v>0</v>
      </c>
      <c r="BM374" s="254">
        <f t="shared" si="228"/>
        <v>0</v>
      </c>
      <c r="BN374" s="254">
        <f t="shared" si="228"/>
        <v>0</v>
      </c>
      <c r="BO374" s="254">
        <f t="shared" si="228"/>
        <v>34.19</v>
      </c>
      <c r="BP374" s="254">
        <f t="shared" si="228"/>
        <v>445.11899999999997</v>
      </c>
    </row>
    <row r="375" spans="3:94" s="58" customFormat="1">
      <c r="C375" s="58" t="s">
        <v>47</v>
      </c>
      <c r="D375" s="58" t="s">
        <v>678</v>
      </c>
      <c r="Y375" s="58">
        <f>SUM(Y373:Y374)</f>
        <v>0.56099999999999994</v>
      </c>
      <c r="Z375" s="58">
        <f t="shared" ref="Z375:AM375" si="229">SUM(Z373:Z374)</f>
        <v>0.62999999999999989</v>
      </c>
      <c r="AA375" s="58">
        <f t="shared" si="229"/>
        <v>0.71700000000000008</v>
      </c>
      <c r="AB375" s="58">
        <f t="shared" si="229"/>
        <v>0.85499999999999998</v>
      </c>
      <c r="AC375" s="58">
        <f t="shared" si="229"/>
        <v>1.0940000000000001</v>
      </c>
      <c r="AD375" s="58">
        <f t="shared" si="229"/>
        <v>1.4929999999999999</v>
      </c>
      <c r="AE375" s="58">
        <f t="shared" si="229"/>
        <v>2.7069999999999999</v>
      </c>
      <c r="AF375" s="58">
        <f t="shared" si="229"/>
        <v>6.2629999999999999</v>
      </c>
      <c r="AG375" s="58">
        <f t="shared" si="229"/>
        <v>13.161000000000001</v>
      </c>
      <c r="AH375" s="58">
        <f t="shared" si="229"/>
        <v>24.006</v>
      </c>
      <c r="AI375" s="58">
        <f t="shared" si="229"/>
        <v>44.718000000000004</v>
      </c>
      <c r="AJ375" s="58">
        <f t="shared" si="229"/>
        <v>72.893000000000001</v>
      </c>
      <c r="AK375" s="58">
        <f t="shared" si="229"/>
        <v>111.95100000000001</v>
      </c>
      <c r="AL375" s="58">
        <f t="shared" si="229"/>
        <v>209.30799999999999</v>
      </c>
      <c r="AM375" s="58">
        <f t="shared" si="229"/>
        <v>752.904</v>
      </c>
      <c r="BE375" s="177" t="str">
        <f>C375</f>
        <v>Total</v>
      </c>
      <c r="BF375" s="254">
        <f>AC375</f>
        <v>1.0940000000000001</v>
      </c>
      <c r="BG375" s="254">
        <f t="shared" si="228"/>
        <v>1.4929999999999999</v>
      </c>
      <c r="BH375" s="254">
        <f t="shared" si="228"/>
        <v>2.7069999999999999</v>
      </c>
      <c r="BI375" s="254">
        <f t="shared" si="228"/>
        <v>6.2629999999999999</v>
      </c>
      <c r="BJ375" s="254">
        <f t="shared" si="228"/>
        <v>13.161000000000001</v>
      </c>
      <c r="BK375" s="254">
        <f t="shared" si="228"/>
        <v>24.006</v>
      </c>
      <c r="BL375" s="254">
        <f t="shared" si="228"/>
        <v>44.718000000000004</v>
      </c>
      <c r="BM375" s="254">
        <f t="shared" si="228"/>
        <v>72.893000000000001</v>
      </c>
      <c r="BN375" s="254">
        <f t="shared" si="228"/>
        <v>111.95100000000001</v>
      </c>
      <c r="BO375" s="254">
        <f t="shared" si="228"/>
        <v>209.30799999999999</v>
      </c>
      <c r="BP375" s="254">
        <f t="shared" si="228"/>
        <v>752.904</v>
      </c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</row>
    <row r="380" spans="3:94" customFormat="1">
      <c r="L380" s="7"/>
      <c r="AM380" s="7"/>
      <c r="AO380" s="7"/>
      <c r="AP380" s="7"/>
      <c r="AQ380" s="7"/>
      <c r="AR380" s="7"/>
      <c r="AS380" s="7"/>
      <c r="AT380" s="7"/>
      <c r="AU380" s="7"/>
      <c r="AV380" s="7"/>
    </row>
    <row r="381" spans="3:94" customFormat="1">
      <c r="L381" s="7"/>
      <c r="AM381" s="7"/>
      <c r="AO381" s="7"/>
      <c r="AP381" s="7"/>
      <c r="AQ381" s="7"/>
      <c r="AR381" s="7"/>
      <c r="AS381" s="7"/>
      <c r="AT381" s="7"/>
      <c r="AU381" s="7"/>
      <c r="AV381" s="7"/>
    </row>
    <row r="382" spans="3:94" customFormat="1">
      <c r="L382" s="7"/>
      <c r="AM382" s="7"/>
      <c r="AO382" s="7"/>
      <c r="AP382" s="7"/>
      <c r="AQ382" s="7"/>
      <c r="AR382" s="7"/>
      <c r="AS382" s="7"/>
      <c r="AT382" s="7"/>
      <c r="AU382" s="7"/>
      <c r="AV382" s="7"/>
    </row>
    <row r="383" spans="3:94" customFormat="1">
      <c r="L383" s="7"/>
      <c r="AM383" s="7"/>
      <c r="AO383" s="7"/>
      <c r="AP383" s="7"/>
      <c r="AQ383" s="7"/>
      <c r="AR383" s="7"/>
      <c r="AS383" s="7"/>
      <c r="AT383" s="7"/>
      <c r="AU383" s="7"/>
      <c r="AV383" s="7"/>
    </row>
    <row r="384" spans="3:94" customFormat="1">
      <c r="L384" s="7"/>
      <c r="AM384" s="7"/>
      <c r="AO384" s="7"/>
      <c r="AP384" s="7"/>
      <c r="AQ384" s="7"/>
      <c r="AR384" s="7"/>
      <c r="AS384" s="7"/>
      <c r="AT384" s="7"/>
      <c r="AU384" s="7"/>
      <c r="AV384" s="7"/>
    </row>
    <row r="385" spans="3:48" customFormat="1">
      <c r="L385" s="7"/>
      <c r="AM385" s="7"/>
      <c r="AO385" s="7"/>
      <c r="AP385" s="7"/>
      <c r="AQ385" s="7"/>
      <c r="AR385" s="7"/>
      <c r="AS385" s="7"/>
      <c r="AT385" s="7"/>
      <c r="AU385" s="7"/>
      <c r="AV385" s="7"/>
    </row>
    <row r="386" spans="3:48" customFormat="1">
      <c r="L386" s="7"/>
      <c r="AM386" s="7"/>
      <c r="AO386" s="7"/>
      <c r="AP386" s="7"/>
      <c r="AQ386" s="7"/>
      <c r="AR386" s="7"/>
      <c r="AS386" s="7"/>
      <c r="AT386" s="7"/>
      <c r="AU386" s="7"/>
      <c r="AV386" s="7"/>
    </row>
    <row r="387" spans="3:48" customFormat="1">
      <c r="L387" s="7"/>
      <c r="AM387" s="7"/>
      <c r="AO387" s="7"/>
      <c r="AP387" s="7"/>
      <c r="AQ387" s="7"/>
      <c r="AR387" s="7"/>
      <c r="AS387" s="7"/>
      <c r="AT387" s="7"/>
      <c r="AU387" s="7"/>
      <c r="AV387" s="7"/>
    </row>
    <row r="388" spans="3:48" customFormat="1">
      <c r="L388" s="7"/>
      <c r="AM388" s="7"/>
      <c r="AO388" s="7"/>
      <c r="AP388" s="7"/>
      <c r="AQ388" s="7"/>
      <c r="AR388" s="7"/>
      <c r="AS388" s="7"/>
      <c r="AT388" s="7"/>
      <c r="AU388" s="7"/>
      <c r="AV388" s="7"/>
    </row>
    <row r="389" spans="3:48" customFormat="1">
      <c r="L389" s="7"/>
      <c r="AM389" s="7"/>
      <c r="AO389" s="7"/>
      <c r="AP389" s="7"/>
      <c r="AQ389" s="7"/>
      <c r="AR389" s="7"/>
      <c r="AS389" s="7"/>
      <c r="AT389" s="7"/>
      <c r="AU389" s="7"/>
      <c r="AV389" s="7"/>
    </row>
    <row r="390" spans="3:48" customFormat="1">
      <c r="L390" s="7"/>
      <c r="AM390" s="7"/>
      <c r="AO390" s="7"/>
      <c r="AP390" s="7"/>
      <c r="AQ390" s="7"/>
      <c r="AR390" s="7"/>
      <c r="AS390" s="7"/>
      <c r="AT390" s="7"/>
      <c r="AU390" s="7"/>
      <c r="AV390" s="7"/>
    </row>
    <row r="391" spans="3:48" customFormat="1">
      <c r="L391" s="7"/>
      <c r="AM391" s="7"/>
      <c r="AO391" s="7"/>
      <c r="AP391" s="7"/>
      <c r="AQ391" s="7"/>
      <c r="AR391" s="7"/>
      <c r="AS391" s="7"/>
      <c r="AT391" s="7"/>
      <c r="AU391" s="7"/>
      <c r="AV391" s="7"/>
    </row>
    <row r="392" spans="3:48" customFormat="1">
      <c r="L392" s="7"/>
      <c r="AM392" s="7"/>
      <c r="AO392" s="7"/>
      <c r="AP392" s="7"/>
      <c r="AQ392" s="7"/>
      <c r="AR392" s="7"/>
      <c r="AS392" s="7"/>
      <c r="AT392" s="7"/>
      <c r="AU392" s="7"/>
      <c r="AV392" s="7"/>
    </row>
    <row r="393" spans="3:48" customFormat="1">
      <c r="L393" s="7"/>
      <c r="AM393" s="7"/>
      <c r="AO393" s="7"/>
      <c r="AP393" s="7"/>
      <c r="AQ393" s="7"/>
      <c r="AR393" s="7"/>
      <c r="AS393" s="7"/>
      <c r="AT393" s="7"/>
      <c r="AU393" s="7"/>
      <c r="AV393" s="7"/>
    </row>
    <row r="394" spans="3:48" customFormat="1">
      <c r="L394" s="7"/>
      <c r="AM394" s="7"/>
      <c r="AO394" s="7"/>
      <c r="AP394" s="7"/>
      <c r="AQ394" s="7"/>
      <c r="AR394" s="7"/>
      <c r="AS394" s="7"/>
      <c r="AT394" s="7"/>
      <c r="AU394" s="7"/>
      <c r="AV394" s="7"/>
    </row>
    <row r="395" spans="3:48" customFormat="1">
      <c r="L395" s="7"/>
      <c r="AM395" s="7"/>
      <c r="AO395" s="7"/>
      <c r="AP395" s="7"/>
      <c r="AQ395" s="7"/>
      <c r="AR395" s="7"/>
      <c r="AS395" s="7"/>
      <c r="AT395" s="7"/>
      <c r="AU395" s="7"/>
      <c r="AV395" s="7"/>
    </row>
    <row r="398" spans="3:48" customFormat="1" ht="15" thickBot="1">
      <c r="C398" s="28" t="s">
        <v>356</v>
      </c>
      <c r="D398" s="28" t="s">
        <v>49</v>
      </c>
      <c r="E398" s="28" t="s">
        <v>62</v>
      </c>
      <c r="F398" s="28">
        <f t="shared" ref="F398:AM398" si="230">years</f>
        <v>1990</v>
      </c>
      <c r="G398" s="28">
        <f t="shared" si="230"/>
        <v>1991</v>
      </c>
      <c r="H398" s="28">
        <f t="shared" si="230"/>
        <v>1992</v>
      </c>
      <c r="I398" s="28">
        <f t="shared" si="230"/>
        <v>1993</v>
      </c>
      <c r="J398" s="28">
        <f t="shared" si="230"/>
        <v>1994</v>
      </c>
      <c r="K398" s="28">
        <f t="shared" si="230"/>
        <v>1995</v>
      </c>
      <c r="L398" s="28">
        <f t="shared" si="230"/>
        <v>1996</v>
      </c>
      <c r="M398" s="28">
        <f t="shared" si="230"/>
        <v>1997</v>
      </c>
      <c r="N398" s="28">
        <f t="shared" si="230"/>
        <v>1998</v>
      </c>
      <c r="O398" s="28">
        <f t="shared" si="230"/>
        <v>1999</v>
      </c>
      <c r="P398" s="28">
        <f t="shared" si="230"/>
        <v>2000</v>
      </c>
      <c r="Q398" s="28">
        <f t="shared" si="230"/>
        <v>2001</v>
      </c>
      <c r="R398" s="28">
        <f t="shared" si="230"/>
        <v>2002</v>
      </c>
      <c r="S398" s="28">
        <f t="shared" si="230"/>
        <v>2003</v>
      </c>
      <c r="T398" s="28">
        <f t="shared" si="230"/>
        <v>2004</v>
      </c>
      <c r="U398" s="28">
        <f t="shared" si="230"/>
        <v>2005</v>
      </c>
      <c r="V398" s="28">
        <f t="shared" si="230"/>
        <v>2006</v>
      </c>
      <c r="W398" s="28">
        <f t="shared" si="230"/>
        <v>2007</v>
      </c>
      <c r="X398" s="28">
        <f t="shared" si="230"/>
        <v>2008</v>
      </c>
      <c r="Y398" s="28">
        <f t="shared" si="230"/>
        <v>2009</v>
      </c>
      <c r="Z398" s="28">
        <f t="shared" si="230"/>
        <v>2010</v>
      </c>
      <c r="AA398" s="28">
        <f t="shared" si="230"/>
        <v>2011</v>
      </c>
      <c r="AB398" s="28">
        <f t="shared" si="230"/>
        <v>2012</v>
      </c>
      <c r="AC398" s="28">
        <f t="shared" si="230"/>
        <v>2013</v>
      </c>
      <c r="AD398" s="28">
        <f t="shared" si="230"/>
        <v>2014</v>
      </c>
      <c r="AE398" s="28">
        <f t="shared" si="230"/>
        <v>2015</v>
      </c>
      <c r="AF398" s="28">
        <f t="shared" si="230"/>
        <v>2016</v>
      </c>
      <c r="AG398" s="28">
        <f t="shared" si="230"/>
        <v>2017</v>
      </c>
      <c r="AH398" s="28">
        <f t="shared" si="230"/>
        <v>2018</v>
      </c>
      <c r="AI398" s="28">
        <f t="shared" si="230"/>
        <v>2019</v>
      </c>
      <c r="AJ398" s="28">
        <f t="shared" si="230"/>
        <v>2020</v>
      </c>
      <c r="AK398" s="28">
        <f t="shared" si="230"/>
        <v>2021</v>
      </c>
      <c r="AL398" s="28">
        <f t="shared" si="230"/>
        <v>2022</v>
      </c>
      <c r="AM398" s="28">
        <f t="shared" si="230"/>
        <v>2023</v>
      </c>
      <c r="AN398" s="28"/>
      <c r="AO398" s="28"/>
      <c r="AP398" s="28"/>
      <c r="AQ398" s="28"/>
      <c r="AR398" s="28"/>
      <c r="AS398" s="28"/>
      <c r="AT398" s="28"/>
      <c r="AU398" s="28"/>
      <c r="AV398" s="28"/>
    </row>
    <row r="399" spans="3:48" customFormat="1">
      <c r="C399" t="s">
        <v>358</v>
      </c>
      <c r="D399" t="s">
        <v>678</v>
      </c>
      <c r="G399">
        <f t="shared" ref="G399:AM399" si="231">G400-F400</f>
        <v>0</v>
      </c>
      <c r="H399" s="7">
        <f t="shared" si="231"/>
        <v>6.5</v>
      </c>
      <c r="I399" s="7">
        <f t="shared" si="231"/>
        <v>0</v>
      </c>
      <c r="J399" s="7">
        <f t="shared" si="231"/>
        <v>0</v>
      </c>
      <c r="K399" s="7">
        <f t="shared" si="231"/>
        <v>0</v>
      </c>
      <c r="L399" s="7">
        <f t="shared" si="231"/>
        <v>0</v>
      </c>
      <c r="M399" s="7">
        <f t="shared" si="231"/>
        <v>50.7</v>
      </c>
      <c r="N399" s="7">
        <f t="shared" si="231"/>
        <v>5</v>
      </c>
      <c r="O399" s="7">
        <f t="shared" si="231"/>
        <v>8</v>
      </c>
      <c r="P399" s="7">
        <f t="shared" si="231"/>
        <v>46.3</v>
      </c>
      <c r="Q399" s="7">
        <f t="shared" si="231"/>
        <v>6.4000000000000057</v>
      </c>
      <c r="R399" s="7">
        <f t="shared" si="231"/>
        <v>11.900000000000006</v>
      </c>
      <c r="S399" s="7">
        <f t="shared" si="231"/>
        <v>75.5</v>
      </c>
      <c r="T399" s="7">
        <f t="shared" si="231"/>
        <v>126.09999999999997</v>
      </c>
      <c r="U399" s="7">
        <f t="shared" si="231"/>
        <v>156.90000000000003</v>
      </c>
      <c r="V399" s="7">
        <f t="shared" si="231"/>
        <v>183.2</v>
      </c>
      <c r="W399" s="7">
        <f t="shared" si="231"/>
        <v>64</v>
      </c>
      <c r="X399" s="7">
        <f t="shared" si="231"/>
        <v>201.79999999999995</v>
      </c>
      <c r="Y399" s="7">
        <f t="shared" si="231"/>
        <v>309</v>
      </c>
      <c r="Z399" s="7">
        <f t="shared" si="231"/>
        <v>139.10000000000014</v>
      </c>
      <c r="AA399" s="7">
        <f t="shared" si="231"/>
        <v>194.19999999999982</v>
      </c>
      <c r="AB399" s="7">
        <f t="shared" si="231"/>
        <v>119.75</v>
      </c>
      <c r="AC399" s="7">
        <f t="shared" si="231"/>
        <v>218.95000000000005</v>
      </c>
      <c r="AD399" s="7">
        <f t="shared" si="231"/>
        <v>359.95000000000005</v>
      </c>
      <c r="AE399" s="7">
        <f t="shared" si="231"/>
        <v>167.90000000000009</v>
      </c>
      <c r="AF399" s="7">
        <f t="shared" si="231"/>
        <v>350.5</v>
      </c>
      <c r="AG399" s="7">
        <f t="shared" si="231"/>
        <v>517.5</v>
      </c>
      <c r="AH399" s="7">
        <f t="shared" si="231"/>
        <v>354.69999999999982</v>
      </c>
      <c r="AI399" s="7">
        <f t="shared" si="231"/>
        <v>452.60000000000082</v>
      </c>
      <c r="AJ399" s="7">
        <f t="shared" si="231"/>
        <v>180.25</v>
      </c>
      <c r="AK399" s="7">
        <f t="shared" si="231"/>
        <v>32.341000000000349</v>
      </c>
      <c r="AL399" s="7">
        <f t="shared" si="231"/>
        <v>197.08999999999924</v>
      </c>
      <c r="AM399" s="7">
        <f t="shared" si="231"/>
        <v>203.11999999999989</v>
      </c>
      <c r="AN399" s="37"/>
      <c r="AO399" s="37"/>
      <c r="AP399" s="37"/>
      <c r="AQ399" s="37"/>
      <c r="AR399" s="37"/>
      <c r="AS399" s="37"/>
      <c r="AT399" s="37"/>
      <c r="AU399" s="37"/>
      <c r="AV399" s="37"/>
    </row>
    <row r="400" spans="3:48" customFormat="1">
      <c r="C400" t="s">
        <v>357</v>
      </c>
      <c r="D400" t="s">
        <v>678</v>
      </c>
      <c r="F400">
        <v>0</v>
      </c>
      <c r="G400" s="7">
        <v>0</v>
      </c>
      <c r="H400" s="7">
        <v>6.5</v>
      </c>
      <c r="I400" s="7">
        <v>6.5</v>
      </c>
      <c r="J400" s="7">
        <v>6.5</v>
      </c>
      <c r="K400" s="7">
        <v>6.5</v>
      </c>
      <c r="L400" s="7">
        <v>6.5</v>
      </c>
      <c r="M400" s="7">
        <v>57.2</v>
      </c>
      <c r="N400" s="7">
        <v>62.2</v>
      </c>
      <c r="O400" s="7">
        <v>70.2</v>
      </c>
      <c r="P400" s="7">
        <v>116.5</v>
      </c>
      <c r="Q400" s="7">
        <v>122.9</v>
      </c>
      <c r="R400" s="7">
        <v>134.80000000000001</v>
      </c>
      <c r="S400" s="7">
        <v>210.3</v>
      </c>
      <c r="T400" s="7">
        <v>336.4</v>
      </c>
      <c r="U400" s="7">
        <v>493.3</v>
      </c>
      <c r="V400" s="7">
        <v>676.5</v>
      </c>
      <c r="W400" s="7">
        <v>740.5</v>
      </c>
      <c r="X400" s="7">
        <v>942.3</v>
      </c>
      <c r="Y400" s="7">
        <v>1251.3</v>
      </c>
      <c r="Z400" s="7">
        <v>1390.4</v>
      </c>
      <c r="AA400" s="7">
        <v>1584.6</v>
      </c>
      <c r="AB400" s="7">
        <v>1704.35</v>
      </c>
      <c r="AC400" s="7">
        <v>1923.3</v>
      </c>
      <c r="AD400" s="7">
        <v>2283.25</v>
      </c>
      <c r="AE400" s="7">
        <v>2451.15</v>
      </c>
      <c r="AF400" s="7">
        <v>2801.65</v>
      </c>
      <c r="AG400" s="7">
        <v>3319.15</v>
      </c>
      <c r="AH400" s="7">
        <v>3673.85</v>
      </c>
      <c r="AI400" s="7">
        <v>4126.4500000000007</v>
      </c>
      <c r="AJ400" s="7">
        <v>4306.7000000000007</v>
      </c>
      <c r="AK400" s="7">
        <v>4339.0410000000011</v>
      </c>
      <c r="AL400" s="7">
        <v>4536.1310000000003</v>
      </c>
      <c r="AM400" s="7">
        <v>4739.2510000000002</v>
      </c>
      <c r="AN400" s="7"/>
      <c r="AO400" s="37"/>
      <c r="AP400" s="37"/>
      <c r="AQ400" s="37"/>
      <c r="AR400" s="37"/>
      <c r="AS400" s="37"/>
      <c r="AT400" s="37"/>
      <c r="AU400" s="37"/>
      <c r="AV400" s="37"/>
    </row>
    <row r="401" spans="2:49" customFormat="1">
      <c r="L401" s="7"/>
      <c r="AM401" s="7"/>
      <c r="AO401" s="7"/>
      <c r="AP401" s="7"/>
      <c r="AQ401" s="7"/>
      <c r="AR401" s="7"/>
      <c r="AS401" s="7"/>
      <c r="AT401" s="7"/>
      <c r="AU401" s="7"/>
      <c r="AV401" s="7"/>
    </row>
    <row r="402" spans="2:49" customFormat="1">
      <c r="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</row>
    <row r="403" spans="2:49" ht="15" thickBot="1">
      <c r="C403" s="28" t="s">
        <v>359</v>
      </c>
      <c r="D403" s="28" t="s">
        <v>49</v>
      </c>
      <c r="E403" s="28" t="s">
        <v>62</v>
      </c>
      <c r="F403" s="28">
        <f t="shared" ref="F403:AM403" si="232">years</f>
        <v>1990</v>
      </c>
      <c r="G403" s="28">
        <f t="shared" si="232"/>
        <v>1991</v>
      </c>
      <c r="H403" s="28">
        <f t="shared" si="232"/>
        <v>1992</v>
      </c>
      <c r="I403" s="28">
        <f t="shared" si="232"/>
        <v>1993</v>
      </c>
      <c r="J403" s="28">
        <f t="shared" si="232"/>
        <v>1994</v>
      </c>
      <c r="K403" s="28">
        <f t="shared" si="232"/>
        <v>1995</v>
      </c>
      <c r="L403" s="28">
        <f t="shared" si="232"/>
        <v>1996</v>
      </c>
      <c r="M403" s="28">
        <f t="shared" si="232"/>
        <v>1997</v>
      </c>
      <c r="N403" s="28">
        <f t="shared" si="232"/>
        <v>1998</v>
      </c>
      <c r="O403" s="28">
        <f t="shared" si="232"/>
        <v>1999</v>
      </c>
      <c r="P403" s="28">
        <f t="shared" si="232"/>
        <v>2000</v>
      </c>
      <c r="Q403" s="28">
        <f t="shared" si="232"/>
        <v>2001</v>
      </c>
      <c r="R403" s="28">
        <f t="shared" si="232"/>
        <v>2002</v>
      </c>
      <c r="S403" s="28">
        <f t="shared" si="232"/>
        <v>2003</v>
      </c>
      <c r="T403" s="28">
        <f t="shared" si="232"/>
        <v>2004</v>
      </c>
      <c r="U403" s="28">
        <f t="shared" si="232"/>
        <v>2005</v>
      </c>
      <c r="V403" s="28">
        <f t="shared" si="232"/>
        <v>2006</v>
      </c>
      <c r="W403" s="28">
        <f t="shared" si="232"/>
        <v>2007</v>
      </c>
      <c r="X403" s="28">
        <f t="shared" si="232"/>
        <v>2008</v>
      </c>
      <c r="Y403" s="28">
        <f t="shared" si="232"/>
        <v>2009</v>
      </c>
      <c r="Z403" s="28">
        <f t="shared" si="232"/>
        <v>2010</v>
      </c>
      <c r="AA403" s="28">
        <f t="shared" si="232"/>
        <v>2011</v>
      </c>
      <c r="AB403" s="28">
        <f t="shared" si="232"/>
        <v>2012</v>
      </c>
      <c r="AC403" s="28">
        <f t="shared" si="232"/>
        <v>2013</v>
      </c>
      <c r="AD403" s="28">
        <f t="shared" si="232"/>
        <v>2014</v>
      </c>
      <c r="AE403" s="28">
        <f t="shared" si="232"/>
        <v>2015</v>
      </c>
      <c r="AF403" s="28">
        <f t="shared" si="232"/>
        <v>2016</v>
      </c>
      <c r="AG403" s="28">
        <f t="shared" si="232"/>
        <v>2017</v>
      </c>
      <c r="AH403" s="28">
        <f t="shared" si="232"/>
        <v>2018</v>
      </c>
      <c r="AI403" s="28">
        <f t="shared" si="232"/>
        <v>2019</v>
      </c>
      <c r="AJ403" s="28">
        <f t="shared" si="232"/>
        <v>2020</v>
      </c>
      <c r="AK403" s="28">
        <f t="shared" si="232"/>
        <v>2021</v>
      </c>
      <c r="AL403" s="28">
        <f t="shared" si="232"/>
        <v>2022</v>
      </c>
      <c r="AM403" s="28">
        <f t="shared" si="232"/>
        <v>2023</v>
      </c>
      <c r="AO403" s="28"/>
      <c r="AP403" s="28"/>
      <c r="AQ403" s="28"/>
      <c r="AR403" s="28"/>
      <c r="AS403" s="28"/>
      <c r="AT403" s="28"/>
      <c r="AU403" s="28"/>
      <c r="AV403" s="28"/>
    </row>
    <row r="404" spans="2:49" customFormat="1">
      <c r="C404" t="s">
        <v>721</v>
      </c>
      <c r="D404" t="s">
        <v>120</v>
      </c>
      <c r="F404" s="126"/>
      <c r="G404" s="126"/>
      <c r="H404" s="126">
        <v>0.17853881278538813</v>
      </c>
      <c r="I404" s="126">
        <v>0.26780821917808217</v>
      </c>
      <c r="J404" s="126">
        <v>0.33921671935370568</v>
      </c>
      <c r="K404" s="126">
        <v>0.28566912539515277</v>
      </c>
      <c r="L404" s="126">
        <v>0.24994731296101158</v>
      </c>
      <c r="M404" s="126">
        <v>0.18218246202590621</v>
      </c>
      <c r="N404" s="126">
        <v>0.32851663186556829</v>
      </c>
      <c r="O404" s="126">
        <v>0.32781525472830353</v>
      </c>
      <c r="P404" s="126">
        <v>0.30333379802530375</v>
      </c>
      <c r="Q404" s="126">
        <v>0.32381562734843194</v>
      </c>
      <c r="R404" s="126">
        <v>0.34945682123030736</v>
      </c>
      <c r="S404" s="126">
        <v>0.30534197618584508</v>
      </c>
      <c r="T404" s="126">
        <v>0.27807901790151451</v>
      </c>
      <c r="U404" s="126">
        <v>0.31104602367693002</v>
      </c>
      <c r="V404" s="126">
        <v>0.3218297863038681</v>
      </c>
      <c r="W404" s="126">
        <v>0.32077545009554559</v>
      </c>
      <c r="X404" s="126">
        <v>0.33240139558661203</v>
      </c>
      <c r="Y404" s="126">
        <v>0.31268567921958113</v>
      </c>
      <c r="Z404" s="126">
        <v>0.24729665050680835</v>
      </c>
      <c r="AA404" s="126">
        <v>0.34173884348259853</v>
      </c>
      <c r="AB404" s="126">
        <v>0.28300575588620014</v>
      </c>
      <c r="AC404" s="126">
        <v>0.29055799045220104</v>
      </c>
      <c r="AD404" s="126">
        <v>0.28358589933322614</v>
      </c>
      <c r="AE404" s="126">
        <v>0.32220729536542797</v>
      </c>
      <c r="AF404" s="126">
        <v>0.2715903551156712</v>
      </c>
      <c r="AG404" s="126">
        <v>0.28225501307317091</v>
      </c>
      <c r="AH404" s="126">
        <v>0.28673575728370249</v>
      </c>
      <c r="AI404" s="126">
        <v>0.29810775337817769</v>
      </c>
      <c r="AJ404" s="126">
        <v>0.31784363605067267</v>
      </c>
      <c r="AK404" s="126">
        <v>0.26248057177469114</v>
      </c>
      <c r="AL404" s="126">
        <v>0.29309332292016832</v>
      </c>
      <c r="AM404" s="126">
        <v>0.29201253963246776</v>
      </c>
      <c r="AN404" s="7"/>
      <c r="AO404" s="126"/>
      <c r="AP404" s="126"/>
      <c r="AQ404" s="126"/>
      <c r="AR404" s="126"/>
      <c r="AS404" s="126"/>
      <c r="AT404" s="126"/>
      <c r="AU404" s="126"/>
      <c r="AV404" s="126"/>
      <c r="AW404" s="127"/>
    </row>
    <row r="405" spans="2:49" customFormat="1">
      <c r="C405" t="s">
        <v>360</v>
      </c>
      <c r="D405" t="s">
        <v>120</v>
      </c>
      <c r="F405" s="126">
        <v>0.35679914818682557</v>
      </c>
      <c r="G405" s="126">
        <v>0.37681335111326625</v>
      </c>
      <c r="H405" s="126">
        <v>0.41267628399401945</v>
      </c>
      <c r="I405" s="126">
        <v>0.38641047399684808</v>
      </c>
      <c r="J405" s="126">
        <v>0.46265564339307624</v>
      </c>
      <c r="K405" s="126">
        <v>0.35855812362963407</v>
      </c>
      <c r="L405" s="126">
        <v>0.35525901432845219</v>
      </c>
      <c r="M405" s="126">
        <v>0.33217708272091245</v>
      </c>
      <c r="N405" s="126">
        <v>0.44878201736335666</v>
      </c>
      <c r="O405" s="126">
        <v>0.40970126151226688</v>
      </c>
      <c r="P405" s="126">
        <v>0.40970126151226688</v>
      </c>
      <c r="Q405" s="126">
        <v>0.28586777176624073</v>
      </c>
      <c r="R405" s="126">
        <v>0.43378995433789952</v>
      </c>
      <c r="S405" s="126">
        <v>0.28443683409436832</v>
      </c>
      <c r="T405" s="126">
        <v>0.29965753424657532</v>
      </c>
      <c r="U405" s="126">
        <v>0.30795574288724975</v>
      </c>
      <c r="V405" s="126">
        <v>0.35333146872978494</v>
      </c>
      <c r="W405" s="126">
        <v>0.32518418928540754</v>
      </c>
      <c r="X405" s="126">
        <v>0.47238963799340444</v>
      </c>
      <c r="Y405" s="126">
        <v>0.43990476205645312</v>
      </c>
      <c r="Z405" s="126">
        <v>0.28863029979095611</v>
      </c>
      <c r="AA405" s="126">
        <v>0.34038833237674115</v>
      </c>
      <c r="AB405" s="126">
        <v>0.3864654761967517</v>
      </c>
      <c r="AC405" s="126">
        <v>0.28875852907683563</v>
      </c>
      <c r="AD405" s="126">
        <v>0.34133569611101472</v>
      </c>
      <c r="AE405" s="126">
        <v>0.38846029420746397</v>
      </c>
      <c r="AF405" s="126">
        <v>0.32802799764175483</v>
      </c>
      <c r="AG405" s="126">
        <v>0.33312279772074826</v>
      </c>
      <c r="AH405" s="126">
        <v>0.33432057848053104</v>
      </c>
      <c r="AI405" s="126">
        <v>0.42703885822784809</v>
      </c>
      <c r="AJ405" s="126">
        <v>0.44923002010192087</v>
      </c>
      <c r="AK405" s="126">
        <v>0.36097139711915938</v>
      </c>
      <c r="AL405" s="126">
        <v>0.33774623571444506</v>
      </c>
      <c r="AM405" s="126">
        <v>0.45409296350163209</v>
      </c>
      <c r="AN405" s="7"/>
      <c r="AO405" s="126"/>
      <c r="AP405" s="126"/>
      <c r="AQ405" s="126"/>
      <c r="AR405" s="126"/>
      <c r="AS405" s="126"/>
      <c r="AT405" s="126"/>
      <c r="AU405" s="126"/>
      <c r="AV405" s="126"/>
    </row>
    <row r="406" spans="2:49" customFormat="1">
      <c r="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</row>
    <row r="407" spans="2:49" s="27" customFormat="1" ht="20" thickBot="1">
      <c r="B407" s="29">
        <v>4.3</v>
      </c>
      <c r="C407" s="29" t="s">
        <v>125</v>
      </c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</row>
    <row r="408" spans="2:49" ht="15" thickTop="1"/>
    <row r="430" spans="3:94">
      <c r="AP430" s="60"/>
      <c r="AQ430" s="305" t="s">
        <v>65</v>
      </c>
      <c r="AR430" s="305"/>
      <c r="AS430" s="305"/>
      <c r="AT430" s="306"/>
      <c r="AU430" s="307" t="s">
        <v>84</v>
      </c>
      <c r="AV430" s="305"/>
      <c r="AW430" s="305"/>
      <c r="AX430" s="306"/>
      <c r="AY430" s="305" t="str">
        <f>"Change to "&amp;year_latest&amp;" (%)"</f>
        <v>Change to 2023 (%)</v>
      </c>
      <c r="AZ430" s="308"/>
      <c r="BA430" s="308"/>
    </row>
    <row r="431" spans="3:94" s="27" customFormat="1" ht="15" thickBot="1">
      <c r="C431" s="28" t="s">
        <v>156</v>
      </c>
      <c r="D431" s="28" t="s">
        <v>49</v>
      </c>
      <c r="E431" s="28" t="s">
        <v>62</v>
      </c>
      <c r="F431" s="28">
        <f>F$8</f>
        <v>1990</v>
      </c>
      <c r="G431" s="28">
        <f t="shared" ref="G431:AM431" si="233">G$8</f>
        <v>1991</v>
      </c>
      <c r="H431" s="28">
        <f t="shared" si="233"/>
        <v>1992</v>
      </c>
      <c r="I431" s="28">
        <f t="shared" si="233"/>
        <v>1993</v>
      </c>
      <c r="J431" s="28">
        <f t="shared" si="233"/>
        <v>1994</v>
      </c>
      <c r="K431" s="28">
        <f t="shared" si="233"/>
        <v>1995</v>
      </c>
      <c r="L431" s="28">
        <f t="shared" si="233"/>
        <v>1996</v>
      </c>
      <c r="M431" s="28">
        <f t="shared" si="233"/>
        <v>1997</v>
      </c>
      <c r="N431" s="28">
        <f t="shared" si="233"/>
        <v>1998</v>
      </c>
      <c r="O431" s="28">
        <f t="shared" si="233"/>
        <v>1999</v>
      </c>
      <c r="P431" s="28">
        <f t="shared" si="233"/>
        <v>2000</v>
      </c>
      <c r="Q431" s="28">
        <f t="shared" si="233"/>
        <v>2001</v>
      </c>
      <c r="R431" s="28">
        <f t="shared" si="233"/>
        <v>2002</v>
      </c>
      <c r="S431" s="28">
        <f t="shared" si="233"/>
        <v>2003</v>
      </c>
      <c r="T431" s="28">
        <f t="shared" si="233"/>
        <v>2004</v>
      </c>
      <c r="U431" s="28">
        <f t="shared" si="233"/>
        <v>2005</v>
      </c>
      <c r="V431" s="28">
        <f t="shared" si="233"/>
        <v>2006</v>
      </c>
      <c r="W431" s="28">
        <f t="shared" si="233"/>
        <v>2007</v>
      </c>
      <c r="X431" s="28">
        <f t="shared" si="233"/>
        <v>2008</v>
      </c>
      <c r="Y431" s="28">
        <f t="shared" si="233"/>
        <v>2009</v>
      </c>
      <c r="Z431" s="28">
        <f t="shared" si="233"/>
        <v>2010</v>
      </c>
      <c r="AA431" s="28">
        <f t="shared" si="233"/>
        <v>2011</v>
      </c>
      <c r="AB431" s="28">
        <f t="shared" si="233"/>
        <v>2012</v>
      </c>
      <c r="AC431" s="28">
        <f t="shared" si="233"/>
        <v>2013</v>
      </c>
      <c r="AD431" s="28">
        <f t="shared" si="233"/>
        <v>2014</v>
      </c>
      <c r="AE431" s="28">
        <f t="shared" si="233"/>
        <v>2015</v>
      </c>
      <c r="AF431" s="28">
        <f t="shared" si="233"/>
        <v>2016</v>
      </c>
      <c r="AG431" s="28">
        <f t="shared" si="233"/>
        <v>2017</v>
      </c>
      <c r="AH431" s="28">
        <f t="shared" si="233"/>
        <v>2018</v>
      </c>
      <c r="AI431" s="28">
        <f t="shared" si="233"/>
        <v>2019</v>
      </c>
      <c r="AJ431" s="28">
        <f t="shared" si="233"/>
        <v>2020</v>
      </c>
      <c r="AK431" s="28">
        <f t="shared" si="233"/>
        <v>2021</v>
      </c>
      <c r="AL431" s="28">
        <f t="shared" si="233"/>
        <v>2022</v>
      </c>
      <c r="AM431" s="28">
        <f t="shared" si="233"/>
        <v>2023</v>
      </c>
      <c r="AP431" s="59"/>
      <c r="AQ431" s="28">
        <f>year_latest</f>
        <v>2023</v>
      </c>
      <c r="AR431" s="28">
        <f>AQ431-1</f>
        <v>2022</v>
      </c>
      <c r="AS431" s="28">
        <f>year_cb_baseline</f>
        <v>2018</v>
      </c>
      <c r="AT431" s="59">
        <f>AQ431-10</f>
        <v>2013</v>
      </c>
      <c r="AU431" s="28">
        <f>AQ431</f>
        <v>2023</v>
      </c>
      <c r="AV431" s="28">
        <f>AR431</f>
        <v>2022</v>
      </c>
      <c r="AW431" s="28">
        <f>AS431</f>
        <v>2018</v>
      </c>
      <c r="AX431" s="59">
        <f>AT431</f>
        <v>2013</v>
      </c>
      <c r="AY431" s="28">
        <f>AV431</f>
        <v>2022</v>
      </c>
      <c r="AZ431" s="28">
        <f>AW431</f>
        <v>2018</v>
      </c>
      <c r="BA431" s="28">
        <f>AX431</f>
        <v>2013</v>
      </c>
      <c r="BC431" s="7"/>
      <c r="BE431" s="182"/>
      <c r="BF431" s="183">
        <f>BF$8</f>
        <v>2013</v>
      </c>
      <c r="BG431" s="183">
        <f t="shared" ref="BG431:BP431" si="234">BG$8</f>
        <v>2014</v>
      </c>
      <c r="BH431" s="183">
        <f t="shared" si="234"/>
        <v>2015</v>
      </c>
      <c r="BI431" s="183">
        <f t="shared" si="234"/>
        <v>2016</v>
      </c>
      <c r="BJ431" s="183">
        <f t="shared" si="234"/>
        <v>2017</v>
      </c>
      <c r="BK431" s="183">
        <f t="shared" si="234"/>
        <v>2018</v>
      </c>
      <c r="BL431" s="183">
        <f t="shared" si="234"/>
        <v>2019</v>
      </c>
      <c r="BM431" s="183">
        <f t="shared" si="234"/>
        <v>2020</v>
      </c>
      <c r="BN431" s="183">
        <f t="shared" si="234"/>
        <v>2021</v>
      </c>
      <c r="BO431" s="183">
        <f t="shared" si="234"/>
        <v>2022</v>
      </c>
      <c r="BP431" s="183">
        <f t="shared" si="234"/>
        <v>2023</v>
      </c>
      <c r="BQ431" s="7"/>
      <c r="BR431" s="183"/>
      <c r="BS431" s="183">
        <f t="shared" ref="BS431:CC431" si="235">BF431</f>
        <v>2013</v>
      </c>
      <c r="BT431" s="183">
        <f t="shared" si="235"/>
        <v>2014</v>
      </c>
      <c r="BU431" s="183">
        <f t="shared" si="235"/>
        <v>2015</v>
      </c>
      <c r="BV431" s="183">
        <f t="shared" si="235"/>
        <v>2016</v>
      </c>
      <c r="BW431" s="183">
        <f t="shared" si="235"/>
        <v>2017</v>
      </c>
      <c r="BX431" s="183">
        <f t="shared" si="235"/>
        <v>2018</v>
      </c>
      <c r="BY431" s="183">
        <f t="shared" si="235"/>
        <v>2019</v>
      </c>
      <c r="BZ431" s="183">
        <f t="shared" si="235"/>
        <v>2020</v>
      </c>
      <c r="CA431" s="183">
        <f t="shared" si="235"/>
        <v>2021</v>
      </c>
      <c r="CB431" s="183">
        <f t="shared" si="235"/>
        <v>2022</v>
      </c>
      <c r="CC431" s="183">
        <f t="shared" si="235"/>
        <v>2023</v>
      </c>
      <c r="CE431" s="183" t="s">
        <v>662</v>
      </c>
      <c r="CF431" s="188">
        <f t="shared" ref="CF431:CP431" si="236">BS431</f>
        <v>2013</v>
      </c>
      <c r="CG431" s="188">
        <f t="shared" si="236"/>
        <v>2014</v>
      </c>
      <c r="CH431" s="188">
        <f t="shared" si="236"/>
        <v>2015</v>
      </c>
      <c r="CI431" s="188">
        <f t="shared" si="236"/>
        <v>2016</v>
      </c>
      <c r="CJ431" s="188">
        <f t="shared" si="236"/>
        <v>2017</v>
      </c>
      <c r="CK431" s="188">
        <f t="shared" si="236"/>
        <v>2018</v>
      </c>
      <c r="CL431" s="188">
        <f t="shared" si="236"/>
        <v>2019</v>
      </c>
      <c r="CM431" s="188">
        <f t="shared" si="236"/>
        <v>2020</v>
      </c>
      <c r="CN431" s="188">
        <f t="shared" si="236"/>
        <v>2021</v>
      </c>
      <c r="CO431" s="188">
        <f t="shared" si="236"/>
        <v>2022</v>
      </c>
      <c r="CP431" s="188">
        <f t="shared" si="236"/>
        <v>2023</v>
      </c>
    </row>
    <row r="432" spans="3:94">
      <c r="C432" s="7" t="s">
        <v>157</v>
      </c>
      <c r="D432" s="7" t="s">
        <v>12</v>
      </c>
      <c r="F432" s="65">
        <v>7204.8094230000006</v>
      </c>
      <c r="G432" s="65">
        <v>7353.7164540000003</v>
      </c>
      <c r="H432" s="65">
        <v>7949.3445780000002</v>
      </c>
      <c r="I432" s="65">
        <v>7800.4375470000004</v>
      </c>
      <c r="J432" s="65">
        <v>9381.1429530000005</v>
      </c>
      <c r="K432" s="65">
        <v>8991.6937949999992</v>
      </c>
      <c r="L432" s="65">
        <v>8854.241151000002</v>
      </c>
      <c r="M432" s="65">
        <v>11706.383514000001</v>
      </c>
      <c r="N432" s="65">
        <v>12588.371313</v>
      </c>
      <c r="O432" s="65">
        <v>11316.934356</v>
      </c>
      <c r="P432" s="65">
        <v>13264.180146000002</v>
      </c>
      <c r="Q432" s="65">
        <v>12966.366084000001</v>
      </c>
      <c r="R432" s="65">
        <v>11992.743189000001</v>
      </c>
      <c r="S432" s="65">
        <v>11511.658934999999</v>
      </c>
      <c r="T432" s="65">
        <v>11064.937842000001</v>
      </c>
      <c r="U432" s="65">
        <v>12061.188741065855</v>
      </c>
      <c r="V432" s="65">
        <v>12600.981905823783</v>
      </c>
      <c r="W432" s="65">
        <v>14321.738599412418</v>
      </c>
      <c r="X432" s="65">
        <v>13603.526121330175</v>
      </c>
      <c r="Y432" s="65">
        <v>10597.284104386272</v>
      </c>
      <c r="Z432" s="65">
        <v>11053.074291433517</v>
      </c>
      <c r="AA432" s="65">
        <v>12190.523356077134</v>
      </c>
      <c r="AB432" s="65">
        <v>11012.886502731453</v>
      </c>
      <c r="AC432" s="65">
        <v>10663.200096903565</v>
      </c>
      <c r="AD432" s="65">
        <v>10678.866455455332</v>
      </c>
      <c r="AE432" s="65">
        <v>13284.103466692253</v>
      </c>
      <c r="AF432" s="65">
        <v>12170.710258675204</v>
      </c>
      <c r="AG432" s="65">
        <v>11931.417447212489</v>
      </c>
      <c r="AH432" s="65">
        <v>11175.8505850356</v>
      </c>
      <c r="AI432" s="65">
        <v>8301.2285992637953</v>
      </c>
      <c r="AJ432" s="65">
        <v>9438.549655010891</v>
      </c>
      <c r="AK432" s="65">
        <v>11123.995625947186</v>
      </c>
      <c r="AL432" s="65">
        <v>9850.5444225432111</v>
      </c>
      <c r="AM432" s="65">
        <v>8996.8393170396321</v>
      </c>
      <c r="AP432" s="49" t="str">
        <f t="shared" ref="AP432:AP440" si="237">C432</f>
        <v>Fuel oil</v>
      </c>
      <c r="AQ432" s="70" cm="1">
        <f t="array" aca="1" ref="AQ432" ca="1">INDIRECT(ADDRESS(ROW(AP432),AQ$9))/1000</f>
        <v>8.9968393170396315</v>
      </c>
      <c r="AR432" s="71" cm="1">
        <f t="array" aca="1" ref="AR432" ca="1">INDIRECT(ADDRESS(ROW(AQ432),AR$9))/1000</f>
        <v>9.8505444225432104</v>
      </c>
      <c r="AS432" s="71" cm="1">
        <f t="array" aca="1" ref="AS432" ca="1">INDIRECT(ADDRESS(ROW(AR432),AS$9))/1000</f>
        <v>11.175850585035599</v>
      </c>
      <c r="AT432" s="72" cm="1">
        <f t="array" aca="1" ref="AT432" ca="1">INDIRECT(ADDRESS(ROW(AS432),AT$9))/1000</f>
        <v>10.663200096903566</v>
      </c>
      <c r="AU432" s="77" cm="1">
        <f t="array" aca="1" ref="AU432" ca="1">AQ432/INDIRECT(ADDRESS($BC432,COLUMN(AQ432)))</f>
        <v>0.25955499327690934</v>
      </c>
      <c r="AV432" s="78" cm="1">
        <f t="array" aca="1" ref="AV432" ca="1">AR432/INDIRECT(ADDRESS($BC432,COLUMN(AR432)))</f>
        <v>0.26861583056350857</v>
      </c>
      <c r="AW432" s="78" cm="1">
        <f t="array" aca="1" ref="AW432" ca="1">AS432/INDIRECT(ADDRESS($BC432,COLUMN(AS432)))</f>
        <v>0.30344652874203543</v>
      </c>
      <c r="AX432" s="79" cm="1">
        <f t="array" aca="1" ref="AX432" ca="1">AT432/INDIRECT(ADDRESS($BC432,COLUMN(AT432)))</f>
        <v>0.31181217158178087</v>
      </c>
      <c r="AY432" s="53">
        <f t="shared" ref="AY432:AY440" ca="1" si="238">IFERROR(($AQ432-AR432)/AR432,"-")</f>
        <v>-8.6665778954293532E-2</v>
      </c>
      <c r="AZ432" s="53">
        <f t="shared" ref="AZ432:AZ440" ca="1" si="239">IFERROR(($AQ432-AS432)/AS432,"-")</f>
        <v>-0.19497498212025594</v>
      </c>
      <c r="BA432" s="53">
        <f t="shared" ref="BA432:BA440" ca="1" si="240">IFERROR(($AQ432-AT432)/AT432,"-")</f>
        <v>-0.15627211012834888</v>
      </c>
      <c r="BC432" s="61">
        <f t="shared" ref="BC432:BC438" si="241">BC433</f>
        <v>440</v>
      </c>
      <c r="BE432" s="177" t="str">
        <f t="shared" ref="BE432:BE440" si="242">AP432</f>
        <v>Fuel oil</v>
      </c>
      <c r="BF432" s="185">
        <f t="shared" ref="BF432:BF440" si="243">AC432/1000</f>
        <v>10.663200096903566</v>
      </c>
      <c r="BG432" s="185">
        <f t="shared" ref="BG432:BG440" si="244">AD432/1000</f>
        <v>10.678866455455333</v>
      </c>
      <c r="BH432" s="185">
        <f t="shared" ref="BH432:BH440" si="245">AE432/1000</f>
        <v>13.284103466692253</v>
      </c>
      <c r="BI432" s="185">
        <f t="shared" ref="BI432:BI440" si="246">AF432/1000</f>
        <v>12.170710258675204</v>
      </c>
      <c r="BJ432" s="185">
        <f t="shared" ref="BJ432:BJ440" si="247">AG432/1000</f>
        <v>11.931417447212489</v>
      </c>
      <c r="BK432" s="185">
        <f t="shared" ref="BK432:BK440" si="248">AH432/1000</f>
        <v>11.175850585035599</v>
      </c>
      <c r="BL432" s="185">
        <f t="shared" ref="BL432:BL440" si="249">AI432/1000</f>
        <v>8.301228599263796</v>
      </c>
      <c r="BM432" s="185">
        <f t="shared" ref="BM432:BM440" si="250">AJ432/1000</f>
        <v>9.4385496550108918</v>
      </c>
      <c r="BN432" s="185">
        <f t="shared" ref="BN432:BN440" si="251">AK432/1000</f>
        <v>11.123995625947186</v>
      </c>
      <c r="BO432" s="185">
        <f t="shared" ref="BO432:BO440" si="252">AL432/1000</f>
        <v>9.8505444225432104</v>
      </c>
      <c r="BP432" s="185">
        <f t="shared" ref="BP432:BP440" si="253">AM432/1000</f>
        <v>8.9968393170396315</v>
      </c>
      <c r="BQ432" s="179"/>
      <c r="BR432" s="178" t="str">
        <f t="shared" ref="BR432:BR440" si="254">BE432</f>
        <v>Fuel oil</v>
      </c>
      <c r="BS432" s="126" cm="1">
        <f t="array" aca="1" ref="BS432" ca="1">AC432/INDIRECT(ADDRESS($BC432,COLUMN(AC432)))</f>
        <v>0.31181217158178093</v>
      </c>
      <c r="BT432" s="126" cm="1">
        <f t="array" aca="1" ref="BT432" ca="1">AD432/INDIRECT(ADDRESS($BC432,COLUMN(AD432)))</f>
        <v>0.3197752259360262</v>
      </c>
      <c r="BU432" s="126" cm="1">
        <f t="array" aca="1" ref="BU432" ca="1">AE432/INDIRECT(ADDRESS($BC432,COLUMN(AE432)))</f>
        <v>0.32811636585108145</v>
      </c>
      <c r="BV432" s="126" cm="1">
        <f t="array" aca="1" ref="BV432" ca="1">AF432/INDIRECT(ADDRESS($BC432,COLUMN(AF432)))</f>
        <v>0.31534733248773639</v>
      </c>
      <c r="BW432" s="126" cm="1">
        <f t="array" aca="1" ref="BW432" ca="1">AG432/INDIRECT(ADDRESS($BC432,COLUMN(AG432)))</f>
        <v>0.31264663828510603</v>
      </c>
      <c r="BX432" s="126" cm="1">
        <f t="array" aca="1" ref="BX432" ca="1">AH432/INDIRECT(ADDRESS($BC432,COLUMN(AH432)))</f>
        <v>0.30344652874203543</v>
      </c>
      <c r="BY432" s="126" cm="1">
        <f t="array" aca="1" ref="BY432" ca="1">AI432/INDIRECT(ADDRESS($BC432,COLUMN(AI432)))</f>
        <v>0.24982060527881786</v>
      </c>
      <c r="BZ432" s="126" cm="1">
        <f t="array" aca="1" ref="BZ432" ca="1">AJ432/INDIRECT(ADDRESS($BC432,COLUMN(AJ432)))</f>
        <v>0.27118792869100045</v>
      </c>
      <c r="CA432" s="126" cm="1">
        <f t="array" aca="1" ref="CA432" ca="1">AK432/INDIRECT(ADDRESS($BC432,COLUMN(AK432)))</f>
        <v>0.30043306327079367</v>
      </c>
      <c r="CB432" s="126" cm="1">
        <f t="array" aca="1" ref="CB432" ca="1">AL432/INDIRECT(ADDRESS($BC432,COLUMN(AL432)))</f>
        <v>0.26861583056350857</v>
      </c>
      <c r="CC432" s="126" cm="1">
        <f t="array" aca="1" ref="CC432" ca="1">AM432/INDIRECT(ADDRESS($BC432,COLUMN(AM432)))</f>
        <v>0.25955499327690934</v>
      </c>
      <c r="CE432" s="178" t="str">
        <f t="shared" ref="CE432:CE440" si="255">BR432</f>
        <v>Fuel oil</v>
      </c>
      <c r="CF432" s="194" t="str">
        <f t="shared" ref="CF432:CF440" ca="1" si="256">TEXT(BF432,"#,##0.00;-#,##0.00;0") &amp; CHAR(10) &amp; IF(BS432&lt;&gt;1,TEXT(BS432,"(#,##0.0%);(-#,##0.0%);(0%)"),"(100%)")</f>
        <v>10.66
(31.2%)</v>
      </c>
      <c r="CG432" s="194" t="str">
        <f t="shared" ref="CG432:CG440" ca="1" si="257">TEXT(BG432,"#,##0.00;-#,##0.00;0") &amp; CHAR(10) &amp; IF(BT432&lt;&gt;1,TEXT(BT432,"(#,##0.0%);(-#,##0.0%);(0%)"),"(100%)")</f>
        <v>10.68
(32.0%)</v>
      </c>
      <c r="CH432" s="194" t="str">
        <f t="shared" ref="CH432:CH440" ca="1" si="258">TEXT(BH432,"#,##0.00;-#,##0.00;0") &amp; CHAR(10) &amp; IF(BU432&lt;&gt;1,TEXT(BU432,"(#,##0.0%);(-#,##0.0%);(0%)"),"(100%)")</f>
        <v>13.28
(32.8%)</v>
      </c>
      <c r="CI432" s="194" t="str">
        <f t="shared" ref="CI432:CI440" ca="1" si="259">TEXT(BI432,"#,##0.00;-#,##0.00;0") &amp; CHAR(10) &amp; IF(BV432&lt;&gt;1,TEXT(BV432,"(#,##0.0%);(-#,##0.0%);(0%)"),"(100%)")</f>
        <v>12.17
(31.5%)</v>
      </c>
      <c r="CJ432" s="194" t="str">
        <f t="shared" ref="CJ432:CJ440" ca="1" si="260">TEXT(BJ432,"#,##0.00;-#,##0.00;0") &amp; CHAR(10) &amp; IF(BW432&lt;&gt;1,TEXT(BW432,"(#,##0.0%);(-#,##0.0%);(0%)"),"(100%)")</f>
        <v>11.93
(31.3%)</v>
      </c>
      <c r="CK432" s="194" t="str">
        <f t="shared" ref="CK432:CK440" ca="1" si="261">TEXT(BK432,"#,##0.00;-#,##0.00;0") &amp; CHAR(10) &amp; IF(BX432&lt;&gt;1,TEXT(BX432,"(#,##0.0%);(-#,##0.0%);(0%)"),"(100%)")</f>
        <v>11.18
(30.3%)</v>
      </c>
      <c r="CL432" s="194" t="str">
        <f t="shared" ref="CL432:CL440" ca="1" si="262">TEXT(BL432,"#,##0.00;-#,##0.00;0") &amp; CHAR(10) &amp; IF(BY432&lt;&gt;1,TEXT(BY432,"(#,##0.0%);(-#,##0.0%);(0%)"),"(100%)")</f>
        <v>8.30
(25.0%)</v>
      </c>
      <c r="CM432" s="194" t="str">
        <f t="shared" ref="CM432:CM440" ca="1" si="263">TEXT(BM432,"#,##0.00;-#,##0.00;0") &amp; CHAR(10) &amp; IF(BZ432&lt;&gt;1,TEXT(BZ432,"(#,##0.0%);(-#,##0.0%);(0%)"),"(100%)")</f>
        <v>9.44
(27.1%)</v>
      </c>
      <c r="CN432" s="194" t="str">
        <f t="shared" ref="CN432:CN440" ca="1" si="264">TEXT(BN432,"#,##0.00;-#,##0.00;0") &amp; CHAR(10) &amp; IF(CA432&lt;&gt;1,TEXT(CA432,"(#,##0.0%);(-#,##0.0%);(0%)"),"(100%)")</f>
        <v>11.12
(30.0%)</v>
      </c>
      <c r="CO432" s="194" t="str">
        <f t="shared" ref="CO432:CO440" ca="1" si="265">TEXT(BO432,"#,##0.00;-#,##0.00;0") &amp; CHAR(10) &amp; IF(CB432&lt;&gt;1,TEXT(CB432,"(#,##0.0%);(-#,##0.0%);(0%)"),"(100%)")</f>
        <v>9.85
(26.9%)</v>
      </c>
      <c r="CP432" s="194" t="str">
        <f t="shared" ref="CP432:CP440" ca="1" si="266">TEXT(BP432,"#,##0.00;-#,##0.00;0") &amp; CHAR(10) &amp; IF(CC432&lt;&gt;1,TEXT(CC432,"(#,##0.0%);(-#,##0.0%);(0%)"),"(100%)")</f>
        <v>9.00
(26.0%)</v>
      </c>
    </row>
    <row r="433" spans="2:94">
      <c r="C433" s="7" t="s">
        <v>158</v>
      </c>
      <c r="D433" s="7" t="s">
        <v>12</v>
      </c>
      <c r="F433" s="65">
        <v>7434.5844960000004</v>
      </c>
      <c r="G433" s="65">
        <v>8517.2909760000002</v>
      </c>
      <c r="H433" s="65">
        <v>9575.937312</v>
      </c>
      <c r="I433" s="65">
        <v>8866.1630640000003</v>
      </c>
      <c r="J433" s="65">
        <v>10105.260480000001</v>
      </c>
      <c r="K433" s="65">
        <v>9936.8394720000015</v>
      </c>
      <c r="L433" s="65">
        <v>8529.3210479999998</v>
      </c>
      <c r="M433" s="65">
        <v>12030.072000000002</v>
      </c>
      <c r="N433" s="65">
        <v>13497.740784000001</v>
      </c>
      <c r="O433" s="65">
        <v>11813.530704000001</v>
      </c>
      <c r="P433" s="65">
        <v>13630.071575999998</v>
      </c>
      <c r="Q433" s="65">
        <v>14111.274456000001</v>
      </c>
      <c r="R433" s="65">
        <v>11488.71876</v>
      </c>
      <c r="S433" s="65">
        <v>11885.711136000002</v>
      </c>
      <c r="T433" s="65">
        <v>11596.989407999999</v>
      </c>
      <c r="U433" s="65">
        <v>13202.274663200806</v>
      </c>
      <c r="V433" s="65">
        <v>13461.89922958824</v>
      </c>
      <c r="W433" s="65">
        <v>14489.60868676905</v>
      </c>
      <c r="X433" s="65">
        <v>14124.235244425006</v>
      </c>
      <c r="Y433" s="65">
        <v>12442.482554133732</v>
      </c>
      <c r="Z433" s="65">
        <v>13694.455595324398</v>
      </c>
      <c r="AA433" s="65">
        <v>13501.615009499648</v>
      </c>
      <c r="AB433" s="65">
        <v>15071.22895981361</v>
      </c>
      <c r="AC433" s="65">
        <v>13714.632697699568</v>
      </c>
      <c r="AD433" s="65">
        <v>13055.054574336367</v>
      </c>
      <c r="AE433" s="65">
        <v>15755.040857613161</v>
      </c>
      <c r="AF433" s="65">
        <v>14859.301861863216</v>
      </c>
      <c r="AG433" s="65">
        <v>14624.756327566824</v>
      </c>
      <c r="AH433" s="65">
        <v>13339.030962642179</v>
      </c>
      <c r="AI433" s="65">
        <v>12769.366336275411</v>
      </c>
      <c r="AJ433" s="65">
        <v>12544.160632603191</v>
      </c>
      <c r="AK433" s="65">
        <v>13202.944917059627</v>
      </c>
      <c r="AL433" s="65">
        <v>13437.883976061221</v>
      </c>
      <c r="AM433" s="65">
        <v>13030.715806547079</v>
      </c>
      <c r="AP433" s="49" t="str">
        <f t="shared" si="237"/>
        <v>Gasoil / diesel</v>
      </c>
      <c r="AQ433" s="70" cm="1">
        <f t="array" aca="1" ref="AQ433" ca="1">INDIRECT(ADDRESS(ROW(AP433),AQ$9))/1000</f>
        <v>13.030715806547079</v>
      </c>
      <c r="AR433" s="71" cm="1">
        <f t="array" aca="1" ref="AR433" ca="1">INDIRECT(ADDRESS(ROW(AQ433),AR$9))/1000</f>
        <v>13.437883976061221</v>
      </c>
      <c r="AS433" s="71" cm="1">
        <f t="array" aca="1" ref="AS433" ca="1">INDIRECT(ADDRESS(ROW(AR433),AS$9))/1000</f>
        <v>13.339030962642179</v>
      </c>
      <c r="AT433" s="73" cm="1">
        <f t="array" aca="1" ref="AT433" ca="1">INDIRECT(ADDRESS(ROW(AS433),AT$9))/1000</f>
        <v>13.714632697699567</v>
      </c>
      <c r="AU433" s="77" cm="1">
        <f t="array" aca="1" ref="AU433" ca="1">AQ433/INDIRECT(ADDRESS($BC433,COLUMN(AQ433)))</f>
        <v>0.37593061678404371</v>
      </c>
      <c r="AV433" s="78" cm="1">
        <f t="array" aca="1" ref="AV433" ca="1">AR433/INDIRECT(ADDRESS($BC433,COLUMN(AR433)))</f>
        <v>0.36643947891702566</v>
      </c>
      <c r="AW433" s="78" cm="1">
        <f t="array" aca="1" ref="AW433" ca="1">AS433/INDIRECT(ADDRESS($BC433,COLUMN(AS433)))</f>
        <v>0.36218117015774393</v>
      </c>
      <c r="AX433" s="80" cm="1">
        <f t="array" aca="1" ref="AX433" ca="1">AT433/INDIRECT(ADDRESS($BC433,COLUMN(AT433)))</f>
        <v>0.40104184157230621</v>
      </c>
      <c r="AY433" s="53">
        <f t="shared" ca="1" si="238"/>
        <v>-3.0300021211634758E-2</v>
      </c>
      <c r="AZ433" s="53">
        <f t="shared" ca="1" si="239"/>
        <v>-2.3113759684536272E-2</v>
      </c>
      <c r="BA433" s="92">
        <f t="shared" ca="1" si="240"/>
        <v>-4.9867678284027682E-2</v>
      </c>
      <c r="BC433" s="61">
        <f t="shared" si="241"/>
        <v>440</v>
      </c>
      <c r="BE433" s="177" t="str">
        <f t="shared" si="242"/>
        <v>Gasoil / diesel</v>
      </c>
      <c r="BF433" s="185">
        <f t="shared" si="243"/>
        <v>13.714632697699567</v>
      </c>
      <c r="BG433" s="185">
        <f t="shared" si="244"/>
        <v>13.055054574336367</v>
      </c>
      <c r="BH433" s="185">
        <f t="shared" si="245"/>
        <v>15.755040857613162</v>
      </c>
      <c r="BI433" s="185">
        <f t="shared" si="246"/>
        <v>14.859301861863216</v>
      </c>
      <c r="BJ433" s="185">
        <f t="shared" si="247"/>
        <v>14.624756327566823</v>
      </c>
      <c r="BK433" s="185">
        <f t="shared" si="248"/>
        <v>13.339030962642179</v>
      </c>
      <c r="BL433" s="185">
        <f t="shared" si="249"/>
        <v>12.769366336275411</v>
      </c>
      <c r="BM433" s="185">
        <f t="shared" si="250"/>
        <v>12.544160632603191</v>
      </c>
      <c r="BN433" s="185">
        <f t="shared" si="251"/>
        <v>13.202944917059627</v>
      </c>
      <c r="BO433" s="185">
        <f t="shared" si="252"/>
        <v>13.437883976061221</v>
      </c>
      <c r="BP433" s="185">
        <f t="shared" si="253"/>
        <v>13.030715806547079</v>
      </c>
      <c r="BQ433" s="179"/>
      <c r="BR433" s="178" t="str">
        <f t="shared" si="254"/>
        <v>Gasoil / diesel</v>
      </c>
      <c r="BS433" s="126" cm="1">
        <f t="array" aca="1" ref="BS433" ca="1">AC433/INDIRECT(ADDRESS($BC433,COLUMN(AC433)))</f>
        <v>0.40104184157230627</v>
      </c>
      <c r="BT433" s="126" cm="1">
        <f t="array" aca="1" ref="BT433" ca="1">AD433/INDIRECT(ADDRESS($BC433,COLUMN(AD433)))</f>
        <v>0.39092941591969382</v>
      </c>
      <c r="BU433" s="126" cm="1">
        <f t="array" aca="1" ref="BU433" ca="1">AE433/INDIRECT(ADDRESS($BC433,COLUMN(AE433)))</f>
        <v>0.38914833530143683</v>
      </c>
      <c r="BV433" s="126" cm="1">
        <f t="array" aca="1" ref="BV433" ca="1">AF433/INDIRECT(ADDRESS($BC433,COLUMN(AF433)))</f>
        <v>0.38500967529225194</v>
      </c>
      <c r="BW433" s="126" cm="1">
        <f t="array" aca="1" ref="BW433" ca="1">AG433/INDIRECT(ADDRESS($BC433,COLUMN(AG433)))</f>
        <v>0.38322193668790255</v>
      </c>
      <c r="BX433" s="126" cm="1">
        <f t="array" aca="1" ref="BX433" ca="1">AH433/INDIRECT(ADDRESS($BC433,COLUMN(AH433)))</f>
        <v>0.36218117015774393</v>
      </c>
      <c r="BY433" s="126" cm="1">
        <f t="array" aca="1" ref="BY433" ca="1">AI433/INDIRECT(ADDRESS($BC433,COLUMN(AI433)))</f>
        <v>0.38428658951015965</v>
      </c>
      <c r="BZ433" s="126" cm="1">
        <f t="array" aca="1" ref="BZ433" ca="1">AJ433/INDIRECT(ADDRESS($BC433,COLUMN(AJ433)))</f>
        <v>0.36041818536355669</v>
      </c>
      <c r="CA433" s="126" cm="1">
        <f t="array" aca="1" ref="CA433" ca="1">AK433/INDIRECT(ADDRESS($BC433,COLUMN(AK433)))</f>
        <v>0.35658061356798049</v>
      </c>
      <c r="CB433" s="126" cm="1">
        <f t="array" aca="1" ref="CB433" ca="1">AL433/INDIRECT(ADDRESS($BC433,COLUMN(AL433)))</f>
        <v>0.36643947891702572</v>
      </c>
      <c r="CC433" s="126" cm="1">
        <f t="array" aca="1" ref="CC433" ca="1">AM433/INDIRECT(ADDRESS($BC433,COLUMN(AM433)))</f>
        <v>0.37593061678404377</v>
      </c>
      <c r="CE433" s="178" t="str">
        <f t="shared" si="255"/>
        <v>Gasoil / diesel</v>
      </c>
      <c r="CF433" s="194" t="str">
        <f t="shared" ca="1" si="256"/>
        <v>13.71
(40.1%)</v>
      </c>
      <c r="CG433" s="194" t="str">
        <f t="shared" ca="1" si="257"/>
        <v>13.06
(39.1%)</v>
      </c>
      <c r="CH433" s="194" t="str">
        <f t="shared" ca="1" si="258"/>
        <v>15.76
(38.9%)</v>
      </c>
      <c r="CI433" s="194" t="str">
        <f t="shared" ca="1" si="259"/>
        <v>14.86
(38.5%)</v>
      </c>
      <c r="CJ433" s="194" t="str">
        <f t="shared" ca="1" si="260"/>
        <v>14.62
(38.3%)</v>
      </c>
      <c r="CK433" s="194" t="str">
        <f t="shared" ca="1" si="261"/>
        <v>13.34
(36.2%)</v>
      </c>
      <c r="CL433" s="194" t="str">
        <f t="shared" ca="1" si="262"/>
        <v>12.77
(38.4%)</v>
      </c>
      <c r="CM433" s="194" t="str">
        <f t="shared" ca="1" si="263"/>
        <v>12.54
(36.0%)</v>
      </c>
      <c r="CN433" s="194" t="str">
        <f t="shared" ca="1" si="264"/>
        <v>13.20
(35.7%)</v>
      </c>
      <c r="CO433" s="194" t="str">
        <f t="shared" ca="1" si="265"/>
        <v>13.44
(36.6%)</v>
      </c>
      <c r="CP433" s="194" t="str">
        <f t="shared" ca="1" si="266"/>
        <v>13.03
(37.6%)</v>
      </c>
    </row>
    <row r="434" spans="2:94">
      <c r="C434" s="7" t="s">
        <v>159</v>
      </c>
      <c r="D434" s="7" t="s">
        <v>12</v>
      </c>
      <c r="F434" s="65">
        <v>4211.223</v>
      </c>
      <c r="G434" s="65">
        <v>4124.52135</v>
      </c>
      <c r="H434" s="65">
        <v>4471.3279499999999</v>
      </c>
      <c r="I434" s="65">
        <v>4545.64365</v>
      </c>
      <c r="J434" s="65">
        <v>4384.6262999999999</v>
      </c>
      <c r="K434" s="65">
        <v>4669.5031500000005</v>
      </c>
      <c r="L434" s="65">
        <v>4706.6610000000001</v>
      </c>
      <c r="M434" s="65">
        <v>5598.4494000000004</v>
      </c>
      <c r="N434" s="65">
        <v>5796.6246000000001</v>
      </c>
      <c r="O434" s="65">
        <v>5387.88825</v>
      </c>
      <c r="P434" s="65">
        <v>6589.3253999999997</v>
      </c>
      <c r="Q434" s="65">
        <v>8286.2005500000014</v>
      </c>
      <c r="R434" s="65">
        <v>8174.7269999999999</v>
      </c>
      <c r="S434" s="65">
        <v>7914.6220499999999</v>
      </c>
      <c r="T434" s="65">
        <v>6837.0444000000007</v>
      </c>
      <c r="U434" s="65">
        <v>8458.5113101223978</v>
      </c>
      <c r="V434" s="65">
        <v>7869.6994851028503</v>
      </c>
      <c r="W434" s="65">
        <v>6107.5128491743499</v>
      </c>
      <c r="X434" s="65">
        <v>7365.7778648958001</v>
      </c>
      <c r="Y434" s="65">
        <v>5963.988820428749</v>
      </c>
      <c r="Z434" s="65">
        <v>5746.4967652996502</v>
      </c>
      <c r="AA434" s="65">
        <v>6269.1928474993501</v>
      </c>
      <c r="AB434" s="65">
        <v>6826.9183748802461</v>
      </c>
      <c r="AC434" s="65">
        <v>6546.7797268505537</v>
      </c>
      <c r="AD434" s="65">
        <v>6093.5633009749999</v>
      </c>
      <c r="AE434" s="65">
        <v>7490.8338623454456</v>
      </c>
      <c r="AF434" s="65">
        <v>6858.5505378500002</v>
      </c>
      <c r="AG434" s="65">
        <v>6830.6155598128898</v>
      </c>
      <c r="AH434" s="65">
        <v>7449.4429441995571</v>
      </c>
      <c r="AI434" s="65">
        <v>6421.3490361042223</v>
      </c>
      <c r="AJ434" s="65">
        <v>6653.9499290297772</v>
      </c>
      <c r="AK434" s="65">
        <v>6799.119832170667</v>
      </c>
      <c r="AL434" s="65">
        <v>6620.5353608387786</v>
      </c>
      <c r="AM434" s="65">
        <v>7381.7837748467782</v>
      </c>
      <c r="AP434" s="49" t="str">
        <f t="shared" si="237"/>
        <v>Gasoline</v>
      </c>
      <c r="AQ434" s="70" cm="1">
        <f t="array" aca="1" ref="AQ434" ca="1">INDIRECT(ADDRESS(ROW(AP434),AQ$9))/1000</f>
        <v>7.3817837748467783</v>
      </c>
      <c r="AR434" s="71" cm="1">
        <f t="array" aca="1" ref="AR434" ca="1">INDIRECT(ADDRESS(ROW(AQ434),AR$9))/1000</f>
        <v>6.6205353608387787</v>
      </c>
      <c r="AS434" s="71" cm="1">
        <f t="array" aca="1" ref="AS434" ca="1">INDIRECT(ADDRESS(ROW(AR434),AS$9))/1000</f>
        <v>7.4494429441995571</v>
      </c>
      <c r="AT434" s="73" cm="1">
        <f t="array" aca="1" ref="AT434" ca="1">INDIRECT(ADDRESS(ROW(AS434),AT$9))/1000</f>
        <v>6.5467797268505539</v>
      </c>
      <c r="AU434" s="77" cm="1">
        <f t="array" aca="1" ref="AU434" ca="1">AQ434/INDIRECT(ADDRESS($BC434,COLUMN(AQ434)))</f>
        <v>0.21296132680986885</v>
      </c>
      <c r="AV434" s="78" cm="1">
        <f t="array" aca="1" ref="AV434" ca="1">AR434/INDIRECT(ADDRESS($BC434,COLUMN(AR434)))</f>
        <v>0.18053627580795625</v>
      </c>
      <c r="AW434" s="78" cm="1">
        <f t="array" aca="1" ref="AW434" ca="1">AS434/INDIRECT(ADDRESS($BC434,COLUMN(AS434)))</f>
        <v>0.20226716394240368</v>
      </c>
      <c r="AX434" s="80" cm="1">
        <f t="array" aca="1" ref="AX434" ca="1">AT434/INDIRECT(ADDRESS($BC434,COLUMN(AT434)))</f>
        <v>0.19144024166719253</v>
      </c>
      <c r="AY434" s="53">
        <f t="shared" ca="1" si="238"/>
        <v>0.11498290886124871</v>
      </c>
      <c r="AZ434" s="53">
        <f t="shared" ca="1" si="239"/>
        <v>-9.0824468164376025E-3</v>
      </c>
      <c r="BA434" s="53">
        <f t="shared" ca="1" si="240"/>
        <v>0.12754424050218016</v>
      </c>
      <c r="BC434" s="61">
        <f t="shared" si="241"/>
        <v>440</v>
      </c>
      <c r="BE434" s="177" t="str">
        <f t="shared" si="242"/>
        <v>Gasoline</v>
      </c>
      <c r="BF434" s="185">
        <f t="shared" si="243"/>
        <v>6.5467797268505539</v>
      </c>
      <c r="BG434" s="185">
        <f t="shared" si="244"/>
        <v>6.0935633009750001</v>
      </c>
      <c r="BH434" s="185">
        <f t="shared" si="245"/>
        <v>7.490833862345446</v>
      </c>
      <c r="BI434" s="185">
        <f t="shared" si="246"/>
        <v>6.8585505378500002</v>
      </c>
      <c r="BJ434" s="185">
        <f t="shared" si="247"/>
        <v>6.8306155598128901</v>
      </c>
      <c r="BK434" s="185">
        <f t="shared" si="248"/>
        <v>7.4494429441995571</v>
      </c>
      <c r="BL434" s="185">
        <f t="shared" si="249"/>
        <v>6.421349036104222</v>
      </c>
      <c r="BM434" s="185">
        <f t="shared" si="250"/>
        <v>6.6539499290297774</v>
      </c>
      <c r="BN434" s="185">
        <f t="shared" si="251"/>
        <v>6.7991198321706667</v>
      </c>
      <c r="BO434" s="185">
        <f t="shared" si="252"/>
        <v>6.6205353608387787</v>
      </c>
      <c r="BP434" s="185">
        <f t="shared" si="253"/>
        <v>7.3817837748467783</v>
      </c>
      <c r="BQ434" s="179"/>
      <c r="BR434" s="178" t="str">
        <f t="shared" si="254"/>
        <v>Gasoline</v>
      </c>
      <c r="BS434" s="126" cm="1">
        <f t="array" aca="1" ref="BS434" ca="1">AC434/INDIRECT(ADDRESS($BC434,COLUMN(AC434)))</f>
        <v>0.19144024166719256</v>
      </c>
      <c r="BT434" s="126" cm="1">
        <f t="array" aca="1" ref="BT434" ca="1">AD434/INDIRECT(ADDRESS($BC434,COLUMN(AD434)))</f>
        <v>0.18246979578336472</v>
      </c>
      <c r="BU434" s="126" cm="1">
        <f t="array" aca="1" ref="BU434" ca="1">AE434/INDIRECT(ADDRESS($BC434,COLUMN(AE434)))</f>
        <v>0.18502303827049438</v>
      </c>
      <c r="BV434" s="126" cm="1">
        <f t="array" aca="1" ref="BV434" ca="1">AF434/INDIRECT(ADDRESS($BC434,COLUMN(AF434)))</f>
        <v>0.17770742798693109</v>
      </c>
      <c r="BW434" s="126" cm="1">
        <f t="array" aca="1" ref="BW434" ca="1">AG434/INDIRECT(ADDRESS($BC434,COLUMN(AG434)))</f>
        <v>0.17898703164495899</v>
      </c>
      <c r="BX434" s="126" cm="1">
        <f t="array" aca="1" ref="BX434" ca="1">AH434/INDIRECT(ADDRESS($BC434,COLUMN(AH434)))</f>
        <v>0.20226716394240371</v>
      </c>
      <c r="BY434" s="126" cm="1">
        <f t="array" aca="1" ref="BY434" ca="1">AI434/INDIRECT(ADDRESS($BC434,COLUMN(AI434)))</f>
        <v>0.193246732543708</v>
      </c>
      <c r="BZ434" s="126" cm="1">
        <f t="array" aca="1" ref="BZ434" ca="1">AJ434/INDIRECT(ADDRESS($BC434,COLUMN(AJ434)))</f>
        <v>0.19118095097473242</v>
      </c>
      <c r="CA434" s="126" cm="1">
        <f t="array" aca="1" ref="CA434" ca="1">AK434/INDIRECT(ADDRESS($BC434,COLUMN(AK434)))</f>
        <v>0.18362829934592931</v>
      </c>
      <c r="CB434" s="126" cm="1">
        <f t="array" aca="1" ref="CB434" ca="1">AL434/INDIRECT(ADDRESS($BC434,COLUMN(AL434)))</f>
        <v>0.18053627580795628</v>
      </c>
      <c r="CC434" s="126" cm="1">
        <f t="array" aca="1" ref="CC434" ca="1">AM434/INDIRECT(ADDRESS($BC434,COLUMN(AM434)))</f>
        <v>0.21296132680986882</v>
      </c>
      <c r="CE434" s="178" t="str">
        <f t="shared" si="255"/>
        <v>Gasoline</v>
      </c>
      <c r="CF434" s="194" t="str">
        <f t="shared" ca="1" si="256"/>
        <v>6.55
(19.1%)</v>
      </c>
      <c r="CG434" s="194" t="str">
        <f t="shared" ca="1" si="257"/>
        <v>6.09
(18.2%)</v>
      </c>
      <c r="CH434" s="194" t="str">
        <f t="shared" ca="1" si="258"/>
        <v>7.49
(18.5%)</v>
      </c>
      <c r="CI434" s="194" t="str">
        <f t="shared" ca="1" si="259"/>
        <v>6.86
(17.8%)</v>
      </c>
      <c r="CJ434" s="194" t="str">
        <f t="shared" ca="1" si="260"/>
        <v>6.83
(17.9%)</v>
      </c>
      <c r="CK434" s="194" t="str">
        <f t="shared" ca="1" si="261"/>
        <v>7.45
(20.2%)</v>
      </c>
      <c r="CL434" s="194" t="str">
        <f t="shared" ca="1" si="262"/>
        <v>6.42
(19.3%)</v>
      </c>
      <c r="CM434" s="194" t="str">
        <f t="shared" ca="1" si="263"/>
        <v>6.65
(19.1%)</v>
      </c>
      <c r="CN434" s="194" t="str">
        <f t="shared" ca="1" si="264"/>
        <v>6.80
(18.4%)</v>
      </c>
      <c r="CO434" s="194" t="str">
        <f t="shared" ca="1" si="265"/>
        <v>6.62
(18.1%)</v>
      </c>
      <c r="CP434" s="194" t="str">
        <f t="shared" ca="1" si="266"/>
        <v>7.38
(21.3%)</v>
      </c>
    </row>
    <row r="435" spans="2:94">
      <c r="C435" s="7" t="s">
        <v>160</v>
      </c>
      <c r="D435" s="7" t="s">
        <v>12</v>
      </c>
      <c r="F435" s="65">
        <v>0</v>
      </c>
      <c r="G435" s="65">
        <v>0</v>
      </c>
      <c r="H435" s="65">
        <v>0</v>
      </c>
      <c r="I435" s="65">
        <v>0</v>
      </c>
      <c r="J435" s="65">
        <v>1178.5562880000002</v>
      </c>
      <c r="K435" s="65">
        <v>773.42756400000019</v>
      </c>
      <c r="L435" s="65">
        <v>1043.5133800000003</v>
      </c>
      <c r="M435" s="65">
        <v>2160.6865280000002</v>
      </c>
      <c r="N435" s="65">
        <v>2062.473504</v>
      </c>
      <c r="O435" s="65">
        <v>2172.9631560000003</v>
      </c>
      <c r="P435" s="65">
        <v>3056.8803720000001</v>
      </c>
      <c r="Q435" s="65">
        <v>2958.6673480000004</v>
      </c>
      <c r="R435" s="65">
        <v>3854.8611920000008</v>
      </c>
      <c r="S435" s="65">
        <v>3867.1378200000004</v>
      </c>
      <c r="T435" s="65">
        <v>3093.7102560000008</v>
      </c>
      <c r="U435" s="65">
        <v>2933.4548002465167</v>
      </c>
      <c r="V435" s="65">
        <v>2802.3567042918721</v>
      </c>
      <c r="W435" s="65">
        <v>2459.3149884816244</v>
      </c>
      <c r="X435" s="65">
        <v>2576.8208561499046</v>
      </c>
      <c r="Y435" s="65">
        <v>2456.1058801567706</v>
      </c>
      <c r="Z435" s="65">
        <v>2575.6347620123124</v>
      </c>
      <c r="AA435" s="65">
        <v>1442.2786366424803</v>
      </c>
      <c r="AB435" s="65">
        <v>1620.4967388671887</v>
      </c>
      <c r="AC435" s="65">
        <v>1294.6766645387124</v>
      </c>
      <c r="AD435" s="65">
        <v>1679.3036898645285</v>
      </c>
      <c r="AE435" s="65">
        <v>1746.4100366972896</v>
      </c>
      <c r="AF435" s="65">
        <v>2147.753974497914</v>
      </c>
      <c r="AG435" s="65">
        <v>1939.3301743795621</v>
      </c>
      <c r="AH435" s="65">
        <v>2637.3884941264223</v>
      </c>
      <c r="AI435" s="65">
        <v>3764.3786919024847</v>
      </c>
      <c r="AJ435" s="65">
        <v>3405.35797735195</v>
      </c>
      <c r="AK435" s="65">
        <v>3126.885407487006</v>
      </c>
      <c r="AL435" s="65">
        <v>3431.048667846801</v>
      </c>
      <c r="AM435" s="65">
        <v>3169.8646642735071</v>
      </c>
      <c r="AP435" s="49" t="str">
        <f t="shared" si="237"/>
        <v>Kerosene</v>
      </c>
      <c r="AQ435" s="70" cm="1">
        <f t="array" aca="1" ref="AQ435" ca="1">INDIRECT(ADDRESS(ROW(AP435),AQ$9))/1000</f>
        <v>3.1698646642735069</v>
      </c>
      <c r="AR435" s="71" cm="1">
        <f t="array" aca="1" ref="AR435" ca="1">INDIRECT(ADDRESS(ROW(AQ435),AR$9))/1000</f>
        <v>3.4310486678468011</v>
      </c>
      <c r="AS435" s="71" cm="1">
        <f t="array" aca="1" ref="AS435" ca="1">INDIRECT(ADDRESS(ROW(AR435),AS$9))/1000</f>
        <v>2.6373884941264225</v>
      </c>
      <c r="AT435" s="73" cm="1">
        <f t="array" aca="1" ref="AT435" ca="1">INDIRECT(ADDRESS(ROW(AS435),AT$9))/1000</f>
        <v>1.2946766645387124</v>
      </c>
      <c r="AU435" s="77" cm="1">
        <f t="array" aca="1" ref="AU435" ca="1">AQ435/INDIRECT(ADDRESS($BC435,COLUMN(AQ435)))</f>
        <v>9.1449249300914054E-2</v>
      </c>
      <c r="AV435" s="78" cm="1">
        <f t="array" aca="1" ref="AV435" ca="1">AR435/INDIRECT(ADDRESS($BC435,COLUMN(AR435)))</f>
        <v>9.3561731015425531E-2</v>
      </c>
      <c r="AW435" s="78" cm="1">
        <f t="array" aca="1" ref="AW435" ca="1">AS435/INDIRECT(ADDRESS($BC435,COLUMN(AS435)))</f>
        <v>7.1610333137278395E-2</v>
      </c>
      <c r="AX435" s="80" cm="1">
        <f t="array" aca="1" ref="AX435" ca="1">AT435/INDIRECT(ADDRESS($BC435,COLUMN(AT435)))</f>
        <v>3.7858798352972865E-2</v>
      </c>
      <c r="AY435" s="53">
        <f t="shared" ca="1" si="238"/>
        <v>-7.6123666219285541E-2</v>
      </c>
      <c r="AZ435" s="92">
        <f t="shared" ca="1" si="239"/>
        <v>0.20189523512858712</v>
      </c>
      <c r="BA435" s="92">
        <f t="shared" ca="1" si="240"/>
        <v>1.4483832535924448</v>
      </c>
      <c r="BC435" s="61">
        <f t="shared" si="241"/>
        <v>440</v>
      </c>
      <c r="BE435" s="177" t="str">
        <f t="shared" si="242"/>
        <v>Kerosene</v>
      </c>
      <c r="BF435" s="185">
        <f t="shared" si="243"/>
        <v>1.2946766645387124</v>
      </c>
      <c r="BG435" s="185">
        <f t="shared" si="244"/>
        <v>1.6793036898645284</v>
      </c>
      <c r="BH435" s="185">
        <f t="shared" si="245"/>
        <v>1.7464100366972897</v>
      </c>
      <c r="BI435" s="185">
        <f t="shared" si="246"/>
        <v>2.1477539744979142</v>
      </c>
      <c r="BJ435" s="185">
        <f t="shared" si="247"/>
        <v>1.9393301743795621</v>
      </c>
      <c r="BK435" s="185">
        <f t="shared" si="248"/>
        <v>2.6373884941264225</v>
      </c>
      <c r="BL435" s="185">
        <f t="shared" si="249"/>
        <v>3.7643786919024849</v>
      </c>
      <c r="BM435" s="185">
        <f t="shared" si="250"/>
        <v>3.40535797735195</v>
      </c>
      <c r="BN435" s="185">
        <f t="shared" si="251"/>
        <v>3.1268854074870061</v>
      </c>
      <c r="BO435" s="185">
        <f t="shared" si="252"/>
        <v>3.4310486678468011</v>
      </c>
      <c r="BP435" s="185">
        <f t="shared" si="253"/>
        <v>3.1698646642735069</v>
      </c>
      <c r="BQ435" s="179"/>
      <c r="BR435" s="178" t="str">
        <f t="shared" si="254"/>
        <v>Kerosene</v>
      </c>
      <c r="BS435" s="126" cm="1">
        <f t="array" aca="1" ref="BS435" ca="1">AC435/INDIRECT(ADDRESS($BC435,COLUMN(AC435)))</f>
        <v>3.7858798352972865E-2</v>
      </c>
      <c r="BT435" s="126" cm="1">
        <f t="array" aca="1" ref="BT435" ca="1">AD435/INDIRECT(ADDRESS($BC435,COLUMN(AD435)))</f>
        <v>5.0286209597396367E-2</v>
      </c>
      <c r="BU435" s="126" cm="1">
        <f t="array" aca="1" ref="BU435" ca="1">AE435/INDIRECT(ADDRESS($BC435,COLUMN(AE435)))</f>
        <v>4.313619778434713E-2</v>
      </c>
      <c r="BV435" s="126" cm="1">
        <f t="array" aca="1" ref="BV435" ca="1">AF435/INDIRECT(ADDRESS($BC435,COLUMN(AF435)))</f>
        <v>5.5649051887919528E-2</v>
      </c>
      <c r="BW435" s="126" cm="1">
        <f t="array" aca="1" ref="BW435" ca="1">AG435/INDIRECT(ADDRESS($BC435,COLUMN(AG435)))</f>
        <v>5.0817521239799802E-2</v>
      </c>
      <c r="BX435" s="126" cm="1">
        <f t="array" aca="1" ref="BX435" ca="1">AH435/INDIRECT(ADDRESS($BC435,COLUMN(AH435)))</f>
        <v>7.1610333137278395E-2</v>
      </c>
      <c r="BY435" s="126" cm="1">
        <f t="array" aca="1" ref="BY435" ca="1">AI435/INDIRECT(ADDRESS($BC435,COLUMN(AI435)))</f>
        <v>0.11328676858666024</v>
      </c>
      <c r="BZ435" s="126" cm="1">
        <f t="array" aca="1" ref="BZ435" ca="1">AJ435/INDIRECT(ADDRESS($BC435,COLUMN(AJ435)))</f>
        <v>9.7842572226038108E-2</v>
      </c>
      <c r="CA435" s="126" cm="1">
        <f t="array" aca="1" ref="CA435" ca="1">AK435/INDIRECT(ADDRESS($BC435,COLUMN(AK435)))</f>
        <v>8.4449849951111919E-2</v>
      </c>
      <c r="CB435" s="126" cm="1">
        <f t="array" aca="1" ref="CB435" ca="1">AL435/INDIRECT(ADDRESS($BC435,COLUMN(AL435)))</f>
        <v>9.3561731015425531E-2</v>
      </c>
      <c r="CC435" s="126" cm="1">
        <f t="array" aca="1" ref="CC435" ca="1">AM435/INDIRECT(ADDRESS($BC435,COLUMN(AM435)))</f>
        <v>9.1449249300914054E-2</v>
      </c>
      <c r="CE435" s="178" t="str">
        <f t="shared" si="255"/>
        <v>Kerosene</v>
      </c>
      <c r="CF435" s="194" t="str">
        <f t="shared" ca="1" si="256"/>
        <v>1.29
(3.8%)</v>
      </c>
      <c r="CG435" s="194" t="str">
        <f t="shared" ca="1" si="257"/>
        <v>1.68
(5.0%)</v>
      </c>
      <c r="CH435" s="194" t="str">
        <f t="shared" ca="1" si="258"/>
        <v>1.75
(4.3%)</v>
      </c>
      <c r="CI435" s="194" t="str">
        <f t="shared" ca="1" si="259"/>
        <v>2.15
(5.6%)</v>
      </c>
      <c r="CJ435" s="194" t="str">
        <f t="shared" ca="1" si="260"/>
        <v>1.94
(5.1%)</v>
      </c>
      <c r="CK435" s="194" t="str">
        <f t="shared" ca="1" si="261"/>
        <v>2.64
(7.2%)</v>
      </c>
      <c r="CL435" s="194" t="str">
        <f t="shared" ca="1" si="262"/>
        <v>3.76
(11.3%)</v>
      </c>
      <c r="CM435" s="194" t="str">
        <f t="shared" ca="1" si="263"/>
        <v>3.41
(9.8%)</v>
      </c>
      <c r="CN435" s="194" t="str">
        <f t="shared" ca="1" si="264"/>
        <v>3.13
(8.4%)</v>
      </c>
      <c r="CO435" s="194" t="str">
        <f t="shared" ca="1" si="265"/>
        <v>3.43
(9.4%)</v>
      </c>
      <c r="CP435" s="194" t="str">
        <f t="shared" ca="1" si="266"/>
        <v>3.17
(9.1%)</v>
      </c>
    </row>
    <row r="436" spans="2:94">
      <c r="C436" s="7" t="s">
        <v>161</v>
      </c>
      <c r="D436" s="7" t="s">
        <v>12</v>
      </c>
      <c r="F436" s="65">
        <v>0</v>
      </c>
      <c r="G436" s="65">
        <v>0</v>
      </c>
      <c r="H436" s="65">
        <v>0</v>
      </c>
      <c r="I436" s="65">
        <v>0</v>
      </c>
      <c r="J436" s="65">
        <v>342.99661199999997</v>
      </c>
      <c r="K436" s="65">
        <v>563.49443400000007</v>
      </c>
      <c r="L436" s="65">
        <v>771.74237700000003</v>
      </c>
      <c r="M436" s="65">
        <v>587.994192</v>
      </c>
      <c r="N436" s="65">
        <v>526.74479700000006</v>
      </c>
      <c r="O436" s="65">
        <v>489.99516</v>
      </c>
      <c r="P436" s="65">
        <v>0</v>
      </c>
      <c r="Q436" s="65">
        <v>0</v>
      </c>
      <c r="R436" s="65">
        <v>0</v>
      </c>
      <c r="S436" s="65">
        <v>0</v>
      </c>
      <c r="T436" s="65">
        <v>0</v>
      </c>
      <c r="U436" s="65">
        <v>0</v>
      </c>
      <c r="V436" s="65">
        <v>0</v>
      </c>
      <c r="W436" s="65">
        <v>0</v>
      </c>
      <c r="X436" s="65">
        <v>0</v>
      </c>
      <c r="Y436" s="65">
        <v>0</v>
      </c>
      <c r="Z436" s="65">
        <v>0</v>
      </c>
      <c r="AA436" s="65">
        <v>0</v>
      </c>
      <c r="AB436" s="65">
        <v>0</v>
      </c>
      <c r="AC436" s="65">
        <v>0</v>
      </c>
      <c r="AD436" s="65">
        <v>0</v>
      </c>
      <c r="AE436" s="65">
        <v>0</v>
      </c>
      <c r="AF436" s="65">
        <v>0</v>
      </c>
      <c r="AG436" s="65">
        <v>0</v>
      </c>
      <c r="AH436" s="65">
        <v>0</v>
      </c>
      <c r="AI436" s="65">
        <v>0</v>
      </c>
      <c r="AJ436" s="65">
        <v>0</v>
      </c>
      <c r="AK436" s="65">
        <v>0</v>
      </c>
      <c r="AL436" s="65">
        <v>0</v>
      </c>
      <c r="AM436" s="65">
        <v>0</v>
      </c>
      <c r="AP436" s="49" t="str">
        <f t="shared" si="237"/>
        <v>Jet kerosene</v>
      </c>
      <c r="AQ436" s="70" cm="1">
        <f t="array" aca="1" ref="AQ436" ca="1">INDIRECT(ADDRESS(ROW(AP436),AQ$9))/1000</f>
        <v>0</v>
      </c>
      <c r="AR436" s="71" cm="1">
        <f t="array" aca="1" ref="AR436" ca="1">INDIRECT(ADDRESS(ROW(AQ436),AR$9))/1000</f>
        <v>0</v>
      </c>
      <c r="AS436" s="71" cm="1">
        <f t="array" aca="1" ref="AS436" ca="1">INDIRECT(ADDRESS(ROW(AR436),AS$9))/1000</f>
        <v>0</v>
      </c>
      <c r="AT436" s="73" cm="1">
        <f t="array" aca="1" ref="AT436" ca="1">INDIRECT(ADDRESS(ROW(AS436),AT$9))/1000</f>
        <v>0</v>
      </c>
      <c r="AU436" s="77" cm="1">
        <f t="array" aca="1" ref="AU436" ca="1">AQ436/INDIRECT(ADDRESS($BC436,COLUMN(AQ436)))</f>
        <v>0</v>
      </c>
      <c r="AV436" s="78" cm="1">
        <f t="array" aca="1" ref="AV436" ca="1">AR436/INDIRECT(ADDRESS($BC436,COLUMN(AR436)))</f>
        <v>0</v>
      </c>
      <c r="AW436" s="78" cm="1">
        <f t="array" aca="1" ref="AW436" ca="1">AS436/INDIRECT(ADDRESS($BC436,COLUMN(AS436)))</f>
        <v>0</v>
      </c>
      <c r="AX436" s="80" cm="1">
        <f t="array" aca="1" ref="AX436" ca="1">AT436/INDIRECT(ADDRESS($BC436,COLUMN(AT436)))</f>
        <v>0</v>
      </c>
      <c r="AY436" s="53" t="str">
        <f t="shared" ca="1" si="238"/>
        <v>-</v>
      </c>
      <c r="AZ436" s="53" t="str">
        <f t="shared" ca="1" si="239"/>
        <v>-</v>
      </c>
      <c r="BA436" s="53" t="str">
        <f t="shared" ca="1" si="240"/>
        <v>-</v>
      </c>
      <c r="BC436" s="61">
        <f t="shared" si="241"/>
        <v>440</v>
      </c>
      <c r="BE436" s="177" t="str">
        <f t="shared" si="242"/>
        <v>Jet kerosene</v>
      </c>
      <c r="BF436" s="185">
        <f t="shared" si="243"/>
        <v>0</v>
      </c>
      <c r="BG436" s="185">
        <f t="shared" si="244"/>
        <v>0</v>
      </c>
      <c r="BH436" s="185">
        <f t="shared" si="245"/>
        <v>0</v>
      </c>
      <c r="BI436" s="185">
        <f t="shared" si="246"/>
        <v>0</v>
      </c>
      <c r="BJ436" s="185">
        <f t="shared" si="247"/>
        <v>0</v>
      </c>
      <c r="BK436" s="185">
        <f t="shared" si="248"/>
        <v>0</v>
      </c>
      <c r="BL436" s="185">
        <f t="shared" si="249"/>
        <v>0</v>
      </c>
      <c r="BM436" s="185">
        <f t="shared" si="250"/>
        <v>0</v>
      </c>
      <c r="BN436" s="185">
        <f t="shared" si="251"/>
        <v>0</v>
      </c>
      <c r="BO436" s="185">
        <f t="shared" si="252"/>
        <v>0</v>
      </c>
      <c r="BP436" s="185">
        <f t="shared" si="253"/>
        <v>0</v>
      </c>
      <c r="BQ436" s="179"/>
      <c r="BR436" s="178" t="str">
        <f t="shared" si="254"/>
        <v>Jet kerosene</v>
      </c>
      <c r="BS436" s="126" cm="1">
        <f t="array" aca="1" ref="BS436" ca="1">AC436/INDIRECT(ADDRESS($BC436,COLUMN(AC436)))</f>
        <v>0</v>
      </c>
      <c r="BT436" s="126" cm="1">
        <f t="array" aca="1" ref="BT436" ca="1">AD436/INDIRECT(ADDRESS($BC436,COLUMN(AD436)))</f>
        <v>0</v>
      </c>
      <c r="BU436" s="126" cm="1">
        <f t="array" aca="1" ref="BU436" ca="1">AE436/INDIRECT(ADDRESS($BC436,COLUMN(AE436)))</f>
        <v>0</v>
      </c>
      <c r="BV436" s="126" cm="1">
        <f t="array" aca="1" ref="BV436" ca="1">AF436/INDIRECT(ADDRESS($BC436,COLUMN(AF436)))</f>
        <v>0</v>
      </c>
      <c r="BW436" s="126" cm="1">
        <f t="array" aca="1" ref="BW436" ca="1">AG436/INDIRECT(ADDRESS($BC436,COLUMN(AG436)))</f>
        <v>0</v>
      </c>
      <c r="BX436" s="126" cm="1">
        <f t="array" aca="1" ref="BX436" ca="1">AH436/INDIRECT(ADDRESS($BC436,COLUMN(AH436)))</f>
        <v>0</v>
      </c>
      <c r="BY436" s="126" cm="1">
        <f t="array" aca="1" ref="BY436" ca="1">AI436/INDIRECT(ADDRESS($BC436,COLUMN(AI436)))</f>
        <v>0</v>
      </c>
      <c r="BZ436" s="126" cm="1">
        <f t="array" aca="1" ref="BZ436" ca="1">AJ436/INDIRECT(ADDRESS($BC436,COLUMN(AJ436)))</f>
        <v>0</v>
      </c>
      <c r="CA436" s="126" cm="1">
        <f t="array" aca="1" ref="CA436" ca="1">AK436/INDIRECT(ADDRESS($BC436,COLUMN(AK436)))</f>
        <v>0</v>
      </c>
      <c r="CB436" s="126" cm="1">
        <f t="array" aca="1" ref="CB436" ca="1">AL436/INDIRECT(ADDRESS($BC436,COLUMN(AL436)))</f>
        <v>0</v>
      </c>
      <c r="CC436" s="126" cm="1">
        <f t="array" aca="1" ref="CC436" ca="1">AM436/INDIRECT(ADDRESS($BC436,COLUMN(AM436)))</f>
        <v>0</v>
      </c>
      <c r="CE436" s="178" t="str">
        <f t="shared" si="255"/>
        <v>Jet kerosene</v>
      </c>
      <c r="CF436" s="194" t="str">
        <f t="shared" ca="1" si="256"/>
        <v>0
(0%)</v>
      </c>
      <c r="CG436" s="194" t="str">
        <f t="shared" ca="1" si="257"/>
        <v>0
(0%)</v>
      </c>
      <c r="CH436" s="194" t="str">
        <f t="shared" ca="1" si="258"/>
        <v>0
(0%)</v>
      </c>
      <c r="CI436" s="194" t="str">
        <f t="shared" ca="1" si="259"/>
        <v>0
(0%)</v>
      </c>
      <c r="CJ436" s="194" t="str">
        <f t="shared" ca="1" si="260"/>
        <v>0
(0%)</v>
      </c>
      <c r="CK436" s="194" t="str">
        <f t="shared" ca="1" si="261"/>
        <v>0
(0%)</v>
      </c>
      <c r="CL436" s="194" t="str">
        <f t="shared" ca="1" si="262"/>
        <v>0
(0%)</v>
      </c>
      <c r="CM436" s="194" t="str">
        <f t="shared" ca="1" si="263"/>
        <v>0
(0%)</v>
      </c>
      <c r="CN436" s="194" t="str">
        <f t="shared" ca="1" si="264"/>
        <v>0
(0%)</v>
      </c>
      <c r="CO436" s="194" t="str">
        <f t="shared" ca="1" si="265"/>
        <v>0
(0%)</v>
      </c>
      <c r="CP436" s="194" t="str">
        <f t="shared" ca="1" si="266"/>
        <v>0
(0%)</v>
      </c>
    </row>
    <row r="437" spans="2:94">
      <c r="C437" s="7" t="s">
        <v>162</v>
      </c>
      <c r="D437" s="7" t="s">
        <v>12</v>
      </c>
      <c r="F437" s="65">
        <v>510.8558910000001</v>
      </c>
      <c r="G437" s="65">
        <v>484.65815300000008</v>
      </c>
      <c r="H437" s="65">
        <v>602.54797400000007</v>
      </c>
      <c r="I437" s="65">
        <v>576.35023600000011</v>
      </c>
      <c r="J437" s="65">
        <v>602.54797400000007</v>
      </c>
      <c r="K437" s="65">
        <v>602.54797400000007</v>
      </c>
      <c r="L437" s="65">
        <v>563.25136700000007</v>
      </c>
      <c r="M437" s="65">
        <v>707.33892600000013</v>
      </c>
      <c r="N437" s="65">
        <v>877.62422300000014</v>
      </c>
      <c r="O437" s="65">
        <v>746.63553300000012</v>
      </c>
      <c r="P437" s="65">
        <v>825.22874700000011</v>
      </c>
      <c r="Q437" s="65">
        <v>1034.8106510000002</v>
      </c>
      <c r="R437" s="65">
        <v>1152.7004720000002</v>
      </c>
      <c r="S437" s="65">
        <v>1218.1948170000001</v>
      </c>
      <c r="T437" s="65">
        <v>1139.6016030000001</v>
      </c>
      <c r="U437" s="65">
        <v>1265.4272022210212</v>
      </c>
      <c r="V437" s="65">
        <v>1228.4388744782136</v>
      </c>
      <c r="W437" s="65">
        <v>1160.9671490789844</v>
      </c>
      <c r="X437" s="65">
        <v>1205.7017811679034</v>
      </c>
      <c r="Y437" s="65">
        <v>1091.3131505541457</v>
      </c>
      <c r="Z437" s="65">
        <v>996.71797928916476</v>
      </c>
      <c r="AA437" s="65">
        <v>466.18947182621901</v>
      </c>
      <c r="AB437" s="65">
        <v>457.82226950661334</v>
      </c>
      <c r="AC437" s="65">
        <v>803.48062171785</v>
      </c>
      <c r="AD437" s="65">
        <v>863.20063567625959</v>
      </c>
      <c r="AE437" s="65">
        <v>1244.9813044808191</v>
      </c>
      <c r="AF437" s="65">
        <v>1070.6683384158503</v>
      </c>
      <c r="AG437" s="65">
        <v>1047.3888226987797</v>
      </c>
      <c r="AH437" s="65">
        <v>1046.9091530319415</v>
      </c>
      <c r="AI437" s="65">
        <v>876.80108878440296</v>
      </c>
      <c r="AJ437" s="65">
        <v>987.07676090647794</v>
      </c>
      <c r="AK437" s="65">
        <v>1133.2337835852597</v>
      </c>
      <c r="AL437" s="65">
        <v>1368.2016573661729</v>
      </c>
      <c r="AM437" s="65">
        <v>1235.2849090665213</v>
      </c>
      <c r="AP437" s="49" t="str">
        <f t="shared" si="237"/>
        <v>Refinery gas</v>
      </c>
      <c r="AQ437" s="70" cm="1">
        <f t="array" aca="1" ref="AQ437" ca="1">INDIRECT(ADDRESS(ROW(AP437),AQ$9))/1000</f>
        <v>1.2352849090665212</v>
      </c>
      <c r="AR437" s="71" cm="1">
        <f t="array" aca="1" ref="AR437" ca="1">INDIRECT(ADDRESS(ROW(AQ437),AR$9))/1000</f>
        <v>1.3682016573661728</v>
      </c>
      <c r="AS437" s="71" cm="1">
        <f t="array" aca="1" ref="AS437" ca="1">INDIRECT(ADDRESS(ROW(AR437),AS$9))/1000</f>
        <v>1.0469091530319414</v>
      </c>
      <c r="AT437" s="73" cm="1">
        <f t="array" aca="1" ref="AT437" ca="1">INDIRECT(ADDRESS(ROW(AS437),AT$9))/1000</f>
        <v>0.80348062171784995</v>
      </c>
      <c r="AU437" s="77" cm="1">
        <f t="array" aca="1" ref="AU437" ca="1">AQ437/INDIRECT(ADDRESS($BC437,COLUMN(AQ437)))</f>
        <v>3.5637444992551948E-2</v>
      </c>
      <c r="AV437" s="78" cm="1">
        <f t="array" aca="1" ref="AV437" ca="1">AR437/INDIRECT(ADDRESS($BC437,COLUMN(AR437)))</f>
        <v>3.7309676379988055E-2</v>
      </c>
      <c r="AW437" s="78" cm="1">
        <f t="array" aca="1" ref="AW437" ca="1">AS437/INDIRECT(ADDRESS($BC437,COLUMN(AS437)))</f>
        <v>2.8425661740787762E-2</v>
      </c>
      <c r="AX437" s="80" cm="1">
        <f t="array" aca="1" ref="AX437" ca="1">AT437/INDIRECT(ADDRESS($BC437,COLUMN(AT437)))</f>
        <v>2.3495295521508017E-2</v>
      </c>
      <c r="AY437" s="53">
        <f t="shared" ca="1" si="238"/>
        <v>-9.7147045235656371E-2</v>
      </c>
      <c r="AZ437" s="53">
        <f t="shared" ca="1" si="239"/>
        <v>0.17993515052287676</v>
      </c>
      <c r="BA437" s="92">
        <f t="shared" ca="1" si="240"/>
        <v>0.53741717681438195</v>
      </c>
      <c r="BC437" s="61">
        <f t="shared" si="241"/>
        <v>440</v>
      </c>
      <c r="BE437" s="177" t="str">
        <f t="shared" si="242"/>
        <v>Refinery gas</v>
      </c>
      <c r="BF437" s="185">
        <f t="shared" si="243"/>
        <v>0.80348062171784995</v>
      </c>
      <c r="BG437" s="185">
        <f t="shared" si="244"/>
        <v>0.8632006356762596</v>
      </c>
      <c r="BH437" s="185">
        <f t="shared" si="245"/>
        <v>1.2449813044808191</v>
      </c>
      <c r="BI437" s="185">
        <f t="shared" si="246"/>
        <v>1.0706683384158502</v>
      </c>
      <c r="BJ437" s="185">
        <f t="shared" si="247"/>
        <v>1.0473888226987798</v>
      </c>
      <c r="BK437" s="185">
        <f t="shared" si="248"/>
        <v>1.0469091530319414</v>
      </c>
      <c r="BL437" s="185">
        <f t="shared" si="249"/>
        <v>0.87680108878440299</v>
      </c>
      <c r="BM437" s="185">
        <f t="shared" si="250"/>
        <v>0.98707676090647789</v>
      </c>
      <c r="BN437" s="185">
        <f t="shared" si="251"/>
        <v>1.1332337835852597</v>
      </c>
      <c r="BO437" s="185">
        <f t="shared" si="252"/>
        <v>1.3682016573661728</v>
      </c>
      <c r="BP437" s="185">
        <f t="shared" si="253"/>
        <v>1.2352849090665212</v>
      </c>
      <c r="BQ437" s="179"/>
      <c r="BR437" s="178" t="str">
        <f t="shared" si="254"/>
        <v>Refinery gas</v>
      </c>
      <c r="BS437" s="126" cm="1">
        <f t="array" aca="1" ref="BS437" ca="1">AC437/INDIRECT(ADDRESS($BC437,COLUMN(AC437)))</f>
        <v>2.349529552150802E-2</v>
      </c>
      <c r="BT437" s="126" cm="1">
        <f t="array" aca="1" ref="BT437" ca="1">AD437/INDIRECT(ADDRESS($BC437,COLUMN(AD437)))</f>
        <v>2.5848265773609939E-2</v>
      </c>
      <c r="BU437" s="126" cm="1">
        <f t="array" aca="1" ref="BU437" ca="1">AE437/INDIRECT(ADDRESS($BC437,COLUMN(AE437)))</f>
        <v>3.0750945459212191E-2</v>
      </c>
      <c r="BV437" s="126" cm="1">
        <f t="array" aca="1" ref="BV437" ca="1">AF437/INDIRECT(ADDRESS($BC437,COLUMN(AF437)))</f>
        <v>2.7741388737592628E-2</v>
      </c>
      <c r="BW437" s="126" cm="1">
        <f t="array" aca="1" ref="BW437" ca="1">AG437/INDIRECT(ADDRESS($BC437,COLUMN(AG437)))</f>
        <v>2.744540586589507E-2</v>
      </c>
      <c r="BX437" s="126" cm="1">
        <f t="array" aca="1" ref="BX437" ca="1">AH437/INDIRECT(ADDRESS($BC437,COLUMN(AH437)))</f>
        <v>2.8425661740787766E-2</v>
      </c>
      <c r="BY437" s="126" cm="1">
        <f t="array" aca="1" ref="BY437" ca="1">AI437/INDIRECT(ADDRESS($BC437,COLUMN(AI437)))</f>
        <v>2.6386814444391057E-2</v>
      </c>
      <c r="BZ437" s="126" cm="1">
        <f t="array" aca="1" ref="BZ437" ca="1">AJ437/INDIRECT(ADDRESS($BC437,COLUMN(AJ437)))</f>
        <v>2.8360639296646343E-2</v>
      </c>
      <c r="CA437" s="126" cm="1">
        <f t="array" aca="1" ref="CA437" ca="1">AK437/INDIRECT(ADDRESS($BC437,COLUMN(AK437)))</f>
        <v>3.0605989830698239E-2</v>
      </c>
      <c r="CB437" s="126" cm="1">
        <f t="array" aca="1" ref="CB437" ca="1">AL437/INDIRECT(ADDRESS($BC437,COLUMN(AL437)))</f>
        <v>3.7309676379988055E-2</v>
      </c>
      <c r="CC437" s="126" cm="1">
        <f t="array" aca="1" ref="CC437" ca="1">AM437/INDIRECT(ADDRESS($BC437,COLUMN(AM437)))</f>
        <v>3.5637444992551948E-2</v>
      </c>
      <c r="CE437" s="178" t="str">
        <f t="shared" si="255"/>
        <v>Refinery gas</v>
      </c>
      <c r="CF437" s="194" t="str">
        <f t="shared" ca="1" si="256"/>
        <v>0.80
(2.3%)</v>
      </c>
      <c r="CG437" s="194" t="str">
        <f t="shared" ca="1" si="257"/>
        <v>0.86
(2.6%)</v>
      </c>
      <c r="CH437" s="194" t="str">
        <f t="shared" ca="1" si="258"/>
        <v>1.24
(3.1%)</v>
      </c>
      <c r="CI437" s="194" t="str">
        <f t="shared" ca="1" si="259"/>
        <v>1.07
(2.8%)</v>
      </c>
      <c r="CJ437" s="194" t="str">
        <f t="shared" ca="1" si="260"/>
        <v>1.05
(2.7%)</v>
      </c>
      <c r="CK437" s="194" t="str">
        <f t="shared" ca="1" si="261"/>
        <v>1.05
(2.8%)</v>
      </c>
      <c r="CL437" s="194" t="str">
        <f t="shared" ca="1" si="262"/>
        <v>0.88
(2.6%)</v>
      </c>
      <c r="CM437" s="194" t="str">
        <f t="shared" ca="1" si="263"/>
        <v>0.99
(2.8%)</v>
      </c>
      <c r="CN437" s="194" t="str">
        <f t="shared" ca="1" si="264"/>
        <v>1.13
(3.1%)</v>
      </c>
      <c r="CO437" s="194" t="str">
        <f t="shared" ca="1" si="265"/>
        <v>1.37
(3.7%)</v>
      </c>
      <c r="CP437" s="194" t="str">
        <f t="shared" ca="1" si="266"/>
        <v>1.24
(3.6%)</v>
      </c>
    </row>
    <row r="438" spans="2:94">
      <c r="C438" s="7" t="s">
        <v>163</v>
      </c>
      <c r="D438" s="7" t="s">
        <v>12</v>
      </c>
      <c r="F438" s="65">
        <v>379.86720100000002</v>
      </c>
      <c r="G438" s="65">
        <v>379.86720100000002</v>
      </c>
      <c r="H438" s="65">
        <v>458.46041500000007</v>
      </c>
      <c r="I438" s="65">
        <v>366.76833200000004</v>
      </c>
      <c r="J438" s="65">
        <v>392.96607000000006</v>
      </c>
      <c r="K438" s="65">
        <v>458.46041500000007</v>
      </c>
      <c r="L438" s="65">
        <v>523.95476000000008</v>
      </c>
      <c r="M438" s="65">
        <v>563.25136700000007</v>
      </c>
      <c r="N438" s="65">
        <v>576.35023600000011</v>
      </c>
      <c r="O438" s="65">
        <v>497.75702200000012</v>
      </c>
      <c r="P438" s="65">
        <v>615.6468430000001</v>
      </c>
      <c r="Q438" s="65">
        <v>772.83327100000008</v>
      </c>
      <c r="R438" s="65">
        <v>785.93214000000012</v>
      </c>
      <c r="S438" s="65">
        <v>772.83327100000008</v>
      </c>
      <c r="T438" s="65">
        <v>694.24005700000009</v>
      </c>
      <c r="U438" s="65">
        <v>740.22936083025331</v>
      </c>
      <c r="V438" s="65">
        <v>647.77384168787364</v>
      </c>
      <c r="W438" s="65">
        <v>468.32267678107593</v>
      </c>
      <c r="X438" s="65">
        <v>439.00924823490408</v>
      </c>
      <c r="Y438" s="65">
        <v>449.84593717850498</v>
      </c>
      <c r="Z438" s="65">
        <v>748.61758734524437</v>
      </c>
      <c r="AA438" s="65">
        <v>871.78275393051422</v>
      </c>
      <c r="AB438" s="65">
        <v>951.49126027384807</v>
      </c>
      <c r="AC438" s="65">
        <v>825.55455516863719</v>
      </c>
      <c r="AD438" s="65">
        <v>781.23063100922786</v>
      </c>
      <c r="AE438" s="65">
        <v>612.89493136640101</v>
      </c>
      <c r="AF438" s="65">
        <v>556.92221238369518</v>
      </c>
      <c r="AG438" s="65">
        <v>635.69956296514681</v>
      </c>
      <c r="AH438" s="65">
        <v>753.5944935500778</v>
      </c>
      <c r="AI438" s="65">
        <v>587.86858110216508</v>
      </c>
      <c r="AJ438" s="65">
        <v>684.50745369005028</v>
      </c>
      <c r="AK438" s="65">
        <v>549.39400166342512</v>
      </c>
      <c r="AL438" s="65">
        <v>490.8741648527913</v>
      </c>
      <c r="AM438" s="65">
        <v>476.60062484960167</v>
      </c>
      <c r="AP438" s="49" t="str">
        <f t="shared" si="237"/>
        <v>LPG</v>
      </c>
      <c r="AQ438" s="70" cm="1">
        <f t="array" aca="1" ref="AQ438" ca="1">INDIRECT(ADDRESS(ROW(AP438),AQ$9))/1000</f>
        <v>0.4766006248496017</v>
      </c>
      <c r="AR438" s="71" cm="1">
        <f t="array" aca="1" ref="AR438" ca="1">INDIRECT(ADDRESS(ROW(AQ438),AR$9))/1000</f>
        <v>0.49087416485279128</v>
      </c>
      <c r="AS438" s="71" cm="1">
        <f t="array" aca="1" ref="AS438" ca="1">INDIRECT(ADDRESS(ROW(AR438),AS$9))/1000</f>
        <v>0.75359449355007779</v>
      </c>
      <c r="AT438" s="73" cm="1">
        <f t="array" aca="1" ref="AT438" ca="1">INDIRECT(ADDRESS(ROW(AS438),AT$9))/1000</f>
        <v>0.82555455516863718</v>
      </c>
      <c r="AU438" s="77" cm="1">
        <f t="array" aca="1" ref="AU438" ca="1">AQ438/INDIRECT(ADDRESS($BC438,COLUMN(AQ438)))</f>
        <v>1.3749725611339853E-2</v>
      </c>
      <c r="AV438" s="78" cm="1">
        <f t="array" aca="1" ref="AV438" ca="1">AR438/INDIRECT(ADDRESS($BC438,COLUMN(AR438)))</f>
        <v>1.3385714112647842E-2</v>
      </c>
      <c r="AW438" s="78" cm="1">
        <f t="array" aca="1" ref="AW438" ca="1">AS438/INDIRECT(ADDRESS($BC438,COLUMN(AS438)))</f>
        <v>2.0461586472270726E-2</v>
      </c>
      <c r="AX438" s="80" cm="1">
        <f t="array" aca="1" ref="AX438" ca="1">AT438/INDIRECT(ADDRESS($BC438,COLUMN(AT438)))</f>
        <v>2.4140779153259465E-2</v>
      </c>
      <c r="AY438" s="53">
        <f t="shared" ca="1" si="238"/>
        <v>-2.9077798395582898E-2</v>
      </c>
      <c r="AZ438" s="53">
        <f t="shared" ca="1" si="239"/>
        <v>-0.36756355184549838</v>
      </c>
      <c r="BA438" s="92">
        <f t="shared" ca="1" si="240"/>
        <v>-0.42269033358765029</v>
      </c>
      <c r="BC438" s="61">
        <f t="shared" si="241"/>
        <v>440</v>
      </c>
      <c r="BE438" s="177" t="str">
        <f t="shared" si="242"/>
        <v>LPG</v>
      </c>
      <c r="BF438" s="185">
        <f t="shared" si="243"/>
        <v>0.82555455516863718</v>
      </c>
      <c r="BG438" s="185">
        <f t="shared" si="244"/>
        <v>0.78123063100922785</v>
      </c>
      <c r="BH438" s="185">
        <f t="shared" si="245"/>
        <v>0.61289493136640105</v>
      </c>
      <c r="BI438" s="185">
        <f t="shared" si="246"/>
        <v>0.55692221238369521</v>
      </c>
      <c r="BJ438" s="185">
        <f t="shared" si="247"/>
        <v>0.63569956296514685</v>
      </c>
      <c r="BK438" s="185">
        <f t="shared" si="248"/>
        <v>0.75359449355007779</v>
      </c>
      <c r="BL438" s="185">
        <f t="shared" si="249"/>
        <v>0.58786858110216511</v>
      </c>
      <c r="BM438" s="185">
        <f t="shared" si="250"/>
        <v>0.68450745369005028</v>
      </c>
      <c r="BN438" s="185">
        <f t="shared" si="251"/>
        <v>0.54939400166342511</v>
      </c>
      <c r="BO438" s="185">
        <f t="shared" si="252"/>
        <v>0.49087416485279128</v>
      </c>
      <c r="BP438" s="185">
        <f t="shared" si="253"/>
        <v>0.4766006248496017</v>
      </c>
      <c r="BQ438" s="179"/>
      <c r="BR438" s="178" t="str">
        <f t="shared" si="254"/>
        <v>LPG</v>
      </c>
      <c r="BS438" s="126" cm="1">
        <f t="array" aca="1" ref="BS438" ca="1">AC438/INDIRECT(ADDRESS($BC438,COLUMN(AC438)))</f>
        <v>2.4140779153259465E-2</v>
      </c>
      <c r="BT438" s="126" cm="1">
        <f t="array" aca="1" ref="BT438" ca="1">AD438/INDIRECT(ADDRESS($BC438,COLUMN(AD438)))</f>
        <v>2.3393700312779896E-2</v>
      </c>
      <c r="BU438" s="126" cm="1">
        <f t="array" aca="1" ref="BU438" ca="1">AE438/INDIRECT(ADDRESS($BC438,COLUMN(AE438)))</f>
        <v>1.5138459138979115E-2</v>
      </c>
      <c r="BV438" s="126" cm="1">
        <f t="array" aca="1" ref="BV438" ca="1">AF438/INDIRECT(ADDRESS($BC438,COLUMN(AF438)))</f>
        <v>1.4430048069970546E-2</v>
      </c>
      <c r="BW438" s="126" cm="1">
        <f t="array" aca="1" ref="BW438" ca="1">AG438/INDIRECT(ADDRESS($BC438,COLUMN(AG438)))</f>
        <v>1.6657646268742162E-2</v>
      </c>
      <c r="BX438" s="126" cm="1">
        <f t="array" aca="1" ref="BX438" ca="1">AH438/INDIRECT(ADDRESS($BC438,COLUMN(AH438)))</f>
        <v>2.0461586472270726E-2</v>
      </c>
      <c r="BY438" s="126" cm="1">
        <f t="array" aca="1" ref="BY438" ca="1">AI438/INDIRECT(ADDRESS($BC438,COLUMN(AI438)))</f>
        <v>1.7691560110556084E-2</v>
      </c>
      <c r="BZ438" s="126" cm="1">
        <f t="array" aca="1" ref="BZ438" ca="1">AJ438/INDIRECT(ADDRESS($BC438,COLUMN(AJ438)))</f>
        <v>1.9667233348844574E-2</v>
      </c>
      <c r="CA438" s="126" cm="1">
        <f t="array" aca="1" ref="CA438" ca="1">AK438/INDIRECT(ADDRESS($BC438,COLUMN(AK438)))</f>
        <v>1.4837844998549083E-2</v>
      </c>
      <c r="CB438" s="126" cm="1">
        <f t="array" aca="1" ref="CB438" ca="1">AL438/INDIRECT(ADDRESS($BC438,COLUMN(AL438)))</f>
        <v>1.3385714112647844E-2</v>
      </c>
      <c r="CC438" s="126" cm="1">
        <f t="array" aca="1" ref="CC438" ca="1">AM438/INDIRECT(ADDRESS($BC438,COLUMN(AM438)))</f>
        <v>1.3749725611339851E-2</v>
      </c>
      <c r="CE438" s="178" t="str">
        <f t="shared" si="255"/>
        <v>LPG</v>
      </c>
      <c r="CF438" s="194" t="str">
        <f t="shared" ca="1" si="256"/>
        <v>0.83
(2.4%)</v>
      </c>
      <c r="CG438" s="194" t="str">
        <f t="shared" ca="1" si="257"/>
        <v>0.78
(2.3%)</v>
      </c>
      <c r="CH438" s="194" t="str">
        <f t="shared" ca="1" si="258"/>
        <v>0.61
(1.5%)</v>
      </c>
      <c r="CI438" s="194" t="str">
        <f t="shared" ca="1" si="259"/>
        <v>0.56
(1.4%)</v>
      </c>
      <c r="CJ438" s="194" t="str">
        <f t="shared" ca="1" si="260"/>
        <v>0.64
(1.7%)</v>
      </c>
      <c r="CK438" s="194" t="str">
        <f t="shared" ca="1" si="261"/>
        <v>0.75
(2.0%)</v>
      </c>
      <c r="CL438" s="194" t="str">
        <f t="shared" ca="1" si="262"/>
        <v>0.59
(1.8%)</v>
      </c>
      <c r="CM438" s="194" t="str">
        <f t="shared" ca="1" si="263"/>
        <v>0.68
(2.0%)</v>
      </c>
      <c r="CN438" s="194" t="str">
        <f t="shared" ca="1" si="264"/>
        <v>0.55
(1.5%)</v>
      </c>
      <c r="CO438" s="194" t="str">
        <f t="shared" ca="1" si="265"/>
        <v>0.49
(1.3%)</v>
      </c>
      <c r="CP438" s="194" t="str">
        <f t="shared" ca="1" si="266"/>
        <v>0.48
(1.4%)</v>
      </c>
    </row>
    <row r="439" spans="2:94">
      <c r="C439" s="7" t="s">
        <v>593</v>
      </c>
      <c r="D439" s="7" t="s">
        <v>12</v>
      </c>
      <c r="F439" s="65">
        <v>855.6191</v>
      </c>
      <c r="G439" s="65">
        <v>562.26397999999995</v>
      </c>
      <c r="H439" s="65">
        <v>501.14832999999999</v>
      </c>
      <c r="I439" s="65">
        <v>391.14015999999998</v>
      </c>
      <c r="J439" s="65">
        <v>647.82588999999996</v>
      </c>
      <c r="K439" s="65">
        <v>770.05718999999999</v>
      </c>
      <c r="L439" s="65">
        <v>708.94154000000003</v>
      </c>
      <c r="M439" s="65">
        <v>1148.9742200000001</v>
      </c>
      <c r="N439" s="65">
        <v>1478.99873</v>
      </c>
      <c r="O439" s="65">
        <v>1393.4368200000001</v>
      </c>
      <c r="P439" s="65">
        <v>1271.20552</v>
      </c>
      <c r="Q439" s="65">
        <v>146.67756</v>
      </c>
      <c r="R439" s="65">
        <v>366.69389999999999</v>
      </c>
      <c r="S439" s="65">
        <v>378.91702999999995</v>
      </c>
      <c r="T439" s="65">
        <v>256.68572999999998</v>
      </c>
      <c r="U439" s="65">
        <v>63.066539776032002</v>
      </c>
      <c r="V439" s="65">
        <v>103.48484441968999</v>
      </c>
      <c r="W439" s="65">
        <v>117.43109350205</v>
      </c>
      <c r="X439" s="65">
        <v>298.53186001760002</v>
      </c>
      <c r="Y439" s="65">
        <v>290.10896225025004</v>
      </c>
      <c r="Z439" s="65">
        <v>342.85582627941</v>
      </c>
      <c r="AA439" s="65">
        <v>204.27530762409771</v>
      </c>
      <c r="AB439" s="65">
        <v>117.38840919533889</v>
      </c>
      <c r="AC439" s="65">
        <v>349.1864103875829</v>
      </c>
      <c r="AD439" s="65">
        <v>243.69560703388814</v>
      </c>
      <c r="AE439" s="65">
        <v>351.68762745354974</v>
      </c>
      <c r="AF439" s="65">
        <v>930.71216083803165</v>
      </c>
      <c r="AG439" s="65">
        <v>1153.4204088616646</v>
      </c>
      <c r="AH439" s="65">
        <v>427.50302631453042</v>
      </c>
      <c r="AI439" s="65">
        <v>507.76631919757597</v>
      </c>
      <c r="AJ439" s="65">
        <v>1090.8584705106355</v>
      </c>
      <c r="AK439" s="65">
        <v>1090.9624093225759</v>
      </c>
      <c r="AL439" s="65">
        <v>1472.4079980446684</v>
      </c>
      <c r="AM439" s="65">
        <v>371.46623877451657</v>
      </c>
      <c r="AP439" s="49" t="str">
        <f t="shared" si="237"/>
        <v>Naphtha</v>
      </c>
      <c r="AQ439" s="70" cm="1">
        <f t="array" aca="1" ref="AQ439" ca="1">INDIRECT(ADDRESS(ROW(AP439),AQ$9))/1000</f>
        <v>0.37146623877451657</v>
      </c>
      <c r="AR439" s="71" cm="1">
        <f t="array" aca="1" ref="AR439" ca="1">INDIRECT(ADDRESS(ROW(AQ439),AR$9))/1000</f>
        <v>1.4724079980446683</v>
      </c>
      <c r="AS439" s="71" cm="1">
        <f t="array" aca="1" ref="AS439" ca="1">INDIRECT(ADDRESS(ROW(AR439),AS$9))/1000</f>
        <v>0.42750302631453041</v>
      </c>
      <c r="AT439" s="73" cm="1">
        <f t="array" aca="1" ref="AT439" ca="1">INDIRECT(ADDRESS(ROW(AS439),AT$9))/1000</f>
        <v>0.34918641038758291</v>
      </c>
      <c r="AU439" s="77" cm="1">
        <f t="array" aca="1" ref="AU439" ca="1">AQ439/INDIRECT(ADDRESS($BC439,COLUMN(AQ439)))</f>
        <v>1.0716643224372231E-2</v>
      </c>
      <c r="AV439" s="78" cm="1">
        <f t="array" aca="1" ref="AV439" ca="1">AR439/INDIRECT(ADDRESS($BC439,COLUMN(AR439)))</f>
        <v>4.0151293203447964E-2</v>
      </c>
      <c r="AW439" s="78" cm="1">
        <f t="array" aca="1" ref="AW439" ca="1">AS439/INDIRECT(ADDRESS($BC439,COLUMN(AS439)))</f>
        <v>1.1607555807480048E-2</v>
      </c>
      <c r="AX439" s="80" cm="1">
        <f t="array" aca="1" ref="AX439" ca="1">AT439/INDIRECT(ADDRESS($BC439,COLUMN(AT439)))</f>
        <v>1.0210872150979934E-2</v>
      </c>
      <c r="AY439" s="53">
        <f t="shared" ca="1" si="238"/>
        <v>-0.74771514466926492</v>
      </c>
      <c r="AZ439" s="53">
        <f t="shared" ca="1" si="239"/>
        <v>-0.1310792768488741</v>
      </c>
      <c r="BA439" s="92">
        <f t="shared" ca="1" si="240"/>
        <v>6.3804969850355678E-2</v>
      </c>
      <c r="BC439" s="61">
        <f>BC440</f>
        <v>440</v>
      </c>
      <c r="BE439" s="177" t="str">
        <f t="shared" si="242"/>
        <v>Naphtha</v>
      </c>
      <c r="BF439" s="185">
        <f t="shared" si="243"/>
        <v>0.34918641038758291</v>
      </c>
      <c r="BG439" s="185">
        <f t="shared" si="244"/>
        <v>0.24369560703388815</v>
      </c>
      <c r="BH439" s="185">
        <f t="shared" si="245"/>
        <v>0.35168762745354976</v>
      </c>
      <c r="BI439" s="185">
        <f t="shared" si="246"/>
        <v>0.93071216083803165</v>
      </c>
      <c r="BJ439" s="185">
        <f t="shared" si="247"/>
        <v>1.1534204088616646</v>
      </c>
      <c r="BK439" s="185">
        <f t="shared" si="248"/>
        <v>0.42750302631453041</v>
      </c>
      <c r="BL439" s="185">
        <f t="shared" si="249"/>
        <v>0.50776631919757598</v>
      </c>
      <c r="BM439" s="185">
        <f t="shared" si="250"/>
        <v>1.0908584705106354</v>
      </c>
      <c r="BN439" s="185">
        <f t="shared" si="251"/>
        <v>1.0909624093225758</v>
      </c>
      <c r="BO439" s="185">
        <f t="shared" si="252"/>
        <v>1.4724079980446683</v>
      </c>
      <c r="BP439" s="185">
        <f t="shared" si="253"/>
        <v>0.37146623877451657</v>
      </c>
      <c r="BQ439" s="179"/>
      <c r="BR439" s="178" t="str">
        <f t="shared" si="254"/>
        <v>Naphtha</v>
      </c>
      <c r="BS439" s="126" cm="1">
        <f t="array" aca="1" ref="BS439" ca="1">AC439/INDIRECT(ADDRESS($BC439,COLUMN(AC439)))</f>
        <v>1.0210872150979934E-2</v>
      </c>
      <c r="BT439" s="126" cm="1">
        <f t="array" aca="1" ref="BT439" ca="1">AD439/INDIRECT(ADDRESS($BC439,COLUMN(AD439)))</f>
        <v>7.2973866771289166E-3</v>
      </c>
      <c r="BU439" s="126" cm="1">
        <f t="array" aca="1" ref="BU439" ca="1">AE439/INDIRECT(ADDRESS($BC439,COLUMN(AE439)))</f>
        <v>8.6866581944487833E-3</v>
      </c>
      <c r="BV439" s="126" cm="1">
        <f t="array" aca="1" ref="BV439" ca="1">AF439/INDIRECT(ADDRESS($BC439,COLUMN(AF439)))</f>
        <v>2.411507553759791E-2</v>
      </c>
      <c r="BW439" s="126" cm="1">
        <f t="array" aca="1" ref="BW439" ca="1">AG439/INDIRECT(ADDRESS($BC439,COLUMN(AG439)))</f>
        <v>3.0223820007595256E-2</v>
      </c>
      <c r="BX439" s="126" cm="1">
        <f t="array" aca="1" ref="BX439" ca="1">AH439/INDIRECT(ADDRESS($BC439,COLUMN(AH439)))</f>
        <v>1.160755580748005E-2</v>
      </c>
      <c r="BY439" s="126" cm="1">
        <f t="array" aca="1" ref="BY439" ca="1">AI439/INDIRECT(ADDRESS($BC439,COLUMN(AI439)))</f>
        <v>1.5280929525707285E-2</v>
      </c>
      <c r="BZ439" s="126" cm="1">
        <f t="array" aca="1" ref="BZ439" ca="1">AJ439/INDIRECT(ADDRESS($BC439,COLUMN(AJ439)))</f>
        <v>3.1342490099181525E-2</v>
      </c>
      <c r="CA439" s="126" cm="1">
        <f t="array" aca="1" ref="CA439" ca="1">AK439/INDIRECT(ADDRESS($BC439,COLUMN(AK439)))</f>
        <v>2.9464339034937257E-2</v>
      </c>
      <c r="CB439" s="126" cm="1">
        <f t="array" aca="1" ref="CB439" ca="1">AL439/INDIRECT(ADDRESS($BC439,COLUMN(AL439)))</f>
        <v>4.0151293203447971E-2</v>
      </c>
      <c r="CC439" s="126" cm="1">
        <f t="array" aca="1" ref="CC439" ca="1">AM439/INDIRECT(ADDRESS($BC439,COLUMN(AM439)))</f>
        <v>1.0716643224372231E-2</v>
      </c>
      <c r="CE439" s="178" t="str">
        <f t="shared" si="255"/>
        <v>Naphtha</v>
      </c>
      <c r="CF439" s="194" t="str">
        <f t="shared" ca="1" si="256"/>
        <v>0.35
(1.0%)</v>
      </c>
      <c r="CG439" s="194" t="str">
        <f t="shared" ca="1" si="257"/>
        <v>0.24
(0.7%)</v>
      </c>
      <c r="CH439" s="194" t="str">
        <f t="shared" ca="1" si="258"/>
        <v>0.35
(0.9%)</v>
      </c>
      <c r="CI439" s="194" t="str">
        <f t="shared" ca="1" si="259"/>
        <v>0.93
(2.4%)</v>
      </c>
      <c r="CJ439" s="194" t="str">
        <f t="shared" ca="1" si="260"/>
        <v>1.15
(3.0%)</v>
      </c>
      <c r="CK439" s="194" t="str">
        <f t="shared" ca="1" si="261"/>
        <v>0.43
(1.2%)</v>
      </c>
      <c r="CL439" s="194" t="str">
        <f t="shared" ca="1" si="262"/>
        <v>0.51
(1.5%)</v>
      </c>
      <c r="CM439" s="194" t="str">
        <f t="shared" ca="1" si="263"/>
        <v>1.09
(3.1%)</v>
      </c>
      <c r="CN439" s="194" t="str">
        <f t="shared" ca="1" si="264"/>
        <v>1.09
(2.9%)</v>
      </c>
      <c r="CO439" s="194" t="str">
        <f t="shared" ca="1" si="265"/>
        <v>1.47
(4.0%)</v>
      </c>
      <c r="CP439" s="194" t="str">
        <f t="shared" ca="1" si="266"/>
        <v>0.37
(1.1%)</v>
      </c>
    </row>
    <row r="440" spans="2:94" s="58" customFormat="1">
      <c r="C440" s="58" t="s">
        <v>47</v>
      </c>
      <c r="D440" s="58" t="s">
        <v>12</v>
      </c>
      <c r="F440" s="66">
        <v>20596.959111000004</v>
      </c>
      <c r="G440" s="66">
        <v>21422.318114000002</v>
      </c>
      <c r="H440" s="66">
        <v>23558.766559</v>
      </c>
      <c r="I440" s="66">
        <v>22546.502989000004</v>
      </c>
      <c r="J440" s="66">
        <v>27035.922567000001</v>
      </c>
      <c r="K440" s="66">
        <v>26766.023994000003</v>
      </c>
      <c r="L440" s="66">
        <v>25701.626623</v>
      </c>
      <c r="M440" s="66">
        <v>34503.150147</v>
      </c>
      <c r="N440" s="66">
        <v>37404.928186999998</v>
      </c>
      <c r="O440" s="66">
        <v>33819.141000999996</v>
      </c>
      <c r="P440" s="66">
        <v>39252.538604000001</v>
      </c>
      <c r="Q440" s="66">
        <v>40276.829920000004</v>
      </c>
      <c r="R440" s="66">
        <v>37816.376652999999</v>
      </c>
      <c r="S440" s="66">
        <v>37549.075059000003</v>
      </c>
      <c r="T440" s="66">
        <v>34683.209295999994</v>
      </c>
      <c r="U440" s="66">
        <v>38724.152617462889</v>
      </c>
      <c r="V440" s="66">
        <v>38714.634885392516</v>
      </c>
      <c r="W440" s="66">
        <v>39124.896043199544</v>
      </c>
      <c r="X440" s="66">
        <v>39613.602976221293</v>
      </c>
      <c r="Y440" s="66">
        <v>33291.129409088426</v>
      </c>
      <c r="Z440" s="66">
        <v>35157.85280698369</v>
      </c>
      <c r="AA440" s="66">
        <v>34945.857383099443</v>
      </c>
      <c r="AB440" s="66">
        <v>36058.232515268297</v>
      </c>
      <c r="AC440" s="66">
        <v>34197.510773266469</v>
      </c>
      <c r="AD440" s="66">
        <v>33394.914894350608</v>
      </c>
      <c r="AE440" s="66">
        <v>40485.952086648926</v>
      </c>
      <c r="AF440" s="66">
        <v>38594.619344523911</v>
      </c>
      <c r="AG440" s="66">
        <v>38162.62830349736</v>
      </c>
      <c r="AH440" s="66">
        <v>36829.719658900307</v>
      </c>
      <c r="AI440" s="66">
        <v>33228.758652630051</v>
      </c>
      <c r="AJ440" s="66">
        <v>34804.460879102968</v>
      </c>
      <c r="AK440" s="66">
        <v>37026.535977235748</v>
      </c>
      <c r="AL440" s="66">
        <v>36671.496247553645</v>
      </c>
      <c r="AM440" s="66">
        <v>34662.555335397636</v>
      </c>
      <c r="AP440" s="52" t="str">
        <f t="shared" si="237"/>
        <v>Total</v>
      </c>
      <c r="AQ440" s="75" cm="1">
        <f t="array" aca="1" ref="AQ440" ca="1">INDIRECT(ADDRESS(ROW(AP440),AQ$9))/1000</f>
        <v>34.662555335397634</v>
      </c>
      <c r="AR440" s="74" cm="1">
        <f t="array" aca="1" ref="AR440" ca="1">INDIRECT(ADDRESS(ROW(AQ440),AR$9))/1000</f>
        <v>36.671496247553648</v>
      </c>
      <c r="AS440" s="74" cm="1">
        <f t="array" aca="1" ref="AS440" ca="1">INDIRECT(ADDRESS(ROW(AR440),AS$9))/1000</f>
        <v>36.829719658900309</v>
      </c>
      <c r="AT440" s="76" cm="1">
        <f t="array" aca="1" ref="AT440" ca="1">INDIRECT(ADDRESS(ROW(AS440),AT$9))/1000</f>
        <v>34.197510773266472</v>
      </c>
      <c r="AU440" s="81" cm="1">
        <f t="array" aca="1" ref="AU440" ca="1">AQ440/INDIRECT(ADDRESS($BC440,COLUMN(AQ440)))</f>
        <v>1</v>
      </c>
      <c r="AV440" s="82" cm="1">
        <f t="array" aca="1" ref="AV440" ca="1">AR440/INDIRECT(ADDRESS($BC440,COLUMN(AR440)))</f>
        <v>1</v>
      </c>
      <c r="AW440" s="82" cm="1">
        <f t="array" aca="1" ref="AW440" ca="1">AS440/INDIRECT(ADDRESS($BC440,COLUMN(AS440)))</f>
        <v>1</v>
      </c>
      <c r="AX440" s="83" cm="1">
        <f t="array" aca="1" ref="AX440" ca="1">AT440/INDIRECT(ADDRESS($BC440,COLUMN(AT440)))</f>
        <v>1</v>
      </c>
      <c r="AY440" s="54">
        <f t="shared" ca="1" si="238"/>
        <v>-5.4782081936185792E-2</v>
      </c>
      <c r="AZ440" s="54">
        <f t="shared" ca="1" si="239"/>
        <v>-5.8842813455381698E-2</v>
      </c>
      <c r="BA440" s="54">
        <f t="shared" ca="1" si="240"/>
        <v>1.3598783993795984E-2</v>
      </c>
      <c r="BB440" s="7"/>
      <c r="BC440" s="62">
        <f>ROW(AP440)</f>
        <v>440</v>
      </c>
      <c r="BE440" s="177" t="str">
        <f t="shared" si="242"/>
        <v>Total</v>
      </c>
      <c r="BF440" s="185">
        <f t="shared" si="243"/>
        <v>34.197510773266472</v>
      </c>
      <c r="BG440" s="185">
        <f t="shared" si="244"/>
        <v>33.394914894350606</v>
      </c>
      <c r="BH440" s="185">
        <f t="shared" si="245"/>
        <v>40.485952086648929</v>
      </c>
      <c r="BI440" s="185">
        <f t="shared" si="246"/>
        <v>38.594619344523913</v>
      </c>
      <c r="BJ440" s="185">
        <f t="shared" si="247"/>
        <v>38.162628303497357</v>
      </c>
      <c r="BK440" s="185">
        <f t="shared" si="248"/>
        <v>36.829719658900309</v>
      </c>
      <c r="BL440" s="185">
        <f t="shared" si="249"/>
        <v>33.228758652630049</v>
      </c>
      <c r="BM440" s="185">
        <f t="shared" si="250"/>
        <v>34.804460879102969</v>
      </c>
      <c r="BN440" s="185">
        <f t="shared" si="251"/>
        <v>37.026535977235746</v>
      </c>
      <c r="BO440" s="185">
        <f t="shared" si="252"/>
        <v>36.671496247553648</v>
      </c>
      <c r="BP440" s="185">
        <f t="shared" si="253"/>
        <v>34.662555335397634</v>
      </c>
      <c r="BQ440" s="179"/>
      <c r="BR440" s="178" t="str">
        <f t="shared" si="254"/>
        <v>Total</v>
      </c>
      <c r="BS440" s="126" cm="1">
        <f t="array" aca="1" ref="BS440" ca="1">AC440/INDIRECT(ADDRESS($BC440,COLUMN(AC440)))</f>
        <v>1</v>
      </c>
      <c r="BT440" s="126" cm="1">
        <f t="array" aca="1" ref="BT440" ca="1">AD440/INDIRECT(ADDRESS($BC440,COLUMN(AD440)))</f>
        <v>1</v>
      </c>
      <c r="BU440" s="126" cm="1">
        <f t="array" aca="1" ref="BU440" ca="1">AE440/INDIRECT(ADDRESS($BC440,COLUMN(AE440)))</f>
        <v>1</v>
      </c>
      <c r="BV440" s="126" cm="1">
        <f t="array" aca="1" ref="BV440" ca="1">AF440/INDIRECT(ADDRESS($BC440,COLUMN(AF440)))</f>
        <v>1</v>
      </c>
      <c r="BW440" s="126" cm="1">
        <f t="array" aca="1" ref="BW440" ca="1">AG440/INDIRECT(ADDRESS($BC440,COLUMN(AG440)))</f>
        <v>1</v>
      </c>
      <c r="BX440" s="126" cm="1">
        <f t="array" aca="1" ref="BX440" ca="1">AH440/INDIRECT(ADDRESS($BC440,COLUMN(AH440)))</f>
        <v>1</v>
      </c>
      <c r="BY440" s="126" cm="1">
        <f t="array" aca="1" ref="BY440" ca="1">AI440/INDIRECT(ADDRESS($BC440,COLUMN(AI440)))</f>
        <v>1</v>
      </c>
      <c r="BZ440" s="126" cm="1">
        <f t="array" aca="1" ref="BZ440" ca="1">AJ440/INDIRECT(ADDRESS($BC440,COLUMN(AJ440)))</f>
        <v>1</v>
      </c>
      <c r="CA440" s="126" cm="1">
        <f t="array" aca="1" ref="CA440" ca="1">AK440/INDIRECT(ADDRESS($BC440,COLUMN(AK440)))</f>
        <v>1</v>
      </c>
      <c r="CB440" s="126" cm="1">
        <f t="array" aca="1" ref="CB440" ca="1">AL440/INDIRECT(ADDRESS($BC440,COLUMN(AL440)))</f>
        <v>1</v>
      </c>
      <c r="CC440" s="126" cm="1">
        <f t="array" aca="1" ref="CC440" ca="1">AM440/INDIRECT(ADDRESS($BC440,COLUMN(AM440)))</f>
        <v>1</v>
      </c>
      <c r="CD440" s="7"/>
      <c r="CE440" s="178" t="str">
        <f t="shared" si="255"/>
        <v>Total</v>
      </c>
      <c r="CF440" s="194" t="str">
        <f t="shared" ca="1" si="256"/>
        <v>34.20
(100%)</v>
      </c>
      <c r="CG440" s="194" t="str">
        <f t="shared" ca="1" si="257"/>
        <v>33.39
(100%)</v>
      </c>
      <c r="CH440" s="194" t="str">
        <f t="shared" ca="1" si="258"/>
        <v>40.49
(100%)</v>
      </c>
      <c r="CI440" s="194" t="str">
        <f t="shared" ca="1" si="259"/>
        <v>38.59
(100%)</v>
      </c>
      <c r="CJ440" s="194" t="str">
        <f t="shared" ca="1" si="260"/>
        <v>38.16
(100%)</v>
      </c>
      <c r="CK440" s="194" t="str">
        <f t="shared" ca="1" si="261"/>
        <v>36.83
(100%)</v>
      </c>
      <c r="CL440" s="194" t="str">
        <f t="shared" ca="1" si="262"/>
        <v>33.23
(100%)</v>
      </c>
      <c r="CM440" s="194" t="str">
        <f t="shared" ca="1" si="263"/>
        <v>34.80
(100%)</v>
      </c>
      <c r="CN440" s="194" t="str">
        <f t="shared" ca="1" si="264"/>
        <v>37.03
(100%)</v>
      </c>
      <c r="CO440" s="194" t="str">
        <f t="shared" ca="1" si="265"/>
        <v>36.67
(100%)</v>
      </c>
      <c r="CP440" s="194" t="str">
        <f t="shared" ca="1" si="266"/>
        <v>34.66
(100%)</v>
      </c>
    </row>
    <row r="444" spans="2:94" s="27" customFormat="1" ht="20" thickBot="1">
      <c r="B444" s="29">
        <v>4.4000000000000004</v>
      </c>
      <c r="C444" s="29" t="s">
        <v>142</v>
      </c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</row>
    <row r="445" spans="2:94" ht="15" thickTop="1"/>
    <row r="446" spans="2:94" s="27" customFormat="1" ht="17.5" thickBot="1">
      <c r="B446" s="95" t="s">
        <v>143</v>
      </c>
      <c r="C446" s="95" t="s">
        <v>144</v>
      </c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  <c r="AA446" s="95"/>
      <c r="AB446" s="95"/>
      <c r="AC446" s="95"/>
      <c r="AD446" s="95"/>
      <c r="AE446" s="95"/>
      <c r="AF446" s="95"/>
      <c r="AG446" s="95"/>
      <c r="AH446" s="95"/>
      <c r="AI446" s="95"/>
      <c r="AJ446" s="95"/>
      <c r="AK446" s="95"/>
      <c r="AL446" s="95"/>
      <c r="AM446" s="95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</row>
    <row r="447" spans="2:94" ht="15" thickTop="1"/>
    <row r="467" spans="2:94">
      <c r="AQ467" s="305" t="s">
        <v>65</v>
      </c>
      <c r="AR467" s="305"/>
      <c r="AS467" s="305"/>
      <c r="AT467" s="306"/>
    </row>
    <row r="468" spans="2:94" s="27" customFormat="1" ht="15" thickBot="1">
      <c r="C468" s="28" t="s">
        <v>164</v>
      </c>
      <c r="D468" s="28" t="s">
        <v>49</v>
      </c>
      <c r="E468" s="28" t="s">
        <v>62</v>
      </c>
      <c r="F468" s="28">
        <f>F$8</f>
        <v>1990</v>
      </c>
      <c r="G468" s="28">
        <f t="shared" ref="G468:AM468" si="267">G$8</f>
        <v>1991</v>
      </c>
      <c r="H468" s="28">
        <f t="shared" si="267"/>
        <v>1992</v>
      </c>
      <c r="I468" s="28">
        <f t="shared" si="267"/>
        <v>1993</v>
      </c>
      <c r="J468" s="28">
        <f t="shared" si="267"/>
        <v>1994</v>
      </c>
      <c r="K468" s="28">
        <f t="shared" si="267"/>
        <v>1995</v>
      </c>
      <c r="L468" s="28">
        <f t="shared" si="267"/>
        <v>1996</v>
      </c>
      <c r="M468" s="28">
        <f t="shared" si="267"/>
        <v>1997</v>
      </c>
      <c r="N468" s="28">
        <f t="shared" si="267"/>
        <v>1998</v>
      </c>
      <c r="O468" s="28">
        <f t="shared" si="267"/>
        <v>1999</v>
      </c>
      <c r="P468" s="28">
        <f t="shared" si="267"/>
        <v>2000</v>
      </c>
      <c r="Q468" s="28">
        <f t="shared" si="267"/>
        <v>2001</v>
      </c>
      <c r="R468" s="28">
        <f t="shared" si="267"/>
        <v>2002</v>
      </c>
      <c r="S468" s="28">
        <f t="shared" si="267"/>
        <v>2003</v>
      </c>
      <c r="T468" s="28">
        <f t="shared" si="267"/>
        <v>2004</v>
      </c>
      <c r="U468" s="28">
        <f t="shared" si="267"/>
        <v>2005</v>
      </c>
      <c r="V468" s="28">
        <f t="shared" si="267"/>
        <v>2006</v>
      </c>
      <c r="W468" s="28">
        <f t="shared" si="267"/>
        <v>2007</v>
      </c>
      <c r="X468" s="28">
        <f t="shared" si="267"/>
        <v>2008</v>
      </c>
      <c r="Y468" s="28">
        <f t="shared" si="267"/>
        <v>2009</v>
      </c>
      <c r="Z468" s="28">
        <f t="shared" si="267"/>
        <v>2010</v>
      </c>
      <c r="AA468" s="28">
        <f t="shared" si="267"/>
        <v>2011</v>
      </c>
      <c r="AB468" s="28">
        <f t="shared" si="267"/>
        <v>2012</v>
      </c>
      <c r="AC468" s="28">
        <f t="shared" si="267"/>
        <v>2013</v>
      </c>
      <c r="AD468" s="28">
        <f t="shared" si="267"/>
        <v>2014</v>
      </c>
      <c r="AE468" s="28">
        <f t="shared" si="267"/>
        <v>2015</v>
      </c>
      <c r="AF468" s="28">
        <f t="shared" si="267"/>
        <v>2016</v>
      </c>
      <c r="AG468" s="28">
        <f t="shared" si="267"/>
        <v>2017</v>
      </c>
      <c r="AH468" s="28">
        <f t="shared" si="267"/>
        <v>2018</v>
      </c>
      <c r="AI468" s="28">
        <f t="shared" si="267"/>
        <v>2019</v>
      </c>
      <c r="AJ468" s="28">
        <f t="shared" si="267"/>
        <v>2020</v>
      </c>
      <c r="AK468" s="28">
        <f t="shared" si="267"/>
        <v>2021</v>
      </c>
      <c r="AL468" s="28">
        <f t="shared" si="267"/>
        <v>2022</v>
      </c>
      <c r="AM468" s="28">
        <f t="shared" si="267"/>
        <v>2023</v>
      </c>
      <c r="AP468" s="59"/>
      <c r="AQ468" s="28">
        <f>year_latest</f>
        <v>2023</v>
      </c>
      <c r="AR468" s="28">
        <f>AQ468-1</f>
        <v>2022</v>
      </c>
      <c r="AS468" s="28">
        <f>year_cb_baseline</f>
        <v>2018</v>
      </c>
      <c r="AT468" s="59">
        <f>AQ468-10</f>
        <v>2013</v>
      </c>
      <c r="AU468" s="28">
        <f>AQ468</f>
        <v>2023</v>
      </c>
      <c r="AV468" s="28">
        <f>AR468</f>
        <v>2022</v>
      </c>
      <c r="AW468" s="28">
        <f>AS468</f>
        <v>2018</v>
      </c>
      <c r="AX468" s="59">
        <f>AT468</f>
        <v>2013</v>
      </c>
      <c r="AY468" s="28">
        <f>AV468</f>
        <v>2022</v>
      </c>
      <c r="AZ468" s="28">
        <f>AW468</f>
        <v>2018</v>
      </c>
      <c r="BA468" s="28">
        <f>AX468</f>
        <v>2013</v>
      </c>
      <c r="BC468" s="7"/>
      <c r="BE468" s="182"/>
      <c r="BF468" s="183">
        <f>BF$8</f>
        <v>2013</v>
      </c>
      <c r="BG468" s="183">
        <f t="shared" ref="BG468:BP468" si="268">BG$8</f>
        <v>2014</v>
      </c>
      <c r="BH468" s="183">
        <f t="shared" si="268"/>
        <v>2015</v>
      </c>
      <c r="BI468" s="183">
        <f t="shared" si="268"/>
        <v>2016</v>
      </c>
      <c r="BJ468" s="183">
        <f t="shared" si="268"/>
        <v>2017</v>
      </c>
      <c r="BK468" s="183">
        <f t="shared" si="268"/>
        <v>2018</v>
      </c>
      <c r="BL468" s="183">
        <f t="shared" si="268"/>
        <v>2019</v>
      </c>
      <c r="BM468" s="183">
        <f t="shared" si="268"/>
        <v>2020</v>
      </c>
      <c r="BN468" s="183">
        <f t="shared" si="268"/>
        <v>2021</v>
      </c>
      <c r="BO468" s="183">
        <f t="shared" si="268"/>
        <v>2022</v>
      </c>
      <c r="BP468" s="183">
        <f t="shared" si="268"/>
        <v>2023</v>
      </c>
      <c r="BQ468" s="7"/>
      <c r="BR468" s="183"/>
      <c r="BS468" s="183"/>
      <c r="BT468" s="183"/>
      <c r="BU468" s="183"/>
      <c r="BV468" s="183"/>
      <c r="BW468" s="183"/>
      <c r="BX468" s="183"/>
      <c r="BY468" s="183"/>
      <c r="BZ468" s="183"/>
      <c r="CA468" s="183"/>
      <c r="CB468" s="183"/>
      <c r="CC468" s="183"/>
      <c r="CE468" s="183"/>
      <c r="CF468" s="188"/>
      <c r="CG468" s="188"/>
      <c r="CH468" s="188"/>
      <c r="CI468" s="188"/>
      <c r="CJ468" s="188"/>
      <c r="CK468" s="188"/>
      <c r="CL468" s="188"/>
      <c r="CM468" s="188"/>
      <c r="CN468" s="188"/>
      <c r="CO468" s="188"/>
      <c r="CP468" s="188"/>
    </row>
    <row r="469" spans="2:94">
      <c r="C469" s="7" t="s">
        <v>165</v>
      </c>
      <c r="D469" s="7" t="s">
        <v>12</v>
      </c>
      <c r="E469" s="7" t="s">
        <v>651</v>
      </c>
      <c r="F469" s="65">
        <v>406</v>
      </c>
      <c r="G469" s="65">
        <v>311</v>
      </c>
      <c r="H469" s="65">
        <v>328</v>
      </c>
      <c r="I469" s="65">
        <v>349</v>
      </c>
      <c r="J469" s="65">
        <v>387</v>
      </c>
      <c r="K469" s="65">
        <v>359</v>
      </c>
      <c r="L469" s="65">
        <v>373</v>
      </c>
      <c r="M469" s="65">
        <v>374</v>
      </c>
      <c r="N469" s="65">
        <v>393</v>
      </c>
      <c r="O469" s="65">
        <v>367</v>
      </c>
      <c r="P469" s="65">
        <v>449</v>
      </c>
      <c r="Q469" s="65">
        <v>481</v>
      </c>
      <c r="R469" s="65">
        <v>534</v>
      </c>
      <c r="S469" s="65">
        <v>551</v>
      </c>
      <c r="T469" s="65">
        <v>552</v>
      </c>
      <c r="U469" s="65">
        <v>530.1</v>
      </c>
      <c r="V469" s="65">
        <v>571.89621411428573</v>
      </c>
      <c r="W469" s="65">
        <v>546.15251999999998</v>
      </c>
      <c r="X469" s="65">
        <v>522.855501</v>
      </c>
      <c r="Y469" s="65">
        <v>577.52484500000003</v>
      </c>
      <c r="Z469" s="65">
        <v>289.33926999999994</v>
      </c>
      <c r="AA469" s="65"/>
      <c r="AB469" s="65">
        <v>346.52347600000002</v>
      </c>
      <c r="AC469" s="65">
        <v>585.18931000000009</v>
      </c>
      <c r="AD469" s="65">
        <v>500.72879999999998</v>
      </c>
      <c r="AE469" s="65">
        <v>530.34710000000007</v>
      </c>
      <c r="AF469" s="65">
        <v>532.40442999999993</v>
      </c>
      <c r="AG469" s="65">
        <v>398.64298999999994</v>
      </c>
      <c r="AH469" s="65">
        <v>499.32628</v>
      </c>
      <c r="AI469" s="65">
        <v>478.31583000000001</v>
      </c>
      <c r="AJ469" s="65">
        <v>535.78215</v>
      </c>
      <c r="AK469" s="65">
        <v>515.43502000000001</v>
      </c>
      <c r="AL469" s="65">
        <v>402.84500000000003</v>
      </c>
      <c r="AM469" s="65">
        <v>437.94670000000002</v>
      </c>
      <c r="AP469" s="49" t="str">
        <f>C469</f>
        <v>Consumption</v>
      </c>
      <c r="AQ469" s="70" cm="1">
        <f t="array" aca="1" ref="AQ469" ca="1">INDIRECT(ADDRESS(ROW(AP469),AQ$9))/1000</f>
        <v>0.43794670000000002</v>
      </c>
      <c r="AR469" s="71" cm="1">
        <f t="array" aca="1" ref="AR469" ca="1">INDIRECT(ADDRESS(ROW(AQ469),AR$9))/1000</f>
        <v>0.40284500000000001</v>
      </c>
      <c r="AS469" s="71" cm="1">
        <f t="array" aca="1" ref="AS469" ca="1">INDIRECT(ADDRESS(ROW(AR469),AS$9))/1000</f>
        <v>0.49932628000000001</v>
      </c>
      <c r="AT469" s="72" cm="1">
        <f t="array" aca="1" ref="AT469" ca="1">INDIRECT(ADDRESS(ROW(AS469),AT$9))/1000</f>
        <v>0.58518931000000007</v>
      </c>
      <c r="AU469" s="77"/>
      <c r="AV469" s="78"/>
      <c r="AW469" s="78"/>
      <c r="AX469" s="79"/>
      <c r="AY469" s="53"/>
      <c r="AZ469" s="53"/>
      <c r="BA469" s="53"/>
      <c r="BE469" s="177" t="str">
        <f>AP469</f>
        <v>Consumption</v>
      </c>
      <c r="BF469" s="185">
        <f t="shared" ref="BF469:BP470" si="269">AC469/1000</f>
        <v>0.58518931000000007</v>
      </c>
      <c r="BG469" s="185">
        <f t="shared" si="269"/>
        <v>0.50072879999999997</v>
      </c>
      <c r="BH469" s="185">
        <f t="shared" si="269"/>
        <v>0.53034710000000007</v>
      </c>
      <c r="BI469" s="185">
        <f t="shared" si="269"/>
        <v>0.53240442999999993</v>
      </c>
      <c r="BJ469" s="185">
        <f t="shared" si="269"/>
        <v>0.39864298999999992</v>
      </c>
      <c r="BK469" s="185">
        <f t="shared" si="269"/>
        <v>0.49932628000000001</v>
      </c>
      <c r="BL469" s="185">
        <f t="shared" si="269"/>
        <v>0.47831583</v>
      </c>
      <c r="BM469" s="185">
        <f t="shared" si="269"/>
        <v>0.53578214999999996</v>
      </c>
      <c r="BN469" s="185">
        <f t="shared" si="269"/>
        <v>0.51543501999999997</v>
      </c>
      <c r="BO469" s="185">
        <f t="shared" si="269"/>
        <v>0.40284500000000001</v>
      </c>
      <c r="BP469" s="185">
        <f t="shared" si="269"/>
        <v>0.43794670000000002</v>
      </c>
      <c r="BQ469" s="179"/>
      <c r="BR469" s="178"/>
      <c r="BS469" s="126"/>
      <c r="BT469" s="126"/>
      <c r="BU469" s="126"/>
      <c r="BV469" s="126"/>
      <c r="BW469" s="126"/>
      <c r="BX469" s="126"/>
      <c r="BY469" s="126"/>
      <c r="BZ469" s="126"/>
      <c r="CA469" s="126"/>
      <c r="CB469" s="126"/>
      <c r="CC469" s="126"/>
      <c r="CE469" s="178"/>
      <c r="CF469" s="194"/>
      <c r="CG469" s="194"/>
      <c r="CH469" s="194"/>
      <c r="CI469" s="194"/>
      <c r="CJ469" s="194"/>
      <c r="CK469" s="194"/>
      <c r="CL469" s="194"/>
      <c r="CM469" s="194"/>
      <c r="CN469" s="194"/>
      <c r="CO469" s="194"/>
      <c r="CP469" s="194"/>
    </row>
    <row r="470" spans="2:94">
      <c r="C470" s="7" t="s">
        <v>166</v>
      </c>
      <c r="D470" s="7" t="s">
        <v>12</v>
      </c>
      <c r="E470" s="7" t="s">
        <v>652</v>
      </c>
      <c r="F470" s="65">
        <v>286</v>
      </c>
      <c r="G470" s="65">
        <v>218</v>
      </c>
      <c r="H470" s="65">
        <v>233</v>
      </c>
      <c r="I470" s="65">
        <v>247</v>
      </c>
      <c r="J470" s="65">
        <v>278</v>
      </c>
      <c r="K470" s="65">
        <v>255</v>
      </c>
      <c r="L470" s="65">
        <v>260</v>
      </c>
      <c r="M470" s="65">
        <v>264</v>
      </c>
      <c r="N470" s="65">
        <v>273</v>
      </c>
      <c r="O470" s="65">
        <v>244</v>
      </c>
      <c r="P470" s="65">
        <v>304</v>
      </c>
      <c r="Q470" s="65">
        <v>324</v>
      </c>
      <c r="R470" s="65">
        <v>352</v>
      </c>
      <c r="S470" s="65">
        <v>358</v>
      </c>
      <c r="T470" s="65">
        <v>354</v>
      </c>
      <c r="U470" s="65">
        <v>343.91</v>
      </c>
      <c r="V470" s="65">
        <v>363.82340642960452</v>
      </c>
      <c r="W470" s="65">
        <v>349.30319550720003</v>
      </c>
      <c r="X470" s="65">
        <v>331.26812194560006</v>
      </c>
      <c r="Y470" s="65">
        <v>355.26892664320002</v>
      </c>
      <c r="Z470" s="65">
        <v>176.86230796800001</v>
      </c>
      <c r="AA470" s="65"/>
      <c r="AB470" s="65">
        <v>211.7719574784</v>
      </c>
      <c r="AC470" s="65">
        <v>344.72777740800001</v>
      </c>
      <c r="AD470" s="65">
        <v>279.07724544000007</v>
      </c>
      <c r="AE470" s="65">
        <v>288.10776704</v>
      </c>
      <c r="AF470" s="65">
        <v>291.94535193600001</v>
      </c>
      <c r="AG470" s="65">
        <v>203.46250035200001</v>
      </c>
      <c r="AH470" s="65">
        <v>237.56906291200002</v>
      </c>
      <c r="AI470" s="65">
        <v>245.31876825600003</v>
      </c>
      <c r="AJ470" s="65">
        <v>291.56230937599997</v>
      </c>
      <c r="AK470" s="65">
        <v>286.27478762135917</v>
      </c>
      <c r="AL470" s="65">
        <v>247.0044498381877</v>
      </c>
      <c r="AM470" s="65">
        <v>294.86741504854371</v>
      </c>
      <c r="AP470" s="49" t="str">
        <f>C470</f>
        <v>Generation</v>
      </c>
      <c r="AQ470" s="70" cm="1">
        <f t="array" aca="1" ref="AQ470" ca="1">INDIRECT(ADDRESS(ROW(AP470),AQ$9))/1000</f>
        <v>0.29486741504854369</v>
      </c>
      <c r="AR470" s="71" cm="1">
        <f t="array" aca="1" ref="AR470" ca="1">INDIRECT(ADDRESS(ROW(AQ470),AR$9))/1000</f>
        <v>0.2470044498381877</v>
      </c>
      <c r="AS470" s="71" cm="1">
        <f t="array" aca="1" ref="AS470" ca="1">INDIRECT(ADDRESS(ROW(AR470),AS$9))/1000</f>
        <v>0.23756906291200003</v>
      </c>
      <c r="AT470" s="73" cm="1">
        <f t="array" aca="1" ref="AT470" ca="1">INDIRECT(ADDRESS(ROW(AS470),AT$9))/1000</f>
        <v>0.34472777740800004</v>
      </c>
      <c r="AU470" s="77"/>
      <c r="AV470" s="78"/>
      <c r="AW470" s="78"/>
      <c r="AX470" s="80"/>
      <c r="AY470" s="53"/>
      <c r="AZ470" s="53"/>
      <c r="BA470" s="92"/>
      <c r="BE470" s="177" t="str">
        <f>AP470</f>
        <v>Generation</v>
      </c>
      <c r="BF470" s="185">
        <f t="shared" si="269"/>
        <v>0.34472777740800004</v>
      </c>
      <c r="BG470" s="185">
        <f t="shared" si="269"/>
        <v>0.27907724544000007</v>
      </c>
      <c r="BH470" s="185">
        <f t="shared" si="269"/>
        <v>0.28810776704000002</v>
      </c>
      <c r="BI470" s="185">
        <f t="shared" si="269"/>
        <v>0.29194535193600002</v>
      </c>
      <c r="BJ470" s="185">
        <f t="shared" si="269"/>
        <v>0.203462500352</v>
      </c>
      <c r="BK470" s="185">
        <f t="shared" si="269"/>
        <v>0.23756906291200003</v>
      </c>
      <c r="BL470" s="185">
        <f t="shared" si="269"/>
        <v>0.24531876825600002</v>
      </c>
      <c r="BM470" s="185">
        <f t="shared" si="269"/>
        <v>0.29156230937599997</v>
      </c>
      <c r="BN470" s="185">
        <f t="shared" si="269"/>
        <v>0.28627478762135916</v>
      </c>
      <c r="BO470" s="185">
        <f t="shared" si="269"/>
        <v>0.2470044498381877</v>
      </c>
      <c r="BP470" s="185">
        <f t="shared" si="269"/>
        <v>0.29486741504854369</v>
      </c>
      <c r="BQ470" s="179"/>
      <c r="BR470" s="178"/>
      <c r="BS470" s="126"/>
      <c r="BT470" s="126"/>
      <c r="BU470" s="126"/>
      <c r="BV470" s="126"/>
      <c r="BW470" s="126"/>
      <c r="BX470" s="126"/>
      <c r="BY470" s="126"/>
      <c r="BZ470" s="126"/>
      <c r="CA470" s="126"/>
      <c r="CB470" s="126"/>
      <c r="CC470" s="126"/>
      <c r="CE470" s="178"/>
      <c r="CF470" s="194"/>
      <c r="CG470" s="194"/>
      <c r="CH470" s="194"/>
      <c r="CI470" s="194"/>
      <c r="CJ470" s="194"/>
      <c r="CK470" s="194"/>
      <c r="CL470" s="194"/>
      <c r="CM470" s="194"/>
      <c r="CN470" s="194"/>
      <c r="CO470" s="194"/>
      <c r="CP470" s="194"/>
    </row>
    <row r="471" spans="2:94">
      <c r="C471" s="7" t="s">
        <v>167</v>
      </c>
      <c r="D471" s="7" t="s">
        <v>120</v>
      </c>
      <c r="F471" s="35">
        <f>F470/F469</f>
        <v>0.70443349753694584</v>
      </c>
      <c r="G471" s="35">
        <f t="shared" ref="G471:AM471" si="270">G470/G469</f>
        <v>0.70096463022508038</v>
      </c>
      <c r="H471" s="35">
        <f t="shared" si="270"/>
        <v>0.71036585365853655</v>
      </c>
      <c r="I471" s="35">
        <f t="shared" si="270"/>
        <v>0.70773638968481378</v>
      </c>
      <c r="J471" s="35">
        <f t="shared" si="270"/>
        <v>0.71834625322997414</v>
      </c>
      <c r="K471" s="35">
        <f t="shared" si="270"/>
        <v>0.71030640668523681</v>
      </c>
      <c r="L471" s="35">
        <f t="shared" si="270"/>
        <v>0.69705093833780163</v>
      </c>
      <c r="M471" s="35">
        <f t="shared" si="270"/>
        <v>0.70588235294117652</v>
      </c>
      <c r="N471" s="35">
        <f t="shared" si="270"/>
        <v>0.69465648854961837</v>
      </c>
      <c r="O471" s="35">
        <f t="shared" si="270"/>
        <v>0.66485013623978206</v>
      </c>
      <c r="P471" s="35">
        <f t="shared" si="270"/>
        <v>0.6770601336302895</v>
      </c>
      <c r="Q471" s="35">
        <f t="shared" si="270"/>
        <v>0.67359667359667363</v>
      </c>
      <c r="R471" s="35">
        <f t="shared" si="270"/>
        <v>0.65917602996254676</v>
      </c>
      <c r="S471" s="35">
        <f t="shared" si="270"/>
        <v>0.64972776769509977</v>
      </c>
      <c r="T471" s="35">
        <f t="shared" si="270"/>
        <v>0.64130434782608692</v>
      </c>
      <c r="U471" s="35">
        <f t="shared" si="270"/>
        <v>0.64876438407847581</v>
      </c>
      <c r="V471" s="35">
        <f t="shared" si="270"/>
        <v>0.63617033554430791</v>
      </c>
      <c r="W471" s="35">
        <f t="shared" si="270"/>
        <v>0.63957078419632674</v>
      </c>
      <c r="X471" s="35">
        <f t="shared" si="270"/>
        <v>0.63357490035397002</v>
      </c>
      <c r="Y471" s="35">
        <f t="shared" si="270"/>
        <v>0.61515782345814063</v>
      </c>
      <c r="Z471" s="35">
        <f t="shared" si="270"/>
        <v>0.61126271580072777</v>
      </c>
      <c r="AA471" s="35"/>
      <c r="AB471" s="35">
        <f t="shared" si="270"/>
        <v>0.61113307508897319</v>
      </c>
      <c r="AC471" s="35">
        <f t="shared" si="270"/>
        <v>0.58908761919796515</v>
      </c>
      <c r="AD471" s="35">
        <f t="shared" si="270"/>
        <v>0.55734210902188985</v>
      </c>
      <c r="AE471" s="35">
        <f t="shared" si="270"/>
        <v>0.5432437870217447</v>
      </c>
      <c r="AF471" s="35">
        <f t="shared" si="270"/>
        <v>0.54835259717128959</v>
      </c>
      <c r="AG471" s="35">
        <f t="shared" si="270"/>
        <v>0.51038775409546278</v>
      </c>
      <c r="AH471" s="35">
        <f t="shared" si="270"/>
        <v>0.47577920976240229</v>
      </c>
      <c r="AI471" s="35">
        <f t="shared" si="270"/>
        <v>0.51288030391132988</v>
      </c>
      <c r="AJ471" s="35">
        <f t="shared" si="270"/>
        <v>0.54418070735652535</v>
      </c>
      <c r="AK471" s="35">
        <f t="shared" si="270"/>
        <v>0.55540422461275363</v>
      </c>
      <c r="AL471" s="35">
        <f t="shared" si="270"/>
        <v>0.61315009454799663</v>
      </c>
      <c r="AM471" s="35">
        <f t="shared" si="270"/>
        <v>0.67329520932237574</v>
      </c>
      <c r="AP471" s="49" t="str">
        <f>C471</f>
        <v>Efficiency (%)</v>
      </c>
      <c r="AQ471" s="210" cm="1">
        <f t="array" aca="1" ref="AQ471" ca="1">INDIRECT(ADDRESS(ROW(AP471),AQ$9))</f>
        <v>0.67329520932237574</v>
      </c>
      <c r="AR471" s="210" cm="1">
        <f t="array" aca="1" ref="AR471" ca="1">INDIRECT(ADDRESS(ROW(AQ471),AR$9))</f>
        <v>0.61315009454799663</v>
      </c>
      <c r="AS471" s="210" cm="1">
        <f t="array" aca="1" ref="AS471" ca="1">INDIRECT(ADDRESS(ROW(AR471),AS$9))</f>
        <v>0.47577920976240229</v>
      </c>
      <c r="AT471" s="210" cm="1">
        <f t="array" aca="1" ref="AT471" ca="1">INDIRECT(ADDRESS(ROW(AS471),AT$9))</f>
        <v>0.58908761919796515</v>
      </c>
      <c r="AU471" s="77"/>
      <c r="AV471" s="78"/>
      <c r="AW471" s="78"/>
      <c r="AX471" s="80"/>
      <c r="AY471" s="53"/>
      <c r="AZ471" s="53"/>
      <c r="BA471" s="92"/>
      <c r="BE471" s="177" t="str">
        <f>AP471</f>
        <v>Efficiency (%)</v>
      </c>
      <c r="BF471" s="211">
        <f>AC471</f>
        <v>0.58908761919796515</v>
      </c>
      <c r="BG471" s="211">
        <f t="shared" ref="BG471:BP471" si="271">AD471</f>
        <v>0.55734210902188985</v>
      </c>
      <c r="BH471" s="211">
        <f t="shared" si="271"/>
        <v>0.5432437870217447</v>
      </c>
      <c r="BI471" s="211">
        <f t="shared" si="271"/>
        <v>0.54835259717128959</v>
      </c>
      <c r="BJ471" s="211">
        <f t="shared" si="271"/>
        <v>0.51038775409546278</v>
      </c>
      <c r="BK471" s="211">
        <f t="shared" si="271"/>
        <v>0.47577920976240229</v>
      </c>
      <c r="BL471" s="211">
        <f t="shared" si="271"/>
        <v>0.51288030391132988</v>
      </c>
      <c r="BM471" s="211">
        <f t="shared" si="271"/>
        <v>0.54418070735652535</v>
      </c>
      <c r="BN471" s="211">
        <f t="shared" si="271"/>
        <v>0.55540422461275363</v>
      </c>
      <c r="BO471" s="211">
        <f t="shared" si="271"/>
        <v>0.61315009454799663</v>
      </c>
      <c r="BP471" s="211">
        <f t="shared" si="271"/>
        <v>0.67329520932237574</v>
      </c>
      <c r="BQ471" s="179"/>
      <c r="BR471" s="178"/>
      <c r="BS471" s="126"/>
      <c r="BT471" s="126"/>
      <c r="BU471" s="126"/>
      <c r="BV471" s="126"/>
      <c r="BW471" s="126"/>
      <c r="BX471" s="126"/>
      <c r="BY471" s="126"/>
      <c r="BZ471" s="126"/>
      <c r="CA471" s="126"/>
      <c r="CB471" s="126"/>
      <c r="CC471" s="126"/>
      <c r="CE471" s="178"/>
      <c r="CF471" s="194"/>
      <c r="CG471" s="194"/>
      <c r="CH471" s="194"/>
      <c r="CI471" s="194"/>
      <c r="CJ471" s="194"/>
      <c r="CK471" s="194"/>
      <c r="CL471" s="194"/>
      <c r="CM471" s="194"/>
      <c r="CN471" s="194"/>
      <c r="CO471" s="194"/>
      <c r="CP471" s="194"/>
    </row>
    <row r="475" spans="2:94" s="27" customFormat="1" ht="17.5" thickBot="1">
      <c r="B475" s="95" t="s">
        <v>145</v>
      </c>
      <c r="C475" s="95" t="s">
        <v>653</v>
      </c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  <c r="AA475" s="95"/>
      <c r="AB475" s="95"/>
      <c r="AC475" s="95"/>
      <c r="AD475" s="95"/>
      <c r="AE475" s="95"/>
      <c r="AF475" s="95"/>
      <c r="AG475" s="95"/>
      <c r="AH475" s="95"/>
      <c r="AI475" s="95"/>
      <c r="AJ475" s="95"/>
      <c r="AK475" s="95"/>
      <c r="AL475" s="95"/>
      <c r="AM475" s="95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</row>
    <row r="476" spans="2:94" ht="15" thickTop="1"/>
    <row r="493" spans="3:68">
      <c r="AP493" s="144"/>
      <c r="AQ493" s="144"/>
      <c r="AR493" s="144"/>
      <c r="AS493" s="144"/>
      <c r="AT493" s="144"/>
      <c r="AU493" s="144"/>
      <c r="AV493" s="144"/>
      <c r="AW493" s="144"/>
      <c r="AX493" s="144"/>
      <c r="AY493" s="144"/>
      <c r="AZ493" s="144"/>
      <c r="BA493" s="144"/>
      <c r="BB493" s="144"/>
    </row>
    <row r="494" spans="3:68" s="27" customFormat="1" ht="15" thickBot="1">
      <c r="C494" s="28" t="s">
        <v>679</v>
      </c>
      <c r="D494" s="28" t="s">
        <v>49</v>
      </c>
      <c r="E494" s="28" t="s">
        <v>62</v>
      </c>
      <c r="F494" s="28">
        <f>F$8</f>
        <v>1990</v>
      </c>
      <c r="G494" s="28">
        <f t="shared" ref="G494:AM494" si="272">G$8</f>
        <v>1991</v>
      </c>
      <c r="H494" s="28">
        <f t="shared" si="272"/>
        <v>1992</v>
      </c>
      <c r="I494" s="28">
        <f t="shared" si="272"/>
        <v>1993</v>
      </c>
      <c r="J494" s="28">
        <f t="shared" si="272"/>
        <v>1994</v>
      </c>
      <c r="K494" s="28">
        <f t="shared" si="272"/>
        <v>1995</v>
      </c>
      <c r="L494" s="28">
        <f t="shared" si="272"/>
        <v>1996</v>
      </c>
      <c r="M494" s="28">
        <f t="shared" si="272"/>
        <v>1997</v>
      </c>
      <c r="N494" s="28">
        <f t="shared" si="272"/>
        <v>1998</v>
      </c>
      <c r="O494" s="28">
        <f t="shared" si="272"/>
        <v>1999</v>
      </c>
      <c r="P494" s="28">
        <f t="shared" si="272"/>
        <v>2000</v>
      </c>
      <c r="Q494" s="28">
        <f t="shared" si="272"/>
        <v>2001</v>
      </c>
      <c r="R494" s="28">
        <f t="shared" si="272"/>
        <v>2002</v>
      </c>
      <c r="S494" s="28">
        <f t="shared" si="272"/>
        <v>2003</v>
      </c>
      <c r="T494" s="28">
        <f t="shared" si="272"/>
        <v>2004</v>
      </c>
      <c r="U494" s="28">
        <f t="shared" si="272"/>
        <v>2005</v>
      </c>
      <c r="V494" s="28">
        <f t="shared" si="272"/>
        <v>2006</v>
      </c>
      <c r="W494" s="28">
        <f t="shared" si="272"/>
        <v>2007</v>
      </c>
      <c r="X494" s="28">
        <f t="shared" si="272"/>
        <v>2008</v>
      </c>
      <c r="Y494" s="28">
        <f t="shared" si="272"/>
        <v>2009</v>
      </c>
      <c r="Z494" s="28">
        <f t="shared" si="272"/>
        <v>2010</v>
      </c>
      <c r="AA494" s="28">
        <f t="shared" si="272"/>
        <v>2011</v>
      </c>
      <c r="AB494" s="28">
        <f t="shared" si="272"/>
        <v>2012</v>
      </c>
      <c r="AC494" s="28">
        <f t="shared" si="272"/>
        <v>2013</v>
      </c>
      <c r="AD494" s="28">
        <f t="shared" si="272"/>
        <v>2014</v>
      </c>
      <c r="AE494" s="28">
        <f t="shared" si="272"/>
        <v>2015</v>
      </c>
      <c r="AF494" s="28">
        <f t="shared" si="272"/>
        <v>2016</v>
      </c>
      <c r="AG494" s="28">
        <f t="shared" si="272"/>
        <v>2017</v>
      </c>
      <c r="AH494" s="28">
        <f t="shared" si="272"/>
        <v>2018</v>
      </c>
      <c r="AI494" s="28">
        <f t="shared" si="272"/>
        <v>2019</v>
      </c>
      <c r="AJ494" s="28">
        <f t="shared" si="272"/>
        <v>2020</v>
      </c>
      <c r="AK494" s="28">
        <f t="shared" si="272"/>
        <v>2021</v>
      </c>
      <c r="AL494" s="28">
        <f t="shared" si="272"/>
        <v>2022</v>
      </c>
      <c r="AM494" s="28">
        <f t="shared" si="272"/>
        <v>2023</v>
      </c>
      <c r="AP494" s="144"/>
      <c r="AQ494" s="144"/>
      <c r="AR494" s="144"/>
      <c r="AS494" s="144"/>
      <c r="AT494" s="144"/>
      <c r="AU494" s="144"/>
      <c r="AV494" s="144"/>
      <c r="AW494" s="144"/>
      <c r="AX494" s="144"/>
      <c r="AY494" s="144"/>
      <c r="AZ494" s="144"/>
      <c r="BA494" s="144"/>
      <c r="BB494" s="144"/>
      <c r="BC494" s="7"/>
      <c r="BE494" s="182" t="s">
        <v>745</v>
      </c>
      <c r="BF494" s="183">
        <f>BF$8</f>
        <v>2013</v>
      </c>
      <c r="BG494" s="183">
        <f t="shared" ref="BG494:BP494" si="273">BG$8</f>
        <v>2014</v>
      </c>
      <c r="BH494" s="183">
        <f t="shared" si="273"/>
        <v>2015</v>
      </c>
      <c r="BI494" s="183">
        <f t="shared" si="273"/>
        <v>2016</v>
      </c>
      <c r="BJ494" s="183">
        <f t="shared" si="273"/>
        <v>2017</v>
      </c>
      <c r="BK494" s="183">
        <f t="shared" si="273"/>
        <v>2018</v>
      </c>
      <c r="BL494" s="183">
        <f t="shared" si="273"/>
        <v>2019</v>
      </c>
      <c r="BM494" s="183">
        <f t="shared" si="273"/>
        <v>2020</v>
      </c>
      <c r="BN494" s="183">
        <f t="shared" si="273"/>
        <v>2021</v>
      </c>
      <c r="BO494" s="183">
        <f t="shared" si="273"/>
        <v>2022</v>
      </c>
      <c r="BP494" s="183">
        <f t="shared" si="273"/>
        <v>2023</v>
      </c>
    </row>
    <row r="495" spans="3:68">
      <c r="C495" s="7" t="s">
        <v>664</v>
      </c>
      <c r="D495" s="7" t="s">
        <v>678</v>
      </c>
      <c r="E495" s="7" t="s">
        <v>674</v>
      </c>
      <c r="F495" s="65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65"/>
      <c r="Z495" s="65"/>
      <c r="AA495" s="65"/>
      <c r="AB495" s="65"/>
      <c r="AC495" s="65"/>
      <c r="AD495" s="65"/>
      <c r="AE495" s="65"/>
      <c r="AF495" s="65"/>
      <c r="AG495" s="65"/>
      <c r="AH495" s="65"/>
      <c r="AI495" s="65"/>
      <c r="AJ495" s="65">
        <v>0</v>
      </c>
      <c r="AK495" s="65">
        <v>0</v>
      </c>
      <c r="AL495" s="65">
        <v>0</v>
      </c>
      <c r="AM495" s="65">
        <v>0</v>
      </c>
      <c r="AP495" s="144"/>
      <c r="AQ495" s="144"/>
      <c r="AR495" s="144"/>
      <c r="AS495" s="144"/>
      <c r="AT495" s="144"/>
      <c r="AU495" s="144"/>
      <c r="AV495" s="144"/>
      <c r="AW495" s="144"/>
      <c r="AX495" s="144"/>
      <c r="AY495" s="144"/>
      <c r="AZ495" s="144"/>
      <c r="BA495" s="144"/>
      <c r="BB495" s="144"/>
      <c r="BE495" s="177" t="str">
        <f>C495</f>
        <v>&lt; 1 MWh</v>
      </c>
      <c r="BF495" s="185">
        <f t="shared" ref="BF495:BP499" si="274">AC495</f>
        <v>0</v>
      </c>
      <c r="BG495" s="185">
        <f t="shared" si="274"/>
        <v>0</v>
      </c>
      <c r="BH495" s="185">
        <f t="shared" si="274"/>
        <v>0</v>
      </c>
      <c r="BI495" s="185">
        <f t="shared" si="274"/>
        <v>0</v>
      </c>
      <c r="BJ495" s="185">
        <f t="shared" si="274"/>
        <v>0</v>
      </c>
      <c r="BK495" s="185">
        <f t="shared" si="274"/>
        <v>0</v>
      </c>
      <c r="BL495" s="185">
        <f t="shared" si="274"/>
        <v>0</v>
      </c>
      <c r="BM495" s="185">
        <f t="shared" si="274"/>
        <v>0</v>
      </c>
      <c r="BN495" s="185">
        <f t="shared" si="274"/>
        <v>0</v>
      </c>
      <c r="BO495" s="185">
        <f t="shared" si="274"/>
        <v>0</v>
      </c>
      <c r="BP495" s="185">
        <f t="shared" si="274"/>
        <v>0</v>
      </c>
    </row>
    <row r="496" spans="3:68">
      <c r="C496" s="7" t="s">
        <v>665</v>
      </c>
      <c r="D496" s="7" t="s">
        <v>678</v>
      </c>
      <c r="E496" s="7" t="s">
        <v>675</v>
      </c>
      <c r="F496" s="65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  <c r="Z496" s="65"/>
      <c r="AA496" s="65"/>
      <c r="AB496" s="65"/>
      <c r="AC496" s="65"/>
      <c r="AD496" s="65"/>
      <c r="AE496" s="65"/>
      <c r="AF496" s="65"/>
      <c r="AG496" s="65"/>
      <c r="AH496" s="65"/>
      <c r="AI496" s="65"/>
      <c r="AJ496" s="65">
        <v>19.5</v>
      </c>
      <c r="AK496" s="65">
        <v>28.5</v>
      </c>
      <c r="AL496" s="65">
        <v>47.5</v>
      </c>
      <c r="AM496" s="65">
        <v>47.5</v>
      </c>
      <c r="AP496" s="144"/>
      <c r="AQ496" s="144"/>
      <c r="AR496" s="144"/>
      <c r="AS496" s="144"/>
      <c r="AT496" s="144"/>
      <c r="AU496" s="144"/>
      <c r="AV496" s="144"/>
      <c r="AW496" s="144"/>
      <c r="AX496" s="144"/>
      <c r="AY496" s="144"/>
      <c r="AZ496" s="144"/>
      <c r="BA496" s="144"/>
      <c r="BB496" s="144"/>
      <c r="BE496" s="177" t="str">
        <f>C496</f>
        <v>1 - 10 MWh</v>
      </c>
      <c r="BF496" s="185">
        <f t="shared" si="274"/>
        <v>0</v>
      </c>
      <c r="BG496" s="185">
        <f t="shared" si="274"/>
        <v>0</v>
      </c>
      <c r="BH496" s="185">
        <f t="shared" si="274"/>
        <v>0</v>
      </c>
      <c r="BI496" s="185">
        <f t="shared" si="274"/>
        <v>0</v>
      </c>
      <c r="BJ496" s="185">
        <f t="shared" si="274"/>
        <v>0</v>
      </c>
      <c r="BK496" s="185">
        <f t="shared" si="274"/>
        <v>0</v>
      </c>
      <c r="BL496" s="185">
        <f t="shared" si="274"/>
        <v>0</v>
      </c>
      <c r="BM496" s="185">
        <f t="shared" si="274"/>
        <v>19.5</v>
      </c>
      <c r="BN496" s="185">
        <f t="shared" si="274"/>
        <v>28.5</v>
      </c>
      <c r="BO496" s="185">
        <f t="shared" si="274"/>
        <v>47.5</v>
      </c>
      <c r="BP496" s="185">
        <f t="shared" si="274"/>
        <v>47.5</v>
      </c>
    </row>
    <row r="497" spans="3:68">
      <c r="C497" s="7" t="s">
        <v>666</v>
      </c>
      <c r="D497" s="7" t="s">
        <v>678</v>
      </c>
      <c r="E497" s="7" t="s">
        <v>676</v>
      </c>
      <c r="F497" s="65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  <c r="Z497" s="65"/>
      <c r="AA497" s="65"/>
      <c r="AB497" s="65"/>
      <c r="AC497" s="65"/>
      <c r="AD497" s="65"/>
      <c r="AE497" s="65"/>
      <c r="AF497" s="65"/>
      <c r="AG497" s="65"/>
      <c r="AH497" s="65"/>
      <c r="AI497" s="65"/>
      <c r="AJ497" s="65">
        <v>0</v>
      </c>
      <c r="AK497" s="65">
        <v>237.4</v>
      </c>
      <c r="AL497" s="65">
        <v>366.4</v>
      </c>
      <c r="AM497" s="65">
        <v>426.4</v>
      </c>
      <c r="AP497" s="144"/>
      <c r="AQ497" s="144"/>
      <c r="AR497" s="144"/>
      <c r="AS497" s="144"/>
      <c r="AT497" s="144"/>
      <c r="AU497" s="144"/>
      <c r="AV497" s="144"/>
      <c r="AW497" s="144"/>
      <c r="AX497" s="144"/>
      <c r="AY497" s="144"/>
      <c r="AZ497" s="144"/>
      <c r="BA497" s="144"/>
      <c r="BB497" s="144"/>
      <c r="BE497" s="177" t="str">
        <f>C497</f>
        <v>10 - 100 MWh</v>
      </c>
      <c r="BF497" s="185">
        <f t="shared" si="274"/>
        <v>0</v>
      </c>
      <c r="BG497" s="185">
        <f t="shared" si="274"/>
        <v>0</v>
      </c>
      <c r="BH497" s="185">
        <f t="shared" si="274"/>
        <v>0</v>
      </c>
      <c r="BI497" s="185">
        <f t="shared" si="274"/>
        <v>0</v>
      </c>
      <c r="BJ497" s="185">
        <f t="shared" si="274"/>
        <v>0</v>
      </c>
      <c r="BK497" s="185">
        <f t="shared" si="274"/>
        <v>0</v>
      </c>
      <c r="BL497" s="185">
        <f t="shared" si="274"/>
        <v>0</v>
      </c>
      <c r="BM497" s="185">
        <f t="shared" si="274"/>
        <v>0</v>
      </c>
      <c r="BN497" s="185">
        <f t="shared" si="274"/>
        <v>237.4</v>
      </c>
      <c r="BO497" s="185">
        <f t="shared" si="274"/>
        <v>366.4</v>
      </c>
      <c r="BP497" s="185">
        <f t="shared" si="274"/>
        <v>426.4</v>
      </c>
    </row>
    <row r="498" spans="3:68">
      <c r="C498" s="7" t="s">
        <v>667</v>
      </c>
      <c r="D498" s="7" t="s">
        <v>678</v>
      </c>
      <c r="E498" s="7" t="s">
        <v>677</v>
      </c>
      <c r="F498" s="65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5"/>
      <c r="Z498" s="65"/>
      <c r="AA498" s="65"/>
      <c r="AB498" s="65"/>
      <c r="AC498" s="65"/>
      <c r="AD498" s="65"/>
      <c r="AE498" s="65"/>
      <c r="AF498" s="65"/>
      <c r="AG498" s="65"/>
      <c r="AH498" s="65"/>
      <c r="AI498" s="65"/>
      <c r="AJ498" s="65">
        <v>0</v>
      </c>
      <c r="AK498" s="65">
        <v>0</v>
      </c>
      <c r="AL498" s="65">
        <v>0</v>
      </c>
      <c r="AM498" s="65">
        <v>75</v>
      </c>
      <c r="AP498" s="144"/>
      <c r="AQ498" s="144"/>
      <c r="AR498" s="144"/>
      <c r="AS498" s="144"/>
      <c r="AT498" s="144"/>
      <c r="AU498" s="144"/>
      <c r="AV498" s="144"/>
      <c r="AW498" s="144"/>
      <c r="AX498" s="144"/>
      <c r="AY498" s="144"/>
      <c r="AZ498" s="144"/>
      <c r="BA498" s="144"/>
      <c r="BB498" s="144"/>
      <c r="BE498" s="177" t="str">
        <f>C498</f>
        <v>&gt; 100 MWh</v>
      </c>
      <c r="BF498" s="185">
        <f t="shared" si="274"/>
        <v>0</v>
      </c>
      <c r="BG498" s="185">
        <f t="shared" si="274"/>
        <v>0</v>
      </c>
      <c r="BH498" s="185">
        <f t="shared" si="274"/>
        <v>0</v>
      </c>
      <c r="BI498" s="185">
        <f t="shared" si="274"/>
        <v>0</v>
      </c>
      <c r="BJ498" s="185">
        <f t="shared" si="274"/>
        <v>0</v>
      </c>
      <c r="BK498" s="185">
        <f t="shared" si="274"/>
        <v>0</v>
      </c>
      <c r="BL498" s="185">
        <f t="shared" si="274"/>
        <v>0</v>
      </c>
      <c r="BM498" s="185">
        <f t="shared" si="274"/>
        <v>0</v>
      </c>
      <c r="BN498" s="185">
        <f t="shared" si="274"/>
        <v>0</v>
      </c>
      <c r="BO498" s="185">
        <f t="shared" si="274"/>
        <v>0</v>
      </c>
      <c r="BP498" s="185">
        <f t="shared" si="274"/>
        <v>75</v>
      </c>
    </row>
    <row r="499" spans="3:68" s="58" customFormat="1">
      <c r="C499" s="58" t="s">
        <v>47</v>
      </c>
      <c r="D499" s="58" t="s">
        <v>678</v>
      </c>
      <c r="AJ499" s="88">
        <f>SUM(AJ495:AJ498)</f>
        <v>19.5</v>
      </c>
      <c r="AK499" s="88">
        <f>SUM(AK495:AK498)</f>
        <v>265.89999999999998</v>
      </c>
      <c r="AL499" s="88">
        <f>SUM(AL495:AL498)</f>
        <v>413.9</v>
      </c>
      <c r="AM499" s="88">
        <f>SUM(AM495:AM498)</f>
        <v>548.9</v>
      </c>
      <c r="AP499" s="144"/>
      <c r="AQ499" s="144"/>
      <c r="AR499" s="144"/>
      <c r="AS499" s="144"/>
      <c r="AT499" s="144"/>
      <c r="AU499" s="144"/>
      <c r="AV499" s="144"/>
      <c r="AW499" s="144"/>
      <c r="AX499" s="144"/>
      <c r="AY499" s="144"/>
      <c r="AZ499" s="144"/>
      <c r="BA499" s="144"/>
      <c r="BB499" s="144"/>
      <c r="BE499" s="177" t="str">
        <f>C499</f>
        <v>Total</v>
      </c>
      <c r="BF499" s="185">
        <f t="shared" si="274"/>
        <v>0</v>
      </c>
      <c r="BG499" s="185">
        <f t="shared" si="274"/>
        <v>0</v>
      </c>
      <c r="BH499" s="185">
        <f t="shared" si="274"/>
        <v>0</v>
      </c>
      <c r="BI499" s="185">
        <f t="shared" si="274"/>
        <v>0</v>
      </c>
      <c r="BJ499" s="185">
        <f t="shared" si="274"/>
        <v>0</v>
      </c>
      <c r="BK499" s="185">
        <f t="shared" si="274"/>
        <v>0</v>
      </c>
      <c r="BL499" s="185">
        <f t="shared" si="274"/>
        <v>0</v>
      </c>
      <c r="BM499" s="185">
        <f t="shared" si="274"/>
        <v>19.5</v>
      </c>
      <c r="BN499" s="185">
        <f t="shared" si="274"/>
        <v>265.89999999999998</v>
      </c>
      <c r="BO499" s="185">
        <f t="shared" si="274"/>
        <v>413.9</v>
      </c>
      <c r="BP499" s="185">
        <f t="shared" si="274"/>
        <v>548.9</v>
      </c>
    </row>
    <row r="517" spans="3:68">
      <c r="AP517" s="144"/>
      <c r="AQ517" s="144"/>
      <c r="AR517" s="144"/>
      <c r="AS517" s="144"/>
      <c r="AT517" s="144"/>
      <c r="AU517" s="144"/>
      <c r="AV517" s="144"/>
      <c r="AW517" s="144"/>
      <c r="AX517" s="144"/>
      <c r="AY517" s="144"/>
      <c r="AZ517" s="144"/>
      <c r="BA517" s="144"/>
      <c r="BB517" s="144"/>
    </row>
    <row r="518" spans="3:68" s="27" customFormat="1" ht="15" thickBot="1">
      <c r="C518" s="28" t="s">
        <v>663</v>
      </c>
      <c r="D518" s="28" t="s">
        <v>49</v>
      </c>
      <c r="E518" s="28" t="s">
        <v>62</v>
      </c>
      <c r="F518" s="28">
        <f>F$8</f>
        <v>1990</v>
      </c>
      <c r="G518" s="28">
        <f t="shared" ref="G518:AM518" si="275">G$8</f>
        <v>1991</v>
      </c>
      <c r="H518" s="28">
        <f t="shared" si="275"/>
        <v>1992</v>
      </c>
      <c r="I518" s="28">
        <f t="shared" si="275"/>
        <v>1993</v>
      </c>
      <c r="J518" s="28">
        <f t="shared" si="275"/>
        <v>1994</v>
      </c>
      <c r="K518" s="28">
        <f t="shared" si="275"/>
        <v>1995</v>
      </c>
      <c r="L518" s="28">
        <f t="shared" si="275"/>
        <v>1996</v>
      </c>
      <c r="M518" s="28">
        <f t="shared" si="275"/>
        <v>1997</v>
      </c>
      <c r="N518" s="28">
        <f t="shared" si="275"/>
        <v>1998</v>
      </c>
      <c r="O518" s="28">
        <f t="shared" si="275"/>
        <v>1999</v>
      </c>
      <c r="P518" s="28">
        <f t="shared" si="275"/>
        <v>2000</v>
      </c>
      <c r="Q518" s="28">
        <f t="shared" si="275"/>
        <v>2001</v>
      </c>
      <c r="R518" s="28">
        <f t="shared" si="275"/>
        <v>2002</v>
      </c>
      <c r="S518" s="28">
        <f t="shared" si="275"/>
        <v>2003</v>
      </c>
      <c r="T518" s="28">
        <f t="shared" si="275"/>
        <v>2004</v>
      </c>
      <c r="U518" s="28">
        <f t="shared" si="275"/>
        <v>2005</v>
      </c>
      <c r="V518" s="28">
        <f t="shared" si="275"/>
        <v>2006</v>
      </c>
      <c r="W518" s="28">
        <f t="shared" si="275"/>
        <v>2007</v>
      </c>
      <c r="X518" s="28">
        <f t="shared" si="275"/>
        <v>2008</v>
      </c>
      <c r="Y518" s="28">
        <f t="shared" si="275"/>
        <v>2009</v>
      </c>
      <c r="Z518" s="28">
        <f t="shared" si="275"/>
        <v>2010</v>
      </c>
      <c r="AA518" s="28">
        <f t="shared" si="275"/>
        <v>2011</v>
      </c>
      <c r="AB518" s="28">
        <f t="shared" si="275"/>
        <v>2012</v>
      </c>
      <c r="AC518" s="28">
        <f t="shared" si="275"/>
        <v>2013</v>
      </c>
      <c r="AD518" s="28">
        <f t="shared" si="275"/>
        <v>2014</v>
      </c>
      <c r="AE518" s="28">
        <f t="shared" si="275"/>
        <v>2015</v>
      </c>
      <c r="AF518" s="28">
        <f t="shared" si="275"/>
        <v>2016</v>
      </c>
      <c r="AG518" s="28">
        <f t="shared" si="275"/>
        <v>2017</v>
      </c>
      <c r="AH518" s="28">
        <f t="shared" si="275"/>
        <v>2018</v>
      </c>
      <c r="AI518" s="28">
        <f t="shared" si="275"/>
        <v>2019</v>
      </c>
      <c r="AJ518" s="28">
        <f t="shared" si="275"/>
        <v>2020</v>
      </c>
      <c r="AK518" s="28">
        <f t="shared" si="275"/>
        <v>2021</v>
      </c>
      <c r="AL518" s="28">
        <f t="shared" si="275"/>
        <v>2022</v>
      </c>
      <c r="AM518" s="28">
        <f t="shared" si="275"/>
        <v>2023</v>
      </c>
      <c r="AP518" s="144"/>
      <c r="AQ518" s="144"/>
      <c r="AR518" s="144"/>
      <c r="AS518" s="144"/>
      <c r="AT518" s="144"/>
      <c r="AU518" s="144"/>
      <c r="AV518" s="144"/>
      <c r="AW518" s="144"/>
      <c r="AX518" s="144"/>
      <c r="AY518" s="144"/>
      <c r="AZ518" s="144"/>
      <c r="BA518" s="144"/>
      <c r="BB518" s="144"/>
      <c r="BC518" s="7"/>
      <c r="BE518" s="182" t="s">
        <v>746</v>
      </c>
      <c r="BF518" s="183">
        <f>BF$8</f>
        <v>2013</v>
      </c>
      <c r="BG518" s="183">
        <f t="shared" ref="BG518:BP518" si="276">BG$8</f>
        <v>2014</v>
      </c>
      <c r="BH518" s="183">
        <f t="shared" si="276"/>
        <v>2015</v>
      </c>
      <c r="BI518" s="183">
        <f t="shared" si="276"/>
        <v>2016</v>
      </c>
      <c r="BJ518" s="183">
        <f t="shared" si="276"/>
        <v>2017</v>
      </c>
      <c r="BK518" s="183">
        <f t="shared" si="276"/>
        <v>2018</v>
      </c>
      <c r="BL518" s="183">
        <f t="shared" si="276"/>
        <v>2019</v>
      </c>
      <c r="BM518" s="183">
        <f t="shared" si="276"/>
        <v>2020</v>
      </c>
      <c r="BN518" s="183">
        <f t="shared" si="276"/>
        <v>2021</v>
      </c>
      <c r="BO518" s="183">
        <f t="shared" si="276"/>
        <v>2022</v>
      </c>
      <c r="BP518" s="183">
        <f t="shared" si="276"/>
        <v>2023</v>
      </c>
    </row>
    <row r="519" spans="3:68">
      <c r="C519" s="7" t="s">
        <v>664</v>
      </c>
      <c r="D519" s="7" t="s">
        <v>668</v>
      </c>
      <c r="E519" s="7" t="s">
        <v>669</v>
      </c>
      <c r="F519" s="65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65"/>
      <c r="Z519" s="65"/>
      <c r="AA519" s="65"/>
      <c r="AB519" s="65"/>
      <c r="AC519" s="65"/>
      <c r="AD519" s="65"/>
      <c r="AE519" s="65"/>
      <c r="AF519" s="65"/>
      <c r="AG519" s="65"/>
      <c r="AH519" s="65"/>
      <c r="AI519" s="65"/>
      <c r="AJ519" s="65">
        <v>0</v>
      </c>
      <c r="AK519" s="65">
        <v>0</v>
      </c>
      <c r="AL519" s="65">
        <v>0</v>
      </c>
      <c r="AM519" s="65">
        <v>0</v>
      </c>
      <c r="AP519" s="144"/>
      <c r="AQ519" s="144"/>
      <c r="AR519" s="144"/>
      <c r="AS519" s="144"/>
      <c r="AT519" s="144"/>
      <c r="AU519" s="144"/>
      <c r="AV519" s="144"/>
      <c r="AW519" s="144"/>
      <c r="AX519" s="144"/>
      <c r="AY519" s="144"/>
      <c r="AZ519" s="144"/>
      <c r="BA519" s="144"/>
      <c r="BB519" s="144"/>
      <c r="BE519" s="177" t="str">
        <f>C519</f>
        <v>&lt; 1 MWh</v>
      </c>
      <c r="BF519" s="185">
        <f>AC519</f>
        <v>0</v>
      </c>
      <c r="BG519" s="185">
        <f t="shared" ref="BG519:BP523" si="277">AD519</f>
        <v>0</v>
      </c>
      <c r="BH519" s="185">
        <f t="shared" si="277"/>
        <v>0</v>
      </c>
      <c r="BI519" s="185">
        <f t="shared" si="277"/>
        <v>0</v>
      </c>
      <c r="BJ519" s="185">
        <f t="shared" si="277"/>
        <v>0</v>
      </c>
      <c r="BK519" s="185">
        <f t="shared" si="277"/>
        <v>0</v>
      </c>
      <c r="BL519" s="185">
        <f t="shared" si="277"/>
        <v>0</v>
      </c>
      <c r="BM519" s="185">
        <f t="shared" si="277"/>
        <v>0</v>
      </c>
      <c r="BN519" s="185">
        <f t="shared" si="277"/>
        <v>0</v>
      </c>
      <c r="BO519" s="185">
        <f t="shared" si="277"/>
        <v>0</v>
      </c>
      <c r="BP519" s="185">
        <f t="shared" si="277"/>
        <v>0</v>
      </c>
    </row>
    <row r="520" spans="3:68">
      <c r="C520" s="7" t="s">
        <v>665</v>
      </c>
      <c r="D520" s="7" t="s">
        <v>668</v>
      </c>
      <c r="E520" s="7" t="s">
        <v>670</v>
      </c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65"/>
      <c r="AD520" s="65"/>
      <c r="AE520" s="65"/>
      <c r="AF520" s="65"/>
      <c r="AG520" s="65"/>
      <c r="AH520" s="65"/>
      <c r="AI520" s="65"/>
      <c r="AJ520" s="65">
        <v>15.24</v>
      </c>
      <c r="AK520" s="65">
        <v>19.739999999999998</v>
      </c>
      <c r="AL520" s="65">
        <v>30.46</v>
      </c>
      <c r="AM520" s="65">
        <v>30.46</v>
      </c>
      <c r="AP520" s="144"/>
      <c r="AQ520" s="144"/>
      <c r="AR520" s="144"/>
      <c r="AS520" s="144"/>
      <c r="AT520" s="144"/>
      <c r="AU520" s="144"/>
      <c r="AV520" s="144"/>
      <c r="AW520" s="144"/>
      <c r="AX520" s="144"/>
      <c r="AY520" s="144"/>
      <c r="AZ520" s="144"/>
      <c r="BA520" s="144"/>
      <c r="BB520" s="144"/>
      <c r="BE520" s="177" t="str">
        <f>C520</f>
        <v>1 - 10 MWh</v>
      </c>
      <c r="BF520" s="185">
        <f>AC520</f>
        <v>0</v>
      </c>
      <c r="BG520" s="185">
        <f t="shared" si="277"/>
        <v>0</v>
      </c>
      <c r="BH520" s="185">
        <f t="shared" si="277"/>
        <v>0</v>
      </c>
      <c r="BI520" s="185">
        <f t="shared" si="277"/>
        <v>0</v>
      </c>
      <c r="BJ520" s="185">
        <f t="shared" si="277"/>
        <v>0</v>
      </c>
      <c r="BK520" s="185">
        <f t="shared" si="277"/>
        <v>0</v>
      </c>
      <c r="BL520" s="185">
        <f t="shared" si="277"/>
        <v>0</v>
      </c>
      <c r="BM520" s="185">
        <f t="shared" si="277"/>
        <v>15.24</v>
      </c>
      <c r="BN520" s="185">
        <f t="shared" si="277"/>
        <v>19.739999999999998</v>
      </c>
      <c r="BO520" s="185">
        <f t="shared" si="277"/>
        <v>30.46</v>
      </c>
      <c r="BP520" s="185">
        <f t="shared" si="277"/>
        <v>30.46</v>
      </c>
    </row>
    <row r="521" spans="3:68">
      <c r="C521" s="7" t="s">
        <v>666</v>
      </c>
      <c r="D521" s="7" t="s">
        <v>668</v>
      </c>
      <c r="E521" s="7" t="s">
        <v>671</v>
      </c>
      <c r="F521" s="65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5"/>
      <c r="Z521" s="65"/>
      <c r="AA521" s="65"/>
      <c r="AB521" s="65"/>
      <c r="AC521" s="65"/>
      <c r="AD521" s="65"/>
      <c r="AE521" s="65"/>
      <c r="AF521" s="65"/>
      <c r="AG521" s="65"/>
      <c r="AH521" s="65"/>
      <c r="AI521" s="65"/>
      <c r="AJ521" s="65">
        <v>0</v>
      </c>
      <c r="AK521" s="65">
        <v>144.19999999999999</v>
      </c>
      <c r="AL521" s="65">
        <v>297.45</v>
      </c>
      <c r="AM521" s="65">
        <v>327.45</v>
      </c>
      <c r="AP521" s="144"/>
      <c r="AQ521" s="144"/>
      <c r="AR521" s="144"/>
      <c r="AS521" s="144"/>
      <c r="AT521" s="144"/>
      <c r="AU521" s="144"/>
      <c r="AV521" s="144"/>
      <c r="AW521" s="144"/>
      <c r="AX521" s="144"/>
      <c r="AY521" s="144"/>
      <c r="AZ521" s="144"/>
      <c r="BA521" s="144"/>
      <c r="BB521" s="144"/>
      <c r="BE521" s="177" t="str">
        <f>C521</f>
        <v>10 - 100 MWh</v>
      </c>
      <c r="BF521" s="185">
        <f>AC521</f>
        <v>0</v>
      </c>
      <c r="BG521" s="185">
        <f t="shared" si="277"/>
        <v>0</v>
      </c>
      <c r="BH521" s="185">
        <f t="shared" si="277"/>
        <v>0</v>
      </c>
      <c r="BI521" s="185">
        <f t="shared" si="277"/>
        <v>0</v>
      </c>
      <c r="BJ521" s="185">
        <f t="shared" si="277"/>
        <v>0</v>
      </c>
      <c r="BK521" s="185">
        <f t="shared" si="277"/>
        <v>0</v>
      </c>
      <c r="BL521" s="185">
        <f t="shared" si="277"/>
        <v>0</v>
      </c>
      <c r="BM521" s="185">
        <f t="shared" si="277"/>
        <v>0</v>
      </c>
      <c r="BN521" s="185">
        <f t="shared" si="277"/>
        <v>144.19999999999999</v>
      </c>
      <c r="BO521" s="185">
        <f t="shared" si="277"/>
        <v>297.45</v>
      </c>
      <c r="BP521" s="185">
        <f t="shared" si="277"/>
        <v>327.45</v>
      </c>
    </row>
    <row r="522" spans="3:68">
      <c r="C522" s="7" t="s">
        <v>667</v>
      </c>
      <c r="D522" s="7" t="s">
        <v>668</v>
      </c>
      <c r="E522" s="7" t="s">
        <v>672</v>
      </c>
      <c r="F522" s="65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65"/>
      <c r="Z522" s="65"/>
      <c r="AA522" s="65"/>
      <c r="AB522" s="65"/>
      <c r="AC522" s="65"/>
      <c r="AD522" s="65"/>
      <c r="AE522" s="65"/>
      <c r="AF522" s="65"/>
      <c r="AG522" s="65"/>
      <c r="AH522" s="65"/>
      <c r="AI522" s="65"/>
      <c r="AJ522" s="65">
        <v>0</v>
      </c>
      <c r="AK522" s="65">
        <v>0</v>
      </c>
      <c r="AL522" s="65">
        <v>0</v>
      </c>
      <c r="AM522" s="65">
        <v>150</v>
      </c>
      <c r="AP522" s="144"/>
      <c r="AQ522" s="144"/>
      <c r="AR522" s="144"/>
      <c r="AS522" s="144"/>
      <c r="AT522" s="144"/>
      <c r="AU522" s="144"/>
      <c r="AV522" s="144"/>
      <c r="AW522" s="144"/>
      <c r="AX522" s="144"/>
      <c r="AY522" s="144"/>
      <c r="AZ522" s="144"/>
      <c r="BA522" s="144"/>
      <c r="BB522" s="144"/>
      <c r="BE522" s="177" t="str">
        <f>C522</f>
        <v>&gt; 100 MWh</v>
      </c>
      <c r="BF522" s="185">
        <f>AC522</f>
        <v>0</v>
      </c>
      <c r="BG522" s="185">
        <f t="shared" si="277"/>
        <v>0</v>
      </c>
      <c r="BH522" s="185">
        <f t="shared" si="277"/>
        <v>0</v>
      </c>
      <c r="BI522" s="185">
        <f t="shared" si="277"/>
        <v>0</v>
      </c>
      <c r="BJ522" s="185">
        <f t="shared" si="277"/>
        <v>0</v>
      </c>
      <c r="BK522" s="185">
        <f t="shared" si="277"/>
        <v>0</v>
      </c>
      <c r="BL522" s="185">
        <f t="shared" si="277"/>
        <v>0</v>
      </c>
      <c r="BM522" s="185">
        <f t="shared" si="277"/>
        <v>0</v>
      </c>
      <c r="BN522" s="185">
        <f t="shared" si="277"/>
        <v>0</v>
      </c>
      <c r="BO522" s="185">
        <f t="shared" si="277"/>
        <v>0</v>
      </c>
      <c r="BP522" s="185">
        <f t="shared" si="277"/>
        <v>150</v>
      </c>
    </row>
    <row r="523" spans="3:68" s="58" customFormat="1">
      <c r="C523" s="58" t="s">
        <v>47</v>
      </c>
      <c r="D523" s="58" t="s">
        <v>668</v>
      </c>
      <c r="AJ523" s="88">
        <f>SUM(AJ519:AJ522)</f>
        <v>15.24</v>
      </c>
      <c r="AK523" s="88">
        <f>SUM(AK519:AK522)</f>
        <v>163.94</v>
      </c>
      <c r="AL523" s="88">
        <f>SUM(AL519:AL522)</f>
        <v>327.90999999999997</v>
      </c>
      <c r="AM523" s="88">
        <f>SUM(AM519:AM522)</f>
        <v>507.90999999999997</v>
      </c>
      <c r="AP523" s="144"/>
      <c r="AQ523" s="144"/>
      <c r="AR523" s="144"/>
      <c r="AS523" s="144"/>
      <c r="AT523" s="144"/>
      <c r="AU523" s="144"/>
      <c r="AV523" s="144"/>
      <c r="AW523" s="144"/>
      <c r="AX523" s="144"/>
      <c r="AY523" s="144"/>
      <c r="AZ523" s="144"/>
      <c r="BA523" s="144"/>
      <c r="BB523" s="144"/>
      <c r="BE523" s="177" t="str">
        <f>C523</f>
        <v>Total</v>
      </c>
      <c r="BF523" s="185">
        <f>AC523</f>
        <v>0</v>
      </c>
      <c r="BG523" s="185">
        <f t="shared" si="277"/>
        <v>0</v>
      </c>
      <c r="BH523" s="185">
        <f t="shared" si="277"/>
        <v>0</v>
      </c>
      <c r="BI523" s="185">
        <f t="shared" si="277"/>
        <v>0</v>
      </c>
      <c r="BJ523" s="185">
        <f t="shared" si="277"/>
        <v>0</v>
      </c>
      <c r="BK523" s="185">
        <f t="shared" si="277"/>
        <v>0</v>
      </c>
      <c r="BL523" s="185">
        <f t="shared" si="277"/>
        <v>0</v>
      </c>
      <c r="BM523" s="185">
        <f t="shared" si="277"/>
        <v>15.24</v>
      </c>
      <c r="BN523" s="185">
        <f t="shared" si="277"/>
        <v>163.94</v>
      </c>
      <c r="BO523" s="185">
        <f t="shared" si="277"/>
        <v>327.90999999999997</v>
      </c>
      <c r="BP523" s="185">
        <f t="shared" si="277"/>
        <v>507.90999999999997</v>
      </c>
    </row>
    <row r="525" spans="3:68">
      <c r="C525" s="236" t="s">
        <v>712</v>
      </c>
    </row>
    <row r="540" spans="3:68">
      <c r="AQ540" s="305" t="s">
        <v>65</v>
      </c>
      <c r="AR540" s="305"/>
      <c r="AS540" s="305"/>
      <c r="AT540" s="306"/>
    </row>
    <row r="541" spans="3:68" s="27" customFormat="1" ht="15" thickBot="1">
      <c r="C541" s="28" t="s">
        <v>653</v>
      </c>
      <c r="D541" s="28" t="s">
        <v>49</v>
      </c>
      <c r="E541" s="28" t="s">
        <v>62</v>
      </c>
      <c r="F541" s="28">
        <f>F$8</f>
        <v>1990</v>
      </c>
      <c r="G541" s="28">
        <f t="shared" ref="G541:AM541" si="278">G$8</f>
        <v>1991</v>
      </c>
      <c r="H541" s="28">
        <f t="shared" si="278"/>
        <v>1992</v>
      </c>
      <c r="I541" s="28">
        <f t="shared" si="278"/>
        <v>1993</v>
      </c>
      <c r="J541" s="28">
        <f t="shared" si="278"/>
        <v>1994</v>
      </c>
      <c r="K541" s="28">
        <f t="shared" si="278"/>
        <v>1995</v>
      </c>
      <c r="L541" s="28">
        <f t="shared" si="278"/>
        <v>1996</v>
      </c>
      <c r="M541" s="28">
        <f t="shared" si="278"/>
        <v>1997</v>
      </c>
      <c r="N541" s="28">
        <f t="shared" si="278"/>
        <v>1998</v>
      </c>
      <c r="O541" s="28">
        <f t="shared" si="278"/>
        <v>1999</v>
      </c>
      <c r="P541" s="28">
        <f t="shared" si="278"/>
        <v>2000</v>
      </c>
      <c r="Q541" s="28">
        <f t="shared" si="278"/>
        <v>2001</v>
      </c>
      <c r="R541" s="28">
        <f t="shared" si="278"/>
        <v>2002</v>
      </c>
      <c r="S541" s="28">
        <f t="shared" si="278"/>
        <v>2003</v>
      </c>
      <c r="T541" s="28">
        <f t="shared" si="278"/>
        <v>2004</v>
      </c>
      <c r="U541" s="28">
        <f t="shared" si="278"/>
        <v>2005</v>
      </c>
      <c r="V541" s="28">
        <f t="shared" si="278"/>
        <v>2006</v>
      </c>
      <c r="W541" s="28">
        <f t="shared" si="278"/>
        <v>2007</v>
      </c>
      <c r="X541" s="28">
        <f t="shared" si="278"/>
        <v>2008</v>
      </c>
      <c r="Y541" s="28">
        <f t="shared" si="278"/>
        <v>2009</v>
      </c>
      <c r="Z541" s="28">
        <f t="shared" si="278"/>
        <v>2010</v>
      </c>
      <c r="AA541" s="28">
        <f t="shared" si="278"/>
        <v>2011</v>
      </c>
      <c r="AB541" s="28">
        <f t="shared" si="278"/>
        <v>2012</v>
      </c>
      <c r="AC541" s="28">
        <f t="shared" si="278"/>
        <v>2013</v>
      </c>
      <c r="AD541" s="28">
        <f t="shared" si="278"/>
        <v>2014</v>
      </c>
      <c r="AE541" s="28">
        <f t="shared" si="278"/>
        <v>2015</v>
      </c>
      <c r="AF541" s="28">
        <f t="shared" si="278"/>
        <v>2016</v>
      </c>
      <c r="AG541" s="28">
        <f t="shared" si="278"/>
        <v>2017</v>
      </c>
      <c r="AH541" s="28">
        <f t="shared" si="278"/>
        <v>2018</v>
      </c>
      <c r="AI541" s="28">
        <f t="shared" si="278"/>
        <v>2019</v>
      </c>
      <c r="AJ541" s="28">
        <f t="shared" si="278"/>
        <v>2020</v>
      </c>
      <c r="AK541" s="28">
        <f t="shared" si="278"/>
        <v>2021</v>
      </c>
      <c r="AL541" s="28">
        <f t="shared" si="278"/>
        <v>2022</v>
      </c>
      <c r="AM541" s="28">
        <f t="shared" si="278"/>
        <v>2023</v>
      </c>
      <c r="AP541" s="59"/>
      <c r="AQ541" s="28">
        <f>year_latest</f>
        <v>2023</v>
      </c>
      <c r="AR541" s="28">
        <f>AQ541-1</f>
        <v>2022</v>
      </c>
      <c r="AS541" s="28">
        <f>year_cb_baseline</f>
        <v>2018</v>
      </c>
      <c r="AT541" s="59">
        <f>AQ541-10</f>
        <v>2013</v>
      </c>
      <c r="AU541" s="28">
        <f>AQ541</f>
        <v>2023</v>
      </c>
      <c r="AV541" s="28">
        <f>AR541</f>
        <v>2022</v>
      </c>
      <c r="AW541" s="28">
        <f>AS541</f>
        <v>2018</v>
      </c>
      <c r="AX541" s="59">
        <f>AT541</f>
        <v>2013</v>
      </c>
      <c r="AY541" s="28">
        <f>AV541</f>
        <v>2022</v>
      </c>
      <c r="AZ541" s="28">
        <f>AW541</f>
        <v>2018</v>
      </c>
      <c r="BA541" s="28">
        <f>AX541</f>
        <v>2013</v>
      </c>
      <c r="BC541" s="7"/>
      <c r="BE541" s="213" t="s">
        <v>680</v>
      </c>
      <c r="BF541" s="214">
        <f>BF$8</f>
        <v>2013</v>
      </c>
      <c r="BG541" s="214">
        <f t="shared" ref="BG541:BP541" si="279">BG$8</f>
        <v>2014</v>
      </c>
      <c r="BH541" s="214">
        <f t="shared" si="279"/>
        <v>2015</v>
      </c>
      <c r="BI541" s="214">
        <f t="shared" si="279"/>
        <v>2016</v>
      </c>
      <c r="BJ541" s="214">
        <f t="shared" si="279"/>
        <v>2017</v>
      </c>
      <c r="BK541" s="214">
        <f t="shared" si="279"/>
        <v>2018</v>
      </c>
      <c r="BL541" s="214">
        <f t="shared" si="279"/>
        <v>2019</v>
      </c>
      <c r="BM541" s="214">
        <f t="shared" si="279"/>
        <v>2020</v>
      </c>
      <c r="BN541" s="214">
        <f t="shared" si="279"/>
        <v>2021</v>
      </c>
      <c r="BO541" s="214">
        <f t="shared" si="279"/>
        <v>2022</v>
      </c>
      <c r="BP541" s="214">
        <f t="shared" si="279"/>
        <v>2023</v>
      </c>
    </row>
    <row r="542" spans="3:68">
      <c r="C542" s="7" t="s">
        <v>165</v>
      </c>
      <c r="D542" s="7" t="s">
        <v>12</v>
      </c>
      <c r="E542" s="7" t="s">
        <v>654</v>
      </c>
      <c r="F542" s="65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65"/>
      <c r="Z542" s="65"/>
      <c r="AA542" s="65"/>
      <c r="AB542" s="65"/>
      <c r="AC542" s="65"/>
      <c r="AD542" s="65"/>
      <c r="AE542" s="65"/>
      <c r="AF542" s="65"/>
      <c r="AG542" s="65"/>
      <c r="AH542" s="65"/>
      <c r="AI542" s="65"/>
      <c r="AJ542" s="65"/>
      <c r="AK542" s="65"/>
      <c r="AL542" s="65">
        <v>24.242999999999999</v>
      </c>
      <c r="AM542" s="65">
        <v>35.136699999999998</v>
      </c>
      <c r="AP542" s="49" t="str">
        <f>C542</f>
        <v>Consumption</v>
      </c>
      <c r="AQ542" s="70" cm="1">
        <f t="array" aca="1" ref="AQ542" ca="1">INDIRECT(ADDRESS(ROW(AP542),AQ$9))/1000</f>
        <v>3.51367E-2</v>
      </c>
      <c r="AR542" s="71" cm="1">
        <f t="array" aca="1" ref="AR542" ca="1">INDIRECT(ADDRESS(ROW(AQ542),AR$9))/1000</f>
        <v>2.4242999999999997E-2</v>
      </c>
      <c r="AS542" s="71" cm="1">
        <f t="array" aca="1" ref="AS542" ca="1">INDIRECT(ADDRESS(ROW(AR542),AS$9))/1000</f>
        <v>0</v>
      </c>
      <c r="AT542" s="72" cm="1">
        <f t="array" aca="1" ref="AT542" ca="1">INDIRECT(ADDRESS(ROW(AS542),AT$9))/1000</f>
        <v>0</v>
      </c>
      <c r="BE542" s="215" t="str">
        <f>AP542</f>
        <v>Consumption</v>
      </c>
      <c r="BF542" s="216">
        <f t="shared" ref="BF542:BP543" si="280">AC542</f>
        <v>0</v>
      </c>
      <c r="BG542" s="216">
        <f t="shared" si="280"/>
        <v>0</v>
      </c>
      <c r="BH542" s="216">
        <f t="shared" si="280"/>
        <v>0</v>
      </c>
      <c r="BI542" s="216">
        <f t="shared" si="280"/>
        <v>0</v>
      </c>
      <c r="BJ542" s="216">
        <f t="shared" si="280"/>
        <v>0</v>
      </c>
      <c r="BK542" s="216">
        <f t="shared" si="280"/>
        <v>0</v>
      </c>
      <c r="BL542" s="216">
        <f t="shared" si="280"/>
        <v>0</v>
      </c>
      <c r="BM542" s="216">
        <f t="shared" si="280"/>
        <v>0</v>
      </c>
      <c r="BN542" s="216">
        <f t="shared" si="280"/>
        <v>0</v>
      </c>
      <c r="BO542" s="216">
        <f t="shared" si="280"/>
        <v>24.242999999999999</v>
      </c>
      <c r="BP542" s="216">
        <f t="shared" si="280"/>
        <v>35.136699999999998</v>
      </c>
    </row>
    <row r="543" spans="3:68">
      <c r="C543" s="7" t="s">
        <v>166</v>
      </c>
      <c r="D543" s="7" t="s">
        <v>12</v>
      </c>
      <c r="E543" s="7" t="s">
        <v>655</v>
      </c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5"/>
      <c r="Z543" s="65"/>
      <c r="AA543" s="65"/>
      <c r="AB543" s="65"/>
      <c r="AC543" s="65"/>
      <c r="AD543" s="65"/>
      <c r="AE543" s="65"/>
      <c r="AF543" s="65"/>
      <c r="AG543" s="65"/>
      <c r="AH543" s="65"/>
      <c r="AI543" s="65"/>
      <c r="AJ543" s="65"/>
      <c r="AK543" s="65"/>
      <c r="AL543" s="65">
        <v>3.69</v>
      </c>
      <c r="AM543" s="65">
        <v>7.1731999999999987</v>
      </c>
      <c r="AP543" s="49" t="str">
        <f>C543</f>
        <v>Generation</v>
      </c>
      <c r="AQ543" s="70" cm="1">
        <f t="array" aca="1" ref="AQ543" ca="1">INDIRECT(ADDRESS(ROW(AP543),AQ$9))/1000</f>
        <v>7.1731999999999985E-3</v>
      </c>
      <c r="AR543" s="71" cm="1">
        <f t="array" aca="1" ref="AR543" ca="1">INDIRECT(ADDRESS(ROW(AQ543),AR$9))/1000</f>
        <v>3.6900000000000001E-3</v>
      </c>
      <c r="AS543" s="71" cm="1">
        <f t="array" aca="1" ref="AS543" ca="1">INDIRECT(ADDRESS(ROW(AR543),AS$9))/1000</f>
        <v>0</v>
      </c>
      <c r="AT543" s="73" cm="1">
        <f t="array" aca="1" ref="AT543" ca="1">INDIRECT(ADDRESS(ROW(AS543),AT$9))/1000</f>
        <v>0</v>
      </c>
      <c r="BE543" s="215" t="str">
        <f>AP543</f>
        <v>Generation</v>
      </c>
      <c r="BF543" s="216">
        <f t="shared" si="280"/>
        <v>0</v>
      </c>
      <c r="BG543" s="216">
        <f t="shared" si="280"/>
        <v>0</v>
      </c>
      <c r="BH543" s="216">
        <f t="shared" si="280"/>
        <v>0</v>
      </c>
      <c r="BI543" s="216">
        <f t="shared" si="280"/>
        <v>0</v>
      </c>
      <c r="BJ543" s="216">
        <f t="shared" si="280"/>
        <v>0</v>
      </c>
      <c r="BK543" s="216">
        <f t="shared" si="280"/>
        <v>0</v>
      </c>
      <c r="BL543" s="216">
        <f t="shared" si="280"/>
        <v>0</v>
      </c>
      <c r="BM543" s="216">
        <f t="shared" si="280"/>
        <v>0</v>
      </c>
      <c r="BN543" s="216">
        <f t="shared" si="280"/>
        <v>0</v>
      </c>
      <c r="BO543" s="216">
        <f t="shared" si="280"/>
        <v>3.69</v>
      </c>
      <c r="BP543" s="216">
        <f t="shared" si="280"/>
        <v>7.1731999999999987</v>
      </c>
    </row>
    <row r="547" spans="2:55" s="27" customFormat="1" ht="17.5" thickBot="1">
      <c r="B547" s="95" t="s">
        <v>656</v>
      </c>
      <c r="C547" s="95" t="s">
        <v>146</v>
      </c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  <c r="AA547" s="95"/>
      <c r="AB547" s="95"/>
      <c r="AC547" s="95"/>
      <c r="AD547" s="95"/>
      <c r="AE547" s="95"/>
      <c r="AF547" s="95"/>
      <c r="AG547" s="95"/>
      <c r="AH547" s="95"/>
      <c r="AI547" s="95"/>
      <c r="AJ547" s="95"/>
      <c r="AK547" s="95"/>
      <c r="AL547" s="95"/>
      <c r="AM547" s="95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</row>
    <row r="548" spans="2:55" ht="15" thickTop="1"/>
    <row r="568" spans="3:94">
      <c r="AQ568" s="305" t="s">
        <v>65</v>
      </c>
      <c r="AR568" s="305"/>
      <c r="AS568" s="305"/>
      <c r="AT568" s="306"/>
    </row>
    <row r="569" spans="3:94" s="27" customFormat="1" ht="15" thickBot="1">
      <c r="C569" s="28" t="s">
        <v>146</v>
      </c>
      <c r="D569" s="28" t="s">
        <v>49</v>
      </c>
      <c r="E569" s="28" t="s">
        <v>62</v>
      </c>
      <c r="F569" s="28">
        <f>F$8</f>
        <v>1990</v>
      </c>
      <c r="G569" s="28">
        <f t="shared" ref="G569:AM569" si="281">G$8</f>
        <v>1991</v>
      </c>
      <c r="H569" s="28">
        <f t="shared" si="281"/>
        <v>1992</v>
      </c>
      <c r="I569" s="28">
        <f t="shared" si="281"/>
        <v>1993</v>
      </c>
      <c r="J569" s="28">
        <f t="shared" si="281"/>
        <v>1994</v>
      </c>
      <c r="K569" s="28">
        <f t="shared" si="281"/>
        <v>1995</v>
      </c>
      <c r="L569" s="28">
        <f t="shared" si="281"/>
        <v>1996</v>
      </c>
      <c r="M569" s="28">
        <f t="shared" si="281"/>
        <v>1997</v>
      </c>
      <c r="N569" s="28">
        <f t="shared" si="281"/>
        <v>1998</v>
      </c>
      <c r="O569" s="28">
        <f t="shared" si="281"/>
        <v>1999</v>
      </c>
      <c r="P569" s="28">
        <f t="shared" si="281"/>
        <v>2000</v>
      </c>
      <c r="Q569" s="28">
        <f t="shared" si="281"/>
        <v>2001</v>
      </c>
      <c r="R569" s="28">
        <f t="shared" si="281"/>
        <v>2002</v>
      </c>
      <c r="S569" s="28">
        <f t="shared" si="281"/>
        <v>2003</v>
      </c>
      <c r="T569" s="28">
        <f t="shared" si="281"/>
        <v>2004</v>
      </c>
      <c r="U569" s="28">
        <f t="shared" si="281"/>
        <v>2005</v>
      </c>
      <c r="V569" s="28">
        <f t="shared" si="281"/>
        <v>2006</v>
      </c>
      <c r="W569" s="28">
        <f t="shared" si="281"/>
        <v>2007</v>
      </c>
      <c r="X569" s="28">
        <f t="shared" si="281"/>
        <v>2008</v>
      </c>
      <c r="Y569" s="28">
        <f t="shared" si="281"/>
        <v>2009</v>
      </c>
      <c r="Z569" s="28">
        <f t="shared" si="281"/>
        <v>2010</v>
      </c>
      <c r="AA569" s="28">
        <f t="shared" si="281"/>
        <v>2011</v>
      </c>
      <c r="AB569" s="28">
        <f t="shared" si="281"/>
        <v>2012</v>
      </c>
      <c r="AC569" s="28">
        <f t="shared" si="281"/>
        <v>2013</v>
      </c>
      <c r="AD569" s="28">
        <f t="shared" si="281"/>
        <v>2014</v>
      </c>
      <c r="AE569" s="28">
        <f t="shared" si="281"/>
        <v>2015</v>
      </c>
      <c r="AF569" s="28">
        <f t="shared" si="281"/>
        <v>2016</v>
      </c>
      <c r="AG569" s="28">
        <f t="shared" si="281"/>
        <v>2017</v>
      </c>
      <c r="AH569" s="28">
        <f t="shared" si="281"/>
        <v>2018</v>
      </c>
      <c r="AI569" s="28">
        <f t="shared" si="281"/>
        <v>2019</v>
      </c>
      <c r="AJ569" s="28">
        <f t="shared" si="281"/>
        <v>2020</v>
      </c>
      <c r="AK569" s="28">
        <f t="shared" si="281"/>
        <v>2021</v>
      </c>
      <c r="AL569" s="28">
        <f t="shared" si="281"/>
        <v>2022</v>
      </c>
      <c r="AM569" s="28">
        <f t="shared" si="281"/>
        <v>2023</v>
      </c>
      <c r="AP569" s="59"/>
      <c r="AQ569" s="28">
        <f>year_latest</f>
        <v>2023</v>
      </c>
      <c r="AR569" s="28">
        <f>AQ569-1</f>
        <v>2022</v>
      </c>
      <c r="AS569" s="28">
        <f>year_cb_baseline</f>
        <v>2018</v>
      </c>
      <c r="AT569" s="59">
        <f>AQ569-10</f>
        <v>2013</v>
      </c>
      <c r="AU569" s="28">
        <f>AQ569</f>
        <v>2023</v>
      </c>
      <c r="AV569" s="28">
        <f>AR569</f>
        <v>2022</v>
      </c>
      <c r="AW569" s="28">
        <f>AS569</f>
        <v>2018</v>
      </c>
      <c r="AX569" s="59">
        <f>AT569</f>
        <v>2013</v>
      </c>
      <c r="AY569" s="28">
        <f>AV569</f>
        <v>2022</v>
      </c>
      <c r="AZ569" s="28">
        <f>AW569</f>
        <v>2018</v>
      </c>
      <c r="BA569" s="28">
        <f>AX569</f>
        <v>2013</v>
      </c>
      <c r="BC569" s="7"/>
      <c r="BE569" s="182"/>
      <c r="BF569" s="183">
        <f>BF$8</f>
        <v>2013</v>
      </c>
      <c r="BG569" s="183">
        <f t="shared" ref="BG569:BP569" si="282">BG$8</f>
        <v>2014</v>
      </c>
      <c r="BH569" s="183">
        <f t="shared" si="282"/>
        <v>2015</v>
      </c>
      <c r="BI569" s="183">
        <f t="shared" si="282"/>
        <v>2016</v>
      </c>
      <c r="BJ569" s="183">
        <f t="shared" si="282"/>
        <v>2017</v>
      </c>
      <c r="BK569" s="183">
        <f t="shared" si="282"/>
        <v>2018</v>
      </c>
      <c r="BL569" s="183">
        <f t="shared" si="282"/>
        <v>2019</v>
      </c>
      <c r="BM569" s="183">
        <f t="shared" si="282"/>
        <v>2020</v>
      </c>
      <c r="BN569" s="183">
        <f t="shared" si="282"/>
        <v>2021</v>
      </c>
      <c r="BO569" s="183">
        <f t="shared" si="282"/>
        <v>2022</v>
      </c>
      <c r="BP569" s="183">
        <f t="shared" si="282"/>
        <v>2023</v>
      </c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</row>
    <row r="570" spans="3:94">
      <c r="C570" s="7" t="s">
        <v>168</v>
      </c>
      <c r="D570" s="7" t="s">
        <v>12</v>
      </c>
      <c r="E570" s="7" t="s">
        <v>644</v>
      </c>
      <c r="F570" s="65">
        <v>2035.0755500000002</v>
      </c>
      <c r="G570" s="65">
        <v>1823.83986</v>
      </c>
      <c r="H570" s="65">
        <v>2225.7028800000003</v>
      </c>
      <c r="I570" s="65">
        <v>1875.3607600000003</v>
      </c>
      <c r="J570" s="65">
        <v>1911.4253900000003</v>
      </c>
      <c r="K570" s="65">
        <v>1720.7980600000001</v>
      </c>
      <c r="L570" s="65">
        <v>1468.34565</v>
      </c>
      <c r="M570" s="65">
        <v>1303.4787700000002</v>
      </c>
      <c r="N570" s="65">
        <v>1360.15176</v>
      </c>
      <c r="O570" s="65">
        <v>1700.1897000000001</v>
      </c>
      <c r="P570" s="65">
        <v>1411.6726600000002</v>
      </c>
      <c r="Q570" s="65">
        <v>1385.9122100000002</v>
      </c>
      <c r="R570" s="65">
        <v>1406.5205700000001</v>
      </c>
      <c r="S570" s="65">
        <v>1437.4331100000002</v>
      </c>
      <c r="T570" s="65">
        <v>1061.3305399999999</v>
      </c>
      <c r="U570" s="65">
        <v>1109.4304522400002</v>
      </c>
      <c r="V570" s="65">
        <v>1143.8206529900001</v>
      </c>
      <c r="W570" s="65">
        <v>1100.2545799500001</v>
      </c>
      <c r="X570" s="65">
        <v>1074.5559550300002</v>
      </c>
      <c r="Y570" s="65">
        <v>1253.98264137</v>
      </c>
      <c r="Z570" s="65">
        <v>1225.8882946000001</v>
      </c>
      <c r="AA570" s="65">
        <v>988.89215460000014</v>
      </c>
      <c r="AB570" s="65">
        <v>1012.5814644200002</v>
      </c>
      <c r="AC570" s="65">
        <v>1234.0028363500001</v>
      </c>
      <c r="AD570" s="65">
        <v>1067.3481811200002</v>
      </c>
      <c r="AE570" s="65">
        <v>760.26816085000007</v>
      </c>
      <c r="AF570" s="65">
        <v>943.7392378400001</v>
      </c>
      <c r="AG570" s="65">
        <v>873.9490267000001</v>
      </c>
      <c r="AH570" s="65">
        <v>752.13301074000003</v>
      </c>
      <c r="AI570" s="65">
        <v>632.58324460830011</v>
      </c>
      <c r="AJ570" s="65">
        <v>724.70699308480016</v>
      </c>
      <c r="AK570" s="65">
        <v>639.89875902438018</v>
      </c>
      <c r="AL570" s="65">
        <v>375.65779007030011</v>
      </c>
      <c r="AM570" s="65">
        <v>135.4980092058</v>
      </c>
      <c r="AP570" s="49" t="str">
        <f>C570</f>
        <v>Briquette production</v>
      </c>
      <c r="AQ570" s="70" cm="1">
        <f t="array" aca="1" ref="AQ570" ca="1">INDIRECT(ADDRESS(ROW(AP570),AQ$9))/1000</f>
        <v>0.13549800920579999</v>
      </c>
      <c r="AR570" s="71" cm="1">
        <f t="array" aca="1" ref="AR570" ca="1">INDIRECT(ADDRESS(ROW(AQ570),AR$9))/1000</f>
        <v>0.37565779007030009</v>
      </c>
      <c r="AS570" s="71" cm="1">
        <f t="array" aca="1" ref="AS570" ca="1">INDIRECT(ADDRESS(ROW(AR570),AS$9))/1000</f>
        <v>0.75213301074000005</v>
      </c>
      <c r="AT570" s="72" cm="1">
        <f t="array" aca="1" ref="AT570" ca="1">INDIRECT(ADDRESS(ROW(AS570),AT$9))/1000</f>
        <v>1.23400283635</v>
      </c>
      <c r="AU570" s="77"/>
      <c r="AV570" s="78"/>
      <c r="AW570" s="78"/>
      <c r="AX570" s="79"/>
      <c r="AY570" s="53"/>
      <c r="AZ570" s="53"/>
      <c r="BA570" s="53"/>
      <c r="BE570" s="177" t="str">
        <f>AP570</f>
        <v>Briquette production</v>
      </c>
      <c r="BF570" s="185">
        <f t="shared" ref="BF570:BP570" si="283">AC570/1000</f>
        <v>1.23400283635</v>
      </c>
      <c r="BG570" s="185">
        <f t="shared" si="283"/>
        <v>1.0673481811200001</v>
      </c>
      <c r="BH570" s="185">
        <f t="shared" si="283"/>
        <v>0.76026816085000004</v>
      </c>
      <c r="BI570" s="185">
        <f t="shared" si="283"/>
        <v>0.94373923784000013</v>
      </c>
      <c r="BJ570" s="185">
        <f t="shared" si="283"/>
        <v>0.87394902670000008</v>
      </c>
      <c r="BK570" s="185">
        <f t="shared" si="283"/>
        <v>0.75213301074000005</v>
      </c>
      <c r="BL570" s="185">
        <f t="shared" si="283"/>
        <v>0.63258324460830007</v>
      </c>
      <c r="BM570" s="185">
        <f t="shared" si="283"/>
        <v>0.72470699308480013</v>
      </c>
      <c r="BN570" s="185">
        <f t="shared" si="283"/>
        <v>0.6398987590243802</v>
      </c>
      <c r="BO570" s="185">
        <f t="shared" si="283"/>
        <v>0.37565779007030009</v>
      </c>
      <c r="BP570" s="185">
        <f t="shared" si="283"/>
        <v>0.13549800920579999</v>
      </c>
      <c r="BQ570" s="179"/>
    </row>
  </sheetData>
  <mergeCells count="33">
    <mergeCell ref="AY188:BA188"/>
    <mergeCell ref="AQ430:AT430"/>
    <mergeCell ref="AU430:AX430"/>
    <mergeCell ref="AY430:BA430"/>
    <mergeCell ref="AQ35:AT35"/>
    <mergeCell ref="AU35:AX35"/>
    <mergeCell ref="AY35:BA35"/>
    <mergeCell ref="AQ171:AT171"/>
    <mergeCell ref="AU171:AX171"/>
    <mergeCell ref="AY171:BA171"/>
    <mergeCell ref="AQ87:AT87"/>
    <mergeCell ref="AU87:AX87"/>
    <mergeCell ref="AY87:BA87"/>
    <mergeCell ref="AQ104:AT104"/>
    <mergeCell ref="AU104:AX104"/>
    <mergeCell ref="AY104:BA104"/>
    <mergeCell ref="AQ467:AT467"/>
    <mergeCell ref="AQ540:AT540"/>
    <mergeCell ref="AQ568:AT568"/>
    <mergeCell ref="AQ188:AT188"/>
    <mergeCell ref="AU188:AX188"/>
    <mergeCell ref="AQ295:AT295"/>
    <mergeCell ref="AU295:AX295"/>
    <mergeCell ref="AQ346:AT346"/>
    <mergeCell ref="AU346:AX346"/>
    <mergeCell ref="AY346:BA346"/>
    <mergeCell ref="AY295:BA295"/>
    <mergeCell ref="AQ304:AT304"/>
    <mergeCell ref="AU304:AX304"/>
    <mergeCell ref="AY304:BA304"/>
    <mergeCell ref="AQ313:AT313"/>
    <mergeCell ref="AU313:AX313"/>
    <mergeCell ref="AY313:BA31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330E8-E88B-4D8B-9E6A-0E1EB97CFC23}">
  <sheetPr codeName="Sheet6"/>
  <dimension ref="B1:CP536"/>
  <sheetViews>
    <sheetView zoomScale="70" zoomScaleNormal="70" workbookViewId="0"/>
  </sheetViews>
  <sheetFormatPr defaultColWidth="8.7265625" defaultRowHeight="14.5"/>
  <cols>
    <col min="1" max="2" width="8.7265625" style="7"/>
    <col min="3" max="3" width="46.1796875" style="7" bestFit="1" customWidth="1"/>
    <col min="4" max="4" width="8.7265625" style="7"/>
    <col min="5" max="5" width="9.81640625" style="7" bestFit="1" customWidth="1"/>
    <col min="6" max="39" width="8.453125" style="7" customWidth="1"/>
    <col min="40" max="41" width="8.7265625" style="7"/>
    <col min="42" max="42" width="20.26953125" style="7" bestFit="1" customWidth="1"/>
    <col min="43" max="50" width="8.7265625" style="7"/>
    <col min="51" max="52" width="8.81640625" style="7" bestFit="1" customWidth="1"/>
    <col min="53" max="53" width="10.453125" style="7" bestFit="1" customWidth="1"/>
    <col min="54" max="54" width="8.7265625" style="7"/>
    <col min="55" max="55" width="10.453125" style="7" bestFit="1" customWidth="1"/>
    <col min="56" max="16384" width="8.7265625" style="7"/>
  </cols>
  <sheetData>
    <row r="1" spans="2:68" s="27" customFormat="1" ht="12.5"/>
    <row r="2" spans="2:68" s="27" customFormat="1" ht="21.5" thickBot="1">
      <c r="B2" s="85" t="s">
        <v>171</v>
      </c>
      <c r="C2" s="32" t="s">
        <v>170</v>
      </c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</row>
    <row r="3" spans="2:68" s="27" customFormat="1" ht="15" thickTop="1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</row>
    <row r="4" spans="2:68" s="10" customFormat="1" hidden="1"/>
    <row r="5" spans="2:68" s="10" customFormat="1" hidden="1"/>
    <row r="6" spans="2:68" s="10" customFormat="1" hidden="1"/>
    <row r="7" spans="2:68" s="10" customFormat="1" hidden="1"/>
    <row r="8" spans="2:68" s="27" customFormat="1" ht="15" hidden="1" thickBot="1">
      <c r="C8" s="28" t="s">
        <v>511</v>
      </c>
      <c r="D8" s="28"/>
      <c r="E8" s="28"/>
      <c r="F8" s="28">
        <f t="shared" ref="F8:AM8" si="0">years</f>
        <v>1990</v>
      </c>
      <c r="G8" s="28">
        <f t="shared" si="0"/>
        <v>1991</v>
      </c>
      <c r="H8" s="28">
        <f t="shared" si="0"/>
        <v>1992</v>
      </c>
      <c r="I8" s="28">
        <f t="shared" si="0"/>
        <v>1993</v>
      </c>
      <c r="J8" s="28">
        <f t="shared" si="0"/>
        <v>1994</v>
      </c>
      <c r="K8" s="28">
        <f t="shared" si="0"/>
        <v>1995</v>
      </c>
      <c r="L8" s="28">
        <f t="shared" si="0"/>
        <v>1996</v>
      </c>
      <c r="M8" s="28">
        <f t="shared" si="0"/>
        <v>1997</v>
      </c>
      <c r="N8" s="28">
        <f t="shared" si="0"/>
        <v>1998</v>
      </c>
      <c r="O8" s="28">
        <f t="shared" si="0"/>
        <v>1999</v>
      </c>
      <c r="P8" s="28">
        <f t="shared" si="0"/>
        <v>2000</v>
      </c>
      <c r="Q8" s="28">
        <f t="shared" si="0"/>
        <v>2001</v>
      </c>
      <c r="R8" s="28">
        <f t="shared" si="0"/>
        <v>2002</v>
      </c>
      <c r="S8" s="28">
        <f t="shared" si="0"/>
        <v>2003</v>
      </c>
      <c r="T8" s="28">
        <f t="shared" si="0"/>
        <v>2004</v>
      </c>
      <c r="U8" s="28">
        <f t="shared" si="0"/>
        <v>2005</v>
      </c>
      <c r="V8" s="28">
        <f t="shared" si="0"/>
        <v>2006</v>
      </c>
      <c r="W8" s="28">
        <f t="shared" si="0"/>
        <v>2007</v>
      </c>
      <c r="X8" s="28">
        <f t="shared" si="0"/>
        <v>2008</v>
      </c>
      <c r="Y8" s="28">
        <f t="shared" si="0"/>
        <v>2009</v>
      </c>
      <c r="Z8" s="28">
        <f t="shared" si="0"/>
        <v>2010</v>
      </c>
      <c r="AA8" s="28">
        <f t="shared" si="0"/>
        <v>2011</v>
      </c>
      <c r="AB8" s="28">
        <f t="shared" si="0"/>
        <v>2012</v>
      </c>
      <c r="AC8" s="28">
        <f t="shared" si="0"/>
        <v>2013</v>
      </c>
      <c r="AD8" s="28">
        <f t="shared" si="0"/>
        <v>2014</v>
      </c>
      <c r="AE8" s="28">
        <f t="shared" si="0"/>
        <v>2015</v>
      </c>
      <c r="AF8" s="28">
        <f t="shared" si="0"/>
        <v>2016</v>
      </c>
      <c r="AG8" s="28">
        <f t="shared" si="0"/>
        <v>2017</v>
      </c>
      <c r="AH8" s="28">
        <f t="shared" si="0"/>
        <v>2018</v>
      </c>
      <c r="AI8" s="28">
        <f t="shared" si="0"/>
        <v>2019</v>
      </c>
      <c r="AJ8" s="28">
        <f t="shared" si="0"/>
        <v>2020</v>
      </c>
      <c r="AK8" s="28">
        <f t="shared" si="0"/>
        <v>2021</v>
      </c>
      <c r="AL8" s="28">
        <f t="shared" si="0"/>
        <v>2022</v>
      </c>
      <c r="AM8" s="28">
        <f t="shared" si="0"/>
        <v>2023</v>
      </c>
      <c r="AN8" s="10"/>
      <c r="AQ8" s="27">
        <f>year_latest</f>
        <v>2023</v>
      </c>
      <c r="AR8" s="27">
        <f>AQ8-1</f>
        <v>2022</v>
      </c>
      <c r="AS8" s="27">
        <f>year_cb_baseline</f>
        <v>2018</v>
      </c>
      <c r="AT8" s="27">
        <f>AQ8-10</f>
        <v>2013</v>
      </c>
      <c r="BF8" s="27">
        <f>year_latest-10</f>
        <v>2013</v>
      </c>
      <c r="BG8" s="27">
        <f>BF8+1</f>
        <v>2014</v>
      </c>
      <c r="BH8" s="27">
        <f t="shared" ref="BH8:BN8" si="1">BG8+1</f>
        <v>2015</v>
      </c>
      <c r="BI8" s="27">
        <f t="shared" si="1"/>
        <v>2016</v>
      </c>
      <c r="BJ8" s="27">
        <f t="shared" si="1"/>
        <v>2017</v>
      </c>
      <c r="BK8" s="27">
        <f t="shared" si="1"/>
        <v>2018</v>
      </c>
      <c r="BL8" s="27">
        <f t="shared" si="1"/>
        <v>2019</v>
      </c>
      <c r="BM8" s="27">
        <f t="shared" si="1"/>
        <v>2020</v>
      </c>
      <c r="BN8" s="27">
        <f t="shared" si="1"/>
        <v>2021</v>
      </c>
      <c r="BO8" s="27">
        <f>BN8+1</f>
        <v>2022</v>
      </c>
      <c r="BP8" s="27">
        <f>BO8+1</f>
        <v>2023</v>
      </c>
    </row>
    <row r="9" spans="2:68" s="10" customFormat="1" hidden="1">
      <c r="C9" s="10" t="s">
        <v>802</v>
      </c>
      <c r="F9" s="10">
        <f t="shared" ref="F9:AM9" si="2">ex_eb_index</f>
        <v>3</v>
      </c>
      <c r="G9" s="10">
        <f t="shared" si="2"/>
        <v>4</v>
      </c>
      <c r="H9" s="10">
        <f t="shared" si="2"/>
        <v>5</v>
      </c>
      <c r="I9" s="10">
        <f t="shared" si="2"/>
        <v>6</v>
      </c>
      <c r="J9" s="10">
        <f t="shared" si="2"/>
        <v>7</v>
      </c>
      <c r="K9" s="10">
        <f t="shared" si="2"/>
        <v>8</v>
      </c>
      <c r="L9" s="10">
        <f t="shared" si="2"/>
        <v>9</v>
      </c>
      <c r="M9" s="10">
        <f t="shared" si="2"/>
        <v>10</v>
      </c>
      <c r="N9" s="10">
        <f t="shared" si="2"/>
        <v>11</v>
      </c>
      <c r="O9" s="10">
        <f t="shared" si="2"/>
        <v>12</v>
      </c>
      <c r="P9" s="10">
        <f t="shared" si="2"/>
        <v>13</v>
      </c>
      <c r="Q9" s="10">
        <f t="shared" si="2"/>
        <v>14</v>
      </c>
      <c r="R9" s="10">
        <f t="shared" si="2"/>
        <v>15</v>
      </c>
      <c r="S9" s="10">
        <f t="shared" si="2"/>
        <v>16</v>
      </c>
      <c r="T9" s="10">
        <f t="shared" si="2"/>
        <v>17</v>
      </c>
      <c r="U9" s="10">
        <f t="shared" si="2"/>
        <v>18</v>
      </c>
      <c r="V9" s="10">
        <f t="shared" si="2"/>
        <v>19</v>
      </c>
      <c r="W9" s="10">
        <f t="shared" si="2"/>
        <v>20</v>
      </c>
      <c r="X9" s="10">
        <f t="shared" si="2"/>
        <v>21</v>
      </c>
      <c r="Y9" s="10">
        <f t="shared" si="2"/>
        <v>22</v>
      </c>
      <c r="Z9" s="10">
        <f t="shared" si="2"/>
        <v>23</v>
      </c>
      <c r="AA9" s="10">
        <f t="shared" si="2"/>
        <v>24</v>
      </c>
      <c r="AB9" s="10">
        <f t="shared" si="2"/>
        <v>25</v>
      </c>
      <c r="AC9" s="10">
        <f t="shared" si="2"/>
        <v>26</v>
      </c>
      <c r="AD9" s="10">
        <f t="shared" si="2"/>
        <v>27</v>
      </c>
      <c r="AE9" s="10">
        <f t="shared" si="2"/>
        <v>28</v>
      </c>
      <c r="AF9" s="10">
        <f t="shared" si="2"/>
        <v>29</v>
      </c>
      <c r="AG9" s="10">
        <f t="shared" si="2"/>
        <v>30</v>
      </c>
      <c r="AH9" s="10">
        <f t="shared" si="2"/>
        <v>31</v>
      </c>
      <c r="AI9" s="10">
        <f t="shared" si="2"/>
        <v>32</v>
      </c>
      <c r="AJ9" s="10">
        <f t="shared" si="2"/>
        <v>33</v>
      </c>
      <c r="AK9" s="10">
        <f t="shared" si="2"/>
        <v>34</v>
      </c>
      <c r="AL9" s="10">
        <f t="shared" si="2"/>
        <v>35</v>
      </c>
      <c r="AM9" s="10">
        <f t="shared" si="2"/>
        <v>36</v>
      </c>
      <c r="AQ9" s="10">
        <f>MATCH(AQ$8,8:8,0)</f>
        <v>39</v>
      </c>
      <c r="AR9" s="10">
        <f>MATCH(AR$8,8:8,0)</f>
        <v>38</v>
      </c>
      <c r="AS9" s="10">
        <f>MATCH(AS$8,8:8,0)</f>
        <v>34</v>
      </c>
      <c r="AT9" s="10">
        <f>MATCH(AT$8,8:8,0)</f>
        <v>29</v>
      </c>
      <c r="BF9" s="10">
        <f t="shared" ref="BF9:BP9" si="3">MATCH(BF$8,8:8,0)</f>
        <v>29</v>
      </c>
      <c r="BG9" s="10">
        <f t="shared" si="3"/>
        <v>30</v>
      </c>
      <c r="BH9" s="10">
        <f t="shared" si="3"/>
        <v>31</v>
      </c>
      <c r="BI9" s="10">
        <f t="shared" si="3"/>
        <v>32</v>
      </c>
      <c r="BJ9" s="10">
        <f t="shared" si="3"/>
        <v>33</v>
      </c>
      <c r="BK9" s="10">
        <f t="shared" si="3"/>
        <v>34</v>
      </c>
      <c r="BL9" s="10">
        <f t="shared" si="3"/>
        <v>35</v>
      </c>
      <c r="BM9" s="10">
        <f t="shared" si="3"/>
        <v>36</v>
      </c>
      <c r="BN9" s="10">
        <f t="shared" si="3"/>
        <v>37</v>
      </c>
      <c r="BO9" s="10">
        <f t="shared" si="3"/>
        <v>38</v>
      </c>
      <c r="BP9" s="10">
        <f t="shared" si="3"/>
        <v>39</v>
      </c>
    </row>
    <row r="10" spans="2:68" s="10" customFormat="1" hidden="1">
      <c r="C10" s="10" t="s">
        <v>803</v>
      </c>
      <c r="F10" s="10">
        <f t="shared" ref="F10:AM10" si="4">bts_index</f>
        <v>7</v>
      </c>
      <c r="G10" s="10">
        <f t="shared" si="4"/>
        <v>8</v>
      </c>
      <c r="H10" s="10">
        <f t="shared" si="4"/>
        <v>9</v>
      </c>
      <c r="I10" s="10">
        <f t="shared" si="4"/>
        <v>10</v>
      </c>
      <c r="J10" s="10">
        <f t="shared" si="4"/>
        <v>11</v>
      </c>
      <c r="K10" s="10">
        <f t="shared" si="4"/>
        <v>12</v>
      </c>
      <c r="L10" s="10">
        <f t="shared" si="4"/>
        <v>13</v>
      </c>
      <c r="M10" s="10">
        <f t="shared" si="4"/>
        <v>14</v>
      </c>
      <c r="N10" s="10">
        <f t="shared" si="4"/>
        <v>15</v>
      </c>
      <c r="O10" s="10">
        <f t="shared" si="4"/>
        <v>16</v>
      </c>
      <c r="P10" s="10">
        <f t="shared" si="4"/>
        <v>17</v>
      </c>
      <c r="Q10" s="10">
        <f t="shared" si="4"/>
        <v>18</v>
      </c>
      <c r="R10" s="10">
        <f t="shared" si="4"/>
        <v>19</v>
      </c>
      <c r="S10" s="10">
        <f t="shared" si="4"/>
        <v>20</v>
      </c>
      <c r="T10" s="10">
        <f t="shared" si="4"/>
        <v>21</v>
      </c>
      <c r="U10" s="10">
        <f t="shared" si="4"/>
        <v>22</v>
      </c>
      <c r="V10" s="10">
        <f t="shared" si="4"/>
        <v>23</v>
      </c>
      <c r="W10" s="10">
        <f t="shared" si="4"/>
        <v>24</v>
      </c>
      <c r="X10" s="10">
        <f t="shared" si="4"/>
        <v>25</v>
      </c>
      <c r="Y10" s="10">
        <f t="shared" si="4"/>
        <v>26</v>
      </c>
      <c r="Z10" s="10">
        <f t="shared" si="4"/>
        <v>27</v>
      </c>
      <c r="AA10" s="10">
        <f t="shared" si="4"/>
        <v>28</v>
      </c>
      <c r="AB10" s="10">
        <f t="shared" si="4"/>
        <v>29</v>
      </c>
      <c r="AC10" s="10">
        <f t="shared" si="4"/>
        <v>30</v>
      </c>
      <c r="AD10" s="10">
        <f t="shared" si="4"/>
        <v>31</v>
      </c>
      <c r="AE10" s="10">
        <f t="shared" si="4"/>
        <v>32</v>
      </c>
      <c r="AF10" s="10">
        <f t="shared" si="4"/>
        <v>33</v>
      </c>
      <c r="AG10" s="10">
        <f t="shared" si="4"/>
        <v>34</v>
      </c>
      <c r="AH10" s="10">
        <f t="shared" si="4"/>
        <v>35</v>
      </c>
      <c r="AI10" s="10">
        <f t="shared" si="4"/>
        <v>36</v>
      </c>
      <c r="AJ10" s="10">
        <f t="shared" si="4"/>
        <v>37</v>
      </c>
      <c r="AK10" s="10">
        <f t="shared" si="4"/>
        <v>38</v>
      </c>
      <c r="AL10" s="10">
        <f t="shared" si="4"/>
        <v>39</v>
      </c>
      <c r="AM10" s="10">
        <f t="shared" si="4"/>
        <v>40</v>
      </c>
    </row>
    <row r="11" spans="2:68" hidden="1">
      <c r="AN11" s="10"/>
    </row>
    <row r="12" spans="2:68" hidden="1">
      <c r="AN12" s="10"/>
    </row>
    <row r="14" spans="2:68" s="27" customFormat="1" ht="17.5" thickBot="1">
      <c r="B14" s="98" t="s">
        <v>172</v>
      </c>
      <c r="C14" s="95" t="s">
        <v>173</v>
      </c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</row>
    <row r="15" spans="2:68" ht="15" thickTop="1"/>
    <row r="39" spans="3:55" s="27" customFormat="1" ht="15" thickBot="1">
      <c r="C39" s="28" t="s">
        <v>173</v>
      </c>
      <c r="D39" s="28" t="s">
        <v>49</v>
      </c>
      <c r="E39" s="28" t="s">
        <v>62</v>
      </c>
      <c r="F39" s="28">
        <f t="shared" ref="F39:AM39" si="5">years</f>
        <v>1990</v>
      </c>
      <c r="G39" s="28">
        <f t="shared" si="5"/>
        <v>1991</v>
      </c>
      <c r="H39" s="28">
        <f t="shared" si="5"/>
        <v>1992</v>
      </c>
      <c r="I39" s="28">
        <f t="shared" si="5"/>
        <v>1993</v>
      </c>
      <c r="J39" s="28">
        <f t="shared" si="5"/>
        <v>1994</v>
      </c>
      <c r="K39" s="28">
        <f t="shared" si="5"/>
        <v>1995</v>
      </c>
      <c r="L39" s="28">
        <f t="shared" si="5"/>
        <v>1996</v>
      </c>
      <c r="M39" s="28">
        <f t="shared" si="5"/>
        <v>1997</v>
      </c>
      <c r="N39" s="28">
        <f t="shared" si="5"/>
        <v>1998</v>
      </c>
      <c r="O39" s="28">
        <f t="shared" si="5"/>
        <v>1999</v>
      </c>
      <c r="P39" s="28">
        <f t="shared" si="5"/>
        <v>2000</v>
      </c>
      <c r="Q39" s="28">
        <f t="shared" si="5"/>
        <v>2001</v>
      </c>
      <c r="R39" s="28">
        <f t="shared" si="5"/>
        <v>2002</v>
      </c>
      <c r="S39" s="28">
        <f t="shared" si="5"/>
        <v>2003</v>
      </c>
      <c r="T39" s="28">
        <f t="shared" si="5"/>
        <v>2004</v>
      </c>
      <c r="U39" s="28">
        <f t="shared" si="5"/>
        <v>2005</v>
      </c>
      <c r="V39" s="28">
        <f t="shared" si="5"/>
        <v>2006</v>
      </c>
      <c r="W39" s="28">
        <f t="shared" si="5"/>
        <v>2007</v>
      </c>
      <c r="X39" s="28">
        <f t="shared" si="5"/>
        <v>2008</v>
      </c>
      <c r="Y39" s="28">
        <f t="shared" si="5"/>
        <v>2009</v>
      </c>
      <c r="Z39" s="28">
        <f t="shared" si="5"/>
        <v>2010</v>
      </c>
      <c r="AA39" s="28">
        <f t="shared" si="5"/>
        <v>2011</v>
      </c>
      <c r="AB39" s="28">
        <f t="shared" si="5"/>
        <v>2012</v>
      </c>
      <c r="AC39" s="28">
        <f t="shared" si="5"/>
        <v>2013</v>
      </c>
      <c r="AD39" s="28">
        <f t="shared" si="5"/>
        <v>2014</v>
      </c>
      <c r="AE39" s="28">
        <f t="shared" si="5"/>
        <v>2015</v>
      </c>
      <c r="AF39" s="28">
        <f t="shared" si="5"/>
        <v>2016</v>
      </c>
      <c r="AG39" s="28">
        <f t="shared" si="5"/>
        <v>2017</v>
      </c>
      <c r="AH39" s="28">
        <f t="shared" si="5"/>
        <v>2018</v>
      </c>
      <c r="AI39" s="28">
        <f t="shared" si="5"/>
        <v>2019</v>
      </c>
      <c r="AJ39" s="28">
        <f t="shared" si="5"/>
        <v>2020</v>
      </c>
      <c r="AK39" s="28">
        <f t="shared" si="5"/>
        <v>2021</v>
      </c>
      <c r="AL39" s="28">
        <f t="shared" si="5"/>
        <v>2022</v>
      </c>
      <c r="AM39" s="28">
        <f t="shared" si="5"/>
        <v>2023</v>
      </c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</row>
    <row r="40" spans="3:55">
      <c r="C40" s="34" t="s">
        <v>45</v>
      </c>
      <c r="D40" s="33" t="s">
        <v>12</v>
      </c>
      <c r="E40" s="33"/>
      <c r="F40" s="65">
        <v>9799.5322914771368</v>
      </c>
      <c r="G40" s="65">
        <v>10658.125974532006</v>
      </c>
      <c r="H40" s="65">
        <v>6812.1748018871895</v>
      </c>
      <c r="I40" s="65">
        <v>7095.0185558053581</v>
      </c>
      <c r="J40" s="65">
        <v>4534.8055922318217</v>
      </c>
      <c r="K40" s="65">
        <v>3691.7097659986598</v>
      </c>
      <c r="L40" s="65">
        <v>5669.3257627995554</v>
      </c>
      <c r="M40" s="65">
        <v>4275.0777664187244</v>
      </c>
      <c r="N40" s="65">
        <v>4629.2563258020618</v>
      </c>
      <c r="O40" s="65">
        <v>3799.1094400186917</v>
      </c>
      <c r="P40" s="65">
        <v>4633.6036200847075</v>
      </c>
      <c r="Q40" s="65">
        <v>4571.9559420113892</v>
      </c>
      <c r="R40" s="65">
        <v>4350.9307521720002</v>
      </c>
      <c r="S40" s="65">
        <v>5128.694871011392</v>
      </c>
      <c r="T40" s="65">
        <v>5252.5284849760001</v>
      </c>
      <c r="U40" s="65">
        <v>5632.9298926833453</v>
      </c>
      <c r="V40" s="65">
        <v>4980.0841920288767</v>
      </c>
      <c r="W40" s="65">
        <v>4891.7580765674838</v>
      </c>
      <c r="X40" s="65">
        <v>4904.8576045777118</v>
      </c>
      <c r="Y40" s="65">
        <v>4413.1648735521039</v>
      </c>
      <c r="Z40" s="65">
        <v>4401.0124768189962</v>
      </c>
      <c r="AA40" s="65">
        <v>3818.0093116292528</v>
      </c>
      <c r="AB40" s="65">
        <v>3939.68835253312</v>
      </c>
      <c r="AC40" s="65">
        <v>4079.2274271887081</v>
      </c>
      <c r="AD40" s="65">
        <v>3995.3418865206731</v>
      </c>
      <c r="AE40" s="65">
        <v>4110.7113178024019</v>
      </c>
      <c r="AF40" s="65">
        <v>4235.3364923355875</v>
      </c>
      <c r="AG40" s="65">
        <v>3472.1593011458799</v>
      </c>
      <c r="AH40" s="65">
        <v>3753.4272225609461</v>
      </c>
      <c r="AI40" s="65">
        <v>3089.58556751177</v>
      </c>
      <c r="AJ40" s="65">
        <v>3158.8828090407001</v>
      </c>
      <c r="AK40" s="65">
        <v>3200.7697973633667</v>
      </c>
      <c r="AL40" s="65">
        <v>2269.5799826011062</v>
      </c>
      <c r="AM40" s="65">
        <v>1735.6837262173271</v>
      </c>
    </row>
    <row r="41" spans="3:55">
      <c r="C41" s="34" t="s">
        <v>43</v>
      </c>
      <c r="D41" s="33" t="s">
        <v>12</v>
      </c>
      <c r="E41" s="33"/>
      <c r="F41" s="65">
        <v>8803.1656800000001</v>
      </c>
      <c r="G41" s="65">
        <v>7567.7835954300008</v>
      </c>
      <c r="H41" s="65">
        <v>7660.0928941599996</v>
      </c>
      <c r="I41" s="65">
        <v>7280.7252481800015</v>
      </c>
      <c r="J41" s="65">
        <v>7233.0808132600005</v>
      </c>
      <c r="K41" s="65">
        <v>7112.6767025600002</v>
      </c>
      <c r="L41" s="65">
        <v>5800.73717734</v>
      </c>
      <c r="M41" s="65">
        <v>5494.3735069200002</v>
      </c>
      <c r="N41" s="65">
        <v>5469.0643939600004</v>
      </c>
      <c r="O41" s="65">
        <v>3817.2218600000001</v>
      </c>
      <c r="P41" s="65">
        <v>3524.7738800000006</v>
      </c>
      <c r="Q41" s="65">
        <v>3395.97163</v>
      </c>
      <c r="R41" s="65">
        <v>3412.32341</v>
      </c>
      <c r="S41" s="65">
        <v>3154.1025200000004</v>
      </c>
      <c r="T41" s="65">
        <v>3102.5816200000004</v>
      </c>
      <c r="U41" s="65">
        <v>3185.6538926659305</v>
      </c>
      <c r="V41" s="65">
        <v>3305.6674642220009</v>
      </c>
      <c r="W41" s="65">
        <v>3163.9039220711998</v>
      </c>
      <c r="X41" s="65">
        <v>3260.0096949704875</v>
      </c>
      <c r="Y41" s="65">
        <v>3173.4580001240688</v>
      </c>
      <c r="Z41" s="65">
        <v>2953.8179572807162</v>
      </c>
      <c r="AA41" s="65">
        <v>2811.077722421463</v>
      </c>
      <c r="AB41" s="65">
        <v>2503.643307658911</v>
      </c>
      <c r="AC41" s="65">
        <v>2540.2958613256606</v>
      </c>
      <c r="AD41" s="65">
        <v>2333.5417926304563</v>
      </c>
      <c r="AE41" s="65">
        <v>2342.3693491302465</v>
      </c>
      <c r="AF41" s="65">
        <v>2299.5546849702009</v>
      </c>
      <c r="AG41" s="65">
        <v>2198.7186239982852</v>
      </c>
      <c r="AH41" s="65">
        <v>2295.3953067229027</v>
      </c>
      <c r="AI41" s="65">
        <v>2134.0259741499999</v>
      </c>
      <c r="AJ41" s="65">
        <v>2202.0914201207001</v>
      </c>
      <c r="AK41" s="65">
        <v>2097.7017303349003</v>
      </c>
      <c r="AL41" s="65">
        <v>1867.4047739700572</v>
      </c>
      <c r="AM41" s="65">
        <v>1625.539588624925</v>
      </c>
    </row>
    <row r="42" spans="3:55">
      <c r="C42" s="34" t="s">
        <v>41</v>
      </c>
      <c r="D42" s="33" t="s">
        <v>12</v>
      </c>
      <c r="E42" s="33"/>
      <c r="F42" s="65">
        <v>45958.883524415483</v>
      </c>
      <c r="G42" s="65">
        <v>47149.58818774567</v>
      </c>
      <c r="H42" s="65">
        <v>48672.705403020911</v>
      </c>
      <c r="I42" s="65">
        <v>50385.742140371563</v>
      </c>
      <c r="J42" s="65">
        <v>55427.365804665169</v>
      </c>
      <c r="K42" s="65">
        <v>56796.149806371708</v>
      </c>
      <c r="L42" s="65">
        <v>58327.36904055901</v>
      </c>
      <c r="M42" s="65">
        <v>62799.329294657815</v>
      </c>
      <c r="N42" s="65">
        <v>68416.169259508373</v>
      </c>
      <c r="O42" s="65">
        <v>75823.296871722137</v>
      </c>
      <c r="P42" s="65">
        <v>81957.554370375161</v>
      </c>
      <c r="Q42" s="65">
        <v>86084.675131316282</v>
      </c>
      <c r="R42" s="65">
        <v>86521.855923729847</v>
      </c>
      <c r="S42" s="65">
        <v>87580.454887062893</v>
      </c>
      <c r="T42" s="65">
        <v>89630.761106657839</v>
      </c>
      <c r="U42" s="65">
        <v>95324.700006652609</v>
      </c>
      <c r="V42" s="65">
        <v>96996.644837506945</v>
      </c>
      <c r="W42" s="65">
        <v>99369.410997413288</v>
      </c>
      <c r="X42" s="65">
        <v>97561.295683042306</v>
      </c>
      <c r="Y42" s="65">
        <v>85992.360770703468</v>
      </c>
      <c r="Z42" s="65">
        <v>83255.480569489824</v>
      </c>
      <c r="AA42" s="65">
        <v>76145.634986363832</v>
      </c>
      <c r="AB42" s="65">
        <v>70802.221915607995</v>
      </c>
      <c r="AC42" s="65">
        <v>72134.963292281071</v>
      </c>
      <c r="AD42" s="65">
        <v>71627.500543324611</v>
      </c>
      <c r="AE42" s="65">
        <v>75396.597380116436</v>
      </c>
      <c r="AF42" s="65">
        <v>78338.405035722215</v>
      </c>
      <c r="AG42" s="65">
        <v>78824.990763893249</v>
      </c>
      <c r="AH42" s="65">
        <v>81925.112310891505</v>
      </c>
      <c r="AI42" s="65">
        <v>81669.438717290745</v>
      </c>
      <c r="AJ42" s="65">
        <v>67749.744034768621</v>
      </c>
      <c r="AK42" s="65">
        <v>69495.220788145947</v>
      </c>
      <c r="AL42" s="65">
        <v>77019.441331438677</v>
      </c>
      <c r="AM42" s="65">
        <v>78288.564190963647</v>
      </c>
    </row>
    <row r="43" spans="3:55">
      <c r="C43" s="34" t="s">
        <v>39</v>
      </c>
      <c r="D43" s="33" t="s">
        <v>12</v>
      </c>
      <c r="E43" s="33"/>
      <c r="F43" s="65">
        <v>6624.6684257160005</v>
      </c>
      <c r="G43" s="65">
        <v>7577.5986087911997</v>
      </c>
      <c r="H43" s="65">
        <v>7769.9882987496003</v>
      </c>
      <c r="I43" s="65">
        <v>8883.2432234567987</v>
      </c>
      <c r="J43" s="65">
        <v>8983.9472017944008</v>
      </c>
      <c r="K43" s="65">
        <v>9271.2791996879987</v>
      </c>
      <c r="L43" s="65">
        <v>10135.529760048001</v>
      </c>
      <c r="M43" s="65">
        <v>10149.8086823496</v>
      </c>
      <c r="N43" s="65">
        <v>11232.251195774399</v>
      </c>
      <c r="O43" s="65">
        <v>12071.2005078456</v>
      </c>
      <c r="P43" s="65">
        <v>13990.3377666624</v>
      </c>
      <c r="Q43" s="65">
        <v>14383.133383660799</v>
      </c>
      <c r="R43" s="65">
        <v>13949.2545516192</v>
      </c>
      <c r="S43" s="65">
        <v>14884.8997234872</v>
      </c>
      <c r="T43" s="65">
        <v>15737.326334151838</v>
      </c>
      <c r="U43" s="65">
        <v>15922.505024141949</v>
      </c>
      <c r="V43" s="65">
        <v>17091.714176169156</v>
      </c>
      <c r="W43" s="65">
        <v>16890.457206385348</v>
      </c>
      <c r="X43" s="65">
        <v>18117.881477561023</v>
      </c>
      <c r="Y43" s="65">
        <v>16995.29393041645</v>
      </c>
      <c r="Z43" s="65">
        <v>18486.550869785577</v>
      </c>
      <c r="AA43" s="65">
        <v>17481.544192866</v>
      </c>
      <c r="AB43" s="65">
        <v>18852.948735911614</v>
      </c>
      <c r="AC43" s="65">
        <v>18936.136778469201</v>
      </c>
      <c r="AD43" s="65">
        <v>18792.360510512746</v>
      </c>
      <c r="AE43" s="65">
        <v>19919.622457805828</v>
      </c>
      <c r="AF43" s="65">
        <v>20803.638197699507</v>
      </c>
      <c r="AG43" s="65">
        <v>21122.74503760102</v>
      </c>
      <c r="AH43" s="65">
        <v>22757.4471410181</v>
      </c>
      <c r="AI43" s="65">
        <v>22892.342486914724</v>
      </c>
      <c r="AJ43" s="65">
        <v>22747.375598913706</v>
      </c>
      <c r="AK43" s="65">
        <v>22648.148247572786</v>
      </c>
      <c r="AL43" s="65">
        <v>20992.10336498675</v>
      </c>
      <c r="AM43" s="65">
        <v>19301.744108772251</v>
      </c>
    </row>
    <row r="44" spans="3:55">
      <c r="C44" s="34" t="s">
        <v>48</v>
      </c>
      <c r="D44" s="33" t="s">
        <v>12</v>
      </c>
      <c r="E44" s="33"/>
      <c r="F44" s="65">
        <v>1253.9256660000001</v>
      </c>
      <c r="G44" s="65">
        <v>1205.4102801205061</v>
      </c>
      <c r="H44" s="65">
        <v>1067.5725935999997</v>
      </c>
      <c r="I44" s="65">
        <v>1087.5687504</v>
      </c>
      <c r="J44" s="65">
        <v>1086.3598226876154</v>
      </c>
      <c r="K44" s="65">
        <v>1069.3725602207387</v>
      </c>
      <c r="L44" s="65">
        <v>1142.9289249508611</v>
      </c>
      <c r="M44" s="65">
        <v>1119.7913029169911</v>
      </c>
      <c r="N44" s="65">
        <v>1361.7530593561851</v>
      </c>
      <c r="O44" s="65">
        <v>1277.5006115580525</v>
      </c>
      <c r="P44" s="65">
        <v>1368.2666159560156</v>
      </c>
      <c r="Q44" s="65">
        <v>1510.4758616362828</v>
      </c>
      <c r="R44" s="65">
        <v>1513.9523567220767</v>
      </c>
      <c r="S44" s="65">
        <v>1480.5041991912976</v>
      </c>
      <c r="T44" s="65">
        <v>1730.8112443231173</v>
      </c>
      <c r="U44" s="65">
        <v>2189.5643059980448</v>
      </c>
      <c r="V44" s="65">
        <v>2287.9585083084703</v>
      </c>
      <c r="W44" s="65">
        <v>2536.8106306585228</v>
      </c>
      <c r="X44" s="65">
        <v>2869.6428888216528</v>
      </c>
      <c r="Y44" s="65">
        <v>3282.238506293199</v>
      </c>
      <c r="Z44" s="65">
        <v>3614.8414454237377</v>
      </c>
      <c r="AA44" s="65">
        <v>3583.7385480294947</v>
      </c>
      <c r="AB44" s="65">
        <v>3472.5369712750985</v>
      </c>
      <c r="AC44" s="65">
        <v>3851.6841297511378</v>
      </c>
      <c r="AD44" s="65">
        <v>4421.2858316938655</v>
      </c>
      <c r="AE44" s="65">
        <v>4663.6874814856437</v>
      </c>
      <c r="AF44" s="65">
        <v>4687.9931799234992</v>
      </c>
      <c r="AG44" s="65">
        <v>5351.5096407767569</v>
      </c>
      <c r="AH44" s="65">
        <v>5380.2107838256161</v>
      </c>
      <c r="AI44" s="65">
        <v>5696.5719477292514</v>
      </c>
      <c r="AJ44" s="65">
        <v>5644.4389809651475</v>
      </c>
      <c r="AK44" s="65">
        <v>5741.0207805055015</v>
      </c>
      <c r="AL44" s="65">
        <v>6500.0821185035547</v>
      </c>
      <c r="AM44" s="65">
        <v>7372.4228407180262</v>
      </c>
    </row>
    <row r="45" spans="3:55">
      <c r="C45" s="34" t="s">
        <v>508</v>
      </c>
      <c r="D45" s="33" t="s">
        <v>12</v>
      </c>
      <c r="E45" s="33"/>
      <c r="F45" s="65">
        <v>0</v>
      </c>
      <c r="G45" s="65">
        <v>0</v>
      </c>
      <c r="H45" s="65">
        <v>0</v>
      </c>
      <c r="I45" s="65">
        <v>0</v>
      </c>
      <c r="J45" s="65">
        <v>0</v>
      </c>
      <c r="K45" s="65">
        <v>0</v>
      </c>
      <c r="L45" s="65">
        <v>0</v>
      </c>
      <c r="M45" s="65">
        <v>0</v>
      </c>
      <c r="N45" s="65">
        <v>0</v>
      </c>
      <c r="O45" s="65">
        <v>0</v>
      </c>
      <c r="P45" s="65">
        <v>0</v>
      </c>
      <c r="Q45" s="65">
        <v>0</v>
      </c>
      <c r="R45" s="65">
        <v>0</v>
      </c>
      <c r="S45" s="65">
        <v>0</v>
      </c>
      <c r="T45" s="65">
        <v>0</v>
      </c>
      <c r="U45" s="65">
        <v>0</v>
      </c>
      <c r="V45" s="65">
        <v>0</v>
      </c>
      <c r="W45" s="65">
        <v>0</v>
      </c>
      <c r="X45" s="65">
        <v>0</v>
      </c>
      <c r="Y45" s="65">
        <v>150.14208773462224</v>
      </c>
      <c r="Z45" s="65">
        <v>99.44555540262796</v>
      </c>
      <c r="AA45" s="65">
        <v>164.91556158684645</v>
      </c>
      <c r="AB45" s="65">
        <v>318.16591288185407</v>
      </c>
      <c r="AC45" s="65">
        <v>447.99831124534791</v>
      </c>
      <c r="AD45" s="65">
        <v>483.49222848348444</v>
      </c>
      <c r="AE45" s="65">
        <v>511.42860711450174</v>
      </c>
      <c r="AF45" s="65">
        <v>484.95487606150795</v>
      </c>
      <c r="AG45" s="65">
        <v>661.17615584487896</v>
      </c>
      <c r="AH45" s="65">
        <v>636.42778760584872</v>
      </c>
      <c r="AI45" s="65">
        <v>658.97571396011062</v>
      </c>
      <c r="AJ45" s="65">
        <v>623.31141341533657</v>
      </c>
      <c r="AK45" s="65">
        <v>627.00665620326265</v>
      </c>
      <c r="AL45" s="65">
        <v>678.92764032735545</v>
      </c>
      <c r="AM45" s="65">
        <v>869.98950540747285</v>
      </c>
    </row>
    <row r="46" spans="3:55">
      <c r="C46" s="34" t="s">
        <v>13</v>
      </c>
      <c r="D46" s="33" t="s">
        <v>12</v>
      </c>
      <c r="E46" s="33"/>
      <c r="F46" s="65">
        <v>11870.136240000002</v>
      </c>
      <c r="G46" s="65">
        <v>12467.243699999999</v>
      </c>
      <c r="H46" s="65">
        <v>13209.377259999999</v>
      </c>
      <c r="I46" s="65">
        <v>13555.439539999998</v>
      </c>
      <c r="J46" s="65">
        <v>14156.54772</v>
      </c>
      <c r="K46" s="65">
        <v>14853.67318</v>
      </c>
      <c r="L46" s="65">
        <v>15855.85354</v>
      </c>
      <c r="M46" s="65">
        <v>16719.008879999998</v>
      </c>
      <c r="N46" s="65">
        <v>17701.18564</v>
      </c>
      <c r="O46" s="65">
        <v>18857.39372</v>
      </c>
      <c r="P46" s="65">
        <v>20291.651839999999</v>
      </c>
      <c r="Q46" s="65">
        <v>21027.784319999999</v>
      </c>
      <c r="R46" s="65">
        <v>21771.918239999995</v>
      </c>
      <c r="S46" s="65">
        <v>23036.145759999992</v>
      </c>
      <c r="T46" s="65">
        <v>23060.880611471999</v>
      </c>
      <c r="U46" s="65">
        <v>24356.385786830026</v>
      </c>
      <c r="V46" s="65">
        <v>25882.115487576997</v>
      </c>
      <c r="W46" s="65">
        <v>25867.032926571239</v>
      </c>
      <c r="X46" s="65">
        <v>26679.638152602765</v>
      </c>
      <c r="Y46" s="65">
        <v>25274.275195329952</v>
      </c>
      <c r="Z46" s="65">
        <v>25404.130035904996</v>
      </c>
      <c r="AA46" s="65">
        <v>24879.26495966881</v>
      </c>
      <c r="AB46" s="65">
        <v>24834.839305855334</v>
      </c>
      <c r="AC46" s="65">
        <v>24866.092935866123</v>
      </c>
      <c r="AD46" s="65">
        <v>24818.942126285405</v>
      </c>
      <c r="AE46" s="65">
        <v>25793.458676603233</v>
      </c>
      <c r="AF46" s="65">
        <v>26382.129054810826</v>
      </c>
      <c r="AG46" s="65">
        <v>26634.843866481562</v>
      </c>
      <c r="AH46" s="65">
        <v>27873.001631540672</v>
      </c>
      <c r="AI46" s="65">
        <v>28409.060695228593</v>
      </c>
      <c r="AJ46" s="65">
        <v>28626.254930612227</v>
      </c>
      <c r="AK46" s="65">
        <v>29924.851910173122</v>
      </c>
      <c r="AL46" s="65">
        <v>30326.652657418526</v>
      </c>
      <c r="AM46" s="65">
        <v>31571.384658877862</v>
      </c>
    </row>
    <row r="47" spans="3:55" s="58" customFormat="1">
      <c r="C47" s="55" t="s">
        <v>47</v>
      </c>
      <c r="D47" s="56" t="s">
        <v>12</v>
      </c>
      <c r="E47" s="57"/>
      <c r="F47" s="66">
        <v>84310.311827608617</v>
      </c>
      <c r="G47" s="66">
        <v>86625.750346619374</v>
      </c>
      <c r="H47" s="66">
        <v>85191.911251417681</v>
      </c>
      <c r="I47" s="66">
        <v>88287.737458213727</v>
      </c>
      <c r="J47" s="66">
        <v>91422.106954639006</v>
      </c>
      <c r="K47" s="66">
        <v>92794.861214839097</v>
      </c>
      <c r="L47" s="66">
        <v>96931.744205697425</v>
      </c>
      <c r="M47" s="66">
        <v>100557.38943326315</v>
      </c>
      <c r="N47" s="66">
        <v>108809.67987440103</v>
      </c>
      <c r="O47" s="66">
        <v>115645.72301114448</v>
      </c>
      <c r="P47" s="66">
        <v>125766.18809307829</v>
      </c>
      <c r="Q47" s="66">
        <v>130973.99626862475</v>
      </c>
      <c r="R47" s="66">
        <v>131520.23523424313</v>
      </c>
      <c r="S47" s="66">
        <v>135264.80196075275</v>
      </c>
      <c r="T47" s="66">
        <v>138514.88940158079</v>
      </c>
      <c r="U47" s="66">
        <v>146611.73890897189</v>
      </c>
      <c r="V47" s="66">
        <v>150544.18466581244</v>
      </c>
      <c r="W47" s="66">
        <v>152719.37375966707</v>
      </c>
      <c r="X47" s="66">
        <v>153393.32550157595</v>
      </c>
      <c r="Y47" s="66">
        <v>139280.93336415387</v>
      </c>
      <c r="Z47" s="66">
        <v>138215.27891010648</v>
      </c>
      <c r="AA47" s="66">
        <v>128884.18528256571</v>
      </c>
      <c r="AB47" s="66">
        <v>124724.04450172391</v>
      </c>
      <c r="AC47" s="66">
        <v>126856.39873612724</v>
      </c>
      <c r="AD47" s="66">
        <v>126472.46491945126</v>
      </c>
      <c r="AE47" s="66">
        <v>132737.87527005828</v>
      </c>
      <c r="AF47" s="66">
        <v>137232.01152152335</v>
      </c>
      <c r="AG47" s="66">
        <v>138266.14338974163</v>
      </c>
      <c r="AH47" s="66">
        <v>144621.02218416557</v>
      </c>
      <c r="AI47" s="66">
        <v>144550.0011027852</v>
      </c>
      <c r="AJ47" s="66">
        <v>130752.09918783643</v>
      </c>
      <c r="AK47" s="66">
        <v>133734.71991029888</v>
      </c>
      <c r="AL47" s="66">
        <v>139654.19186924605</v>
      </c>
      <c r="AM47" s="66">
        <v>140765.32861958153</v>
      </c>
    </row>
    <row r="49" spans="2:94">
      <c r="AP49" s="60"/>
      <c r="AQ49" s="305" t="s">
        <v>65</v>
      </c>
      <c r="AR49" s="305"/>
      <c r="AS49" s="305"/>
      <c r="AT49" s="306"/>
      <c r="AU49" s="307" t="s">
        <v>84</v>
      </c>
      <c r="AV49" s="305"/>
      <c r="AW49" s="305"/>
      <c r="AX49" s="306"/>
      <c r="AY49" s="305" t="str">
        <f>"Change to "&amp;year_latest&amp;" (%)"</f>
        <v>Change to 2023 (%)</v>
      </c>
      <c r="AZ49" s="308"/>
      <c r="BA49" s="308"/>
    </row>
    <row r="50" spans="2:94" ht="15" thickBot="1">
      <c r="C50" s="28" t="s">
        <v>173</v>
      </c>
      <c r="D50" s="28" t="s">
        <v>49</v>
      </c>
      <c r="E50" s="28" t="s">
        <v>62</v>
      </c>
      <c r="F50" s="28">
        <f t="shared" ref="F50:AM50" si="6">years</f>
        <v>1990</v>
      </c>
      <c r="G50" s="28">
        <f t="shared" si="6"/>
        <v>1991</v>
      </c>
      <c r="H50" s="28">
        <f t="shared" si="6"/>
        <v>1992</v>
      </c>
      <c r="I50" s="28">
        <f t="shared" si="6"/>
        <v>1993</v>
      </c>
      <c r="J50" s="28">
        <f t="shared" si="6"/>
        <v>1994</v>
      </c>
      <c r="K50" s="28">
        <f t="shared" si="6"/>
        <v>1995</v>
      </c>
      <c r="L50" s="28">
        <f t="shared" si="6"/>
        <v>1996</v>
      </c>
      <c r="M50" s="28">
        <f t="shared" si="6"/>
        <v>1997</v>
      </c>
      <c r="N50" s="28">
        <f t="shared" si="6"/>
        <v>1998</v>
      </c>
      <c r="O50" s="28">
        <f t="shared" si="6"/>
        <v>1999</v>
      </c>
      <c r="P50" s="28">
        <f t="shared" si="6"/>
        <v>2000</v>
      </c>
      <c r="Q50" s="28">
        <f t="shared" si="6"/>
        <v>2001</v>
      </c>
      <c r="R50" s="28">
        <f t="shared" si="6"/>
        <v>2002</v>
      </c>
      <c r="S50" s="28">
        <f t="shared" si="6"/>
        <v>2003</v>
      </c>
      <c r="T50" s="28">
        <f t="shared" si="6"/>
        <v>2004</v>
      </c>
      <c r="U50" s="28">
        <f t="shared" si="6"/>
        <v>2005</v>
      </c>
      <c r="V50" s="28">
        <f t="shared" si="6"/>
        <v>2006</v>
      </c>
      <c r="W50" s="28">
        <f t="shared" si="6"/>
        <v>2007</v>
      </c>
      <c r="X50" s="28">
        <f t="shared" si="6"/>
        <v>2008</v>
      </c>
      <c r="Y50" s="28">
        <f t="shared" si="6"/>
        <v>2009</v>
      </c>
      <c r="Z50" s="28">
        <f t="shared" si="6"/>
        <v>2010</v>
      </c>
      <c r="AA50" s="28">
        <f t="shared" si="6"/>
        <v>2011</v>
      </c>
      <c r="AB50" s="28">
        <f t="shared" si="6"/>
        <v>2012</v>
      </c>
      <c r="AC50" s="28">
        <f t="shared" si="6"/>
        <v>2013</v>
      </c>
      <c r="AD50" s="28">
        <f t="shared" si="6"/>
        <v>2014</v>
      </c>
      <c r="AE50" s="28">
        <f t="shared" si="6"/>
        <v>2015</v>
      </c>
      <c r="AF50" s="28">
        <f t="shared" si="6"/>
        <v>2016</v>
      </c>
      <c r="AG50" s="28">
        <f t="shared" si="6"/>
        <v>2017</v>
      </c>
      <c r="AH50" s="28">
        <f t="shared" si="6"/>
        <v>2018</v>
      </c>
      <c r="AI50" s="28">
        <f t="shared" si="6"/>
        <v>2019</v>
      </c>
      <c r="AJ50" s="28">
        <f t="shared" si="6"/>
        <v>2020</v>
      </c>
      <c r="AK50" s="28">
        <f t="shared" si="6"/>
        <v>2021</v>
      </c>
      <c r="AL50" s="28">
        <f t="shared" si="6"/>
        <v>2022</v>
      </c>
      <c r="AM50" s="28">
        <f t="shared" si="6"/>
        <v>2023</v>
      </c>
      <c r="AP50" s="59"/>
      <c r="AQ50" s="28">
        <f>year_latest</f>
        <v>2023</v>
      </c>
      <c r="AR50" s="28">
        <f>AQ50-1</f>
        <v>2022</v>
      </c>
      <c r="AS50" s="28">
        <f>year_cb_baseline</f>
        <v>2018</v>
      </c>
      <c r="AT50" s="59">
        <f>AQ50-10</f>
        <v>2013</v>
      </c>
      <c r="AU50" s="28">
        <f>AQ50</f>
        <v>2023</v>
      </c>
      <c r="AV50" s="28">
        <f>AR50</f>
        <v>2022</v>
      </c>
      <c r="AW50" s="28">
        <f>AS50</f>
        <v>2018</v>
      </c>
      <c r="AX50" s="59">
        <f>AT50</f>
        <v>2013</v>
      </c>
      <c r="AY50" s="28">
        <f>AV50</f>
        <v>2022</v>
      </c>
      <c r="AZ50" s="28">
        <f>AW50</f>
        <v>2018</v>
      </c>
      <c r="BA50" s="28">
        <f>AX50</f>
        <v>2013</v>
      </c>
      <c r="BB50" s="27"/>
      <c r="BE50" s="182"/>
      <c r="BF50" s="183">
        <f>BF$8</f>
        <v>2013</v>
      </c>
      <c r="BG50" s="183">
        <f t="shared" ref="BG50:BP50" si="7">BG$8</f>
        <v>2014</v>
      </c>
      <c r="BH50" s="183">
        <f t="shared" si="7"/>
        <v>2015</v>
      </c>
      <c r="BI50" s="183">
        <f t="shared" si="7"/>
        <v>2016</v>
      </c>
      <c r="BJ50" s="183">
        <f t="shared" si="7"/>
        <v>2017</v>
      </c>
      <c r="BK50" s="183">
        <f t="shared" si="7"/>
        <v>2018</v>
      </c>
      <c r="BL50" s="183">
        <f t="shared" si="7"/>
        <v>2019</v>
      </c>
      <c r="BM50" s="183">
        <f t="shared" si="7"/>
        <v>2020</v>
      </c>
      <c r="BN50" s="183">
        <f t="shared" si="7"/>
        <v>2021</v>
      </c>
      <c r="BO50" s="183">
        <f t="shared" si="7"/>
        <v>2022</v>
      </c>
      <c r="BP50" s="183">
        <f t="shared" si="7"/>
        <v>2023</v>
      </c>
      <c r="BR50" s="183"/>
      <c r="BS50" s="183">
        <f>BF50</f>
        <v>2013</v>
      </c>
      <c r="BT50" s="183">
        <f t="shared" ref="BT50:CC50" si="8">BG50</f>
        <v>2014</v>
      </c>
      <c r="BU50" s="183">
        <f t="shared" si="8"/>
        <v>2015</v>
      </c>
      <c r="BV50" s="183">
        <f t="shared" si="8"/>
        <v>2016</v>
      </c>
      <c r="BW50" s="183">
        <f t="shared" si="8"/>
        <v>2017</v>
      </c>
      <c r="BX50" s="183">
        <f t="shared" si="8"/>
        <v>2018</v>
      </c>
      <c r="BY50" s="183">
        <f t="shared" si="8"/>
        <v>2019</v>
      </c>
      <c r="BZ50" s="183">
        <f t="shared" si="8"/>
        <v>2020</v>
      </c>
      <c r="CA50" s="183">
        <f t="shared" si="8"/>
        <v>2021</v>
      </c>
      <c r="CB50" s="183">
        <f t="shared" si="8"/>
        <v>2022</v>
      </c>
      <c r="CC50" s="183">
        <f t="shared" si="8"/>
        <v>2023</v>
      </c>
      <c r="CD50" s="27"/>
      <c r="CE50" s="183" t="s">
        <v>662</v>
      </c>
      <c r="CF50" s="188">
        <f>BS50</f>
        <v>2013</v>
      </c>
      <c r="CG50" s="188">
        <f t="shared" ref="CG50:CP50" si="9">BT50</f>
        <v>2014</v>
      </c>
      <c r="CH50" s="188">
        <f t="shared" si="9"/>
        <v>2015</v>
      </c>
      <c r="CI50" s="188">
        <f t="shared" si="9"/>
        <v>2016</v>
      </c>
      <c r="CJ50" s="188">
        <f t="shared" si="9"/>
        <v>2017</v>
      </c>
      <c r="CK50" s="188">
        <f t="shared" si="9"/>
        <v>2018</v>
      </c>
      <c r="CL50" s="188">
        <f t="shared" si="9"/>
        <v>2019</v>
      </c>
      <c r="CM50" s="188">
        <f t="shared" si="9"/>
        <v>2020</v>
      </c>
      <c r="CN50" s="188">
        <f t="shared" si="9"/>
        <v>2021</v>
      </c>
      <c r="CO50" s="188">
        <f t="shared" si="9"/>
        <v>2022</v>
      </c>
      <c r="CP50" s="188">
        <f t="shared" si="9"/>
        <v>2023</v>
      </c>
    </row>
    <row r="51" spans="2:94">
      <c r="C51" s="7" t="str" cm="1">
        <f t="array" ref="C51:C57">_xlfn.SORTBY(C40:C46,$AM40:$AM46,-1)</f>
        <v>Oil</v>
      </c>
      <c r="D51" s="86" t="s">
        <v>12</v>
      </c>
      <c r="F51" s="93" cm="1">
        <f t="array" ref="F51:F57">_xlfn.SORTBY(F40:F46,$AM40:$AM46,-1)</f>
        <v>45958.883524415483</v>
      </c>
      <c r="G51" s="93" cm="1">
        <f t="array" ref="G51:G57">_xlfn.SORTBY(G40:G46,$AM40:$AM46,-1)</f>
        <v>47149.58818774567</v>
      </c>
      <c r="H51" s="93" cm="1">
        <f t="array" ref="H51:H57">_xlfn.SORTBY(H40:H46,$AM40:$AM46,-1)</f>
        <v>48672.705403020911</v>
      </c>
      <c r="I51" s="93" cm="1">
        <f t="array" ref="I51:I57">_xlfn.SORTBY(I40:I46,$AM40:$AM46,-1)</f>
        <v>50385.742140371563</v>
      </c>
      <c r="J51" s="93" cm="1">
        <f t="array" ref="J51:J57">_xlfn.SORTBY(J40:J46,$AM40:$AM46,-1)</f>
        <v>55427.365804665169</v>
      </c>
      <c r="K51" s="93" cm="1">
        <f t="array" ref="K51:K57">_xlfn.SORTBY(K40:K46,$AM40:$AM46,-1)</f>
        <v>56796.149806371708</v>
      </c>
      <c r="L51" s="93" cm="1">
        <f t="array" ref="L51:L57">_xlfn.SORTBY(L40:L46,$AM40:$AM46,-1)</f>
        <v>58327.36904055901</v>
      </c>
      <c r="M51" s="93" cm="1">
        <f t="array" ref="M51:M57">_xlfn.SORTBY(M40:M46,$AM40:$AM46,-1)</f>
        <v>62799.329294657815</v>
      </c>
      <c r="N51" s="93" cm="1">
        <f t="array" ref="N51:N57">_xlfn.SORTBY(N40:N46,$AM40:$AM46,-1)</f>
        <v>68416.169259508373</v>
      </c>
      <c r="O51" s="93" cm="1">
        <f t="array" ref="O51:O57">_xlfn.SORTBY(O40:O46,$AM40:$AM46,-1)</f>
        <v>75823.296871722137</v>
      </c>
      <c r="P51" s="93" cm="1">
        <f t="array" ref="P51:P57">_xlfn.SORTBY(P40:P46,$AM40:$AM46,-1)</f>
        <v>81957.554370375161</v>
      </c>
      <c r="Q51" s="93" cm="1">
        <f t="array" ref="Q51:Q57">_xlfn.SORTBY(Q40:Q46,$AM40:$AM46,-1)</f>
        <v>86084.675131316282</v>
      </c>
      <c r="R51" s="93" cm="1">
        <f t="array" ref="R51:R57">_xlfn.SORTBY(R40:R46,$AM40:$AM46,-1)</f>
        <v>86521.855923729847</v>
      </c>
      <c r="S51" s="93" cm="1">
        <f t="array" ref="S51:S57">_xlfn.SORTBY(S40:S46,$AM40:$AM46,-1)</f>
        <v>87580.454887062893</v>
      </c>
      <c r="T51" s="93" cm="1">
        <f t="array" ref="T51:T57">_xlfn.SORTBY(T40:T46,$AM40:$AM46,-1)</f>
        <v>89630.761106657839</v>
      </c>
      <c r="U51" s="93" cm="1">
        <f t="array" ref="U51:U57">_xlfn.SORTBY(U40:U46,$AM40:$AM46,-1)</f>
        <v>95324.700006652609</v>
      </c>
      <c r="V51" s="93" cm="1">
        <f t="array" ref="V51:V57">_xlfn.SORTBY(V40:V46,$AM40:$AM46,-1)</f>
        <v>96996.644837506945</v>
      </c>
      <c r="W51" s="93" cm="1">
        <f t="array" ref="W51:W57">_xlfn.SORTBY(W40:W46,$AM40:$AM46,-1)</f>
        <v>99369.410997413288</v>
      </c>
      <c r="X51" s="93" cm="1">
        <f t="array" ref="X51:X57">_xlfn.SORTBY(X40:X46,$AM40:$AM46,-1)</f>
        <v>97561.295683042306</v>
      </c>
      <c r="Y51" s="93" cm="1">
        <f t="array" ref="Y51:Y57">_xlfn.SORTBY(Y40:Y46,$AM40:$AM46,-1)</f>
        <v>85992.360770703468</v>
      </c>
      <c r="Z51" s="93" cm="1">
        <f t="array" ref="Z51:Z57">_xlfn.SORTBY(Z40:Z46,$AM40:$AM46,-1)</f>
        <v>83255.480569489824</v>
      </c>
      <c r="AA51" s="93" cm="1">
        <f t="array" ref="AA51:AA57">_xlfn.SORTBY(AA40:AA46,$AM40:$AM46,-1)</f>
        <v>76145.634986363832</v>
      </c>
      <c r="AB51" s="93" cm="1">
        <f t="array" ref="AB51:AB57">_xlfn.SORTBY(AB40:AB46,$AM40:$AM46,-1)</f>
        <v>70802.221915607995</v>
      </c>
      <c r="AC51" s="93" cm="1">
        <f t="array" ref="AC51:AC57">_xlfn.SORTBY(AC40:AC46,$AM40:$AM46,-1)</f>
        <v>72134.963292281071</v>
      </c>
      <c r="AD51" s="93" cm="1">
        <f t="array" ref="AD51:AD57">_xlfn.SORTBY(AD40:AD46,$AM40:$AM46,-1)</f>
        <v>71627.500543324611</v>
      </c>
      <c r="AE51" s="93" cm="1">
        <f t="array" ref="AE51:AE57">_xlfn.SORTBY(AE40:AE46,$AM40:$AM46,-1)</f>
        <v>75396.597380116436</v>
      </c>
      <c r="AF51" s="93" cm="1">
        <f t="array" ref="AF51:AF57">_xlfn.SORTBY(AF40:AF46,$AM40:$AM46,-1)</f>
        <v>78338.405035722215</v>
      </c>
      <c r="AG51" s="93" cm="1">
        <f t="array" ref="AG51:AG57">_xlfn.SORTBY(AG40:AG46,$AM40:$AM46,-1)</f>
        <v>78824.990763893249</v>
      </c>
      <c r="AH51" s="93" cm="1">
        <f t="array" ref="AH51:AH57">_xlfn.SORTBY(AH40:AH46,$AM40:$AM46,-1)</f>
        <v>81925.112310891505</v>
      </c>
      <c r="AI51" s="93" cm="1">
        <f t="array" ref="AI51:AI57">_xlfn.SORTBY(AI40:AI46,$AM40:$AM46,-1)</f>
        <v>81669.438717290745</v>
      </c>
      <c r="AJ51" s="93" cm="1">
        <f t="array" ref="AJ51:AJ57">_xlfn.SORTBY(AJ40:AJ46,$AM40:$AM46,-1)</f>
        <v>67749.744034768621</v>
      </c>
      <c r="AK51" s="93" cm="1">
        <f t="array" ref="AK51:AK57">_xlfn.SORTBY(AK40:AK46,$AM40:$AM46,-1)</f>
        <v>69495.220788145947</v>
      </c>
      <c r="AL51" s="93" cm="1">
        <f t="array" ref="AL51:AL57">_xlfn.SORTBY(AL40:AL46,$AM40:$AM46,-1)</f>
        <v>77019.441331438677</v>
      </c>
      <c r="AM51" s="93" cm="1">
        <f t="array" ref="AM51:AM57">_xlfn.SORTBY(AM40:AM46,$AM40:$AM46,-1)</f>
        <v>78288.564190963647</v>
      </c>
      <c r="AN51" s="94"/>
      <c r="AP51" s="49" t="str">
        <f t="shared" ref="AP51:AP58" si="10">C51</f>
        <v>Oil</v>
      </c>
      <c r="AQ51" s="70" cm="1">
        <f t="array" aca="1" ref="AQ51" ca="1">INDIRECT(ADDRESS(ROW(AP51),AQ$9))/1000</f>
        <v>78.28856419096364</v>
      </c>
      <c r="AR51" s="71" cm="1">
        <f t="array" aca="1" ref="AR51" ca="1">INDIRECT(ADDRESS(ROW(AQ51),AR$9))/1000</f>
        <v>77.019441331438671</v>
      </c>
      <c r="AS51" s="71" cm="1">
        <f t="array" aca="1" ref="AS51" ca="1">INDIRECT(ADDRESS(ROW(AR51),AS$9))/1000</f>
        <v>81.925112310891507</v>
      </c>
      <c r="AT51" s="72" cm="1">
        <f t="array" aca="1" ref="AT51" ca="1">INDIRECT(ADDRESS(ROW(AS51),AT$9))/1000</f>
        <v>72.134963292281071</v>
      </c>
      <c r="AU51" s="77" cm="1">
        <f t="array" aca="1" ref="AU51" ca="1">AQ51/INDIRECT(ADDRESS($BC51,COLUMN(AQ51)))</f>
        <v>0.55616368717142395</v>
      </c>
      <c r="AV51" s="78" cm="1">
        <f t="array" aca="1" ref="AV51" ca="1">AR51/INDIRECT(ADDRESS($BC51,COLUMN(AR51)))</f>
        <v>0.55150110641540673</v>
      </c>
      <c r="AW51" s="78" cm="1">
        <f t="array" aca="1" ref="AW51" ca="1">AS51/INDIRECT(ADDRESS($BC51,COLUMN(AS51)))</f>
        <v>0.56648135294303992</v>
      </c>
      <c r="AX51" s="79" cm="1">
        <f t="array" aca="1" ref="AX51" ca="1">AT51/INDIRECT(ADDRESS($BC51,COLUMN(AT51)))</f>
        <v>0.56863480290283419</v>
      </c>
      <c r="AY51" s="53">
        <f t="shared" ref="AY51:BA58" ca="1" si="11">IFERROR(($AQ51-AR51)/AR51,"-")</f>
        <v>1.6477954625294389E-2</v>
      </c>
      <c r="AZ51" s="53">
        <f t="shared" ca="1" si="11"/>
        <v>-4.4388686415562061E-2</v>
      </c>
      <c r="BA51" s="53">
        <f t="shared" ca="1" si="11"/>
        <v>8.5306772441943499E-2</v>
      </c>
      <c r="BC51" s="61">
        <f t="shared" ref="BC51:BC56" si="12">+BC52</f>
        <v>58</v>
      </c>
      <c r="BE51" s="177" t="str">
        <f t="shared" ref="BE51:BE58" si="13">AP51</f>
        <v>Oil</v>
      </c>
      <c r="BF51" s="185">
        <f t="shared" ref="BF51:BF58" si="14">AC51/1000</f>
        <v>72.134963292281071</v>
      </c>
      <c r="BG51" s="185">
        <f t="shared" ref="BG51:BP55" si="15">AD51/1000</f>
        <v>71.627500543324615</v>
      </c>
      <c r="BH51" s="185">
        <f t="shared" si="15"/>
        <v>75.396597380116432</v>
      </c>
      <c r="BI51" s="185">
        <f t="shared" si="15"/>
        <v>78.338405035722218</v>
      </c>
      <c r="BJ51" s="185">
        <f t="shared" si="15"/>
        <v>78.824990763893254</v>
      </c>
      <c r="BK51" s="185">
        <f t="shared" si="15"/>
        <v>81.925112310891507</v>
      </c>
      <c r="BL51" s="185">
        <f t="shared" si="15"/>
        <v>81.669438717290745</v>
      </c>
      <c r="BM51" s="185">
        <f t="shared" si="15"/>
        <v>67.749744034768625</v>
      </c>
      <c r="BN51" s="185">
        <f t="shared" si="15"/>
        <v>69.495220788145943</v>
      </c>
      <c r="BO51" s="185">
        <f t="shared" si="15"/>
        <v>77.019441331438671</v>
      </c>
      <c r="BP51" s="185">
        <f t="shared" si="15"/>
        <v>78.28856419096364</v>
      </c>
      <c r="BQ51" s="179"/>
      <c r="BR51" s="178" t="str">
        <f t="shared" ref="BR51:BR58" si="16">BE51</f>
        <v>Oil</v>
      </c>
      <c r="BS51" s="126" cm="1">
        <f t="array" aca="1" ref="BS51" ca="1">AC51/INDIRECT(ADDRESS($BC51,COLUMN(AC51)))</f>
        <v>0.56863480290283419</v>
      </c>
      <c r="BT51" s="126" cm="1">
        <f t="array" aca="1" ref="BT51" ca="1">AD51/INDIRECT(ADDRESS($BC51,COLUMN(AD51)))</f>
        <v>0.56634857705148134</v>
      </c>
      <c r="BU51" s="126" cm="1">
        <f t="array" aca="1" ref="BU51" ca="1">AE51/INDIRECT(ADDRESS($BC51,COLUMN(AE51)))</f>
        <v>0.5680111816368939</v>
      </c>
      <c r="BV51" s="126" cm="1">
        <f t="array" aca="1" ref="BV51" ca="1">AF51/INDIRECT(ADDRESS($BC51,COLUMN(AF51)))</f>
        <v>0.57084643857629158</v>
      </c>
      <c r="BW51" s="126" cm="1">
        <f t="array" aca="1" ref="BW51" ca="1">AG51/INDIRECT(ADDRESS($BC51,COLUMN(AG51)))</f>
        <v>0.57009611197227839</v>
      </c>
      <c r="BX51" s="126" cm="1">
        <f t="array" aca="1" ref="BX51" ca="1">AH51/INDIRECT(ADDRESS($BC51,COLUMN(AH51)))</f>
        <v>0.56648135294303992</v>
      </c>
      <c r="BY51" s="126" cm="1">
        <f t="array" aca="1" ref="BY51" ca="1">AI51/INDIRECT(ADDRESS($BC51,COLUMN(AI51)))</f>
        <v>0.56499092420772845</v>
      </c>
      <c r="BZ51" s="126" cm="1">
        <f t="array" aca="1" ref="BZ51" ca="1">AJ51/INDIRECT(ADDRESS($BC51,COLUMN(AJ51)))</f>
        <v>0.51815415932588871</v>
      </c>
      <c r="CA51" s="126" cm="1">
        <f t="array" aca="1" ref="CA51" ca="1">AK51/INDIRECT(ADDRESS($BC51,COLUMN(AK51)))</f>
        <v>0.5196498024952616</v>
      </c>
      <c r="CB51" s="126" cm="1">
        <f t="array" aca="1" ref="CB51" ca="1">AL51/INDIRECT(ADDRESS($BC51,COLUMN(AL51)))</f>
        <v>0.55150110641540673</v>
      </c>
      <c r="CC51" s="126" cm="1">
        <f t="array" aca="1" ref="CC51" ca="1">AM51/INDIRECT(ADDRESS($BC51,COLUMN(AM51)))</f>
        <v>0.55616368717142406</v>
      </c>
      <c r="CE51" s="178" t="str">
        <f t="shared" ref="CE51:CE58" si="17">BR51</f>
        <v>Oil</v>
      </c>
      <c r="CF51" s="194" t="str">
        <f t="shared" ref="CF51:CF58" ca="1" si="18">TEXT(BF51,"#,##0.00;-#,##0.00;0") &amp; CHAR(10) &amp; IF(BS51&lt;&gt;1,TEXT(BS51,"(#,##0.0%);(-#,##0.0%);(0%)"),"(100%)")</f>
        <v>72.13
(56.9%)</v>
      </c>
      <c r="CG51" s="194" t="str">
        <f t="shared" ref="CG51:CP55" ca="1" si="19">TEXT(BG51,"#,##0.00;-#,##0.00;0") &amp; CHAR(10) &amp; IF(BT51&lt;&gt;1,TEXT(BT51,"(#,##0.0%);(-#,##0.0%);(0%)"),"(100%)")</f>
        <v>71.63
(56.6%)</v>
      </c>
      <c r="CH51" s="194" t="str">
        <f t="shared" ca="1" si="19"/>
        <v>75.40
(56.8%)</v>
      </c>
      <c r="CI51" s="194" t="str">
        <f t="shared" ca="1" si="19"/>
        <v>78.34
(57.1%)</v>
      </c>
      <c r="CJ51" s="194" t="str">
        <f t="shared" ca="1" si="19"/>
        <v>78.82
(57.0%)</v>
      </c>
      <c r="CK51" s="194" t="str">
        <f t="shared" ca="1" si="19"/>
        <v>81.93
(56.6%)</v>
      </c>
      <c r="CL51" s="194" t="str">
        <f t="shared" ca="1" si="19"/>
        <v>81.67
(56.5%)</v>
      </c>
      <c r="CM51" s="194" t="str">
        <f t="shared" ca="1" si="19"/>
        <v>67.75
(51.8%)</v>
      </c>
      <c r="CN51" s="194" t="str">
        <f t="shared" ca="1" si="19"/>
        <v>69.50
(52.0%)</v>
      </c>
      <c r="CO51" s="194" t="str">
        <f t="shared" ca="1" si="19"/>
        <v>77.02
(55.2%)</v>
      </c>
      <c r="CP51" s="194" t="str">
        <f t="shared" ca="1" si="19"/>
        <v>78.29
(55.6%)</v>
      </c>
    </row>
    <row r="52" spans="2:94">
      <c r="C52" s="7" t="str">
        <v>Electricity</v>
      </c>
      <c r="D52" s="86" t="s">
        <v>12</v>
      </c>
      <c r="F52" s="93">
        <v>11870.136240000002</v>
      </c>
      <c r="G52" s="93">
        <v>12467.243699999999</v>
      </c>
      <c r="H52" s="93">
        <v>13209.377259999999</v>
      </c>
      <c r="I52" s="93">
        <v>13555.439539999998</v>
      </c>
      <c r="J52" s="93">
        <v>14156.54772</v>
      </c>
      <c r="K52" s="93">
        <v>14853.67318</v>
      </c>
      <c r="L52" s="93">
        <v>15855.85354</v>
      </c>
      <c r="M52" s="93">
        <v>16719.008879999998</v>
      </c>
      <c r="N52" s="93">
        <v>17701.18564</v>
      </c>
      <c r="O52" s="93">
        <v>18857.39372</v>
      </c>
      <c r="P52" s="93">
        <v>20291.651839999999</v>
      </c>
      <c r="Q52" s="93">
        <v>21027.784319999999</v>
      </c>
      <c r="R52" s="93">
        <v>21771.918239999995</v>
      </c>
      <c r="S52" s="93">
        <v>23036.145759999992</v>
      </c>
      <c r="T52" s="93">
        <v>23060.880611471999</v>
      </c>
      <c r="U52" s="93">
        <v>24356.385786830026</v>
      </c>
      <c r="V52" s="93">
        <v>25882.115487576997</v>
      </c>
      <c r="W52" s="93">
        <v>25867.032926571239</v>
      </c>
      <c r="X52" s="93">
        <v>26679.638152602765</v>
      </c>
      <c r="Y52" s="93">
        <v>25274.275195329952</v>
      </c>
      <c r="Z52" s="93">
        <v>25404.130035904996</v>
      </c>
      <c r="AA52" s="93">
        <v>24879.26495966881</v>
      </c>
      <c r="AB52" s="93">
        <v>24834.839305855334</v>
      </c>
      <c r="AC52" s="93">
        <v>24866.092935866123</v>
      </c>
      <c r="AD52" s="93">
        <v>24818.942126285405</v>
      </c>
      <c r="AE52" s="93">
        <v>25793.458676603233</v>
      </c>
      <c r="AF52" s="93">
        <v>26382.129054810826</v>
      </c>
      <c r="AG52" s="93">
        <v>26634.843866481562</v>
      </c>
      <c r="AH52" s="93">
        <v>27873.001631540672</v>
      </c>
      <c r="AI52" s="93">
        <v>28409.060695228593</v>
      </c>
      <c r="AJ52" s="93">
        <v>28626.254930612227</v>
      </c>
      <c r="AK52" s="93">
        <v>29924.851910173122</v>
      </c>
      <c r="AL52" s="93">
        <v>30326.652657418526</v>
      </c>
      <c r="AM52" s="93">
        <v>31571.384658877862</v>
      </c>
      <c r="AN52" s="94"/>
      <c r="AP52" s="49" t="str">
        <f t="shared" si="10"/>
        <v>Electricity</v>
      </c>
      <c r="AQ52" s="70" cm="1">
        <f t="array" aca="1" ref="AQ52" ca="1">INDIRECT(ADDRESS(ROW(AP52),AQ$9))/1000</f>
        <v>31.571384658877861</v>
      </c>
      <c r="AR52" s="71" cm="1">
        <f t="array" aca="1" ref="AR52" ca="1">INDIRECT(ADDRESS(ROW(AQ52),AR$9))/1000</f>
        <v>30.326652657418528</v>
      </c>
      <c r="AS52" s="71" cm="1">
        <f t="array" aca="1" ref="AS52" ca="1">INDIRECT(ADDRESS(ROW(AR52),AS$9))/1000</f>
        <v>27.873001631540671</v>
      </c>
      <c r="AT52" s="73" cm="1">
        <f t="array" aca="1" ref="AT52" ca="1">INDIRECT(ADDRESS(ROW(AS52),AT$9))/1000</f>
        <v>24.866092935866124</v>
      </c>
      <c r="AU52" s="77" cm="1">
        <f t="array" aca="1" ref="AU52" ca="1">AQ52/INDIRECT(ADDRESS($BC52,COLUMN(AQ52)))</f>
        <v>0.22428381312702053</v>
      </c>
      <c r="AV52" s="78" cm="1">
        <f t="array" aca="1" ref="AV52" ca="1">AR52/INDIRECT(ADDRESS($BC52,COLUMN(AR52)))</f>
        <v>0.21715533383926244</v>
      </c>
      <c r="AW52" s="78" cm="1">
        <f t="array" aca="1" ref="AW52" ca="1">AS52/INDIRECT(ADDRESS($BC52,COLUMN(AS52)))</f>
        <v>0.19273132778750654</v>
      </c>
      <c r="AX52" s="80" cm="1">
        <f t="array" aca="1" ref="AX52" ca="1">AT52/INDIRECT(ADDRESS($BC52,COLUMN(AT52)))</f>
        <v>0.19601764817232309</v>
      </c>
      <c r="AY52" s="53">
        <f t="shared" ca="1" si="11"/>
        <v>4.1044160577835678E-2</v>
      </c>
      <c r="AZ52" s="53">
        <f t="shared" ca="1" si="11"/>
        <v>0.13268693039332208</v>
      </c>
      <c r="BA52" s="53">
        <f t="shared" ca="1" si="11"/>
        <v>0.26965602277389628</v>
      </c>
      <c r="BC52" s="61">
        <f t="shared" si="12"/>
        <v>58</v>
      </c>
      <c r="BE52" s="177" t="str">
        <f t="shared" si="13"/>
        <v>Electricity</v>
      </c>
      <c r="BF52" s="185">
        <f t="shared" si="14"/>
        <v>24.866092935866124</v>
      </c>
      <c r="BG52" s="185">
        <f t="shared" si="15"/>
        <v>24.818942126285403</v>
      </c>
      <c r="BH52" s="185">
        <f t="shared" si="15"/>
        <v>25.793458676603233</v>
      </c>
      <c r="BI52" s="185">
        <f t="shared" si="15"/>
        <v>26.382129054810825</v>
      </c>
      <c r="BJ52" s="185">
        <f t="shared" si="15"/>
        <v>26.634843866481564</v>
      </c>
      <c r="BK52" s="185">
        <f t="shared" si="15"/>
        <v>27.873001631540671</v>
      </c>
      <c r="BL52" s="185">
        <f t="shared" si="15"/>
        <v>28.409060695228593</v>
      </c>
      <c r="BM52" s="185">
        <f t="shared" si="15"/>
        <v>28.626254930612227</v>
      </c>
      <c r="BN52" s="185">
        <f t="shared" si="15"/>
        <v>29.924851910173121</v>
      </c>
      <c r="BO52" s="185">
        <f t="shared" si="15"/>
        <v>30.326652657418528</v>
      </c>
      <c r="BP52" s="185">
        <f t="shared" si="15"/>
        <v>31.571384658877861</v>
      </c>
      <c r="BQ52" s="179"/>
      <c r="BR52" s="178" t="str">
        <f t="shared" si="16"/>
        <v>Electricity</v>
      </c>
      <c r="BS52" s="126" cm="1">
        <f t="array" aca="1" ref="BS52" ca="1">AC52/INDIRECT(ADDRESS($BC52,COLUMN(AC52)))</f>
        <v>0.19601764817232309</v>
      </c>
      <c r="BT52" s="126" cm="1">
        <f t="array" aca="1" ref="BT52" ca="1">AD52/INDIRECT(ADDRESS($BC52,COLUMN(AD52)))</f>
        <v>0.19623988622418551</v>
      </c>
      <c r="BU52" s="126" cm="1">
        <f t="array" aca="1" ref="BU52" ca="1">AE52/INDIRECT(ADDRESS($BC52,COLUMN(AE52)))</f>
        <v>0.19431875509628163</v>
      </c>
      <c r="BV52" s="126" cm="1">
        <f t="array" aca="1" ref="BV52" ca="1">AF52/INDIRECT(ADDRESS($BC52,COLUMN(AF52)))</f>
        <v>0.19224471580869509</v>
      </c>
      <c r="BW52" s="126" cm="1">
        <f t="array" aca="1" ref="BW52" ca="1">AG52/INDIRECT(ADDRESS($BC52,COLUMN(AG52)))</f>
        <v>0.19263460463639198</v>
      </c>
      <c r="BX52" s="126" cm="1">
        <f t="array" aca="1" ref="BX52" ca="1">AH52/INDIRECT(ADDRESS($BC52,COLUMN(AH52)))</f>
        <v>0.19273132778750654</v>
      </c>
      <c r="BY52" s="126" cm="1">
        <f t="array" aca="1" ref="BY52" ca="1">AI52/INDIRECT(ADDRESS($BC52,COLUMN(AI52)))</f>
        <v>0.19653448964713441</v>
      </c>
      <c r="BZ52" s="126" cm="1">
        <f t="array" aca="1" ref="BZ52" ca="1">AJ52/INDIRECT(ADDRESS($BC52,COLUMN(AJ52)))</f>
        <v>0.21893533724065256</v>
      </c>
      <c r="CA52" s="126" cm="1">
        <f t="array" aca="1" ref="CA52" ca="1">AK52/INDIRECT(ADDRESS($BC52,COLUMN(AK52)))</f>
        <v>0.2237627740219211</v>
      </c>
      <c r="CB52" s="126" cm="1">
        <f t="array" aca="1" ref="CB52" ca="1">AL52/INDIRECT(ADDRESS($BC52,COLUMN(AL52)))</f>
        <v>0.21715533383926242</v>
      </c>
      <c r="CC52" s="126" cm="1">
        <f t="array" aca="1" ref="CC52" ca="1">AM52/INDIRECT(ADDRESS($BC52,COLUMN(AM52)))</f>
        <v>0.22428381312702056</v>
      </c>
      <c r="CE52" s="178" t="str">
        <f t="shared" si="17"/>
        <v>Electricity</v>
      </c>
      <c r="CF52" s="194" t="str">
        <f t="shared" ca="1" si="18"/>
        <v>24.87
(19.6%)</v>
      </c>
      <c r="CG52" s="194" t="str">
        <f t="shared" ca="1" si="19"/>
        <v>24.82
(19.6%)</v>
      </c>
      <c r="CH52" s="194" t="str">
        <f t="shared" ca="1" si="19"/>
        <v>25.79
(19.4%)</v>
      </c>
      <c r="CI52" s="194" t="str">
        <f t="shared" ca="1" si="19"/>
        <v>26.38
(19.2%)</v>
      </c>
      <c r="CJ52" s="194" t="str">
        <f t="shared" ca="1" si="19"/>
        <v>26.63
(19.3%)</v>
      </c>
      <c r="CK52" s="194" t="str">
        <f t="shared" ca="1" si="19"/>
        <v>27.87
(19.3%)</v>
      </c>
      <c r="CL52" s="194" t="str">
        <f t="shared" ca="1" si="19"/>
        <v>28.41
(19.7%)</v>
      </c>
      <c r="CM52" s="194" t="str">
        <f t="shared" ca="1" si="19"/>
        <v>28.63
(21.9%)</v>
      </c>
      <c r="CN52" s="194" t="str">
        <f t="shared" ca="1" si="19"/>
        <v>29.92
(22.4%)</v>
      </c>
      <c r="CO52" s="194" t="str">
        <f t="shared" ca="1" si="19"/>
        <v>30.33
(21.7%)</v>
      </c>
      <c r="CP52" s="194" t="str">
        <f t="shared" ca="1" si="19"/>
        <v>31.57
(22.4%)</v>
      </c>
    </row>
    <row r="53" spans="2:94">
      <c r="C53" s="7" t="str">
        <v>Natural gas</v>
      </c>
      <c r="D53" s="86" t="s">
        <v>12</v>
      </c>
      <c r="F53" s="93">
        <v>6624.6684257160005</v>
      </c>
      <c r="G53" s="93">
        <v>7577.5986087911997</v>
      </c>
      <c r="H53" s="93">
        <v>7769.9882987496003</v>
      </c>
      <c r="I53" s="93">
        <v>8883.2432234567987</v>
      </c>
      <c r="J53" s="93">
        <v>8983.9472017944008</v>
      </c>
      <c r="K53" s="93">
        <v>9271.2791996879987</v>
      </c>
      <c r="L53" s="93">
        <v>10135.529760048001</v>
      </c>
      <c r="M53" s="93">
        <v>10149.8086823496</v>
      </c>
      <c r="N53" s="93">
        <v>11232.251195774399</v>
      </c>
      <c r="O53" s="93">
        <v>12071.2005078456</v>
      </c>
      <c r="P53" s="93">
        <v>13990.3377666624</v>
      </c>
      <c r="Q53" s="93">
        <v>14383.133383660799</v>
      </c>
      <c r="R53" s="93">
        <v>13949.2545516192</v>
      </c>
      <c r="S53" s="93">
        <v>14884.8997234872</v>
      </c>
      <c r="T53" s="93">
        <v>15737.326334151838</v>
      </c>
      <c r="U53" s="93">
        <v>15922.505024141949</v>
      </c>
      <c r="V53" s="93">
        <v>17091.714176169156</v>
      </c>
      <c r="W53" s="93">
        <v>16890.457206385348</v>
      </c>
      <c r="X53" s="93">
        <v>18117.881477561023</v>
      </c>
      <c r="Y53" s="93">
        <v>16995.29393041645</v>
      </c>
      <c r="Z53" s="93">
        <v>18486.550869785577</v>
      </c>
      <c r="AA53" s="93">
        <v>17481.544192866</v>
      </c>
      <c r="AB53" s="93">
        <v>18852.948735911614</v>
      </c>
      <c r="AC53" s="93">
        <v>18936.136778469201</v>
      </c>
      <c r="AD53" s="93">
        <v>18792.360510512746</v>
      </c>
      <c r="AE53" s="93">
        <v>19919.622457805828</v>
      </c>
      <c r="AF53" s="93">
        <v>20803.638197699507</v>
      </c>
      <c r="AG53" s="93">
        <v>21122.74503760102</v>
      </c>
      <c r="AH53" s="93">
        <v>22757.4471410181</v>
      </c>
      <c r="AI53" s="93">
        <v>22892.342486914724</v>
      </c>
      <c r="AJ53" s="93">
        <v>22747.375598913706</v>
      </c>
      <c r="AK53" s="93">
        <v>22648.148247572786</v>
      </c>
      <c r="AL53" s="93">
        <v>20992.10336498675</v>
      </c>
      <c r="AM53" s="93">
        <v>19301.744108772251</v>
      </c>
      <c r="AN53" s="94"/>
      <c r="AP53" s="49" t="str">
        <f t="shared" si="10"/>
        <v>Natural gas</v>
      </c>
      <c r="AQ53" s="70" cm="1">
        <f t="array" aca="1" ref="AQ53" ca="1">INDIRECT(ADDRESS(ROW(AP53),AQ$9))/1000</f>
        <v>19.301744108772251</v>
      </c>
      <c r="AR53" s="71" cm="1">
        <f t="array" aca="1" ref="AR53" ca="1">INDIRECT(ADDRESS(ROW(AQ53),AR$9))/1000</f>
        <v>20.99210336498675</v>
      </c>
      <c r="AS53" s="71" cm="1">
        <f t="array" aca="1" ref="AS53" ca="1">INDIRECT(ADDRESS(ROW(AR53),AS$9))/1000</f>
        <v>22.757447141018101</v>
      </c>
      <c r="AT53" s="73" cm="1">
        <f t="array" aca="1" ref="AT53" ca="1">INDIRECT(ADDRESS(ROW(AS53),AT$9))/1000</f>
        <v>18.936136778469201</v>
      </c>
      <c r="AU53" s="77" cm="1">
        <f t="array" aca="1" ref="AU53" ca="1">AQ53/INDIRECT(ADDRESS($BC53,COLUMN(AQ53)))</f>
        <v>0.13712001597307555</v>
      </c>
      <c r="AV53" s="78" cm="1">
        <f t="array" aca="1" ref="AV53" ca="1">AR53/INDIRECT(ADDRESS($BC53,COLUMN(AR53)))</f>
        <v>0.15031488195242304</v>
      </c>
      <c r="AW53" s="78" cm="1">
        <f t="array" aca="1" ref="AW53" ca="1">AS53/INDIRECT(ADDRESS($BC53,COLUMN(AS53)))</f>
        <v>0.15735919161211537</v>
      </c>
      <c r="AX53" s="80" cm="1">
        <f t="array" aca="1" ref="AX53" ca="1">AT53/INDIRECT(ADDRESS($BC53,COLUMN(AT53)))</f>
        <v>0.14927222408274471</v>
      </c>
      <c r="AY53" s="53">
        <f t="shared" ca="1" si="11"/>
        <v>-8.0523577214939385E-2</v>
      </c>
      <c r="AZ53" s="53">
        <f t="shared" ca="1" si="11"/>
        <v>-0.15184932698436457</v>
      </c>
      <c r="BA53" s="53">
        <f t="shared" ca="1" si="11"/>
        <v>1.9307387487755848E-2</v>
      </c>
      <c r="BC53" s="61">
        <f t="shared" si="12"/>
        <v>58</v>
      </c>
      <c r="BE53" s="177" t="str">
        <f t="shared" si="13"/>
        <v>Natural gas</v>
      </c>
      <c r="BF53" s="185">
        <f t="shared" si="14"/>
        <v>18.936136778469201</v>
      </c>
      <c r="BG53" s="185">
        <f t="shared" si="15"/>
        <v>18.792360510512747</v>
      </c>
      <c r="BH53" s="185">
        <f t="shared" si="15"/>
        <v>19.919622457805829</v>
      </c>
      <c r="BI53" s="185">
        <f t="shared" si="15"/>
        <v>20.803638197699506</v>
      </c>
      <c r="BJ53" s="185">
        <f t="shared" si="15"/>
        <v>21.122745037601021</v>
      </c>
      <c r="BK53" s="185">
        <f t="shared" si="15"/>
        <v>22.757447141018101</v>
      </c>
      <c r="BL53" s="185">
        <f t="shared" si="15"/>
        <v>22.892342486914725</v>
      </c>
      <c r="BM53" s="185">
        <f t="shared" si="15"/>
        <v>22.747375598913706</v>
      </c>
      <c r="BN53" s="185">
        <f t="shared" si="15"/>
        <v>22.648148247572784</v>
      </c>
      <c r="BO53" s="185">
        <f t="shared" si="15"/>
        <v>20.99210336498675</v>
      </c>
      <c r="BP53" s="185">
        <f t="shared" si="15"/>
        <v>19.301744108772251</v>
      </c>
      <c r="BQ53" s="179"/>
      <c r="BR53" s="178" t="str">
        <f t="shared" si="16"/>
        <v>Natural gas</v>
      </c>
      <c r="BS53" s="126" cm="1">
        <f t="array" aca="1" ref="BS53" ca="1">AC53/INDIRECT(ADDRESS($BC53,COLUMN(AC53)))</f>
        <v>0.14927222408274471</v>
      </c>
      <c r="BT53" s="126" cm="1">
        <f t="array" aca="1" ref="BT53" ca="1">AD53/INDIRECT(ADDRESS($BC53,COLUMN(AD53)))</f>
        <v>0.14858855263460999</v>
      </c>
      <c r="BU53" s="126" cm="1">
        <f t="array" aca="1" ref="BU53" ca="1">AE53/INDIRECT(ADDRESS($BC53,COLUMN(AE53)))</f>
        <v>0.15006735957825823</v>
      </c>
      <c r="BV53" s="126" cm="1">
        <f t="array" aca="1" ref="BV53" ca="1">AF53/INDIRECT(ADDRESS($BC53,COLUMN(AF53)))</f>
        <v>0.15159464593606634</v>
      </c>
      <c r="BW53" s="126" cm="1">
        <f t="array" aca="1" ref="BW53" ca="1">AG53/INDIRECT(ADDRESS($BC53,COLUMN(AG53)))</f>
        <v>0.15276874381359348</v>
      </c>
      <c r="BX53" s="126" cm="1">
        <f t="array" aca="1" ref="BX53" ca="1">AH53/INDIRECT(ADDRESS($BC53,COLUMN(AH53)))</f>
        <v>0.15735919161211537</v>
      </c>
      <c r="BY53" s="126" cm="1">
        <f t="array" aca="1" ref="BY53" ca="1">AI53/INDIRECT(ADDRESS($BC53,COLUMN(AI53)))</f>
        <v>0.15836971506237948</v>
      </c>
      <c r="BZ53" s="126" cm="1">
        <f t="array" aca="1" ref="BZ53" ca="1">AJ53/INDIRECT(ADDRESS($BC53,COLUMN(AJ53)))</f>
        <v>0.17397331087002416</v>
      </c>
      <c r="CA53" s="126" cm="1">
        <f t="array" aca="1" ref="CA53" ca="1">AK53/INDIRECT(ADDRESS($BC53,COLUMN(AK53)))</f>
        <v>0.16935129682676112</v>
      </c>
      <c r="CB53" s="126" cm="1">
        <f t="array" aca="1" ref="CB53" ca="1">AL53/INDIRECT(ADDRESS($BC53,COLUMN(AL53)))</f>
        <v>0.15031488195242301</v>
      </c>
      <c r="CC53" s="126" cm="1">
        <f t="array" aca="1" ref="CC53" ca="1">AM53/INDIRECT(ADDRESS($BC53,COLUMN(AM53)))</f>
        <v>0.13712001597307558</v>
      </c>
      <c r="CE53" s="178" t="str">
        <f t="shared" si="17"/>
        <v>Natural gas</v>
      </c>
      <c r="CF53" s="194" t="str">
        <f t="shared" ca="1" si="18"/>
        <v>18.94
(14.9%)</v>
      </c>
      <c r="CG53" s="194" t="str">
        <f t="shared" ca="1" si="19"/>
        <v>18.79
(14.9%)</v>
      </c>
      <c r="CH53" s="194" t="str">
        <f t="shared" ca="1" si="19"/>
        <v>19.92
(15.0%)</v>
      </c>
      <c r="CI53" s="194" t="str">
        <f t="shared" ca="1" si="19"/>
        <v>20.80
(15.2%)</v>
      </c>
      <c r="CJ53" s="194" t="str">
        <f t="shared" ca="1" si="19"/>
        <v>21.12
(15.3%)</v>
      </c>
      <c r="CK53" s="194" t="str">
        <f t="shared" ca="1" si="19"/>
        <v>22.76
(15.7%)</v>
      </c>
      <c r="CL53" s="194" t="str">
        <f t="shared" ca="1" si="19"/>
        <v>22.89
(15.8%)</v>
      </c>
      <c r="CM53" s="194" t="str">
        <f t="shared" ca="1" si="19"/>
        <v>22.75
(17.4%)</v>
      </c>
      <c r="CN53" s="194" t="str">
        <f t="shared" ca="1" si="19"/>
        <v>22.65
(16.9%)</v>
      </c>
      <c r="CO53" s="194" t="str">
        <f t="shared" ca="1" si="19"/>
        <v>20.99
(15.0%)</v>
      </c>
      <c r="CP53" s="194" t="str">
        <f t="shared" ca="1" si="19"/>
        <v>19.30
(13.7%)</v>
      </c>
    </row>
    <row r="54" spans="2:94">
      <c r="C54" s="7" t="str">
        <v>Renewables</v>
      </c>
      <c r="D54" s="86" t="s">
        <v>12</v>
      </c>
      <c r="F54" s="93">
        <v>1253.9256660000001</v>
      </c>
      <c r="G54" s="93">
        <v>1205.4102801205061</v>
      </c>
      <c r="H54" s="93">
        <v>1067.5725935999997</v>
      </c>
      <c r="I54" s="93">
        <v>1087.5687504</v>
      </c>
      <c r="J54" s="93">
        <v>1086.3598226876154</v>
      </c>
      <c r="K54" s="93">
        <v>1069.3725602207387</v>
      </c>
      <c r="L54" s="93">
        <v>1142.9289249508611</v>
      </c>
      <c r="M54" s="93">
        <v>1119.7913029169911</v>
      </c>
      <c r="N54" s="93">
        <v>1361.7530593561851</v>
      </c>
      <c r="O54" s="93">
        <v>1277.5006115580525</v>
      </c>
      <c r="P54" s="93">
        <v>1368.2666159560156</v>
      </c>
      <c r="Q54" s="93">
        <v>1510.4758616362828</v>
      </c>
      <c r="R54" s="93">
        <v>1513.9523567220767</v>
      </c>
      <c r="S54" s="93">
        <v>1480.5041991912976</v>
      </c>
      <c r="T54" s="93">
        <v>1730.8112443231173</v>
      </c>
      <c r="U54" s="93">
        <v>2189.5643059980448</v>
      </c>
      <c r="V54" s="93">
        <v>2287.9585083084703</v>
      </c>
      <c r="W54" s="93">
        <v>2536.8106306585228</v>
      </c>
      <c r="X54" s="93">
        <v>2869.6428888216528</v>
      </c>
      <c r="Y54" s="93">
        <v>3282.238506293199</v>
      </c>
      <c r="Z54" s="93">
        <v>3614.8414454237377</v>
      </c>
      <c r="AA54" s="93">
        <v>3583.7385480294947</v>
      </c>
      <c r="AB54" s="93">
        <v>3472.5369712750985</v>
      </c>
      <c r="AC54" s="93">
        <v>3851.6841297511378</v>
      </c>
      <c r="AD54" s="93">
        <v>4421.2858316938655</v>
      </c>
      <c r="AE54" s="93">
        <v>4663.6874814856437</v>
      </c>
      <c r="AF54" s="93">
        <v>4687.9931799234992</v>
      </c>
      <c r="AG54" s="93">
        <v>5351.5096407767569</v>
      </c>
      <c r="AH54" s="93">
        <v>5380.2107838256161</v>
      </c>
      <c r="AI54" s="93">
        <v>5696.5719477292514</v>
      </c>
      <c r="AJ54" s="93">
        <v>5644.4389809651475</v>
      </c>
      <c r="AK54" s="93">
        <v>5741.0207805055015</v>
      </c>
      <c r="AL54" s="93">
        <v>6500.0821185035547</v>
      </c>
      <c r="AM54" s="93">
        <v>7372.4228407180262</v>
      </c>
      <c r="AN54" s="94"/>
      <c r="AP54" s="49" t="str">
        <f t="shared" si="10"/>
        <v>Renewables</v>
      </c>
      <c r="AQ54" s="70" cm="1">
        <f t="array" aca="1" ref="AQ54" ca="1">INDIRECT(ADDRESS(ROW(AP54),AQ$9))/1000</f>
        <v>7.3724228407180261</v>
      </c>
      <c r="AR54" s="71" cm="1">
        <f t="array" aca="1" ref="AR54" ca="1">INDIRECT(ADDRESS(ROW(AQ54),AR$9))/1000</f>
        <v>6.5000821185035544</v>
      </c>
      <c r="AS54" s="71" cm="1">
        <f t="array" aca="1" ref="AS54" ca="1">INDIRECT(ADDRESS(ROW(AR54),AS$9))/1000</f>
        <v>5.3802107838256159</v>
      </c>
      <c r="AT54" s="73" cm="1">
        <f t="array" aca="1" ref="AT54" ca="1">INDIRECT(ADDRESS(ROW(AS54),AT$9))/1000</f>
        <v>3.8516841297511379</v>
      </c>
      <c r="AU54" s="77" cm="1">
        <f t="array" aca="1" ref="AU54" ca="1">AQ54/INDIRECT(ADDRESS($BC54,COLUMN(AQ54)))</f>
        <v>5.2373854506758605E-2</v>
      </c>
      <c r="AV54" s="78" cm="1">
        <f t="array" aca="1" ref="AV54" ca="1">AR54/INDIRECT(ADDRESS($BC54,COLUMN(AR54)))</f>
        <v>4.6544124680406189E-2</v>
      </c>
      <c r="AW54" s="78" cm="1">
        <f t="array" aca="1" ref="AW54" ca="1">AS54/INDIRECT(ADDRESS($BC54,COLUMN(AS54)))</f>
        <v>3.7202134949469952E-2</v>
      </c>
      <c r="AX54" s="80" cm="1">
        <f t="array" aca="1" ref="AX54" ca="1">AT54/INDIRECT(ADDRESS($BC54,COLUMN(AT54)))</f>
        <v>3.0362552997921594E-2</v>
      </c>
      <c r="AY54" s="53">
        <f t="shared" ca="1" si="11"/>
        <v>0.13420456946708567</v>
      </c>
      <c r="AZ54" s="53">
        <f t="shared" ca="1" si="11"/>
        <v>0.37028513137097607</v>
      </c>
      <c r="BA54" s="53">
        <f t="shared" ca="1" si="11"/>
        <v>0.91407773648208468</v>
      </c>
      <c r="BC54" s="61">
        <f t="shared" si="12"/>
        <v>58</v>
      </c>
      <c r="BE54" s="177" t="str">
        <f t="shared" si="13"/>
        <v>Renewables</v>
      </c>
      <c r="BF54" s="185">
        <f t="shared" si="14"/>
        <v>3.8516841297511379</v>
      </c>
      <c r="BG54" s="185">
        <f t="shared" si="15"/>
        <v>4.4212858316938659</v>
      </c>
      <c r="BH54" s="185">
        <f t="shared" si="15"/>
        <v>4.6636874814856437</v>
      </c>
      <c r="BI54" s="185">
        <f t="shared" si="15"/>
        <v>4.6879931799234988</v>
      </c>
      <c r="BJ54" s="185">
        <f t="shared" si="15"/>
        <v>5.3515096407767571</v>
      </c>
      <c r="BK54" s="185">
        <f t="shared" si="15"/>
        <v>5.3802107838256159</v>
      </c>
      <c r="BL54" s="185">
        <f t="shared" si="15"/>
        <v>5.6965719477292511</v>
      </c>
      <c r="BM54" s="185">
        <f t="shared" si="15"/>
        <v>5.6444389809651474</v>
      </c>
      <c r="BN54" s="185">
        <f t="shared" si="15"/>
        <v>5.7410207805055018</v>
      </c>
      <c r="BO54" s="185">
        <f t="shared" si="15"/>
        <v>6.5000821185035544</v>
      </c>
      <c r="BP54" s="185">
        <f t="shared" si="15"/>
        <v>7.3724228407180261</v>
      </c>
      <c r="BQ54" s="179"/>
      <c r="BR54" s="178" t="str">
        <f t="shared" si="16"/>
        <v>Renewables</v>
      </c>
      <c r="BS54" s="126" cm="1">
        <f t="array" aca="1" ref="BS54" ca="1">AC54/INDIRECT(ADDRESS($BC54,COLUMN(AC54)))</f>
        <v>3.0362552997921594E-2</v>
      </c>
      <c r="BT54" s="126" cm="1">
        <f t="array" aca="1" ref="BT54" ca="1">AD54/INDIRECT(ADDRESS($BC54,COLUMN(AD54)))</f>
        <v>3.4958485505202481E-2</v>
      </c>
      <c r="BU54" s="126" cm="1">
        <f t="array" aca="1" ref="BU54" ca="1">AE54/INDIRECT(ADDRESS($BC54,COLUMN(AE54)))</f>
        <v>3.5134564810512928E-2</v>
      </c>
      <c r="BV54" s="126" cm="1">
        <f t="array" aca="1" ref="BV54" ca="1">AF54/INDIRECT(ADDRESS($BC54,COLUMN(AF54)))</f>
        <v>3.4161076034276726E-2</v>
      </c>
      <c r="BW54" s="126" cm="1">
        <f t="array" aca="1" ref="BW54" ca="1">AG54/INDIRECT(ADDRESS($BC54,COLUMN(AG54)))</f>
        <v>3.870441099736207E-2</v>
      </c>
      <c r="BX54" s="126" cm="1">
        <f t="array" aca="1" ref="BX54" ca="1">AH54/INDIRECT(ADDRESS($BC54,COLUMN(AH54)))</f>
        <v>3.7202134949469959E-2</v>
      </c>
      <c r="BY54" s="126" cm="1">
        <f t="array" aca="1" ref="BY54" ca="1">AI54/INDIRECT(ADDRESS($BC54,COLUMN(AI54)))</f>
        <v>3.9409006601657449E-2</v>
      </c>
      <c r="BZ54" s="126" cm="1">
        <f t="array" aca="1" ref="BZ54" ca="1">AJ54/INDIRECT(ADDRESS($BC54,COLUMN(AJ54)))</f>
        <v>4.3169012321985237E-2</v>
      </c>
      <c r="CA54" s="126" cm="1">
        <f t="array" aca="1" ref="CA54" ca="1">AK54/INDIRECT(ADDRESS($BC54,COLUMN(AK54)))</f>
        <v>4.2928424154596724E-2</v>
      </c>
      <c r="CB54" s="126" cm="1">
        <f t="array" aca="1" ref="CB54" ca="1">AL54/INDIRECT(ADDRESS($BC54,COLUMN(AL54)))</f>
        <v>4.6544124680406189E-2</v>
      </c>
      <c r="CC54" s="126" cm="1">
        <f t="array" aca="1" ref="CC54" ca="1">AM54/INDIRECT(ADDRESS($BC54,COLUMN(AM54)))</f>
        <v>5.2373854506758605E-2</v>
      </c>
      <c r="CE54" s="178" t="str">
        <f t="shared" si="17"/>
        <v>Renewables</v>
      </c>
      <c r="CF54" s="194" t="str">
        <f t="shared" ca="1" si="18"/>
        <v>3.85
(3.0%)</v>
      </c>
      <c r="CG54" s="194" t="str">
        <f t="shared" ca="1" si="19"/>
        <v>4.42
(3.5%)</v>
      </c>
      <c r="CH54" s="194" t="str">
        <f t="shared" ca="1" si="19"/>
        <v>4.66
(3.5%)</v>
      </c>
      <c r="CI54" s="194" t="str">
        <f t="shared" ca="1" si="19"/>
        <v>4.69
(3.4%)</v>
      </c>
      <c r="CJ54" s="194" t="str">
        <f t="shared" ca="1" si="19"/>
        <v>5.35
(3.9%)</v>
      </c>
      <c r="CK54" s="194" t="str">
        <f t="shared" ca="1" si="19"/>
        <v>5.38
(3.7%)</v>
      </c>
      <c r="CL54" s="194" t="str">
        <f t="shared" ca="1" si="19"/>
        <v>5.70
(3.9%)</v>
      </c>
      <c r="CM54" s="194" t="str">
        <f t="shared" ca="1" si="19"/>
        <v>5.64
(4.3%)</v>
      </c>
      <c r="CN54" s="194" t="str">
        <f t="shared" ca="1" si="19"/>
        <v>5.74
(4.3%)</v>
      </c>
      <c r="CO54" s="194" t="str">
        <f t="shared" ca="1" si="19"/>
        <v>6.50
(4.7%)</v>
      </c>
      <c r="CP54" s="194" t="str">
        <f t="shared" ca="1" si="19"/>
        <v>7.37
(5.2%)</v>
      </c>
    </row>
    <row r="55" spans="2:94">
      <c r="C55" s="7" t="str">
        <v>Coal</v>
      </c>
      <c r="D55" s="86" t="s">
        <v>12</v>
      </c>
      <c r="F55" s="93">
        <v>9799.5322914771368</v>
      </c>
      <c r="G55" s="93">
        <v>10658.125974532006</v>
      </c>
      <c r="H55" s="93">
        <v>6812.1748018871895</v>
      </c>
      <c r="I55" s="93">
        <v>7095.0185558053581</v>
      </c>
      <c r="J55" s="93">
        <v>4534.8055922318217</v>
      </c>
      <c r="K55" s="93">
        <v>3691.7097659986598</v>
      </c>
      <c r="L55" s="93">
        <v>5669.3257627995554</v>
      </c>
      <c r="M55" s="93">
        <v>4275.0777664187244</v>
      </c>
      <c r="N55" s="93">
        <v>4629.2563258020618</v>
      </c>
      <c r="O55" s="93">
        <v>3799.1094400186917</v>
      </c>
      <c r="P55" s="93">
        <v>4633.6036200847075</v>
      </c>
      <c r="Q55" s="93">
        <v>4571.9559420113892</v>
      </c>
      <c r="R55" s="93">
        <v>4350.9307521720002</v>
      </c>
      <c r="S55" s="93">
        <v>5128.694871011392</v>
      </c>
      <c r="T55" s="93">
        <v>5252.5284849760001</v>
      </c>
      <c r="U55" s="93">
        <v>5632.9298926833453</v>
      </c>
      <c r="V55" s="93">
        <v>4980.0841920288767</v>
      </c>
      <c r="W55" s="93">
        <v>4891.7580765674838</v>
      </c>
      <c r="X55" s="93">
        <v>4904.8576045777118</v>
      </c>
      <c r="Y55" s="93">
        <v>4413.1648735521039</v>
      </c>
      <c r="Z55" s="93">
        <v>4401.0124768189962</v>
      </c>
      <c r="AA55" s="93">
        <v>3818.0093116292528</v>
      </c>
      <c r="AB55" s="93">
        <v>3939.68835253312</v>
      </c>
      <c r="AC55" s="93">
        <v>4079.2274271887081</v>
      </c>
      <c r="AD55" s="93">
        <v>3995.3418865206731</v>
      </c>
      <c r="AE55" s="93">
        <v>4110.7113178024019</v>
      </c>
      <c r="AF55" s="93">
        <v>4235.3364923355875</v>
      </c>
      <c r="AG55" s="93">
        <v>3472.1593011458799</v>
      </c>
      <c r="AH55" s="93">
        <v>3753.4272225609461</v>
      </c>
      <c r="AI55" s="93">
        <v>3089.58556751177</v>
      </c>
      <c r="AJ55" s="93">
        <v>3158.8828090407001</v>
      </c>
      <c r="AK55" s="93">
        <v>3200.7697973633667</v>
      </c>
      <c r="AL55" s="93">
        <v>2269.5799826011062</v>
      </c>
      <c r="AM55" s="93">
        <v>1735.6837262173271</v>
      </c>
      <c r="AN55" s="94"/>
      <c r="AP55" s="49" t="str">
        <f t="shared" si="10"/>
        <v>Coal</v>
      </c>
      <c r="AQ55" s="70" cm="1">
        <f t="array" aca="1" ref="AQ55" ca="1">INDIRECT(ADDRESS(ROW(AP55),AQ$9))/1000</f>
        <v>1.7356837262173272</v>
      </c>
      <c r="AR55" s="71" cm="1">
        <f t="array" aca="1" ref="AR55" ca="1">INDIRECT(ADDRESS(ROW(AQ55),AR$9))/1000</f>
        <v>2.269579982601106</v>
      </c>
      <c r="AS55" s="71" cm="1">
        <f t="array" aca="1" ref="AS55" ca="1">INDIRECT(ADDRESS(ROW(AR55),AS$9))/1000</f>
        <v>3.753427222560946</v>
      </c>
      <c r="AT55" s="73" cm="1">
        <f t="array" aca="1" ref="AT55" ca="1">INDIRECT(ADDRESS(ROW(AS55),AT$9))/1000</f>
        <v>4.0792274271887079</v>
      </c>
      <c r="AU55" s="77" cm="1">
        <f t="array" aca="1" ref="AU55" ca="1">AQ55/INDIRECT(ADDRESS($BC55,COLUMN(AQ55)))</f>
        <v>1.2330335482738186E-2</v>
      </c>
      <c r="AV55" s="78" cm="1">
        <f t="array" aca="1" ref="AV55" ca="1">AR55/INDIRECT(ADDRESS($BC55,COLUMN(AR55)))</f>
        <v>1.6251427559912022E-2</v>
      </c>
      <c r="AW55" s="78" cm="1">
        <f t="array" aca="1" ref="AW55" ca="1">AS55/INDIRECT(ADDRESS($BC55,COLUMN(AS55)))</f>
        <v>2.5953538191572159E-2</v>
      </c>
      <c r="AX55" s="80" cm="1">
        <f t="array" aca="1" ref="AX55" ca="1">AT55/INDIRECT(ADDRESS($BC55,COLUMN(AT55)))</f>
        <v>3.215626068397124E-2</v>
      </c>
      <c r="AY55" s="53">
        <f t="shared" ca="1" si="11"/>
        <v>-0.2352401151211663</v>
      </c>
      <c r="AZ55" s="53">
        <f t="shared" ca="1" si="11"/>
        <v>-0.53757362983234347</v>
      </c>
      <c r="BA55" s="53">
        <f t="shared" ca="1" si="11"/>
        <v>-0.57450675227159065</v>
      </c>
      <c r="BC55" s="61">
        <f t="shared" si="12"/>
        <v>58</v>
      </c>
      <c r="BE55" s="177" t="str">
        <f t="shared" si="13"/>
        <v>Coal</v>
      </c>
      <c r="BF55" s="185">
        <f t="shared" si="14"/>
        <v>4.0792274271887079</v>
      </c>
      <c r="BG55" s="185">
        <f t="shared" si="15"/>
        <v>3.9953418865206731</v>
      </c>
      <c r="BH55" s="185">
        <f t="shared" si="15"/>
        <v>4.1107113178024015</v>
      </c>
      <c r="BI55" s="185">
        <f t="shared" si="15"/>
        <v>4.2353364923355876</v>
      </c>
      <c r="BJ55" s="185">
        <f t="shared" si="15"/>
        <v>3.4721593011458798</v>
      </c>
      <c r="BK55" s="185">
        <f t="shared" si="15"/>
        <v>3.753427222560946</v>
      </c>
      <c r="BL55" s="185">
        <f t="shared" si="15"/>
        <v>3.08958556751177</v>
      </c>
      <c r="BM55" s="185">
        <f t="shared" si="15"/>
        <v>3.1588828090407</v>
      </c>
      <c r="BN55" s="185">
        <f t="shared" si="15"/>
        <v>3.2007697973633666</v>
      </c>
      <c r="BO55" s="185">
        <f t="shared" si="15"/>
        <v>2.269579982601106</v>
      </c>
      <c r="BP55" s="185">
        <f t="shared" si="15"/>
        <v>1.7356837262173272</v>
      </c>
      <c r="BQ55" s="179"/>
      <c r="BR55" s="178" t="str">
        <f t="shared" si="16"/>
        <v>Coal</v>
      </c>
      <c r="BS55" s="126" cm="1">
        <f t="array" aca="1" ref="BS55" ca="1">AC55/INDIRECT(ADDRESS($BC55,COLUMN(AC55)))</f>
        <v>3.215626068397124E-2</v>
      </c>
      <c r="BT55" s="126" cm="1">
        <f t="array" aca="1" ref="BT55" ca="1">AD55/INDIRECT(ADDRESS($BC55,COLUMN(AD55)))</f>
        <v>3.1590606612002518E-2</v>
      </c>
      <c r="BU55" s="126" cm="1">
        <f t="array" aca="1" ref="BU55" ca="1">AE55/INDIRECT(ADDRESS($BC55,COLUMN(AE55)))</f>
        <v>3.0968638826251095E-2</v>
      </c>
      <c r="BV55" s="126" cm="1">
        <f t="array" aca="1" ref="BV55" ca="1">AF55/INDIRECT(ADDRESS($BC55,COLUMN(AF55)))</f>
        <v>3.086259864136234E-2</v>
      </c>
      <c r="BW55" s="126" cm="1">
        <f t="array" aca="1" ref="BW55" ca="1">AG55/INDIRECT(ADDRESS($BC55,COLUMN(AG55)))</f>
        <v>2.5112143985665615E-2</v>
      </c>
      <c r="BX55" s="126" cm="1">
        <f t="array" aca="1" ref="BX55" ca="1">AH55/INDIRECT(ADDRESS($BC55,COLUMN(AH55)))</f>
        <v>2.5953538191572163E-2</v>
      </c>
      <c r="BY55" s="126" cm="1">
        <f t="array" aca="1" ref="BY55" ca="1">AI55/INDIRECT(ADDRESS($BC55,COLUMN(AI55)))</f>
        <v>2.1373819051823176E-2</v>
      </c>
      <c r="BZ55" s="126" cm="1">
        <f t="array" aca="1" ref="BZ55" ca="1">AJ55/INDIRECT(ADDRESS($BC55,COLUMN(AJ55)))</f>
        <v>2.415932767934148E-2</v>
      </c>
      <c r="CA55" s="126" cm="1">
        <f t="array" aca="1" ref="CA55" ca="1">AK55/INDIRECT(ADDRESS($BC55,COLUMN(AK55)))</f>
        <v>2.3933723415357273E-2</v>
      </c>
      <c r="CB55" s="126" cm="1">
        <f t="array" aca="1" ref="CB55" ca="1">AL55/INDIRECT(ADDRESS($BC55,COLUMN(AL55)))</f>
        <v>1.6251427559912022E-2</v>
      </c>
      <c r="CC55" s="126" cm="1">
        <f t="array" aca="1" ref="CC55" ca="1">AM55/INDIRECT(ADDRESS($BC55,COLUMN(AM55)))</f>
        <v>1.2330335482738186E-2</v>
      </c>
      <c r="CE55" s="178" t="str">
        <f t="shared" si="17"/>
        <v>Coal</v>
      </c>
      <c r="CF55" s="194" t="str">
        <f t="shared" ca="1" si="18"/>
        <v>4.08
(3.2%)</v>
      </c>
      <c r="CG55" s="194" t="str">
        <f t="shared" ca="1" si="19"/>
        <v>4.00
(3.2%)</v>
      </c>
      <c r="CH55" s="194" t="str">
        <f t="shared" ca="1" si="19"/>
        <v>4.11
(3.1%)</v>
      </c>
      <c r="CI55" s="194" t="str">
        <f t="shared" ca="1" si="19"/>
        <v>4.24
(3.1%)</v>
      </c>
      <c r="CJ55" s="194" t="str">
        <f t="shared" ca="1" si="19"/>
        <v>3.47
(2.5%)</v>
      </c>
      <c r="CK55" s="194" t="str">
        <f t="shared" ca="1" si="19"/>
        <v>3.75
(2.6%)</v>
      </c>
      <c r="CL55" s="194" t="str">
        <f t="shared" ca="1" si="19"/>
        <v>3.09
(2.1%)</v>
      </c>
      <c r="CM55" s="194" t="str">
        <f t="shared" ca="1" si="19"/>
        <v>3.16
(2.4%)</v>
      </c>
      <c r="CN55" s="194" t="str">
        <f t="shared" ca="1" si="19"/>
        <v>3.20
(2.4%)</v>
      </c>
      <c r="CO55" s="194" t="str">
        <f t="shared" ca="1" si="19"/>
        <v>2.27
(1.6%)</v>
      </c>
      <c r="CP55" s="194" t="str">
        <f t="shared" ca="1" si="19"/>
        <v>1.74
(1.2%)</v>
      </c>
    </row>
    <row r="56" spans="2:94">
      <c r="C56" s="7" t="str">
        <v>Peat</v>
      </c>
      <c r="D56" s="86" t="s">
        <v>12</v>
      </c>
      <c r="F56" s="93">
        <v>8803.1656800000001</v>
      </c>
      <c r="G56" s="93">
        <v>7567.7835954300008</v>
      </c>
      <c r="H56" s="93">
        <v>7660.0928941599996</v>
      </c>
      <c r="I56" s="93">
        <v>7280.7252481800015</v>
      </c>
      <c r="J56" s="93">
        <v>7233.0808132600005</v>
      </c>
      <c r="K56" s="93">
        <v>7112.6767025600002</v>
      </c>
      <c r="L56" s="93">
        <v>5800.73717734</v>
      </c>
      <c r="M56" s="93">
        <v>5494.3735069200002</v>
      </c>
      <c r="N56" s="93">
        <v>5469.0643939600004</v>
      </c>
      <c r="O56" s="93">
        <v>3817.2218600000001</v>
      </c>
      <c r="P56" s="93">
        <v>3524.7738800000006</v>
      </c>
      <c r="Q56" s="93">
        <v>3395.97163</v>
      </c>
      <c r="R56" s="93">
        <v>3412.32341</v>
      </c>
      <c r="S56" s="93">
        <v>3154.1025200000004</v>
      </c>
      <c r="T56" s="93">
        <v>3102.5816200000004</v>
      </c>
      <c r="U56" s="93">
        <v>3185.6538926659305</v>
      </c>
      <c r="V56" s="93">
        <v>3305.6674642220009</v>
      </c>
      <c r="W56" s="93">
        <v>3163.9039220711998</v>
      </c>
      <c r="X56" s="93">
        <v>3260.0096949704875</v>
      </c>
      <c r="Y56" s="93">
        <v>3173.4580001240688</v>
      </c>
      <c r="Z56" s="93">
        <v>2953.8179572807162</v>
      </c>
      <c r="AA56" s="93">
        <v>2811.077722421463</v>
      </c>
      <c r="AB56" s="93">
        <v>2503.643307658911</v>
      </c>
      <c r="AC56" s="93">
        <v>2540.2958613256606</v>
      </c>
      <c r="AD56" s="93">
        <v>2333.5417926304563</v>
      </c>
      <c r="AE56" s="93">
        <v>2342.3693491302465</v>
      </c>
      <c r="AF56" s="93">
        <v>2299.5546849702009</v>
      </c>
      <c r="AG56" s="93">
        <v>2198.7186239982852</v>
      </c>
      <c r="AH56" s="93">
        <v>2295.3953067229027</v>
      </c>
      <c r="AI56" s="93">
        <v>2134.0259741499999</v>
      </c>
      <c r="AJ56" s="93">
        <v>2202.0914201207001</v>
      </c>
      <c r="AK56" s="93">
        <v>2097.7017303349003</v>
      </c>
      <c r="AL56" s="93">
        <v>1867.4047739700572</v>
      </c>
      <c r="AM56" s="93">
        <v>1625.539588624925</v>
      </c>
      <c r="AN56" s="94"/>
      <c r="AP56" s="49" t="str">
        <f t="shared" si="10"/>
        <v>Peat</v>
      </c>
      <c r="AQ56" s="70" cm="1">
        <f t="array" aca="1" ref="AQ56" ca="1">INDIRECT(ADDRESS(ROW(AP56),AQ$9))/1000</f>
        <v>1.6255395886249251</v>
      </c>
      <c r="AR56" s="71" cm="1">
        <f t="array" aca="1" ref="AR56" ca="1">INDIRECT(ADDRESS(ROW(AQ56),AR$9))/1000</f>
        <v>1.8674047739700572</v>
      </c>
      <c r="AS56" s="71" cm="1">
        <f t="array" aca="1" ref="AS56" ca="1">INDIRECT(ADDRESS(ROW(AR56),AS$9))/1000</f>
        <v>2.2953953067229027</v>
      </c>
      <c r="AT56" s="73" cm="1">
        <f t="array" aca="1" ref="AT56" ca="1">INDIRECT(ADDRESS(ROW(AS56),AT$9))/1000</f>
        <v>2.5402958613256605</v>
      </c>
      <c r="AU56" s="77" cm="1">
        <f t="array" aca="1" ref="AU56" ca="1">AQ56/INDIRECT(ADDRESS($BC56,COLUMN(AQ56)))</f>
        <v>1.1547869099342975E-2</v>
      </c>
      <c r="AV56" s="78" cm="1">
        <f t="array" aca="1" ref="AV56" ca="1">AR56/INDIRECT(ADDRESS($BC56,COLUMN(AR56)))</f>
        <v>1.3371634241516014E-2</v>
      </c>
      <c r="AW56" s="78" cm="1">
        <f t="array" aca="1" ref="AW56" ca="1">AS56/INDIRECT(ADDRESS($BC56,COLUMN(AS56)))</f>
        <v>1.5871795621800158E-2</v>
      </c>
      <c r="AX56" s="80" cm="1">
        <f t="array" aca="1" ref="AX56" ca="1">AT56/INDIRECT(ADDRESS($BC56,COLUMN(AT56)))</f>
        <v>2.0024972225561162E-2</v>
      </c>
      <c r="AY56" s="53">
        <f t="shared" ca="1" si="11"/>
        <v>-0.12951942113274811</v>
      </c>
      <c r="AZ56" s="53">
        <f t="shared" ca="1" si="11"/>
        <v>-0.29182586377869674</v>
      </c>
      <c r="BA56" s="53">
        <f t="shared" ca="1" si="11"/>
        <v>-0.36009832028910493</v>
      </c>
      <c r="BC56" s="61">
        <f t="shared" si="12"/>
        <v>58</v>
      </c>
      <c r="BE56" s="177" t="str">
        <f t="shared" si="13"/>
        <v>Peat</v>
      </c>
      <c r="BF56" s="185">
        <f t="shared" si="14"/>
        <v>2.5402958613256605</v>
      </c>
      <c r="BG56" s="185">
        <f t="shared" ref="BG56:BP58" si="20">AD56/1000</f>
        <v>2.3335417926304562</v>
      </c>
      <c r="BH56" s="185">
        <f t="shared" si="20"/>
        <v>2.3423693491302466</v>
      </c>
      <c r="BI56" s="185">
        <f t="shared" si="20"/>
        <v>2.2995546849702011</v>
      </c>
      <c r="BJ56" s="185">
        <f t="shared" si="20"/>
        <v>2.1987186239982854</v>
      </c>
      <c r="BK56" s="185">
        <f t="shared" si="20"/>
        <v>2.2953953067229027</v>
      </c>
      <c r="BL56" s="185">
        <f t="shared" si="20"/>
        <v>2.1340259741500001</v>
      </c>
      <c r="BM56" s="185">
        <f t="shared" si="20"/>
        <v>2.2020914201207002</v>
      </c>
      <c r="BN56" s="185">
        <f t="shared" si="20"/>
        <v>2.0977017303349004</v>
      </c>
      <c r="BO56" s="185">
        <f t="shared" si="20"/>
        <v>1.8674047739700572</v>
      </c>
      <c r="BP56" s="185">
        <f t="shared" si="20"/>
        <v>1.6255395886249251</v>
      </c>
      <c r="BQ56" s="179"/>
      <c r="BR56" s="178" t="str">
        <f t="shared" si="16"/>
        <v>Peat</v>
      </c>
      <c r="BS56" s="126" cm="1">
        <f t="array" aca="1" ref="BS56" ca="1">AC56/INDIRECT(ADDRESS($BC56,COLUMN(AC56)))</f>
        <v>2.0024972225561162E-2</v>
      </c>
      <c r="BT56" s="126" cm="1">
        <f t="array" aca="1" ref="BT56" ca="1">AD56/INDIRECT(ADDRESS($BC56,COLUMN(AD56)))</f>
        <v>1.8450986893602968E-2</v>
      </c>
      <c r="BU56" s="126" cm="1">
        <f t="array" aca="1" ref="BU56" ca="1">AE56/INDIRECT(ADDRESS($BC56,COLUMN(AE56)))</f>
        <v>1.7646578599850582E-2</v>
      </c>
      <c r="BV56" s="126" cm="1">
        <f t="array" aca="1" ref="BV56" ca="1">AF56/INDIRECT(ADDRESS($BC56,COLUMN(AF56)))</f>
        <v>1.6756692986384891E-2</v>
      </c>
      <c r="BW56" s="126" cm="1">
        <f t="array" aca="1" ref="BW56" ca="1">AG56/INDIRECT(ADDRESS($BC56,COLUMN(AG56)))</f>
        <v>1.590207530270505E-2</v>
      </c>
      <c r="BX56" s="126" cm="1">
        <f t="array" aca="1" ref="BX56" ca="1">AH56/INDIRECT(ADDRESS($BC56,COLUMN(AH56)))</f>
        <v>1.5871795621800158E-2</v>
      </c>
      <c r="BY56" s="126" cm="1">
        <f t="array" aca="1" ref="BY56" ca="1">AI56/INDIRECT(ADDRESS($BC56,COLUMN(AI56)))</f>
        <v>1.4763237342575725E-2</v>
      </c>
      <c r="BZ56" s="126" cm="1">
        <f t="array" aca="1" ref="BZ56" ca="1">AJ56/INDIRECT(ADDRESS($BC56,COLUMN(AJ56)))</f>
        <v>1.6841728995549123E-2</v>
      </c>
      <c r="CA56" s="126" cm="1">
        <f t="array" aca="1" ref="CA56" ca="1">AK56/INDIRECT(ADDRESS($BC56,COLUMN(AK56)))</f>
        <v>1.5685543228728567E-2</v>
      </c>
      <c r="CB56" s="126" cm="1">
        <f t="array" aca="1" ref="CB56" ca="1">AL56/INDIRECT(ADDRESS($BC56,COLUMN(AL56)))</f>
        <v>1.3371634241516014E-2</v>
      </c>
      <c r="CC56" s="126" cm="1">
        <f t="array" aca="1" ref="CC56" ca="1">AM56/INDIRECT(ADDRESS($BC56,COLUMN(AM56)))</f>
        <v>1.1547869099342975E-2</v>
      </c>
      <c r="CE56" s="178" t="str">
        <f t="shared" si="17"/>
        <v>Peat</v>
      </c>
      <c r="CF56" s="194" t="str">
        <f t="shared" ca="1" si="18"/>
        <v>2.54
(2.0%)</v>
      </c>
      <c r="CG56" s="194" t="str">
        <f t="shared" ref="CG56:CP58" ca="1" si="21">TEXT(BG56,"#,##0.00;-#,##0.00;0") &amp; CHAR(10) &amp; IF(BT56&lt;&gt;1,TEXT(BT56,"(#,##0.0%);(-#,##0.0%);(0%)"),"(100%)")</f>
        <v>2.33
(1.8%)</v>
      </c>
      <c r="CH56" s="194" t="str">
        <f t="shared" ca="1" si="21"/>
        <v>2.34
(1.8%)</v>
      </c>
      <c r="CI56" s="194" t="str">
        <f t="shared" ca="1" si="21"/>
        <v>2.30
(1.7%)</v>
      </c>
      <c r="CJ56" s="194" t="str">
        <f t="shared" ca="1" si="21"/>
        <v>2.20
(1.6%)</v>
      </c>
      <c r="CK56" s="194" t="str">
        <f t="shared" ca="1" si="21"/>
        <v>2.30
(1.6%)</v>
      </c>
      <c r="CL56" s="194" t="str">
        <f t="shared" ca="1" si="21"/>
        <v>2.13
(1.5%)</v>
      </c>
      <c r="CM56" s="194" t="str">
        <f t="shared" ca="1" si="21"/>
        <v>2.20
(1.7%)</v>
      </c>
      <c r="CN56" s="194" t="str">
        <f t="shared" ca="1" si="21"/>
        <v>2.10
(1.6%)</v>
      </c>
      <c r="CO56" s="194" t="str">
        <f t="shared" ca="1" si="21"/>
        <v>1.87
(1.3%)</v>
      </c>
      <c r="CP56" s="194" t="str">
        <f t="shared" ca="1" si="21"/>
        <v>1.63
(1.2%)</v>
      </c>
    </row>
    <row r="57" spans="2:94">
      <c r="C57" s="7" t="str">
        <v>Non-ren. waste</v>
      </c>
      <c r="D57" s="86" t="s">
        <v>12</v>
      </c>
      <c r="F57" s="93">
        <v>0</v>
      </c>
      <c r="G57" s="93">
        <v>0</v>
      </c>
      <c r="H57" s="93">
        <v>0</v>
      </c>
      <c r="I57" s="93">
        <v>0</v>
      </c>
      <c r="J57" s="93">
        <v>0</v>
      </c>
      <c r="K57" s="93">
        <v>0</v>
      </c>
      <c r="L57" s="93">
        <v>0</v>
      </c>
      <c r="M57" s="93">
        <v>0</v>
      </c>
      <c r="N57" s="93">
        <v>0</v>
      </c>
      <c r="O57" s="93">
        <v>0</v>
      </c>
      <c r="P57" s="93">
        <v>0</v>
      </c>
      <c r="Q57" s="93">
        <v>0</v>
      </c>
      <c r="R57" s="93">
        <v>0</v>
      </c>
      <c r="S57" s="93">
        <v>0</v>
      </c>
      <c r="T57" s="93">
        <v>0</v>
      </c>
      <c r="U57" s="93">
        <v>0</v>
      </c>
      <c r="V57" s="93">
        <v>0</v>
      </c>
      <c r="W57" s="93">
        <v>0</v>
      </c>
      <c r="X57" s="93">
        <v>0</v>
      </c>
      <c r="Y57" s="93">
        <v>150.14208773462224</v>
      </c>
      <c r="Z57" s="93">
        <v>99.44555540262796</v>
      </c>
      <c r="AA57" s="93">
        <v>164.91556158684645</v>
      </c>
      <c r="AB57" s="93">
        <v>318.16591288185407</v>
      </c>
      <c r="AC57" s="93">
        <v>447.99831124534791</v>
      </c>
      <c r="AD57" s="93">
        <v>483.49222848348444</v>
      </c>
      <c r="AE57" s="93">
        <v>511.42860711450174</v>
      </c>
      <c r="AF57" s="93">
        <v>484.95487606150795</v>
      </c>
      <c r="AG57" s="93">
        <v>661.17615584487896</v>
      </c>
      <c r="AH57" s="93">
        <v>636.42778760584872</v>
      </c>
      <c r="AI57" s="93">
        <v>658.97571396011062</v>
      </c>
      <c r="AJ57" s="93">
        <v>623.31141341533657</v>
      </c>
      <c r="AK57" s="93">
        <v>627.00665620326265</v>
      </c>
      <c r="AL57" s="93">
        <v>678.92764032735545</v>
      </c>
      <c r="AM57" s="93">
        <v>869.98950540747285</v>
      </c>
      <c r="AN57" s="94"/>
      <c r="AP57" s="49" t="str">
        <f t="shared" si="10"/>
        <v>Non-ren. waste</v>
      </c>
      <c r="AQ57" s="70" cm="1">
        <f t="array" aca="1" ref="AQ57" ca="1">INDIRECT(ADDRESS(ROW(AP57),AQ$9))/1000</f>
        <v>0.86998950540747289</v>
      </c>
      <c r="AR57" s="71" cm="1">
        <f t="array" aca="1" ref="AR57" ca="1">INDIRECT(ADDRESS(ROW(AQ57),AR$9))/1000</f>
        <v>0.67892764032735542</v>
      </c>
      <c r="AS57" s="71" cm="1">
        <f t="array" aca="1" ref="AS57" ca="1">INDIRECT(ADDRESS(ROW(AR57),AS$9))/1000</f>
        <v>0.63642778760584873</v>
      </c>
      <c r="AT57" s="73" cm="1">
        <f t="array" aca="1" ref="AT57" ca="1">INDIRECT(ADDRESS(ROW(AS57),AT$9))/1000</f>
        <v>0.44799831124534789</v>
      </c>
      <c r="AU57" s="77" cm="1">
        <f t="array" aca="1" ref="AU57" ca="1">AQ57/INDIRECT(ADDRESS($BC57,COLUMN(AQ57)))</f>
        <v>6.1804246396399256E-3</v>
      </c>
      <c r="AV57" s="78" cm="1">
        <f t="array" aca="1" ref="AV57" ca="1">AR57/INDIRECT(ADDRESS($BC57,COLUMN(AR57)))</f>
        <v>4.8614913110736754E-3</v>
      </c>
      <c r="AW57" s="78" cm="1">
        <f t="array" aca="1" ref="AW57" ca="1">AS57/INDIRECT(ADDRESS($BC57,COLUMN(AS57)))</f>
        <v>4.4006588944959799E-3</v>
      </c>
      <c r="AX57" s="80" cm="1">
        <f t="array" aca="1" ref="AX57" ca="1">AT57/INDIRECT(ADDRESS($BC57,COLUMN(AT57)))</f>
        <v>3.5315389346439255E-3</v>
      </c>
      <c r="AY57" s="53">
        <f t="shared" ca="1" si="11"/>
        <v>0.28141712567188171</v>
      </c>
      <c r="AZ57" s="53">
        <f t="shared" ca="1" si="11"/>
        <v>0.36698856076075853</v>
      </c>
      <c r="BA57" s="53">
        <f t="shared" ca="1" si="11"/>
        <v>0.9419481805390556</v>
      </c>
      <c r="BC57" s="61">
        <f>BC58</f>
        <v>58</v>
      </c>
      <c r="BE57" s="177" t="str">
        <f t="shared" si="13"/>
        <v>Non-ren. waste</v>
      </c>
      <c r="BF57" s="185">
        <f t="shared" si="14"/>
        <v>0.44799831124534789</v>
      </c>
      <c r="BG57" s="185">
        <f t="shared" si="20"/>
        <v>0.48349222848348444</v>
      </c>
      <c r="BH57" s="185">
        <f t="shared" si="20"/>
        <v>0.51142860711450178</v>
      </c>
      <c r="BI57" s="185">
        <f t="shared" si="20"/>
        <v>0.48495487606150794</v>
      </c>
      <c r="BJ57" s="185">
        <f t="shared" si="20"/>
        <v>0.66117615584487899</v>
      </c>
      <c r="BK57" s="185">
        <f t="shared" si="20"/>
        <v>0.63642778760584873</v>
      </c>
      <c r="BL57" s="185">
        <f t="shared" si="20"/>
        <v>0.65897571396011068</v>
      </c>
      <c r="BM57" s="185">
        <f t="shared" si="20"/>
        <v>0.62331141341533658</v>
      </c>
      <c r="BN57" s="185">
        <f t="shared" si="20"/>
        <v>0.62700665620326268</v>
      </c>
      <c r="BO57" s="185">
        <f t="shared" si="20"/>
        <v>0.67892764032735542</v>
      </c>
      <c r="BP57" s="185">
        <f t="shared" si="20"/>
        <v>0.86998950540747289</v>
      </c>
      <c r="BQ57" s="179"/>
      <c r="BR57" s="178" t="str">
        <f t="shared" si="16"/>
        <v>Non-ren. waste</v>
      </c>
      <c r="BS57" s="126" cm="1">
        <f t="array" aca="1" ref="BS57" ca="1">AC57/INDIRECT(ADDRESS($BC57,COLUMN(AC57)))</f>
        <v>3.5315389346439259E-3</v>
      </c>
      <c r="BT57" s="126" cm="1">
        <f t="array" aca="1" ref="BT57" ca="1">AD57/INDIRECT(ADDRESS($BC57,COLUMN(AD57)))</f>
        <v>3.8229050789151194E-3</v>
      </c>
      <c r="BU57" s="126" cm="1">
        <f t="array" aca="1" ref="BU57" ca="1">AE57/INDIRECT(ADDRESS($BC57,COLUMN(AE57)))</f>
        <v>3.8529214519517387E-3</v>
      </c>
      <c r="BV57" s="126" cm="1">
        <f t="array" aca="1" ref="BV57" ca="1">AF57/INDIRECT(ADDRESS($BC57,COLUMN(AF57)))</f>
        <v>3.5338320169230196E-3</v>
      </c>
      <c r="BW57" s="126" cm="1">
        <f t="array" aca="1" ref="BW57" ca="1">AG57/INDIRECT(ADDRESS($BC57,COLUMN(AG57)))</f>
        <v>4.7819092920033928E-3</v>
      </c>
      <c r="BX57" s="126" cm="1">
        <f t="array" aca="1" ref="BX57" ca="1">AH57/INDIRECT(ADDRESS($BC57,COLUMN(AH57)))</f>
        <v>4.4006588944959808E-3</v>
      </c>
      <c r="BY57" s="126" cm="1">
        <f t="array" aca="1" ref="BY57" ca="1">AI57/INDIRECT(ADDRESS($BC57,COLUMN(AI57)))</f>
        <v>4.558808086701659E-3</v>
      </c>
      <c r="BZ57" s="126" cm="1">
        <f t="array" aca="1" ref="BZ57" ca="1">AJ57/INDIRECT(ADDRESS($BC57,COLUMN(AJ57)))</f>
        <v>4.7671235665585525E-3</v>
      </c>
      <c r="CA57" s="126" cm="1">
        <f t="array" aca="1" ref="CA57" ca="1">AK57/INDIRECT(ADDRESS($BC57,COLUMN(AK57)))</f>
        <v>4.6884358573736169E-3</v>
      </c>
      <c r="CB57" s="126" cm="1">
        <f t="array" aca="1" ref="CB57" ca="1">AL57/INDIRECT(ADDRESS($BC57,COLUMN(AL57)))</f>
        <v>4.8614913110736754E-3</v>
      </c>
      <c r="CC57" s="126" cm="1">
        <f t="array" aca="1" ref="CC57" ca="1">AM57/INDIRECT(ADDRESS($BC57,COLUMN(AM57)))</f>
        <v>6.1804246396399256E-3</v>
      </c>
      <c r="CE57" s="178" t="str">
        <f t="shared" si="17"/>
        <v>Non-ren. waste</v>
      </c>
      <c r="CF57" s="194" t="str">
        <f t="shared" ca="1" si="18"/>
        <v>0.45
(0.4%)</v>
      </c>
      <c r="CG57" s="194" t="str">
        <f t="shared" ca="1" si="21"/>
        <v>0.48
(0.4%)</v>
      </c>
      <c r="CH57" s="194" t="str">
        <f t="shared" ca="1" si="21"/>
        <v>0.51
(0.4%)</v>
      </c>
      <c r="CI57" s="194" t="str">
        <f t="shared" ca="1" si="21"/>
        <v>0.48
(0.4%)</v>
      </c>
      <c r="CJ57" s="194" t="str">
        <f t="shared" ca="1" si="21"/>
        <v>0.66
(0.5%)</v>
      </c>
      <c r="CK57" s="194" t="str">
        <f t="shared" ca="1" si="21"/>
        <v>0.64
(0.4%)</v>
      </c>
      <c r="CL57" s="194" t="str">
        <f t="shared" ca="1" si="21"/>
        <v>0.66
(0.5%)</v>
      </c>
      <c r="CM57" s="194" t="str">
        <f t="shared" ca="1" si="21"/>
        <v>0.62
(0.5%)</v>
      </c>
      <c r="CN57" s="194" t="str">
        <f t="shared" ca="1" si="21"/>
        <v>0.63
(0.5%)</v>
      </c>
      <c r="CO57" s="194" t="str">
        <f t="shared" ca="1" si="21"/>
        <v>0.68
(0.5%)</v>
      </c>
      <c r="CP57" s="194" t="str">
        <f t="shared" ca="1" si="21"/>
        <v>0.87
(0.6%)</v>
      </c>
    </row>
    <row r="58" spans="2:94" s="58" customFormat="1">
      <c r="C58" s="58" t="s">
        <v>47</v>
      </c>
      <c r="D58" s="87" t="s">
        <v>12</v>
      </c>
      <c r="F58" s="131">
        <f>SUM(_xlfn.ANCHORARRAY(F51))</f>
        <v>84310.311827608632</v>
      </c>
      <c r="G58" s="131">
        <f t="shared" ref="G58:AM58" si="22">SUM(_xlfn.ANCHORARRAY(G51))</f>
        <v>86625.750346619374</v>
      </c>
      <c r="H58" s="131">
        <f t="shared" si="22"/>
        <v>85191.911251417696</v>
      </c>
      <c r="I58" s="131">
        <f t="shared" si="22"/>
        <v>88287.737458213713</v>
      </c>
      <c r="J58" s="131">
        <f t="shared" si="22"/>
        <v>91422.106954639021</v>
      </c>
      <c r="K58" s="131">
        <f t="shared" si="22"/>
        <v>92794.861214839111</v>
      </c>
      <c r="L58" s="131">
        <f t="shared" si="22"/>
        <v>96931.744205697411</v>
      </c>
      <c r="M58" s="131">
        <f t="shared" si="22"/>
        <v>100557.38943326312</v>
      </c>
      <c r="N58" s="131">
        <f t="shared" si="22"/>
        <v>108809.67987440102</v>
      </c>
      <c r="O58" s="131">
        <f t="shared" si="22"/>
        <v>115645.72301114448</v>
      </c>
      <c r="P58" s="131">
        <f t="shared" si="22"/>
        <v>125766.18809307826</v>
      </c>
      <c r="Q58" s="131">
        <f t="shared" si="22"/>
        <v>130973.99626862475</v>
      </c>
      <c r="R58" s="131">
        <f t="shared" si="22"/>
        <v>131520.23523424313</v>
      </c>
      <c r="S58" s="131">
        <f t="shared" si="22"/>
        <v>135264.80196075275</v>
      </c>
      <c r="T58" s="131">
        <f t="shared" si="22"/>
        <v>138514.88940158079</v>
      </c>
      <c r="U58" s="131">
        <f t="shared" si="22"/>
        <v>146611.73890897189</v>
      </c>
      <c r="V58" s="131">
        <f t="shared" si="22"/>
        <v>150544.18466581247</v>
      </c>
      <c r="W58" s="131">
        <f t="shared" si="22"/>
        <v>152719.37375966707</v>
      </c>
      <c r="X58" s="131">
        <f t="shared" si="22"/>
        <v>153393.32550157595</v>
      </c>
      <c r="Y58" s="131">
        <f t="shared" si="22"/>
        <v>139280.93336415387</v>
      </c>
      <c r="Z58" s="131">
        <f t="shared" si="22"/>
        <v>138215.27891010648</v>
      </c>
      <c r="AA58" s="131">
        <f t="shared" si="22"/>
        <v>128884.18528256571</v>
      </c>
      <c r="AB58" s="131">
        <f t="shared" si="22"/>
        <v>124724.04450172394</v>
      </c>
      <c r="AC58" s="131">
        <f t="shared" si="22"/>
        <v>126856.39873612726</v>
      </c>
      <c r="AD58" s="131">
        <f t="shared" si="22"/>
        <v>126472.46491945125</v>
      </c>
      <c r="AE58" s="131">
        <f t="shared" si="22"/>
        <v>132737.87527005828</v>
      </c>
      <c r="AF58" s="131">
        <f t="shared" si="22"/>
        <v>137232.01152152335</v>
      </c>
      <c r="AG58" s="131">
        <f t="shared" si="22"/>
        <v>138266.14338974163</v>
      </c>
      <c r="AH58" s="131">
        <f t="shared" si="22"/>
        <v>144621.02218416557</v>
      </c>
      <c r="AI58" s="131">
        <f t="shared" si="22"/>
        <v>144550.00110278514</v>
      </c>
      <c r="AJ58" s="131">
        <f t="shared" si="22"/>
        <v>130752.09918783646</v>
      </c>
      <c r="AK58" s="131">
        <f t="shared" si="22"/>
        <v>133734.71991029888</v>
      </c>
      <c r="AL58" s="131">
        <f t="shared" si="22"/>
        <v>139654.19186924602</v>
      </c>
      <c r="AM58" s="131">
        <f t="shared" si="22"/>
        <v>140765.32861958153</v>
      </c>
      <c r="AN58" s="94"/>
      <c r="AP58" s="52" t="str">
        <f t="shared" si="10"/>
        <v>Total</v>
      </c>
      <c r="AQ58" s="75" cm="1">
        <f t="array" aca="1" ref="AQ58" ca="1">INDIRECT(ADDRESS(ROW(AP58),AQ$9))/1000</f>
        <v>140.76532861958154</v>
      </c>
      <c r="AR58" s="74" cm="1">
        <f t="array" aca="1" ref="AR58" ca="1">INDIRECT(ADDRESS(ROW(AQ58),AR$9))/1000</f>
        <v>139.65419186924601</v>
      </c>
      <c r="AS58" s="74" cm="1">
        <f t="array" aca="1" ref="AS58" ca="1">INDIRECT(ADDRESS(ROW(AR58),AS$9))/1000</f>
        <v>144.62102218416558</v>
      </c>
      <c r="AT58" s="76" cm="1">
        <f t="array" aca="1" ref="AT58" ca="1">INDIRECT(ADDRESS(ROW(AS58),AT$9))/1000</f>
        <v>126.85639873612726</v>
      </c>
      <c r="AU58" s="81" cm="1">
        <f t="array" aca="1" ref="AU58" ca="1">AQ58/INDIRECT(ADDRESS($BC58,COLUMN(AQ58)))</f>
        <v>1</v>
      </c>
      <c r="AV58" s="82" cm="1">
        <f t="array" aca="1" ref="AV58" ca="1">AR58/INDIRECT(ADDRESS($BC58,COLUMN(AR58)))</f>
        <v>1</v>
      </c>
      <c r="AW58" s="82" cm="1">
        <f t="array" aca="1" ref="AW58" ca="1">AS58/INDIRECT(ADDRESS($BC58,COLUMN(AS58)))</f>
        <v>1</v>
      </c>
      <c r="AX58" s="83" cm="1">
        <f t="array" aca="1" ref="AX58" ca="1">AT58/INDIRECT(ADDRESS($BC58,COLUMN(AT58)))</f>
        <v>1</v>
      </c>
      <c r="AY58" s="54">
        <f t="shared" ca="1" si="11"/>
        <v>7.9563437048553193E-3</v>
      </c>
      <c r="AZ58" s="54">
        <f t="shared" ca="1" si="11"/>
        <v>-2.6660671500952787E-2</v>
      </c>
      <c r="BA58" s="54">
        <f t="shared" ca="1" si="11"/>
        <v>0.10964310844410856</v>
      </c>
      <c r="BB58" s="7"/>
      <c r="BC58" s="62">
        <f>ROW(AP58)</f>
        <v>58</v>
      </c>
      <c r="BE58" s="177" t="str">
        <f t="shared" si="13"/>
        <v>Total</v>
      </c>
      <c r="BF58" s="185">
        <f t="shared" si="14"/>
        <v>126.85639873612726</v>
      </c>
      <c r="BG58" s="185">
        <f t="shared" si="20"/>
        <v>126.47246491945124</v>
      </c>
      <c r="BH58" s="185">
        <f t="shared" si="20"/>
        <v>132.73787527005828</v>
      </c>
      <c r="BI58" s="185">
        <f t="shared" si="20"/>
        <v>137.23201152152336</v>
      </c>
      <c r="BJ58" s="185">
        <f t="shared" si="20"/>
        <v>138.26614338974161</v>
      </c>
      <c r="BK58" s="185">
        <f t="shared" si="20"/>
        <v>144.62102218416558</v>
      </c>
      <c r="BL58" s="185">
        <f t="shared" si="20"/>
        <v>144.55000110278513</v>
      </c>
      <c r="BM58" s="185">
        <f t="shared" si="20"/>
        <v>130.75209918783645</v>
      </c>
      <c r="BN58" s="185">
        <f t="shared" si="20"/>
        <v>133.73471991029888</v>
      </c>
      <c r="BO58" s="185">
        <f t="shared" si="20"/>
        <v>139.65419186924601</v>
      </c>
      <c r="BP58" s="185">
        <f t="shared" si="20"/>
        <v>140.76532861958154</v>
      </c>
      <c r="BQ58" s="179"/>
      <c r="BR58" s="178" t="str">
        <f t="shared" si="16"/>
        <v>Total</v>
      </c>
      <c r="BS58" s="126" cm="1">
        <f t="array" aca="1" ref="BS58" ca="1">AC58/INDIRECT(ADDRESS($BC58,COLUMN(AC58)))</f>
        <v>1</v>
      </c>
      <c r="BT58" s="126" cm="1">
        <f t="array" aca="1" ref="BT58" ca="1">AD58/INDIRECT(ADDRESS($BC58,COLUMN(AD58)))</f>
        <v>1</v>
      </c>
      <c r="BU58" s="126" cm="1">
        <f t="array" aca="1" ref="BU58" ca="1">AE58/INDIRECT(ADDRESS($BC58,COLUMN(AE58)))</f>
        <v>1</v>
      </c>
      <c r="BV58" s="126" cm="1">
        <f t="array" aca="1" ref="BV58" ca="1">AF58/INDIRECT(ADDRESS($BC58,COLUMN(AF58)))</f>
        <v>1</v>
      </c>
      <c r="BW58" s="126" cm="1">
        <f t="array" aca="1" ref="BW58" ca="1">AG58/INDIRECT(ADDRESS($BC58,COLUMN(AG58)))</f>
        <v>1</v>
      </c>
      <c r="BX58" s="126" cm="1">
        <f t="array" aca="1" ref="BX58" ca="1">AH58/INDIRECT(ADDRESS($BC58,COLUMN(AH58)))</f>
        <v>1</v>
      </c>
      <c r="BY58" s="126" cm="1">
        <f t="array" aca="1" ref="BY58" ca="1">AI58/INDIRECT(ADDRESS($BC58,COLUMN(AI58)))</f>
        <v>1</v>
      </c>
      <c r="BZ58" s="126" cm="1">
        <f t="array" aca="1" ref="BZ58" ca="1">AJ58/INDIRECT(ADDRESS($BC58,COLUMN(AJ58)))</f>
        <v>1</v>
      </c>
      <c r="CA58" s="126" cm="1">
        <f t="array" aca="1" ref="CA58" ca="1">AK58/INDIRECT(ADDRESS($BC58,COLUMN(AK58)))</f>
        <v>1</v>
      </c>
      <c r="CB58" s="126" cm="1">
        <f t="array" aca="1" ref="CB58" ca="1">AL58/INDIRECT(ADDRESS($BC58,COLUMN(AL58)))</f>
        <v>1</v>
      </c>
      <c r="CC58" s="126" cm="1">
        <f t="array" aca="1" ref="CC58" ca="1">AM58/INDIRECT(ADDRESS($BC58,COLUMN(AM58)))</f>
        <v>1</v>
      </c>
      <c r="CD58" s="7"/>
      <c r="CE58" s="178" t="str">
        <f t="shared" si="17"/>
        <v>Total</v>
      </c>
      <c r="CF58" s="194" t="str">
        <f t="shared" ca="1" si="18"/>
        <v>126.86
(100%)</v>
      </c>
      <c r="CG58" s="194" t="str">
        <f t="shared" ca="1" si="21"/>
        <v>126.47
(100%)</v>
      </c>
      <c r="CH58" s="194" t="str">
        <f t="shared" ca="1" si="21"/>
        <v>132.74
(100%)</v>
      </c>
      <c r="CI58" s="194" t="str">
        <f t="shared" ca="1" si="21"/>
        <v>137.23
(100%)</v>
      </c>
      <c r="CJ58" s="194" t="str">
        <f t="shared" ca="1" si="21"/>
        <v>138.27
(100%)</v>
      </c>
      <c r="CK58" s="194" t="str">
        <f t="shared" ca="1" si="21"/>
        <v>144.62
(100%)</v>
      </c>
      <c r="CL58" s="194" t="str">
        <f t="shared" ca="1" si="21"/>
        <v>144.55
(100%)</v>
      </c>
      <c r="CM58" s="194" t="str">
        <f t="shared" ca="1" si="21"/>
        <v>130.75
(100%)</v>
      </c>
      <c r="CN58" s="194" t="str">
        <f t="shared" ca="1" si="21"/>
        <v>133.73
(100%)</v>
      </c>
      <c r="CO58" s="194" t="str">
        <f t="shared" ca="1" si="21"/>
        <v>139.65
(100%)</v>
      </c>
      <c r="CP58" s="194" t="str">
        <f t="shared" ca="1" si="21"/>
        <v>140.77
(100%)</v>
      </c>
    </row>
    <row r="59" spans="2:94">
      <c r="F59" s="7" t="b">
        <f>F58=F47</f>
        <v>1</v>
      </c>
      <c r="G59" s="7" t="b">
        <f t="shared" ref="G59:AM59" si="23">G58=G47</f>
        <v>1</v>
      </c>
      <c r="H59" s="7" t="b">
        <f t="shared" si="23"/>
        <v>1</v>
      </c>
      <c r="I59" s="7" t="b">
        <f t="shared" si="23"/>
        <v>1</v>
      </c>
      <c r="J59" s="7" t="b">
        <f t="shared" si="23"/>
        <v>1</v>
      </c>
      <c r="K59" s="7" t="b">
        <f t="shared" si="23"/>
        <v>1</v>
      </c>
      <c r="L59" s="7" t="b">
        <f t="shared" si="23"/>
        <v>1</v>
      </c>
      <c r="M59" s="7" t="b">
        <f t="shared" si="23"/>
        <v>1</v>
      </c>
      <c r="N59" s="7" t="b">
        <f t="shared" si="23"/>
        <v>1</v>
      </c>
      <c r="O59" s="7" t="b">
        <f t="shared" si="23"/>
        <v>1</v>
      </c>
      <c r="P59" s="7" t="b">
        <f t="shared" si="23"/>
        <v>1</v>
      </c>
      <c r="Q59" s="7" t="b">
        <f t="shared" si="23"/>
        <v>1</v>
      </c>
      <c r="R59" s="7" t="b">
        <f t="shared" si="23"/>
        <v>1</v>
      </c>
      <c r="S59" s="7" t="b">
        <f t="shared" si="23"/>
        <v>1</v>
      </c>
      <c r="T59" s="7" t="b">
        <f t="shared" si="23"/>
        <v>1</v>
      </c>
      <c r="U59" s="7" t="b">
        <f t="shared" si="23"/>
        <v>1</v>
      </c>
      <c r="V59" s="7" t="b">
        <f t="shared" si="23"/>
        <v>1</v>
      </c>
      <c r="W59" s="7" t="b">
        <f t="shared" si="23"/>
        <v>1</v>
      </c>
      <c r="X59" s="7" t="b">
        <f t="shared" si="23"/>
        <v>1</v>
      </c>
      <c r="Y59" s="7" t="b">
        <f t="shared" si="23"/>
        <v>1</v>
      </c>
      <c r="Z59" s="7" t="b">
        <f t="shared" si="23"/>
        <v>1</v>
      </c>
      <c r="AA59" s="7" t="b">
        <f t="shared" si="23"/>
        <v>1</v>
      </c>
      <c r="AB59" s="7" t="b">
        <f t="shared" si="23"/>
        <v>1</v>
      </c>
      <c r="AC59" s="7" t="b">
        <f t="shared" si="23"/>
        <v>1</v>
      </c>
      <c r="AD59" s="7" t="b">
        <f t="shared" si="23"/>
        <v>1</v>
      </c>
      <c r="AE59" s="7" t="b">
        <f t="shared" si="23"/>
        <v>1</v>
      </c>
      <c r="AF59" s="7" t="b">
        <f t="shared" si="23"/>
        <v>1</v>
      </c>
      <c r="AG59" s="7" t="b">
        <f t="shared" si="23"/>
        <v>1</v>
      </c>
      <c r="AH59" s="7" t="b">
        <f t="shared" si="23"/>
        <v>1</v>
      </c>
      <c r="AI59" s="7" t="b">
        <f t="shared" si="23"/>
        <v>1</v>
      </c>
      <c r="AJ59" s="7" t="b">
        <f t="shared" si="23"/>
        <v>1</v>
      </c>
      <c r="AK59" s="7" t="b">
        <f t="shared" si="23"/>
        <v>1</v>
      </c>
      <c r="AL59" s="7" t="b">
        <f t="shared" si="23"/>
        <v>1</v>
      </c>
      <c r="AM59" s="7" t="b">
        <f t="shared" si="23"/>
        <v>1</v>
      </c>
    </row>
    <row r="61" spans="2:94" s="27" customFormat="1" ht="17.5" thickBot="1">
      <c r="B61" s="98" t="s">
        <v>177</v>
      </c>
      <c r="C61" s="95" t="s">
        <v>174</v>
      </c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</row>
    <row r="62" spans="2:94" ht="15" thickTop="1"/>
    <row r="86" spans="3:94" s="27" customFormat="1" ht="15" thickBot="1">
      <c r="C86" s="28" t="s">
        <v>174</v>
      </c>
      <c r="D86" s="28" t="s">
        <v>49</v>
      </c>
      <c r="E86" s="28" t="s">
        <v>62</v>
      </c>
      <c r="F86" s="28">
        <f t="shared" ref="F86:AM86" si="24">years</f>
        <v>1990</v>
      </c>
      <c r="G86" s="28">
        <f t="shared" si="24"/>
        <v>1991</v>
      </c>
      <c r="H86" s="28">
        <f t="shared" si="24"/>
        <v>1992</v>
      </c>
      <c r="I86" s="28">
        <f t="shared" si="24"/>
        <v>1993</v>
      </c>
      <c r="J86" s="28">
        <f t="shared" si="24"/>
        <v>1994</v>
      </c>
      <c r="K86" s="28">
        <f t="shared" si="24"/>
        <v>1995</v>
      </c>
      <c r="L86" s="28">
        <f t="shared" si="24"/>
        <v>1996</v>
      </c>
      <c r="M86" s="28">
        <f t="shared" si="24"/>
        <v>1997</v>
      </c>
      <c r="N86" s="28">
        <f t="shared" si="24"/>
        <v>1998</v>
      </c>
      <c r="O86" s="28">
        <f t="shared" si="24"/>
        <v>1999</v>
      </c>
      <c r="P86" s="28">
        <f t="shared" si="24"/>
        <v>2000</v>
      </c>
      <c r="Q86" s="28">
        <f t="shared" si="24"/>
        <v>2001</v>
      </c>
      <c r="R86" s="28">
        <f t="shared" si="24"/>
        <v>2002</v>
      </c>
      <c r="S86" s="28">
        <f t="shared" si="24"/>
        <v>2003</v>
      </c>
      <c r="T86" s="28">
        <f t="shared" si="24"/>
        <v>2004</v>
      </c>
      <c r="U86" s="28">
        <f t="shared" si="24"/>
        <v>2005</v>
      </c>
      <c r="V86" s="28">
        <f t="shared" si="24"/>
        <v>2006</v>
      </c>
      <c r="W86" s="28">
        <f t="shared" si="24"/>
        <v>2007</v>
      </c>
      <c r="X86" s="28">
        <f t="shared" si="24"/>
        <v>2008</v>
      </c>
      <c r="Y86" s="28">
        <f t="shared" si="24"/>
        <v>2009</v>
      </c>
      <c r="Z86" s="28">
        <f t="shared" si="24"/>
        <v>2010</v>
      </c>
      <c r="AA86" s="28">
        <f t="shared" si="24"/>
        <v>2011</v>
      </c>
      <c r="AB86" s="28">
        <f t="shared" si="24"/>
        <v>2012</v>
      </c>
      <c r="AC86" s="28">
        <f t="shared" si="24"/>
        <v>2013</v>
      </c>
      <c r="AD86" s="28">
        <f t="shared" si="24"/>
        <v>2014</v>
      </c>
      <c r="AE86" s="28">
        <f t="shared" si="24"/>
        <v>2015</v>
      </c>
      <c r="AF86" s="28">
        <f t="shared" si="24"/>
        <v>2016</v>
      </c>
      <c r="AG86" s="28">
        <f t="shared" si="24"/>
        <v>2017</v>
      </c>
      <c r="AH86" s="28">
        <f t="shared" si="24"/>
        <v>2018</v>
      </c>
      <c r="AI86" s="28">
        <f t="shared" si="24"/>
        <v>2019</v>
      </c>
      <c r="AJ86" s="28">
        <f t="shared" si="24"/>
        <v>2020</v>
      </c>
      <c r="AK86" s="28">
        <f t="shared" si="24"/>
        <v>2021</v>
      </c>
      <c r="AL86" s="28">
        <f t="shared" si="24"/>
        <v>2022</v>
      </c>
      <c r="AM86" s="28">
        <f t="shared" si="24"/>
        <v>2023</v>
      </c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</row>
    <row r="87" spans="3:94">
      <c r="C87" s="34" t="s">
        <v>178</v>
      </c>
      <c r="D87" s="33" t="s">
        <v>12</v>
      </c>
      <c r="E87" s="33"/>
      <c r="F87" s="65">
        <v>20427.642276631803</v>
      </c>
      <c r="G87" s="65">
        <v>20883.890366959837</v>
      </c>
      <c r="H87" s="65">
        <v>20159.12580042041</v>
      </c>
      <c r="I87" s="65">
        <v>21151.516924821339</v>
      </c>
      <c r="J87" s="65">
        <v>22440.616087628874</v>
      </c>
      <c r="K87" s="65">
        <v>22828.774550648701</v>
      </c>
      <c r="L87" s="65">
        <v>22802.913421081965</v>
      </c>
      <c r="M87" s="65">
        <v>24333.60324459125</v>
      </c>
      <c r="N87" s="65">
        <v>24937.174867454611</v>
      </c>
      <c r="O87" s="65">
        <v>25751.128033884124</v>
      </c>
      <c r="P87" s="65">
        <v>28835.689118968305</v>
      </c>
      <c r="Q87" s="65">
        <v>28495.664799278577</v>
      </c>
      <c r="R87" s="65">
        <v>27415.348401507712</v>
      </c>
      <c r="S87" s="65">
        <v>27878.191914989518</v>
      </c>
      <c r="T87" s="65">
        <v>27792.43614436411</v>
      </c>
      <c r="U87" s="65">
        <v>28902.710481604696</v>
      </c>
      <c r="V87" s="65">
        <v>27755.282093017682</v>
      </c>
      <c r="W87" s="65">
        <v>27202.618355940729</v>
      </c>
      <c r="X87" s="65">
        <v>26342.42765782823</v>
      </c>
      <c r="Y87" s="65">
        <v>22110.875970353009</v>
      </c>
      <c r="Z87" s="65">
        <v>22322.124710605436</v>
      </c>
      <c r="AA87" s="65">
        <v>20636.28634330241</v>
      </c>
      <c r="AB87" s="65">
        <v>20960.019071813505</v>
      </c>
      <c r="AC87" s="65">
        <v>21803.379355119443</v>
      </c>
      <c r="AD87" s="65">
        <v>23505.556047227779</v>
      </c>
      <c r="AE87" s="65">
        <v>23354.750322846307</v>
      </c>
      <c r="AF87" s="65">
        <v>24279.426088185715</v>
      </c>
      <c r="AG87" s="65">
        <v>25150.032765383712</v>
      </c>
      <c r="AH87" s="65">
        <v>25865.994448544632</v>
      </c>
      <c r="AI87" s="65">
        <v>25546.910942421862</v>
      </c>
      <c r="AJ87" s="65">
        <v>26269.806006889707</v>
      </c>
      <c r="AK87" s="65">
        <v>25985.096826292542</v>
      </c>
      <c r="AL87" s="65">
        <v>24789.747399318883</v>
      </c>
      <c r="AM87" s="65">
        <v>24014.15806147406</v>
      </c>
    </row>
    <row r="88" spans="3:94">
      <c r="C88" s="34" t="s">
        <v>179</v>
      </c>
      <c r="D88" s="33" t="s">
        <v>12</v>
      </c>
      <c r="E88" s="33"/>
      <c r="F88" s="65">
        <v>23478.528420705985</v>
      </c>
      <c r="G88" s="65">
        <v>24033.691200689664</v>
      </c>
      <c r="H88" s="65">
        <v>25115.818207245404</v>
      </c>
      <c r="I88" s="65">
        <v>26744.248851670309</v>
      </c>
      <c r="J88" s="65">
        <v>27033.926874625642</v>
      </c>
      <c r="K88" s="65">
        <v>27584.062425200205</v>
      </c>
      <c r="L88" s="65">
        <v>30880.070470890754</v>
      </c>
      <c r="M88" s="65">
        <v>33113.923559131574</v>
      </c>
      <c r="N88" s="65">
        <v>38293.534774180109</v>
      </c>
      <c r="O88" s="65">
        <v>42654.91078232789</v>
      </c>
      <c r="P88" s="65">
        <v>47720.516270662636</v>
      </c>
      <c r="Q88" s="65">
        <v>51016.910250293746</v>
      </c>
      <c r="R88" s="65">
        <v>52329.144717552299</v>
      </c>
      <c r="S88" s="65">
        <v>52897.817252662877</v>
      </c>
      <c r="T88" s="65">
        <v>55174.362707633387</v>
      </c>
      <c r="U88" s="65">
        <v>59131.974967967057</v>
      </c>
      <c r="V88" s="65">
        <v>63240.213959259068</v>
      </c>
      <c r="W88" s="65">
        <v>66476.637392392193</v>
      </c>
      <c r="X88" s="65">
        <v>63329.486068508457</v>
      </c>
      <c r="Y88" s="65">
        <v>56575.527270440798</v>
      </c>
      <c r="Z88" s="65">
        <v>53490.375481884133</v>
      </c>
      <c r="AA88" s="65">
        <v>51474.672059660501</v>
      </c>
      <c r="AB88" s="65">
        <v>48572.316484341129</v>
      </c>
      <c r="AC88" s="65">
        <v>50566.615185860675</v>
      </c>
      <c r="AD88" s="65">
        <v>52580.373662884354</v>
      </c>
      <c r="AE88" s="65">
        <v>55666.578367657108</v>
      </c>
      <c r="AF88" s="65">
        <v>57790.534805975076</v>
      </c>
      <c r="AG88" s="65">
        <v>59381.394997771211</v>
      </c>
      <c r="AH88" s="65">
        <v>60865.775257243193</v>
      </c>
      <c r="AI88" s="65">
        <v>61363.938017448148</v>
      </c>
      <c r="AJ88" s="65">
        <v>45529.790313466641</v>
      </c>
      <c r="AK88" s="65">
        <v>48744.324948405439</v>
      </c>
      <c r="AL88" s="65">
        <v>58529.220846934782</v>
      </c>
      <c r="AM88" s="65">
        <v>61138.983092438881</v>
      </c>
    </row>
    <row r="89" spans="3:94">
      <c r="C89" s="34" t="s">
        <v>180</v>
      </c>
      <c r="D89" s="33" t="s">
        <v>12</v>
      </c>
      <c r="E89" s="33"/>
      <c r="F89" s="65">
        <v>26255.778194692561</v>
      </c>
      <c r="G89" s="65">
        <v>27138.566767219338</v>
      </c>
      <c r="H89" s="65">
        <v>25295.933861451744</v>
      </c>
      <c r="I89" s="65">
        <v>25695.032885372722</v>
      </c>
      <c r="J89" s="65">
        <v>26288.703191537734</v>
      </c>
      <c r="K89" s="65">
        <v>26258.967283453247</v>
      </c>
      <c r="L89" s="65">
        <v>28093.956127488287</v>
      </c>
      <c r="M89" s="65">
        <v>27699.212481465482</v>
      </c>
      <c r="N89" s="65">
        <v>30013.423043007318</v>
      </c>
      <c r="O89" s="65">
        <v>30817.647606715112</v>
      </c>
      <c r="P89" s="65">
        <v>31696.513298581234</v>
      </c>
      <c r="Q89" s="65">
        <v>33600.096213633893</v>
      </c>
      <c r="R89" s="65">
        <v>33604.843780592702</v>
      </c>
      <c r="S89" s="65">
        <v>35233.827941440446</v>
      </c>
      <c r="T89" s="65">
        <v>36506.718095400145</v>
      </c>
      <c r="U89" s="65">
        <v>38280.616784122052</v>
      </c>
      <c r="V89" s="65">
        <v>38555.128826430235</v>
      </c>
      <c r="W89" s="65">
        <v>37976.820299194202</v>
      </c>
      <c r="X89" s="65">
        <v>41583.66533548967</v>
      </c>
      <c r="Y89" s="65">
        <v>40440.916774195452</v>
      </c>
      <c r="Z89" s="65">
        <v>42299.207348974378</v>
      </c>
      <c r="AA89" s="65">
        <v>37156.156551271699</v>
      </c>
      <c r="AB89" s="65">
        <v>35344.666819385828</v>
      </c>
      <c r="AC89" s="65">
        <v>34456.540721575766</v>
      </c>
      <c r="AD89" s="65">
        <v>31202.85654665262</v>
      </c>
      <c r="AE89" s="65">
        <v>33168.284254845596</v>
      </c>
      <c r="AF89" s="65">
        <v>34399.123606350957</v>
      </c>
      <c r="AG89" s="65">
        <v>32942.684818116672</v>
      </c>
      <c r="AH89" s="65">
        <v>35073.662990651661</v>
      </c>
      <c r="AI89" s="65">
        <v>34166.458084741564</v>
      </c>
      <c r="AJ89" s="65">
        <v>37098.455508911255</v>
      </c>
      <c r="AK89" s="65">
        <v>35498.357202529289</v>
      </c>
      <c r="AL89" s="65">
        <v>31080.923511147568</v>
      </c>
      <c r="AM89" s="65">
        <v>29644.306827035514</v>
      </c>
    </row>
    <row r="90" spans="3:94">
      <c r="C90" s="34" t="s">
        <v>181</v>
      </c>
      <c r="D90" s="33" t="s">
        <v>12</v>
      </c>
      <c r="E90" s="33"/>
      <c r="F90" s="65">
        <v>10886.59320870472</v>
      </c>
      <c r="G90" s="65">
        <v>11173.019697034346</v>
      </c>
      <c r="H90" s="65">
        <v>11142.212113180085</v>
      </c>
      <c r="I90" s="65">
        <v>11148.914861289741</v>
      </c>
      <c r="J90" s="65">
        <v>11721.029454792955</v>
      </c>
      <c r="K90" s="65">
        <v>11575.732217737292</v>
      </c>
      <c r="L90" s="65">
        <v>11345.389128011282</v>
      </c>
      <c r="M90" s="65">
        <v>11541.012588001931</v>
      </c>
      <c r="N90" s="65">
        <v>11638.934234323129</v>
      </c>
      <c r="O90" s="65">
        <v>12443.207450614114</v>
      </c>
      <c r="P90" s="65">
        <v>13402.908032531055</v>
      </c>
      <c r="Q90" s="65">
        <v>13672.439602444869</v>
      </c>
      <c r="R90" s="65">
        <v>14031.082637736517</v>
      </c>
      <c r="S90" s="65">
        <v>14940.625780168273</v>
      </c>
      <c r="T90" s="65">
        <v>14783.238178572952</v>
      </c>
      <c r="U90" s="65">
        <v>15843.405045169815</v>
      </c>
      <c r="V90" s="65">
        <v>16763.643755816098</v>
      </c>
      <c r="W90" s="65">
        <v>17076.772216828143</v>
      </c>
      <c r="X90" s="65">
        <v>17967.999826665979</v>
      </c>
      <c r="Y90" s="65">
        <v>16503.71613114596</v>
      </c>
      <c r="Z90" s="65">
        <v>16679.184214424851</v>
      </c>
      <c r="AA90" s="65">
        <v>16349.849965579509</v>
      </c>
      <c r="AB90" s="65">
        <v>16670.978764957828</v>
      </c>
      <c r="AC90" s="65">
        <v>17137.175347844164</v>
      </c>
      <c r="AD90" s="65">
        <v>16517.200760786131</v>
      </c>
      <c r="AE90" s="65">
        <v>17980.936978521142</v>
      </c>
      <c r="AF90" s="65">
        <v>18128.648438251916</v>
      </c>
      <c r="AG90" s="65">
        <v>18049.338802739247</v>
      </c>
      <c r="AH90" s="65">
        <v>19899.915009705826</v>
      </c>
      <c r="AI90" s="65">
        <v>20538.400592849939</v>
      </c>
      <c r="AJ90" s="65">
        <v>18911.235227986625</v>
      </c>
      <c r="AK90" s="65">
        <v>20591.659553845846</v>
      </c>
      <c r="AL90" s="65">
        <v>21567.02107815761</v>
      </c>
      <c r="AM90" s="65">
        <v>22579.427842207548</v>
      </c>
    </row>
    <row r="91" spans="3:94">
      <c r="C91" s="34" t="s">
        <v>182</v>
      </c>
      <c r="D91" s="33" t="s">
        <v>12</v>
      </c>
      <c r="E91" s="33"/>
      <c r="F91" s="65">
        <v>2932.3323760000003</v>
      </c>
      <c r="G91" s="65">
        <v>3040.5751120000004</v>
      </c>
      <c r="H91" s="65">
        <v>3099.6694680000001</v>
      </c>
      <c r="I91" s="65">
        <v>3123.7017000000001</v>
      </c>
      <c r="J91" s="65">
        <v>3495.6058400000006</v>
      </c>
      <c r="K91" s="65">
        <v>3952.7206639999999</v>
      </c>
      <c r="L91" s="65">
        <v>3302.0407720000003</v>
      </c>
      <c r="M91" s="65">
        <v>3422.285668</v>
      </c>
      <c r="N91" s="65">
        <v>3432.231644</v>
      </c>
      <c r="O91" s="65">
        <v>3542.6143000000002</v>
      </c>
      <c r="P91" s="65">
        <v>3685.8912480000004</v>
      </c>
      <c r="Q91" s="65">
        <v>3756.9877639999995</v>
      </c>
      <c r="R91" s="65">
        <v>3769.0178359999995</v>
      </c>
      <c r="S91" s="65">
        <v>3781.0479079999996</v>
      </c>
      <c r="T91" s="65">
        <v>3651.7176560000003</v>
      </c>
      <c r="U91" s="65">
        <v>3909.4685448678169</v>
      </c>
      <c r="V91" s="65">
        <v>3744.3801478174064</v>
      </c>
      <c r="W91" s="65">
        <v>3533.7295121694078</v>
      </c>
      <c r="X91" s="65">
        <v>3778.081592908849</v>
      </c>
      <c r="Y91" s="65">
        <v>3286.4382202941001</v>
      </c>
      <c r="Z91" s="65">
        <v>3138.6991385993915</v>
      </c>
      <c r="AA91" s="65">
        <v>3030.5830310421234</v>
      </c>
      <c r="AB91" s="65">
        <v>2914.1028764832408</v>
      </c>
      <c r="AC91" s="65">
        <v>2601.1973331239969</v>
      </c>
      <c r="AD91" s="65">
        <v>2388.7449030919965</v>
      </c>
      <c r="AE91" s="65">
        <v>2321.6930795654271</v>
      </c>
      <c r="AF91" s="65">
        <v>2409.9237406624211</v>
      </c>
      <c r="AG91" s="65">
        <v>2477.1848434800836</v>
      </c>
      <c r="AH91" s="65">
        <v>2598.764107144375</v>
      </c>
      <c r="AI91" s="65">
        <v>2660.6638745050705</v>
      </c>
      <c r="AJ91" s="65">
        <v>2719.7678840813314</v>
      </c>
      <c r="AK91" s="65">
        <v>2697.057500205372</v>
      </c>
      <c r="AL91" s="65">
        <v>3486.1781904054683</v>
      </c>
      <c r="AM91" s="65">
        <v>3159.8748682836344</v>
      </c>
    </row>
    <row r="92" spans="3:94">
      <c r="C92" s="34" t="s">
        <v>183</v>
      </c>
      <c r="D92" s="33" t="s">
        <v>12</v>
      </c>
      <c r="E92" s="33"/>
      <c r="F92" s="65">
        <v>329.43735087355589</v>
      </c>
      <c r="G92" s="65">
        <v>356.00720271620031</v>
      </c>
      <c r="H92" s="65">
        <v>379.15180112005424</v>
      </c>
      <c r="I92" s="65">
        <v>424.32223505961127</v>
      </c>
      <c r="J92" s="65">
        <v>442.22550605377245</v>
      </c>
      <c r="K92" s="65">
        <v>594.60407379965966</v>
      </c>
      <c r="L92" s="65">
        <v>507.37428622512925</v>
      </c>
      <c r="M92" s="65">
        <v>447.35189207290176</v>
      </c>
      <c r="N92" s="65">
        <v>494.38131143583814</v>
      </c>
      <c r="O92" s="65">
        <v>436.21483760324168</v>
      </c>
      <c r="P92" s="65">
        <v>424.67012433504999</v>
      </c>
      <c r="Q92" s="65">
        <v>431.89763897367897</v>
      </c>
      <c r="R92" s="65">
        <v>370.7978608539035</v>
      </c>
      <c r="S92" s="65">
        <v>533.29116349166543</v>
      </c>
      <c r="T92" s="65">
        <v>606.4166196102027</v>
      </c>
      <c r="U92" s="65">
        <v>543.56308524048893</v>
      </c>
      <c r="V92" s="65">
        <v>485.5358834719612</v>
      </c>
      <c r="W92" s="65">
        <v>452.79598314243225</v>
      </c>
      <c r="X92" s="65">
        <v>388.71065127480631</v>
      </c>
      <c r="Y92" s="65">
        <v>363.45899772452077</v>
      </c>
      <c r="Z92" s="65">
        <v>285.6880156182732</v>
      </c>
      <c r="AA92" s="65">
        <v>236.63733170946102</v>
      </c>
      <c r="AB92" s="65">
        <v>261.96048474241223</v>
      </c>
      <c r="AC92" s="65">
        <v>291.49079260320781</v>
      </c>
      <c r="AD92" s="65">
        <v>277.7329988083801</v>
      </c>
      <c r="AE92" s="65">
        <v>244.17658255371649</v>
      </c>
      <c r="AF92" s="65">
        <v>224.21615690586731</v>
      </c>
      <c r="AG92" s="65">
        <v>265.50716225072108</v>
      </c>
      <c r="AH92" s="65">
        <v>316.91593848252012</v>
      </c>
      <c r="AI92" s="65">
        <v>273.62959081858202</v>
      </c>
      <c r="AJ92" s="65">
        <v>223.04424650089604</v>
      </c>
      <c r="AK92" s="65">
        <v>218.22387902038884</v>
      </c>
      <c r="AL92" s="65">
        <v>201.04670563171601</v>
      </c>
      <c r="AM92" s="65">
        <v>228.51543782586643</v>
      </c>
    </row>
    <row r="93" spans="3:94" s="58" customFormat="1">
      <c r="C93" s="55" t="s">
        <v>47</v>
      </c>
      <c r="D93" s="56" t="s">
        <v>12</v>
      </c>
      <c r="E93" s="57"/>
      <c r="F93" s="66">
        <v>84310.311827608617</v>
      </c>
      <c r="G93" s="66">
        <v>86625.750346619374</v>
      </c>
      <c r="H93" s="66">
        <v>85191.911251417681</v>
      </c>
      <c r="I93" s="66">
        <v>88287.737458213727</v>
      </c>
      <c r="J93" s="66">
        <v>91422.106954639006</v>
      </c>
      <c r="K93" s="66">
        <v>92794.861214839097</v>
      </c>
      <c r="L93" s="66">
        <v>96931.744205697425</v>
      </c>
      <c r="M93" s="66">
        <v>100557.38943326315</v>
      </c>
      <c r="N93" s="66">
        <v>108809.67987440103</v>
      </c>
      <c r="O93" s="66">
        <v>115645.72301114448</v>
      </c>
      <c r="P93" s="66">
        <v>125766.18809307829</v>
      </c>
      <c r="Q93" s="66">
        <v>130973.99626862475</v>
      </c>
      <c r="R93" s="66">
        <v>131520.23523424313</v>
      </c>
      <c r="S93" s="66">
        <v>135264.80196075275</v>
      </c>
      <c r="T93" s="66">
        <v>138514.88940158079</v>
      </c>
      <c r="U93" s="66">
        <v>146611.73890897189</v>
      </c>
      <c r="V93" s="66">
        <v>150544.18466581244</v>
      </c>
      <c r="W93" s="66">
        <v>152719.37375966707</v>
      </c>
      <c r="X93" s="66">
        <v>153393.32550157595</v>
      </c>
      <c r="Y93" s="66">
        <v>139280.93336415387</v>
      </c>
      <c r="Z93" s="66">
        <v>138215.27891010648</v>
      </c>
      <c r="AA93" s="66">
        <v>128884.18528256571</v>
      </c>
      <c r="AB93" s="66">
        <v>124724.04450172391</v>
      </c>
      <c r="AC93" s="66">
        <v>126856.39873612724</v>
      </c>
      <c r="AD93" s="66">
        <v>126472.46491945126</v>
      </c>
      <c r="AE93" s="66">
        <v>132737.87527005828</v>
      </c>
      <c r="AF93" s="66">
        <v>137232.01152152335</v>
      </c>
      <c r="AG93" s="66">
        <v>138266.14338974163</v>
      </c>
      <c r="AH93" s="66">
        <v>144621.02218416557</v>
      </c>
      <c r="AI93" s="66">
        <v>144550.0011027852</v>
      </c>
      <c r="AJ93" s="66">
        <v>130752.09918783643</v>
      </c>
      <c r="AK93" s="66">
        <v>133734.71991029888</v>
      </c>
      <c r="AL93" s="66">
        <v>139654.19186924605</v>
      </c>
      <c r="AM93" s="66">
        <v>140765.32861958153</v>
      </c>
    </row>
    <row r="95" spans="3:94">
      <c r="AP95" s="60"/>
      <c r="AQ95" s="305" t="s">
        <v>65</v>
      </c>
      <c r="AR95" s="305"/>
      <c r="AS95" s="305"/>
      <c r="AT95" s="306"/>
      <c r="AU95" s="307" t="s">
        <v>84</v>
      </c>
      <c r="AV95" s="305"/>
      <c r="AW95" s="305"/>
      <c r="AX95" s="306"/>
      <c r="AY95" s="305" t="str">
        <f>"Change to "&amp;year_latest&amp;" (%)"</f>
        <v>Change to 2023 (%)</v>
      </c>
      <c r="AZ95" s="308"/>
      <c r="BA95" s="308"/>
    </row>
    <row r="96" spans="3:94" ht="15" thickBot="1">
      <c r="C96" s="28" t="s">
        <v>174</v>
      </c>
      <c r="D96" s="28" t="s">
        <v>49</v>
      </c>
      <c r="E96" s="28" t="s">
        <v>62</v>
      </c>
      <c r="F96" s="28">
        <f t="shared" ref="F96:AM96" si="25">years</f>
        <v>1990</v>
      </c>
      <c r="G96" s="28">
        <f t="shared" si="25"/>
        <v>1991</v>
      </c>
      <c r="H96" s="28">
        <f t="shared" si="25"/>
        <v>1992</v>
      </c>
      <c r="I96" s="28">
        <f t="shared" si="25"/>
        <v>1993</v>
      </c>
      <c r="J96" s="28">
        <f t="shared" si="25"/>
        <v>1994</v>
      </c>
      <c r="K96" s="28">
        <f t="shared" si="25"/>
        <v>1995</v>
      </c>
      <c r="L96" s="28">
        <f t="shared" si="25"/>
        <v>1996</v>
      </c>
      <c r="M96" s="28">
        <f t="shared" si="25"/>
        <v>1997</v>
      </c>
      <c r="N96" s="28">
        <f t="shared" si="25"/>
        <v>1998</v>
      </c>
      <c r="O96" s="28">
        <f t="shared" si="25"/>
        <v>1999</v>
      </c>
      <c r="P96" s="28">
        <f t="shared" si="25"/>
        <v>2000</v>
      </c>
      <c r="Q96" s="28">
        <f t="shared" si="25"/>
        <v>2001</v>
      </c>
      <c r="R96" s="28">
        <f t="shared" si="25"/>
        <v>2002</v>
      </c>
      <c r="S96" s="28">
        <f t="shared" si="25"/>
        <v>2003</v>
      </c>
      <c r="T96" s="28">
        <f t="shared" si="25"/>
        <v>2004</v>
      </c>
      <c r="U96" s="28">
        <f t="shared" si="25"/>
        <v>2005</v>
      </c>
      <c r="V96" s="28">
        <f t="shared" si="25"/>
        <v>2006</v>
      </c>
      <c r="W96" s="28">
        <f t="shared" si="25"/>
        <v>2007</v>
      </c>
      <c r="X96" s="28">
        <f t="shared" si="25"/>
        <v>2008</v>
      </c>
      <c r="Y96" s="28">
        <f t="shared" si="25"/>
        <v>2009</v>
      </c>
      <c r="Z96" s="28">
        <f t="shared" si="25"/>
        <v>2010</v>
      </c>
      <c r="AA96" s="28">
        <f t="shared" si="25"/>
        <v>2011</v>
      </c>
      <c r="AB96" s="28">
        <f t="shared" si="25"/>
        <v>2012</v>
      </c>
      <c r="AC96" s="28">
        <f t="shared" si="25"/>
        <v>2013</v>
      </c>
      <c r="AD96" s="28">
        <f t="shared" si="25"/>
        <v>2014</v>
      </c>
      <c r="AE96" s="28">
        <f t="shared" si="25"/>
        <v>2015</v>
      </c>
      <c r="AF96" s="28">
        <f t="shared" si="25"/>
        <v>2016</v>
      </c>
      <c r="AG96" s="28">
        <f t="shared" si="25"/>
        <v>2017</v>
      </c>
      <c r="AH96" s="28">
        <f t="shared" si="25"/>
        <v>2018</v>
      </c>
      <c r="AI96" s="28">
        <f t="shared" si="25"/>
        <v>2019</v>
      </c>
      <c r="AJ96" s="28">
        <f t="shared" si="25"/>
        <v>2020</v>
      </c>
      <c r="AK96" s="28">
        <f t="shared" si="25"/>
        <v>2021</v>
      </c>
      <c r="AL96" s="28">
        <f t="shared" si="25"/>
        <v>2022</v>
      </c>
      <c r="AM96" s="28">
        <f t="shared" si="25"/>
        <v>2023</v>
      </c>
      <c r="AP96" s="59"/>
      <c r="AQ96" s="28">
        <f>year_latest</f>
        <v>2023</v>
      </c>
      <c r="AR96" s="28">
        <f>AQ96-1</f>
        <v>2022</v>
      </c>
      <c r="AS96" s="28">
        <f>year_cb_baseline</f>
        <v>2018</v>
      </c>
      <c r="AT96" s="59">
        <f>AQ96-10</f>
        <v>2013</v>
      </c>
      <c r="AU96" s="28">
        <f>AQ96</f>
        <v>2023</v>
      </c>
      <c r="AV96" s="28">
        <f>AR96</f>
        <v>2022</v>
      </c>
      <c r="AW96" s="28">
        <f>AS96</f>
        <v>2018</v>
      </c>
      <c r="AX96" s="59">
        <f>AT96</f>
        <v>2013</v>
      </c>
      <c r="AY96" s="28">
        <f>AV96</f>
        <v>2022</v>
      </c>
      <c r="AZ96" s="28">
        <f>AW96</f>
        <v>2018</v>
      </c>
      <c r="BA96" s="28">
        <f>AX96</f>
        <v>2013</v>
      </c>
      <c r="BB96" s="27"/>
      <c r="BE96" s="182"/>
      <c r="BF96" s="183">
        <f>BF$8</f>
        <v>2013</v>
      </c>
      <c r="BG96" s="183">
        <f t="shared" ref="BG96:BP96" si="26">BG$8</f>
        <v>2014</v>
      </c>
      <c r="BH96" s="183">
        <f t="shared" si="26"/>
        <v>2015</v>
      </c>
      <c r="BI96" s="183">
        <f t="shared" si="26"/>
        <v>2016</v>
      </c>
      <c r="BJ96" s="183">
        <f t="shared" si="26"/>
        <v>2017</v>
      </c>
      <c r="BK96" s="183">
        <f t="shared" si="26"/>
        <v>2018</v>
      </c>
      <c r="BL96" s="183">
        <f t="shared" si="26"/>
        <v>2019</v>
      </c>
      <c r="BM96" s="183">
        <f t="shared" si="26"/>
        <v>2020</v>
      </c>
      <c r="BN96" s="183">
        <f t="shared" si="26"/>
        <v>2021</v>
      </c>
      <c r="BO96" s="183">
        <f t="shared" si="26"/>
        <v>2022</v>
      </c>
      <c r="BP96" s="183">
        <f t="shared" si="26"/>
        <v>2023</v>
      </c>
      <c r="BR96" s="183"/>
      <c r="BS96" s="183">
        <f t="shared" ref="BS96:CC96" si="27">BF96</f>
        <v>2013</v>
      </c>
      <c r="BT96" s="183">
        <f t="shared" si="27"/>
        <v>2014</v>
      </c>
      <c r="BU96" s="183">
        <f t="shared" si="27"/>
        <v>2015</v>
      </c>
      <c r="BV96" s="183">
        <f t="shared" si="27"/>
        <v>2016</v>
      </c>
      <c r="BW96" s="183">
        <f t="shared" si="27"/>
        <v>2017</v>
      </c>
      <c r="BX96" s="183">
        <f t="shared" si="27"/>
        <v>2018</v>
      </c>
      <c r="BY96" s="183">
        <f t="shared" si="27"/>
        <v>2019</v>
      </c>
      <c r="BZ96" s="183">
        <f t="shared" si="27"/>
        <v>2020</v>
      </c>
      <c r="CA96" s="183">
        <f t="shared" si="27"/>
        <v>2021</v>
      </c>
      <c r="CB96" s="183">
        <f t="shared" si="27"/>
        <v>2022</v>
      </c>
      <c r="CC96" s="183">
        <f t="shared" si="27"/>
        <v>2023</v>
      </c>
      <c r="CD96" s="27"/>
      <c r="CE96" s="183" t="s">
        <v>662</v>
      </c>
      <c r="CF96" s="188">
        <f t="shared" ref="CF96:CP96" si="28">BS96</f>
        <v>2013</v>
      </c>
      <c r="CG96" s="188">
        <f t="shared" si="28"/>
        <v>2014</v>
      </c>
      <c r="CH96" s="188">
        <f t="shared" si="28"/>
        <v>2015</v>
      </c>
      <c r="CI96" s="188">
        <f t="shared" si="28"/>
        <v>2016</v>
      </c>
      <c r="CJ96" s="188">
        <f t="shared" si="28"/>
        <v>2017</v>
      </c>
      <c r="CK96" s="188">
        <f t="shared" si="28"/>
        <v>2018</v>
      </c>
      <c r="CL96" s="188">
        <f t="shared" si="28"/>
        <v>2019</v>
      </c>
      <c r="CM96" s="188">
        <f t="shared" si="28"/>
        <v>2020</v>
      </c>
      <c r="CN96" s="188">
        <f t="shared" si="28"/>
        <v>2021</v>
      </c>
      <c r="CO96" s="188">
        <f t="shared" si="28"/>
        <v>2022</v>
      </c>
      <c r="CP96" s="188">
        <f t="shared" si="28"/>
        <v>2023</v>
      </c>
    </row>
    <row r="97" spans="2:94">
      <c r="C97" s="7" t="str" cm="1">
        <f t="array" ref="C97:C102">_xlfn.SORTBY(C$87:C$92,$AM$87:$AM$92,-1)</f>
        <v>Transport</v>
      </c>
      <c r="D97" s="86" t="s">
        <v>12</v>
      </c>
      <c r="F97" s="93" cm="1">
        <f t="array" ref="F97:F102">_xlfn.SORTBY(F$87:F$92,$AM$87:$AM$92,-1)</f>
        <v>23478.528420705985</v>
      </c>
      <c r="G97" s="93" cm="1">
        <f t="array" ref="G97:G102">_xlfn.SORTBY(G$87:G$92,$AM$87:$AM$92,-1)</f>
        <v>24033.691200689664</v>
      </c>
      <c r="H97" s="93" cm="1">
        <f t="array" ref="H97:H102">_xlfn.SORTBY(H$87:H$92,$AM$87:$AM$92,-1)</f>
        <v>25115.818207245404</v>
      </c>
      <c r="I97" s="93" cm="1">
        <f t="array" ref="I97:I102">_xlfn.SORTBY(I$87:I$92,$AM$87:$AM$92,-1)</f>
        <v>26744.248851670309</v>
      </c>
      <c r="J97" s="93" cm="1">
        <f t="array" ref="J97:J102">_xlfn.SORTBY(J$87:J$92,$AM$87:$AM$92,-1)</f>
        <v>27033.926874625642</v>
      </c>
      <c r="K97" s="93" cm="1">
        <f t="array" ref="K97:K102">_xlfn.SORTBY(K$87:K$92,$AM$87:$AM$92,-1)</f>
        <v>27584.062425200205</v>
      </c>
      <c r="L97" s="93" cm="1">
        <f t="array" ref="L97:L102">_xlfn.SORTBY(L$87:L$92,$AM$87:$AM$92,-1)</f>
        <v>30880.070470890754</v>
      </c>
      <c r="M97" s="93" cm="1">
        <f t="array" ref="M97:M102">_xlfn.SORTBY(M$87:M$92,$AM$87:$AM$92,-1)</f>
        <v>33113.923559131574</v>
      </c>
      <c r="N97" s="93" cm="1">
        <f t="array" ref="N97:N102">_xlfn.SORTBY(N$87:N$92,$AM$87:$AM$92,-1)</f>
        <v>38293.534774180109</v>
      </c>
      <c r="O97" s="93" cm="1">
        <f t="array" ref="O97:O102">_xlfn.SORTBY(O$87:O$92,$AM$87:$AM$92,-1)</f>
        <v>42654.91078232789</v>
      </c>
      <c r="P97" s="93" cm="1">
        <f t="array" ref="P97:P102">_xlfn.SORTBY(P$87:P$92,$AM$87:$AM$92,-1)</f>
        <v>47720.516270662636</v>
      </c>
      <c r="Q97" s="93" cm="1">
        <f t="array" ref="Q97:Q102">_xlfn.SORTBY(Q$87:Q$92,$AM$87:$AM$92,-1)</f>
        <v>51016.910250293746</v>
      </c>
      <c r="R97" s="93" cm="1">
        <f t="array" ref="R97:R102">_xlfn.SORTBY(R$87:R$92,$AM$87:$AM$92,-1)</f>
        <v>52329.144717552299</v>
      </c>
      <c r="S97" s="93" cm="1">
        <f t="array" ref="S97:S102">_xlfn.SORTBY(S$87:S$92,$AM$87:$AM$92,-1)</f>
        <v>52897.817252662877</v>
      </c>
      <c r="T97" s="93" cm="1">
        <f t="array" ref="T97:T102">_xlfn.SORTBY(T$87:T$92,$AM$87:$AM$92,-1)</f>
        <v>55174.362707633387</v>
      </c>
      <c r="U97" s="93" cm="1">
        <f t="array" ref="U97:U102">_xlfn.SORTBY(U$87:U$92,$AM$87:$AM$92,-1)</f>
        <v>59131.974967967057</v>
      </c>
      <c r="V97" s="93" cm="1">
        <f t="array" ref="V97:V102">_xlfn.SORTBY(V$87:V$92,$AM$87:$AM$92,-1)</f>
        <v>63240.213959259068</v>
      </c>
      <c r="W97" s="93" cm="1">
        <f t="array" ref="W97:W102">_xlfn.SORTBY(W$87:W$92,$AM$87:$AM$92,-1)</f>
        <v>66476.637392392193</v>
      </c>
      <c r="X97" s="93" cm="1">
        <f t="array" ref="X97:X102">_xlfn.SORTBY(X$87:X$92,$AM$87:$AM$92,-1)</f>
        <v>63329.486068508457</v>
      </c>
      <c r="Y97" s="93" cm="1">
        <f t="array" ref="Y97:Y102">_xlfn.SORTBY(Y$87:Y$92,$AM$87:$AM$92,-1)</f>
        <v>56575.527270440798</v>
      </c>
      <c r="Z97" s="93" cm="1">
        <f t="array" ref="Z97:Z102">_xlfn.SORTBY(Z$87:Z$92,$AM$87:$AM$92,-1)</f>
        <v>53490.375481884133</v>
      </c>
      <c r="AA97" s="93" cm="1">
        <f t="array" ref="AA97:AA102">_xlfn.SORTBY(AA$87:AA$92,$AM$87:$AM$92,-1)</f>
        <v>51474.672059660501</v>
      </c>
      <c r="AB97" s="93" cm="1">
        <f t="array" ref="AB97:AB102">_xlfn.SORTBY(AB$87:AB$92,$AM$87:$AM$92,-1)</f>
        <v>48572.316484341129</v>
      </c>
      <c r="AC97" s="93" cm="1">
        <f t="array" ref="AC97:AC102">_xlfn.SORTBY(AC$87:AC$92,$AM$87:$AM$92,-1)</f>
        <v>50566.615185860675</v>
      </c>
      <c r="AD97" s="93" cm="1">
        <f t="array" ref="AD97:AD102">_xlfn.SORTBY(AD$87:AD$92,$AM$87:$AM$92,-1)</f>
        <v>52580.373662884354</v>
      </c>
      <c r="AE97" s="93" cm="1">
        <f t="array" ref="AE97:AE102">_xlfn.SORTBY(AE$87:AE$92,$AM$87:$AM$92,-1)</f>
        <v>55666.578367657108</v>
      </c>
      <c r="AF97" s="93" cm="1">
        <f t="array" ref="AF97:AF102">_xlfn.SORTBY(AF$87:AF$92,$AM$87:$AM$92,-1)</f>
        <v>57790.534805975076</v>
      </c>
      <c r="AG97" s="93" cm="1">
        <f t="array" ref="AG97:AG102">_xlfn.SORTBY(AG$87:AG$92,$AM$87:$AM$92,-1)</f>
        <v>59381.394997771211</v>
      </c>
      <c r="AH97" s="93" cm="1">
        <f t="array" ref="AH97:AH102">_xlfn.SORTBY(AH$87:AH$92,$AM$87:$AM$92,-1)</f>
        <v>60865.775257243193</v>
      </c>
      <c r="AI97" s="93" cm="1">
        <f t="array" ref="AI97:AI102">_xlfn.SORTBY(AI$87:AI$92,$AM$87:$AM$92,-1)</f>
        <v>61363.938017448148</v>
      </c>
      <c r="AJ97" s="93" cm="1">
        <f t="array" ref="AJ97:AJ102">_xlfn.SORTBY(AJ$87:AJ$92,$AM$87:$AM$92,-1)</f>
        <v>45529.790313466641</v>
      </c>
      <c r="AK97" s="93" cm="1">
        <f t="array" ref="AK97:AK102">_xlfn.SORTBY(AK$87:AK$92,$AM$87:$AM$92,-1)</f>
        <v>48744.324948405439</v>
      </c>
      <c r="AL97" s="93" cm="1">
        <f t="array" ref="AL97:AL102">_xlfn.SORTBY(AL$87:AL$92,$AM$87:$AM$92,-1)</f>
        <v>58529.220846934782</v>
      </c>
      <c r="AM97" s="93" cm="1">
        <f t="array" ref="AM97:AM102">_xlfn.SORTBY(AM$87:AM$92,$AM$87:$AM$92,-1)</f>
        <v>61138.983092438881</v>
      </c>
      <c r="AN97" s="94"/>
      <c r="AP97" s="49" t="str">
        <f t="shared" ref="AP97:AP103" si="29">C97</f>
        <v>Transport</v>
      </c>
      <c r="AQ97" s="70" cm="1">
        <f t="array" aca="1" ref="AQ97" ca="1">INDIRECT(ADDRESS(ROW(AP97),AQ$9))/1000</f>
        <v>61.138983092438878</v>
      </c>
      <c r="AR97" s="71" cm="1">
        <f t="array" aca="1" ref="AR97" ca="1">INDIRECT(ADDRESS(ROW(AQ97),AR$9))/1000</f>
        <v>58.529220846934784</v>
      </c>
      <c r="AS97" s="71" cm="1">
        <f t="array" aca="1" ref="AS97" ca="1">INDIRECT(ADDRESS(ROW(AR97),AS$9))/1000</f>
        <v>60.865775257243193</v>
      </c>
      <c r="AT97" s="72" cm="1">
        <f t="array" aca="1" ref="AT97" ca="1">INDIRECT(ADDRESS(ROW(AS97),AT$9))/1000</f>
        <v>50.566615185860677</v>
      </c>
      <c r="AU97" s="77" cm="1">
        <f t="array" aca="1" ref="AU97" ca="1">AQ97/INDIRECT(ADDRESS($BC97,COLUMN(AQ97)))</f>
        <v>0.434332877517488</v>
      </c>
      <c r="AV97" s="78" cm="1">
        <f t="array" aca="1" ref="AV97" ca="1">AR97/INDIRECT(ADDRESS($BC97,COLUMN(AR97)))</f>
        <v>0.41910122963505175</v>
      </c>
      <c r="AW97" s="78" cm="1">
        <f t="array" aca="1" ref="AW97" ca="1">AS97/INDIRECT(ADDRESS($BC97,COLUMN(AS97)))</f>
        <v>0.42086393800017319</v>
      </c>
      <c r="AX97" s="79" cm="1">
        <f t="array" aca="1" ref="AX97" ca="1">AT97/INDIRECT(ADDRESS($BC97,COLUMN(AT97)))</f>
        <v>0.39861304348583781</v>
      </c>
      <c r="AY97" s="53">
        <f t="shared" ref="AY97:BA103" ca="1" si="30">IFERROR(($AQ97-AR97)/AR97,"-")</f>
        <v>4.4589048132540936E-2</v>
      </c>
      <c r="AZ97" s="53">
        <f t="shared" ca="1" si="30"/>
        <v>4.4886939177394593E-3</v>
      </c>
      <c r="BA97" s="53">
        <f t="shared" ca="1" si="30"/>
        <v>0.20907802248022372</v>
      </c>
      <c r="BC97" s="61">
        <f t="shared" ref="BC97:BC102" si="31">+BC98</f>
        <v>103</v>
      </c>
      <c r="BE97" s="177" t="str">
        <f>AP97</f>
        <v>Transport</v>
      </c>
      <c r="BF97" s="185">
        <f>AC97/1000</f>
        <v>50.566615185860677</v>
      </c>
      <c r="BG97" s="185">
        <f t="shared" ref="BG97:BG103" si="32">AD97/1000</f>
        <v>52.580373662884355</v>
      </c>
      <c r="BH97" s="185">
        <f t="shared" ref="BH97:BH103" si="33">AE97/1000</f>
        <v>55.66657836765711</v>
      </c>
      <c r="BI97" s="185">
        <f t="shared" ref="BI97:BI103" si="34">AF97/1000</f>
        <v>57.790534805975078</v>
      </c>
      <c r="BJ97" s="185">
        <f t="shared" ref="BJ97:BJ103" si="35">AG97/1000</f>
        <v>59.38139499777121</v>
      </c>
      <c r="BK97" s="185">
        <f t="shared" ref="BK97:BK103" si="36">AH97/1000</f>
        <v>60.865775257243193</v>
      </c>
      <c r="BL97" s="185">
        <f t="shared" ref="BL97:BL103" si="37">AI97/1000</f>
        <v>61.363938017448149</v>
      </c>
      <c r="BM97" s="185">
        <f t="shared" ref="BM97:BM103" si="38">AJ97/1000</f>
        <v>45.529790313466641</v>
      </c>
      <c r="BN97" s="185">
        <f t="shared" ref="BN97:BN103" si="39">AK97/1000</f>
        <v>48.744324948405442</v>
      </c>
      <c r="BO97" s="185">
        <f t="shared" ref="BO97:BO103" si="40">AL97/1000</f>
        <v>58.529220846934784</v>
      </c>
      <c r="BP97" s="185">
        <f t="shared" ref="BP97:BP103" si="41">AM97/1000</f>
        <v>61.138983092438878</v>
      </c>
      <c r="BQ97" s="179"/>
      <c r="BR97" s="178" t="str">
        <f>BE97</f>
        <v>Transport</v>
      </c>
      <c r="BS97" s="126" cm="1">
        <f t="array" aca="1" ref="BS97" ca="1">AC97/INDIRECT(ADDRESS($BC97,COLUMN(AC97)))</f>
        <v>0.39861304348583781</v>
      </c>
      <c r="BT97" s="126" cm="1">
        <f t="array" aca="1" ref="BT97" ca="1">AD97/INDIRECT(ADDRESS($BC97,COLUMN(AD97)))</f>
        <v>0.41574562254615771</v>
      </c>
      <c r="BU97" s="126" cm="1">
        <f t="array" aca="1" ref="BU97" ca="1">AE97/INDIRECT(ADDRESS($BC97,COLUMN(AE97)))</f>
        <v>0.4193768262040185</v>
      </c>
      <c r="BV97" s="126" cm="1">
        <f t="array" aca="1" ref="BV97" ca="1">AF97/INDIRECT(ADDRESS($BC97,COLUMN(AF97)))</f>
        <v>0.42111598137918216</v>
      </c>
      <c r="BW97" s="126" cm="1">
        <f t="array" aca="1" ref="BW97" ca="1">AG97/INDIRECT(ADDRESS($BC97,COLUMN(AG97)))</f>
        <v>0.42947169525361101</v>
      </c>
      <c r="BX97" s="126" cm="1">
        <f t="array" aca="1" ref="BX97" ca="1">AH97/INDIRECT(ADDRESS($BC97,COLUMN(AH97)))</f>
        <v>0.42086393800017319</v>
      </c>
      <c r="BY97" s="126" cm="1">
        <f t="array" aca="1" ref="BY97" ca="1">AI97/INDIRECT(ADDRESS($BC97,COLUMN(AI97)))</f>
        <v>0.4245170359688486</v>
      </c>
      <c r="BZ97" s="126" cm="1">
        <f t="array" aca="1" ref="BZ97" ca="1">AJ97/INDIRECT(ADDRESS($BC97,COLUMN(AJ97)))</f>
        <v>0.34821460302567869</v>
      </c>
      <c r="CA97" s="126" cm="1">
        <f t="array" aca="1" ref="CA97" ca="1">AK97/INDIRECT(ADDRESS($BC97,COLUMN(AK97)))</f>
        <v>0.36448519113884681</v>
      </c>
      <c r="CB97" s="126" cm="1">
        <f t="array" aca="1" ref="CB97" ca="1">AL97/INDIRECT(ADDRESS($BC97,COLUMN(AL97)))</f>
        <v>0.41910122963505181</v>
      </c>
      <c r="CC97" s="126" cm="1">
        <f t="array" aca="1" ref="CC97" ca="1">AM97/INDIRECT(ADDRESS($BC97,COLUMN(AM97)))</f>
        <v>0.434332877517488</v>
      </c>
      <c r="CE97" s="178" t="str">
        <f>BR97</f>
        <v>Transport</v>
      </c>
      <c r="CF97" s="194" t="str">
        <f ca="1">TEXT(BF97,"#,##0.00;-#,##0.00;0") &amp; CHAR(10) &amp; IF(BS97&lt;&gt;1,TEXT(BS97,"(#,##0.0%);(-#,##0.0%);(0%)"),"(100%)")</f>
        <v>50.57
(39.9%)</v>
      </c>
      <c r="CG97" s="194" t="str">
        <f t="shared" ref="CG97:CG103" ca="1" si="42">TEXT(BG97,"#,##0.00;-#,##0.00;0") &amp; CHAR(10) &amp; IF(BT97&lt;&gt;1,TEXT(BT97,"(#,##0.0%);(-#,##0.0%);(0%)"),"(100%)")</f>
        <v>52.58
(41.6%)</v>
      </c>
      <c r="CH97" s="194" t="str">
        <f t="shared" ref="CH97:CH103" ca="1" si="43">TEXT(BH97,"#,##0.00;-#,##0.00;0") &amp; CHAR(10) &amp; IF(BU97&lt;&gt;1,TEXT(BU97,"(#,##0.0%);(-#,##0.0%);(0%)"),"(100%)")</f>
        <v>55.67
(41.9%)</v>
      </c>
      <c r="CI97" s="194" t="str">
        <f t="shared" ref="CI97:CI103" ca="1" si="44">TEXT(BI97,"#,##0.00;-#,##0.00;0") &amp; CHAR(10) &amp; IF(BV97&lt;&gt;1,TEXT(BV97,"(#,##0.0%);(-#,##0.0%);(0%)"),"(100%)")</f>
        <v>57.79
(42.1%)</v>
      </c>
      <c r="CJ97" s="194" t="str">
        <f t="shared" ref="CJ97:CJ103" ca="1" si="45">TEXT(BJ97,"#,##0.00;-#,##0.00;0") &amp; CHAR(10) &amp; IF(BW97&lt;&gt;1,TEXT(BW97,"(#,##0.0%);(-#,##0.0%);(0%)"),"(100%)")</f>
        <v>59.38
(42.9%)</v>
      </c>
      <c r="CK97" s="194" t="str">
        <f t="shared" ref="CK97:CK103" ca="1" si="46">TEXT(BK97,"#,##0.00;-#,##0.00;0") &amp; CHAR(10) &amp; IF(BX97&lt;&gt;1,TEXT(BX97,"(#,##0.0%);(-#,##0.0%);(0%)"),"(100%)")</f>
        <v>60.87
(42.1%)</v>
      </c>
      <c r="CL97" s="194" t="str">
        <f t="shared" ref="CL97:CL103" ca="1" si="47">TEXT(BL97,"#,##0.00;-#,##0.00;0") &amp; CHAR(10) &amp; IF(BY97&lt;&gt;1,TEXT(BY97,"(#,##0.0%);(-#,##0.0%);(0%)"),"(100%)")</f>
        <v>61.36
(42.5%)</v>
      </c>
      <c r="CM97" s="194" t="str">
        <f t="shared" ref="CM97:CM103" ca="1" si="48">TEXT(BM97,"#,##0.00;-#,##0.00;0") &amp; CHAR(10) &amp; IF(BZ97&lt;&gt;1,TEXT(BZ97,"(#,##0.0%);(-#,##0.0%);(0%)"),"(100%)")</f>
        <v>45.53
(34.8%)</v>
      </c>
      <c r="CN97" s="194" t="str">
        <f t="shared" ref="CN97:CN103" ca="1" si="49">TEXT(BN97,"#,##0.00;-#,##0.00;0") &amp; CHAR(10) &amp; IF(CA97&lt;&gt;1,TEXT(CA97,"(#,##0.0%);(-#,##0.0%);(0%)"),"(100%)")</f>
        <v>48.74
(36.4%)</v>
      </c>
      <c r="CO97" s="194" t="str">
        <f t="shared" ref="CO97:CO103" ca="1" si="50">TEXT(BO97,"#,##0.00;-#,##0.00;0") &amp; CHAR(10) &amp; IF(CB97&lt;&gt;1,TEXT(CB97,"(#,##0.0%);(-#,##0.0%);(0%)"),"(100%)")</f>
        <v>58.53
(41.9%)</v>
      </c>
      <c r="CP97" s="194" t="str">
        <f t="shared" ref="CP97:CP103" ca="1" si="51">TEXT(BP97,"#,##0.00;-#,##0.00;0") &amp; CHAR(10) &amp; IF(CC97&lt;&gt;1,TEXT(CC97,"(#,##0.0%);(-#,##0.0%);(0%)"),"(100%)")</f>
        <v>61.14
(43.4%)</v>
      </c>
    </row>
    <row r="98" spans="2:94">
      <c r="C98" s="7" t="str">
        <v>Residential</v>
      </c>
      <c r="D98" s="86" t="s">
        <v>12</v>
      </c>
      <c r="F98" s="93">
        <v>26255.778194692561</v>
      </c>
      <c r="G98" s="93">
        <v>27138.566767219338</v>
      </c>
      <c r="H98" s="93">
        <v>25295.933861451744</v>
      </c>
      <c r="I98" s="93">
        <v>25695.032885372722</v>
      </c>
      <c r="J98" s="93">
        <v>26288.703191537734</v>
      </c>
      <c r="K98" s="93">
        <v>26258.967283453247</v>
      </c>
      <c r="L98" s="93">
        <v>28093.956127488287</v>
      </c>
      <c r="M98" s="93">
        <v>27699.212481465482</v>
      </c>
      <c r="N98" s="93">
        <v>30013.423043007318</v>
      </c>
      <c r="O98" s="93">
        <v>30817.647606715112</v>
      </c>
      <c r="P98" s="93">
        <v>31696.513298581234</v>
      </c>
      <c r="Q98" s="93">
        <v>33600.096213633893</v>
      </c>
      <c r="R98" s="93">
        <v>33604.843780592702</v>
      </c>
      <c r="S98" s="93">
        <v>35233.827941440446</v>
      </c>
      <c r="T98" s="93">
        <v>36506.718095400145</v>
      </c>
      <c r="U98" s="93">
        <v>38280.616784122052</v>
      </c>
      <c r="V98" s="93">
        <v>38555.128826430235</v>
      </c>
      <c r="W98" s="93">
        <v>37976.820299194202</v>
      </c>
      <c r="X98" s="93">
        <v>41583.66533548967</v>
      </c>
      <c r="Y98" s="93">
        <v>40440.916774195452</v>
      </c>
      <c r="Z98" s="93">
        <v>42299.207348974378</v>
      </c>
      <c r="AA98" s="93">
        <v>37156.156551271699</v>
      </c>
      <c r="AB98" s="93">
        <v>35344.666819385828</v>
      </c>
      <c r="AC98" s="93">
        <v>34456.540721575766</v>
      </c>
      <c r="AD98" s="93">
        <v>31202.85654665262</v>
      </c>
      <c r="AE98" s="93">
        <v>33168.284254845596</v>
      </c>
      <c r="AF98" s="93">
        <v>34399.123606350957</v>
      </c>
      <c r="AG98" s="93">
        <v>32942.684818116672</v>
      </c>
      <c r="AH98" s="93">
        <v>35073.662990651661</v>
      </c>
      <c r="AI98" s="93">
        <v>34166.458084741564</v>
      </c>
      <c r="AJ98" s="93">
        <v>37098.455508911255</v>
      </c>
      <c r="AK98" s="93">
        <v>35498.357202529289</v>
      </c>
      <c r="AL98" s="93">
        <v>31080.923511147568</v>
      </c>
      <c r="AM98" s="93">
        <v>29644.306827035514</v>
      </c>
      <c r="AN98" s="94"/>
      <c r="AP98" s="49" t="str">
        <f t="shared" si="29"/>
        <v>Residential</v>
      </c>
      <c r="AQ98" s="70" cm="1">
        <f t="array" aca="1" ref="AQ98" ca="1">INDIRECT(ADDRESS(ROW(AP98),AQ$9))/1000</f>
        <v>29.644306827035514</v>
      </c>
      <c r="AR98" s="71" cm="1">
        <f t="array" aca="1" ref="AR98" ca="1">INDIRECT(ADDRESS(ROW(AQ98),AR$9))/1000</f>
        <v>31.080923511147567</v>
      </c>
      <c r="AS98" s="71" cm="1">
        <f t="array" aca="1" ref="AS98" ca="1">INDIRECT(ADDRESS(ROW(AR98),AS$9))/1000</f>
        <v>35.073662990651663</v>
      </c>
      <c r="AT98" s="73" cm="1">
        <f t="array" aca="1" ref="AT98" ca="1">INDIRECT(ADDRESS(ROW(AS98),AT$9))/1000</f>
        <v>34.456540721575763</v>
      </c>
      <c r="AU98" s="77" cm="1">
        <f t="array" aca="1" ref="AU98" ca="1">AQ98/INDIRECT(ADDRESS($BC98,COLUMN(AQ98)))</f>
        <v>0.2105939031849873</v>
      </c>
      <c r="AV98" s="78" cm="1">
        <f t="array" aca="1" ref="AV98" ca="1">AR98/INDIRECT(ADDRESS($BC98,COLUMN(AR98)))</f>
        <v>0.22255640982784619</v>
      </c>
      <c r="AW98" s="78" cm="1">
        <f t="array" aca="1" ref="AW98" ca="1">AS98/INDIRECT(ADDRESS($BC98,COLUMN(AS98)))</f>
        <v>0.24252118475365944</v>
      </c>
      <c r="AX98" s="80" cm="1">
        <f t="array" aca="1" ref="AX98" ca="1">AT98/INDIRECT(ADDRESS($BC98,COLUMN(AT98)))</f>
        <v>0.27161846832218906</v>
      </c>
      <c r="AY98" s="53">
        <f t="shared" ca="1" si="30"/>
        <v>-4.6221814599453341E-2</v>
      </c>
      <c r="AZ98" s="53">
        <f t="shared" ca="1" si="30"/>
        <v>-0.15479866374559334</v>
      </c>
      <c r="BA98" s="53">
        <f t="shared" ca="1" si="30"/>
        <v>-0.13966096984097295</v>
      </c>
      <c r="BC98" s="61">
        <f t="shared" si="31"/>
        <v>103</v>
      </c>
      <c r="BE98" s="177" t="str">
        <f t="shared" ref="BE98:BE103" si="52">AP98</f>
        <v>Residential</v>
      </c>
      <c r="BF98" s="185">
        <f t="shared" ref="BF98:BF103" si="53">AC98/1000</f>
        <v>34.456540721575763</v>
      </c>
      <c r="BG98" s="185">
        <f t="shared" si="32"/>
        <v>31.202856546652619</v>
      </c>
      <c r="BH98" s="185">
        <f t="shared" si="33"/>
        <v>33.168284254845595</v>
      </c>
      <c r="BI98" s="185">
        <f t="shared" si="34"/>
        <v>34.399123606350955</v>
      </c>
      <c r="BJ98" s="185">
        <f t="shared" si="35"/>
        <v>32.942684818116675</v>
      </c>
      <c r="BK98" s="185">
        <f t="shared" si="36"/>
        <v>35.073662990651663</v>
      </c>
      <c r="BL98" s="185">
        <f t="shared" si="37"/>
        <v>34.166458084741564</v>
      </c>
      <c r="BM98" s="185">
        <f t="shared" si="38"/>
        <v>37.098455508911258</v>
      </c>
      <c r="BN98" s="185">
        <f t="shared" si="39"/>
        <v>35.498357202529291</v>
      </c>
      <c r="BO98" s="185">
        <f t="shared" si="40"/>
        <v>31.080923511147567</v>
      </c>
      <c r="BP98" s="185">
        <f t="shared" si="41"/>
        <v>29.644306827035514</v>
      </c>
      <c r="BQ98" s="179"/>
      <c r="BR98" s="178" t="str">
        <f t="shared" ref="BR98:BR103" si="54">BE98</f>
        <v>Residential</v>
      </c>
      <c r="BS98" s="126" cm="1">
        <f t="array" aca="1" ref="BS98" ca="1">AC98/INDIRECT(ADDRESS($BC98,COLUMN(AC98)))</f>
        <v>0.27161846832218906</v>
      </c>
      <c r="BT98" s="126" cm="1">
        <f t="array" aca="1" ref="BT98" ca="1">AD98/INDIRECT(ADDRESS($BC98,COLUMN(AD98)))</f>
        <v>0.24671660006409563</v>
      </c>
      <c r="BU98" s="126" cm="1">
        <f t="array" aca="1" ref="BU98" ca="1">AE98/INDIRECT(ADDRESS($BC98,COLUMN(AE98)))</f>
        <v>0.24988081159864736</v>
      </c>
      <c r="BV98" s="126" cm="1">
        <f t="array" aca="1" ref="BV98" ca="1">AF98/INDIRECT(ADDRESS($BC98,COLUMN(AF98)))</f>
        <v>0.25066424362929651</v>
      </c>
      <c r="BW98" s="126" cm="1">
        <f t="array" aca="1" ref="BW98" ca="1">AG98/INDIRECT(ADDRESS($BC98,COLUMN(AG98)))</f>
        <v>0.23825561348925842</v>
      </c>
      <c r="BX98" s="126" cm="1">
        <f t="array" aca="1" ref="BX98" ca="1">AH98/INDIRECT(ADDRESS($BC98,COLUMN(AH98)))</f>
        <v>0.24252118475365944</v>
      </c>
      <c r="BY98" s="126" cm="1">
        <f t="array" aca="1" ref="BY98" ca="1">AI98/INDIRECT(ADDRESS($BC98,COLUMN(AI98)))</f>
        <v>0.23636428795629566</v>
      </c>
      <c r="BZ98" s="126" cm="1">
        <f t="array" aca="1" ref="BZ98" ca="1">AJ98/INDIRECT(ADDRESS($BC98,COLUMN(AJ98)))</f>
        <v>0.28373124209360634</v>
      </c>
      <c r="CA98" s="126" cm="1">
        <f t="array" aca="1" ref="CA98" ca="1">AK98/INDIRECT(ADDRESS($BC98,COLUMN(AK98)))</f>
        <v>0.26543860282759346</v>
      </c>
      <c r="CB98" s="126" cm="1">
        <f t="array" aca="1" ref="CB98" ca="1">AL98/INDIRECT(ADDRESS($BC98,COLUMN(AL98)))</f>
        <v>0.22255640982784619</v>
      </c>
      <c r="CC98" s="126" cm="1">
        <f t="array" aca="1" ref="CC98" ca="1">AM98/INDIRECT(ADDRESS($BC98,COLUMN(AM98)))</f>
        <v>0.2105939031849873</v>
      </c>
      <c r="CE98" s="178" t="str">
        <f t="shared" ref="CE98:CE103" si="55">BR98</f>
        <v>Residential</v>
      </c>
      <c r="CF98" s="194" t="str">
        <f t="shared" ref="CF98:CF103" ca="1" si="56">TEXT(BF98,"#,##0.00;-#,##0.00;0") &amp; CHAR(10) &amp; IF(BS98&lt;&gt;1,TEXT(BS98,"(#,##0.0%);(-#,##0.0%);(0%)"),"(100%)")</f>
        <v>34.46
(27.2%)</v>
      </c>
      <c r="CG98" s="194" t="str">
        <f t="shared" ca="1" si="42"/>
        <v>31.20
(24.7%)</v>
      </c>
      <c r="CH98" s="194" t="str">
        <f t="shared" ca="1" si="43"/>
        <v>33.17
(25.0%)</v>
      </c>
      <c r="CI98" s="194" t="str">
        <f t="shared" ca="1" si="44"/>
        <v>34.40
(25.1%)</v>
      </c>
      <c r="CJ98" s="194" t="str">
        <f t="shared" ca="1" si="45"/>
        <v>32.94
(23.8%)</v>
      </c>
      <c r="CK98" s="194" t="str">
        <f t="shared" ca="1" si="46"/>
        <v>35.07
(24.3%)</v>
      </c>
      <c r="CL98" s="194" t="str">
        <f t="shared" ca="1" si="47"/>
        <v>34.17
(23.6%)</v>
      </c>
      <c r="CM98" s="194" t="str">
        <f t="shared" ca="1" si="48"/>
        <v>37.10
(28.4%)</v>
      </c>
      <c r="CN98" s="194" t="str">
        <f t="shared" ca="1" si="49"/>
        <v>35.50
(26.5%)</v>
      </c>
      <c r="CO98" s="194" t="str">
        <f t="shared" ca="1" si="50"/>
        <v>31.08
(22.3%)</v>
      </c>
      <c r="CP98" s="194" t="str">
        <f t="shared" ca="1" si="51"/>
        <v>29.64
(21.1%)</v>
      </c>
    </row>
    <row r="99" spans="2:94">
      <c r="C99" s="7" t="str">
        <v>Industry</v>
      </c>
      <c r="D99" s="86" t="s">
        <v>12</v>
      </c>
      <c r="F99" s="93">
        <v>20427.642276631803</v>
      </c>
      <c r="G99" s="93">
        <v>20883.890366959837</v>
      </c>
      <c r="H99" s="93">
        <v>20159.12580042041</v>
      </c>
      <c r="I99" s="93">
        <v>21151.516924821339</v>
      </c>
      <c r="J99" s="93">
        <v>22440.616087628874</v>
      </c>
      <c r="K99" s="93">
        <v>22828.774550648701</v>
      </c>
      <c r="L99" s="93">
        <v>22802.913421081965</v>
      </c>
      <c r="M99" s="93">
        <v>24333.60324459125</v>
      </c>
      <c r="N99" s="93">
        <v>24937.174867454611</v>
      </c>
      <c r="O99" s="93">
        <v>25751.128033884124</v>
      </c>
      <c r="P99" s="93">
        <v>28835.689118968305</v>
      </c>
      <c r="Q99" s="93">
        <v>28495.664799278577</v>
      </c>
      <c r="R99" s="93">
        <v>27415.348401507712</v>
      </c>
      <c r="S99" s="93">
        <v>27878.191914989518</v>
      </c>
      <c r="T99" s="93">
        <v>27792.43614436411</v>
      </c>
      <c r="U99" s="93">
        <v>28902.710481604696</v>
      </c>
      <c r="V99" s="93">
        <v>27755.282093017682</v>
      </c>
      <c r="W99" s="93">
        <v>27202.618355940729</v>
      </c>
      <c r="X99" s="93">
        <v>26342.42765782823</v>
      </c>
      <c r="Y99" s="93">
        <v>22110.875970353009</v>
      </c>
      <c r="Z99" s="93">
        <v>22322.124710605436</v>
      </c>
      <c r="AA99" s="93">
        <v>20636.28634330241</v>
      </c>
      <c r="AB99" s="93">
        <v>20960.019071813505</v>
      </c>
      <c r="AC99" s="93">
        <v>21803.379355119443</v>
      </c>
      <c r="AD99" s="93">
        <v>23505.556047227779</v>
      </c>
      <c r="AE99" s="93">
        <v>23354.750322846307</v>
      </c>
      <c r="AF99" s="93">
        <v>24279.426088185715</v>
      </c>
      <c r="AG99" s="93">
        <v>25150.032765383712</v>
      </c>
      <c r="AH99" s="93">
        <v>25865.994448544632</v>
      </c>
      <c r="AI99" s="93">
        <v>25546.910942421862</v>
      </c>
      <c r="AJ99" s="93">
        <v>26269.806006889707</v>
      </c>
      <c r="AK99" s="93">
        <v>25985.096826292542</v>
      </c>
      <c r="AL99" s="93">
        <v>24789.747399318883</v>
      </c>
      <c r="AM99" s="93">
        <v>24014.15806147406</v>
      </c>
      <c r="AN99" s="94"/>
      <c r="AP99" s="49" t="str">
        <f t="shared" si="29"/>
        <v>Industry</v>
      </c>
      <c r="AQ99" s="70" cm="1">
        <f t="array" aca="1" ref="AQ99" ca="1">INDIRECT(ADDRESS(ROW(AP99),AQ$9))/1000</f>
        <v>24.01415806147406</v>
      </c>
      <c r="AR99" s="71" cm="1">
        <f t="array" aca="1" ref="AR99" ca="1">INDIRECT(ADDRESS(ROW(AQ99),AR$9))/1000</f>
        <v>24.789747399318884</v>
      </c>
      <c r="AS99" s="71" cm="1">
        <f t="array" aca="1" ref="AS99" ca="1">INDIRECT(ADDRESS(ROW(AR99),AS$9))/1000</f>
        <v>25.865994448544633</v>
      </c>
      <c r="AT99" s="73" cm="1">
        <f t="array" aca="1" ref="AT99" ca="1">INDIRECT(ADDRESS(ROW(AS99),AT$9))/1000</f>
        <v>21.803379355119443</v>
      </c>
      <c r="AU99" s="77" cm="1">
        <f t="array" aca="1" ref="AU99" ca="1">AQ99/INDIRECT(ADDRESS($BC99,COLUMN(AQ99)))</f>
        <v>0.17059718438937718</v>
      </c>
      <c r="AV99" s="78" cm="1">
        <f t="array" aca="1" ref="AV99" ca="1">AR99/INDIRECT(ADDRESS($BC99,COLUMN(AR99)))</f>
        <v>0.17750814835835921</v>
      </c>
      <c r="AW99" s="78" cm="1">
        <f t="array" aca="1" ref="AW99" ca="1">AS99/INDIRECT(ADDRESS($BC99,COLUMN(AS99)))</f>
        <v>0.17885362074000102</v>
      </c>
      <c r="AX99" s="80" cm="1">
        <f t="array" aca="1" ref="AX99" ca="1">AT99/INDIRECT(ADDRESS($BC99,COLUMN(AT99)))</f>
        <v>0.17187449409211464</v>
      </c>
      <c r="AY99" s="53">
        <f t="shared" ca="1" si="30"/>
        <v>-3.1286697897782295E-2</v>
      </c>
      <c r="AZ99" s="53">
        <f t="shared" ca="1" si="30"/>
        <v>-7.1593473460084503E-2</v>
      </c>
      <c r="BA99" s="53">
        <f t="shared" ca="1" si="30"/>
        <v>0.10139614920911447</v>
      </c>
      <c r="BC99" s="61">
        <f t="shared" si="31"/>
        <v>103</v>
      </c>
      <c r="BE99" s="177" t="str">
        <f t="shared" si="52"/>
        <v>Industry</v>
      </c>
      <c r="BF99" s="185">
        <f t="shared" si="53"/>
        <v>21.803379355119443</v>
      </c>
      <c r="BG99" s="185">
        <f t="shared" si="32"/>
        <v>23.505556047227778</v>
      </c>
      <c r="BH99" s="185">
        <f t="shared" si="33"/>
        <v>23.354750322846307</v>
      </c>
      <c r="BI99" s="185">
        <f t="shared" si="34"/>
        <v>24.279426088185716</v>
      </c>
      <c r="BJ99" s="185">
        <f t="shared" si="35"/>
        <v>25.150032765383713</v>
      </c>
      <c r="BK99" s="185">
        <f t="shared" si="36"/>
        <v>25.865994448544633</v>
      </c>
      <c r="BL99" s="185">
        <f t="shared" si="37"/>
        <v>25.546910942421864</v>
      </c>
      <c r="BM99" s="185">
        <f t="shared" si="38"/>
        <v>26.269806006889706</v>
      </c>
      <c r="BN99" s="185">
        <f t="shared" si="39"/>
        <v>25.985096826292541</v>
      </c>
      <c r="BO99" s="185">
        <f t="shared" si="40"/>
        <v>24.789747399318884</v>
      </c>
      <c r="BP99" s="185">
        <f t="shared" si="41"/>
        <v>24.01415806147406</v>
      </c>
      <c r="BQ99" s="179"/>
      <c r="BR99" s="178" t="str">
        <f t="shared" si="54"/>
        <v>Industry</v>
      </c>
      <c r="BS99" s="126" cm="1">
        <f t="array" aca="1" ref="BS99" ca="1">AC99/INDIRECT(ADDRESS($BC99,COLUMN(AC99)))</f>
        <v>0.17187449409211464</v>
      </c>
      <c r="BT99" s="126" cm="1">
        <f t="array" aca="1" ref="BT99" ca="1">AD99/INDIRECT(ADDRESS($BC99,COLUMN(AD99)))</f>
        <v>0.18585512713931981</v>
      </c>
      <c r="BU99" s="126" cm="1">
        <f t="array" aca="1" ref="BU99" ca="1">AE99/INDIRECT(ADDRESS($BC99,COLUMN(AE99)))</f>
        <v>0.17594832221398465</v>
      </c>
      <c r="BV99" s="126" cm="1">
        <f t="array" aca="1" ref="BV99" ca="1">AF99/INDIRECT(ADDRESS($BC99,COLUMN(AF99)))</f>
        <v>0.17692264622186052</v>
      </c>
      <c r="BW99" s="126" cm="1">
        <f t="array" aca="1" ref="BW99" ca="1">AG99/INDIRECT(ADDRESS($BC99,COLUMN(AG99)))</f>
        <v>0.18189581446913825</v>
      </c>
      <c r="BX99" s="126" cm="1">
        <f t="array" aca="1" ref="BX99" ca="1">AH99/INDIRECT(ADDRESS($BC99,COLUMN(AH99)))</f>
        <v>0.17885362074000102</v>
      </c>
      <c r="BY99" s="126" cm="1">
        <f t="array" aca="1" ref="BY99" ca="1">AI99/INDIRECT(ADDRESS($BC99,COLUMN(AI99)))</f>
        <v>0.17673407642699515</v>
      </c>
      <c r="BZ99" s="126" cm="1">
        <f t="array" aca="1" ref="BZ99" ca="1">AJ99/INDIRECT(ADDRESS($BC99,COLUMN(AJ99)))</f>
        <v>0.20091307267771591</v>
      </c>
      <c r="CA99" s="126" cm="1">
        <f t="array" aca="1" ref="CA99" ca="1">AK99/INDIRECT(ADDRESS($BC99,COLUMN(AK99)))</f>
        <v>0.19430329568657831</v>
      </c>
      <c r="CB99" s="126" cm="1">
        <f t="array" aca="1" ref="CB99" ca="1">AL99/INDIRECT(ADDRESS($BC99,COLUMN(AL99)))</f>
        <v>0.17750814835835924</v>
      </c>
      <c r="CC99" s="126" cm="1">
        <f t="array" aca="1" ref="CC99" ca="1">AM99/INDIRECT(ADDRESS($BC99,COLUMN(AM99)))</f>
        <v>0.17059718438937718</v>
      </c>
      <c r="CE99" s="178" t="str">
        <f t="shared" si="55"/>
        <v>Industry</v>
      </c>
      <c r="CF99" s="194" t="str">
        <f t="shared" ca="1" si="56"/>
        <v>21.80
(17.2%)</v>
      </c>
      <c r="CG99" s="194" t="str">
        <f t="shared" ca="1" si="42"/>
        <v>23.51
(18.6%)</v>
      </c>
      <c r="CH99" s="194" t="str">
        <f t="shared" ca="1" si="43"/>
        <v>23.35
(17.6%)</v>
      </c>
      <c r="CI99" s="194" t="str">
        <f t="shared" ca="1" si="44"/>
        <v>24.28
(17.7%)</v>
      </c>
      <c r="CJ99" s="194" t="str">
        <f t="shared" ca="1" si="45"/>
        <v>25.15
(18.2%)</v>
      </c>
      <c r="CK99" s="194" t="str">
        <f t="shared" ca="1" si="46"/>
        <v>25.87
(17.9%)</v>
      </c>
      <c r="CL99" s="194" t="str">
        <f t="shared" ca="1" si="47"/>
        <v>25.55
(17.7%)</v>
      </c>
      <c r="CM99" s="194" t="str">
        <f t="shared" ca="1" si="48"/>
        <v>26.27
(20.1%)</v>
      </c>
      <c r="CN99" s="194" t="str">
        <f t="shared" ca="1" si="49"/>
        <v>25.99
(19.4%)</v>
      </c>
      <c r="CO99" s="194" t="str">
        <f t="shared" ca="1" si="50"/>
        <v>24.79
(17.8%)</v>
      </c>
      <c r="CP99" s="194" t="str">
        <f t="shared" ca="1" si="51"/>
        <v>24.01
(17.1%)</v>
      </c>
    </row>
    <row r="100" spans="2:94">
      <c r="C100" s="7" t="str">
        <v>Services</v>
      </c>
      <c r="D100" s="86" t="s">
        <v>12</v>
      </c>
      <c r="F100" s="93">
        <v>10886.59320870472</v>
      </c>
      <c r="G100" s="93">
        <v>11173.019697034346</v>
      </c>
      <c r="H100" s="93">
        <v>11142.212113180085</v>
      </c>
      <c r="I100" s="93">
        <v>11148.914861289741</v>
      </c>
      <c r="J100" s="93">
        <v>11721.029454792955</v>
      </c>
      <c r="K100" s="93">
        <v>11575.732217737292</v>
      </c>
      <c r="L100" s="93">
        <v>11345.389128011282</v>
      </c>
      <c r="M100" s="93">
        <v>11541.012588001931</v>
      </c>
      <c r="N100" s="93">
        <v>11638.934234323129</v>
      </c>
      <c r="O100" s="93">
        <v>12443.207450614114</v>
      </c>
      <c r="P100" s="93">
        <v>13402.908032531055</v>
      </c>
      <c r="Q100" s="93">
        <v>13672.439602444869</v>
      </c>
      <c r="R100" s="93">
        <v>14031.082637736517</v>
      </c>
      <c r="S100" s="93">
        <v>14940.625780168273</v>
      </c>
      <c r="T100" s="93">
        <v>14783.238178572952</v>
      </c>
      <c r="U100" s="93">
        <v>15843.405045169815</v>
      </c>
      <c r="V100" s="93">
        <v>16763.643755816098</v>
      </c>
      <c r="W100" s="93">
        <v>17076.772216828143</v>
      </c>
      <c r="X100" s="93">
        <v>17967.999826665979</v>
      </c>
      <c r="Y100" s="93">
        <v>16503.71613114596</v>
      </c>
      <c r="Z100" s="93">
        <v>16679.184214424851</v>
      </c>
      <c r="AA100" s="93">
        <v>16349.849965579509</v>
      </c>
      <c r="AB100" s="93">
        <v>16670.978764957828</v>
      </c>
      <c r="AC100" s="93">
        <v>17137.175347844164</v>
      </c>
      <c r="AD100" s="93">
        <v>16517.200760786131</v>
      </c>
      <c r="AE100" s="93">
        <v>17980.936978521142</v>
      </c>
      <c r="AF100" s="93">
        <v>18128.648438251916</v>
      </c>
      <c r="AG100" s="93">
        <v>18049.338802739247</v>
      </c>
      <c r="AH100" s="93">
        <v>19899.915009705826</v>
      </c>
      <c r="AI100" s="93">
        <v>20538.400592849939</v>
      </c>
      <c r="AJ100" s="93">
        <v>18911.235227986625</v>
      </c>
      <c r="AK100" s="93">
        <v>20591.659553845846</v>
      </c>
      <c r="AL100" s="93">
        <v>21567.02107815761</v>
      </c>
      <c r="AM100" s="93">
        <v>22579.427842207548</v>
      </c>
      <c r="AN100" s="94"/>
      <c r="AP100" s="49" t="str">
        <f t="shared" si="29"/>
        <v>Services</v>
      </c>
      <c r="AQ100" s="70" cm="1">
        <f t="array" aca="1" ref="AQ100" ca="1">INDIRECT(ADDRESS(ROW(AP100),AQ$9))/1000</f>
        <v>22.579427842207547</v>
      </c>
      <c r="AR100" s="71" cm="1">
        <f t="array" aca="1" ref="AR100" ca="1">INDIRECT(ADDRESS(ROW(AQ100),AR$9))/1000</f>
        <v>21.567021078157609</v>
      </c>
      <c r="AS100" s="71" cm="1">
        <f t="array" aca="1" ref="AS100" ca="1">INDIRECT(ADDRESS(ROW(AR100),AS$9))/1000</f>
        <v>19.899915009705825</v>
      </c>
      <c r="AT100" s="73" cm="1">
        <f t="array" aca="1" ref="AT100" ca="1">INDIRECT(ADDRESS(ROW(AS100),AT$9))/1000</f>
        <v>17.137175347844163</v>
      </c>
      <c r="AU100" s="77" cm="1">
        <f t="array" aca="1" ref="AU100" ca="1">AQ100/INDIRECT(ADDRESS($BC100,COLUMN(AQ100)))</f>
        <v>0.16040482473476614</v>
      </c>
      <c r="AV100" s="78" cm="1">
        <f t="array" aca="1" ref="AV100" ca="1">AR100/INDIRECT(ADDRESS($BC100,COLUMN(AR100)))</f>
        <v>0.15443166545919088</v>
      </c>
      <c r="AW100" s="78" cm="1">
        <f t="array" aca="1" ref="AW100" ca="1">AS100/INDIRECT(ADDRESS($BC100,COLUMN(AS100)))</f>
        <v>0.13760042587902274</v>
      </c>
      <c r="AX100" s="80" cm="1">
        <f t="array" aca="1" ref="AX100" ca="1">AT100/INDIRECT(ADDRESS($BC100,COLUMN(AT100)))</f>
        <v>0.13509113863062622</v>
      </c>
      <c r="AY100" s="53">
        <f t="shared" ca="1" si="30"/>
        <v>4.6942355199683636E-2</v>
      </c>
      <c r="AZ100" s="53">
        <f t="shared" ca="1" si="30"/>
        <v>0.13464946112557954</v>
      </c>
      <c r="BA100" s="53">
        <f t="shared" ca="1" si="30"/>
        <v>0.31756998361156485</v>
      </c>
      <c r="BC100" s="61">
        <f t="shared" si="31"/>
        <v>103</v>
      </c>
      <c r="BE100" s="177" t="str">
        <f t="shared" si="52"/>
        <v>Services</v>
      </c>
      <c r="BF100" s="185">
        <f t="shared" si="53"/>
        <v>17.137175347844163</v>
      </c>
      <c r="BG100" s="185">
        <f t="shared" si="32"/>
        <v>16.517200760786132</v>
      </c>
      <c r="BH100" s="185">
        <f t="shared" si="33"/>
        <v>17.980936978521143</v>
      </c>
      <c r="BI100" s="185">
        <f t="shared" si="34"/>
        <v>18.128648438251915</v>
      </c>
      <c r="BJ100" s="185">
        <f t="shared" si="35"/>
        <v>18.049338802739246</v>
      </c>
      <c r="BK100" s="185">
        <f t="shared" si="36"/>
        <v>19.899915009705825</v>
      </c>
      <c r="BL100" s="185">
        <f t="shared" si="37"/>
        <v>20.538400592849939</v>
      </c>
      <c r="BM100" s="185">
        <f t="shared" si="38"/>
        <v>18.911235227986623</v>
      </c>
      <c r="BN100" s="185">
        <f t="shared" si="39"/>
        <v>20.591659553845847</v>
      </c>
      <c r="BO100" s="185">
        <f t="shared" si="40"/>
        <v>21.567021078157609</v>
      </c>
      <c r="BP100" s="185">
        <f t="shared" si="41"/>
        <v>22.579427842207547</v>
      </c>
      <c r="BQ100" s="179"/>
      <c r="BR100" s="178" t="str">
        <f t="shared" si="54"/>
        <v>Services</v>
      </c>
      <c r="BS100" s="126" cm="1">
        <f t="array" aca="1" ref="BS100" ca="1">AC100/INDIRECT(ADDRESS($BC100,COLUMN(AC100)))</f>
        <v>0.13509113863062622</v>
      </c>
      <c r="BT100" s="126" cm="1">
        <f t="array" aca="1" ref="BT100" ca="1">AD100/INDIRECT(ADDRESS($BC100,COLUMN(AD100)))</f>
        <v>0.13059918434661436</v>
      </c>
      <c r="BU100" s="126" cm="1">
        <f t="array" aca="1" ref="BU100" ca="1">AE100/INDIRECT(ADDRESS($BC100,COLUMN(AE100)))</f>
        <v>0.13546347742845913</v>
      </c>
      <c r="BV100" s="126" cm="1">
        <f t="array" aca="1" ref="BV100" ca="1">AF100/INDIRECT(ADDRESS($BC100,COLUMN(AF100)))</f>
        <v>0.13210231751243998</v>
      </c>
      <c r="BW100" s="126" cm="1">
        <f t="array" aca="1" ref="BW100" ca="1">AG100/INDIRECT(ADDRESS($BC100,COLUMN(AG100)))</f>
        <v>0.13054055288041236</v>
      </c>
      <c r="BX100" s="126" cm="1">
        <f t="array" aca="1" ref="BX100" ca="1">AH100/INDIRECT(ADDRESS($BC100,COLUMN(AH100)))</f>
        <v>0.13760042587902274</v>
      </c>
      <c r="BY100" s="126" cm="1">
        <f t="array" aca="1" ref="BY100" ca="1">AI100/INDIRECT(ADDRESS($BC100,COLUMN(AI100)))</f>
        <v>0.1420850946811526</v>
      </c>
      <c r="BZ100" s="126" cm="1">
        <f t="array" aca="1" ref="BZ100" ca="1">AJ100/INDIRECT(ADDRESS($BC100,COLUMN(AJ100)))</f>
        <v>0.14463427620247254</v>
      </c>
      <c r="CA100" s="126" cm="1">
        <f t="array" aca="1" ref="CA100" ca="1">AK100/INDIRECT(ADDRESS($BC100,COLUMN(AK100)))</f>
        <v>0.15397392365765206</v>
      </c>
      <c r="CB100" s="126" cm="1">
        <f t="array" aca="1" ref="CB100" ca="1">AL100/INDIRECT(ADDRESS($BC100,COLUMN(AL100)))</f>
        <v>0.1544316654591909</v>
      </c>
      <c r="CC100" s="126" cm="1">
        <f t="array" aca="1" ref="CC100" ca="1">AM100/INDIRECT(ADDRESS($BC100,COLUMN(AM100)))</f>
        <v>0.16040482473476614</v>
      </c>
      <c r="CE100" s="178" t="str">
        <f t="shared" si="55"/>
        <v>Services</v>
      </c>
      <c r="CF100" s="194" t="str">
        <f t="shared" ca="1" si="56"/>
        <v>17.14
(13.5%)</v>
      </c>
      <c r="CG100" s="194" t="str">
        <f t="shared" ca="1" si="42"/>
        <v>16.52
(13.1%)</v>
      </c>
      <c r="CH100" s="194" t="str">
        <f t="shared" ca="1" si="43"/>
        <v>17.98
(13.5%)</v>
      </c>
      <c r="CI100" s="194" t="str">
        <f t="shared" ca="1" si="44"/>
        <v>18.13
(13.2%)</v>
      </c>
      <c r="CJ100" s="194" t="str">
        <f t="shared" ca="1" si="45"/>
        <v>18.05
(13.1%)</v>
      </c>
      <c r="CK100" s="194" t="str">
        <f t="shared" ca="1" si="46"/>
        <v>19.90
(13.8%)</v>
      </c>
      <c r="CL100" s="194" t="str">
        <f t="shared" ca="1" si="47"/>
        <v>20.54
(14.2%)</v>
      </c>
      <c r="CM100" s="194" t="str">
        <f t="shared" ca="1" si="48"/>
        <v>18.91
(14.5%)</v>
      </c>
      <c r="CN100" s="194" t="str">
        <f t="shared" ca="1" si="49"/>
        <v>20.59
(15.4%)</v>
      </c>
      <c r="CO100" s="194" t="str">
        <f t="shared" ca="1" si="50"/>
        <v>21.57
(15.4%)</v>
      </c>
      <c r="CP100" s="194" t="str">
        <f t="shared" ca="1" si="51"/>
        <v>22.58
(16.0%)</v>
      </c>
    </row>
    <row r="101" spans="2:94">
      <c r="C101" s="7" t="str">
        <v>Agriculture</v>
      </c>
      <c r="D101" s="86" t="s">
        <v>12</v>
      </c>
      <c r="F101" s="93">
        <v>2932.3323760000003</v>
      </c>
      <c r="G101" s="93">
        <v>3040.5751120000004</v>
      </c>
      <c r="H101" s="93">
        <v>3099.6694680000001</v>
      </c>
      <c r="I101" s="93">
        <v>3123.7017000000001</v>
      </c>
      <c r="J101" s="93">
        <v>3495.6058400000006</v>
      </c>
      <c r="K101" s="93">
        <v>3952.7206639999999</v>
      </c>
      <c r="L101" s="93">
        <v>3302.0407720000003</v>
      </c>
      <c r="M101" s="93">
        <v>3422.285668</v>
      </c>
      <c r="N101" s="93">
        <v>3432.231644</v>
      </c>
      <c r="O101" s="93">
        <v>3542.6143000000002</v>
      </c>
      <c r="P101" s="93">
        <v>3685.8912480000004</v>
      </c>
      <c r="Q101" s="93">
        <v>3756.9877639999995</v>
      </c>
      <c r="R101" s="93">
        <v>3769.0178359999995</v>
      </c>
      <c r="S101" s="93">
        <v>3781.0479079999996</v>
      </c>
      <c r="T101" s="93">
        <v>3651.7176560000003</v>
      </c>
      <c r="U101" s="93">
        <v>3909.4685448678169</v>
      </c>
      <c r="V101" s="93">
        <v>3744.3801478174064</v>
      </c>
      <c r="W101" s="93">
        <v>3533.7295121694078</v>
      </c>
      <c r="X101" s="93">
        <v>3778.081592908849</v>
      </c>
      <c r="Y101" s="93">
        <v>3286.4382202941001</v>
      </c>
      <c r="Z101" s="93">
        <v>3138.6991385993915</v>
      </c>
      <c r="AA101" s="93">
        <v>3030.5830310421234</v>
      </c>
      <c r="AB101" s="93">
        <v>2914.1028764832408</v>
      </c>
      <c r="AC101" s="93">
        <v>2601.1973331239969</v>
      </c>
      <c r="AD101" s="93">
        <v>2388.7449030919965</v>
      </c>
      <c r="AE101" s="93">
        <v>2321.6930795654271</v>
      </c>
      <c r="AF101" s="93">
        <v>2409.9237406624211</v>
      </c>
      <c r="AG101" s="93">
        <v>2477.1848434800836</v>
      </c>
      <c r="AH101" s="93">
        <v>2598.764107144375</v>
      </c>
      <c r="AI101" s="93">
        <v>2660.6638745050705</v>
      </c>
      <c r="AJ101" s="93">
        <v>2719.7678840813314</v>
      </c>
      <c r="AK101" s="93">
        <v>2697.057500205372</v>
      </c>
      <c r="AL101" s="93">
        <v>3486.1781904054683</v>
      </c>
      <c r="AM101" s="93">
        <v>3159.8748682836344</v>
      </c>
      <c r="AN101" s="94"/>
      <c r="AP101" s="49" t="str">
        <f t="shared" si="29"/>
        <v>Agriculture</v>
      </c>
      <c r="AQ101" s="70" cm="1">
        <f t="array" aca="1" ref="AQ101" ca="1">INDIRECT(ADDRESS(ROW(AP101),AQ$9))/1000</f>
        <v>3.1598748682836346</v>
      </c>
      <c r="AR101" s="71" cm="1">
        <f t="array" aca="1" ref="AR101" ca="1">INDIRECT(ADDRESS(ROW(AQ101),AR$9))/1000</f>
        <v>3.4861781904054685</v>
      </c>
      <c r="AS101" s="71" cm="1">
        <f t="array" aca="1" ref="AS101" ca="1">INDIRECT(ADDRESS(ROW(AR101),AS$9))/1000</f>
        <v>2.5987641071443748</v>
      </c>
      <c r="AT101" s="73" cm="1">
        <f t="array" aca="1" ref="AT101" ca="1">INDIRECT(ADDRESS(ROW(AS101),AT$9))/1000</f>
        <v>2.6011973331239968</v>
      </c>
      <c r="AU101" s="77" cm="1">
        <f t="array" aca="1" ref="AU101" ca="1">AQ101/INDIRECT(ADDRESS($BC101,COLUMN(AQ101)))</f>
        <v>2.2447830741014651E-2</v>
      </c>
      <c r="AV101" s="78" cm="1">
        <f t="array" aca="1" ref="AV101" ca="1">AR101/INDIRECT(ADDRESS($BC101,COLUMN(AR101)))</f>
        <v>2.4962942359113061E-2</v>
      </c>
      <c r="AW101" s="78" cm="1">
        <f t="array" aca="1" ref="AW101" ca="1">AS101/INDIRECT(ADDRESS($BC101,COLUMN(AS101)))</f>
        <v>1.7969476137349113E-2</v>
      </c>
      <c r="AX101" s="80" cm="1">
        <f t="array" aca="1" ref="AX101" ca="1">AT101/INDIRECT(ADDRESS($BC101,COLUMN(AT101)))</f>
        <v>2.0505054211216588E-2</v>
      </c>
      <c r="AY101" s="53">
        <f t="shared" ca="1" si="30"/>
        <v>-9.3599151936603217E-2</v>
      </c>
      <c r="AZ101" s="53">
        <f t="shared" ca="1" si="30"/>
        <v>0.21591446472447653</v>
      </c>
      <c r="BA101" s="53">
        <f t="shared" ca="1" si="30"/>
        <v>0.21477706748556247</v>
      </c>
      <c r="BC101" s="61">
        <f t="shared" si="31"/>
        <v>103</v>
      </c>
      <c r="BE101" s="177" t="str">
        <f t="shared" si="52"/>
        <v>Agriculture</v>
      </c>
      <c r="BF101" s="185">
        <f t="shared" si="53"/>
        <v>2.6011973331239968</v>
      </c>
      <c r="BG101" s="185">
        <f t="shared" si="32"/>
        <v>2.3887449030919967</v>
      </c>
      <c r="BH101" s="185">
        <f t="shared" si="33"/>
        <v>2.3216930795654269</v>
      </c>
      <c r="BI101" s="185">
        <f t="shared" si="34"/>
        <v>2.4099237406624212</v>
      </c>
      <c r="BJ101" s="185">
        <f t="shared" si="35"/>
        <v>2.4771848434800834</v>
      </c>
      <c r="BK101" s="185">
        <f t="shared" si="36"/>
        <v>2.5987641071443748</v>
      </c>
      <c r="BL101" s="185">
        <f t="shared" si="37"/>
        <v>2.6606638745050706</v>
      </c>
      <c r="BM101" s="185">
        <f t="shared" si="38"/>
        <v>2.7197678840813313</v>
      </c>
      <c r="BN101" s="185">
        <f t="shared" si="39"/>
        <v>2.6970575002053718</v>
      </c>
      <c r="BO101" s="185">
        <f t="shared" si="40"/>
        <v>3.4861781904054685</v>
      </c>
      <c r="BP101" s="185">
        <f t="shared" si="41"/>
        <v>3.1598748682836346</v>
      </c>
      <c r="BQ101" s="179"/>
      <c r="BR101" s="178" t="str">
        <f t="shared" si="54"/>
        <v>Agriculture</v>
      </c>
      <c r="BS101" s="126" cm="1">
        <f t="array" aca="1" ref="BS101" ca="1">AC101/INDIRECT(ADDRESS($BC101,COLUMN(AC101)))</f>
        <v>2.0505054211216588E-2</v>
      </c>
      <c r="BT101" s="126" cm="1">
        <f t="array" aca="1" ref="BT101" ca="1">AD101/INDIRECT(ADDRESS($BC101,COLUMN(AD101)))</f>
        <v>1.8887470127298921E-2</v>
      </c>
      <c r="BU101" s="126" cm="1">
        <f t="array" aca="1" ref="BU101" ca="1">AE101/INDIRECT(ADDRESS($BC101,COLUMN(AE101)))</f>
        <v>1.7491002746698226E-2</v>
      </c>
      <c r="BV101" s="126" cm="1">
        <f t="array" aca="1" ref="BV101" ca="1">AF101/INDIRECT(ADDRESS($BC101,COLUMN(AF101)))</f>
        <v>1.7560962266663729E-2</v>
      </c>
      <c r="BW101" s="126" cm="1">
        <f t="array" aca="1" ref="BW101" ca="1">AG101/INDIRECT(ADDRESS($BC101,COLUMN(AG101)))</f>
        <v>1.7916062332753779E-2</v>
      </c>
      <c r="BX101" s="126" cm="1">
        <f t="array" aca="1" ref="BX101" ca="1">AH101/INDIRECT(ADDRESS($BC101,COLUMN(AH101)))</f>
        <v>1.7969476137349113E-2</v>
      </c>
      <c r="BY101" s="126" cm="1">
        <f t="array" aca="1" ref="BY101" ca="1">AI101/INDIRECT(ADDRESS($BC101,COLUMN(AI101)))</f>
        <v>1.8406529603643189E-2</v>
      </c>
      <c r="BZ101" s="126" cm="1">
        <f t="array" aca="1" ref="BZ101" ca="1">AJ101/INDIRECT(ADDRESS($BC101,COLUMN(AJ101)))</f>
        <v>2.0800950049560233E-2</v>
      </c>
      <c r="CA101" s="126" cm="1">
        <f t="array" aca="1" ref="CA101" ca="1">AK101/INDIRECT(ADDRESS($BC101,COLUMN(AK101)))</f>
        <v>2.0167219866422073E-2</v>
      </c>
      <c r="CB101" s="126" cm="1">
        <f t="array" aca="1" ref="CB101" ca="1">AL101/INDIRECT(ADDRESS($BC101,COLUMN(AL101)))</f>
        <v>2.4962942359113061E-2</v>
      </c>
      <c r="CC101" s="126" cm="1">
        <f t="array" aca="1" ref="CC101" ca="1">AM101/INDIRECT(ADDRESS($BC101,COLUMN(AM101)))</f>
        <v>2.2447830741014647E-2</v>
      </c>
      <c r="CE101" s="178" t="str">
        <f t="shared" si="55"/>
        <v>Agriculture</v>
      </c>
      <c r="CF101" s="194" t="str">
        <f t="shared" ca="1" si="56"/>
        <v>2.60
(2.1%)</v>
      </c>
      <c r="CG101" s="194" t="str">
        <f t="shared" ca="1" si="42"/>
        <v>2.39
(1.9%)</v>
      </c>
      <c r="CH101" s="194" t="str">
        <f t="shared" ca="1" si="43"/>
        <v>2.32
(1.7%)</v>
      </c>
      <c r="CI101" s="194" t="str">
        <f t="shared" ca="1" si="44"/>
        <v>2.41
(1.8%)</v>
      </c>
      <c r="CJ101" s="194" t="str">
        <f t="shared" ca="1" si="45"/>
        <v>2.48
(1.8%)</v>
      </c>
      <c r="CK101" s="194" t="str">
        <f t="shared" ca="1" si="46"/>
        <v>2.60
(1.8%)</v>
      </c>
      <c r="CL101" s="194" t="str">
        <f t="shared" ca="1" si="47"/>
        <v>2.66
(1.8%)</v>
      </c>
      <c r="CM101" s="194" t="str">
        <f t="shared" ca="1" si="48"/>
        <v>2.72
(2.1%)</v>
      </c>
      <c r="CN101" s="194" t="str">
        <f t="shared" ca="1" si="49"/>
        <v>2.70
(2.0%)</v>
      </c>
      <c r="CO101" s="194" t="str">
        <f t="shared" ca="1" si="50"/>
        <v>3.49
(2.5%)</v>
      </c>
      <c r="CP101" s="194" t="str">
        <f t="shared" ca="1" si="51"/>
        <v>3.16
(2.2%)</v>
      </c>
    </row>
    <row r="102" spans="2:94">
      <c r="C102" s="7" t="str">
        <v>Fisheries</v>
      </c>
      <c r="D102" s="86" t="s">
        <v>12</v>
      </c>
      <c r="F102" s="93">
        <v>329.43735087355589</v>
      </c>
      <c r="G102" s="93">
        <v>356.00720271620031</v>
      </c>
      <c r="H102" s="93">
        <v>379.15180112005424</v>
      </c>
      <c r="I102" s="93">
        <v>424.32223505961127</v>
      </c>
      <c r="J102" s="93">
        <v>442.22550605377245</v>
      </c>
      <c r="K102" s="93">
        <v>594.60407379965966</v>
      </c>
      <c r="L102" s="93">
        <v>507.37428622512925</v>
      </c>
      <c r="M102" s="93">
        <v>447.35189207290176</v>
      </c>
      <c r="N102" s="93">
        <v>494.38131143583814</v>
      </c>
      <c r="O102" s="93">
        <v>436.21483760324168</v>
      </c>
      <c r="P102" s="93">
        <v>424.67012433504999</v>
      </c>
      <c r="Q102" s="93">
        <v>431.89763897367897</v>
      </c>
      <c r="R102" s="93">
        <v>370.7978608539035</v>
      </c>
      <c r="S102" s="93">
        <v>533.29116349166543</v>
      </c>
      <c r="T102" s="93">
        <v>606.4166196102027</v>
      </c>
      <c r="U102" s="93">
        <v>543.56308524048893</v>
      </c>
      <c r="V102" s="93">
        <v>485.5358834719612</v>
      </c>
      <c r="W102" s="93">
        <v>452.79598314243225</v>
      </c>
      <c r="X102" s="93">
        <v>388.71065127480631</v>
      </c>
      <c r="Y102" s="93">
        <v>363.45899772452077</v>
      </c>
      <c r="Z102" s="93">
        <v>285.6880156182732</v>
      </c>
      <c r="AA102" s="93">
        <v>236.63733170946102</v>
      </c>
      <c r="AB102" s="93">
        <v>261.96048474241223</v>
      </c>
      <c r="AC102" s="93">
        <v>291.49079260320781</v>
      </c>
      <c r="AD102" s="93">
        <v>277.7329988083801</v>
      </c>
      <c r="AE102" s="93">
        <v>244.17658255371649</v>
      </c>
      <c r="AF102" s="93">
        <v>224.21615690586731</v>
      </c>
      <c r="AG102" s="93">
        <v>265.50716225072108</v>
      </c>
      <c r="AH102" s="93">
        <v>316.91593848252012</v>
      </c>
      <c r="AI102" s="93">
        <v>273.62959081858202</v>
      </c>
      <c r="AJ102" s="93">
        <v>223.04424650089604</v>
      </c>
      <c r="AK102" s="93">
        <v>218.22387902038884</v>
      </c>
      <c r="AL102" s="93">
        <v>201.04670563171601</v>
      </c>
      <c r="AM102" s="93">
        <v>228.51543782586643</v>
      </c>
      <c r="AN102" s="94"/>
      <c r="AP102" s="49" t="str">
        <f t="shared" si="29"/>
        <v>Fisheries</v>
      </c>
      <c r="AQ102" s="70" cm="1">
        <f t="array" aca="1" ref="AQ102" ca="1">INDIRECT(ADDRESS(ROW(AP102),AQ$9))/1000</f>
        <v>0.22851543782586642</v>
      </c>
      <c r="AR102" s="71" cm="1">
        <f t="array" aca="1" ref="AR102" ca="1">INDIRECT(ADDRESS(ROW(AQ102),AR$9))/1000</f>
        <v>0.20104670563171601</v>
      </c>
      <c r="AS102" s="71" cm="1">
        <f t="array" aca="1" ref="AS102" ca="1">INDIRECT(ADDRESS(ROW(AR102),AS$9))/1000</f>
        <v>0.31691593848252014</v>
      </c>
      <c r="AT102" s="73" cm="1">
        <f t="array" aca="1" ref="AT102" ca="1">INDIRECT(ADDRESS(ROW(AS102),AT$9))/1000</f>
        <v>0.29149079260320782</v>
      </c>
      <c r="AU102" s="77" cm="1">
        <f t="array" aca="1" ref="AU102" ca="1">AQ102/INDIRECT(ADDRESS($BC102,COLUMN(AQ102)))</f>
        <v>1.6233794323666426E-3</v>
      </c>
      <c r="AV102" s="78" cm="1">
        <f t="array" aca="1" ref="AV102" ca="1">AR102/INDIRECT(ADDRESS($BC102,COLUMN(AR102)))</f>
        <v>1.4396043604387255E-3</v>
      </c>
      <c r="AW102" s="78" cm="1">
        <f t="array" aca="1" ref="AW102" ca="1">AS102/INDIRECT(ADDRESS($BC102,COLUMN(AS102)))</f>
        <v>2.1913544897943552E-3</v>
      </c>
      <c r="AX102" s="80" cm="1">
        <f t="array" aca="1" ref="AX102" ca="1">AT102/INDIRECT(ADDRESS($BC102,COLUMN(AT102)))</f>
        <v>2.2978012580156474E-3</v>
      </c>
      <c r="AY102" s="53">
        <f t="shared" ca="1" si="30"/>
        <v>0.13662861128631745</v>
      </c>
      <c r="AZ102" s="53">
        <f t="shared" ca="1" si="30"/>
        <v>-0.27893990147652215</v>
      </c>
      <c r="BA102" s="53">
        <f t="shared" ca="1" si="30"/>
        <v>-0.21604577700355246</v>
      </c>
      <c r="BC102" s="61">
        <f t="shared" si="31"/>
        <v>103</v>
      </c>
      <c r="BE102" s="177" t="str">
        <f t="shared" si="52"/>
        <v>Fisheries</v>
      </c>
      <c r="BF102" s="185">
        <f t="shared" si="53"/>
        <v>0.29149079260320782</v>
      </c>
      <c r="BG102" s="185">
        <f t="shared" si="32"/>
        <v>0.27773299880838009</v>
      </c>
      <c r="BH102" s="185">
        <f t="shared" si="33"/>
        <v>0.24417658255371649</v>
      </c>
      <c r="BI102" s="185">
        <f t="shared" si="34"/>
        <v>0.2242161569058673</v>
      </c>
      <c r="BJ102" s="185">
        <f t="shared" si="35"/>
        <v>0.26550716225072107</v>
      </c>
      <c r="BK102" s="185">
        <f t="shared" si="36"/>
        <v>0.31691593848252014</v>
      </c>
      <c r="BL102" s="185">
        <f t="shared" si="37"/>
        <v>0.27362959081858201</v>
      </c>
      <c r="BM102" s="185">
        <f t="shared" si="38"/>
        <v>0.22304424650089605</v>
      </c>
      <c r="BN102" s="185">
        <f t="shared" si="39"/>
        <v>0.21822387902038884</v>
      </c>
      <c r="BO102" s="185">
        <f t="shared" si="40"/>
        <v>0.20104670563171601</v>
      </c>
      <c r="BP102" s="185">
        <f t="shared" si="41"/>
        <v>0.22851543782586642</v>
      </c>
      <c r="BQ102" s="179"/>
      <c r="BR102" s="178" t="str">
        <f t="shared" si="54"/>
        <v>Fisheries</v>
      </c>
      <c r="BS102" s="126" cm="1">
        <f t="array" aca="1" ref="BS102" ca="1">AC102/INDIRECT(ADDRESS($BC102,COLUMN(AC102)))</f>
        <v>2.2978012580156474E-3</v>
      </c>
      <c r="BT102" s="126" cm="1">
        <f t="array" aca="1" ref="BT102" ca="1">AD102/INDIRECT(ADDRESS($BC102,COLUMN(AD102)))</f>
        <v>2.1959957765136057E-3</v>
      </c>
      <c r="BU102" s="126" cm="1">
        <f t="array" aca="1" ref="BU102" ca="1">AE102/INDIRECT(ADDRESS($BC102,COLUMN(AE102)))</f>
        <v>1.8395598081921596E-3</v>
      </c>
      <c r="BV102" s="126" cm="1">
        <f t="array" aca="1" ref="BV102" ca="1">AF102/INDIRECT(ADDRESS($BC102,COLUMN(AF102)))</f>
        <v>1.6338489905568521E-3</v>
      </c>
      <c r="BW102" s="126" cm="1">
        <f t="array" aca="1" ref="BW102" ca="1">AG102/INDIRECT(ADDRESS($BC102,COLUMN(AG102)))</f>
        <v>1.9202615748261319E-3</v>
      </c>
      <c r="BX102" s="126" cm="1">
        <f t="array" aca="1" ref="BX102" ca="1">AH102/INDIRECT(ADDRESS($BC102,COLUMN(AH102)))</f>
        <v>2.1913544897943552E-3</v>
      </c>
      <c r="BY102" s="126" cm="1">
        <f t="array" aca="1" ref="BY102" ca="1">AI102/INDIRECT(ADDRESS($BC102,COLUMN(AI102)))</f>
        <v>1.8929753630649389E-3</v>
      </c>
      <c r="BZ102" s="126" cm="1">
        <f t="array" aca="1" ref="BZ102" ca="1">AJ102/INDIRECT(ADDRESS($BC102,COLUMN(AJ102)))</f>
        <v>1.7058559509662181E-3</v>
      </c>
      <c r="CA102" s="126" cm="1">
        <f t="array" aca="1" ref="CA102" ca="1">AK102/INDIRECT(ADDRESS($BC102,COLUMN(AK102)))</f>
        <v>1.6317668229070214E-3</v>
      </c>
      <c r="CB102" s="126" cm="1">
        <f t="array" aca="1" ref="CB102" ca="1">AL102/INDIRECT(ADDRESS($BC102,COLUMN(AL102)))</f>
        <v>1.4396043604387255E-3</v>
      </c>
      <c r="CC102" s="126" cm="1">
        <f t="array" aca="1" ref="CC102" ca="1">AM102/INDIRECT(ADDRESS($BC102,COLUMN(AM102)))</f>
        <v>1.6233794323666426E-3</v>
      </c>
      <c r="CE102" s="178" t="str">
        <f t="shared" si="55"/>
        <v>Fisheries</v>
      </c>
      <c r="CF102" s="194" t="str">
        <f t="shared" ca="1" si="56"/>
        <v>0.29
(0.2%)</v>
      </c>
      <c r="CG102" s="194" t="str">
        <f t="shared" ca="1" si="42"/>
        <v>0.28
(0.2%)</v>
      </c>
      <c r="CH102" s="194" t="str">
        <f t="shared" ca="1" si="43"/>
        <v>0.24
(0.2%)</v>
      </c>
      <c r="CI102" s="194" t="str">
        <f t="shared" ca="1" si="44"/>
        <v>0.22
(0.2%)</v>
      </c>
      <c r="CJ102" s="194" t="str">
        <f t="shared" ca="1" si="45"/>
        <v>0.27
(0.2%)</v>
      </c>
      <c r="CK102" s="194" t="str">
        <f t="shared" ca="1" si="46"/>
        <v>0.32
(0.2%)</v>
      </c>
      <c r="CL102" s="194" t="str">
        <f t="shared" ca="1" si="47"/>
        <v>0.27
(0.2%)</v>
      </c>
      <c r="CM102" s="194" t="str">
        <f t="shared" ca="1" si="48"/>
        <v>0.22
(0.2%)</v>
      </c>
      <c r="CN102" s="194" t="str">
        <f t="shared" ca="1" si="49"/>
        <v>0.22
(0.2%)</v>
      </c>
      <c r="CO102" s="194" t="str">
        <f t="shared" ca="1" si="50"/>
        <v>0.20
(0.1%)</v>
      </c>
      <c r="CP102" s="194" t="str">
        <f t="shared" ca="1" si="51"/>
        <v>0.23
(0.2%)</v>
      </c>
    </row>
    <row r="103" spans="2:94" s="58" customFormat="1">
      <c r="C103" s="58" t="s">
        <v>47</v>
      </c>
      <c r="D103" s="87" t="s">
        <v>12</v>
      </c>
      <c r="F103" s="99">
        <f>SUM(_xlfn.ANCHORARRAY(F97))</f>
        <v>84310.311827608632</v>
      </c>
      <c r="G103" s="99">
        <f t="shared" ref="G103:AM103" si="57">SUM(_xlfn.ANCHORARRAY(G97))</f>
        <v>86625.750346619388</v>
      </c>
      <c r="H103" s="99">
        <f t="shared" si="57"/>
        <v>85191.911251417681</v>
      </c>
      <c r="I103" s="99">
        <f t="shared" si="57"/>
        <v>88287.737458213713</v>
      </c>
      <c r="J103" s="99">
        <f t="shared" si="57"/>
        <v>91422.106954638977</v>
      </c>
      <c r="K103" s="99">
        <f t="shared" si="57"/>
        <v>92794.861214839111</v>
      </c>
      <c r="L103" s="99">
        <f t="shared" si="57"/>
        <v>96931.744205697411</v>
      </c>
      <c r="M103" s="99">
        <f t="shared" si="57"/>
        <v>100557.38943326313</v>
      </c>
      <c r="N103" s="99">
        <f t="shared" si="57"/>
        <v>108809.679874401</v>
      </c>
      <c r="O103" s="99">
        <f t="shared" si="57"/>
        <v>115645.72301114448</v>
      </c>
      <c r="P103" s="99">
        <f t="shared" si="57"/>
        <v>125766.18809307828</v>
      </c>
      <c r="Q103" s="99">
        <f t="shared" si="57"/>
        <v>130973.99626862476</v>
      </c>
      <c r="R103" s="99">
        <f t="shared" si="57"/>
        <v>131520.23523424313</v>
      </c>
      <c r="S103" s="99">
        <f t="shared" si="57"/>
        <v>135264.80196075281</v>
      </c>
      <c r="T103" s="99">
        <f t="shared" si="57"/>
        <v>138514.88940158079</v>
      </c>
      <c r="U103" s="99">
        <f t="shared" si="57"/>
        <v>146611.73890897192</v>
      </c>
      <c r="V103" s="99">
        <f t="shared" si="57"/>
        <v>150544.18466581244</v>
      </c>
      <c r="W103" s="99">
        <f t="shared" si="57"/>
        <v>152719.3737596671</v>
      </c>
      <c r="X103" s="99">
        <f t="shared" si="57"/>
        <v>153390.37113267597</v>
      </c>
      <c r="Y103" s="99">
        <f t="shared" si="57"/>
        <v>139280.93336415384</v>
      </c>
      <c r="Z103" s="99">
        <f t="shared" si="57"/>
        <v>138215.27891010646</v>
      </c>
      <c r="AA103" s="99">
        <f t="shared" si="57"/>
        <v>128884.1852825657</v>
      </c>
      <c r="AB103" s="99">
        <f t="shared" si="57"/>
        <v>124724.04450172395</v>
      </c>
      <c r="AC103" s="99">
        <f t="shared" si="57"/>
        <v>126856.39873612726</v>
      </c>
      <c r="AD103" s="99">
        <f t="shared" si="57"/>
        <v>126472.46491945126</v>
      </c>
      <c r="AE103" s="99">
        <f t="shared" si="57"/>
        <v>132736.41958598929</v>
      </c>
      <c r="AF103" s="99">
        <f t="shared" si="57"/>
        <v>137231.87283633198</v>
      </c>
      <c r="AG103" s="99">
        <f t="shared" si="57"/>
        <v>138266.14338974166</v>
      </c>
      <c r="AH103" s="99">
        <f t="shared" si="57"/>
        <v>144621.02775177223</v>
      </c>
      <c r="AI103" s="99">
        <f t="shared" si="57"/>
        <v>144550.00110278514</v>
      </c>
      <c r="AJ103" s="99">
        <f t="shared" si="57"/>
        <v>130752.09918783646</v>
      </c>
      <c r="AK103" s="99">
        <f t="shared" si="57"/>
        <v>133734.71991029891</v>
      </c>
      <c r="AL103" s="99">
        <f t="shared" si="57"/>
        <v>139654.13773159604</v>
      </c>
      <c r="AM103" s="99">
        <f t="shared" si="57"/>
        <v>140765.26612926551</v>
      </c>
      <c r="AN103" s="94"/>
      <c r="AP103" s="52" t="str">
        <f t="shared" si="29"/>
        <v>Total</v>
      </c>
      <c r="AQ103" s="75" cm="1">
        <f t="array" aca="1" ref="AQ103" ca="1">INDIRECT(ADDRESS(ROW(AP103),AQ$9))/1000</f>
        <v>140.76526612926551</v>
      </c>
      <c r="AR103" s="74" cm="1">
        <f t="array" aca="1" ref="AR103" ca="1">INDIRECT(ADDRESS(ROW(AQ103),AR$9))/1000</f>
        <v>139.65413773159605</v>
      </c>
      <c r="AS103" s="74" cm="1">
        <f t="array" aca="1" ref="AS103" ca="1">INDIRECT(ADDRESS(ROW(AR103),AS$9))/1000</f>
        <v>144.62102775177223</v>
      </c>
      <c r="AT103" s="76" cm="1">
        <f t="array" aca="1" ref="AT103" ca="1">INDIRECT(ADDRESS(ROW(AS103),AT$9))/1000</f>
        <v>126.85639873612726</v>
      </c>
      <c r="AU103" s="81" cm="1">
        <f t="array" aca="1" ref="AU103" ca="1">AQ103/INDIRECT(ADDRESS($BC103,COLUMN(AQ103)))</f>
        <v>1</v>
      </c>
      <c r="AV103" s="82" cm="1">
        <f t="array" aca="1" ref="AV103" ca="1">AR103/INDIRECT(ADDRESS($BC103,COLUMN(AR103)))</f>
        <v>1</v>
      </c>
      <c r="AW103" s="82" cm="1">
        <f t="array" aca="1" ref="AW103" ca="1">AS103/INDIRECT(ADDRESS($BC103,COLUMN(AS103)))</f>
        <v>1</v>
      </c>
      <c r="AX103" s="83" cm="1">
        <f t="array" aca="1" ref="AX103" ca="1">AT103/INDIRECT(ADDRESS($BC103,COLUMN(AT103)))</f>
        <v>1</v>
      </c>
      <c r="AY103" s="54">
        <f t="shared" ca="1" si="30"/>
        <v>7.9562869795162076E-3</v>
      </c>
      <c r="AZ103" s="54">
        <f t="shared" ca="1" si="30"/>
        <v>-2.6661141069504464E-2</v>
      </c>
      <c r="BA103" s="54">
        <f t="shared" ca="1" si="30"/>
        <v>0.10964261583737647</v>
      </c>
      <c r="BB103" s="7"/>
      <c r="BC103" s="62">
        <f>ROW(AP103)</f>
        <v>103</v>
      </c>
      <c r="BE103" s="177" t="str">
        <f t="shared" si="52"/>
        <v>Total</v>
      </c>
      <c r="BF103" s="185">
        <f t="shared" si="53"/>
        <v>126.85639873612726</v>
      </c>
      <c r="BG103" s="185">
        <f t="shared" si="32"/>
        <v>126.47246491945126</v>
      </c>
      <c r="BH103" s="185">
        <f t="shared" si="33"/>
        <v>132.7364195859893</v>
      </c>
      <c r="BI103" s="185">
        <f t="shared" si="34"/>
        <v>137.23187283633197</v>
      </c>
      <c r="BJ103" s="185">
        <f t="shared" si="35"/>
        <v>138.26614338974167</v>
      </c>
      <c r="BK103" s="185">
        <f t="shared" si="36"/>
        <v>144.62102775177223</v>
      </c>
      <c r="BL103" s="185">
        <f t="shared" si="37"/>
        <v>144.55000110278513</v>
      </c>
      <c r="BM103" s="185">
        <f t="shared" si="38"/>
        <v>130.75209918783645</v>
      </c>
      <c r="BN103" s="185">
        <f t="shared" si="39"/>
        <v>133.73471991029891</v>
      </c>
      <c r="BO103" s="185">
        <f t="shared" si="40"/>
        <v>139.65413773159605</v>
      </c>
      <c r="BP103" s="185">
        <f t="shared" si="41"/>
        <v>140.76526612926551</v>
      </c>
      <c r="BQ103" s="179"/>
      <c r="BR103" s="178" t="str">
        <f t="shared" si="54"/>
        <v>Total</v>
      </c>
      <c r="BS103" s="126" cm="1">
        <f t="array" aca="1" ref="BS103" ca="1">AC103/INDIRECT(ADDRESS($BC103,COLUMN(AC103)))</f>
        <v>1</v>
      </c>
      <c r="BT103" s="126" cm="1">
        <f t="array" aca="1" ref="BT103" ca="1">AD103/INDIRECT(ADDRESS($BC103,COLUMN(AD103)))</f>
        <v>1</v>
      </c>
      <c r="BU103" s="126" cm="1">
        <f t="array" aca="1" ref="BU103" ca="1">AE103/INDIRECT(ADDRESS($BC103,COLUMN(AE103)))</f>
        <v>1</v>
      </c>
      <c r="BV103" s="126" cm="1">
        <f t="array" aca="1" ref="BV103" ca="1">AF103/INDIRECT(ADDRESS($BC103,COLUMN(AF103)))</f>
        <v>1</v>
      </c>
      <c r="BW103" s="126" cm="1">
        <f t="array" aca="1" ref="BW103" ca="1">AG103/INDIRECT(ADDRESS($BC103,COLUMN(AG103)))</f>
        <v>1</v>
      </c>
      <c r="BX103" s="126" cm="1">
        <f t="array" aca="1" ref="BX103" ca="1">AH103/INDIRECT(ADDRESS($BC103,COLUMN(AH103)))</f>
        <v>1</v>
      </c>
      <c r="BY103" s="126" cm="1">
        <f t="array" aca="1" ref="BY103" ca="1">AI103/INDIRECT(ADDRESS($BC103,COLUMN(AI103)))</f>
        <v>1</v>
      </c>
      <c r="BZ103" s="126" cm="1">
        <f t="array" aca="1" ref="BZ103" ca="1">AJ103/INDIRECT(ADDRESS($BC103,COLUMN(AJ103)))</f>
        <v>1</v>
      </c>
      <c r="CA103" s="126" cm="1">
        <f t="array" aca="1" ref="CA103" ca="1">AK103/INDIRECT(ADDRESS($BC103,COLUMN(AK103)))</f>
        <v>1</v>
      </c>
      <c r="CB103" s="126" cm="1">
        <f t="array" aca="1" ref="CB103" ca="1">AL103/INDIRECT(ADDRESS($BC103,COLUMN(AL103)))</f>
        <v>1</v>
      </c>
      <c r="CC103" s="126" cm="1">
        <f t="array" aca="1" ref="CC103" ca="1">AM103/INDIRECT(ADDRESS($BC103,COLUMN(AM103)))</f>
        <v>1</v>
      </c>
      <c r="CD103" s="7"/>
      <c r="CE103" s="178" t="str">
        <f t="shared" si="55"/>
        <v>Total</v>
      </c>
      <c r="CF103" s="194" t="str">
        <f t="shared" ca="1" si="56"/>
        <v>126.86
(100%)</v>
      </c>
      <c r="CG103" s="194" t="str">
        <f t="shared" ca="1" si="42"/>
        <v>126.47
(100%)</v>
      </c>
      <c r="CH103" s="194" t="str">
        <f t="shared" ca="1" si="43"/>
        <v>132.74
(100%)</v>
      </c>
      <c r="CI103" s="194" t="str">
        <f t="shared" ca="1" si="44"/>
        <v>137.23
(100%)</v>
      </c>
      <c r="CJ103" s="194" t="str">
        <f t="shared" ca="1" si="45"/>
        <v>138.27
(100%)</v>
      </c>
      <c r="CK103" s="194" t="str">
        <f t="shared" ca="1" si="46"/>
        <v>144.62
(100%)</v>
      </c>
      <c r="CL103" s="194" t="str">
        <f t="shared" ca="1" si="47"/>
        <v>144.55
(100%)</v>
      </c>
      <c r="CM103" s="194" t="str">
        <f t="shared" ca="1" si="48"/>
        <v>130.75
(100%)</v>
      </c>
      <c r="CN103" s="194" t="str">
        <f t="shared" ca="1" si="49"/>
        <v>133.73
(100%)</v>
      </c>
      <c r="CO103" s="194" t="str">
        <f t="shared" ca="1" si="50"/>
        <v>139.65
(100%)</v>
      </c>
      <c r="CP103" s="194" t="str">
        <f t="shared" ca="1" si="51"/>
        <v>140.77
(100%)</v>
      </c>
    </row>
    <row r="106" spans="2:94" s="27" customFormat="1" ht="17.5" thickBot="1">
      <c r="B106" s="95" t="s">
        <v>175</v>
      </c>
      <c r="C106" s="95" t="s">
        <v>765</v>
      </c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</row>
    <row r="107" spans="2:94" ht="15" thickTop="1"/>
    <row r="131" spans="3:94" s="27" customFormat="1" ht="15" thickBot="1">
      <c r="C131" s="28" t="s">
        <v>173</v>
      </c>
      <c r="D131" s="28" t="s">
        <v>49</v>
      </c>
      <c r="E131" s="28" t="s">
        <v>62</v>
      </c>
      <c r="F131" s="28">
        <f t="shared" ref="F131:AM131" si="58">years</f>
        <v>1990</v>
      </c>
      <c r="G131" s="28">
        <f t="shared" si="58"/>
        <v>1991</v>
      </c>
      <c r="H131" s="28">
        <f t="shared" si="58"/>
        <v>1992</v>
      </c>
      <c r="I131" s="28">
        <f t="shared" si="58"/>
        <v>1993</v>
      </c>
      <c r="J131" s="28">
        <f t="shared" si="58"/>
        <v>1994</v>
      </c>
      <c r="K131" s="28">
        <f t="shared" si="58"/>
        <v>1995</v>
      </c>
      <c r="L131" s="28">
        <f t="shared" si="58"/>
        <v>1996</v>
      </c>
      <c r="M131" s="28">
        <f t="shared" si="58"/>
        <v>1997</v>
      </c>
      <c r="N131" s="28">
        <f t="shared" si="58"/>
        <v>1998</v>
      </c>
      <c r="O131" s="28">
        <f t="shared" si="58"/>
        <v>1999</v>
      </c>
      <c r="P131" s="28">
        <f t="shared" si="58"/>
        <v>2000</v>
      </c>
      <c r="Q131" s="28">
        <f t="shared" si="58"/>
        <v>2001</v>
      </c>
      <c r="R131" s="28">
        <f t="shared" si="58"/>
        <v>2002</v>
      </c>
      <c r="S131" s="28">
        <f t="shared" si="58"/>
        <v>2003</v>
      </c>
      <c r="T131" s="28">
        <f t="shared" si="58"/>
        <v>2004</v>
      </c>
      <c r="U131" s="28">
        <f t="shared" si="58"/>
        <v>2005</v>
      </c>
      <c r="V131" s="28">
        <f t="shared" si="58"/>
        <v>2006</v>
      </c>
      <c r="W131" s="28">
        <f t="shared" si="58"/>
        <v>2007</v>
      </c>
      <c r="X131" s="28">
        <f t="shared" si="58"/>
        <v>2008</v>
      </c>
      <c r="Y131" s="28">
        <f t="shared" si="58"/>
        <v>2009</v>
      </c>
      <c r="Z131" s="28">
        <f t="shared" si="58"/>
        <v>2010</v>
      </c>
      <c r="AA131" s="28">
        <f t="shared" si="58"/>
        <v>2011</v>
      </c>
      <c r="AB131" s="28">
        <f t="shared" si="58"/>
        <v>2012</v>
      </c>
      <c r="AC131" s="28">
        <f t="shared" si="58"/>
        <v>2013</v>
      </c>
      <c r="AD131" s="28">
        <f t="shared" si="58"/>
        <v>2014</v>
      </c>
      <c r="AE131" s="28">
        <f t="shared" si="58"/>
        <v>2015</v>
      </c>
      <c r="AF131" s="28">
        <f t="shared" si="58"/>
        <v>2016</v>
      </c>
      <c r="AG131" s="28">
        <f t="shared" si="58"/>
        <v>2017</v>
      </c>
      <c r="AH131" s="28">
        <f t="shared" si="58"/>
        <v>2018</v>
      </c>
      <c r="AI131" s="28">
        <f t="shared" si="58"/>
        <v>2019</v>
      </c>
      <c r="AJ131" s="28">
        <f t="shared" si="58"/>
        <v>2020</v>
      </c>
      <c r="AK131" s="28">
        <f t="shared" si="58"/>
        <v>2021</v>
      </c>
      <c r="AL131" s="28">
        <f t="shared" si="58"/>
        <v>2022</v>
      </c>
      <c r="AM131" s="28">
        <f t="shared" si="58"/>
        <v>2023</v>
      </c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</row>
    <row r="132" spans="3:94">
      <c r="C132" s="34" t="s">
        <v>45</v>
      </c>
      <c r="D132" s="33" t="s">
        <v>12</v>
      </c>
      <c r="E132" s="33"/>
      <c r="F132" s="65">
        <v>2514.0265255803574</v>
      </c>
      <c r="G132" s="65">
        <v>2523.3932419720045</v>
      </c>
      <c r="H132" s="65">
        <v>1271.3138310551881</v>
      </c>
      <c r="I132" s="65">
        <v>1558.1305455589579</v>
      </c>
      <c r="J132" s="65">
        <v>598.97437708782115</v>
      </c>
      <c r="K132" s="65">
        <v>829.93227363866038</v>
      </c>
      <c r="L132" s="65">
        <v>1389.6513088715549</v>
      </c>
      <c r="M132" s="65">
        <v>1044.8015283147242</v>
      </c>
      <c r="N132" s="65">
        <v>905.40967961806166</v>
      </c>
      <c r="O132" s="65">
        <v>743.78906969869138</v>
      </c>
      <c r="P132" s="65">
        <v>1309.9803871967072</v>
      </c>
      <c r="Q132" s="65">
        <v>1502.8601990728848</v>
      </c>
      <c r="R132" s="65">
        <v>1420.5186473400001</v>
      </c>
      <c r="S132" s="65">
        <v>2039.9583929209919</v>
      </c>
      <c r="T132" s="65">
        <v>2257.6644925200003</v>
      </c>
      <c r="U132" s="65">
        <v>2461.9879234210007</v>
      </c>
      <c r="V132" s="65">
        <v>2123.9182085680004</v>
      </c>
      <c r="W132" s="65">
        <v>2160.4997813567707</v>
      </c>
      <c r="X132" s="65">
        <v>1918.5121874870006</v>
      </c>
      <c r="Y132" s="65">
        <v>1307.7338305870201</v>
      </c>
      <c r="Z132" s="65">
        <v>1443.5179358971302</v>
      </c>
      <c r="AA132" s="65">
        <v>1269.78896745015</v>
      </c>
      <c r="AB132" s="65">
        <v>1128.2901005634303</v>
      </c>
      <c r="AC132" s="65">
        <v>956.20999428846005</v>
      </c>
      <c r="AD132" s="65">
        <v>1244.3282056255928</v>
      </c>
      <c r="AE132" s="65">
        <v>1231.3092274364901</v>
      </c>
      <c r="AF132" s="65">
        <v>1238.3753700959412</v>
      </c>
      <c r="AG132" s="65">
        <v>1189.3740528879453</v>
      </c>
      <c r="AH132" s="65">
        <v>1226.0930759656403</v>
      </c>
      <c r="AI132" s="65">
        <v>920.52816993107513</v>
      </c>
      <c r="AJ132" s="65">
        <v>884.96127798687121</v>
      </c>
      <c r="AK132" s="65">
        <v>1039.4476776843583</v>
      </c>
      <c r="AL132" s="65">
        <v>823.73396597760552</v>
      </c>
      <c r="AM132" s="65">
        <v>608.68329428205345</v>
      </c>
    </row>
    <row r="133" spans="3:94">
      <c r="C133" s="34" t="s">
        <v>43</v>
      </c>
      <c r="D133" s="33" t="s">
        <v>12</v>
      </c>
      <c r="E133" s="33"/>
      <c r="F133" s="65">
        <v>0</v>
      </c>
      <c r="G133" s="65">
        <v>0</v>
      </c>
      <c r="H133" s="65">
        <v>0</v>
      </c>
      <c r="I133" s="65">
        <v>0</v>
      </c>
      <c r="J133" s="65">
        <v>0</v>
      </c>
      <c r="K133" s="65">
        <v>0</v>
      </c>
      <c r="L133" s="65">
        <v>0</v>
      </c>
      <c r="M133" s="65">
        <v>0</v>
      </c>
      <c r="N133" s="65">
        <v>0</v>
      </c>
      <c r="O133" s="65">
        <v>0</v>
      </c>
      <c r="P133" s="65">
        <v>0</v>
      </c>
      <c r="Q133" s="65">
        <v>0</v>
      </c>
      <c r="R133" s="65">
        <v>0</v>
      </c>
      <c r="S133" s="65">
        <v>0</v>
      </c>
      <c r="T133" s="65">
        <v>0</v>
      </c>
      <c r="U133" s="65">
        <v>4.3257752659295994</v>
      </c>
      <c r="V133" s="65">
        <v>3.8548146720000003</v>
      </c>
      <c r="W133" s="65">
        <v>8.4521476211994262</v>
      </c>
      <c r="X133" s="65">
        <v>7.1690215804871995</v>
      </c>
      <c r="Y133" s="65">
        <v>13.6023633540688</v>
      </c>
      <c r="Z133" s="65">
        <v>5.1610608377160005</v>
      </c>
      <c r="AA133" s="65">
        <v>5.1287076114623993</v>
      </c>
      <c r="AB133" s="65">
        <v>8.6361476589107991</v>
      </c>
      <c r="AC133" s="65">
        <v>6.076144335660401</v>
      </c>
      <c r="AD133" s="65">
        <v>7.9039756023564003</v>
      </c>
      <c r="AE133" s="65">
        <v>9.3696591802464013</v>
      </c>
      <c r="AF133" s="65">
        <v>9.7691287923012009</v>
      </c>
      <c r="AG133" s="65">
        <v>8.4439859806848006</v>
      </c>
      <c r="AH133" s="65">
        <v>9.6489891050027996</v>
      </c>
      <c r="AI133" s="65">
        <v>0</v>
      </c>
      <c r="AJ133" s="65">
        <v>0</v>
      </c>
      <c r="AK133" s="65">
        <v>0</v>
      </c>
      <c r="AL133" s="65">
        <v>0</v>
      </c>
      <c r="AM133" s="65">
        <v>0</v>
      </c>
    </row>
    <row r="134" spans="3:94">
      <c r="C134" s="34" t="s">
        <v>41</v>
      </c>
      <c r="D134" s="33" t="s">
        <v>12</v>
      </c>
      <c r="E134" s="33"/>
      <c r="F134" s="65">
        <v>8526.6737674370452</v>
      </c>
      <c r="G134" s="65">
        <v>8607.9229301174291</v>
      </c>
      <c r="H134" s="65">
        <v>9264.0777261636194</v>
      </c>
      <c r="I134" s="65">
        <v>9309.1867127495825</v>
      </c>
      <c r="J134" s="65">
        <v>11567.757247407453</v>
      </c>
      <c r="K134" s="65">
        <v>11222.762302859641</v>
      </c>
      <c r="L134" s="65">
        <v>10062.60420520321</v>
      </c>
      <c r="M134" s="65">
        <v>11418.430487009327</v>
      </c>
      <c r="N134" s="65">
        <v>11213.140883268547</v>
      </c>
      <c r="O134" s="65">
        <v>11953.882969613436</v>
      </c>
      <c r="P134" s="65">
        <v>13153.029883541998</v>
      </c>
      <c r="Q134" s="65">
        <v>12610.263617096934</v>
      </c>
      <c r="R134" s="65">
        <v>11631.386487650518</v>
      </c>
      <c r="S134" s="65">
        <v>11256.417904036323</v>
      </c>
      <c r="T134" s="65">
        <v>11136.23897813945</v>
      </c>
      <c r="U134" s="65">
        <v>11370.38747718629</v>
      </c>
      <c r="V134" s="65">
        <v>9886.8080116309156</v>
      </c>
      <c r="W134" s="65">
        <v>9582.6410833939517</v>
      </c>
      <c r="X134" s="65">
        <v>9111.0531621854825</v>
      </c>
      <c r="Y134" s="65">
        <v>6450.2834773891682</v>
      </c>
      <c r="Z134" s="65">
        <v>6312.437508927168</v>
      </c>
      <c r="AA134" s="65">
        <v>4330.5240052530262</v>
      </c>
      <c r="AB134" s="65">
        <v>3999.2482947955314</v>
      </c>
      <c r="AC134" s="65">
        <v>4482.9806421350986</v>
      </c>
      <c r="AD134" s="65">
        <v>4204.0510133173429</v>
      </c>
      <c r="AE134" s="65">
        <v>3683.5182013606409</v>
      </c>
      <c r="AF134" s="65">
        <v>3686.3869600287485</v>
      </c>
      <c r="AG134" s="65">
        <v>3686.9820060062416</v>
      </c>
      <c r="AH134" s="65">
        <v>3905.2571856184486</v>
      </c>
      <c r="AI134" s="65">
        <v>3876.7132250431769</v>
      </c>
      <c r="AJ134" s="65">
        <v>3840.5212959948881</v>
      </c>
      <c r="AK134" s="65">
        <v>3968.089249000619</v>
      </c>
      <c r="AL134" s="65">
        <v>4029.6937002342156</v>
      </c>
      <c r="AM134" s="65">
        <v>3914.9759997373253</v>
      </c>
    </row>
    <row r="135" spans="3:94">
      <c r="C135" s="34" t="s">
        <v>39</v>
      </c>
      <c r="D135" s="33" t="s">
        <v>12</v>
      </c>
      <c r="E135" s="33"/>
      <c r="F135" s="65">
        <v>4167.9422676144004</v>
      </c>
      <c r="G135" s="65">
        <v>4385.8837132704002</v>
      </c>
      <c r="H135" s="65">
        <v>4053.7108892015999</v>
      </c>
      <c r="I135" s="65">
        <v>4529.4244585127999</v>
      </c>
      <c r="J135" s="65">
        <v>4182.7222047335999</v>
      </c>
      <c r="K135" s="65">
        <v>4285.6807497504005</v>
      </c>
      <c r="L135" s="65">
        <v>4338.5378130072004</v>
      </c>
      <c r="M135" s="65">
        <v>4419.9527208671998</v>
      </c>
      <c r="N135" s="65">
        <v>4661.9428777680005</v>
      </c>
      <c r="O135" s="65">
        <v>4713.2968965720002</v>
      </c>
      <c r="P135" s="65">
        <v>5477.8455082296005</v>
      </c>
      <c r="Q135" s="65">
        <v>5429.9261298909032</v>
      </c>
      <c r="R135" s="65">
        <v>5224.8221799112853</v>
      </c>
      <c r="S135" s="65">
        <v>5366.5244629010631</v>
      </c>
      <c r="T135" s="65">
        <v>5466.0034990603726</v>
      </c>
      <c r="U135" s="65">
        <v>5543.7544639860862</v>
      </c>
      <c r="V135" s="65">
        <v>6116.2766521664844</v>
      </c>
      <c r="W135" s="65">
        <v>6301.6283355660589</v>
      </c>
      <c r="X135" s="65">
        <v>6542.2261806660135</v>
      </c>
      <c r="Y135" s="65">
        <v>6177.0181482515709</v>
      </c>
      <c r="Z135" s="65">
        <v>6280.561045710494</v>
      </c>
      <c r="AA135" s="65">
        <v>7244.1323879824895</v>
      </c>
      <c r="AB135" s="65">
        <v>7799.5945173739537</v>
      </c>
      <c r="AC135" s="65">
        <v>7984.6365431714776</v>
      </c>
      <c r="AD135" s="65">
        <v>8880.926285858759</v>
      </c>
      <c r="AE135" s="65">
        <v>9313.5013022607927</v>
      </c>
      <c r="AF135" s="65">
        <v>10080.032915897311</v>
      </c>
      <c r="AG135" s="65">
        <v>10632.674768835832</v>
      </c>
      <c r="AH135" s="65">
        <v>11333.145000988534</v>
      </c>
      <c r="AI135" s="65">
        <v>11500.647119112515</v>
      </c>
      <c r="AJ135" s="65">
        <v>11959.089725237915</v>
      </c>
      <c r="AK135" s="65">
        <v>11466.353964391628</v>
      </c>
      <c r="AL135" s="65">
        <v>10501.441416392072</v>
      </c>
      <c r="AM135" s="65">
        <v>9920.756832855559</v>
      </c>
    </row>
    <row r="136" spans="3:94">
      <c r="C136" s="34" t="s">
        <v>48</v>
      </c>
      <c r="D136" s="33" t="s">
        <v>12</v>
      </c>
      <c r="E136" s="33"/>
      <c r="F136" s="65">
        <v>733.19241599999998</v>
      </c>
      <c r="G136" s="65">
        <v>739.85780160000002</v>
      </c>
      <c r="H136" s="65">
        <v>690.14513399999998</v>
      </c>
      <c r="I136" s="65">
        <v>699.86548799999991</v>
      </c>
      <c r="J136" s="65">
        <v>718.19529839999996</v>
      </c>
      <c r="K136" s="65">
        <v>722.36116440000001</v>
      </c>
      <c r="L136" s="65">
        <v>829.0073339999999</v>
      </c>
      <c r="M136" s="65">
        <v>836.22816839999996</v>
      </c>
      <c r="N136" s="65">
        <v>1068.4057668</v>
      </c>
      <c r="O136" s="65">
        <v>1067.850318</v>
      </c>
      <c r="P136" s="65">
        <v>1166.4424799999999</v>
      </c>
      <c r="Q136" s="65">
        <v>1317.5245536</v>
      </c>
      <c r="R136" s="65">
        <v>1317.5245536</v>
      </c>
      <c r="S136" s="65">
        <v>1256.70291</v>
      </c>
      <c r="T136" s="65">
        <v>1498.0454136000001</v>
      </c>
      <c r="U136" s="65">
        <v>1900.1066687526502</v>
      </c>
      <c r="V136" s="65">
        <v>1906.2920320651651</v>
      </c>
      <c r="W136" s="65">
        <v>1774.321038241407</v>
      </c>
      <c r="X136" s="65">
        <v>1618.7556406370397</v>
      </c>
      <c r="Y136" s="65">
        <v>1628.2351577274069</v>
      </c>
      <c r="Z136" s="65">
        <v>1773.0947539775448</v>
      </c>
      <c r="AA136" s="65">
        <v>1653.4427612489519</v>
      </c>
      <c r="AB136" s="65">
        <v>1570.0369640363456</v>
      </c>
      <c r="AC136" s="65">
        <v>1637.1298941513194</v>
      </c>
      <c r="AD136" s="65">
        <v>1998.263448485608</v>
      </c>
      <c r="AE136" s="65">
        <v>2083.7669199424467</v>
      </c>
      <c r="AF136" s="65">
        <v>2045.1127979451492</v>
      </c>
      <c r="AG136" s="65">
        <v>2249.5805882905997</v>
      </c>
      <c r="AH136" s="65">
        <v>2317.3632425996352</v>
      </c>
      <c r="AI136" s="65">
        <v>2222.4417711580081</v>
      </c>
      <c r="AJ136" s="65">
        <v>2193.1819217032757</v>
      </c>
      <c r="AK136" s="65">
        <v>2090.9987823532333</v>
      </c>
      <c r="AL136" s="65">
        <v>2141.9049424697323</v>
      </c>
      <c r="AM136" s="65">
        <v>1992.8401916136347</v>
      </c>
    </row>
    <row r="137" spans="3:94">
      <c r="C137" s="34" t="s">
        <v>508</v>
      </c>
      <c r="D137" s="33" t="s">
        <v>12</v>
      </c>
      <c r="E137" s="33"/>
      <c r="F137" s="65">
        <v>0</v>
      </c>
      <c r="G137" s="65">
        <v>0</v>
      </c>
      <c r="H137" s="65">
        <v>0</v>
      </c>
      <c r="I137" s="65">
        <v>0</v>
      </c>
      <c r="J137" s="65">
        <v>0</v>
      </c>
      <c r="K137" s="65">
        <v>0</v>
      </c>
      <c r="L137" s="65">
        <v>0</v>
      </c>
      <c r="M137" s="65">
        <v>0</v>
      </c>
      <c r="N137" s="65">
        <v>0</v>
      </c>
      <c r="O137" s="65">
        <v>0</v>
      </c>
      <c r="P137" s="65">
        <v>0</v>
      </c>
      <c r="Q137" s="65">
        <v>0</v>
      </c>
      <c r="R137" s="65">
        <v>0</v>
      </c>
      <c r="S137" s="65">
        <v>0</v>
      </c>
      <c r="T137" s="65">
        <v>0</v>
      </c>
      <c r="U137" s="65">
        <v>0</v>
      </c>
      <c r="V137" s="65">
        <v>0</v>
      </c>
      <c r="W137" s="65">
        <v>0</v>
      </c>
      <c r="X137" s="65">
        <v>0</v>
      </c>
      <c r="Y137" s="65">
        <v>150.14208773462224</v>
      </c>
      <c r="Z137" s="65">
        <v>99.44555540262796</v>
      </c>
      <c r="AA137" s="65">
        <v>164.91556158684645</v>
      </c>
      <c r="AB137" s="65">
        <v>318.16591288185407</v>
      </c>
      <c r="AC137" s="65">
        <v>447.99831124534791</v>
      </c>
      <c r="AD137" s="65">
        <v>483.49222848348444</v>
      </c>
      <c r="AE137" s="65">
        <v>511.42860711450174</v>
      </c>
      <c r="AF137" s="65">
        <v>484.95487606150795</v>
      </c>
      <c r="AG137" s="65">
        <v>661.17615584487896</v>
      </c>
      <c r="AH137" s="65">
        <v>636.42778760584872</v>
      </c>
      <c r="AI137" s="65">
        <v>658.97571396011062</v>
      </c>
      <c r="AJ137" s="65">
        <v>623.31141341533657</v>
      </c>
      <c r="AK137" s="65">
        <v>627.00665620326265</v>
      </c>
      <c r="AL137" s="65">
        <v>678.92764032735545</v>
      </c>
      <c r="AM137" s="65">
        <v>869.98950540747285</v>
      </c>
    </row>
    <row r="138" spans="3:94">
      <c r="C138" s="34" t="s">
        <v>13</v>
      </c>
      <c r="D138" s="33" t="s">
        <v>12</v>
      </c>
      <c r="E138" s="33"/>
      <c r="F138" s="65">
        <v>4485.8073000000004</v>
      </c>
      <c r="G138" s="65">
        <v>4626.8326799999995</v>
      </c>
      <c r="H138" s="65">
        <v>4879.8782200000005</v>
      </c>
      <c r="I138" s="65">
        <v>5054.9097199999997</v>
      </c>
      <c r="J138" s="65">
        <v>5372.9669599999997</v>
      </c>
      <c r="K138" s="65">
        <v>5768.0380599999999</v>
      </c>
      <c r="L138" s="65">
        <v>6183.11276</v>
      </c>
      <c r="M138" s="65">
        <v>6614.1903400000001</v>
      </c>
      <c r="N138" s="65">
        <v>7088.2756600000002</v>
      </c>
      <c r="O138" s="65">
        <v>7272.3087799999994</v>
      </c>
      <c r="P138" s="65">
        <v>7728.3908599999995</v>
      </c>
      <c r="Q138" s="65">
        <v>7635.090299617852</v>
      </c>
      <c r="R138" s="65">
        <v>7821.0965330059089</v>
      </c>
      <c r="S138" s="65">
        <v>7958.5882451311418</v>
      </c>
      <c r="T138" s="65">
        <v>7434.4837610442883</v>
      </c>
      <c r="U138" s="65">
        <v>7622.1481729927373</v>
      </c>
      <c r="V138" s="65">
        <v>7718.1323739151139</v>
      </c>
      <c r="W138" s="65">
        <v>7375.0759697613403</v>
      </c>
      <c r="X138" s="65">
        <v>7144.7114652722048</v>
      </c>
      <c r="Y138" s="65">
        <v>6383.8609053091532</v>
      </c>
      <c r="Z138" s="65">
        <v>6407.9068498527558</v>
      </c>
      <c r="AA138" s="65">
        <v>5968.3539521694811</v>
      </c>
      <c r="AB138" s="65">
        <v>6136.0471345034821</v>
      </c>
      <c r="AC138" s="65">
        <v>6288.3478257920769</v>
      </c>
      <c r="AD138" s="65">
        <v>6686.5908898546395</v>
      </c>
      <c r="AE138" s="65">
        <v>6521.856405551187</v>
      </c>
      <c r="AF138" s="65">
        <v>6734.7940393647577</v>
      </c>
      <c r="AG138" s="65">
        <v>6721.8012075375282</v>
      </c>
      <c r="AH138" s="65">
        <v>6438.0591666615255</v>
      </c>
      <c r="AI138" s="65">
        <v>6367.6049432169748</v>
      </c>
      <c r="AJ138" s="65">
        <v>6768.7403725514205</v>
      </c>
      <c r="AK138" s="65">
        <v>6793.2004966594423</v>
      </c>
      <c r="AL138" s="65">
        <v>6614.0457339179011</v>
      </c>
      <c r="AM138" s="65">
        <v>6706.9122375780116</v>
      </c>
    </row>
    <row r="139" spans="3:94" s="58" customFormat="1">
      <c r="C139" s="55" t="s">
        <v>47</v>
      </c>
      <c r="D139" s="56" t="s">
        <v>12</v>
      </c>
      <c r="E139" s="57"/>
      <c r="F139" s="66">
        <v>20427.642276631803</v>
      </c>
      <c r="G139" s="66">
        <v>20883.890366959837</v>
      </c>
      <c r="H139" s="66">
        <v>20159.12580042041</v>
      </c>
      <c r="I139" s="66">
        <v>21151.516924821339</v>
      </c>
      <c r="J139" s="66">
        <v>22440.616087628874</v>
      </c>
      <c r="K139" s="66">
        <v>22828.774550648701</v>
      </c>
      <c r="L139" s="66">
        <v>22802.913421081965</v>
      </c>
      <c r="M139" s="66">
        <v>24333.60324459125</v>
      </c>
      <c r="N139" s="66">
        <v>24937.174867454611</v>
      </c>
      <c r="O139" s="66">
        <v>25751.128033884124</v>
      </c>
      <c r="P139" s="66">
        <v>28835.689118968305</v>
      </c>
      <c r="Q139" s="66">
        <v>28495.664799278577</v>
      </c>
      <c r="R139" s="66">
        <v>27415.348401507712</v>
      </c>
      <c r="S139" s="66">
        <v>27878.191914989518</v>
      </c>
      <c r="T139" s="66">
        <v>27792.43614436411</v>
      </c>
      <c r="U139" s="66">
        <v>28902.710481604696</v>
      </c>
      <c r="V139" s="66">
        <v>27755.282093017682</v>
      </c>
      <c r="W139" s="66">
        <v>27202.618355940729</v>
      </c>
      <c r="X139" s="66">
        <v>26342.42765782823</v>
      </c>
      <c r="Y139" s="66">
        <v>22110.875970353009</v>
      </c>
      <c r="Z139" s="66">
        <v>22322.124710605436</v>
      </c>
      <c r="AA139" s="66">
        <v>20636.28634330241</v>
      </c>
      <c r="AB139" s="66">
        <v>20960.019071813505</v>
      </c>
      <c r="AC139" s="66">
        <v>21803.379355119443</v>
      </c>
      <c r="AD139" s="66">
        <v>23505.556047227779</v>
      </c>
      <c r="AE139" s="66">
        <v>23354.750322846307</v>
      </c>
      <c r="AF139" s="66">
        <v>24279.426088185715</v>
      </c>
      <c r="AG139" s="66">
        <v>25150.032765383712</v>
      </c>
      <c r="AH139" s="66">
        <v>25865.994448544632</v>
      </c>
      <c r="AI139" s="66">
        <v>25546.910942421862</v>
      </c>
      <c r="AJ139" s="66">
        <v>26269.806006889707</v>
      </c>
      <c r="AK139" s="66">
        <v>25985.096826292542</v>
      </c>
      <c r="AL139" s="66">
        <v>24789.747399318883</v>
      </c>
      <c r="AM139" s="66">
        <v>24014.15806147406</v>
      </c>
    </row>
    <row r="141" spans="3:94">
      <c r="AP141" s="60"/>
      <c r="AQ141" s="305" t="s">
        <v>65</v>
      </c>
      <c r="AR141" s="305"/>
      <c r="AS141" s="305"/>
      <c r="AT141" s="306"/>
      <c r="AU141" s="307" t="s">
        <v>84</v>
      </c>
      <c r="AV141" s="305"/>
      <c r="AW141" s="305"/>
      <c r="AX141" s="306"/>
      <c r="AY141" s="305" t="str">
        <f>"Change to "&amp;year_latest&amp;" (%)"</f>
        <v>Change to 2023 (%)</v>
      </c>
      <c r="AZ141" s="308"/>
      <c r="BA141" s="308"/>
    </row>
    <row r="142" spans="3:94" ht="15" thickBot="1">
      <c r="C142" s="28" t="s">
        <v>173</v>
      </c>
      <c r="D142" s="28" t="s">
        <v>49</v>
      </c>
      <c r="E142" s="28" t="s">
        <v>62</v>
      </c>
      <c r="F142" s="28">
        <f t="shared" ref="F142:AM142" si="59">years</f>
        <v>1990</v>
      </c>
      <c r="G142" s="28">
        <f t="shared" si="59"/>
        <v>1991</v>
      </c>
      <c r="H142" s="28">
        <f t="shared" si="59"/>
        <v>1992</v>
      </c>
      <c r="I142" s="28">
        <f t="shared" si="59"/>
        <v>1993</v>
      </c>
      <c r="J142" s="28">
        <f t="shared" si="59"/>
        <v>1994</v>
      </c>
      <c r="K142" s="28">
        <f t="shared" si="59"/>
        <v>1995</v>
      </c>
      <c r="L142" s="28">
        <f t="shared" si="59"/>
        <v>1996</v>
      </c>
      <c r="M142" s="28">
        <f t="shared" si="59"/>
        <v>1997</v>
      </c>
      <c r="N142" s="28">
        <f t="shared" si="59"/>
        <v>1998</v>
      </c>
      <c r="O142" s="28">
        <f t="shared" si="59"/>
        <v>1999</v>
      </c>
      <c r="P142" s="28">
        <f t="shared" si="59"/>
        <v>2000</v>
      </c>
      <c r="Q142" s="28">
        <f t="shared" si="59"/>
        <v>2001</v>
      </c>
      <c r="R142" s="28">
        <f t="shared" si="59"/>
        <v>2002</v>
      </c>
      <c r="S142" s="28">
        <f t="shared" si="59"/>
        <v>2003</v>
      </c>
      <c r="T142" s="28">
        <f t="shared" si="59"/>
        <v>2004</v>
      </c>
      <c r="U142" s="28">
        <f t="shared" si="59"/>
        <v>2005</v>
      </c>
      <c r="V142" s="28">
        <f t="shared" si="59"/>
        <v>2006</v>
      </c>
      <c r="W142" s="28">
        <f t="shared" si="59"/>
        <v>2007</v>
      </c>
      <c r="X142" s="28">
        <f t="shared" si="59"/>
        <v>2008</v>
      </c>
      <c r="Y142" s="28">
        <f t="shared" si="59"/>
        <v>2009</v>
      </c>
      <c r="Z142" s="28">
        <f t="shared" si="59"/>
        <v>2010</v>
      </c>
      <c r="AA142" s="28">
        <f t="shared" si="59"/>
        <v>2011</v>
      </c>
      <c r="AB142" s="28">
        <f t="shared" si="59"/>
        <v>2012</v>
      </c>
      <c r="AC142" s="28">
        <f t="shared" si="59"/>
        <v>2013</v>
      </c>
      <c r="AD142" s="28">
        <f t="shared" si="59"/>
        <v>2014</v>
      </c>
      <c r="AE142" s="28">
        <f t="shared" si="59"/>
        <v>2015</v>
      </c>
      <c r="AF142" s="28">
        <f t="shared" si="59"/>
        <v>2016</v>
      </c>
      <c r="AG142" s="28">
        <f t="shared" si="59"/>
        <v>2017</v>
      </c>
      <c r="AH142" s="28">
        <f t="shared" si="59"/>
        <v>2018</v>
      </c>
      <c r="AI142" s="28">
        <f t="shared" si="59"/>
        <v>2019</v>
      </c>
      <c r="AJ142" s="28">
        <f t="shared" si="59"/>
        <v>2020</v>
      </c>
      <c r="AK142" s="28">
        <f t="shared" si="59"/>
        <v>2021</v>
      </c>
      <c r="AL142" s="28">
        <f t="shared" si="59"/>
        <v>2022</v>
      </c>
      <c r="AM142" s="28">
        <f t="shared" si="59"/>
        <v>2023</v>
      </c>
      <c r="AP142" s="59"/>
      <c r="AQ142" s="28">
        <f>year_latest</f>
        <v>2023</v>
      </c>
      <c r="AR142" s="28">
        <f>AQ142-1</f>
        <v>2022</v>
      </c>
      <c r="AS142" s="28">
        <f>year_cb_baseline</f>
        <v>2018</v>
      </c>
      <c r="AT142" s="59">
        <f>AQ142-10</f>
        <v>2013</v>
      </c>
      <c r="AU142" s="28">
        <f>AQ142</f>
        <v>2023</v>
      </c>
      <c r="AV142" s="28">
        <f>AR142</f>
        <v>2022</v>
      </c>
      <c r="AW142" s="28">
        <f>AS142</f>
        <v>2018</v>
      </c>
      <c r="AX142" s="59">
        <f>AT142</f>
        <v>2013</v>
      </c>
      <c r="AY142" s="28">
        <f>AV142</f>
        <v>2022</v>
      </c>
      <c r="AZ142" s="28">
        <f>AW142</f>
        <v>2018</v>
      </c>
      <c r="BA142" s="28">
        <f>AX142</f>
        <v>2013</v>
      </c>
      <c r="BB142" s="27"/>
      <c r="BE142" s="182"/>
      <c r="BF142" s="183">
        <f>BF$8</f>
        <v>2013</v>
      </c>
      <c r="BG142" s="183">
        <f t="shared" ref="BG142:BP142" si="60">BG$8</f>
        <v>2014</v>
      </c>
      <c r="BH142" s="183">
        <f t="shared" si="60"/>
        <v>2015</v>
      </c>
      <c r="BI142" s="183">
        <f t="shared" si="60"/>
        <v>2016</v>
      </c>
      <c r="BJ142" s="183">
        <f t="shared" si="60"/>
        <v>2017</v>
      </c>
      <c r="BK142" s="183">
        <f t="shared" si="60"/>
        <v>2018</v>
      </c>
      <c r="BL142" s="183">
        <f t="shared" si="60"/>
        <v>2019</v>
      </c>
      <c r="BM142" s="183">
        <f t="shared" si="60"/>
        <v>2020</v>
      </c>
      <c r="BN142" s="183">
        <f t="shared" si="60"/>
        <v>2021</v>
      </c>
      <c r="BO142" s="183">
        <f t="shared" si="60"/>
        <v>2022</v>
      </c>
      <c r="BP142" s="183">
        <f t="shared" si="60"/>
        <v>2023</v>
      </c>
      <c r="BR142" s="183"/>
      <c r="BS142" s="183">
        <f t="shared" ref="BS142:CC142" si="61">BF142</f>
        <v>2013</v>
      </c>
      <c r="BT142" s="183">
        <f t="shared" si="61"/>
        <v>2014</v>
      </c>
      <c r="BU142" s="183">
        <f t="shared" si="61"/>
        <v>2015</v>
      </c>
      <c r="BV142" s="183">
        <f t="shared" si="61"/>
        <v>2016</v>
      </c>
      <c r="BW142" s="183">
        <f t="shared" si="61"/>
        <v>2017</v>
      </c>
      <c r="BX142" s="183">
        <f t="shared" si="61"/>
        <v>2018</v>
      </c>
      <c r="BY142" s="183">
        <f t="shared" si="61"/>
        <v>2019</v>
      </c>
      <c r="BZ142" s="183">
        <f t="shared" si="61"/>
        <v>2020</v>
      </c>
      <c r="CA142" s="183">
        <f t="shared" si="61"/>
        <v>2021</v>
      </c>
      <c r="CB142" s="183">
        <f t="shared" si="61"/>
        <v>2022</v>
      </c>
      <c r="CC142" s="183">
        <f t="shared" si="61"/>
        <v>2023</v>
      </c>
      <c r="CD142" s="27"/>
      <c r="CE142" s="183" t="s">
        <v>662</v>
      </c>
      <c r="CF142" s="188">
        <f t="shared" ref="CF142:CP142" si="62">BS142</f>
        <v>2013</v>
      </c>
      <c r="CG142" s="188">
        <f t="shared" si="62"/>
        <v>2014</v>
      </c>
      <c r="CH142" s="188">
        <f t="shared" si="62"/>
        <v>2015</v>
      </c>
      <c r="CI142" s="188">
        <f t="shared" si="62"/>
        <v>2016</v>
      </c>
      <c r="CJ142" s="188">
        <f t="shared" si="62"/>
        <v>2017</v>
      </c>
      <c r="CK142" s="188">
        <f t="shared" si="62"/>
        <v>2018</v>
      </c>
      <c r="CL142" s="188">
        <f t="shared" si="62"/>
        <v>2019</v>
      </c>
      <c r="CM142" s="188">
        <f t="shared" si="62"/>
        <v>2020</v>
      </c>
      <c r="CN142" s="188">
        <f t="shared" si="62"/>
        <v>2021</v>
      </c>
      <c r="CO142" s="188">
        <f t="shared" si="62"/>
        <v>2022</v>
      </c>
      <c r="CP142" s="188">
        <f t="shared" si="62"/>
        <v>2023</v>
      </c>
    </row>
    <row r="143" spans="3:94">
      <c r="C143" s="7" t="str" cm="1">
        <f t="array" ref="C143:C149">_xlfn.SORTBY(C132:C138,$AM132:$AM138,-1)</f>
        <v>Natural gas</v>
      </c>
      <c r="D143" s="86" t="s">
        <v>12</v>
      </c>
      <c r="F143" s="89" cm="1">
        <f t="array" ref="F143:F149">_xlfn.SORTBY(F132:F138,$AM132:$AM138,-1)</f>
        <v>4167.9422676144004</v>
      </c>
      <c r="G143" s="89" cm="1">
        <f t="array" ref="G143:G149">_xlfn.SORTBY(G132:G138,$AM132:$AM138,-1)</f>
        <v>4385.8837132704002</v>
      </c>
      <c r="H143" s="89" cm="1">
        <f t="array" ref="H143:H149">_xlfn.SORTBY(H132:H138,$AM132:$AM138,-1)</f>
        <v>4053.7108892015999</v>
      </c>
      <c r="I143" s="89" cm="1">
        <f t="array" ref="I143:I149">_xlfn.SORTBY(I132:I138,$AM132:$AM138,-1)</f>
        <v>4529.4244585127999</v>
      </c>
      <c r="J143" s="89" cm="1">
        <f t="array" ref="J143:J149">_xlfn.SORTBY(J132:J138,$AM132:$AM138,-1)</f>
        <v>4182.7222047335999</v>
      </c>
      <c r="K143" s="89" cm="1">
        <f t="array" ref="K143:K149">_xlfn.SORTBY(K132:K138,$AM132:$AM138,-1)</f>
        <v>4285.6807497504005</v>
      </c>
      <c r="L143" s="89" cm="1">
        <f t="array" ref="L143:L149">_xlfn.SORTBY(L132:L138,$AM132:$AM138,-1)</f>
        <v>4338.5378130072004</v>
      </c>
      <c r="M143" s="89" cm="1">
        <f t="array" ref="M143:M149">_xlfn.SORTBY(M132:M138,$AM132:$AM138,-1)</f>
        <v>4419.9527208671998</v>
      </c>
      <c r="N143" s="89" cm="1">
        <f t="array" ref="N143:N149">_xlfn.SORTBY(N132:N138,$AM132:$AM138,-1)</f>
        <v>4661.9428777680005</v>
      </c>
      <c r="O143" s="89" cm="1">
        <f t="array" ref="O143:O149">_xlfn.SORTBY(O132:O138,$AM132:$AM138,-1)</f>
        <v>4713.2968965720002</v>
      </c>
      <c r="P143" s="89" cm="1">
        <f t="array" ref="P143:P149">_xlfn.SORTBY(P132:P138,$AM132:$AM138,-1)</f>
        <v>5477.8455082296005</v>
      </c>
      <c r="Q143" s="89" cm="1">
        <f t="array" ref="Q143:Q149">_xlfn.SORTBY(Q132:Q138,$AM132:$AM138,-1)</f>
        <v>5429.9261298909032</v>
      </c>
      <c r="R143" s="89" cm="1">
        <f t="array" ref="R143:R149">_xlfn.SORTBY(R132:R138,$AM132:$AM138,-1)</f>
        <v>5224.8221799112853</v>
      </c>
      <c r="S143" s="89" cm="1">
        <f t="array" ref="S143:S149">_xlfn.SORTBY(S132:S138,$AM132:$AM138,-1)</f>
        <v>5366.5244629010631</v>
      </c>
      <c r="T143" s="89" cm="1">
        <f t="array" ref="T143:T149">_xlfn.SORTBY(T132:T138,$AM132:$AM138,-1)</f>
        <v>5466.0034990603726</v>
      </c>
      <c r="U143" s="89" cm="1">
        <f t="array" ref="U143:U149">_xlfn.SORTBY(U132:U138,$AM132:$AM138,-1)</f>
        <v>5543.7544639860862</v>
      </c>
      <c r="V143" s="89" cm="1">
        <f t="array" ref="V143:V149">_xlfn.SORTBY(V132:V138,$AM132:$AM138,-1)</f>
        <v>6116.2766521664844</v>
      </c>
      <c r="W143" s="89" cm="1">
        <f t="array" ref="W143:W149">_xlfn.SORTBY(W132:W138,$AM132:$AM138,-1)</f>
        <v>6301.6283355660589</v>
      </c>
      <c r="X143" s="89" cm="1">
        <f t="array" ref="X143:X149">_xlfn.SORTBY(X132:X138,$AM132:$AM138,-1)</f>
        <v>6542.2261806660135</v>
      </c>
      <c r="Y143" s="89" cm="1">
        <f t="array" ref="Y143:Y149">_xlfn.SORTBY(Y132:Y138,$AM132:$AM138,-1)</f>
        <v>6177.0181482515709</v>
      </c>
      <c r="Z143" s="89" cm="1">
        <f t="array" ref="Z143:Z149">_xlfn.SORTBY(Z132:Z138,$AM132:$AM138,-1)</f>
        <v>6280.561045710494</v>
      </c>
      <c r="AA143" s="89" cm="1">
        <f t="array" ref="AA143:AA149">_xlfn.SORTBY(AA132:AA138,$AM132:$AM138,-1)</f>
        <v>7244.1323879824895</v>
      </c>
      <c r="AB143" s="89" cm="1">
        <f t="array" ref="AB143:AB149">_xlfn.SORTBY(AB132:AB138,$AM132:$AM138,-1)</f>
        <v>7799.5945173739537</v>
      </c>
      <c r="AC143" s="89" cm="1">
        <f t="array" ref="AC143:AC149">_xlfn.SORTBY(AC132:AC138,$AM132:$AM138,-1)</f>
        <v>7984.6365431714776</v>
      </c>
      <c r="AD143" s="89" cm="1">
        <f t="array" ref="AD143:AD149">_xlfn.SORTBY(AD132:AD138,$AM132:$AM138,-1)</f>
        <v>8880.926285858759</v>
      </c>
      <c r="AE143" s="89" cm="1">
        <f t="array" ref="AE143:AE149">_xlfn.SORTBY(AE132:AE138,$AM132:$AM138,-1)</f>
        <v>9313.5013022607927</v>
      </c>
      <c r="AF143" s="89" cm="1">
        <f t="array" ref="AF143:AF149">_xlfn.SORTBY(AF132:AF138,$AM132:$AM138,-1)</f>
        <v>10080.032915897311</v>
      </c>
      <c r="AG143" s="89" cm="1">
        <f t="array" ref="AG143:AG149">_xlfn.SORTBY(AG132:AG138,$AM132:$AM138,-1)</f>
        <v>10632.674768835832</v>
      </c>
      <c r="AH143" s="89" cm="1">
        <f t="array" ref="AH143:AH149">_xlfn.SORTBY(AH132:AH138,$AM132:$AM138,-1)</f>
        <v>11333.145000988534</v>
      </c>
      <c r="AI143" s="89" cm="1">
        <f t="array" ref="AI143:AI149">_xlfn.SORTBY(AI132:AI138,$AM132:$AM138,-1)</f>
        <v>11500.647119112515</v>
      </c>
      <c r="AJ143" s="89" cm="1">
        <f t="array" ref="AJ143:AJ149">_xlfn.SORTBY(AJ132:AJ138,$AM132:$AM138,-1)</f>
        <v>11959.089725237915</v>
      </c>
      <c r="AK143" s="89" cm="1">
        <f t="array" ref="AK143:AK149">_xlfn.SORTBY(AK132:AK138,$AM132:$AM138,-1)</f>
        <v>11466.353964391628</v>
      </c>
      <c r="AL143" s="89" cm="1">
        <f t="array" ref="AL143:AL149">_xlfn.SORTBY(AL132:AL138,$AM132:$AM138,-1)</f>
        <v>10501.441416392072</v>
      </c>
      <c r="AM143" s="89" cm="1">
        <f t="array" ref="AM143:AM149">_xlfn.SORTBY(AM132:AM138,$AM132:$AM138,-1)</f>
        <v>9920.756832855559</v>
      </c>
      <c r="AN143" s="94"/>
      <c r="AP143" s="49" t="str">
        <f t="shared" ref="AP143:AP150" si="63">C143</f>
        <v>Natural gas</v>
      </c>
      <c r="AQ143" s="70" cm="1">
        <f t="array" aca="1" ref="AQ143" ca="1">INDIRECT(ADDRESS(ROW(AP143),AQ$9))/1000</f>
        <v>9.9207568328555595</v>
      </c>
      <c r="AR143" s="71" cm="1">
        <f t="array" aca="1" ref="AR143" ca="1">INDIRECT(ADDRESS(ROW(AQ143),AR$9))/1000</f>
        <v>10.501441416392073</v>
      </c>
      <c r="AS143" s="71" cm="1">
        <f t="array" aca="1" ref="AS143" ca="1">INDIRECT(ADDRESS(ROW(AR143),AS$9))/1000</f>
        <v>11.333145000988534</v>
      </c>
      <c r="AT143" s="72" cm="1">
        <f t="array" aca="1" ref="AT143" ca="1">INDIRECT(ADDRESS(ROW(AS143),AT$9))/1000</f>
        <v>7.9846365431714776</v>
      </c>
      <c r="AU143" s="77" cm="1">
        <f t="array" aca="1" ref="AU143" ca="1">AQ143/INDIRECT(ADDRESS($BC143,COLUMN(AQ143)))</f>
        <v>0.41312115991988246</v>
      </c>
      <c r="AV143" s="78" cm="1">
        <f t="array" aca="1" ref="AV143" ca="1">AR143/INDIRECT(ADDRESS($BC143,COLUMN(AR143)))</f>
        <v>0.42362034784915187</v>
      </c>
      <c r="AW143" s="78" cm="1">
        <f t="array" aca="1" ref="AW143" ca="1">AS143/INDIRECT(ADDRESS($BC143,COLUMN(AS143)))</f>
        <v>0.43814843552733379</v>
      </c>
      <c r="AX143" s="79" cm="1">
        <f t="array" aca="1" ref="AX143" ca="1">AT143/INDIRECT(ADDRESS($BC143,COLUMN(AT143)))</f>
        <v>0.3662109626733932</v>
      </c>
      <c r="AY143" s="53">
        <f t="shared" ref="AY143:BA150" ca="1" si="64">IFERROR(($AQ143-AR143)/AR143,"-")</f>
        <v>-5.529570280038909E-2</v>
      </c>
      <c r="AZ143" s="53">
        <f t="shared" ca="1" si="64"/>
        <v>-0.1246245563795203</v>
      </c>
      <c r="BA143" s="53">
        <f t="shared" ca="1" si="64"/>
        <v>0.24248070393884952</v>
      </c>
      <c r="BC143" s="61">
        <f t="shared" ref="BC143:BC148" si="65">+BC144</f>
        <v>150</v>
      </c>
      <c r="BE143" s="177" t="str">
        <f>AP143</f>
        <v>Natural gas</v>
      </c>
      <c r="BF143" s="185">
        <f>AC143/1000</f>
        <v>7.9846365431714776</v>
      </c>
      <c r="BG143" s="185">
        <f t="shared" ref="BG143:BG150" si="66">AD143/1000</f>
        <v>8.8809262858587594</v>
      </c>
      <c r="BH143" s="185">
        <f t="shared" ref="BH143:BH150" si="67">AE143/1000</f>
        <v>9.3135013022607929</v>
      </c>
      <c r="BI143" s="185">
        <f t="shared" ref="BI143:BI150" si="68">AF143/1000</f>
        <v>10.080032915897311</v>
      </c>
      <c r="BJ143" s="185">
        <f t="shared" ref="BJ143:BJ150" si="69">AG143/1000</f>
        <v>10.632674768835832</v>
      </c>
      <c r="BK143" s="185">
        <f t="shared" ref="BK143:BK150" si="70">AH143/1000</f>
        <v>11.333145000988534</v>
      </c>
      <c r="BL143" s="185">
        <f t="shared" ref="BL143:BL150" si="71">AI143/1000</f>
        <v>11.500647119112514</v>
      </c>
      <c r="BM143" s="185">
        <f t="shared" ref="BM143:BM150" si="72">AJ143/1000</f>
        <v>11.959089725237915</v>
      </c>
      <c r="BN143" s="185">
        <f t="shared" ref="BN143:BN150" si="73">AK143/1000</f>
        <v>11.466353964391628</v>
      </c>
      <c r="BO143" s="185">
        <f t="shared" ref="BO143:BO150" si="74">AL143/1000</f>
        <v>10.501441416392073</v>
      </c>
      <c r="BP143" s="185">
        <f t="shared" ref="BP143:BP150" si="75">AM143/1000</f>
        <v>9.9207568328555595</v>
      </c>
      <c r="BQ143" s="179"/>
      <c r="BR143" s="178" t="str">
        <f>BE143</f>
        <v>Natural gas</v>
      </c>
      <c r="BS143" s="126" cm="1">
        <f t="array" aca="1" ref="BS143" ca="1">AC143/INDIRECT(ADDRESS($BC143,COLUMN(AC143)))</f>
        <v>0.36621096267339315</v>
      </c>
      <c r="BT143" s="126" cm="1">
        <f t="array" aca="1" ref="BT143" ca="1">AD143/INDIRECT(ADDRESS($BC143,COLUMN(AD143)))</f>
        <v>0.37782242921694958</v>
      </c>
      <c r="BU143" s="126" cm="1">
        <f t="array" aca="1" ref="BU143" ca="1">AE143/INDIRECT(ADDRESS($BC143,COLUMN(AE143)))</f>
        <v>0.39878402352903985</v>
      </c>
      <c r="BV143" s="126" cm="1">
        <f t="array" aca="1" ref="BV143" ca="1">AF143/INDIRECT(ADDRESS($BC143,COLUMN(AF143)))</f>
        <v>0.41516767650460323</v>
      </c>
      <c r="BW143" s="126" cm="1">
        <f t="array" aca="1" ref="BW143" ca="1">AG143/INDIRECT(ADDRESS($BC143,COLUMN(AG143)))</f>
        <v>0.42276981775827166</v>
      </c>
      <c r="BX143" s="126" cm="1">
        <f t="array" aca="1" ref="BX143" ca="1">AH143/INDIRECT(ADDRESS($BC143,COLUMN(AH143)))</f>
        <v>0.43814843552733385</v>
      </c>
      <c r="BY143" s="126" cm="1">
        <f t="array" aca="1" ref="BY143" ca="1">AI143/INDIRECT(ADDRESS($BC143,COLUMN(AI143)))</f>
        <v>0.45017760249107625</v>
      </c>
      <c r="BZ143" s="126" cm="1">
        <f t="array" aca="1" ref="BZ143" ca="1">AJ143/INDIRECT(ADDRESS($BC143,COLUMN(AJ143)))</f>
        <v>0.45524088461488599</v>
      </c>
      <c r="CA143" s="126" cm="1">
        <f t="array" aca="1" ref="CA143" ca="1">AK143/INDIRECT(ADDRESS($BC143,COLUMN(AK143)))</f>
        <v>0.441266547553889</v>
      </c>
      <c r="CB143" s="126" cm="1">
        <f t="array" aca="1" ref="CB143" ca="1">AL143/INDIRECT(ADDRESS($BC143,COLUMN(AL143)))</f>
        <v>0.42362034784915187</v>
      </c>
      <c r="CC143" s="126" cm="1">
        <f t="array" aca="1" ref="CC143" ca="1">AM143/INDIRECT(ADDRESS($BC143,COLUMN(AM143)))</f>
        <v>0.41312115991988241</v>
      </c>
      <c r="CE143" s="178" t="str">
        <f>BR143</f>
        <v>Natural gas</v>
      </c>
      <c r="CF143" s="194" t="str">
        <f ca="1">TEXT(BF143,"#,##0.00;-#,##0.00;0") &amp; CHAR(10) &amp; IF(BS143&lt;&gt;1,TEXT(BS143,"(#,##0.0%);(-#,##0.0%);(0%)"),"(100%)")</f>
        <v>7.98
(36.6%)</v>
      </c>
      <c r="CG143" s="194" t="str">
        <f t="shared" ref="CG143:CG150" ca="1" si="76">TEXT(BG143,"#,##0.00;-#,##0.00;0") &amp; CHAR(10) &amp; IF(BT143&lt;&gt;1,TEXT(BT143,"(#,##0.0%);(-#,##0.0%);(0%)"),"(100%)")</f>
        <v>8.88
(37.8%)</v>
      </c>
      <c r="CH143" s="194" t="str">
        <f t="shared" ref="CH143:CH150" ca="1" si="77">TEXT(BH143,"#,##0.00;-#,##0.00;0") &amp; CHAR(10) &amp; IF(BU143&lt;&gt;1,TEXT(BU143,"(#,##0.0%);(-#,##0.0%);(0%)"),"(100%)")</f>
        <v>9.31
(39.9%)</v>
      </c>
      <c r="CI143" s="194" t="str">
        <f t="shared" ref="CI143:CI150" ca="1" si="78">TEXT(BI143,"#,##0.00;-#,##0.00;0") &amp; CHAR(10) &amp; IF(BV143&lt;&gt;1,TEXT(BV143,"(#,##0.0%);(-#,##0.0%);(0%)"),"(100%)")</f>
        <v>10.08
(41.5%)</v>
      </c>
      <c r="CJ143" s="194" t="str">
        <f t="shared" ref="CJ143:CJ150" ca="1" si="79">TEXT(BJ143,"#,##0.00;-#,##0.00;0") &amp; CHAR(10) &amp; IF(BW143&lt;&gt;1,TEXT(BW143,"(#,##0.0%);(-#,##0.0%);(0%)"),"(100%)")</f>
        <v>10.63
(42.3%)</v>
      </c>
      <c r="CK143" s="194" t="str">
        <f t="shared" ref="CK143:CK150" ca="1" si="80">TEXT(BK143,"#,##0.00;-#,##0.00;0") &amp; CHAR(10) &amp; IF(BX143&lt;&gt;1,TEXT(BX143,"(#,##0.0%);(-#,##0.0%);(0%)"),"(100%)")</f>
        <v>11.33
(43.8%)</v>
      </c>
      <c r="CL143" s="194" t="str">
        <f t="shared" ref="CL143:CL150" ca="1" si="81">TEXT(BL143,"#,##0.00;-#,##0.00;0") &amp; CHAR(10) &amp; IF(BY143&lt;&gt;1,TEXT(BY143,"(#,##0.0%);(-#,##0.0%);(0%)"),"(100%)")</f>
        <v>11.50
(45.0%)</v>
      </c>
      <c r="CM143" s="194" t="str">
        <f t="shared" ref="CM143:CM150" ca="1" si="82">TEXT(BM143,"#,##0.00;-#,##0.00;0") &amp; CHAR(10) &amp; IF(BZ143&lt;&gt;1,TEXT(BZ143,"(#,##0.0%);(-#,##0.0%);(0%)"),"(100%)")</f>
        <v>11.96
(45.5%)</v>
      </c>
      <c r="CN143" s="194" t="str">
        <f t="shared" ref="CN143:CN150" ca="1" si="83">TEXT(BN143,"#,##0.00;-#,##0.00;0") &amp; CHAR(10) &amp; IF(CA143&lt;&gt;1,TEXT(CA143,"(#,##0.0%);(-#,##0.0%);(0%)"),"(100%)")</f>
        <v>11.47
(44.1%)</v>
      </c>
      <c r="CO143" s="194" t="str">
        <f t="shared" ref="CO143:CO150" ca="1" si="84">TEXT(BO143,"#,##0.00;-#,##0.00;0") &amp; CHAR(10) &amp; IF(CB143&lt;&gt;1,TEXT(CB143,"(#,##0.0%);(-#,##0.0%);(0%)"),"(100%)")</f>
        <v>10.50
(42.4%)</v>
      </c>
      <c r="CP143" s="194" t="str">
        <f t="shared" ref="CP143:CP150" ca="1" si="85">TEXT(BP143,"#,##0.00;-#,##0.00;0") &amp; CHAR(10) &amp; IF(CC143&lt;&gt;1,TEXT(CC143,"(#,##0.0%);(-#,##0.0%);(0%)"),"(100%)")</f>
        <v>9.92
(41.3%)</v>
      </c>
    </row>
    <row r="144" spans="3:94">
      <c r="C144" s="7" t="str">
        <v>Electricity</v>
      </c>
      <c r="D144" s="86" t="s">
        <v>12</v>
      </c>
      <c r="F144" s="89">
        <v>4485.8073000000004</v>
      </c>
      <c r="G144" s="89">
        <v>4626.8326799999995</v>
      </c>
      <c r="H144" s="89">
        <v>4879.8782200000005</v>
      </c>
      <c r="I144" s="89">
        <v>5054.9097199999997</v>
      </c>
      <c r="J144" s="89">
        <v>5372.9669599999997</v>
      </c>
      <c r="K144" s="89">
        <v>5768.0380599999999</v>
      </c>
      <c r="L144" s="89">
        <v>6183.11276</v>
      </c>
      <c r="M144" s="89">
        <v>6614.1903400000001</v>
      </c>
      <c r="N144" s="89">
        <v>7088.2756600000002</v>
      </c>
      <c r="O144" s="89">
        <v>7272.3087799999994</v>
      </c>
      <c r="P144" s="89">
        <v>7728.3908599999995</v>
      </c>
      <c r="Q144" s="89">
        <v>7635.090299617852</v>
      </c>
      <c r="R144" s="89">
        <v>7821.0965330059089</v>
      </c>
      <c r="S144" s="89">
        <v>7958.5882451311418</v>
      </c>
      <c r="T144" s="89">
        <v>7434.4837610442883</v>
      </c>
      <c r="U144" s="89">
        <v>7622.1481729927373</v>
      </c>
      <c r="V144" s="89">
        <v>7718.1323739151139</v>
      </c>
      <c r="W144" s="89">
        <v>7375.0759697613403</v>
      </c>
      <c r="X144" s="89">
        <v>7144.7114652722048</v>
      </c>
      <c r="Y144" s="89">
        <v>6383.8609053091532</v>
      </c>
      <c r="Z144" s="89">
        <v>6407.9068498527558</v>
      </c>
      <c r="AA144" s="89">
        <v>5968.3539521694811</v>
      </c>
      <c r="AB144" s="89">
        <v>6136.0471345034821</v>
      </c>
      <c r="AC144" s="89">
        <v>6288.3478257920769</v>
      </c>
      <c r="AD144" s="89">
        <v>6686.5908898546395</v>
      </c>
      <c r="AE144" s="89">
        <v>6521.856405551187</v>
      </c>
      <c r="AF144" s="89">
        <v>6734.7940393647577</v>
      </c>
      <c r="AG144" s="89">
        <v>6721.8012075375282</v>
      </c>
      <c r="AH144" s="89">
        <v>6438.0591666615255</v>
      </c>
      <c r="AI144" s="89">
        <v>6367.6049432169748</v>
      </c>
      <c r="AJ144" s="89">
        <v>6768.7403725514205</v>
      </c>
      <c r="AK144" s="89">
        <v>6793.2004966594423</v>
      </c>
      <c r="AL144" s="89">
        <v>6614.0457339179011</v>
      </c>
      <c r="AM144" s="89">
        <v>6706.9122375780116</v>
      </c>
      <c r="AN144" s="94"/>
      <c r="AP144" s="49" t="str">
        <f t="shared" si="63"/>
        <v>Electricity</v>
      </c>
      <c r="AQ144" s="70" cm="1">
        <f t="array" aca="1" ref="AQ144" ca="1">INDIRECT(ADDRESS(ROW(AP144),AQ$9))/1000</f>
        <v>6.7069122375780115</v>
      </c>
      <c r="AR144" s="71" cm="1">
        <f t="array" aca="1" ref="AR144" ca="1">INDIRECT(ADDRESS(ROW(AQ144),AR$9))/1000</f>
        <v>6.6140457339179015</v>
      </c>
      <c r="AS144" s="71" cm="1">
        <f t="array" aca="1" ref="AS144" ca="1">INDIRECT(ADDRESS(ROW(AR144),AS$9))/1000</f>
        <v>6.4380591666615254</v>
      </c>
      <c r="AT144" s="73" cm="1">
        <f t="array" aca="1" ref="AT144" ca="1">INDIRECT(ADDRESS(ROW(AS144),AT$9))/1000</f>
        <v>6.2883478257920773</v>
      </c>
      <c r="AU144" s="77" cm="1">
        <f t="array" aca="1" ref="AU144" ca="1">AQ144/INDIRECT(ADDRESS($BC144,COLUMN(AQ144)))</f>
        <v>0.27928991807286879</v>
      </c>
      <c r="AV144" s="78" cm="1">
        <f t="array" aca="1" ref="AV144" ca="1">AR144/INDIRECT(ADDRESS($BC144,COLUMN(AR144)))</f>
        <v>0.2668056929898216</v>
      </c>
      <c r="AW144" s="78" cm="1">
        <f t="array" aca="1" ref="AW144" ca="1">AS144/INDIRECT(ADDRESS($BC144,COLUMN(AS144)))</f>
        <v>0.2489005083283688</v>
      </c>
      <c r="AX144" s="80" cm="1">
        <f t="array" aca="1" ref="AX144" ca="1">AT144/INDIRECT(ADDRESS($BC144,COLUMN(AT144)))</f>
        <v>0.28841161378571212</v>
      </c>
      <c r="AY144" s="53">
        <f t="shared" ca="1" si="64"/>
        <v>1.4040801560212297E-2</v>
      </c>
      <c r="AZ144" s="53">
        <f t="shared" ca="1" si="64"/>
        <v>4.1759956526758756E-2</v>
      </c>
      <c r="BA144" s="53">
        <f t="shared" ca="1" si="64"/>
        <v>6.6561905190607354E-2</v>
      </c>
      <c r="BC144" s="61">
        <f t="shared" si="65"/>
        <v>150</v>
      </c>
      <c r="BE144" s="177" t="str">
        <f t="shared" ref="BE144:BE150" si="86">AP144</f>
        <v>Electricity</v>
      </c>
      <c r="BF144" s="185">
        <f t="shared" ref="BF144:BF150" si="87">AC144/1000</f>
        <v>6.2883478257920773</v>
      </c>
      <c r="BG144" s="185">
        <f t="shared" si="66"/>
        <v>6.6865908898546396</v>
      </c>
      <c r="BH144" s="185">
        <f t="shared" si="67"/>
        <v>6.521856405551187</v>
      </c>
      <c r="BI144" s="185">
        <f t="shared" si="68"/>
        <v>6.7347940393647576</v>
      </c>
      <c r="BJ144" s="185">
        <f t="shared" si="69"/>
        <v>6.7218012075375277</v>
      </c>
      <c r="BK144" s="185">
        <f t="shared" si="70"/>
        <v>6.4380591666615254</v>
      </c>
      <c r="BL144" s="185">
        <f t="shared" si="71"/>
        <v>6.3676049432169748</v>
      </c>
      <c r="BM144" s="185">
        <f t="shared" si="72"/>
        <v>6.7687403725514201</v>
      </c>
      <c r="BN144" s="185">
        <f t="shared" si="73"/>
        <v>6.7932004966594421</v>
      </c>
      <c r="BO144" s="185">
        <f t="shared" si="74"/>
        <v>6.6140457339179015</v>
      </c>
      <c r="BP144" s="185">
        <f t="shared" si="75"/>
        <v>6.7069122375780115</v>
      </c>
      <c r="BQ144" s="179"/>
      <c r="BR144" s="178" t="str">
        <f t="shared" ref="BR144:BR150" si="88">BE144</f>
        <v>Electricity</v>
      </c>
      <c r="BS144" s="126" cm="1">
        <f t="array" aca="1" ref="BS144" ca="1">AC144/INDIRECT(ADDRESS($BC144,COLUMN(AC144)))</f>
        <v>0.28841161378571206</v>
      </c>
      <c r="BT144" s="126" cm="1">
        <f t="array" aca="1" ref="BT144" ca="1">AD144/INDIRECT(ADDRESS($BC144,COLUMN(AD144)))</f>
        <v>0.28446852635265563</v>
      </c>
      <c r="BU144" s="126" cm="1">
        <f t="array" aca="1" ref="BU144" ca="1">AE144/INDIRECT(ADDRESS($BC144,COLUMN(AE144)))</f>
        <v>0.27925181453005365</v>
      </c>
      <c r="BV144" s="126" cm="1">
        <f t="array" aca="1" ref="BV144" ca="1">AF144/INDIRECT(ADDRESS($BC144,COLUMN(AF144)))</f>
        <v>0.27738687129189948</v>
      </c>
      <c r="BW144" s="126" cm="1">
        <f t="array" aca="1" ref="BW144" ca="1">AG144/INDIRECT(ADDRESS($BC144,COLUMN(AG144)))</f>
        <v>0.26726808947896713</v>
      </c>
      <c r="BX144" s="126" cm="1">
        <f t="array" aca="1" ref="BX144" ca="1">AH144/INDIRECT(ADDRESS($BC144,COLUMN(AH144)))</f>
        <v>0.2489005083283688</v>
      </c>
      <c r="BY144" s="126" cm="1">
        <f t="array" aca="1" ref="BY144" ca="1">AI144/INDIRECT(ADDRESS($BC144,COLUMN(AI144)))</f>
        <v>0.24925146361407099</v>
      </c>
      <c r="BZ144" s="126" cm="1">
        <f t="array" aca="1" ref="BZ144" ca="1">AJ144/INDIRECT(ADDRESS($BC144,COLUMN(AJ144)))</f>
        <v>0.25766236609346121</v>
      </c>
      <c r="CA144" s="126" cm="1">
        <f t="array" aca="1" ref="CA144" ca="1">AK144/INDIRECT(ADDRESS($BC144,COLUMN(AK144)))</f>
        <v>0.26142679175187322</v>
      </c>
      <c r="CB144" s="126" cm="1">
        <f t="array" aca="1" ref="CB144" ca="1">AL144/INDIRECT(ADDRESS($BC144,COLUMN(AL144)))</f>
        <v>0.2668056929898216</v>
      </c>
      <c r="CC144" s="126" cm="1">
        <f t="array" aca="1" ref="CC144" ca="1">AM144/INDIRECT(ADDRESS($BC144,COLUMN(AM144)))</f>
        <v>0.27928991807286879</v>
      </c>
      <c r="CE144" s="178" t="str">
        <f t="shared" ref="CE144:CE150" si="89">BR144</f>
        <v>Electricity</v>
      </c>
      <c r="CF144" s="194" t="str">
        <f t="shared" ref="CF144:CF150" ca="1" si="90">TEXT(BF144,"#,##0.00;-#,##0.00;0") &amp; CHAR(10) &amp; IF(BS144&lt;&gt;1,TEXT(BS144,"(#,##0.0%);(-#,##0.0%);(0%)"),"(100%)")</f>
        <v>6.29
(28.8%)</v>
      </c>
      <c r="CG144" s="194" t="str">
        <f t="shared" ca="1" si="76"/>
        <v>6.69
(28.4%)</v>
      </c>
      <c r="CH144" s="194" t="str">
        <f t="shared" ca="1" si="77"/>
        <v>6.52
(27.9%)</v>
      </c>
      <c r="CI144" s="194" t="str">
        <f t="shared" ca="1" si="78"/>
        <v>6.73
(27.7%)</v>
      </c>
      <c r="CJ144" s="194" t="str">
        <f t="shared" ca="1" si="79"/>
        <v>6.72
(26.7%)</v>
      </c>
      <c r="CK144" s="194" t="str">
        <f t="shared" ca="1" si="80"/>
        <v>6.44
(24.9%)</v>
      </c>
      <c r="CL144" s="194" t="str">
        <f t="shared" ca="1" si="81"/>
        <v>6.37
(24.9%)</v>
      </c>
      <c r="CM144" s="194" t="str">
        <f t="shared" ca="1" si="82"/>
        <v>6.77
(25.8%)</v>
      </c>
      <c r="CN144" s="194" t="str">
        <f t="shared" ca="1" si="83"/>
        <v>6.79
(26.1%)</v>
      </c>
      <c r="CO144" s="194" t="str">
        <f t="shared" ca="1" si="84"/>
        <v>6.61
(26.7%)</v>
      </c>
      <c r="CP144" s="194" t="str">
        <f t="shared" ca="1" si="85"/>
        <v>6.71
(27.9%)</v>
      </c>
    </row>
    <row r="145" spans="2:94">
      <c r="C145" s="7" t="str">
        <v>Oil</v>
      </c>
      <c r="D145" s="86" t="s">
        <v>12</v>
      </c>
      <c r="F145" s="89">
        <v>8526.6737674370452</v>
      </c>
      <c r="G145" s="89">
        <v>8607.9229301174291</v>
      </c>
      <c r="H145" s="89">
        <v>9264.0777261636194</v>
      </c>
      <c r="I145" s="89">
        <v>9309.1867127495825</v>
      </c>
      <c r="J145" s="89">
        <v>11567.757247407453</v>
      </c>
      <c r="K145" s="89">
        <v>11222.762302859641</v>
      </c>
      <c r="L145" s="89">
        <v>10062.60420520321</v>
      </c>
      <c r="M145" s="89">
        <v>11418.430487009327</v>
      </c>
      <c r="N145" s="89">
        <v>11213.140883268547</v>
      </c>
      <c r="O145" s="89">
        <v>11953.882969613436</v>
      </c>
      <c r="P145" s="89">
        <v>13153.029883541998</v>
      </c>
      <c r="Q145" s="89">
        <v>12610.263617096934</v>
      </c>
      <c r="R145" s="89">
        <v>11631.386487650518</v>
      </c>
      <c r="S145" s="89">
        <v>11256.417904036323</v>
      </c>
      <c r="T145" s="89">
        <v>11136.23897813945</v>
      </c>
      <c r="U145" s="89">
        <v>11370.38747718629</v>
      </c>
      <c r="V145" s="89">
        <v>9886.8080116309156</v>
      </c>
      <c r="W145" s="89">
        <v>9582.6410833939517</v>
      </c>
      <c r="X145" s="89">
        <v>9111.0531621854825</v>
      </c>
      <c r="Y145" s="89">
        <v>6450.2834773891682</v>
      </c>
      <c r="Z145" s="89">
        <v>6312.437508927168</v>
      </c>
      <c r="AA145" s="89">
        <v>4330.5240052530262</v>
      </c>
      <c r="AB145" s="89">
        <v>3999.2482947955314</v>
      </c>
      <c r="AC145" s="89">
        <v>4482.9806421350986</v>
      </c>
      <c r="AD145" s="89">
        <v>4204.0510133173429</v>
      </c>
      <c r="AE145" s="89">
        <v>3683.5182013606409</v>
      </c>
      <c r="AF145" s="89">
        <v>3686.3869600287485</v>
      </c>
      <c r="AG145" s="89">
        <v>3686.9820060062416</v>
      </c>
      <c r="AH145" s="89">
        <v>3905.2571856184486</v>
      </c>
      <c r="AI145" s="89">
        <v>3876.7132250431769</v>
      </c>
      <c r="AJ145" s="89">
        <v>3840.5212959948881</v>
      </c>
      <c r="AK145" s="89">
        <v>3968.089249000619</v>
      </c>
      <c r="AL145" s="89">
        <v>4029.6937002342156</v>
      </c>
      <c r="AM145" s="89">
        <v>3914.9759997373253</v>
      </c>
      <c r="AN145" s="94"/>
      <c r="AP145" s="49" t="str">
        <f t="shared" si="63"/>
        <v>Oil</v>
      </c>
      <c r="AQ145" s="70" cm="1">
        <f t="array" aca="1" ref="AQ145" ca="1">INDIRECT(ADDRESS(ROW(AP145),AQ$9))/1000</f>
        <v>3.9149759997373255</v>
      </c>
      <c r="AR145" s="71" cm="1">
        <f t="array" aca="1" ref="AR145" ca="1">INDIRECT(ADDRESS(ROW(AQ145),AR$9))/1000</f>
        <v>4.0296937002342155</v>
      </c>
      <c r="AS145" s="71" cm="1">
        <f t="array" aca="1" ref="AS145" ca="1">INDIRECT(ADDRESS(ROW(AR145),AS$9))/1000</f>
        <v>3.9052571856184488</v>
      </c>
      <c r="AT145" s="73" cm="1">
        <f t="array" aca="1" ref="AT145" ca="1">INDIRECT(ADDRESS(ROW(AS145),AT$9))/1000</f>
        <v>4.4829806421350984</v>
      </c>
      <c r="AU145" s="77" cm="1">
        <f t="array" aca="1" ref="AU145" ca="1">AQ145/INDIRECT(ADDRESS($BC145,COLUMN(AQ145)))</f>
        <v>0.16302782673934865</v>
      </c>
      <c r="AV145" s="78" cm="1">
        <f t="array" aca="1" ref="AV145" ca="1">AR145/INDIRECT(ADDRESS($BC145,COLUMN(AR145)))</f>
        <v>0.16255485121824736</v>
      </c>
      <c r="AW145" s="78" cm="1">
        <f t="array" aca="1" ref="AW145" ca="1">AS145/INDIRECT(ADDRESS($BC145,COLUMN(AS145)))</f>
        <v>0.150980361237887</v>
      </c>
      <c r="AX145" s="80" cm="1">
        <f t="array" aca="1" ref="AX145" ca="1">AT145/INDIRECT(ADDRESS($BC145,COLUMN(AT145)))</f>
        <v>0.20560944104669227</v>
      </c>
      <c r="AY145" s="53">
        <f t="shared" ca="1" si="64"/>
        <v>-2.8468094359187235E-2</v>
      </c>
      <c r="AZ145" s="53">
        <f t="shared" ca="1" si="64"/>
        <v>2.4886489306433601E-3</v>
      </c>
      <c r="BA145" s="53">
        <f t="shared" ca="1" si="64"/>
        <v>-0.12670245261805341</v>
      </c>
      <c r="BC145" s="61">
        <f t="shared" si="65"/>
        <v>150</v>
      </c>
      <c r="BE145" s="177" t="str">
        <f t="shared" si="86"/>
        <v>Oil</v>
      </c>
      <c r="BF145" s="185">
        <f t="shared" si="87"/>
        <v>4.4829806421350984</v>
      </c>
      <c r="BG145" s="185">
        <f t="shared" si="66"/>
        <v>4.2040510133173425</v>
      </c>
      <c r="BH145" s="185">
        <f t="shared" si="67"/>
        <v>3.6835182013606409</v>
      </c>
      <c r="BI145" s="185">
        <f t="shared" si="68"/>
        <v>3.6863869600287487</v>
      </c>
      <c r="BJ145" s="185">
        <f t="shared" si="69"/>
        <v>3.6869820060062417</v>
      </c>
      <c r="BK145" s="185">
        <f t="shared" si="70"/>
        <v>3.9052571856184488</v>
      </c>
      <c r="BL145" s="185">
        <f t="shared" si="71"/>
        <v>3.8767132250431771</v>
      </c>
      <c r="BM145" s="185">
        <f t="shared" si="72"/>
        <v>3.840521295994888</v>
      </c>
      <c r="BN145" s="185">
        <f t="shared" si="73"/>
        <v>3.9680892490006192</v>
      </c>
      <c r="BO145" s="185">
        <f t="shared" si="74"/>
        <v>4.0296937002342155</v>
      </c>
      <c r="BP145" s="185">
        <f t="shared" si="75"/>
        <v>3.9149759997373255</v>
      </c>
      <c r="BQ145" s="179"/>
      <c r="BR145" s="178" t="str">
        <f t="shared" si="88"/>
        <v>Oil</v>
      </c>
      <c r="BS145" s="126" cm="1">
        <f t="array" aca="1" ref="BS145" ca="1">AC145/INDIRECT(ADDRESS($BC145,COLUMN(AC145)))</f>
        <v>0.20560944104669227</v>
      </c>
      <c r="BT145" s="126" cm="1">
        <f t="array" aca="1" ref="BT145" ca="1">AD145/INDIRECT(ADDRESS($BC145,COLUMN(AD145)))</f>
        <v>0.17885350190697422</v>
      </c>
      <c r="BU145" s="126" cm="1">
        <f t="array" aca="1" ref="BU145" ca="1">AE145/INDIRECT(ADDRESS($BC145,COLUMN(AE145)))</f>
        <v>0.15772029888743083</v>
      </c>
      <c r="BV145" s="126" cm="1">
        <f t="array" aca="1" ref="BV145" ca="1">AF145/INDIRECT(ADDRESS($BC145,COLUMN(AF145)))</f>
        <v>0.15183171738241916</v>
      </c>
      <c r="BW145" s="126" cm="1">
        <f t="array" aca="1" ref="BW145" ca="1">AG145/INDIRECT(ADDRESS($BC145,COLUMN(AG145)))</f>
        <v>0.14659949115775994</v>
      </c>
      <c r="BX145" s="126" cm="1">
        <f t="array" aca="1" ref="BX145" ca="1">AH145/INDIRECT(ADDRESS($BC145,COLUMN(AH145)))</f>
        <v>0.150980361237887</v>
      </c>
      <c r="BY145" s="126" cm="1">
        <f t="array" aca="1" ref="BY145" ca="1">AI145/INDIRECT(ADDRESS($BC145,COLUMN(AI145)))</f>
        <v>0.15174880570807917</v>
      </c>
      <c r="BZ145" s="126" cm="1">
        <f t="array" aca="1" ref="BZ145" ca="1">AJ145/INDIRECT(ADDRESS($BC145,COLUMN(AJ145)))</f>
        <v>0.14619526672513858</v>
      </c>
      <c r="CA145" s="126" cm="1">
        <f t="array" aca="1" ref="CA145" ca="1">AK145/INDIRECT(ADDRESS($BC145,COLUMN(AK145)))</f>
        <v>0.15270634839372932</v>
      </c>
      <c r="CB145" s="126" cm="1">
        <f t="array" aca="1" ref="CB145" ca="1">AL145/INDIRECT(ADDRESS($BC145,COLUMN(AL145)))</f>
        <v>0.16255485121824739</v>
      </c>
      <c r="CC145" s="126" cm="1">
        <f t="array" aca="1" ref="CC145" ca="1">AM145/INDIRECT(ADDRESS($BC145,COLUMN(AM145)))</f>
        <v>0.16302782673934862</v>
      </c>
      <c r="CE145" s="178" t="str">
        <f t="shared" si="89"/>
        <v>Oil</v>
      </c>
      <c r="CF145" s="194" t="str">
        <f t="shared" ca="1" si="90"/>
        <v>4.48
(20.6%)</v>
      </c>
      <c r="CG145" s="194" t="str">
        <f t="shared" ca="1" si="76"/>
        <v>4.20
(17.9%)</v>
      </c>
      <c r="CH145" s="194" t="str">
        <f t="shared" ca="1" si="77"/>
        <v>3.68
(15.8%)</v>
      </c>
      <c r="CI145" s="194" t="str">
        <f t="shared" ca="1" si="78"/>
        <v>3.69
(15.2%)</v>
      </c>
      <c r="CJ145" s="194" t="str">
        <f t="shared" ca="1" si="79"/>
        <v>3.69
(14.7%)</v>
      </c>
      <c r="CK145" s="194" t="str">
        <f t="shared" ca="1" si="80"/>
        <v>3.91
(15.1%)</v>
      </c>
      <c r="CL145" s="194" t="str">
        <f t="shared" ca="1" si="81"/>
        <v>3.88
(15.2%)</v>
      </c>
      <c r="CM145" s="194" t="str">
        <f t="shared" ca="1" si="82"/>
        <v>3.84
(14.6%)</v>
      </c>
      <c r="CN145" s="194" t="str">
        <f t="shared" ca="1" si="83"/>
        <v>3.97
(15.3%)</v>
      </c>
      <c r="CO145" s="194" t="str">
        <f t="shared" ca="1" si="84"/>
        <v>4.03
(16.3%)</v>
      </c>
      <c r="CP145" s="194" t="str">
        <f t="shared" ca="1" si="85"/>
        <v>3.91
(16.3%)</v>
      </c>
    </row>
    <row r="146" spans="2:94">
      <c r="C146" s="7" t="str">
        <v>Renewables</v>
      </c>
      <c r="D146" s="86" t="s">
        <v>12</v>
      </c>
      <c r="F146" s="89">
        <v>733.19241599999998</v>
      </c>
      <c r="G146" s="89">
        <v>739.85780160000002</v>
      </c>
      <c r="H146" s="89">
        <v>690.14513399999998</v>
      </c>
      <c r="I146" s="89">
        <v>699.86548799999991</v>
      </c>
      <c r="J146" s="89">
        <v>718.19529839999996</v>
      </c>
      <c r="K146" s="89">
        <v>722.36116440000001</v>
      </c>
      <c r="L146" s="89">
        <v>829.0073339999999</v>
      </c>
      <c r="M146" s="89">
        <v>836.22816839999996</v>
      </c>
      <c r="N146" s="89">
        <v>1068.4057668</v>
      </c>
      <c r="O146" s="89">
        <v>1067.850318</v>
      </c>
      <c r="P146" s="89">
        <v>1166.4424799999999</v>
      </c>
      <c r="Q146" s="89">
        <v>1317.5245536</v>
      </c>
      <c r="R146" s="89">
        <v>1317.5245536</v>
      </c>
      <c r="S146" s="89">
        <v>1256.70291</v>
      </c>
      <c r="T146" s="89">
        <v>1498.0454136000001</v>
      </c>
      <c r="U146" s="89">
        <v>1900.1066687526502</v>
      </c>
      <c r="V146" s="89">
        <v>1906.2920320651651</v>
      </c>
      <c r="W146" s="89">
        <v>1774.321038241407</v>
      </c>
      <c r="X146" s="89">
        <v>1618.7556406370397</v>
      </c>
      <c r="Y146" s="89">
        <v>1628.2351577274069</v>
      </c>
      <c r="Z146" s="89">
        <v>1773.0947539775448</v>
      </c>
      <c r="AA146" s="89">
        <v>1653.4427612489519</v>
      </c>
      <c r="AB146" s="89">
        <v>1570.0369640363456</v>
      </c>
      <c r="AC146" s="89">
        <v>1637.1298941513194</v>
      </c>
      <c r="AD146" s="89">
        <v>1998.263448485608</v>
      </c>
      <c r="AE146" s="89">
        <v>2083.7669199424467</v>
      </c>
      <c r="AF146" s="89">
        <v>2045.1127979451492</v>
      </c>
      <c r="AG146" s="89">
        <v>2249.5805882905997</v>
      </c>
      <c r="AH146" s="89">
        <v>2317.3632425996352</v>
      </c>
      <c r="AI146" s="89">
        <v>2222.4417711580081</v>
      </c>
      <c r="AJ146" s="89">
        <v>2193.1819217032757</v>
      </c>
      <c r="AK146" s="89">
        <v>2090.9987823532333</v>
      </c>
      <c r="AL146" s="89">
        <v>2141.9049424697323</v>
      </c>
      <c r="AM146" s="89">
        <v>1992.8401916136347</v>
      </c>
      <c r="AN146" s="94"/>
      <c r="AP146" s="49" t="str">
        <f t="shared" si="63"/>
        <v>Renewables</v>
      </c>
      <c r="AQ146" s="70" cm="1">
        <f t="array" aca="1" ref="AQ146" ca="1">INDIRECT(ADDRESS(ROW(AP146),AQ$9))/1000</f>
        <v>1.9928401916136347</v>
      </c>
      <c r="AR146" s="71" cm="1">
        <f t="array" aca="1" ref="AR146" ca="1">INDIRECT(ADDRESS(ROW(AQ146),AR$9))/1000</f>
        <v>2.1419049424697323</v>
      </c>
      <c r="AS146" s="71" cm="1">
        <f t="array" aca="1" ref="AS146" ca="1">INDIRECT(ADDRESS(ROW(AR146),AS$9))/1000</f>
        <v>2.3173632425996353</v>
      </c>
      <c r="AT146" s="73" cm="1">
        <f t="array" aca="1" ref="AT146" ca="1">INDIRECT(ADDRESS(ROW(AS146),AT$9))/1000</f>
        <v>1.6371298941513195</v>
      </c>
      <c r="AU146" s="77" cm="1">
        <f t="array" aca="1" ref="AU146" ca="1">AQ146/INDIRECT(ADDRESS($BC146,COLUMN(AQ146)))</f>
        <v>8.2986052915623568E-2</v>
      </c>
      <c r="AV146" s="78" cm="1">
        <f t="array" aca="1" ref="AV146" ca="1">AR146/INDIRECT(ADDRESS($BC146,COLUMN(AR146)))</f>
        <v>8.6402854695025372E-2</v>
      </c>
      <c r="AW146" s="78" cm="1">
        <f t="array" aca="1" ref="AW146" ca="1">AS146/INDIRECT(ADDRESS($BC146,COLUMN(AS146)))</f>
        <v>8.9591113429239255E-2</v>
      </c>
      <c r="AX146" s="80" cm="1">
        <f t="array" aca="1" ref="AX146" ca="1">AT146/INDIRECT(ADDRESS($BC146,COLUMN(AT146)))</f>
        <v>7.508606200382055E-2</v>
      </c>
      <c r="AY146" s="53">
        <f t="shared" ca="1" si="64"/>
        <v>-6.9594475413188917E-2</v>
      </c>
      <c r="AZ146" s="53">
        <f t="shared" ca="1" si="64"/>
        <v>-0.14003978531304756</v>
      </c>
      <c r="BA146" s="53">
        <f t="shared" ca="1" si="64"/>
        <v>0.21727677121595398</v>
      </c>
      <c r="BC146" s="61">
        <f t="shared" si="65"/>
        <v>150</v>
      </c>
      <c r="BE146" s="177" t="str">
        <f t="shared" si="86"/>
        <v>Renewables</v>
      </c>
      <c r="BF146" s="185">
        <f t="shared" si="87"/>
        <v>1.6371298941513195</v>
      </c>
      <c r="BG146" s="185">
        <f t="shared" si="66"/>
        <v>1.9982634484856081</v>
      </c>
      <c r="BH146" s="185">
        <f t="shared" si="67"/>
        <v>2.0837669199424469</v>
      </c>
      <c r="BI146" s="185">
        <f t="shared" si="68"/>
        <v>2.0451127979451491</v>
      </c>
      <c r="BJ146" s="185">
        <f t="shared" si="69"/>
        <v>2.2495805882905997</v>
      </c>
      <c r="BK146" s="185">
        <f t="shared" si="70"/>
        <v>2.3173632425996353</v>
      </c>
      <c r="BL146" s="185">
        <f t="shared" si="71"/>
        <v>2.222441771158008</v>
      </c>
      <c r="BM146" s="185">
        <f t="shared" si="72"/>
        <v>2.1931819217032755</v>
      </c>
      <c r="BN146" s="185">
        <f t="shared" si="73"/>
        <v>2.0909987823532332</v>
      </c>
      <c r="BO146" s="185">
        <f t="shared" si="74"/>
        <v>2.1419049424697323</v>
      </c>
      <c r="BP146" s="185">
        <f t="shared" si="75"/>
        <v>1.9928401916136347</v>
      </c>
      <c r="BQ146" s="179"/>
      <c r="BR146" s="178" t="str">
        <f t="shared" si="88"/>
        <v>Renewables</v>
      </c>
      <c r="BS146" s="126" cm="1">
        <f t="array" aca="1" ref="BS146" ca="1">AC146/INDIRECT(ADDRESS($BC146,COLUMN(AC146)))</f>
        <v>7.508606200382055E-2</v>
      </c>
      <c r="BT146" s="126" cm="1">
        <f t="array" aca="1" ref="BT146" ca="1">AD146/INDIRECT(ADDRESS($BC146,COLUMN(AD146)))</f>
        <v>8.5012387899723013E-2</v>
      </c>
      <c r="BU146" s="126" cm="1">
        <f t="array" aca="1" ref="BU146" ca="1">AE146/INDIRECT(ADDRESS($BC146,COLUMN(AE146)))</f>
        <v>8.9222401915555666E-2</v>
      </c>
      <c r="BV146" s="126" cm="1">
        <f t="array" aca="1" ref="BV146" ca="1">AF146/INDIRECT(ADDRESS($BC146,COLUMN(AF146)))</f>
        <v>8.4232336897794052E-2</v>
      </c>
      <c r="BW146" s="126" cm="1">
        <f t="array" aca="1" ref="BW146" ca="1">AG146/INDIRECT(ADDRESS($BC146,COLUMN(AG146)))</f>
        <v>8.9446427735350845E-2</v>
      </c>
      <c r="BX146" s="126" cm="1">
        <f t="array" aca="1" ref="BX146" ca="1">AH146/INDIRECT(ADDRESS($BC146,COLUMN(AH146)))</f>
        <v>8.9591113429239255E-2</v>
      </c>
      <c r="BY146" s="126" cm="1">
        <f t="array" aca="1" ref="BY146" ca="1">AI146/INDIRECT(ADDRESS($BC146,COLUMN(AI146)))</f>
        <v>8.6994540207502649E-2</v>
      </c>
      <c r="BZ146" s="126" cm="1">
        <f t="array" aca="1" ref="BZ146" ca="1">AJ146/INDIRECT(ADDRESS($BC146,COLUMN(AJ146)))</f>
        <v>8.3486795491678797E-2</v>
      </c>
      <c r="CA146" s="126" cm="1">
        <f t="array" aca="1" ref="CA146" ca="1">AK146/INDIRECT(ADDRESS($BC146,COLUMN(AK146)))</f>
        <v>8.0469154928739559E-2</v>
      </c>
      <c r="CB146" s="126" cm="1">
        <f t="array" aca="1" ref="CB146" ca="1">AL146/INDIRECT(ADDRESS($BC146,COLUMN(AL146)))</f>
        <v>8.6402854695025372E-2</v>
      </c>
      <c r="CC146" s="126" cm="1">
        <f t="array" aca="1" ref="CC146" ca="1">AM146/INDIRECT(ADDRESS($BC146,COLUMN(AM146)))</f>
        <v>8.2986052915623568E-2</v>
      </c>
      <c r="CE146" s="178" t="str">
        <f t="shared" si="89"/>
        <v>Renewables</v>
      </c>
      <c r="CF146" s="194" t="str">
        <f t="shared" ca="1" si="90"/>
        <v>1.64
(7.5%)</v>
      </c>
      <c r="CG146" s="194" t="str">
        <f t="shared" ca="1" si="76"/>
        <v>2.00
(8.5%)</v>
      </c>
      <c r="CH146" s="194" t="str">
        <f t="shared" ca="1" si="77"/>
        <v>2.08
(8.9%)</v>
      </c>
      <c r="CI146" s="194" t="str">
        <f t="shared" ca="1" si="78"/>
        <v>2.05
(8.4%)</v>
      </c>
      <c r="CJ146" s="194" t="str">
        <f t="shared" ca="1" si="79"/>
        <v>2.25
(8.9%)</v>
      </c>
      <c r="CK146" s="194" t="str">
        <f t="shared" ca="1" si="80"/>
        <v>2.32
(9.0%)</v>
      </c>
      <c r="CL146" s="194" t="str">
        <f t="shared" ca="1" si="81"/>
        <v>2.22
(8.7%)</v>
      </c>
      <c r="CM146" s="194" t="str">
        <f t="shared" ca="1" si="82"/>
        <v>2.19
(8.3%)</v>
      </c>
      <c r="CN146" s="194" t="str">
        <f t="shared" ca="1" si="83"/>
        <v>2.09
(8.0%)</v>
      </c>
      <c r="CO146" s="194" t="str">
        <f t="shared" ca="1" si="84"/>
        <v>2.14
(8.6%)</v>
      </c>
      <c r="CP146" s="194" t="str">
        <f t="shared" ca="1" si="85"/>
        <v>1.99
(8.3%)</v>
      </c>
    </row>
    <row r="147" spans="2:94">
      <c r="C147" s="7" t="str">
        <v>Non-ren. waste</v>
      </c>
      <c r="D147" s="86" t="s">
        <v>12</v>
      </c>
      <c r="F147" s="89">
        <v>0</v>
      </c>
      <c r="G147" s="89">
        <v>0</v>
      </c>
      <c r="H147" s="89">
        <v>0</v>
      </c>
      <c r="I147" s="89">
        <v>0</v>
      </c>
      <c r="J147" s="89">
        <v>0</v>
      </c>
      <c r="K147" s="89">
        <v>0</v>
      </c>
      <c r="L147" s="89">
        <v>0</v>
      </c>
      <c r="M147" s="89">
        <v>0</v>
      </c>
      <c r="N147" s="89">
        <v>0</v>
      </c>
      <c r="O147" s="89">
        <v>0</v>
      </c>
      <c r="P147" s="89">
        <v>0</v>
      </c>
      <c r="Q147" s="89">
        <v>0</v>
      </c>
      <c r="R147" s="89">
        <v>0</v>
      </c>
      <c r="S147" s="89">
        <v>0</v>
      </c>
      <c r="T147" s="89">
        <v>0</v>
      </c>
      <c r="U147" s="89">
        <v>0</v>
      </c>
      <c r="V147" s="89">
        <v>0</v>
      </c>
      <c r="W147" s="89">
        <v>0</v>
      </c>
      <c r="X147" s="89">
        <v>0</v>
      </c>
      <c r="Y147" s="89">
        <v>150.14208773462224</v>
      </c>
      <c r="Z147" s="89">
        <v>99.44555540262796</v>
      </c>
      <c r="AA147" s="89">
        <v>164.91556158684645</v>
      </c>
      <c r="AB147" s="89">
        <v>318.16591288185407</v>
      </c>
      <c r="AC147" s="89">
        <v>447.99831124534791</v>
      </c>
      <c r="AD147" s="89">
        <v>483.49222848348444</v>
      </c>
      <c r="AE147" s="89">
        <v>511.42860711450174</v>
      </c>
      <c r="AF147" s="89">
        <v>484.95487606150795</v>
      </c>
      <c r="AG147" s="89">
        <v>661.17615584487896</v>
      </c>
      <c r="AH147" s="89">
        <v>636.42778760584872</v>
      </c>
      <c r="AI147" s="89">
        <v>658.97571396011062</v>
      </c>
      <c r="AJ147" s="89">
        <v>623.31141341533657</v>
      </c>
      <c r="AK147" s="89">
        <v>627.00665620326265</v>
      </c>
      <c r="AL147" s="89">
        <v>678.92764032735545</v>
      </c>
      <c r="AM147" s="89">
        <v>869.98950540747285</v>
      </c>
      <c r="AN147" s="94"/>
      <c r="AP147" s="49" t="str">
        <f t="shared" si="63"/>
        <v>Non-ren. waste</v>
      </c>
      <c r="AQ147" s="70" cm="1">
        <f t="array" aca="1" ref="AQ147" ca="1">INDIRECT(ADDRESS(ROW(AP147),AQ$9))/1000</f>
        <v>0.86998950540747289</v>
      </c>
      <c r="AR147" s="71" cm="1">
        <f t="array" aca="1" ref="AR147" ca="1">INDIRECT(ADDRESS(ROW(AQ147),AR$9))/1000</f>
        <v>0.67892764032735542</v>
      </c>
      <c r="AS147" s="71" cm="1">
        <f t="array" aca="1" ref="AS147" ca="1">INDIRECT(ADDRESS(ROW(AR147),AS$9))/1000</f>
        <v>0.63642778760584873</v>
      </c>
      <c r="AT147" s="73" cm="1">
        <f t="array" aca="1" ref="AT147" ca="1">INDIRECT(ADDRESS(ROW(AS147),AT$9))/1000</f>
        <v>0.44799831124534789</v>
      </c>
      <c r="AU147" s="77" cm="1">
        <f t="array" aca="1" ref="AU147" ca="1">AQ147/INDIRECT(ADDRESS($BC147,COLUMN(AQ147)))</f>
        <v>3.6228191018830597E-2</v>
      </c>
      <c r="AV147" s="78" cm="1">
        <f t="array" aca="1" ref="AV147" ca="1">AR147/INDIRECT(ADDRESS($BC147,COLUMN(AR147)))</f>
        <v>2.7387436805669491E-2</v>
      </c>
      <c r="AW147" s="78" cm="1">
        <f t="array" aca="1" ref="AW147" ca="1">AS147/INDIRECT(ADDRESS($BC147,COLUMN(AS147)))</f>
        <v>2.460480647175186E-2</v>
      </c>
      <c r="AX147" s="80" cm="1">
        <f t="array" aca="1" ref="AX147" ca="1">AT147/INDIRECT(ADDRESS($BC147,COLUMN(AT147)))</f>
        <v>2.0547196099679737E-2</v>
      </c>
      <c r="AY147" s="53">
        <f t="shared" ca="1" si="64"/>
        <v>0.28141712567188171</v>
      </c>
      <c r="AZ147" s="53">
        <f t="shared" ca="1" si="64"/>
        <v>0.36698856076075853</v>
      </c>
      <c r="BA147" s="53">
        <f t="shared" ca="1" si="64"/>
        <v>0.9419481805390556</v>
      </c>
      <c r="BC147" s="61">
        <f t="shared" si="65"/>
        <v>150</v>
      </c>
      <c r="BE147" s="177" t="str">
        <f t="shared" si="86"/>
        <v>Non-ren. waste</v>
      </c>
      <c r="BF147" s="185">
        <f t="shared" si="87"/>
        <v>0.44799831124534789</v>
      </c>
      <c r="BG147" s="185">
        <f t="shared" si="66"/>
        <v>0.48349222848348444</v>
      </c>
      <c r="BH147" s="185">
        <f t="shared" si="67"/>
        <v>0.51142860711450178</v>
      </c>
      <c r="BI147" s="185">
        <f t="shared" si="68"/>
        <v>0.48495487606150794</v>
      </c>
      <c r="BJ147" s="185">
        <f t="shared" si="69"/>
        <v>0.66117615584487899</v>
      </c>
      <c r="BK147" s="185">
        <f t="shared" si="70"/>
        <v>0.63642778760584873</v>
      </c>
      <c r="BL147" s="185">
        <f t="shared" si="71"/>
        <v>0.65897571396011068</v>
      </c>
      <c r="BM147" s="185">
        <f t="shared" si="72"/>
        <v>0.62331141341533658</v>
      </c>
      <c r="BN147" s="185">
        <f t="shared" si="73"/>
        <v>0.62700665620326268</v>
      </c>
      <c r="BO147" s="185">
        <f t="shared" si="74"/>
        <v>0.67892764032735542</v>
      </c>
      <c r="BP147" s="185">
        <f t="shared" si="75"/>
        <v>0.86998950540747289</v>
      </c>
      <c r="BQ147" s="179"/>
      <c r="BR147" s="178" t="str">
        <f t="shared" si="88"/>
        <v>Non-ren. waste</v>
      </c>
      <c r="BS147" s="126" cm="1">
        <f t="array" aca="1" ref="BS147" ca="1">AC147/INDIRECT(ADDRESS($BC147,COLUMN(AC147)))</f>
        <v>2.0547196099679737E-2</v>
      </c>
      <c r="BT147" s="126" cm="1">
        <f t="array" aca="1" ref="BT147" ca="1">AD147/INDIRECT(ADDRESS($BC147,COLUMN(AD147)))</f>
        <v>2.0569274239334873E-2</v>
      </c>
      <c r="BU147" s="126" cm="1">
        <f t="array" aca="1" ref="BU147" ca="1">AE147/INDIRECT(ADDRESS($BC147,COLUMN(AE147)))</f>
        <v>2.1898269090644365E-2</v>
      </c>
      <c r="BV147" s="126" cm="1">
        <f t="array" aca="1" ref="BV147" ca="1">AF147/INDIRECT(ADDRESS($BC147,COLUMN(AF147)))</f>
        <v>1.9973901948921492E-2</v>
      </c>
      <c r="BW147" s="126" cm="1">
        <f t="array" aca="1" ref="BW147" ca="1">AG147/INDIRECT(ADDRESS($BC147,COLUMN(AG147)))</f>
        <v>2.6289276121934768E-2</v>
      </c>
      <c r="BX147" s="126" cm="1">
        <f t="array" aca="1" ref="BX147" ca="1">AH147/INDIRECT(ADDRESS($BC147,COLUMN(AH147)))</f>
        <v>2.460480647175186E-2</v>
      </c>
      <c r="BY147" s="126" cm="1">
        <f t="array" aca="1" ref="BY147" ca="1">AI147/INDIRECT(ADDRESS($BC147,COLUMN(AI147)))</f>
        <v>2.5794731717087956E-2</v>
      </c>
      <c r="BZ147" s="126" cm="1">
        <f t="array" aca="1" ref="BZ147" ca="1">AJ147/INDIRECT(ADDRESS($BC147,COLUMN(AJ147)))</f>
        <v>2.3727294112939494E-2</v>
      </c>
      <c r="CA147" s="126" cm="1">
        <f t="array" aca="1" ref="CA147" ca="1">AK147/INDIRECT(ADDRESS($BC147,COLUMN(AK147)))</f>
        <v>2.4129471611929399E-2</v>
      </c>
      <c r="CB147" s="126" cm="1">
        <f t="array" aca="1" ref="CB147" ca="1">AL147/INDIRECT(ADDRESS($BC147,COLUMN(AL147)))</f>
        <v>2.7387436805669491E-2</v>
      </c>
      <c r="CC147" s="126" cm="1">
        <f t="array" aca="1" ref="CC147" ca="1">AM147/INDIRECT(ADDRESS($BC147,COLUMN(AM147)))</f>
        <v>3.6228191018830597E-2</v>
      </c>
      <c r="CE147" s="178" t="str">
        <f t="shared" si="89"/>
        <v>Non-ren. waste</v>
      </c>
      <c r="CF147" s="194" t="str">
        <f t="shared" ca="1" si="90"/>
        <v>0.45
(2.1%)</v>
      </c>
      <c r="CG147" s="194" t="str">
        <f t="shared" ca="1" si="76"/>
        <v>0.48
(2.1%)</v>
      </c>
      <c r="CH147" s="194" t="str">
        <f t="shared" ca="1" si="77"/>
        <v>0.51
(2.2%)</v>
      </c>
      <c r="CI147" s="194" t="str">
        <f t="shared" ca="1" si="78"/>
        <v>0.48
(2.0%)</v>
      </c>
      <c r="CJ147" s="194" t="str">
        <f t="shared" ca="1" si="79"/>
        <v>0.66
(2.6%)</v>
      </c>
      <c r="CK147" s="194" t="str">
        <f t="shared" ca="1" si="80"/>
        <v>0.64
(2.5%)</v>
      </c>
      <c r="CL147" s="194" t="str">
        <f t="shared" ca="1" si="81"/>
        <v>0.66
(2.6%)</v>
      </c>
      <c r="CM147" s="194" t="str">
        <f t="shared" ca="1" si="82"/>
        <v>0.62
(2.4%)</v>
      </c>
      <c r="CN147" s="194" t="str">
        <f t="shared" ca="1" si="83"/>
        <v>0.63
(2.4%)</v>
      </c>
      <c r="CO147" s="194" t="str">
        <f t="shared" ca="1" si="84"/>
        <v>0.68
(2.7%)</v>
      </c>
      <c r="CP147" s="194" t="str">
        <f t="shared" ca="1" si="85"/>
        <v>0.87
(3.6%)</v>
      </c>
    </row>
    <row r="148" spans="2:94">
      <c r="C148" s="7" t="str">
        <v>Coal</v>
      </c>
      <c r="D148" s="86" t="s">
        <v>12</v>
      </c>
      <c r="F148" s="89">
        <v>2514.0265255803574</v>
      </c>
      <c r="G148" s="89">
        <v>2523.3932419720045</v>
      </c>
      <c r="H148" s="89">
        <v>1271.3138310551881</v>
      </c>
      <c r="I148" s="89">
        <v>1558.1305455589579</v>
      </c>
      <c r="J148" s="89">
        <v>598.97437708782115</v>
      </c>
      <c r="K148" s="89">
        <v>829.93227363866038</v>
      </c>
      <c r="L148" s="89">
        <v>1389.6513088715549</v>
      </c>
      <c r="M148" s="89">
        <v>1044.8015283147242</v>
      </c>
      <c r="N148" s="89">
        <v>905.40967961806166</v>
      </c>
      <c r="O148" s="89">
        <v>743.78906969869138</v>
      </c>
      <c r="P148" s="89">
        <v>1309.9803871967072</v>
      </c>
      <c r="Q148" s="89">
        <v>1502.8601990728848</v>
      </c>
      <c r="R148" s="89">
        <v>1420.5186473400001</v>
      </c>
      <c r="S148" s="89">
        <v>2039.9583929209919</v>
      </c>
      <c r="T148" s="89">
        <v>2257.6644925200003</v>
      </c>
      <c r="U148" s="89">
        <v>2461.9879234210007</v>
      </c>
      <c r="V148" s="89">
        <v>2123.9182085680004</v>
      </c>
      <c r="W148" s="89">
        <v>2160.4997813567707</v>
      </c>
      <c r="X148" s="89">
        <v>1918.5121874870006</v>
      </c>
      <c r="Y148" s="89">
        <v>1307.7338305870201</v>
      </c>
      <c r="Z148" s="89">
        <v>1443.5179358971302</v>
      </c>
      <c r="AA148" s="89">
        <v>1269.78896745015</v>
      </c>
      <c r="AB148" s="89">
        <v>1128.2901005634303</v>
      </c>
      <c r="AC148" s="89">
        <v>956.20999428846005</v>
      </c>
      <c r="AD148" s="89">
        <v>1244.3282056255928</v>
      </c>
      <c r="AE148" s="89">
        <v>1231.3092274364901</v>
      </c>
      <c r="AF148" s="89">
        <v>1238.3753700959412</v>
      </c>
      <c r="AG148" s="89">
        <v>1189.3740528879453</v>
      </c>
      <c r="AH148" s="89">
        <v>1226.0930759656403</v>
      </c>
      <c r="AI148" s="89">
        <v>920.52816993107513</v>
      </c>
      <c r="AJ148" s="89">
        <v>884.96127798687121</v>
      </c>
      <c r="AK148" s="89">
        <v>1039.4476776843583</v>
      </c>
      <c r="AL148" s="89">
        <v>823.73396597760552</v>
      </c>
      <c r="AM148" s="89">
        <v>608.68329428205345</v>
      </c>
      <c r="AN148" s="94"/>
      <c r="AP148" s="49" t="str">
        <f t="shared" si="63"/>
        <v>Coal</v>
      </c>
      <c r="AQ148" s="70" cm="1">
        <f t="array" aca="1" ref="AQ148" ca="1">INDIRECT(ADDRESS(ROW(AP148),AQ$9))/1000</f>
        <v>0.60868329428205348</v>
      </c>
      <c r="AR148" s="71" cm="1">
        <f t="array" aca="1" ref="AR148" ca="1">INDIRECT(ADDRESS(ROW(AQ148),AR$9))/1000</f>
        <v>0.82373396597760551</v>
      </c>
      <c r="AS148" s="71" cm="1">
        <f t="array" aca="1" ref="AS148" ca="1">INDIRECT(ADDRESS(ROW(AR148),AS$9))/1000</f>
        <v>1.2260930759656403</v>
      </c>
      <c r="AT148" s="73" cm="1">
        <f t="array" aca="1" ref="AT148" ca="1">INDIRECT(ADDRESS(ROW(AS148),AT$9))/1000</f>
        <v>0.9562099942884601</v>
      </c>
      <c r="AU148" s="77" cm="1">
        <f t="array" aca="1" ref="AU148" ca="1">AQ148/INDIRECT(ADDRESS($BC148,COLUMN(AQ148)))</f>
        <v>2.5346851333445861E-2</v>
      </c>
      <c r="AV148" s="78" cm="1">
        <f t="array" aca="1" ref="AV148" ca="1">AR148/INDIRECT(ADDRESS($BC148,COLUMN(AR148)))</f>
        <v>3.322881644208437E-2</v>
      </c>
      <c r="AW148" s="78" cm="1">
        <f t="array" aca="1" ref="AW148" ca="1">AS148/INDIRECT(ADDRESS($BC148,COLUMN(AS148)))</f>
        <v>4.7401737381669744E-2</v>
      </c>
      <c r="AX148" s="80" cm="1">
        <f t="array" aca="1" ref="AX148" ca="1">AT148/INDIRECT(ADDRESS($BC148,COLUMN(AT148)))</f>
        <v>4.3856045373257317E-2</v>
      </c>
      <c r="AY148" s="53">
        <f t="shared" ca="1" si="64"/>
        <v>-0.26106811249470624</v>
      </c>
      <c r="AZ148" s="53">
        <f t="shared" ca="1" si="64"/>
        <v>-0.50355865617896123</v>
      </c>
      <c r="BA148" s="53">
        <f t="shared" ca="1" si="64"/>
        <v>-0.36344181935162684</v>
      </c>
      <c r="BC148" s="61">
        <f t="shared" si="65"/>
        <v>150</v>
      </c>
      <c r="BE148" s="177" t="str">
        <f t="shared" si="86"/>
        <v>Coal</v>
      </c>
      <c r="BF148" s="185">
        <f t="shared" si="87"/>
        <v>0.9562099942884601</v>
      </c>
      <c r="BG148" s="185">
        <f t="shared" si="66"/>
        <v>1.2443282056255929</v>
      </c>
      <c r="BH148" s="185">
        <f t="shared" si="67"/>
        <v>1.2313092274364901</v>
      </c>
      <c r="BI148" s="185">
        <f t="shared" si="68"/>
        <v>1.2383753700959412</v>
      </c>
      <c r="BJ148" s="185">
        <f t="shared" si="69"/>
        <v>1.1893740528879453</v>
      </c>
      <c r="BK148" s="185">
        <f t="shared" si="70"/>
        <v>1.2260930759656403</v>
      </c>
      <c r="BL148" s="185">
        <f t="shared" si="71"/>
        <v>0.92052816993107511</v>
      </c>
      <c r="BM148" s="185">
        <f t="shared" si="72"/>
        <v>0.88496127798687119</v>
      </c>
      <c r="BN148" s="185">
        <f t="shared" si="73"/>
        <v>1.0394476776843582</v>
      </c>
      <c r="BO148" s="185">
        <f t="shared" si="74"/>
        <v>0.82373396597760551</v>
      </c>
      <c r="BP148" s="185">
        <f t="shared" si="75"/>
        <v>0.60868329428205348</v>
      </c>
      <c r="BQ148" s="179"/>
      <c r="BR148" s="178" t="str">
        <f t="shared" si="88"/>
        <v>Coal</v>
      </c>
      <c r="BS148" s="126" cm="1">
        <f t="array" aca="1" ref="BS148" ca="1">AC148/INDIRECT(ADDRESS($BC148,COLUMN(AC148)))</f>
        <v>4.385604537325731E-2</v>
      </c>
      <c r="BT148" s="126" cm="1">
        <f t="array" aca="1" ref="BT148" ca="1">AD148/INDIRECT(ADDRESS($BC148,COLUMN(AD148)))</f>
        <v>5.293762049812676E-2</v>
      </c>
      <c r="BU148" s="126" cm="1">
        <f t="array" aca="1" ref="BU148" ca="1">AE148/INDIRECT(ADDRESS($BC148,COLUMN(AE148)))</f>
        <v>5.2722003464622233E-2</v>
      </c>
      <c r="BV148" s="126" cm="1">
        <f t="array" aca="1" ref="BV148" ca="1">AF148/INDIRECT(ADDRESS($BC148,COLUMN(AF148)))</f>
        <v>5.1005133547968436E-2</v>
      </c>
      <c r="BW148" s="126" cm="1">
        <f t="array" aca="1" ref="BW148" ca="1">AG148/INDIRECT(ADDRESS($BC148,COLUMN(AG148)))</f>
        <v>4.7291153215712291E-2</v>
      </c>
      <c r="BX148" s="126" cm="1">
        <f t="array" aca="1" ref="BX148" ca="1">AH148/INDIRECT(ADDRESS($BC148,COLUMN(AH148)))</f>
        <v>4.7401737381669744E-2</v>
      </c>
      <c r="BY148" s="126" cm="1">
        <f t="array" aca="1" ref="BY148" ca="1">AI148/INDIRECT(ADDRESS($BC148,COLUMN(AI148)))</f>
        <v>3.6032856262182923E-2</v>
      </c>
      <c r="BZ148" s="126" cm="1">
        <f t="array" aca="1" ref="BZ148" ca="1">AJ148/INDIRECT(ADDRESS($BC148,COLUMN(AJ148)))</f>
        <v>3.3687392961896066E-2</v>
      </c>
      <c r="CA148" s="126" cm="1">
        <f t="array" aca="1" ref="CA148" ca="1">AK148/INDIRECT(ADDRESS($BC148,COLUMN(AK148)))</f>
        <v>4.0001685759839548E-2</v>
      </c>
      <c r="CB148" s="126" cm="1">
        <f t="array" aca="1" ref="CB148" ca="1">AL148/INDIRECT(ADDRESS($BC148,COLUMN(AL148)))</f>
        <v>3.322881644208437E-2</v>
      </c>
      <c r="CC148" s="126" cm="1">
        <f t="array" aca="1" ref="CC148" ca="1">AM148/INDIRECT(ADDRESS($BC148,COLUMN(AM148)))</f>
        <v>2.5346851333445861E-2</v>
      </c>
      <c r="CE148" s="178" t="str">
        <f t="shared" si="89"/>
        <v>Coal</v>
      </c>
      <c r="CF148" s="194" t="str">
        <f t="shared" ca="1" si="90"/>
        <v>0.96
(4.4%)</v>
      </c>
      <c r="CG148" s="194" t="str">
        <f t="shared" ca="1" si="76"/>
        <v>1.24
(5.3%)</v>
      </c>
      <c r="CH148" s="194" t="str">
        <f t="shared" ca="1" si="77"/>
        <v>1.23
(5.3%)</v>
      </c>
      <c r="CI148" s="194" t="str">
        <f t="shared" ca="1" si="78"/>
        <v>1.24
(5.1%)</v>
      </c>
      <c r="CJ148" s="194" t="str">
        <f t="shared" ca="1" si="79"/>
        <v>1.19
(4.7%)</v>
      </c>
      <c r="CK148" s="194" t="str">
        <f t="shared" ca="1" si="80"/>
        <v>1.23
(4.7%)</v>
      </c>
      <c r="CL148" s="194" t="str">
        <f t="shared" ca="1" si="81"/>
        <v>0.92
(3.6%)</v>
      </c>
      <c r="CM148" s="194" t="str">
        <f t="shared" ca="1" si="82"/>
        <v>0.88
(3.4%)</v>
      </c>
      <c r="CN148" s="194" t="str">
        <f t="shared" ca="1" si="83"/>
        <v>1.04
(4.0%)</v>
      </c>
      <c r="CO148" s="194" t="str">
        <f t="shared" ca="1" si="84"/>
        <v>0.82
(3.3%)</v>
      </c>
      <c r="CP148" s="194" t="str">
        <f t="shared" ca="1" si="85"/>
        <v>0.61
(2.5%)</v>
      </c>
    </row>
    <row r="149" spans="2:94">
      <c r="C149" s="7" t="str">
        <v>Peat</v>
      </c>
      <c r="D149" s="86" t="s">
        <v>12</v>
      </c>
      <c r="F149" s="89">
        <v>0</v>
      </c>
      <c r="G149" s="89">
        <v>0</v>
      </c>
      <c r="H149" s="89">
        <v>0</v>
      </c>
      <c r="I149" s="89">
        <v>0</v>
      </c>
      <c r="J149" s="89">
        <v>0</v>
      </c>
      <c r="K149" s="89">
        <v>0</v>
      </c>
      <c r="L149" s="89">
        <v>0</v>
      </c>
      <c r="M149" s="89">
        <v>0</v>
      </c>
      <c r="N149" s="89">
        <v>0</v>
      </c>
      <c r="O149" s="89">
        <v>0</v>
      </c>
      <c r="P149" s="89">
        <v>0</v>
      </c>
      <c r="Q149" s="89">
        <v>0</v>
      </c>
      <c r="R149" s="89">
        <v>0</v>
      </c>
      <c r="S149" s="89">
        <v>0</v>
      </c>
      <c r="T149" s="89">
        <v>0</v>
      </c>
      <c r="U149" s="89">
        <v>4.3257752659295994</v>
      </c>
      <c r="V149" s="89">
        <v>3.8548146720000003</v>
      </c>
      <c r="W149" s="89">
        <v>8.4521476211994262</v>
      </c>
      <c r="X149" s="89">
        <v>7.1690215804871995</v>
      </c>
      <c r="Y149" s="89">
        <v>13.6023633540688</v>
      </c>
      <c r="Z149" s="89">
        <v>5.1610608377160005</v>
      </c>
      <c r="AA149" s="89">
        <v>5.1287076114623993</v>
      </c>
      <c r="AB149" s="89">
        <v>8.6361476589107991</v>
      </c>
      <c r="AC149" s="89">
        <v>6.076144335660401</v>
      </c>
      <c r="AD149" s="89">
        <v>7.9039756023564003</v>
      </c>
      <c r="AE149" s="89">
        <v>9.3696591802464013</v>
      </c>
      <c r="AF149" s="89">
        <v>9.7691287923012009</v>
      </c>
      <c r="AG149" s="89">
        <v>8.4439859806848006</v>
      </c>
      <c r="AH149" s="89">
        <v>9.6489891050027996</v>
      </c>
      <c r="AI149" s="89">
        <v>0</v>
      </c>
      <c r="AJ149" s="89">
        <v>0</v>
      </c>
      <c r="AK149" s="89">
        <v>0</v>
      </c>
      <c r="AL149" s="89">
        <v>0</v>
      </c>
      <c r="AM149" s="89">
        <v>0</v>
      </c>
      <c r="AN149" s="94"/>
      <c r="AP149" s="49" t="str">
        <f t="shared" si="63"/>
        <v>Peat</v>
      </c>
      <c r="AQ149" s="70" cm="1">
        <f t="array" aca="1" ref="AQ149" ca="1">INDIRECT(ADDRESS(ROW(AP149),AQ$9))/1000</f>
        <v>0</v>
      </c>
      <c r="AR149" s="71" cm="1">
        <f t="array" aca="1" ref="AR149" ca="1">INDIRECT(ADDRESS(ROW(AQ149),AR$9))/1000</f>
        <v>0</v>
      </c>
      <c r="AS149" s="71" cm="1">
        <f t="array" aca="1" ref="AS149" ca="1">INDIRECT(ADDRESS(ROW(AR149),AS$9))/1000</f>
        <v>9.6489891050028E-3</v>
      </c>
      <c r="AT149" s="73" cm="1">
        <f t="array" aca="1" ref="AT149" ca="1">INDIRECT(ADDRESS(ROW(AS149),AT$9))/1000</f>
        <v>6.0761443356604009E-3</v>
      </c>
      <c r="AU149" s="77" cm="1">
        <f t="array" aca="1" ref="AU149" ca="1">AQ149/INDIRECT(ADDRESS($BC149,COLUMN(AQ149)))</f>
        <v>0</v>
      </c>
      <c r="AV149" s="78" cm="1">
        <f t="array" aca="1" ref="AV149" ca="1">AR149/INDIRECT(ADDRESS($BC149,COLUMN(AR149)))</f>
        <v>0</v>
      </c>
      <c r="AW149" s="78" cm="1">
        <f t="array" aca="1" ref="AW149" ca="1">AS149/INDIRECT(ADDRESS($BC149,COLUMN(AS149)))</f>
        <v>3.7303762374949807E-4</v>
      </c>
      <c r="AX149" s="80" cm="1">
        <f t="array" aca="1" ref="AX149" ca="1">AT149/INDIRECT(ADDRESS($BC149,COLUMN(AT149)))</f>
        <v>2.7867901744477603E-4</v>
      </c>
      <c r="AY149" s="53" t="str">
        <f t="shared" ca="1" si="64"/>
        <v>-</v>
      </c>
      <c r="AZ149" s="53">
        <f t="shared" ca="1" si="64"/>
        <v>-1</v>
      </c>
      <c r="BA149" s="53">
        <f t="shared" ca="1" si="64"/>
        <v>-1</v>
      </c>
      <c r="BC149" s="61">
        <f>BC150</f>
        <v>150</v>
      </c>
      <c r="BE149" s="177" t="str">
        <f t="shared" si="86"/>
        <v>Peat</v>
      </c>
      <c r="BF149" s="185">
        <f t="shared" si="87"/>
        <v>6.0761443356604009E-3</v>
      </c>
      <c r="BG149" s="185">
        <f t="shared" si="66"/>
        <v>7.9039756023563997E-3</v>
      </c>
      <c r="BH149" s="185">
        <f t="shared" si="67"/>
        <v>9.3696591802464018E-3</v>
      </c>
      <c r="BI149" s="185">
        <f t="shared" si="68"/>
        <v>9.7691287923012005E-3</v>
      </c>
      <c r="BJ149" s="185">
        <f t="shared" si="69"/>
        <v>8.4439859806848001E-3</v>
      </c>
      <c r="BK149" s="185">
        <f t="shared" si="70"/>
        <v>9.6489891050028E-3</v>
      </c>
      <c r="BL149" s="185">
        <f t="shared" si="71"/>
        <v>0</v>
      </c>
      <c r="BM149" s="185">
        <f t="shared" si="72"/>
        <v>0</v>
      </c>
      <c r="BN149" s="185">
        <f t="shared" si="73"/>
        <v>0</v>
      </c>
      <c r="BO149" s="185">
        <f t="shared" si="74"/>
        <v>0</v>
      </c>
      <c r="BP149" s="185">
        <f t="shared" si="75"/>
        <v>0</v>
      </c>
      <c r="BQ149" s="179"/>
      <c r="BR149" s="178" t="str">
        <f t="shared" si="88"/>
        <v>Peat</v>
      </c>
      <c r="BS149" s="126" cm="1">
        <f t="array" aca="1" ref="BS149" ca="1">AC149/INDIRECT(ADDRESS($BC149,COLUMN(AC149)))</f>
        <v>2.7867901744477603E-4</v>
      </c>
      <c r="BT149" s="126" cm="1">
        <f t="array" aca="1" ref="BT149" ca="1">AD149/INDIRECT(ADDRESS($BC149,COLUMN(AD149)))</f>
        <v>3.3625988623607085E-4</v>
      </c>
      <c r="BU149" s="126" cm="1">
        <f t="array" aca="1" ref="BU149" ca="1">AE149/INDIRECT(ADDRESS($BC149,COLUMN(AE149)))</f>
        <v>4.0118858265338525E-4</v>
      </c>
      <c r="BV149" s="126" cm="1">
        <f t="array" aca="1" ref="BV149" ca="1">AF149/INDIRECT(ADDRESS($BC149,COLUMN(AF149)))</f>
        <v>4.0236242639420648E-4</v>
      </c>
      <c r="BW149" s="126" cm="1">
        <f t="array" aca="1" ref="BW149" ca="1">AG149/INDIRECT(ADDRESS($BC149,COLUMN(AG149)))</f>
        <v>3.3574453200343465E-4</v>
      </c>
      <c r="BX149" s="126" cm="1">
        <f t="array" aca="1" ref="BX149" ca="1">AH149/INDIRECT(ADDRESS($BC149,COLUMN(AH149)))</f>
        <v>3.7303762374949807E-4</v>
      </c>
      <c r="BY149" s="126" cm="1">
        <f t="array" aca="1" ref="BY149" ca="1">AI149/INDIRECT(ADDRESS($BC149,COLUMN(AI149)))</f>
        <v>0</v>
      </c>
      <c r="BZ149" s="126" cm="1">
        <f t="array" aca="1" ref="BZ149" ca="1">AJ149/INDIRECT(ADDRESS($BC149,COLUMN(AJ149)))</f>
        <v>0</v>
      </c>
      <c r="CA149" s="126" cm="1">
        <f t="array" aca="1" ref="CA149" ca="1">AK149/INDIRECT(ADDRESS($BC149,COLUMN(AK149)))</f>
        <v>0</v>
      </c>
      <c r="CB149" s="126" cm="1">
        <f t="array" aca="1" ref="CB149" ca="1">AL149/INDIRECT(ADDRESS($BC149,COLUMN(AL149)))</f>
        <v>0</v>
      </c>
      <c r="CC149" s="126" cm="1">
        <f t="array" aca="1" ref="CC149" ca="1">AM149/INDIRECT(ADDRESS($BC149,COLUMN(AM149)))</f>
        <v>0</v>
      </c>
      <c r="CE149" s="178" t="str">
        <f t="shared" si="89"/>
        <v>Peat</v>
      </c>
      <c r="CF149" s="194" t="str">
        <f t="shared" ca="1" si="90"/>
        <v>0.01
(0.0%)</v>
      </c>
      <c r="CG149" s="194" t="str">
        <f t="shared" ca="1" si="76"/>
        <v>0.01
(0.0%)</v>
      </c>
      <c r="CH149" s="194" t="str">
        <f t="shared" ca="1" si="77"/>
        <v>0.01
(0.0%)</v>
      </c>
      <c r="CI149" s="194" t="str">
        <f t="shared" ca="1" si="78"/>
        <v>0.01
(0.0%)</v>
      </c>
      <c r="CJ149" s="194" t="str">
        <f t="shared" ca="1" si="79"/>
        <v>0.01
(0.0%)</v>
      </c>
      <c r="CK149" s="194" t="str">
        <f t="shared" ca="1" si="80"/>
        <v>0.01
(0.0%)</v>
      </c>
      <c r="CL149" s="194" t="str">
        <f t="shared" ca="1" si="81"/>
        <v>0
(0%)</v>
      </c>
      <c r="CM149" s="194" t="str">
        <f t="shared" ca="1" si="82"/>
        <v>0
(0%)</v>
      </c>
      <c r="CN149" s="194" t="str">
        <f t="shared" ca="1" si="83"/>
        <v>0
(0%)</v>
      </c>
      <c r="CO149" s="194" t="str">
        <f t="shared" ca="1" si="84"/>
        <v>0
(0%)</v>
      </c>
      <c r="CP149" s="194" t="str">
        <f t="shared" ca="1" si="85"/>
        <v>0
(0%)</v>
      </c>
    </row>
    <row r="150" spans="2:94" s="58" customFormat="1">
      <c r="C150" s="58" t="s">
        <v>47</v>
      </c>
      <c r="D150" s="87" t="s">
        <v>12</v>
      </c>
      <c r="F150" s="90">
        <f>SUM(_xlfn.ANCHORARRAY(F143))</f>
        <v>20427.642276631806</v>
      </c>
      <c r="G150" s="90">
        <f t="shared" ref="G150:AM150" si="91">SUM(_xlfn.ANCHORARRAY(G143))</f>
        <v>20883.890366959829</v>
      </c>
      <c r="H150" s="90">
        <f t="shared" si="91"/>
        <v>20159.125800420406</v>
      </c>
      <c r="I150" s="90">
        <f t="shared" si="91"/>
        <v>21151.516924821339</v>
      </c>
      <c r="J150" s="90">
        <f t="shared" si="91"/>
        <v>22440.61608762887</v>
      </c>
      <c r="K150" s="90">
        <f t="shared" si="91"/>
        <v>22828.774550648701</v>
      </c>
      <c r="L150" s="90">
        <f t="shared" si="91"/>
        <v>22802.913421081965</v>
      </c>
      <c r="M150" s="90">
        <f t="shared" si="91"/>
        <v>24333.603244591253</v>
      </c>
      <c r="N150" s="90">
        <f t="shared" si="91"/>
        <v>24937.174867454607</v>
      </c>
      <c r="O150" s="90">
        <f t="shared" si="91"/>
        <v>25751.128033884124</v>
      </c>
      <c r="P150" s="90">
        <f t="shared" si="91"/>
        <v>28835.689118968308</v>
      </c>
      <c r="Q150" s="90">
        <f t="shared" si="91"/>
        <v>28495.664799278577</v>
      </c>
      <c r="R150" s="90">
        <f t="shared" si="91"/>
        <v>27415.348401507712</v>
      </c>
      <c r="S150" s="90">
        <f t="shared" si="91"/>
        <v>27878.191914989518</v>
      </c>
      <c r="T150" s="90">
        <f t="shared" si="91"/>
        <v>27792.436144364114</v>
      </c>
      <c r="U150" s="90">
        <f t="shared" si="91"/>
        <v>28902.710481604696</v>
      </c>
      <c r="V150" s="90">
        <f t="shared" si="91"/>
        <v>27755.282093017679</v>
      </c>
      <c r="W150" s="90">
        <f t="shared" si="91"/>
        <v>27202.618355940729</v>
      </c>
      <c r="X150" s="90">
        <f t="shared" si="91"/>
        <v>26342.42765782823</v>
      </c>
      <c r="Y150" s="90">
        <f t="shared" si="91"/>
        <v>22110.875970353009</v>
      </c>
      <c r="Z150" s="90">
        <f t="shared" si="91"/>
        <v>22322.124710605436</v>
      </c>
      <c r="AA150" s="90">
        <f t="shared" si="91"/>
        <v>20636.28634330241</v>
      </c>
      <c r="AB150" s="90">
        <f t="shared" si="91"/>
        <v>20960.019071813509</v>
      </c>
      <c r="AC150" s="90">
        <f t="shared" si="91"/>
        <v>21803.379355119443</v>
      </c>
      <c r="AD150" s="90">
        <f t="shared" si="91"/>
        <v>23505.556047227779</v>
      </c>
      <c r="AE150" s="90">
        <f t="shared" si="91"/>
        <v>23354.750322846307</v>
      </c>
      <c r="AF150" s="90">
        <f t="shared" si="91"/>
        <v>24279.426088185715</v>
      </c>
      <c r="AG150" s="90">
        <f t="shared" si="91"/>
        <v>25150.032765383708</v>
      </c>
      <c r="AH150" s="90">
        <f t="shared" si="91"/>
        <v>25865.994448544636</v>
      </c>
      <c r="AI150" s="90">
        <f t="shared" si="91"/>
        <v>25546.910942421862</v>
      </c>
      <c r="AJ150" s="90">
        <f t="shared" si="91"/>
        <v>26269.806006889703</v>
      </c>
      <c r="AK150" s="90">
        <f t="shared" si="91"/>
        <v>25985.096826292542</v>
      </c>
      <c r="AL150" s="90">
        <f t="shared" si="91"/>
        <v>24789.74739931888</v>
      </c>
      <c r="AM150" s="90">
        <f t="shared" si="91"/>
        <v>24014.15806147406</v>
      </c>
      <c r="AN150" s="94"/>
      <c r="AP150" s="52" t="str">
        <f t="shared" si="63"/>
        <v>Total</v>
      </c>
      <c r="AQ150" s="75" cm="1">
        <f t="array" aca="1" ref="AQ150" ca="1">INDIRECT(ADDRESS(ROW(AP150),AQ$9))/1000</f>
        <v>24.01415806147406</v>
      </c>
      <c r="AR150" s="74" cm="1">
        <f t="array" aca="1" ref="AR150" ca="1">INDIRECT(ADDRESS(ROW(AQ150),AR$9))/1000</f>
        <v>24.78974739931888</v>
      </c>
      <c r="AS150" s="74" cm="1">
        <f t="array" aca="1" ref="AS150" ca="1">INDIRECT(ADDRESS(ROW(AR150),AS$9))/1000</f>
        <v>25.865994448544637</v>
      </c>
      <c r="AT150" s="76" cm="1">
        <f t="array" aca="1" ref="AT150" ca="1">INDIRECT(ADDRESS(ROW(AS150),AT$9))/1000</f>
        <v>21.803379355119443</v>
      </c>
      <c r="AU150" s="81" cm="1">
        <f t="array" aca="1" ref="AU150" ca="1">AQ150/INDIRECT(ADDRESS($BC150,COLUMN(AQ150)))</f>
        <v>1</v>
      </c>
      <c r="AV150" s="82" cm="1">
        <f t="array" aca="1" ref="AV150" ca="1">AR150/INDIRECT(ADDRESS($BC150,COLUMN(AR150)))</f>
        <v>1</v>
      </c>
      <c r="AW150" s="82" cm="1">
        <f t="array" aca="1" ref="AW150" ca="1">AS150/INDIRECT(ADDRESS($BC150,COLUMN(AS150)))</f>
        <v>1</v>
      </c>
      <c r="AX150" s="83" cm="1">
        <f t="array" aca="1" ref="AX150" ca="1">AT150/INDIRECT(ADDRESS($BC150,COLUMN(AT150)))</f>
        <v>1</v>
      </c>
      <c r="AY150" s="54">
        <f t="shared" ca="1" si="64"/>
        <v>-3.1286697897782156E-2</v>
      </c>
      <c r="AZ150" s="54">
        <f t="shared" ca="1" si="64"/>
        <v>-7.1593473460084642E-2</v>
      </c>
      <c r="BA150" s="54">
        <f t="shared" ca="1" si="64"/>
        <v>0.10139614920911447</v>
      </c>
      <c r="BB150" s="7"/>
      <c r="BC150" s="62">
        <f>ROW(AP150)</f>
        <v>150</v>
      </c>
      <c r="BE150" s="177" t="str">
        <f t="shared" si="86"/>
        <v>Total</v>
      </c>
      <c r="BF150" s="185">
        <f t="shared" si="87"/>
        <v>21.803379355119443</v>
      </c>
      <c r="BG150" s="185">
        <f t="shared" si="66"/>
        <v>23.505556047227778</v>
      </c>
      <c r="BH150" s="185">
        <f t="shared" si="67"/>
        <v>23.354750322846307</v>
      </c>
      <c r="BI150" s="185">
        <f t="shared" si="68"/>
        <v>24.279426088185716</v>
      </c>
      <c r="BJ150" s="185">
        <f t="shared" si="69"/>
        <v>25.15003276538371</v>
      </c>
      <c r="BK150" s="185">
        <f t="shared" si="70"/>
        <v>25.865994448544637</v>
      </c>
      <c r="BL150" s="185">
        <f t="shared" si="71"/>
        <v>25.546910942421864</v>
      </c>
      <c r="BM150" s="185">
        <f t="shared" si="72"/>
        <v>26.269806006889702</v>
      </c>
      <c r="BN150" s="185">
        <f t="shared" si="73"/>
        <v>25.985096826292541</v>
      </c>
      <c r="BO150" s="185">
        <f t="shared" si="74"/>
        <v>24.78974739931888</v>
      </c>
      <c r="BP150" s="185">
        <f t="shared" si="75"/>
        <v>24.01415806147406</v>
      </c>
      <c r="BQ150" s="179"/>
      <c r="BR150" s="178" t="str">
        <f t="shared" si="88"/>
        <v>Total</v>
      </c>
      <c r="BS150" s="126" cm="1">
        <f t="array" aca="1" ref="BS150" ca="1">AC150/INDIRECT(ADDRESS($BC150,COLUMN(AC150)))</f>
        <v>1</v>
      </c>
      <c r="BT150" s="126" cm="1">
        <f t="array" aca="1" ref="BT150" ca="1">AD150/INDIRECT(ADDRESS($BC150,COLUMN(AD150)))</f>
        <v>1</v>
      </c>
      <c r="BU150" s="126" cm="1">
        <f t="array" aca="1" ref="BU150" ca="1">AE150/INDIRECT(ADDRESS($BC150,COLUMN(AE150)))</f>
        <v>1</v>
      </c>
      <c r="BV150" s="126" cm="1">
        <f t="array" aca="1" ref="BV150" ca="1">AF150/INDIRECT(ADDRESS($BC150,COLUMN(AF150)))</f>
        <v>1</v>
      </c>
      <c r="BW150" s="126" cm="1">
        <f t="array" aca="1" ref="BW150" ca="1">AG150/INDIRECT(ADDRESS($BC150,COLUMN(AG150)))</f>
        <v>1</v>
      </c>
      <c r="BX150" s="126" cm="1">
        <f t="array" aca="1" ref="BX150" ca="1">AH150/INDIRECT(ADDRESS($BC150,COLUMN(AH150)))</f>
        <v>1</v>
      </c>
      <c r="BY150" s="126" cm="1">
        <f t="array" aca="1" ref="BY150" ca="1">AI150/INDIRECT(ADDRESS($BC150,COLUMN(AI150)))</f>
        <v>1</v>
      </c>
      <c r="BZ150" s="126" cm="1">
        <f t="array" aca="1" ref="BZ150" ca="1">AJ150/INDIRECT(ADDRESS($BC150,COLUMN(AJ150)))</f>
        <v>1</v>
      </c>
      <c r="CA150" s="126" cm="1">
        <f t="array" aca="1" ref="CA150" ca="1">AK150/INDIRECT(ADDRESS($BC150,COLUMN(AK150)))</f>
        <v>1</v>
      </c>
      <c r="CB150" s="126" cm="1">
        <f t="array" aca="1" ref="CB150" ca="1">AL150/INDIRECT(ADDRESS($BC150,COLUMN(AL150)))</f>
        <v>1</v>
      </c>
      <c r="CC150" s="126" cm="1">
        <f t="array" aca="1" ref="CC150" ca="1">AM150/INDIRECT(ADDRESS($BC150,COLUMN(AM150)))</f>
        <v>1</v>
      </c>
      <c r="CD150" s="7"/>
      <c r="CE150" s="178" t="str">
        <f t="shared" si="89"/>
        <v>Total</v>
      </c>
      <c r="CF150" s="194" t="str">
        <f t="shared" ca="1" si="90"/>
        <v>21.80
(100%)</v>
      </c>
      <c r="CG150" s="194" t="str">
        <f t="shared" ca="1" si="76"/>
        <v>23.51
(100%)</v>
      </c>
      <c r="CH150" s="194" t="str">
        <f t="shared" ca="1" si="77"/>
        <v>23.35
(100%)</v>
      </c>
      <c r="CI150" s="194" t="str">
        <f t="shared" ca="1" si="78"/>
        <v>24.28
(100%)</v>
      </c>
      <c r="CJ150" s="194" t="str">
        <f t="shared" ca="1" si="79"/>
        <v>25.15
(100%)</v>
      </c>
      <c r="CK150" s="194" t="str">
        <f t="shared" ca="1" si="80"/>
        <v>25.87
(100%)</v>
      </c>
      <c r="CL150" s="194" t="str">
        <f t="shared" ca="1" si="81"/>
        <v>25.55
(100%)</v>
      </c>
      <c r="CM150" s="194" t="str">
        <f t="shared" ca="1" si="82"/>
        <v>26.27
(100%)</v>
      </c>
      <c r="CN150" s="194" t="str">
        <f t="shared" ca="1" si="83"/>
        <v>25.99
(100%)</v>
      </c>
      <c r="CO150" s="194" t="str">
        <f t="shared" ca="1" si="84"/>
        <v>24.79
(100%)</v>
      </c>
      <c r="CP150" s="194" t="str">
        <f t="shared" ca="1" si="85"/>
        <v>24.01
(100%)</v>
      </c>
    </row>
    <row r="153" spans="2:94" s="27" customFormat="1" ht="17.5" thickBot="1">
      <c r="B153" s="95" t="s">
        <v>176</v>
      </c>
      <c r="C153" s="95" t="s">
        <v>766</v>
      </c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</row>
    <row r="154" spans="2:94" ht="15" thickTop="1"/>
    <row r="177" spans="3:94" s="27" customFormat="1" ht="15" thickBot="1">
      <c r="C177" s="28" t="s">
        <v>173</v>
      </c>
      <c r="D177" s="28" t="s">
        <v>49</v>
      </c>
      <c r="E177" s="28" t="s">
        <v>62</v>
      </c>
      <c r="F177" s="28">
        <f t="shared" ref="F177:AM177" si="92">years</f>
        <v>1990</v>
      </c>
      <c r="G177" s="28">
        <f t="shared" si="92"/>
        <v>1991</v>
      </c>
      <c r="H177" s="28">
        <f t="shared" si="92"/>
        <v>1992</v>
      </c>
      <c r="I177" s="28">
        <f t="shared" si="92"/>
        <v>1993</v>
      </c>
      <c r="J177" s="28">
        <f t="shared" si="92"/>
        <v>1994</v>
      </c>
      <c r="K177" s="28">
        <f t="shared" si="92"/>
        <v>1995</v>
      </c>
      <c r="L177" s="28">
        <f t="shared" si="92"/>
        <v>1996</v>
      </c>
      <c r="M177" s="28">
        <f t="shared" si="92"/>
        <v>1997</v>
      </c>
      <c r="N177" s="28">
        <f t="shared" si="92"/>
        <v>1998</v>
      </c>
      <c r="O177" s="28">
        <f t="shared" si="92"/>
        <v>1999</v>
      </c>
      <c r="P177" s="28">
        <f t="shared" si="92"/>
        <v>2000</v>
      </c>
      <c r="Q177" s="28">
        <f t="shared" si="92"/>
        <v>2001</v>
      </c>
      <c r="R177" s="28">
        <f t="shared" si="92"/>
        <v>2002</v>
      </c>
      <c r="S177" s="28">
        <f t="shared" si="92"/>
        <v>2003</v>
      </c>
      <c r="T177" s="28">
        <f t="shared" si="92"/>
        <v>2004</v>
      </c>
      <c r="U177" s="28">
        <f t="shared" si="92"/>
        <v>2005</v>
      </c>
      <c r="V177" s="28">
        <f t="shared" si="92"/>
        <v>2006</v>
      </c>
      <c r="W177" s="28">
        <f t="shared" si="92"/>
        <v>2007</v>
      </c>
      <c r="X177" s="28">
        <f t="shared" si="92"/>
        <v>2008</v>
      </c>
      <c r="Y177" s="28">
        <f t="shared" si="92"/>
        <v>2009</v>
      </c>
      <c r="Z177" s="28">
        <f t="shared" si="92"/>
        <v>2010</v>
      </c>
      <c r="AA177" s="28">
        <f t="shared" si="92"/>
        <v>2011</v>
      </c>
      <c r="AB177" s="28">
        <f t="shared" si="92"/>
        <v>2012</v>
      </c>
      <c r="AC177" s="28">
        <f t="shared" si="92"/>
        <v>2013</v>
      </c>
      <c r="AD177" s="28">
        <f t="shared" si="92"/>
        <v>2014</v>
      </c>
      <c r="AE177" s="28">
        <f t="shared" si="92"/>
        <v>2015</v>
      </c>
      <c r="AF177" s="28">
        <f t="shared" si="92"/>
        <v>2016</v>
      </c>
      <c r="AG177" s="28">
        <f t="shared" si="92"/>
        <v>2017</v>
      </c>
      <c r="AH177" s="28">
        <f t="shared" si="92"/>
        <v>2018</v>
      </c>
      <c r="AI177" s="28">
        <f t="shared" si="92"/>
        <v>2019</v>
      </c>
      <c r="AJ177" s="28">
        <f t="shared" si="92"/>
        <v>2020</v>
      </c>
      <c r="AK177" s="28">
        <f t="shared" si="92"/>
        <v>2021</v>
      </c>
      <c r="AL177" s="28">
        <f t="shared" si="92"/>
        <v>2022</v>
      </c>
      <c r="AM177" s="28">
        <f t="shared" si="92"/>
        <v>2023</v>
      </c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</row>
    <row r="178" spans="3:94">
      <c r="C178" s="34" t="s">
        <v>159</v>
      </c>
      <c r="D178" s="33" t="s">
        <v>12</v>
      </c>
      <c r="E178" s="33"/>
      <c r="F178" s="65">
        <v>10960.822639739434</v>
      </c>
      <c r="G178" s="65">
        <v>11208.492423115471</v>
      </c>
      <c r="H178" s="65">
        <v>12025.901931400756</v>
      </c>
      <c r="I178" s="65">
        <v>11803.162634924151</v>
      </c>
      <c r="J178" s="65">
        <v>12187.229163847926</v>
      </c>
      <c r="K178" s="65">
        <v>12843.533825912831</v>
      </c>
      <c r="L178" s="65">
        <v>13611.505258797733</v>
      </c>
      <c r="M178" s="65">
        <v>14552.728696134904</v>
      </c>
      <c r="N178" s="65">
        <v>16175.440656907926</v>
      </c>
      <c r="O178" s="65">
        <v>17512.779348152832</v>
      </c>
      <c r="P178" s="65">
        <v>18491.133292921131</v>
      </c>
      <c r="Q178" s="65">
        <v>19209.45580881905</v>
      </c>
      <c r="R178" s="65">
        <v>19630.708137924339</v>
      </c>
      <c r="S178" s="65">
        <v>19605.76853683525</v>
      </c>
      <c r="T178" s="65">
        <v>20125.934688725109</v>
      </c>
      <c r="U178" s="65">
        <v>21189.177224158386</v>
      </c>
      <c r="V178" s="65">
        <v>21508.466969490859</v>
      </c>
      <c r="W178" s="65">
        <v>21930.185767392843</v>
      </c>
      <c r="X178" s="65">
        <v>20908.599298851666</v>
      </c>
      <c r="Y178" s="65">
        <v>19030.349140967341</v>
      </c>
      <c r="Z178" s="65">
        <v>17184.419505631889</v>
      </c>
      <c r="AA178" s="65">
        <v>16274.943265755983</v>
      </c>
      <c r="AB178" s="65">
        <v>14798.548300730898</v>
      </c>
      <c r="AC178" s="65">
        <v>13925.191458621273</v>
      </c>
      <c r="AD178" s="65">
        <v>13182.814913667362</v>
      </c>
      <c r="AE178" s="65">
        <v>12496.992065686994</v>
      </c>
      <c r="AF178" s="65">
        <v>11662.88633098171</v>
      </c>
      <c r="AG178" s="65">
        <v>10516.986914155097</v>
      </c>
      <c r="AH178" s="65">
        <v>9585.9696282125224</v>
      </c>
      <c r="AI178" s="65">
        <v>9082.1703254075474</v>
      </c>
      <c r="AJ178" s="65">
        <v>6727.1116254808885</v>
      </c>
      <c r="AK178" s="65">
        <v>7126.223321649557</v>
      </c>
      <c r="AL178" s="65">
        <v>8115.8194584991115</v>
      </c>
      <c r="AM178" s="65">
        <v>8646.6667610006662</v>
      </c>
    </row>
    <row r="179" spans="3:94">
      <c r="C179" s="34" t="s">
        <v>161</v>
      </c>
      <c r="D179" s="33" t="s">
        <v>12</v>
      </c>
      <c r="E179" s="33"/>
      <c r="F179" s="65">
        <v>4348.7099661151506</v>
      </c>
      <c r="G179" s="65">
        <v>4201.7111461279901</v>
      </c>
      <c r="H179" s="65">
        <v>3674.9663265874424</v>
      </c>
      <c r="I179" s="65">
        <v>5353.1993818935598</v>
      </c>
      <c r="J179" s="65">
        <v>4765.2052782563233</v>
      </c>
      <c r="K179" s="65">
        <v>4654.9567800503764</v>
      </c>
      <c r="L179" s="65">
        <v>4299.7104825430197</v>
      </c>
      <c r="M179" s="65">
        <v>5169.4520410100631</v>
      </c>
      <c r="N179" s="65">
        <v>5340.9506740037896</v>
      </c>
      <c r="O179" s="65">
        <v>6308.6915697442491</v>
      </c>
      <c r="P179" s="65">
        <v>7313.1819663003716</v>
      </c>
      <c r="Q179" s="65">
        <v>8783.1674194170355</v>
      </c>
      <c r="R179" s="65">
        <v>9322.1620580995514</v>
      </c>
      <c r="S179" s="65">
        <v>9113.9142721331009</v>
      </c>
      <c r="T179" s="65">
        <v>8636.1646950000013</v>
      </c>
      <c r="U179" s="65">
        <v>9967.3907934545477</v>
      </c>
      <c r="V179" s="65">
        <v>11489.038946908728</v>
      </c>
      <c r="W179" s="65">
        <v>12133.914144549675</v>
      </c>
      <c r="X179" s="65">
        <v>11282.607201535253</v>
      </c>
      <c r="Y179" s="65">
        <v>8919.2416877310479</v>
      </c>
      <c r="Z179" s="65">
        <v>9153.5508000418686</v>
      </c>
      <c r="AA179" s="65">
        <v>8134.099631222266</v>
      </c>
      <c r="AB179" s="65">
        <v>6811.3587887006988</v>
      </c>
      <c r="AC179" s="65">
        <v>7850.9820937578115</v>
      </c>
      <c r="AD179" s="65">
        <v>8699.5594652087366</v>
      </c>
      <c r="AE179" s="65">
        <v>9844.6629740786811</v>
      </c>
      <c r="AF179" s="65">
        <v>10098.954703874337</v>
      </c>
      <c r="AG179" s="65">
        <v>11876.081792037465</v>
      </c>
      <c r="AH179" s="65">
        <v>12826.078116707609</v>
      </c>
      <c r="AI179" s="65">
        <v>12975.053422781884</v>
      </c>
      <c r="AJ179" s="65">
        <v>4627.4436729375411</v>
      </c>
      <c r="AK179" s="65">
        <v>5184.2914107912711</v>
      </c>
      <c r="AL179" s="65">
        <v>11836.348731306673</v>
      </c>
      <c r="AM179" s="65">
        <v>13358.797630491455</v>
      </c>
    </row>
    <row r="180" spans="3:94">
      <c r="C180" s="34" t="s">
        <v>157</v>
      </c>
      <c r="D180" s="33" t="s">
        <v>12</v>
      </c>
      <c r="E180" s="33"/>
      <c r="F180" s="65">
        <v>229.08774000000003</v>
      </c>
      <c r="G180" s="65">
        <v>217.63335300000003</v>
      </c>
      <c r="H180" s="65">
        <v>240.54212700000002</v>
      </c>
      <c r="I180" s="65">
        <v>240.54212700000002</v>
      </c>
      <c r="J180" s="65">
        <v>286.35967499999998</v>
      </c>
      <c r="K180" s="65">
        <v>251.99651400000002</v>
      </c>
      <c r="L180" s="65">
        <v>240.54212700000002</v>
      </c>
      <c r="M180" s="65">
        <v>251.99651400000002</v>
      </c>
      <c r="N180" s="65">
        <v>251.99651400000002</v>
      </c>
      <c r="O180" s="65">
        <v>263.45090099999999</v>
      </c>
      <c r="P180" s="65">
        <v>286.35967499999998</v>
      </c>
      <c r="Q180" s="65">
        <v>229.08774000000003</v>
      </c>
      <c r="R180" s="65">
        <v>206.17896600000003</v>
      </c>
      <c r="S180" s="65">
        <v>194.72457900000003</v>
      </c>
      <c r="T180" s="65">
        <v>206.17896600000003</v>
      </c>
      <c r="U180" s="65">
        <v>206.17896600000003</v>
      </c>
      <c r="V180" s="65">
        <v>0</v>
      </c>
      <c r="W180" s="65">
        <v>0</v>
      </c>
      <c r="X180" s="65">
        <v>0</v>
      </c>
      <c r="Y180" s="65">
        <v>0</v>
      </c>
      <c r="Z180" s="65">
        <v>0</v>
      </c>
      <c r="AA180" s="65">
        <v>0</v>
      </c>
      <c r="AB180" s="65">
        <v>0</v>
      </c>
      <c r="AC180" s="65">
        <v>0</v>
      </c>
      <c r="AD180" s="65">
        <v>0</v>
      </c>
      <c r="AE180" s="65">
        <v>0</v>
      </c>
      <c r="AF180" s="65">
        <v>0</v>
      </c>
      <c r="AG180" s="65">
        <v>0</v>
      </c>
      <c r="AH180" s="65">
        <v>0</v>
      </c>
      <c r="AI180" s="65">
        <v>0</v>
      </c>
      <c r="AJ180" s="65">
        <v>0</v>
      </c>
      <c r="AK180" s="65">
        <v>0</v>
      </c>
      <c r="AL180" s="65">
        <v>0</v>
      </c>
      <c r="AM180" s="65">
        <v>0</v>
      </c>
    </row>
    <row r="181" spans="3:94">
      <c r="C181" s="34" t="s">
        <v>184</v>
      </c>
      <c r="D181" s="33" t="s">
        <v>12</v>
      </c>
      <c r="E181" s="33"/>
      <c r="F181" s="65">
        <v>7843.0859199999995</v>
      </c>
      <c r="G181" s="65">
        <v>8297.7212280000003</v>
      </c>
      <c r="H181" s="65">
        <v>9065.1756239999995</v>
      </c>
      <c r="I181" s="65">
        <v>9240.5374159999992</v>
      </c>
      <c r="J181" s="65">
        <v>9693.8282960000015</v>
      </c>
      <c r="K181" s="65">
        <v>9745.4748</v>
      </c>
      <c r="L181" s="65">
        <v>12654.351791999999</v>
      </c>
      <c r="M181" s="65">
        <v>13069.989383999999</v>
      </c>
      <c r="N181" s="65">
        <v>16464.395616000002</v>
      </c>
      <c r="O181" s="65">
        <v>18514.960000000003</v>
      </c>
      <c r="P181" s="65">
        <v>21578.471161473735</v>
      </c>
      <c r="Q181" s="65">
        <v>22750.962930947462</v>
      </c>
      <c r="R181" s="65">
        <v>23131.093496421196</v>
      </c>
      <c r="S181" s="65">
        <v>23946.521005894923</v>
      </c>
      <c r="T181" s="65">
        <v>26143.179717110681</v>
      </c>
      <c r="U181" s="65">
        <v>27660.072245483407</v>
      </c>
      <c r="V181" s="65">
        <v>30123.495785728781</v>
      </c>
      <c r="W181" s="65">
        <v>32081.8291842338</v>
      </c>
      <c r="X181" s="65">
        <v>30412.701705146905</v>
      </c>
      <c r="Y181" s="65">
        <v>27658.939444924323</v>
      </c>
      <c r="Z181" s="65">
        <v>25999.529740628735</v>
      </c>
      <c r="AA181" s="65">
        <v>25834.063415598663</v>
      </c>
      <c r="AB181" s="65">
        <v>25870.175096666473</v>
      </c>
      <c r="AC181" s="65">
        <v>27503.622599892729</v>
      </c>
      <c r="AD181" s="65">
        <v>29248.829402832249</v>
      </c>
      <c r="AE181" s="65">
        <v>31715.614164988852</v>
      </c>
      <c r="AF181" s="65">
        <v>34323.884816498779</v>
      </c>
      <c r="AG181" s="65">
        <v>34804.511406420927</v>
      </c>
      <c r="AH181" s="65">
        <v>36306.167389952214</v>
      </c>
      <c r="AI181" s="65">
        <v>36797.413911705808</v>
      </c>
      <c r="AJ181" s="65">
        <v>31834.34239109181</v>
      </c>
      <c r="AK181" s="65">
        <v>33975.232288294203</v>
      </c>
      <c r="AL181" s="65">
        <v>35502.21458469057</v>
      </c>
      <c r="AM181" s="65">
        <v>35097.760472637303</v>
      </c>
    </row>
    <row r="182" spans="3:94">
      <c r="C182" s="34" t="s">
        <v>39</v>
      </c>
      <c r="D182" s="33" t="s">
        <v>12</v>
      </c>
      <c r="E182" s="33"/>
      <c r="F182" s="65">
        <v>0</v>
      </c>
      <c r="G182" s="65">
        <v>0</v>
      </c>
      <c r="H182" s="65">
        <v>0</v>
      </c>
      <c r="I182" s="65">
        <v>0</v>
      </c>
      <c r="J182" s="65">
        <v>0</v>
      </c>
      <c r="K182" s="65">
        <v>0</v>
      </c>
      <c r="L182" s="65">
        <v>0</v>
      </c>
      <c r="M182" s="65">
        <v>0</v>
      </c>
      <c r="N182" s="65">
        <v>0</v>
      </c>
      <c r="O182" s="65">
        <v>0</v>
      </c>
      <c r="P182" s="65">
        <v>0</v>
      </c>
      <c r="Q182" s="65">
        <v>0</v>
      </c>
      <c r="R182" s="65">
        <v>0</v>
      </c>
      <c r="S182" s="65">
        <v>0</v>
      </c>
      <c r="T182" s="65">
        <v>0</v>
      </c>
      <c r="U182" s="65">
        <v>25.625715791666671</v>
      </c>
      <c r="V182" s="65">
        <v>21.500000000000004</v>
      </c>
      <c r="W182" s="65">
        <v>15.594444444444445</v>
      </c>
      <c r="X182" s="65">
        <v>14.756728091111114</v>
      </c>
      <c r="Y182" s="65">
        <v>15.0091060488</v>
      </c>
      <c r="Z182" s="65">
        <v>24.45382772613889</v>
      </c>
      <c r="AA182" s="65">
        <v>42.239954206305555</v>
      </c>
      <c r="AB182" s="65">
        <v>48.125437031838899</v>
      </c>
      <c r="AC182" s="65">
        <v>40.087124423249172</v>
      </c>
      <c r="AD182" s="65">
        <v>33.112208470992655</v>
      </c>
      <c r="AE182" s="65">
        <v>45.64511732207599</v>
      </c>
      <c r="AF182" s="65">
        <v>247.556355659009</v>
      </c>
      <c r="AG182" s="65">
        <v>235.26419765471715</v>
      </c>
      <c r="AH182" s="65">
        <v>262.38251588323971</v>
      </c>
      <c r="AI182" s="65">
        <v>202.58642018875753</v>
      </c>
      <c r="AJ182" s="65">
        <v>183.33334877381512</v>
      </c>
      <c r="AK182" s="65">
        <v>193.98564029079273</v>
      </c>
      <c r="AL182" s="65">
        <v>192.8273136719769</v>
      </c>
      <c r="AM182" s="65">
        <v>178.38509325914441</v>
      </c>
    </row>
    <row r="183" spans="3:94">
      <c r="C183" s="34" t="s">
        <v>163</v>
      </c>
      <c r="D183" s="33" t="s">
        <v>12</v>
      </c>
      <c r="E183" s="33"/>
      <c r="F183" s="65">
        <v>80.81927485140001</v>
      </c>
      <c r="G183" s="65">
        <v>91.129990446199997</v>
      </c>
      <c r="H183" s="65">
        <v>92.229138257200006</v>
      </c>
      <c r="I183" s="65">
        <v>88.804051852599983</v>
      </c>
      <c r="J183" s="65">
        <v>83.301221521399995</v>
      </c>
      <c r="K183" s="65">
        <v>70.097265236999988</v>
      </c>
      <c r="L183" s="65">
        <v>54.95739055</v>
      </c>
      <c r="M183" s="65">
        <v>46.752783986600008</v>
      </c>
      <c r="N183" s="65">
        <v>36.746993268399997</v>
      </c>
      <c r="O183" s="65">
        <v>30.024463430800001</v>
      </c>
      <c r="P183" s="65">
        <v>25.3654949674</v>
      </c>
      <c r="Q183" s="65">
        <v>18.231671110200001</v>
      </c>
      <c r="R183" s="65">
        <v>15.9979191072</v>
      </c>
      <c r="S183" s="65">
        <v>13.8847187996</v>
      </c>
      <c r="T183" s="65">
        <v>12.3955507976</v>
      </c>
      <c r="U183" s="65">
        <v>11.847642220211979</v>
      </c>
      <c r="V183" s="65">
        <v>10.133133628787755</v>
      </c>
      <c r="W183" s="65">
        <v>13.583527153</v>
      </c>
      <c r="X183" s="65">
        <v>10.465996331000003</v>
      </c>
      <c r="Y183" s="65">
        <v>6.8245107490000017</v>
      </c>
      <c r="Z183" s="65">
        <v>5.9861831330000017</v>
      </c>
      <c r="AA183" s="65">
        <v>6.3951298231800013</v>
      </c>
      <c r="AB183" s="65">
        <v>11.628913920820001</v>
      </c>
      <c r="AC183" s="65">
        <v>15.159187710960836</v>
      </c>
      <c r="AD183" s="65">
        <v>24.523271612950396</v>
      </c>
      <c r="AE183" s="65">
        <v>29.426079097613581</v>
      </c>
      <c r="AF183" s="65">
        <v>29.638328656396872</v>
      </c>
      <c r="AG183" s="65">
        <v>26.211418280939952</v>
      </c>
      <c r="AH183" s="65">
        <v>21.539602339947784</v>
      </c>
      <c r="AI183" s="65">
        <v>18.947189101827679</v>
      </c>
      <c r="AJ183" s="65">
        <v>13.372474618798959</v>
      </c>
      <c r="AK183" s="65">
        <v>13.550318271018279</v>
      </c>
      <c r="AL183" s="65">
        <v>18.858267275718021</v>
      </c>
      <c r="AM183" s="65">
        <v>18.208453931070501</v>
      </c>
    </row>
    <row r="184" spans="3:94">
      <c r="C184" s="34" t="s">
        <v>25</v>
      </c>
      <c r="D184" s="33" t="s">
        <v>12</v>
      </c>
      <c r="E184" s="33"/>
      <c r="F184" s="65">
        <v>0</v>
      </c>
      <c r="G184" s="65">
        <v>0</v>
      </c>
      <c r="H184" s="65">
        <v>0</v>
      </c>
      <c r="I184" s="65">
        <v>0</v>
      </c>
      <c r="J184" s="65">
        <v>0</v>
      </c>
      <c r="K184" s="65">
        <v>0</v>
      </c>
      <c r="L184" s="65">
        <v>0</v>
      </c>
      <c r="M184" s="65">
        <v>0</v>
      </c>
      <c r="N184" s="65">
        <v>0</v>
      </c>
      <c r="O184" s="65">
        <v>0</v>
      </c>
      <c r="P184" s="65">
        <v>0</v>
      </c>
      <c r="Q184" s="65">
        <v>0</v>
      </c>
      <c r="R184" s="65">
        <v>0</v>
      </c>
      <c r="S184" s="65">
        <v>0</v>
      </c>
      <c r="T184" s="65">
        <v>0</v>
      </c>
      <c r="U184" s="65">
        <v>12.675313843560001</v>
      </c>
      <c r="V184" s="65">
        <v>23.460307556406235</v>
      </c>
      <c r="W184" s="65">
        <v>209.71130102010906</v>
      </c>
      <c r="X184" s="65">
        <v>438.37623179960633</v>
      </c>
      <c r="Y184" s="65">
        <v>635.11017366611543</v>
      </c>
      <c r="Z184" s="65">
        <v>726.16496476568204</v>
      </c>
      <c r="AA184" s="65">
        <v>799.21290379408958</v>
      </c>
      <c r="AB184" s="65">
        <v>654.47500913302792</v>
      </c>
      <c r="AC184" s="65">
        <v>857.06700912762301</v>
      </c>
      <c r="AD184" s="65">
        <v>1041.6625945334542</v>
      </c>
      <c r="AE184" s="65">
        <v>1142.9474767786608</v>
      </c>
      <c r="AF184" s="65">
        <v>996.99378951853748</v>
      </c>
      <c r="AG184" s="65">
        <v>1523.9630329797226</v>
      </c>
      <c r="AH184" s="65">
        <v>1480.2114762524718</v>
      </c>
      <c r="AI184" s="65">
        <v>1896.8107976082943</v>
      </c>
      <c r="AJ184" s="65">
        <v>1822.2459574750837</v>
      </c>
      <c r="AK184" s="65">
        <v>1866.7779778469089</v>
      </c>
      <c r="AL184" s="65">
        <v>2370.7162062971338</v>
      </c>
      <c r="AM184" s="65">
        <v>3129.2354124351677</v>
      </c>
    </row>
    <row r="185" spans="3:94">
      <c r="C185" s="34" t="s">
        <v>23</v>
      </c>
      <c r="D185" s="33" t="s">
        <v>12</v>
      </c>
      <c r="E185" s="33"/>
      <c r="F185" s="65">
        <v>0</v>
      </c>
      <c r="G185" s="65">
        <v>0</v>
      </c>
      <c r="H185" s="65">
        <v>0</v>
      </c>
      <c r="I185" s="65">
        <v>0</v>
      </c>
      <c r="J185" s="65">
        <v>0</v>
      </c>
      <c r="K185" s="65">
        <v>0</v>
      </c>
      <c r="L185" s="65">
        <v>0</v>
      </c>
      <c r="M185" s="65">
        <v>0</v>
      </c>
      <c r="N185" s="65">
        <v>0</v>
      </c>
      <c r="O185" s="65">
        <v>0</v>
      </c>
      <c r="P185" s="65">
        <v>0</v>
      </c>
      <c r="Q185" s="65">
        <v>0</v>
      </c>
      <c r="R185" s="65">
        <v>0</v>
      </c>
      <c r="S185" s="65">
        <v>0</v>
      </c>
      <c r="T185" s="65">
        <v>0</v>
      </c>
      <c r="U185" s="65">
        <v>9.6465015275519997E-2</v>
      </c>
      <c r="V185" s="65">
        <v>7.4994542945553597</v>
      </c>
      <c r="W185" s="65">
        <v>40.822046794491833</v>
      </c>
      <c r="X185" s="65">
        <v>207.8813719490856</v>
      </c>
      <c r="Y185" s="65">
        <v>265.23326221614406</v>
      </c>
      <c r="Z185" s="65">
        <v>350.70061786144367</v>
      </c>
      <c r="AA185" s="65">
        <v>338.12577548535359</v>
      </c>
      <c r="AB185" s="65">
        <v>332.52781950643254</v>
      </c>
      <c r="AC185" s="65">
        <v>332.03705138611537</v>
      </c>
      <c r="AD185" s="65">
        <v>309.51922357688153</v>
      </c>
      <c r="AE185" s="65">
        <v>347.23299377260128</v>
      </c>
      <c r="AF185" s="65">
        <v>380.94782866253126</v>
      </c>
      <c r="AG185" s="65">
        <v>344.29267722575565</v>
      </c>
      <c r="AH185" s="65">
        <v>317.16467070095183</v>
      </c>
      <c r="AI185" s="65">
        <v>304.5774816978456</v>
      </c>
      <c r="AJ185" s="65">
        <v>226.03288017377238</v>
      </c>
      <c r="AK185" s="65">
        <v>236.36152548427057</v>
      </c>
      <c r="AL185" s="65">
        <v>270.75818033049649</v>
      </c>
      <c r="AM185" s="65">
        <v>381.17654448183021</v>
      </c>
    </row>
    <row r="186" spans="3:94">
      <c r="C186" s="34" t="s">
        <v>13</v>
      </c>
      <c r="D186" s="33" t="s">
        <v>12</v>
      </c>
      <c r="E186" s="33"/>
      <c r="F186" s="65">
        <v>16.002880000000001</v>
      </c>
      <c r="G186" s="65">
        <v>17.003060000000001</v>
      </c>
      <c r="H186" s="65">
        <v>17.003060000000001</v>
      </c>
      <c r="I186" s="65">
        <v>18.003239999999998</v>
      </c>
      <c r="J186" s="65">
        <v>18.003239999999998</v>
      </c>
      <c r="K186" s="65">
        <v>18.003239999999998</v>
      </c>
      <c r="L186" s="65">
        <v>19.003419999999998</v>
      </c>
      <c r="M186" s="65">
        <v>23.00414</v>
      </c>
      <c r="N186" s="65">
        <v>24.004320000000003</v>
      </c>
      <c r="O186" s="65">
        <v>25.0045</v>
      </c>
      <c r="P186" s="65">
        <v>26.00468</v>
      </c>
      <c r="Q186" s="65">
        <v>26.00468</v>
      </c>
      <c r="R186" s="65">
        <v>23.00414</v>
      </c>
      <c r="S186" s="65">
        <v>23.00414</v>
      </c>
      <c r="T186" s="65">
        <v>50.50909</v>
      </c>
      <c r="U186" s="65">
        <v>58.910601999999997</v>
      </c>
      <c r="V186" s="65">
        <v>56.619361650959995</v>
      </c>
      <c r="W186" s="65">
        <v>50.996976803819997</v>
      </c>
      <c r="X186" s="65">
        <v>54.097534803820004</v>
      </c>
      <c r="Y186" s="65">
        <v>44.81994413804</v>
      </c>
      <c r="Z186" s="65">
        <v>45.569842095379997</v>
      </c>
      <c r="AA186" s="65">
        <v>45.591983774664001</v>
      </c>
      <c r="AB186" s="65">
        <v>45.477118650933726</v>
      </c>
      <c r="AC186" s="65">
        <v>42.468660940897017</v>
      </c>
      <c r="AD186" s="65">
        <v>40.352582981717134</v>
      </c>
      <c r="AE186" s="65">
        <v>44.057495931627372</v>
      </c>
      <c r="AF186" s="65">
        <v>49.672652123775258</v>
      </c>
      <c r="AG186" s="65">
        <v>54.083559016584474</v>
      </c>
      <c r="AH186" s="65">
        <v>66.261857194249316</v>
      </c>
      <c r="AI186" s="65">
        <v>86.378468956211819</v>
      </c>
      <c r="AJ186" s="65">
        <v>95.907962914919906</v>
      </c>
      <c r="AK186" s="65">
        <v>147.9024657774217</v>
      </c>
      <c r="AL186" s="65">
        <v>221.67810486310509</v>
      </c>
      <c r="AM186" s="65">
        <v>328.75272420224252</v>
      </c>
    </row>
    <row r="187" spans="3:94" s="58" customFormat="1">
      <c r="C187" s="55" t="s">
        <v>47</v>
      </c>
      <c r="D187" s="56" t="s">
        <v>12</v>
      </c>
      <c r="E187" s="57"/>
      <c r="F187" s="66">
        <v>23478.528420705985</v>
      </c>
      <c r="G187" s="66">
        <v>24033.691200689664</v>
      </c>
      <c r="H187" s="66">
        <v>25115.818207245404</v>
      </c>
      <c r="I187" s="66">
        <v>26744.248851670309</v>
      </c>
      <c r="J187" s="66">
        <v>27033.926874625642</v>
      </c>
      <c r="K187" s="66">
        <v>27584.062425200205</v>
      </c>
      <c r="L187" s="66">
        <v>30880.070470890754</v>
      </c>
      <c r="M187" s="66">
        <v>33113.923559131574</v>
      </c>
      <c r="N187" s="66">
        <v>38293.534774180109</v>
      </c>
      <c r="O187" s="66">
        <v>42654.91078232789</v>
      </c>
      <c r="P187" s="66">
        <v>47720.516270662636</v>
      </c>
      <c r="Q187" s="66">
        <v>51016.910250293746</v>
      </c>
      <c r="R187" s="66">
        <v>52329.144717552299</v>
      </c>
      <c r="S187" s="66">
        <v>52897.817252662877</v>
      </c>
      <c r="T187" s="66">
        <v>55174.362707633387</v>
      </c>
      <c r="U187" s="66">
        <v>59131.974967967057</v>
      </c>
      <c r="V187" s="66">
        <v>63240.213959259068</v>
      </c>
      <c r="W187" s="66">
        <v>66476.637392392193</v>
      </c>
      <c r="X187" s="66">
        <v>63329.486068508457</v>
      </c>
      <c r="Y187" s="66">
        <v>56575.527270440798</v>
      </c>
      <c r="Z187" s="66">
        <v>53490.375481884133</v>
      </c>
      <c r="AA187" s="66">
        <v>51474.672059660501</v>
      </c>
      <c r="AB187" s="66">
        <v>48572.316484341129</v>
      </c>
      <c r="AC187" s="66">
        <v>50566.615185860675</v>
      </c>
      <c r="AD187" s="66">
        <v>52580.373662884354</v>
      </c>
      <c r="AE187" s="66">
        <v>55666.578367657108</v>
      </c>
      <c r="AF187" s="66">
        <v>57790.534805975076</v>
      </c>
      <c r="AG187" s="66">
        <v>59381.394997771211</v>
      </c>
      <c r="AH187" s="66">
        <v>60865.775257243193</v>
      </c>
      <c r="AI187" s="66">
        <v>61363.938017448148</v>
      </c>
      <c r="AJ187" s="66">
        <v>45529.790313466641</v>
      </c>
      <c r="AK187" s="66">
        <v>48744.324948405439</v>
      </c>
      <c r="AL187" s="66">
        <v>58529.220846934782</v>
      </c>
      <c r="AM187" s="66">
        <v>61138.983092438881</v>
      </c>
    </row>
    <row r="189" spans="3:94">
      <c r="AP189" s="60"/>
      <c r="AQ189" s="305" t="s">
        <v>65</v>
      </c>
      <c r="AR189" s="305"/>
      <c r="AS189" s="305"/>
      <c r="AT189" s="306"/>
      <c r="AU189" s="307" t="s">
        <v>84</v>
      </c>
      <c r="AV189" s="305"/>
      <c r="AW189" s="305"/>
      <c r="AX189" s="306"/>
      <c r="AY189" s="305" t="str">
        <f>"Change to "&amp;year_latest&amp;" (%)"</f>
        <v>Change to 2023 (%)</v>
      </c>
      <c r="AZ189" s="308"/>
      <c r="BA189" s="308"/>
    </row>
    <row r="190" spans="3:94" ht="15" thickBot="1">
      <c r="C190" s="28" t="s">
        <v>173</v>
      </c>
      <c r="D190" s="28" t="s">
        <v>49</v>
      </c>
      <c r="E190" s="28" t="s">
        <v>62</v>
      </c>
      <c r="F190" s="28">
        <f t="shared" ref="F190:AM190" si="93">years</f>
        <v>1990</v>
      </c>
      <c r="G190" s="28">
        <f t="shared" si="93"/>
        <v>1991</v>
      </c>
      <c r="H190" s="28">
        <f t="shared" si="93"/>
        <v>1992</v>
      </c>
      <c r="I190" s="28">
        <f t="shared" si="93"/>
        <v>1993</v>
      </c>
      <c r="J190" s="28">
        <f t="shared" si="93"/>
        <v>1994</v>
      </c>
      <c r="K190" s="28">
        <f t="shared" si="93"/>
        <v>1995</v>
      </c>
      <c r="L190" s="28">
        <f t="shared" si="93"/>
        <v>1996</v>
      </c>
      <c r="M190" s="28">
        <f t="shared" si="93"/>
        <v>1997</v>
      </c>
      <c r="N190" s="28">
        <f t="shared" si="93"/>
        <v>1998</v>
      </c>
      <c r="O190" s="28">
        <f t="shared" si="93"/>
        <v>1999</v>
      </c>
      <c r="P190" s="28">
        <f t="shared" si="93"/>
        <v>2000</v>
      </c>
      <c r="Q190" s="28">
        <f t="shared" si="93"/>
        <v>2001</v>
      </c>
      <c r="R190" s="28">
        <f t="shared" si="93"/>
        <v>2002</v>
      </c>
      <c r="S190" s="28">
        <f t="shared" si="93"/>
        <v>2003</v>
      </c>
      <c r="T190" s="28">
        <f t="shared" si="93"/>
        <v>2004</v>
      </c>
      <c r="U190" s="28">
        <f t="shared" si="93"/>
        <v>2005</v>
      </c>
      <c r="V190" s="28">
        <f t="shared" si="93"/>
        <v>2006</v>
      </c>
      <c r="W190" s="28">
        <f t="shared" si="93"/>
        <v>2007</v>
      </c>
      <c r="X190" s="28">
        <f t="shared" si="93"/>
        <v>2008</v>
      </c>
      <c r="Y190" s="28">
        <f t="shared" si="93"/>
        <v>2009</v>
      </c>
      <c r="Z190" s="28">
        <f t="shared" si="93"/>
        <v>2010</v>
      </c>
      <c r="AA190" s="28">
        <f t="shared" si="93"/>
        <v>2011</v>
      </c>
      <c r="AB190" s="28">
        <f t="shared" si="93"/>
        <v>2012</v>
      </c>
      <c r="AC190" s="28">
        <f t="shared" si="93"/>
        <v>2013</v>
      </c>
      <c r="AD190" s="28">
        <f t="shared" si="93"/>
        <v>2014</v>
      </c>
      <c r="AE190" s="28">
        <f t="shared" si="93"/>
        <v>2015</v>
      </c>
      <c r="AF190" s="28">
        <f t="shared" si="93"/>
        <v>2016</v>
      </c>
      <c r="AG190" s="28">
        <f t="shared" si="93"/>
        <v>2017</v>
      </c>
      <c r="AH190" s="28">
        <f t="shared" si="93"/>
        <v>2018</v>
      </c>
      <c r="AI190" s="28">
        <f t="shared" si="93"/>
        <v>2019</v>
      </c>
      <c r="AJ190" s="28">
        <f t="shared" si="93"/>
        <v>2020</v>
      </c>
      <c r="AK190" s="28">
        <f t="shared" si="93"/>
        <v>2021</v>
      </c>
      <c r="AL190" s="28">
        <f t="shared" si="93"/>
        <v>2022</v>
      </c>
      <c r="AM190" s="28">
        <f t="shared" si="93"/>
        <v>2023</v>
      </c>
      <c r="AP190" s="59"/>
      <c r="AQ190" s="28">
        <f>year_latest</f>
        <v>2023</v>
      </c>
      <c r="AR190" s="28">
        <f>AQ190-1</f>
        <v>2022</v>
      </c>
      <c r="AS190" s="28">
        <f>year_cb_baseline</f>
        <v>2018</v>
      </c>
      <c r="AT190" s="59">
        <f>AQ190-10</f>
        <v>2013</v>
      </c>
      <c r="AU190" s="28">
        <f>AQ190</f>
        <v>2023</v>
      </c>
      <c r="AV190" s="28">
        <f>AR190</f>
        <v>2022</v>
      </c>
      <c r="AW190" s="28">
        <f>AS190</f>
        <v>2018</v>
      </c>
      <c r="AX190" s="59">
        <f>AT190</f>
        <v>2013</v>
      </c>
      <c r="AY190" s="28">
        <f>AV190</f>
        <v>2022</v>
      </c>
      <c r="AZ190" s="28">
        <f>AW190</f>
        <v>2018</v>
      </c>
      <c r="BA190" s="28">
        <f>AX190</f>
        <v>2013</v>
      </c>
      <c r="BB190" s="27"/>
      <c r="BE190" s="182"/>
      <c r="BF190" s="183">
        <f>BF$8</f>
        <v>2013</v>
      </c>
      <c r="BG190" s="183">
        <f t="shared" ref="BG190:BP190" si="94">BG$8</f>
        <v>2014</v>
      </c>
      <c r="BH190" s="183">
        <f t="shared" si="94"/>
        <v>2015</v>
      </c>
      <c r="BI190" s="183">
        <f t="shared" si="94"/>
        <v>2016</v>
      </c>
      <c r="BJ190" s="183">
        <f t="shared" si="94"/>
        <v>2017</v>
      </c>
      <c r="BK190" s="183">
        <f t="shared" si="94"/>
        <v>2018</v>
      </c>
      <c r="BL190" s="183">
        <f t="shared" si="94"/>
        <v>2019</v>
      </c>
      <c r="BM190" s="183">
        <f t="shared" si="94"/>
        <v>2020</v>
      </c>
      <c r="BN190" s="183">
        <f t="shared" si="94"/>
        <v>2021</v>
      </c>
      <c r="BO190" s="183">
        <f t="shared" si="94"/>
        <v>2022</v>
      </c>
      <c r="BP190" s="183">
        <f t="shared" si="94"/>
        <v>2023</v>
      </c>
      <c r="BR190" s="183"/>
      <c r="BS190" s="183">
        <f t="shared" ref="BS190:CC190" si="95">BF190</f>
        <v>2013</v>
      </c>
      <c r="BT190" s="183">
        <f t="shared" si="95"/>
        <v>2014</v>
      </c>
      <c r="BU190" s="183">
        <f t="shared" si="95"/>
        <v>2015</v>
      </c>
      <c r="BV190" s="183">
        <f t="shared" si="95"/>
        <v>2016</v>
      </c>
      <c r="BW190" s="183">
        <f t="shared" si="95"/>
        <v>2017</v>
      </c>
      <c r="BX190" s="183">
        <f t="shared" si="95"/>
        <v>2018</v>
      </c>
      <c r="BY190" s="183">
        <f t="shared" si="95"/>
        <v>2019</v>
      </c>
      <c r="BZ190" s="183">
        <f t="shared" si="95"/>
        <v>2020</v>
      </c>
      <c r="CA190" s="183">
        <f t="shared" si="95"/>
        <v>2021</v>
      </c>
      <c r="CB190" s="183">
        <f t="shared" si="95"/>
        <v>2022</v>
      </c>
      <c r="CC190" s="183">
        <f t="shared" si="95"/>
        <v>2023</v>
      </c>
      <c r="CD190" s="27"/>
      <c r="CE190" s="183" t="s">
        <v>662</v>
      </c>
      <c r="CF190" s="188">
        <f t="shared" ref="CF190:CP190" si="96">BS190</f>
        <v>2013</v>
      </c>
      <c r="CG190" s="188">
        <f t="shared" si="96"/>
        <v>2014</v>
      </c>
      <c r="CH190" s="188">
        <f t="shared" si="96"/>
        <v>2015</v>
      </c>
      <c r="CI190" s="188">
        <f t="shared" si="96"/>
        <v>2016</v>
      </c>
      <c r="CJ190" s="188">
        <f t="shared" si="96"/>
        <v>2017</v>
      </c>
      <c r="CK190" s="188">
        <f t="shared" si="96"/>
        <v>2018</v>
      </c>
      <c r="CL190" s="188">
        <f t="shared" si="96"/>
        <v>2019</v>
      </c>
      <c r="CM190" s="188">
        <f t="shared" si="96"/>
        <v>2020</v>
      </c>
      <c r="CN190" s="188">
        <f t="shared" si="96"/>
        <v>2021</v>
      </c>
      <c r="CO190" s="188">
        <f t="shared" si="96"/>
        <v>2022</v>
      </c>
      <c r="CP190" s="188">
        <f t="shared" si="96"/>
        <v>2023</v>
      </c>
    </row>
    <row r="191" spans="3:94">
      <c r="C191" s="7" t="str" cm="1">
        <f t="array" ref="C191:C199">_xlfn.SORTBY(C178:C186,$AM178:$AM186,-1)</f>
        <v>Diesel / gasoil</v>
      </c>
      <c r="D191" s="86" t="s">
        <v>12</v>
      </c>
      <c r="F191" s="89" cm="1">
        <f t="array" ref="F191:F199">_xlfn.SORTBY(F178:F186,$AM178:$AM186,-1)</f>
        <v>7843.0859199999995</v>
      </c>
      <c r="G191" s="89" cm="1">
        <f t="array" ref="G191:G199">_xlfn.SORTBY(G178:G186,$AM178:$AM186,-1)</f>
        <v>8297.7212280000003</v>
      </c>
      <c r="H191" s="89" cm="1">
        <f t="array" ref="H191:H199">_xlfn.SORTBY(H178:H186,$AM178:$AM186,-1)</f>
        <v>9065.1756239999995</v>
      </c>
      <c r="I191" s="89" cm="1">
        <f t="array" ref="I191:I199">_xlfn.SORTBY(I178:I186,$AM178:$AM186,-1)</f>
        <v>9240.5374159999992</v>
      </c>
      <c r="J191" s="89" cm="1">
        <f t="array" ref="J191:J199">_xlfn.SORTBY(J178:J186,$AM178:$AM186,-1)</f>
        <v>9693.8282960000015</v>
      </c>
      <c r="K191" s="89" cm="1">
        <f t="array" ref="K191:K199">_xlfn.SORTBY(K178:K186,$AM178:$AM186,-1)</f>
        <v>9745.4748</v>
      </c>
      <c r="L191" s="89" cm="1">
        <f t="array" ref="L191:L199">_xlfn.SORTBY(L178:L186,$AM178:$AM186,-1)</f>
        <v>12654.351791999999</v>
      </c>
      <c r="M191" s="89" cm="1">
        <f t="array" ref="M191:M199">_xlfn.SORTBY(M178:M186,$AM178:$AM186,-1)</f>
        <v>13069.989383999999</v>
      </c>
      <c r="N191" s="89" cm="1">
        <f t="array" ref="N191:N199">_xlfn.SORTBY(N178:N186,$AM178:$AM186,-1)</f>
        <v>16464.395616000002</v>
      </c>
      <c r="O191" s="89" cm="1">
        <f t="array" ref="O191:O199">_xlfn.SORTBY(O178:O186,$AM178:$AM186,-1)</f>
        <v>18514.960000000003</v>
      </c>
      <c r="P191" s="89" cm="1">
        <f t="array" ref="P191:P199">_xlfn.SORTBY(P178:P186,$AM178:$AM186,-1)</f>
        <v>21578.471161473735</v>
      </c>
      <c r="Q191" s="89" cm="1">
        <f t="array" ref="Q191:Q199">_xlfn.SORTBY(Q178:Q186,$AM178:$AM186,-1)</f>
        <v>22750.962930947462</v>
      </c>
      <c r="R191" s="89" cm="1">
        <f t="array" ref="R191:R199">_xlfn.SORTBY(R178:R186,$AM178:$AM186,-1)</f>
        <v>23131.093496421196</v>
      </c>
      <c r="S191" s="89" cm="1">
        <f t="array" ref="S191:S199">_xlfn.SORTBY(S178:S186,$AM178:$AM186,-1)</f>
        <v>23946.521005894923</v>
      </c>
      <c r="T191" s="89" cm="1">
        <f t="array" ref="T191:T199">_xlfn.SORTBY(T178:T186,$AM178:$AM186,-1)</f>
        <v>26143.179717110681</v>
      </c>
      <c r="U191" s="89" cm="1">
        <f t="array" ref="U191:U199">_xlfn.SORTBY(U178:U186,$AM178:$AM186,-1)</f>
        <v>27660.072245483407</v>
      </c>
      <c r="V191" s="89" cm="1">
        <f t="array" ref="V191:V199">_xlfn.SORTBY(V178:V186,$AM178:$AM186,-1)</f>
        <v>30123.495785728781</v>
      </c>
      <c r="W191" s="89" cm="1">
        <f t="array" ref="W191:W199">_xlfn.SORTBY(W178:W186,$AM178:$AM186,-1)</f>
        <v>32081.8291842338</v>
      </c>
      <c r="X191" s="89" cm="1">
        <f t="array" ref="X191:X199">_xlfn.SORTBY(X178:X186,$AM178:$AM186,-1)</f>
        <v>30412.701705146905</v>
      </c>
      <c r="Y191" s="89" cm="1">
        <f t="array" ref="Y191:Y199">_xlfn.SORTBY(Y178:Y186,$AM178:$AM186,-1)</f>
        <v>27658.939444924323</v>
      </c>
      <c r="Z191" s="89" cm="1">
        <f t="array" ref="Z191:Z199">_xlfn.SORTBY(Z178:Z186,$AM178:$AM186,-1)</f>
        <v>25999.529740628735</v>
      </c>
      <c r="AA191" s="89" cm="1">
        <f t="array" ref="AA191:AA199">_xlfn.SORTBY(AA178:AA186,$AM178:$AM186,-1)</f>
        <v>25834.063415598663</v>
      </c>
      <c r="AB191" s="89" cm="1">
        <f t="array" ref="AB191:AB199">_xlfn.SORTBY(AB178:AB186,$AM178:$AM186,-1)</f>
        <v>25870.175096666473</v>
      </c>
      <c r="AC191" s="89" cm="1">
        <f t="array" ref="AC191:AC199">_xlfn.SORTBY(AC178:AC186,$AM178:$AM186,-1)</f>
        <v>27503.622599892729</v>
      </c>
      <c r="AD191" s="89" cm="1">
        <f t="array" ref="AD191:AD199">_xlfn.SORTBY(AD178:AD186,$AM178:$AM186,-1)</f>
        <v>29248.829402832249</v>
      </c>
      <c r="AE191" s="89" cm="1">
        <f t="array" ref="AE191:AE199">_xlfn.SORTBY(AE178:AE186,$AM178:$AM186,-1)</f>
        <v>31715.614164988852</v>
      </c>
      <c r="AF191" s="89" cm="1">
        <f t="array" ref="AF191:AF199">_xlfn.SORTBY(AF178:AF186,$AM178:$AM186,-1)</f>
        <v>34323.884816498779</v>
      </c>
      <c r="AG191" s="89" cm="1">
        <f t="array" ref="AG191:AG199">_xlfn.SORTBY(AG178:AG186,$AM178:$AM186,-1)</f>
        <v>34804.511406420927</v>
      </c>
      <c r="AH191" s="89" cm="1">
        <f t="array" ref="AH191:AH199">_xlfn.SORTBY(AH178:AH186,$AM178:$AM186,-1)</f>
        <v>36306.167389952214</v>
      </c>
      <c r="AI191" s="89" cm="1">
        <f t="array" ref="AI191:AI199">_xlfn.SORTBY(AI178:AI186,$AM178:$AM186,-1)</f>
        <v>36797.413911705808</v>
      </c>
      <c r="AJ191" s="89" cm="1">
        <f t="array" ref="AJ191:AJ199">_xlfn.SORTBY(AJ178:AJ186,$AM178:$AM186,-1)</f>
        <v>31834.34239109181</v>
      </c>
      <c r="AK191" s="89" cm="1">
        <f t="array" ref="AK191:AK199">_xlfn.SORTBY(AK178:AK186,$AM178:$AM186,-1)</f>
        <v>33975.232288294203</v>
      </c>
      <c r="AL191" s="89" cm="1">
        <f t="array" ref="AL191:AL199">_xlfn.SORTBY(AL178:AL186,$AM178:$AM186,-1)</f>
        <v>35502.21458469057</v>
      </c>
      <c r="AM191" s="89" cm="1">
        <f t="array" ref="AM191:AM199">_xlfn.SORTBY(AM178:AM186,$AM178:$AM186,-1)</f>
        <v>35097.760472637303</v>
      </c>
      <c r="AN191" s="94"/>
      <c r="AP191" s="49" t="str">
        <f t="shared" ref="AP191:AP200" si="97">C191</f>
        <v>Diesel / gasoil</v>
      </c>
      <c r="AQ191" s="70" cm="1">
        <f t="array" aca="1" ref="AQ191" ca="1">INDIRECT(ADDRESS(ROW(AP191),AQ$9))/1000</f>
        <v>35.097760472637304</v>
      </c>
      <c r="AR191" s="71" cm="1">
        <f t="array" aca="1" ref="AR191" ca="1">INDIRECT(ADDRESS(ROW(AQ191),AR$9))/1000</f>
        <v>35.50221458469057</v>
      </c>
      <c r="AS191" s="71" cm="1">
        <f t="array" aca="1" ref="AS191" ca="1">INDIRECT(ADDRESS(ROW(AR191),AS$9))/1000</f>
        <v>36.306167389952215</v>
      </c>
      <c r="AT191" s="72" cm="1">
        <f t="array" aca="1" ref="AT191" ca="1">INDIRECT(ADDRESS(ROW(AS191),AT$9))/1000</f>
        <v>27.503622599892729</v>
      </c>
      <c r="AU191" s="77" cm="1">
        <f t="array" aca="1" ref="AU191" ca="1">AQ191/INDIRECT(ADDRESS($BC191,COLUMN(AQ191)))</f>
        <v>0.57406516591176149</v>
      </c>
      <c r="AV191" s="78" cm="1">
        <f t="array" aca="1" ref="AV191" ca="1">AR191/INDIRECT(ADDRESS($BC191,COLUMN(AR191)))</f>
        <v>0.60657247902779565</v>
      </c>
      <c r="AW191" s="78" cm="1">
        <f t="array" aca="1" ref="AW191" ca="1">AS191/INDIRECT(ADDRESS($BC191,COLUMN(AS191)))</f>
        <v>0.59649560424569925</v>
      </c>
      <c r="AX191" s="79" cm="1">
        <f t="array" aca="1" ref="AX191" ca="1">AT191/INDIRECT(ADDRESS($BC191,COLUMN(AT191)))</f>
        <v>0.54390871326470036</v>
      </c>
      <c r="AY191" s="53">
        <f t="shared" ref="AY191:AY200" ca="1" si="98">IFERROR(($AQ191-AR191)/AR191,"-")</f>
        <v>-1.139236289298066E-2</v>
      </c>
      <c r="AZ191" s="53">
        <f t="shared" ref="AZ191:AZ200" ca="1" si="99">IFERROR(($AQ191-AS191)/AS191,"-")</f>
        <v>-3.3283791823461341E-2</v>
      </c>
      <c r="BA191" s="53">
        <f t="shared" ref="BA191:BA200" ca="1" si="100">IFERROR(($AQ191-AT191)/AT191,"-")</f>
        <v>0.27611409534008785</v>
      </c>
      <c r="BC191" s="100">
        <f t="shared" ref="BC191:BC199" si="101">+BC192</f>
        <v>200</v>
      </c>
      <c r="BE191" s="177" t="str">
        <f>AP191</f>
        <v>Diesel / gasoil</v>
      </c>
      <c r="BF191" s="185">
        <f>AC191/1000</f>
        <v>27.503622599892729</v>
      </c>
      <c r="BG191" s="185">
        <f t="shared" ref="BG191:BG198" si="102">AD191/1000</f>
        <v>29.24882940283225</v>
      </c>
      <c r="BH191" s="185">
        <f t="shared" ref="BH191:BH198" si="103">AE191/1000</f>
        <v>31.715614164988853</v>
      </c>
      <c r="BI191" s="185">
        <f t="shared" ref="BI191:BI198" si="104">AF191/1000</f>
        <v>34.323884816498783</v>
      </c>
      <c r="BJ191" s="185">
        <f t="shared" ref="BJ191:BJ198" si="105">AG191/1000</f>
        <v>34.804511406420929</v>
      </c>
      <c r="BK191" s="185">
        <f t="shared" ref="BK191:BK198" si="106">AH191/1000</f>
        <v>36.306167389952215</v>
      </c>
      <c r="BL191" s="185">
        <f t="shared" ref="BL191:BL198" si="107">AI191/1000</f>
        <v>36.79741391170581</v>
      </c>
      <c r="BM191" s="185">
        <f t="shared" ref="BM191:BM198" si="108">AJ191/1000</f>
        <v>31.834342391091809</v>
      </c>
      <c r="BN191" s="185">
        <f t="shared" ref="BN191:BN198" si="109">AK191/1000</f>
        <v>33.975232288294201</v>
      </c>
      <c r="BO191" s="185">
        <f t="shared" ref="BO191:BO198" si="110">AL191/1000</f>
        <v>35.50221458469057</v>
      </c>
      <c r="BP191" s="185">
        <f t="shared" ref="BP191:BP198" si="111">AM191/1000</f>
        <v>35.097760472637304</v>
      </c>
      <c r="BQ191" s="179"/>
      <c r="BR191" s="178" t="str">
        <f>BE191</f>
        <v>Diesel / gasoil</v>
      </c>
      <c r="BS191" s="126" cm="1">
        <f t="array" aca="1" ref="BS191" ca="1">AC191/INDIRECT(ADDRESS($BC191,COLUMN(AC191)))</f>
        <v>0.54390871326470036</v>
      </c>
      <c r="BT191" s="126" cm="1">
        <f t="array" aca="1" ref="BT191" ca="1">AD191/INDIRECT(ADDRESS($BC191,COLUMN(AD191)))</f>
        <v>0.55626895294353018</v>
      </c>
      <c r="BU191" s="126" cm="1">
        <f t="array" aca="1" ref="BU191" ca="1">AE191/INDIRECT(ADDRESS($BC191,COLUMN(AE191)))</f>
        <v>0.56974247555721824</v>
      </c>
      <c r="BV191" s="126" cm="1">
        <f t="array" aca="1" ref="BV191" ca="1">AF191/INDIRECT(ADDRESS($BC191,COLUMN(AF191)))</f>
        <v>0.5939360992546131</v>
      </c>
      <c r="BW191" s="126" cm="1">
        <f t="array" aca="1" ref="BW191" ca="1">AG191/INDIRECT(ADDRESS($BC191,COLUMN(AG191)))</f>
        <v>0.58611811675571557</v>
      </c>
      <c r="BX191" s="126" cm="1">
        <f t="array" aca="1" ref="BX191" ca="1">AH191/INDIRECT(ADDRESS($BC191,COLUMN(AH191)))</f>
        <v>0.59649560424569925</v>
      </c>
      <c r="BY191" s="126" cm="1">
        <f t="array" aca="1" ref="BY191" ca="1">AI191/INDIRECT(ADDRESS($BC191,COLUMN(AI191)))</f>
        <v>0.5996586122168831</v>
      </c>
      <c r="BZ191" s="126" cm="1">
        <f t="array" aca="1" ref="BZ191" ca="1">AJ191/INDIRECT(ADDRESS($BC191,COLUMN(AJ191)))</f>
        <v>0.6991980892491827</v>
      </c>
      <c r="CA191" s="126" cm="1">
        <f t="array" aca="1" ref="CA191" ca="1">AK191/INDIRECT(ADDRESS($BC191,COLUMN(AK191)))</f>
        <v>0.69700898154310409</v>
      </c>
      <c r="CB191" s="126" cm="1">
        <f t="array" aca="1" ref="CB191" ca="1">AL191/INDIRECT(ADDRESS($BC191,COLUMN(AL191)))</f>
        <v>0.60657247902779565</v>
      </c>
      <c r="CC191" s="126" cm="1">
        <f t="array" aca="1" ref="CC191" ca="1">AM191/INDIRECT(ADDRESS($BC191,COLUMN(AM191)))</f>
        <v>0.57406516591176138</v>
      </c>
      <c r="CE191" s="178" t="str">
        <f>BR191</f>
        <v>Diesel / gasoil</v>
      </c>
      <c r="CF191" s="194" t="str">
        <f ca="1">TEXT(BF191,"#,##0.00;-#,##0.00;0") &amp; CHAR(10) &amp; IF(BS191&lt;&gt;1,TEXT(BS191,"(#,##0.0%);(-#,##0.0%);(0%)"),"(100%)")</f>
        <v>27.50
(54.4%)</v>
      </c>
      <c r="CG191" s="194" t="str">
        <f t="shared" ref="CG191:CG198" ca="1" si="112">TEXT(BG191,"#,##0.00;-#,##0.00;0") &amp; CHAR(10) &amp; IF(BT191&lt;&gt;1,TEXT(BT191,"(#,##0.0%);(-#,##0.0%);(0%)"),"(100%)")</f>
        <v>29.25
(55.6%)</v>
      </c>
      <c r="CH191" s="194" t="str">
        <f t="shared" ref="CH191:CH198" ca="1" si="113">TEXT(BH191,"#,##0.00;-#,##0.00;0") &amp; CHAR(10) &amp; IF(BU191&lt;&gt;1,TEXT(BU191,"(#,##0.0%);(-#,##0.0%);(0%)"),"(100%)")</f>
        <v>31.72
(57.0%)</v>
      </c>
      <c r="CI191" s="194" t="str">
        <f t="shared" ref="CI191:CI198" ca="1" si="114">TEXT(BI191,"#,##0.00;-#,##0.00;0") &amp; CHAR(10) &amp; IF(BV191&lt;&gt;1,TEXT(BV191,"(#,##0.0%);(-#,##0.0%);(0%)"),"(100%)")</f>
        <v>34.32
(59.4%)</v>
      </c>
      <c r="CJ191" s="194" t="str">
        <f t="shared" ref="CJ191:CJ198" ca="1" si="115">TEXT(BJ191,"#,##0.00;-#,##0.00;0") &amp; CHAR(10) &amp; IF(BW191&lt;&gt;1,TEXT(BW191,"(#,##0.0%);(-#,##0.0%);(0%)"),"(100%)")</f>
        <v>34.80
(58.6%)</v>
      </c>
      <c r="CK191" s="194" t="str">
        <f t="shared" ref="CK191:CK198" ca="1" si="116">TEXT(BK191,"#,##0.00;-#,##0.00;0") &amp; CHAR(10) &amp; IF(BX191&lt;&gt;1,TEXT(BX191,"(#,##0.0%);(-#,##0.0%);(0%)"),"(100%)")</f>
        <v>36.31
(59.6%)</v>
      </c>
      <c r="CL191" s="194" t="str">
        <f t="shared" ref="CL191:CL198" ca="1" si="117">TEXT(BL191,"#,##0.00;-#,##0.00;0") &amp; CHAR(10) &amp; IF(BY191&lt;&gt;1,TEXT(BY191,"(#,##0.0%);(-#,##0.0%);(0%)"),"(100%)")</f>
        <v>36.80
(60.0%)</v>
      </c>
      <c r="CM191" s="194" t="str">
        <f t="shared" ref="CM191:CM198" ca="1" si="118">TEXT(BM191,"#,##0.00;-#,##0.00;0") &amp; CHAR(10) &amp; IF(BZ191&lt;&gt;1,TEXT(BZ191,"(#,##0.0%);(-#,##0.0%);(0%)"),"(100%)")</f>
        <v>31.83
(69.9%)</v>
      </c>
      <c r="CN191" s="194" t="str">
        <f t="shared" ref="CN191:CN198" ca="1" si="119">TEXT(BN191,"#,##0.00;-#,##0.00;0") &amp; CHAR(10) &amp; IF(CA191&lt;&gt;1,TEXT(CA191,"(#,##0.0%);(-#,##0.0%);(0%)"),"(100%)")</f>
        <v>33.98
(69.7%)</v>
      </c>
      <c r="CO191" s="194" t="str">
        <f t="shared" ref="CO191:CO198" ca="1" si="120">TEXT(BO191,"#,##0.00;-#,##0.00;0") &amp; CHAR(10) &amp; IF(CB191&lt;&gt;1,TEXT(CB191,"(#,##0.0%);(-#,##0.0%);(0%)"),"(100%)")</f>
        <v>35.50
(60.7%)</v>
      </c>
      <c r="CP191" s="194" t="str">
        <f t="shared" ref="CP191:CP198" ca="1" si="121">TEXT(BP191,"#,##0.00;-#,##0.00;0") &amp; CHAR(10) &amp; IF(CC191&lt;&gt;1,TEXT(CC191,"(#,##0.0%);(-#,##0.0%);(0%)"),"(100%)")</f>
        <v>35.10
(57.4%)</v>
      </c>
    </row>
    <row r="192" spans="3:94">
      <c r="C192" s="7" t="str">
        <v>Jet kerosene</v>
      </c>
      <c r="D192" s="86" t="s">
        <v>12</v>
      </c>
      <c r="F192" s="89">
        <v>4348.7099661151506</v>
      </c>
      <c r="G192" s="89">
        <v>4201.7111461279901</v>
      </c>
      <c r="H192" s="89">
        <v>3674.9663265874424</v>
      </c>
      <c r="I192" s="89">
        <v>5353.1993818935598</v>
      </c>
      <c r="J192" s="89">
        <v>4765.2052782563233</v>
      </c>
      <c r="K192" s="89">
        <v>4654.9567800503764</v>
      </c>
      <c r="L192" s="89">
        <v>4299.7104825430197</v>
      </c>
      <c r="M192" s="89">
        <v>5169.4520410100631</v>
      </c>
      <c r="N192" s="89">
        <v>5340.9506740037896</v>
      </c>
      <c r="O192" s="89">
        <v>6308.6915697442491</v>
      </c>
      <c r="P192" s="89">
        <v>7313.1819663003716</v>
      </c>
      <c r="Q192" s="89">
        <v>8783.1674194170355</v>
      </c>
      <c r="R192" s="89">
        <v>9322.1620580995514</v>
      </c>
      <c r="S192" s="89">
        <v>9113.9142721331009</v>
      </c>
      <c r="T192" s="89">
        <v>8636.1646950000013</v>
      </c>
      <c r="U192" s="89">
        <v>9967.3907934545477</v>
      </c>
      <c r="V192" s="89">
        <v>11489.038946908728</v>
      </c>
      <c r="W192" s="89">
        <v>12133.914144549675</v>
      </c>
      <c r="X192" s="89">
        <v>11282.607201535253</v>
      </c>
      <c r="Y192" s="89">
        <v>8919.2416877310479</v>
      </c>
      <c r="Z192" s="89">
        <v>9153.5508000418686</v>
      </c>
      <c r="AA192" s="89">
        <v>8134.099631222266</v>
      </c>
      <c r="AB192" s="89">
        <v>6811.3587887006988</v>
      </c>
      <c r="AC192" s="89">
        <v>7850.9820937578115</v>
      </c>
      <c r="AD192" s="89">
        <v>8699.5594652087366</v>
      </c>
      <c r="AE192" s="89">
        <v>9844.6629740786811</v>
      </c>
      <c r="AF192" s="89">
        <v>10098.954703874337</v>
      </c>
      <c r="AG192" s="89">
        <v>11876.081792037465</v>
      </c>
      <c r="AH192" s="89">
        <v>12826.078116707609</v>
      </c>
      <c r="AI192" s="89">
        <v>12975.053422781884</v>
      </c>
      <c r="AJ192" s="89">
        <v>4627.4436729375411</v>
      </c>
      <c r="AK192" s="89">
        <v>5184.2914107912711</v>
      </c>
      <c r="AL192" s="89">
        <v>11836.348731306673</v>
      </c>
      <c r="AM192" s="89">
        <v>13358.797630491455</v>
      </c>
      <c r="AN192" s="94"/>
      <c r="AP192" s="49" t="str">
        <f t="shared" si="97"/>
        <v>Jet kerosene</v>
      </c>
      <c r="AQ192" s="70" cm="1">
        <f t="array" aca="1" ref="AQ192" ca="1">INDIRECT(ADDRESS(ROW(AP192),AQ$9))/1000</f>
        <v>13.358797630491456</v>
      </c>
      <c r="AR192" s="71" cm="1">
        <f t="array" aca="1" ref="AR192" ca="1">INDIRECT(ADDRESS(ROW(AQ192),AR$9))/1000</f>
        <v>11.836348731306673</v>
      </c>
      <c r="AS192" s="71" cm="1">
        <f t="array" aca="1" ref="AS192" ca="1">INDIRECT(ADDRESS(ROW(AR192),AS$9))/1000</f>
        <v>12.82607811670761</v>
      </c>
      <c r="AT192" s="73" cm="1">
        <f t="array" aca="1" ref="AT192" ca="1">INDIRECT(ADDRESS(ROW(AS192),AT$9))/1000</f>
        <v>7.8509820937578114</v>
      </c>
      <c r="AU192" s="77" cm="1">
        <f t="array" aca="1" ref="AU192" ca="1">AQ192/INDIRECT(ADDRESS($BC192,COLUMN(AQ192)))</f>
        <v>0.21849885220193582</v>
      </c>
      <c r="AV192" s="78" cm="1">
        <f t="array" aca="1" ref="AV192" ca="1">AR192/INDIRECT(ADDRESS($BC192,COLUMN(AR192)))</f>
        <v>0.20222973345674652</v>
      </c>
      <c r="AW192" s="78" cm="1">
        <f t="array" aca="1" ref="AW192" ca="1">AS192/INDIRECT(ADDRESS($BC192,COLUMN(AS192)))</f>
        <v>0.21072726113319767</v>
      </c>
      <c r="AX192" s="80" cm="1">
        <f t="array" aca="1" ref="AX192" ca="1">AT192/INDIRECT(ADDRESS($BC192,COLUMN(AT192)))</f>
        <v>0.15526018628893887</v>
      </c>
      <c r="AY192" s="53">
        <f t="shared" ca="1" si="98"/>
        <v>0.1286248769570269</v>
      </c>
      <c r="AZ192" s="53">
        <f t="shared" ca="1" si="99"/>
        <v>4.1534092412076493E-2</v>
      </c>
      <c r="BA192" s="53">
        <f t="shared" ca="1" si="100"/>
        <v>0.70154478394656117</v>
      </c>
      <c r="BC192" s="100">
        <f t="shared" si="101"/>
        <v>200</v>
      </c>
      <c r="BE192" s="177" t="str">
        <f t="shared" ref="BE192:BE198" si="122">AP192</f>
        <v>Jet kerosene</v>
      </c>
      <c r="BF192" s="185">
        <f t="shared" ref="BF192:BF198" si="123">AC192/1000</f>
        <v>7.8509820937578114</v>
      </c>
      <c r="BG192" s="185">
        <f t="shared" si="102"/>
        <v>8.6995594652087362</v>
      </c>
      <c r="BH192" s="185">
        <f t="shared" si="103"/>
        <v>9.8446629740786804</v>
      </c>
      <c r="BI192" s="185">
        <f t="shared" si="104"/>
        <v>10.098954703874337</v>
      </c>
      <c r="BJ192" s="185">
        <f t="shared" si="105"/>
        <v>11.876081792037464</v>
      </c>
      <c r="BK192" s="185">
        <f t="shared" si="106"/>
        <v>12.82607811670761</v>
      </c>
      <c r="BL192" s="185">
        <f t="shared" si="107"/>
        <v>12.975053422781885</v>
      </c>
      <c r="BM192" s="185">
        <f t="shared" si="108"/>
        <v>4.6274436729375408</v>
      </c>
      <c r="BN192" s="185">
        <f t="shared" si="109"/>
        <v>5.1842914107912712</v>
      </c>
      <c r="BO192" s="185">
        <f t="shared" si="110"/>
        <v>11.836348731306673</v>
      </c>
      <c r="BP192" s="185">
        <f t="shared" si="111"/>
        <v>13.358797630491456</v>
      </c>
      <c r="BQ192" s="179"/>
      <c r="BR192" s="178" t="str">
        <f t="shared" ref="BR192:BR198" si="124">BE192</f>
        <v>Jet kerosene</v>
      </c>
      <c r="BS192" s="126" cm="1">
        <f t="array" aca="1" ref="BS192" ca="1">AC192/INDIRECT(ADDRESS($BC192,COLUMN(AC192)))</f>
        <v>0.15526018628893887</v>
      </c>
      <c r="BT192" s="126" cm="1">
        <f t="array" aca="1" ref="BT192" ca="1">AD192/INDIRECT(ADDRESS($BC192,COLUMN(AD192)))</f>
        <v>0.16545259873932044</v>
      </c>
      <c r="BU192" s="126" cm="1">
        <f t="array" aca="1" ref="BU192" ca="1">AE192/INDIRECT(ADDRESS($BC192,COLUMN(AE192)))</f>
        <v>0.1768505135892911</v>
      </c>
      <c r="BV192" s="126" cm="1">
        <f t="array" aca="1" ref="BV192" ca="1">AF192/INDIRECT(ADDRESS($BC192,COLUMN(AF192)))</f>
        <v>0.17475101654242153</v>
      </c>
      <c r="BW192" s="126" cm="1">
        <f t="array" aca="1" ref="BW192" ca="1">AG192/INDIRECT(ADDRESS($BC192,COLUMN(AG192)))</f>
        <v>0.19999667896793627</v>
      </c>
      <c r="BX192" s="126" cm="1">
        <f t="array" aca="1" ref="BX192" ca="1">AH192/INDIRECT(ADDRESS($BC192,COLUMN(AH192)))</f>
        <v>0.21072726113319767</v>
      </c>
      <c r="BY192" s="126" cm="1">
        <f t="array" aca="1" ref="BY192" ca="1">AI192/INDIRECT(ADDRESS($BC192,COLUMN(AI192)))</f>
        <v>0.21144427561172113</v>
      </c>
      <c r="BZ192" s="126" cm="1">
        <f t="array" aca="1" ref="BZ192" ca="1">AJ192/INDIRECT(ADDRESS($BC192,COLUMN(AJ192)))</f>
        <v>0.10163551470538738</v>
      </c>
      <c r="CA192" s="126" cm="1">
        <f t="array" aca="1" ref="CA192" ca="1">AK192/INDIRECT(ADDRESS($BC192,COLUMN(AK192)))</f>
        <v>0.10635682033300704</v>
      </c>
      <c r="CB192" s="126" cm="1">
        <f t="array" aca="1" ref="CB192" ca="1">AL192/INDIRECT(ADDRESS($BC192,COLUMN(AL192)))</f>
        <v>0.20222973345674652</v>
      </c>
      <c r="CC192" s="126" cm="1">
        <f t="array" aca="1" ref="CC192" ca="1">AM192/INDIRECT(ADDRESS($BC192,COLUMN(AM192)))</f>
        <v>0.21849885220193582</v>
      </c>
      <c r="CE192" s="178" t="str">
        <f t="shared" ref="CE192:CE198" si="125">BR192</f>
        <v>Jet kerosene</v>
      </c>
      <c r="CF192" s="194" t="str">
        <f t="shared" ref="CF192:CF198" ca="1" si="126">TEXT(BF192,"#,##0.00;-#,##0.00;0") &amp; CHAR(10) &amp; IF(BS192&lt;&gt;1,TEXT(BS192,"(#,##0.0%);(-#,##0.0%);(0%)"),"(100%)")</f>
        <v>7.85
(15.5%)</v>
      </c>
      <c r="CG192" s="194" t="str">
        <f t="shared" ca="1" si="112"/>
        <v>8.70
(16.5%)</v>
      </c>
      <c r="CH192" s="194" t="str">
        <f t="shared" ca="1" si="113"/>
        <v>9.84
(17.7%)</v>
      </c>
      <c r="CI192" s="194" t="str">
        <f t="shared" ca="1" si="114"/>
        <v>10.10
(17.5%)</v>
      </c>
      <c r="CJ192" s="194" t="str">
        <f t="shared" ca="1" si="115"/>
        <v>11.88
(20.0%)</v>
      </c>
      <c r="CK192" s="194" t="str">
        <f t="shared" ca="1" si="116"/>
        <v>12.83
(21.1%)</v>
      </c>
      <c r="CL192" s="194" t="str">
        <f t="shared" ca="1" si="117"/>
        <v>12.98
(21.1%)</v>
      </c>
      <c r="CM192" s="194" t="str">
        <f t="shared" ca="1" si="118"/>
        <v>4.63
(10.2%)</v>
      </c>
      <c r="CN192" s="194" t="str">
        <f t="shared" ca="1" si="119"/>
        <v>5.18
(10.6%)</v>
      </c>
      <c r="CO192" s="194" t="str">
        <f t="shared" ca="1" si="120"/>
        <v>11.84
(20.2%)</v>
      </c>
      <c r="CP192" s="194" t="str">
        <f t="shared" ca="1" si="121"/>
        <v>13.36
(21.8%)</v>
      </c>
    </row>
    <row r="193" spans="3:94">
      <c r="C193" s="7" t="str">
        <v>Gasoline</v>
      </c>
      <c r="D193" s="86" t="s">
        <v>12</v>
      </c>
      <c r="F193" s="89">
        <v>10960.822639739434</v>
      </c>
      <c r="G193" s="89">
        <v>11208.492423115471</v>
      </c>
      <c r="H193" s="89">
        <v>12025.901931400756</v>
      </c>
      <c r="I193" s="89">
        <v>11803.162634924151</v>
      </c>
      <c r="J193" s="89">
        <v>12187.229163847926</v>
      </c>
      <c r="K193" s="89">
        <v>12843.533825912831</v>
      </c>
      <c r="L193" s="89">
        <v>13611.505258797733</v>
      </c>
      <c r="M193" s="89">
        <v>14552.728696134904</v>
      </c>
      <c r="N193" s="89">
        <v>16175.440656907926</v>
      </c>
      <c r="O193" s="89">
        <v>17512.779348152832</v>
      </c>
      <c r="P193" s="89">
        <v>18491.133292921131</v>
      </c>
      <c r="Q193" s="89">
        <v>19209.45580881905</v>
      </c>
      <c r="R193" s="89">
        <v>19630.708137924339</v>
      </c>
      <c r="S193" s="89">
        <v>19605.76853683525</v>
      </c>
      <c r="T193" s="89">
        <v>20125.934688725109</v>
      </c>
      <c r="U193" s="89">
        <v>21189.177224158386</v>
      </c>
      <c r="V193" s="89">
        <v>21508.466969490859</v>
      </c>
      <c r="W193" s="89">
        <v>21930.185767392843</v>
      </c>
      <c r="X193" s="89">
        <v>20908.599298851666</v>
      </c>
      <c r="Y193" s="89">
        <v>19030.349140967341</v>
      </c>
      <c r="Z193" s="89">
        <v>17184.419505631889</v>
      </c>
      <c r="AA193" s="89">
        <v>16274.943265755983</v>
      </c>
      <c r="AB193" s="89">
        <v>14798.548300730898</v>
      </c>
      <c r="AC193" s="89">
        <v>13925.191458621273</v>
      </c>
      <c r="AD193" s="89">
        <v>13182.814913667362</v>
      </c>
      <c r="AE193" s="89">
        <v>12496.992065686994</v>
      </c>
      <c r="AF193" s="89">
        <v>11662.88633098171</v>
      </c>
      <c r="AG193" s="89">
        <v>10516.986914155097</v>
      </c>
      <c r="AH193" s="89">
        <v>9585.9696282125224</v>
      </c>
      <c r="AI193" s="89">
        <v>9082.1703254075474</v>
      </c>
      <c r="AJ193" s="89">
        <v>6727.1116254808885</v>
      </c>
      <c r="AK193" s="89">
        <v>7126.223321649557</v>
      </c>
      <c r="AL193" s="89">
        <v>8115.8194584991115</v>
      </c>
      <c r="AM193" s="89">
        <v>8646.6667610006662</v>
      </c>
      <c r="AN193" s="94"/>
      <c r="AP193" s="49" t="str">
        <f t="shared" si="97"/>
        <v>Gasoline</v>
      </c>
      <c r="AQ193" s="70" cm="1">
        <f t="array" aca="1" ref="AQ193" ca="1">INDIRECT(ADDRESS(ROW(AP193),AQ$9))/1000</f>
        <v>8.6466667610006667</v>
      </c>
      <c r="AR193" s="71" cm="1">
        <f t="array" aca="1" ref="AR193" ca="1">INDIRECT(ADDRESS(ROW(AQ193),AR$9))/1000</f>
        <v>8.1158194584991108</v>
      </c>
      <c r="AS193" s="71" cm="1">
        <f t="array" aca="1" ref="AS193" ca="1">INDIRECT(ADDRESS(ROW(AR193),AS$9))/1000</f>
        <v>9.5859696282125224</v>
      </c>
      <c r="AT193" s="73" cm="1">
        <f t="array" aca="1" ref="AT193" ca="1">INDIRECT(ADDRESS(ROW(AS193),AT$9))/1000</f>
        <v>13.925191458621274</v>
      </c>
      <c r="AU193" s="77" cm="1">
        <f t="array" aca="1" ref="AU193" ca="1">AQ193/INDIRECT(ADDRESS($BC193,COLUMN(AQ193)))</f>
        <v>0.14142640789310101</v>
      </c>
      <c r="AV193" s="78" cm="1">
        <f t="array" aca="1" ref="AV193" ca="1">AR193/INDIRECT(ADDRESS($BC193,COLUMN(AR193)))</f>
        <v>0.13866269430996778</v>
      </c>
      <c r="AW193" s="78" cm="1">
        <f t="array" aca="1" ref="AW193" ca="1">AS193/INDIRECT(ADDRESS($BC193,COLUMN(AS193)))</f>
        <v>0.15749359287215789</v>
      </c>
      <c r="AX193" s="80" cm="1">
        <f t="array" aca="1" ref="AX193" ca="1">AT193/INDIRECT(ADDRESS($BC193,COLUMN(AT193)))</f>
        <v>0.27538310419707523</v>
      </c>
      <c r="AY193" s="53">
        <f t="shared" ca="1" si="98"/>
        <v>6.5408959035632305E-2</v>
      </c>
      <c r="AZ193" s="53">
        <f t="shared" ca="1" si="99"/>
        <v>-9.798725675568469E-2</v>
      </c>
      <c r="BA193" s="53">
        <f t="shared" ca="1" si="100"/>
        <v>-0.37906298906594937</v>
      </c>
      <c r="BC193" s="100">
        <f t="shared" si="101"/>
        <v>200</v>
      </c>
      <c r="BE193" s="177" t="str">
        <f t="shared" si="122"/>
        <v>Gasoline</v>
      </c>
      <c r="BF193" s="185">
        <f t="shared" si="123"/>
        <v>13.925191458621274</v>
      </c>
      <c r="BG193" s="185">
        <f t="shared" si="102"/>
        <v>13.182814913667363</v>
      </c>
      <c r="BH193" s="185">
        <f t="shared" si="103"/>
        <v>12.496992065686994</v>
      </c>
      <c r="BI193" s="185">
        <f t="shared" si="104"/>
        <v>11.66288633098171</v>
      </c>
      <c r="BJ193" s="185">
        <f t="shared" si="105"/>
        <v>10.516986914155098</v>
      </c>
      <c r="BK193" s="185">
        <f t="shared" si="106"/>
        <v>9.5859696282125224</v>
      </c>
      <c r="BL193" s="185">
        <f t="shared" si="107"/>
        <v>9.0821703254075477</v>
      </c>
      <c r="BM193" s="185">
        <f t="shared" si="108"/>
        <v>6.7271116254808883</v>
      </c>
      <c r="BN193" s="185">
        <f t="shared" si="109"/>
        <v>7.1262233216495572</v>
      </c>
      <c r="BO193" s="185">
        <f t="shared" si="110"/>
        <v>8.1158194584991108</v>
      </c>
      <c r="BP193" s="185">
        <f t="shared" si="111"/>
        <v>8.6466667610006667</v>
      </c>
      <c r="BQ193" s="179"/>
      <c r="BR193" s="178" t="str">
        <f t="shared" si="124"/>
        <v>Gasoline</v>
      </c>
      <c r="BS193" s="126" cm="1">
        <f t="array" aca="1" ref="BS193" ca="1">AC193/INDIRECT(ADDRESS($BC193,COLUMN(AC193)))</f>
        <v>0.27538310419707523</v>
      </c>
      <c r="BT193" s="126" cm="1">
        <f t="array" aca="1" ref="BT193" ca="1">AD193/INDIRECT(ADDRESS($BC193,COLUMN(AD193)))</f>
        <v>0.25071740642598178</v>
      </c>
      <c r="BU193" s="126" cm="1">
        <f t="array" aca="1" ref="BU193" ca="1">AE193/INDIRECT(ADDRESS($BC193,COLUMN(AE193)))</f>
        <v>0.22449721955513408</v>
      </c>
      <c r="BV193" s="126" cm="1">
        <f t="array" aca="1" ref="BV193" ca="1">AF193/INDIRECT(ADDRESS($BC193,COLUMN(AF193)))</f>
        <v>0.20181308877203646</v>
      </c>
      <c r="BW193" s="126" cm="1">
        <f t="array" aca="1" ref="BW193" ca="1">AG193/INDIRECT(ADDRESS($BC193,COLUMN(AG193)))</f>
        <v>0.17710912508117799</v>
      </c>
      <c r="BX193" s="126" cm="1">
        <f t="array" aca="1" ref="BX193" ca="1">AH193/INDIRECT(ADDRESS($BC193,COLUMN(AH193)))</f>
        <v>0.15749359287215789</v>
      </c>
      <c r="BY193" s="126" cm="1">
        <f t="array" aca="1" ref="BY193" ca="1">AI193/INDIRECT(ADDRESS($BC193,COLUMN(AI193)))</f>
        <v>0.14800501106733291</v>
      </c>
      <c r="BZ193" s="126" cm="1">
        <f t="array" aca="1" ref="BZ193" ca="1">AJ193/INDIRECT(ADDRESS($BC193,COLUMN(AJ193)))</f>
        <v>0.14775186925232048</v>
      </c>
      <c r="CA193" s="126" cm="1">
        <f t="array" aca="1" ref="CA193" ca="1">AK193/INDIRECT(ADDRESS($BC193,COLUMN(AK193)))</f>
        <v>0.1461959587950489</v>
      </c>
      <c r="CB193" s="126" cm="1">
        <f t="array" aca="1" ref="CB193" ca="1">AL193/INDIRECT(ADDRESS($BC193,COLUMN(AL193)))</f>
        <v>0.13866269430996778</v>
      </c>
      <c r="CC193" s="126" cm="1">
        <f t="array" aca="1" ref="CC193" ca="1">AM193/INDIRECT(ADDRESS($BC193,COLUMN(AM193)))</f>
        <v>0.14142640789310099</v>
      </c>
      <c r="CE193" s="178" t="str">
        <f t="shared" si="125"/>
        <v>Gasoline</v>
      </c>
      <c r="CF193" s="194" t="str">
        <f t="shared" ca="1" si="126"/>
        <v>13.93
(27.5%)</v>
      </c>
      <c r="CG193" s="194" t="str">
        <f t="shared" ca="1" si="112"/>
        <v>13.18
(25.1%)</v>
      </c>
      <c r="CH193" s="194" t="str">
        <f t="shared" ca="1" si="113"/>
        <v>12.50
(22.4%)</v>
      </c>
      <c r="CI193" s="194" t="str">
        <f t="shared" ca="1" si="114"/>
        <v>11.66
(20.2%)</v>
      </c>
      <c r="CJ193" s="194" t="str">
        <f t="shared" ca="1" si="115"/>
        <v>10.52
(17.7%)</v>
      </c>
      <c r="CK193" s="194" t="str">
        <f t="shared" ca="1" si="116"/>
        <v>9.59
(15.7%)</v>
      </c>
      <c r="CL193" s="194" t="str">
        <f t="shared" ca="1" si="117"/>
        <v>9.08
(14.8%)</v>
      </c>
      <c r="CM193" s="194" t="str">
        <f t="shared" ca="1" si="118"/>
        <v>6.73
(14.8%)</v>
      </c>
      <c r="CN193" s="194" t="str">
        <f t="shared" ca="1" si="119"/>
        <v>7.13
(14.6%)</v>
      </c>
      <c r="CO193" s="194" t="str">
        <f t="shared" ca="1" si="120"/>
        <v>8.12
(13.9%)</v>
      </c>
      <c r="CP193" s="194" t="str">
        <f t="shared" ca="1" si="121"/>
        <v>8.65
(14.1%)</v>
      </c>
    </row>
    <row r="194" spans="3:94">
      <c r="C194" s="7" t="str">
        <v>Biodiesel</v>
      </c>
      <c r="D194" s="86" t="s">
        <v>12</v>
      </c>
      <c r="F194" s="89">
        <v>0</v>
      </c>
      <c r="G194" s="89">
        <v>0</v>
      </c>
      <c r="H194" s="89">
        <v>0</v>
      </c>
      <c r="I194" s="89">
        <v>0</v>
      </c>
      <c r="J194" s="89">
        <v>0</v>
      </c>
      <c r="K194" s="89">
        <v>0</v>
      </c>
      <c r="L194" s="89">
        <v>0</v>
      </c>
      <c r="M194" s="89">
        <v>0</v>
      </c>
      <c r="N194" s="89">
        <v>0</v>
      </c>
      <c r="O194" s="89">
        <v>0</v>
      </c>
      <c r="P194" s="89">
        <v>0</v>
      </c>
      <c r="Q194" s="89">
        <v>0</v>
      </c>
      <c r="R194" s="89">
        <v>0</v>
      </c>
      <c r="S194" s="89">
        <v>0</v>
      </c>
      <c r="T194" s="89">
        <v>0</v>
      </c>
      <c r="U194" s="89">
        <v>12.675313843560001</v>
      </c>
      <c r="V194" s="89">
        <v>23.460307556406235</v>
      </c>
      <c r="W194" s="89">
        <v>209.71130102010906</v>
      </c>
      <c r="X194" s="89">
        <v>438.37623179960633</v>
      </c>
      <c r="Y194" s="89">
        <v>635.11017366611543</v>
      </c>
      <c r="Z194" s="89">
        <v>726.16496476568204</v>
      </c>
      <c r="AA194" s="89">
        <v>799.21290379408958</v>
      </c>
      <c r="AB194" s="89">
        <v>654.47500913302792</v>
      </c>
      <c r="AC194" s="89">
        <v>857.06700912762301</v>
      </c>
      <c r="AD194" s="89">
        <v>1041.6625945334542</v>
      </c>
      <c r="AE194" s="89">
        <v>1142.9474767786608</v>
      </c>
      <c r="AF194" s="89">
        <v>996.99378951853748</v>
      </c>
      <c r="AG194" s="89">
        <v>1523.9630329797226</v>
      </c>
      <c r="AH194" s="89">
        <v>1480.2114762524718</v>
      </c>
      <c r="AI194" s="89">
        <v>1896.8107976082943</v>
      </c>
      <c r="AJ194" s="89">
        <v>1822.2459574750837</v>
      </c>
      <c r="AK194" s="89">
        <v>1866.7779778469089</v>
      </c>
      <c r="AL194" s="89">
        <v>2370.7162062971338</v>
      </c>
      <c r="AM194" s="89">
        <v>3129.2354124351677</v>
      </c>
      <c r="AN194" s="94"/>
      <c r="AP194" s="49" t="str">
        <f t="shared" si="97"/>
        <v>Biodiesel</v>
      </c>
      <c r="AQ194" s="70" cm="1">
        <f t="array" aca="1" ref="AQ194" ca="1">INDIRECT(ADDRESS(ROW(AP194),AQ$9))/1000</f>
        <v>3.1292354124351678</v>
      </c>
      <c r="AR194" s="71" cm="1">
        <f t="array" aca="1" ref="AR194" ca="1">INDIRECT(ADDRESS(ROW(AQ194),AR$9))/1000</f>
        <v>2.3707162062971339</v>
      </c>
      <c r="AS194" s="71" cm="1">
        <f t="array" aca="1" ref="AS194" ca="1">INDIRECT(ADDRESS(ROW(AR194),AS$9))/1000</f>
        <v>1.4802114762524718</v>
      </c>
      <c r="AT194" s="73" cm="1">
        <f t="array" aca="1" ref="AT194" ca="1">INDIRECT(ADDRESS(ROW(AS194),AT$9))/1000</f>
        <v>0.85706700912762301</v>
      </c>
      <c r="AU194" s="77" cm="1">
        <f t="array" aca="1" ref="AU194" ca="1">AQ194/INDIRECT(ADDRESS($BC194,COLUMN(AQ194)))</f>
        <v>5.1182326793102383E-2</v>
      </c>
      <c r="AV194" s="78" cm="1">
        <f t="array" aca="1" ref="AV194" ca="1">AR194/INDIRECT(ADDRESS($BC194,COLUMN(AR194)))</f>
        <v>4.05048311252428E-2</v>
      </c>
      <c r="AW194" s="78" cm="1">
        <f t="array" aca="1" ref="AW194" ca="1">AS194/INDIRECT(ADDRESS($BC194,COLUMN(AS194)))</f>
        <v>2.431927417331832E-2</v>
      </c>
      <c r="AX194" s="80" cm="1">
        <f t="array" aca="1" ref="AX194" ca="1">AT194/INDIRECT(ADDRESS($BC194,COLUMN(AT194)))</f>
        <v>1.6949265952989363E-2</v>
      </c>
      <c r="AY194" s="53">
        <f t="shared" ca="1" si="98"/>
        <v>0.31995360900779402</v>
      </c>
      <c r="AZ194" s="53">
        <f t="shared" ca="1" si="99"/>
        <v>1.1140461769406189</v>
      </c>
      <c r="BA194" s="53">
        <f t="shared" ca="1" si="100"/>
        <v>2.6510977311100814</v>
      </c>
      <c r="BC194" s="100">
        <f t="shared" si="101"/>
        <v>200</v>
      </c>
      <c r="BE194" s="177" t="str">
        <f t="shared" si="122"/>
        <v>Biodiesel</v>
      </c>
      <c r="BF194" s="185">
        <f t="shared" si="123"/>
        <v>0.85706700912762301</v>
      </c>
      <c r="BG194" s="185">
        <f t="shared" si="102"/>
        <v>1.0416625945334543</v>
      </c>
      <c r="BH194" s="185">
        <f t="shared" si="103"/>
        <v>1.1429474767786607</v>
      </c>
      <c r="BI194" s="185">
        <f t="shared" si="104"/>
        <v>0.99699378951853745</v>
      </c>
      <c r="BJ194" s="185">
        <f t="shared" si="105"/>
        <v>1.5239630329797227</v>
      </c>
      <c r="BK194" s="185">
        <f t="shared" si="106"/>
        <v>1.4802114762524718</v>
      </c>
      <c r="BL194" s="185">
        <f t="shared" si="107"/>
        <v>1.8968107976082942</v>
      </c>
      <c r="BM194" s="185">
        <f t="shared" si="108"/>
        <v>1.8222459574750838</v>
      </c>
      <c r="BN194" s="185">
        <f t="shared" si="109"/>
        <v>1.8667779778469089</v>
      </c>
      <c r="BO194" s="185">
        <f t="shared" si="110"/>
        <v>2.3707162062971339</v>
      </c>
      <c r="BP194" s="185">
        <f t="shared" si="111"/>
        <v>3.1292354124351678</v>
      </c>
      <c r="BQ194" s="179"/>
      <c r="BR194" s="178" t="str">
        <f t="shared" si="124"/>
        <v>Biodiesel</v>
      </c>
      <c r="BS194" s="126" cm="1">
        <f t="array" aca="1" ref="BS194" ca="1">AC194/INDIRECT(ADDRESS($BC194,COLUMN(AC194)))</f>
        <v>1.6949265952989363E-2</v>
      </c>
      <c r="BT194" s="126" cm="1">
        <f t="array" aca="1" ref="BT194" ca="1">AD194/INDIRECT(ADDRESS($BC194,COLUMN(AD194)))</f>
        <v>1.9810863293060761E-2</v>
      </c>
      <c r="BU194" s="126" cm="1">
        <f t="array" aca="1" ref="BU194" ca="1">AE194/INDIRECT(ADDRESS($BC194,COLUMN(AE194)))</f>
        <v>2.0532023168909654E-2</v>
      </c>
      <c r="BV194" s="126" cm="1">
        <f t="array" aca="1" ref="BV194" ca="1">AF194/INDIRECT(ADDRESS($BC194,COLUMN(AF194)))</f>
        <v>1.7251852623718176E-2</v>
      </c>
      <c r="BW194" s="126" cm="1">
        <f t="array" aca="1" ref="BW194" ca="1">AG194/INDIRECT(ADDRESS($BC194,COLUMN(AG194)))</f>
        <v>2.5663981673669376E-2</v>
      </c>
      <c r="BX194" s="126" cm="1">
        <f t="array" aca="1" ref="BX194" ca="1">AH194/INDIRECT(ADDRESS($BC194,COLUMN(AH194)))</f>
        <v>2.431927417331832E-2</v>
      </c>
      <c r="BY194" s="126" cm="1">
        <f t="array" aca="1" ref="BY194" ca="1">AI194/INDIRECT(ADDRESS($BC194,COLUMN(AI194)))</f>
        <v>3.0910838823104157E-2</v>
      </c>
      <c r="BZ194" s="126" cm="1">
        <f t="array" aca="1" ref="BZ194" ca="1">AJ194/INDIRECT(ADDRESS($BC194,COLUMN(AJ194)))</f>
        <v>4.0023157254385745E-2</v>
      </c>
      <c r="CA194" s="126" cm="1">
        <f t="array" aca="1" ref="CA194" ca="1">AK194/INDIRECT(ADDRESS($BC194,COLUMN(AK194)))</f>
        <v>3.8297339840542323E-2</v>
      </c>
      <c r="CB194" s="126" cm="1">
        <f t="array" aca="1" ref="CB194" ca="1">AL194/INDIRECT(ADDRESS($BC194,COLUMN(AL194)))</f>
        <v>4.05048311252428E-2</v>
      </c>
      <c r="CC194" s="126" cm="1">
        <f t="array" aca="1" ref="CC194" ca="1">AM194/INDIRECT(ADDRESS($BC194,COLUMN(AM194)))</f>
        <v>5.1182326793102376E-2</v>
      </c>
      <c r="CE194" s="178" t="str">
        <f t="shared" si="125"/>
        <v>Biodiesel</v>
      </c>
      <c r="CF194" s="194" t="str">
        <f t="shared" ca="1" si="126"/>
        <v>0.86
(1.7%)</v>
      </c>
      <c r="CG194" s="194" t="str">
        <f t="shared" ca="1" si="112"/>
        <v>1.04
(2.0%)</v>
      </c>
      <c r="CH194" s="194" t="str">
        <f t="shared" ca="1" si="113"/>
        <v>1.14
(2.1%)</v>
      </c>
      <c r="CI194" s="194" t="str">
        <f t="shared" ca="1" si="114"/>
        <v>1.00
(1.7%)</v>
      </c>
      <c r="CJ194" s="194" t="str">
        <f t="shared" ca="1" si="115"/>
        <v>1.52
(2.6%)</v>
      </c>
      <c r="CK194" s="194" t="str">
        <f t="shared" ca="1" si="116"/>
        <v>1.48
(2.4%)</v>
      </c>
      <c r="CL194" s="194" t="str">
        <f t="shared" ca="1" si="117"/>
        <v>1.90
(3.1%)</v>
      </c>
      <c r="CM194" s="194" t="str">
        <f t="shared" ca="1" si="118"/>
        <v>1.82
(4.0%)</v>
      </c>
      <c r="CN194" s="194" t="str">
        <f t="shared" ca="1" si="119"/>
        <v>1.87
(3.8%)</v>
      </c>
      <c r="CO194" s="194" t="str">
        <f t="shared" ca="1" si="120"/>
        <v>2.37
(4.1%)</v>
      </c>
      <c r="CP194" s="194" t="str">
        <f t="shared" ca="1" si="121"/>
        <v>3.13
(5.1%)</v>
      </c>
    </row>
    <row r="195" spans="3:94">
      <c r="C195" s="7" t="str">
        <v>Bioethanol</v>
      </c>
      <c r="D195" s="86" t="s">
        <v>12</v>
      </c>
      <c r="F195" s="89">
        <v>0</v>
      </c>
      <c r="G195" s="89">
        <v>0</v>
      </c>
      <c r="H195" s="89">
        <v>0</v>
      </c>
      <c r="I195" s="89">
        <v>0</v>
      </c>
      <c r="J195" s="89">
        <v>0</v>
      </c>
      <c r="K195" s="89">
        <v>0</v>
      </c>
      <c r="L195" s="89">
        <v>0</v>
      </c>
      <c r="M195" s="89">
        <v>0</v>
      </c>
      <c r="N195" s="89">
        <v>0</v>
      </c>
      <c r="O195" s="89">
        <v>0</v>
      </c>
      <c r="P195" s="89">
        <v>0</v>
      </c>
      <c r="Q195" s="89">
        <v>0</v>
      </c>
      <c r="R195" s="89">
        <v>0</v>
      </c>
      <c r="S195" s="89">
        <v>0</v>
      </c>
      <c r="T195" s="89">
        <v>0</v>
      </c>
      <c r="U195" s="89">
        <v>9.6465015275519997E-2</v>
      </c>
      <c r="V195" s="89">
        <v>7.4994542945553597</v>
      </c>
      <c r="W195" s="89">
        <v>40.822046794491833</v>
      </c>
      <c r="X195" s="89">
        <v>207.8813719490856</v>
      </c>
      <c r="Y195" s="89">
        <v>265.23326221614406</v>
      </c>
      <c r="Z195" s="89">
        <v>350.70061786144367</v>
      </c>
      <c r="AA195" s="89">
        <v>338.12577548535359</v>
      </c>
      <c r="AB195" s="89">
        <v>332.52781950643254</v>
      </c>
      <c r="AC195" s="89">
        <v>332.03705138611537</v>
      </c>
      <c r="AD195" s="89">
        <v>309.51922357688153</v>
      </c>
      <c r="AE195" s="89">
        <v>347.23299377260128</v>
      </c>
      <c r="AF195" s="89">
        <v>380.94782866253126</v>
      </c>
      <c r="AG195" s="89">
        <v>344.29267722575565</v>
      </c>
      <c r="AH195" s="89">
        <v>317.16467070095183</v>
      </c>
      <c r="AI195" s="89">
        <v>304.5774816978456</v>
      </c>
      <c r="AJ195" s="89">
        <v>226.03288017377238</v>
      </c>
      <c r="AK195" s="89">
        <v>236.36152548427057</v>
      </c>
      <c r="AL195" s="89">
        <v>270.75818033049649</v>
      </c>
      <c r="AM195" s="89">
        <v>381.17654448183021</v>
      </c>
      <c r="AN195" s="94"/>
      <c r="AP195" s="49" t="str">
        <f t="shared" si="97"/>
        <v>Bioethanol</v>
      </c>
      <c r="AQ195" s="70" cm="1">
        <f t="array" aca="1" ref="AQ195" ca="1">INDIRECT(ADDRESS(ROW(AP195),AQ$9))/1000</f>
        <v>0.38117654448183019</v>
      </c>
      <c r="AR195" s="71" cm="1">
        <f t="array" aca="1" ref="AR195" ca="1">INDIRECT(ADDRESS(ROW(AQ195),AR$9))/1000</f>
        <v>0.27075818033049648</v>
      </c>
      <c r="AS195" s="71" cm="1">
        <f t="array" aca="1" ref="AS195" ca="1">INDIRECT(ADDRESS(ROW(AR195),AS$9))/1000</f>
        <v>0.31716467070095183</v>
      </c>
      <c r="AT195" s="73" cm="1">
        <f t="array" aca="1" ref="AT195" ca="1">INDIRECT(ADDRESS(ROW(AS195),AT$9))/1000</f>
        <v>0.33203705138611539</v>
      </c>
      <c r="AU195" s="77" cm="1">
        <f t="array" aca="1" ref="AU195" ca="1">AQ195/INDIRECT(ADDRESS($BC195,COLUMN(AQ195)))</f>
        <v>6.2345908486163663E-3</v>
      </c>
      <c r="AV195" s="78" cm="1">
        <f t="array" aca="1" ref="AV195" ca="1">AR195/INDIRECT(ADDRESS($BC195,COLUMN(AR195)))</f>
        <v>4.626034251140664E-3</v>
      </c>
      <c r="AW195" s="78" cm="1">
        <f t="array" aca="1" ref="AW195" ca="1">AS195/INDIRECT(ADDRESS($BC195,COLUMN(AS195)))</f>
        <v>5.2108868959688205E-3</v>
      </c>
      <c r="AX195" s="80" cm="1">
        <f t="array" aca="1" ref="AX195" ca="1">AT195/INDIRECT(ADDRESS($BC195,COLUMN(AT195)))</f>
        <v>6.5663293887813744E-3</v>
      </c>
      <c r="AY195" s="53">
        <f t="shared" ca="1" si="98"/>
        <v>0.40781173819588157</v>
      </c>
      <c r="AZ195" s="53">
        <f t="shared" ca="1" si="99"/>
        <v>0.20182535980255462</v>
      </c>
      <c r="BA195" s="53">
        <f t="shared" ca="1" si="100"/>
        <v>0.14799400515869551</v>
      </c>
      <c r="BC195" s="100">
        <f t="shared" si="101"/>
        <v>200</v>
      </c>
      <c r="BE195" s="177" t="str">
        <f t="shared" si="122"/>
        <v>Bioethanol</v>
      </c>
      <c r="BF195" s="185">
        <f t="shared" si="123"/>
        <v>0.33203705138611539</v>
      </c>
      <c r="BG195" s="185">
        <f t="shared" si="102"/>
        <v>0.30951922357688155</v>
      </c>
      <c r="BH195" s="185">
        <f t="shared" si="103"/>
        <v>0.34723299377260125</v>
      </c>
      <c r="BI195" s="185">
        <f t="shared" si="104"/>
        <v>0.38094782866253124</v>
      </c>
      <c r="BJ195" s="185">
        <f t="shared" si="105"/>
        <v>0.34429267722575563</v>
      </c>
      <c r="BK195" s="185">
        <f t="shared" si="106"/>
        <v>0.31716467070095183</v>
      </c>
      <c r="BL195" s="185">
        <f t="shared" si="107"/>
        <v>0.3045774816978456</v>
      </c>
      <c r="BM195" s="185">
        <f t="shared" si="108"/>
        <v>0.22603288017377238</v>
      </c>
      <c r="BN195" s="185">
        <f t="shared" si="109"/>
        <v>0.23636152548427058</v>
      </c>
      <c r="BO195" s="185">
        <f t="shared" si="110"/>
        <v>0.27075818033049648</v>
      </c>
      <c r="BP195" s="185">
        <f t="shared" si="111"/>
        <v>0.38117654448183019</v>
      </c>
      <c r="BQ195" s="179"/>
      <c r="BR195" s="178" t="str">
        <f t="shared" si="124"/>
        <v>Bioethanol</v>
      </c>
      <c r="BS195" s="126" cm="1">
        <f t="array" aca="1" ref="BS195" ca="1">AC195/INDIRECT(ADDRESS($BC195,COLUMN(AC195)))</f>
        <v>6.5663293887813735E-3</v>
      </c>
      <c r="BT195" s="126" cm="1">
        <f t="array" aca="1" ref="BT195" ca="1">AD195/INDIRECT(ADDRESS($BC195,COLUMN(AD195)))</f>
        <v>5.8865923160102271E-3</v>
      </c>
      <c r="BU195" s="126" cm="1">
        <f t="array" aca="1" ref="BU195" ca="1">AE195/INDIRECT(ADDRESS($BC195,COLUMN(AE195)))</f>
        <v>6.2377283453503487E-3</v>
      </c>
      <c r="BV195" s="126" cm="1">
        <f t="array" aca="1" ref="BV195" ca="1">AF195/INDIRECT(ADDRESS($BC195,COLUMN(AF195)))</f>
        <v>6.5918723531720007E-3</v>
      </c>
      <c r="BW195" s="126" cm="1">
        <f t="array" aca="1" ref="BW195" ca="1">AG195/INDIRECT(ADDRESS($BC195,COLUMN(AG195)))</f>
        <v>5.7979890374531984E-3</v>
      </c>
      <c r="BX195" s="126" cm="1">
        <f t="array" aca="1" ref="BX195" ca="1">AH195/INDIRECT(ADDRESS($BC195,COLUMN(AH195)))</f>
        <v>5.2108868959688205E-3</v>
      </c>
      <c r="BY195" s="126" cm="1">
        <f t="array" aca="1" ref="BY195" ca="1">AI195/INDIRECT(ADDRESS($BC195,COLUMN(AI195)))</f>
        <v>4.9634604873507668E-3</v>
      </c>
      <c r="BZ195" s="126" cm="1">
        <f t="array" aca="1" ref="BZ195" ca="1">AJ195/INDIRECT(ADDRESS($BC195,COLUMN(AJ195)))</f>
        <v>4.9645051869900061E-3</v>
      </c>
      <c r="CA195" s="126" cm="1">
        <f t="array" aca="1" ref="CA195" ca="1">AK195/INDIRECT(ADDRESS($BC195,COLUMN(AK195)))</f>
        <v>4.8490060275622419E-3</v>
      </c>
      <c r="CB195" s="126" cm="1">
        <f t="array" aca="1" ref="CB195" ca="1">AL195/INDIRECT(ADDRESS($BC195,COLUMN(AL195)))</f>
        <v>4.626034251140664E-3</v>
      </c>
      <c r="CC195" s="126" cm="1">
        <f t="array" aca="1" ref="CC195" ca="1">AM195/INDIRECT(ADDRESS($BC195,COLUMN(AM195)))</f>
        <v>6.2345908486163663E-3</v>
      </c>
      <c r="CE195" s="178" t="str">
        <f t="shared" si="125"/>
        <v>Bioethanol</v>
      </c>
      <c r="CF195" s="194" t="str">
        <f t="shared" ca="1" si="126"/>
        <v>0.33
(0.7%)</v>
      </c>
      <c r="CG195" s="194" t="str">
        <f t="shared" ca="1" si="112"/>
        <v>0.31
(0.6%)</v>
      </c>
      <c r="CH195" s="194" t="str">
        <f t="shared" ca="1" si="113"/>
        <v>0.35
(0.6%)</v>
      </c>
      <c r="CI195" s="194" t="str">
        <f t="shared" ca="1" si="114"/>
        <v>0.38
(0.7%)</v>
      </c>
      <c r="CJ195" s="194" t="str">
        <f t="shared" ca="1" si="115"/>
        <v>0.34
(0.6%)</v>
      </c>
      <c r="CK195" s="194" t="str">
        <f t="shared" ca="1" si="116"/>
        <v>0.32
(0.5%)</v>
      </c>
      <c r="CL195" s="194" t="str">
        <f t="shared" ca="1" si="117"/>
        <v>0.30
(0.5%)</v>
      </c>
      <c r="CM195" s="194" t="str">
        <f t="shared" ca="1" si="118"/>
        <v>0.23
(0.5%)</v>
      </c>
      <c r="CN195" s="194" t="str">
        <f t="shared" ca="1" si="119"/>
        <v>0.24
(0.5%)</v>
      </c>
      <c r="CO195" s="194" t="str">
        <f t="shared" ca="1" si="120"/>
        <v>0.27
(0.5%)</v>
      </c>
      <c r="CP195" s="194" t="str">
        <f t="shared" ca="1" si="121"/>
        <v>0.38
(0.6%)</v>
      </c>
    </row>
    <row r="196" spans="3:94">
      <c r="C196" s="7" t="str">
        <v>Electricity</v>
      </c>
      <c r="D196" s="86" t="s">
        <v>12</v>
      </c>
      <c r="F196" s="89">
        <v>16.002880000000001</v>
      </c>
      <c r="G196" s="89">
        <v>17.003060000000001</v>
      </c>
      <c r="H196" s="89">
        <v>17.003060000000001</v>
      </c>
      <c r="I196" s="89">
        <v>18.003239999999998</v>
      </c>
      <c r="J196" s="89">
        <v>18.003239999999998</v>
      </c>
      <c r="K196" s="89">
        <v>18.003239999999998</v>
      </c>
      <c r="L196" s="89">
        <v>19.003419999999998</v>
      </c>
      <c r="M196" s="89">
        <v>23.00414</v>
      </c>
      <c r="N196" s="89">
        <v>24.004320000000003</v>
      </c>
      <c r="O196" s="89">
        <v>25.0045</v>
      </c>
      <c r="P196" s="89">
        <v>26.00468</v>
      </c>
      <c r="Q196" s="89">
        <v>26.00468</v>
      </c>
      <c r="R196" s="89">
        <v>23.00414</v>
      </c>
      <c r="S196" s="89">
        <v>23.00414</v>
      </c>
      <c r="T196" s="89">
        <v>50.50909</v>
      </c>
      <c r="U196" s="89">
        <v>58.910601999999997</v>
      </c>
      <c r="V196" s="89">
        <v>56.619361650959995</v>
      </c>
      <c r="W196" s="89">
        <v>50.996976803819997</v>
      </c>
      <c r="X196" s="89">
        <v>54.097534803820004</v>
      </c>
      <c r="Y196" s="89">
        <v>44.81994413804</v>
      </c>
      <c r="Z196" s="89">
        <v>45.569842095379997</v>
      </c>
      <c r="AA196" s="89">
        <v>45.591983774664001</v>
      </c>
      <c r="AB196" s="89">
        <v>45.477118650933726</v>
      </c>
      <c r="AC196" s="89">
        <v>42.468660940897017</v>
      </c>
      <c r="AD196" s="89">
        <v>40.352582981717134</v>
      </c>
      <c r="AE196" s="89">
        <v>44.057495931627372</v>
      </c>
      <c r="AF196" s="89">
        <v>49.672652123775258</v>
      </c>
      <c r="AG196" s="89">
        <v>54.083559016584474</v>
      </c>
      <c r="AH196" s="89">
        <v>66.261857194249316</v>
      </c>
      <c r="AI196" s="89">
        <v>86.378468956211819</v>
      </c>
      <c r="AJ196" s="89">
        <v>95.907962914919906</v>
      </c>
      <c r="AK196" s="89">
        <v>147.9024657774217</v>
      </c>
      <c r="AL196" s="89">
        <v>221.67810486310509</v>
      </c>
      <c r="AM196" s="89">
        <v>328.75272420224252</v>
      </c>
      <c r="AN196" s="94"/>
      <c r="AP196" s="49" t="str">
        <f t="shared" si="97"/>
        <v>Electricity</v>
      </c>
      <c r="AQ196" s="70" cm="1">
        <f t="array" aca="1" ref="AQ196" ca="1">INDIRECT(ADDRESS(ROW(AP196),AQ$9))/1000</f>
        <v>0.3287527242022425</v>
      </c>
      <c r="AR196" s="71" cm="1">
        <f t="array" aca="1" ref="AR196" ca="1">INDIRECT(ADDRESS(ROW(AQ196),AR$9))/1000</f>
        <v>0.2216781048631051</v>
      </c>
      <c r="AS196" s="71" cm="1">
        <f t="array" aca="1" ref="AS196" ca="1">INDIRECT(ADDRESS(ROW(AR196),AS$9))/1000</f>
        <v>6.6261857194249318E-2</v>
      </c>
      <c r="AT196" s="73" cm="1">
        <f t="array" aca="1" ref="AT196" ca="1">INDIRECT(ADDRESS(ROW(AS196),AT$9))/1000</f>
        <v>4.2468660940897018E-2</v>
      </c>
      <c r="AU196" s="77" cm="1">
        <f t="array" aca="1" ref="AU196" ca="1">AQ196/INDIRECT(ADDRESS($BC196,COLUMN(AQ196)))</f>
        <v>5.3771375900247788E-3</v>
      </c>
      <c r="AV196" s="78" cm="1">
        <f t="array" aca="1" ref="AV196" ca="1">AR196/INDIRECT(ADDRESS($BC196,COLUMN(AR196)))</f>
        <v>3.7874774626307801E-3</v>
      </c>
      <c r="AW196" s="78" cm="1">
        <f t="array" aca="1" ref="AW196" ca="1">AS196/INDIRECT(ADDRESS($BC196,COLUMN(AS196)))</f>
        <v>1.0886554375459791E-3</v>
      </c>
      <c r="AX196" s="80" cm="1">
        <f t="array" aca="1" ref="AX196" ca="1">AT196/INDIRECT(ADDRESS($BC196,COLUMN(AT196)))</f>
        <v>8.3985571873460149E-4</v>
      </c>
      <c r="AY196" s="53">
        <f t="shared" ca="1" si="98"/>
        <v>0.48301847133373932</v>
      </c>
      <c r="AZ196" s="53">
        <f t="shared" ca="1" si="99"/>
        <v>3.9614172937907637</v>
      </c>
      <c r="BA196" s="53">
        <f t="shared" ca="1" si="100"/>
        <v>6.7410663985794752</v>
      </c>
      <c r="BC196" s="100">
        <f t="shared" si="101"/>
        <v>200</v>
      </c>
      <c r="BE196" s="177" t="str">
        <f t="shared" si="122"/>
        <v>Electricity</v>
      </c>
      <c r="BF196" s="185">
        <f t="shared" si="123"/>
        <v>4.2468660940897018E-2</v>
      </c>
      <c r="BG196" s="185">
        <f t="shared" si="102"/>
        <v>4.0352582981717136E-2</v>
      </c>
      <c r="BH196" s="185">
        <f t="shared" si="103"/>
        <v>4.4057495931627375E-2</v>
      </c>
      <c r="BI196" s="185">
        <f t="shared" si="104"/>
        <v>4.9672652123775259E-2</v>
      </c>
      <c r="BJ196" s="185">
        <f t="shared" si="105"/>
        <v>5.4083559016584473E-2</v>
      </c>
      <c r="BK196" s="185">
        <f t="shared" si="106"/>
        <v>6.6261857194249318E-2</v>
      </c>
      <c r="BL196" s="185">
        <f t="shared" si="107"/>
        <v>8.6378468956211818E-2</v>
      </c>
      <c r="BM196" s="185">
        <f t="shared" si="108"/>
        <v>9.5907962914919903E-2</v>
      </c>
      <c r="BN196" s="185">
        <f t="shared" si="109"/>
        <v>0.14790246577742169</v>
      </c>
      <c r="BO196" s="185">
        <f t="shared" si="110"/>
        <v>0.2216781048631051</v>
      </c>
      <c r="BP196" s="185">
        <f t="shared" si="111"/>
        <v>0.3287527242022425</v>
      </c>
      <c r="BQ196" s="179"/>
      <c r="BR196" s="178" t="str">
        <f t="shared" si="124"/>
        <v>Electricity</v>
      </c>
      <c r="BS196" s="126" cm="1">
        <f t="array" aca="1" ref="BS196" ca="1">AC196/INDIRECT(ADDRESS($BC196,COLUMN(AC196)))</f>
        <v>8.3985571873460149E-4</v>
      </c>
      <c r="BT196" s="126" cm="1">
        <f t="array" aca="1" ref="BT196" ca="1">AD196/INDIRECT(ADDRESS($BC196,COLUMN(AD196)))</f>
        <v>7.6744572490935689E-4</v>
      </c>
      <c r="BU196" s="126" cm="1">
        <f t="array" aca="1" ref="BU196" ca="1">AE196/INDIRECT(ADDRESS($BC196,COLUMN(AE196)))</f>
        <v>7.9145327813475352E-4</v>
      </c>
      <c r="BV196" s="126" cm="1">
        <f t="array" aca="1" ref="BV196" ca="1">AF196/INDIRECT(ADDRESS($BC196,COLUMN(AF196)))</f>
        <v>8.5952919955742499E-4</v>
      </c>
      <c r="BW196" s="126" cm="1">
        <f t="array" aca="1" ref="BW196" ca="1">AG196/INDIRECT(ADDRESS($BC196,COLUMN(AG196)))</f>
        <v>9.1078289788602005E-4</v>
      </c>
      <c r="BX196" s="126" cm="1">
        <f t="array" aca="1" ref="BX196" ca="1">AH196/INDIRECT(ADDRESS($BC196,COLUMN(AH196)))</f>
        <v>1.0886554375459791E-3</v>
      </c>
      <c r="BY196" s="126" cm="1">
        <f t="array" aca="1" ref="BY196" ca="1">AI196/INDIRECT(ADDRESS($BC196,COLUMN(AI196)))</f>
        <v>1.4076422039871533E-3</v>
      </c>
      <c r="BZ196" s="126" cm="1">
        <f t="array" aca="1" ref="BZ196" ca="1">AJ196/INDIRECT(ADDRESS($BC196,COLUMN(AJ196)))</f>
        <v>2.1064881312785801E-3</v>
      </c>
      <c r="CA196" s="126" cm="1">
        <f t="array" aca="1" ref="CA196" ca="1">AK196/INDIRECT(ADDRESS($BC196,COLUMN(AK196)))</f>
        <v>3.034249954922393E-3</v>
      </c>
      <c r="CB196" s="126" cm="1">
        <f t="array" aca="1" ref="CB196" ca="1">AL196/INDIRECT(ADDRESS($BC196,COLUMN(AL196)))</f>
        <v>3.7874774626307796E-3</v>
      </c>
      <c r="CC196" s="126" cm="1">
        <f t="array" aca="1" ref="CC196" ca="1">AM196/INDIRECT(ADDRESS($BC196,COLUMN(AM196)))</f>
        <v>5.3771375900247788E-3</v>
      </c>
      <c r="CE196" s="178" t="str">
        <f t="shared" si="125"/>
        <v>Electricity</v>
      </c>
      <c r="CF196" s="194" t="str">
        <f t="shared" ca="1" si="126"/>
        <v>0.04
(0.1%)</v>
      </c>
      <c r="CG196" s="194" t="str">
        <f t="shared" ca="1" si="112"/>
        <v>0.04
(0.1%)</v>
      </c>
      <c r="CH196" s="194" t="str">
        <f t="shared" ca="1" si="113"/>
        <v>0.04
(0.1%)</v>
      </c>
      <c r="CI196" s="194" t="str">
        <f t="shared" ca="1" si="114"/>
        <v>0.05
(0.1%)</v>
      </c>
      <c r="CJ196" s="194" t="str">
        <f t="shared" ca="1" si="115"/>
        <v>0.05
(0.1%)</v>
      </c>
      <c r="CK196" s="194" t="str">
        <f t="shared" ca="1" si="116"/>
        <v>0.07
(0.1%)</v>
      </c>
      <c r="CL196" s="194" t="str">
        <f t="shared" ca="1" si="117"/>
        <v>0.09
(0.1%)</v>
      </c>
      <c r="CM196" s="194" t="str">
        <f t="shared" ca="1" si="118"/>
        <v>0.10
(0.2%)</v>
      </c>
      <c r="CN196" s="194" t="str">
        <f t="shared" ca="1" si="119"/>
        <v>0.15
(0.3%)</v>
      </c>
      <c r="CO196" s="194" t="str">
        <f t="shared" ca="1" si="120"/>
        <v>0.22
(0.4%)</v>
      </c>
      <c r="CP196" s="194" t="str">
        <f t="shared" ca="1" si="121"/>
        <v>0.33
(0.5%)</v>
      </c>
    </row>
    <row r="197" spans="3:94">
      <c r="C197" s="7" t="str">
        <v>Natural gas</v>
      </c>
      <c r="D197" s="86" t="s">
        <v>12</v>
      </c>
      <c r="F197" s="89">
        <v>0</v>
      </c>
      <c r="G197" s="89">
        <v>0</v>
      </c>
      <c r="H197" s="89">
        <v>0</v>
      </c>
      <c r="I197" s="89">
        <v>0</v>
      </c>
      <c r="J197" s="89">
        <v>0</v>
      </c>
      <c r="K197" s="89">
        <v>0</v>
      </c>
      <c r="L197" s="89">
        <v>0</v>
      </c>
      <c r="M197" s="89">
        <v>0</v>
      </c>
      <c r="N197" s="89">
        <v>0</v>
      </c>
      <c r="O197" s="89">
        <v>0</v>
      </c>
      <c r="P197" s="89">
        <v>0</v>
      </c>
      <c r="Q197" s="89">
        <v>0</v>
      </c>
      <c r="R197" s="89">
        <v>0</v>
      </c>
      <c r="S197" s="89">
        <v>0</v>
      </c>
      <c r="T197" s="89">
        <v>0</v>
      </c>
      <c r="U197" s="89">
        <v>25.625715791666671</v>
      </c>
      <c r="V197" s="89">
        <v>21.500000000000004</v>
      </c>
      <c r="W197" s="89">
        <v>15.594444444444445</v>
      </c>
      <c r="X197" s="89">
        <v>14.756728091111114</v>
      </c>
      <c r="Y197" s="89">
        <v>15.0091060488</v>
      </c>
      <c r="Z197" s="89">
        <v>24.45382772613889</v>
      </c>
      <c r="AA197" s="89">
        <v>42.239954206305555</v>
      </c>
      <c r="AB197" s="89">
        <v>48.125437031838899</v>
      </c>
      <c r="AC197" s="89">
        <v>40.087124423249172</v>
      </c>
      <c r="AD197" s="89">
        <v>33.112208470992655</v>
      </c>
      <c r="AE197" s="89">
        <v>45.64511732207599</v>
      </c>
      <c r="AF197" s="89">
        <v>247.556355659009</v>
      </c>
      <c r="AG197" s="89">
        <v>235.26419765471715</v>
      </c>
      <c r="AH197" s="89">
        <v>262.38251588323971</v>
      </c>
      <c r="AI197" s="89">
        <v>202.58642018875753</v>
      </c>
      <c r="AJ197" s="89">
        <v>183.33334877381512</v>
      </c>
      <c r="AK197" s="89">
        <v>193.98564029079273</v>
      </c>
      <c r="AL197" s="89">
        <v>192.8273136719769</v>
      </c>
      <c r="AM197" s="89">
        <v>178.38509325914441</v>
      </c>
      <c r="AN197" s="94"/>
      <c r="AP197" s="49" t="str">
        <f t="shared" si="97"/>
        <v>Natural gas</v>
      </c>
      <c r="AQ197" s="70" cm="1">
        <f t="array" aca="1" ref="AQ197" ca="1">INDIRECT(ADDRESS(ROW(AP197),AQ$9))/1000</f>
        <v>0.17838509325914442</v>
      </c>
      <c r="AR197" s="71" cm="1">
        <f t="array" aca="1" ref="AR197" ca="1">INDIRECT(ADDRESS(ROW(AQ197),AR$9))/1000</f>
        <v>0.19282731367197689</v>
      </c>
      <c r="AS197" s="71" cm="1">
        <f t="array" aca="1" ref="AS197" ca="1">INDIRECT(ADDRESS(ROW(AR197),AS$9))/1000</f>
        <v>0.26238251588323969</v>
      </c>
      <c r="AT197" s="73" cm="1">
        <f t="array" aca="1" ref="AT197" ca="1">INDIRECT(ADDRESS(ROW(AS197),AT$9))/1000</f>
        <v>4.0087124423249174E-2</v>
      </c>
      <c r="AU197" s="77" cm="1">
        <f t="array" aca="1" ref="AU197" ca="1">AQ197/INDIRECT(ADDRESS($BC197,COLUMN(AQ197)))</f>
        <v>2.9176980747199488E-3</v>
      </c>
      <c r="AV197" s="78" cm="1">
        <f t="array" aca="1" ref="AV197" ca="1">AR197/INDIRECT(ADDRESS($BC197,COLUMN(AR197)))</f>
        <v>3.2945477640349522E-3</v>
      </c>
      <c r="AW197" s="78" cm="1">
        <f t="array" aca="1" ref="AW197" ca="1">AS197/INDIRECT(ADDRESS($BC197,COLUMN(AS197)))</f>
        <v>4.3108383122420742E-3</v>
      </c>
      <c r="AX197" s="80" cm="1">
        <f t="array" aca="1" ref="AX197" ca="1">AT197/INDIRECT(ADDRESS($BC197,COLUMN(AT197)))</f>
        <v>7.9275870603374413E-4</v>
      </c>
      <c r="AY197" s="53">
        <f t="shared" ca="1" si="98"/>
        <v>-7.4897171660029821E-2</v>
      </c>
      <c r="AZ197" s="53">
        <f t="shared" ca="1" si="99"/>
        <v>-0.32013345988905051</v>
      </c>
      <c r="BA197" s="53">
        <f t="shared" ca="1" si="100"/>
        <v>3.4499348812280259</v>
      </c>
      <c r="BC197" s="100">
        <f t="shared" si="101"/>
        <v>200</v>
      </c>
      <c r="BE197" s="177" t="str">
        <f t="shared" si="122"/>
        <v>Natural gas</v>
      </c>
      <c r="BF197" s="185">
        <f t="shared" si="123"/>
        <v>4.0087124423249174E-2</v>
      </c>
      <c r="BG197" s="185">
        <f t="shared" si="102"/>
        <v>3.3112208470992659E-2</v>
      </c>
      <c r="BH197" s="185">
        <f t="shared" si="103"/>
        <v>4.564511732207599E-2</v>
      </c>
      <c r="BI197" s="185">
        <f t="shared" si="104"/>
        <v>0.24755635565900899</v>
      </c>
      <c r="BJ197" s="185">
        <f t="shared" si="105"/>
        <v>0.23526419765471715</v>
      </c>
      <c r="BK197" s="185">
        <f t="shared" si="106"/>
        <v>0.26238251588323969</v>
      </c>
      <c r="BL197" s="185">
        <f t="shared" si="107"/>
        <v>0.20258642018875753</v>
      </c>
      <c r="BM197" s="185">
        <f t="shared" si="108"/>
        <v>0.18333334877381513</v>
      </c>
      <c r="BN197" s="185">
        <f t="shared" si="109"/>
        <v>0.19398564029079274</v>
      </c>
      <c r="BO197" s="185">
        <f t="shared" si="110"/>
        <v>0.19282731367197689</v>
      </c>
      <c r="BP197" s="185">
        <f t="shared" si="111"/>
        <v>0.17838509325914442</v>
      </c>
      <c r="BQ197" s="179"/>
      <c r="BR197" s="178" t="str">
        <f t="shared" si="124"/>
        <v>Natural gas</v>
      </c>
      <c r="BS197" s="126" cm="1">
        <f t="array" aca="1" ref="BS197" ca="1">AC197/INDIRECT(ADDRESS($BC197,COLUMN(AC197)))</f>
        <v>7.9275870603374413E-4</v>
      </c>
      <c r="BT197" s="126" cm="1">
        <f t="array" aca="1" ref="BT197" ca="1">AD197/INDIRECT(ADDRESS($BC197,COLUMN(AD197)))</f>
        <v>6.2974463976405782E-4</v>
      </c>
      <c r="BU197" s="126" cm="1">
        <f t="array" aca="1" ref="BU197" ca="1">AE197/INDIRECT(ADDRESS($BC197,COLUMN(AE197)))</f>
        <v>8.1997346811235486E-4</v>
      </c>
      <c r="BV197" s="126" cm="1">
        <f t="array" aca="1" ref="BV197" ca="1">AF197/INDIRECT(ADDRESS($BC197,COLUMN(AF197)))</f>
        <v>4.2836834178840945E-3</v>
      </c>
      <c r="BW197" s="126" cm="1">
        <f t="array" aca="1" ref="BW197" ca="1">AG197/INDIRECT(ADDRESS($BC197,COLUMN(AG197)))</f>
        <v>3.961917662317422E-3</v>
      </c>
      <c r="BX197" s="126" cm="1">
        <f t="array" aca="1" ref="BX197" ca="1">AH197/INDIRECT(ADDRESS($BC197,COLUMN(AH197)))</f>
        <v>4.3108383122420751E-3</v>
      </c>
      <c r="BY197" s="126" cm="1">
        <f t="array" aca="1" ref="BY197" ca="1">AI197/INDIRECT(ADDRESS($BC197,COLUMN(AI197)))</f>
        <v>3.3013920998869769E-3</v>
      </c>
      <c r="BZ197" s="126" cm="1">
        <f t="array" aca="1" ref="BZ197" ca="1">AJ197/INDIRECT(ADDRESS($BC197,COLUMN(AJ197)))</f>
        <v>4.0266679796148652E-3</v>
      </c>
      <c r="CA197" s="126" cm="1">
        <f t="array" aca="1" ref="CA197" ca="1">AK197/INDIRECT(ADDRESS($BC197,COLUMN(AK197)))</f>
        <v>3.9796558983250111E-3</v>
      </c>
      <c r="CB197" s="126" cm="1">
        <f t="array" aca="1" ref="CB197" ca="1">AL197/INDIRECT(ADDRESS($BC197,COLUMN(AL197)))</f>
        <v>3.2945477640349522E-3</v>
      </c>
      <c r="CC197" s="126" cm="1">
        <f t="array" aca="1" ref="CC197" ca="1">AM197/INDIRECT(ADDRESS($BC197,COLUMN(AM197)))</f>
        <v>2.9176980747199488E-3</v>
      </c>
      <c r="CE197" s="178" t="str">
        <f t="shared" si="125"/>
        <v>Natural gas</v>
      </c>
      <c r="CF197" s="194" t="str">
        <f t="shared" ca="1" si="126"/>
        <v>0.04
(0.1%)</v>
      </c>
      <c r="CG197" s="194" t="str">
        <f t="shared" ca="1" si="112"/>
        <v>0.03
(0.1%)</v>
      </c>
      <c r="CH197" s="194" t="str">
        <f t="shared" ca="1" si="113"/>
        <v>0.05
(0.1%)</v>
      </c>
      <c r="CI197" s="194" t="str">
        <f t="shared" ca="1" si="114"/>
        <v>0.25
(0.4%)</v>
      </c>
      <c r="CJ197" s="194" t="str">
        <f t="shared" ca="1" si="115"/>
        <v>0.24
(0.4%)</v>
      </c>
      <c r="CK197" s="194" t="str">
        <f t="shared" ca="1" si="116"/>
        <v>0.26
(0.4%)</v>
      </c>
      <c r="CL197" s="194" t="str">
        <f t="shared" ca="1" si="117"/>
        <v>0.20
(0.3%)</v>
      </c>
      <c r="CM197" s="194" t="str">
        <f t="shared" ca="1" si="118"/>
        <v>0.18
(0.4%)</v>
      </c>
      <c r="CN197" s="194" t="str">
        <f t="shared" ca="1" si="119"/>
        <v>0.19
(0.4%)</v>
      </c>
      <c r="CO197" s="194" t="str">
        <f t="shared" ca="1" si="120"/>
        <v>0.19
(0.3%)</v>
      </c>
      <c r="CP197" s="194" t="str">
        <f t="shared" ca="1" si="121"/>
        <v>0.18
(0.3%)</v>
      </c>
    </row>
    <row r="198" spans="3:94">
      <c r="C198" s="7" t="str">
        <v>LPG</v>
      </c>
      <c r="D198" s="86" t="s">
        <v>12</v>
      </c>
      <c r="F198" s="89">
        <v>80.81927485140001</v>
      </c>
      <c r="G198" s="89">
        <v>91.129990446199997</v>
      </c>
      <c r="H198" s="89">
        <v>92.229138257200006</v>
      </c>
      <c r="I198" s="89">
        <v>88.804051852599983</v>
      </c>
      <c r="J198" s="89">
        <v>83.301221521399995</v>
      </c>
      <c r="K198" s="89">
        <v>70.097265236999988</v>
      </c>
      <c r="L198" s="89">
        <v>54.95739055</v>
      </c>
      <c r="M198" s="89">
        <v>46.752783986600008</v>
      </c>
      <c r="N198" s="89">
        <v>36.746993268399997</v>
      </c>
      <c r="O198" s="89">
        <v>30.024463430800001</v>
      </c>
      <c r="P198" s="89">
        <v>25.3654949674</v>
      </c>
      <c r="Q198" s="89">
        <v>18.231671110200001</v>
      </c>
      <c r="R198" s="89">
        <v>15.9979191072</v>
      </c>
      <c r="S198" s="89">
        <v>13.8847187996</v>
      </c>
      <c r="T198" s="89">
        <v>12.3955507976</v>
      </c>
      <c r="U198" s="89">
        <v>11.847642220211979</v>
      </c>
      <c r="V198" s="89">
        <v>10.133133628787755</v>
      </c>
      <c r="W198" s="89">
        <v>13.583527153</v>
      </c>
      <c r="X198" s="89">
        <v>10.465996331000003</v>
      </c>
      <c r="Y198" s="89">
        <v>6.8245107490000017</v>
      </c>
      <c r="Z198" s="89">
        <v>5.9861831330000017</v>
      </c>
      <c r="AA198" s="89">
        <v>6.3951298231800013</v>
      </c>
      <c r="AB198" s="89">
        <v>11.628913920820001</v>
      </c>
      <c r="AC198" s="89">
        <v>15.159187710960836</v>
      </c>
      <c r="AD198" s="89">
        <v>24.523271612950396</v>
      </c>
      <c r="AE198" s="89">
        <v>29.426079097613581</v>
      </c>
      <c r="AF198" s="89">
        <v>29.638328656396872</v>
      </c>
      <c r="AG198" s="89">
        <v>26.211418280939952</v>
      </c>
      <c r="AH198" s="89">
        <v>21.539602339947784</v>
      </c>
      <c r="AI198" s="89">
        <v>18.947189101827679</v>
      </c>
      <c r="AJ198" s="89">
        <v>13.372474618798959</v>
      </c>
      <c r="AK198" s="89">
        <v>13.550318271018279</v>
      </c>
      <c r="AL198" s="89">
        <v>18.858267275718021</v>
      </c>
      <c r="AM198" s="89">
        <v>18.208453931070501</v>
      </c>
      <c r="AN198" s="94"/>
      <c r="AP198" s="49" t="str">
        <f t="shared" si="97"/>
        <v>LPG</v>
      </c>
      <c r="AQ198" s="70" cm="1">
        <f t="array" aca="1" ref="AQ198" ca="1">INDIRECT(ADDRESS(ROW(AP198),AQ$9))/1000</f>
        <v>1.8208453931070501E-2</v>
      </c>
      <c r="AR198" s="71" cm="1">
        <f t="array" aca="1" ref="AR198" ca="1">INDIRECT(ADDRESS(ROW(AQ198),AR$9))/1000</f>
        <v>1.8858267275718019E-2</v>
      </c>
      <c r="AS198" s="71" cm="1">
        <f t="array" aca="1" ref="AS198" ca="1">INDIRECT(ADDRESS(ROW(AR198),AS$9))/1000</f>
        <v>2.1539602339947783E-2</v>
      </c>
      <c r="AT198" s="73" cm="1">
        <f t="array" aca="1" ref="AT198" ca="1">INDIRECT(ADDRESS(ROW(AS198),AT$9))/1000</f>
        <v>1.5159187710960836E-2</v>
      </c>
      <c r="AU198" s="77" cm="1">
        <f t="array" aca="1" ref="AU198" ca="1">AQ198/INDIRECT(ADDRESS($BC198,COLUMN(AQ198)))</f>
        <v>2.9782068673828431E-4</v>
      </c>
      <c r="AV198" s="78" cm="1">
        <f t="array" aca="1" ref="AV198" ca="1">AR198/INDIRECT(ADDRESS($BC198,COLUMN(AR198)))</f>
        <v>3.2220260244085654E-4</v>
      </c>
      <c r="AW198" s="78" cm="1">
        <f t="array" aca="1" ref="AW198" ca="1">AS198/INDIRECT(ADDRESS($BC198,COLUMN(AS198)))</f>
        <v>3.5388692987007523E-4</v>
      </c>
      <c r="AX198" s="80" cm="1">
        <f t="array" aca="1" ref="AX198" ca="1">AT198/INDIRECT(ADDRESS($BC198,COLUMN(AT198)))</f>
        <v>2.9978648274641919E-4</v>
      </c>
      <c r="AY198" s="53">
        <f t="shared" ca="1" si="98"/>
        <v>-3.4457743924555584E-2</v>
      </c>
      <c r="AZ198" s="53">
        <f t="shared" ca="1" si="99"/>
        <v>-0.15465227056208306</v>
      </c>
      <c r="BA198" s="53">
        <f t="shared" ca="1" si="100"/>
        <v>0.20114971054187131</v>
      </c>
      <c r="BC198" s="100">
        <f t="shared" si="101"/>
        <v>200</v>
      </c>
      <c r="BE198" s="177" t="str">
        <f t="shared" si="122"/>
        <v>LPG</v>
      </c>
      <c r="BF198" s="185">
        <f t="shared" si="123"/>
        <v>1.5159187710960836E-2</v>
      </c>
      <c r="BG198" s="185">
        <f t="shared" si="102"/>
        <v>2.4523271612950395E-2</v>
      </c>
      <c r="BH198" s="185">
        <f t="shared" si="103"/>
        <v>2.9426079097613581E-2</v>
      </c>
      <c r="BI198" s="185">
        <f t="shared" si="104"/>
        <v>2.9638328656396873E-2</v>
      </c>
      <c r="BJ198" s="185">
        <f t="shared" si="105"/>
        <v>2.6211418280939952E-2</v>
      </c>
      <c r="BK198" s="185">
        <f t="shared" si="106"/>
        <v>2.1539602339947783E-2</v>
      </c>
      <c r="BL198" s="185">
        <f t="shared" si="107"/>
        <v>1.8947189101827678E-2</v>
      </c>
      <c r="BM198" s="185">
        <f t="shared" si="108"/>
        <v>1.3372474618798959E-2</v>
      </c>
      <c r="BN198" s="185">
        <f t="shared" si="109"/>
        <v>1.3550318271018279E-2</v>
      </c>
      <c r="BO198" s="185">
        <f t="shared" si="110"/>
        <v>1.8858267275718019E-2</v>
      </c>
      <c r="BP198" s="185">
        <f t="shared" si="111"/>
        <v>1.8208453931070501E-2</v>
      </c>
      <c r="BQ198" s="179"/>
      <c r="BR198" s="178" t="str">
        <f t="shared" si="124"/>
        <v>LPG</v>
      </c>
      <c r="BS198" s="126" cm="1">
        <f t="array" aca="1" ref="BS198" ca="1">AC198/INDIRECT(ADDRESS($BC198,COLUMN(AC198)))</f>
        <v>2.9978648274641919E-4</v>
      </c>
      <c r="BT198" s="126" cm="1">
        <f t="array" aca="1" ref="BT198" ca="1">AD198/INDIRECT(ADDRESS($BC198,COLUMN(AD198)))</f>
        <v>4.6639591742310085E-4</v>
      </c>
      <c r="BU198" s="126" cm="1">
        <f t="array" aca="1" ref="BU198" ca="1">AE198/INDIRECT(ADDRESS($BC198,COLUMN(AE198)))</f>
        <v>5.2861303784948379E-4</v>
      </c>
      <c r="BV198" s="126" cm="1">
        <f t="array" aca="1" ref="BV198" ca="1">AF198/INDIRECT(ADDRESS($BC198,COLUMN(AF198)))</f>
        <v>5.1285783659736107E-4</v>
      </c>
      <c r="BW198" s="126" cm="1">
        <f t="array" aca="1" ref="BW198" ca="1">AG198/INDIRECT(ADDRESS($BC198,COLUMN(AG198)))</f>
        <v>4.4140792384422361E-4</v>
      </c>
      <c r="BX198" s="126" cm="1">
        <f t="array" aca="1" ref="BX198" ca="1">AH198/INDIRECT(ADDRESS($BC198,COLUMN(AH198)))</f>
        <v>3.5388692987007523E-4</v>
      </c>
      <c r="BY198" s="126" cm="1">
        <f t="array" aca="1" ref="BY198" ca="1">AI198/INDIRECT(ADDRESS($BC198,COLUMN(AI198)))</f>
        <v>3.0876748973379523E-4</v>
      </c>
      <c r="BZ198" s="126" cm="1">
        <f t="array" aca="1" ref="BZ198" ca="1">AJ198/INDIRECT(ADDRESS($BC198,COLUMN(AJ198)))</f>
        <v>2.9370824084036469E-4</v>
      </c>
      <c r="CA198" s="126" cm="1">
        <f t="array" aca="1" ref="CA198" ca="1">AK198/INDIRECT(ADDRESS($BC198,COLUMN(AK198)))</f>
        <v>2.7798760748786502E-4</v>
      </c>
      <c r="CB198" s="126" cm="1">
        <f t="array" aca="1" ref="CB198" ca="1">AL198/INDIRECT(ADDRESS($BC198,COLUMN(AL198)))</f>
        <v>3.2220260244085654E-4</v>
      </c>
      <c r="CC198" s="126" cm="1">
        <f t="array" aca="1" ref="CC198" ca="1">AM198/INDIRECT(ADDRESS($BC198,COLUMN(AM198)))</f>
        <v>2.9782068673828431E-4</v>
      </c>
      <c r="CE198" s="178" t="str">
        <f t="shared" si="125"/>
        <v>LPG</v>
      </c>
      <c r="CF198" s="194" t="str">
        <f t="shared" ca="1" si="126"/>
        <v>0.02
(0.0%)</v>
      </c>
      <c r="CG198" s="194" t="str">
        <f t="shared" ca="1" si="112"/>
        <v>0.02
(0.0%)</v>
      </c>
      <c r="CH198" s="194" t="str">
        <f t="shared" ca="1" si="113"/>
        <v>0.03
(0.1%)</v>
      </c>
      <c r="CI198" s="194" t="str">
        <f t="shared" ca="1" si="114"/>
        <v>0.03
(0.1%)</v>
      </c>
      <c r="CJ198" s="194" t="str">
        <f t="shared" ca="1" si="115"/>
        <v>0.03
(0.0%)</v>
      </c>
      <c r="CK198" s="194" t="str">
        <f t="shared" ca="1" si="116"/>
        <v>0.02
(0.0%)</v>
      </c>
      <c r="CL198" s="194" t="str">
        <f t="shared" ca="1" si="117"/>
        <v>0.02
(0.0%)</v>
      </c>
      <c r="CM198" s="194" t="str">
        <f t="shared" ca="1" si="118"/>
        <v>0.01
(0.0%)</v>
      </c>
      <c r="CN198" s="194" t="str">
        <f t="shared" ca="1" si="119"/>
        <v>0.01
(0.0%)</v>
      </c>
      <c r="CO198" s="194" t="str">
        <f t="shared" ca="1" si="120"/>
        <v>0.02
(0.0%)</v>
      </c>
      <c r="CP198" s="194" t="str">
        <f t="shared" ca="1" si="121"/>
        <v>0.02
(0.0%)</v>
      </c>
    </row>
    <row r="199" spans="3:94">
      <c r="C199" s="7" t="str">
        <v>Fuel oil</v>
      </c>
      <c r="D199" s="86" t="s">
        <v>12</v>
      </c>
      <c r="F199" s="89">
        <v>229.08774000000003</v>
      </c>
      <c r="G199" s="89">
        <v>217.63335300000003</v>
      </c>
      <c r="H199" s="89">
        <v>240.54212700000002</v>
      </c>
      <c r="I199" s="89">
        <v>240.54212700000002</v>
      </c>
      <c r="J199" s="89">
        <v>286.35967499999998</v>
      </c>
      <c r="K199" s="89">
        <v>251.99651400000002</v>
      </c>
      <c r="L199" s="89">
        <v>240.54212700000002</v>
      </c>
      <c r="M199" s="89">
        <v>251.99651400000002</v>
      </c>
      <c r="N199" s="89">
        <v>251.99651400000002</v>
      </c>
      <c r="O199" s="89">
        <v>263.45090099999999</v>
      </c>
      <c r="P199" s="89">
        <v>286.35967499999998</v>
      </c>
      <c r="Q199" s="89">
        <v>229.08774000000003</v>
      </c>
      <c r="R199" s="89">
        <v>206.17896600000003</v>
      </c>
      <c r="S199" s="89">
        <v>194.72457900000003</v>
      </c>
      <c r="T199" s="89">
        <v>206.17896600000003</v>
      </c>
      <c r="U199" s="89">
        <v>206.17896600000003</v>
      </c>
      <c r="V199" s="89">
        <v>0</v>
      </c>
      <c r="W199" s="89">
        <v>0</v>
      </c>
      <c r="X199" s="89">
        <v>0</v>
      </c>
      <c r="Y199" s="89">
        <v>0</v>
      </c>
      <c r="Z199" s="89">
        <v>0</v>
      </c>
      <c r="AA199" s="89">
        <v>0</v>
      </c>
      <c r="AB199" s="89">
        <v>0</v>
      </c>
      <c r="AC199" s="89">
        <v>0</v>
      </c>
      <c r="AD199" s="89">
        <v>0</v>
      </c>
      <c r="AE199" s="89">
        <v>0</v>
      </c>
      <c r="AF199" s="89">
        <v>0</v>
      </c>
      <c r="AG199" s="89">
        <v>0</v>
      </c>
      <c r="AH199" s="89">
        <v>0</v>
      </c>
      <c r="AI199" s="89">
        <v>0</v>
      </c>
      <c r="AJ199" s="89">
        <v>0</v>
      </c>
      <c r="AK199" s="89">
        <v>0</v>
      </c>
      <c r="AL199" s="89">
        <v>0</v>
      </c>
      <c r="AM199" s="89">
        <v>0</v>
      </c>
      <c r="AN199" s="94"/>
      <c r="AP199" s="49" t="str">
        <f t="shared" si="97"/>
        <v>Fuel oil</v>
      </c>
      <c r="AQ199" s="70" cm="1">
        <f t="array" aca="1" ref="AQ199" ca="1">INDIRECT(ADDRESS(ROW(AP199),AQ$9))/1000</f>
        <v>0</v>
      </c>
      <c r="AR199" s="71" cm="1">
        <f t="array" aca="1" ref="AR199" ca="1">INDIRECT(ADDRESS(ROW(AQ199),AR$9))/1000</f>
        <v>0</v>
      </c>
      <c r="AS199" s="71" cm="1">
        <f t="array" aca="1" ref="AS199" ca="1">INDIRECT(ADDRESS(ROW(AR199),AS$9))/1000</f>
        <v>0</v>
      </c>
      <c r="AT199" s="73" cm="1">
        <f t="array" aca="1" ref="AT199" ca="1">INDIRECT(ADDRESS(ROW(AS199),AT$9))/1000</f>
        <v>0</v>
      </c>
      <c r="AU199" s="77" cm="1">
        <f t="array" aca="1" ref="AU199" ca="1">AQ199/INDIRECT(ADDRESS($BC199,COLUMN(AQ199)))</f>
        <v>0</v>
      </c>
      <c r="AV199" s="78" cm="1">
        <f t="array" aca="1" ref="AV199" ca="1">AR199/INDIRECT(ADDRESS($BC199,COLUMN(AR199)))</f>
        <v>0</v>
      </c>
      <c r="AW199" s="78" cm="1">
        <f t="array" aca="1" ref="AW199" ca="1">AS199/INDIRECT(ADDRESS($BC199,COLUMN(AS199)))</f>
        <v>0</v>
      </c>
      <c r="AX199" s="80" cm="1">
        <f t="array" aca="1" ref="AX199" ca="1">AT199/INDIRECT(ADDRESS($BC199,COLUMN(AT199)))</f>
        <v>0</v>
      </c>
      <c r="AY199" s="53" t="str">
        <f t="shared" ca="1" si="98"/>
        <v>-</v>
      </c>
      <c r="AZ199" s="53" t="str">
        <f t="shared" ca="1" si="99"/>
        <v>-</v>
      </c>
      <c r="BA199" s="53" t="str">
        <f t="shared" ca="1" si="100"/>
        <v>-</v>
      </c>
      <c r="BC199" s="100">
        <f t="shared" si="101"/>
        <v>200</v>
      </c>
      <c r="BE199" s="177" t="str">
        <f>AP199</f>
        <v>Fuel oil</v>
      </c>
      <c r="BF199" s="185">
        <f t="shared" ref="BF199:BP200" si="127">AC199/1000</f>
        <v>0</v>
      </c>
      <c r="BG199" s="185">
        <f t="shared" si="127"/>
        <v>0</v>
      </c>
      <c r="BH199" s="185">
        <f t="shared" si="127"/>
        <v>0</v>
      </c>
      <c r="BI199" s="185">
        <f t="shared" si="127"/>
        <v>0</v>
      </c>
      <c r="BJ199" s="185">
        <f t="shared" si="127"/>
        <v>0</v>
      </c>
      <c r="BK199" s="185">
        <f t="shared" si="127"/>
        <v>0</v>
      </c>
      <c r="BL199" s="185">
        <f t="shared" si="127"/>
        <v>0</v>
      </c>
      <c r="BM199" s="185">
        <f t="shared" si="127"/>
        <v>0</v>
      </c>
      <c r="BN199" s="185">
        <f t="shared" si="127"/>
        <v>0</v>
      </c>
      <c r="BO199" s="185">
        <f t="shared" si="127"/>
        <v>0</v>
      </c>
      <c r="BP199" s="185">
        <f t="shared" si="127"/>
        <v>0</v>
      </c>
      <c r="BQ199" s="179"/>
      <c r="BR199" s="178" t="str">
        <f>BE199</f>
        <v>Fuel oil</v>
      </c>
      <c r="BS199" s="126" cm="1">
        <f t="array" aca="1" ref="BS199" ca="1">AC199/INDIRECT(ADDRESS($BC199,COLUMN(AC199)))</f>
        <v>0</v>
      </c>
      <c r="BT199" s="126" cm="1">
        <f t="array" aca="1" ref="BT199" ca="1">AD199/INDIRECT(ADDRESS($BC199,COLUMN(AD199)))</f>
        <v>0</v>
      </c>
      <c r="BU199" s="126" cm="1">
        <f t="array" aca="1" ref="BU199" ca="1">AE199/INDIRECT(ADDRESS($BC199,COLUMN(AE199)))</f>
        <v>0</v>
      </c>
      <c r="BV199" s="126" cm="1">
        <f t="array" aca="1" ref="BV199" ca="1">AF199/INDIRECT(ADDRESS($BC199,COLUMN(AF199)))</f>
        <v>0</v>
      </c>
      <c r="BW199" s="126" cm="1">
        <f t="array" aca="1" ref="BW199" ca="1">AG199/INDIRECT(ADDRESS($BC199,COLUMN(AG199)))</f>
        <v>0</v>
      </c>
      <c r="BX199" s="126" cm="1">
        <f t="array" aca="1" ref="BX199" ca="1">AH199/INDIRECT(ADDRESS($BC199,COLUMN(AH199)))</f>
        <v>0</v>
      </c>
      <c r="BY199" s="126" cm="1">
        <f t="array" aca="1" ref="BY199" ca="1">AI199/INDIRECT(ADDRESS($BC199,COLUMN(AI199)))</f>
        <v>0</v>
      </c>
      <c r="BZ199" s="126" cm="1">
        <f t="array" aca="1" ref="BZ199" ca="1">AJ199/INDIRECT(ADDRESS($BC199,COLUMN(AJ199)))</f>
        <v>0</v>
      </c>
      <c r="CA199" s="126" cm="1">
        <f t="array" aca="1" ref="CA199" ca="1">AK199/INDIRECT(ADDRESS($BC199,COLUMN(AK199)))</f>
        <v>0</v>
      </c>
      <c r="CB199" s="126" cm="1">
        <f t="array" aca="1" ref="CB199" ca="1">AL199/INDIRECT(ADDRESS($BC199,COLUMN(AL199)))</f>
        <v>0</v>
      </c>
      <c r="CC199" s="126" cm="1">
        <f t="array" aca="1" ref="CC199" ca="1">AM199/INDIRECT(ADDRESS($BC199,COLUMN(AM199)))</f>
        <v>0</v>
      </c>
      <c r="CE199" s="178" t="str">
        <f>BR199</f>
        <v>Fuel oil</v>
      </c>
      <c r="CF199" s="194" t="str">
        <f t="shared" ref="CF199:CP200" ca="1" si="128">TEXT(BF199,"#,##0.00;-#,##0.00;0") &amp; CHAR(10) &amp; IF(BS199&lt;&gt;1,TEXT(BS199,"(#,##0.0%);(-#,##0.0%);(0%)"),"(100%)")</f>
        <v>0
(0%)</v>
      </c>
      <c r="CG199" s="194" t="str">
        <f t="shared" ca="1" si="128"/>
        <v>0
(0%)</v>
      </c>
      <c r="CH199" s="194" t="str">
        <f t="shared" ca="1" si="128"/>
        <v>0
(0%)</v>
      </c>
      <c r="CI199" s="194" t="str">
        <f t="shared" ca="1" si="128"/>
        <v>0
(0%)</v>
      </c>
      <c r="CJ199" s="194" t="str">
        <f t="shared" ca="1" si="128"/>
        <v>0
(0%)</v>
      </c>
      <c r="CK199" s="194" t="str">
        <f t="shared" ca="1" si="128"/>
        <v>0
(0%)</v>
      </c>
      <c r="CL199" s="194" t="str">
        <f t="shared" ca="1" si="128"/>
        <v>0
(0%)</v>
      </c>
      <c r="CM199" s="194" t="str">
        <f t="shared" ca="1" si="128"/>
        <v>0
(0%)</v>
      </c>
      <c r="CN199" s="194" t="str">
        <f t="shared" ca="1" si="128"/>
        <v>0
(0%)</v>
      </c>
      <c r="CO199" s="194" t="str">
        <f t="shared" ca="1" si="128"/>
        <v>0
(0%)</v>
      </c>
      <c r="CP199" s="194" t="str">
        <f t="shared" ca="1" si="128"/>
        <v>0
(0%)</v>
      </c>
    </row>
    <row r="200" spans="3:94" s="58" customFormat="1">
      <c r="C200" s="58" t="s">
        <v>47</v>
      </c>
      <c r="D200" s="87" t="s">
        <v>12</v>
      </c>
      <c r="F200" s="90">
        <f>SUM(_xlfn.ANCHORARRAY(F191))</f>
        <v>23478.528420705981</v>
      </c>
      <c r="G200" s="90">
        <f t="shared" ref="G200:AM200" si="129">SUM(_xlfn.ANCHORARRAY(G191))</f>
        <v>24033.69120068966</v>
      </c>
      <c r="H200" s="90">
        <f t="shared" si="129"/>
        <v>25115.818207245396</v>
      </c>
      <c r="I200" s="90">
        <f t="shared" si="129"/>
        <v>26744.248851670305</v>
      </c>
      <c r="J200" s="90">
        <f t="shared" si="129"/>
        <v>27033.926874625649</v>
      </c>
      <c r="K200" s="90">
        <f t="shared" si="129"/>
        <v>27584.062425200205</v>
      </c>
      <c r="L200" s="90">
        <f t="shared" si="129"/>
        <v>30880.070470890754</v>
      </c>
      <c r="M200" s="90">
        <f t="shared" si="129"/>
        <v>33113.923559131559</v>
      </c>
      <c r="N200" s="90">
        <f t="shared" si="129"/>
        <v>38293.534774180116</v>
      </c>
      <c r="O200" s="90">
        <f t="shared" si="129"/>
        <v>42654.910782327883</v>
      </c>
      <c r="P200" s="90">
        <f t="shared" si="129"/>
        <v>47720.516270662636</v>
      </c>
      <c r="Q200" s="90">
        <f t="shared" si="129"/>
        <v>51016.910250293746</v>
      </c>
      <c r="R200" s="90">
        <f t="shared" si="129"/>
        <v>52329.144717552284</v>
      </c>
      <c r="S200" s="90">
        <f t="shared" si="129"/>
        <v>52897.81725266287</v>
      </c>
      <c r="T200" s="90">
        <f t="shared" si="129"/>
        <v>55174.362707633387</v>
      </c>
      <c r="U200" s="90">
        <f t="shared" si="129"/>
        <v>59131.974967967064</v>
      </c>
      <c r="V200" s="90">
        <f t="shared" si="129"/>
        <v>63240.213959259083</v>
      </c>
      <c r="W200" s="90">
        <f t="shared" si="129"/>
        <v>66476.637392392178</v>
      </c>
      <c r="X200" s="90">
        <f t="shared" si="129"/>
        <v>63329.486068508442</v>
      </c>
      <c r="Y200" s="90">
        <f t="shared" si="129"/>
        <v>56575.527270440813</v>
      </c>
      <c r="Z200" s="90">
        <f t="shared" si="129"/>
        <v>53490.375481884133</v>
      </c>
      <c r="AA200" s="90">
        <f t="shared" si="129"/>
        <v>51474.672059660494</v>
      </c>
      <c r="AB200" s="90">
        <f t="shared" si="129"/>
        <v>48572.316484341114</v>
      </c>
      <c r="AC200" s="90">
        <f t="shared" si="129"/>
        <v>50566.615185860661</v>
      </c>
      <c r="AD200" s="90">
        <f t="shared" si="129"/>
        <v>52580.373662884347</v>
      </c>
      <c r="AE200" s="90">
        <f t="shared" si="129"/>
        <v>55666.578367657108</v>
      </c>
      <c r="AF200" s="90">
        <f t="shared" si="129"/>
        <v>57790.534805975069</v>
      </c>
      <c r="AG200" s="90">
        <f t="shared" si="129"/>
        <v>59381.394997771204</v>
      </c>
      <c r="AH200" s="90">
        <f t="shared" si="129"/>
        <v>60865.7752572432</v>
      </c>
      <c r="AI200" s="90">
        <f t="shared" si="129"/>
        <v>61363.938017448178</v>
      </c>
      <c r="AJ200" s="90">
        <f t="shared" si="129"/>
        <v>45529.790313466627</v>
      </c>
      <c r="AK200" s="90">
        <f t="shared" si="129"/>
        <v>48744.324948405447</v>
      </c>
      <c r="AL200" s="90">
        <f t="shared" si="129"/>
        <v>58529.220846934782</v>
      </c>
      <c r="AM200" s="90">
        <f t="shared" si="129"/>
        <v>61138.983092438881</v>
      </c>
      <c r="AN200" s="94"/>
      <c r="AP200" s="52" t="str">
        <f t="shared" si="97"/>
        <v>Total</v>
      </c>
      <c r="AQ200" s="75" cm="1">
        <f t="array" aca="1" ref="AQ200" ca="1">INDIRECT(ADDRESS(ROW(AP200),AQ$9))/1000</f>
        <v>61.138983092438878</v>
      </c>
      <c r="AR200" s="74" cm="1">
        <f t="array" aca="1" ref="AR200" ca="1">INDIRECT(ADDRESS(ROW(AQ200),AR$9))/1000</f>
        <v>58.529220846934784</v>
      </c>
      <c r="AS200" s="74" cm="1">
        <f t="array" aca="1" ref="AS200" ca="1">INDIRECT(ADDRESS(ROW(AR200),AS$9))/1000</f>
        <v>60.8657752572432</v>
      </c>
      <c r="AT200" s="76" cm="1">
        <f t="array" aca="1" ref="AT200" ca="1">INDIRECT(ADDRESS(ROW(AS200),AT$9))/1000</f>
        <v>50.566615185860663</v>
      </c>
      <c r="AU200" s="81" cm="1">
        <f t="array" aca="1" ref="AU200" ca="1">AQ200/INDIRECT(ADDRESS($BC200,COLUMN(AQ200)))</f>
        <v>1</v>
      </c>
      <c r="AV200" s="82" cm="1">
        <f t="array" aca="1" ref="AV200" ca="1">AR200/INDIRECT(ADDRESS($BC200,COLUMN(AR200)))</f>
        <v>1</v>
      </c>
      <c r="AW200" s="82" cm="1">
        <f t="array" aca="1" ref="AW200" ca="1">AS200/INDIRECT(ADDRESS($BC200,COLUMN(AS200)))</f>
        <v>1</v>
      </c>
      <c r="AX200" s="83" cm="1">
        <f t="array" aca="1" ref="AX200" ca="1">AT200/INDIRECT(ADDRESS($BC200,COLUMN(AT200)))</f>
        <v>1</v>
      </c>
      <c r="AY200" s="54">
        <f t="shared" ca="1" si="98"/>
        <v>4.4589048132540936E-2</v>
      </c>
      <c r="AZ200" s="54">
        <f t="shared" ca="1" si="99"/>
        <v>4.4886939177393413E-3</v>
      </c>
      <c r="BA200" s="54">
        <f t="shared" ca="1" si="100"/>
        <v>0.20907802248022406</v>
      </c>
      <c r="BB200" s="7"/>
      <c r="BC200" s="62">
        <f>ROW(AP200)</f>
        <v>200</v>
      </c>
      <c r="BE200" s="177" t="str">
        <f>AP200</f>
        <v>Total</v>
      </c>
      <c r="BF200" s="185">
        <f t="shared" si="127"/>
        <v>50.566615185860663</v>
      </c>
      <c r="BG200" s="185">
        <f t="shared" si="127"/>
        <v>52.580373662884348</v>
      </c>
      <c r="BH200" s="185">
        <f t="shared" si="127"/>
        <v>55.66657836765711</v>
      </c>
      <c r="BI200" s="185">
        <f t="shared" si="127"/>
        <v>57.790534805975071</v>
      </c>
      <c r="BJ200" s="185">
        <f t="shared" si="127"/>
        <v>59.381394997771203</v>
      </c>
      <c r="BK200" s="185">
        <f t="shared" si="127"/>
        <v>60.8657752572432</v>
      </c>
      <c r="BL200" s="185">
        <f t="shared" si="127"/>
        <v>61.363938017448177</v>
      </c>
      <c r="BM200" s="185">
        <f t="shared" si="127"/>
        <v>45.529790313466627</v>
      </c>
      <c r="BN200" s="185">
        <f t="shared" si="127"/>
        <v>48.744324948405449</v>
      </c>
      <c r="BO200" s="185">
        <f t="shared" si="127"/>
        <v>58.529220846934784</v>
      </c>
      <c r="BP200" s="185">
        <f t="shared" si="127"/>
        <v>61.138983092438878</v>
      </c>
      <c r="BQ200" s="179"/>
      <c r="BR200" s="178" t="str">
        <f>BE200</f>
        <v>Total</v>
      </c>
      <c r="BS200" s="126" cm="1">
        <f t="array" aca="1" ref="BS200" ca="1">AC200/INDIRECT(ADDRESS($BC200,COLUMN(AC200)))</f>
        <v>1</v>
      </c>
      <c r="BT200" s="126" cm="1">
        <f t="array" aca="1" ref="BT200" ca="1">AD200/INDIRECT(ADDRESS($BC200,COLUMN(AD200)))</f>
        <v>1</v>
      </c>
      <c r="BU200" s="126" cm="1">
        <f t="array" aca="1" ref="BU200" ca="1">AE200/INDIRECT(ADDRESS($BC200,COLUMN(AE200)))</f>
        <v>1</v>
      </c>
      <c r="BV200" s="126" cm="1">
        <f t="array" aca="1" ref="BV200" ca="1">AF200/INDIRECT(ADDRESS($BC200,COLUMN(AF200)))</f>
        <v>1</v>
      </c>
      <c r="BW200" s="126" cm="1">
        <f t="array" aca="1" ref="BW200" ca="1">AG200/INDIRECT(ADDRESS($BC200,COLUMN(AG200)))</f>
        <v>1</v>
      </c>
      <c r="BX200" s="126" cm="1">
        <f t="array" aca="1" ref="BX200" ca="1">AH200/INDIRECT(ADDRESS($BC200,COLUMN(AH200)))</f>
        <v>1</v>
      </c>
      <c r="BY200" s="126" cm="1">
        <f t="array" aca="1" ref="BY200" ca="1">AI200/INDIRECT(ADDRESS($BC200,COLUMN(AI200)))</f>
        <v>1</v>
      </c>
      <c r="BZ200" s="126" cm="1">
        <f t="array" aca="1" ref="BZ200" ca="1">AJ200/INDIRECT(ADDRESS($BC200,COLUMN(AJ200)))</f>
        <v>1</v>
      </c>
      <c r="CA200" s="126" cm="1">
        <f t="array" aca="1" ref="CA200" ca="1">AK200/INDIRECT(ADDRESS($BC200,COLUMN(AK200)))</f>
        <v>1</v>
      </c>
      <c r="CB200" s="126" cm="1">
        <f t="array" aca="1" ref="CB200" ca="1">AL200/INDIRECT(ADDRESS($BC200,COLUMN(AL200)))</f>
        <v>1</v>
      </c>
      <c r="CC200" s="126" cm="1">
        <f t="array" aca="1" ref="CC200" ca="1">AM200/INDIRECT(ADDRESS($BC200,COLUMN(AM200)))</f>
        <v>1</v>
      </c>
      <c r="CD200" s="7"/>
      <c r="CE200" s="178" t="str">
        <f>BR200</f>
        <v>Total</v>
      </c>
      <c r="CF200" s="194" t="str">
        <f t="shared" ca="1" si="128"/>
        <v>50.57
(100%)</v>
      </c>
      <c r="CG200" s="194" t="str">
        <f t="shared" ca="1" si="128"/>
        <v>52.58
(100%)</v>
      </c>
      <c r="CH200" s="194" t="str">
        <f t="shared" ca="1" si="128"/>
        <v>55.67
(100%)</v>
      </c>
      <c r="CI200" s="194" t="str">
        <f t="shared" ca="1" si="128"/>
        <v>57.79
(100%)</v>
      </c>
      <c r="CJ200" s="194" t="str">
        <f t="shared" ca="1" si="128"/>
        <v>59.38
(100%)</v>
      </c>
      <c r="CK200" s="194" t="str">
        <f t="shared" ca="1" si="128"/>
        <v>60.87
(100%)</v>
      </c>
      <c r="CL200" s="194" t="str">
        <f t="shared" ca="1" si="128"/>
        <v>61.36
(100%)</v>
      </c>
      <c r="CM200" s="194" t="str">
        <f t="shared" ca="1" si="128"/>
        <v>45.53
(100%)</v>
      </c>
      <c r="CN200" s="194" t="str">
        <f t="shared" ca="1" si="128"/>
        <v>48.74
(100%)</v>
      </c>
      <c r="CO200" s="194" t="str">
        <f t="shared" ca="1" si="128"/>
        <v>58.53
(100%)</v>
      </c>
      <c r="CP200" s="194" t="str">
        <f t="shared" ca="1" si="128"/>
        <v>61.14
(100%)</v>
      </c>
    </row>
    <row r="203" spans="3:94">
      <c r="T203" s="236" t="s">
        <v>712</v>
      </c>
    </row>
    <row r="225" spans="3:55" s="27" customFormat="1" ht="15" thickBot="1">
      <c r="C225" s="28" t="s">
        <v>767</v>
      </c>
      <c r="D225" s="28" t="s">
        <v>49</v>
      </c>
      <c r="E225" s="28" t="s">
        <v>62</v>
      </c>
      <c r="F225" s="28">
        <f t="shared" ref="F225:AM225" si="130">years</f>
        <v>1990</v>
      </c>
      <c r="G225" s="28">
        <f t="shared" si="130"/>
        <v>1991</v>
      </c>
      <c r="H225" s="28">
        <f t="shared" si="130"/>
        <v>1992</v>
      </c>
      <c r="I225" s="28">
        <f t="shared" si="130"/>
        <v>1993</v>
      </c>
      <c r="J225" s="28">
        <f t="shared" si="130"/>
        <v>1994</v>
      </c>
      <c r="K225" s="28">
        <f t="shared" si="130"/>
        <v>1995</v>
      </c>
      <c r="L225" s="28">
        <f t="shared" si="130"/>
        <v>1996</v>
      </c>
      <c r="M225" s="28">
        <f t="shared" si="130"/>
        <v>1997</v>
      </c>
      <c r="N225" s="28">
        <f t="shared" si="130"/>
        <v>1998</v>
      </c>
      <c r="O225" s="28">
        <f t="shared" si="130"/>
        <v>1999</v>
      </c>
      <c r="P225" s="28">
        <f t="shared" si="130"/>
        <v>2000</v>
      </c>
      <c r="Q225" s="28">
        <f t="shared" si="130"/>
        <v>2001</v>
      </c>
      <c r="R225" s="28">
        <f t="shared" si="130"/>
        <v>2002</v>
      </c>
      <c r="S225" s="28">
        <f t="shared" si="130"/>
        <v>2003</v>
      </c>
      <c r="T225" s="28">
        <f t="shared" si="130"/>
        <v>2004</v>
      </c>
      <c r="U225" s="28">
        <f t="shared" si="130"/>
        <v>2005</v>
      </c>
      <c r="V225" s="28">
        <f t="shared" si="130"/>
        <v>2006</v>
      </c>
      <c r="W225" s="28">
        <f t="shared" si="130"/>
        <v>2007</v>
      </c>
      <c r="X225" s="28">
        <f t="shared" si="130"/>
        <v>2008</v>
      </c>
      <c r="Y225" s="28">
        <f t="shared" si="130"/>
        <v>2009</v>
      </c>
      <c r="Z225" s="28">
        <f t="shared" si="130"/>
        <v>2010</v>
      </c>
      <c r="AA225" s="28">
        <f t="shared" si="130"/>
        <v>2011</v>
      </c>
      <c r="AB225" s="28">
        <f t="shared" si="130"/>
        <v>2012</v>
      </c>
      <c r="AC225" s="28">
        <f t="shared" si="130"/>
        <v>2013</v>
      </c>
      <c r="AD225" s="28">
        <f t="shared" si="130"/>
        <v>2014</v>
      </c>
      <c r="AE225" s="28">
        <f t="shared" si="130"/>
        <v>2015</v>
      </c>
      <c r="AF225" s="28">
        <f t="shared" si="130"/>
        <v>2016</v>
      </c>
      <c r="AG225" s="28">
        <f t="shared" si="130"/>
        <v>2017</v>
      </c>
      <c r="AH225" s="28">
        <f t="shared" si="130"/>
        <v>2018</v>
      </c>
      <c r="AI225" s="28">
        <f t="shared" si="130"/>
        <v>2019</v>
      </c>
      <c r="AJ225" s="28">
        <f t="shared" si="130"/>
        <v>2020</v>
      </c>
      <c r="AK225" s="28">
        <f t="shared" si="130"/>
        <v>2021</v>
      </c>
      <c r="AL225" s="28">
        <f t="shared" si="130"/>
        <v>2022</v>
      </c>
      <c r="AM225" s="28">
        <f t="shared" si="130"/>
        <v>2023</v>
      </c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</row>
    <row r="226" spans="3:55">
      <c r="C226" s="34" t="s">
        <v>683</v>
      </c>
      <c r="D226" s="33" t="s">
        <v>12</v>
      </c>
      <c r="E226" s="33"/>
      <c r="F226" s="218">
        <f>SUM(F258:F263)</f>
        <v>18513.430605043664</v>
      </c>
      <c r="G226" s="218">
        <f t="shared" ref="G226:AM226" si="131">SUM(G258:G263)</f>
        <v>19228.372346184311</v>
      </c>
      <c r="H226" s="218">
        <f t="shared" si="131"/>
        <v>20874.832420054183</v>
      </c>
      <c r="I226" s="218">
        <f t="shared" si="131"/>
        <v>20784.195806455995</v>
      </c>
      <c r="J226" s="218">
        <f t="shared" si="131"/>
        <v>21691.350378029703</v>
      </c>
      <c r="K226" s="218">
        <f t="shared" si="131"/>
        <v>22394.010222885681</v>
      </c>
      <c r="L226" s="218">
        <f t="shared" si="131"/>
        <v>25914.988378159058</v>
      </c>
      <c r="M226" s="218">
        <f t="shared" si="131"/>
        <v>27290.870916196978</v>
      </c>
      <c r="N226" s="218">
        <f t="shared" si="131"/>
        <v>32250.283421836702</v>
      </c>
      <c r="O226" s="218">
        <f t="shared" si="131"/>
        <v>35620.145234319476</v>
      </c>
      <c r="P226" s="218">
        <f t="shared" si="131"/>
        <v>39622.173057982873</v>
      </c>
      <c r="Q226" s="218">
        <f t="shared" si="131"/>
        <v>41345.803390683963</v>
      </c>
      <c r="R226" s="218">
        <f t="shared" si="131"/>
        <v>42128.875945559848</v>
      </c>
      <c r="S226" s="218">
        <f t="shared" si="131"/>
        <v>42797.562988408426</v>
      </c>
      <c r="T226" s="218">
        <f t="shared" si="131"/>
        <v>45311.983191447238</v>
      </c>
      <c r="U226" s="218">
        <f t="shared" si="131"/>
        <v>48020.465870048021</v>
      </c>
      <c r="V226" s="218">
        <f t="shared" si="131"/>
        <v>50253.008272845276</v>
      </c>
      <c r="W226" s="218">
        <f t="shared" si="131"/>
        <v>53016.214113224691</v>
      </c>
      <c r="X226" s="218">
        <f t="shared" si="131"/>
        <v>50660.256734543036</v>
      </c>
      <c r="Y226" s="218">
        <f t="shared" si="131"/>
        <v>46372.38188549575</v>
      </c>
      <c r="Z226" s="218">
        <f t="shared" si="131"/>
        <v>43043.19496382308</v>
      </c>
      <c r="AA226" s="218">
        <f t="shared" si="131"/>
        <v>42124.442054820334</v>
      </c>
      <c r="AB226" s="218">
        <f t="shared" si="131"/>
        <v>40523.477477503635</v>
      </c>
      <c r="AC226" s="218">
        <f t="shared" si="131"/>
        <v>41504.300177542391</v>
      </c>
      <c r="AD226" s="218">
        <f t="shared" si="131"/>
        <v>42548.303280619773</v>
      </c>
      <c r="AE226" s="218">
        <f t="shared" si="131"/>
        <v>44478.656259556155</v>
      </c>
      <c r="AF226" s="218">
        <f t="shared" si="131"/>
        <v>45966.671375752187</v>
      </c>
      <c r="AG226" s="218">
        <f t="shared" si="131"/>
        <v>45895.773878215266</v>
      </c>
      <c r="AH226" s="218">
        <f t="shared" si="131"/>
        <v>46301.426888706803</v>
      </c>
      <c r="AI226" s="218">
        <f t="shared" si="131"/>
        <v>46628.07030328003</v>
      </c>
      <c r="AJ226" s="218">
        <f t="shared" si="131"/>
        <v>39028.832483132566</v>
      </c>
      <c r="AK226" s="218">
        <f t="shared" si="131"/>
        <v>41567.650801913995</v>
      </c>
      <c r="AL226" s="218">
        <f t="shared" si="131"/>
        <v>44858.63863621714</v>
      </c>
      <c r="AM226" s="218">
        <f t="shared" si="131"/>
        <v>46004.779582477626</v>
      </c>
    </row>
    <row r="227" spans="3:55">
      <c r="C227" s="93" t="str">
        <f>C264</f>
        <v>International aviation</v>
      </c>
      <c r="D227" s="33" t="s">
        <v>12</v>
      </c>
      <c r="E227" s="33"/>
      <c r="F227" s="93">
        <f>F264</f>
        <v>4173.2486043924746</v>
      </c>
      <c r="G227" s="93">
        <f t="shared" ref="G227:AM227" si="132">G264</f>
        <v>4044.3840468686417</v>
      </c>
      <c r="H227" s="93">
        <f t="shared" si="132"/>
        <v>3520.0771244857719</v>
      </c>
      <c r="I227" s="93">
        <f t="shared" si="132"/>
        <v>5218.6386749676767</v>
      </c>
      <c r="J227" s="93">
        <f t="shared" si="132"/>
        <v>4623.4288117412443</v>
      </c>
      <c r="K227" s="93">
        <f t="shared" si="132"/>
        <v>4489.0713985024195</v>
      </c>
      <c r="L227" s="93">
        <f t="shared" si="132"/>
        <v>4120.8340863744479</v>
      </c>
      <c r="M227" s="93">
        <f t="shared" si="132"/>
        <v>4982.6710004204633</v>
      </c>
      <c r="N227" s="93">
        <f t="shared" si="132"/>
        <v>5130.9517298121646</v>
      </c>
      <c r="O227" s="93">
        <f t="shared" si="132"/>
        <v>6074.8361545835924</v>
      </c>
      <c r="P227" s="93">
        <f t="shared" si="132"/>
        <v>7061.0219165818062</v>
      </c>
      <c r="Q227" s="93">
        <f t="shared" si="132"/>
        <v>8533.690987924474</v>
      </c>
      <c r="R227" s="93">
        <f t="shared" si="132"/>
        <v>9073.1030358428434</v>
      </c>
      <c r="S227" s="93">
        <f t="shared" si="132"/>
        <v>8857.3581663997156</v>
      </c>
      <c r="T227" s="93">
        <f t="shared" si="132"/>
        <v>8392.7852339411293</v>
      </c>
      <c r="U227" s="93">
        <f t="shared" si="132"/>
        <v>9675.8748877392009</v>
      </c>
      <c r="V227" s="93">
        <f t="shared" si="132"/>
        <v>11152.635746664097</v>
      </c>
      <c r="W227" s="93">
        <f t="shared" si="132"/>
        <v>11824.00365112956</v>
      </c>
      <c r="X227" s="93">
        <f t="shared" si="132"/>
        <v>10990.881666492734</v>
      </c>
      <c r="Y227" s="93">
        <f t="shared" si="132"/>
        <v>8676.0878426260715</v>
      </c>
      <c r="Z227" s="93">
        <f t="shared" si="132"/>
        <v>8973.3557930537918</v>
      </c>
      <c r="AA227" s="93">
        <f t="shared" si="132"/>
        <v>8048.6509370572176</v>
      </c>
      <c r="AB227" s="93">
        <f t="shared" si="132"/>
        <v>6761.8920459270166</v>
      </c>
      <c r="AC227" s="93">
        <f t="shared" si="132"/>
        <v>7801.9629372039526</v>
      </c>
      <c r="AD227" s="93">
        <f t="shared" si="132"/>
        <v>8651.5907952946236</v>
      </c>
      <c r="AE227" s="93">
        <f t="shared" si="132"/>
        <v>9792.8649732211325</v>
      </c>
      <c r="AF227" s="93">
        <f t="shared" si="132"/>
        <v>10043.279983809656</v>
      </c>
      <c r="AG227" s="93">
        <f t="shared" si="132"/>
        <v>11817.045092681235</v>
      </c>
      <c r="AH227" s="93">
        <f t="shared" si="132"/>
        <v>12768.718425786479</v>
      </c>
      <c r="AI227" s="93">
        <f t="shared" si="132"/>
        <v>12913.966090004023</v>
      </c>
      <c r="AJ227" s="93">
        <f t="shared" si="132"/>
        <v>4582.1720401148214</v>
      </c>
      <c r="AK227" s="93">
        <f t="shared" si="132"/>
        <v>5117.0209552651904</v>
      </c>
      <c r="AL227" s="93">
        <f t="shared" si="132"/>
        <v>11760.452155986373</v>
      </c>
      <c r="AM227" s="93">
        <f t="shared" si="132"/>
        <v>13277.390009685128</v>
      </c>
    </row>
    <row r="228" spans="3:55">
      <c r="C228" s="93" t="str">
        <f>C265</f>
        <v>Navigation</v>
      </c>
      <c r="D228" s="33" t="s">
        <v>12</v>
      </c>
      <c r="E228" s="33"/>
      <c r="F228" s="93">
        <f>F265</f>
        <v>84.210504</v>
      </c>
      <c r="G228" s="93">
        <f t="shared" ref="G228:AM228" si="133">G265</f>
        <v>84.210504</v>
      </c>
      <c r="H228" s="93">
        <f t="shared" si="133"/>
        <v>96.240576000000004</v>
      </c>
      <c r="I228" s="93">
        <f t="shared" si="133"/>
        <v>96.240576000000004</v>
      </c>
      <c r="J228" s="93">
        <f t="shared" si="133"/>
        <v>96.240576000000004</v>
      </c>
      <c r="K228" s="93">
        <f t="shared" si="133"/>
        <v>84.210504</v>
      </c>
      <c r="L228" s="93">
        <f t="shared" si="133"/>
        <v>144.36086400000002</v>
      </c>
      <c r="M228" s="93">
        <f t="shared" si="133"/>
        <v>144.36086400000002</v>
      </c>
      <c r="N228" s="93">
        <f t="shared" si="133"/>
        <v>180.45108000000002</v>
      </c>
      <c r="O228" s="93">
        <f t="shared" si="133"/>
        <v>216.54129600000002</v>
      </c>
      <c r="P228" s="93">
        <f t="shared" si="133"/>
        <v>275.67455747373089</v>
      </c>
      <c r="Q228" s="93">
        <f t="shared" si="133"/>
        <v>334.80781894746178</v>
      </c>
      <c r="R228" s="93">
        <f t="shared" si="133"/>
        <v>393.94108042119257</v>
      </c>
      <c r="S228" s="93">
        <f t="shared" si="133"/>
        <v>453.07434189492335</v>
      </c>
      <c r="T228" s="93">
        <f t="shared" si="133"/>
        <v>638.0221731106783</v>
      </c>
      <c r="U228" s="93">
        <f t="shared" si="133"/>
        <v>578.30447105592327</v>
      </c>
      <c r="V228" s="93">
        <f t="shared" si="133"/>
        <v>938.02410860199029</v>
      </c>
      <c r="W228" s="93">
        <f t="shared" si="133"/>
        <v>740.7629777530783</v>
      </c>
      <c r="X228" s="93">
        <f t="shared" si="133"/>
        <v>767.78751120982383</v>
      </c>
      <c r="Y228" s="93">
        <f t="shared" si="133"/>
        <v>748.23661339247496</v>
      </c>
      <c r="Z228" s="93">
        <f t="shared" si="133"/>
        <v>750.47344279739764</v>
      </c>
      <c r="AA228" s="93">
        <f t="shared" si="133"/>
        <v>651.51196405959683</v>
      </c>
      <c r="AB228" s="93">
        <f t="shared" si="133"/>
        <v>688.51806461317653</v>
      </c>
      <c r="AC228" s="93">
        <f t="shared" si="133"/>
        <v>673.47307739007078</v>
      </c>
      <c r="AD228" s="93">
        <f t="shared" si="133"/>
        <v>843.08168340653197</v>
      </c>
      <c r="AE228" s="93">
        <f t="shared" si="133"/>
        <v>831.53946581535058</v>
      </c>
      <c r="AF228" s="93">
        <f t="shared" si="133"/>
        <v>999.26166181387214</v>
      </c>
      <c r="AG228" s="93">
        <f t="shared" si="133"/>
        <v>882.34635884497948</v>
      </c>
      <c r="AH228" s="93">
        <f t="shared" si="133"/>
        <v>975.91661353547636</v>
      </c>
      <c r="AI228" s="93">
        <f t="shared" si="133"/>
        <v>1039.3921404044206</v>
      </c>
      <c r="AJ228" s="93">
        <f t="shared" si="133"/>
        <v>1271.1057462005074</v>
      </c>
      <c r="AK228" s="93">
        <f t="shared" si="133"/>
        <v>1359.2541412244125</v>
      </c>
      <c r="AL228" s="93">
        <f t="shared" si="133"/>
        <v>1146.7136831170246</v>
      </c>
      <c r="AM228" s="93">
        <f t="shared" si="133"/>
        <v>1075.6308045159763</v>
      </c>
    </row>
    <row r="229" spans="3:55">
      <c r="C229" s="93" t="str">
        <f>C266</f>
        <v>Rail</v>
      </c>
      <c r="D229" s="33" t="s">
        <v>12</v>
      </c>
      <c r="E229" s="33"/>
      <c r="F229" s="93">
        <f>F266</f>
        <v>520.74487999999997</v>
      </c>
      <c r="G229" s="93">
        <f t="shared" ref="G229:AM229" si="134">G266</f>
        <v>507.20756000000006</v>
      </c>
      <c r="H229" s="93">
        <f t="shared" si="134"/>
        <v>456.61706000000004</v>
      </c>
      <c r="I229" s="93">
        <f t="shared" si="134"/>
        <v>500.64824000000004</v>
      </c>
      <c r="J229" s="93">
        <f t="shared" si="134"/>
        <v>472.73624000000007</v>
      </c>
      <c r="K229" s="93">
        <f t="shared" si="134"/>
        <v>440.17224000000004</v>
      </c>
      <c r="L229" s="93">
        <f t="shared" si="134"/>
        <v>510.95242000000002</v>
      </c>
      <c r="M229" s="93">
        <f t="shared" si="134"/>
        <v>497.50814000000003</v>
      </c>
      <c r="N229" s="93">
        <f t="shared" si="134"/>
        <v>512.46432000000004</v>
      </c>
      <c r="O229" s="93">
        <f t="shared" si="134"/>
        <v>494.85649999999998</v>
      </c>
      <c r="P229" s="93">
        <f t="shared" si="134"/>
        <v>492.71658000000002</v>
      </c>
      <c r="Q229" s="93">
        <f t="shared" si="134"/>
        <v>535.39868000000001</v>
      </c>
      <c r="R229" s="93">
        <f t="shared" si="134"/>
        <v>468.43314000000004</v>
      </c>
      <c r="S229" s="93">
        <f t="shared" si="134"/>
        <v>514.95314000000008</v>
      </c>
      <c r="T229" s="93">
        <f t="shared" si="134"/>
        <v>569.20708999999999</v>
      </c>
      <c r="U229" s="93">
        <f t="shared" si="134"/>
        <v>521.99712991878175</v>
      </c>
      <c r="V229" s="93">
        <f t="shared" si="134"/>
        <v>519.70588956974177</v>
      </c>
      <c r="W229" s="93">
        <f t="shared" si="134"/>
        <v>551.80215686473377</v>
      </c>
      <c r="X229" s="93">
        <f t="shared" si="134"/>
        <v>584.84755890700796</v>
      </c>
      <c r="Y229" s="93">
        <f t="shared" si="134"/>
        <v>510.53819788384715</v>
      </c>
      <c r="Z229" s="93">
        <f t="shared" si="134"/>
        <v>507.72941327343085</v>
      </c>
      <c r="AA229" s="93">
        <f t="shared" si="134"/>
        <v>512.55025034114385</v>
      </c>
      <c r="AB229" s="93">
        <f t="shared" si="134"/>
        <v>492.31555002512249</v>
      </c>
      <c r="AC229" s="93">
        <f t="shared" si="134"/>
        <v>487.29511652492118</v>
      </c>
      <c r="AD229" s="93">
        <f t="shared" si="134"/>
        <v>447.71499493762764</v>
      </c>
      <c r="AE229" s="93">
        <f t="shared" si="134"/>
        <v>457.52267973314707</v>
      </c>
      <c r="AF229" s="93">
        <f t="shared" si="134"/>
        <v>468.75026118965297</v>
      </c>
      <c r="AG229" s="93">
        <f t="shared" si="134"/>
        <v>483.24065725629475</v>
      </c>
      <c r="AH229" s="93">
        <f t="shared" si="134"/>
        <v>492.54576628161226</v>
      </c>
      <c r="AI229" s="93">
        <f t="shared" si="134"/>
        <v>514.83695703171679</v>
      </c>
      <c r="AJ229" s="93">
        <f t="shared" si="134"/>
        <v>417.10327322101102</v>
      </c>
      <c r="AK229" s="93">
        <f t="shared" si="134"/>
        <v>448.09687645485559</v>
      </c>
      <c r="AL229" s="93">
        <f t="shared" si="134"/>
        <v>494.83864063556558</v>
      </c>
      <c r="AM229" s="93">
        <f t="shared" si="134"/>
        <v>519.49475143525217</v>
      </c>
    </row>
    <row r="230" spans="3:55">
      <c r="C230" s="93" t="str">
        <f>C267</f>
        <v>Pipeline</v>
      </c>
      <c r="D230" s="33" t="s">
        <v>12</v>
      </c>
      <c r="E230" s="33"/>
      <c r="F230" s="93">
        <f>F267</f>
        <v>0</v>
      </c>
      <c r="G230" s="93">
        <f t="shared" ref="G230:AM230" si="135">G267</f>
        <v>0</v>
      </c>
      <c r="H230" s="93">
        <f t="shared" si="135"/>
        <v>0</v>
      </c>
      <c r="I230" s="93">
        <f t="shared" si="135"/>
        <v>0</v>
      </c>
      <c r="J230" s="93">
        <f t="shared" si="135"/>
        <v>0</v>
      </c>
      <c r="K230" s="93">
        <f t="shared" si="135"/>
        <v>0</v>
      </c>
      <c r="L230" s="93">
        <f t="shared" si="135"/>
        <v>0</v>
      </c>
      <c r="M230" s="93">
        <f t="shared" si="135"/>
        <v>0</v>
      </c>
      <c r="N230" s="93">
        <f t="shared" si="135"/>
        <v>0</v>
      </c>
      <c r="O230" s="93">
        <f t="shared" si="135"/>
        <v>0</v>
      </c>
      <c r="P230" s="93">
        <f t="shared" si="135"/>
        <v>0</v>
      </c>
      <c r="Q230" s="93">
        <f t="shared" si="135"/>
        <v>0</v>
      </c>
      <c r="R230" s="93">
        <f t="shared" si="135"/>
        <v>0</v>
      </c>
      <c r="S230" s="93">
        <f t="shared" si="135"/>
        <v>0</v>
      </c>
      <c r="T230" s="93">
        <f t="shared" si="135"/>
        <v>0</v>
      </c>
      <c r="U230" s="93">
        <f t="shared" si="135"/>
        <v>25.625715791666671</v>
      </c>
      <c r="V230" s="93">
        <f t="shared" si="135"/>
        <v>21.500000000000004</v>
      </c>
      <c r="W230" s="93">
        <f t="shared" si="135"/>
        <v>15.594444444444445</v>
      </c>
      <c r="X230" s="93">
        <f t="shared" si="135"/>
        <v>14.756728091111114</v>
      </c>
      <c r="Y230" s="93">
        <f t="shared" si="135"/>
        <v>15.0091060488</v>
      </c>
      <c r="Z230" s="93">
        <f t="shared" si="135"/>
        <v>24.45382772613889</v>
      </c>
      <c r="AA230" s="93">
        <f t="shared" si="135"/>
        <v>42.239954206305555</v>
      </c>
      <c r="AB230" s="93">
        <f t="shared" si="135"/>
        <v>48.125437031838899</v>
      </c>
      <c r="AC230" s="93">
        <f t="shared" si="135"/>
        <v>40.087124423249172</v>
      </c>
      <c r="AD230" s="93">
        <f t="shared" si="135"/>
        <v>32.841127627222221</v>
      </c>
      <c r="AE230" s="93">
        <f t="shared" si="135"/>
        <v>45.496913698224631</v>
      </c>
      <c r="AF230" s="93">
        <f t="shared" si="135"/>
        <v>247.40659670724901</v>
      </c>
      <c r="AG230" s="93">
        <f t="shared" si="135"/>
        <v>235.09865086165715</v>
      </c>
      <c r="AH230" s="93">
        <f t="shared" si="135"/>
        <v>262.03683523392084</v>
      </c>
      <c r="AI230" s="93">
        <f t="shared" si="135"/>
        <v>197.87832983900927</v>
      </c>
      <c r="AJ230" s="93">
        <f t="shared" si="135"/>
        <v>176.48817653055502</v>
      </c>
      <c r="AK230" s="93">
        <f t="shared" si="135"/>
        <v>176.04961057646693</v>
      </c>
      <c r="AL230" s="93">
        <f t="shared" si="135"/>
        <v>185.26793521393424</v>
      </c>
      <c r="AM230" s="93">
        <f t="shared" si="135"/>
        <v>173.06894818524322</v>
      </c>
    </row>
    <row r="231" spans="3:55">
      <c r="C231" s="93" t="str">
        <f>C268</f>
        <v>Domestic aviation</v>
      </c>
      <c r="D231" s="33" t="s">
        <v>12</v>
      </c>
      <c r="E231" s="33"/>
      <c r="F231" s="93">
        <f>F268</f>
        <v>186.89382726984596</v>
      </c>
      <c r="G231" s="93">
        <f t="shared" ref="G231:AM231" si="136">G268</f>
        <v>169.51674363670662</v>
      </c>
      <c r="H231" s="93">
        <f t="shared" si="136"/>
        <v>168.05102670544403</v>
      </c>
      <c r="I231" s="93">
        <f t="shared" si="136"/>
        <v>144.52555424663751</v>
      </c>
      <c r="J231" s="93">
        <f t="shared" si="136"/>
        <v>150.17086885470195</v>
      </c>
      <c r="K231" s="93">
        <f t="shared" si="136"/>
        <v>176.59805981210798</v>
      </c>
      <c r="L231" s="93">
        <f t="shared" si="136"/>
        <v>188.93472235725122</v>
      </c>
      <c r="M231" s="93">
        <f t="shared" si="136"/>
        <v>198.51263851412838</v>
      </c>
      <c r="N231" s="93">
        <f t="shared" si="136"/>
        <v>219.3842225312475</v>
      </c>
      <c r="O231" s="93">
        <f t="shared" si="136"/>
        <v>248.53159742480668</v>
      </c>
      <c r="P231" s="93">
        <f t="shared" si="136"/>
        <v>268.93015862422641</v>
      </c>
      <c r="Q231" s="93">
        <f t="shared" si="136"/>
        <v>267.20937273784386</v>
      </c>
      <c r="R231" s="93">
        <f t="shared" si="136"/>
        <v>264.79151572840681</v>
      </c>
      <c r="S231" s="93">
        <f t="shared" si="136"/>
        <v>274.86861595979957</v>
      </c>
      <c r="T231" s="93">
        <f t="shared" si="136"/>
        <v>262.3650191343429</v>
      </c>
      <c r="U231" s="93">
        <f t="shared" si="136"/>
        <v>309.70689341345985</v>
      </c>
      <c r="V231" s="93">
        <f t="shared" si="136"/>
        <v>355.33994157796462</v>
      </c>
      <c r="W231" s="93">
        <f t="shared" si="136"/>
        <v>328.26004897566872</v>
      </c>
      <c r="X231" s="93">
        <f t="shared" si="136"/>
        <v>310.9558692647401</v>
      </c>
      <c r="Y231" s="93">
        <f t="shared" si="136"/>
        <v>253.27362499386683</v>
      </c>
      <c r="Z231" s="93">
        <f t="shared" si="136"/>
        <v>191.16804121029858</v>
      </c>
      <c r="AA231" s="93">
        <f t="shared" si="136"/>
        <v>95.276899175911566</v>
      </c>
      <c r="AB231" s="93">
        <f t="shared" si="136"/>
        <v>57.98790924033743</v>
      </c>
      <c r="AC231" s="93">
        <f t="shared" si="136"/>
        <v>59.496752776081649</v>
      </c>
      <c r="AD231" s="93">
        <f t="shared" si="136"/>
        <v>56.841780998557823</v>
      </c>
      <c r="AE231" s="93">
        <f t="shared" si="136"/>
        <v>60.49807563310555</v>
      </c>
      <c r="AF231" s="93">
        <f t="shared" si="136"/>
        <v>65.164926702457777</v>
      </c>
      <c r="AG231" s="93">
        <f t="shared" si="136"/>
        <v>67.890359911785552</v>
      </c>
      <c r="AH231" s="93">
        <f t="shared" si="136"/>
        <v>65.130727698907762</v>
      </c>
      <c r="AI231" s="93">
        <f t="shared" si="136"/>
        <v>69.79419688897282</v>
      </c>
      <c r="AJ231" s="93">
        <f t="shared" si="136"/>
        <v>54.088594267164439</v>
      </c>
      <c r="AK231" s="93">
        <f t="shared" si="136"/>
        <v>76.252562970524437</v>
      </c>
      <c r="AL231" s="93">
        <f t="shared" si="136"/>
        <v>83.30979576474445</v>
      </c>
      <c r="AM231" s="93">
        <f t="shared" si="136"/>
        <v>88.618996139659572</v>
      </c>
    </row>
    <row r="232" spans="3:55" s="58" customFormat="1">
      <c r="C232" s="55" t="s">
        <v>47</v>
      </c>
      <c r="D232" s="56" t="s">
        <v>12</v>
      </c>
      <c r="E232" s="57"/>
      <c r="F232" s="217">
        <f t="shared" ref="F232:AM232" si="137">SUM(F226:F230)</f>
        <v>23291.634593436134</v>
      </c>
      <c r="G232" s="217">
        <f t="shared" si="137"/>
        <v>23864.174457052952</v>
      </c>
      <c r="H232" s="217">
        <f t="shared" si="137"/>
        <v>24947.767180539955</v>
      </c>
      <c r="I232" s="217">
        <f t="shared" si="137"/>
        <v>26599.723297423669</v>
      </c>
      <c r="J232" s="217">
        <f t="shared" si="137"/>
        <v>26883.756005770945</v>
      </c>
      <c r="K232" s="217">
        <f t="shared" si="137"/>
        <v>27407.464365388099</v>
      </c>
      <c r="L232" s="217">
        <f t="shared" si="137"/>
        <v>30691.135748533507</v>
      </c>
      <c r="M232" s="217">
        <f t="shared" si="137"/>
        <v>32915.41092061744</v>
      </c>
      <c r="N232" s="217">
        <f t="shared" si="137"/>
        <v>38074.150551648869</v>
      </c>
      <c r="O232" s="217">
        <f t="shared" si="137"/>
        <v>42406.379184903075</v>
      </c>
      <c r="P232" s="217">
        <f t="shared" si="137"/>
        <v>47451.586112038407</v>
      </c>
      <c r="Q232" s="217">
        <f t="shared" si="137"/>
        <v>50749.700877555893</v>
      </c>
      <c r="R232" s="217">
        <f t="shared" si="137"/>
        <v>52064.353201823884</v>
      </c>
      <c r="S232" s="217">
        <f t="shared" si="137"/>
        <v>52622.948636703062</v>
      </c>
      <c r="T232" s="217">
        <f t="shared" si="137"/>
        <v>54911.997688499046</v>
      </c>
      <c r="U232" s="217">
        <f t="shared" si="137"/>
        <v>58822.268074553598</v>
      </c>
      <c r="V232" s="217">
        <f t="shared" si="137"/>
        <v>62884.874017681104</v>
      </c>
      <c r="W232" s="217">
        <f t="shared" si="137"/>
        <v>66148.37734341652</v>
      </c>
      <c r="X232" s="217">
        <f t="shared" si="137"/>
        <v>63018.530199243716</v>
      </c>
      <c r="Y232" s="217">
        <f t="shared" si="137"/>
        <v>56322.253645446945</v>
      </c>
      <c r="Z232" s="217">
        <f t="shared" si="137"/>
        <v>53299.207440673839</v>
      </c>
      <c r="AA232" s="217">
        <f t="shared" si="137"/>
        <v>51379.395160484593</v>
      </c>
      <c r="AB232" s="217">
        <f t="shared" si="137"/>
        <v>48514.328575100793</v>
      </c>
      <c r="AC232" s="217">
        <f t="shared" si="137"/>
        <v>50507.118433084579</v>
      </c>
      <c r="AD232" s="217">
        <f t="shared" si="137"/>
        <v>52523.531881885778</v>
      </c>
      <c r="AE232" s="217">
        <f t="shared" si="137"/>
        <v>55606.080292024017</v>
      </c>
      <c r="AF232" s="217">
        <f t="shared" si="137"/>
        <v>57725.369879272614</v>
      </c>
      <c r="AG232" s="217">
        <f t="shared" si="137"/>
        <v>59313.504637859434</v>
      </c>
      <c r="AH232" s="217">
        <f t="shared" si="137"/>
        <v>60800.64452954429</v>
      </c>
      <c r="AI232" s="217">
        <f t="shared" si="137"/>
        <v>61294.143820559206</v>
      </c>
      <c r="AJ232" s="217">
        <f t="shared" si="137"/>
        <v>45475.701719199453</v>
      </c>
      <c r="AK232" s="217">
        <f t="shared" si="137"/>
        <v>48668.072385434913</v>
      </c>
      <c r="AL232" s="217">
        <f t="shared" si="137"/>
        <v>58445.911051170027</v>
      </c>
      <c r="AM232" s="217">
        <f t="shared" si="137"/>
        <v>61050.364096299229</v>
      </c>
    </row>
    <row r="256" spans="42:53">
      <c r="AP256" s="60"/>
      <c r="AQ256" s="305" t="s">
        <v>65</v>
      </c>
      <c r="AR256" s="305"/>
      <c r="AS256" s="305"/>
      <c r="AT256" s="306"/>
      <c r="AU256" s="307" t="s">
        <v>84</v>
      </c>
      <c r="AV256" s="305"/>
      <c r="AW256" s="305"/>
      <c r="AX256" s="306"/>
      <c r="AY256" s="305" t="str">
        <f>"Change to "&amp;year_latest&amp;" (%)"</f>
        <v>Change to 2023 (%)</v>
      </c>
      <c r="AZ256" s="308"/>
      <c r="BA256" s="308"/>
    </row>
    <row r="257" spans="3:94" s="27" customFormat="1" ht="15" thickBot="1">
      <c r="C257" s="28" t="s">
        <v>193</v>
      </c>
      <c r="D257" s="28" t="s">
        <v>49</v>
      </c>
      <c r="E257" s="28" t="s">
        <v>62</v>
      </c>
      <c r="F257" s="28">
        <f t="shared" ref="F257:AM257" si="138">years</f>
        <v>1990</v>
      </c>
      <c r="G257" s="28">
        <f t="shared" si="138"/>
        <v>1991</v>
      </c>
      <c r="H257" s="28">
        <f t="shared" si="138"/>
        <v>1992</v>
      </c>
      <c r="I257" s="28">
        <f t="shared" si="138"/>
        <v>1993</v>
      </c>
      <c r="J257" s="28">
        <f t="shared" si="138"/>
        <v>1994</v>
      </c>
      <c r="K257" s="28">
        <f t="shared" si="138"/>
        <v>1995</v>
      </c>
      <c r="L257" s="28">
        <f t="shared" si="138"/>
        <v>1996</v>
      </c>
      <c r="M257" s="28">
        <f t="shared" si="138"/>
        <v>1997</v>
      </c>
      <c r="N257" s="28">
        <f t="shared" si="138"/>
        <v>1998</v>
      </c>
      <c r="O257" s="28">
        <f t="shared" si="138"/>
        <v>1999</v>
      </c>
      <c r="P257" s="28">
        <f t="shared" si="138"/>
        <v>2000</v>
      </c>
      <c r="Q257" s="28">
        <f t="shared" si="138"/>
        <v>2001</v>
      </c>
      <c r="R257" s="28">
        <f t="shared" si="138"/>
        <v>2002</v>
      </c>
      <c r="S257" s="28">
        <f t="shared" si="138"/>
        <v>2003</v>
      </c>
      <c r="T257" s="28">
        <f t="shared" si="138"/>
        <v>2004</v>
      </c>
      <c r="U257" s="28">
        <f t="shared" si="138"/>
        <v>2005</v>
      </c>
      <c r="V257" s="28">
        <f t="shared" si="138"/>
        <v>2006</v>
      </c>
      <c r="W257" s="28">
        <f t="shared" si="138"/>
        <v>2007</v>
      </c>
      <c r="X257" s="28">
        <f t="shared" si="138"/>
        <v>2008</v>
      </c>
      <c r="Y257" s="28">
        <f t="shared" si="138"/>
        <v>2009</v>
      </c>
      <c r="Z257" s="28">
        <f t="shared" si="138"/>
        <v>2010</v>
      </c>
      <c r="AA257" s="28">
        <f t="shared" si="138"/>
        <v>2011</v>
      </c>
      <c r="AB257" s="28">
        <f t="shared" si="138"/>
        <v>2012</v>
      </c>
      <c r="AC257" s="28">
        <f t="shared" si="138"/>
        <v>2013</v>
      </c>
      <c r="AD257" s="28">
        <f t="shared" si="138"/>
        <v>2014</v>
      </c>
      <c r="AE257" s="28">
        <f t="shared" si="138"/>
        <v>2015</v>
      </c>
      <c r="AF257" s="28">
        <f t="shared" si="138"/>
        <v>2016</v>
      </c>
      <c r="AG257" s="28">
        <f t="shared" si="138"/>
        <v>2017</v>
      </c>
      <c r="AH257" s="28">
        <f t="shared" si="138"/>
        <v>2018</v>
      </c>
      <c r="AI257" s="28">
        <f t="shared" si="138"/>
        <v>2019</v>
      </c>
      <c r="AJ257" s="28">
        <f t="shared" si="138"/>
        <v>2020</v>
      </c>
      <c r="AK257" s="28">
        <f t="shared" si="138"/>
        <v>2021</v>
      </c>
      <c r="AL257" s="28">
        <f t="shared" si="138"/>
        <v>2022</v>
      </c>
      <c r="AM257" s="28">
        <f t="shared" si="138"/>
        <v>2023</v>
      </c>
      <c r="AP257" s="59"/>
      <c r="AQ257" s="28">
        <f>year_latest</f>
        <v>2023</v>
      </c>
      <c r="AR257" s="28">
        <f>AQ257-1</f>
        <v>2022</v>
      </c>
      <c r="AS257" s="28">
        <f>year_cb_baseline</f>
        <v>2018</v>
      </c>
      <c r="AT257" s="59">
        <f>AQ257-10</f>
        <v>2013</v>
      </c>
      <c r="AU257" s="28">
        <f>AQ257</f>
        <v>2023</v>
      </c>
      <c r="AV257" s="28">
        <f>AR257</f>
        <v>2022</v>
      </c>
      <c r="AW257" s="28">
        <f>AS257</f>
        <v>2018</v>
      </c>
      <c r="AX257" s="59">
        <f>AT257</f>
        <v>2013</v>
      </c>
      <c r="AY257" s="28">
        <f>AV257</f>
        <v>2022</v>
      </c>
      <c r="AZ257" s="28">
        <f>AW257</f>
        <v>2018</v>
      </c>
      <c r="BA257" s="28">
        <f>AX257</f>
        <v>2013</v>
      </c>
      <c r="BC257" s="7"/>
      <c r="BD257" s="7"/>
      <c r="BE257" s="182"/>
      <c r="BF257" s="183">
        <f>BF$8</f>
        <v>2013</v>
      </c>
      <c r="BG257" s="183">
        <f t="shared" ref="BG257:BP257" si="139">BG$8</f>
        <v>2014</v>
      </c>
      <c r="BH257" s="183">
        <f t="shared" si="139"/>
        <v>2015</v>
      </c>
      <c r="BI257" s="183">
        <f t="shared" si="139"/>
        <v>2016</v>
      </c>
      <c r="BJ257" s="183">
        <f t="shared" si="139"/>
        <v>2017</v>
      </c>
      <c r="BK257" s="183">
        <f t="shared" si="139"/>
        <v>2018</v>
      </c>
      <c r="BL257" s="183">
        <f t="shared" si="139"/>
        <v>2019</v>
      </c>
      <c r="BM257" s="183">
        <f t="shared" si="139"/>
        <v>2020</v>
      </c>
      <c r="BN257" s="183">
        <f t="shared" si="139"/>
        <v>2021</v>
      </c>
      <c r="BO257" s="183">
        <f t="shared" si="139"/>
        <v>2022</v>
      </c>
      <c r="BP257" s="183">
        <f t="shared" si="139"/>
        <v>2023</v>
      </c>
      <c r="BQ257" s="7"/>
      <c r="BR257" s="183"/>
      <c r="BS257" s="183">
        <f t="shared" ref="BS257:CC257" si="140">BF257</f>
        <v>2013</v>
      </c>
      <c r="BT257" s="183">
        <f t="shared" si="140"/>
        <v>2014</v>
      </c>
      <c r="BU257" s="183">
        <f t="shared" si="140"/>
        <v>2015</v>
      </c>
      <c r="BV257" s="183">
        <f t="shared" si="140"/>
        <v>2016</v>
      </c>
      <c r="BW257" s="183">
        <f t="shared" si="140"/>
        <v>2017</v>
      </c>
      <c r="BX257" s="183">
        <f t="shared" si="140"/>
        <v>2018</v>
      </c>
      <c r="BY257" s="183">
        <f t="shared" si="140"/>
        <v>2019</v>
      </c>
      <c r="BZ257" s="183">
        <f t="shared" si="140"/>
        <v>2020</v>
      </c>
      <c r="CA257" s="183">
        <f t="shared" si="140"/>
        <v>2021</v>
      </c>
      <c r="CB257" s="183">
        <f t="shared" si="140"/>
        <v>2022</v>
      </c>
      <c r="CC257" s="183">
        <f t="shared" si="140"/>
        <v>2023</v>
      </c>
      <c r="CE257" s="183" t="s">
        <v>662</v>
      </c>
      <c r="CF257" s="188">
        <f t="shared" ref="CF257:CP257" si="141">BS257</f>
        <v>2013</v>
      </c>
      <c r="CG257" s="188">
        <f t="shared" si="141"/>
        <v>2014</v>
      </c>
      <c r="CH257" s="188">
        <f t="shared" si="141"/>
        <v>2015</v>
      </c>
      <c r="CI257" s="188">
        <f t="shared" si="141"/>
        <v>2016</v>
      </c>
      <c r="CJ257" s="188">
        <f t="shared" si="141"/>
        <v>2017</v>
      </c>
      <c r="CK257" s="188">
        <f t="shared" si="141"/>
        <v>2018</v>
      </c>
      <c r="CL257" s="188">
        <f t="shared" si="141"/>
        <v>2019</v>
      </c>
      <c r="CM257" s="188">
        <f t="shared" si="141"/>
        <v>2020</v>
      </c>
      <c r="CN257" s="188">
        <f t="shared" si="141"/>
        <v>2021</v>
      </c>
      <c r="CO257" s="188">
        <f t="shared" si="141"/>
        <v>2022</v>
      </c>
      <c r="CP257" s="188">
        <f t="shared" si="141"/>
        <v>2023</v>
      </c>
    </row>
    <row r="258" spans="3:94">
      <c r="C258" s="34" t="s">
        <v>187</v>
      </c>
      <c r="D258" s="33" t="s">
        <v>12</v>
      </c>
      <c r="E258" s="33"/>
      <c r="F258" s="65">
        <v>10771.230551256174</v>
      </c>
      <c r="G258" s="65">
        <v>11412.273943745764</v>
      </c>
      <c r="H258" s="65">
        <v>11766.550715970325</v>
      </c>
      <c r="I258" s="65">
        <v>12258.415095687154</v>
      </c>
      <c r="J258" s="65">
        <v>12953.919795371141</v>
      </c>
      <c r="K258" s="65">
        <v>13681.25565539012</v>
      </c>
      <c r="L258" s="65">
        <v>14643.973211943592</v>
      </c>
      <c r="M258" s="65">
        <v>15677.130857209437</v>
      </c>
      <c r="N258" s="65">
        <v>16525.805587017614</v>
      </c>
      <c r="O258" s="65">
        <v>17486.668407546782</v>
      </c>
      <c r="P258" s="65">
        <v>18168.844508072129</v>
      </c>
      <c r="Q258" s="65">
        <v>19095.651026062333</v>
      </c>
      <c r="R258" s="65">
        <v>19739.814218108062</v>
      </c>
      <c r="S258" s="65">
        <v>20305.936073611792</v>
      </c>
      <c r="T258" s="65">
        <v>21136.088459282928</v>
      </c>
      <c r="U258" s="65">
        <v>21997.970795008263</v>
      </c>
      <c r="V258" s="65">
        <v>23325.549914884032</v>
      </c>
      <c r="W258" s="65">
        <v>24254.344338109888</v>
      </c>
      <c r="X258" s="65">
        <v>24547.198802768318</v>
      </c>
      <c r="Y258" s="65">
        <v>23924.967790032031</v>
      </c>
      <c r="Z258" s="65">
        <v>23411.201529293608</v>
      </c>
      <c r="AA258" s="65">
        <v>23805.788268246655</v>
      </c>
      <c r="AB258" s="65">
        <v>23895.31375636654</v>
      </c>
      <c r="AC258" s="65">
        <v>24452.094142788035</v>
      </c>
      <c r="AD258" s="65">
        <v>25077.666227330483</v>
      </c>
      <c r="AE258" s="65">
        <v>25192.883583350664</v>
      </c>
      <c r="AF258" s="65">
        <v>24814.143722323253</v>
      </c>
      <c r="AG258" s="65">
        <v>24359.954909250333</v>
      </c>
      <c r="AH258" s="65">
        <v>24355.642255422834</v>
      </c>
      <c r="AI258" s="65">
        <v>24633.792116197088</v>
      </c>
      <c r="AJ258" s="65">
        <v>20156.255529097911</v>
      </c>
      <c r="AK258" s="65">
        <v>21421.434271262868</v>
      </c>
      <c r="AL258" s="65">
        <v>23240.091659476155</v>
      </c>
      <c r="AM258" s="65">
        <v>24399.556538992736</v>
      </c>
      <c r="AP258" s="49" t="str">
        <f t="shared" ref="AP258:AP269" si="142">C258</f>
        <v>Road private car</v>
      </c>
      <c r="AQ258" s="70" cm="1">
        <f t="array" aca="1" ref="AQ258" ca="1">INDIRECT(ADDRESS(ROW(AP258),AQ$9))/1000</f>
        <v>24.399556538992737</v>
      </c>
      <c r="AR258" s="71" cm="1">
        <f t="array" aca="1" ref="AR258" ca="1">INDIRECT(ADDRESS(ROW(AQ258),AR$9))/1000</f>
        <v>23.240091659476153</v>
      </c>
      <c r="AS258" s="71" cm="1">
        <f t="array" aca="1" ref="AS258" ca="1">INDIRECT(ADDRESS(ROW(AR258),AS$9))/1000</f>
        <v>24.355642255422833</v>
      </c>
      <c r="AT258" s="72" cm="1">
        <f t="array" aca="1" ref="AT258" ca="1">INDIRECT(ADDRESS(ROW(AS258),AT$9))/1000</f>
        <v>24.452094142788035</v>
      </c>
      <c r="AU258" s="77" cm="1">
        <f t="array" aca="1" ref="AU258" ca="1">AQ258/INDIRECT(ADDRESS($BC258,COLUMN(AQ258)))</f>
        <v>0.3990834538759323</v>
      </c>
      <c r="AV258" s="78" cm="1">
        <f t="array" aca="1" ref="AV258" ca="1">AR258/INDIRECT(ADDRESS($BC258,COLUMN(AR258)))</f>
        <v>0.3970681878758216</v>
      </c>
      <c r="AW258" s="78" cm="1">
        <f t="array" aca="1" ref="AW258" ca="1">AS258/INDIRECT(ADDRESS($BC258,COLUMN(AS258)))</f>
        <v>0.400153323480825</v>
      </c>
      <c r="AX258" s="79" cm="1">
        <f t="array" aca="1" ref="AX258" ca="1">AT258/INDIRECT(ADDRESS($BC258,COLUMN(AT258)))</f>
        <v>0.48356201127785353</v>
      </c>
      <c r="AY258" s="53">
        <f t="shared" ref="AY258:AY269" ca="1" si="143">IFERROR(($AQ258-AR258)/AR258,"-")</f>
        <v>4.9890718870887571E-2</v>
      </c>
      <c r="AZ258" s="53">
        <f t="shared" ref="AZ258:AZ269" ca="1" si="144">IFERROR(($AQ258-AS258)/AS258,"-")</f>
        <v>1.8030435456953245E-3</v>
      </c>
      <c r="BA258" s="53">
        <f t="shared" ref="BA258:BA269" ca="1" si="145">IFERROR(($AQ258-AT258)/AT258,"-")</f>
        <v>-2.1485932243064322E-3</v>
      </c>
      <c r="BC258" s="100">
        <f t="shared" ref="BC258:BC268" si="146">BC259</f>
        <v>269</v>
      </c>
      <c r="BE258" s="177" t="str">
        <f>AP258</f>
        <v>Road private car</v>
      </c>
      <c r="BF258" s="185">
        <f>AC258/1000</f>
        <v>24.452094142788035</v>
      </c>
      <c r="BG258" s="185">
        <f t="shared" ref="BG258:BG269" si="147">AD258/1000</f>
        <v>25.077666227330482</v>
      </c>
      <c r="BH258" s="185">
        <f t="shared" ref="BH258:BH269" si="148">AE258/1000</f>
        <v>25.192883583350664</v>
      </c>
      <c r="BI258" s="185">
        <f t="shared" ref="BI258:BI269" si="149">AF258/1000</f>
        <v>24.814143722323255</v>
      </c>
      <c r="BJ258" s="185">
        <f t="shared" ref="BJ258:BJ269" si="150">AG258/1000</f>
        <v>24.359954909250334</v>
      </c>
      <c r="BK258" s="185">
        <f t="shared" ref="BK258:BK269" si="151">AH258/1000</f>
        <v>24.355642255422833</v>
      </c>
      <c r="BL258" s="185">
        <f t="shared" ref="BL258:BL269" si="152">AI258/1000</f>
        <v>24.633792116197089</v>
      </c>
      <c r="BM258" s="185">
        <f t="shared" ref="BM258:BM269" si="153">AJ258/1000</f>
        <v>20.156255529097912</v>
      </c>
      <c r="BN258" s="185">
        <f t="shared" ref="BN258:BN269" si="154">AK258/1000</f>
        <v>21.421434271262868</v>
      </c>
      <c r="BO258" s="185">
        <f t="shared" ref="BO258:BO269" si="155">AL258/1000</f>
        <v>23.240091659476153</v>
      </c>
      <c r="BP258" s="185">
        <f t="shared" ref="BP258:BP269" si="156">AM258/1000</f>
        <v>24.399556538992737</v>
      </c>
      <c r="BQ258" s="179"/>
      <c r="BR258" s="178" t="str">
        <f>BE258</f>
        <v>Road private car</v>
      </c>
      <c r="BS258" s="126" cm="1">
        <f t="array" aca="1" ref="BS258" ca="1">AC258/INDIRECT(ADDRESS($BC258,COLUMN(AC258)))</f>
        <v>0.48356201127785359</v>
      </c>
      <c r="BT258" s="126" cm="1">
        <f t="array" aca="1" ref="BT258" ca="1">AD258/INDIRECT(ADDRESS($BC258,COLUMN(AD258)))</f>
        <v>0.476939673120513</v>
      </c>
      <c r="BU258" s="126" cm="1">
        <f t="array" aca="1" ref="BU258" ca="1">AE258/INDIRECT(ADDRESS($BC258,COLUMN(AE258)))</f>
        <v>0.45256748882535952</v>
      </c>
      <c r="BV258" s="126" cm="1">
        <f t="array" aca="1" ref="BV258" ca="1">AF258/INDIRECT(ADDRESS($BC258,COLUMN(AF258)))</f>
        <v>0.4293807594207914</v>
      </c>
      <c r="BW258" s="126" cm="1">
        <f t="array" aca="1" ref="BW258" ca="1">AG258/INDIRECT(ADDRESS($BC258,COLUMN(AG258)))</f>
        <v>0.41022874100826773</v>
      </c>
      <c r="BX258" s="126" cm="1">
        <f t="array" aca="1" ref="BX258" ca="1">AH258/INDIRECT(ADDRESS($BC258,COLUMN(AH258)))</f>
        <v>0.400153323480825</v>
      </c>
      <c r="BY258" s="126" cm="1">
        <f t="array" aca="1" ref="BY258" ca="1">AI258/INDIRECT(ADDRESS($BC258,COLUMN(AI258)))</f>
        <v>0.40143760182393662</v>
      </c>
      <c r="BZ258" s="126" cm="1">
        <f t="array" aca="1" ref="BZ258" ca="1">AJ258/INDIRECT(ADDRESS($BC258,COLUMN(AJ258)))</f>
        <v>0.442704773958429</v>
      </c>
      <c r="CA258" s="126" cm="1">
        <f t="array" aca="1" ref="CA258" ca="1">AK258/INDIRECT(ADDRESS($BC258,COLUMN(AK258)))</f>
        <v>0.43946519505474496</v>
      </c>
      <c r="CB258" s="126" cm="1">
        <f t="array" aca="1" ref="CB258" ca="1">AL258/INDIRECT(ADDRESS($BC258,COLUMN(AL258)))</f>
        <v>0.39706818787582165</v>
      </c>
      <c r="CC258" s="126" cm="1">
        <f t="array" aca="1" ref="CC258" ca="1">AM258/INDIRECT(ADDRESS($BC258,COLUMN(AM258)))</f>
        <v>0.39908345387593225</v>
      </c>
      <c r="CE258" s="178" t="str">
        <f>BR258</f>
        <v>Road private car</v>
      </c>
      <c r="CF258" s="194" t="str">
        <f ca="1">TEXT(BF258,"#,##0.00;-#,##0.00;0") &amp; CHAR(10) &amp; IF(BS258&lt;&gt;1,TEXT(BS258,"(#,##0.0%);(-#,##0.0%);(0%)"),"(100%)")</f>
        <v>24.45
(48.4%)</v>
      </c>
      <c r="CG258" s="194" t="str">
        <f t="shared" ref="CG258:CG269" ca="1" si="157">TEXT(BG258,"#,##0.00;-#,##0.00;0") &amp; CHAR(10) &amp; IF(BT258&lt;&gt;1,TEXT(BT258,"(#,##0.0%);(-#,##0.0%);(0%)"),"(100%)")</f>
        <v>25.08
(47.7%)</v>
      </c>
      <c r="CH258" s="194" t="str">
        <f t="shared" ref="CH258:CH269" ca="1" si="158">TEXT(BH258,"#,##0.00;-#,##0.00;0") &amp; CHAR(10) &amp; IF(BU258&lt;&gt;1,TEXT(BU258,"(#,##0.0%);(-#,##0.0%);(0%)"),"(100%)")</f>
        <v>25.19
(45.3%)</v>
      </c>
      <c r="CI258" s="194" t="str">
        <f t="shared" ref="CI258:CI269" ca="1" si="159">TEXT(BI258,"#,##0.00;-#,##0.00;0") &amp; CHAR(10) &amp; IF(BV258&lt;&gt;1,TEXT(BV258,"(#,##0.0%);(-#,##0.0%);(0%)"),"(100%)")</f>
        <v>24.81
(42.9%)</v>
      </c>
      <c r="CJ258" s="194" t="str">
        <f t="shared" ref="CJ258:CJ269" ca="1" si="160">TEXT(BJ258,"#,##0.00;-#,##0.00;0") &amp; CHAR(10) &amp; IF(BW258&lt;&gt;1,TEXT(BW258,"(#,##0.0%);(-#,##0.0%);(0%)"),"(100%)")</f>
        <v>24.36
(41.0%)</v>
      </c>
      <c r="CK258" s="194" t="str">
        <f t="shared" ref="CK258:CK269" ca="1" si="161">TEXT(BK258,"#,##0.00;-#,##0.00;0") &amp; CHAR(10) &amp; IF(BX258&lt;&gt;1,TEXT(BX258,"(#,##0.0%);(-#,##0.0%);(0%)"),"(100%)")</f>
        <v>24.36
(40.0%)</v>
      </c>
      <c r="CL258" s="194" t="str">
        <f t="shared" ref="CL258:CL269" ca="1" si="162">TEXT(BL258,"#,##0.00;-#,##0.00;0") &amp; CHAR(10) &amp; IF(BY258&lt;&gt;1,TEXT(BY258,"(#,##0.0%);(-#,##0.0%);(0%)"),"(100%)")</f>
        <v>24.63
(40.1%)</v>
      </c>
      <c r="CM258" s="194" t="str">
        <f t="shared" ref="CM258:CM269" ca="1" si="163">TEXT(BM258,"#,##0.00;-#,##0.00;0") &amp; CHAR(10) &amp; IF(BZ258&lt;&gt;1,TEXT(BZ258,"(#,##0.0%);(-#,##0.0%);(0%)"),"(100%)")</f>
        <v>20.16
(44.3%)</v>
      </c>
      <c r="CN258" s="194" t="str">
        <f t="shared" ref="CN258:CN269" ca="1" si="164">TEXT(BN258,"#,##0.00;-#,##0.00;0") &amp; CHAR(10) &amp; IF(CA258&lt;&gt;1,TEXT(CA258,"(#,##0.0%);(-#,##0.0%);(0%)"),"(100%)")</f>
        <v>21.42
(43.9%)</v>
      </c>
      <c r="CO258" s="194" t="str">
        <f t="shared" ref="CO258:CO269" ca="1" si="165">TEXT(BO258,"#,##0.00;-#,##0.00;0") &amp; CHAR(10) &amp; IF(CB258&lt;&gt;1,TEXT(CB258,"(#,##0.0%);(-#,##0.0%);(0%)"),"(100%)")</f>
        <v>23.24
(39.7%)</v>
      </c>
      <c r="CP258" s="194" t="str">
        <f t="shared" ref="CP258:CP269" ca="1" si="166">TEXT(BP258,"#,##0.00;-#,##0.00;0") &amp; CHAR(10) &amp; IF(CC258&lt;&gt;1,TEXT(CC258,"(#,##0.0%);(-#,##0.0%);(0%)"),"(100%)")</f>
        <v>24.40
(39.9%)</v>
      </c>
    </row>
    <row r="259" spans="3:94">
      <c r="C259" s="34" t="s">
        <v>185</v>
      </c>
      <c r="D259" s="33" t="s">
        <v>12</v>
      </c>
      <c r="E259" s="33"/>
      <c r="F259" s="65">
        <v>4014.4631710000008</v>
      </c>
      <c r="G259" s="65">
        <v>4057.3604260000002</v>
      </c>
      <c r="H259" s="65">
        <v>4096.7838000000002</v>
      </c>
      <c r="I259" s="65">
        <v>4100.4356200000002</v>
      </c>
      <c r="J259" s="65">
        <v>4103.201234000001</v>
      </c>
      <c r="K259" s="65">
        <v>4139.6566320000011</v>
      </c>
      <c r="L259" s="65">
        <v>5039.0184879999988</v>
      </c>
      <c r="M259" s="65">
        <v>5518.0209720000003</v>
      </c>
      <c r="N259" s="65">
        <v>6472.2345599999999</v>
      </c>
      <c r="O259" s="65">
        <v>8053.0260280000011</v>
      </c>
      <c r="P259" s="65">
        <v>9412.8335399999996</v>
      </c>
      <c r="Q259" s="65">
        <v>9391.4424809999982</v>
      </c>
      <c r="R259" s="65">
        <v>10680.208138</v>
      </c>
      <c r="S259" s="65">
        <v>11834.305373000001</v>
      </c>
      <c r="T259" s="65">
        <v>12503.357176000001</v>
      </c>
      <c r="U259" s="65">
        <v>12931.460745076069</v>
      </c>
      <c r="V259" s="65">
        <v>12510.345820993085</v>
      </c>
      <c r="W259" s="65">
        <v>13314.305615383571</v>
      </c>
      <c r="X259" s="65">
        <v>12285.442377000001</v>
      </c>
      <c r="Y259" s="65">
        <v>9125.0724500000015</v>
      </c>
      <c r="Z259" s="65">
        <v>8003.9055600000002</v>
      </c>
      <c r="AA259" s="65">
        <v>7353.0395880000024</v>
      </c>
      <c r="AB259" s="65">
        <v>7319.0148600000002</v>
      </c>
      <c r="AC259" s="65">
        <v>6759.0861839999998</v>
      </c>
      <c r="AD259" s="65">
        <v>7228.3067768437686</v>
      </c>
      <c r="AE259" s="65">
        <v>7281.4399956238512</v>
      </c>
      <c r="AF259" s="65">
        <v>8553.6705109517607</v>
      </c>
      <c r="AG259" s="65">
        <v>8697.9215587930594</v>
      </c>
      <c r="AH259" s="65">
        <v>8533.8953966493191</v>
      </c>
      <c r="AI259" s="65">
        <v>9178.810294349747</v>
      </c>
      <c r="AJ259" s="65">
        <v>8426.4860162432597</v>
      </c>
      <c r="AK259" s="65">
        <v>9252.6910097143264</v>
      </c>
      <c r="AL259" s="65">
        <v>9167.6078904580427</v>
      </c>
      <c r="AM259" s="65">
        <v>9322.1742730739006</v>
      </c>
      <c r="AP259" s="49" t="str">
        <f t="shared" si="142"/>
        <v>Road freight</v>
      </c>
      <c r="AQ259" s="70" cm="1">
        <f t="array" aca="1" ref="AQ259" ca="1">INDIRECT(ADDRESS(ROW(AP259),AQ$9))/1000</f>
        <v>9.3221742730738999</v>
      </c>
      <c r="AR259" s="71" cm="1">
        <f t="array" aca="1" ref="AR259" ca="1">INDIRECT(ADDRESS(ROW(AQ259),AR$9))/1000</f>
        <v>9.1676078904580418</v>
      </c>
      <c r="AS259" s="71" cm="1">
        <f t="array" aca="1" ref="AS259" ca="1">INDIRECT(ADDRESS(ROW(AR259),AS$9))/1000</f>
        <v>8.533895396649319</v>
      </c>
      <c r="AT259" s="73" cm="1">
        <f t="array" aca="1" ref="AT259" ca="1">INDIRECT(ADDRESS(ROW(AS259),AT$9))/1000</f>
        <v>6.7590861840000001</v>
      </c>
      <c r="AU259" s="77" cm="1">
        <f t="array" aca="1" ref="AU259" ca="1">AQ259/INDIRECT(ADDRESS($BC259,COLUMN(AQ259)))</f>
        <v>0.15247512800432531</v>
      </c>
      <c r="AV259" s="78" cm="1">
        <f t="array" aca="1" ref="AV259" ca="1">AR259/INDIRECT(ADDRESS($BC259,COLUMN(AR259)))</f>
        <v>0.15663300754392592</v>
      </c>
      <c r="AW259" s="78" cm="1">
        <f t="array" aca="1" ref="AW259" ca="1">AS259/INDIRECT(ADDRESS($BC259,COLUMN(AS259)))</f>
        <v>0.14020843997438054</v>
      </c>
      <c r="AX259" s="80" cm="1">
        <f t="array" aca="1" ref="AX259" ca="1">AT259/INDIRECT(ADDRESS($BC259,COLUMN(AT259)))</f>
        <v>0.133666968990441</v>
      </c>
      <c r="AY259" s="53">
        <f t="shared" ca="1" si="143"/>
        <v>1.6860056021455284E-2</v>
      </c>
      <c r="AZ259" s="53">
        <f t="shared" ca="1" si="144"/>
        <v>9.2370346692330504E-2</v>
      </c>
      <c r="BA259" s="53">
        <f t="shared" ca="1" si="145"/>
        <v>0.37920630382568588</v>
      </c>
      <c r="BC259" s="100">
        <f t="shared" si="146"/>
        <v>269</v>
      </c>
      <c r="BE259" s="177" t="str">
        <f t="shared" ref="BE259:BE269" si="167">AP259</f>
        <v>Road freight</v>
      </c>
      <c r="BF259" s="185">
        <f t="shared" ref="BF259:BF269" si="168">AC259/1000</f>
        <v>6.7590861840000001</v>
      </c>
      <c r="BG259" s="185">
        <f t="shared" si="147"/>
        <v>7.2283067768437688</v>
      </c>
      <c r="BH259" s="185">
        <f t="shared" si="148"/>
        <v>7.2814399956238516</v>
      </c>
      <c r="BI259" s="185">
        <f t="shared" si="149"/>
        <v>8.5536705109517612</v>
      </c>
      <c r="BJ259" s="185">
        <f t="shared" si="150"/>
        <v>8.6979215587930589</v>
      </c>
      <c r="BK259" s="185">
        <f t="shared" si="151"/>
        <v>8.533895396649319</v>
      </c>
      <c r="BL259" s="185">
        <f t="shared" si="152"/>
        <v>9.1788102943497467</v>
      </c>
      <c r="BM259" s="185">
        <f t="shared" si="153"/>
        <v>8.4264860162432598</v>
      </c>
      <c r="BN259" s="185">
        <f t="shared" si="154"/>
        <v>9.2526910097143258</v>
      </c>
      <c r="BO259" s="185">
        <f t="shared" si="155"/>
        <v>9.1676078904580418</v>
      </c>
      <c r="BP259" s="185">
        <f t="shared" si="156"/>
        <v>9.3221742730738999</v>
      </c>
      <c r="BQ259" s="179"/>
      <c r="BR259" s="178" t="str">
        <f t="shared" ref="BR259:BR269" si="169">BE259</f>
        <v>Road freight</v>
      </c>
      <c r="BS259" s="126" cm="1">
        <f t="array" aca="1" ref="BS259" ca="1">AC259/INDIRECT(ADDRESS($BC259,COLUMN(AC259)))</f>
        <v>0.133666968990441</v>
      </c>
      <c r="BT259" s="126" cm="1">
        <f t="array" aca="1" ref="BT259" ca="1">AD259/INDIRECT(ADDRESS($BC259,COLUMN(AD259)))</f>
        <v>0.13747157491096565</v>
      </c>
      <c r="BU259" s="126" cm="1">
        <f t="array" aca="1" ref="BU259" ca="1">AE259/INDIRECT(ADDRESS($BC259,COLUMN(AE259)))</f>
        <v>0.13080451878203539</v>
      </c>
      <c r="BV259" s="126" cm="1">
        <f t="array" aca="1" ref="BV259" ca="1">AF259/INDIRECT(ADDRESS($BC259,COLUMN(AF259)))</f>
        <v>0.14801161712155295</v>
      </c>
      <c r="BW259" s="126" cm="1">
        <f t="array" aca="1" ref="BW259" ca="1">AG259/INDIRECT(ADDRESS($BC259,COLUMN(AG259)))</f>
        <v>0.14647553428341523</v>
      </c>
      <c r="BX259" s="126" cm="1">
        <f t="array" aca="1" ref="BX259" ca="1">AH259/INDIRECT(ADDRESS($BC259,COLUMN(AH259)))</f>
        <v>0.14020843997438054</v>
      </c>
      <c r="BY259" s="126" cm="1">
        <f t="array" aca="1" ref="BY259" ca="1">AI259/INDIRECT(ADDRESS($BC259,COLUMN(AI259)))</f>
        <v>0.14957987689349159</v>
      </c>
      <c r="BZ259" s="126" cm="1">
        <f t="array" aca="1" ref="BZ259" ca="1">AJ259/INDIRECT(ADDRESS($BC259,COLUMN(AJ259)))</f>
        <v>0.18507631944333613</v>
      </c>
      <c r="CA259" s="126" cm="1">
        <f t="array" aca="1" ref="CA259" ca="1">AK259/INDIRECT(ADDRESS($BC259,COLUMN(AK259)))</f>
        <v>0.18982088724191076</v>
      </c>
      <c r="CB259" s="126" cm="1">
        <f t="array" aca="1" ref="CB259" ca="1">AL259/INDIRECT(ADDRESS($BC259,COLUMN(AL259)))</f>
        <v>0.15663300754392595</v>
      </c>
      <c r="CC259" s="126" cm="1">
        <f t="array" aca="1" ref="CC259" ca="1">AM259/INDIRECT(ADDRESS($BC259,COLUMN(AM259)))</f>
        <v>0.15247512800432531</v>
      </c>
      <c r="CE259" s="178" t="str">
        <f t="shared" ref="CE259:CE269" si="170">BR259</f>
        <v>Road freight</v>
      </c>
      <c r="CF259" s="194" t="str">
        <f t="shared" ref="CF259:CF269" ca="1" si="171">TEXT(BF259,"#,##0.00;-#,##0.00;0") &amp; CHAR(10) &amp; IF(BS259&lt;&gt;1,TEXT(BS259,"(#,##0.0%);(-#,##0.0%);(0%)"),"(100%)")</f>
        <v>6.76
(13.4%)</v>
      </c>
      <c r="CG259" s="194" t="str">
        <f t="shared" ca="1" si="157"/>
        <v>7.23
(13.7%)</v>
      </c>
      <c r="CH259" s="194" t="str">
        <f t="shared" ca="1" si="158"/>
        <v>7.28
(13.1%)</v>
      </c>
      <c r="CI259" s="194" t="str">
        <f t="shared" ca="1" si="159"/>
        <v>8.55
(14.8%)</v>
      </c>
      <c r="CJ259" s="194" t="str">
        <f t="shared" ca="1" si="160"/>
        <v>8.70
(14.6%)</v>
      </c>
      <c r="CK259" s="194" t="str">
        <f t="shared" ca="1" si="161"/>
        <v>8.53
(14.0%)</v>
      </c>
      <c r="CL259" s="194" t="str">
        <f t="shared" ca="1" si="162"/>
        <v>9.18
(15.0%)</v>
      </c>
      <c r="CM259" s="194" t="str">
        <f t="shared" ca="1" si="163"/>
        <v>8.43
(18.5%)</v>
      </c>
      <c r="CN259" s="194" t="str">
        <f t="shared" ca="1" si="164"/>
        <v>9.25
(19.0%)</v>
      </c>
      <c r="CO259" s="194" t="str">
        <f t="shared" ca="1" si="165"/>
        <v>9.17
(15.7%)</v>
      </c>
      <c r="CP259" s="194" t="str">
        <f t="shared" ca="1" si="166"/>
        <v>9.32
(15.2%)</v>
      </c>
    </row>
    <row r="260" spans="3:94">
      <c r="C260" s="34" t="s">
        <v>681</v>
      </c>
      <c r="D260" s="33" t="s">
        <v>12</v>
      </c>
      <c r="E260" s="33"/>
      <c r="F260" s="65">
        <v>3117.5317138431874</v>
      </c>
      <c r="G260" s="65">
        <v>3090.1135096917142</v>
      </c>
      <c r="H260" s="65">
        <v>4361.0589444636053</v>
      </c>
      <c r="I260" s="65">
        <v>3742.4467717055495</v>
      </c>
      <c r="J260" s="65">
        <v>3879.7816292348825</v>
      </c>
      <c r="K260" s="65">
        <v>3650.5811132036006</v>
      </c>
      <c r="L260" s="65">
        <v>5336.0006913570487</v>
      </c>
      <c r="M260" s="65">
        <v>3395.9990834922078</v>
      </c>
      <c r="N260" s="65">
        <v>4220.0651592898721</v>
      </c>
      <c r="O260" s="65">
        <v>2955.7740921292843</v>
      </c>
      <c r="P260" s="65">
        <v>2690.8500262573662</v>
      </c>
      <c r="Q260" s="65">
        <v>4054.0497312021344</v>
      </c>
      <c r="R260" s="65">
        <v>2330.9674179054045</v>
      </c>
      <c r="S260" s="65">
        <v>2051.1368198016871</v>
      </c>
      <c r="T260" s="65">
        <v>3493.4689845673379</v>
      </c>
      <c r="U260" s="65">
        <v>6756.5335966211451</v>
      </c>
      <c r="V260" s="65">
        <v>7821.2469819038852</v>
      </c>
      <c r="W260" s="65">
        <v>7440.903853464456</v>
      </c>
      <c r="X260" s="65">
        <v>3806.5435204587561</v>
      </c>
      <c r="Y260" s="65">
        <v>4391.578042112912</v>
      </c>
      <c r="Z260" s="65">
        <v>3004.6296179770052</v>
      </c>
      <c r="AA260" s="65">
        <v>2552.9838043094164</v>
      </c>
      <c r="AB260" s="65">
        <v>1787.3081812036025</v>
      </c>
      <c r="AC260" s="65">
        <v>2071.2826476442515</v>
      </c>
      <c r="AD260" s="65">
        <v>1518.236942816128</v>
      </c>
      <c r="AE260" s="65">
        <v>1554.8387730493077</v>
      </c>
      <c r="AF260" s="65">
        <v>2409.3179765098321</v>
      </c>
      <c r="AG260" s="65">
        <v>5314.2400856618433</v>
      </c>
      <c r="AH260" s="65">
        <v>5683.5884318908938</v>
      </c>
      <c r="AI260" s="65">
        <v>4516.1136991549674</v>
      </c>
      <c r="AJ260" s="65">
        <v>4677.7283638540293</v>
      </c>
      <c r="AK260" s="65">
        <v>3879.390971233463</v>
      </c>
      <c r="AL260" s="65">
        <v>5186.0457950476248</v>
      </c>
      <c r="AM260" s="65">
        <v>5234.5246018705266</v>
      </c>
      <c r="AP260" s="49" t="str">
        <f t="shared" si="142"/>
        <v>Road unspecified</v>
      </c>
      <c r="AQ260" s="70" cm="1">
        <f t="array" aca="1" ref="AQ260" ca="1">INDIRECT(ADDRESS(ROW(AP260),AQ$9))/1000</f>
        <v>5.2345246018705263</v>
      </c>
      <c r="AR260" s="71" cm="1">
        <f t="array" aca="1" ref="AR260" ca="1">INDIRECT(ADDRESS(ROW(AQ260),AR$9))/1000</f>
        <v>5.1860457950476251</v>
      </c>
      <c r="AS260" s="71" cm="1">
        <f t="array" aca="1" ref="AS260" ca="1">INDIRECT(ADDRESS(ROW(AR260),AS$9))/1000</f>
        <v>5.683588431890894</v>
      </c>
      <c r="AT260" s="73" cm="1">
        <f t="array" aca="1" ref="AT260" ca="1">INDIRECT(ADDRESS(ROW(AS260),AT$9))/1000</f>
        <v>2.0712826476442516</v>
      </c>
      <c r="AU260" s="77" cm="1">
        <f t="array" aca="1" ref="AU260" ca="1">AQ260/INDIRECT(ADDRESS($BC260,COLUMN(AQ260)))</f>
        <v>8.5616808411029741E-2</v>
      </c>
      <c r="AV260" s="78" cm="1">
        <f t="array" aca="1" ref="AV260" ca="1">AR260/INDIRECT(ADDRESS($BC260,COLUMN(AR260)))</f>
        <v>8.8606096578837723E-2</v>
      </c>
      <c r="AW260" s="78" cm="1">
        <f t="array" aca="1" ref="AW260" ca="1">AS260/INDIRECT(ADDRESS($BC260,COLUMN(AS260)))</f>
        <v>9.3379052642799137E-2</v>
      </c>
      <c r="AX260" s="80" cm="1">
        <f t="array" aca="1" ref="AX260" ca="1">AT260/INDIRECT(ADDRESS($BC260,COLUMN(AT260)))</f>
        <v>4.0961465188665024E-2</v>
      </c>
      <c r="AY260" s="53">
        <f t="shared" ca="1" si="143"/>
        <v>9.3479326521172731E-3</v>
      </c>
      <c r="AZ260" s="53">
        <f t="shared" ca="1" si="144"/>
        <v>-7.9010617218630494E-2</v>
      </c>
      <c r="BA260" s="53">
        <f t="shared" ca="1" si="145"/>
        <v>1.5271899070964312</v>
      </c>
      <c r="BC260" s="100">
        <f t="shared" si="146"/>
        <v>269</v>
      </c>
      <c r="BE260" s="177" t="str">
        <f t="shared" si="167"/>
        <v>Road unspecified</v>
      </c>
      <c r="BF260" s="185">
        <f t="shared" si="168"/>
        <v>2.0712826476442516</v>
      </c>
      <c r="BG260" s="185">
        <f t="shared" si="147"/>
        <v>1.518236942816128</v>
      </c>
      <c r="BH260" s="185">
        <f t="shared" si="148"/>
        <v>1.5548387730493078</v>
      </c>
      <c r="BI260" s="185">
        <f t="shared" si="149"/>
        <v>2.4093179765098323</v>
      </c>
      <c r="BJ260" s="185">
        <f t="shared" si="150"/>
        <v>5.3142400856618437</v>
      </c>
      <c r="BK260" s="185">
        <f t="shared" si="151"/>
        <v>5.683588431890894</v>
      </c>
      <c r="BL260" s="185">
        <f t="shared" si="152"/>
        <v>4.5161136991549675</v>
      </c>
      <c r="BM260" s="185">
        <f t="shared" si="153"/>
        <v>4.6777283638540297</v>
      </c>
      <c r="BN260" s="185">
        <f t="shared" si="154"/>
        <v>3.8793909712334629</v>
      </c>
      <c r="BO260" s="185">
        <f t="shared" si="155"/>
        <v>5.1860457950476251</v>
      </c>
      <c r="BP260" s="185">
        <f t="shared" si="156"/>
        <v>5.2345246018705263</v>
      </c>
      <c r="BQ260" s="179"/>
      <c r="BR260" s="178" t="str">
        <f t="shared" si="169"/>
        <v>Road unspecified</v>
      </c>
      <c r="BS260" s="126" cm="1">
        <f t="array" aca="1" ref="BS260" ca="1">AC260/INDIRECT(ADDRESS($BC260,COLUMN(AC260)))</f>
        <v>4.0961465188665024E-2</v>
      </c>
      <c r="BT260" s="126" cm="1">
        <f t="array" aca="1" ref="BT260" ca="1">AD260/INDIRECT(ADDRESS($BC260,COLUMN(AD260)))</f>
        <v>2.8874594017726195E-2</v>
      </c>
      <c r="BU260" s="126" cm="1">
        <f t="array" aca="1" ref="BU260" ca="1">AE260/INDIRECT(ADDRESS($BC260,COLUMN(AE260)))</f>
        <v>2.793127974886787E-2</v>
      </c>
      <c r="BV260" s="126" cm="1">
        <f t="array" aca="1" ref="BV260" ca="1">AF260/INDIRECT(ADDRESS($BC260,COLUMN(AF260)))</f>
        <v>4.1690529160161506E-2</v>
      </c>
      <c r="BW260" s="126" cm="1">
        <f t="array" aca="1" ref="BW260" ca="1">AG260/INDIRECT(ADDRESS($BC260,COLUMN(AG260)))</f>
        <v>8.9493352014739708E-2</v>
      </c>
      <c r="BX260" s="126" cm="1">
        <f t="array" aca="1" ref="BX260" ca="1">AH260/INDIRECT(ADDRESS($BC260,COLUMN(AH260)))</f>
        <v>9.3379052642799137E-2</v>
      </c>
      <c r="BY260" s="126" cm="1">
        <f t="array" aca="1" ref="BY260" ca="1">AI260/INDIRECT(ADDRESS($BC260,COLUMN(AI260)))</f>
        <v>7.3595565165176638E-2</v>
      </c>
      <c r="BZ260" s="126" cm="1">
        <f t="array" aca="1" ref="BZ260" ca="1">AJ260/INDIRECT(ADDRESS($BC260,COLUMN(AJ260)))</f>
        <v>0.10273994963843419</v>
      </c>
      <c r="CA260" s="126" cm="1">
        <f t="array" aca="1" ref="CA260" ca="1">AK260/INDIRECT(ADDRESS($BC260,COLUMN(AK260)))</f>
        <v>7.9586515462870683E-2</v>
      </c>
      <c r="CB260" s="126" cm="1">
        <f t="array" aca="1" ref="CB260" ca="1">AL260/INDIRECT(ADDRESS($BC260,COLUMN(AL260)))</f>
        <v>8.8606096578837723E-2</v>
      </c>
      <c r="CC260" s="126" cm="1">
        <f t="array" aca="1" ref="CC260" ca="1">AM260/INDIRECT(ADDRESS($BC260,COLUMN(AM260)))</f>
        <v>8.5616808411029741E-2</v>
      </c>
      <c r="CE260" s="178" t="str">
        <f t="shared" si="170"/>
        <v>Road unspecified</v>
      </c>
      <c r="CF260" s="194" t="str">
        <f t="shared" ca="1" si="171"/>
        <v>2.07
(4.1%)</v>
      </c>
      <c r="CG260" s="194" t="str">
        <f t="shared" ca="1" si="157"/>
        <v>1.52
(2.9%)</v>
      </c>
      <c r="CH260" s="194" t="str">
        <f t="shared" ca="1" si="158"/>
        <v>1.55
(2.8%)</v>
      </c>
      <c r="CI260" s="194" t="str">
        <f t="shared" ca="1" si="159"/>
        <v>2.41
(4.2%)</v>
      </c>
      <c r="CJ260" s="194" t="str">
        <f t="shared" ca="1" si="160"/>
        <v>5.31
(8.9%)</v>
      </c>
      <c r="CK260" s="194" t="str">
        <f t="shared" ca="1" si="161"/>
        <v>5.68
(9.3%)</v>
      </c>
      <c r="CL260" s="194" t="str">
        <f t="shared" ca="1" si="162"/>
        <v>4.52
(7.4%)</v>
      </c>
      <c r="CM260" s="194" t="str">
        <f t="shared" ca="1" si="163"/>
        <v>4.68
(10.3%)</v>
      </c>
      <c r="CN260" s="194" t="str">
        <f t="shared" ca="1" si="164"/>
        <v>3.88
(8.0%)</v>
      </c>
      <c r="CO260" s="194" t="str">
        <f t="shared" ca="1" si="165"/>
        <v>5.19
(8.9%)</v>
      </c>
      <c r="CP260" s="194" t="str">
        <f t="shared" ca="1" si="166"/>
        <v>5.23
(8.6%)</v>
      </c>
    </row>
    <row r="261" spans="3:94">
      <c r="C261" s="34" t="s">
        <v>186</v>
      </c>
      <c r="D261" s="33" t="s">
        <v>12</v>
      </c>
      <c r="E261" s="33"/>
      <c r="F261" s="65">
        <v>0</v>
      </c>
      <c r="G261" s="65">
        <v>0</v>
      </c>
      <c r="H261" s="65">
        <v>0</v>
      </c>
      <c r="I261" s="65">
        <v>0</v>
      </c>
      <c r="J261" s="65">
        <v>0</v>
      </c>
      <c r="K261" s="65">
        <v>0</v>
      </c>
      <c r="L261" s="65">
        <v>0</v>
      </c>
      <c r="M261" s="65">
        <v>0</v>
      </c>
      <c r="N261" s="65">
        <v>0</v>
      </c>
      <c r="O261" s="65">
        <v>0</v>
      </c>
      <c r="P261" s="65">
        <v>0</v>
      </c>
      <c r="Q261" s="65">
        <v>0</v>
      </c>
      <c r="R261" s="65">
        <v>0</v>
      </c>
      <c r="S261" s="65">
        <v>0</v>
      </c>
      <c r="T261" s="65">
        <v>0</v>
      </c>
      <c r="U261" s="65">
        <v>0</v>
      </c>
      <c r="V261" s="65">
        <v>0</v>
      </c>
      <c r="W261" s="65">
        <v>0</v>
      </c>
      <c r="X261" s="65">
        <v>4702.984443195619</v>
      </c>
      <c r="Y261" s="65">
        <v>4346.803535440662</v>
      </c>
      <c r="Z261" s="65">
        <v>4045.6687936098588</v>
      </c>
      <c r="AA261" s="65">
        <v>3948.4463247967515</v>
      </c>
      <c r="AB261" s="65">
        <v>3819.8846638423547</v>
      </c>
      <c r="AC261" s="65">
        <v>4125.3913202152526</v>
      </c>
      <c r="AD261" s="65">
        <v>4332.4770435985001</v>
      </c>
      <c r="AE261" s="65">
        <v>4385.2449743412735</v>
      </c>
      <c r="AF261" s="65">
        <v>4177.0564380681662</v>
      </c>
      <c r="AG261" s="65">
        <v>4096.1133201060338</v>
      </c>
      <c r="AH261" s="65">
        <v>3965.4796380225334</v>
      </c>
      <c r="AI261" s="65">
        <v>3818.7699959653992</v>
      </c>
      <c r="AJ261" s="65">
        <v>3449.8186506032248</v>
      </c>
      <c r="AK261" s="65">
        <v>3198.9658989596146</v>
      </c>
      <c r="AL261" s="65">
        <v>3517.8921399949477</v>
      </c>
      <c r="AM261" s="65">
        <v>3485.9775717952343</v>
      </c>
      <c r="AP261" s="49" t="str">
        <f t="shared" si="142"/>
        <v>Road light goods vehicle</v>
      </c>
      <c r="AQ261" s="70" cm="1">
        <f t="array" aca="1" ref="AQ261" ca="1">INDIRECT(ADDRESS(ROW(AP261),AQ$9))/1000</f>
        <v>3.4859775717952344</v>
      </c>
      <c r="AR261" s="71" cm="1">
        <f t="array" aca="1" ref="AR261" ca="1">INDIRECT(ADDRESS(ROW(AQ261),AR$9))/1000</f>
        <v>3.5178921399949479</v>
      </c>
      <c r="AS261" s="71" cm="1">
        <f t="array" aca="1" ref="AS261" ca="1">INDIRECT(ADDRESS(ROW(AR261),AS$9))/1000</f>
        <v>3.9654796380225332</v>
      </c>
      <c r="AT261" s="73" cm="1">
        <f t="array" aca="1" ref="AT261" ca="1">INDIRECT(ADDRESS(ROW(AS261),AT$9))/1000</f>
        <v>4.1253913202152521</v>
      </c>
      <c r="AU261" s="77" cm="1">
        <f t="array" aca="1" ref="AU261" ca="1">AQ261/INDIRECT(ADDRESS($BC261,COLUMN(AQ261)))</f>
        <v>5.7017264525394906E-2</v>
      </c>
      <c r="AV261" s="78" cm="1">
        <f t="array" aca="1" ref="AV261" ca="1">AR261/INDIRECT(ADDRESS($BC261,COLUMN(AR261)))</f>
        <v>6.0104885885887936E-2</v>
      </c>
      <c r="AW261" s="78" cm="1">
        <f t="array" aca="1" ref="AW261" ca="1">AS261/INDIRECT(ADDRESS($BC261,COLUMN(AS261)))</f>
        <v>6.5151222033446948E-2</v>
      </c>
      <c r="AX261" s="80" cm="1">
        <f t="array" aca="1" ref="AX261" ca="1">AT261/INDIRECT(ADDRESS($BC261,COLUMN(AT261)))</f>
        <v>8.158329967414521E-2</v>
      </c>
      <c r="AY261" s="53">
        <f t="shared" ca="1" si="143"/>
        <v>-9.0720712658800655E-3</v>
      </c>
      <c r="AZ261" s="53">
        <f t="shared" ca="1" si="144"/>
        <v>-0.12091905897830112</v>
      </c>
      <c r="BA261" s="53">
        <f t="shared" ca="1" si="145"/>
        <v>-0.15499468990656984</v>
      </c>
      <c r="BC261" s="100">
        <f t="shared" si="146"/>
        <v>269</v>
      </c>
      <c r="BE261" s="177" t="str">
        <f t="shared" si="167"/>
        <v>Road light goods vehicle</v>
      </c>
      <c r="BF261" s="185">
        <f t="shared" si="168"/>
        <v>4.1253913202152521</v>
      </c>
      <c r="BG261" s="185">
        <f t="shared" si="147"/>
        <v>4.3324770435984998</v>
      </c>
      <c r="BH261" s="185">
        <f t="shared" si="148"/>
        <v>4.3852449743412736</v>
      </c>
      <c r="BI261" s="185">
        <f t="shared" si="149"/>
        <v>4.1770564380681661</v>
      </c>
      <c r="BJ261" s="185">
        <f t="shared" si="150"/>
        <v>4.096113320106034</v>
      </c>
      <c r="BK261" s="185">
        <f t="shared" si="151"/>
        <v>3.9654796380225332</v>
      </c>
      <c r="BL261" s="185">
        <f t="shared" si="152"/>
        <v>3.8187699959653991</v>
      </c>
      <c r="BM261" s="185">
        <f t="shared" si="153"/>
        <v>3.4498186506032247</v>
      </c>
      <c r="BN261" s="185">
        <f t="shared" si="154"/>
        <v>3.1989658989596146</v>
      </c>
      <c r="BO261" s="185">
        <f t="shared" si="155"/>
        <v>3.5178921399949479</v>
      </c>
      <c r="BP261" s="185">
        <f t="shared" si="156"/>
        <v>3.4859775717952344</v>
      </c>
      <c r="BQ261" s="179"/>
      <c r="BR261" s="178" t="str">
        <f t="shared" si="169"/>
        <v>Road light goods vehicle</v>
      </c>
      <c r="BS261" s="126" cm="1">
        <f t="array" aca="1" ref="BS261" ca="1">AC261/INDIRECT(ADDRESS($BC261,COLUMN(AC261)))</f>
        <v>8.158329967414521E-2</v>
      </c>
      <c r="BT261" s="126" cm="1">
        <f t="array" aca="1" ref="BT261" ca="1">AD261/INDIRECT(ADDRESS($BC261,COLUMN(AD261)))</f>
        <v>8.2397228125001484E-2</v>
      </c>
      <c r="BU261" s="126" cm="1">
        <f t="array" aca="1" ref="BU261" ca="1">AE261/INDIRECT(ADDRESS($BC261,COLUMN(AE261)))</f>
        <v>7.8776980783305112E-2</v>
      </c>
      <c r="BV261" s="126" cm="1">
        <f t="array" aca="1" ref="BV261" ca="1">AF261/INDIRECT(ADDRESS($BC261,COLUMN(AF261)))</f>
        <v>7.2279248705556062E-2</v>
      </c>
      <c r="BW261" s="126" cm="1">
        <f t="array" aca="1" ref="BW261" ca="1">AG261/INDIRECT(ADDRESS($BC261,COLUMN(AG261)))</f>
        <v>6.8979742228349045E-2</v>
      </c>
      <c r="BX261" s="126" cm="1">
        <f t="array" aca="1" ref="BX261" ca="1">AH261/INDIRECT(ADDRESS($BC261,COLUMN(AH261)))</f>
        <v>6.5151222033446948E-2</v>
      </c>
      <c r="BY261" s="126" cm="1">
        <f t="array" aca="1" ref="BY261" ca="1">AI261/INDIRECT(ADDRESS($BC261,COLUMN(AI261)))</f>
        <v>6.2231501421560864E-2</v>
      </c>
      <c r="BZ261" s="126" cm="1">
        <f t="array" aca="1" ref="BZ261" ca="1">AJ261/INDIRECT(ADDRESS($BC261,COLUMN(AJ261)))</f>
        <v>7.5770580686879446E-2</v>
      </c>
      <c r="CA261" s="126" cm="1">
        <f t="array" aca="1" ref="CA261" ca="1">AK261/INDIRECT(ADDRESS($BC261,COLUMN(AK261)))</f>
        <v>6.5627453090090673E-2</v>
      </c>
      <c r="CB261" s="126" cm="1">
        <f t="array" aca="1" ref="CB261" ca="1">AL261/INDIRECT(ADDRESS($BC261,COLUMN(AL261)))</f>
        <v>6.0104885885887929E-2</v>
      </c>
      <c r="CC261" s="126" cm="1">
        <f t="array" aca="1" ref="CC261" ca="1">AM261/INDIRECT(ADDRESS($BC261,COLUMN(AM261)))</f>
        <v>5.7017264525394899E-2</v>
      </c>
      <c r="CE261" s="178" t="str">
        <f t="shared" si="170"/>
        <v>Road light goods vehicle</v>
      </c>
      <c r="CF261" s="194" t="str">
        <f t="shared" ca="1" si="171"/>
        <v>4.13
(8.2%)</v>
      </c>
      <c r="CG261" s="194" t="str">
        <f t="shared" ca="1" si="157"/>
        <v>4.33
(8.2%)</v>
      </c>
      <c r="CH261" s="194" t="str">
        <f t="shared" ca="1" si="158"/>
        <v>4.39
(7.9%)</v>
      </c>
      <c r="CI261" s="194" t="str">
        <f t="shared" ca="1" si="159"/>
        <v>4.18
(7.2%)</v>
      </c>
      <c r="CJ261" s="194" t="str">
        <f t="shared" ca="1" si="160"/>
        <v>4.10
(6.9%)</v>
      </c>
      <c r="CK261" s="194" t="str">
        <f t="shared" ca="1" si="161"/>
        <v>3.97
(6.5%)</v>
      </c>
      <c r="CL261" s="194" t="str">
        <f t="shared" ca="1" si="162"/>
        <v>3.82
(6.2%)</v>
      </c>
      <c r="CM261" s="194" t="str">
        <f t="shared" ca="1" si="163"/>
        <v>3.45
(7.6%)</v>
      </c>
      <c r="CN261" s="194" t="str">
        <f t="shared" ca="1" si="164"/>
        <v>3.20
(6.6%)</v>
      </c>
      <c r="CO261" s="194" t="str">
        <f t="shared" ca="1" si="165"/>
        <v>3.52
(6.0%)</v>
      </c>
      <c r="CP261" s="194" t="str">
        <f t="shared" ca="1" si="166"/>
        <v>3.49
(5.7%)</v>
      </c>
    </row>
    <row r="262" spans="3:94">
      <c r="C262" s="34" t="s">
        <v>682</v>
      </c>
      <c r="D262" s="33" t="s">
        <v>12</v>
      </c>
      <c r="E262" s="33"/>
      <c r="F262" s="65">
        <v>0</v>
      </c>
      <c r="G262" s="65">
        <v>0</v>
      </c>
      <c r="H262" s="65">
        <v>0</v>
      </c>
      <c r="I262" s="65">
        <v>0</v>
      </c>
      <c r="J262" s="65">
        <v>67.315403170513392</v>
      </c>
      <c r="K262" s="65">
        <v>168.85560629195962</v>
      </c>
      <c r="L262" s="65">
        <v>77.589306585000003</v>
      </c>
      <c r="M262" s="65">
        <v>1901.9158564447023</v>
      </c>
      <c r="N262" s="65">
        <v>4095.8793795292163</v>
      </c>
      <c r="O262" s="65">
        <v>6061.8482226434116</v>
      </c>
      <c r="P262" s="65">
        <v>8346.8669364794896</v>
      </c>
      <c r="Q262" s="65">
        <v>7659.2654236376202</v>
      </c>
      <c r="R262" s="65">
        <v>8058.4322397137566</v>
      </c>
      <c r="S262" s="65">
        <v>7096.2233205726261</v>
      </c>
      <c r="T262" s="65">
        <v>6671.167888467111</v>
      </c>
      <c r="U262" s="65">
        <v>4503.9081531721531</v>
      </c>
      <c r="V262" s="65">
        <v>4735.3656079793072</v>
      </c>
      <c r="W262" s="65">
        <v>6056.3460269503321</v>
      </c>
      <c r="X262" s="65">
        <v>2945.3448324122378</v>
      </c>
      <c r="Y262" s="65">
        <v>2465.0751984602307</v>
      </c>
      <c r="Z262" s="65">
        <v>2659.0501881270507</v>
      </c>
      <c r="AA262" s="65">
        <v>2675.6641621627027</v>
      </c>
      <c r="AB262" s="65">
        <v>1970.9894772702407</v>
      </c>
      <c r="AC262" s="65">
        <v>2442.0200209559125</v>
      </c>
      <c r="AD262" s="65">
        <v>2814.0969302259969</v>
      </c>
      <c r="AE262" s="65">
        <v>4514.5465834646129</v>
      </c>
      <c r="AF262" s="65">
        <v>4467.6468162345182</v>
      </c>
      <c r="AG262" s="65">
        <v>1917.4196670364456</v>
      </c>
      <c r="AH262" s="65">
        <v>2169.3375993594368</v>
      </c>
      <c r="AI262" s="65">
        <v>2892.2311619515672</v>
      </c>
      <c r="AJ262" s="65">
        <v>936.27553619622745</v>
      </c>
      <c r="AK262" s="65">
        <v>2411.3206606653807</v>
      </c>
      <c r="AL262" s="65">
        <v>2288.731783853711</v>
      </c>
      <c r="AM262" s="65">
        <v>2045.4176838573244</v>
      </c>
      <c r="AP262" s="49" t="str">
        <f t="shared" si="142"/>
        <v>Road fuel tourism</v>
      </c>
      <c r="AQ262" s="70" cm="1">
        <f t="array" aca="1" ref="AQ262" ca="1">INDIRECT(ADDRESS(ROW(AP262),AQ$9))/1000</f>
        <v>2.0454176838573246</v>
      </c>
      <c r="AR262" s="71" cm="1">
        <f t="array" aca="1" ref="AR262" ca="1">INDIRECT(ADDRESS(ROW(AQ262),AR$9))/1000</f>
        <v>2.2887317838537111</v>
      </c>
      <c r="AS262" s="71" cm="1">
        <f t="array" aca="1" ref="AS262" ca="1">INDIRECT(ADDRESS(ROW(AR262),AS$9))/1000</f>
        <v>2.1693375993594368</v>
      </c>
      <c r="AT262" s="73" cm="1">
        <f t="array" aca="1" ref="AT262" ca="1">INDIRECT(ADDRESS(ROW(AS262),AT$9))/1000</f>
        <v>2.4420200209559124</v>
      </c>
      <c r="AU262" s="77" cm="1">
        <f t="array" aca="1" ref="AU262" ca="1">AQ262/INDIRECT(ADDRESS($BC262,COLUMN(AQ262)))</f>
        <v>3.3455212703894045E-2</v>
      </c>
      <c r="AV262" s="78" cm="1">
        <f t="array" aca="1" ref="AV262" ca="1">AR262/INDIRECT(ADDRESS($BC262,COLUMN(AR262)))</f>
        <v>3.9104087680223644E-2</v>
      </c>
      <c r="AW262" s="78" cm="1">
        <f t="array" aca="1" ref="AW262" ca="1">AS262/INDIRECT(ADDRESS($BC262,COLUMN(AS262)))</f>
        <v>3.5641336862809112E-2</v>
      </c>
      <c r="AX262" s="80" cm="1">
        <f t="array" aca="1" ref="AX262" ca="1">AT262/INDIRECT(ADDRESS($BC262,COLUMN(AT262)))</f>
        <v>4.829312802488598E-2</v>
      </c>
      <c r="AY262" s="53">
        <f t="shared" ca="1" si="143"/>
        <v>-0.1063095735869496</v>
      </c>
      <c r="AZ262" s="53">
        <f t="shared" ca="1" si="144"/>
        <v>-5.7123388973068727E-2</v>
      </c>
      <c r="BA262" s="53">
        <f t="shared" ca="1" si="145"/>
        <v>-0.16240748793834234</v>
      </c>
      <c r="BC262" s="100">
        <f t="shared" si="146"/>
        <v>269</v>
      </c>
      <c r="BE262" s="177" t="str">
        <f t="shared" si="167"/>
        <v>Road fuel tourism</v>
      </c>
      <c r="BF262" s="185">
        <f t="shared" si="168"/>
        <v>2.4420200209559124</v>
      </c>
      <c r="BG262" s="185">
        <f t="shared" si="147"/>
        <v>2.8140969302259968</v>
      </c>
      <c r="BH262" s="185">
        <f t="shared" si="148"/>
        <v>4.5145465834646128</v>
      </c>
      <c r="BI262" s="185">
        <f t="shared" si="149"/>
        <v>4.4676468162345184</v>
      </c>
      <c r="BJ262" s="185">
        <f t="shared" si="150"/>
        <v>1.9174196670364456</v>
      </c>
      <c r="BK262" s="185">
        <f t="shared" si="151"/>
        <v>2.1693375993594368</v>
      </c>
      <c r="BL262" s="185">
        <f t="shared" si="152"/>
        <v>2.892231161951567</v>
      </c>
      <c r="BM262" s="185">
        <f t="shared" si="153"/>
        <v>0.9362755361962275</v>
      </c>
      <c r="BN262" s="185">
        <f t="shared" si="154"/>
        <v>2.4113206606653805</v>
      </c>
      <c r="BO262" s="185">
        <f t="shared" si="155"/>
        <v>2.2887317838537111</v>
      </c>
      <c r="BP262" s="185">
        <f t="shared" si="156"/>
        <v>2.0454176838573246</v>
      </c>
      <c r="BQ262" s="179"/>
      <c r="BR262" s="178" t="str">
        <f t="shared" si="169"/>
        <v>Road fuel tourism</v>
      </c>
      <c r="BS262" s="126" cm="1">
        <f t="array" aca="1" ref="BS262" ca="1">AC262/INDIRECT(ADDRESS($BC262,COLUMN(AC262)))</f>
        <v>4.829312802488598E-2</v>
      </c>
      <c r="BT262" s="126" cm="1">
        <f t="array" aca="1" ref="BT262" ca="1">AD262/INDIRECT(ADDRESS($BC262,COLUMN(AD262)))</f>
        <v>5.3519911217603688E-2</v>
      </c>
      <c r="BU262" s="126" cm="1">
        <f t="array" aca="1" ref="BU262" ca="1">AE262/INDIRECT(ADDRESS($BC262,COLUMN(AE262)))</f>
        <v>8.1099767865157893E-2</v>
      </c>
      <c r="BV262" s="126" cm="1">
        <f t="array" aca="1" ref="BV262" ca="1">AF262/INDIRECT(ADDRESS($BC262,COLUMN(AF262)))</f>
        <v>7.7307587327823099E-2</v>
      </c>
      <c r="BW262" s="126" cm="1">
        <f t="array" aca="1" ref="BW262" ca="1">AG262/INDIRECT(ADDRESS($BC262,COLUMN(AG262)))</f>
        <v>3.2289906074257989E-2</v>
      </c>
      <c r="BX262" s="126" cm="1">
        <f t="array" aca="1" ref="BX262" ca="1">AH262/INDIRECT(ADDRESS($BC262,COLUMN(AH262)))</f>
        <v>3.5641336862809112E-2</v>
      </c>
      <c r="BY262" s="126" cm="1">
        <f t="array" aca="1" ref="BY262" ca="1">AI262/INDIRECT(ADDRESS($BC262,COLUMN(AI262)))</f>
        <v>4.713242427709239E-2</v>
      </c>
      <c r="BZ262" s="126" cm="1">
        <f t="array" aca="1" ref="BZ262" ca="1">AJ262/INDIRECT(ADDRESS($BC262,COLUMN(AJ262)))</f>
        <v>2.0564020386434761E-2</v>
      </c>
      <c r="CA262" s="126" cm="1">
        <f t="array" aca="1" ref="CA262" ca="1">AK262/INDIRECT(ADDRESS($BC262,COLUMN(AK262)))</f>
        <v>4.9468746632919808E-2</v>
      </c>
      <c r="CB262" s="126" cm="1">
        <f t="array" aca="1" ref="CB262" ca="1">AL262/INDIRECT(ADDRESS($BC262,COLUMN(AL262)))</f>
        <v>3.9104087680223644E-2</v>
      </c>
      <c r="CC262" s="126" cm="1">
        <f t="array" aca="1" ref="CC262" ca="1">AM262/INDIRECT(ADDRESS($BC262,COLUMN(AM262)))</f>
        <v>3.3455212703894038E-2</v>
      </c>
      <c r="CE262" s="178" t="str">
        <f t="shared" si="170"/>
        <v>Road fuel tourism</v>
      </c>
      <c r="CF262" s="194" t="str">
        <f t="shared" ca="1" si="171"/>
        <v>2.44
(4.8%)</v>
      </c>
      <c r="CG262" s="194" t="str">
        <f t="shared" ca="1" si="157"/>
        <v>2.81
(5.4%)</v>
      </c>
      <c r="CH262" s="194" t="str">
        <f t="shared" ca="1" si="158"/>
        <v>4.51
(8.1%)</v>
      </c>
      <c r="CI262" s="194" t="str">
        <f t="shared" ca="1" si="159"/>
        <v>4.47
(7.7%)</v>
      </c>
      <c r="CJ262" s="194" t="str">
        <f t="shared" ca="1" si="160"/>
        <v>1.92
(3.2%)</v>
      </c>
      <c r="CK262" s="194" t="str">
        <f t="shared" ca="1" si="161"/>
        <v>2.17
(3.6%)</v>
      </c>
      <c r="CL262" s="194" t="str">
        <f t="shared" ca="1" si="162"/>
        <v>2.89
(4.7%)</v>
      </c>
      <c r="CM262" s="194" t="str">
        <f t="shared" ca="1" si="163"/>
        <v>0.94
(2.1%)</v>
      </c>
      <c r="CN262" s="194" t="str">
        <f t="shared" ca="1" si="164"/>
        <v>2.41
(4.9%)</v>
      </c>
      <c r="CO262" s="194" t="str">
        <f t="shared" ca="1" si="165"/>
        <v>2.29
(3.9%)</v>
      </c>
      <c r="CP262" s="194" t="str">
        <f t="shared" ca="1" si="166"/>
        <v>2.05
(3.3%)</v>
      </c>
    </row>
    <row r="263" spans="3:94">
      <c r="C263" s="34" t="s">
        <v>684</v>
      </c>
      <c r="D263" s="33" t="s">
        <v>12</v>
      </c>
      <c r="E263" s="33"/>
      <c r="F263" s="65">
        <v>610.20516894430375</v>
      </c>
      <c r="G263" s="65">
        <v>668.62446674683554</v>
      </c>
      <c r="H263" s="65">
        <v>650.43895962025317</v>
      </c>
      <c r="I263" s="65">
        <v>682.89831906329118</v>
      </c>
      <c r="J263" s="65">
        <v>687.13231625316473</v>
      </c>
      <c r="K263" s="65">
        <v>753.66121600000008</v>
      </c>
      <c r="L263" s="65">
        <v>818.40668027341769</v>
      </c>
      <c r="M263" s="65">
        <v>797.80414705063288</v>
      </c>
      <c r="N263" s="65">
        <v>936.29873600000019</v>
      </c>
      <c r="O263" s="65">
        <v>1062.8284839999999</v>
      </c>
      <c r="P263" s="65">
        <v>1002.7780471738886</v>
      </c>
      <c r="Q263" s="65">
        <v>1145.3947287818839</v>
      </c>
      <c r="R263" s="65">
        <v>1319.4539318326217</v>
      </c>
      <c r="S263" s="65">
        <v>1509.9614014223266</v>
      </c>
      <c r="T263" s="65">
        <v>1507.9006831298607</v>
      </c>
      <c r="U263" s="65">
        <v>1830.5925801703906</v>
      </c>
      <c r="V263" s="65">
        <v>1860.4999470849752</v>
      </c>
      <c r="W263" s="65">
        <v>1950.3142793164463</v>
      </c>
      <c r="X263" s="65">
        <v>2372.7427587081006</v>
      </c>
      <c r="Y263" s="65">
        <v>2118.8848694499179</v>
      </c>
      <c r="Z263" s="65">
        <v>1918.7392748155544</v>
      </c>
      <c r="AA263" s="65">
        <v>1788.5199073048052</v>
      </c>
      <c r="AB263" s="65">
        <v>1730.9665388208962</v>
      </c>
      <c r="AC263" s="65">
        <v>1654.4258619389357</v>
      </c>
      <c r="AD263" s="65">
        <v>1577.5193598048993</v>
      </c>
      <c r="AE263" s="65">
        <v>1549.702349726444</v>
      </c>
      <c r="AF263" s="65">
        <v>1544.8359116646534</v>
      </c>
      <c r="AG263" s="65">
        <v>1510.1243373675454</v>
      </c>
      <c r="AH263" s="65">
        <v>1593.4835673617854</v>
      </c>
      <c r="AI263" s="65">
        <v>1588.3530356612616</v>
      </c>
      <c r="AJ263" s="65">
        <v>1382.2683871379206</v>
      </c>
      <c r="AK263" s="65">
        <v>1403.847990078342</v>
      </c>
      <c r="AL263" s="65">
        <v>1458.2693673866597</v>
      </c>
      <c r="AM263" s="65">
        <v>1517.1289128878966</v>
      </c>
      <c r="AP263" s="49" t="str">
        <f t="shared" si="142"/>
        <v>Road public passenger</v>
      </c>
      <c r="AQ263" s="70" cm="1">
        <f t="array" aca="1" ref="AQ263" ca="1">INDIRECT(ADDRESS(ROW(AP263),AQ$9))/1000</f>
        <v>1.5171289128878966</v>
      </c>
      <c r="AR263" s="71" cm="1">
        <f t="array" aca="1" ref="AR263" ca="1">INDIRECT(ADDRESS(ROW(AQ263),AR$9))/1000</f>
        <v>1.4582693673866598</v>
      </c>
      <c r="AS263" s="71" cm="1">
        <f t="array" aca="1" ref="AS263" ca="1">INDIRECT(ADDRESS(ROW(AR263),AS$9))/1000</f>
        <v>1.5934835673617853</v>
      </c>
      <c r="AT263" s="73" cm="1">
        <f t="array" aca="1" ref="AT263" ca="1">INDIRECT(ADDRESS(ROW(AS263),AT$9))/1000</f>
        <v>1.6544258619389356</v>
      </c>
      <c r="AU263" s="77" cm="1">
        <f t="array" aca="1" ref="AU263" ca="1">AQ263/INDIRECT(ADDRESS($BC263,COLUMN(AQ263)))</f>
        <v>2.4814428309906277E-2</v>
      </c>
      <c r="AV263" s="78" cm="1">
        <f t="array" aca="1" ref="AV263" ca="1">AR263/INDIRECT(ADDRESS($BC263,COLUMN(AR263)))</f>
        <v>2.4915236291976551E-2</v>
      </c>
      <c r="AW263" s="78" cm="1">
        <f t="array" aca="1" ref="AW263" ca="1">AS263/INDIRECT(ADDRESS($BC263,COLUMN(AS263)))</f>
        <v>2.6180288686492269E-2</v>
      </c>
      <c r="AX263" s="80" cm="1">
        <f t="array" aca="1" ref="AX263" ca="1">AT263/INDIRECT(ADDRESS($BC263,COLUMN(AT263)))</f>
        <v>3.2717749761537192E-2</v>
      </c>
      <c r="AY263" s="53">
        <f t="shared" ca="1" si="143"/>
        <v>4.036260159994861E-2</v>
      </c>
      <c r="AZ263" s="53">
        <f t="shared" ca="1" si="144"/>
        <v>-4.7916813224690803E-2</v>
      </c>
      <c r="BA263" s="53">
        <f t="shared" ca="1" si="145"/>
        <v>-8.2987670955609466E-2</v>
      </c>
      <c r="BC263" s="100">
        <f t="shared" si="146"/>
        <v>269</v>
      </c>
      <c r="BE263" s="177" t="str">
        <f t="shared" si="167"/>
        <v>Road public passenger</v>
      </c>
      <c r="BF263" s="185">
        <f t="shared" si="168"/>
        <v>1.6544258619389356</v>
      </c>
      <c r="BG263" s="185">
        <f t="shared" si="147"/>
        <v>1.5775193598048993</v>
      </c>
      <c r="BH263" s="185">
        <f t="shared" si="148"/>
        <v>1.5497023497264439</v>
      </c>
      <c r="BI263" s="185">
        <f t="shared" si="149"/>
        <v>1.5448359116646535</v>
      </c>
      <c r="BJ263" s="185">
        <f t="shared" si="150"/>
        <v>1.5101243373675455</v>
      </c>
      <c r="BK263" s="185">
        <f t="shared" si="151"/>
        <v>1.5934835673617853</v>
      </c>
      <c r="BL263" s="185">
        <f t="shared" si="152"/>
        <v>1.5883530356612616</v>
      </c>
      <c r="BM263" s="185">
        <f t="shared" si="153"/>
        <v>1.3822683871379207</v>
      </c>
      <c r="BN263" s="185">
        <f t="shared" si="154"/>
        <v>1.403847990078342</v>
      </c>
      <c r="BO263" s="185">
        <f t="shared" si="155"/>
        <v>1.4582693673866598</v>
      </c>
      <c r="BP263" s="185">
        <f t="shared" si="156"/>
        <v>1.5171289128878966</v>
      </c>
      <c r="BQ263" s="179"/>
      <c r="BR263" s="178" t="str">
        <f t="shared" si="169"/>
        <v>Road public passenger</v>
      </c>
      <c r="BS263" s="126" cm="1">
        <f t="array" aca="1" ref="BS263" ca="1">AC263/INDIRECT(ADDRESS($BC263,COLUMN(AC263)))</f>
        <v>3.2717749761537192E-2</v>
      </c>
      <c r="BT263" s="126" cm="1">
        <f t="array" aca="1" ref="BT263" ca="1">AD263/INDIRECT(ADDRESS($BC263,COLUMN(AD263)))</f>
        <v>3.0002056849558787E-2</v>
      </c>
      <c r="BU263" s="126" cm="1">
        <f t="array" aca="1" ref="BU263" ca="1">AE263/INDIRECT(ADDRESS($BC263,COLUMN(AE263)))</f>
        <v>2.7839008524850124E-2</v>
      </c>
      <c r="BV263" s="126" cm="1">
        <f t="array" aca="1" ref="BV263" ca="1">AF263/INDIRECT(ADDRESS($BC263,COLUMN(AF263)))</f>
        <v>2.6731642419494099E-2</v>
      </c>
      <c r="BW263" s="126" cm="1">
        <f t="array" aca="1" ref="BW263" ca="1">AG263/INDIRECT(ADDRESS($BC263,COLUMN(AG263)))</f>
        <v>2.5430934005915916E-2</v>
      </c>
      <c r="BX263" s="126" cm="1">
        <f t="array" aca="1" ref="BX263" ca="1">AH263/INDIRECT(ADDRESS($BC263,COLUMN(AH263)))</f>
        <v>2.6180288686492272E-2</v>
      </c>
      <c r="BY263" s="126" cm="1">
        <f t="array" aca="1" ref="BY263" ca="1">AI263/INDIRECT(ADDRESS($BC263,COLUMN(AI263)))</f>
        <v>2.5884144449947629E-2</v>
      </c>
      <c r="BZ263" s="126" cm="1">
        <f t="array" aca="1" ref="BZ263" ca="1">AJ263/INDIRECT(ADDRESS($BC263,COLUMN(AJ263)))</f>
        <v>3.0359647554297625E-2</v>
      </c>
      <c r="CA263" s="126" cm="1">
        <f t="array" aca="1" ref="CA263" ca="1">AK263/INDIRECT(ADDRESS($BC263,COLUMN(AK263)))</f>
        <v>2.8800234520926844E-2</v>
      </c>
      <c r="CB263" s="126" cm="1">
        <f t="array" aca="1" ref="CB263" ca="1">AL263/INDIRECT(ADDRESS($BC263,COLUMN(AL263)))</f>
        <v>2.4915236291976547E-2</v>
      </c>
      <c r="CC263" s="126" cm="1">
        <f t="array" aca="1" ref="CC263" ca="1">AM263/INDIRECT(ADDRESS($BC263,COLUMN(AM263)))</f>
        <v>2.4814428309906274E-2</v>
      </c>
      <c r="CE263" s="178" t="str">
        <f t="shared" si="170"/>
        <v>Road public passenger</v>
      </c>
      <c r="CF263" s="194" t="str">
        <f t="shared" ca="1" si="171"/>
        <v>1.65
(3.3%)</v>
      </c>
      <c r="CG263" s="194" t="str">
        <f t="shared" ca="1" si="157"/>
        <v>1.58
(3.0%)</v>
      </c>
      <c r="CH263" s="194" t="str">
        <f t="shared" ca="1" si="158"/>
        <v>1.55
(2.8%)</v>
      </c>
      <c r="CI263" s="194" t="str">
        <f t="shared" ca="1" si="159"/>
        <v>1.54
(2.7%)</v>
      </c>
      <c r="CJ263" s="194" t="str">
        <f t="shared" ca="1" si="160"/>
        <v>1.51
(2.5%)</v>
      </c>
      <c r="CK263" s="194" t="str">
        <f t="shared" ca="1" si="161"/>
        <v>1.59
(2.6%)</v>
      </c>
      <c r="CL263" s="194" t="str">
        <f t="shared" ca="1" si="162"/>
        <v>1.59
(2.6%)</v>
      </c>
      <c r="CM263" s="194" t="str">
        <f t="shared" ca="1" si="163"/>
        <v>1.38
(3.0%)</v>
      </c>
      <c r="CN263" s="194" t="str">
        <f t="shared" ca="1" si="164"/>
        <v>1.40
(2.9%)</v>
      </c>
      <c r="CO263" s="194" t="str">
        <f t="shared" ca="1" si="165"/>
        <v>1.46
(2.5%)</v>
      </c>
      <c r="CP263" s="194" t="str">
        <f t="shared" ca="1" si="166"/>
        <v>1.52
(2.5%)</v>
      </c>
    </row>
    <row r="264" spans="3:94">
      <c r="C264" s="34" t="s">
        <v>189</v>
      </c>
      <c r="D264" s="33" t="s">
        <v>12</v>
      </c>
      <c r="E264" s="33"/>
      <c r="F264" s="65">
        <v>4173.2486043924746</v>
      </c>
      <c r="G264" s="65">
        <v>4044.3840468686417</v>
      </c>
      <c r="H264" s="65">
        <v>3520.0771244857719</v>
      </c>
      <c r="I264" s="65">
        <v>5218.6386749676767</v>
      </c>
      <c r="J264" s="65">
        <v>4623.4288117412443</v>
      </c>
      <c r="K264" s="65">
        <v>4489.0713985024195</v>
      </c>
      <c r="L264" s="65">
        <v>4120.8340863744479</v>
      </c>
      <c r="M264" s="65">
        <v>4982.6710004204633</v>
      </c>
      <c r="N264" s="65">
        <v>5130.9517298121646</v>
      </c>
      <c r="O264" s="65">
        <v>6074.8361545835924</v>
      </c>
      <c r="P264" s="65">
        <v>7061.0219165818062</v>
      </c>
      <c r="Q264" s="65">
        <v>8533.690987924474</v>
      </c>
      <c r="R264" s="65">
        <v>9073.1030358428434</v>
      </c>
      <c r="S264" s="65">
        <v>8857.3581663997156</v>
      </c>
      <c r="T264" s="65">
        <v>8392.7852339411293</v>
      </c>
      <c r="U264" s="65">
        <v>9675.8748877392009</v>
      </c>
      <c r="V264" s="65">
        <v>11152.635746664097</v>
      </c>
      <c r="W264" s="65">
        <v>11824.00365112956</v>
      </c>
      <c r="X264" s="65">
        <v>10990.881666492734</v>
      </c>
      <c r="Y264" s="65">
        <v>8676.0878426260715</v>
      </c>
      <c r="Z264" s="65">
        <v>8973.3557930537918</v>
      </c>
      <c r="AA264" s="65">
        <v>8048.6509370572176</v>
      </c>
      <c r="AB264" s="65">
        <v>6761.8920459270166</v>
      </c>
      <c r="AC264" s="65">
        <v>7801.9629372039526</v>
      </c>
      <c r="AD264" s="65">
        <v>8651.5907952946236</v>
      </c>
      <c r="AE264" s="65">
        <v>9792.8649732211325</v>
      </c>
      <c r="AF264" s="65">
        <v>10043.279983809656</v>
      </c>
      <c r="AG264" s="65">
        <v>11817.045092681235</v>
      </c>
      <c r="AH264" s="65">
        <v>12768.718425786479</v>
      </c>
      <c r="AI264" s="65">
        <v>12913.966090004023</v>
      </c>
      <c r="AJ264" s="65">
        <v>4582.1720401148214</v>
      </c>
      <c r="AK264" s="65">
        <v>5117.0209552651904</v>
      </c>
      <c r="AL264" s="65">
        <v>11760.452155986373</v>
      </c>
      <c r="AM264" s="65">
        <v>13277.390009685128</v>
      </c>
      <c r="AP264" s="49" t="str">
        <f t="shared" si="142"/>
        <v>International aviation</v>
      </c>
      <c r="AQ264" s="70" cm="1">
        <f t="array" aca="1" ref="AQ264" ca="1">INDIRECT(ADDRESS(ROW(AP264),AQ$9))/1000</f>
        <v>13.277390009685128</v>
      </c>
      <c r="AR264" s="71" cm="1">
        <f t="array" aca="1" ref="AR264" ca="1">INDIRECT(ADDRESS(ROW(AQ264),AR$9))/1000</f>
        <v>11.760452155986373</v>
      </c>
      <c r="AS264" s="71" cm="1">
        <f t="array" aca="1" ref="AS264" ca="1">INDIRECT(ADDRESS(ROW(AR264),AS$9))/1000</f>
        <v>12.76871842578648</v>
      </c>
      <c r="AT264" s="73" cm="1">
        <f t="array" aca="1" ref="AT264" ca="1">INDIRECT(ADDRESS(ROW(AS264),AT$9))/1000</f>
        <v>7.8019629372039523</v>
      </c>
      <c r="AU264" s="77" cm="1">
        <f t="array" aca="1" ref="AU264" ca="1">AQ264/INDIRECT(ADDRESS($BC264,COLUMN(AQ264)))</f>
        <v>0.21716733478557243</v>
      </c>
      <c r="AV264" s="78" cm="1">
        <f t="array" aca="1" ref="AV264" ca="1">AR264/INDIRECT(ADDRESS($BC264,COLUMN(AR264)))</f>
        <v>0.20093300381944651</v>
      </c>
      <c r="AW264" s="78" cm="1">
        <f t="array" aca="1" ref="AW264" ca="1">AS264/INDIRECT(ADDRESS($BC264,COLUMN(AS264)))</f>
        <v>0.20978486467675389</v>
      </c>
      <c r="AX264" s="80" cm="1">
        <f t="array" aca="1" ref="AX264" ca="1">AT264/INDIRECT(ADDRESS($BC264,COLUMN(AT264)))</f>
        <v>0.15429078866614593</v>
      </c>
      <c r="AY264" s="53">
        <f t="shared" ca="1" si="143"/>
        <v>0.12898635474033152</v>
      </c>
      <c r="AZ264" s="53">
        <f t="shared" ca="1" si="144"/>
        <v>3.983732485410469E-2</v>
      </c>
      <c r="BA264" s="53">
        <f t="shared" ca="1" si="145"/>
        <v>0.70180121548275964</v>
      </c>
      <c r="BC264" s="100">
        <f t="shared" si="146"/>
        <v>269</v>
      </c>
      <c r="BE264" s="177" t="str">
        <f t="shared" si="167"/>
        <v>International aviation</v>
      </c>
      <c r="BF264" s="185">
        <f t="shared" si="168"/>
        <v>7.8019629372039523</v>
      </c>
      <c r="BG264" s="185">
        <f t="shared" si="147"/>
        <v>8.6515907952946236</v>
      </c>
      <c r="BH264" s="185">
        <f t="shared" si="148"/>
        <v>9.7928649732211319</v>
      </c>
      <c r="BI264" s="185">
        <f t="shared" si="149"/>
        <v>10.043279983809656</v>
      </c>
      <c r="BJ264" s="185">
        <f t="shared" si="150"/>
        <v>11.817045092681235</v>
      </c>
      <c r="BK264" s="185">
        <f t="shared" si="151"/>
        <v>12.76871842578648</v>
      </c>
      <c r="BL264" s="185">
        <f t="shared" si="152"/>
        <v>12.913966090004024</v>
      </c>
      <c r="BM264" s="185">
        <f t="shared" si="153"/>
        <v>4.5821720401148216</v>
      </c>
      <c r="BN264" s="185">
        <f t="shared" si="154"/>
        <v>5.1170209552651906</v>
      </c>
      <c r="BO264" s="185">
        <f t="shared" si="155"/>
        <v>11.760452155986373</v>
      </c>
      <c r="BP264" s="185">
        <f t="shared" si="156"/>
        <v>13.277390009685128</v>
      </c>
      <c r="BQ264" s="179"/>
      <c r="BR264" s="178" t="str">
        <f t="shared" si="169"/>
        <v>International aviation</v>
      </c>
      <c r="BS264" s="126" cm="1">
        <f t="array" aca="1" ref="BS264" ca="1">AC264/INDIRECT(ADDRESS($BC264,COLUMN(AC264)))</f>
        <v>0.15429078866614593</v>
      </c>
      <c r="BT264" s="126" cm="1">
        <f t="array" aca="1" ref="BT264" ca="1">AD264/INDIRECT(ADDRESS($BC264,COLUMN(AD264)))</f>
        <v>0.16454030644140605</v>
      </c>
      <c r="BU264" s="126" cm="1">
        <f t="array" aca="1" ref="BU264" ca="1">AE264/INDIRECT(ADDRESS($BC264,COLUMN(AE264)))</f>
        <v>0.17592000910389871</v>
      </c>
      <c r="BV264" s="126" cm="1">
        <f t="array" aca="1" ref="BV264" ca="1">AF264/INDIRECT(ADDRESS($BC264,COLUMN(AF264)))</f>
        <v>0.17378762832925476</v>
      </c>
      <c r="BW264" s="126" cm="1">
        <f t="array" aca="1" ref="BW264" ca="1">AG264/INDIRECT(ADDRESS($BC264,COLUMN(AG264)))</f>
        <v>0.19900248374301022</v>
      </c>
      <c r="BX264" s="126" cm="1">
        <f t="array" aca="1" ref="BX264" ca="1">AH264/INDIRECT(ADDRESS($BC264,COLUMN(AH264)))</f>
        <v>0.20978486467675389</v>
      </c>
      <c r="BY264" s="126" cm="1">
        <f t="array" aca="1" ref="BY264" ca="1">AI264/INDIRECT(ADDRESS($BC264,COLUMN(AI264)))</f>
        <v>0.21044878323050381</v>
      </c>
      <c r="BZ264" s="126" cm="1">
        <f t="array" aca="1" ref="BZ264" ca="1">AJ264/INDIRECT(ADDRESS($BC264,COLUMN(AJ264)))</f>
        <v>0.10064118478400998</v>
      </c>
      <c r="CA264" s="126" cm="1">
        <f t="array" aca="1" ref="CA264" ca="1">AK264/INDIRECT(ADDRESS($BC264,COLUMN(AK264)))</f>
        <v>0.10497675289752027</v>
      </c>
      <c r="CB264" s="126" cm="1">
        <f t="array" aca="1" ref="CB264" ca="1">AL264/INDIRECT(ADDRESS($BC264,COLUMN(AL264)))</f>
        <v>0.20093300381944651</v>
      </c>
      <c r="CC264" s="126" cm="1">
        <f t="array" aca="1" ref="CC264" ca="1">AM264/INDIRECT(ADDRESS($BC264,COLUMN(AM264)))</f>
        <v>0.21716733478557243</v>
      </c>
      <c r="CE264" s="178" t="str">
        <f t="shared" si="170"/>
        <v>International aviation</v>
      </c>
      <c r="CF264" s="194" t="str">
        <f t="shared" ca="1" si="171"/>
        <v>7.80
(15.4%)</v>
      </c>
      <c r="CG264" s="194" t="str">
        <f t="shared" ca="1" si="157"/>
        <v>8.65
(16.5%)</v>
      </c>
      <c r="CH264" s="194" t="str">
        <f t="shared" ca="1" si="158"/>
        <v>9.79
(17.6%)</v>
      </c>
      <c r="CI264" s="194" t="str">
        <f t="shared" ca="1" si="159"/>
        <v>10.04
(17.4%)</v>
      </c>
      <c r="CJ264" s="194" t="str">
        <f t="shared" ca="1" si="160"/>
        <v>11.82
(19.9%)</v>
      </c>
      <c r="CK264" s="194" t="str">
        <f t="shared" ca="1" si="161"/>
        <v>12.77
(21.0%)</v>
      </c>
      <c r="CL264" s="194" t="str">
        <f t="shared" ca="1" si="162"/>
        <v>12.91
(21.0%)</v>
      </c>
      <c r="CM264" s="194" t="str">
        <f t="shared" ca="1" si="163"/>
        <v>4.58
(10.1%)</v>
      </c>
      <c r="CN264" s="194" t="str">
        <f t="shared" ca="1" si="164"/>
        <v>5.12
(10.5%)</v>
      </c>
      <c r="CO264" s="194" t="str">
        <f t="shared" ca="1" si="165"/>
        <v>11.76
(20.1%)</v>
      </c>
      <c r="CP264" s="194" t="str">
        <f t="shared" ca="1" si="166"/>
        <v>13.28
(21.7%)</v>
      </c>
    </row>
    <row r="265" spans="3:94">
      <c r="C265" s="34" t="s">
        <v>191</v>
      </c>
      <c r="D265" s="33" t="s">
        <v>12</v>
      </c>
      <c r="E265" s="33"/>
      <c r="F265" s="65">
        <v>84.210504</v>
      </c>
      <c r="G265" s="65">
        <v>84.210504</v>
      </c>
      <c r="H265" s="65">
        <v>96.240576000000004</v>
      </c>
      <c r="I265" s="65">
        <v>96.240576000000004</v>
      </c>
      <c r="J265" s="65">
        <v>96.240576000000004</v>
      </c>
      <c r="K265" s="65">
        <v>84.210504</v>
      </c>
      <c r="L265" s="65">
        <v>144.36086400000002</v>
      </c>
      <c r="M265" s="65">
        <v>144.36086400000002</v>
      </c>
      <c r="N265" s="65">
        <v>180.45108000000002</v>
      </c>
      <c r="O265" s="65">
        <v>216.54129600000002</v>
      </c>
      <c r="P265" s="65">
        <v>275.67455747373089</v>
      </c>
      <c r="Q265" s="65">
        <v>334.80781894746178</v>
      </c>
      <c r="R265" s="65">
        <v>393.94108042119257</v>
      </c>
      <c r="S265" s="65">
        <v>453.07434189492335</v>
      </c>
      <c r="T265" s="65">
        <v>638.0221731106783</v>
      </c>
      <c r="U265" s="65">
        <v>578.30447105592327</v>
      </c>
      <c r="V265" s="65">
        <v>938.02410860199029</v>
      </c>
      <c r="W265" s="65">
        <v>740.7629777530783</v>
      </c>
      <c r="X265" s="65">
        <v>767.78751120982383</v>
      </c>
      <c r="Y265" s="65">
        <v>748.23661339247496</v>
      </c>
      <c r="Z265" s="65">
        <v>750.47344279739764</v>
      </c>
      <c r="AA265" s="65">
        <v>651.51196405959683</v>
      </c>
      <c r="AB265" s="65">
        <v>688.51806461317653</v>
      </c>
      <c r="AC265" s="65">
        <v>673.47307739007078</v>
      </c>
      <c r="AD265" s="65">
        <v>843.08168340653197</v>
      </c>
      <c r="AE265" s="65">
        <v>831.53946581535058</v>
      </c>
      <c r="AF265" s="65">
        <v>999.26166181387214</v>
      </c>
      <c r="AG265" s="65">
        <v>882.34635884497948</v>
      </c>
      <c r="AH265" s="65">
        <v>975.91661353547636</v>
      </c>
      <c r="AI265" s="65">
        <v>1039.3921404044206</v>
      </c>
      <c r="AJ265" s="65">
        <v>1271.1057462005074</v>
      </c>
      <c r="AK265" s="65">
        <v>1359.2541412244125</v>
      </c>
      <c r="AL265" s="65">
        <v>1146.7136831170246</v>
      </c>
      <c r="AM265" s="65">
        <v>1075.6308045159763</v>
      </c>
      <c r="AP265" s="49" t="str">
        <f t="shared" si="142"/>
        <v>Navigation</v>
      </c>
      <c r="AQ265" s="70" cm="1">
        <f t="array" aca="1" ref="AQ265" ca="1">INDIRECT(ADDRESS(ROW(AP265),AQ$9))/1000</f>
        <v>1.0756308045159761</v>
      </c>
      <c r="AR265" s="71" cm="1">
        <f t="array" aca="1" ref="AR265" ca="1">INDIRECT(ADDRESS(ROW(AQ265),AR$9))/1000</f>
        <v>1.1467136831170246</v>
      </c>
      <c r="AS265" s="71" cm="1">
        <f t="array" aca="1" ref="AS265" ca="1">INDIRECT(ADDRESS(ROW(AR265),AS$9))/1000</f>
        <v>0.97591661353547632</v>
      </c>
      <c r="AT265" s="73" cm="1">
        <f t="array" aca="1" ref="AT265" ca="1">INDIRECT(ADDRESS(ROW(AS265),AT$9))/1000</f>
        <v>0.67347307739007078</v>
      </c>
      <c r="AU265" s="77" cm="1">
        <f t="array" aca="1" ref="AU265" ca="1">AQ265/INDIRECT(ADDRESS($BC265,COLUMN(AQ265)))</f>
        <v>1.7593207314058196E-2</v>
      </c>
      <c r="AV265" s="78" cm="1">
        <f t="array" aca="1" ref="AV265" ca="1">AR265/INDIRECT(ADDRESS($BC265,COLUMN(AR265)))</f>
        <v>1.9592156986266783E-2</v>
      </c>
      <c r="AW265" s="78" cm="1">
        <f t="array" aca="1" ref="AW265" ca="1">AS265/INDIRECT(ADDRESS($BC265,COLUMN(AS265)))</f>
        <v>1.6033914123509657E-2</v>
      </c>
      <c r="AX265" s="80" cm="1">
        <f t="array" aca="1" ref="AX265" ca="1">AT265/INDIRECT(ADDRESS($BC265,COLUMN(AT265)))</f>
        <v>1.3318531899251702E-2</v>
      </c>
      <c r="AY265" s="53">
        <f t="shared" ca="1" si="143"/>
        <v>-6.1988340810436013E-2</v>
      </c>
      <c r="AZ265" s="53">
        <f t="shared" ca="1" si="144"/>
        <v>0.10217490879601164</v>
      </c>
      <c r="BA265" s="53">
        <f t="shared" ca="1" si="145"/>
        <v>0.59714002033221369</v>
      </c>
      <c r="BC265" s="100">
        <f t="shared" si="146"/>
        <v>269</v>
      </c>
      <c r="BE265" s="177" t="str">
        <f t="shared" si="167"/>
        <v>Navigation</v>
      </c>
      <c r="BF265" s="185">
        <f t="shared" si="168"/>
        <v>0.67347307739007078</v>
      </c>
      <c r="BG265" s="185">
        <f t="shared" si="147"/>
        <v>0.843081683406532</v>
      </c>
      <c r="BH265" s="185">
        <f t="shared" si="148"/>
        <v>0.83153946581535054</v>
      </c>
      <c r="BI265" s="185">
        <f t="shared" si="149"/>
        <v>0.9992616618138721</v>
      </c>
      <c r="BJ265" s="185">
        <f t="shared" si="150"/>
        <v>0.88234635884497947</v>
      </c>
      <c r="BK265" s="185">
        <f t="shared" si="151"/>
        <v>0.97591661353547632</v>
      </c>
      <c r="BL265" s="185">
        <f t="shared" si="152"/>
        <v>1.0393921404044206</v>
      </c>
      <c r="BM265" s="185">
        <f t="shared" si="153"/>
        <v>1.2711057462005073</v>
      </c>
      <c r="BN265" s="185">
        <f t="shared" si="154"/>
        <v>1.3592541412244126</v>
      </c>
      <c r="BO265" s="185">
        <f t="shared" si="155"/>
        <v>1.1467136831170246</v>
      </c>
      <c r="BP265" s="185">
        <f t="shared" si="156"/>
        <v>1.0756308045159761</v>
      </c>
      <c r="BQ265" s="179"/>
      <c r="BR265" s="178" t="str">
        <f t="shared" si="169"/>
        <v>Navigation</v>
      </c>
      <c r="BS265" s="126" cm="1">
        <f t="array" aca="1" ref="BS265" ca="1">AC265/INDIRECT(ADDRESS($BC265,COLUMN(AC265)))</f>
        <v>1.3318531899251702E-2</v>
      </c>
      <c r="BT265" s="126" cm="1">
        <f t="array" aca="1" ref="BT265" ca="1">AD265/INDIRECT(ADDRESS($BC265,COLUMN(AD265)))</f>
        <v>1.6034151617329608E-2</v>
      </c>
      <c r="BU265" s="126" cm="1">
        <f t="array" aca="1" ref="BU265" ca="1">AE265/INDIRECT(ADDRESS($BC265,COLUMN(AE265)))</f>
        <v>1.4937858409822508E-2</v>
      </c>
      <c r="BV265" s="126" cm="1">
        <f t="array" aca="1" ref="BV265" ca="1">AF265/INDIRECT(ADDRESS($BC265,COLUMN(AF265)))</f>
        <v>1.7291095594958165E-2</v>
      </c>
      <c r="BW265" s="126" cm="1">
        <f t="array" aca="1" ref="BW265" ca="1">AG265/INDIRECT(ADDRESS($BC265,COLUMN(AG265)))</f>
        <v>1.4858969865529379E-2</v>
      </c>
      <c r="BX265" s="126" cm="1">
        <f t="array" aca="1" ref="BX265" ca="1">AH265/INDIRECT(ADDRESS($BC265,COLUMN(AH265)))</f>
        <v>1.6033914123509657E-2</v>
      </c>
      <c r="BY265" s="126" cm="1">
        <f t="array" aca="1" ref="BY265" ca="1">AI265/INDIRECT(ADDRESS($BC265,COLUMN(AI265)))</f>
        <v>1.6938159022794146E-2</v>
      </c>
      <c r="BZ265" s="126" cm="1">
        <f t="array" aca="1" ref="BZ265" ca="1">AJ265/INDIRECT(ADDRESS($BC265,COLUMN(AJ265)))</f>
        <v>2.7918111141059763E-2</v>
      </c>
      <c r="CA265" s="126" cm="1">
        <f t="array" aca="1" ref="CA265" ca="1">AK265/INDIRECT(ADDRESS($BC265,COLUMN(AK265)))</f>
        <v>2.7885382404272633E-2</v>
      </c>
      <c r="CB265" s="126" cm="1">
        <f t="array" aca="1" ref="CB265" ca="1">AL265/INDIRECT(ADDRESS($BC265,COLUMN(AL265)))</f>
        <v>1.9592156986266783E-2</v>
      </c>
      <c r="CC265" s="126" cm="1">
        <f t="array" aca="1" ref="CC265" ca="1">AM265/INDIRECT(ADDRESS($BC265,COLUMN(AM265)))</f>
        <v>1.7593207314058196E-2</v>
      </c>
      <c r="CE265" s="178" t="str">
        <f t="shared" si="170"/>
        <v>Navigation</v>
      </c>
      <c r="CF265" s="194" t="str">
        <f t="shared" ca="1" si="171"/>
        <v>0.67
(1.3%)</v>
      </c>
      <c r="CG265" s="194" t="str">
        <f t="shared" ca="1" si="157"/>
        <v>0.84
(1.6%)</v>
      </c>
      <c r="CH265" s="194" t="str">
        <f t="shared" ca="1" si="158"/>
        <v>0.83
(1.5%)</v>
      </c>
      <c r="CI265" s="194" t="str">
        <f t="shared" ca="1" si="159"/>
        <v>1.00
(1.7%)</v>
      </c>
      <c r="CJ265" s="194" t="str">
        <f t="shared" ca="1" si="160"/>
        <v>0.88
(1.5%)</v>
      </c>
      <c r="CK265" s="194" t="str">
        <f t="shared" ca="1" si="161"/>
        <v>0.98
(1.6%)</v>
      </c>
      <c r="CL265" s="194" t="str">
        <f t="shared" ca="1" si="162"/>
        <v>1.04
(1.7%)</v>
      </c>
      <c r="CM265" s="194" t="str">
        <f t="shared" ca="1" si="163"/>
        <v>1.27
(2.8%)</v>
      </c>
      <c r="CN265" s="194" t="str">
        <f t="shared" ca="1" si="164"/>
        <v>1.36
(2.8%)</v>
      </c>
      <c r="CO265" s="194" t="str">
        <f t="shared" ca="1" si="165"/>
        <v>1.15
(2.0%)</v>
      </c>
      <c r="CP265" s="194" t="str">
        <f t="shared" ca="1" si="166"/>
        <v>1.08
(1.8%)</v>
      </c>
    </row>
    <row r="266" spans="3:94">
      <c r="C266" s="34" t="s">
        <v>188</v>
      </c>
      <c r="D266" s="33" t="s">
        <v>12</v>
      </c>
      <c r="E266" s="33"/>
      <c r="F266" s="65">
        <v>520.74487999999997</v>
      </c>
      <c r="G266" s="65">
        <v>507.20756000000006</v>
      </c>
      <c r="H266" s="65">
        <v>456.61706000000004</v>
      </c>
      <c r="I266" s="65">
        <v>500.64824000000004</v>
      </c>
      <c r="J266" s="65">
        <v>472.73624000000007</v>
      </c>
      <c r="K266" s="65">
        <v>440.17224000000004</v>
      </c>
      <c r="L266" s="65">
        <v>510.95242000000002</v>
      </c>
      <c r="M266" s="65">
        <v>497.50814000000003</v>
      </c>
      <c r="N266" s="65">
        <v>512.46432000000004</v>
      </c>
      <c r="O266" s="65">
        <v>494.85649999999998</v>
      </c>
      <c r="P266" s="65">
        <v>492.71658000000002</v>
      </c>
      <c r="Q266" s="65">
        <v>535.39868000000001</v>
      </c>
      <c r="R266" s="65">
        <v>468.43314000000004</v>
      </c>
      <c r="S266" s="65">
        <v>514.95314000000008</v>
      </c>
      <c r="T266" s="65">
        <v>569.20708999999999</v>
      </c>
      <c r="U266" s="65">
        <v>521.99712991878175</v>
      </c>
      <c r="V266" s="65">
        <v>519.70588956974177</v>
      </c>
      <c r="W266" s="65">
        <v>551.80215686473377</v>
      </c>
      <c r="X266" s="65">
        <v>584.84755890700796</v>
      </c>
      <c r="Y266" s="65">
        <v>510.53819788384715</v>
      </c>
      <c r="Z266" s="65">
        <v>507.72941327343085</v>
      </c>
      <c r="AA266" s="65">
        <v>512.55025034114385</v>
      </c>
      <c r="AB266" s="65">
        <v>492.31555002512249</v>
      </c>
      <c r="AC266" s="65">
        <v>487.29511652492118</v>
      </c>
      <c r="AD266" s="65">
        <v>447.71499493762764</v>
      </c>
      <c r="AE266" s="65">
        <v>457.52267973314707</v>
      </c>
      <c r="AF266" s="65">
        <v>468.75026118965297</v>
      </c>
      <c r="AG266" s="65">
        <v>483.24065725629475</v>
      </c>
      <c r="AH266" s="65">
        <v>492.54576628161226</v>
      </c>
      <c r="AI266" s="65">
        <v>514.83695703171679</v>
      </c>
      <c r="AJ266" s="65">
        <v>417.10327322101102</v>
      </c>
      <c r="AK266" s="65">
        <v>448.09687645485559</v>
      </c>
      <c r="AL266" s="65">
        <v>494.83864063556558</v>
      </c>
      <c r="AM266" s="65">
        <v>519.49475143525217</v>
      </c>
      <c r="AP266" s="49" t="str">
        <f t="shared" si="142"/>
        <v>Rail</v>
      </c>
      <c r="AQ266" s="70" cm="1">
        <f t="array" aca="1" ref="AQ266" ca="1">INDIRECT(ADDRESS(ROW(AP266),AQ$9))/1000</f>
        <v>0.51949475143525214</v>
      </c>
      <c r="AR266" s="71" cm="1">
        <f t="array" aca="1" ref="AR266" ca="1">INDIRECT(ADDRESS(ROW(AQ266),AR$9))/1000</f>
        <v>0.4948386406355656</v>
      </c>
      <c r="AS266" s="71" cm="1">
        <f t="array" aca="1" ref="AS266" ca="1">INDIRECT(ADDRESS(ROW(AR266),AS$9))/1000</f>
        <v>0.49254576628161229</v>
      </c>
      <c r="AT266" s="73" cm="1">
        <f t="array" aca="1" ref="AT266" ca="1">INDIRECT(ADDRESS(ROW(AS266),AT$9))/1000</f>
        <v>0.48729511652492119</v>
      </c>
      <c r="AU266" s="77" cm="1">
        <f t="array" aca="1" ref="AU266" ca="1">AQ266/INDIRECT(ADDRESS($BC266,COLUMN(AQ266)))</f>
        <v>8.4969478581252127E-3</v>
      </c>
      <c r="AV266" s="78" cm="1">
        <f t="array" aca="1" ref="AV266" ca="1">AR266/INDIRECT(ADDRESS($BC266,COLUMN(AR266)))</f>
        <v>8.4545571165155989E-3</v>
      </c>
      <c r="AW266" s="78" cm="1">
        <f t="array" aca="1" ref="AW266" ca="1">AS266/INDIRECT(ADDRESS($BC266,COLUMN(AS266)))</f>
        <v>8.0923271608702285E-3</v>
      </c>
      <c r="AX266" s="80" cm="1">
        <f t="array" aca="1" ref="AX266" ca="1">AT266/INDIRECT(ADDRESS($BC266,COLUMN(AT266)))</f>
        <v>9.6366963605105539E-3</v>
      </c>
      <c r="AY266" s="53">
        <f t="shared" ca="1" si="143"/>
        <v>4.9826567238198081E-2</v>
      </c>
      <c r="AZ266" s="53">
        <f t="shared" ca="1" si="144"/>
        <v>5.4713667233578088E-2</v>
      </c>
      <c r="BA266" s="53">
        <f t="shared" ca="1" si="145"/>
        <v>6.6078304129042517E-2</v>
      </c>
      <c r="BC266" s="100">
        <f t="shared" si="146"/>
        <v>269</v>
      </c>
      <c r="BE266" s="177" t="str">
        <f t="shared" si="167"/>
        <v>Rail</v>
      </c>
      <c r="BF266" s="185">
        <f t="shared" si="168"/>
        <v>0.48729511652492119</v>
      </c>
      <c r="BG266" s="185">
        <f t="shared" si="147"/>
        <v>0.44771499493762762</v>
      </c>
      <c r="BH266" s="185">
        <f t="shared" si="148"/>
        <v>0.45752267973314709</v>
      </c>
      <c r="BI266" s="185">
        <f t="shared" si="149"/>
        <v>0.46875026118965296</v>
      </c>
      <c r="BJ266" s="185">
        <f t="shared" si="150"/>
        <v>0.48324065725629473</v>
      </c>
      <c r="BK266" s="185">
        <f t="shared" si="151"/>
        <v>0.49254576628161229</v>
      </c>
      <c r="BL266" s="185">
        <f t="shared" si="152"/>
        <v>0.51483695703171684</v>
      </c>
      <c r="BM266" s="185">
        <f t="shared" si="153"/>
        <v>0.41710327322101104</v>
      </c>
      <c r="BN266" s="185">
        <f t="shared" si="154"/>
        <v>0.44809687645485557</v>
      </c>
      <c r="BO266" s="185">
        <f t="shared" si="155"/>
        <v>0.4948386406355656</v>
      </c>
      <c r="BP266" s="185">
        <f t="shared" si="156"/>
        <v>0.51949475143525214</v>
      </c>
      <c r="BQ266" s="179"/>
      <c r="BR266" s="178" t="str">
        <f t="shared" si="169"/>
        <v>Rail</v>
      </c>
      <c r="BS266" s="126" cm="1">
        <f t="array" aca="1" ref="BS266" ca="1">AC266/INDIRECT(ADDRESS($BC266,COLUMN(AC266)))</f>
        <v>9.6366963605105556E-3</v>
      </c>
      <c r="BT266" s="126" cm="1">
        <f t="array" aca="1" ref="BT266" ca="1">AD266/INDIRECT(ADDRESS($BC266,COLUMN(AD266)))</f>
        <v>8.5148690233379353E-3</v>
      </c>
      <c r="BU266" s="126" cm="1">
        <f t="array" aca="1" ref="BU266" ca="1">AE266/INDIRECT(ADDRESS($BC266,COLUMN(AE266)))</f>
        <v>8.2189833316389464E-3</v>
      </c>
      <c r="BV266" s="126" cm="1">
        <f t="array" aca="1" ref="BV266" ca="1">AF266/INDIRECT(ADDRESS($BC266,COLUMN(AF266)))</f>
        <v>8.1111943809384513E-3</v>
      </c>
      <c r="BW266" s="126" cm="1">
        <f t="array" aca="1" ref="BW266" ca="1">AG266/INDIRECT(ADDRESS($BC266,COLUMN(AG266)))</f>
        <v>8.1379135211362471E-3</v>
      </c>
      <c r="BX266" s="126" cm="1">
        <f t="array" aca="1" ref="BX266" ca="1">AH266/INDIRECT(ADDRESS($BC266,COLUMN(AH266)))</f>
        <v>8.0923271608702285E-3</v>
      </c>
      <c r="BY266" s="126" cm="1">
        <f t="array" aca="1" ref="BY266" ca="1">AI266/INDIRECT(ADDRESS($BC266,COLUMN(AI266)))</f>
        <v>8.3898943526950383E-3</v>
      </c>
      <c r="BZ266" s="126" cm="1">
        <f t="array" aca="1" ref="BZ266" ca="1">AJ266/INDIRECT(ADDRESS($BC266,COLUMN(AJ266)))</f>
        <v>9.1611068346528681E-3</v>
      </c>
      <c r="CA266" s="126" cm="1">
        <f t="array" aca="1" ref="CA266" ca="1">AK266/INDIRECT(ADDRESS($BC266,COLUMN(AK266)))</f>
        <v>9.192800945118311E-3</v>
      </c>
      <c r="CB266" s="126" cm="1">
        <f t="array" aca="1" ref="CB266" ca="1">AL266/INDIRECT(ADDRESS($BC266,COLUMN(AL266)))</f>
        <v>8.4545571165155989E-3</v>
      </c>
      <c r="CC266" s="126" cm="1">
        <f t="array" aca="1" ref="CC266" ca="1">AM266/INDIRECT(ADDRESS($BC266,COLUMN(AM266)))</f>
        <v>8.4969478581252127E-3</v>
      </c>
      <c r="CE266" s="178" t="str">
        <f t="shared" si="170"/>
        <v>Rail</v>
      </c>
      <c r="CF266" s="194" t="str">
        <f t="shared" ca="1" si="171"/>
        <v>0.49
(1.0%)</v>
      </c>
      <c r="CG266" s="194" t="str">
        <f t="shared" ca="1" si="157"/>
        <v>0.45
(0.9%)</v>
      </c>
      <c r="CH266" s="194" t="str">
        <f t="shared" ca="1" si="158"/>
        <v>0.46
(0.8%)</v>
      </c>
      <c r="CI266" s="194" t="str">
        <f t="shared" ca="1" si="159"/>
        <v>0.47
(0.8%)</v>
      </c>
      <c r="CJ266" s="194" t="str">
        <f t="shared" ca="1" si="160"/>
        <v>0.48
(0.8%)</v>
      </c>
      <c r="CK266" s="194" t="str">
        <f t="shared" ca="1" si="161"/>
        <v>0.49
(0.8%)</v>
      </c>
      <c r="CL266" s="194" t="str">
        <f t="shared" ca="1" si="162"/>
        <v>0.51
(0.8%)</v>
      </c>
      <c r="CM266" s="194" t="str">
        <f t="shared" ca="1" si="163"/>
        <v>0.42
(0.9%)</v>
      </c>
      <c r="CN266" s="194" t="str">
        <f t="shared" ca="1" si="164"/>
        <v>0.45
(0.9%)</v>
      </c>
      <c r="CO266" s="194" t="str">
        <f t="shared" ca="1" si="165"/>
        <v>0.49
(0.8%)</v>
      </c>
      <c r="CP266" s="194" t="str">
        <f t="shared" ca="1" si="166"/>
        <v>0.52
(0.8%)</v>
      </c>
    </row>
    <row r="267" spans="3:94">
      <c r="C267" s="34" t="s">
        <v>192</v>
      </c>
      <c r="D267" s="33" t="s">
        <v>12</v>
      </c>
      <c r="E267" s="33"/>
      <c r="F267" s="65">
        <v>0</v>
      </c>
      <c r="G267" s="65">
        <v>0</v>
      </c>
      <c r="H267" s="65">
        <v>0</v>
      </c>
      <c r="I267" s="65">
        <v>0</v>
      </c>
      <c r="J267" s="65">
        <v>0</v>
      </c>
      <c r="K267" s="65">
        <v>0</v>
      </c>
      <c r="L267" s="65">
        <v>0</v>
      </c>
      <c r="M267" s="65">
        <v>0</v>
      </c>
      <c r="N267" s="65">
        <v>0</v>
      </c>
      <c r="O267" s="65">
        <v>0</v>
      </c>
      <c r="P267" s="65">
        <v>0</v>
      </c>
      <c r="Q267" s="65">
        <v>0</v>
      </c>
      <c r="R267" s="65">
        <v>0</v>
      </c>
      <c r="S267" s="65">
        <v>0</v>
      </c>
      <c r="T267" s="65">
        <v>0</v>
      </c>
      <c r="U267" s="65">
        <v>25.625715791666671</v>
      </c>
      <c r="V267" s="65">
        <v>21.500000000000004</v>
      </c>
      <c r="W267" s="65">
        <v>15.594444444444445</v>
      </c>
      <c r="X267" s="65">
        <v>14.756728091111114</v>
      </c>
      <c r="Y267" s="65">
        <v>15.0091060488</v>
      </c>
      <c r="Z267" s="65">
        <v>24.45382772613889</v>
      </c>
      <c r="AA267" s="65">
        <v>42.239954206305555</v>
      </c>
      <c r="AB267" s="65">
        <v>48.125437031838899</v>
      </c>
      <c r="AC267" s="65">
        <v>40.087124423249172</v>
      </c>
      <c r="AD267" s="65">
        <v>32.841127627222221</v>
      </c>
      <c r="AE267" s="65">
        <v>45.496913698224631</v>
      </c>
      <c r="AF267" s="65">
        <v>247.40659670724901</v>
      </c>
      <c r="AG267" s="65">
        <v>235.09865086165715</v>
      </c>
      <c r="AH267" s="65">
        <v>262.03683523392084</v>
      </c>
      <c r="AI267" s="65">
        <v>197.87832983900927</v>
      </c>
      <c r="AJ267" s="65">
        <v>176.48817653055502</v>
      </c>
      <c r="AK267" s="65">
        <v>176.04961057646693</v>
      </c>
      <c r="AL267" s="65">
        <v>185.26793521393424</v>
      </c>
      <c r="AM267" s="65">
        <v>173.06894818524322</v>
      </c>
      <c r="AP267" s="49" t="str">
        <f t="shared" si="142"/>
        <v>Pipeline</v>
      </c>
      <c r="AQ267" s="70" cm="1">
        <f t="array" aca="1" ref="AQ267" ca="1">INDIRECT(ADDRESS(ROW(AP267),AQ$9))/1000</f>
        <v>0.17306894818524321</v>
      </c>
      <c r="AR267" s="71" cm="1">
        <f t="array" aca="1" ref="AR267" ca="1">INDIRECT(ADDRESS(ROW(AQ267),AR$9))/1000</f>
        <v>0.18526793521393423</v>
      </c>
      <c r="AS267" s="71" cm="1">
        <f t="array" aca="1" ref="AS267" ca="1">INDIRECT(ADDRESS(ROW(AR267),AS$9))/1000</f>
        <v>0.26203683523392085</v>
      </c>
      <c r="AT267" s="73" cm="1">
        <f t="array" aca="1" ref="AT267" ca="1">INDIRECT(ADDRESS(ROW(AS267),AT$9))/1000</f>
        <v>4.0087124423249174E-2</v>
      </c>
      <c r="AU267" s="77" cm="1">
        <f t="array" aca="1" ref="AU267" ca="1">AQ267/INDIRECT(ADDRESS($BC267,COLUMN(AQ267)))</f>
        <v>2.8307462674603562E-3</v>
      </c>
      <c r="AV267" s="78" cm="1">
        <f t="array" aca="1" ref="AV267" ca="1">AR267/INDIRECT(ADDRESS($BC267,COLUMN(AR267)))</f>
        <v>3.1653921329047874E-3</v>
      </c>
      <c r="AW267" s="78" cm="1">
        <f t="array" aca="1" ref="AW267" ca="1">AS267/INDIRECT(ADDRESS($BC267,COLUMN(AS267)))</f>
        <v>4.3051589193836438E-3</v>
      </c>
      <c r="AX267" s="80" cm="1">
        <f t="array" aca="1" ref="AX267" ca="1">AT267/INDIRECT(ADDRESS($BC267,COLUMN(AT267)))</f>
        <v>7.9275870603374413E-4</v>
      </c>
      <c r="AY267" s="53">
        <f t="shared" ca="1" si="143"/>
        <v>-6.5845107058620234E-2</v>
      </c>
      <c r="AZ267" s="53">
        <f t="shared" ca="1" si="144"/>
        <v>-0.33952435339579573</v>
      </c>
      <c r="BA267" s="53">
        <f t="shared" ca="1" si="145"/>
        <v>3.317320104029938</v>
      </c>
      <c r="BC267" s="100">
        <f t="shared" si="146"/>
        <v>269</v>
      </c>
      <c r="BE267" s="177" t="str">
        <f t="shared" si="167"/>
        <v>Pipeline</v>
      </c>
      <c r="BF267" s="185">
        <f t="shared" si="168"/>
        <v>4.0087124423249174E-2</v>
      </c>
      <c r="BG267" s="185">
        <f t="shared" si="147"/>
        <v>3.2841127627222223E-2</v>
      </c>
      <c r="BH267" s="185">
        <f t="shared" si="148"/>
        <v>4.5496913698224631E-2</v>
      </c>
      <c r="BI267" s="185">
        <f t="shared" si="149"/>
        <v>0.24740659670724902</v>
      </c>
      <c r="BJ267" s="185">
        <f t="shared" si="150"/>
        <v>0.23509865086165715</v>
      </c>
      <c r="BK267" s="185">
        <f t="shared" si="151"/>
        <v>0.26203683523392085</v>
      </c>
      <c r="BL267" s="185">
        <f t="shared" si="152"/>
        <v>0.19787832983900927</v>
      </c>
      <c r="BM267" s="185">
        <f t="shared" si="153"/>
        <v>0.17648817653055501</v>
      </c>
      <c r="BN267" s="185">
        <f t="shared" si="154"/>
        <v>0.17604961057646693</v>
      </c>
      <c r="BO267" s="185">
        <f t="shared" si="155"/>
        <v>0.18526793521393423</v>
      </c>
      <c r="BP267" s="185">
        <f t="shared" si="156"/>
        <v>0.17306894818524321</v>
      </c>
      <c r="BQ267" s="179"/>
      <c r="BR267" s="178" t="str">
        <f t="shared" si="169"/>
        <v>Pipeline</v>
      </c>
      <c r="BS267" s="126" cm="1">
        <f t="array" aca="1" ref="BS267" ca="1">AC267/INDIRECT(ADDRESS($BC267,COLUMN(AC267)))</f>
        <v>7.9275870603374413E-4</v>
      </c>
      <c r="BT267" s="126" cm="1">
        <f t="array" aca="1" ref="BT267" ca="1">AD267/INDIRECT(ADDRESS($BC267,COLUMN(AD267)))</f>
        <v>6.2458908789391626E-4</v>
      </c>
      <c r="BU267" s="126" cm="1">
        <f t="array" aca="1" ref="BU267" ca="1">AE267/INDIRECT(ADDRESS($BC267,COLUMN(AE267)))</f>
        <v>8.1731112334108944E-4</v>
      </c>
      <c r="BV267" s="126" cm="1">
        <f t="array" aca="1" ref="BV267" ca="1">AF267/INDIRECT(ADDRESS($BC267,COLUMN(AF267)))</f>
        <v>4.2810920081962833E-3</v>
      </c>
      <c r="BW267" s="126" cm="1">
        <f t="array" aca="1" ref="BW267" ca="1">AG267/INDIRECT(ADDRESS($BC267,COLUMN(AG267)))</f>
        <v>3.9591298060694122E-3</v>
      </c>
      <c r="BX267" s="126" cm="1">
        <f t="array" aca="1" ref="BX267" ca="1">AH267/INDIRECT(ADDRESS($BC267,COLUMN(AH267)))</f>
        <v>4.3051589193836438E-3</v>
      </c>
      <c r="BY267" s="126" cm="1">
        <f t="array" aca="1" ref="BY267" ca="1">AI267/INDIRECT(ADDRESS($BC267,COLUMN(AI267)))</f>
        <v>3.2246680417209322E-3</v>
      </c>
      <c r="BZ267" s="126" cm="1">
        <f t="array" aca="1" ref="BZ267" ca="1">AJ267/INDIRECT(ADDRESS($BC267,COLUMN(AJ267)))</f>
        <v>3.8763230692576691E-3</v>
      </c>
      <c r="CA267" s="126" cm="1">
        <f t="array" aca="1" ref="CA267" ca="1">AK267/INDIRECT(ADDRESS($BC267,COLUMN(AK267)))</f>
        <v>3.611694505212878E-3</v>
      </c>
      <c r="CB267" s="126" cm="1">
        <f t="array" aca="1" ref="CB267" ca="1">AL267/INDIRECT(ADDRESS($BC267,COLUMN(AL267)))</f>
        <v>3.1653921329047878E-3</v>
      </c>
      <c r="CC267" s="126" cm="1">
        <f t="array" aca="1" ref="CC267" ca="1">AM267/INDIRECT(ADDRESS($BC267,COLUMN(AM267)))</f>
        <v>2.8307462674603562E-3</v>
      </c>
      <c r="CE267" s="178" t="str">
        <f t="shared" si="170"/>
        <v>Pipeline</v>
      </c>
      <c r="CF267" s="194" t="str">
        <f t="shared" ca="1" si="171"/>
        <v>0.04
(0.1%)</v>
      </c>
      <c r="CG267" s="194" t="str">
        <f t="shared" ca="1" si="157"/>
        <v>0.03
(0.1%)</v>
      </c>
      <c r="CH267" s="194" t="str">
        <f t="shared" ca="1" si="158"/>
        <v>0.05
(0.1%)</v>
      </c>
      <c r="CI267" s="194" t="str">
        <f t="shared" ca="1" si="159"/>
        <v>0.25
(0.4%)</v>
      </c>
      <c r="CJ267" s="194" t="str">
        <f t="shared" ca="1" si="160"/>
        <v>0.24
(0.4%)</v>
      </c>
      <c r="CK267" s="194" t="str">
        <f t="shared" ca="1" si="161"/>
        <v>0.26
(0.4%)</v>
      </c>
      <c r="CL267" s="194" t="str">
        <f t="shared" ca="1" si="162"/>
        <v>0.20
(0.3%)</v>
      </c>
      <c r="CM267" s="194" t="str">
        <f t="shared" ca="1" si="163"/>
        <v>0.18
(0.4%)</v>
      </c>
      <c r="CN267" s="194" t="str">
        <f t="shared" ca="1" si="164"/>
        <v>0.18
(0.4%)</v>
      </c>
      <c r="CO267" s="194" t="str">
        <f t="shared" ca="1" si="165"/>
        <v>0.19
(0.3%)</v>
      </c>
      <c r="CP267" s="194" t="str">
        <f t="shared" ca="1" si="166"/>
        <v>0.17
(0.3%)</v>
      </c>
    </row>
    <row r="268" spans="3:94">
      <c r="C268" s="34" t="s">
        <v>190</v>
      </c>
      <c r="D268" s="33" t="s">
        <v>12</v>
      </c>
      <c r="E268" s="33"/>
      <c r="F268" s="65">
        <v>186.89382726984596</v>
      </c>
      <c r="G268" s="65">
        <v>169.51674363670662</v>
      </c>
      <c r="H268" s="65">
        <v>168.05102670544403</v>
      </c>
      <c r="I268" s="65">
        <v>144.52555424663751</v>
      </c>
      <c r="J268" s="65">
        <v>150.17086885470195</v>
      </c>
      <c r="K268" s="65">
        <v>176.59805981210798</v>
      </c>
      <c r="L268" s="65">
        <v>188.93472235725122</v>
      </c>
      <c r="M268" s="65">
        <v>198.51263851412838</v>
      </c>
      <c r="N268" s="65">
        <v>219.3842225312475</v>
      </c>
      <c r="O268" s="65">
        <v>248.53159742480668</v>
      </c>
      <c r="P268" s="65">
        <v>268.93015862422641</v>
      </c>
      <c r="Q268" s="65">
        <v>267.20937273784386</v>
      </c>
      <c r="R268" s="65">
        <v>264.79151572840681</v>
      </c>
      <c r="S268" s="65">
        <v>274.86861595979957</v>
      </c>
      <c r="T268" s="65">
        <v>262.3650191343429</v>
      </c>
      <c r="U268" s="65">
        <v>309.70689341345985</v>
      </c>
      <c r="V268" s="65">
        <v>355.33994157796462</v>
      </c>
      <c r="W268" s="65">
        <v>328.26004897566872</v>
      </c>
      <c r="X268" s="65">
        <v>310.9558692647401</v>
      </c>
      <c r="Y268" s="65">
        <v>253.27362499386683</v>
      </c>
      <c r="Z268" s="65">
        <v>191.16804121029858</v>
      </c>
      <c r="AA268" s="65">
        <v>95.276899175911566</v>
      </c>
      <c r="AB268" s="65">
        <v>57.98790924033743</v>
      </c>
      <c r="AC268" s="65">
        <v>59.496752776081649</v>
      </c>
      <c r="AD268" s="65">
        <v>56.841780998557823</v>
      </c>
      <c r="AE268" s="65">
        <v>60.49807563310555</v>
      </c>
      <c r="AF268" s="65">
        <v>65.164926702457777</v>
      </c>
      <c r="AG268" s="65">
        <v>67.890359911785552</v>
      </c>
      <c r="AH268" s="65">
        <v>65.130727698907762</v>
      </c>
      <c r="AI268" s="65">
        <v>69.79419688897282</v>
      </c>
      <c r="AJ268" s="65">
        <v>54.088594267164439</v>
      </c>
      <c r="AK268" s="65">
        <v>76.252562970524437</v>
      </c>
      <c r="AL268" s="65">
        <v>83.30979576474445</v>
      </c>
      <c r="AM268" s="65">
        <v>88.618996139659572</v>
      </c>
      <c r="AP268" s="49" t="str">
        <f t="shared" si="142"/>
        <v>Domestic aviation</v>
      </c>
      <c r="AQ268" s="70" cm="1">
        <f t="array" aca="1" ref="AQ268" ca="1">INDIRECT(ADDRESS(ROW(AP268),AQ$9))/1000</f>
        <v>8.8618996139659567E-2</v>
      </c>
      <c r="AR268" s="71" cm="1">
        <f t="array" aca="1" ref="AR268" ca="1">INDIRECT(ADDRESS(ROW(AQ268),AR$9))/1000</f>
        <v>8.3309795764744454E-2</v>
      </c>
      <c r="AS268" s="71" cm="1">
        <f t="array" aca="1" ref="AS268" ca="1">INDIRECT(ADDRESS(ROW(AR268),AS$9))/1000</f>
        <v>6.5130727698907764E-2</v>
      </c>
      <c r="AT268" s="73" cm="1">
        <f t="array" aca="1" ref="AT268" ca="1">INDIRECT(ADDRESS(ROW(AS268),AT$9))/1000</f>
        <v>5.949675277608165E-2</v>
      </c>
      <c r="AU268" s="77" cm="1">
        <f t="array" aca="1" ref="AU268" ca="1">AQ268/INDIRECT(ADDRESS($BC268,COLUMN(AQ268)))</f>
        <v>1.4494679443011404E-3</v>
      </c>
      <c r="AV268" s="78" cm="1">
        <f t="array" aca="1" ref="AV268" ca="1">AR268/INDIRECT(ADDRESS($BC268,COLUMN(AR268)))</f>
        <v>1.4233880881930013E-3</v>
      </c>
      <c r="AW268" s="78" cm="1">
        <f t="array" aca="1" ref="AW268" ca="1">AS268/INDIRECT(ADDRESS($BC268,COLUMN(AS268)))</f>
        <v>1.0700714387295515E-3</v>
      </c>
      <c r="AX268" s="80" cm="1">
        <f t="array" aca="1" ref="AX268" ca="1">AT268/INDIRECT(ADDRESS($BC268,COLUMN(AT268)))</f>
        <v>1.1766014505301121E-3</v>
      </c>
      <c r="AY268" s="53">
        <f t="shared" ca="1" si="143"/>
        <v>6.3728404639324443E-2</v>
      </c>
      <c r="AZ268" s="53">
        <f t="shared" ca="1" si="144"/>
        <v>0.36063267324964493</v>
      </c>
      <c r="BA268" s="53">
        <f t="shared" ca="1" si="145"/>
        <v>0.48947618155196831</v>
      </c>
      <c r="BC268" s="100">
        <f t="shared" si="146"/>
        <v>269</v>
      </c>
      <c r="BE268" s="177" t="str">
        <f t="shared" si="167"/>
        <v>Domestic aviation</v>
      </c>
      <c r="BF268" s="185">
        <f t="shared" si="168"/>
        <v>5.949675277608165E-2</v>
      </c>
      <c r="BG268" s="185">
        <f t="shared" si="147"/>
        <v>5.6841780998557821E-2</v>
      </c>
      <c r="BH268" s="185">
        <f t="shared" si="148"/>
        <v>6.0498075633105552E-2</v>
      </c>
      <c r="BI268" s="185">
        <f t="shared" si="149"/>
        <v>6.5164926702457771E-2</v>
      </c>
      <c r="BJ268" s="185">
        <f t="shared" si="150"/>
        <v>6.7890359911785547E-2</v>
      </c>
      <c r="BK268" s="185">
        <f t="shared" si="151"/>
        <v>6.5130727698907764E-2</v>
      </c>
      <c r="BL268" s="185">
        <f t="shared" si="152"/>
        <v>6.9794196888972815E-2</v>
      </c>
      <c r="BM268" s="185">
        <f t="shared" si="153"/>
        <v>5.408859426716444E-2</v>
      </c>
      <c r="BN268" s="185">
        <f t="shared" si="154"/>
        <v>7.6252562970524435E-2</v>
      </c>
      <c r="BO268" s="185">
        <f t="shared" si="155"/>
        <v>8.3309795764744454E-2</v>
      </c>
      <c r="BP268" s="185">
        <f t="shared" si="156"/>
        <v>8.8618996139659567E-2</v>
      </c>
      <c r="BQ268" s="179"/>
      <c r="BR268" s="178" t="str">
        <f t="shared" si="169"/>
        <v>Domestic aviation</v>
      </c>
      <c r="BS268" s="126" cm="1">
        <f t="array" aca="1" ref="BS268" ca="1">AC268/INDIRECT(ADDRESS($BC268,COLUMN(AC268)))</f>
        <v>1.1766014505301121E-3</v>
      </c>
      <c r="BT268" s="126" cm="1">
        <f t="array" aca="1" ref="BT268" ca="1">AD268/INDIRECT(ADDRESS($BC268,COLUMN(AD268)))</f>
        <v>1.0810455886638469E-3</v>
      </c>
      <c r="BU268" s="126" cm="1">
        <f t="array" aca="1" ref="BU268" ca="1">AE268/INDIRECT(ADDRESS($BC268,COLUMN(AE268)))</f>
        <v>1.0867935017226705E-3</v>
      </c>
      <c r="BV268" s="126" cm="1">
        <f t="array" aca="1" ref="BV268" ca="1">AF268/INDIRECT(ADDRESS($BC268,COLUMN(AF268)))</f>
        <v>1.1276055312732676E-3</v>
      </c>
      <c r="BW268" s="126" cm="1">
        <f t="array" aca="1" ref="BW268" ca="1">AG268/INDIRECT(ADDRESS($BC268,COLUMN(AG268)))</f>
        <v>1.1432934493090588E-3</v>
      </c>
      <c r="BX268" s="126" cm="1">
        <f t="array" aca="1" ref="BX268" ca="1">AH268/INDIRECT(ADDRESS($BC268,COLUMN(AH268)))</f>
        <v>1.0700714387295513E-3</v>
      </c>
      <c r="BY268" s="126" cm="1">
        <f t="array" aca="1" ref="BY268" ca="1">AI268/INDIRECT(ADDRESS($BC268,COLUMN(AI268)))</f>
        <v>1.1373813210802668E-3</v>
      </c>
      <c r="BZ268" s="126" cm="1">
        <f t="array" aca="1" ref="BZ268" ca="1">AJ268/INDIRECT(ADDRESS($BC268,COLUMN(AJ268)))</f>
        <v>1.1879825032088129E-3</v>
      </c>
      <c r="CA268" s="126" cm="1">
        <f t="array" aca="1" ref="CA268" ca="1">AK268/INDIRECT(ADDRESS($BC268,COLUMN(AK268)))</f>
        <v>1.564337244412262E-3</v>
      </c>
      <c r="CB268" s="126" cm="1">
        <f t="array" aca="1" ref="CB268" ca="1">AL268/INDIRECT(ADDRESS($BC268,COLUMN(AL268)))</f>
        <v>1.4233880881930013E-3</v>
      </c>
      <c r="CC268" s="126" cm="1">
        <f t="array" aca="1" ref="CC268" ca="1">AM268/INDIRECT(ADDRESS($BC268,COLUMN(AM268)))</f>
        <v>1.4494679443011404E-3</v>
      </c>
      <c r="CE268" s="178" t="str">
        <f t="shared" si="170"/>
        <v>Domestic aviation</v>
      </c>
      <c r="CF268" s="194" t="str">
        <f t="shared" ca="1" si="171"/>
        <v>0.06
(0.1%)</v>
      </c>
      <c r="CG268" s="194" t="str">
        <f t="shared" ca="1" si="157"/>
        <v>0.06
(0.1%)</v>
      </c>
      <c r="CH268" s="194" t="str">
        <f t="shared" ca="1" si="158"/>
        <v>0.06
(0.1%)</v>
      </c>
      <c r="CI268" s="194" t="str">
        <f t="shared" ca="1" si="159"/>
        <v>0.07
(0.1%)</v>
      </c>
      <c r="CJ268" s="194" t="str">
        <f t="shared" ca="1" si="160"/>
        <v>0.07
(0.1%)</v>
      </c>
      <c r="CK268" s="194" t="str">
        <f t="shared" ca="1" si="161"/>
        <v>0.07
(0.1%)</v>
      </c>
      <c r="CL268" s="194" t="str">
        <f t="shared" ca="1" si="162"/>
        <v>0.07
(0.1%)</v>
      </c>
      <c r="CM268" s="194" t="str">
        <f t="shared" ca="1" si="163"/>
        <v>0.05
(0.1%)</v>
      </c>
      <c r="CN268" s="194" t="str">
        <f t="shared" ca="1" si="164"/>
        <v>0.08
(0.2%)</v>
      </c>
      <c r="CO268" s="194" t="str">
        <f t="shared" ca="1" si="165"/>
        <v>0.08
(0.1%)</v>
      </c>
      <c r="CP268" s="194" t="str">
        <f t="shared" ca="1" si="166"/>
        <v>0.09
(0.1%)</v>
      </c>
    </row>
    <row r="269" spans="3:94" s="58" customFormat="1">
      <c r="C269" s="55" t="s">
        <v>47</v>
      </c>
      <c r="D269" s="56" t="s">
        <v>12</v>
      </c>
      <c r="E269" s="57"/>
      <c r="F269" s="218">
        <f>SUM(F258:F268)</f>
        <v>23478.528420705981</v>
      </c>
      <c r="G269" s="218">
        <f t="shared" ref="G269:AM269" si="172">SUM(G258:G268)</f>
        <v>24033.69120068966</v>
      </c>
      <c r="H269" s="218">
        <f t="shared" si="172"/>
        <v>25115.8182072454</v>
      </c>
      <c r="I269" s="218">
        <f t="shared" si="172"/>
        <v>26744.248851670305</v>
      </c>
      <c r="J269" s="218">
        <f t="shared" si="172"/>
        <v>27033.926874625646</v>
      </c>
      <c r="K269" s="218">
        <f t="shared" si="172"/>
        <v>27584.062425200209</v>
      </c>
      <c r="L269" s="218">
        <f t="shared" si="172"/>
        <v>30880.070470890758</v>
      </c>
      <c r="M269" s="218">
        <f t="shared" si="172"/>
        <v>33113.923559131566</v>
      </c>
      <c r="N269" s="218">
        <f t="shared" si="172"/>
        <v>38293.534774180116</v>
      </c>
      <c r="O269" s="218">
        <f t="shared" si="172"/>
        <v>42654.910782327883</v>
      </c>
      <c r="P269" s="218">
        <f t="shared" si="172"/>
        <v>47720.516270662636</v>
      </c>
      <c r="Q269" s="218">
        <f t="shared" si="172"/>
        <v>51016.910250293738</v>
      </c>
      <c r="R269" s="218">
        <f t="shared" si="172"/>
        <v>52329.144717552292</v>
      </c>
      <c r="S269" s="218">
        <f t="shared" si="172"/>
        <v>52897.817252662862</v>
      </c>
      <c r="T269" s="218">
        <f t="shared" si="172"/>
        <v>55174.362707633387</v>
      </c>
      <c r="U269" s="218">
        <f t="shared" si="172"/>
        <v>59131.974967967057</v>
      </c>
      <c r="V269" s="218">
        <f t="shared" si="172"/>
        <v>63240.213959259068</v>
      </c>
      <c r="W269" s="218">
        <f t="shared" si="172"/>
        <v>66476.637392392193</v>
      </c>
      <c r="X269" s="218">
        <f t="shared" si="172"/>
        <v>63329.486068508457</v>
      </c>
      <c r="Y269" s="218">
        <f t="shared" si="172"/>
        <v>56575.527270440813</v>
      </c>
      <c r="Z269" s="218">
        <f t="shared" si="172"/>
        <v>53490.375481884141</v>
      </c>
      <c r="AA269" s="218">
        <f t="shared" si="172"/>
        <v>51474.672059660508</v>
      </c>
      <c r="AB269" s="218">
        <f t="shared" si="172"/>
        <v>48572.316484341129</v>
      </c>
      <c r="AC269" s="218">
        <f t="shared" si="172"/>
        <v>50566.615185860661</v>
      </c>
      <c r="AD269" s="218">
        <f t="shared" si="172"/>
        <v>52580.373662884333</v>
      </c>
      <c r="AE269" s="218">
        <f t="shared" si="172"/>
        <v>55666.578367657123</v>
      </c>
      <c r="AF269" s="218">
        <f t="shared" si="172"/>
        <v>57790.534805975069</v>
      </c>
      <c r="AG269" s="218">
        <f t="shared" si="172"/>
        <v>59381.394997771218</v>
      </c>
      <c r="AH269" s="218">
        <f t="shared" si="172"/>
        <v>60865.7752572432</v>
      </c>
      <c r="AI269" s="218">
        <f t="shared" si="172"/>
        <v>61363.938017448178</v>
      </c>
      <c r="AJ269" s="218">
        <f t="shared" si="172"/>
        <v>45529.790313466619</v>
      </c>
      <c r="AK269" s="218">
        <f t="shared" si="172"/>
        <v>48744.324948405439</v>
      </c>
      <c r="AL269" s="218">
        <f t="shared" si="172"/>
        <v>58529.220846934775</v>
      </c>
      <c r="AM269" s="218">
        <f t="shared" si="172"/>
        <v>61138.983092438888</v>
      </c>
      <c r="AP269" s="52" t="str">
        <f t="shared" si="142"/>
        <v>Total</v>
      </c>
      <c r="AQ269" s="75" cm="1">
        <f t="array" aca="1" ref="AQ269" ca="1">INDIRECT(ADDRESS(ROW(AP269),AQ$9))/1000</f>
        <v>61.138983092438885</v>
      </c>
      <c r="AR269" s="74" cm="1">
        <f t="array" aca="1" ref="AR269" ca="1">INDIRECT(ADDRESS(ROW(AQ269),AR$9))/1000</f>
        <v>58.529220846934777</v>
      </c>
      <c r="AS269" s="74" cm="1">
        <f t="array" aca="1" ref="AS269" ca="1">INDIRECT(ADDRESS(ROW(AR269),AS$9))/1000</f>
        <v>60.8657752572432</v>
      </c>
      <c r="AT269" s="76" cm="1">
        <f t="array" aca="1" ref="AT269" ca="1">INDIRECT(ADDRESS(ROW(AS269),AT$9))/1000</f>
        <v>50.566615185860663</v>
      </c>
      <c r="AU269" s="81" cm="1">
        <f t="array" aca="1" ref="AU269" ca="1">AQ269/INDIRECT(ADDRESS($BC269,COLUMN(AQ269)))</f>
        <v>1</v>
      </c>
      <c r="AV269" s="82" cm="1">
        <f t="array" aca="1" ref="AV269" ca="1">AR269/INDIRECT(ADDRESS($BC269,COLUMN(AR269)))</f>
        <v>1</v>
      </c>
      <c r="AW269" s="82" cm="1">
        <f t="array" aca="1" ref="AW269" ca="1">AS269/INDIRECT(ADDRESS($BC269,COLUMN(AS269)))</f>
        <v>1</v>
      </c>
      <c r="AX269" s="83" cm="1">
        <f t="array" aca="1" ref="AX269" ca="1">AT269/INDIRECT(ADDRESS($BC269,COLUMN(AT269)))</f>
        <v>1</v>
      </c>
      <c r="AY269" s="54">
        <f t="shared" ca="1" si="143"/>
        <v>4.4589048132541186E-2</v>
      </c>
      <c r="AZ269" s="54">
        <f t="shared" ca="1" si="144"/>
        <v>4.4886939177394584E-3</v>
      </c>
      <c r="BA269" s="54">
        <f t="shared" ca="1" si="145"/>
        <v>0.2090780224802242</v>
      </c>
      <c r="BB269" s="7"/>
      <c r="BC269" s="62">
        <f>ROW(AP269)</f>
        <v>269</v>
      </c>
      <c r="BE269" s="177" t="str">
        <f t="shared" si="167"/>
        <v>Total</v>
      </c>
      <c r="BF269" s="185">
        <f t="shared" si="168"/>
        <v>50.566615185860663</v>
      </c>
      <c r="BG269" s="185">
        <f t="shared" si="147"/>
        <v>52.580373662884334</v>
      </c>
      <c r="BH269" s="185">
        <f t="shared" si="148"/>
        <v>55.666578367657124</v>
      </c>
      <c r="BI269" s="185">
        <f t="shared" si="149"/>
        <v>57.790534805975071</v>
      </c>
      <c r="BJ269" s="185">
        <f t="shared" si="150"/>
        <v>59.381394997771217</v>
      </c>
      <c r="BK269" s="185">
        <f t="shared" si="151"/>
        <v>60.8657752572432</v>
      </c>
      <c r="BL269" s="185">
        <f t="shared" si="152"/>
        <v>61.363938017448177</v>
      </c>
      <c r="BM269" s="185">
        <f t="shared" si="153"/>
        <v>45.52979031346662</v>
      </c>
      <c r="BN269" s="185">
        <f t="shared" si="154"/>
        <v>48.744324948405442</v>
      </c>
      <c r="BO269" s="185">
        <f t="shared" si="155"/>
        <v>58.529220846934777</v>
      </c>
      <c r="BP269" s="185">
        <f t="shared" si="156"/>
        <v>61.138983092438885</v>
      </c>
      <c r="BQ269" s="179"/>
      <c r="BR269" s="178" t="str">
        <f t="shared" si="169"/>
        <v>Total</v>
      </c>
      <c r="BS269" s="126" cm="1">
        <f t="array" aca="1" ref="BS269" ca="1">AC269/INDIRECT(ADDRESS($BC269,COLUMN(AC269)))</f>
        <v>1</v>
      </c>
      <c r="BT269" s="126" cm="1">
        <f t="array" aca="1" ref="BT269" ca="1">AD269/INDIRECT(ADDRESS($BC269,COLUMN(AD269)))</f>
        <v>1</v>
      </c>
      <c r="BU269" s="126" cm="1">
        <f t="array" aca="1" ref="BU269" ca="1">AE269/INDIRECT(ADDRESS($BC269,COLUMN(AE269)))</f>
        <v>1</v>
      </c>
      <c r="BV269" s="126" cm="1">
        <f t="array" aca="1" ref="BV269" ca="1">AF269/INDIRECT(ADDRESS($BC269,COLUMN(AF269)))</f>
        <v>1</v>
      </c>
      <c r="BW269" s="126" cm="1">
        <f t="array" aca="1" ref="BW269" ca="1">AG269/INDIRECT(ADDRESS($BC269,COLUMN(AG269)))</f>
        <v>1</v>
      </c>
      <c r="BX269" s="126" cm="1">
        <f t="array" aca="1" ref="BX269" ca="1">AH269/INDIRECT(ADDRESS($BC269,COLUMN(AH269)))</f>
        <v>1</v>
      </c>
      <c r="BY269" s="126" cm="1">
        <f t="array" aca="1" ref="BY269" ca="1">AI269/INDIRECT(ADDRESS($BC269,COLUMN(AI269)))</f>
        <v>1</v>
      </c>
      <c r="BZ269" s="126" cm="1">
        <f t="array" aca="1" ref="BZ269" ca="1">AJ269/INDIRECT(ADDRESS($BC269,COLUMN(AJ269)))</f>
        <v>1</v>
      </c>
      <c r="CA269" s="126" cm="1">
        <f t="array" aca="1" ref="CA269" ca="1">AK269/INDIRECT(ADDRESS($BC269,COLUMN(AK269)))</f>
        <v>1</v>
      </c>
      <c r="CB269" s="126" cm="1">
        <f t="array" aca="1" ref="CB269" ca="1">AL269/INDIRECT(ADDRESS($BC269,COLUMN(AL269)))</f>
        <v>1</v>
      </c>
      <c r="CC269" s="126" cm="1">
        <f t="array" aca="1" ref="CC269" ca="1">AM269/INDIRECT(ADDRESS($BC269,COLUMN(AM269)))</f>
        <v>1</v>
      </c>
      <c r="CD269" s="7"/>
      <c r="CE269" s="178" t="str">
        <f t="shared" si="170"/>
        <v>Total</v>
      </c>
      <c r="CF269" s="194" t="str">
        <f t="shared" ca="1" si="171"/>
        <v>50.57
(100%)</v>
      </c>
      <c r="CG269" s="194" t="str">
        <f t="shared" ca="1" si="157"/>
        <v>52.58
(100%)</v>
      </c>
      <c r="CH269" s="194" t="str">
        <f t="shared" ca="1" si="158"/>
        <v>55.67
(100%)</v>
      </c>
      <c r="CI269" s="194" t="str">
        <f t="shared" ca="1" si="159"/>
        <v>57.79
(100%)</v>
      </c>
      <c r="CJ269" s="194" t="str">
        <f t="shared" ca="1" si="160"/>
        <v>59.38
(100%)</v>
      </c>
      <c r="CK269" s="194" t="str">
        <f t="shared" ca="1" si="161"/>
        <v>60.87
(100%)</v>
      </c>
      <c r="CL269" s="194" t="str">
        <f t="shared" ca="1" si="162"/>
        <v>61.36
(100%)</v>
      </c>
      <c r="CM269" s="194" t="str">
        <f t="shared" ca="1" si="163"/>
        <v>45.53
(100%)</v>
      </c>
      <c r="CN269" s="194" t="str">
        <f t="shared" ca="1" si="164"/>
        <v>48.74
(100%)</v>
      </c>
      <c r="CO269" s="194" t="str">
        <f t="shared" ca="1" si="165"/>
        <v>58.53
(100%)</v>
      </c>
      <c r="CP269" s="194" t="str">
        <f t="shared" ca="1" si="166"/>
        <v>61.14
(100%)</v>
      </c>
    </row>
    <row r="271" spans="3:94">
      <c r="AP271" s="60"/>
    </row>
    <row r="272" spans="3:94">
      <c r="AP272" s="60"/>
      <c r="AQ272" s="305" t="s">
        <v>65</v>
      </c>
      <c r="AR272" s="305"/>
      <c r="AS272" s="305"/>
      <c r="AT272" s="306"/>
      <c r="AU272" s="307" t="s">
        <v>84</v>
      </c>
      <c r="AV272" s="305"/>
      <c r="AW272" s="305"/>
      <c r="AX272" s="306"/>
      <c r="AY272" s="305" t="str">
        <f>"Change to "&amp;year_latest&amp;" (%)"</f>
        <v>Change to 2023 (%)</v>
      </c>
      <c r="AZ272" s="308"/>
      <c r="BA272" s="308"/>
    </row>
    <row r="273" spans="2:94" ht="15" thickBot="1">
      <c r="C273" s="28" t="s">
        <v>193</v>
      </c>
      <c r="D273" s="28" t="s">
        <v>49</v>
      </c>
      <c r="E273" s="28" t="s">
        <v>62</v>
      </c>
      <c r="F273" s="28">
        <f t="shared" ref="F273:AM273" si="173">years</f>
        <v>1990</v>
      </c>
      <c r="G273" s="28">
        <f t="shared" si="173"/>
        <v>1991</v>
      </c>
      <c r="H273" s="28">
        <f t="shared" si="173"/>
        <v>1992</v>
      </c>
      <c r="I273" s="28">
        <f t="shared" si="173"/>
        <v>1993</v>
      </c>
      <c r="J273" s="28">
        <f t="shared" si="173"/>
        <v>1994</v>
      </c>
      <c r="K273" s="28">
        <f t="shared" si="173"/>
        <v>1995</v>
      </c>
      <c r="L273" s="28">
        <f t="shared" si="173"/>
        <v>1996</v>
      </c>
      <c r="M273" s="28">
        <f t="shared" si="173"/>
        <v>1997</v>
      </c>
      <c r="N273" s="28">
        <f t="shared" si="173"/>
        <v>1998</v>
      </c>
      <c r="O273" s="28">
        <f t="shared" si="173"/>
        <v>1999</v>
      </c>
      <c r="P273" s="28">
        <f t="shared" si="173"/>
        <v>2000</v>
      </c>
      <c r="Q273" s="28">
        <f t="shared" si="173"/>
        <v>2001</v>
      </c>
      <c r="R273" s="28">
        <f t="shared" si="173"/>
        <v>2002</v>
      </c>
      <c r="S273" s="28">
        <f t="shared" si="173"/>
        <v>2003</v>
      </c>
      <c r="T273" s="28">
        <f t="shared" si="173"/>
        <v>2004</v>
      </c>
      <c r="U273" s="28">
        <f t="shared" si="173"/>
        <v>2005</v>
      </c>
      <c r="V273" s="28">
        <f t="shared" si="173"/>
        <v>2006</v>
      </c>
      <c r="W273" s="28">
        <f t="shared" si="173"/>
        <v>2007</v>
      </c>
      <c r="X273" s="28">
        <f t="shared" si="173"/>
        <v>2008</v>
      </c>
      <c r="Y273" s="28">
        <f t="shared" si="173"/>
        <v>2009</v>
      </c>
      <c r="Z273" s="28">
        <f t="shared" si="173"/>
        <v>2010</v>
      </c>
      <c r="AA273" s="28">
        <f t="shared" si="173"/>
        <v>2011</v>
      </c>
      <c r="AB273" s="28">
        <f t="shared" si="173"/>
        <v>2012</v>
      </c>
      <c r="AC273" s="28">
        <f t="shared" si="173"/>
        <v>2013</v>
      </c>
      <c r="AD273" s="28">
        <f t="shared" si="173"/>
        <v>2014</v>
      </c>
      <c r="AE273" s="28">
        <f t="shared" si="173"/>
        <v>2015</v>
      </c>
      <c r="AF273" s="28">
        <f t="shared" si="173"/>
        <v>2016</v>
      </c>
      <c r="AG273" s="28">
        <f t="shared" si="173"/>
        <v>2017</v>
      </c>
      <c r="AH273" s="28">
        <f t="shared" si="173"/>
        <v>2018</v>
      </c>
      <c r="AI273" s="28">
        <f t="shared" si="173"/>
        <v>2019</v>
      </c>
      <c r="AJ273" s="28">
        <f t="shared" si="173"/>
        <v>2020</v>
      </c>
      <c r="AK273" s="28">
        <f t="shared" si="173"/>
        <v>2021</v>
      </c>
      <c r="AL273" s="28">
        <f t="shared" si="173"/>
        <v>2022</v>
      </c>
      <c r="AM273" s="28">
        <f t="shared" si="173"/>
        <v>2023</v>
      </c>
      <c r="AP273" s="59"/>
      <c r="AQ273" s="28">
        <f>year_latest</f>
        <v>2023</v>
      </c>
      <c r="AR273" s="28">
        <f>AQ273-1</f>
        <v>2022</v>
      </c>
      <c r="AS273" s="28">
        <f>year_cb_baseline</f>
        <v>2018</v>
      </c>
      <c r="AT273" s="59">
        <f>AQ273-10</f>
        <v>2013</v>
      </c>
      <c r="AU273" s="28">
        <f>AQ273</f>
        <v>2023</v>
      </c>
      <c r="AV273" s="28">
        <f>AR273</f>
        <v>2022</v>
      </c>
      <c r="AW273" s="28">
        <f>AS273</f>
        <v>2018</v>
      </c>
      <c r="AX273" s="59">
        <f>AT273</f>
        <v>2013</v>
      </c>
      <c r="AY273" s="28">
        <f>AV273</f>
        <v>2022</v>
      </c>
      <c r="AZ273" s="28">
        <f>AW273</f>
        <v>2018</v>
      </c>
      <c r="BA273" s="28">
        <f>AX273</f>
        <v>2013</v>
      </c>
      <c r="BB273" s="27"/>
      <c r="BE273" s="182"/>
      <c r="BF273" s="183">
        <f>BF$8</f>
        <v>2013</v>
      </c>
      <c r="BG273" s="183">
        <f t="shared" ref="BG273:BP273" si="174">BG$8</f>
        <v>2014</v>
      </c>
      <c r="BH273" s="183">
        <f t="shared" si="174"/>
        <v>2015</v>
      </c>
      <c r="BI273" s="183">
        <f t="shared" si="174"/>
        <v>2016</v>
      </c>
      <c r="BJ273" s="183">
        <f t="shared" si="174"/>
        <v>2017</v>
      </c>
      <c r="BK273" s="183">
        <f t="shared" si="174"/>
        <v>2018</v>
      </c>
      <c r="BL273" s="183">
        <f t="shared" si="174"/>
        <v>2019</v>
      </c>
      <c r="BM273" s="183">
        <f t="shared" si="174"/>
        <v>2020</v>
      </c>
      <c r="BN273" s="183">
        <f t="shared" si="174"/>
        <v>2021</v>
      </c>
      <c r="BO273" s="183">
        <f t="shared" si="174"/>
        <v>2022</v>
      </c>
      <c r="BP273" s="183">
        <f t="shared" si="174"/>
        <v>2023</v>
      </c>
      <c r="BR273" s="183"/>
      <c r="BS273" s="183">
        <f t="shared" ref="BS273:CC273" si="175">BF273</f>
        <v>2013</v>
      </c>
      <c r="BT273" s="183">
        <f t="shared" si="175"/>
        <v>2014</v>
      </c>
      <c r="BU273" s="183">
        <f t="shared" si="175"/>
        <v>2015</v>
      </c>
      <c r="BV273" s="183">
        <f t="shared" si="175"/>
        <v>2016</v>
      </c>
      <c r="BW273" s="183">
        <f t="shared" si="175"/>
        <v>2017</v>
      </c>
      <c r="BX273" s="183">
        <f t="shared" si="175"/>
        <v>2018</v>
      </c>
      <c r="BY273" s="183">
        <f t="shared" si="175"/>
        <v>2019</v>
      </c>
      <c r="BZ273" s="183">
        <f t="shared" si="175"/>
        <v>2020</v>
      </c>
      <c r="CA273" s="183">
        <f t="shared" si="175"/>
        <v>2021</v>
      </c>
      <c r="CB273" s="183">
        <f t="shared" si="175"/>
        <v>2022</v>
      </c>
      <c r="CC273" s="183">
        <f t="shared" si="175"/>
        <v>2023</v>
      </c>
      <c r="CD273" s="27"/>
      <c r="CE273" s="183" t="s">
        <v>662</v>
      </c>
      <c r="CF273" s="188">
        <f t="shared" ref="CF273:CP273" si="176">BS273</f>
        <v>2013</v>
      </c>
      <c r="CG273" s="188">
        <f t="shared" si="176"/>
        <v>2014</v>
      </c>
      <c r="CH273" s="188">
        <f t="shared" si="176"/>
        <v>2015</v>
      </c>
      <c r="CI273" s="188">
        <f t="shared" si="176"/>
        <v>2016</v>
      </c>
      <c r="CJ273" s="188">
        <f t="shared" si="176"/>
        <v>2017</v>
      </c>
      <c r="CK273" s="188">
        <f t="shared" si="176"/>
        <v>2018</v>
      </c>
      <c r="CL273" s="188">
        <f t="shared" si="176"/>
        <v>2019</v>
      </c>
      <c r="CM273" s="188">
        <f t="shared" si="176"/>
        <v>2020</v>
      </c>
      <c r="CN273" s="188">
        <f t="shared" si="176"/>
        <v>2021</v>
      </c>
      <c r="CO273" s="188">
        <f t="shared" si="176"/>
        <v>2022</v>
      </c>
      <c r="CP273" s="188">
        <f t="shared" si="176"/>
        <v>2023</v>
      </c>
    </row>
    <row r="274" spans="2:94">
      <c r="C274" s="89" t="str" cm="1">
        <f t="array" ref="C274:C284">_xlfn.SORTBY(C258:C268,$AM258:$AM268,-1)</f>
        <v>Road private car</v>
      </c>
      <c r="D274" s="86" t="s">
        <v>12</v>
      </c>
      <c r="F274" s="89" cm="1">
        <f t="array" ref="F274:F283">_xlfn.SORTBY(F258:F267,$AM258:$AM267,-1)</f>
        <v>10771.230551256174</v>
      </c>
      <c r="G274" s="89" cm="1">
        <f t="array" ref="G274:G283">_xlfn.SORTBY(G258:G267,$AM258:$AM267,-1)</f>
        <v>11412.273943745764</v>
      </c>
      <c r="H274" s="89" cm="1">
        <f t="array" ref="H274:H283">_xlfn.SORTBY(H258:H267,$AM258:$AM267,-1)</f>
        <v>11766.550715970325</v>
      </c>
      <c r="I274" s="89" cm="1">
        <f t="array" ref="I274:I283">_xlfn.SORTBY(I258:I267,$AM258:$AM267,-1)</f>
        <v>12258.415095687154</v>
      </c>
      <c r="J274" s="89" cm="1">
        <f t="array" ref="J274:J283">_xlfn.SORTBY(J258:J267,$AM258:$AM267,-1)</f>
        <v>12953.919795371141</v>
      </c>
      <c r="K274" s="89" cm="1">
        <f t="array" ref="K274:K283">_xlfn.SORTBY(K258:K267,$AM258:$AM267,-1)</f>
        <v>13681.25565539012</v>
      </c>
      <c r="L274" s="89" cm="1">
        <f t="array" ref="L274:L283">_xlfn.SORTBY(L258:L267,$AM258:$AM267,-1)</f>
        <v>14643.973211943592</v>
      </c>
      <c r="M274" s="89" cm="1">
        <f t="array" ref="M274:M283">_xlfn.SORTBY(M258:M267,$AM258:$AM267,-1)</f>
        <v>15677.130857209437</v>
      </c>
      <c r="N274" s="89" cm="1">
        <f t="array" ref="N274:N283">_xlfn.SORTBY(N258:N267,$AM258:$AM267,-1)</f>
        <v>16525.805587017614</v>
      </c>
      <c r="O274" s="89" cm="1">
        <f t="array" ref="O274:O283">_xlfn.SORTBY(O258:O267,$AM258:$AM267,-1)</f>
        <v>17486.668407546782</v>
      </c>
      <c r="P274" s="89" cm="1">
        <f t="array" ref="P274:P283">_xlfn.SORTBY(P258:P267,$AM258:$AM267,-1)</f>
        <v>18168.844508072129</v>
      </c>
      <c r="Q274" s="89" cm="1">
        <f t="array" ref="Q274:Q283">_xlfn.SORTBY(Q258:Q267,$AM258:$AM267,-1)</f>
        <v>19095.651026062333</v>
      </c>
      <c r="R274" s="89" cm="1">
        <f t="array" ref="R274:R283">_xlfn.SORTBY(R258:R267,$AM258:$AM267,-1)</f>
        <v>19739.814218108062</v>
      </c>
      <c r="S274" s="89" cm="1">
        <f t="array" ref="S274:S283">_xlfn.SORTBY(S258:S267,$AM258:$AM267,-1)</f>
        <v>20305.936073611792</v>
      </c>
      <c r="T274" s="89" cm="1">
        <f t="array" ref="T274:T283">_xlfn.SORTBY(T258:T267,$AM258:$AM267,-1)</f>
        <v>21136.088459282928</v>
      </c>
      <c r="U274" s="89" cm="1">
        <f t="array" ref="U274:U283">_xlfn.SORTBY(U258:U267,$AM258:$AM267,-1)</f>
        <v>21997.970795008263</v>
      </c>
      <c r="V274" s="89" cm="1">
        <f t="array" ref="V274:V283">_xlfn.SORTBY(V258:V267,$AM258:$AM267,-1)</f>
        <v>23325.549914884032</v>
      </c>
      <c r="W274" s="89" cm="1">
        <f t="array" ref="W274:W283">_xlfn.SORTBY(W258:W267,$AM258:$AM267,-1)</f>
        <v>24254.344338109888</v>
      </c>
      <c r="X274" s="89" cm="1">
        <f t="array" ref="X274:X283">_xlfn.SORTBY(X258:X267,$AM258:$AM267,-1)</f>
        <v>24547.198802768318</v>
      </c>
      <c r="Y274" s="89" cm="1">
        <f t="array" ref="Y274:Y283">_xlfn.SORTBY(Y258:Y267,$AM258:$AM267,-1)</f>
        <v>23924.967790032031</v>
      </c>
      <c r="Z274" s="89" cm="1">
        <f t="array" ref="Z274:Z283">_xlfn.SORTBY(Z258:Z267,$AM258:$AM267,-1)</f>
        <v>23411.201529293608</v>
      </c>
      <c r="AA274" s="89" cm="1">
        <f t="array" ref="AA274:AA283">_xlfn.SORTBY(AA258:AA267,$AM258:$AM267,-1)</f>
        <v>23805.788268246655</v>
      </c>
      <c r="AB274" s="89" cm="1">
        <f t="array" ref="AB274:AB283">_xlfn.SORTBY(AB258:AB267,$AM258:$AM267,-1)</f>
        <v>23895.31375636654</v>
      </c>
      <c r="AC274" s="89" cm="1">
        <f t="array" ref="AC274:AC283">_xlfn.SORTBY(AC258:AC267,$AM258:$AM267,-1)</f>
        <v>24452.094142788035</v>
      </c>
      <c r="AD274" s="89" cm="1">
        <f t="array" ref="AD274:AD283">_xlfn.SORTBY(AD258:AD267,$AM258:$AM267,-1)</f>
        <v>25077.666227330483</v>
      </c>
      <c r="AE274" s="89" cm="1">
        <f t="array" ref="AE274:AE283">_xlfn.SORTBY(AE258:AE267,$AM258:$AM267,-1)</f>
        <v>25192.883583350664</v>
      </c>
      <c r="AF274" s="89" cm="1">
        <f t="array" ref="AF274:AF283">_xlfn.SORTBY(AF258:AF267,$AM258:$AM267,-1)</f>
        <v>24814.143722323253</v>
      </c>
      <c r="AG274" s="89" cm="1">
        <f t="array" ref="AG274:AG283">_xlfn.SORTBY(AG258:AG267,$AM258:$AM267,-1)</f>
        <v>24359.954909250333</v>
      </c>
      <c r="AH274" s="89" cm="1">
        <f t="array" ref="AH274:AH283">_xlfn.SORTBY(AH258:AH267,$AM258:$AM267,-1)</f>
        <v>24355.642255422834</v>
      </c>
      <c r="AI274" s="89" cm="1">
        <f t="array" ref="AI274:AI283">_xlfn.SORTBY(AI258:AI267,$AM258:$AM267,-1)</f>
        <v>24633.792116197088</v>
      </c>
      <c r="AJ274" s="89" cm="1">
        <f t="array" ref="AJ274:AJ283">_xlfn.SORTBY(AJ258:AJ267,$AM258:$AM267,-1)</f>
        <v>20156.255529097911</v>
      </c>
      <c r="AK274" s="89" cm="1">
        <f t="array" ref="AK274:AK283">_xlfn.SORTBY(AK258:AK267,$AM258:$AM267,-1)</f>
        <v>21421.434271262868</v>
      </c>
      <c r="AL274" s="89" cm="1">
        <f t="array" ref="AL274:AL283">_xlfn.SORTBY(AL258:AL267,$AM258:$AM267,-1)</f>
        <v>23240.091659476155</v>
      </c>
      <c r="AM274" s="89" cm="1">
        <f t="array" ref="AM274:AM283">_xlfn.SORTBY(AM258:AM267,$AM258:$AM267,-1)</f>
        <v>24399.556538992736</v>
      </c>
      <c r="AN274" s="94"/>
      <c r="AP274" s="49" t="str">
        <f t="shared" ref="AP274:AP285" si="177">C274</f>
        <v>Road private car</v>
      </c>
      <c r="AQ274" s="70" cm="1">
        <f t="array" aca="1" ref="AQ274" ca="1">INDIRECT(ADDRESS(ROW(AP274),AQ$9))/1000</f>
        <v>24.399556538992737</v>
      </c>
      <c r="AR274" s="71" cm="1">
        <f t="array" aca="1" ref="AR274" ca="1">INDIRECT(ADDRESS(ROW(AQ274),AR$9))/1000</f>
        <v>23.240091659476153</v>
      </c>
      <c r="AS274" s="71" cm="1">
        <f t="array" aca="1" ref="AS274" ca="1">INDIRECT(ADDRESS(ROW(AR274),AS$9))/1000</f>
        <v>24.355642255422833</v>
      </c>
      <c r="AT274" s="72" cm="1">
        <f t="array" aca="1" ref="AT274" ca="1">INDIRECT(ADDRESS(ROW(AS274),AT$9))/1000</f>
        <v>24.452094142788035</v>
      </c>
      <c r="AU274" s="77" cm="1">
        <f t="array" aca="1" ref="AU274" ca="1">AQ274/INDIRECT(ADDRESS($BC274,COLUMN(AQ274)))</f>
        <v>0.39966275222381187</v>
      </c>
      <c r="AV274" s="78" cm="1">
        <f t="array" aca="1" ref="AV274" ca="1">AR274/INDIRECT(ADDRESS($BC274,COLUMN(AR274)))</f>
        <v>0.39763417562486442</v>
      </c>
      <c r="AW274" s="78" cm="1">
        <f t="array" aca="1" ref="AW274" ca="1">AS274/INDIRECT(ADDRESS($BC274,COLUMN(AS274)))</f>
        <v>0.40058197481094004</v>
      </c>
      <c r="AX274" s="79" cm="1">
        <f t="array" aca="1" ref="AX274" ca="1">AT274/INDIRECT(ADDRESS($BC274,COLUMN(AT274)))</f>
        <v>0.48413164126921848</v>
      </c>
      <c r="AY274" s="53">
        <f t="shared" ref="AY274:AY285" ca="1" si="178">IFERROR(($AQ274-AR274)/AR274,"-")</f>
        <v>4.9890718870887571E-2</v>
      </c>
      <c r="AZ274" s="53">
        <f t="shared" ref="AZ274:AZ285" ca="1" si="179">IFERROR(($AQ274-AS274)/AS274,"-")</f>
        <v>1.8030435456953245E-3</v>
      </c>
      <c r="BA274" s="53">
        <f t="shared" ref="BA274:BA285" ca="1" si="180">IFERROR(($AQ274-AT274)/AT274,"-")</f>
        <v>-2.1485932243064322E-3</v>
      </c>
      <c r="BC274" s="100">
        <f t="shared" ref="BC274:BC284" si="181">BC275</f>
        <v>285</v>
      </c>
      <c r="BE274" s="177" t="str">
        <f>AP274</f>
        <v>Road private car</v>
      </c>
      <c r="BF274" s="185">
        <f t="shared" ref="BF274:BP276" si="182">AC274/1000</f>
        <v>24.452094142788035</v>
      </c>
      <c r="BG274" s="185">
        <f t="shared" si="182"/>
        <v>25.077666227330482</v>
      </c>
      <c r="BH274" s="185">
        <f t="shared" si="182"/>
        <v>25.192883583350664</v>
      </c>
      <c r="BI274" s="185">
        <f t="shared" si="182"/>
        <v>24.814143722323255</v>
      </c>
      <c r="BJ274" s="185">
        <f t="shared" si="182"/>
        <v>24.359954909250334</v>
      </c>
      <c r="BK274" s="185">
        <f t="shared" si="182"/>
        <v>24.355642255422833</v>
      </c>
      <c r="BL274" s="185">
        <f t="shared" si="182"/>
        <v>24.633792116197089</v>
      </c>
      <c r="BM274" s="185">
        <f t="shared" si="182"/>
        <v>20.156255529097912</v>
      </c>
      <c r="BN274" s="185">
        <f t="shared" si="182"/>
        <v>21.421434271262868</v>
      </c>
      <c r="BO274" s="185">
        <f t="shared" si="182"/>
        <v>23.240091659476153</v>
      </c>
      <c r="BP274" s="185">
        <f t="shared" si="182"/>
        <v>24.399556538992737</v>
      </c>
      <c r="BQ274" s="179"/>
      <c r="BR274" s="178" t="str">
        <f>BE274</f>
        <v>Road private car</v>
      </c>
      <c r="BS274" s="126" cm="1">
        <f t="array" aca="1" ref="BS274" ca="1">AC274/INDIRECT(ADDRESS($BC274,COLUMN(AC274)))</f>
        <v>0.48413164126921848</v>
      </c>
      <c r="BT274" s="126" cm="1">
        <f t="array" aca="1" ref="BT274" ca="1">AD274/INDIRECT(ADDRESS($BC274,COLUMN(AD274)))</f>
        <v>0.47745582463351488</v>
      </c>
      <c r="BU274" s="126" cm="1">
        <f t="array" aca="1" ref="BU274" ca="1">AE274/INDIRECT(ADDRESS($BC274,COLUMN(AE274)))</f>
        <v>0.45305987134943349</v>
      </c>
      <c r="BV274" s="126" cm="1">
        <f t="array" aca="1" ref="BV274" ca="1">AF274/INDIRECT(ADDRESS($BC274,COLUMN(AF274)))</f>
        <v>0.42986547811161346</v>
      </c>
      <c r="BW274" s="126" cm="1">
        <f t="array" aca="1" ref="BW274" ca="1">AG274/INDIRECT(ADDRESS($BC274,COLUMN(AG274)))</f>
        <v>0.41069828967249272</v>
      </c>
      <c r="BX274" s="126" cm="1">
        <f t="array" aca="1" ref="BX274" ca="1">AH274/INDIRECT(ADDRESS($BC274,COLUMN(AH274)))</f>
        <v>0.4005819748109401</v>
      </c>
      <c r="BY274" s="126" cm="1">
        <f t="array" aca="1" ref="BY274" ca="1">AI274/INDIRECT(ADDRESS($BC274,COLUMN(AI274)))</f>
        <v>0.40189470935940302</v>
      </c>
      <c r="BZ274" s="126" cm="1">
        <f t="array" aca="1" ref="BZ274" ca="1">AJ274/INDIRECT(ADDRESS($BC274,COLUMN(AJ274)))</f>
        <v>0.44323132501742374</v>
      </c>
      <c r="CA274" s="126" cm="1">
        <f t="array" aca="1" ref="CA274" ca="1">AK274/INDIRECT(ADDRESS($BC274,COLUMN(AK274)))</f>
        <v>0.44015374394967288</v>
      </c>
      <c r="CB274" s="126" cm="1">
        <f t="array" aca="1" ref="CB274" ca="1">AL274/INDIRECT(ADDRESS($BC274,COLUMN(AL274)))</f>
        <v>0.39763417562486447</v>
      </c>
      <c r="CC274" s="126" cm="1">
        <f t="array" aca="1" ref="CC274" ca="1">AM274/INDIRECT(ADDRESS($BC274,COLUMN(AM274)))</f>
        <v>0.39966275222381181</v>
      </c>
      <c r="CE274" s="178" t="str">
        <f>BR274</f>
        <v>Road private car</v>
      </c>
      <c r="CF274" s="194" t="str">
        <f t="shared" ref="CF274:CP276" ca="1" si="183">TEXT(BF274,"#,##0.00;-#,##0.00;0") &amp; CHAR(10) &amp; IF(BS274&lt;&gt;1,TEXT(BS274,"(#,##0.0%);(-#,##0.0%);(0%)"),"(100%)")</f>
        <v>24.45
(48.4%)</v>
      </c>
      <c r="CG274" s="194" t="str">
        <f t="shared" ca="1" si="183"/>
        <v>25.08
(47.7%)</v>
      </c>
      <c r="CH274" s="194" t="str">
        <f t="shared" ca="1" si="183"/>
        <v>25.19
(45.3%)</v>
      </c>
      <c r="CI274" s="194" t="str">
        <f t="shared" ca="1" si="183"/>
        <v>24.81
(43.0%)</v>
      </c>
      <c r="CJ274" s="194" t="str">
        <f t="shared" ca="1" si="183"/>
        <v>24.36
(41.1%)</v>
      </c>
      <c r="CK274" s="194" t="str">
        <f t="shared" ca="1" si="183"/>
        <v>24.36
(40.1%)</v>
      </c>
      <c r="CL274" s="194" t="str">
        <f t="shared" ca="1" si="183"/>
        <v>24.63
(40.2%)</v>
      </c>
      <c r="CM274" s="194" t="str">
        <f t="shared" ca="1" si="183"/>
        <v>20.16
(44.3%)</v>
      </c>
      <c r="CN274" s="194" t="str">
        <f t="shared" ca="1" si="183"/>
        <v>21.42
(44.0%)</v>
      </c>
      <c r="CO274" s="194" t="str">
        <f t="shared" ca="1" si="183"/>
        <v>23.24
(39.8%)</v>
      </c>
      <c r="CP274" s="194" t="str">
        <f t="shared" ca="1" si="183"/>
        <v>24.40
(40.0%)</v>
      </c>
    </row>
    <row r="275" spans="2:94">
      <c r="C275" s="89" t="str">
        <v>International aviation</v>
      </c>
      <c r="D275" s="86" t="s">
        <v>12</v>
      </c>
      <c r="F275" s="89">
        <v>4173.2486043924746</v>
      </c>
      <c r="G275" s="89">
        <v>4044.3840468686417</v>
      </c>
      <c r="H275" s="89">
        <v>3520.0771244857719</v>
      </c>
      <c r="I275" s="89">
        <v>5218.6386749676767</v>
      </c>
      <c r="J275" s="89">
        <v>4623.4288117412443</v>
      </c>
      <c r="K275" s="89">
        <v>4489.0713985024195</v>
      </c>
      <c r="L275" s="89">
        <v>4120.8340863744479</v>
      </c>
      <c r="M275" s="89">
        <v>4982.6710004204633</v>
      </c>
      <c r="N275" s="89">
        <v>5130.9517298121646</v>
      </c>
      <c r="O275" s="89">
        <v>6074.8361545835924</v>
      </c>
      <c r="P275" s="89">
        <v>7061.0219165818062</v>
      </c>
      <c r="Q275" s="89">
        <v>8533.690987924474</v>
      </c>
      <c r="R275" s="89">
        <v>9073.1030358428434</v>
      </c>
      <c r="S275" s="89">
        <v>8857.3581663997156</v>
      </c>
      <c r="T275" s="89">
        <v>8392.7852339411293</v>
      </c>
      <c r="U275" s="89">
        <v>9675.8748877392009</v>
      </c>
      <c r="V275" s="89">
        <v>11152.635746664097</v>
      </c>
      <c r="W275" s="89">
        <v>11824.00365112956</v>
      </c>
      <c r="X275" s="89">
        <v>10990.881666492734</v>
      </c>
      <c r="Y275" s="89">
        <v>8676.0878426260715</v>
      </c>
      <c r="Z275" s="89">
        <v>8973.3557930537918</v>
      </c>
      <c r="AA275" s="89">
        <v>8048.6509370572176</v>
      </c>
      <c r="AB275" s="89">
        <v>6761.8920459270166</v>
      </c>
      <c r="AC275" s="89">
        <v>7801.9629372039526</v>
      </c>
      <c r="AD275" s="89">
        <v>8651.5907952946236</v>
      </c>
      <c r="AE275" s="89">
        <v>9792.8649732211325</v>
      </c>
      <c r="AF275" s="89">
        <v>10043.279983809656</v>
      </c>
      <c r="AG275" s="89">
        <v>11817.045092681235</v>
      </c>
      <c r="AH275" s="89">
        <v>12768.718425786479</v>
      </c>
      <c r="AI275" s="89">
        <v>12913.966090004023</v>
      </c>
      <c r="AJ275" s="89">
        <v>4582.1720401148214</v>
      </c>
      <c r="AK275" s="89">
        <v>5117.0209552651904</v>
      </c>
      <c r="AL275" s="89">
        <v>11760.452155986373</v>
      </c>
      <c r="AM275" s="89">
        <v>13277.390009685128</v>
      </c>
      <c r="AN275" s="94"/>
      <c r="AP275" s="49" t="str">
        <f t="shared" si="177"/>
        <v>International aviation</v>
      </c>
      <c r="AQ275" s="70" cm="1">
        <f t="array" aca="1" ref="AQ275" ca="1">INDIRECT(ADDRESS(ROW(AP275),AQ$9))/1000</f>
        <v>13.277390009685128</v>
      </c>
      <c r="AR275" s="71" cm="1">
        <f t="array" aca="1" ref="AR275" ca="1">INDIRECT(ADDRESS(ROW(AQ275),AR$9))/1000</f>
        <v>11.760452155986373</v>
      </c>
      <c r="AS275" s="71" cm="1">
        <f t="array" aca="1" ref="AS275" ca="1">INDIRECT(ADDRESS(ROW(AR275),AS$9))/1000</f>
        <v>12.76871842578648</v>
      </c>
      <c r="AT275" s="73" cm="1">
        <f t="array" aca="1" ref="AT275" ca="1">INDIRECT(ADDRESS(ROW(AS275),AT$9))/1000</f>
        <v>7.8019629372039523</v>
      </c>
      <c r="AU275" s="77" cm="1">
        <f t="array" aca="1" ref="AU275" ca="1">AQ275/INDIRECT(ADDRESS($BC275,COLUMN(AQ275)))</f>
        <v>0.21748256879748865</v>
      </c>
      <c r="AV275" s="78" cm="1">
        <f t="array" aca="1" ref="AV275" ca="1">AR275/INDIRECT(ADDRESS($BC275,COLUMN(AR275)))</f>
        <v>0.20121941714091798</v>
      </c>
      <c r="AW275" s="78" cm="1">
        <f t="array" aca="1" ref="AW275" ca="1">AS275/INDIRECT(ADDRESS($BC275,COLUMN(AS275)))</f>
        <v>0.21000958994080884</v>
      </c>
      <c r="AX275" s="80" cm="1">
        <f t="array" aca="1" ref="AX275" ca="1">AT275/INDIRECT(ADDRESS($BC275,COLUMN(AT275)))</f>
        <v>0.15447254128228574</v>
      </c>
      <c r="AY275" s="53">
        <f t="shared" ca="1" si="178"/>
        <v>0.12898635474033152</v>
      </c>
      <c r="AZ275" s="53">
        <f t="shared" ca="1" si="179"/>
        <v>3.983732485410469E-2</v>
      </c>
      <c r="BA275" s="53">
        <f t="shared" ca="1" si="180"/>
        <v>0.70180121548275964</v>
      </c>
      <c r="BC275" s="100">
        <f t="shared" si="181"/>
        <v>285</v>
      </c>
      <c r="BE275" s="177" t="str">
        <f>AP275</f>
        <v>International aviation</v>
      </c>
      <c r="BF275" s="185">
        <f t="shared" si="182"/>
        <v>7.8019629372039523</v>
      </c>
      <c r="BG275" s="185">
        <f t="shared" si="182"/>
        <v>8.6515907952946236</v>
      </c>
      <c r="BH275" s="185">
        <f t="shared" si="182"/>
        <v>9.7928649732211319</v>
      </c>
      <c r="BI275" s="185">
        <f t="shared" si="182"/>
        <v>10.043279983809656</v>
      </c>
      <c r="BJ275" s="185">
        <f t="shared" si="182"/>
        <v>11.817045092681235</v>
      </c>
      <c r="BK275" s="185">
        <f t="shared" si="182"/>
        <v>12.76871842578648</v>
      </c>
      <c r="BL275" s="185">
        <f t="shared" si="182"/>
        <v>12.913966090004024</v>
      </c>
      <c r="BM275" s="185">
        <f t="shared" si="182"/>
        <v>4.5821720401148216</v>
      </c>
      <c r="BN275" s="185">
        <f t="shared" si="182"/>
        <v>5.1170209552651906</v>
      </c>
      <c r="BO275" s="185">
        <f t="shared" si="182"/>
        <v>11.760452155986373</v>
      </c>
      <c r="BP275" s="185">
        <f t="shared" si="182"/>
        <v>13.277390009685128</v>
      </c>
      <c r="BQ275" s="179"/>
      <c r="BR275" s="178" t="str">
        <f>BE275</f>
        <v>International aviation</v>
      </c>
      <c r="BS275" s="126" cm="1">
        <f t="array" aca="1" ref="BS275" ca="1">AC275/INDIRECT(ADDRESS($BC275,COLUMN(AC275)))</f>
        <v>0.15447254128228574</v>
      </c>
      <c r="BT275" s="126" cm="1">
        <f t="array" aca="1" ref="BT275" ca="1">AD275/INDIRECT(ADDRESS($BC275,COLUMN(AD275)))</f>
        <v>0.16471837451354579</v>
      </c>
      <c r="BU275" s="126" cm="1">
        <f t="array" aca="1" ref="BU275" ca="1">AE275/INDIRECT(ADDRESS($BC275,COLUMN(AE275)))</f>
        <v>0.17611140583533985</v>
      </c>
      <c r="BV275" s="126" cm="1">
        <f t="array" aca="1" ref="BV275" ca="1">AF275/INDIRECT(ADDRESS($BC275,COLUMN(AF275)))</f>
        <v>0.17398381343964131</v>
      </c>
      <c r="BW275" s="126" cm="1">
        <f t="array" aca="1" ref="BW275" ca="1">AG275/INDIRECT(ADDRESS($BC275,COLUMN(AG275)))</f>
        <v>0.19923026239691274</v>
      </c>
      <c r="BX275" s="126" cm="1">
        <f t="array" aca="1" ref="BX275" ca="1">AH275/INDIRECT(ADDRESS($BC275,COLUMN(AH275)))</f>
        <v>0.21000958994080884</v>
      </c>
      <c r="BY275" s="126" cm="1">
        <f t="array" aca="1" ref="BY275" ca="1">AI275/INDIRECT(ADDRESS($BC275,COLUMN(AI275)))</f>
        <v>0.21068841629977117</v>
      </c>
      <c r="BZ275" s="126" cm="1">
        <f t="array" aca="1" ref="BZ275" ca="1">AJ275/INDIRECT(ADDRESS($BC275,COLUMN(AJ275)))</f>
        <v>0.10076088695471996</v>
      </c>
      <c r="CA275" s="126" cm="1">
        <f t="array" aca="1" ref="CA275" ca="1">AK275/INDIRECT(ADDRESS($BC275,COLUMN(AK275)))</f>
        <v>0.10514122923834109</v>
      </c>
      <c r="CB275" s="126" cm="1">
        <f t="array" aca="1" ref="CB275" ca="1">AL275/INDIRECT(ADDRESS($BC275,COLUMN(AL275)))</f>
        <v>0.20121941714091798</v>
      </c>
      <c r="CC275" s="126" cm="1">
        <f t="array" aca="1" ref="CC275" ca="1">AM275/INDIRECT(ADDRESS($BC275,COLUMN(AM275)))</f>
        <v>0.21748256879748865</v>
      </c>
      <c r="CE275" s="178" t="str">
        <f>BR275</f>
        <v>International aviation</v>
      </c>
      <c r="CF275" s="194" t="str">
        <f t="shared" ca="1" si="183"/>
        <v>7.80
(15.4%)</v>
      </c>
      <c r="CG275" s="194" t="str">
        <f t="shared" ca="1" si="183"/>
        <v>8.65
(16.5%)</v>
      </c>
      <c r="CH275" s="194" t="str">
        <f t="shared" ca="1" si="183"/>
        <v>9.79
(17.6%)</v>
      </c>
      <c r="CI275" s="194" t="str">
        <f t="shared" ca="1" si="183"/>
        <v>10.04
(17.4%)</v>
      </c>
      <c r="CJ275" s="194" t="str">
        <f t="shared" ca="1" si="183"/>
        <v>11.82
(19.9%)</v>
      </c>
      <c r="CK275" s="194" t="str">
        <f t="shared" ca="1" si="183"/>
        <v>12.77
(21.0%)</v>
      </c>
      <c r="CL275" s="194" t="str">
        <f t="shared" ca="1" si="183"/>
        <v>12.91
(21.1%)</v>
      </c>
      <c r="CM275" s="194" t="str">
        <f t="shared" ca="1" si="183"/>
        <v>4.58
(10.1%)</v>
      </c>
      <c r="CN275" s="194" t="str">
        <f t="shared" ca="1" si="183"/>
        <v>5.12
(10.5%)</v>
      </c>
      <c r="CO275" s="194" t="str">
        <f t="shared" ca="1" si="183"/>
        <v>11.76
(20.1%)</v>
      </c>
      <c r="CP275" s="194" t="str">
        <f t="shared" ca="1" si="183"/>
        <v>13.28
(21.7%)</v>
      </c>
    </row>
    <row r="276" spans="2:94">
      <c r="C276" s="89" t="str">
        <v>Road freight</v>
      </c>
      <c r="D276" s="86" t="s">
        <v>12</v>
      </c>
      <c r="F276" s="89">
        <v>4014.4631710000008</v>
      </c>
      <c r="G276" s="89">
        <v>4057.3604260000002</v>
      </c>
      <c r="H276" s="89">
        <v>4096.7838000000002</v>
      </c>
      <c r="I276" s="89">
        <v>4100.4356200000002</v>
      </c>
      <c r="J276" s="89">
        <v>4103.201234000001</v>
      </c>
      <c r="K276" s="89">
        <v>4139.6566320000011</v>
      </c>
      <c r="L276" s="89">
        <v>5039.0184879999988</v>
      </c>
      <c r="M276" s="89">
        <v>5518.0209720000003</v>
      </c>
      <c r="N276" s="89">
        <v>6472.2345599999999</v>
      </c>
      <c r="O276" s="89">
        <v>8053.0260280000011</v>
      </c>
      <c r="P276" s="89">
        <v>9412.8335399999996</v>
      </c>
      <c r="Q276" s="89">
        <v>9391.4424809999982</v>
      </c>
      <c r="R276" s="89">
        <v>10680.208138</v>
      </c>
      <c r="S276" s="89">
        <v>11834.305373000001</v>
      </c>
      <c r="T276" s="89">
        <v>12503.357176000001</v>
      </c>
      <c r="U276" s="89">
        <v>12931.460745076069</v>
      </c>
      <c r="V276" s="89">
        <v>12510.345820993085</v>
      </c>
      <c r="W276" s="89">
        <v>13314.305615383571</v>
      </c>
      <c r="X276" s="89">
        <v>12285.442377000001</v>
      </c>
      <c r="Y276" s="89">
        <v>9125.0724500000015</v>
      </c>
      <c r="Z276" s="89">
        <v>8003.9055600000002</v>
      </c>
      <c r="AA276" s="89">
        <v>7353.0395880000024</v>
      </c>
      <c r="AB276" s="89">
        <v>7319.0148600000002</v>
      </c>
      <c r="AC276" s="89">
        <v>6759.0861839999998</v>
      </c>
      <c r="AD276" s="89">
        <v>7228.3067768437686</v>
      </c>
      <c r="AE276" s="89">
        <v>7281.4399956238512</v>
      </c>
      <c r="AF276" s="89">
        <v>8553.6705109517607</v>
      </c>
      <c r="AG276" s="89">
        <v>8697.9215587930594</v>
      </c>
      <c r="AH276" s="89">
        <v>8533.8953966493191</v>
      </c>
      <c r="AI276" s="89">
        <v>9178.810294349747</v>
      </c>
      <c r="AJ276" s="89">
        <v>8426.4860162432597</v>
      </c>
      <c r="AK276" s="89">
        <v>9252.6910097143264</v>
      </c>
      <c r="AL276" s="89">
        <v>9167.6078904580427</v>
      </c>
      <c r="AM276" s="89">
        <v>9322.1742730739006</v>
      </c>
      <c r="AN276" s="94"/>
      <c r="AP276" s="49" t="str">
        <f t="shared" si="177"/>
        <v>Road freight</v>
      </c>
      <c r="AQ276" s="70" cm="1">
        <f t="array" aca="1" ref="AQ276" ca="1">INDIRECT(ADDRESS(ROW(AP276),AQ$9))/1000</f>
        <v>9.3221742730738999</v>
      </c>
      <c r="AR276" s="71" cm="1">
        <f t="array" aca="1" ref="AR276" ca="1">INDIRECT(ADDRESS(ROW(AQ276),AR$9))/1000</f>
        <v>9.1676078904580418</v>
      </c>
      <c r="AS276" s="71" cm="1">
        <f t="array" aca="1" ref="AS276" ca="1">INDIRECT(ADDRESS(ROW(AR276),AS$9))/1000</f>
        <v>8.533895396649319</v>
      </c>
      <c r="AT276" s="73" cm="1">
        <f t="array" aca="1" ref="AT276" ca="1">INDIRECT(ADDRESS(ROW(AS276),AT$9))/1000</f>
        <v>6.7590861840000001</v>
      </c>
      <c r="AU276" s="77" cm="1">
        <f t="array" aca="1" ref="AU276" ca="1">AQ276/INDIRECT(ADDRESS($BC276,COLUMN(AQ276)))</f>
        <v>0.1526964566234093</v>
      </c>
      <c r="AV276" s="78" cm="1">
        <f t="array" aca="1" ref="AV276" ca="1">AR276/INDIRECT(ADDRESS($BC276,COLUMN(AR276)))</f>
        <v>0.15685627489717285</v>
      </c>
      <c r="AW276" s="78" cm="1">
        <f t="array" aca="1" ref="AW276" ca="1">AS276/INDIRECT(ADDRESS($BC276,COLUMN(AS276)))</f>
        <v>0.14035863373952429</v>
      </c>
      <c r="AX276" s="80" cm="1">
        <f t="array" aca="1" ref="AX276" ca="1">AT276/INDIRECT(ADDRESS($BC276,COLUMN(AT276)))</f>
        <v>0.13382442700537189</v>
      </c>
      <c r="AY276" s="53">
        <f t="shared" ca="1" si="178"/>
        <v>1.6860056021455284E-2</v>
      </c>
      <c r="AZ276" s="53">
        <f t="shared" ca="1" si="179"/>
        <v>9.2370346692330504E-2</v>
      </c>
      <c r="BA276" s="53">
        <f t="shared" ca="1" si="180"/>
        <v>0.37920630382568588</v>
      </c>
      <c r="BC276" s="100">
        <f t="shared" si="181"/>
        <v>285</v>
      </c>
      <c r="BE276" s="177" t="str">
        <f>AP276</f>
        <v>Road freight</v>
      </c>
      <c r="BF276" s="185">
        <f t="shared" si="182"/>
        <v>6.7590861840000001</v>
      </c>
      <c r="BG276" s="185">
        <f t="shared" si="182"/>
        <v>7.2283067768437688</v>
      </c>
      <c r="BH276" s="185">
        <f t="shared" si="182"/>
        <v>7.2814399956238516</v>
      </c>
      <c r="BI276" s="185">
        <f t="shared" si="182"/>
        <v>8.5536705109517612</v>
      </c>
      <c r="BJ276" s="185">
        <f t="shared" si="182"/>
        <v>8.6979215587930589</v>
      </c>
      <c r="BK276" s="185">
        <f t="shared" si="182"/>
        <v>8.533895396649319</v>
      </c>
      <c r="BL276" s="185">
        <f t="shared" si="182"/>
        <v>9.1788102943497467</v>
      </c>
      <c r="BM276" s="185">
        <f t="shared" si="182"/>
        <v>8.4264860162432598</v>
      </c>
      <c r="BN276" s="185">
        <f t="shared" si="182"/>
        <v>9.2526910097143258</v>
      </c>
      <c r="BO276" s="185">
        <f t="shared" si="182"/>
        <v>9.1676078904580418</v>
      </c>
      <c r="BP276" s="185">
        <f t="shared" si="182"/>
        <v>9.3221742730738999</v>
      </c>
      <c r="BQ276" s="179"/>
      <c r="BR276" s="178" t="str">
        <f>BE276</f>
        <v>Road freight</v>
      </c>
      <c r="BS276" s="126" cm="1">
        <f t="array" aca="1" ref="BS276" ca="1">AC276/INDIRECT(ADDRESS($BC276,COLUMN(AC276)))</f>
        <v>0.13382442700537189</v>
      </c>
      <c r="BT276" s="126" cm="1">
        <f t="array" aca="1" ref="BT276" ca="1">AD276/INDIRECT(ADDRESS($BC276,COLUMN(AD276)))</f>
        <v>0.13762034878192672</v>
      </c>
      <c r="BU276" s="126" cm="1">
        <f t="array" aca="1" ref="BU276" ca="1">AE276/INDIRECT(ADDRESS($BC276,COLUMN(AE276)))</f>
        <v>0.13094683094697979</v>
      </c>
      <c r="BV276" s="126" cm="1">
        <f t="array" aca="1" ref="BV276" ca="1">AF276/INDIRECT(ADDRESS($BC276,COLUMN(AF276)))</f>
        <v>0.14817870424807997</v>
      </c>
      <c r="BW276" s="126" cm="1">
        <f t="array" aca="1" ref="BW276" ca="1">AG276/INDIRECT(ADDRESS($BC276,COLUMN(AG276)))</f>
        <v>0.14664319048247962</v>
      </c>
      <c r="BX276" s="126" cm="1">
        <f t="array" aca="1" ref="BX276" ca="1">AH276/INDIRECT(ADDRESS($BC276,COLUMN(AH276)))</f>
        <v>0.14035863373952431</v>
      </c>
      <c r="BY276" s="126" cm="1">
        <f t="array" aca="1" ref="BY276" ca="1">AI276/INDIRECT(ADDRESS($BC276,COLUMN(AI276)))</f>
        <v>0.14975019997376982</v>
      </c>
      <c r="BZ276" s="126" cm="1">
        <f t="array" aca="1" ref="BZ276" ca="1">AJ276/INDIRECT(ADDRESS($BC276,COLUMN(AJ276)))</f>
        <v>0.18529644838192058</v>
      </c>
      <c r="CA276" s="126" cm="1">
        <f t="array" aca="1" ref="CA276" ca="1">AK276/INDIRECT(ADDRESS($BC276,COLUMN(AK276)))</f>
        <v>0.19011829637377245</v>
      </c>
      <c r="CB276" s="126" cm="1">
        <f t="array" aca="1" ref="CB276" ca="1">AL276/INDIRECT(ADDRESS($BC276,COLUMN(AL276)))</f>
        <v>0.15685627489717288</v>
      </c>
      <c r="CC276" s="126" cm="1">
        <f t="array" aca="1" ref="CC276" ca="1">AM276/INDIRECT(ADDRESS($BC276,COLUMN(AM276)))</f>
        <v>0.1526964566234093</v>
      </c>
      <c r="CE276" s="178" t="str">
        <f>BR276</f>
        <v>Road freight</v>
      </c>
      <c r="CF276" s="194" t="str">
        <f t="shared" ca="1" si="183"/>
        <v>6.76
(13.4%)</v>
      </c>
      <c r="CG276" s="194" t="str">
        <f t="shared" ca="1" si="183"/>
        <v>7.23
(13.8%)</v>
      </c>
      <c r="CH276" s="194" t="str">
        <f t="shared" ca="1" si="183"/>
        <v>7.28
(13.1%)</v>
      </c>
      <c r="CI276" s="194" t="str">
        <f t="shared" ca="1" si="183"/>
        <v>8.55
(14.8%)</v>
      </c>
      <c r="CJ276" s="194" t="str">
        <f t="shared" ca="1" si="183"/>
        <v>8.70
(14.7%)</v>
      </c>
      <c r="CK276" s="194" t="str">
        <f t="shared" ca="1" si="183"/>
        <v>8.53
(14.0%)</v>
      </c>
      <c r="CL276" s="194" t="str">
        <f t="shared" ca="1" si="183"/>
        <v>9.18
(15.0%)</v>
      </c>
      <c r="CM276" s="194" t="str">
        <f t="shared" ca="1" si="183"/>
        <v>8.43
(18.5%)</v>
      </c>
      <c r="CN276" s="194" t="str">
        <f t="shared" ca="1" si="183"/>
        <v>9.25
(19.0%)</v>
      </c>
      <c r="CO276" s="194" t="str">
        <f t="shared" ca="1" si="183"/>
        <v>9.17
(15.7%)</v>
      </c>
      <c r="CP276" s="194" t="str">
        <f t="shared" ca="1" si="183"/>
        <v>9.32
(15.3%)</v>
      </c>
    </row>
    <row r="277" spans="2:94">
      <c r="C277" s="89" t="str">
        <v>Road unspecified</v>
      </c>
      <c r="D277" s="86" t="s">
        <v>12</v>
      </c>
      <c r="F277" s="89">
        <v>3117.5317138431874</v>
      </c>
      <c r="G277" s="89">
        <v>3090.1135096917142</v>
      </c>
      <c r="H277" s="89">
        <v>4361.0589444636053</v>
      </c>
      <c r="I277" s="89">
        <v>3742.4467717055495</v>
      </c>
      <c r="J277" s="89">
        <v>3879.7816292348825</v>
      </c>
      <c r="K277" s="89">
        <v>3650.5811132036006</v>
      </c>
      <c r="L277" s="89">
        <v>5336.0006913570487</v>
      </c>
      <c r="M277" s="89">
        <v>3395.9990834922078</v>
      </c>
      <c r="N277" s="89">
        <v>4220.0651592898721</v>
      </c>
      <c r="O277" s="89">
        <v>2955.7740921292843</v>
      </c>
      <c r="P277" s="89">
        <v>2690.8500262573662</v>
      </c>
      <c r="Q277" s="89">
        <v>4054.0497312021344</v>
      </c>
      <c r="R277" s="89">
        <v>2330.9674179054045</v>
      </c>
      <c r="S277" s="89">
        <v>2051.1368198016871</v>
      </c>
      <c r="T277" s="89">
        <v>3493.4689845673379</v>
      </c>
      <c r="U277" s="89">
        <v>6756.5335966211451</v>
      </c>
      <c r="V277" s="89">
        <v>7821.2469819038852</v>
      </c>
      <c r="W277" s="89">
        <v>7440.903853464456</v>
      </c>
      <c r="X277" s="89">
        <v>3806.5435204587561</v>
      </c>
      <c r="Y277" s="89">
        <v>4391.578042112912</v>
      </c>
      <c r="Z277" s="89">
        <v>3004.6296179770052</v>
      </c>
      <c r="AA277" s="89">
        <v>2552.9838043094164</v>
      </c>
      <c r="AB277" s="89">
        <v>1787.3081812036025</v>
      </c>
      <c r="AC277" s="89">
        <v>2071.2826476442515</v>
      </c>
      <c r="AD277" s="89">
        <v>1518.236942816128</v>
      </c>
      <c r="AE277" s="89">
        <v>1554.8387730493077</v>
      </c>
      <c r="AF277" s="89">
        <v>2409.3179765098321</v>
      </c>
      <c r="AG277" s="89">
        <v>5314.2400856618433</v>
      </c>
      <c r="AH277" s="89">
        <v>5683.5884318908938</v>
      </c>
      <c r="AI277" s="89">
        <v>4516.1136991549674</v>
      </c>
      <c r="AJ277" s="89">
        <v>4677.7283638540293</v>
      </c>
      <c r="AK277" s="89">
        <v>3879.390971233463</v>
      </c>
      <c r="AL277" s="89">
        <v>5186.0457950476248</v>
      </c>
      <c r="AM277" s="89">
        <v>5234.5246018705266</v>
      </c>
      <c r="AN277" s="94"/>
      <c r="AP277" s="49" t="str">
        <f t="shared" si="177"/>
        <v>Road unspecified</v>
      </c>
      <c r="AQ277" s="70" cm="1">
        <f t="array" aca="1" ref="AQ277" ca="1">INDIRECT(ADDRESS(ROW(AP277),AQ$9))/1000</f>
        <v>5.2345246018705263</v>
      </c>
      <c r="AR277" s="71" cm="1">
        <f t="array" aca="1" ref="AR277" ca="1">INDIRECT(ADDRESS(ROW(AQ277),AR$9))/1000</f>
        <v>5.1860457950476251</v>
      </c>
      <c r="AS277" s="71" cm="1">
        <f t="array" aca="1" ref="AS277" ca="1">INDIRECT(ADDRESS(ROW(AR277),AS$9))/1000</f>
        <v>5.683588431890894</v>
      </c>
      <c r="AT277" s="73" cm="1">
        <f t="array" aca="1" ref="AT277" ca="1">INDIRECT(ADDRESS(ROW(AS277),AT$9))/1000</f>
        <v>2.0712826476442516</v>
      </c>
      <c r="AU277" s="77" cm="1">
        <f t="array" aca="1" ref="AU277" ca="1">AQ277/INDIRECT(ADDRESS($BC277,COLUMN(AQ277)))</f>
        <v>8.5741087368680163E-2</v>
      </c>
      <c r="AV277" s="78" cm="1">
        <f t="array" aca="1" ref="AV277" ca="1">AR277/INDIRECT(ADDRESS($BC277,COLUMN(AR277)))</f>
        <v>8.8732397216071873E-2</v>
      </c>
      <c r="AW277" s="78" cm="1">
        <f t="array" aca="1" ref="AW277" ca="1">AS277/INDIRECT(ADDRESS($BC277,COLUMN(AS277)))</f>
        <v>9.3479081938500186E-2</v>
      </c>
      <c r="AX277" s="80" cm="1">
        <f t="array" aca="1" ref="AX277" ca="1">AT277/INDIRECT(ADDRESS($BC277,COLUMN(AT277)))</f>
        <v>4.1009717281504272E-2</v>
      </c>
      <c r="AY277" s="53">
        <f t="shared" ca="1" si="178"/>
        <v>9.3479326521172731E-3</v>
      </c>
      <c r="AZ277" s="53">
        <f t="shared" ca="1" si="179"/>
        <v>-7.9010617218630494E-2</v>
      </c>
      <c r="BA277" s="53">
        <f t="shared" ca="1" si="180"/>
        <v>1.5271899070964312</v>
      </c>
      <c r="BC277" s="100">
        <f t="shared" si="181"/>
        <v>285</v>
      </c>
      <c r="BE277" s="177" t="str">
        <f t="shared" ref="BE277:BE285" si="184">AP277</f>
        <v>Road unspecified</v>
      </c>
      <c r="BF277" s="185">
        <f t="shared" ref="BF277:BF285" si="185">AC277/1000</f>
        <v>2.0712826476442516</v>
      </c>
      <c r="BG277" s="185">
        <f t="shared" ref="BG277:BG285" si="186">AD277/1000</f>
        <v>1.518236942816128</v>
      </c>
      <c r="BH277" s="185">
        <f t="shared" ref="BH277:BH285" si="187">AE277/1000</f>
        <v>1.5548387730493078</v>
      </c>
      <c r="BI277" s="185">
        <f t="shared" ref="BI277:BI285" si="188">AF277/1000</f>
        <v>2.4093179765098323</v>
      </c>
      <c r="BJ277" s="185">
        <f t="shared" ref="BJ277:BJ285" si="189">AG277/1000</f>
        <v>5.3142400856618437</v>
      </c>
      <c r="BK277" s="185">
        <f t="shared" ref="BK277:BK285" si="190">AH277/1000</f>
        <v>5.683588431890894</v>
      </c>
      <c r="BL277" s="185">
        <f t="shared" ref="BL277:BL285" si="191">AI277/1000</f>
        <v>4.5161136991549675</v>
      </c>
      <c r="BM277" s="185">
        <f t="shared" ref="BM277:BM285" si="192">AJ277/1000</f>
        <v>4.6777283638540297</v>
      </c>
      <c r="BN277" s="185">
        <f t="shared" ref="BN277:BN285" si="193">AK277/1000</f>
        <v>3.8793909712334629</v>
      </c>
      <c r="BO277" s="185">
        <f t="shared" ref="BO277:BO285" si="194">AL277/1000</f>
        <v>5.1860457950476251</v>
      </c>
      <c r="BP277" s="185">
        <f t="shared" ref="BP277:BP285" si="195">AM277/1000</f>
        <v>5.2345246018705263</v>
      </c>
      <c r="BQ277" s="179"/>
      <c r="BR277" s="178" t="str">
        <f t="shared" ref="BR277:BR285" si="196">BE277</f>
        <v>Road unspecified</v>
      </c>
      <c r="BS277" s="126" cm="1">
        <f t="array" aca="1" ref="BS277" ca="1">AC277/INDIRECT(ADDRESS($BC277,COLUMN(AC277)))</f>
        <v>4.1009717281504272E-2</v>
      </c>
      <c r="BT277" s="126" cm="1">
        <f t="array" aca="1" ref="BT277" ca="1">AD277/INDIRECT(ADDRESS($BC277,COLUMN(AD277)))</f>
        <v>2.8905842551302893E-2</v>
      </c>
      <c r="BU277" s="126" cm="1">
        <f t="array" aca="1" ref="BU277" ca="1">AE277/INDIRECT(ADDRESS($BC277,COLUMN(AE277)))</f>
        <v>2.7961668308282644E-2</v>
      </c>
      <c r="BV277" s="126" cm="1">
        <f t="array" aca="1" ref="BV277" ca="1">AF277/INDIRECT(ADDRESS($BC277,COLUMN(AF277)))</f>
        <v>4.1737592700552675E-2</v>
      </c>
      <c r="BW277" s="126" cm="1">
        <f t="array" aca="1" ref="BW277" ca="1">AG277/INDIRECT(ADDRESS($BC277,COLUMN(AG277)))</f>
        <v>8.9595786290291093E-2</v>
      </c>
      <c r="BX277" s="126" cm="1">
        <f t="array" aca="1" ref="BX277" ca="1">AH277/INDIRECT(ADDRESS($BC277,COLUMN(AH277)))</f>
        <v>9.3479081938500186E-2</v>
      </c>
      <c r="BY277" s="126" cm="1">
        <f t="array" aca="1" ref="BY277" ca="1">AI277/INDIRECT(ADDRESS($BC277,COLUMN(AI277)))</f>
        <v>7.367936670061094E-2</v>
      </c>
      <c r="BZ277" s="126" cm="1">
        <f t="array" aca="1" ref="BZ277" ca="1">AJ277/INDIRECT(ADDRESS($BC277,COLUMN(AJ277)))</f>
        <v>0.10286214807058451</v>
      </c>
      <c r="CA277" s="126" cm="1">
        <f t="array" aca="1" ref="CA277" ca="1">AK277/INDIRECT(ADDRESS($BC277,COLUMN(AK277)))</f>
        <v>7.9711210678532304E-2</v>
      </c>
      <c r="CB277" s="126" cm="1">
        <f t="array" aca="1" ref="CB277" ca="1">AL277/INDIRECT(ADDRESS($BC277,COLUMN(AL277)))</f>
        <v>8.8732397216071873E-2</v>
      </c>
      <c r="CC277" s="126" cm="1">
        <f t="array" aca="1" ref="CC277" ca="1">AM277/INDIRECT(ADDRESS($BC277,COLUMN(AM277)))</f>
        <v>8.5741087368680163E-2</v>
      </c>
      <c r="CE277" s="178" t="str">
        <f t="shared" ref="CE277:CE285" si="197">BR277</f>
        <v>Road unspecified</v>
      </c>
      <c r="CF277" s="194" t="str">
        <f t="shared" ref="CF277:CF285" ca="1" si="198">TEXT(BF277,"#,##0.00;-#,##0.00;0") &amp; CHAR(10) &amp; IF(BS277&lt;&gt;1,TEXT(BS277,"(#,##0.0%);(-#,##0.0%);(0%)"),"(100%)")</f>
        <v>2.07
(4.1%)</v>
      </c>
      <c r="CG277" s="194" t="str">
        <f t="shared" ref="CG277:CG285" ca="1" si="199">TEXT(BG277,"#,##0.00;-#,##0.00;0") &amp; CHAR(10) &amp; IF(BT277&lt;&gt;1,TEXT(BT277,"(#,##0.0%);(-#,##0.0%);(0%)"),"(100%)")</f>
        <v>1.52
(2.9%)</v>
      </c>
      <c r="CH277" s="194" t="str">
        <f t="shared" ref="CH277:CH285" ca="1" si="200">TEXT(BH277,"#,##0.00;-#,##0.00;0") &amp; CHAR(10) &amp; IF(BU277&lt;&gt;1,TEXT(BU277,"(#,##0.0%);(-#,##0.0%);(0%)"),"(100%)")</f>
        <v>1.55
(2.8%)</v>
      </c>
      <c r="CI277" s="194" t="str">
        <f t="shared" ref="CI277:CI285" ca="1" si="201">TEXT(BI277,"#,##0.00;-#,##0.00;0") &amp; CHAR(10) &amp; IF(BV277&lt;&gt;1,TEXT(BV277,"(#,##0.0%);(-#,##0.0%);(0%)"),"(100%)")</f>
        <v>2.41
(4.2%)</v>
      </c>
      <c r="CJ277" s="194" t="str">
        <f t="shared" ref="CJ277:CJ285" ca="1" si="202">TEXT(BJ277,"#,##0.00;-#,##0.00;0") &amp; CHAR(10) &amp; IF(BW277&lt;&gt;1,TEXT(BW277,"(#,##0.0%);(-#,##0.0%);(0%)"),"(100%)")</f>
        <v>5.31
(9.0%)</v>
      </c>
      <c r="CK277" s="194" t="str">
        <f t="shared" ref="CK277:CK285" ca="1" si="203">TEXT(BK277,"#,##0.00;-#,##0.00;0") &amp; CHAR(10) &amp; IF(BX277&lt;&gt;1,TEXT(BX277,"(#,##0.0%);(-#,##0.0%);(0%)"),"(100%)")</f>
        <v>5.68
(9.3%)</v>
      </c>
      <c r="CL277" s="194" t="str">
        <f t="shared" ref="CL277:CL285" ca="1" si="204">TEXT(BL277,"#,##0.00;-#,##0.00;0") &amp; CHAR(10) &amp; IF(BY277&lt;&gt;1,TEXT(BY277,"(#,##0.0%);(-#,##0.0%);(0%)"),"(100%)")</f>
        <v>4.52
(7.4%)</v>
      </c>
      <c r="CM277" s="194" t="str">
        <f t="shared" ref="CM277:CM285" ca="1" si="205">TEXT(BM277,"#,##0.00;-#,##0.00;0") &amp; CHAR(10) &amp; IF(BZ277&lt;&gt;1,TEXT(BZ277,"(#,##0.0%);(-#,##0.0%);(0%)"),"(100%)")</f>
        <v>4.68
(10.3%)</v>
      </c>
      <c r="CN277" s="194" t="str">
        <f t="shared" ref="CN277:CN285" ca="1" si="206">TEXT(BN277,"#,##0.00;-#,##0.00;0") &amp; CHAR(10) &amp; IF(CA277&lt;&gt;1,TEXT(CA277,"(#,##0.0%);(-#,##0.0%);(0%)"),"(100%)")</f>
        <v>3.88
(8.0%)</v>
      </c>
      <c r="CO277" s="194" t="str">
        <f t="shared" ref="CO277:CO285" ca="1" si="207">TEXT(BO277,"#,##0.00;-#,##0.00;0") &amp; CHAR(10) &amp; IF(CB277&lt;&gt;1,TEXT(CB277,"(#,##0.0%);(-#,##0.0%);(0%)"),"(100%)")</f>
        <v>5.19
(8.9%)</v>
      </c>
      <c r="CP277" s="194" t="str">
        <f t="shared" ref="CP277:CP285" ca="1" si="208">TEXT(BP277,"#,##0.00;-#,##0.00;0") &amp; CHAR(10) &amp; IF(CC277&lt;&gt;1,TEXT(CC277,"(#,##0.0%);(-#,##0.0%);(0%)"),"(100%)")</f>
        <v>5.23
(8.6%)</v>
      </c>
    </row>
    <row r="278" spans="2:94">
      <c r="C278" s="89" t="str">
        <v>Road light goods vehicle</v>
      </c>
      <c r="D278" s="86" t="s">
        <v>12</v>
      </c>
      <c r="F278" s="89">
        <v>0</v>
      </c>
      <c r="G278" s="89">
        <v>0</v>
      </c>
      <c r="H278" s="89">
        <v>0</v>
      </c>
      <c r="I278" s="89">
        <v>0</v>
      </c>
      <c r="J278" s="89">
        <v>0</v>
      </c>
      <c r="K278" s="89">
        <v>0</v>
      </c>
      <c r="L278" s="89">
        <v>0</v>
      </c>
      <c r="M278" s="89">
        <v>0</v>
      </c>
      <c r="N278" s="89">
        <v>0</v>
      </c>
      <c r="O278" s="89">
        <v>0</v>
      </c>
      <c r="P278" s="89">
        <v>0</v>
      </c>
      <c r="Q278" s="89">
        <v>0</v>
      </c>
      <c r="R278" s="89">
        <v>0</v>
      </c>
      <c r="S278" s="89">
        <v>0</v>
      </c>
      <c r="T278" s="89">
        <v>0</v>
      </c>
      <c r="U278" s="89">
        <v>0</v>
      </c>
      <c r="V278" s="89">
        <v>0</v>
      </c>
      <c r="W278" s="89">
        <v>0</v>
      </c>
      <c r="X278" s="89">
        <v>4702.984443195619</v>
      </c>
      <c r="Y278" s="89">
        <v>4346.803535440662</v>
      </c>
      <c r="Z278" s="89">
        <v>4045.6687936098588</v>
      </c>
      <c r="AA278" s="89">
        <v>3948.4463247967515</v>
      </c>
      <c r="AB278" s="89">
        <v>3819.8846638423547</v>
      </c>
      <c r="AC278" s="89">
        <v>4125.3913202152526</v>
      </c>
      <c r="AD278" s="89">
        <v>4332.4770435985001</v>
      </c>
      <c r="AE278" s="89">
        <v>4385.2449743412735</v>
      </c>
      <c r="AF278" s="89">
        <v>4177.0564380681662</v>
      </c>
      <c r="AG278" s="89">
        <v>4096.1133201060338</v>
      </c>
      <c r="AH278" s="89">
        <v>3965.4796380225334</v>
      </c>
      <c r="AI278" s="89">
        <v>3818.7699959653992</v>
      </c>
      <c r="AJ278" s="89">
        <v>3449.8186506032248</v>
      </c>
      <c r="AK278" s="89">
        <v>3198.9658989596146</v>
      </c>
      <c r="AL278" s="89">
        <v>3517.8921399949477</v>
      </c>
      <c r="AM278" s="89">
        <v>3485.9775717952343</v>
      </c>
      <c r="AN278" s="94"/>
      <c r="AP278" s="49" t="str">
        <f t="shared" si="177"/>
        <v>Road light goods vehicle</v>
      </c>
      <c r="AQ278" s="70" cm="1">
        <f t="array" aca="1" ref="AQ278" ca="1">INDIRECT(ADDRESS(ROW(AP278),AQ$9))/1000</f>
        <v>3.4859775717952344</v>
      </c>
      <c r="AR278" s="71" cm="1">
        <f t="array" aca="1" ref="AR278" ca="1">INDIRECT(ADDRESS(ROW(AQ278),AR$9))/1000</f>
        <v>3.5178921399949479</v>
      </c>
      <c r="AS278" s="71" cm="1">
        <f t="array" aca="1" ref="AS278" ca="1">INDIRECT(ADDRESS(ROW(AR278),AS$9))/1000</f>
        <v>3.9654796380225332</v>
      </c>
      <c r="AT278" s="73" cm="1">
        <f t="array" aca="1" ref="AT278" ca="1">INDIRECT(ADDRESS(ROW(AS278),AT$9))/1000</f>
        <v>4.1253913202152521</v>
      </c>
      <c r="AU278" s="77" cm="1">
        <f t="array" aca="1" ref="AU278" ca="1">AQ278/INDIRECT(ADDRESS($BC278,COLUMN(AQ278)))</f>
        <v>5.7100029187320579E-2</v>
      </c>
      <c r="AV278" s="78" cm="1">
        <f t="array" aca="1" ref="AV278" ca="1">AR278/INDIRECT(ADDRESS($BC278,COLUMN(AR278)))</f>
        <v>6.0190560412600881E-2</v>
      </c>
      <c r="AW278" s="78" cm="1">
        <f t="array" aca="1" ref="AW278" ca="1">AS278/INDIRECT(ADDRESS($BC278,COLUMN(AS278)))</f>
        <v>6.5221013176852499E-2</v>
      </c>
      <c r="AX278" s="80" cm="1">
        <f t="array" aca="1" ref="AX278" ca="1">AT278/INDIRECT(ADDRESS($BC278,COLUMN(AT278)))</f>
        <v>8.1679403779110149E-2</v>
      </c>
      <c r="AY278" s="53">
        <f t="shared" ca="1" si="178"/>
        <v>-9.0720712658800655E-3</v>
      </c>
      <c r="AZ278" s="53">
        <f t="shared" ca="1" si="179"/>
        <v>-0.12091905897830112</v>
      </c>
      <c r="BA278" s="53">
        <f t="shared" ca="1" si="180"/>
        <v>-0.15499468990656984</v>
      </c>
      <c r="BC278" s="100">
        <f t="shared" si="181"/>
        <v>285</v>
      </c>
      <c r="BE278" s="177" t="str">
        <f t="shared" si="184"/>
        <v>Road light goods vehicle</v>
      </c>
      <c r="BF278" s="185">
        <f t="shared" si="185"/>
        <v>4.1253913202152521</v>
      </c>
      <c r="BG278" s="185">
        <f t="shared" si="186"/>
        <v>4.3324770435984998</v>
      </c>
      <c r="BH278" s="185">
        <f t="shared" si="187"/>
        <v>4.3852449743412736</v>
      </c>
      <c r="BI278" s="185">
        <f t="shared" si="188"/>
        <v>4.1770564380681661</v>
      </c>
      <c r="BJ278" s="185">
        <f t="shared" si="189"/>
        <v>4.096113320106034</v>
      </c>
      <c r="BK278" s="185">
        <f t="shared" si="190"/>
        <v>3.9654796380225332</v>
      </c>
      <c r="BL278" s="185">
        <f t="shared" si="191"/>
        <v>3.8187699959653991</v>
      </c>
      <c r="BM278" s="185">
        <f t="shared" si="192"/>
        <v>3.4498186506032247</v>
      </c>
      <c r="BN278" s="185">
        <f t="shared" si="193"/>
        <v>3.1989658989596146</v>
      </c>
      <c r="BO278" s="185">
        <f t="shared" si="194"/>
        <v>3.5178921399949479</v>
      </c>
      <c r="BP278" s="185">
        <f t="shared" si="195"/>
        <v>3.4859775717952344</v>
      </c>
      <c r="BQ278" s="179"/>
      <c r="BR278" s="178" t="str">
        <f t="shared" si="196"/>
        <v>Road light goods vehicle</v>
      </c>
      <c r="BS278" s="126" cm="1">
        <f t="array" aca="1" ref="BS278" ca="1">AC278/INDIRECT(ADDRESS($BC278,COLUMN(AC278)))</f>
        <v>8.1679403779110149E-2</v>
      </c>
      <c r="BT278" s="126" cm="1">
        <f t="array" aca="1" ref="BT278" ca="1">AD278/INDIRECT(ADDRESS($BC278,COLUMN(AD278)))</f>
        <v>8.2486399683504089E-2</v>
      </c>
      <c r="BU278" s="126" cm="1">
        <f t="array" aca="1" ref="BU278" ca="1">AE278/INDIRECT(ADDRESS($BC278,COLUMN(AE278)))</f>
        <v>7.8862688240413203E-2</v>
      </c>
      <c r="BV278" s="126" cm="1">
        <f t="array" aca="1" ref="BV278" ca="1">AF278/INDIRECT(ADDRESS($BC278,COLUMN(AF278)))</f>
        <v>7.2360843192587621E-2</v>
      </c>
      <c r="BW278" s="126" cm="1">
        <f t="array" aca="1" ref="BW278" ca="1">AG278/INDIRECT(ADDRESS($BC278,COLUMN(AG278)))</f>
        <v>6.905869658377109E-2</v>
      </c>
      <c r="BX278" s="126" cm="1">
        <f t="array" aca="1" ref="BX278" ca="1">AH278/INDIRECT(ADDRESS($BC278,COLUMN(AH278)))</f>
        <v>6.5221013176852513E-2</v>
      </c>
      <c r="BY278" s="126" cm="1">
        <f t="array" aca="1" ref="BY278" ca="1">AI278/INDIRECT(ADDRESS($BC278,COLUMN(AI278)))</f>
        <v>6.2302362965456944E-2</v>
      </c>
      <c r="BZ278" s="126" cm="1">
        <f t="array" aca="1" ref="BZ278" ca="1">AJ278/INDIRECT(ADDRESS($BC278,COLUMN(AJ278)))</f>
        <v>7.5860701873386158E-2</v>
      </c>
      <c r="CA278" s="126" cm="1">
        <f t="array" aca="1" ref="CA278" ca="1">AK278/INDIRECT(ADDRESS($BC278,COLUMN(AK278)))</f>
        <v>6.5730277411130453E-2</v>
      </c>
      <c r="CB278" s="126" cm="1">
        <f t="array" aca="1" ref="CB278" ca="1">AL278/INDIRECT(ADDRESS($BC278,COLUMN(AL278)))</f>
        <v>6.0190560412600881E-2</v>
      </c>
      <c r="CC278" s="126" cm="1">
        <f t="array" aca="1" ref="CC278" ca="1">AM278/INDIRECT(ADDRESS($BC278,COLUMN(AM278)))</f>
        <v>5.7100029187320579E-2</v>
      </c>
      <c r="CE278" s="178" t="str">
        <f t="shared" si="197"/>
        <v>Road light goods vehicle</v>
      </c>
      <c r="CF278" s="194" t="str">
        <f t="shared" ca="1" si="198"/>
        <v>4.13
(8.2%)</v>
      </c>
      <c r="CG278" s="194" t="str">
        <f t="shared" ca="1" si="199"/>
        <v>4.33
(8.2%)</v>
      </c>
      <c r="CH278" s="194" t="str">
        <f t="shared" ca="1" si="200"/>
        <v>4.39
(7.9%)</v>
      </c>
      <c r="CI278" s="194" t="str">
        <f t="shared" ca="1" si="201"/>
        <v>4.18
(7.2%)</v>
      </c>
      <c r="CJ278" s="194" t="str">
        <f t="shared" ca="1" si="202"/>
        <v>4.10
(6.9%)</v>
      </c>
      <c r="CK278" s="194" t="str">
        <f t="shared" ca="1" si="203"/>
        <v>3.97
(6.5%)</v>
      </c>
      <c r="CL278" s="194" t="str">
        <f t="shared" ca="1" si="204"/>
        <v>3.82
(6.2%)</v>
      </c>
      <c r="CM278" s="194" t="str">
        <f t="shared" ca="1" si="205"/>
        <v>3.45
(7.6%)</v>
      </c>
      <c r="CN278" s="194" t="str">
        <f t="shared" ca="1" si="206"/>
        <v>3.20
(6.6%)</v>
      </c>
      <c r="CO278" s="194" t="str">
        <f t="shared" ca="1" si="207"/>
        <v>3.52
(6.0%)</v>
      </c>
      <c r="CP278" s="194" t="str">
        <f t="shared" ca="1" si="208"/>
        <v>3.49
(5.7%)</v>
      </c>
    </row>
    <row r="279" spans="2:94">
      <c r="C279" s="89" t="str">
        <v>Road fuel tourism</v>
      </c>
      <c r="D279" s="86" t="s">
        <v>12</v>
      </c>
      <c r="F279" s="89">
        <v>0</v>
      </c>
      <c r="G279" s="89">
        <v>0</v>
      </c>
      <c r="H279" s="89">
        <v>0</v>
      </c>
      <c r="I279" s="89">
        <v>0</v>
      </c>
      <c r="J279" s="89">
        <v>67.315403170513392</v>
      </c>
      <c r="K279" s="89">
        <v>168.85560629195962</v>
      </c>
      <c r="L279" s="89">
        <v>77.589306585000003</v>
      </c>
      <c r="M279" s="89">
        <v>1901.9158564447023</v>
      </c>
      <c r="N279" s="89">
        <v>4095.8793795292163</v>
      </c>
      <c r="O279" s="89">
        <v>6061.8482226434116</v>
      </c>
      <c r="P279" s="89">
        <v>8346.8669364794896</v>
      </c>
      <c r="Q279" s="89">
        <v>7659.2654236376202</v>
      </c>
      <c r="R279" s="89">
        <v>8058.4322397137566</v>
      </c>
      <c r="S279" s="89">
        <v>7096.2233205726261</v>
      </c>
      <c r="T279" s="89">
        <v>6671.167888467111</v>
      </c>
      <c r="U279" s="89">
        <v>4503.9081531721531</v>
      </c>
      <c r="V279" s="89">
        <v>4735.3656079793072</v>
      </c>
      <c r="W279" s="89">
        <v>6056.3460269503321</v>
      </c>
      <c r="X279" s="89">
        <v>2945.3448324122378</v>
      </c>
      <c r="Y279" s="89">
        <v>2465.0751984602307</v>
      </c>
      <c r="Z279" s="89">
        <v>2659.0501881270507</v>
      </c>
      <c r="AA279" s="89">
        <v>2675.6641621627027</v>
      </c>
      <c r="AB279" s="89">
        <v>1970.9894772702407</v>
      </c>
      <c r="AC279" s="89">
        <v>2442.0200209559125</v>
      </c>
      <c r="AD279" s="89">
        <v>2814.0969302259969</v>
      </c>
      <c r="AE279" s="89">
        <v>4514.5465834646129</v>
      </c>
      <c r="AF279" s="89">
        <v>4467.6468162345182</v>
      </c>
      <c r="AG279" s="89">
        <v>1917.4196670364456</v>
      </c>
      <c r="AH279" s="89">
        <v>2169.3375993594368</v>
      </c>
      <c r="AI279" s="89">
        <v>2892.2311619515672</v>
      </c>
      <c r="AJ279" s="89">
        <v>936.27553619622745</v>
      </c>
      <c r="AK279" s="89">
        <v>2411.3206606653807</v>
      </c>
      <c r="AL279" s="89">
        <v>2288.731783853711</v>
      </c>
      <c r="AM279" s="89">
        <v>2045.4176838573244</v>
      </c>
      <c r="AN279" s="94"/>
      <c r="AP279" s="49" t="str">
        <f t="shared" si="177"/>
        <v>Road fuel tourism</v>
      </c>
      <c r="AQ279" s="70" cm="1">
        <f t="array" aca="1" ref="AQ279" ca="1">INDIRECT(ADDRESS(ROW(AP279),AQ$9))/1000</f>
        <v>2.0454176838573246</v>
      </c>
      <c r="AR279" s="71" cm="1">
        <f t="array" aca="1" ref="AR279" ca="1">INDIRECT(ADDRESS(ROW(AQ279),AR$9))/1000</f>
        <v>2.2887317838537111</v>
      </c>
      <c r="AS279" s="71" cm="1">
        <f t="array" aca="1" ref="AS279" ca="1">INDIRECT(ADDRESS(ROW(AR279),AS$9))/1000</f>
        <v>2.1693375993594368</v>
      </c>
      <c r="AT279" s="73" cm="1">
        <f t="array" aca="1" ref="AT279" ca="1">INDIRECT(ADDRESS(ROW(AS279),AT$9))/1000</f>
        <v>2.4420200209559124</v>
      </c>
      <c r="AU279" s="77" cm="1">
        <f t="array" aca="1" ref="AU279" ca="1">AQ279/INDIRECT(ADDRESS($BC279,COLUMN(AQ279)))</f>
        <v>3.3503775352280239E-2</v>
      </c>
      <c r="AV279" s="78" cm="1">
        <f t="array" aca="1" ref="AV279" ca="1">AR279/INDIRECT(ADDRESS($BC279,COLUMN(AR279)))</f>
        <v>3.9159827311955171E-2</v>
      </c>
      <c r="AW279" s="78" cm="1">
        <f t="array" aca="1" ref="AW279" ca="1">AS279/INDIRECT(ADDRESS($BC279,COLUMN(AS279)))</f>
        <v>3.5679516494357404E-2</v>
      </c>
      <c r="AX279" s="80" cm="1">
        <f t="array" aca="1" ref="AX279" ca="1">AT279/INDIRECT(ADDRESS($BC279,COLUMN(AT279)))</f>
        <v>4.8350016724697416E-2</v>
      </c>
      <c r="AY279" s="53">
        <f t="shared" ca="1" si="178"/>
        <v>-0.1063095735869496</v>
      </c>
      <c r="AZ279" s="53">
        <f t="shared" ca="1" si="179"/>
        <v>-5.7123388973068727E-2</v>
      </c>
      <c r="BA279" s="53">
        <f t="shared" ca="1" si="180"/>
        <v>-0.16240748793834234</v>
      </c>
      <c r="BC279" s="100">
        <f t="shared" si="181"/>
        <v>285</v>
      </c>
      <c r="BE279" s="177" t="str">
        <f t="shared" si="184"/>
        <v>Road fuel tourism</v>
      </c>
      <c r="BF279" s="185">
        <f t="shared" si="185"/>
        <v>2.4420200209559124</v>
      </c>
      <c r="BG279" s="185">
        <f t="shared" si="186"/>
        <v>2.8140969302259968</v>
      </c>
      <c r="BH279" s="185">
        <f t="shared" si="187"/>
        <v>4.5145465834646128</v>
      </c>
      <c r="BI279" s="185">
        <f t="shared" si="188"/>
        <v>4.4676468162345184</v>
      </c>
      <c r="BJ279" s="185">
        <f t="shared" si="189"/>
        <v>1.9174196670364456</v>
      </c>
      <c r="BK279" s="185">
        <f t="shared" si="190"/>
        <v>2.1693375993594368</v>
      </c>
      <c r="BL279" s="185">
        <f t="shared" si="191"/>
        <v>2.892231161951567</v>
      </c>
      <c r="BM279" s="185">
        <f t="shared" si="192"/>
        <v>0.9362755361962275</v>
      </c>
      <c r="BN279" s="185">
        <f t="shared" si="193"/>
        <v>2.4113206606653805</v>
      </c>
      <c r="BO279" s="185">
        <f t="shared" si="194"/>
        <v>2.2887317838537111</v>
      </c>
      <c r="BP279" s="185">
        <f t="shared" si="195"/>
        <v>2.0454176838573246</v>
      </c>
      <c r="BQ279" s="179"/>
      <c r="BR279" s="178" t="str">
        <f t="shared" si="196"/>
        <v>Road fuel tourism</v>
      </c>
      <c r="BS279" s="126" cm="1">
        <f t="array" aca="1" ref="BS279" ca="1">AC279/INDIRECT(ADDRESS($BC279,COLUMN(AC279)))</f>
        <v>4.8350016724697416E-2</v>
      </c>
      <c r="BT279" s="126" cm="1">
        <f t="array" aca="1" ref="BT279" ca="1">AD279/INDIRECT(ADDRESS($BC279,COLUMN(AD279)))</f>
        <v>5.357783129577616E-2</v>
      </c>
      <c r="BU279" s="126" cm="1">
        <f t="array" aca="1" ref="BU279" ca="1">AE279/INDIRECT(ADDRESS($BC279,COLUMN(AE279)))</f>
        <v>8.1188002458647823E-2</v>
      </c>
      <c r="BV279" s="126" cm="1">
        <f t="array" aca="1" ref="BV279" ca="1">AF279/INDIRECT(ADDRESS($BC279,COLUMN(AF279)))</f>
        <v>7.7394858198019292E-2</v>
      </c>
      <c r="BW279" s="126" cm="1">
        <f t="array" aca="1" ref="BW279" ca="1">AG279/INDIRECT(ADDRESS($BC279,COLUMN(AG279)))</f>
        <v>3.232686516744062E-2</v>
      </c>
      <c r="BX279" s="126" cm="1">
        <f t="array" aca="1" ref="BX279" ca="1">AH279/INDIRECT(ADDRESS($BC279,COLUMN(AH279)))</f>
        <v>3.5679516494357404E-2</v>
      </c>
      <c r="BY279" s="126" cm="1">
        <f t="array" aca="1" ref="BY279" ca="1">AI279/INDIRECT(ADDRESS($BC279,COLUMN(AI279)))</f>
        <v>4.718609285772353E-2</v>
      </c>
      <c r="BZ279" s="126" cm="1">
        <f t="array" aca="1" ref="BZ279" ca="1">AJ279/INDIRECT(ADDRESS($BC279,COLUMN(AJ279)))</f>
        <v>2.0588479139420069E-2</v>
      </c>
      <c r="CA279" s="126" cm="1">
        <f t="array" aca="1" ref="CA279" ca="1">AK279/INDIRECT(ADDRESS($BC279,COLUMN(AK279)))</f>
        <v>4.9546253682877031E-2</v>
      </c>
      <c r="CB279" s="126" cm="1">
        <f t="array" aca="1" ref="CB279" ca="1">AL279/INDIRECT(ADDRESS($BC279,COLUMN(AL279)))</f>
        <v>3.9159827311955171E-2</v>
      </c>
      <c r="CC279" s="126" cm="1">
        <f t="array" aca="1" ref="CC279" ca="1">AM279/INDIRECT(ADDRESS($BC279,COLUMN(AM279)))</f>
        <v>3.3503775352280239E-2</v>
      </c>
      <c r="CE279" s="178" t="str">
        <f t="shared" si="197"/>
        <v>Road fuel tourism</v>
      </c>
      <c r="CF279" s="194" t="str">
        <f t="shared" ca="1" si="198"/>
        <v>2.44
(4.8%)</v>
      </c>
      <c r="CG279" s="194" t="str">
        <f t="shared" ca="1" si="199"/>
        <v>2.81
(5.4%)</v>
      </c>
      <c r="CH279" s="194" t="str">
        <f t="shared" ca="1" si="200"/>
        <v>4.51
(8.1%)</v>
      </c>
      <c r="CI279" s="194" t="str">
        <f t="shared" ca="1" si="201"/>
        <v>4.47
(7.7%)</v>
      </c>
      <c r="CJ279" s="194" t="str">
        <f t="shared" ca="1" si="202"/>
        <v>1.92
(3.2%)</v>
      </c>
      <c r="CK279" s="194" t="str">
        <f t="shared" ca="1" si="203"/>
        <v>2.17
(3.6%)</v>
      </c>
      <c r="CL279" s="194" t="str">
        <f t="shared" ca="1" si="204"/>
        <v>2.89
(4.7%)</v>
      </c>
      <c r="CM279" s="194" t="str">
        <f t="shared" ca="1" si="205"/>
        <v>0.94
(2.1%)</v>
      </c>
      <c r="CN279" s="194" t="str">
        <f t="shared" ca="1" si="206"/>
        <v>2.41
(5.0%)</v>
      </c>
      <c r="CO279" s="194" t="str">
        <f t="shared" ca="1" si="207"/>
        <v>2.29
(3.9%)</v>
      </c>
      <c r="CP279" s="194" t="str">
        <f t="shared" ca="1" si="208"/>
        <v>2.05
(3.4%)</v>
      </c>
    </row>
    <row r="280" spans="2:94">
      <c r="C280" s="89" t="str">
        <v>Road public passenger</v>
      </c>
      <c r="D280" s="86" t="s">
        <v>12</v>
      </c>
      <c r="F280" s="89">
        <v>610.20516894430375</v>
      </c>
      <c r="G280" s="89">
        <v>668.62446674683554</v>
      </c>
      <c r="H280" s="89">
        <v>650.43895962025317</v>
      </c>
      <c r="I280" s="89">
        <v>682.89831906329118</v>
      </c>
      <c r="J280" s="89">
        <v>687.13231625316473</v>
      </c>
      <c r="K280" s="89">
        <v>753.66121600000008</v>
      </c>
      <c r="L280" s="89">
        <v>818.40668027341769</v>
      </c>
      <c r="M280" s="89">
        <v>797.80414705063288</v>
      </c>
      <c r="N280" s="89">
        <v>936.29873600000019</v>
      </c>
      <c r="O280" s="89">
        <v>1062.8284839999999</v>
      </c>
      <c r="P280" s="89">
        <v>1002.7780471738886</v>
      </c>
      <c r="Q280" s="89">
        <v>1145.3947287818839</v>
      </c>
      <c r="R280" s="89">
        <v>1319.4539318326217</v>
      </c>
      <c r="S280" s="89">
        <v>1509.9614014223266</v>
      </c>
      <c r="T280" s="89">
        <v>1507.9006831298607</v>
      </c>
      <c r="U280" s="89">
        <v>1830.5925801703906</v>
      </c>
      <c r="V280" s="89">
        <v>1860.4999470849752</v>
      </c>
      <c r="W280" s="89">
        <v>1950.3142793164463</v>
      </c>
      <c r="X280" s="89">
        <v>2372.7427587081006</v>
      </c>
      <c r="Y280" s="89">
        <v>2118.8848694499179</v>
      </c>
      <c r="Z280" s="89">
        <v>1918.7392748155544</v>
      </c>
      <c r="AA280" s="89">
        <v>1788.5199073048052</v>
      </c>
      <c r="AB280" s="89">
        <v>1730.9665388208962</v>
      </c>
      <c r="AC280" s="89">
        <v>1654.4258619389357</v>
      </c>
      <c r="AD280" s="89">
        <v>1577.5193598048993</v>
      </c>
      <c r="AE280" s="89">
        <v>1549.702349726444</v>
      </c>
      <c r="AF280" s="89">
        <v>1544.8359116646534</v>
      </c>
      <c r="AG280" s="89">
        <v>1510.1243373675454</v>
      </c>
      <c r="AH280" s="89">
        <v>1593.4835673617854</v>
      </c>
      <c r="AI280" s="89">
        <v>1588.3530356612616</v>
      </c>
      <c r="AJ280" s="89">
        <v>1382.2683871379206</v>
      </c>
      <c r="AK280" s="89">
        <v>1403.847990078342</v>
      </c>
      <c r="AL280" s="89">
        <v>1458.2693673866597</v>
      </c>
      <c r="AM280" s="89">
        <v>1517.1289128878966</v>
      </c>
      <c r="AN280" s="94"/>
      <c r="AP280" s="49" t="str">
        <f t="shared" si="177"/>
        <v>Road public passenger</v>
      </c>
      <c r="AQ280" s="70" cm="1">
        <f t="array" aca="1" ref="AQ280" ca="1">INDIRECT(ADDRESS(ROW(AP280),AQ$9))/1000</f>
        <v>1.5171289128878966</v>
      </c>
      <c r="AR280" s="71" cm="1">
        <f t="array" aca="1" ref="AR280" ca="1">INDIRECT(ADDRESS(ROW(AQ280),AR$9))/1000</f>
        <v>1.4582693673866598</v>
      </c>
      <c r="AS280" s="71" cm="1">
        <f t="array" aca="1" ref="AS280" ca="1">INDIRECT(ADDRESS(ROW(AR280),AS$9))/1000</f>
        <v>1.5934835673617853</v>
      </c>
      <c r="AT280" s="73" cm="1">
        <f t="array" aca="1" ref="AT280" ca="1">INDIRECT(ADDRESS(ROW(AS280),AT$9))/1000</f>
        <v>1.6544258619389356</v>
      </c>
      <c r="AU280" s="77" cm="1">
        <f t="array" aca="1" ref="AU280" ca="1">AQ280/INDIRECT(ADDRESS($BC280,COLUMN(AQ280)))</f>
        <v>2.4850448238028813E-2</v>
      </c>
      <c r="AV280" s="78" cm="1">
        <f t="array" aca="1" ref="AV280" ca="1">AR280/INDIRECT(ADDRESS($BC280,COLUMN(AR280)))</f>
        <v>2.4950750893589953E-2</v>
      </c>
      <c r="AW280" s="78" cm="1">
        <f t="array" aca="1" ref="AW280" ca="1">AS280/INDIRECT(ADDRESS($BC280,COLUMN(AS280)))</f>
        <v>2.6208333475601212E-2</v>
      </c>
      <c r="AX280" s="80" cm="1">
        <f t="array" aca="1" ref="AX280" ca="1">AT280/INDIRECT(ADDRESS($BC280,COLUMN(AT280)))</f>
        <v>3.2756290860878091E-2</v>
      </c>
      <c r="AY280" s="53">
        <f t="shared" ca="1" si="178"/>
        <v>4.036260159994861E-2</v>
      </c>
      <c r="AZ280" s="53">
        <f t="shared" ca="1" si="179"/>
        <v>-4.7916813224690803E-2</v>
      </c>
      <c r="BA280" s="53">
        <f t="shared" ca="1" si="180"/>
        <v>-8.2987670955609466E-2</v>
      </c>
      <c r="BC280" s="100">
        <f t="shared" si="181"/>
        <v>285</v>
      </c>
      <c r="BE280" s="177" t="str">
        <f t="shared" si="184"/>
        <v>Road public passenger</v>
      </c>
      <c r="BF280" s="185">
        <f t="shared" si="185"/>
        <v>1.6544258619389356</v>
      </c>
      <c r="BG280" s="185">
        <f t="shared" si="186"/>
        <v>1.5775193598048993</v>
      </c>
      <c r="BH280" s="185">
        <f t="shared" si="187"/>
        <v>1.5497023497264439</v>
      </c>
      <c r="BI280" s="185">
        <f t="shared" si="188"/>
        <v>1.5448359116646535</v>
      </c>
      <c r="BJ280" s="185">
        <f t="shared" si="189"/>
        <v>1.5101243373675455</v>
      </c>
      <c r="BK280" s="185">
        <f t="shared" si="190"/>
        <v>1.5934835673617853</v>
      </c>
      <c r="BL280" s="185">
        <f t="shared" si="191"/>
        <v>1.5883530356612616</v>
      </c>
      <c r="BM280" s="185">
        <f t="shared" si="192"/>
        <v>1.3822683871379207</v>
      </c>
      <c r="BN280" s="185">
        <f t="shared" si="193"/>
        <v>1.403847990078342</v>
      </c>
      <c r="BO280" s="185">
        <f t="shared" si="194"/>
        <v>1.4582693673866598</v>
      </c>
      <c r="BP280" s="185">
        <f t="shared" si="195"/>
        <v>1.5171289128878966</v>
      </c>
      <c r="BQ280" s="179"/>
      <c r="BR280" s="178" t="str">
        <f t="shared" si="196"/>
        <v>Road public passenger</v>
      </c>
      <c r="BS280" s="126" cm="1">
        <f t="array" aca="1" ref="BS280" ca="1">AC280/INDIRECT(ADDRESS($BC280,COLUMN(AC280)))</f>
        <v>3.2756290860878091E-2</v>
      </c>
      <c r="BT280" s="126" cm="1">
        <f t="array" aca="1" ref="BT280" ca="1">AD280/INDIRECT(ADDRESS($BC280,COLUMN(AD280)))</f>
        <v>3.0034525540902388E-2</v>
      </c>
      <c r="BU280" s="126" cm="1">
        <f t="array" aca="1" ref="BU280" ca="1">AE280/INDIRECT(ADDRESS($BC280,COLUMN(AE280)))</f>
        <v>2.7869296695396267E-2</v>
      </c>
      <c r="BV280" s="126" cm="1">
        <f t="array" aca="1" ref="BV280" ca="1">AF280/INDIRECT(ADDRESS($BC280,COLUMN(AF280)))</f>
        <v>2.6761819194845143E-2</v>
      </c>
      <c r="BW280" s="126" cm="1">
        <f t="array" aca="1" ref="BW280" ca="1">AG280/INDIRECT(ADDRESS($BC280,COLUMN(AG280)))</f>
        <v>2.5460042305502931E-2</v>
      </c>
      <c r="BX280" s="126" cm="1">
        <f t="array" aca="1" ref="BX280" ca="1">AH280/INDIRECT(ADDRESS($BC280,COLUMN(AH280)))</f>
        <v>2.6208333475601212E-2</v>
      </c>
      <c r="BY280" s="126" cm="1">
        <f t="array" aca="1" ref="BY280" ca="1">AI280/INDIRECT(ADDRESS($BC280,COLUMN(AI280)))</f>
        <v>2.5913618115153414E-2</v>
      </c>
      <c r="BZ280" s="126" cm="1">
        <f t="array" aca="1" ref="BZ280" ca="1">AJ280/INDIRECT(ADDRESS($BC280,COLUMN(AJ280)))</f>
        <v>3.0395757182001625E-2</v>
      </c>
      <c r="CA280" s="126" cm="1">
        <f t="array" aca="1" ref="CA280" ca="1">AK280/INDIRECT(ADDRESS($BC280,COLUMN(AK280)))</f>
        <v>2.8845358389383777E-2</v>
      </c>
      <c r="CB280" s="126" cm="1">
        <f t="array" aca="1" ref="CB280" ca="1">AL280/INDIRECT(ADDRESS($BC280,COLUMN(AL280)))</f>
        <v>2.4950750893589953E-2</v>
      </c>
      <c r="CC280" s="126" cm="1">
        <f t="array" aca="1" ref="CC280" ca="1">AM280/INDIRECT(ADDRESS($BC280,COLUMN(AM280)))</f>
        <v>2.4850448238028813E-2</v>
      </c>
      <c r="CE280" s="178" t="str">
        <f t="shared" si="197"/>
        <v>Road public passenger</v>
      </c>
      <c r="CF280" s="194" t="str">
        <f t="shared" ca="1" si="198"/>
        <v>1.65
(3.3%)</v>
      </c>
      <c r="CG280" s="194" t="str">
        <f t="shared" ca="1" si="199"/>
        <v>1.58
(3.0%)</v>
      </c>
      <c r="CH280" s="194" t="str">
        <f t="shared" ca="1" si="200"/>
        <v>1.55
(2.8%)</v>
      </c>
      <c r="CI280" s="194" t="str">
        <f t="shared" ca="1" si="201"/>
        <v>1.54
(2.7%)</v>
      </c>
      <c r="CJ280" s="194" t="str">
        <f t="shared" ca="1" si="202"/>
        <v>1.51
(2.5%)</v>
      </c>
      <c r="CK280" s="194" t="str">
        <f t="shared" ca="1" si="203"/>
        <v>1.59
(2.6%)</v>
      </c>
      <c r="CL280" s="194" t="str">
        <f t="shared" ca="1" si="204"/>
        <v>1.59
(2.6%)</v>
      </c>
      <c r="CM280" s="194" t="str">
        <f t="shared" ca="1" si="205"/>
        <v>1.38
(3.0%)</v>
      </c>
      <c r="CN280" s="194" t="str">
        <f t="shared" ca="1" si="206"/>
        <v>1.40
(2.9%)</v>
      </c>
      <c r="CO280" s="194" t="str">
        <f t="shared" ca="1" si="207"/>
        <v>1.46
(2.5%)</v>
      </c>
      <c r="CP280" s="194" t="str">
        <f t="shared" ca="1" si="208"/>
        <v>1.52
(2.5%)</v>
      </c>
    </row>
    <row r="281" spans="2:94">
      <c r="C281" s="89" t="str">
        <v>Navigation</v>
      </c>
      <c r="D281" s="86" t="s">
        <v>12</v>
      </c>
      <c r="F281" s="89">
        <v>84.210504</v>
      </c>
      <c r="G281" s="89">
        <v>84.210504</v>
      </c>
      <c r="H281" s="89">
        <v>96.240576000000004</v>
      </c>
      <c r="I281" s="89">
        <v>96.240576000000004</v>
      </c>
      <c r="J281" s="89">
        <v>96.240576000000004</v>
      </c>
      <c r="K281" s="89">
        <v>84.210504</v>
      </c>
      <c r="L281" s="89">
        <v>144.36086400000002</v>
      </c>
      <c r="M281" s="89">
        <v>144.36086400000002</v>
      </c>
      <c r="N281" s="89">
        <v>180.45108000000002</v>
      </c>
      <c r="O281" s="89">
        <v>216.54129600000002</v>
      </c>
      <c r="P281" s="89">
        <v>275.67455747373089</v>
      </c>
      <c r="Q281" s="89">
        <v>334.80781894746178</v>
      </c>
      <c r="R281" s="89">
        <v>393.94108042119257</v>
      </c>
      <c r="S281" s="89">
        <v>453.07434189492335</v>
      </c>
      <c r="T281" s="89">
        <v>638.0221731106783</v>
      </c>
      <c r="U281" s="89">
        <v>578.30447105592327</v>
      </c>
      <c r="V281" s="89">
        <v>938.02410860199029</v>
      </c>
      <c r="W281" s="89">
        <v>740.7629777530783</v>
      </c>
      <c r="X281" s="89">
        <v>767.78751120982383</v>
      </c>
      <c r="Y281" s="89">
        <v>748.23661339247496</v>
      </c>
      <c r="Z281" s="89">
        <v>750.47344279739764</v>
      </c>
      <c r="AA281" s="89">
        <v>651.51196405959683</v>
      </c>
      <c r="AB281" s="89">
        <v>688.51806461317653</v>
      </c>
      <c r="AC281" s="89">
        <v>673.47307739007078</v>
      </c>
      <c r="AD281" s="89">
        <v>843.08168340653197</v>
      </c>
      <c r="AE281" s="89">
        <v>831.53946581535058</v>
      </c>
      <c r="AF281" s="89">
        <v>999.26166181387214</v>
      </c>
      <c r="AG281" s="89">
        <v>882.34635884497948</v>
      </c>
      <c r="AH281" s="89">
        <v>975.91661353547636</v>
      </c>
      <c r="AI281" s="89">
        <v>1039.3921404044206</v>
      </c>
      <c r="AJ281" s="89">
        <v>1271.1057462005074</v>
      </c>
      <c r="AK281" s="89">
        <v>1359.2541412244125</v>
      </c>
      <c r="AL281" s="89">
        <v>1146.7136831170246</v>
      </c>
      <c r="AM281" s="89">
        <v>1075.6308045159763</v>
      </c>
      <c r="AN281" s="94"/>
      <c r="AP281" s="49" t="str">
        <f t="shared" si="177"/>
        <v>Navigation</v>
      </c>
      <c r="AQ281" s="70" cm="1">
        <f t="array" aca="1" ref="AQ281" ca="1">INDIRECT(ADDRESS(ROW(AP281),AQ$9))/1000</f>
        <v>1.0756308045159761</v>
      </c>
      <c r="AR281" s="71" cm="1">
        <f t="array" aca="1" ref="AR281" ca="1">INDIRECT(ADDRESS(ROW(AQ281),AR$9))/1000</f>
        <v>1.1467136831170246</v>
      </c>
      <c r="AS281" s="71" cm="1">
        <f t="array" aca="1" ref="AS281" ca="1">INDIRECT(ADDRESS(ROW(AR281),AS$9))/1000</f>
        <v>0.97591661353547632</v>
      </c>
      <c r="AT281" s="73" cm="1">
        <f t="array" aca="1" ref="AT281" ca="1">INDIRECT(ADDRESS(ROW(AS281),AT$9))/1000</f>
        <v>0.67347307739007078</v>
      </c>
      <c r="AU281" s="77" cm="1">
        <f t="array" aca="1" ref="AU281" ca="1">AQ281/INDIRECT(ADDRESS($BC281,COLUMN(AQ281)))</f>
        <v>1.7618745120328926E-2</v>
      </c>
      <c r="AV281" s="78" cm="1">
        <f t="array" aca="1" ref="AV281" ca="1">AR281/INDIRECT(ADDRESS($BC281,COLUMN(AR281)))</f>
        <v>1.9620083980093392E-2</v>
      </c>
      <c r="AW281" s="78" cm="1">
        <f t="array" aca="1" ref="AW281" ca="1">AS281/INDIRECT(ADDRESS($BC281,COLUMN(AS281)))</f>
        <v>1.6051089936411089E-2</v>
      </c>
      <c r="AX281" s="80" cm="1">
        <f t="array" aca="1" ref="AX281" ca="1">AT281/INDIRECT(ADDRESS($BC281,COLUMN(AT281)))</f>
        <v>1.3334220962978432E-2</v>
      </c>
      <c r="AY281" s="53">
        <f t="shared" ca="1" si="178"/>
        <v>-6.1988340810436013E-2</v>
      </c>
      <c r="AZ281" s="53">
        <f t="shared" ca="1" si="179"/>
        <v>0.10217490879601164</v>
      </c>
      <c r="BA281" s="53">
        <f t="shared" ca="1" si="180"/>
        <v>0.59714002033221369</v>
      </c>
      <c r="BC281" s="100">
        <f t="shared" si="181"/>
        <v>285</v>
      </c>
      <c r="BE281" s="177" t="str">
        <f t="shared" si="184"/>
        <v>Navigation</v>
      </c>
      <c r="BF281" s="185">
        <f t="shared" si="185"/>
        <v>0.67347307739007078</v>
      </c>
      <c r="BG281" s="185">
        <f t="shared" si="186"/>
        <v>0.843081683406532</v>
      </c>
      <c r="BH281" s="185">
        <f t="shared" si="187"/>
        <v>0.83153946581535054</v>
      </c>
      <c r="BI281" s="185">
        <f t="shared" si="188"/>
        <v>0.9992616618138721</v>
      </c>
      <c r="BJ281" s="185">
        <f t="shared" si="189"/>
        <v>0.88234635884497947</v>
      </c>
      <c r="BK281" s="185">
        <f t="shared" si="190"/>
        <v>0.97591661353547632</v>
      </c>
      <c r="BL281" s="185">
        <f t="shared" si="191"/>
        <v>1.0393921404044206</v>
      </c>
      <c r="BM281" s="185">
        <f t="shared" si="192"/>
        <v>1.2711057462005073</v>
      </c>
      <c r="BN281" s="185">
        <f t="shared" si="193"/>
        <v>1.3592541412244126</v>
      </c>
      <c r="BO281" s="185">
        <f t="shared" si="194"/>
        <v>1.1467136831170246</v>
      </c>
      <c r="BP281" s="185">
        <f t="shared" si="195"/>
        <v>1.0756308045159761</v>
      </c>
      <c r="BQ281" s="179"/>
      <c r="BR281" s="178" t="str">
        <f t="shared" si="196"/>
        <v>Navigation</v>
      </c>
      <c r="BS281" s="126" cm="1">
        <f t="array" aca="1" ref="BS281" ca="1">AC281/INDIRECT(ADDRESS($BC281,COLUMN(AC281)))</f>
        <v>1.3334220962978432E-2</v>
      </c>
      <c r="BT281" s="126" cm="1">
        <f t="array" aca="1" ref="BT281" ca="1">AD281/INDIRECT(ADDRESS($BC281,COLUMN(AD281)))</f>
        <v>1.6051504024947198E-2</v>
      </c>
      <c r="BU281" s="126" cm="1">
        <f t="array" aca="1" ref="BU281" ca="1">AE281/INDIRECT(ADDRESS($BC281,COLUMN(AE281)))</f>
        <v>1.4954110439872607E-2</v>
      </c>
      <c r="BV281" s="126" cm="1">
        <f t="array" aca="1" ref="BV281" ca="1">AF281/INDIRECT(ADDRESS($BC281,COLUMN(AF281)))</f>
        <v>1.7310615140340158E-2</v>
      </c>
      <c r="BW281" s="126" cm="1">
        <f t="array" aca="1" ref="BW281" ca="1">AG281/INDIRECT(ADDRESS($BC281,COLUMN(AG281)))</f>
        <v>1.4875977473126472E-2</v>
      </c>
      <c r="BX281" s="126" cm="1">
        <f t="array" aca="1" ref="BX281" ca="1">AH281/INDIRECT(ADDRESS($BC281,COLUMN(AH281)))</f>
        <v>1.6051089936411089E-2</v>
      </c>
      <c r="BY281" s="126" cm="1">
        <f t="array" aca="1" ref="BY281" ca="1">AI281/INDIRECT(ADDRESS($BC281,COLUMN(AI281)))</f>
        <v>1.6957446105247482E-2</v>
      </c>
      <c r="BZ281" s="126" cm="1">
        <f t="array" aca="1" ref="BZ281" ca="1">AJ281/INDIRECT(ADDRESS($BC281,COLUMN(AJ281)))</f>
        <v>2.7951316816379267E-2</v>
      </c>
      <c r="CA281" s="126" cm="1">
        <f t="array" aca="1" ref="CA281" ca="1">AK281/INDIRECT(ADDRESS($BC281,COLUMN(AK281)))</f>
        <v>2.792907289320137E-2</v>
      </c>
      <c r="CB281" s="126" cm="1">
        <f t="array" aca="1" ref="CB281" ca="1">AL281/INDIRECT(ADDRESS($BC281,COLUMN(AL281)))</f>
        <v>1.9620083980093392E-2</v>
      </c>
      <c r="CC281" s="126" cm="1">
        <f t="array" aca="1" ref="CC281" ca="1">AM281/INDIRECT(ADDRESS($BC281,COLUMN(AM281)))</f>
        <v>1.7618745120328926E-2</v>
      </c>
      <c r="CE281" s="178" t="str">
        <f t="shared" si="197"/>
        <v>Navigation</v>
      </c>
      <c r="CF281" s="194" t="str">
        <f t="shared" ca="1" si="198"/>
        <v>0.67
(1.3%)</v>
      </c>
      <c r="CG281" s="194" t="str">
        <f t="shared" ca="1" si="199"/>
        <v>0.84
(1.6%)</v>
      </c>
      <c r="CH281" s="194" t="str">
        <f t="shared" ca="1" si="200"/>
        <v>0.83
(1.5%)</v>
      </c>
      <c r="CI281" s="194" t="str">
        <f t="shared" ca="1" si="201"/>
        <v>1.00
(1.7%)</v>
      </c>
      <c r="CJ281" s="194" t="str">
        <f t="shared" ca="1" si="202"/>
        <v>0.88
(1.5%)</v>
      </c>
      <c r="CK281" s="194" t="str">
        <f t="shared" ca="1" si="203"/>
        <v>0.98
(1.6%)</v>
      </c>
      <c r="CL281" s="194" t="str">
        <f t="shared" ca="1" si="204"/>
        <v>1.04
(1.7%)</v>
      </c>
      <c r="CM281" s="194" t="str">
        <f t="shared" ca="1" si="205"/>
        <v>1.27
(2.8%)</v>
      </c>
      <c r="CN281" s="194" t="str">
        <f t="shared" ca="1" si="206"/>
        <v>1.36
(2.8%)</v>
      </c>
      <c r="CO281" s="194" t="str">
        <f t="shared" ca="1" si="207"/>
        <v>1.15
(2.0%)</v>
      </c>
      <c r="CP281" s="194" t="str">
        <f t="shared" ca="1" si="208"/>
        <v>1.08
(1.8%)</v>
      </c>
    </row>
    <row r="282" spans="2:94">
      <c r="C282" s="89" t="str">
        <v>Rail</v>
      </c>
      <c r="D282" s="86" t="s">
        <v>12</v>
      </c>
      <c r="F282" s="89">
        <v>520.74487999999997</v>
      </c>
      <c r="G282" s="89">
        <v>507.20756000000006</v>
      </c>
      <c r="H282" s="89">
        <v>456.61706000000004</v>
      </c>
      <c r="I282" s="89">
        <v>500.64824000000004</v>
      </c>
      <c r="J282" s="89">
        <v>472.73624000000007</v>
      </c>
      <c r="K282" s="89">
        <v>440.17224000000004</v>
      </c>
      <c r="L282" s="89">
        <v>510.95242000000002</v>
      </c>
      <c r="M282" s="89">
        <v>497.50814000000003</v>
      </c>
      <c r="N282" s="89">
        <v>512.46432000000004</v>
      </c>
      <c r="O282" s="89">
        <v>494.85649999999998</v>
      </c>
      <c r="P282" s="89">
        <v>492.71658000000002</v>
      </c>
      <c r="Q282" s="89">
        <v>535.39868000000001</v>
      </c>
      <c r="R282" s="89">
        <v>468.43314000000004</v>
      </c>
      <c r="S282" s="89">
        <v>514.95314000000008</v>
      </c>
      <c r="T282" s="89">
        <v>569.20708999999999</v>
      </c>
      <c r="U282" s="89">
        <v>521.99712991878175</v>
      </c>
      <c r="V282" s="89">
        <v>519.70588956974177</v>
      </c>
      <c r="W282" s="89">
        <v>551.80215686473377</v>
      </c>
      <c r="X282" s="89">
        <v>584.84755890700796</v>
      </c>
      <c r="Y282" s="89">
        <v>510.53819788384715</v>
      </c>
      <c r="Z282" s="89">
        <v>507.72941327343085</v>
      </c>
      <c r="AA282" s="89">
        <v>512.55025034114385</v>
      </c>
      <c r="AB282" s="89">
        <v>492.31555002512249</v>
      </c>
      <c r="AC282" s="89">
        <v>487.29511652492118</v>
      </c>
      <c r="AD282" s="89">
        <v>447.71499493762764</v>
      </c>
      <c r="AE282" s="89">
        <v>457.52267973314707</v>
      </c>
      <c r="AF282" s="89">
        <v>468.75026118965297</v>
      </c>
      <c r="AG282" s="89">
        <v>483.24065725629475</v>
      </c>
      <c r="AH282" s="89">
        <v>492.54576628161226</v>
      </c>
      <c r="AI282" s="89">
        <v>514.83695703171679</v>
      </c>
      <c r="AJ282" s="89">
        <v>417.10327322101102</v>
      </c>
      <c r="AK282" s="89">
        <v>448.09687645485559</v>
      </c>
      <c r="AL282" s="89">
        <v>494.83864063556558</v>
      </c>
      <c r="AM282" s="89">
        <v>519.49475143525217</v>
      </c>
      <c r="AN282" s="94"/>
      <c r="AP282" s="49" t="str">
        <f t="shared" si="177"/>
        <v>Rail</v>
      </c>
      <c r="AQ282" s="70" cm="1">
        <f t="array" aca="1" ref="AQ282" ca="1">INDIRECT(ADDRESS(ROW(AP282),AQ$9))/1000</f>
        <v>0.51949475143525214</v>
      </c>
      <c r="AR282" s="71" cm="1">
        <f t="array" aca="1" ref="AR282" ca="1">INDIRECT(ADDRESS(ROW(AQ282),AR$9))/1000</f>
        <v>0.4948386406355656</v>
      </c>
      <c r="AS282" s="71" cm="1">
        <f t="array" aca="1" ref="AS282" ca="1">INDIRECT(ADDRESS(ROW(AR282),AS$9))/1000</f>
        <v>0.49254576628161229</v>
      </c>
      <c r="AT282" s="73" cm="1">
        <f t="array" aca="1" ref="AT282" ca="1">INDIRECT(ADDRESS(ROW(AS282),AT$9))/1000</f>
        <v>0.48729511652492119</v>
      </c>
      <c r="AU282" s="77" cm="1">
        <f t="array" aca="1" ref="AU282" ca="1">AQ282/INDIRECT(ADDRESS($BC282,COLUMN(AQ282)))</f>
        <v>8.5092817893078383E-3</v>
      </c>
      <c r="AV282" s="78" cm="1">
        <f t="array" aca="1" ref="AV282" ca="1">AR282/INDIRECT(ADDRESS($BC282,COLUMN(AR282)))</f>
        <v>8.4666083860396816E-3</v>
      </c>
      <c r="AW282" s="78" cm="1">
        <f t="array" aca="1" ref="AW282" ca="1">AS282/INDIRECT(ADDRESS($BC282,COLUMN(AS282)))</f>
        <v>8.1009958051065419E-3</v>
      </c>
      <c r="AX282" s="80" cm="1">
        <f t="array" aca="1" ref="AX282" ca="1">AT282/INDIRECT(ADDRESS($BC282,COLUMN(AT282)))</f>
        <v>9.6480482680975834E-3</v>
      </c>
      <c r="AY282" s="53">
        <f t="shared" ca="1" si="178"/>
        <v>4.9826567238198081E-2</v>
      </c>
      <c r="AZ282" s="53">
        <f t="shared" ca="1" si="179"/>
        <v>5.4713667233578088E-2</v>
      </c>
      <c r="BA282" s="53">
        <f t="shared" ca="1" si="180"/>
        <v>6.6078304129042517E-2</v>
      </c>
      <c r="BC282" s="100">
        <f t="shared" si="181"/>
        <v>285</v>
      </c>
      <c r="BE282" s="177" t="str">
        <f t="shared" si="184"/>
        <v>Rail</v>
      </c>
      <c r="BF282" s="185">
        <f t="shared" si="185"/>
        <v>0.48729511652492119</v>
      </c>
      <c r="BG282" s="185">
        <f t="shared" si="186"/>
        <v>0.44771499493762762</v>
      </c>
      <c r="BH282" s="185">
        <f t="shared" si="187"/>
        <v>0.45752267973314709</v>
      </c>
      <c r="BI282" s="185">
        <f t="shared" si="188"/>
        <v>0.46875026118965296</v>
      </c>
      <c r="BJ282" s="185">
        <f t="shared" si="189"/>
        <v>0.48324065725629473</v>
      </c>
      <c r="BK282" s="185">
        <f t="shared" si="190"/>
        <v>0.49254576628161229</v>
      </c>
      <c r="BL282" s="185">
        <f t="shared" si="191"/>
        <v>0.51483695703171684</v>
      </c>
      <c r="BM282" s="185">
        <f t="shared" si="192"/>
        <v>0.41710327322101104</v>
      </c>
      <c r="BN282" s="185">
        <f t="shared" si="193"/>
        <v>0.44809687645485557</v>
      </c>
      <c r="BO282" s="185">
        <f t="shared" si="194"/>
        <v>0.4948386406355656</v>
      </c>
      <c r="BP282" s="185">
        <f t="shared" si="195"/>
        <v>0.51949475143525214</v>
      </c>
      <c r="BQ282" s="179"/>
      <c r="BR282" s="178" t="str">
        <f t="shared" si="196"/>
        <v>Rail</v>
      </c>
      <c r="BS282" s="126" cm="1">
        <f t="array" aca="1" ref="BS282" ca="1">AC282/INDIRECT(ADDRESS($BC282,COLUMN(AC282)))</f>
        <v>9.6480482680975834E-3</v>
      </c>
      <c r="BT282" s="126" cm="1">
        <f t="array" aca="1" ref="BT282" ca="1">AD282/INDIRECT(ADDRESS($BC282,COLUMN(AD282)))</f>
        <v>8.5240839466858998E-3</v>
      </c>
      <c r="BU282" s="126" cm="1">
        <f t="array" aca="1" ref="BU282" ca="1">AE282/INDIRECT(ADDRESS($BC282,COLUMN(AE282)))</f>
        <v>8.2279253874827252E-3</v>
      </c>
      <c r="BV282" s="126" cm="1">
        <f t="array" aca="1" ref="BV282" ca="1">AF282/INDIRECT(ADDRESS($BC282,COLUMN(AF282)))</f>
        <v>8.1203509335670207E-3</v>
      </c>
      <c r="BW282" s="126" cm="1">
        <f t="array" aca="1" ref="BW282" ca="1">AG282/INDIRECT(ADDRESS($BC282,COLUMN(AG282)))</f>
        <v>8.1472281937602E-3</v>
      </c>
      <c r="BX282" s="126" cm="1">
        <f t="array" aca="1" ref="BX282" ca="1">AH282/INDIRECT(ADDRESS($BC282,COLUMN(AH282)))</f>
        <v>8.1009958051065419E-3</v>
      </c>
      <c r="BY282" s="126" cm="1">
        <f t="array" aca="1" ref="BY282" ca="1">AI282/INDIRECT(ADDRESS($BC282,COLUMN(AI282)))</f>
        <v>8.399447727647856E-3</v>
      </c>
      <c r="BZ282" s="126" cm="1">
        <f t="array" aca="1" ref="BZ282" ca="1">AJ282/INDIRECT(ADDRESS($BC282,COLUMN(AJ282)))</f>
        <v>9.1720030137525839E-3</v>
      </c>
      <c r="CA282" s="126" cm="1">
        <f t="array" aca="1" ref="CA282" ca="1">AK282/INDIRECT(ADDRESS($BC282,COLUMN(AK282)))</f>
        <v>9.2072041174361217E-3</v>
      </c>
      <c r="CB282" s="126" cm="1">
        <f t="array" aca="1" ref="CB282" ca="1">AL282/INDIRECT(ADDRESS($BC282,COLUMN(AL282)))</f>
        <v>8.4666083860396816E-3</v>
      </c>
      <c r="CC282" s="126" cm="1">
        <f t="array" aca="1" ref="CC282" ca="1">AM282/INDIRECT(ADDRESS($BC282,COLUMN(AM282)))</f>
        <v>8.5092817893078401E-3</v>
      </c>
      <c r="CE282" s="178" t="str">
        <f t="shared" si="197"/>
        <v>Rail</v>
      </c>
      <c r="CF282" s="194" t="str">
        <f t="shared" ca="1" si="198"/>
        <v>0.49
(1.0%)</v>
      </c>
      <c r="CG282" s="194" t="str">
        <f t="shared" ca="1" si="199"/>
        <v>0.45
(0.9%)</v>
      </c>
      <c r="CH282" s="194" t="str">
        <f t="shared" ca="1" si="200"/>
        <v>0.46
(0.8%)</v>
      </c>
      <c r="CI282" s="194" t="str">
        <f t="shared" ca="1" si="201"/>
        <v>0.47
(0.8%)</v>
      </c>
      <c r="CJ282" s="194" t="str">
        <f t="shared" ca="1" si="202"/>
        <v>0.48
(0.8%)</v>
      </c>
      <c r="CK282" s="194" t="str">
        <f t="shared" ca="1" si="203"/>
        <v>0.49
(0.8%)</v>
      </c>
      <c r="CL282" s="194" t="str">
        <f t="shared" ca="1" si="204"/>
        <v>0.51
(0.8%)</v>
      </c>
      <c r="CM282" s="194" t="str">
        <f t="shared" ca="1" si="205"/>
        <v>0.42
(0.9%)</v>
      </c>
      <c r="CN282" s="194" t="str">
        <f t="shared" ca="1" si="206"/>
        <v>0.45
(0.9%)</v>
      </c>
      <c r="CO282" s="194" t="str">
        <f t="shared" ca="1" si="207"/>
        <v>0.49
(0.8%)</v>
      </c>
      <c r="CP282" s="194" t="str">
        <f t="shared" ca="1" si="208"/>
        <v>0.52
(0.9%)</v>
      </c>
    </row>
    <row r="283" spans="2:94">
      <c r="C283" s="89" t="str">
        <v>Pipeline</v>
      </c>
      <c r="D283" s="86" t="s">
        <v>12</v>
      </c>
      <c r="F283" s="89">
        <v>0</v>
      </c>
      <c r="G283" s="89">
        <v>0</v>
      </c>
      <c r="H283" s="89">
        <v>0</v>
      </c>
      <c r="I283" s="89">
        <v>0</v>
      </c>
      <c r="J283" s="89">
        <v>0</v>
      </c>
      <c r="K283" s="89">
        <v>0</v>
      </c>
      <c r="L283" s="89">
        <v>0</v>
      </c>
      <c r="M283" s="89">
        <v>0</v>
      </c>
      <c r="N283" s="89">
        <v>0</v>
      </c>
      <c r="O283" s="89">
        <v>0</v>
      </c>
      <c r="P283" s="89">
        <v>0</v>
      </c>
      <c r="Q283" s="89">
        <v>0</v>
      </c>
      <c r="R283" s="89">
        <v>0</v>
      </c>
      <c r="S283" s="89">
        <v>0</v>
      </c>
      <c r="T283" s="89">
        <v>0</v>
      </c>
      <c r="U283" s="89">
        <v>25.625715791666671</v>
      </c>
      <c r="V283" s="89">
        <v>21.500000000000004</v>
      </c>
      <c r="W283" s="89">
        <v>15.594444444444445</v>
      </c>
      <c r="X283" s="89">
        <v>14.756728091111114</v>
      </c>
      <c r="Y283" s="89">
        <v>15.0091060488</v>
      </c>
      <c r="Z283" s="89">
        <v>24.45382772613889</v>
      </c>
      <c r="AA283" s="89">
        <v>42.239954206305555</v>
      </c>
      <c r="AB283" s="89">
        <v>48.125437031838899</v>
      </c>
      <c r="AC283" s="89">
        <v>40.087124423249172</v>
      </c>
      <c r="AD283" s="89">
        <v>32.841127627222221</v>
      </c>
      <c r="AE283" s="89">
        <v>45.496913698224631</v>
      </c>
      <c r="AF283" s="89">
        <v>247.40659670724901</v>
      </c>
      <c r="AG283" s="89">
        <v>235.09865086165715</v>
      </c>
      <c r="AH283" s="89">
        <v>262.03683523392084</v>
      </c>
      <c r="AI283" s="89">
        <v>197.87832983900927</v>
      </c>
      <c r="AJ283" s="89">
        <v>176.48817653055502</v>
      </c>
      <c r="AK283" s="89">
        <v>176.04961057646693</v>
      </c>
      <c r="AL283" s="89">
        <v>185.26793521393424</v>
      </c>
      <c r="AM283" s="89">
        <v>173.06894818524322</v>
      </c>
      <c r="AN283" s="94"/>
      <c r="AP283" s="49" t="str">
        <f t="shared" si="177"/>
        <v>Pipeline</v>
      </c>
      <c r="AQ283" s="70" cm="1">
        <f t="array" aca="1" ref="AQ283" ca="1">INDIRECT(ADDRESS(ROW(AP283),AQ$9))/1000</f>
        <v>0.17306894818524321</v>
      </c>
      <c r="AR283" s="71" cm="1">
        <f t="array" aca="1" ref="AR283" ca="1">INDIRECT(ADDRESS(ROW(AQ283),AR$9))/1000</f>
        <v>0.18526793521393423</v>
      </c>
      <c r="AS283" s="71" cm="1">
        <f t="array" aca="1" ref="AS283" ca="1">INDIRECT(ADDRESS(ROW(AR283),AS$9))/1000</f>
        <v>0.26203683523392085</v>
      </c>
      <c r="AT283" s="73" cm="1">
        <f t="array" aca="1" ref="AT283" ca="1">INDIRECT(ADDRESS(ROW(AS283),AT$9))/1000</f>
        <v>4.0087124423249174E-2</v>
      </c>
      <c r="AU283" s="77" cm="1">
        <f t="array" aca="1" ref="AU283" ca="1">AQ283/INDIRECT(ADDRESS($BC283,COLUMN(AQ283)))</f>
        <v>2.8348552993434869E-3</v>
      </c>
      <c r="AV283" s="78" cm="1">
        <f t="array" aca="1" ref="AV283" ca="1">AR283/INDIRECT(ADDRESS($BC283,COLUMN(AR283)))</f>
        <v>3.1699041366936706E-3</v>
      </c>
      <c r="AW283" s="78" cm="1">
        <f t="array" aca="1" ref="AW283" ca="1">AS283/INDIRECT(ADDRESS($BC283,COLUMN(AS283)))</f>
        <v>4.3097706818978161E-3</v>
      </c>
      <c r="AX283" s="80" cm="1">
        <f t="array" aca="1" ref="AX283" ca="1">AT283/INDIRECT(ADDRESS($BC283,COLUMN(AT283)))</f>
        <v>7.9369256585800762E-4</v>
      </c>
      <c r="AY283" s="53">
        <f t="shared" ca="1" si="178"/>
        <v>-6.5845107058620234E-2</v>
      </c>
      <c r="AZ283" s="53">
        <f t="shared" ca="1" si="179"/>
        <v>-0.33952435339579573</v>
      </c>
      <c r="BA283" s="53">
        <f t="shared" ca="1" si="180"/>
        <v>3.317320104029938</v>
      </c>
      <c r="BC283" s="100">
        <f t="shared" si="181"/>
        <v>285</v>
      </c>
      <c r="BE283" s="177" t="str">
        <f t="shared" si="184"/>
        <v>Pipeline</v>
      </c>
      <c r="BF283" s="185">
        <f t="shared" si="185"/>
        <v>4.0087124423249174E-2</v>
      </c>
      <c r="BG283" s="185">
        <f t="shared" si="186"/>
        <v>3.2841127627222223E-2</v>
      </c>
      <c r="BH283" s="185">
        <f t="shared" si="187"/>
        <v>4.5496913698224631E-2</v>
      </c>
      <c r="BI283" s="185">
        <f t="shared" si="188"/>
        <v>0.24740659670724902</v>
      </c>
      <c r="BJ283" s="185">
        <f t="shared" si="189"/>
        <v>0.23509865086165715</v>
      </c>
      <c r="BK283" s="185">
        <f t="shared" si="190"/>
        <v>0.26203683523392085</v>
      </c>
      <c r="BL283" s="185">
        <f t="shared" si="191"/>
        <v>0.19787832983900927</v>
      </c>
      <c r="BM283" s="185">
        <f t="shared" si="192"/>
        <v>0.17648817653055501</v>
      </c>
      <c r="BN283" s="185">
        <f t="shared" si="193"/>
        <v>0.17604961057646693</v>
      </c>
      <c r="BO283" s="185">
        <f t="shared" si="194"/>
        <v>0.18526793521393423</v>
      </c>
      <c r="BP283" s="185">
        <f t="shared" si="195"/>
        <v>0.17306894818524321</v>
      </c>
      <c r="BQ283" s="179"/>
      <c r="BR283" s="178" t="str">
        <f t="shared" si="196"/>
        <v>Pipeline</v>
      </c>
      <c r="BS283" s="126" cm="1">
        <f t="array" aca="1" ref="BS283" ca="1">AC283/INDIRECT(ADDRESS($BC283,COLUMN(AC283)))</f>
        <v>7.9369256585800762E-4</v>
      </c>
      <c r="BT283" s="126" cm="1">
        <f t="array" aca="1" ref="BT283" ca="1">AD283/INDIRECT(ADDRESS($BC283,COLUMN(AD283)))</f>
        <v>6.252650278940669E-4</v>
      </c>
      <c r="BU283" s="126" cm="1">
        <f t="array" aca="1" ref="BU283" ca="1">AE283/INDIRECT(ADDRESS($BC283,COLUMN(AE283)))</f>
        <v>8.1820033815170016E-4</v>
      </c>
      <c r="BV283" s="126" cm="1">
        <f t="array" aca="1" ref="BV283" ca="1">AF283/INDIRECT(ADDRESS($BC283,COLUMN(AF283)))</f>
        <v>4.2859248407533376E-3</v>
      </c>
      <c r="BW283" s="126" cm="1">
        <f t="array" aca="1" ref="BW283" ca="1">AG283/INDIRECT(ADDRESS($BC283,COLUMN(AG283)))</f>
        <v>3.9636614342224378E-3</v>
      </c>
      <c r="BX283" s="126" cm="1">
        <f t="array" aca="1" ref="BX283" ca="1">AH283/INDIRECT(ADDRESS($BC283,COLUMN(AH283)))</f>
        <v>4.3097706818978161E-3</v>
      </c>
      <c r="BY283" s="126" cm="1">
        <f t="array" aca="1" ref="BY283" ca="1">AI283/INDIRECT(ADDRESS($BC283,COLUMN(AI283)))</f>
        <v>3.2283398952158491E-3</v>
      </c>
      <c r="BZ283" s="126" cm="1">
        <f t="array" aca="1" ref="BZ283" ca="1">AJ283/INDIRECT(ADDRESS($BC283,COLUMN(AJ283)))</f>
        <v>3.8809335504116737E-3</v>
      </c>
      <c r="CA283" s="126" cm="1">
        <f t="array" aca="1" ref="CA283" ca="1">AK283/INDIRECT(ADDRESS($BC283,COLUMN(AK283)))</f>
        <v>3.6173532656525345E-3</v>
      </c>
      <c r="CB283" s="126" cm="1">
        <f t="array" aca="1" ref="CB283" ca="1">AL283/INDIRECT(ADDRESS($BC283,COLUMN(AL283)))</f>
        <v>3.1699041366936706E-3</v>
      </c>
      <c r="CC283" s="126" cm="1">
        <f t="array" aca="1" ref="CC283" ca="1">AM283/INDIRECT(ADDRESS($BC283,COLUMN(AM283)))</f>
        <v>2.8348552993434869E-3</v>
      </c>
      <c r="CE283" s="178" t="str">
        <f t="shared" si="197"/>
        <v>Pipeline</v>
      </c>
      <c r="CF283" s="194" t="str">
        <f t="shared" ca="1" si="198"/>
        <v>0.04
(0.1%)</v>
      </c>
      <c r="CG283" s="194" t="str">
        <f t="shared" ca="1" si="199"/>
        <v>0.03
(0.1%)</v>
      </c>
      <c r="CH283" s="194" t="str">
        <f t="shared" ca="1" si="200"/>
        <v>0.05
(0.1%)</v>
      </c>
      <c r="CI283" s="194" t="str">
        <f t="shared" ca="1" si="201"/>
        <v>0.25
(0.4%)</v>
      </c>
      <c r="CJ283" s="194" t="str">
        <f t="shared" ca="1" si="202"/>
        <v>0.24
(0.4%)</v>
      </c>
      <c r="CK283" s="194" t="str">
        <f t="shared" ca="1" si="203"/>
        <v>0.26
(0.4%)</v>
      </c>
      <c r="CL283" s="194" t="str">
        <f t="shared" ca="1" si="204"/>
        <v>0.20
(0.3%)</v>
      </c>
      <c r="CM283" s="194" t="str">
        <f t="shared" ca="1" si="205"/>
        <v>0.18
(0.4%)</v>
      </c>
      <c r="CN283" s="194" t="str">
        <f t="shared" ca="1" si="206"/>
        <v>0.18
(0.4%)</v>
      </c>
      <c r="CO283" s="194" t="str">
        <f t="shared" ca="1" si="207"/>
        <v>0.19
(0.3%)</v>
      </c>
      <c r="CP283" s="194" t="str">
        <f t="shared" ca="1" si="208"/>
        <v>0.17
(0.3%)</v>
      </c>
    </row>
    <row r="284" spans="2:94">
      <c r="C284" s="89" t="str">
        <v>Domestic aviation</v>
      </c>
      <c r="D284" s="86" t="s">
        <v>12</v>
      </c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  <c r="AA284" s="89"/>
      <c r="AB284" s="89"/>
      <c r="AC284" s="89"/>
      <c r="AD284" s="89"/>
      <c r="AE284" s="89"/>
      <c r="AF284" s="89"/>
      <c r="AG284" s="89"/>
      <c r="AH284" s="89"/>
      <c r="AI284" s="89"/>
      <c r="AJ284" s="89"/>
      <c r="AK284" s="89"/>
      <c r="AL284" s="89"/>
      <c r="AM284" s="89"/>
      <c r="AN284" s="94"/>
      <c r="AP284" s="49" t="str">
        <f t="shared" si="177"/>
        <v>Domestic aviation</v>
      </c>
      <c r="AQ284" s="70" cm="1">
        <f t="array" aca="1" ref="AQ284" ca="1">INDIRECT(ADDRESS(ROW(AP284),AQ$9))/1000</f>
        <v>0</v>
      </c>
      <c r="AR284" s="71" cm="1">
        <f t="array" aca="1" ref="AR284" ca="1">INDIRECT(ADDRESS(ROW(AQ284),AR$9))/1000</f>
        <v>0</v>
      </c>
      <c r="AS284" s="71" cm="1">
        <f t="array" aca="1" ref="AS284" ca="1">INDIRECT(ADDRESS(ROW(AR284),AS$9))/1000</f>
        <v>0</v>
      </c>
      <c r="AT284" s="73" cm="1">
        <f t="array" aca="1" ref="AT284" ca="1">INDIRECT(ADDRESS(ROW(AS284),AT$9))/1000</f>
        <v>0</v>
      </c>
      <c r="AU284" s="77" cm="1">
        <f t="array" aca="1" ref="AU284" ca="1">AQ284/INDIRECT(ADDRESS($BC284,COLUMN(AQ284)))</f>
        <v>0</v>
      </c>
      <c r="AV284" s="78" cm="1">
        <f t="array" aca="1" ref="AV284" ca="1">AR284/INDIRECT(ADDRESS($BC284,COLUMN(AR284)))</f>
        <v>0</v>
      </c>
      <c r="AW284" s="78" cm="1">
        <f t="array" aca="1" ref="AW284" ca="1">AS284/INDIRECT(ADDRESS($BC284,COLUMN(AS284)))</f>
        <v>0</v>
      </c>
      <c r="AX284" s="80" cm="1">
        <f t="array" aca="1" ref="AX284" ca="1">AT284/INDIRECT(ADDRESS($BC284,COLUMN(AT284)))</f>
        <v>0</v>
      </c>
      <c r="AY284" s="53" t="str">
        <f t="shared" ca="1" si="178"/>
        <v>-</v>
      </c>
      <c r="AZ284" s="53" t="str">
        <f t="shared" ca="1" si="179"/>
        <v>-</v>
      </c>
      <c r="BA284" s="53" t="str">
        <f t="shared" ca="1" si="180"/>
        <v>-</v>
      </c>
      <c r="BC284" s="100">
        <f t="shared" si="181"/>
        <v>285</v>
      </c>
      <c r="BE284" s="177" t="str">
        <f t="shared" si="184"/>
        <v>Domestic aviation</v>
      </c>
      <c r="BF284" s="185">
        <f t="shared" si="185"/>
        <v>0</v>
      </c>
      <c r="BG284" s="185">
        <f t="shared" si="186"/>
        <v>0</v>
      </c>
      <c r="BH284" s="185">
        <f t="shared" si="187"/>
        <v>0</v>
      </c>
      <c r="BI284" s="185">
        <f t="shared" si="188"/>
        <v>0</v>
      </c>
      <c r="BJ284" s="185">
        <f t="shared" si="189"/>
        <v>0</v>
      </c>
      <c r="BK284" s="185">
        <f t="shared" si="190"/>
        <v>0</v>
      </c>
      <c r="BL284" s="185">
        <f t="shared" si="191"/>
        <v>0</v>
      </c>
      <c r="BM284" s="185">
        <f t="shared" si="192"/>
        <v>0</v>
      </c>
      <c r="BN284" s="185">
        <f t="shared" si="193"/>
        <v>0</v>
      </c>
      <c r="BO284" s="185">
        <f t="shared" si="194"/>
        <v>0</v>
      </c>
      <c r="BP284" s="185">
        <f t="shared" si="195"/>
        <v>0</v>
      </c>
      <c r="BQ284" s="179"/>
      <c r="BR284" s="178" t="str">
        <f t="shared" si="196"/>
        <v>Domestic aviation</v>
      </c>
      <c r="BS284" s="126" cm="1">
        <f t="array" aca="1" ref="BS284" ca="1">AC284/INDIRECT(ADDRESS($BC284,COLUMN(AC284)))</f>
        <v>0</v>
      </c>
      <c r="BT284" s="126" cm="1">
        <f t="array" aca="1" ref="BT284" ca="1">AD284/INDIRECT(ADDRESS($BC284,COLUMN(AD284)))</f>
        <v>0</v>
      </c>
      <c r="BU284" s="126" cm="1">
        <f t="array" aca="1" ref="BU284" ca="1">AE284/INDIRECT(ADDRESS($BC284,COLUMN(AE284)))</f>
        <v>0</v>
      </c>
      <c r="BV284" s="126" cm="1">
        <f t="array" aca="1" ref="BV284" ca="1">AF284/INDIRECT(ADDRESS($BC284,COLUMN(AF284)))</f>
        <v>0</v>
      </c>
      <c r="BW284" s="126" cm="1">
        <f t="array" aca="1" ref="BW284" ca="1">AG284/INDIRECT(ADDRESS($BC284,COLUMN(AG284)))</f>
        <v>0</v>
      </c>
      <c r="BX284" s="126" cm="1">
        <f t="array" aca="1" ref="BX284" ca="1">AH284/INDIRECT(ADDRESS($BC284,COLUMN(AH284)))</f>
        <v>0</v>
      </c>
      <c r="BY284" s="126" cm="1">
        <f t="array" aca="1" ref="BY284" ca="1">AI284/INDIRECT(ADDRESS($BC284,COLUMN(AI284)))</f>
        <v>0</v>
      </c>
      <c r="BZ284" s="126" cm="1">
        <f t="array" aca="1" ref="BZ284" ca="1">AJ284/INDIRECT(ADDRESS($BC284,COLUMN(AJ284)))</f>
        <v>0</v>
      </c>
      <c r="CA284" s="126" cm="1">
        <f t="array" aca="1" ref="CA284" ca="1">AK284/INDIRECT(ADDRESS($BC284,COLUMN(AK284)))</f>
        <v>0</v>
      </c>
      <c r="CB284" s="126" cm="1">
        <f t="array" aca="1" ref="CB284" ca="1">AL284/INDIRECT(ADDRESS($BC284,COLUMN(AL284)))</f>
        <v>0</v>
      </c>
      <c r="CC284" s="126" cm="1">
        <f t="array" aca="1" ref="CC284" ca="1">AM284/INDIRECT(ADDRESS($BC284,COLUMN(AM284)))</f>
        <v>0</v>
      </c>
      <c r="CE284" s="178" t="str">
        <f t="shared" si="197"/>
        <v>Domestic aviation</v>
      </c>
      <c r="CF284" s="194" t="str">
        <f t="shared" ca="1" si="198"/>
        <v>0
(0%)</v>
      </c>
      <c r="CG284" s="194" t="str">
        <f t="shared" ca="1" si="199"/>
        <v>0
(0%)</v>
      </c>
      <c r="CH284" s="194" t="str">
        <f t="shared" ca="1" si="200"/>
        <v>0
(0%)</v>
      </c>
      <c r="CI284" s="194" t="str">
        <f t="shared" ca="1" si="201"/>
        <v>0
(0%)</v>
      </c>
      <c r="CJ284" s="194" t="str">
        <f t="shared" ca="1" si="202"/>
        <v>0
(0%)</v>
      </c>
      <c r="CK284" s="194" t="str">
        <f t="shared" ca="1" si="203"/>
        <v>0
(0%)</v>
      </c>
      <c r="CL284" s="194" t="str">
        <f t="shared" ca="1" si="204"/>
        <v>0
(0%)</v>
      </c>
      <c r="CM284" s="194" t="str">
        <f t="shared" ca="1" si="205"/>
        <v>0
(0%)</v>
      </c>
      <c r="CN284" s="194" t="str">
        <f t="shared" ca="1" si="206"/>
        <v>0
(0%)</v>
      </c>
      <c r="CO284" s="194" t="str">
        <f t="shared" ca="1" si="207"/>
        <v>0
(0%)</v>
      </c>
      <c r="CP284" s="194" t="str">
        <f t="shared" ca="1" si="208"/>
        <v>0
(0%)</v>
      </c>
    </row>
    <row r="285" spans="2:94" s="58" customFormat="1">
      <c r="C285" s="58" t="s">
        <v>47</v>
      </c>
      <c r="D285" s="87" t="s">
        <v>12</v>
      </c>
      <c r="F285" s="90">
        <f>SUM(_xlfn.ANCHORARRAY(F274))</f>
        <v>23291.634593436134</v>
      </c>
      <c r="G285" s="90">
        <f t="shared" ref="G285:AM285" si="209">SUM(_xlfn.ANCHORARRAY(G274))</f>
        <v>23864.174457052952</v>
      </c>
      <c r="H285" s="90">
        <f t="shared" si="209"/>
        <v>24947.767180539955</v>
      </c>
      <c r="I285" s="90">
        <f t="shared" si="209"/>
        <v>26599.723297423669</v>
      </c>
      <c r="J285" s="90">
        <f t="shared" si="209"/>
        <v>26883.756005770945</v>
      </c>
      <c r="K285" s="90">
        <f t="shared" si="209"/>
        <v>27407.464365388099</v>
      </c>
      <c r="L285" s="90">
        <f t="shared" si="209"/>
        <v>30691.135748533503</v>
      </c>
      <c r="M285" s="90">
        <f t="shared" si="209"/>
        <v>32915.41092061744</v>
      </c>
      <c r="N285" s="90">
        <f t="shared" si="209"/>
        <v>38074.150551648861</v>
      </c>
      <c r="O285" s="90">
        <f t="shared" si="209"/>
        <v>42406.379184903075</v>
      </c>
      <c r="P285" s="90">
        <f t="shared" si="209"/>
        <v>47451.586112038407</v>
      </c>
      <c r="Q285" s="90">
        <f t="shared" si="209"/>
        <v>50749.700877555893</v>
      </c>
      <c r="R285" s="90">
        <f t="shared" si="209"/>
        <v>52064.353201823884</v>
      </c>
      <c r="S285" s="90">
        <f t="shared" si="209"/>
        <v>52622.948636703062</v>
      </c>
      <c r="T285" s="90">
        <f t="shared" si="209"/>
        <v>54911.997688499054</v>
      </c>
      <c r="U285" s="90">
        <f t="shared" si="209"/>
        <v>58822.268074553598</v>
      </c>
      <c r="V285" s="90">
        <f t="shared" si="209"/>
        <v>62884.874017681112</v>
      </c>
      <c r="W285" s="90">
        <f t="shared" si="209"/>
        <v>66148.37734341652</v>
      </c>
      <c r="X285" s="90">
        <f t="shared" si="209"/>
        <v>63018.530199243709</v>
      </c>
      <c r="Y285" s="90">
        <f t="shared" si="209"/>
        <v>56322.253645446945</v>
      </c>
      <c r="Z285" s="90">
        <f t="shared" si="209"/>
        <v>53299.207440673839</v>
      </c>
      <c r="AA285" s="90">
        <f t="shared" si="209"/>
        <v>51379.395160484593</v>
      </c>
      <c r="AB285" s="90">
        <f t="shared" si="209"/>
        <v>48514.328575100793</v>
      </c>
      <c r="AC285" s="90">
        <f t="shared" si="209"/>
        <v>50507.118433084579</v>
      </c>
      <c r="AD285" s="90">
        <f t="shared" si="209"/>
        <v>52523.531881885778</v>
      </c>
      <c r="AE285" s="90">
        <f t="shared" si="209"/>
        <v>55606.080292024002</v>
      </c>
      <c r="AF285" s="90">
        <f t="shared" si="209"/>
        <v>57725.369879272614</v>
      </c>
      <c r="AG285" s="90">
        <f t="shared" si="209"/>
        <v>59313.504637859434</v>
      </c>
      <c r="AH285" s="90">
        <f t="shared" si="209"/>
        <v>60800.64452954429</v>
      </c>
      <c r="AI285" s="90">
        <f t="shared" si="209"/>
        <v>61294.143820559199</v>
      </c>
      <c r="AJ285" s="90">
        <f t="shared" si="209"/>
        <v>45475.70171919946</v>
      </c>
      <c r="AK285" s="90">
        <f t="shared" si="209"/>
        <v>48668.07238543492</v>
      </c>
      <c r="AL285" s="90">
        <f t="shared" si="209"/>
        <v>58445.911051170042</v>
      </c>
      <c r="AM285" s="90">
        <f t="shared" si="209"/>
        <v>61050.364096299229</v>
      </c>
      <c r="AN285" s="94"/>
      <c r="AP285" s="52" t="str">
        <f t="shared" si="177"/>
        <v>Total</v>
      </c>
      <c r="AQ285" s="75" cm="1">
        <f t="array" aca="1" ref="AQ285" ca="1">INDIRECT(ADDRESS(ROW(AP285),AQ$9))/1000</f>
        <v>61.050364096299226</v>
      </c>
      <c r="AR285" s="74" cm="1">
        <f t="array" aca="1" ref="AR285" ca="1">INDIRECT(ADDRESS(ROW(AQ285),AR$9))/1000</f>
        <v>58.445911051170043</v>
      </c>
      <c r="AS285" s="74" cm="1">
        <f t="array" aca="1" ref="AS285" ca="1">INDIRECT(ADDRESS(ROW(AR285),AS$9))/1000</f>
        <v>60.800644529544293</v>
      </c>
      <c r="AT285" s="76" cm="1">
        <f t="array" aca="1" ref="AT285" ca="1">INDIRECT(ADDRESS(ROW(AS285),AT$9))/1000</f>
        <v>50.507118433084578</v>
      </c>
      <c r="AU285" s="81" cm="1">
        <f t="array" aca="1" ref="AU285" ca="1">AQ285/INDIRECT(ADDRESS($BC285,COLUMN(AQ285)))</f>
        <v>1</v>
      </c>
      <c r="AV285" s="82" cm="1">
        <f t="array" aca="1" ref="AV285" ca="1">AR285/INDIRECT(ADDRESS($BC285,COLUMN(AR285)))</f>
        <v>1</v>
      </c>
      <c r="AW285" s="82" cm="1">
        <f t="array" aca="1" ref="AW285" ca="1">AS285/INDIRECT(ADDRESS($BC285,COLUMN(AS285)))</f>
        <v>1</v>
      </c>
      <c r="AX285" s="83" cm="1">
        <f t="array" aca="1" ref="AX285" ca="1">AT285/INDIRECT(ADDRESS($BC285,COLUMN(AT285)))</f>
        <v>1</v>
      </c>
      <c r="AY285" s="54">
        <f t="shared" ca="1" si="178"/>
        <v>4.4561766568219904E-2</v>
      </c>
      <c r="AZ285" s="54">
        <f t="shared" ca="1" si="179"/>
        <v>4.1071861768437268E-3</v>
      </c>
      <c r="BA285" s="54">
        <f t="shared" ca="1" si="180"/>
        <v>0.20874771696158215</v>
      </c>
      <c r="BB285" s="7"/>
      <c r="BC285" s="62">
        <f>ROW(AP285)</f>
        <v>285</v>
      </c>
      <c r="BE285" s="177" t="str">
        <f t="shared" si="184"/>
        <v>Total</v>
      </c>
      <c r="BF285" s="185">
        <f t="shared" si="185"/>
        <v>50.507118433084578</v>
      </c>
      <c r="BG285" s="185">
        <f t="shared" si="186"/>
        <v>52.523531881885781</v>
      </c>
      <c r="BH285" s="185">
        <f t="shared" si="187"/>
        <v>55.606080292024004</v>
      </c>
      <c r="BI285" s="185">
        <f t="shared" si="188"/>
        <v>57.725369879272613</v>
      </c>
      <c r="BJ285" s="185">
        <f t="shared" si="189"/>
        <v>59.313504637859431</v>
      </c>
      <c r="BK285" s="185">
        <f t="shared" si="190"/>
        <v>60.800644529544293</v>
      </c>
      <c r="BL285" s="185">
        <f t="shared" si="191"/>
        <v>61.294143820559199</v>
      </c>
      <c r="BM285" s="185">
        <f t="shared" si="192"/>
        <v>45.475701719199463</v>
      </c>
      <c r="BN285" s="185">
        <f t="shared" si="193"/>
        <v>48.668072385434918</v>
      </c>
      <c r="BO285" s="185">
        <f t="shared" si="194"/>
        <v>58.445911051170043</v>
      </c>
      <c r="BP285" s="185">
        <f t="shared" si="195"/>
        <v>61.050364096299226</v>
      </c>
      <c r="BQ285" s="179"/>
      <c r="BR285" s="178" t="str">
        <f t="shared" si="196"/>
        <v>Total</v>
      </c>
      <c r="BS285" s="126" cm="1">
        <f t="array" aca="1" ref="BS285" ca="1">AC285/INDIRECT(ADDRESS($BC285,COLUMN(AC285)))</f>
        <v>1</v>
      </c>
      <c r="BT285" s="126" cm="1">
        <f t="array" aca="1" ref="BT285" ca="1">AD285/INDIRECT(ADDRESS($BC285,COLUMN(AD285)))</f>
        <v>1</v>
      </c>
      <c r="BU285" s="126" cm="1">
        <f t="array" aca="1" ref="BU285" ca="1">AE285/INDIRECT(ADDRESS($BC285,COLUMN(AE285)))</f>
        <v>1</v>
      </c>
      <c r="BV285" s="126" cm="1">
        <f t="array" aca="1" ref="BV285" ca="1">AF285/INDIRECT(ADDRESS($BC285,COLUMN(AF285)))</f>
        <v>1</v>
      </c>
      <c r="BW285" s="126" cm="1">
        <f t="array" aca="1" ref="BW285" ca="1">AG285/INDIRECT(ADDRESS($BC285,COLUMN(AG285)))</f>
        <v>1</v>
      </c>
      <c r="BX285" s="126" cm="1">
        <f t="array" aca="1" ref="BX285" ca="1">AH285/INDIRECT(ADDRESS($BC285,COLUMN(AH285)))</f>
        <v>1</v>
      </c>
      <c r="BY285" s="126" cm="1">
        <f t="array" aca="1" ref="BY285" ca="1">AI285/INDIRECT(ADDRESS($BC285,COLUMN(AI285)))</f>
        <v>1</v>
      </c>
      <c r="BZ285" s="126" cm="1">
        <f t="array" aca="1" ref="BZ285" ca="1">AJ285/INDIRECT(ADDRESS($BC285,COLUMN(AJ285)))</f>
        <v>1</v>
      </c>
      <c r="CA285" s="126" cm="1">
        <f t="array" aca="1" ref="CA285" ca="1">AK285/INDIRECT(ADDRESS($BC285,COLUMN(AK285)))</f>
        <v>1</v>
      </c>
      <c r="CB285" s="126" cm="1">
        <f t="array" aca="1" ref="CB285" ca="1">AL285/INDIRECT(ADDRESS($BC285,COLUMN(AL285)))</f>
        <v>1</v>
      </c>
      <c r="CC285" s="126" cm="1">
        <f t="array" aca="1" ref="CC285" ca="1">AM285/INDIRECT(ADDRESS($BC285,COLUMN(AM285)))</f>
        <v>1</v>
      </c>
      <c r="CD285" s="7"/>
      <c r="CE285" s="178" t="str">
        <f t="shared" si="197"/>
        <v>Total</v>
      </c>
      <c r="CF285" s="194" t="str">
        <f t="shared" ca="1" si="198"/>
        <v>50.51
(100%)</v>
      </c>
      <c r="CG285" s="194" t="str">
        <f t="shared" ca="1" si="199"/>
        <v>52.52
(100%)</v>
      </c>
      <c r="CH285" s="194" t="str">
        <f t="shared" ca="1" si="200"/>
        <v>55.61
(100%)</v>
      </c>
      <c r="CI285" s="194" t="str">
        <f t="shared" ca="1" si="201"/>
        <v>57.73
(100%)</v>
      </c>
      <c r="CJ285" s="194" t="str">
        <f t="shared" ca="1" si="202"/>
        <v>59.31
(100%)</v>
      </c>
      <c r="CK285" s="194" t="str">
        <f t="shared" ca="1" si="203"/>
        <v>60.80
(100%)</v>
      </c>
      <c r="CL285" s="194" t="str">
        <f t="shared" ca="1" si="204"/>
        <v>61.29
(100%)</v>
      </c>
      <c r="CM285" s="194" t="str">
        <f t="shared" ca="1" si="205"/>
        <v>45.48
(100%)</v>
      </c>
      <c r="CN285" s="194" t="str">
        <f t="shared" ca="1" si="206"/>
        <v>48.67
(100%)</v>
      </c>
      <c r="CO285" s="194" t="str">
        <f t="shared" ca="1" si="207"/>
        <v>58.45
(100%)</v>
      </c>
      <c r="CP285" s="194" t="str">
        <f t="shared" ca="1" si="208"/>
        <v>61.05
(100%)</v>
      </c>
    </row>
    <row r="287" spans="2:94">
      <c r="X287" s="212"/>
    </row>
    <row r="288" spans="2:94" s="27" customFormat="1" ht="17.5" thickBot="1">
      <c r="B288" s="95" t="s">
        <v>197</v>
      </c>
      <c r="C288" s="95" t="s">
        <v>768</v>
      </c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95"/>
      <c r="AE288" s="95"/>
      <c r="AF288" s="95"/>
      <c r="AG288" s="95"/>
      <c r="AH288" s="95"/>
      <c r="AI288" s="95"/>
      <c r="AJ288" s="95"/>
      <c r="AK288" s="95"/>
      <c r="AL288" s="95"/>
      <c r="AM288" s="95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</row>
    <row r="289" ht="15" thickTop="1"/>
    <row r="313" spans="3:55" s="27" customFormat="1" ht="15" thickBot="1">
      <c r="C313" s="28" t="s">
        <v>173</v>
      </c>
      <c r="D313" s="28" t="s">
        <v>49</v>
      </c>
      <c r="E313" s="28" t="s">
        <v>62</v>
      </c>
      <c r="F313" s="28">
        <f t="shared" ref="F313:AM313" si="210">years</f>
        <v>1990</v>
      </c>
      <c r="G313" s="28">
        <f t="shared" si="210"/>
        <v>1991</v>
      </c>
      <c r="H313" s="28">
        <f t="shared" si="210"/>
        <v>1992</v>
      </c>
      <c r="I313" s="28">
        <f t="shared" si="210"/>
        <v>1993</v>
      </c>
      <c r="J313" s="28">
        <f t="shared" si="210"/>
        <v>1994</v>
      </c>
      <c r="K313" s="28">
        <f t="shared" si="210"/>
        <v>1995</v>
      </c>
      <c r="L313" s="28">
        <f t="shared" si="210"/>
        <v>1996</v>
      </c>
      <c r="M313" s="28">
        <f t="shared" si="210"/>
        <v>1997</v>
      </c>
      <c r="N313" s="28">
        <f t="shared" si="210"/>
        <v>1998</v>
      </c>
      <c r="O313" s="28">
        <f t="shared" si="210"/>
        <v>1999</v>
      </c>
      <c r="P313" s="28">
        <f t="shared" si="210"/>
        <v>2000</v>
      </c>
      <c r="Q313" s="28">
        <f t="shared" si="210"/>
        <v>2001</v>
      </c>
      <c r="R313" s="28">
        <f t="shared" si="210"/>
        <v>2002</v>
      </c>
      <c r="S313" s="28">
        <f t="shared" si="210"/>
        <v>2003</v>
      </c>
      <c r="T313" s="28">
        <f t="shared" si="210"/>
        <v>2004</v>
      </c>
      <c r="U313" s="28">
        <f t="shared" si="210"/>
        <v>2005</v>
      </c>
      <c r="V313" s="28">
        <f t="shared" si="210"/>
        <v>2006</v>
      </c>
      <c r="W313" s="28">
        <f t="shared" si="210"/>
        <v>2007</v>
      </c>
      <c r="X313" s="28">
        <f t="shared" si="210"/>
        <v>2008</v>
      </c>
      <c r="Y313" s="28">
        <f t="shared" si="210"/>
        <v>2009</v>
      </c>
      <c r="Z313" s="28">
        <f t="shared" si="210"/>
        <v>2010</v>
      </c>
      <c r="AA313" s="28">
        <f t="shared" si="210"/>
        <v>2011</v>
      </c>
      <c r="AB313" s="28">
        <f t="shared" si="210"/>
        <v>2012</v>
      </c>
      <c r="AC313" s="28">
        <f t="shared" si="210"/>
        <v>2013</v>
      </c>
      <c r="AD313" s="28">
        <f t="shared" si="210"/>
        <v>2014</v>
      </c>
      <c r="AE313" s="28">
        <f t="shared" si="210"/>
        <v>2015</v>
      </c>
      <c r="AF313" s="28">
        <f t="shared" si="210"/>
        <v>2016</v>
      </c>
      <c r="AG313" s="28">
        <f t="shared" si="210"/>
        <v>2017</v>
      </c>
      <c r="AH313" s="28">
        <f t="shared" si="210"/>
        <v>2018</v>
      </c>
      <c r="AI313" s="28">
        <f t="shared" si="210"/>
        <v>2019</v>
      </c>
      <c r="AJ313" s="28">
        <f t="shared" si="210"/>
        <v>2020</v>
      </c>
      <c r="AK313" s="28">
        <f t="shared" si="210"/>
        <v>2021</v>
      </c>
      <c r="AL313" s="28">
        <f t="shared" si="210"/>
        <v>2022</v>
      </c>
      <c r="AM313" s="28">
        <f t="shared" si="210"/>
        <v>2023</v>
      </c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</row>
    <row r="314" spans="3:55">
      <c r="C314" s="34" t="s">
        <v>45</v>
      </c>
      <c r="D314" s="33" t="s">
        <v>12</v>
      </c>
      <c r="E314" s="33"/>
      <c r="F314" s="65">
        <v>7278.0012091040007</v>
      </c>
      <c r="G314" s="65">
        <v>8134.7327325600018</v>
      </c>
      <c r="H314" s="65">
        <v>5540.860970832</v>
      </c>
      <c r="I314" s="65">
        <v>5536.8880102464009</v>
      </c>
      <c r="J314" s="65">
        <v>3935.8312151440005</v>
      </c>
      <c r="K314" s="65">
        <v>2861.7774923600005</v>
      </c>
      <c r="L314" s="65">
        <v>4279.6744539280007</v>
      </c>
      <c r="M314" s="65">
        <v>3230.2762381040002</v>
      </c>
      <c r="N314" s="65">
        <v>3723.8466461840007</v>
      </c>
      <c r="O314" s="65">
        <v>3055.3203703200002</v>
      </c>
      <c r="P314" s="65">
        <v>3323.623232888001</v>
      </c>
      <c r="Q314" s="65">
        <v>3069.0957429385044</v>
      </c>
      <c r="R314" s="65">
        <v>2930.4121048320003</v>
      </c>
      <c r="S314" s="65">
        <v>2774.0707242620006</v>
      </c>
      <c r="T314" s="65">
        <v>2686.6236168480004</v>
      </c>
      <c r="U314" s="65">
        <v>2860.0567182205841</v>
      </c>
      <c r="V314" s="65">
        <v>2545.2807324191162</v>
      </c>
      <c r="W314" s="65">
        <v>2420.373044168954</v>
      </c>
      <c r="X314" s="65">
        <v>2672.5057971489523</v>
      </c>
      <c r="Y314" s="65">
        <v>3097.9540774898951</v>
      </c>
      <c r="Z314" s="65">
        <v>2946.0058288075793</v>
      </c>
      <c r="AA314" s="65">
        <v>2533.6385172648165</v>
      </c>
      <c r="AB314" s="65">
        <v>2805.0608551050277</v>
      </c>
      <c r="AC314" s="65">
        <v>3117.5172701167889</v>
      </c>
      <c r="AD314" s="65">
        <v>2747.757770579291</v>
      </c>
      <c r="AE314" s="65">
        <v>2874.7021242322494</v>
      </c>
      <c r="AF314" s="65">
        <v>2989.7524603625316</v>
      </c>
      <c r="AG314" s="65">
        <v>2276.5641339045515</v>
      </c>
      <c r="AH314" s="65">
        <v>2520.8395218214951</v>
      </c>
      <c r="AI314" s="65">
        <v>2163.7781715686647</v>
      </c>
      <c r="AJ314" s="65">
        <v>2271.8168175996934</v>
      </c>
      <c r="AK314" s="65">
        <v>2159.0313542068275</v>
      </c>
      <c r="AL314" s="65">
        <v>1443.3266897344033</v>
      </c>
      <c r="AM314" s="65">
        <v>1124.472752380176</v>
      </c>
    </row>
    <row r="315" spans="3:55">
      <c r="C315" s="34" t="s">
        <v>43</v>
      </c>
      <c r="D315" s="33" t="s">
        <v>12</v>
      </c>
      <c r="E315" s="33"/>
      <c r="F315" s="65">
        <v>8431.4359899999999</v>
      </c>
      <c r="G315" s="65">
        <v>7228.8156154299995</v>
      </c>
      <c r="H315" s="65">
        <v>7497.7130431400001</v>
      </c>
      <c r="I315" s="65">
        <v>7116.3365123700005</v>
      </c>
      <c r="J315" s="65">
        <v>7109.9921845500003</v>
      </c>
      <c r="K315" s="65">
        <v>7047.6008514800005</v>
      </c>
      <c r="L315" s="65">
        <v>5626.4556262599999</v>
      </c>
      <c r="M315" s="65">
        <v>5373.839361190001</v>
      </c>
      <c r="N315" s="65">
        <v>5392.9661173400009</v>
      </c>
      <c r="O315" s="65">
        <v>3765.7009600000006</v>
      </c>
      <c r="P315" s="65">
        <v>3478.4050700000003</v>
      </c>
      <c r="Q315" s="65">
        <v>3344.4507300000005</v>
      </c>
      <c r="R315" s="65">
        <v>3376.2587800000001</v>
      </c>
      <c r="S315" s="65">
        <v>3143.7983399999998</v>
      </c>
      <c r="T315" s="65">
        <v>3097.4295300000003</v>
      </c>
      <c r="U315" s="65">
        <v>3176.0163126100006</v>
      </c>
      <c r="V315" s="65">
        <v>3297.2839624400008</v>
      </c>
      <c r="W315" s="65">
        <v>3155.4517744500004</v>
      </c>
      <c r="X315" s="65">
        <v>3252.8406733899997</v>
      </c>
      <c r="Y315" s="65">
        <v>3159.8556367699998</v>
      </c>
      <c r="Z315" s="65">
        <v>2948.6568964430003</v>
      </c>
      <c r="AA315" s="65">
        <v>2805.9490148100003</v>
      </c>
      <c r="AB315" s="65">
        <v>2495.0071600000001</v>
      </c>
      <c r="AC315" s="65">
        <v>2534.2197169899996</v>
      </c>
      <c r="AD315" s="65">
        <v>2325.6378170281</v>
      </c>
      <c r="AE315" s="65">
        <v>2332.9996899500002</v>
      </c>
      <c r="AF315" s="65">
        <v>2289.7855561779002</v>
      </c>
      <c r="AG315" s="65">
        <v>2190.2746380176</v>
      </c>
      <c r="AH315" s="65">
        <v>2285.7463176179003</v>
      </c>
      <c r="AI315" s="65">
        <v>2134.0259741499999</v>
      </c>
      <c r="AJ315" s="65">
        <v>2202.0914201207001</v>
      </c>
      <c r="AK315" s="65">
        <v>2097.7017303349003</v>
      </c>
      <c r="AL315" s="65">
        <v>1867.4047739700572</v>
      </c>
      <c r="AM315" s="65">
        <v>1625.539588624925</v>
      </c>
    </row>
    <row r="316" spans="3:55">
      <c r="C316" s="34" t="s">
        <v>41</v>
      </c>
      <c r="D316" s="33" t="s">
        <v>12</v>
      </c>
      <c r="E316" s="33"/>
      <c r="F316" s="65">
        <v>4519.6553008813589</v>
      </c>
      <c r="G316" s="65">
        <v>5086.446850955228</v>
      </c>
      <c r="H316" s="65">
        <v>5101.0080001573415</v>
      </c>
      <c r="I316" s="65">
        <v>5447.2115218107183</v>
      </c>
      <c r="J316" s="65">
        <v>7270.2822713049209</v>
      </c>
      <c r="K316" s="65">
        <v>8115.8126429909089</v>
      </c>
      <c r="L316" s="65">
        <v>9133.8893618742295</v>
      </c>
      <c r="M316" s="65">
        <v>10161.897381678493</v>
      </c>
      <c r="N316" s="65">
        <v>11154.351004208738</v>
      </c>
      <c r="O316" s="65">
        <v>13278.58725699786</v>
      </c>
      <c r="P316" s="65">
        <v>13215.485428325217</v>
      </c>
      <c r="Q316" s="65">
        <v>14661.843628829505</v>
      </c>
      <c r="R316" s="65">
        <v>14991.768455351177</v>
      </c>
      <c r="S316" s="65">
        <v>15887.258497899644</v>
      </c>
      <c r="T316" s="65">
        <v>16182.828569593228</v>
      </c>
      <c r="U316" s="65">
        <v>17444.72613380343</v>
      </c>
      <c r="V316" s="65">
        <v>17017.822714476024</v>
      </c>
      <c r="W316" s="65">
        <v>17075.802742959979</v>
      </c>
      <c r="X316" s="65">
        <v>18976.663024120266</v>
      </c>
      <c r="Y316" s="65">
        <v>18311.72440725363</v>
      </c>
      <c r="Z316" s="65">
        <v>19086.572911588089</v>
      </c>
      <c r="AA316" s="65">
        <v>16425.082359909746</v>
      </c>
      <c r="AB316" s="65">
        <v>14372.706431536997</v>
      </c>
      <c r="AC316" s="65">
        <v>13211.555146046507</v>
      </c>
      <c r="AD316" s="65">
        <v>11600.030571844576</v>
      </c>
      <c r="AE316" s="65">
        <v>12903.537005465543</v>
      </c>
      <c r="AF316" s="65">
        <v>13926.31521959605</v>
      </c>
      <c r="AG316" s="65">
        <v>13316.77589610549</v>
      </c>
      <c r="AH316" s="65">
        <v>14278.271195188647</v>
      </c>
      <c r="AI316" s="65">
        <v>14076.055861835737</v>
      </c>
      <c r="AJ316" s="65">
        <v>16185.485357590269</v>
      </c>
      <c r="AK316" s="65">
        <v>14584.164802444437</v>
      </c>
      <c r="AL316" s="65">
        <v>12155.170326280369</v>
      </c>
      <c r="AM316" s="65">
        <v>12117.543527685659</v>
      </c>
    </row>
    <row r="317" spans="3:55">
      <c r="C317" s="34" t="s">
        <v>39</v>
      </c>
      <c r="D317" s="33" t="s">
        <v>12</v>
      </c>
      <c r="E317" s="33"/>
      <c r="F317" s="65">
        <v>1363.7623335071999</v>
      </c>
      <c r="G317" s="65">
        <v>1871.7913585535998</v>
      </c>
      <c r="H317" s="65">
        <v>2172.6507565223997</v>
      </c>
      <c r="I317" s="65">
        <v>2520.6055473455999</v>
      </c>
      <c r="J317" s="65">
        <v>2774.1190450512004</v>
      </c>
      <c r="K317" s="65">
        <v>2926.4275496016003</v>
      </c>
      <c r="L317" s="65">
        <v>3520.6311232752</v>
      </c>
      <c r="M317" s="65">
        <v>3324.2333147759996</v>
      </c>
      <c r="N317" s="65">
        <v>3937.4754515183995</v>
      </c>
      <c r="O317" s="65">
        <v>4498.8625546391995</v>
      </c>
      <c r="P317" s="65">
        <v>5101.5833802120005</v>
      </c>
      <c r="Q317" s="65">
        <v>5603.0992126296005</v>
      </c>
      <c r="R317" s="65">
        <v>5530.4520640776</v>
      </c>
      <c r="S317" s="65">
        <v>6267.9458755848009</v>
      </c>
      <c r="T317" s="65">
        <v>6991.1607647904011</v>
      </c>
      <c r="U317" s="65">
        <v>7057.0442133048009</v>
      </c>
      <c r="V317" s="65">
        <v>7351.1399112360004</v>
      </c>
      <c r="W317" s="65">
        <v>6895.7174420376004</v>
      </c>
      <c r="X317" s="65">
        <v>7778.5055506487997</v>
      </c>
      <c r="Y317" s="65">
        <v>7265.338618647912</v>
      </c>
      <c r="Z317" s="65">
        <v>8254.1439677373583</v>
      </c>
      <c r="AA317" s="65">
        <v>6620.6603071752006</v>
      </c>
      <c r="AB317" s="65">
        <v>6983.7457454899204</v>
      </c>
      <c r="AC317" s="65">
        <v>7050.2805132672011</v>
      </c>
      <c r="AD317" s="65">
        <v>6229.9034875798652</v>
      </c>
      <c r="AE317" s="65">
        <v>6455.9660790428807</v>
      </c>
      <c r="AF317" s="65">
        <v>6547.5711288812945</v>
      </c>
      <c r="AG317" s="65">
        <v>6460.4379122030059</v>
      </c>
      <c r="AH317" s="65">
        <v>7025.610410879649</v>
      </c>
      <c r="AI317" s="65">
        <v>6877.4819233545777</v>
      </c>
      <c r="AJ317" s="65">
        <v>6858.892852944</v>
      </c>
      <c r="AK317" s="65">
        <v>6919.7965795114615</v>
      </c>
      <c r="AL317" s="65">
        <v>6277.7856625756749</v>
      </c>
      <c r="AM317" s="65">
        <v>5405.8638562569777</v>
      </c>
    </row>
    <row r="318" spans="3:55">
      <c r="C318" s="34" t="s">
        <v>48</v>
      </c>
      <c r="D318" s="33" t="s">
        <v>12</v>
      </c>
      <c r="E318" s="33"/>
      <c r="F318" s="65">
        <v>520.17780119999998</v>
      </c>
      <c r="G318" s="65">
        <v>464.99702972050596</v>
      </c>
      <c r="H318" s="65">
        <v>376.87201079999994</v>
      </c>
      <c r="I318" s="65">
        <v>387.14781360000001</v>
      </c>
      <c r="J318" s="65">
        <v>367.60907548761548</v>
      </c>
      <c r="K318" s="65">
        <v>346.45594702073885</v>
      </c>
      <c r="L318" s="65">
        <v>313.36614215086115</v>
      </c>
      <c r="M318" s="65">
        <v>283.00768571699126</v>
      </c>
      <c r="N318" s="65">
        <v>292.79184375618513</v>
      </c>
      <c r="O318" s="65">
        <v>209.09484475805229</v>
      </c>
      <c r="P318" s="65">
        <v>201.26868715601566</v>
      </c>
      <c r="Q318" s="65">
        <v>192.39585923628266</v>
      </c>
      <c r="R318" s="65">
        <v>195.7681563319251</v>
      </c>
      <c r="S318" s="65">
        <v>193.50062369399683</v>
      </c>
      <c r="T318" s="65">
        <v>201.353334168516</v>
      </c>
      <c r="U318" s="65">
        <v>229.82361859722971</v>
      </c>
      <c r="V318" s="65">
        <v>259.42061517909133</v>
      </c>
      <c r="W318" s="65">
        <v>365.08396637766538</v>
      </c>
      <c r="X318" s="65">
        <v>375.96206308386428</v>
      </c>
      <c r="Y318" s="65">
        <v>481.40905502818811</v>
      </c>
      <c r="Z318" s="65">
        <v>516.32060725487827</v>
      </c>
      <c r="AA318" s="65">
        <v>486.10657987506301</v>
      </c>
      <c r="AB318" s="65">
        <v>566.21794319388619</v>
      </c>
      <c r="AC318" s="65">
        <v>593.79448141527064</v>
      </c>
      <c r="AD318" s="65">
        <v>594.34082273004458</v>
      </c>
      <c r="AE318" s="65">
        <v>718.90005421721662</v>
      </c>
      <c r="AF318" s="65">
        <v>771.53749040893604</v>
      </c>
      <c r="AG318" s="65">
        <v>744.34880838181311</v>
      </c>
      <c r="AH318" s="65">
        <v>798.18793182096624</v>
      </c>
      <c r="AI318" s="65">
        <v>807.65233173251909</v>
      </c>
      <c r="AJ318" s="65">
        <v>888.72450909302916</v>
      </c>
      <c r="AK318" s="65">
        <v>987.34355668682861</v>
      </c>
      <c r="AL318" s="65">
        <v>1121.3613169937487</v>
      </c>
      <c r="AM318" s="65">
        <v>1286.8861838970861</v>
      </c>
    </row>
    <row r="319" spans="3:55">
      <c r="C319" s="34" t="s">
        <v>508</v>
      </c>
      <c r="D319" s="33" t="s">
        <v>12</v>
      </c>
      <c r="E319" s="33"/>
      <c r="F319" s="65">
        <v>0</v>
      </c>
      <c r="G319" s="65">
        <v>0</v>
      </c>
      <c r="H319" s="65">
        <v>0</v>
      </c>
      <c r="I319" s="65">
        <v>0</v>
      </c>
      <c r="J319" s="65">
        <v>0</v>
      </c>
      <c r="K319" s="65">
        <v>0</v>
      </c>
      <c r="L319" s="65">
        <v>0</v>
      </c>
      <c r="M319" s="65">
        <v>0</v>
      </c>
      <c r="N319" s="65">
        <v>0</v>
      </c>
      <c r="O319" s="65">
        <v>0</v>
      </c>
      <c r="P319" s="65">
        <v>0</v>
      </c>
      <c r="Q319" s="65">
        <v>0</v>
      </c>
      <c r="R319" s="65">
        <v>0</v>
      </c>
      <c r="S319" s="65">
        <v>0</v>
      </c>
      <c r="T319" s="65">
        <v>0</v>
      </c>
      <c r="U319" s="65">
        <v>0</v>
      </c>
      <c r="V319" s="65">
        <v>0</v>
      </c>
      <c r="W319" s="65">
        <v>0</v>
      </c>
      <c r="X319" s="65">
        <v>0</v>
      </c>
      <c r="Y319" s="65">
        <v>0</v>
      </c>
      <c r="Z319" s="65">
        <v>0</v>
      </c>
      <c r="AA319" s="65">
        <v>0</v>
      </c>
      <c r="AB319" s="65">
        <v>0</v>
      </c>
      <c r="AC319" s="65">
        <v>0</v>
      </c>
      <c r="AD319" s="65">
        <v>0</v>
      </c>
      <c r="AE319" s="65">
        <v>0</v>
      </c>
      <c r="AF319" s="65">
        <v>0</v>
      </c>
      <c r="AG319" s="65">
        <v>0</v>
      </c>
      <c r="AH319" s="65">
        <v>0</v>
      </c>
      <c r="AI319" s="65">
        <v>0</v>
      </c>
      <c r="AJ319" s="65">
        <v>0</v>
      </c>
      <c r="AK319" s="65">
        <v>0</v>
      </c>
      <c r="AL319" s="65">
        <v>0</v>
      </c>
      <c r="AM319" s="65">
        <v>0</v>
      </c>
    </row>
    <row r="320" spans="3:55">
      <c r="C320" s="34" t="s">
        <v>13</v>
      </c>
      <c r="D320" s="33" t="s">
        <v>12</v>
      </c>
      <c r="E320" s="33"/>
      <c r="F320" s="65">
        <v>4142.7455600000003</v>
      </c>
      <c r="G320" s="65">
        <v>4351.7831800000004</v>
      </c>
      <c r="H320" s="65">
        <v>4606.8290800000004</v>
      </c>
      <c r="I320" s="65">
        <v>4686.8434800000005</v>
      </c>
      <c r="J320" s="65">
        <v>4830.8693999999996</v>
      </c>
      <c r="K320" s="65">
        <v>4960.8927999999996</v>
      </c>
      <c r="L320" s="65">
        <v>5219.9394199999997</v>
      </c>
      <c r="M320" s="65">
        <v>5325.9585000000006</v>
      </c>
      <c r="N320" s="65">
        <v>5511.9919799999998</v>
      </c>
      <c r="O320" s="65">
        <v>6010.0816200000008</v>
      </c>
      <c r="P320" s="65">
        <v>6376.1475</v>
      </c>
      <c r="Q320" s="65">
        <v>6729.2110400000001</v>
      </c>
      <c r="R320" s="65">
        <v>6580.1842200000001</v>
      </c>
      <c r="S320" s="65">
        <v>6967.2538799999993</v>
      </c>
      <c r="T320" s="65">
        <v>7347.3222800000003</v>
      </c>
      <c r="U320" s="65">
        <v>7512.9497875859997</v>
      </c>
      <c r="V320" s="65">
        <v>8084.1808906799997</v>
      </c>
      <c r="W320" s="65">
        <v>8064.3913291999997</v>
      </c>
      <c r="X320" s="65">
        <v>8527.188227097784</v>
      </c>
      <c r="Y320" s="65">
        <v>8124.6349790058284</v>
      </c>
      <c r="Z320" s="65">
        <v>8547.5071371434697</v>
      </c>
      <c r="AA320" s="65">
        <v>8284.719772236871</v>
      </c>
      <c r="AB320" s="65">
        <v>8121.9286840599998</v>
      </c>
      <c r="AC320" s="65">
        <v>7949.1735937400008</v>
      </c>
      <c r="AD320" s="65">
        <v>7705.1860768907391</v>
      </c>
      <c r="AE320" s="65">
        <v>7882.179301937701</v>
      </c>
      <c r="AF320" s="65">
        <v>7874.1617509242396</v>
      </c>
      <c r="AG320" s="65">
        <v>7954.2834295042076</v>
      </c>
      <c r="AH320" s="65">
        <v>8165.0076133230114</v>
      </c>
      <c r="AI320" s="65">
        <v>8107.463822100065</v>
      </c>
      <c r="AJ320" s="65">
        <v>8691.4445515635653</v>
      </c>
      <c r="AK320" s="65">
        <v>8750.3191793448368</v>
      </c>
      <c r="AL320" s="65">
        <v>8215.874741593314</v>
      </c>
      <c r="AM320" s="65">
        <v>8084.0009181906935</v>
      </c>
    </row>
    <row r="321" spans="2:94" s="58" customFormat="1">
      <c r="C321" s="55" t="s">
        <v>47</v>
      </c>
      <c r="D321" s="56" t="s">
        <v>12</v>
      </c>
      <c r="E321" s="57"/>
      <c r="F321" s="66">
        <v>26255.778194692561</v>
      </c>
      <c r="G321" s="66">
        <v>27138.566767219338</v>
      </c>
      <c r="H321" s="66">
        <v>25295.933861451744</v>
      </c>
      <c r="I321" s="66">
        <v>25695.032885372722</v>
      </c>
      <c r="J321" s="66">
        <v>26288.703191537734</v>
      </c>
      <c r="K321" s="66">
        <v>26258.967283453247</v>
      </c>
      <c r="L321" s="66">
        <v>28093.956127488287</v>
      </c>
      <c r="M321" s="66">
        <v>27699.212481465482</v>
      </c>
      <c r="N321" s="66">
        <v>30013.423043007318</v>
      </c>
      <c r="O321" s="66">
        <v>30817.647606715112</v>
      </c>
      <c r="P321" s="66">
        <v>31696.513298581234</v>
      </c>
      <c r="Q321" s="66">
        <v>33600.096213633893</v>
      </c>
      <c r="R321" s="66">
        <v>33604.843780592702</v>
      </c>
      <c r="S321" s="66">
        <v>35233.827941440446</v>
      </c>
      <c r="T321" s="66">
        <v>36506.718095400145</v>
      </c>
      <c r="U321" s="66">
        <v>38280.616784122052</v>
      </c>
      <c r="V321" s="66">
        <v>38555.128826430235</v>
      </c>
      <c r="W321" s="66">
        <v>37976.820299194202</v>
      </c>
      <c r="X321" s="66">
        <v>41583.66533548967</v>
      </c>
      <c r="Y321" s="66">
        <v>40440.916774195452</v>
      </c>
      <c r="Z321" s="66">
        <v>42299.207348974378</v>
      </c>
      <c r="AA321" s="66">
        <v>37156.156551271699</v>
      </c>
      <c r="AB321" s="66">
        <v>35344.666819385828</v>
      </c>
      <c r="AC321" s="66">
        <v>34456.540721575766</v>
      </c>
      <c r="AD321" s="66">
        <v>31202.85654665262</v>
      </c>
      <c r="AE321" s="66">
        <v>33168.284254845596</v>
      </c>
      <c r="AF321" s="66">
        <v>34399.123606350957</v>
      </c>
      <c r="AG321" s="66">
        <v>32942.684818116672</v>
      </c>
      <c r="AH321" s="66">
        <v>35073.662990651661</v>
      </c>
      <c r="AI321" s="66">
        <v>34166.458084741564</v>
      </c>
      <c r="AJ321" s="66">
        <v>37098.455508911255</v>
      </c>
      <c r="AK321" s="66">
        <v>35498.357202529289</v>
      </c>
      <c r="AL321" s="66">
        <v>31080.923511147568</v>
      </c>
      <c r="AM321" s="66">
        <v>29644.306827035514</v>
      </c>
    </row>
    <row r="323" spans="2:94">
      <c r="AP323" s="60"/>
      <c r="AQ323" s="305" t="s">
        <v>65</v>
      </c>
      <c r="AR323" s="305"/>
      <c r="AS323" s="305"/>
      <c r="AT323" s="306"/>
      <c r="AU323" s="307" t="s">
        <v>84</v>
      </c>
      <c r="AV323" s="305"/>
      <c r="AW323" s="305"/>
      <c r="AX323" s="306"/>
      <c r="AY323" s="305" t="str">
        <f>"Change to "&amp;year_latest&amp;" (%)"</f>
        <v>Change to 2023 (%)</v>
      </c>
      <c r="AZ323" s="308"/>
      <c r="BA323" s="308"/>
    </row>
    <row r="324" spans="2:94" ht="15" thickBot="1">
      <c r="C324" s="28" t="s">
        <v>173</v>
      </c>
      <c r="D324" s="28" t="s">
        <v>49</v>
      </c>
      <c r="E324" s="28" t="s">
        <v>62</v>
      </c>
      <c r="F324" s="28">
        <f t="shared" ref="F324:AM324" si="211">years</f>
        <v>1990</v>
      </c>
      <c r="G324" s="28">
        <f t="shared" si="211"/>
        <v>1991</v>
      </c>
      <c r="H324" s="28">
        <f t="shared" si="211"/>
        <v>1992</v>
      </c>
      <c r="I324" s="28">
        <f t="shared" si="211"/>
        <v>1993</v>
      </c>
      <c r="J324" s="28">
        <f t="shared" si="211"/>
        <v>1994</v>
      </c>
      <c r="K324" s="28">
        <f t="shared" si="211"/>
        <v>1995</v>
      </c>
      <c r="L324" s="28">
        <f t="shared" si="211"/>
        <v>1996</v>
      </c>
      <c r="M324" s="28">
        <f t="shared" si="211"/>
        <v>1997</v>
      </c>
      <c r="N324" s="28">
        <f t="shared" si="211"/>
        <v>1998</v>
      </c>
      <c r="O324" s="28">
        <f t="shared" si="211"/>
        <v>1999</v>
      </c>
      <c r="P324" s="28">
        <f t="shared" si="211"/>
        <v>2000</v>
      </c>
      <c r="Q324" s="28">
        <f t="shared" si="211"/>
        <v>2001</v>
      </c>
      <c r="R324" s="28">
        <f t="shared" si="211"/>
        <v>2002</v>
      </c>
      <c r="S324" s="28">
        <f t="shared" si="211"/>
        <v>2003</v>
      </c>
      <c r="T324" s="28">
        <f t="shared" si="211"/>
        <v>2004</v>
      </c>
      <c r="U324" s="28">
        <f t="shared" si="211"/>
        <v>2005</v>
      </c>
      <c r="V324" s="28">
        <f t="shared" si="211"/>
        <v>2006</v>
      </c>
      <c r="W324" s="28">
        <f t="shared" si="211"/>
        <v>2007</v>
      </c>
      <c r="X324" s="28">
        <f t="shared" si="211"/>
        <v>2008</v>
      </c>
      <c r="Y324" s="28">
        <f t="shared" si="211"/>
        <v>2009</v>
      </c>
      <c r="Z324" s="28">
        <f t="shared" si="211"/>
        <v>2010</v>
      </c>
      <c r="AA324" s="28">
        <f t="shared" si="211"/>
        <v>2011</v>
      </c>
      <c r="AB324" s="28">
        <f t="shared" si="211"/>
        <v>2012</v>
      </c>
      <c r="AC324" s="28">
        <f t="shared" si="211"/>
        <v>2013</v>
      </c>
      <c r="AD324" s="28">
        <f t="shared" si="211"/>
        <v>2014</v>
      </c>
      <c r="AE324" s="28">
        <f t="shared" si="211"/>
        <v>2015</v>
      </c>
      <c r="AF324" s="28">
        <f t="shared" si="211"/>
        <v>2016</v>
      </c>
      <c r="AG324" s="28">
        <f t="shared" si="211"/>
        <v>2017</v>
      </c>
      <c r="AH324" s="28">
        <f t="shared" si="211"/>
        <v>2018</v>
      </c>
      <c r="AI324" s="28">
        <f t="shared" si="211"/>
        <v>2019</v>
      </c>
      <c r="AJ324" s="28">
        <f t="shared" si="211"/>
        <v>2020</v>
      </c>
      <c r="AK324" s="28">
        <f t="shared" si="211"/>
        <v>2021</v>
      </c>
      <c r="AL324" s="28">
        <f t="shared" si="211"/>
        <v>2022</v>
      </c>
      <c r="AM324" s="28">
        <f t="shared" si="211"/>
        <v>2023</v>
      </c>
      <c r="AP324" s="59"/>
      <c r="AQ324" s="28">
        <f>year_latest</f>
        <v>2023</v>
      </c>
      <c r="AR324" s="28">
        <f>AQ324-1</f>
        <v>2022</v>
      </c>
      <c r="AS324" s="28">
        <f>year_cb_baseline</f>
        <v>2018</v>
      </c>
      <c r="AT324" s="59">
        <f>AQ324-10</f>
        <v>2013</v>
      </c>
      <c r="AU324" s="28">
        <f>AQ324</f>
        <v>2023</v>
      </c>
      <c r="AV324" s="28">
        <f>AR324</f>
        <v>2022</v>
      </c>
      <c r="AW324" s="28">
        <f>AS324</f>
        <v>2018</v>
      </c>
      <c r="AX324" s="59">
        <f>AT324</f>
        <v>2013</v>
      </c>
      <c r="AY324" s="28">
        <f>AV324</f>
        <v>2022</v>
      </c>
      <c r="AZ324" s="28">
        <f>AW324</f>
        <v>2018</v>
      </c>
      <c r="BA324" s="28">
        <f>AX324</f>
        <v>2013</v>
      </c>
      <c r="BB324" s="27"/>
      <c r="BE324" s="182"/>
      <c r="BF324" s="183">
        <f>BF$8</f>
        <v>2013</v>
      </c>
      <c r="BG324" s="183">
        <f t="shared" ref="BG324:BP324" si="212">BG$8</f>
        <v>2014</v>
      </c>
      <c r="BH324" s="183">
        <f t="shared" si="212"/>
        <v>2015</v>
      </c>
      <c r="BI324" s="183">
        <f t="shared" si="212"/>
        <v>2016</v>
      </c>
      <c r="BJ324" s="183">
        <f t="shared" si="212"/>
        <v>2017</v>
      </c>
      <c r="BK324" s="183">
        <f t="shared" si="212"/>
        <v>2018</v>
      </c>
      <c r="BL324" s="183">
        <f t="shared" si="212"/>
        <v>2019</v>
      </c>
      <c r="BM324" s="183">
        <f t="shared" si="212"/>
        <v>2020</v>
      </c>
      <c r="BN324" s="183">
        <f t="shared" si="212"/>
        <v>2021</v>
      </c>
      <c r="BO324" s="183">
        <f t="shared" si="212"/>
        <v>2022</v>
      </c>
      <c r="BP324" s="183">
        <f t="shared" si="212"/>
        <v>2023</v>
      </c>
      <c r="BR324" s="183"/>
      <c r="BS324" s="183">
        <f t="shared" ref="BS324:CC324" si="213">BF324</f>
        <v>2013</v>
      </c>
      <c r="BT324" s="183">
        <f t="shared" si="213"/>
        <v>2014</v>
      </c>
      <c r="BU324" s="183">
        <f t="shared" si="213"/>
        <v>2015</v>
      </c>
      <c r="BV324" s="183">
        <f t="shared" si="213"/>
        <v>2016</v>
      </c>
      <c r="BW324" s="183">
        <f t="shared" si="213"/>
        <v>2017</v>
      </c>
      <c r="BX324" s="183">
        <f t="shared" si="213"/>
        <v>2018</v>
      </c>
      <c r="BY324" s="183">
        <f t="shared" si="213"/>
        <v>2019</v>
      </c>
      <c r="BZ324" s="183">
        <f t="shared" si="213"/>
        <v>2020</v>
      </c>
      <c r="CA324" s="183">
        <f t="shared" si="213"/>
        <v>2021</v>
      </c>
      <c r="CB324" s="183">
        <f t="shared" si="213"/>
        <v>2022</v>
      </c>
      <c r="CC324" s="183">
        <f t="shared" si="213"/>
        <v>2023</v>
      </c>
      <c r="CD324" s="27"/>
      <c r="CE324" s="183" t="s">
        <v>662</v>
      </c>
      <c r="CF324" s="188">
        <f t="shared" ref="CF324:CP324" si="214">BS324</f>
        <v>2013</v>
      </c>
      <c r="CG324" s="188">
        <f t="shared" si="214"/>
        <v>2014</v>
      </c>
      <c r="CH324" s="188">
        <f t="shared" si="214"/>
        <v>2015</v>
      </c>
      <c r="CI324" s="188">
        <f t="shared" si="214"/>
        <v>2016</v>
      </c>
      <c r="CJ324" s="188">
        <f t="shared" si="214"/>
        <v>2017</v>
      </c>
      <c r="CK324" s="188">
        <f t="shared" si="214"/>
        <v>2018</v>
      </c>
      <c r="CL324" s="188">
        <f t="shared" si="214"/>
        <v>2019</v>
      </c>
      <c r="CM324" s="188">
        <f t="shared" si="214"/>
        <v>2020</v>
      </c>
      <c r="CN324" s="188">
        <f t="shared" si="214"/>
        <v>2021</v>
      </c>
      <c r="CO324" s="188">
        <f t="shared" si="214"/>
        <v>2022</v>
      </c>
      <c r="CP324" s="188">
        <f t="shared" si="214"/>
        <v>2023</v>
      </c>
    </row>
    <row r="325" spans="2:94">
      <c r="C325" s="7" t="str" cm="1">
        <f t="array" ref="C325:C331">_xlfn.SORTBY(C314:C320,$AM314:$AM320,-1)</f>
        <v>Oil</v>
      </c>
      <c r="D325" s="86" t="s">
        <v>12</v>
      </c>
      <c r="F325" s="89" cm="1">
        <f t="array" ref="F325:F331">_xlfn.SORTBY(F314:F320,$AM314:$AM320,-1)</f>
        <v>4519.6553008813589</v>
      </c>
      <c r="G325" s="89" cm="1">
        <f t="array" ref="G325:G331">_xlfn.SORTBY(G314:G320,$AM314:$AM320,-1)</f>
        <v>5086.446850955228</v>
      </c>
      <c r="H325" s="89" cm="1">
        <f t="array" ref="H325:H331">_xlfn.SORTBY(H314:H320,$AM314:$AM320,-1)</f>
        <v>5101.0080001573415</v>
      </c>
      <c r="I325" s="89" cm="1">
        <f t="array" ref="I325:I331">_xlfn.SORTBY(I314:I320,$AM314:$AM320,-1)</f>
        <v>5447.2115218107183</v>
      </c>
      <c r="J325" s="89" cm="1">
        <f t="array" ref="J325:J331">_xlfn.SORTBY(J314:J320,$AM314:$AM320,-1)</f>
        <v>7270.2822713049209</v>
      </c>
      <c r="K325" s="89" cm="1">
        <f t="array" ref="K325:K331">_xlfn.SORTBY(K314:K320,$AM314:$AM320,-1)</f>
        <v>8115.8126429909089</v>
      </c>
      <c r="L325" s="89" cm="1">
        <f t="array" ref="L325:L331">_xlfn.SORTBY(L314:L320,$AM314:$AM320,-1)</f>
        <v>9133.8893618742295</v>
      </c>
      <c r="M325" s="89" cm="1">
        <f t="array" ref="M325:M331">_xlfn.SORTBY(M314:M320,$AM314:$AM320,-1)</f>
        <v>10161.897381678493</v>
      </c>
      <c r="N325" s="89" cm="1">
        <f t="array" ref="N325:N331">_xlfn.SORTBY(N314:N320,$AM314:$AM320,-1)</f>
        <v>11154.351004208738</v>
      </c>
      <c r="O325" s="89" cm="1">
        <f t="array" ref="O325:O331">_xlfn.SORTBY(O314:O320,$AM314:$AM320,-1)</f>
        <v>13278.58725699786</v>
      </c>
      <c r="P325" s="89" cm="1">
        <f t="array" ref="P325:P331">_xlfn.SORTBY(P314:P320,$AM314:$AM320,-1)</f>
        <v>13215.485428325217</v>
      </c>
      <c r="Q325" s="89" cm="1">
        <f t="array" ref="Q325:Q331">_xlfn.SORTBY(Q314:Q320,$AM314:$AM320,-1)</f>
        <v>14661.843628829505</v>
      </c>
      <c r="R325" s="89" cm="1">
        <f t="array" ref="R325:R331">_xlfn.SORTBY(R314:R320,$AM314:$AM320,-1)</f>
        <v>14991.768455351177</v>
      </c>
      <c r="S325" s="89" cm="1">
        <f t="array" ref="S325:S331">_xlfn.SORTBY(S314:S320,$AM314:$AM320,-1)</f>
        <v>15887.258497899644</v>
      </c>
      <c r="T325" s="89" cm="1">
        <f t="array" ref="T325:T331">_xlfn.SORTBY(T314:T320,$AM314:$AM320,-1)</f>
        <v>16182.828569593228</v>
      </c>
      <c r="U325" s="89" cm="1">
        <f t="array" ref="U325:U331">_xlfn.SORTBY(U314:U320,$AM314:$AM320,-1)</f>
        <v>17444.72613380343</v>
      </c>
      <c r="V325" s="89" cm="1">
        <f t="array" ref="V325:V331">_xlfn.SORTBY(V314:V320,$AM314:$AM320,-1)</f>
        <v>17017.822714476024</v>
      </c>
      <c r="W325" s="89" cm="1">
        <f t="array" ref="W325:W331">_xlfn.SORTBY(W314:W320,$AM314:$AM320,-1)</f>
        <v>17075.802742959979</v>
      </c>
      <c r="X325" s="89" cm="1">
        <f t="array" ref="X325:X331">_xlfn.SORTBY(X314:X320,$AM314:$AM320,-1)</f>
        <v>18976.663024120266</v>
      </c>
      <c r="Y325" s="89" cm="1">
        <f t="array" ref="Y325:Y331">_xlfn.SORTBY(Y314:Y320,$AM314:$AM320,-1)</f>
        <v>18311.72440725363</v>
      </c>
      <c r="Z325" s="89" cm="1">
        <f t="array" ref="Z325:Z331">_xlfn.SORTBY(Z314:Z320,$AM314:$AM320,-1)</f>
        <v>19086.572911588089</v>
      </c>
      <c r="AA325" s="89" cm="1">
        <f t="array" ref="AA325:AA331">_xlfn.SORTBY(AA314:AA320,$AM314:$AM320,-1)</f>
        <v>16425.082359909746</v>
      </c>
      <c r="AB325" s="89" cm="1">
        <f t="array" ref="AB325:AB331">_xlfn.SORTBY(AB314:AB320,$AM314:$AM320,-1)</f>
        <v>14372.706431536997</v>
      </c>
      <c r="AC325" s="89" cm="1">
        <f t="array" ref="AC325:AC331">_xlfn.SORTBY(AC314:AC320,$AM314:$AM320,-1)</f>
        <v>13211.555146046507</v>
      </c>
      <c r="AD325" s="89" cm="1">
        <f t="array" ref="AD325:AD331">_xlfn.SORTBY(AD314:AD320,$AM314:$AM320,-1)</f>
        <v>11600.030571844576</v>
      </c>
      <c r="AE325" s="89" cm="1">
        <f t="array" ref="AE325:AE331">_xlfn.SORTBY(AE314:AE320,$AM314:$AM320,-1)</f>
        <v>12903.537005465543</v>
      </c>
      <c r="AF325" s="89" cm="1">
        <f t="array" ref="AF325:AF331">_xlfn.SORTBY(AF314:AF320,$AM314:$AM320,-1)</f>
        <v>13926.31521959605</v>
      </c>
      <c r="AG325" s="89" cm="1">
        <f t="array" ref="AG325:AG331">_xlfn.SORTBY(AG314:AG320,$AM314:$AM320,-1)</f>
        <v>13316.77589610549</v>
      </c>
      <c r="AH325" s="89" cm="1">
        <f t="array" ref="AH325:AH331">_xlfn.SORTBY(AH314:AH320,$AM314:$AM320,-1)</f>
        <v>14278.271195188647</v>
      </c>
      <c r="AI325" s="89" cm="1">
        <f t="array" ref="AI325:AI331">_xlfn.SORTBY(AI314:AI320,$AM314:$AM320,-1)</f>
        <v>14076.055861835737</v>
      </c>
      <c r="AJ325" s="89" cm="1">
        <f t="array" ref="AJ325:AJ331">_xlfn.SORTBY(AJ314:AJ320,$AM314:$AM320,-1)</f>
        <v>16185.485357590269</v>
      </c>
      <c r="AK325" s="89" cm="1">
        <f t="array" ref="AK325:AK331">_xlfn.SORTBY(AK314:AK320,$AM314:$AM320,-1)</f>
        <v>14584.164802444437</v>
      </c>
      <c r="AL325" s="89" cm="1">
        <f t="array" ref="AL325:AL331">_xlfn.SORTBY(AL314:AL320,$AM314:$AM320,-1)</f>
        <v>12155.170326280369</v>
      </c>
      <c r="AM325" s="89" cm="1">
        <f t="array" ref="AM325:AM331">_xlfn.SORTBY(AM314:AM320,$AM314:$AM320,-1)</f>
        <v>12117.543527685659</v>
      </c>
      <c r="AN325" s="94"/>
      <c r="AP325" s="49" t="str">
        <f t="shared" ref="AP325:AP332" si="215">C325</f>
        <v>Oil</v>
      </c>
      <c r="AQ325" s="70" cm="1">
        <f t="array" aca="1" ref="AQ325" ca="1">INDIRECT(ADDRESS(ROW(AP325),AQ$9))/1000</f>
        <v>12.117543527685658</v>
      </c>
      <c r="AR325" s="71" cm="1">
        <f t="array" aca="1" ref="AR325" ca="1">INDIRECT(ADDRESS(ROW(AQ325),AR$9))/1000</f>
        <v>12.15517032628037</v>
      </c>
      <c r="AS325" s="71" cm="1">
        <f t="array" aca="1" ref="AS325" ca="1">INDIRECT(ADDRESS(ROW(AR325),AS$9))/1000</f>
        <v>14.278271195188648</v>
      </c>
      <c r="AT325" s="72" cm="1">
        <f t="array" aca="1" ref="AT325" ca="1">INDIRECT(ADDRESS(ROW(AS325),AT$9))/1000</f>
        <v>13.211555146046507</v>
      </c>
      <c r="AU325" s="77" cm="1">
        <f t="array" aca="1" ref="AU325" ca="1">AQ325/INDIRECT(ADDRESS($BC325,COLUMN(AQ325)))</f>
        <v>0.4087646102972628</v>
      </c>
      <c r="AV325" s="78" cm="1">
        <f t="array" aca="1" ref="AV325" ca="1">AR325/INDIRECT(ADDRESS($BC325,COLUMN(AR325)))</f>
        <v>0.39108137574872137</v>
      </c>
      <c r="AW325" s="78" cm="1">
        <f t="array" aca="1" ref="AW325" ca="1">AS325/INDIRECT(ADDRESS($BC325,COLUMN(AS325)))</f>
        <v>0.40709381278466111</v>
      </c>
      <c r="AX325" s="79" cm="1">
        <f t="array" aca="1" ref="AX325" ca="1">AT325/INDIRECT(ADDRESS($BC325,COLUMN(AT325)))</f>
        <v>0.38342662581254955</v>
      </c>
      <c r="AY325" s="53">
        <f t="shared" ref="AY325:BA332" ca="1" si="216">IFERROR(($AQ325-AR325)/AR325,"-")</f>
        <v>-3.0955385720395651E-3</v>
      </c>
      <c r="AZ325" s="53">
        <f t="shared" ca="1" si="216"/>
        <v>-0.15132978201388206</v>
      </c>
      <c r="BA325" s="53">
        <f t="shared" ca="1" si="216"/>
        <v>-8.2807179493038438E-2</v>
      </c>
      <c r="BC325" s="61">
        <f t="shared" ref="BC325:BC330" si="217">+BC326</f>
        <v>332</v>
      </c>
      <c r="BE325" s="177" t="str">
        <f t="shared" ref="BE325:BE332" si="218">AP325</f>
        <v>Oil</v>
      </c>
      <c r="BF325" s="185">
        <f t="shared" ref="BF325:BP332" si="219">AC325/1000</f>
        <v>13.211555146046507</v>
      </c>
      <c r="BG325" s="185">
        <f t="shared" si="219"/>
        <v>11.600030571844576</v>
      </c>
      <c r="BH325" s="185">
        <f t="shared" si="219"/>
        <v>12.903537005465543</v>
      </c>
      <c r="BI325" s="185">
        <f t="shared" si="219"/>
        <v>13.92631521959605</v>
      </c>
      <c r="BJ325" s="185">
        <f t="shared" si="219"/>
        <v>13.31677589610549</v>
      </c>
      <c r="BK325" s="185">
        <f t="shared" si="219"/>
        <v>14.278271195188648</v>
      </c>
      <c r="BL325" s="185">
        <f t="shared" si="219"/>
        <v>14.076055861835737</v>
      </c>
      <c r="BM325" s="185">
        <f t="shared" si="219"/>
        <v>16.18548535759027</v>
      </c>
      <c r="BN325" s="185">
        <f t="shared" si="219"/>
        <v>14.584164802444437</v>
      </c>
      <c r="BO325" s="185">
        <f t="shared" si="219"/>
        <v>12.15517032628037</v>
      </c>
      <c r="BP325" s="185">
        <f t="shared" si="219"/>
        <v>12.117543527685658</v>
      </c>
      <c r="BQ325" s="179"/>
      <c r="BR325" s="178" t="str">
        <f t="shared" ref="BR325:BR332" si="220">BE325</f>
        <v>Oil</v>
      </c>
      <c r="BS325" s="126" cm="1">
        <f t="array" aca="1" ref="BS325" ca="1">AC325/INDIRECT(ADDRESS($BC325,COLUMN(AC325)))</f>
        <v>0.38342662581254955</v>
      </c>
      <c r="BT325" s="126" cm="1">
        <f t="array" aca="1" ref="BT325" ca="1">AD325/INDIRECT(ADDRESS($BC325,COLUMN(AD325)))</f>
        <v>0.37176181464350594</v>
      </c>
      <c r="BU325" s="126" cm="1">
        <f t="array" aca="1" ref="BU325" ca="1">AE325/INDIRECT(ADDRESS($BC325,COLUMN(AE325)))</f>
        <v>0.38903239330446976</v>
      </c>
      <c r="BV325" s="126" cm="1">
        <f t="array" aca="1" ref="BV325" ca="1">AF325/INDIRECT(ADDRESS($BC325,COLUMN(AF325)))</f>
        <v>0.40484505881495481</v>
      </c>
      <c r="BW325" s="126" cm="1">
        <f t="array" aca="1" ref="BW325" ca="1">AG325/INDIRECT(ADDRESS($BC325,COLUMN(AG325)))</f>
        <v>0.40424075844546808</v>
      </c>
      <c r="BX325" s="126" cm="1">
        <f t="array" aca="1" ref="BX325" ca="1">AH325/INDIRECT(ADDRESS($BC325,COLUMN(AH325)))</f>
        <v>0.40709381278466111</v>
      </c>
      <c r="BY325" s="126" cm="1">
        <f t="array" aca="1" ref="BY325" ca="1">AI325/INDIRECT(ADDRESS($BC325,COLUMN(AI325)))</f>
        <v>0.41198463788442791</v>
      </c>
      <c r="BZ325" s="126" cm="1">
        <f t="array" aca="1" ref="BZ325" ca="1">AJ325/INDIRECT(ADDRESS($BC325,COLUMN(AJ325)))</f>
        <v>0.43628461442828598</v>
      </c>
      <c r="CA325" s="126" cm="1">
        <f t="array" aca="1" ref="CA325" ca="1">AK325/INDIRECT(ADDRESS($BC325,COLUMN(AK325)))</f>
        <v>0.41084055578226314</v>
      </c>
      <c r="CB325" s="126" cm="1">
        <f t="array" aca="1" ref="CB325" ca="1">AL325/INDIRECT(ADDRESS($BC325,COLUMN(AL325)))</f>
        <v>0.39108137574872132</v>
      </c>
      <c r="CC325" s="126" cm="1">
        <f t="array" aca="1" ref="CC325" ca="1">AM325/INDIRECT(ADDRESS($BC325,COLUMN(AM325)))</f>
        <v>0.4087646102972628</v>
      </c>
      <c r="CE325" s="178" t="str">
        <f t="shared" ref="CE325:CE332" si="221">BR325</f>
        <v>Oil</v>
      </c>
      <c r="CF325" s="194" t="str">
        <f t="shared" ref="CF325:CP332" ca="1" si="222">TEXT(BF325,"#,##0.00;-#,##0.00;0") &amp; CHAR(10) &amp; IF(BS325&lt;&gt;1,TEXT(BS325,"(#,##0.0%);(-#,##0.0%);(0%)"),"(100%)")</f>
        <v>13.21
(38.3%)</v>
      </c>
      <c r="CG325" s="194" t="str">
        <f t="shared" ca="1" si="222"/>
        <v>11.60
(37.2%)</v>
      </c>
      <c r="CH325" s="194" t="str">
        <f t="shared" ca="1" si="222"/>
        <v>12.90
(38.9%)</v>
      </c>
      <c r="CI325" s="194" t="str">
        <f t="shared" ca="1" si="222"/>
        <v>13.93
(40.5%)</v>
      </c>
      <c r="CJ325" s="194" t="str">
        <f t="shared" ca="1" si="222"/>
        <v>13.32
(40.4%)</v>
      </c>
      <c r="CK325" s="194" t="str">
        <f t="shared" ca="1" si="222"/>
        <v>14.28
(40.7%)</v>
      </c>
      <c r="CL325" s="194" t="str">
        <f t="shared" ca="1" si="222"/>
        <v>14.08
(41.2%)</v>
      </c>
      <c r="CM325" s="194" t="str">
        <f t="shared" ca="1" si="222"/>
        <v>16.19
(43.6%)</v>
      </c>
      <c r="CN325" s="194" t="str">
        <f t="shared" ca="1" si="222"/>
        <v>14.58
(41.1%)</v>
      </c>
      <c r="CO325" s="194" t="str">
        <f t="shared" ca="1" si="222"/>
        <v>12.16
(39.1%)</v>
      </c>
      <c r="CP325" s="194" t="str">
        <f t="shared" ca="1" si="222"/>
        <v>12.12
(40.9%)</v>
      </c>
    </row>
    <row r="326" spans="2:94">
      <c r="C326" s="7" t="str">
        <v>Electricity</v>
      </c>
      <c r="D326" s="86" t="s">
        <v>12</v>
      </c>
      <c r="F326" s="89">
        <v>4142.7455600000003</v>
      </c>
      <c r="G326" s="89">
        <v>4351.7831800000004</v>
      </c>
      <c r="H326" s="89">
        <v>4606.8290800000004</v>
      </c>
      <c r="I326" s="89">
        <v>4686.8434800000005</v>
      </c>
      <c r="J326" s="89">
        <v>4830.8693999999996</v>
      </c>
      <c r="K326" s="89">
        <v>4960.8927999999996</v>
      </c>
      <c r="L326" s="89">
        <v>5219.9394199999997</v>
      </c>
      <c r="M326" s="89">
        <v>5325.9585000000006</v>
      </c>
      <c r="N326" s="89">
        <v>5511.9919799999998</v>
      </c>
      <c r="O326" s="89">
        <v>6010.0816200000008</v>
      </c>
      <c r="P326" s="89">
        <v>6376.1475</v>
      </c>
      <c r="Q326" s="89">
        <v>6729.2110400000001</v>
      </c>
      <c r="R326" s="89">
        <v>6580.1842200000001</v>
      </c>
      <c r="S326" s="89">
        <v>6967.2538799999993</v>
      </c>
      <c r="T326" s="89">
        <v>7347.3222800000003</v>
      </c>
      <c r="U326" s="89">
        <v>7512.9497875859997</v>
      </c>
      <c r="V326" s="89">
        <v>8084.1808906799997</v>
      </c>
      <c r="W326" s="89">
        <v>8064.3913291999997</v>
      </c>
      <c r="X326" s="89">
        <v>8527.188227097784</v>
      </c>
      <c r="Y326" s="89">
        <v>8124.6349790058284</v>
      </c>
      <c r="Z326" s="89">
        <v>8547.5071371434697</v>
      </c>
      <c r="AA326" s="89">
        <v>8284.719772236871</v>
      </c>
      <c r="AB326" s="89">
        <v>8121.9286840599998</v>
      </c>
      <c r="AC326" s="89">
        <v>7949.1735937400008</v>
      </c>
      <c r="AD326" s="89">
        <v>7705.1860768907391</v>
      </c>
      <c r="AE326" s="89">
        <v>7882.179301937701</v>
      </c>
      <c r="AF326" s="89">
        <v>7874.1617509242396</v>
      </c>
      <c r="AG326" s="89">
        <v>7954.2834295042076</v>
      </c>
      <c r="AH326" s="89">
        <v>8165.0076133230114</v>
      </c>
      <c r="AI326" s="89">
        <v>8107.463822100065</v>
      </c>
      <c r="AJ326" s="89">
        <v>8691.4445515635653</v>
      </c>
      <c r="AK326" s="89">
        <v>8750.3191793448368</v>
      </c>
      <c r="AL326" s="89">
        <v>8215.874741593314</v>
      </c>
      <c r="AM326" s="89">
        <v>8084.0009181906935</v>
      </c>
      <c r="AN326" s="94"/>
      <c r="AP326" s="49" t="str">
        <f t="shared" si="215"/>
        <v>Electricity</v>
      </c>
      <c r="AQ326" s="70" cm="1">
        <f t="array" aca="1" ref="AQ326" ca="1">INDIRECT(ADDRESS(ROW(AP326),AQ$9))/1000</f>
        <v>8.0840009181906929</v>
      </c>
      <c r="AR326" s="71" cm="1">
        <f t="array" aca="1" ref="AR326" ca="1">INDIRECT(ADDRESS(ROW(AQ326),AR$9))/1000</f>
        <v>8.2158747415933142</v>
      </c>
      <c r="AS326" s="71" cm="1">
        <f t="array" aca="1" ref="AS326" ca="1">INDIRECT(ADDRESS(ROW(AR326),AS$9))/1000</f>
        <v>8.1650076133230112</v>
      </c>
      <c r="AT326" s="73" cm="1">
        <f t="array" aca="1" ref="AT326" ca="1">INDIRECT(ADDRESS(ROW(AS326),AT$9))/1000</f>
        <v>7.9491735937400012</v>
      </c>
      <c r="AU326" s="77" cm="1">
        <f t="array" aca="1" ref="AU326" ca="1">AQ326/INDIRECT(ADDRESS($BC326,COLUMN(AQ326)))</f>
        <v>0.2726999475939208</v>
      </c>
      <c r="AV326" s="78" cm="1">
        <f t="array" aca="1" ref="AV326" ca="1">AR326/INDIRECT(ADDRESS($BC326,COLUMN(AR326)))</f>
        <v>0.2643381796118956</v>
      </c>
      <c r="AW326" s="78" cm="1">
        <f t="array" aca="1" ref="AW326" ca="1">AS326/INDIRECT(ADDRESS($BC326,COLUMN(AS326)))</f>
        <v>0.23279597615735959</v>
      </c>
      <c r="AX326" s="80" cm="1">
        <f t="array" aca="1" ref="AX326" ca="1">AT326/INDIRECT(ADDRESS($BC326,COLUMN(AT326)))</f>
        <v>0.23070144092446407</v>
      </c>
      <c r="AY326" s="53">
        <f t="shared" ca="1" si="216"/>
        <v>-1.6051099554257188E-2</v>
      </c>
      <c r="AZ326" s="53">
        <f t="shared" ca="1" si="216"/>
        <v>-9.9212026453151109E-3</v>
      </c>
      <c r="BA326" s="53">
        <f t="shared" ca="1" si="216"/>
        <v>1.696117500275357E-2</v>
      </c>
      <c r="BC326" s="61">
        <f t="shared" si="217"/>
        <v>332</v>
      </c>
      <c r="BE326" s="177" t="str">
        <f t="shared" si="218"/>
        <v>Electricity</v>
      </c>
      <c r="BF326" s="185">
        <f t="shared" si="219"/>
        <v>7.9491735937400012</v>
      </c>
      <c r="BG326" s="185">
        <f t="shared" si="219"/>
        <v>7.7051860768907394</v>
      </c>
      <c r="BH326" s="185">
        <f t="shared" si="219"/>
        <v>7.8821793019377013</v>
      </c>
      <c r="BI326" s="185">
        <f t="shared" si="219"/>
        <v>7.8741617509242392</v>
      </c>
      <c r="BJ326" s="185">
        <f t="shared" si="219"/>
        <v>7.9542834295042075</v>
      </c>
      <c r="BK326" s="185">
        <f t="shared" si="219"/>
        <v>8.1650076133230112</v>
      </c>
      <c r="BL326" s="185">
        <f t="shared" si="219"/>
        <v>8.1074638221000654</v>
      </c>
      <c r="BM326" s="185">
        <f t="shared" si="219"/>
        <v>8.6914445515635652</v>
      </c>
      <c r="BN326" s="185">
        <f t="shared" si="219"/>
        <v>8.7503191793448369</v>
      </c>
      <c r="BO326" s="185">
        <f t="shared" si="219"/>
        <v>8.2158747415933142</v>
      </c>
      <c r="BP326" s="185">
        <f t="shared" si="219"/>
        <v>8.0840009181906929</v>
      </c>
      <c r="BQ326" s="179"/>
      <c r="BR326" s="178" t="str">
        <f t="shared" si="220"/>
        <v>Electricity</v>
      </c>
      <c r="BS326" s="126" cm="1">
        <f t="array" aca="1" ref="BS326" ca="1">AC326/INDIRECT(ADDRESS($BC326,COLUMN(AC326)))</f>
        <v>0.23070144092446404</v>
      </c>
      <c r="BT326" s="126" cm="1">
        <f t="array" aca="1" ref="BT326" ca="1">AD326/INDIRECT(ADDRESS($BC326,COLUMN(AD326)))</f>
        <v>0.24693848351257242</v>
      </c>
      <c r="BU326" s="126" cm="1">
        <f t="array" aca="1" ref="BU326" ca="1">AE326/INDIRECT(ADDRESS($BC326,COLUMN(AE326)))</f>
        <v>0.23764205713432957</v>
      </c>
      <c r="BV326" s="126" cm="1">
        <f t="array" aca="1" ref="BV326" ca="1">AF326/INDIRECT(ADDRESS($BC326,COLUMN(AF326)))</f>
        <v>0.22890588263331424</v>
      </c>
      <c r="BW326" s="126" cm="1">
        <f t="array" aca="1" ref="BW326" ca="1">AG326/INDIRECT(ADDRESS($BC326,COLUMN(AG326)))</f>
        <v>0.24145826223398123</v>
      </c>
      <c r="BX326" s="126" cm="1">
        <f t="array" aca="1" ref="BX326" ca="1">AH326/INDIRECT(ADDRESS($BC326,COLUMN(AH326)))</f>
        <v>0.23279597615735959</v>
      </c>
      <c r="BY326" s="126" cm="1">
        <f t="array" aca="1" ref="BY326" ca="1">AI326/INDIRECT(ADDRESS($BC326,COLUMN(AI326)))</f>
        <v>0.23729307269695557</v>
      </c>
      <c r="BZ326" s="126" cm="1">
        <f t="array" aca="1" ref="BZ326" ca="1">AJ326/INDIRECT(ADDRESS($BC326,COLUMN(AJ326)))</f>
        <v>0.23428049584101507</v>
      </c>
      <c r="CA326" s="126" cm="1">
        <f t="array" aca="1" ref="CA326" ca="1">AK326/INDIRECT(ADDRESS($BC326,COLUMN(AK326)))</f>
        <v>0.24649927120349582</v>
      </c>
      <c r="CB326" s="126" cm="1">
        <f t="array" aca="1" ref="CB326" ca="1">AL326/INDIRECT(ADDRESS($BC326,COLUMN(AL326)))</f>
        <v>0.2643381796118956</v>
      </c>
      <c r="CC326" s="126" cm="1">
        <f t="array" aca="1" ref="CC326" ca="1">AM326/INDIRECT(ADDRESS($BC326,COLUMN(AM326)))</f>
        <v>0.2726999475939208</v>
      </c>
      <c r="CE326" s="178" t="str">
        <f t="shared" si="221"/>
        <v>Electricity</v>
      </c>
      <c r="CF326" s="194" t="str">
        <f t="shared" ca="1" si="222"/>
        <v>7.95
(23.1%)</v>
      </c>
      <c r="CG326" s="194" t="str">
        <f t="shared" ca="1" si="222"/>
        <v>7.71
(24.7%)</v>
      </c>
      <c r="CH326" s="194" t="str">
        <f t="shared" ca="1" si="222"/>
        <v>7.88
(23.8%)</v>
      </c>
      <c r="CI326" s="194" t="str">
        <f t="shared" ca="1" si="222"/>
        <v>7.87
(22.9%)</v>
      </c>
      <c r="CJ326" s="194" t="str">
        <f t="shared" ca="1" si="222"/>
        <v>7.95
(24.1%)</v>
      </c>
      <c r="CK326" s="194" t="str">
        <f t="shared" ca="1" si="222"/>
        <v>8.17
(23.3%)</v>
      </c>
      <c r="CL326" s="194" t="str">
        <f t="shared" ca="1" si="222"/>
        <v>8.11
(23.7%)</v>
      </c>
      <c r="CM326" s="194" t="str">
        <f t="shared" ca="1" si="222"/>
        <v>8.69
(23.4%)</v>
      </c>
      <c r="CN326" s="194" t="str">
        <f t="shared" ca="1" si="222"/>
        <v>8.75
(24.6%)</v>
      </c>
      <c r="CO326" s="194" t="str">
        <f t="shared" ca="1" si="222"/>
        <v>8.22
(26.4%)</v>
      </c>
      <c r="CP326" s="194" t="str">
        <f t="shared" ca="1" si="222"/>
        <v>8.08
(27.3%)</v>
      </c>
    </row>
    <row r="327" spans="2:94">
      <c r="C327" s="7" t="str">
        <v>Natural gas</v>
      </c>
      <c r="D327" s="86" t="s">
        <v>12</v>
      </c>
      <c r="F327" s="89">
        <v>1363.7623335071999</v>
      </c>
      <c r="G327" s="89">
        <v>1871.7913585535998</v>
      </c>
      <c r="H327" s="89">
        <v>2172.6507565223997</v>
      </c>
      <c r="I327" s="89">
        <v>2520.6055473455999</v>
      </c>
      <c r="J327" s="89">
        <v>2774.1190450512004</v>
      </c>
      <c r="K327" s="89">
        <v>2926.4275496016003</v>
      </c>
      <c r="L327" s="89">
        <v>3520.6311232752</v>
      </c>
      <c r="M327" s="89">
        <v>3324.2333147759996</v>
      </c>
      <c r="N327" s="89">
        <v>3937.4754515183995</v>
      </c>
      <c r="O327" s="89">
        <v>4498.8625546391995</v>
      </c>
      <c r="P327" s="89">
        <v>5101.5833802120005</v>
      </c>
      <c r="Q327" s="89">
        <v>5603.0992126296005</v>
      </c>
      <c r="R327" s="89">
        <v>5530.4520640776</v>
      </c>
      <c r="S327" s="89">
        <v>6267.9458755848009</v>
      </c>
      <c r="T327" s="89">
        <v>6991.1607647904011</v>
      </c>
      <c r="U327" s="89">
        <v>7057.0442133048009</v>
      </c>
      <c r="V327" s="89">
        <v>7351.1399112360004</v>
      </c>
      <c r="W327" s="89">
        <v>6895.7174420376004</v>
      </c>
      <c r="X327" s="89">
        <v>7778.5055506487997</v>
      </c>
      <c r="Y327" s="89">
        <v>7265.338618647912</v>
      </c>
      <c r="Z327" s="89">
        <v>8254.1439677373583</v>
      </c>
      <c r="AA327" s="89">
        <v>6620.6603071752006</v>
      </c>
      <c r="AB327" s="89">
        <v>6983.7457454899204</v>
      </c>
      <c r="AC327" s="89">
        <v>7050.2805132672011</v>
      </c>
      <c r="AD327" s="89">
        <v>6229.9034875798652</v>
      </c>
      <c r="AE327" s="89">
        <v>6455.9660790428807</v>
      </c>
      <c r="AF327" s="89">
        <v>6547.5711288812945</v>
      </c>
      <c r="AG327" s="89">
        <v>6460.4379122030059</v>
      </c>
      <c r="AH327" s="89">
        <v>7025.610410879649</v>
      </c>
      <c r="AI327" s="89">
        <v>6877.4819233545777</v>
      </c>
      <c r="AJ327" s="89">
        <v>6858.892852944</v>
      </c>
      <c r="AK327" s="89">
        <v>6919.7965795114615</v>
      </c>
      <c r="AL327" s="89">
        <v>6277.7856625756749</v>
      </c>
      <c r="AM327" s="89">
        <v>5405.8638562569777</v>
      </c>
      <c r="AN327" s="94"/>
      <c r="AP327" s="49" t="str">
        <f t="shared" si="215"/>
        <v>Natural gas</v>
      </c>
      <c r="AQ327" s="70" cm="1">
        <f t="array" aca="1" ref="AQ327" ca="1">INDIRECT(ADDRESS(ROW(AP327),AQ$9))/1000</f>
        <v>5.4058638562569774</v>
      </c>
      <c r="AR327" s="71" cm="1">
        <f t="array" aca="1" ref="AR327" ca="1">INDIRECT(ADDRESS(ROW(AQ327),AR$9))/1000</f>
        <v>6.2777856625756749</v>
      </c>
      <c r="AS327" s="71" cm="1">
        <f t="array" aca="1" ref="AS327" ca="1">INDIRECT(ADDRESS(ROW(AR327),AS$9))/1000</f>
        <v>7.0256104108796489</v>
      </c>
      <c r="AT327" s="73" cm="1">
        <f t="array" aca="1" ref="AT327" ca="1">INDIRECT(ADDRESS(ROW(AS327),AT$9))/1000</f>
        <v>7.0502805132672011</v>
      </c>
      <c r="AU327" s="77" cm="1">
        <f t="array" aca="1" ref="AU327" ca="1">AQ327/INDIRECT(ADDRESS($BC327,COLUMN(AQ327)))</f>
        <v>0.18235757333771915</v>
      </c>
      <c r="AV327" s="78" cm="1">
        <f t="array" aca="1" ref="AV327" ca="1">AR327/INDIRECT(ADDRESS($BC327,COLUMN(AR327)))</f>
        <v>0.20198195398936802</v>
      </c>
      <c r="AW327" s="78" cm="1">
        <f t="array" aca="1" ref="AW327" ca="1">AS327/INDIRECT(ADDRESS($BC327,COLUMN(AS327)))</f>
        <v>0.20031014190768195</v>
      </c>
      <c r="AX327" s="80" cm="1">
        <f t="array" aca="1" ref="AX327" ca="1">AT327/INDIRECT(ADDRESS($BC327,COLUMN(AT327)))</f>
        <v>0.20461370658873204</v>
      </c>
      <c r="AY327" s="53">
        <f t="shared" ca="1" si="216"/>
        <v>-0.13889002479274865</v>
      </c>
      <c r="AZ327" s="53">
        <f t="shared" ca="1" si="216"/>
        <v>-0.23054887189793227</v>
      </c>
      <c r="BA327" s="53">
        <f t="shared" ca="1" si="216"/>
        <v>-0.23324130918135305</v>
      </c>
      <c r="BC327" s="61">
        <f t="shared" si="217"/>
        <v>332</v>
      </c>
      <c r="BE327" s="177" t="str">
        <f t="shared" si="218"/>
        <v>Natural gas</v>
      </c>
      <c r="BF327" s="185">
        <f t="shared" si="219"/>
        <v>7.0502805132672011</v>
      </c>
      <c r="BG327" s="185">
        <f t="shared" si="219"/>
        <v>6.2299034875798656</v>
      </c>
      <c r="BH327" s="185">
        <f t="shared" si="219"/>
        <v>6.4559660790428808</v>
      </c>
      <c r="BI327" s="185">
        <f t="shared" si="219"/>
        <v>6.5475711288812946</v>
      </c>
      <c r="BJ327" s="185">
        <f t="shared" si="219"/>
        <v>6.4604379122030062</v>
      </c>
      <c r="BK327" s="185">
        <f t="shared" si="219"/>
        <v>7.0256104108796489</v>
      </c>
      <c r="BL327" s="185">
        <f t="shared" si="219"/>
        <v>6.8774819233545781</v>
      </c>
      <c r="BM327" s="185">
        <f t="shared" si="219"/>
        <v>6.8588928529439999</v>
      </c>
      <c r="BN327" s="185">
        <f t="shared" si="219"/>
        <v>6.9197965795114618</v>
      </c>
      <c r="BO327" s="185">
        <f t="shared" si="219"/>
        <v>6.2777856625756749</v>
      </c>
      <c r="BP327" s="185">
        <f t="shared" si="219"/>
        <v>5.4058638562569774</v>
      </c>
      <c r="BQ327" s="179"/>
      <c r="BR327" s="178" t="str">
        <f t="shared" si="220"/>
        <v>Natural gas</v>
      </c>
      <c r="BS327" s="126" cm="1">
        <f t="array" aca="1" ref="BS327" ca="1">AC327/INDIRECT(ADDRESS($BC327,COLUMN(AC327)))</f>
        <v>0.20461370658873204</v>
      </c>
      <c r="BT327" s="126" cm="1">
        <f t="array" aca="1" ref="BT327" ca="1">AD327/INDIRECT(ADDRESS($BC327,COLUMN(AD327)))</f>
        <v>0.19965811393791116</v>
      </c>
      <c r="BU327" s="126" cm="1">
        <f t="array" aca="1" ref="BU327" ca="1">AE327/INDIRECT(ADDRESS($BC327,COLUMN(AE327)))</f>
        <v>0.19464275056976216</v>
      </c>
      <c r="BV327" s="126" cm="1">
        <f t="array" aca="1" ref="BV327" ca="1">AF327/INDIRECT(ADDRESS($BC327,COLUMN(AF327)))</f>
        <v>0.19034121926502939</v>
      </c>
      <c r="BW327" s="126" cm="1">
        <f t="array" aca="1" ref="BW327" ca="1">AG327/INDIRECT(ADDRESS($BC327,COLUMN(AG327)))</f>
        <v>0.196111456849143</v>
      </c>
      <c r="BX327" s="126" cm="1">
        <f t="array" aca="1" ref="BX327" ca="1">AH327/INDIRECT(ADDRESS($BC327,COLUMN(AH327)))</f>
        <v>0.20031014190768198</v>
      </c>
      <c r="BY327" s="126" cm="1">
        <f t="array" aca="1" ref="BY327" ca="1">AI327/INDIRECT(ADDRESS($BC327,COLUMN(AI327)))</f>
        <v>0.20129338271753724</v>
      </c>
      <c r="BZ327" s="126" cm="1">
        <f t="array" aca="1" ref="BZ327" ca="1">AJ327/INDIRECT(ADDRESS($BC327,COLUMN(AJ327)))</f>
        <v>0.18488351492952196</v>
      </c>
      <c r="CA327" s="126" cm="1">
        <f t="array" aca="1" ref="CA327" ca="1">AK327/INDIRECT(ADDRESS($BC327,COLUMN(AK327)))</f>
        <v>0.19493286802067616</v>
      </c>
      <c r="CB327" s="126" cm="1">
        <f t="array" aca="1" ref="CB327" ca="1">AL327/INDIRECT(ADDRESS($BC327,COLUMN(AL327)))</f>
        <v>0.20198195398936802</v>
      </c>
      <c r="CC327" s="126" cm="1">
        <f t="array" aca="1" ref="CC327" ca="1">AM327/INDIRECT(ADDRESS($BC327,COLUMN(AM327)))</f>
        <v>0.18235757333771915</v>
      </c>
      <c r="CE327" s="178" t="str">
        <f t="shared" si="221"/>
        <v>Natural gas</v>
      </c>
      <c r="CF327" s="194" t="str">
        <f t="shared" ca="1" si="222"/>
        <v>7.05
(20.5%)</v>
      </c>
      <c r="CG327" s="194" t="str">
        <f t="shared" ca="1" si="222"/>
        <v>6.23
(20.0%)</v>
      </c>
      <c r="CH327" s="194" t="str">
        <f t="shared" ca="1" si="222"/>
        <v>6.46
(19.5%)</v>
      </c>
      <c r="CI327" s="194" t="str">
        <f t="shared" ca="1" si="222"/>
        <v>6.55
(19.0%)</v>
      </c>
      <c r="CJ327" s="194" t="str">
        <f t="shared" ca="1" si="222"/>
        <v>6.46
(19.6%)</v>
      </c>
      <c r="CK327" s="194" t="str">
        <f t="shared" ca="1" si="222"/>
        <v>7.03
(20.0%)</v>
      </c>
      <c r="CL327" s="194" t="str">
        <f t="shared" ca="1" si="222"/>
        <v>6.88
(20.1%)</v>
      </c>
      <c r="CM327" s="194" t="str">
        <f t="shared" ca="1" si="222"/>
        <v>6.86
(18.5%)</v>
      </c>
      <c r="CN327" s="194" t="str">
        <f t="shared" ca="1" si="222"/>
        <v>6.92
(19.5%)</v>
      </c>
      <c r="CO327" s="194" t="str">
        <f t="shared" ca="1" si="222"/>
        <v>6.28
(20.2%)</v>
      </c>
      <c r="CP327" s="194" t="str">
        <f t="shared" ca="1" si="222"/>
        <v>5.41
(18.2%)</v>
      </c>
    </row>
    <row r="328" spans="2:94">
      <c r="C328" s="7" t="str">
        <v>Peat</v>
      </c>
      <c r="D328" s="86" t="s">
        <v>12</v>
      </c>
      <c r="F328" s="89">
        <v>8431.4359899999999</v>
      </c>
      <c r="G328" s="89">
        <v>7228.8156154299995</v>
      </c>
      <c r="H328" s="89">
        <v>7497.7130431400001</v>
      </c>
      <c r="I328" s="89">
        <v>7116.3365123700005</v>
      </c>
      <c r="J328" s="89">
        <v>7109.9921845500003</v>
      </c>
      <c r="K328" s="89">
        <v>7047.6008514800005</v>
      </c>
      <c r="L328" s="89">
        <v>5626.4556262599999</v>
      </c>
      <c r="M328" s="89">
        <v>5373.839361190001</v>
      </c>
      <c r="N328" s="89">
        <v>5392.9661173400009</v>
      </c>
      <c r="O328" s="89">
        <v>3765.7009600000006</v>
      </c>
      <c r="P328" s="89">
        <v>3478.4050700000003</v>
      </c>
      <c r="Q328" s="89">
        <v>3344.4507300000005</v>
      </c>
      <c r="R328" s="89">
        <v>3376.2587800000001</v>
      </c>
      <c r="S328" s="89">
        <v>3143.7983399999998</v>
      </c>
      <c r="T328" s="89">
        <v>3097.4295300000003</v>
      </c>
      <c r="U328" s="89">
        <v>3176.0163126100006</v>
      </c>
      <c r="V328" s="89">
        <v>3297.2839624400008</v>
      </c>
      <c r="W328" s="89">
        <v>3155.4517744500004</v>
      </c>
      <c r="X328" s="89">
        <v>3252.8406733899997</v>
      </c>
      <c r="Y328" s="89">
        <v>3159.8556367699998</v>
      </c>
      <c r="Z328" s="89">
        <v>2948.6568964430003</v>
      </c>
      <c r="AA328" s="89">
        <v>2805.9490148100003</v>
      </c>
      <c r="AB328" s="89">
        <v>2495.0071600000001</v>
      </c>
      <c r="AC328" s="89">
        <v>2534.2197169899996</v>
      </c>
      <c r="AD328" s="89">
        <v>2325.6378170281</v>
      </c>
      <c r="AE328" s="89">
        <v>2332.9996899500002</v>
      </c>
      <c r="AF328" s="89">
        <v>2289.7855561779002</v>
      </c>
      <c r="AG328" s="89">
        <v>2190.2746380176</v>
      </c>
      <c r="AH328" s="89">
        <v>2285.7463176179003</v>
      </c>
      <c r="AI328" s="89">
        <v>2134.0259741499999</v>
      </c>
      <c r="AJ328" s="89">
        <v>2202.0914201207001</v>
      </c>
      <c r="AK328" s="89">
        <v>2097.7017303349003</v>
      </c>
      <c r="AL328" s="89">
        <v>1867.4047739700572</v>
      </c>
      <c r="AM328" s="89">
        <v>1625.539588624925</v>
      </c>
      <c r="AN328" s="94"/>
      <c r="AP328" s="49" t="str">
        <f t="shared" si="215"/>
        <v>Peat</v>
      </c>
      <c r="AQ328" s="70" cm="1">
        <f t="array" aca="1" ref="AQ328" ca="1">INDIRECT(ADDRESS(ROW(AP328),AQ$9))/1000</f>
        <v>1.6255395886249251</v>
      </c>
      <c r="AR328" s="71" cm="1">
        <f t="array" aca="1" ref="AR328" ca="1">INDIRECT(ADDRESS(ROW(AQ328),AR$9))/1000</f>
        <v>1.8674047739700572</v>
      </c>
      <c r="AS328" s="71" cm="1">
        <f t="array" aca="1" ref="AS328" ca="1">INDIRECT(ADDRESS(ROW(AR328),AS$9))/1000</f>
        <v>2.2857463176179005</v>
      </c>
      <c r="AT328" s="73" cm="1">
        <f t="array" aca="1" ref="AT328" ca="1">INDIRECT(ADDRESS(ROW(AS328),AT$9))/1000</f>
        <v>2.5342197169899996</v>
      </c>
      <c r="AU328" s="77" cm="1">
        <f t="array" aca="1" ref="AU328" ca="1">AQ328/INDIRECT(ADDRESS($BC328,COLUMN(AQ328)))</f>
        <v>5.4834798401912306E-2</v>
      </c>
      <c r="AV328" s="78" cm="1">
        <f t="array" aca="1" ref="AV328" ca="1">AR328/INDIRECT(ADDRESS($BC328,COLUMN(AR328)))</f>
        <v>6.008202340899841E-2</v>
      </c>
      <c r="AW328" s="78" cm="1">
        <f t="array" aca="1" ref="AW328" ca="1">AS328/INDIRECT(ADDRESS($BC328,COLUMN(AS328)))</f>
        <v>6.5169877415630351E-2</v>
      </c>
      <c r="AX328" s="80" cm="1">
        <f t="array" aca="1" ref="AX328" ca="1">AT328/INDIRECT(ADDRESS($BC328,COLUMN(AT328)))</f>
        <v>7.3548291961971074E-2</v>
      </c>
      <c r="AY328" s="53">
        <f t="shared" ca="1" si="216"/>
        <v>-0.12951942113274811</v>
      </c>
      <c r="AZ328" s="53">
        <f t="shared" ca="1" si="216"/>
        <v>-0.28883639619335028</v>
      </c>
      <c r="BA328" s="53">
        <f t="shared" ca="1" si="216"/>
        <v>-0.35856406698798499</v>
      </c>
      <c r="BC328" s="61">
        <f t="shared" si="217"/>
        <v>332</v>
      </c>
      <c r="BE328" s="177" t="str">
        <f t="shared" si="218"/>
        <v>Peat</v>
      </c>
      <c r="BF328" s="185">
        <f t="shared" si="219"/>
        <v>2.5342197169899996</v>
      </c>
      <c r="BG328" s="185">
        <f t="shared" si="219"/>
        <v>2.3256378170280998</v>
      </c>
      <c r="BH328" s="185">
        <f t="shared" si="219"/>
        <v>2.3329996899500003</v>
      </c>
      <c r="BI328" s="185">
        <f t="shared" si="219"/>
        <v>2.2897855561779004</v>
      </c>
      <c r="BJ328" s="185">
        <f t="shared" si="219"/>
        <v>2.1902746380176001</v>
      </c>
      <c r="BK328" s="185">
        <f t="shared" si="219"/>
        <v>2.2857463176179005</v>
      </c>
      <c r="BL328" s="185">
        <f t="shared" si="219"/>
        <v>2.1340259741500001</v>
      </c>
      <c r="BM328" s="185">
        <f t="shared" si="219"/>
        <v>2.2020914201207002</v>
      </c>
      <c r="BN328" s="185">
        <f t="shared" si="219"/>
        <v>2.0977017303349004</v>
      </c>
      <c r="BO328" s="185">
        <f t="shared" si="219"/>
        <v>1.8674047739700572</v>
      </c>
      <c r="BP328" s="185">
        <f t="shared" si="219"/>
        <v>1.6255395886249251</v>
      </c>
      <c r="BQ328" s="179"/>
      <c r="BR328" s="178" t="str">
        <f t="shared" si="220"/>
        <v>Peat</v>
      </c>
      <c r="BS328" s="126" cm="1">
        <f t="array" aca="1" ref="BS328" ca="1">AC328/INDIRECT(ADDRESS($BC328,COLUMN(AC328)))</f>
        <v>7.354829196197106E-2</v>
      </c>
      <c r="BT328" s="126" cm="1">
        <f t="array" aca="1" ref="BT328" ca="1">AD328/INDIRECT(ADDRESS($BC328,COLUMN(AD328)))</f>
        <v>7.4532849694416523E-2</v>
      </c>
      <c r="BU328" s="126" cm="1">
        <f t="array" aca="1" ref="BU328" ca="1">AE328/INDIRECT(ADDRESS($BC328,COLUMN(AE328)))</f>
        <v>7.0338268691398156E-2</v>
      </c>
      <c r="BV328" s="126" cm="1">
        <f t="array" aca="1" ref="BV328" ca="1">AF328/INDIRECT(ADDRESS($BC328,COLUMN(AF328)))</f>
        <v>6.6565229462856076E-2</v>
      </c>
      <c r="BW328" s="126" cm="1">
        <f t="array" aca="1" ref="BW328" ca="1">AG328/INDIRECT(ADDRESS($BC328,COLUMN(AG328)))</f>
        <v>6.6487435681413215E-2</v>
      </c>
      <c r="BX328" s="126" cm="1">
        <f t="array" aca="1" ref="BX328" ca="1">AH328/INDIRECT(ADDRESS($BC328,COLUMN(AH328)))</f>
        <v>6.5169877415630351E-2</v>
      </c>
      <c r="BY328" s="126" cm="1">
        <f t="array" aca="1" ref="BY328" ca="1">AI328/INDIRECT(ADDRESS($BC328,COLUMN(AI328)))</f>
        <v>6.2459678110533705E-2</v>
      </c>
      <c r="BZ328" s="126" cm="1">
        <f t="array" aca="1" ref="BZ328" ca="1">AJ328/INDIRECT(ADDRESS($BC328,COLUMN(AJ328)))</f>
        <v>5.9358034988592601E-2</v>
      </c>
      <c r="CA328" s="126" cm="1">
        <f t="array" aca="1" ref="CA328" ca="1">AK328/INDIRECT(ADDRESS($BC328,COLUMN(AK328)))</f>
        <v>5.9092924170176447E-2</v>
      </c>
      <c r="CB328" s="126" cm="1">
        <f t="array" aca="1" ref="CB328" ca="1">AL328/INDIRECT(ADDRESS($BC328,COLUMN(AL328)))</f>
        <v>6.008202340899841E-2</v>
      </c>
      <c r="CC328" s="126" cm="1">
        <f t="array" aca="1" ref="CC328" ca="1">AM328/INDIRECT(ADDRESS($BC328,COLUMN(AM328)))</f>
        <v>5.4834798401912306E-2</v>
      </c>
      <c r="CE328" s="178" t="str">
        <f t="shared" si="221"/>
        <v>Peat</v>
      </c>
      <c r="CF328" s="194" t="str">
        <f t="shared" ca="1" si="222"/>
        <v>2.53
(7.4%)</v>
      </c>
      <c r="CG328" s="194" t="str">
        <f t="shared" ca="1" si="222"/>
        <v>2.33
(7.5%)</v>
      </c>
      <c r="CH328" s="194" t="str">
        <f t="shared" ca="1" si="222"/>
        <v>2.33
(7.0%)</v>
      </c>
      <c r="CI328" s="194" t="str">
        <f t="shared" ca="1" si="222"/>
        <v>2.29
(6.7%)</v>
      </c>
      <c r="CJ328" s="194" t="str">
        <f t="shared" ca="1" si="222"/>
        <v>2.19
(6.6%)</v>
      </c>
      <c r="CK328" s="194" t="str">
        <f t="shared" ca="1" si="222"/>
        <v>2.29
(6.5%)</v>
      </c>
      <c r="CL328" s="194" t="str">
        <f t="shared" ca="1" si="222"/>
        <v>2.13
(6.2%)</v>
      </c>
      <c r="CM328" s="194" t="str">
        <f t="shared" ca="1" si="222"/>
        <v>2.20
(5.9%)</v>
      </c>
      <c r="CN328" s="194" t="str">
        <f t="shared" ca="1" si="222"/>
        <v>2.10
(5.9%)</v>
      </c>
      <c r="CO328" s="194" t="str">
        <f t="shared" ca="1" si="222"/>
        <v>1.87
(6.0%)</v>
      </c>
      <c r="CP328" s="194" t="str">
        <f t="shared" ca="1" si="222"/>
        <v>1.63
(5.5%)</v>
      </c>
    </row>
    <row r="329" spans="2:94">
      <c r="C329" s="7" t="str">
        <v>Renewables</v>
      </c>
      <c r="D329" s="86" t="s">
        <v>12</v>
      </c>
      <c r="F329" s="89">
        <v>520.17780119999998</v>
      </c>
      <c r="G329" s="89">
        <v>464.99702972050596</v>
      </c>
      <c r="H329" s="89">
        <v>376.87201079999994</v>
      </c>
      <c r="I329" s="89">
        <v>387.14781360000001</v>
      </c>
      <c r="J329" s="89">
        <v>367.60907548761548</v>
      </c>
      <c r="K329" s="89">
        <v>346.45594702073885</v>
      </c>
      <c r="L329" s="89">
        <v>313.36614215086115</v>
      </c>
      <c r="M329" s="89">
        <v>283.00768571699126</v>
      </c>
      <c r="N329" s="89">
        <v>292.79184375618513</v>
      </c>
      <c r="O329" s="89">
        <v>209.09484475805229</v>
      </c>
      <c r="P329" s="89">
        <v>201.26868715601566</v>
      </c>
      <c r="Q329" s="89">
        <v>192.39585923628266</v>
      </c>
      <c r="R329" s="89">
        <v>195.7681563319251</v>
      </c>
      <c r="S329" s="89">
        <v>193.50062369399683</v>
      </c>
      <c r="T329" s="89">
        <v>201.353334168516</v>
      </c>
      <c r="U329" s="89">
        <v>229.82361859722971</v>
      </c>
      <c r="V329" s="89">
        <v>259.42061517909133</v>
      </c>
      <c r="W329" s="89">
        <v>365.08396637766538</v>
      </c>
      <c r="X329" s="89">
        <v>375.96206308386428</v>
      </c>
      <c r="Y329" s="89">
        <v>481.40905502818811</v>
      </c>
      <c r="Z329" s="89">
        <v>516.32060725487827</v>
      </c>
      <c r="AA329" s="89">
        <v>486.10657987506301</v>
      </c>
      <c r="AB329" s="89">
        <v>566.21794319388619</v>
      </c>
      <c r="AC329" s="89">
        <v>593.79448141527064</v>
      </c>
      <c r="AD329" s="89">
        <v>594.34082273004458</v>
      </c>
      <c r="AE329" s="89">
        <v>718.90005421721662</v>
      </c>
      <c r="AF329" s="89">
        <v>771.53749040893604</v>
      </c>
      <c r="AG329" s="89">
        <v>744.34880838181311</v>
      </c>
      <c r="AH329" s="89">
        <v>798.18793182096624</v>
      </c>
      <c r="AI329" s="89">
        <v>807.65233173251909</v>
      </c>
      <c r="AJ329" s="89">
        <v>888.72450909302916</v>
      </c>
      <c r="AK329" s="89">
        <v>987.34355668682861</v>
      </c>
      <c r="AL329" s="89">
        <v>1121.3613169937487</v>
      </c>
      <c r="AM329" s="89">
        <v>1286.8861838970861</v>
      </c>
      <c r="AN329" s="94"/>
      <c r="AP329" s="49" t="str">
        <f t="shared" si="215"/>
        <v>Renewables</v>
      </c>
      <c r="AQ329" s="70" cm="1">
        <f t="array" aca="1" ref="AQ329" ca="1">INDIRECT(ADDRESS(ROW(AP329),AQ$9))/1000</f>
        <v>1.286886183897086</v>
      </c>
      <c r="AR329" s="71" cm="1">
        <f t="array" aca="1" ref="AR329" ca="1">INDIRECT(ADDRESS(ROW(AQ329),AR$9))/1000</f>
        <v>1.1213613169937486</v>
      </c>
      <c r="AS329" s="71" cm="1">
        <f t="array" aca="1" ref="AS329" ca="1">INDIRECT(ADDRESS(ROW(AR329),AS$9))/1000</f>
        <v>0.79818793182096626</v>
      </c>
      <c r="AT329" s="73" cm="1">
        <f t="array" aca="1" ref="AT329" ca="1">INDIRECT(ADDRESS(ROW(AS329),AT$9))/1000</f>
        <v>0.59379448141527069</v>
      </c>
      <c r="AU329" s="77" cm="1">
        <f t="array" aca="1" ref="AU329" ca="1">AQ329/INDIRECT(ADDRESS($BC329,COLUMN(AQ329)))</f>
        <v>4.3410904879835135E-2</v>
      </c>
      <c r="AV329" s="78" cm="1">
        <f t="array" aca="1" ref="AV329" ca="1">AR329/INDIRECT(ADDRESS($BC329,COLUMN(AR329)))</f>
        <v>3.6078764409672649E-2</v>
      </c>
      <c r="AW329" s="78" cm="1">
        <f t="array" aca="1" ref="AW329" ca="1">AS329/INDIRECT(ADDRESS($BC329,COLUMN(AS329)))</f>
        <v>2.2757472808976657E-2</v>
      </c>
      <c r="AX329" s="80" cm="1">
        <f t="array" aca="1" ref="AX329" ca="1">AT329/INDIRECT(ADDRESS($BC329,COLUMN(AT329)))</f>
        <v>1.723314264810839E-2</v>
      </c>
      <c r="AY329" s="53">
        <f t="shared" ca="1" si="216"/>
        <v>0.14761064466455115</v>
      </c>
      <c r="AZ329" s="53">
        <f t="shared" ca="1" si="216"/>
        <v>0.61225963534830152</v>
      </c>
      <c r="BA329" s="53">
        <f t="shared" ca="1" si="216"/>
        <v>1.1672248971224457</v>
      </c>
      <c r="BC329" s="61">
        <f t="shared" si="217"/>
        <v>332</v>
      </c>
      <c r="BE329" s="177" t="str">
        <f t="shared" si="218"/>
        <v>Renewables</v>
      </c>
      <c r="BF329" s="185">
        <f t="shared" si="219"/>
        <v>0.59379448141527069</v>
      </c>
      <c r="BG329" s="185">
        <f t="shared" si="219"/>
        <v>0.59434082273004463</v>
      </c>
      <c r="BH329" s="185">
        <f t="shared" si="219"/>
        <v>0.71890005421721659</v>
      </c>
      <c r="BI329" s="185">
        <f t="shared" si="219"/>
        <v>0.77153749040893604</v>
      </c>
      <c r="BJ329" s="185">
        <f t="shared" si="219"/>
        <v>0.74434880838181317</v>
      </c>
      <c r="BK329" s="185">
        <f t="shared" si="219"/>
        <v>0.79818793182096626</v>
      </c>
      <c r="BL329" s="185">
        <f t="shared" si="219"/>
        <v>0.80765233173251905</v>
      </c>
      <c r="BM329" s="185">
        <f t="shared" si="219"/>
        <v>0.88872450909302914</v>
      </c>
      <c r="BN329" s="185">
        <f t="shared" si="219"/>
        <v>0.98734355668682861</v>
      </c>
      <c r="BO329" s="185">
        <f t="shared" si="219"/>
        <v>1.1213613169937486</v>
      </c>
      <c r="BP329" s="185">
        <f t="shared" si="219"/>
        <v>1.286886183897086</v>
      </c>
      <c r="BQ329" s="179"/>
      <c r="BR329" s="178" t="str">
        <f t="shared" si="220"/>
        <v>Renewables</v>
      </c>
      <c r="BS329" s="126" cm="1">
        <f t="array" aca="1" ref="BS329" ca="1">AC329/INDIRECT(ADDRESS($BC329,COLUMN(AC329)))</f>
        <v>1.7233142648108386E-2</v>
      </c>
      <c r="BT329" s="126" cm="1">
        <f t="array" aca="1" ref="BT329" ca="1">AD329/INDIRECT(ADDRESS($BC329,COLUMN(AD329)))</f>
        <v>1.9047641418388161E-2</v>
      </c>
      <c r="BU329" s="126" cm="1">
        <f t="array" aca="1" ref="BU329" ca="1">AE329/INDIRECT(ADDRESS($BC329,COLUMN(AE329)))</f>
        <v>2.167432142988197E-2</v>
      </c>
      <c r="BV329" s="126" cm="1">
        <f t="array" aca="1" ref="BV329" ca="1">AF329/INDIRECT(ADDRESS($BC329,COLUMN(AF329)))</f>
        <v>2.2428986832283445E-2</v>
      </c>
      <c r="BW329" s="126" cm="1">
        <f t="array" aca="1" ref="BW329" ca="1">AG329/INDIRECT(ADDRESS($BC329,COLUMN(AG329)))</f>
        <v>2.2595268494098635E-2</v>
      </c>
      <c r="BX329" s="126" cm="1">
        <f t="array" aca="1" ref="BX329" ca="1">AH329/INDIRECT(ADDRESS($BC329,COLUMN(AH329)))</f>
        <v>2.2757472808976657E-2</v>
      </c>
      <c r="BY329" s="126" cm="1">
        <f t="array" aca="1" ref="BY329" ca="1">AI329/INDIRECT(ADDRESS($BC329,COLUMN(AI329)))</f>
        <v>2.3638749141902112E-2</v>
      </c>
      <c r="BZ329" s="126" cm="1">
        <f t="array" aca="1" ref="BZ329" ca="1">AJ329/INDIRECT(ADDRESS($BC329,COLUMN(AJ329)))</f>
        <v>2.3955835813152724E-2</v>
      </c>
      <c r="CA329" s="126" cm="1">
        <f t="array" aca="1" ref="CA329" ca="1">AK329/INDIRECT(ADDRESS($BC329,COLUMN(AK329)))</f>
        <v>2.7813781664704176E-2</v>
      </c>
      <c r="CB329" s="126" cm="1">
        <f t="array" aca="1" ref="CB329" ca="1">AL329/INDIRECT(ADDRESS($BC329,COLUMN(AL329)))</f>
        <v>3.6078764409672649E-2</v>
      </c>
      <c r="CC329" s="126" cm="1">
        <f t="array" aca="1" ref="CC329" ca="1">AM329/INDIRECT(ADDRESS($BC329,COLUMN(AM329)))</f>
        <v>4.3410904879835135E-2</v>
      </c>
      <c r="CE329" s="178" t="str">
        <f t="shared" si="221"/>
        <v>Renewables</v>
      </c>
      <c r="CF329" s="194" t="str">
        <f t="shared" ca="1" si="222"/>
        <v>0.59
(1.7%)</v>
      </c>
      <c r="CG329" s="194" t="str">
        <f t="shared" ca="1" si="222"/>
        <v>0.59
(1.9%)</v>
      </c>
      <c r="CH329" s="194" t="str">
        <f t="shared" ca="1" si="222"/>
        <v>0.72
(2.2%)</v>
      </c>
      <c r="CI329" s="194" t="str">
        <f t="shared" ca="1" si="222"/>
        <v>0.77
(2.2%)</v>
      </c>
      <c r="CJ329" s="194" t="str">
        <f t="shared" ca="1" si="222"/>
        <v>0.74
(2.3%)</v>
      </c>
      <c r="CK329" s="194" t="str">
        <f t="shared" ca="1" si="222"/>
        <v>0.80
(2.3%)</v>
      </c>
      <c r="CL329" s="194" t="str">
        <f t="shared" ca="1" si="222"/>
        <v>0.81
(2.4%)</v>
      </c>
      <c r="CM329" s="194" t="str">
        <f t="shared" ca="1" si="222"/>
        <v>0.89
(2.4%)</v>
      </c>
      <c r="CN329" s="194" t="str">
        <f t="shared" ca="1" si="222"/>
        <v>0.99
(2.8%)</v>
      </c>
      <c r="CO329" s="194" t="str">
        <f t="shared" ca="1" si="222"/>
        <v>1.12
(3.6%)</v>
      </c>
      <c r="CP329" s="194" t="str">
        <f t="shared" ca="1" si="222"/>
        <v>1.29
(4.3%)</v>
      </c>
    </row>
    <row r="330" spans="2:94">
      <c r="C330" s="7" t="str">
        <v>Coal</v>
      </c>
      <c r="D330" s="86" t="s">
        <v>12</v>
      </c>
      <c r="F330" s="89">
        <v>7278.0012091040007</v>
      </c>
      <c r="G330" s="89">
        <v>8134.7327325600018</v>
      </c>
      <c r="H330" s="89">
        <v>5540.860970832</v>
      </c>
      <c r="I330" s="89">
        <v>5536.8880102464009</v>
      </c>
      <c r="J330" s="89">
        <v>3935.8312151440005</v>
      </c>
      <c r="K330" s="89">
        <v>2861.7774923600005</v>
      </c>
      <c r="L330" s="89">
        <v>4279.6744539280007</v>
      </c>
      <c r="M330" s="89">
        <v>3230.2762381040002</v>
      </c>
      <c r="N330" s="89">
        <v>3723.8466461840007</v>
      </c>
      <c r="O330" s="89">
        <v>3055.3203703200002</v>
      </c>
      <c r="P330" s="89">
        <v>3323.623232888001</v>
      </c>
      <c r="Q330" s="89">
        <v>3069.0957429385044</v>
      </c>
      <c r="R330" s="89">
        <v>2930.4121048320003</v>
      </c>
      <c r="S330" s="89">
        <v>2774.0707242620006</v>
      </c>
      <c r="T330" s="89">
        <v>2686.6236168480004</v>
      </c>
      <c r="U330" s="89">
        <v>2860.0567182205841</v>
      </c>
      <c r="V330" s="89">
        <v>2545.2807324191162</v>
      </c>
      <c r="W330" s="89">
        <v>2420.373044168954</v>
      </c>
      <c r="X330" s="89">
        <v>2672.5057971489523</v>
      </c>
      <c r="Y330" s="89">
        <v>3097.9540774898951</v>
      </c>
      <c r="Z330" s="89">
        <v>2946.0058288075793</v>
      </c>
      <c r="AA330" s="89">
        <v>2533.6385172648165</v>
      </c>
      <c r="AB330" s="89">
        <v>2805.0608551050277</v>
      </c>
      <c r="AC330" s="89">
        <v>3117.5172701167889</v>
      </c>
      <c r="AD330" s="89">
        <v>2747.757770579291</v>
      </c>
      <c r="AE330" s="89">
        <v>2874.7021242322494</v>
      </c>
      <c r="AF330" s="89">
        <v>2989.7524603625316</v>
      </c>
      <c r="AG330" s="89">
        <v>2276.5641339045515</v>
      </c>
      <c r="AH330" s="89">
        <v>2520.8395218214951</v>
      </c>
      <c r="AI330" s="89">
        <v>2163.7781715686647</v>
      </c>
      <c r="AJ330" s="89">
        <v>2271.8168175996934</v>
      </c>
      <c r="AK330" s="89">
        <v>2159.0313542068275</v>
      </c>
      <c r="AL330" s="89">
        <v>1443.3266897344033</v>
      </c>
      <c r="AM330" s="89">
        <v>1124.472752380176</v>
      </c>
      <c r="AN330" s="94"/>
      <c r="AP330" s="49" t="str">
        <f t="shared" si="215"/>
        <v>Coal</v>
      </c>
      <c r="AQ330" s="70" cm="1">
        <f t="array" aca="1" ref="AQ330" ca="1">INDIRECT(ADDRESS(ROW(AP330),AQ$9))/1000</f>
        <v>1.1244727523801759</v>
      </c>
      <c r="AR330" s="71" cm="1">
        <f t="array" aca="1" ref="AR330" ca="1">INDIRECT(ADDRESS(ROW(AQ330),AR$9))/1000</f>
        <v>1.4433266897344033</v>
      </c>
      <c r="AS330" s="71" cm="1">
        <f t="array" aca="1" ref="AS330" ca="1">INDIRECT(ADDRESS(ROW(AR330),AS$9))/1000</f>
        <v>2.520839521821495</v>
      </c>
      <c r="AT330" s="73" cm="1">
        <f t="array" aca="1" ref="AT330" ca="1">INDIRECT(ADDRESS(ROW(AS330),AT$9))/1000</f>
        <v>3.1175172701167888</v>
      </c>
      <c r="AU330" s="77" cm="1">
        <f t="array" aca="1" ref="AU330" ca="1">AQ330/INDIRECT(ADDRESS($BC330,COLUMN(AQ330)))</f>
        <v>3.7932165489349891E-2</v>
      </c>
      <c r="AV330" s="78" cm="1">
        <f t="array" aca="1" ref="AV330" ca="1">AR330/INDIRECT(ADDRESS($BC330,COLUMN(AR330)))</f>
        <v>4.6437702831343984E-2</v>
      </c>
      <c r="AW330" s="78" cm="1">
        <f t="array" aca="1" ref="AW330" ca="1">AS330/INDIRECT(ADDRESS($BC330,COLUMN(AS330)))</f>
        <v>7.1872718925690332E-2</v>
      </c>
      <c r="AX330" s="80" cm="1">
        <f t="array" aca="1" ref="AX330" ca="1">AT330/INDIRECT(ADDRESS($BC330,COLUMN(AT330)))</f>
        <v>9.0476792064174999E-2</v>
      </c>
      <c r="AY330" s="53">
        <f t="shared" ca="1" si="216"/>
        <v>-0.22091598501022799</v>
      </c>
      <c r="AZ330" s="53">
        <f t="shared" ca="1" si="216"/>
        <v>-0.55392925942082172</v>
      </c>
      <c r="BA330" s="53">
        <f t="shared" ca="1" si="216"/>
        <v>-0.63930504470371363</v>
      </c>
      <c r="BC330" s="61">
        <f t="shared" si="217"/>
        <v>332</v>
      </c>
      <c r="BE330" s="177" t="str">
        <f t="shared" si="218"/>
        <v>Coal</v>
      </c>
      <c r="BF330" s="185">
        <f t="shared" si="219"/>
        <v>3.1175172701167888</v>
      </c>
      <c r="BG330" s="185">
        <f t="shared" si="219"/>
        <v>2.747757770579291</v>
      </c>
      <c r="BH330" s="185">
        <f t="shared" si="219"/>
        <v>2.8747021242322495</v>
      </c>
      <c r="BI330" s="185">
        <f t="shared" si="219"/>
        <v>2.9897524603625314</v>
      </c>
      <c r="BJ330" s="185">
        <f t="shared" si="219"/>
        <v>2.2765641339045515</v>
      </c>
      <c r="BK330" s="185">
        <f t="shared" si="219"/>
        <v>2.520839521821495</v>
      </c>
      <c r="BL330" s="185">
        <f t="shared" si="219"/>
        <v>2.1637781715686648</v>
      </c>
      <c r="BM330" s="185">
        <f t="shared" si="219"/>
        <v>2.2718168175996936</v>
      </c>
      <c r="BN330" s="185">
        <f t="shared" si="219"/>
        <v>2.1590313542068276</v>
      </c>
      <c r="BO330" s="185">
        <f t="shared" si="219"/>
        <v>1.4433266897344033</v>
      </c>
      <c r="BP330" s="185">
        <f t="shared" si="219"/>
        <v>1.1244727523801759</v>
      </c>
      <c r="BQ330" s="179"/>
      <c r="BR330" s="178" t="str">
        <f t="shared" si="220"/>
        <v>Coal</v>
      </c>
      <c r="BS330" s="126" cm="1">
        <f t="array" aca="1" ref="BS330" ca="1">AC330/INDIRECT(ADDRESS($BC330,COLUMN(AC330)))</f>
        <v>9.0476792064174999E-2</v>
      </c>
      <c r="BT330" s="126" cm="1">
        <f t="array" aca="1" ref="BT330" ca="1">AD330/INDIRECT(ADDRESS($BC330,COLUMN(AD330)))</f>
        <v>8.8061096793205784E-2</v>
      </c>
      <c r="BU330" s="126" cm="1">
        <f t="array" aca="1" ref="BU330" ca="1">AE330/INDIRECT(ADDRESS($BC330,COLUMN(AE330)))</f>
        <v>8.6670208870158263E-2</v>
      </c>
      <c r="BV330" s="126" cm="1">
        <f t="array" aca="1" ref="BV330" ca="1">AF330/INDIRECT(ADDRESS($BC330,COLUMN(AF330)))</f>
        <v>8.6913622991562134E-2</v>
      </c>
      <c r="BW330" s="126" cm="1">
        <f t="array" aca="1" ref="BW330" ca="1">AG330/INDIRECT(ADDRESS($BC330,COLUMN(AG330)))</f>
        <v>6.9106818295895725E-2</v>
      </c>
      <c r="BX330" s="126" cm="1">
        <f t="array" aca="1" ref="BX330" ca="1">AH330/INDIRECT(ADDRESS($BC330,COLUMN(AH330)))</f>
        <v>7.1872718925690346E-2</v>
      </c>
      <c r="BY330" s="126" cm="1">
        <f t="array" aca="1" ref="BY330" ca="1">AI330/INDIRECT(ADDRESS($BC330,COLUMN(AI330)))</f>
        <v>6.3330479448643492E-2</v>
      </c>
      <c r="BZ330" s="126" cm="1">
        <f t="array" aca="1" ref="BZ330" ca="1">AJ330/INDIRECT(ADDRESS($BC330,COLUMN(AJ330)))</f>
        <v>6.1237503999431737E-2</v>
      </c>
      <c r="CA330" s="126" cm="1">
        <f t="array" aca="1" ref="CA330" ca="1">AK330/INDIRECT(ADDRESS($BC330,COLUMN(AK330)))</f>
        <v>6.0820599158684298E-2</v>
      </c>
      <c r="CB330" s="126" cm="1">
        <f t="array" aca="1" ref="CB330" ca="1">AL330/INDIRECT(ADDRESS($BC330,COLUMN(AL330)))</f>
        <v>4.6437702831343984E-2</v>
      </c>
      <c r="CC330" s="126" cm="1">
        <f t="array" aca="1" ref="CC330" ca="1">AM330/INDIRECT(ADDRESS($BC330,COLUMN(AM330)))</f>
        <v>3.7932165489349891E-2</v>
      </c>
      <c r="CE330" s="178" t="str">
        <f t="shared" si="221"/>
        <v>Coal</v>
      </c>
      <c r="CF330" s="194" t="str">
        <f t="shared" ca="1" si="222"/>
        <v>3.12
(9.0%)</v>
      </c>
      <c r="CG330" s="194" t="str">
        <f t="shared" ca="1" si="222"/>
        <v>2.75
(8.8%)</v>
      </c>
      <c r="CH330" s="194" t="str">
        <f t="shared" ca="1" si="222"/>
        <v>2.87
(8.7%)</v>
      </c>
      <c r="CI330" s="194" t="str">
        <f t="shared" ca="1" si="222"/>
        <v>2.99
(8.7%)</v>
      </c>
      <c r="CJ330" s="194" t="str">
        <f t="shared" ca="1" si="222"/>
        <v>2.28
(6.9%)</v>
      </c>
      <c r="CK330" s="194" t="str">
        <f t="shared" ca="1" si="222"/>
        <v>2.52
(7.2%)</v>
      </c>
      <c r="CL330" s="194" t="str">
        <f t="shared" ca="1" si="222"/>
        <v>2.16
(6.3%)</v>
      </c>
      <c r="CM330" s="194" t="str">
        <f t="shared" ca="1" si="222"/>
        <v>2.27
(6.1%)</v>
      </c>
      <c r="CN330" s="194" t="str">
        <f t="shared" ca="1" si="222"/>
        <v>2.16
(6.1%)</v>
      </c>
      <c r="CO330" s="194" t="str">
        <f t="shared" ca="1" si="222"/>
        <v>1.44
(4.6%)</v>
      </c>
      <c r="CP330" s="194" t="str">
        <f t="shared" ca="1" si="222"/>
        <v>1.12
(3.8%)</v>
      </c>
    </row>
    <row r="331" spans="2:94">
      <c r="C331" s="7" t="str">
        <v>Non-ren. waste</v>
      </c>
      <c r="D331" s="86" t="s">
        <v>12</v>
      </c>
      <c r="F331" s="89">
        <v>0</v>
      </c>
      <c r="G331" s="89">
        <v>0</v>
      </c>
      <c r="H331" s="89">
        <v>0</v>
      </c>
      <c r="I331" s="89">
        <v>0</v>
      </c>
      <c r="J331" s="89">
        <v>0</v>
      </c>
      <c r="K331" s="89">
        <v>0</v>
      </c>
      <c r="L331" s="89">
        <v>0</v>
      </c>
      <c r="M331" s="89">
        <v>0</v>
      </c>
      <c r="N331" s="89">
        <v>0</v>
      </c>
      <c r="O331" s="89">
        <v>0</v>
      </c>
      <c r="P331" s="89">
        <v>0</v>
      </c>
      <c r="Q331" s="89">
        <v>0</v>
      </c>
      <c r="R331" s="89">
        <v>0</v>
      </c>
      <c r="S331" s="89">
        <v>0</v>
      </c>
      <c r="T331" s="89">
        <v>0</v>
      </c>
      <c r="U331" s="89">
        <v>0</v>
      </c>
      <c r="V331" s="89">
        <v>0</v>
      </c>
      <c r="W331" s="89">
        <v>0</v>
      </c>
      <c r="X331" s="89">
        <v>0</v>
      </c>
      <c r="Y331" s="89">
        <v>0</v>
      </c>
      <c r="Z331" s="89">
        <v>0</v>
      </c>
      <c r="AA331" s="89">
        <v>0</v>
      </c>
      <c r="AB331" s="89">
        <v>0</v>
      </c>
      <c r="AC331" s="89">
        <v>0</v>
      </c>
      <c r="AD331" s="89">
        <v>0</v>
      </c>
      <c r="AE331" s="89">
        <v>0</v>
      </c>
      <c r="AF331" s="89">
        <v>0</v>
      </c>
      <c r="AG331" s="89">
        <v>0</v>
      </c>
      <c r="AH331" s="89">
        <v>0</v>
      </c>
      <c r="AI331" s="89">
        <v>0</v>
      </c>
      <c r="AJ331" s="89">
        <v>0</v>
      </c>
      <c r="AK331" s="89">
        <v>0</v>
      </c>
      <c r="AL331" s="89">
        <v>0</v>
      </c>
      <c r="AM331" s="89">
        <v>0</v>
      </c>
      <c r="AN331" s="94"/>
      <c r="AP331" s="49" t="str">
        <f t="shared" si="215"/>
        <v>Non-ren. waste</v>
      </c>
      <c r="AQ331" s="70" cm="1">
        <f t="array" aca="1" ref="AQ331" ca="1">INDIRECT(ADDRESS(ROW(AP331),AQ$9))/1000</f>
        <v>0</v>
      </c>
      <c r="AR331" s="71" cm="1">
        <f t="array" aca="1" ref="AR331" ca="1">INDIRECT(ADDRESS(ROW(AQ331),AR$9))/1000</f>
        <v>0</v>
      </c>
      <c r="AS331" s="71" cm="1">
        <f t="array" aca="1" ref="AS331" ca="1">INDIRECT(ADDRESS(ROW(AR331),AS$9))/1000</f>
        <v>0</v>
      </c>
      <c r="AT331" s="73" cm="1">
        <f t="array" aca="1" ref="AT331" ca="1">INDIRECT(ADDRESS(ROW(AS331),AT$9))/1000</f>
        <v>0</v>
      </c>
      <c r="AU331" s="77" cm="1">
        <f t="array" aca="1" ref="AU331" ca="1">AQ331/INDIRECT(ADDRESS($BC331,COLUMN(AQ331)))</f>
        <v>0</v>
      </c>
      <c r="AV331" s="78" cm="1">
        <f t="array" aca="1" ref="AV331" ca="1">AR331/INDIRECT(ADDRESS($BC331,COLUMN(AR331)))</f>
        <v>0</v>
      </c>
      <c r="AW331" s="78" cm="1">
        <f t="array" aca="1" ref="AW331" ca="1">AS331/INDIRECT(ADDRESS($BC331,COLUMN(AS331)))</f>
        <v>0</v>
      </c>
      <c r="AX331" s="80" cm="1">
        <f t="array" aca="1" ref="AX331" ca="1">AT331/INDIRECT(ADDRESS($BC331,COLUMN(AT331)))</f>
        <v>0</v>
      </c>
      <c r="AY331" s="53" t="str">
        <f t="shared" ca="1" si="216"/>
        <v>-</v>
      </c>
      <c r="AZ331" s="53" t="str">
        <f t="shared" ca="1" si="216"/>
        <v>-</v>
      </c>
      <c r="BA331" s="53" t="str">
        <f t="shared" ca="1" si="216"/>
        <v>-</v>
      </c>
      <c r="BC331" s="61">
        <f>BC332</f>
        <v>332</v>
      </c>
      <c r="BE331" s="177" t="str">
        <f t="shared" si="218"/>
        <v>Non-ren. waste</v>
      </c>
      <c r="BF331" s="185">
        <f t="shared" si="219"/>
        <v>0</v>
      </c>
      <c r="BG331" s="185">
        <f t="shared" si="219"/>
        <v>0</v>
      </c>
      <c r="BH331" s="185">
        <f t="shared" si="219"/>
        <v>0</v>
      </c>
      <c r="BI331" s="185">
        <f t="shared" si="219"/>
        <v>0</v>
      </c>
      <c r="BJ331" s="185">
        <f t="shared" si="219"/>
        <v>0</v>
      </c>
      <c r="BK331" s="185">
        <f t="shared" si="219"/>
        <v>0</v>
      </c>
      <c r="BL331" s="185">
        <f t="shared" si="219"/>
        <v>0</v>
      </c>
      <c r="BM331" s="185">
        <f t="shared" si="219"/>
        <v>0</v>
      </c>
      <c r="BN331" s="185">
        <f t="shared" si="219"/>
        <v>0</v>
      </c>
      <c r="BO331" s="185">
        <f t="shared" si="219"/>
        <v>0</v>
      </c>
      <c r="BP331" s="185">
        <f t="shared" si="219"/>
        <v>0</v>
      </c>
      <c r="BQ331" s="179"/>
      <c r="BR331" s="178" t="str">
        <f t="shared" si="220"/>
        <v>Non-ren. waste</v>
      </c>
      <c r="BS331" s="126" cm="1">
        <f t="array" aca="1" ref="BS331" ca="1">AC331/INDIRECT(ADDRESS($BC331,COLUMN(AC331)))</f>
        <v>0</v>
      </c>
      <c r="BT331" s="126" cm="1">
        <f t="array" aca="1" ref="BT331" ca="1">AD331/INDIRECT(ADDRESS($BC331,COLUMN(AD331)))</f>
        <v>0</v>
      </c>
      <c r="BU331" s="126" cm="1">
        <f t="array" aca="1" ref="BU331" ca="1">AE331/INDIRECT(ADDRESS($BC331,COLUMN(AE331)))</f>
        <v>0</v>
      </c>
      <c r="BV331" s="126" cm="1">
        <f t="array" aca="1" ref="BV331" ca="1">AF331/INDIRECT(ADDRESS($BC331,COLUMN(AF331)))</f>
        <v>0</v>
      </c>
      <c r="BW331" s="126" cm="1">
        <f t="array" aca="1" ref="BW331" ca="1">AG331/INDIRECT(ADDRESS($BC331,COLUMN(AG331)))</f>
        <v>0</v>
      </c>
      <c r="BX331" s="126" cm="1">
        <f t="array" aca="1" ref="BX331" ca="1">AH331/INDIRECT(ADDRESS($BC331,COLUMN(AH331)))</f>
        <v>0</v>
      </c>
      <c r="BY331" s="126" cm="1">
        <f t="array" aca="1" ref="BY331" ca="1">AI331/INDIRECT(ADDRESS($BC331,COLUMN(AI331)))</f>
        <v>0</v>
      </c>
      <c r="BZ331" s="126" cm="1">
        <f t="array" aca="1" ref="BZ331" ca="1">AJ331/INDIRECT(ADDRESS($BC331,COLUMN(AJ331)))</f>
        <v>0</v>
      </c>
      <c r="CA331" s="126" cm="1">
        <f t="array" aca="1" ref="CA331" ca="1">AK331/INDIRECT(ADDRESS($BC331,COLUMN(AK331)))</f>
        <v>0</v>
      </c>
      <c r="CB331" s="126" cm="1">
        <f t="array" aca="1" ref="CB331" ca="1">AL331/INDIRECT(ADDRESS($BC331,COLUMN(AL331)))</f>
        <v>0</v>
      </c>
      <c r="CC331" s="126" cm="1">
        <f t="array" aca="1" ref="CC331" ca="1">AM331/INDIRECT(ADDRESS($BC331,COLUMN(AM331)))</f>
        <v>0</v>
      </c>
      <c r="CE331" s="178" t="str">
        <f t="shared" si="221"/>
        <v>Non-ren. waste</v>
      </c>
      <c r="CF331" s="194" t="str">
        <f t="shared" ca="1" si="222"/>
        <v>0
(0%)</v>
      </c>
      <c r="CG331" s="194" t="str">
        <f t="shared" ca="1" si="222"/>
        <v>0
(0%)</v>
      </c>
      <c r="CH331" s="194" t="str">
        <f t="shared" ca="1" si="222"/>
        <v>0
(0%)</v>
      </c>
      <c r="CI331" s="194" t="str">
        <f t="shared" ca="1" si="222"/>
        <v>0
(0%)</v>
      </c>
      <c r="CJ331" s="194" t="str">
        <f t="shared" ca="1" si="222"/>
        <v>0
(0%)</v>
      </c>
      <c r="CK331" s="194" t="str">
        <f t="shared" ca="1" si="222"/>
        <v>0
(0%)</v>
      </c>
      <c r="CL331" s="194" t="str">
        <f t="shared" ca="1" si="222"/>
        <v>0
(0%)</v>
      </c>
      <c r="CM331" s="194" t="str">
        <f t="shared" ca="1" si="222"/>
        <v>0
(0%)</v>
      </c>
      <c r="CN331" s="194" t="str">
        <f t="shared" ca="1" si="222"/>
        <v>0
(0%)</v>
      </c>
      <c r="CO331" s="194" t="str">
        <f t="shared" ca="1" si="222"/>
        <v>0
(0%)</v>
      </c>
      <c r="CP331" s="194" t="str">
        <f t="shared" ca="1" si="222"/>
        <v>0
(0%)</v>
      </c>
    </row>
    <row r="332" spans="2:94" s="58" customFormat="1">
      <c r="C332" s="58" t="s">
        <v>47</v>
      </c>
      <c r="D332" s="87" t="s">
        <v>12</v>
      </c>
      <c r="F332" s="90">
        <f>SUM(_xlfn.ANCHORARRAY(F325))</f>
        <v>26255.778194692561</v>
      </c>
      <c r="G332" s="90">
        <f t="shared" ref="G332:AM332" si="223">SUM(_xlfn.ANCHORARRAY(G325))</f>
        <v>27138.566767219334</v>
      </c>
      <c r="H332" s="90">
        <f t="shared" si="223"/>
        <v>25295.933861451744</v>
      </c>
      <c r="I332" s="90">
        <f t="shared" si="223"/>
        <v>25695.032885372719</v>
      </c>
      <c r="J332" s="90">
        <f t="shared" si="223"/>
        <v>26288.703191537737</v>
      </c>
      <c r="K332" s="90">
        <f t="shared" si="223"/>
        <v>26258.967283453247</v>
      </c>
      <c r="L332" s="90">
        <f t="shared" si="223"/>
        <v>28093.956127488294</v>
      </c>
      <c r="M332" s="90">
        <f t="shared" si="223"/>
        <v>27699.212481465489</v>
      </c>
      <c r="N332" s="90">
        <f t="shared" si="223"/>
        <v>30013.423043007326</v>
      </c>
      <c r="O332" s="90">
        <f t="shared" si="223"/>
        <v>30817.647606715116</v>
      </c>
      <c r="P332" s="90">
        <f t="shared" si="223"/>
        <v>31696.513298581231</v>
      </c>
      <c r="Q332" s="90">
        <f t="shared" si="223"/>
        <v>33600.096213633893</v>
      </c>
      <c r="R332" s="90">
        <f t="shared" si="223"/>
        <v>33604.843780592702</v>
      </c>
      <c r="S332" s="90">
        <f t="shared" si="223"/>
        <v>35233.827941440439</v>
      </c>
      <c r="T332" s="90">
        <f t="shared" si="223"/>
        <v>36506.718095400152</v>
      </c>
      <c r="U332" s="90">
        <f t="shared" si="223"/>
        <v>38280.616784122045</v>
      </c>
      <c r="V332" s="90">
        <f t="shared" si="223"/>
        <v>38555.128826430235</v>
      </c>
      <c r="W332" s="90">
        <f t="shared" si="223"/>
        <v>37976.820299194194</v>
      </c>
      <c r="X332" s="90">
        <f t="shared" si="223"/>
        <v>41583.665335489663</v>
      </c>
      <c r="Y332" s="90">
        <f t="shared" si="223"/>
        <v>40440.916774195452</v>
      </c>
      <c r="Z332" s="90">
        <f t="shared" si="223"/>
        <v>42299.207348974371</v>
      </c>
      <c r="AA332" s="90">
        <f t="shared" si="223"/>
        <v>37156.156551271692</v>
      </c>
      <c r="AB332" s="90">
        <f t="shared" si="223"/>
        <v>35344.666819385828</v>
      </c>
      <c r="AC332" s="90">
        <f t="shared" si="223"/>
        <v>34456.540721575766</v>
      </c>
      <c r="AD332" s="90">
        <f t="shared" si="223"/>
        <v>31202.856546652616</v>
      </c>
      <c r="AE332" s="90">
        <f t="shared" si="223"/>
        <v>33168.284254845596</v>
      </c>
      <c r="AF332" s="90">
        <f t="shared" si="223"/>
        <v>34399.12360635095</v>
      </c>
      <c r="AG332" s="90">
        <f t="shared" si="223"/>
        <v>32942.684818116672</v>
      </c>
      <c r="AH332" s="90">
        <f t="shared" si="223"/>
        <v>35073.662990651668</v>
      </c>
      <c r="AI332" s="90">
        <f t="shared" si="223"/>
        <v>34166.458084741564</v>
      </c>
      <c r="AJ332" s="90">
        <f t="shared" si="223"/>
        <v>37098.455508911255</v>
      </c>
      <c r="AK332" s="90">
        <f t="shared" si="223"/>
        <v>35498.357202529289</v>
      </c>
      <c r="AL332" s="90">
        <f t="shared" si="223"/>
        <v>31080.923511147568</v>
      </c>
      <c r="AM332" s="90">
        <f t="shared" si="223"/>
        <v>29644.306827035514</v>
      </c>
      <c r="AN332" s="94"/>
      <c r="AP332" s="52" t="str">
        <f t="shared" si="215"/>
        <v>Total</v>
      </c>
      <c r="AQ332" s="75" cm="1">
        <f t="array" aca="1" ref="AQ332" ca="1">INDIRECT(ADDRESS(ROW(AP332),AQ$9))/1000</f>
        <v>29.644306827035514</v>
      </c>
      <c r="AR332" s="74" cm="1">
        <f t="array" aca="1" ref="AR332" ca="1">INDIRECT(ADDRESS(ROW(AQ332),AR$9))/1000</f>
        <v>31.080923511147567</v>
      </c>
      <c r="AS332" s="74" cm="1">
        <f t="array" aca="1" ref="AS332" ca="1">INDIRECT(ADDRESS(ROW(AR332),AS$9))/1000</f>
        <v>35.07366299065167</v>
      </c>
      <c r="AT332" s="76" cm="1">
        <f t="array" aca="1" ref="AT332" ca="1">INDIRECT(ADDRESS(ROW(AS332),AT$9))/1000</f>
        <v>34.456540721575763</v>
      </c>
      <c r="AU332" s="81" cm="1">
        <f t="array" aca="1" ref="AU332" ca="1">AQ332/INDIRECT(ADDRESS($BC332,COLUMN(AQ332)))</f>
        <v>1</v>
      </c>
      <c r="AV332" s="82" cm="1">
        <f t="array" aca="1" ref="AV332" ca="1">AR332/INDIRECT(ADDRESS($BC332,COLUMN(AR332)))</f>
        <v>1</v>
      </c>
      <c r="AW332" s="82" cm="1">
        <f t="array" aca="1" ref="AW332" ca="1">AS332/INDIRECT(ADDRESS($BC332,COLUMN(AS332)))</f>
        <v>1</v>
      </c>
      <c r="AX332" s="83" cm="1">
        <f t="array" aca="1" ref="AX332" ca="1">AT332/INDIRECT(ADDRESS($BC332,COLUMN(AT332)))</f>
        <v>1</v>
      </c>
      <c r="AY332" s="54">
        <f t="shared" ca="1" si="216"/>
        <v>-4.6221814599453341E-2</v>
      </c>
      <c r="AZ332" s="54">
        <f t="shared" ca="1" si="216"/>
        <v>-0.15479866374559351</v>
      </c>
      <c r="BA332" s="54">
        <f t="shared" ca="1" si="216"/>
        <v>-0.13966096984097295</v>
      </c>
      <c r="BB332" s="7"/>
      <c r="BC332" s="62">
        <f>ROW(AP332)</f>
        <v>332</v>
      </c>
      <c r="BE332" s="177" t="str">
        <f t="shared" si="218"/>
        <v>Total</v>
      </c>
      <c r="BF332" s="185">
        <f t="shared" si="219"/>
        <v>34.456540721575763</v>
      </c>
      <c r="BG332" s="185">
        <f t="shared" si="219"/>
        <v>31.202856546652615</v>
      </c>
      <c r="BH332" s="185">
        <f t="shared" si="219"/>
        <v>33.168284254845595</v>
      </c>
      <c r="BI332" s="185">
        <f t="shared" si="219"/>
        <v>34.399123606350948</v>
      </c>
      <c r="BJ332" s="185">
        <f t="shared" si="219"/>
        <v>32.942684818116675</v>
      </c>
      <c r="BK332" s="185">
        <f t="shared" si="219"/>
        <v>35.07366299065167</v>
      </c>
      <c r="BL332" s="185">
        <f t="shared" si="219"/>
        <v>34.166458084741564</v>
      </c>
      <c r="BM332" s="185">
        <f t="shared" si="219"/>
        <v>37.098455508911258</v>
      </c>
      <c r="BN332" s="185">
        <f t="shared" si="219"/>
        <v>35.498357202529291</v>
      </c>
      <c r="BO332" s="185">
        <f t="shared" si="219"/>
        <v>31.080923511147567</v>
      </c>
      <c r="BP332" s="185">
        <f t="shared" si="219"/>
        <v>29.644306827035514</v>
      </c>
      <c r="BQ332" s="179"/>
      <c r="BR332" s="178" t="str">
        <f t="shared" si="220"/>
        <v>Total</v>
      </c>
      <c r="BS332" s="126" cm="1">
        <f t="array" aca="1" ref="BS332" ca="1">AC332/INDIRECT(ADDRESS($BC332,COLUMN(AC332)))</f>
        <v>1</v>
      </c>
      <c r="BT332" s="126" cm="1">
        <f t="array" aca="1" ref="BT332" ca="1">AD332/INDIRECT(ADDRESS($BC332,COLUMN(AD332)))</f>
        <v>1</v>
      </c>
      <c r="BU332" s="126" cm="1">
        <f t="array" aca="1" ref="BU332" ca="1">AE332/INDIRECT(ADDRESS($BC332,COLUMN(AE332)))</f>
        <v>1</v>
      </c>
      <c r="BV332" s="126" cm="1">
        <f t="array" aca="1" ref="BV332" ca="1">AF332/INDIRECT(ADDRESS($BC332,COLUMN(AF332)))</f>
        <v>1</v>
      </c>
      <c r="BW332" s="126" cm="1">
        <f t="array" aca="1" ref="BW332" ca="1">AG332/INDIRECT(ADDRESS($BC332,COLUMN(AG332)))</f>
        <v>1</v>
      </c>
      <c r="BX332" s="126" cm="1">
        <f t="array" aca="1" ref="BX332" ca="1">AH332/INDIRECT(ADDRESS($BC332,COLUMN(AH332)))</f>
        <v>1</v>
      </c>
      <c r="BY332" s="126" cm="1">
        <f t="array" aca="1" ref="BY332" ca="1">AI332/INDIRECT(ADDRESS($BC332,COLUMN(AI332)))</f>
        <v>1</v>
      </c>
      <c r="BZ332" s="126" cm="1">
        <f t="array" aca="1" ref="BZ332" ca="1">AJ332/INDIRECT(ADDRESS($BC332,COLUMN(AJ332)))</f>
        <v>1</v>
      </c>
      <c r="CA332" s="126" cm="1">
        <f t="array" aca="1" ref="CA332" ca="1">AK332/INDIRECT(ADDRESS($BC332,COLUMN(AK332)))</f>
        <v>1</v>
      </c>
      <c r="CB332" s="126" cm="1">
        <f t="array" aca="1" ref="CB332" ca="1">AL332/INDIRECT(ADDRESS($BC332,COLUMN(AL332)))</f>
        <v>1</v>
      </c>
      <c r="CC332" s="126" cm="1">
        <f t="array" aca="1" ref="CC332" ca="1">AM332/INDIRECT(ADDRESS($BC332,COLUMN(AM332)))</f>
        <v>1</v>
      </c>
      <c r="CD332" s="7"/>
      <c r="CE332" s="178" t="str">
        <f t="shared" si="221"/>
        <v>Total</v>
      </c>
      <c r="CF332" s="194" t="str">
        <f t="shared" ca="1" si="222"/>
        <v>34.46
(100%)</v>
      </c>
      <c r="CG332" s="194" t="str">
        <f t="shared" ca="1" si="222"/>
        <v>31.20
(100%)</v>
      </c>
      <c r="CH332" s="194" t="str">
        <f t="shared" ca="1" si="222"/>
        <v>33.17
(100%)</v>
      </c>
      <c r="CI332" s="194" t="str">
        <f t="shared" ca="1" si="222"/>
        <v>34.40
(100%)</v>
      </c>
      <c r="CJ332" s="194" t="str">
        <f t="shared" ca="1" si="222"/>
        <v>32.94
(100%)</v>
      </c>
      <c r="CK332" s="194" t="str">
        <f t="shared" ca="1" si="222"/>
        <v>35.07
(100%)</v>
      </c>
      <c r="CL332" s="194" t="str">
        <f t="shared" ca="1" si="222"/>
        <v>34.17
(100%)</v>
      </c>
      <c r="CM332" s="194" t="str">
        <f t="shared" ca="1" si="222"/>
        <v>37.10
(100%)</v>
      </c>
      <c r="CN332" s="194" t="str">
        <f t="shared" ca="1" si="222"/>
        <v>35.50
(100%)</v>
      </c>
      <c r="CO332" s="194" t="str">
        <f t="shared" ca="1" si="222"/>
        <v>31.08
(100%)</v>
      </c>
      <c r="CP332" s="194" t="str">
        <f t="shared" ca="1" si="222"/>
        <v>29.64
(100%)</v>
      </c>
    </row>
    <row r="335" spans="2:94" s="27" customFormat="1" ht="17.5" thickBot="1">
      <c r="B335" s="95" t="s">
        <v>198</v>
      </c>
      <c r="C335" s="95" t="s">
        <v>769</v>
      </c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  <c r="AC335" s="95"/>
      <c r="AD335" s="95"/>
      <c r="AE335" s="95"/>
      <c r="AF335" s="95"/>
      <c r="AG335" s="95"/>
      <c r="AH335" s="95"/>
      <c r="AI335" s="95"/>
      <c r="AJ335" s="95"/>
      <c r="AK335" s="95"/>
      <c r="AL335" s="95"/>
      <c r="AM335" s="95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</row>
    <row r="336" spans="2:94" ht="15" thickTop="1"/>
    <row r="360" spans="3:55" s="27" customFormat="1" ht="15" thickBot="1">
      <c r="C360" s="28" t="s">
        <v>173</v>
      </c>
      <c r="D360" s="28" t="s">
        <v>49</v>
      </c>
      <c r="E360" s="28" t="s">
        <v>62</v>
      </c>
      <c r="F360" s="28">
        <f t="shared" ref="F360:AM360" si="224">years</f>
        <v>1990</v>
      </c>
      <c r="G360" s="28">
        <f t="shared" si="224"/>
        <v>1991</v>
      </c>
      <c r="H360" s="28">
        <f t="shared" si="224"/>
        <v>1992</v>
      </c>
      <c r="I360" s="28">
        <f t="shared" si="224"/>
        <v>1993</v>
      </c>
      <c r="J360" s="28">
        <f t="shared" si="224"/>
        <v>1994</v>
      </c>
      <c r="K360" s="28">
        <f t="shared" si="224"/>
        <v>1995</v>
      </c>
      <c r="L360" s="28">
        <f t="shared" si="224"/>
        <v>1996</v>
      </c>
      <c r="M360" s="28">
        <f t="shared" si="224"/>
        <v>1997</v>
      </c>
      <c r="N360" s="28">
        <f t="shared" si="224"/>
        <v>1998</v>
      </c>
      <c r="O360" s="28">
        <f t="shared" si="224"/>
        <v>1999</v>
      </c>
      <c r="P360" s="28">
        <f t="shared" si="224"/>
        <v>2000</v>
      </c>
      <c r="Q360" s="28">
        <f t="shared" si="224"/>
        <v>2001</v>
      </c>
      <c r="R360" s="28">
        <f t="shared" si="224"/>
        <v>2002</v>
      </c>
      <c r="S360" s="28">
        <f t="shared" si="224"/>
        <v>2003</v>
      </c>
      <c r="T360" s="28">
        <f t="shared" si="224"/>
        <v>2004</v>
      </c>
      <c r="U360" s="28">
        <f t="shared" si="224"/>
        <v>2005</v>
      </c>
      <c r="V360" s="28">
        <f t="shared" si="224"/>
        <v>2006</v>
      </c>
      <c r="W360" s="28">
        <f t="shared" si="224"/>
        <v>2007</v>
      </c>
      <c r="X360" s="28">
        <f t="shared" si="224"/>
        <v>2008</v>
      </c>
      <c r="Y360" s="28">
        <f t="shared" si="224"/>
        <v>2009</v>
      </c>
      <c r="Z360" s="28">
        <f t="shared" si="224"/>
        <v>2010</v>
      </c>
      <c r="AA360" s="28">
        <f t="shared" si="224"/>
        <v>2011</v>
      </c>
      <c r="AB360" s="28">
        <f t="shared" si="224"/>
        <v>2012</v>
      </c>
      <c r="AC360" s="28">
        <f t="shared" si="224"/>
        <v>2013</v>
      </c>
      <c r="AD360" s="28">
        <f t="shared" si="224"/>
        <v>2014</v>
      </c>
      <c r="AE360" s="28">
        <f t="shared" si="224"/>
        <v>2015</v>
      </c>
      <c r="AF360" s="28">
        <f t="shared" si="224"/>
        <v>2016</v>
      </c>
      <c r="AG360" s="28">
        <f t="shared" si="224"/>
        <v>2017</v>
      </c>
      <c r="AH360" s="28">
        <f t="shared" si="224"/>
        <v>2018</v>
      </c>
      <c r="AI360" s="28">
        <f t="shared" si="224"/>
        <v>2019</v>
      </c>
      <c r="AJ360" s="28">
        <f t="shared" si="224"/>
        <v>2020</v>
      </c>
      <c r="AK360" s="28">
        <f t="shared" si="224"/>
        <v>2021</v>
      </c>
      <c r="AL360" s="28">
        <f t="shared" si="224"/>
        <v>2022</v>
      </c>
      <c r="AM360" s="28">
        <f t="shared" si="224"/>
        <v>2023</v>
      </c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</row>
    <row r="361" spans="3:55">
      <c r="C361" s="34" t="s">
        <v>45</v>
      </c>
      <c r="D361" s="33" t="s">
        <v>12</v>
      </c>
      <c r="E361" s="33"/>
      <c r="F361" s="65">
        <v>7.5045567927771861</v>
      </c>
      <c r="G361" s="65">
        <v>0</v>
      </c>
      <c r="H361" s="65">
        <v>0</v>
      </c>
      <c r="I361" s="65">
        <v>0</v>
      </c>
      <c r="J361" s="65">
        <v>0</v>
      </c>
      <c r="K361" s="65">
        <v>0</v>
      </c>
      <c r="L361" s="65">
        <v>0</v>
      </c>
      <c r="M361" s="65">
        <v>0</v>
      </c>
      <c r="N361" s="65">
        <v>0</v>
      </c>
      <c r="O361" s="65">
        <v>0</v>
      </c>
      <c r="P361" s="65">
        <v>0</v>
      </c>
      <c r="Q361" s="65">
        <v>0</v>
      </c>
      <c r="R361" s="65">
        <v>0</v>
      </c>
      <c r="S361" s="65">
        <v>314.6657538284</v>
      </c>
      <c r="T361" s="65">
        <v>308.24037560800002</v>
      </c>
      <c r="U361" s="65">
        <v>310.88525104176006</v>
      </c>
      <c r="V361" s="65">
        <v>310.88525104176006</v>
      </c>
      <c r="W361" s="65">
        <v>310.88525104176006</v>
      </c>
      <c r="X361" s="65">
        <v>310.88525104176006</v>
      </c>
      <c r="Y361" s="65">
        <v>7.4769654751879715</v>
      </c>
      <c r="Z361" s="65">
        <v>11.488712114285715</v>
      </c>
      <c r="AA361" s="65">
        <v>14.581826914285715</v>
      </c>
      <c r="AB361" s="65">
        <v>6.3373968646616543</v>
      </c>
      <c r="AC361" s="65">
        <v>5.5001627834586477</v>
      </c>
      <c r="AD361" s="65">
        <v>3.2559103157894742</v>
      </c>
      <c r="AE361" s="65">
        <v>3.2442820646616548</v>
      </c>
      <c r="AF361" s="65">
        <v>7.0699766857142867</v>
      </c>
      <c r="AG361" s="65">
        <v>6.2211143533834585</v>
      </c>
      <c r="AH361" s="65">
        <v>6.5001923804511268</v>
      </c>
      <c r="AI361" s="65">
        <v>5.279226012030076</v>
      </c>
      <c r="AJ361" s="65">
        <v>2.1047134541353385</v>
      </c>
      <c r="AK361" s="65">
        <v>2.2907654721804511</v>
      </c>
      <c r="AL361" s="65">
        <v>2.4651892390977443</v>
      </c>
      <c r="AM361" s="65">
        <v>2.4651892390977443</v>
      </c>
    </row>
    <row r="362" spans="3:55">
      <c r="C362" s="34" t="s">
        <v>43</v>
      </c>
      <c r="D362" s="33" t="s">
        <v>12</v>
      </c>
      <c r="E362" s="33"/>
      <c r="F362" s="65">
        <v>371.72969000000006</v>
      </c>
      <c r="G362" s="65">
        <v>338.96798000000001</v>
      </c>
      <c r="H362" s="65">
        <v>162.37985102000002</v>
      </c>
      <c r="I362" s="65">
        <v>164.38873581000001</v>
      </c>
      <c r="J362" s="65">
        <v>123.08862871000001</v>
      </c>
      <c r="K362" s="65">
        <v>65.075851080000021</v>
      </c>
      <c r="L362" s="65">
        <v>174.28155108000001</v>
      </c>
      <c r="M362" s="65">
        <v>120.53414573000002</v>
      </c>
      <c r="N362" s="65">
        <v>76.098276620000007</v>
      </c>
      <c r="O362" s="65">
        <v>51.520899999999997</v>
      </c>
      <c r="P362" s="65">
        <v>46.368810000000003</v>
      </c>
      <c r="Q362" s="65">
        <v>51.520899999999997</v>
      </c>
      <c r="R362" s="65">
        <v>36.064630000000001</v>
      </c>
      <c r="S362" s="65">
        <v>10.304180000000001</v>
      </c>
      <c r="T362" s="65">
        <v>5.1520900000000003</v>
      </c>
      <c r="U362" s="65">
        <v>5.3118047900000001</v>
      </c>
      <c r="V362" s="65">
        <v>4.5286871099999999</v>
      </c>
      <c r="W362" s="65">
        <v>0</v>
      </c>
      <c r="X362" s="65">
        <v>0</v>
      </c>
      <c r="Y362" s="65">
        <v>0</v>
      </c>
      <c r="Z362" s="65">
        <v>0</v>
      </c>
      <c r="AA362" s="65">
        <v>0</v>
      </c>
      <c r="AB362" s="65">
        <v>0</v>
      </c>
      <c r="AC362" s="65">
        <v>0</v>
      </c>
      <c r="AD362" s="65">
        <v>0</v>
      </c>
      <c r="AE362" s="65">
        <v>0</v>
      </c>
      <c r="AF362" s="65">
        <v>0</v>
      </c>
      <c r="AG362" s="65">
        <v>0</v>
      </c>
      <c r="AH362" s="65">
        <v>0</v>
      </c>
      <c r="AI362" s="65">
        <v>0</v>
      </c>
      <c r="AJ362" s="65">
        <v>0</v>
      </c>
      <c r="AK362" s="65">
        <v>0</v>
      </c>
      <c r="AL362" s="65">
        <v>0</v>
      </c>
      <c r="AM362" s="65">
        <v>0</v>
      </c>
    </row>
    <row r="363" spans="3:55">
      <c r="C363" s="34" t="s">
        <v>41</v>
      </c>
      <c r="D363" s="33" t="s">
        <v>12</v>
      </c>
      <c r="E363" s="33"/>
      <c r="F363" s="65">
        <v>6618.3365885175417</v>
      </c>
      <c r="G363" s="65">
        <v>6484.0275112671452</v>
      </c>
      <c r="H363" s="65">
        <v>6195.0669603344841</v>
      </c>
      <c r="I363" s="65">
        <v>5832.1602190813392</v>
      </c>
      <c r="J363" s="65">
        <v>6123.6591452733555</v>
      </c>
      <c r="K363" s="65">
        <v>5844.280937521291</v>
      </c>
      <c r="L363" s="65">
        <v>4983.4875043656821</v>
      </c>
      <c r="M363" s="65">
        <v>4805.5429067655305</v>
      </c>
      <c r="N363" s="65">
        <v>4433.6385424151295</v>
      </c>
      <c r="O363" s="65">
        <v>4517.1875251797146</v>
      </c>
      <c r="P363" s="65">
        <v>4354.0686955102547</v>
      </c>
      <c r="Q363" s="65">
        <v>4237.885812122423</v>
      </c>
      <c r="R363" s="65">
        <v>4057.8536063219631</v>
      </c>
      <c r="S363" s="65">
        <v>3852.7352009723822</v>
      </c>
      <c r="T363" s="65">
        <v>3537.8151056815786</v>
      </c>
      <c r="U363" s="65">
        <v>3665.3342705800683</v>
      </c>
      <c r="V363" s="65">
        <v>3344.3736383534915</v>
      </c>
      <c r="W363" s="65">
        <v>3125.829996418212</v>
      </c>
      <c r="X363" s="65">
        <v>3253.9141026881066</v>
      </c>
      <c r="Y363" s="65">
        <v>2523.2013236703306</v>
      </c>
      <c r="Z363" s="65">
        <v>2646.6972053214081</v>
      </c>
      <c r="AA363" s="65">
        <v>2431.4072560493887</v>
      </c>
      <c r="AB363" s="65">
        <v>2320.5931680309336</v>
      </c>
      <c r="AC363" s="65">
        <v>2810.884478389477</v>
      </c>
      <c r="AD363" s="65">
        <v>2559.314442941024</v>
      </c>
      <c r="AE363" s="65">
        <v>2715.077667318963</v>
      </c>
      <c r="AF363" s="65">
        <v>2534.2992185179046</v>
      </c>
      <c r="AG363" s="65">
        <v>2412.8497651562875</v>
      </c>
      <c r="AH363" s="65">
        <v>2644.2495872452168</v>
      </c>
      <c r="AI363" s="65">
        <v>2458.2204476518514</v>
      </c>
      <c r="AJ363" s="65">
        <v>2144.7311010879203</v>
      </c>
      <c r="AK363" s="65">
        <v>2282.4008156006653</v>
      </c>
      <c r="AL363" s="65">
        <v>2208.6360559029195</v>
      </c>
      <c r="AM363" s="65">
        <v>2261.6051434735432</v>
      </c>
    </row>
    <row r="364" spans="3:55">
      <c r="C364" s="34" t="s">
        <v>39</v>
      </c>
      <c r="D364" s="33" t="s">
        <v>12</v>
      </c>
      <c r="E364" s="33"/>
      <c r="F364" s="65">
        <v>1092.9638245944002</v>
      </c>
      <c r="G364" s="65">
        <v>1319.9235369671999</v>
      </c>
      <c r="H364" s="65">
        <v>1543.6266530256003</v>
      </c>
      <c r="I364" s="65">
        <v>1833.2132175984</v>
      </c>
      <c r="J364" s="65">
        <v>2027.1059520096001</v>
      </c>
      <c r="K364" s="65">
        <v>2059.1709003360002</v>
      </c>
      <c r="L364" s="65">
        <v>2276.3608237656003</v>
      </c>
      <c r="M364" s="65">
        <v>2405.6226467064007</v>
      </c>
      <c r="N364" s="65">
        <v>2632.8328664880005</v>
      </c>
      <c r="O364" s="65">
        <v>2859.0410566344003</v>
      </c>
      <c r="P364" s="65">
        <v>3410.9088782208005</v>
      </c>
      <c r="Q364" s="65">
        <v>3350.1080411402963</v>
      </c>
      <c r="R364" s="65">
        <v>3193.9803076303142</v>
      </c>
      <c r="S364" s="65">
        <v>3250.4293850013364</v>
      </c>
      <c r="T364" s="65">
        <v>3280.1620703010649</v>
      </c>
      <c r="U364" s="65">
        <v>3296.0806310593957</v>
      </c>
      <c r="V364" s="65">
        <v>3602.797612766672</v>
      </c>
      <c r="W364" s="65">
        <v>3677.5169843372428</v>
      </c>
      <c r="X364" s="65">
        <v>3782.3930181551013</v>
      </c>
      <c r="Y364" s="65">
        <v>3537.9280574681675</v>
      </c>
      <c r="Z364" s="65">
        <v>3927.3920286115822</v>
      </c>
      <c r="AA364" s="65">
        <v>3574.5115435020039</v>
      </c>
      <c r="AB364" s="65">
        <v>4021.4830360159003</v>
      </c>
      <c r="AC364" s="65">
        <v>3861.1325976072749</v>
      </c>
      <c r="AD364" s="65">
        <v>3648.4185286031275</v>
      </c>
      <c r="AE364" s="65">
        <v>4104.5099591800781</v>
      </c>
      <c r="AF364" s="65">
        <v>3928.4777972618949</v>
      </c>
      <c r="AG364" s="65">
        <v>3794.3681589074645</v>
      </c>
      <c r="AH364" s="65">
        <v>4136.3092132666789</v>
      </c>
      <c r="AI364" s="65">
        <v>4311.6270242588735</v>
      </c>
      <c r="AJ364" s="65">
        <v>3746.0596719579767</v>
      </c>
      <c r="AK364" s="65">
        <v>4068.0120633789038</v>
      </c>
      <c r="AL364" s="65">
        <v>4020.0489723470259</v>
      </c>
      <c r="AM364" s="65">
        <v>3796.7383264005703</v>
      </c>
    </row>
    <row r="365" spans="3:55">
      <c r="C365" s="34" t="s">
        <v>48</v>
      </c>
      <c r="D365" s="33" t="s">
        <v>12</v>
      </c>
      <c r="E365" s="33"/>
      <c r="F365" s="65">
        <v>0.55544879999999996</v>
      </c>
      <c r="G365" s="65">
        <v>0.55544879999999996</v>
      </c>
      <c r="H365" s="65">
        <v>0.55544879999999996</v>
      </c>
      <c r="I365" s="65">
        <v>0.55544879999999996</v>
      </c>
      <c r="J365" s="65">
        <v>0.55544879999999996</v>
      </c>
      <c r="K365" s="65">
        <v>0.55544879999999996</v>
      </c>
      <c r="L365" s="65">
        <v>0.55544879999999996</v>
      </c>
      <c r="M365" s="65">
        <v>0.55544879999999996</v>
      </c>
      <c r="N365" s="65">
        <v>0.55544879999999996</v>
      </c>
      <c r="O365" s="65">
        <v>0.55544879999999996</v>
      </c>
      <c r="P365" s="65">
        <v>0.55544879999999996</v>
      </c>
      <c r="Q365" s="65">
        <v>0.55544879999999996</v>
      </c>
      <c r="R365" s="65">
        <v>0.65964679015154126</v>
      </c>
      <c r="S365" s="65">
        <v>30.300665497300749</v>
      </c>
      <c r="T365" s="65">
        <v>31.412496554601503</v>
      </c>
      <c r="U365" s="65">
        <v>46.862239789329266</v>
      </c>
      <c r="V365" s="65">
        <v>91.286099213252129</v>
      </c>
      <c r="W365" s="65">
        <v>146.87227822484982</v>
      </c>
      <c r="X365" s="65">
        <v>228.66758135205743</v>
      </c>
      <c r="Y365" s="65">
        <v>272.25085765534351</v>
      </c>
      <c r="Z365" s="65">
        <v>248.56050156418837</v>
      </c>
      <c r="AA365" s="65">
        <v>306.8505276260359</v>
      </c>
      <c r="AB365" s="65">
        <v>349.27923540540638</v>
      </c>
      <c r="AC365" s="65">
        <v>431.65569367080928</v>
      </c>
      <c r="AD365" s="65">
        <v>477.49974236787705</v>
      </c>
      <c r="AE365" s="65">
        <v>370.84003677471804</v>
      </c>
      <c r="AF365" s="65">
        <v>493.40127338834509</v>
      </c>
      <c r="AG365" s="65">
        <v>489.32453389886564</v>
      </c>
      <c r="AH365" s="65">
        <v>467.28346245159065</v>
      </c>
      <c r="AI365" s="65">
        <v>465.08956553258378</v>
      </c>
      <c r="AJ365" s="65">
        <v>514.25371251998752</v>
      </c>
      <c r="AK365" s="65">
        <v>559.53893813426055</v>
      </c>
      <c r="AL365" s="65">
        <v>595.3414724124425</v>
      </c>
      <c r="AM365" s="65">
        <v>582.2845082903076</v>
      </c>
    </row>
    <row r="366" spans="3:55">
      <c r="C366" s="34" t="s">
        <v>508</v>
      </c>
      <c r="D366" s="33" t="s">
        <v>12</v>
      </c>
      <c r="E366" s="33"/>
      <c r="F366" s="65">
        <v>0</v>
      </c>
      <c r="G366" s="65">
        <v>0</v>
      </c>
      <c r="H366" s="65">
        <v>0</v>
      </c>
      <c r="I366" s="65">
        <v>0</v>
      </c>
      <c r="J366" s="65">
        <v>0</v>
      </c>
      <c r="K366" s="65">
        <v>0</v>
      </c>
      <c r="L366" s="65">
        <v>0</v>
      </c>
      <c r="M366" s="65">
        <v>0</v>
      </c>
      <c r="N366" s="65">
        <v>0</v>
      </c>
      <c r="O366" s="65">
        <v>0</v>
      </c>
      <c r="P366" s="65">
        <v>0</v>
      </c>
      <c r="Q366" s="65">
        <v>0</v>
      </c>
      <c r="R366" s="65">
        <v>0</v>
      </c>
      <c r="S366" s="65">
        <v>0</v>
      </c>
      <c r="T366" s="65">
        <v>0</v>
      </c>
      <c r="U366" s="65">
        <v>0</v>
      </c>
      <c r="V366" s="65">
        <v>0</v>
      </c>
      <c r="W366" s="65">
        <v>0</v>
      </c>
      <c r="X366" s="65">
        <v>0</v>
      </c>
      <c r="Y366" s="65">
        <v>0</v>
      </c>
      <c r="Z366" s="65">
        <v>0</v>
      </c>
      <c r="AA366" s="65">
        <v>0</v>
      </c>
      <c r="AB366" s="65">
        <v>0</v>
      </c>
      <c r="AC366" s="65">
        <v>0</v>
      </c>
      <c r="AD366" s="65">
        <v>0</v>
      </c>
      <c r="AE366" s="65">
        <v>0</v>
      </c>
      <c r="AF366" s="65">
        <v>0</v>
      </c>
      <c r="AG366" s="65">
        <v>0</v>
      </c>
      <c r="AH366" s="65">
        <v>0</v>
      </c>
      <c r="AI366" s="65">
        <v>0</v>
      </c>
      <c r="AJ366" s="65">
        <v>0</v>
      </c>
      <c r="AK366" s="65">
        <v>0</v>
      </c>
      <c r="AL366" s="65">
        <v>0</v>
      </c>
      <c r="AM366" s="65">
        <v>0</v>
      </c>
    </row>
    <row r="367" spans="3:55">
      <c r="C367" s="34" t="s">
        <v>13</v>
      </c>
      <c r="D367" s="33" t="s">
        <v>12</v>
      </c>
      <c r="E367" s="33"/>
      <c r="F367" s="65">
        <v>2795.5030999999999</v>
      </c>
      <c r="G367" s="65">
        <v>3029.54522</v>
      </c>
      <c r="H367" s="65">
        <v>3240.5832</v>
      </c>
      <c r="I367" s="65">
        <v>3318.5972400000005</v>
      </c>
      <c r="J367" s="65">
        <v>3446.6202800000001</v>
      </c>
      <c r="K367" s="65">
        <v>3606.6490800000001</v>
      </c>
      <c r="L367" s="65">
        <v>3910.7038000000002</v>
      </c>
      <c r="M367" s="65">
        <v>4208.7574400000003</v>
      </c>
      <c r="N367" s="65">
        <v>4495.8091000000004</v>
      </c>
      <c r="O367" s="65">
        <v>5014.9025199999996</v>
      </c>
      <c r="P367" s="65">
        <v>5591.0061999999998</v>
      </c>
      <c r="Q367" s="65">
        <v>6032.3694003821474</v>
      </c>
      <c r="R367" s="65">
        <v>6742.5244469940881</v>
      </c>
      <c r="S367" s="65">
        <v>7482.1905948688545</v>
      </c>
      <c r="T367" s="65">
        <v>7620.4560404277099</v>
      </c>
      <c r="U367" s="65">
        <v>8518.9308479092615</v>
      </c>
      <c r="V367" s="65">
        <v>9409.772467330924</v>
      </c>
      <c r="W367" s="65">
        <v>9815.6677068060817</v>
      </c>
      <c r="X367" s="65">
        <v>10392.139873428954</v>
      </c>
      <c r="Y367" s="65">
        <v>10162.85892687693</v>
      </c>
      <c r="Z367" s="65">
        <v>9845.0457668133895</v>
      </c>
      <c r="AA367" s="65">
        <v>10022.498811487796</v>
      </c>
      <c r="AB367" s="65">
        <v>9973.2859286409257</v>
      </c>
      <c r="AC367" s="65">
        <v>10028.002415393148</v>
      </c>
      <c r="AD367" s="65">
        <v>9828.7121365583116</v>
      </c>
      <c r="AE367" s="65">
        <v>10787.265033182723</v>
      </c>
      <c r="AF367" s="65">
        <v>11165.400172398058</v>
      </c>
      <c r="AG367" s="65">
        <v>11346.57523042325</v>
      </c>
      <c r="AH367" s="65">
        <v>12645.57255436189</v>
      </c>
      <c r="AI367" s="65">
        <v>13298.184329394599</v>
      </c>
      <c r="AJ367" s="65">
        <v>12504.086028966603</v>
      </c>
      <c r="AK367" s="65">
        <v>13679.416971259838</v>
      </c>
      <c r="AL367" s="65">
        <v>14740.529388256125</v>
      </c>
      <c r="AM367" s="65">
        <v>15936.334674804029</v>
      </c>
    </row>
    <row r="368" spans="3:55" s="58" customFormat="1">
      <c r="C368" s="55" t="s">
        <v>47</v>
      </c>
      <c r="D368" s="56" t="s">
        <v>12</v>
      </c>
      <c r="E368" s="57"/>
      <c r="F368" s="66">
        <v>10886.59320870472</v>
      </c>
      <c r="G368" s="66">
        <v>11173.019697034346</v>
      </c>
      <c r="H368" s="66">
        <v>11142.212113180085</v>
      </c>
      <c r="I368" s="66">
        <v>11148.914861289741</v>
      </c>
      <c r="J368" s="66">
        <v>11721.029454792955</v>
      </c>
      <c r="K368" s="66">
        <v>11575.732217737292</v>
      </c>
      <c r="L368" s="66">
        <v>11345.389128011282</v>
      </c>
      <c r="M368" s="66">
        <v>11541.012588001931</v>
      </c>
      <c r="N368" s="66">
        <v>11638.934234323129</v>
      </c>
      <c r="O368" s="66">
        <v>12443.207450614114</v>
      </c>
      <c r="P368" s="66">
        <v>13402.908032531055</v>
      </c>
      <c r="Q368" s="66">
        <v>13672.439602444869</v>
      </c>
      <c r="R368" s="66">
        <v>14031.082637736517</v>
      </c>
      <c r="S368" s="66">
        <v>14940.625780168273</v>
      </c>
      <c r="T368" s="66">
        <v>14783.238178572952</v>
      </c>
      <c r="U368" s="66">
        <v>15843.405045169815</v>
      </c>
      <c r="V368" s="66">
        <v>16763.643755816098</v>
      </c>
      <c r="W368" s="66">
        <v>17076.772216828143</v>
      </c>
      <c r="X368" s="66">
        <v>17967.999826665979</v>
      </c>
      <c r="Y368" s="66">
        <v>16503.71613114596</v>
      </c>
      <c r="Z368" s="66">
        <v>16679.184214424851</v>
      </c>
      <c r="AA368" s="66">
        <v>16349.849965579509</v>
      </c>
      <c r="AB368" s="66">
        <v>16670.978764957828</v>
      </c>
      <c r="AC368" s="66">
        <v>17137.175347844164</v>
      </c>
      <c r="AD368" s="66">
        <v>16517.200760786131</v>
      </c>
      <c r="AE368" s="66">
        <v>17980.936978521142</v>
      </c>
      <c r="AF368" s="66">
        <v>18128.648438251916</v>
      </c>
      <c r="AG368" s="66">
        <v>18049.338802739247</v>
      </c>
      <c r="AH368" s="66">
        <v>19899.915009705826</v>
      </c>
      <c r="AI368" s="66">
        <v>20538.400592849939</v>
      </c>
      <c r="AJ368" s="66">
        <v>18911.235227986625</v>
      </c>
      <c r="AK368" s="66">
        <v>20591.659553845846</v>
      </c>
      <c r="AL368" s="66">
        <v>21567.02107815761</v>
      </c>
      <c r="AM368" s="66">
        <v>22579.427842207548</v>
      </c>
    </row>
    <row r="370" spans="3:94">
      <c r="AP370" s="60"/>
      <c r="AQ370" s="305" t="s">
        <v>65</v>
      </c>
      <c r="AR370" s="305"/>
      <c r="AS370" s="305"/>
      <c r="AT370" s="306"/>
      <c r="AU370" s="307" t="s">
        <v>84</v>
      </c>
      <c r="AV370" s="305"/>
      <c r="AW370" s="305"/>
      <c r="AX370" s="306"/>
      <c r="AY370" s="305" t="str">
        <f>"Change to "&amp;year_latest&amp;" (%)"</f>
        <v>Change to 2023 (%)</v>
      </c>
      <c r="AZ370" s="308"/>
      <c r="BA370" s="308"/>
    </row>
    <row r="371" spans="3:94" ht="15" thickBot="1">
      <c r="C371" s="28" t="s">
        <v>173</v>
      </c>
      <c r="D371" s="28" t="s">
        <v>49</v>
      </c>
      <c r="E371" s="28" t="s">
        <v>62</v>
      </c>
      <c r="F371" s="28">
        <f t="shared" ref="F371:AM371" si="225">years</f>
        <v>1990</v>
      </c>
      <c r="G371" s="28">
        <f t="shared" si="225"/>
        <v>1991</v>
      </c>
      <c r="H371" s="28">
        <f t="shared" si="225"/>
        <v>1992</v>
      </c>
      <c r="I371" s="28">
        <f t="shared" si="225"/>
        <v>1993</v>
      </c>
      <c r="J371" s="28">
        <f t="shared" si="225"/>
        <v>1994</v>
      </c>
      <c r="K371" s="28">
        <f t="shared" si="225"/>
        <v>1995</v>
      </c>
      <c r="L371" s="28">
        <f t="shared" si="225"/>
        <v>1996</v>
      </c>
      <c r="M371" s="28">
        <f t="shared" si="225"/>
        <v>1997</v>
      </c>
      <c r="N371" s="28">
        <f t="shared" si="225"/>
        <v>1998</v>
      </c>
      <c r="O371" s="28">
        <f t="shared" si="225"/>
        <v>1999</v>
      </c>
      <c r="P371" s="28">
        <f t="shared" si="225"/>
        <v>2000</v>
      </c>
      <c r="Q371" s="28">
        <f t="shared" si="225"/>
        <v>2001</v>
      </c>
      <c r="R371" s="28">
        <f t="shared" si="225"/>
        <v>2002</v>
      </c>
      <c r="S371" s="28">
        <f t="shared" si="225"/>
        <v>2003</v>
      </c>
      <c r="T371" s="28">
        <f t="shared" si="225"/>
        <v>2004</v>
      </c>
      <c r="U371" s="28">
        <f t="shared" si="225"/>
        <v>2005</v>
      </c>
      <c r="V371" s="28">
        <f t="shared" si="225"/>
        <v>2006</v>
      </c>
      <c r="W371" s="28">
        <f t="shared" si="225"/>
        <v>2007</v>
      </c>
      <c r="X371" s="28">
        <f t="shared" si="225"/>
        <v>2008</v>
      </c>
      <c r="Y371" s="28">
        <f t="shared" si="225"/>
        <v>2009</v>
      </c>
      <c r="Z371" s="28">
        <f t="shared" si="225"/>
        <v>2010</v>
      </c>
      <c r="AA371" s="28">
        <f t="shared" si="225"/>
        <v>2011</v>
      </c>
      <c r="AB371" s="28">
        <f t="shared" si="225"/>
        <v>2012</v>
      </c>
      <c r="AC371" s="28">
        <f t="shared" si="225"/>
        <v>2013</v>
      </c>
      <c r="AD371" s="28">
        <f t="shared" si="225"/>
        <v>2014</v>
      </c>
      <c r="AE371" s="28">
        <f t="shared" si="225"/>
        <v>2015</v>
      </c>
      <c r="AF371" s="28">
        <f t="shared" si="225"/>
        <v>2016</v>
      </c>
      <c r="AG371" s="28">
        <f t="shared" si="225"/>
        <v>2017</v>
      </c>
      <c r="AH371" s="28">
        <f t="shared" si="225"/>
        <v>2018</v>
      </c>
      <c r="AI371" s="28">
        <f t="shared" si="225"/>
        <v>2019</v>
      </c>
      <c r="AJ371" s="28">
        <f t="shared" si="225"/>
        <v>2020</v>
      </c>
      <c r="AK371" s="28">
        <f t="shared" si="225"/>
        <v>2021</v>
      </c>
      <c r="AL371" s="28">
        <f t="shared" si="225"/>
        <v>2022</v>
      </c>
      <c r="AM371" s="28">
        <f t="shared" si="225"/>
        <v>2023</v>
      </c>
      <c r="AP371" s="59"/>
      <c r="AQ371" s="28">
        <f>year_latest</f>
        <v>2023</v>
      </c>
      <c r="AR371" s="28">
        <f>AQ371-1</f>
        <v>2022</v>
      </c>
      <c r="AS371" s="28">
        <f>year_cb_baseline</f>
        <v>2018</v>
      </c>
      <c r="AT371" s="59">
        <f>AQ371-10</f>
        <v>2013</v>
      </c>
      <c r="AU371" s="28">
        <f>AQ371</f>
        <v>2023</v>
      </c>
      <c r="AV371" s="28">
        <f>AR371</f>
        <v>2022</v>
      </c>
      <c r="AW371" s="28">
        <f>AS371</f>
        <v>2018</v>
      </c>
      <c r="AX371" s="59">
        <f>AT371</f>
        <v>2013</v>
      </c>
      <c r="AY371" s="28">
        <f>AV371</f>
        <v>2022</v>
      </c>
      <c r="AZ371" s="28">
        <f>AW371</f>
        <v>2018</v>
      </c>
      <c r="BA371" s="28">
        <f>AX371</f>
        <v>2013</v>
      </c>
      <c r="BB371" s="27"/>
      <c r="BE371" s="182"/>
      <c r="BF371" s="183">
        <f>BF$8</f>
        <v>2013</v>
      </c>
      <c r="BG371" s="183">
        <f t="shared" ref="BG371:BP371" si="226">BG$8</f>
        <v>2014</v>
      </c>
      <c r="BH371" s="183">
        <f t="shared" si="226"/>
        <v>2015</v>
      </c>
      <c r="BI371" s="183">
        <f t="shared" si="226"/>
        <v>2016</v>
      </c>
      <c r="BJ371" s="183">
        <f t="shared" si="226"/>
        <v>2017</v>
      </c>
      <c r="BK371" s="183">
        <f t="shared" si="226"/>
        <v>2018</v>
      </c>
      <c r="BL371" s="183">
        <f t="shared" si="226"/>
        <v>2019</v>
      </c>
      <c r="BM371" s="183">
        <f t="shared" si="226"/>
        <v>2020</v>
      </c>
      <c r="BN371" s="183">
        <f t="shared" si="226"/>
        <v>2021</v>
      </c>
      <c r="BO371" s="183">
        <f t="shared" si="226"/>
        <v>2022</v>
      </c>
      <c r="BP371" s="183">
        <f t="shared" si="226"/>
        <v>2023</v>
      </c>
      <c r="BR371" s="183"/>
      <c r="BS371" s="183">
        <f t="shared" ref="BS371:CC371" si="227">BF371</f>
        <v>2013</v>
      </c>
      <c r="BT371" s="183">
        <f t="shared" si="227"/>
        <v>2014</v>
      </c>
      <c r="BU371" s="183">
        <f t="shared" si="227"/>
        <v>2015</v>
      </c>
      <c r="BV371" s="183">
        <f t="shared" si="227"/>
        <v>2016</v>
      </c>
      <c r="BW371" s="183">
        <f t="shared" si="227"/>
        <v>2017</v>
      </c>
      <c r="BX371" s="183">
        <f t="shared" si="227"/>
        <v>2018</v>
      </c>
      <c r="BY371" s="183">
        <f t="shared" si="227"/>
        <v>2019</v>
      </c>
      <c r="BZ371" s="183">
        <f t="shared" si="227"/>
        <v>2020</v>
      </c>
      <c r="CA371" s="183">
        <f t="shared" si="227"/>
        <v>2021</v>
      </c>
      <c r="CB371" s="183">
        <f t="shared" si="227"/>
        <v>2022</v>
      </c>
      <c r="CC371" s="183">
        <f t="shared" si="227"/>
        <v>2023</v>
      </c>
      <c r="CD371" s="27"/>
      <c r="CE371" s="183" t="s">
        <v>662</v>
      </c>
      <c r="CF371" s="188">
        <f t="shared" ref="CF371:CP371" si="228">BS371</f>
        <v>2013</v>
      </c>
      <c r="CG371" s="188">
        <f t="shared" si="228"/>
        <v>2014</v>
      </c>
      <c r="CH371" s="188">
        <f t="shared" si="228"/>
        <v>2015</v>
      </c>
      <c r="CI371" s="188">
        <f t="shared" si="228"/>
        <v>2016</v>
      </c>
      <c r="CJ371" s="188">
        <f t="shared" si="228"/>
        <v>2017</v>
      </c>
      <c r="CK371" s="188">
        <f t="shared" si="228"/>
        <v>2018</v>
      </c>
      <c r="CL371" s="188">
        <f t="shared" si="228"/>
        <v>2019</v>
      </c>
      <c r="CM371" s="188">
        <f t="shared" si="228"/>
        <v>2020</v>
      </c>
      <c r="CN371" s="188">
        <f t="shared" si="228"/>
        <v>2021</v>
      </c>
      <c r="CO371" s="188">
        <f t="shared" si="228"/>
        <v>2022</v>
      </c>
      <c r="CP371" s="188">
        <f t="shared" si="228"/>
        <v>2023</v>
      </c>
    </row>
    <row r="372" spans="3:94">
      <c r="C372" s="7" t="str" cm="1">
        <f t="array" ref="C372:C378">_xlfn.SORTBY(C361:C367,$AM361:$AM367,-1)</f>
        <v>Electricity</v>
      </c>
      <c r="D372" s="86" t="s">
        <v>12</v>
      </c>
      <c r="F372" s="89" cm="1">
        <f t="array" ref="F372:F378">_xlfn.SORTBY(F361:F367,$AM361:$AM367,-1)</f>
        <v>2795.5030999999999</v>
      </c>
      <c r="G372" s="89" cm="1">
        <f t="array" ref="G372:G378">_xlfn.SORTBY(G361:G367,$AM361:$AM367,-1)</f>
        <v>3029.54522</v>
      </c>
      <c r="H372" s="89" cm="1">
        <f t="array" ref="H372:H378">_xlfn.SORTBY(H361:H367,$AM361:$AM367,-1)</f>
        <v>3240.5832</v>
      </c>
      <c r="I372" s="89" cm="1">
        <f t="array" ref="I372:I378">_xlfn.SORTBY(I361:I367,$AM361:$AM367,-1)</f>
        <v>3318.5972400000005</v>
      </c>
      <c r="J372" s="89" cm="1">
        <f t="array" ref="J372:J378">_xlfn.SORTBY(J361:J367,$AM361:$AM367,-1)</f>
        <v>3446.6202800000001</v>
      </c>
      <c r="K372" s="89" cm="1">
        <f t="array" ref="K372:K378">_xlfn.SORTBY(K361:K367,$AM361:$AM367,-1)</f>
        <v>3606.6490800000001</v>
      </c>
      <c r="L372" s="89" cm="1">
        <f t="array" ref="L372:L378">_xlfn.SORTBY(L361:L367,$AM361:$AM367,-1)</f>
        <v>3910.7038000000002</v>
      </c>
      <c r="M372" s="89" cm="1">
        <f t="array" ref="M372:M378">_xlfn.SORTBY(M361:M367,$AM361:$AM367,-1)</f>
        <v>4208.7574400000003</v>
      </c>
      <c r="N372" s="89" cm="1">
        <f t="array" ref="N372:N378">_xlfn.SORTBY(N361:N367,$AM361:$AM367,-1)</f>
        <v>4495.8091000000004</v>
      </c>
      <c r="O372" s="89" cm="1">
        <f t="array" ref="O372:O378">_xlfn.SORTBY(O361:O367,$AM361:$AM367,-1)</f>
        <v>5014.9025199999996</v>
      </c>
      <c r="P372" s="89" cm="1">
        <f t="array" ref="P372:P378">_xlfn.SORTBY(P361:P367,$AM361:$AM367,-1)</f>
        <v>5591.0061999999998</v>
      </c>
      <c r="Q372" s="89" cm="1">
        <f t="array" ref="Q372:Q378">_xlfn.SORTBY(Q361:Q367,$AM361:$AM367,-1)</f>
        <v>6032.3694003821474</v>
      </c>
      <c r="R372" s="89" cm="1">
        <f t="array" ref="R372:R378">_xlfn.SORTBY(R361:R367,$AM361:$AM367,-1)</f>
        <v>6742.5244469940881</v>
      </c>
      <c r="S372" s="89" cm="1">
        <f t="array" ref="S372:S378">_xlfn.SORTBY(S361:S367,$AM361:$AM367,-1)</f>
        <v>7482.1905948688545</v>
      </c>
      <c r="T372" s="89" cm="1">
        <f t="array" ref="T372:T378">_xlfn.SORTBY(T361:T367,$AM361:$AM367,-1)</f>
        <v>7620.4560404277099</v>
      </c>
      <c r="U372" s="89" cm="1">
        <f t="array" ref="U372:U378">_xlfn.SORTBY(U361:U367,$AM361:$AM367,-1)</f>
        <v>8518.9308479092615</v>
      </c>
      <c r="V372" s="89" cm="1">
        <f t="array" ref="V372:V378">_xlfn.SORTBY(V361:V367,$AM361:$AM367,-1)</f>
        <v>9409.772467330924</v>
      </c>
      <c r="W372" s="89" cm="1">
        <f t="array" ref="W372:W378">_xlfn.SORTBY(W361:W367,$AM361:$AM367,-1)</f>
        <v>9815.6677068060817</v>
      </c>
      <c r="X372" s="89" cm="1">
        <f t="array" ref="X372:X378">_xlfn.SORTBY(X361:X367,$AM361:$AM367,-1)</f>
        <v>10392.139873428954</v>
      </c>
      <c r="Y372" s="89" cm="1">
        <f t="array" ref="Y372:Y378">_xlfn.SORTBY(Y361:Y367,$AM361:$AM367,-1)</f>
        <v>10162.85892687693</v>
      </c>
      <c r="Z372" s="89" cm="1">
        <f t="array" ref="Z372:Z378">_xlfn.SORTBY(Z361:Z367,$AM361:$AM367,-1)</f>
        <v>9845.0457668133895</v>
      </c>
      <c r="AA372" s="89" cm="1">
        <f t="array" ref="AA372:AA378">_xlfn.SORTBY(AA361:AA367,$AM361:$AM367,-1)</f>
        <v>10022.498811487796</v>
      </c>
      <c r="AB372" s="89" cm="1">
        <f t="array" ref="AB372:AB378">_xlfn.SORTBY(AB361:AB367,$AM361:$AM367,-1)</f>
        <v>9973.2859286409257</v>
      </c>
      <c r="AC372" s="89" cm="1">
        <f t="array" ref="AC372:AC378">_xlfn.SORTBY(AC361:AC367,$AM361:$AM367,-1)</f>
        <v>10028.002415393148</v>
      </c>
      <c r="AD372" s="89" cm="1">
        <f t="array" ref="AD372:AD378">_xlfn.SORTBY(AD361:AD367,$AM361:$AM367,-1)</f>
        <v>9828.7121365583116</v>
      </c>
      <c r="AE372" s="89" cm="1">
        <f t="array" ref="AE372:AE378">_xlfn.SORTBY(AE361:AE367,$AM361:$AM367,-1)</f>
        <v>10787.265033182723</v>
      </c>
      <c r="AF372" s="89" cm="1">
        <f t="array" ref="AF372:AF378">_xlfn.SORTBY(AF361:AF367,$AM361:$AM367,-1)</f>
        <v>11165.400172398058</v>
      </c>
      <c r="AG372" s="89" cm="1">
        <f t="array" ref="AG372:AG378">_xlfn.SORTBY(AG361:AG367,$AM361:$AM367,-1)</f>
        <v>11346.57523042325</v>
      </c>
      <c r="AH372" s="89" cm="1">
        <f t="array" ref="AH372:AH378">_xlfn.SORTBY(AH361:AH367,$AM361:$AM367,-1)</f>
        <v>12645.57255436189</v>
      </c>
      <c r="AI372" s="89" cm="1">
        <f t="array" ref="AI372:AI378">_xlfn.SORTBY(AI361:AI367,$AM361:$AM367,-1)</f>
        <v>13298.184329394599</v>
      </c>
      <c r="AJ372" s="89" cm="1">
        <f t="array" ref="AJ372:AJ378">_xlfn.SORTBY(AJ361:AJ367,$AM361:$AM367,-1)</f>
        <v>12504.086028966603</v>
      </c>
      <c r="AK372" s="89" cm="1">
        <f t="array" ref="AK372:AK378">_xlfn.SORTBY(AK361:AK367,$AM361:$AM367,-1)</f>
        <v>13679.416971259838</v>
      </c>
      <c r="AL372" s="89" cm="1">
        <f t="array" ref="AL372:AL378">_xlfn.SORTBY(AL361:AL367,$AM361:$AM367,-1)</f>
        <v>14740.529388256125</v>
      </c>
      <c r="AM372" s="89" cm="1">
        <f t="array" ref="AM372:AM378">_xlfn.SORTBY(AM361:AM367,$AM361:$AM367,-1)</f>
        <v>15936.334674804029</v>
      </c>
      <c r="AN372" s="94"/>
      <c r="AP372" s="49" t="str">
        <f t="shared" ref="AP372:AP379" si="229">C372</f>
        <v>Electricity</v>
      </c>
      <c r="AQ372" s="70" cm="1">
        <f t="array" aca="1" ref="AQ372" ca="1">INDIRECT(ADDRESS(ROW(AP372),AQ$9))/1000</f>
        <v>15.93633467480403</v>
      </c>
      <c r="AR372" s="71" cm="1">
        <f t="array" aca="1" ref="AR372" ca="1">INDIRECT(ADDRESS(ROW(AQ372),AR$9))/1000</f>
        <v>14.740529388256125</v>
      </c>
      <c r="AS372" s="71" cm="1">
        <f t="array" aca="1" ref="AS372" ca="1">INDIRECT(ADDRESS(ROW(AR372),AS$9))/1000</f>
        <v>12.645572554361889</v>
      </c>
      <c r="AT372" s="72" cm="1">
        <f t="array" aca="1" ref="AT372" ca="1">INDIRECT(ADDRESS(ROW(AS372),AT$9))/1000</f>
        <v>10.028002415393148</v>
      </c>
      <c r="AU372" s="77" cm="1">
        <f t="array" aca="1" ref="AU372" ca="1">AQ372/INDIRECT(ADDRESS($BC372,COLUMN(AQ372)))</f>
        <v>0.70579001320017354</v>
      </c>
      <c r="AV372" s="78" cm="1">
        <f t="array" aca="1" ref="AV372" ca="1">AR372/INDIRECT(ADDRESS($BC372,COLUMN(AR372)))</f>
        <v>0.68347544776060254</v>
      </c>
      <c r="AW372" s="78" cm="1">
        <f t="array" aca="1" ref="AW372" ca="1">AS372/INDIRECT(ADDRESS($BC372,COLUMN(AS372)))</f>
        <v>0.63545862121492669</v>
      </c>
      <c r="AX372" s="79" cm="1">
        <f t="array" aca="1" ref="AX372" ca="1">AT372/INDIRECT(ADDRESS($BC372,COLUMN(AT372)))</f>
        <v>0.58516075209877916</v>
      </c>
      <c r="AY372" s="53">
        <f t="shared" ref="AY372:BA379" ca="1" si="230">IFERROR(($AQ372-AR372)/AR372,"-")</f>
        <v>8.1123632337154139E-2</v>
      </c>
      <c r="AZ372" s="53">
        <f t="shared" ca="1" si="230"/>
        <v>0.26023037757250816</v>
      </c>
      <c r="BA372" s="53">
        <f t="shared" ca="1" si="230"/>
        <v>0.58918337019359857</v>
      </c>
      <c r="BC372" s="61">
        <f t="shared" ref="BC372:BC377" si="231">+BC373</f>
        <v>379</v>
      </c>
      <c r="BE372" s="177" t="str">
        <f t="shared" ref="BE372:BE379" si="232">AP372</f>
        <v>Electricity</v>
      </c>
      <c r="BF372" s="185">
        <f t="shared" ref="BF372:BP379" si="233">AC372/1000</f>
        <v>10.028002415393148</v>
      </c>
      <c r="BG372" s="185">
        <f t="shared" si="233"/>
        <v>9.8287121365583108</v>
      </c>
      <c r="BH372" s="185">
        <f t="shared" si="233"/>
        <v>10.787265033182722</v>
      </c>
      <c r="BI372" s="185">
        <f t="shared" si="233"/>
        <v>11.165400172398058</v>
      </c>
      <c r="BJ372" s="185">
        <f t="shared" si="233"/>
        <v>11.34657523042325</v>
      </c>
      <c r="BK372" s="185">
        <f t="shared" si="233"/>
        <v>12.645572554361889</v>
      </c>
      <c r="BL372" s="185">
        <f t="shared" si="233"/>
        <v>13.298184329394598</v>
      </c>
      <c r="BM372" s="185">
        <f t="shared" si="233"/>
        <v>12.504086028966604</v>
      </c>
      <c r="BN372" s="185">
        <f t="shared" si="233"/>
        <v>13.679416971259839</v>
      </c>
      <c r="BO372" s="185">
        <f t="shared" si="233"/>
        <v>14.740529388256125</v>
      </c>
      <c r="BP372" s="185">
        <f t="shared" si="233"/>
        <v>15.93633467480403</v>
      </c>
      <c r="BQ372" s="179"/>
      <c r="BR372" s="178" t="str">
        <f t="shared" ref="BR372:BR379" si="234">BE372</f>
        <v>Electricity</v>
      </c>
      <c r="BS372" s="126" cm="1">
        <f t="array" aca="1" ref="BS372" ca="1">AC372/INDIRECT(ADDRESS($BC372,COLUMN(AC372)))</f>
        <v>0.58516075209877916</v>
      </c>
      <c r="BT372" s="126" cm="1">
        <f t="array" aca="1" ref="BT372" ca="1">AD372/INDIRECT(ADDRESS($BC372,COLUMN(AD372)))</f>
        <v>0.59505919186336254</v>
      </c>
      <c r="BU372" s="126" cm="1">
        <f t="array" aca="1" ref="BU372" ca="1">AE372/INDIRECT(ADDRESS($BC372,COLUMN(AE372)))</f>
        <v>0.59992785949188798</v>
      </c>
      <c r="BV372" s="126" cm="1">
        <f t="array" aca="1" ref="BV372" ca="1">AF372/INDIRECT(ADDRESS($BC372,COLUMN(AF372)))</f>
        <v>0.61589810241114151</v>
      </c>
      <c r="BW372" s="126" cm="1">
        <f t="array" aca="1" ref="BW372" ca="1">AG372/INDIRECT(ADDRESS($BC372,COLUMN(AG372)))</f>
        <v>0.62864215439854465</v>
      </c>
      <c r="BX372" s="126" cm="1">
        <f t="array" aca="1" ref="BX372" ca="1">AH372/INDIRECT(ADDRESS($BC372,COLUMN(AH372)))</f>
        <v>0.6354586212149268</v>
      </c>
      <c r="BY372" s="126" cm="1">
        <f t="array" aca="1" ref="BY372" ca="1">AI372/INDIRECT(ADDRESS($BC372,COLUMN(AI372)))</f>
        <v>0.64747906095590102</v>
      </c>
      <c r="BZ372" s="126" cm="1">
        <f t="array" aca="1" ref="BZ372" ca="1">AJ372/INDIRECT(ADDRESS($BC372,COLUMN(AJ372)))</f>
        <v>0.66119879945556814</v>
      </c>
      <c r="CA372" s="126" cm="1">
        <f t="array" aca="1" ref="CA372" ca="1">AK372/INDIRECT(ADDRESS($BC372,COLUMN(AK372)))</f>
        <v>0.66431833410459473</v>
      </c>
      <c r="CB372" s="126" cm="1">
        <f t="array" aca="1" ref="CB372" ca="1">AL372/INDIRECT(ADDRESS($BC372,COLUMN(AL372)))</f>
        <v>0.68347544776060254</v>
      </c>
      <c r="CC372" s="126" cm="1">
        <f t="array" aca="1" ref="CC372" ca="1">AM372/INDIRECT(ADDRESS($BC372,COLUMN(AM372)))</f>
        <v>0.70579001320017343</v>
      </c>
      <c r="CE372" s="178" t="str">
        <f t="shared" ref="CE372:CE379" si="235">BR372</f>
        <v>Electricity</v>
      </c>
      <c r="CF372" s="194" t="str">
        <f t="shared" ref="CF372:CP379" ca="1" si="236">TEXT(BF372,"#,##0.00;-#,##0.00;0") &amp; CHAR(10) &amp; IF(BS372&lt;&gt;1,TEXT(BS372,"(#,##0.0%);(-#,##0.0%);(0%)"),"(100%)")</f>
        <v>10.03
(58.5%)</v>
      </c>
      <c r="CG372" s="194" t="str">
        <f t="shared" ca="1" si="236"/>
        <v>9.83
(59.5%)</v>
      </c>
      <c r="CH372" s="194" t="str">
        <f t="shared" ca="1" si="236"/>
        <v>10.79
(60.0%)</v>
      </c>
      <c r="CI372" s="194" t="str">
        <f t="shared" ca="1" si="236"/>
        <v>11.17
(61.6%)</v>
      </c>
      <c r="CJ372" s="194" t="str">
        <f t="shared" ca="1" si="236"/>
        <v>11.35
(62.9%)</v>
      </c>
      <c r="CK372" s="194" t="str">
        <f t="shared" ca="1" si="236"/>
        <v>12.65
(63.5%)</v>
      </c>
      <c r="CL372" s="194" t="str">
        <f t="shared" ca="1" si="236"/>
        <v>13.30
(64.7%)</v>
      </c>
      <c r="CM372" s="194" t="str">
        <f t="shared" ca="1" si="236"/>
        <v>12.50
(66.1%)</v>
      </c>
      <c r="CN372" s="194" t="str">
        <f t="shared" ca="1" si="236"/>
        <v>13.68
(66.4%)</v>
      </c>
      <c r="CO372" s="194" t="str">
        <f t="shared" ca="1" si="236"/>
        <v>14.74
(68.3%)</v>
      </c>
      <c r="CP372" s="194" t="str">
        <f t="shared" ca="1" si="236"/>
        <v>15.94
(70.6%)</v>
      </c>
    </row>
    <row r="373" spans="3:94">
      <c r="C373" s="7" t="str">
        <v>Natural gas</v>
      </c>
      <c r="D373" s="86" t="s">
        <v>12</v>
      </c>
      <c r="F373" s="89">
        <v>1092.9638245944002</v>
      </c>
      <c r="G373" s="89">
        <v>1319.9235369671999</v>
      </c>
      <c r="H373" s="89">
        <v>1543.6266530256003</v>
      </c>
      <c r="I373" s="89">
        <v>1833.2132175984</v>
      </c>
      <c r="J373" s="89">
        <v>2027.1059520096001</v>
      </c>
      <c r="K373" s="89">
        <v>2059.1709003360002</v>
      </c>
      <c r="L373" s="89">
        <v>2276.3608237656003</v>
      </c>
      <c r="M373" s="89">
        <v>2405.6226467064007</v>
      </c>
      <c r="N373" s="89">
        <v>2632.8328664880005</v>
      </c>
      <c r="O373" s="89">
        <v>2859.0410566344003</v>
      </c>
      <c r="P373" s="89">
        <v>3410.9088782208005</v>
      </c>
      <c r="Q373" s="89">
        <v>3350.1080411402963</v>
      </c>
      <c r="R373" s="89">
        <v>3193.9803076303142</v>
      </c>
      <c r="S373" s="89">
        <v>3250.4293850013364</v>
      </c>
      <c r="T373" s="89">
        <v>3280.1620703010649</v>
      </c>
      <c r="U373" s="89">
        <v>3296.0806310593957</v>
      </c>
      <c r="V373" s="89">
        <v>3602.797612766672</v>
      </c>
      <c r="W373" s="89">
        <v>3677.5169843372428</v>
      </c>
      <c r="X373" s="89">
        <v>3782.3930181551013</v>
      </c>
      <c r="Y373" s="89">
        <v>3537.9280574681675</v>
      </c>
      <c r="Z373" s="89">
        <v>3927.3920286115822</v>
      </c>
      <c r="AA373" s="89">
        <v>3574.5115435020039</v>
      </c>
      <c r="AB373" s="89">
        <v>4021.4830360159003</v>
      </c>
      <c r="AC373" s="89">
        <v>3861.1325976072749</v>
      </c>
      <c r="AD373" s="89">
        <v>3648.4185286031275</v>
      </c>
      <c r="AE373" s="89">
        <v>4104.5099591800781</v>
      </c>
      <c r="AF373" s="89">
        <v>3928.4777972618949</v>
      </c>
      <c r="AG373" s="89">
        <v>3794.3681589074645</v>
      </c>
      <c r="AH373" s="89">
        <v>4136.3092132666789</v>
      </c>
      <c r="AI373" s="89">
        <v>4311.6270242588735</v>
      </c>
      <c r="AJ373" s="89">
        <v>3746.0596719579767</v>
      </c>
      <c r="AK373" s="89">
        <v>4068.0120633789038</v>
      </c>
      <c r="AL373" s="89">
        <v>4020.0489723470259</v>
      </c>
      <c r="AM373" s="89">
        <v>3796.7383264005703</v>
      </c>
      <c r="AN373" s="94"/>
      <c r="AP373" s="49" t="str">
        <f t="shared" si="229"/>
        <v>Natural gas</v>
      </c>
      <c r="AQ373" s="70" cm="1">
        <f t="array" aca="1" ref="AQ373" ca="1">INDIRECT(ADDRESS(ROW(AP373),AQ$9))/1000</f>
        <v>3.7967383264005701</v>
      </c>
      <c r="AR373" s="71" cm="1">
        <f t="array" aca="1" ref="AR373" ca="1">INDIRECT(ADDRESS(ROW(AQ373),AR$9))/1000</f>
        <v>4.0200489723470261</v>
      </c>
      <c r="AS373" s="71" cm="1">
        <f t="array" aca="1" ref="AS373" ca="1">INDIRECT(ADDRESS(ROW(AR373),AS$9))/1000</f>
        <v>4.1363092132666788</v>
      </c>
      <c r="AT373" s="73" cm="1">
        <f t="array" aca="1" ref="AT373" ca="1">INDIRECT(ADDRESS(ROW(AS373),AT$9))/1000</f>
        <v>3.8611325976072748</v>
      </c>
      <c r="AU373" s="77" cm="1">
        <f t="array" aca="1" ref="AU373" ca="1">AQ373/INDIRECT(ADDRESS($BC373,COLUMN(AQ373)))</f>
        <v>0.16815033369903895</v>
      </c>
      <c r="AV373" s="78" cm="1">
        <f t="array" aca="1" ref="AV373" ca="1">AR373/INDIRECT(ADDRESS($BC373,COLUMN(AR373)))</f>
        <v>0.18639797113280532</v>
      </c>
      <c r="AW373" s="78" cm="1">
        <f t="array" aca="1" ref="AW373" ca="1">AS373/INDIRECT(ADDRESS($BC373,COLUMN(AS373)))</f>
        <v>0.20785562205915292</v>
      </c>
      <c r="AX373" s="80" cm="1">
        <f t="array" aca="1" ref="AX373" ca="1">AT373/INDIRECT(ADDRESS($BC373,COLUMN(AT373)))</f>
        <v>0.22530741030744023</v>
      </c>
      <c r="AY373" s="53">
        <f t="shared" ca="1" si="230"/>
        <v>-5.5549235216425859E-2</v>
      </c>
      <c r="AZ373" s="53">
        <f t="shared" ca="1" si="230"/>
        <v>-8.2095140705868611E-2</v>
      </c>
      <c r="BA373" s="53">
        <f t="shared" ca="1" si="230"/>
        <v>-1.6677560166312218E-2</v>
      </c>
      <c r="BC373" s="61">
        <f t="shared" si="231"/>
        <v>379</v>
      </c>
      <c r="BE373" s="177" t="str">
        <f t="shared" si="232"/>
        <v>Natural gas</v>
      </c>
      <c r="BF373" s="185">
        <f t="shared" si="233"/>
        <v>3.8611325976072748</v>
      </c>
      <c r="BG373" s="185">
        <f t="shared" si="233"/>
        <v>3.6484185286031274</v>
      </c>
      <c r="BH373" s="185">
        <f t="shared" si="233"/>
        <v>4.1045099591800778</v>
      </c>
      <c r="BI373" s="185">
        <f t="shared" si="233"/>
        <v>3.9284777972618947</v>
      </c>
      <c r="BJ373" s="185">
        <f t="shared" si="233"/>
        <v>3.7943681589074645</v>
      </c>
      <c r="BK373" s="185">
        <f t="shared" si="233"/>
        <v>4.1363092132666788</v>
      </c>
      <c r="BL373" s="185">
        <f t="shared" si="233"/>
        <v>4.3116270242588737</v>
      </c>
      <c r="BM373" s="185">
        <f t="shared" si="233"/>
        <v>3.7460596719579766</v>
      </c>
      <c r="BN373" s="185">
        <f t="shared" si="233"/>
        <v>4.0680120633789034</v>
      </c>
      <c r="BO373" s="185">
        <f t="shared" si="233"/>
        <v>4.0200489723470261</v>
      </c>
      <c r="BP373" s="185">
        <f t="shared" si="233"/>
        <v>3.7967383264005701</v>
      </c>
      <c r="BQ373" s="179"/>
      <c r="BR373" s="178" t="str">
        <f t="shared" si="234"/>
        <v>Natural gas</v>
      </c>
      <c r="BS373" s="126" cm="1">
        <f t="array" aca="1" ref="BS373" ca="1">AC373/INDIRECT(ADDRESS($BC373,COLUMN(AC373)))</f>
        <v>0.22530741030744023</v>
      </c>
      <c r="BT373" s="126" cm="1">
        <f t="array" aca="1" ref="BT373" ca="1">AD373/INDIRECT(ADDRESS($BC373,COLUMN(AD373)))</f>
        <v>0.22088600734725719</v>
      </c>
      <c r="BU373" s="126" cm="1">
        <f t="array" aca="1" ref="BU373" ca="1">AE373/INDIRECT(ADDRESS($BC373,COLUMN(AE373)))</f>
        <v>0.22827008203649563</v>
      </c>
      <c r="BV373" s="126" cm="1">
        <f t="array" aca="1" ref="BV373" ca="1">AF373/INDIRECT(ADDRESS($BC373,COLUMN(AF373)))</f>
        <v>0.21669998238659124</v>
      </c>
      <c r="BW373" s="126" cm="1">
        <f t="array" aca="1" ref="BW373" ca="1">AG373/INDIRECT(ADDRESS($BC373,COLUMN(AG373)))</f>
        <v>0.21022200316454881</v>
      </c>
      <c r="BX373" s="126" cm="1">
        <f t="array" aca="1" ref="BX373" ca="1">AH373/INDIRECT(ADDRESS($BC373,COLUMN(AH373)))</f>
        <v>0.20785562205915292</v>
      </c>
      <c r="BY373" s="126" cm="1">
        <f t="array" aca="1" ref="BY373" ca="1">AI373/INDIRECT(ADDRESS($BC373,COLUMN(AI373)))</f>
        <v>0.2099300286196524</v>
      </c>
      <c r="BZ373" s="126" cm="1">
        <f t="array" aca="1" ref="BZ373" ca="1">AJ373/INDIRECT(ADDRESS($BC373,COLUMN(AJ373)))</f>
        <v>0.19808646166138344</v>
      </c>
      <c r="CA373" s="126" cm="1">
        <f t="array" aca="1" ref="CA373" ca="1">AK373/INDIRECT(ADDRESS($BC373,COLUMN(AK373)))</f>
        <v>0.19755629956591489</v>
      </c>
      <c r="CB373" s="126" cm="1">
        <f t="array" aca="1" ref="CB373" ca="1">AL373/INDIRECT(ADDRESS($BC373,COLUMN(AL373)))</f>
        <v>0.18639797113280532</v>
      </c>
      <c r="CC373" s="126" cm="1">
        <f t="array" aca="1" ref="CC373" ca="1">AM373/INDIRECT(ADDRESS($BC373,COLUMN(AM373)))</f>
        <v>0.16815033369903895</v>
      </c>
      <c r="CE373" s="178" t="str">
        <f t="shared" si="235"/>
        <v>Natural gas</v>
      </c>
      <c r="CF373" s="194" t="str">
        <f t="shared" ca="1" si="236"/>
        <v>3.86
(22.5%)</v>
      </c>
      <c r="CG373" s="194" t="str">
        <f t="shared" ca="1" si="236"/>
        <v>3.65
(22.1%)</v>
      </c>
      <c r="CH373" s="194" t="str">
        <f t="shared" ca="1" si="236"/>
        <v>4.10
(22.8%)</v>
      </c>
      <c r="CI373" s="194" t="str">
        <f t="shared" ca="1" si="236"/>
        <v>3.93
(21.7%)</v>
      </c>
      <c r="CJ373" s="194" t="str">
        <f t="shared" ca="1" si="236"/>
        <v>3.79
(21.0%)</v>
      </c>
      <c r="CK373" s="194" t="str">
        <f t="shared" ca="1" si="236"/>
        <v>4.14
(20.8%)</v>
      </c>
      <c r="CL373" s="194" t="str">
        <f t="shared" ca="1" si="236"/>
        <v>4.31
(21.0%)</v>
      </c>
      <c r="CM373" s="194" t="str">
        <f t="shared" ca="1" si="236"/>
        <v>3.75
(19.8%)</v>
      </c>
      <c r="CN373" s="194" t="str">
        <f t="shared" ca="1" si="236"/>
        <v>4.07
(19.8%)</v>
      </c>
      <c r="CO373" s="194" t="str">
        <f t="shared" ca="1" si="236"/>
        <v>4.02
(18.6%)</v>
      </c>
      <c r="CP373" s="194" t="str">
        <f t="shared" ca="1" si="236"/>
        <v>3.80
(16.8%)</v>
      </c>
    </row>
    <row r="374" spans="3:94">
      <c r="C374" s="7" t="str">
        <v>Oil</v>
      </c>
      <c r="D374" s="86" t="s">
        <v>12</v>
      </c>
      <c r="F374" s="89">
        <v>6618.3365885175417</v>
      </c>
      <c r="G374" s="89">
        <v>6484.0275112671452</v>
      </c>
      <c r="H374" s="89">
        <v>6195.0669603344841</v>
      </c>
      <c r="I374" s="89">
        <v>5832.1602190813392</v>
      </c>
      <c r="J374" s="89">
        <v>6123.6591452733555</v>
      </c>
      <c r="K374" s="89">
        <v>5844.280937521291</v>
      </c>
      <c r="L374" s="89">
        <v>4983.4875043656821</v>
      </c>
      <c r="M374" s="89">
        <v>4805.5429067655305</v>
      </c>
      <c r="N374" s="89">
        <v>4433.6385424151295</v>
      </c>
      <c r="O374" s="89">
        <v>4517.1875251797146</v>
      </c>
      <c r="P374" s="89">
        <v>4354.0686955102547</v>
      </c>
      <c r="Q374" s="89">
        <v>4237.885812122423</v>
      </c>
      <c r="R374" s="89">
        <v>4057.8536063219631</v>
      </c>
      <c r="S374" s="89">
        <v>3852.7352009723822</v>
      </c>
      <c r="T374" s="89">
        <v>3537.8151056815786</v>
      </c>
      <c r="U374" s="89">
        <v>3665.3342705800683</v>
      </c>
      <c r="V374" s="89">
        <v>3344.3736383534915</v>
      </c>
      <c r="W374" s="89">
        <v>3125.829996418212</v>
      </c>
      <c r="X374" s="89">
        <v>3253.9141026881066</v>
      </c>
      <c r="Y374" s="89">
        <v>2523.2013236703306</v>
      </c>
      <c r="Z374" s="89">
        <v>2646.6972053214081</v>
      </c>
      <c r="AA374" s="89">
        <v>2431.4072560493887</v>
      </c>
      <c r="AB374" s="89">
        <v>2320.5931680309336</v>
      </c>
      <c r="AC374" s="89">
        <v>2810.884478389477</v>
      </c>
      <c r="AD374" s="89">
        <v>2559.314442941024</v>
      </c>
      <c r="AE374" s="89">
        <v>2715.077667318963</v>
      </c>
      <c r="AF374" s="89">
        <v>2534.2992185179046</v>
      </c>
      <c r="AG374" s="89">
        <v>2412.8497651562875</v>
      </c>
      <c r="AH374" s="89">
        <v>2644.2495872452168</v>
      </c>
      <c r="AI374" s="89">
        <v>2458.2204476518514</v>
      </c>
      <c r="AJ374" s="89">
        <v>2144.7311010879203</v>
      </c>
      <c r="AK374" s="89">
        <v>2282.4008156006653</v>
      </c>
      <c r="AL374" s="89">
        <v>2208.6360559029195</v>
      </c>
      <c r="AM374" s="89">
        <v>2261.6051434735432</v>
      </c>
      <c r="AN374" s="94"/>
      <c r="AP374" s="49" t="str">
        <f t="shared" si="229"/>
        <v>Oil</v>
      </c>
      <c r="AQ374" s="70" cm="1">
        <f t="array" aca="1" ref="AQ374" ca="1">INDIRECT(ADDRESS(ROW(AP374),AQ$9))/1000</f>
        <v>2.2616051434735431</v>
      </c>
      <c r="AR374" s="71" cm="1">
        <f t="array" aca="1" ref="AR374" ca="1">INDIRECT(ADDRESS(ROW(AQ374),AR$9))/1000</f>
        <v>2.2086360559029194</v>
      </c>
      <c r="AS374" s="71" cm="1">
        <f t="array" aca="1" ref="AS374" ca="1">INDIRECT(ADDRESS(ROW(AR374),AS$9))/1000</f>
        <v>2.6442495872452167</v>
      </c>
      <c r="AT374" s="73" cm="1">
        <f t="array" aca="1" ref="AT374" ca="1">INDIRECT(ADDRESS(ROW(AS374),AT$9))/1000</f>
        <v>2.8108844783894771</v>
      </c>
      <c r="AU374" s="77" cm="1">
        <f t="array" aca="1" ref="AU374" ca="1">AQ374/INDIRECT(ADDRESS($BC374,COLUMN(AQ374)))</f>
        <v>0.10016219893960034</v>
      </c>
      <c r="AV374" s="78" cm="1">
        <f t="array" aca="1" ref="AV374" ca="1">AR374/INDIRECT(ADDRESS($BC374,COLUMN(AR374)))</f>
        <v>0.10240802602728272</v>
      </c>
      <c r="AW374" s="78" cm="1">
        <f t="array" aca="1" ref="AW374" ca="1">AS374/INDIRECT(ADDRESS($BC374,COLUMN(AS374)))</f>
        <v>0.13287743118277298</v>
      </c>
      <c r="AX374" s="80" cm="1">
        <f t="array" aca="1" ref="AX374" ca="1">AT374/INDIRECT(ADDRESS($BC374,COLUMN(AT374)))</f>
        <v>0.16402262457698918</v>
      </c>
      <c r="AY374" s="53">
        <f t="shared" ca="1" si="230"/>
        <v>2.3982714322287574E-2</v>
      </c>
      <c r="AZ374" s="53">
        <f t="shared" ca="1" si="230"/>
        <v>-0.14470814162830717</v>
      </c>
      <c r="BA374" s="53">
        <f t="shared" ca="1" si="230"/>
        <v>-0.19541156498564066</v>
      </c>
      <c r="BC374" s="61">
        <f t="shared" si="231"/>
        <v>379</v>
      </c>
      <c r="BE374" s="177" t="str">
        <f t="shared" si="232"/>
        <v>Oil</v>
      </c>
      <c r="BF374" s="185">
        <f t="shared" si="233"/>
        <v>2.8108844783894771</v>
      </c>
      <c r="BG374" s="185">
        <f t="shared" si="233"/>
        <v>2.5593144429410239</v>
      </c>
      <c r="BH374" s="185">
        <f t="shared" si="233"/>
        <v>2.7150776673189632</v>
      </c>
      <c r="BI374" s="185">
        <f t="shared" si="233"/>
        <v>2.5342992185179045</v>
      </c>
      <c r="BJ374" s="185">
        <f t="shared" si="233"/>
        <v>2.4128497651562877</v>
      </c>
      <c r="BK374" s="185">
        <f t="shared" si="233"/>
        <v>2.6442495872452167</v>
      </c>
      <c r="BL374" s="185">
        <f t="shared" si="233"/>
        <v>2.4582204476518514</v>
      </c>
      <c r="BM374" s="185">
        <f t="shared" si="233"/>
        <v>2.1447311010879204</v>
      </c>
      <c r="BN374" s="185">
        <f t="shared" si="233"/>
        <v>2.2824008156006652</v>
      </c>
      <c r="BO374" s="185">
        <f t="shared" si="233"/>
        <v>2.2086360559029194</v>
      </c>
      <c r="BP374" s="185">
        <f t="shared" si="233"/>
        <v>2.2616051434735431</v>
      </c>
      <c r="BQ374" s="179"/>
      <c r="BR374" s="178" t="str">
        <f t="shared" si="234"/>
        <v>Oil</v>
      </c>
      <c r="BS374" s="126" cm="1">
        <f t="array" aca="1" ref="BS374" ca="1">AC374/INDIRECT(ADDRESS($BC374,COLUMN(AC374)))</f>
        <v>0.16402262457698916</v>
      </c>
      <c r="BT374" s="126" cm="1">
        <f t="array" aca="1" ref="BT374" ca="1">AD374/INDIRECT(ADDRESS($BC374,COLUMN(AD374)))</f>
        <v>0.15494843708730308</v>
      </c>
      <c r="BU374" s="126" cm="1">
        <f t="array" aca="1" ref="BU374" ca="1">AE374/INDIRECT(ADDRESS($BC374,COLUMN(AE374)))</f>
        <v>0.15099756317272112</v>
      </c>
      <c r="BV374" s="126" cm="1">
        <f t="array" aca="1" ref="BV374" ca="1">AF374/INDIRECT(ADDRESS($BC374,COLUMN(AF374)))</f>
        <v>0.13979526533100328</v>
      </c>
      <c r="BW374" s="126" cm="1">
        <f t="array" aca="1" ref="BW374" ca="1">AG374/INDIRECT(ADDRESS($BC374,COLUMN(AG374)))</f>
        <v>0.13368078418418863</v>
      </c>
      <c r="BX374" s="126" cm="1">
        <f t="array" aca="1" ref="BX374" ca="1">AH374/INDIRECT(ADDRESS($BC374,COLUMN(AH374)))</f>
        <v>0.13287743118277298</v>
      </c>
      <c r="BY374" s="126" cm="1">
        <f t="array" aca="1" ref="BY374" ca="1">AI374/INDIRECT(ADDRESS($BC374,COLUMN(AI374)))</f>
        <v>0.11968899119182801</v>
      </c>
      <c r="BZ374" s="126" cm="1">
        <f t="array" aca="1" ref="BZ374" ca="1">AJ374/INDIRECT(ADDRESS($BC374,COLUMN(AJ374)))</f>
        <v>0.11341041847514781</v>
      </c>
      <c r="CA374" s="126" cm="1">
        <f t="array" aca="1" ref="CA374" ca="1">AK374/INDIRECT(ADDRESS($BC374,COLUMN(AK374)))</f>
        <v>0.11084103297416781</v>
      </c>
      <c r="CB374" s="126" cm="1">
        <f t="array" aca="1" ref="CB374" ca="1">AL374/INDIRECT(ADDRESS($BC374,COLUMN(AL374)))</f>
        <v>0.10240802602728272</v>
      </c>
      <c r="CC374" s="126" cm="1">
        <f t="array" aca="1" ref="CC374" ca="1">AM374/INDIRECT(ADDRESS($BC374,COLUMN(AM374)))</f>
        <v>0.10016219893960034</v>
      </c>
      <c r="CE374" s="178" t="str">
        <f t="shared" si="235"/>
        <v>Oil</v>
      </c>
      <c r="CF374" s="194" t="str">
        <f t="shared" ca="1" si="236"/>
        <v>2.81
(16.4%)</v>
      </c>
      <c r="CG374" s="194" t="str">
        <f t="shared" ca="1" si="236"/>
        <v>2.56
(15.5%)</v>
      </c>
      <c r="CH374" s="194" t="str">
        <f t="shared" ca="1" si="236"/>
        <v>2.72
(15.1%)</v>
      </c>
      <c r="CI374" s="194" t="str">
        <f t="shared" ca="1" si="236"/>
        <v>2.53
(14.0%)</v>
      </c>
      <c r="CJ374" s="194" t="str">
        <f t="shared" ca="1" si="236"/>
        <v>2.41
(13.4%)</v>
      </c>
      <c r="CK374" s="194" t="str">
        <f t="shared" ca="1" si="236"/>
        <v>2.64
(13.3%)</v>
      </c>
      <c r="CL374" s="194" t="str">
        <f t="shared" ca="1" si="236"/>
        <v>2.46
(12.0%)</v>
      </c>
      <c r="CM374" s="194" t="str">
        <f t="shared" ca="1" si="236"/>
        <v>2.14
(11.3%)</v>
      </c>
      <c r="CN374" s="194" t="str">
        <f t="shared" ca="1" si="236"/>
        <v>2.28
(11.1%)</v>
      </c>
      <c r="CO374" s="194" t="str">
        <f t="shared" ca="1" si="236"/>
        <v>2.21
(10.2%)</v>
      </c>
      <c r="CP374" s="194" t="str">
        <f t="shared" ca="1" si="236"/>
        <v>2.26
(10.0%)</v>
      </c>
    </row>
    <row r="375" spans="3:94">
      <c r="C375" s="7" t="str">
        <v>Renewables</v>
      </c>
      <c r="D375" s="86" t="s">
        <v>12</v>
      </c>
      <c r="F375" s="89">
        <v>0.55544879999999996</v>
      </c>
      <c r="G375" s="89">
        <v>0.55544879999999996</v>
      </c>
      <c r="H375" s="89">
        <v>0.55544879999999996</v>
      </c>
      <c r="I375" s="89">
        <v>0.55544879999999996</v>
      </c>
      <c r="J375" s="89">
        <v>0.55544879999999996</v>
      </c>
      <c r="K375" s="89">
        <v>0.55544879999999996</v>
      </c>
      <c r="L375" s="89">
        <v>0.55544879999999996</v>
      </c>
      <c r="M375" s="89">
        <v>0.55544879999999996</v>
      </c>
      <c r="N375" s="89">
        <v>0.55544879999999996</v>
      </c>
      <c r="O375" s="89">
        <v>0.55544879999999996</v>
      </c>
      <c r="P375" s="89">
        <v>0.55544879999999996</v>
      </c>
      <c r="Q375" s="89">
        <v>0.55544879999999996</v>
      </c>
      <c r="R375" s="89">
        <v>0.65964679015154126</v>
      </c>
      <c r="S375" s="89">
        <v>30.300665497300749</v>
      </c>
      <c r="T375" s="89">
        <v>31.412496554601503</v>
      </c>
      <c r="U375" s="89">
        <v>46.862239789329266</v>
      </c>
      <c r="V375" s="89">
        <v>91.286099213252129</v>
      </c>
      <c r="W375" s="89">
        <v>146.87227822484982</v>
      </c>
      <c r="X375" s="89">
        <v>228.66758135205743</v>
      </c>
      <c r="Y375" s="89">
        <v>272.25085765534351</v>
      </c>
      <c r="Z375" s="89">
        <v>248.56050156418837</v>
      </c>
      <c r="AA375" s="89">
        <v>306.8505276260359</v>
      </c>
      <c r="AB375" s="89">
        <v>349.27923540540638</v>
      </c>
      <c r="AC375" s="89">
        <v>431.65569367080928</v>
      </c>
      <c r="AD375" s="89">
        <v>477.49974236787705</v>
      </c>
      <c r="AE375" s="89">
        <v>370.84003677471804</v>
      </c>
      <c r="AF375" s="89">
        <v>493.40127338834509</v>
      </c>
      <c r="AG375" s="89">
        <v>489.32453389886564</v>
      </c>
      <c r="AH375" s="89">
        <v>467.28346245159065</v>
      </c>
      <c r="AI375" s="89">
        <v>465.08956553258378</v>
      </c>
      <c r="AJ375" s="89">
        <v>514.25371251998752</v>
      </c>
      <c r="AK375" s="89">
        <v>559.53893813426055</v>
      </c>
      <c r="AL375" s="89">
        <v>595.3414724124425</v>
      </c>
      <c r="AM375" s="89">
        <v>582.2845082903076</v>
      </c>
      <c r="AN375" s="94"/>
      <c r="AP375" s="49" t="str">
        <f t="shared" si="229"/>
        <v>Renewables</v>
      </c>
      <c r="AQ375" s="70" cm="1">
        <f t="array" aca="1" ref="AQ375" ca="1">INDIRECT(ADDRESS(ROW(AP375),AQ$9))/1000</f>
        <v>0.58228450829030765</v>
      </c>
      <c r="AR375" s="71" cm="1">
        <f t="array" aca="1" ref="AR375" ca="1">INDIRECT(ADDRESS(ROW(AQ375),AR$9))/1000</f>
        <v>0.59534147241244251</v>
      </c>
      <c r="AS375" s="71" cm="1">
        <f t="array" aca="1" ref="AS375" ca="1">INDIRECT(ADDRESS(ROW(AR375),AS$9))/1000</f>
        <v>0.46728346245159064</v>
      </c>
      <c r="AT375" s="73" cm="1">
        <f t="array" aca="1" ref="AT375" ca="1">INDIRECT(ADDRESS(ROW(AS375),AT$9))/1000</f>
        <v>0.4316556936708093</v>
      </c>
      <c r="AU375" s="77" cm="1">
        <f t="array" aca="1" ref="AU375" ca="1">AQ375/INDIRECT(ADDRESS($BC375,COLUMN(AQ375)))</f>
        <v>2.5788275609085531E-2</v>
      </c>
      <c r="AV375" s="78" cm="1">
        <f t="array" aca="1" ref="AV375" ca="1">AR375/INDIRECT(ADDRESS($BC375,COLUMN(AR375)))</f>
        <v>2.7604251428834804E-2</v>
      </c>
      <c r="AW375" s="78" cm="1">
        <f t="array" aca="1" ref="AW375" ca="1">AS375/INDIRECT(ADDRESS($BC375,COLUMN(AS375)))</f>
        <v>2.3481681314904187E-2</v>
      </c>
      <c r="AX375" s="80" cm="1">
        <f t="array" aca="1" ref="AX375" ca="1">AT375/INDIRECT(ADDRESS($BC375,COLUMN(AT375)))</f>
        <v>2.5188263812980772E-2</v>
      </c>
      <c r="AY375" s="53">
        <f t="shared" ca="1" si="230"/>
        <v>-2.1931890733607785E-2</v>
      </c>
      <c r="AZ375" s="53">
        <f t="shared" ca="1" si="230"/>
        <v>0.24610553353497036</v>
      </c>
      <c r="BA375" s="53">
        <f t="shared" ca="1" si="230"/>
        <v>0.34895593137796393</v>
      </c>
      <c r="BC375" s="61">
        <f t="shared" si="231"/>
        <v>379</v>
      </c>
      <c r="BE375" s="177" t="str">
        <f t="shared" si="232"/>
        <v>Renewables</v>
      </c>
      <c r="BF375" s="185">
        <f t="shared" si="233"/>
        <v>0.4316556936708093</v>
      </c>
      <c r="BG375" s="185">
        <f t="shared" si="233"/>
        <v>0.47749974236787707</v>
      </c>
      <c r="BH375" s="185">
        <f t="shared" si="233"/>
        <v>0.37084003677471805</v>
      </c>
      <c r="BI375" s="185">
        <f t="shared" si="233"/>
        <v>0.49340127338834511</v>
      </c>
      <c r="BJ375" s="185">
        <f t="shared" si="233"/>
        <v>0.48932453389886565</v>
      </c>
      <c r="BK375" s="185">
        <f t="shared" si="233"/>
        <v>0.46728346245159064</v>
      </c>
      <c r="BL375" s="185">
        <f t="shared" si="233"/>
        <v>0.46508956553258379</v>
      </c>
      <c r="BM375" s="185">
        <f t="shared" si="233"/>
        <v>0.51425371251998753</v>
      </c>
      <c r="BN375" s="185">
        <f t="shared" si="233"/>
        <v>0.55953893813426059</v>
      </c>
      <c r="BO375" s="185">
        <f t="shared" si="233"/>
        <v>0.59534147241244251</v>
      </c>
      <c r="BP375" s="185">
        <f t="shared" si="233"/>
        <v>0.58228450829030765</v>
      </c>
      <c r="BQ375" s="179"/>
      <c r="BR375" s="178" t="str">
        <f t="shared" si="234"/>
        <v>Renewables</v>
      </c>
      <c r="BS375" s="126" cm="1">
        <f t="array" aca="1" ref="BS375" ca="1">AC375/INDIRECT(ADDRESS($BC375,COLUMN(AC375)))</f>
        <v>2.5188263812980768E-2</v>
      </c>
      <c r="BT375" s="126" cm="1">
        <f t="array" aca="1" ref="BT375" ca="1">AD375/INDIRECT(ADDRESS($BC375,COLUMN(AD375)))</f>
        <v>2.8909241298411791E-2</v>
      </c>
      <c r="BU375" s="126" cm="1">
        <f t="array" aca="1" ref="BU375" ca="1">AE375/INDIRECT(ADDRESS($BC375,COLUMN(AE375)))</f>
        <v>2.0624066321888537E-2</v>
      </c>
      <c r="BV375" s="126" cm="1">
        <f t="array" aca="1" ref="BV375" ca="1">AF375/INDIRECT(ADDRESS($BC375,COLUMN(AF375)))</f>
        <v>2.7216660694200218E-2</v>
      </c>
      <c r="BW375" s="126" cm="1">
        <f t="array" aca="1" ref="BW375" ca="1">AG375/INDIRECT(ADDRESS($BC375,COLUMN(AG375)))</f>
        <v>2.711038555188534E-2</v>
      </c>
      <c r="BX375" s="126" cm="1">
        <f t="array" aca="1" ref="BX375" ca="1">AH375/INDIRECT(ADDRESS($BC375,COLUMN(AH375)))</f>
        <v>2.3481681314904187E-2</v>
      </c>
      <c r="BY375" s="126" cm="1">
        <f t="array" aca="1" ref="BY375" ca="1">AI375/INDIRECT(ADDRESS($BC375,COLUMN(AI375)))</f>
        <v>2.2644877502997776E-2</v>
      </c>
      <c r="BZ375" s="126" cm="1">
        <f t="array" aca="1" ref="BZ375" ca="1">AJ375/INDIRECT(ADDRESS($BC375,COLUMN(AJ375)))</f>
        <v>2.7193026067326712E-2</v>
      </c>
      <c r="CA375" s="126" cm="1">
        <f t="array" aca="1" ref="CA375" ca="1">AK375/INDIRECT(ADDRESS($BC375,COLUMN(AK375)))</f>
        <v>2.7173086106591002E-2</v>
      </c>
      <c r="CB375" s="126" cm="1">
        <f t="array" aca="1" ref="CB375" ca="1">AL375/INDIRECT(ADDRESS($BC375,COLUMN(AL375)))</f>
        <v>2.7604251428834801E-2</v>
      </c>
      <c r="CC375" s="126" cm="1">
        <f t="array" aca="1" ref="CC375" ca="1">AM375/INDIRECT(ADDRESS($BC375,COLUMN(AM375)))</f>
        <v>2.5788275609085528E-2</v>
      </c>
      <c r="CE375" s="178" t="str">
        <f t="shared" si="235"/>
        <v>Renewables</v>
      </c>
      <c r="CF375" s="194" t="str">
        <f t="shared" ca="1" si="236"/>
        <v>0.43
(2.5%)</v>
      </c>
      <c r="CG375" s="194" t="str">
        <f t="shared" ca="1" si="236"/>
        <v>0.48
(2.9%)</v>
      </c>
      <c r="CH375" s="194" t="str">
        <f t="shared" ca="1" si="236"/>
        <v>0.37
(2.1%)</v>
      </c>
      <c r="CI375" s="194" t="str">
        <f t="shared" ca="1" si="236"/>
        <v>0.49
(2.7%)</v>
      </c>
      <c r="CJ375" s="194" t="str">
        <f t="shared" ca="1" si="236"/>
        <v>0.49
(2.7%)</v>
      </c>
      <c r="CK375" s="194" t="str">
        <f t="shared" ca="1" si="236"/>
        <v>0.47
(2.3%)</v>
      </c>
      <c r="CL375" s="194" t="str">
        <f t="shared" ca="1" si="236"/>
        <v>0.47
(2.3%)</v>
      </c>
      <c r="CM375" s="194" t="str">
        <f t="shared" ca="1" si="236"/>
        <v>0.51
(2.7%)</v>
      </c>
      <c r="CN375" s="194" t="str">
        <f t="shared" ca="1" si="236"/>
        <v>0.56
(2.7%)</v>
      </c>
      <c r="CO375" s="194" t="str">
        <f t="shared" ca="1" si="236"/>
        <v>0.60
(2.8%)</v>
      </c>
      <c r="CP375" s="194" t="str">
        <f t="shared" ca="1" si="236"/>
        <v>0.58
(2.6%)</v>
      </c>
    </row>
    <row r="376" spans="3:94">
      <c r="C376" s="7" t="str">
        <v>Coal</v>
      </c>
      <c r="D376" s="86" t="s">
        <v>12</v>
      </c>
      <c r="F376" s="89">
        <v>7.5045567927771861</v>
      </c>
      <c r="G376" s="89">
        <v>0</v>
      </c>
      <c r="H376" s="89">
        <v>0</v>
      </c>
      <c r="I376" s="89">
        <v>0</v>
      </c>
      <c r="J376" s="89">
        <v>0</v>
      </c>
      <c r="K376" s="89">
        <v>0</v>
      </c>
      <c r="L376" s="89">
        <v>0</v>
      </c>
      <c r="M376" s="89">
        <v>0</v>
      </c>
      <c r="N376" s="89">
        <v>0</v>
      </c>
      <c r="O376" s="89">
        <v>0</v>
      </c>
      <c r="P376" s="89">
        <v>0</v>
      </c>
      <c r="Q376" s="89">
        <v>0</v>
      </c>
      <c r="R376" s="89">
        <v>0</v>
      </c>
      <c r="S376" s="89">
        <v>314.6657538284</v>
      </c>
      <c r="T376" s="89">
        <v>308.24037560800002</v>
      </c>
      <c r="U376" s="89">
        <v>310.88525104176006</v>
      </c>
      <c r="V376" s="89">
        <v>310.88525104176006</v>
      </c>
      <c r="W376" s="89">
        <v>310.88525104176006</v>
      </c>
      <c r="X376" s="89">
        <v>310.88525104176006</v>
      </c>
      <c r="Y376" s="89">
        <v>7.4769654751879715</v>
      </c>
      <c r="Z376" s="89">
        <v>11.488712114285715</v>
      </c>
      <c r="AA376" s="89">
        <v>14.581826914285715</v>
      </c>
      <c r="AB376" s="89">
        <v>6.3373968646616543</v>
      </c>
      <c r="AC376" s="89">
        <v>5.5001627834586477</v>
      </c>
      <c r="AD376" s="89">
        <v>3.2559103157894742</v>
      </c>
      <c r="AE376" s="89">
        <v>3.2442820646616548</v>
      </c>
      <c r="AF376" s="89">
        <v>7.0699766857142867</v>
      </c>
      <c r="AG376" s="89">
        <v>6.2211143533834585</v>
      </c>
      <c r="AH376" s="89">
        <v>6.5001923804511268</v>
      </c>
      <c r="AI376" s="89">
        <v>5.279226012030076</v>
      </c>
      <c r="AJ376" s="89">
        <v>2.1047134541353385</v>
      </c>
      <c r="AK376" s="89">
        <v>2.2907654721804511</v>
      </c>
      <c r="AL376" s="89">
        <v>2.4651892390977443</v>
      </c>
      <c r="AM376" s="89">
        <v>2.4651892390977443</v>
      </c>
      <c r="AN376" s="94"/>
      <c r="AP376" s="49" t="str">
        <f t="shared" si="229"/>
        <v>Coal</v>
      </c>
      <c r="AQ376" s="101" cm="1">
        <f t="array" aca="1" ref="AQ376" ca="1">INDIRECT(ADDRESS(ROW(AP376),AQ$9))/1000</f>
        <v>2.4651892390977442E-3</v>
      </c>
      <c r="AR376" s="102" cm="1">
        <f t="array" aca="1" ref="AR376" ca="1">INDIRECT(ADDRESS(ROW(AQ376),AR$9))/1000</f>
        <v>2.4651892390977442E-3</v>
      </c>
      <c r="AS376" s="102" cm="1">
        <f t="array" aca="1" ref="AS376" ca="1">INDIRECT(ADDRESS(ROW(AR376),AS$9))/1000</f>
        <v>6.5001923804511265E-3</v>
      </c>
      <c r="AT376" s="103" cm="1">
        <f t="array" aca="1" ref="AT376" ca="1">INDIRECT(ADDRESS(ROW(AS376),AT$9))/1000</f>
        <v>5.5001627834586481E-3</v>
      </c>
      <c r="AU376" s="77" cm="1">
        <f t="array" aca="1" ref="AU376" ca="1">AQ376/INDIRECT(ADDRESS($BC376,COLUMN(AQ376)))</f>
        <v>1.0917855210173152E-4</v>
      </c>
      <c r="AV376" s="78" cm="1">
        <f t="array" aca="1" ref="AV376" ca="1">AR376/INDIRECT(ADDRESS($BC376,COLUMN(AR376)))</f>
        <v>1.1430365047467818E-4</v>
      </c>
      <c r="AW376" s="78" cm="1">
        <f t="array" aca="1" ref="AW376" ca="1">AS376/INDIRECT(ADDRESS($BC376,COLUMN(AS376)))</f>
        <v>3.266442282432249E-4</v>
      </c>
      <c r="AX376" s="80" cm="1">
        <f t="array" aca="1" ref="AX376" ca="1">AT376/INDIRECT(ADDRESS($BC376,COLUMN(AT376)))</f>
        <v>3.2094920381091639E-4</v>
      </c>
      <c r="AY376" s="53">
        <f t="shared" ca="1" si="230"/>
        <v>0</v>
      </c>
      <c r="AZ376" s="53">
        <f t="shared" ca="1" si="230"/>
        <v>-0.6207513416815742</v>
      </c>
      <c r="BA376" s="53">
        <f t="shared" ca="1" si="230"/>
        <v>-0.55179704016913333</v>
      </c>
      <c r="BC376" s="61">
        <f t="shared" si="231"/>
        <v>379</v>
      </c>
      <c r="BE376" s="177" t="str">
        <f t="shared" si="232"/>
        <v>Coal</v>
      </c>
      <c r="BF376" s="185">
        <f t="shared" si="233"/>
        <v>5.5001627834586481E-3</v>
      </c>
      <c r="BG376" s="185">
        <f t="shared" si="233"/>
        <v>3.2559103157894743E-3</v>
      </c>
      <c r="BH376" s="185">
        <f t="shared" si="233"/>
        <v>3.2442820646616547E-3</v>
      </c>
      <c r="BI376" s="185">
        <f t="shared" si="233"/>
        <v>7.069976685714287E-3</v>
      </c>
      <c r="BJ376" s="185">
        <f t="shared" si="233"/>
        <v>6.2211143533834586E-3</v>
      </c>
      <c r="BK376" s="185">
        <f t="shared" si="233"/>
        <v>6.5001923804511265E-3</v>
      </c>
      <c r="BL376" s="185">
        <f t="shared" si="233"/>
        <v>5.2792260120300763E-3</v>
      </c>
      <c r="BM376" s="185">
        <f t="shared" si="233"/>
        <v>2.1047134541353385E-3</v>
      </c>
      <c r="BN376" s="185">
        <f t="shared" si="233"/>
        <v>2.2907654721804512E-3</v>
      </c>
      <c r="BO376" s="185">
        <f t="shared" si="233"/>
        <v>2.4651892390977442E-3</v>
      </c>
      <c r="BP376" s="185">
        <f t="shared" si="233"/>
        <v>2.4651892390977442E-3</v>
      </c>
      <c r="BQ376" s="179"/>
      <c r="BR376" s="178" t="str">
        <f t="shared" si="234"/>
        <v>Coal</v>
      </c>
      <c r="BS376" s="126" cm="1">
        <f t="array" aca="1" ref="BS376" ca="1">AC376/INDIRECT(ADDRESS($BC376,COLUMN(AC376)))</f>
        <v>3.2094920381091634E-4</v>
      </c>
      <c r="BT376" s="126" cm="1">
        <f t="array" aca="1" ref="BT376" ca="1">AD376/INDIRECT(ADDRESS($BC376,COLUMN(AD376)))</f>
        <v>1.9712240366535997E-4</v>
      </c>
      <c r="BU376" s="126" cm="1">
        <f t="array" aca="1" ref="BU376" ca="1">AE376/INDIRECT(ADDRESS($BC376,COLUMN(AE376)))</f>
        <v>1.80428977006986E-4</v>
      </c>
      <c r="BV376" s="126" cm="1">
        <f t="array" aca="1" ref="BV376" ca="1">AF376/INDIRECT(ADDRESS($BC376,COLUMN(AF376)))</f>
        <v>3.8998917706388161E-4</v>
      </c>
      <c r="BW376" s="126" cm="1">
        <f t="array" aca="1" ref="BW376" ca="1">AG376/INDIRECT(ADDRESS($BC376,COLUMN(AG376)))</f>
        <v>3.4467270083263734E-4</v>
      </c>
      <c r="BX376" s="126" cm="1">
        <f t="array" aca="1" ref="BX376" ca="1">AH376/INDIRECT(ADDRESS($BC376,COLUMN(AH376)))</f>
        <v>3.266442282432249E-4</v>
      </c>
      <c r="BY376" s="126" cm="1">
        <f t="array" aca="1" ref="BY376" ca="1">AI376/INDIRECT(ADDRESS($BC376,COLUMN(AI376)))</f>
        <v>2.5704172962075439E-4</v>
      </c>
      <c r="BZ376" s="126" cm="1">
        <f t="array" aca="1" ref="BZ376" ca="1">AJ376/INDIRECT(ADDRESS($BC376,COLUMN(AJ376)))</f>
        <v>1.1129434057382913E-4</v>
      </c>
      <c r="CA376" s="126" cm="1">
        <f t="array" aca="1" ref="CA376" ca="1">AK376/INDIRECT(ADDRESS($BC376,COLUMN(AK376)))</f>
        <v>1.1124724873147055E-4</v>
      </c>
      <c r="CB376" s="126" cm="1">
        <f t="array" aca="1" ref="CB376" ca="1">AL376/INDIRECT(ADDRESS($BC376,COLUMN(AL376)))</f>
        <v>1.1430365047467818E-4</v>
      </c>
      <c r="CC376" s="126" cm="1">
        <f t="array" aca="1" ref="CC376" ca="1">AM376/INDIRECT(ADDRESS($BC376,COLUMN(AM376)))</f>
        <v>1.0917855210173154E-4</v>
      </c>
      <c r="CE376" s="178" t="str">
        <f t="shared" si="235"/>
        <v>Coal</v>
      </c>
      <c r="CF376" s="194" t="str">
        <f t="shared" ca="1" si="236"/>
        <v>0.01
(0.0%)</v>
      </c>
      <c r="CG376" s="194" t="str">
        <f t="shared" ca="1" si="236"/>
        <v>0.00
(0.0%)</v>
      </c>
      <c r="CH376" s="194" t="str">
        <f t="shared" ca="1" si="236"/>
        <v>0.00
(0.0%)</v>
      </c>
      <c r="CI376" s="194" t="str">
        <f t="shared" ca="1" si="236"/>
        <v>0.01
(0.0%)</v>
      </c>
      <c r="CJ376" s="194" t="str">
        <f t="shared" ca="1" si="236"/>
        <v>0.01
(0.0%)</v>
      </c>
      <c r="CK376" s="194" t="str">
        <f t="shared" ca="1" si="236"/>
        <v>0.01
(0.0%)</v>
      </c>
      <c r="CL376" s="194" t="str">
        <f t="shared" ca="1" si="236"/>
        <v>0.01
(0.0%)</v>
      </c>
      <c r="CM376" s="194" t="str">
        <f t="shared" ca="1" si="236"/>
        <v>0.00
(0.0%)</v>
      </c>
      <c r="CN376" s="194" t="str">
        <f t="shared" ca="1" si="236"/>
        <v>0.00
(0.0%)</v>
      </c>
      <c r="CO376" s="194" t="str">
        <f t="shared" ca="1" si="236"/>
        <v>0.00
(0.0%)</v>
      </c>
      <c r="CP376" s="194" t="str">
        <f t="shared" ca="1" si="236"/>
        <v>0.00
(0.0%)</v>
      </c>
    </row>
    <row r="377" spans="3:94">
      <c r="C377" s="7" t="str">
        <v>Peat</v>
      </c>
      <c r="D377" s="86" t="s">
        <v>12</v>
      </c>
      <c r="F377" s="89">
        <v>371.72969000000006</v>
      </c>
      <c r="G377" s="89">
        <v>338.96798000000001</v>
      </c>
      <c r="H377" s="89">
        <v>162.37985102000002</v>
      </c>
      <c r="I377" s="89">
        <v>164.38873581000001</v>
      </c>
      <c r="J377" s="89">
        <v>123.08862871000001</v>
      </c>
      <c r="K377" s="89">
        <v>65.075851080000021</v>
      </c>
      <c r="L377" s="89">
        <v>174.28155108000001</v>
      </c>
      <c r="M377" s="89">
        <v>120.53414573000002</v>
      </c>
      <c r="N377" s="89">
        <v>76.098276620000007</v>
      </c>
      <c r="O377" s="89">
        <v>51.520899999999997</v>
      </c>
      <c r="P377" s="89">
        <v>46.368810000000003</v>
      </c>
      <c r="Q377" s="89">
        <v>51.520899999999997</v>
      </c>
      <c r="R377" s="89">
        <v>36.064630000000001</v>
      </c>
      <c r="S377" s="89">
        <v>10.304180000000001</v>
      </c>
      <c r="T377" s="89">
        <v>5.1520900000000003</v>
      </c>
      <c r="U377" s="89">
        <v>5.3118047900000001</v>
      </c>
      <c r="V377" s="89">
        <v>4.5286871099999999</v>
      </c>
      <c r="W377" s="89">
        <v>0</v>
      </c>
      <c r="X377" s="89">
        <v>0</v>
      </c>
      <c r="Y377" s="89">
        <v>0</v>
      </c>
      <c r="Z377" s="89">
        <v>0</v>
      </c>
      <c r="AA377" s="89">
        <v>0</v>
      </c>
      <c r="AB377" s="89">
        <v>0</v>
      </c>
      <c r="AC377" s="89">
        <v>0</v>
      </c>
      <c r="AD377" s="89">
        <v>0</v>
      </c>
      <c r="AE377" s="89">
        <v>0</v>
      </c>
      <c r="AF377" s="89">
        <v>0</v>
      </c>
      <c r="AG377" s="89">
        <v>0</v>
      </c>
      <c r="AH377" s="89">
        <v>0</v>
      </c>
      <c r="AI377" s="89">
        <v>0</v>
      </c>
      <c r="AJ377" s="89">
        <v>0</v>
      </c>
      <c r="AK377" s="89">
        <v>0</v>
      </c>
      <c r="AL377" s="89">
        <v>0</v>
      </c>
      <c r="AM377" s="89">
        <v>0</v>
      </c>
      <c r="AN377" s="94"/>
      <c r="AP377" s="49" t="str">
        <f t="shared" si="229"/>
        <v>Peat</v>
      </c>
      <c r="AQ377" s="70" cm="1">
        <f t="array" aca="1" ref="AQ377" ca="1">INDIRECT(ADDRESS(ROW(AP377),AQ$9))/1000</f>
        <v>0</v>
      </c>
      <c r="AR377" s="71" cm="1">
        <f t="array" aca="1" ref="AR377" ca="1">INDIRECT(ADDRESS(ROW(AQ377),AR$9))/1000</f>
        <v>0</v>
      </c>
      <c r="AS377" s="71" cm="1">
        <f t="array" aca="1" ref="AS377" ca="1">INDIRECT(ADDRESS(ROW(AR377),AS$9))/1000</f>
        <v>0</v>
      </c>
      <c r="AT377" s="73" cm="1">
        <f t="array" aca="1" ref="AT377" ca="1">INDIRECT(ADDRESS(ROW(AS377),AT$9))/1000</f>
        <v>0</v>
      </c>
      <c r="AU377" s="77" cm="1">
        <f t="array" aca="1" ref="AU377" ca="1">AQ377/INDIRECT(ADDRESS($BC377,COLUMN(AQ377)))</f>
        <v>0</v>
      </c>
      <c r="AV377" s="78" cm="1">
        <f t="array" aca="1" ref="AV377" ca="1">AR377/INDIRECT(ADDRESS($BC377,COLUMN(AR377)))</f>
        <v>0</v>
      </c>
      <c r="AW377" s="78" cm="1">
        <f t="array" aca="1" ref="AW377" ca="1">AS377/INDIRECT(ADDRESS($BC377,COLUMN(AS377)))</f>
        <v>0</v>
      </c>
      <c r="AX377" s="80" cm="1">
        <f t="array" aca="1" ref="AX377" ca="1">AT377/INDIRECT(ADDRESS($BC377,COLUMN(AT377)))</f>
        <v>0</v>
      </c>
      <c r="AY377" s="53" t="str">
        <f t="shared" ca="1" si="230"/>
        <v>-</v>
      </c>
      <c r="AZ377" s="53" t="str">
        <f t="shared" ca="1" si="230"/>
        <v>-</v>
      </c>
      <c r="BA377" s="53" t="str">
        <f t="shared" ca="1" si="230"/>
        <v>-</v>
      </c>
      <c r="BC377" s="61">
        <f t="shared" si="231"/>
        <v>379</v>
      </c>
      <c r="BE377" s="177" t="str">
        <f t="shared" si="232"/>
        <v>Peat</v>
      </c>
      <c r="BF377" s="185">
        <f t="shared" si="233"/>
        <v>0</v>
      </c>
      <c r="BG377" s="185">
        <f t="shared" si="233"/>
        <v>0</v>
      </c>
      <c r="BH377" s="185">
        <f t="shared" si="233"/>
        <v>0</v>
      </c>
      <c r="BI377" s="185">
        <f t="shared" si="233"/>
        <v>0</v>
      </c>
      <c r="BJ377" s="185">
        <f t="shared" si="233"/>
        <v>0</v>
      </c>
      <c r="BK377" s="185">
        <f t="shared" si="233"/>
        <v>0</v>
      </c>
      <c r="BL377" s="185">
        <f t="shared" si="233"/>
        <v>0</v>
      </c>
      <c r="BM377" s="185">
        <f t="shared" si="233"/>
        <v>0</v>
      </c>
      <c r="BN377" s="185">
        <f t="shared" si="233"/>
        <v>0</v>
      </c>
      <c r="BO377" s="185">
        <f t="shared" si="233"/>
        <v>0</v>
      </c>
      <c r="BP377" s="185">
        <f t="shared" si="233"/>
        <v>0</v>
      </c>
      <c r="BQ377" s="179"/>
      <c r="BR377" s="178" t="str">
        <f t="shared" si="234"/>
        <v>Peat</v>
      </c>
      <c r="BS377" s="126" cm="1">
        <f t="array" aca="1" ref="BS377" ca="1">AC377/INDIRECT(ADDRESS($BC377,COLUMN(AC377)))</f>
        <v>0</v>
      </c>
      <c r="BT377" s="126" cm="1">
        <f t="array" aca="1" ref="BT377" ca="1">AD377/INDIRECT(ADDRESS($BC377,COLUMN(AD377)))</f>
        <v>0</v>
      </c>
      <c r="BU377" s="126" cm="1">
        <f t="array" aca="1" ref="BU377" ca="1">AE377/INDIRECT(ADDRESS($BC377,COLUMN(AE377)))</f>
        <v>0</v>
      </c>
      <c r="BV377" s="126" cm="1">
        <f t="array" aca="1" ref="BV377" ca="1">AF377/INDIRECT(ADDRESS($BC377,COLUMN(AF377)))</f>
        <v>0</v>
      </c>
      <c r="BW377" s="126" cm="1">
        <f t="array" aca="1" ref="BW377" ca="1">AG377/INDIRECT(ADDRESS($BC377,COLUMN(AG377)))</f>
        <v>0</v>
      </c>
      <c r="BX377" s="126" cm="1">
        <f t="array" aca="1" ref="BX377" ca="1">AH377/INDIRECT(ADDRESS($BC377,COLUMN(AH377)))</f>
        <v>0</v>
      </c>
      <c r="BY377" s="126" cm="1">
        <f t="array" aca="1" ref="BY377" ca="1">AI377/INDIRECT(ADDRESS($BC377,COLUMN(AI377)))</f>
        <v>0</v>
      </c>
      <c r="BZ377" s="126" cm="1">
        <f t="array" aca="1" ref="BZ377" ca="1">AJ377/INDIRECT(ADDRESS($BC377,COLUMN(AJ377)))</f>
        <v>0</v>
      </c>
      <c r="CA377" s="126" cm="1">
        <f t="array" aca="1" ref="CA377" ca="1">AK377/INDIRECT(ADDRESS($BC377,COLUMN(AK377)))</f>
        <v>0</v>
      </c>
      <c r="CB377" s="126" cm="1">
        <f t="array" aca="1" ref="CB377" ca="1">AL377/INDIRECT(ADDRESS($BC377,COLUMN(AL377)))</f>
        <v>0</v>
      </c>
      <c r="CC377" s="126" cm="1">
        <f t="array" aca="1" ref="CC377" ca="1">AM377/INDIRECT(ADDRESS($BC377,COLUMN(AM377)))</f>
        <v>0</v>
      </c>
      <c r="CE377" s="178" t="str">
        <f t="shared" si="235"/>
        <v>Peat</v>
      </c>
      <c r="CF377" s="194" t="str">
        <f t="shared" ca="1" si="236"/>
        <v>0
(0%)</v>
      </c>
      <c r="CG377" s="194" t="str">
        <f t="shared" ca="1" si="236"/>
        <v>0
(0%)</v>
      </c>
      <c r="CH377" s="194" t="str">
        <f t="shared" ca="1" si="236"/>
        <v>0
(0%)</v>
      </c>
      <c r="CI377" s="194" t="str">
        <f t="shared" ca="1" si="236"/>
        <v>0
(0%)</v>
      </c>
      <c r="CJ377" s="194" t="str">
        <f t="shared" ca="1" si="236"/>
        <v>0
(0%)</v>
      </c>
      <c r="CK377" s="194" t="str">
        <f t="shared" ca="1" si="236"/>
        <v>0
(0%)</v>
      </c>
      <c r="CL377" s="194" t="str">
        <f t="shared" ca="1" si="236"/>
        <v>0
(0%)</v>
      </c>
      <c r="CM377" s="194" t="str">
        <f t="shared" ca="1" si="236"/>
        <v>0
(0%)</v>
      </c>
      <c r="CN377" s="194" t="str">
        <f t="shared" ca="1" si="236"/>
        <v>0
(0%)</v>
      </c>
      <c r="CO377" s="194" t="str">
        <f t="shared" ca="1" si="236"/>
        <v>0
(0%)</v>
      </c>
      <c r="CP377" s="194" t="str">
        <f t="shared" ca="1" si="236"/>
        <v>0
(0%)</v>
      </c>
    </row>
    <row r="378" spans="3:94">
      <c r="C378" s="7" t="str">
        <v>Non-ren. waste</v>
      </c>
      <c r="D378" s="86" t="s">
        <v>12</v>
      </c>
      <c r="F378" s="89">
        <v>0</v>
      </c>
      <c r="G378" s="89">
        <v>0</v>
      </c>
      <c r="H378" s="89">
        <v>0</v>
      </c>
      <c r="I378" s="89">
        <v>0</v>
      </c>
      <c r="J378" s="89">
        <v>0</v>
      </c>
      <c r="K378" s="89">
        <v>0</v>
      </c>
      <c r="L378" s="89">
        <v>0</v>
      </c>
      <c r="M378" s="89">
        <v>0</v>
      </c>
      <c r="N378" s="89">
        <v>0</v>
      </c>
      <c r="O378" s="89">
        <v>0</v>
      </c>
      <c r="P378" s="89">
        <v>0</v>
      </c>
      <c r="Q378" s="89">
        <v>0</v>
      </c>
      <c r="R378" s="89">
        <v>0</v>
      </c>
      <c r="S378" s="89">
        <v>0</v>
      </c>
      <c r="T378" s="89">
        <v>0</v>
      </c>
      <c r="U378" s="89">
        <v>0</v>
      </c>
      <c r="V378" s="89">
        <v>0</v>
      </c>
      <c r="W378" s="89">
        <v>0</v>
      </c>
      <c r="X378" s="89">
        <v>0</v>
      </c>
      <c r="Y378" s="89">
        <v>0</v>
      </c>
      <c r="Z378" s="89">
        <v>0</v>
      </c>
      <c r="AA378" s="89">
        <v>0</v>
      </c>
      <c r="AB378" s="89">
        <v>0</v>
      </c>
      <c r="AC378" s="89">
        <v>0</v>
      </c>
      <c r="AD378" s="89">
        <v>0</v>
      </c>
      <c r="AE378" s="89">
        <v>0</v>
      </c>
      <c r="AF378" s="89">
        <v>0</v>
      </c>
      <c r="AG378" s="89">
        <v>0</v>
      </c>
      <c r="AH378" s="89">
        <v>0</v>
      </c>
      <c r="AI378" s="89">
        <v>0</v>
      </c>
      <c r="AJ378" s="89">
        <v>0</v>
      </c>
      <c r="AK378" s="89">
        <v>0</v>
      </c>
      <c r="AL378" s="89">
        <v>0</v>
      </c>
      <c r="AM378" s="89">
        <v>0</v>
      </c>
      <c r="AN378" s="94"/>
      <c r="AP378" s="49" t="str">
        <f t="shared" si="229"/>
        <v>Non-ren. waste</v>
      </c>
      <c r="AQ378" s="70" cm="1">
        <f t="array" aca="1" ref="AQ378" ca="1">INDIRECT(ADDRESS(ROW(AP378),AQ$9))/1000</f>
        <v>0</v>
      </c>
      <c r="AR378" s="71" cm="1">
        <f t="array" aca="1" ref="AR378" ca="1">INDIRECT(ADDRESS(ROW(AQ378),AR$9))/1000</f>
        <v>0</v>
      </c>
      <c r="AS378" s="71" cm="1">
        <f t="array" aca="1" ref="AS378" ca="1">INDIRECT(ADDRESS(ROW(AR378),AS$9))/1000</f>
        <v>0</v>
      </c>
      <c r="AT378" s="73" cm="1">
        <f t="array" aca="1" ref="AT378" ca="1">INDIRECT(ADDRESS(ROW(AS378),AT$9))/1000</f>
        <v>0</v>
      </c>
      <c r="AU378" s="77" cm="1">
        <f t="array" aca="1" ref="AU378" ca="1">AQ378/INDIRECT(ADDRESS($BC378,COLUMN(AQ378)))</f>
        <v>0</v>
      </c>
      <c r="AV378" s="78" cm="1">
        <f t="array" aca="1" ref="AV378" ca="1">AR378/INDIRECT(ADDRESS($BC378,COLUMN(AR378)))</f>
        <v>0</v>
      </c>
      <c r="AW378" s="78" cm="1">
        <f t="array" aca="1" ref="AW378" ca="1">AS378/INDIRECT(ADDRESS($BC378,COLUMN(AS378)))</f>
        <v>0</v>
      </c>
      <c r="AX378" s="80" cm="1">
        <f t="array" aca="1" ref="AX378" ca="1">AT378/INDIRECT(ADDRESS($BC378,COLUMN(AT378)))</f>
        <v>0</v>
      </c>
      <c r="AY378" s="53" t="str">
        <f t="shared" ca="1" si="230"/>
        <v>-</v>
      </c>
      <c r="AZ378" s="53" t="str">
        <f t="shared" ca="1" si="230"/>
        <v>-</v>
      </c>
      <c r="BA378" s="53" t="str">
        <f t="shared" ca="1" si="230"/>
        <v>-</v>
      </c>
      <c r="BC378" s="61">
        <f>BC379</f>
        <v>379</v>
      </c>
      <c r="BE378" s="177" t="str">
        <f t="shared" si="232"/>
        <v>Non-ren. waste</v>
      </c>
      <c r="BF378" s="185">
        <f t="shared" si="233"/>
        <v>0</v>
      </c>
      <c r="BG378" s="185">
        <f t="shared" si="233"/>
        <v>0</v>
      </c>
      <c r="BH378" s="185">
        <f t="shared" si="233"/>
        <v>0</v>
      </c>
      <c r="BI378" s="185">
        <f t="shared" si="233"/>
        <v>0</v>
      </c>
      <c r="BJ378" s="185">
        <f t="shared" si="233"/>
        <v>0</v>
      </c>
      <c r="BK378" s="185">
        <f t="shared" si="233"/>
        <v>0</v>
      </c>
      <c r="BL378" s="185">
        <f t="shared" si="233"/>
        <v>0</v>
      </c>
      <c r="BM378" s="185">
        <f t="shared" si="233"/>
        <v>0</v>
      </c>
      <c r="BN378" s="185">
        <f t="shared" si="233"/>
        <v>0</v>
      </c>
      <c r="BO378" s="185">
        <f t="shared" si="233"/>
        <v>0</v>
      </c>
      <c r="BP378" s="185">
        <f t="shared" si="233"/>
        <v>0</v>
      </c>
      <c r="BQ378" s="179"/>
      <c r="BR378" s="178" t="str">
        <f t="shared" si="234"/>
        <v>Non-ren. waste</v>
      </c>
      <c r="BS378" s="126" cm="1">
        <f t="array" aca="1" ref="BS378" ca="1">AC378/INDIRECT(ADDRESS($BC378,COLUMN(AC378)))</f>
        <v>0</v>
      </c>
      <c r="BT378" s="126" cm="1">
        <f t="array" aca="1" ref="BT378" ca="1">AD378/INDIRECT(ADDRESS($BC378,COLUMN(AD378)))</f>
        <v>0</v>
      </c>
      <c r="BU378" s="126" cm="1">
        <f t="array" aca="1" ref="BU378" ca="1">AE378/INDIRECT(ADDRESS($BC378,COLUMN(AE378)))</f>
        <v>0</v>
      </c>
      <c r="BV378" s="126" cm="1">
        <f t="array" aca="1" ref="BV378" ca="1">AF378/INDIRECT(ADDRESS($BC378,COLUMN(AF378)))</f>
        <v>0</v>
      </c>
      <c r="BW378" s="126" cm="1">
        <f t="array" aca="1" ref="BW378" ca="1">AG378/INDIRECT(ADDRESS($BC378,COLUMN(AG378)))</f>
        <v>0</v>
      </c>
      <c r="BX378" s="126" cm="1">
        <f t="array" aca="1" ref="BX378" ca="1">AH378/INDIRECT(ADDRESS($BC378,COLUMN(AH378)))</f>
        <v>0</v>
      </c>
      <c r="BY378" s="126" cm="1">
        <f t="array" aca="1" ref="BY378" ca="1">AI378/INDIRECT(ADDRESS($BC378,COLUMN(AI378)))</f>
        <v>0</v>
      </c>
      <c r="BZ378" s="126" cm="1">
        <f t="array" aca="1" ref="BZ378" ca="1">AJ378/INDIRECT(ADDRESS($BC378,COLUMN(AJ378)))</f>
        <v>0</v>
      </c>
      <c r="CA378" s="126" cm="1">
        <f t="array" aca="1" ref="CA378" ca="1">AK378/INDIRECT(ADDRESS($BC378,COLUMN(AK378)))</f>
        <v>0</v>
      </c>
      <c r="CB378" s="126" cm="1">
        <f t="array" aca="1" ref="CB378" ca="1">AL378/INDIRECT(ADDRESS($BC378,COLUMN(AL378)))</f>
        <v>0</v>
      </c>
      <c r="CC378" s="126" cm="1">
        <f t="array" aca="1" ref="CC378" ca="1">AM378/INDIRECT(ADDRESS($BC378,COLUMN(AM378)))</f>
        <v>0</v>
      </c>
      <c r="CE378" s="178" t="str">
        <f t="shared" si="235"/>
        <v>Non-ren. waste</v>
      </c>
      <c r="CF378" s="194" t="str">
        <f t="shared" ca="1" si="236"/>
        <v>0
(0%)</v>
      </c>
      <c r="CG378" s="194" t="str">
        <f t="shared" ca="1" si="236"/>
        <v>0
(0%)</v>
      </c>
      <c r="CH378" s="194" t="str">
        <f t="shared" ca="1" si="236"/>
        <v>0
(0%)</v>
      </c>
      <c r="CI378" s="194" t="str">
        <f t="shared" ca="1" si="236"/>
        <v>0
(0%)</v>
      </c>
      <c r="CJ378" s="194" t="str">
        <f t="shared" ca="1" si="236"/>
        <v>0
(0%)</v>
      </c>
      <c r="CK378" s="194" t="str">
        <f t="shared" ca="1" si="236"/>
        <v>0
(0%)</v>
      </c>
      <c r="CL378" s="194" t="str">
        <f t="shared" ca="1" si="236"/>
        <v>0
(0%)</v>
      </c>
      <c r="CM378" s="194" t="str">
        <f t="shared" ca="1" si="236"/>
        <v>0
(0%)</v>
      </c>
      <c r="CN378" s="194" t="str">
        <f t="shared" ca="1" si="236"/>
        <v>0
(0%)</v>
      </c>
      <c r="CO378" s="194" t="str">
        <f t="shared" ca="1" si="236"/>
        <v>0
(0%)</v>
      </c>
      <c r="CP378" s="194" t="str">
        <f t="shared" ca="1" si="236"/>
        <v>0
(0%)</v>
      </c>
    </row>
    <row r="379" spans="3:94" s="58" customFormat="1">
      <c r="C379" s="58" t="s">
        <v>47</v>
      </c>
      <c r="D379" s="87" t="s">
        <v>12</v>
      </c>
      <c r="F379" s="90">
        <f>SUM(_xlfn.ANCHORARRAY(F372))</f>
        <v>10886.593208704719</v>
      </c>
      <c r="G379" s="90">
        <f t="shared" ref="G379:AM379" si="237">SUM(_xlfn.ANCHORARRAY(G372))</f>
        <v>11173.019697034344</v>
      </c>
      <c r="H379" s="90">
        <f t="shared" si="237"/>
        <v>11142.212113180083</v>
      </c>
      <c r="I379" s="90">
        <f t="shared" si="237"/>
        <v>11148.914861289739</v>
      </c>
      <c r="J379" s="90">
        <f t="shared" si="237"/>
        <v>11721.029454792955</v>
      </c>
      <c r="K379" s="90">
        <f t="shared" si="237"/>
        <v>11575.732217737292</v>
      </c>
      <c r="L379" s="90">
        <f t="shared" si="237"/>
        <v>11345.389128011282</v>
      </c>
      <c r="M379" s="90">
        <f t="shared" si="237"/>
        <v>11541.012588001931</v>
      </c>
      <c r="N379" s="90">
        <f t="shared" si="237"/>
        <v>11638.934234323131</v>
      </c>
      <c r="O379" s="90">
        <f t="shared" si="237"/>
        <v>12443.207450614113</v>
      </c>
      <c r="P379" s="90">
        <f t="shared" si="237"/>
        <v>13402.908032531055</v>
      </c>
      <c r="Q379" s="90">
        <f t="shared" si="237"/>
        <v>13672.439602444867</v>
      </c>
      <c r="R379" s="90">
        <f t="shared" si="237"/>
        <v>14031.082637736517</v>
      </c>
      <c r="S379" s="90">
        <f t="shared" si="237"/>
        <v>14940.625780168273</v>
      </c>
      <c r="T379" s="90">
        <f t="shared" si="237"/>
        <v>14783.238178572954</v>
      </c>
      <c r="U379" s="90">
        <f t="shared" si="237"/>
        <v>15843.405045169815</v>
      </c>
      <c r="V379" s="90">
        <f t="shared" si="237"/>
        <v>16763.643755816098</v>
      </c>
      <c r="W379" s="90">
        <f t="shared" si="237"/>
        <v>17076.772216828147</v>
      </c>
      <c r="X379" s="90">
        <f t="shared" si="237"/>
        <v>17967.999826665979</v>
      </c>
      <c r="Y379" s="90">
        <f t="shared" si="237"/>
        <v>16503.71613114596</v>
      </c>
      <c r="Z379" s="90">
        <f t="shared" si="237"/>
        <v>16679.184214424855</v>
      </c>
      <c r="AA379" s="90">
        <f t="shared" si="237"/>
        <v>16349.849965579511</v>
      </c>
      <c r="AB379" s="90">
        <f t="shared" si="237"/>
        <v>16670.978764957828</v>
      </c>
      <c r="AC379" s="90">
        <f t="shared" si="237"/>
        <v>17137.175347844164</v>
      </c>
      <c r="AD379" s="90">
        <f t="shared" si="237"/>
        <v>16517.200760786131</v>
      </c>
      <c r="AE379" s="90">
        <f t="shared" si="237"/>
        <v>17980.936978521138</v>
      </c>
      <c r="AF379" s="90">
        <f t="shared" si="237"/>
        <v>18128.648438251916</v>
      </c>
      <c r="AG379" s="90">
        <f t="shared" si="237"/>
        <v>18049.33880273925</v>
      </c>
      <c r="AH379" s="90">
        <f t="shared" si="237"/>
        <v>19899.915009705826</v>
      </c>
      <c r="AI379" s="90">
        <f t="shared" si="237"/>
        <v>20538.400592849939</v>
      </c>
      <c r="AJ379" s="90">
        <f t="shared" si="237"/>
        <v>18911.235227986625</v>
      </c>
      <c r="AK379" s="90">
        <f t="shared" si="237"/>
        <v>20591.65955384585</v>
      </c>
      <c r="AL379" s="90">
        <f t="shared" si="237"/>
        <v>21567.02107815761</v>
      </c>
      <c r="AM379" s="90">
        <f t="shared" si="237"/>
        <v>22579.427842207548</v>
      </c>
      <c r="AN379" s="94"/>
      <c r="AP379" s="52" t="str">
        <f t="shared" si="229"/>
        <v>Total</v>
      </c>
      <c r="AQ379" s="75" cm="1">
        <f t="array" aca="1" ref="AQ379" ca="1">INDIRECT(ADDRESS(ROW(AP379),AQ$9))/1000</f>
        <v>22.579427842207547</v>
      </c>
      <c r="AR379" s="74" cm="1">
        <f t="array" aca="1" ref="AR379" ca="1">INDIRECT(ADDRESS(ROW(AQ379),AR$9))/1000</f>
        <v>21.567021078157609</v>
      </c>
      <c r="AS379" s="74" cm="1">
        <f t="array" aca="1" ref="AS379" ca="1">INDIRECT(ADDRESS(ROW(AR379),AS$9))/1000</f>
        <v>19.899915009705825</v>
      </c>
      <c r="AT379" s="76" cm="1">
        <f t="array" aca="1" ref="AT379" ca="1">INDIRECT(ADDRESS(ROW(AS379),AT$9))/1000</f>
        <v>17.137175347844163</v>
      </c>
      <c r="AU379" s="81" cm="1">
        <f t="array" aca="1" ref="AU379" ca="1">AQ379/INDIRECT(ADDRESS($BC379,COLUMN(AQ379)))</f>
        <v>1</v>
      </c>
      <c r="AV379" s="82" cm="1">
        <f t="array" aca="1" ref="AV379" ca="1">AR379/INDIRECT(ADDRESS($BC379,COLUMN(AR379)))</f>
        <v>1</v>
      </c>
      <c r="AW379" s="82" cm="1">
        <f t="array" aca="1" ref="AW379" ca="1">AS379/INDIRECT(ADDRESS($BC379,COLUMN(AS379)))</f>
        <v>1</v>
      </c>
      <c r="AX379" s="83" cm="1">
        <f t="array" aca="1" ref="AX379" ca="1">AT379/INDIRECT(ADDRESS($BC379,COLUMN(AT379)))</f>
        <v>1</v>
      </c>
      <c r="AY379" s="54">
        <f t="shared" ca="1" si="230"/>
        <v>4.6942355199683636E-2</v>
      </c>
      <c r="AZ379" s="54">
        <f t="shared" ca="1" si="230"/>
        <v>0.13464946112557954</v>
      </c>
      <c r="BA379" s="54">
        <f t="shared" ca="1" si="230"/>
        <v>0.31756998361156485</v>
      </c>
      <c r="BB379" s="7"/>
      <c r="BC379" s="62">
        <f>ROW(AP379)</f>
        <v>379</v>
      </c>
      <c r="BE379" s="177" t="str">
        <f t="shared" si="232"/>
        <v>Total</v>
      </c>
      <c r="BF379" s="185">
        <f t="shared" si="233"/>
        <v>17.137175347844163</v>
      </c>
      <c r="BG379" s="185">
        <f t="shared" si="233"/>
        <v>16.517200760786132</v>
      </c>
      <c r="BH379" s="185">
        <f t="shared" si="233"/>
        <v>17.980936978521139</v>
      </c>
      <c r="BI379" s="185">
        <f t="shared" si="233"/>
        <v>18.128648438251915</v>
      </c>
      <c r="BJ379" s="185">
        <f t="shared" si="233"/>
        <v>18.04933880273925</v>
      </c>
      <c r="BK379" s="185">
        <f t="shared" si="233"/>
        <v>19.899915009705825</v>
      </c>
      <c r="BL379" s="185">
        <f t="shared" si="233"/>
        <v>20.538400592849939</v>
      </c>
      <c r="BM379" s="185">
        <f t="shared" si="233"/>
        <v>18.911235227986623</v>
      </c>
      <c r="BN379" s="185">
        <f t="shared" si="233"/>
        <v>20.591659553845851</v>
      </c>
      <c r="BO379" s="185">
        <f t="shared" si="233"/>
        <v>21.567021078157609</v>
      </c>
      <c r="BP379" s="185">
        <f t="shared" si="233"/>
        <v>22.579427842207547</v>
      </c>
      <c r="BQ379" s="179"/>
      <c r="BR379" s="178" t="str">
        <f t="shared" si="234"/>
        <v>Total</v>
      </c>
      <c r="BS379" s="126" cm="1">
        <f t="array" aca="1" ref="BS379" ca="1">AC379/INDIRECT(ADDRESS($BC379,COLUMN(AC379)))</f>
        <v>1</v>
      </c>
      <c r="BT379" s="126" cm="1">
        <f t="array" aca="1" ref="BT379" ca="1">AD379/INDIRECT(ADDRESS($BC379,COLUMN(AD379)))</f>
        <v>1</v>
      </c>
      <c r="BU379" s="126" cm="1">
        <f t="array" aca="1" ref="BU379" ca="1">AE379/INDIRECT(ADDRESS($BC379,COLUMN(AE379)))</f>
        <v>1</v>
      </c>
      <c r="BV379" s="126" cm="1">
        <f t="array" aca="1" ref="BV379" ca="1">AF379/INDIRECT(ADDRESS($BC379,COLUMN(AF379)))</f>
        <v>1</v>
      </c>
      <c r="BW379" s="126" cm="1">
        <f t="array" aca="1" ref="BW379" ca="1">AG379/INDIRECT(ADDRESS($BC379,COLUMN(AG379)))</f>
        <v>1</v>
      </c>
      <c r="BX379" s="126" cm="1">
        <f t="array" aca="1" ref="BX379" ca="1">AH379/INDIRECT(ADDRESS($BC379,COLUMN(AH379)))</f>
        <v>1</v>
      </c>
      <c r="BY379" s="126" cm="1">
        <f t="array" aca="1" ref="BY379" ca="1">AI379/INDIRECT(ADDRESS($BC379,COLUMN(AI379)))</f>
        <v>1</v>
      </c>
      <c r="BZ379" s="126" cm="1">
        <f t="array" aca="1" ref="BZ379" ca="1">AJ379/INDIRECT(ADDRESS($BC379,COLUMN(AJ379)))</f>
        <v>1</v>
      </c>
      <c r="CA379" s="126" cm="1">
        <f t="array" aca="1" ref="CA379" ca="1">AK379/INDIRECT(ADDRESS($BC379,COLUMN(AK379)))</f>
        <v>1</v>
      </c>
      <c r="CB379" s="126" cm="1">
        <f t="array" aca="1" ref="CB379" ca="1">AL379/INDIRECT(ADDRESS($BC379,COLUMN(AL379)))</f>
        <v>1</v>
      </c>
      <c r="CC379" s="126" cm="1">
        <f t="array" aca="1" ref="CC379" ca="1">AM379/INDIRECT(ADDRESS($BC379,COLUMN(AM379)))</f>
        <v>1</v>
      </c>
      <c r="CD379" s="7"/>
      <c r="CE379" s="178" t="str">
        <f t="shared" si="235"/>
        <v>Total</v>
      </c>
      <c r="CF379" s="194" t="str">
        <f t="shared" ca="1" si="236"/>
        <v>17.14
(100%)</v>
      </c>
      <c r="CG379" s="194" t="str">
        <f t="shared" ca="1" si="236"/>
        <v>16.52
(100%)</v>
      </c>
      <c r="CH379" s="194" t="str">
        <f t="shared" ca="1" si="236"/>
        <v>17.98
(100%)</v>
      </c>
      <c r="CI379" s="194" t="str">
        <f t="shared" ca="1" si="236"/>
        <v>18.13
(100%)</v>
      </c>
      <c r="CJ379" s="194" t="str">
        <f t="shared" ca="1" si="236"/>
        <v>18.05
(100%)</v>
      </c>
      <c r="CK379" s="194" t="str">
        <f t="shared" ca="1" si="236"/>
        <v>19.90
(100%)</v>
      </c>
      <c r="CL379" s="194" t="str">
        <f t="shared" ca="1" si="236"/>
        <v>20.54
(100%)</v>
      </c>
      <c r="CM379" s="194" t="str">
        <f t="shared" ca="1" si="236"/>
        <v>18.91
(100%)</v>
      </c>
      <c r="CN379" s="194" t="str">
        <f t="shared" ca="1" si="236"/>
        <v>20.59
(100%)</v>
      </c>
      <c r="CO379" s="194" t="str">
        <f t="shared" ca="1" si="236"/>
        <v>21.57
(100%)</v>
      </c>
      <c r="CP379" s="194" t="str">
        <f t="shared" ca="1" si="236"/>
        <v>22.58
(100%)</v>
      </c>
    </row>
    <row r="405" spans="3:55" s="27" customFormat="1" ht="15" thickBot="1">
      <c r="C405" s="28" t="s">
        <v>208</v>
      </c>
      <c r="D405" s="28" t="s">
        <v>49</v>
      </c>
      <c r="E405" s="28" t="s">
        <v>62</v>
      </c>
      <c r="F405" s="28">
        <f t="shared" ref="F405:AM405" si="238">years</f>
        <v>1990</v>
      </c>
      <c r="G405" s="28">
        <f t="shared" si="238"/>
        <v>1991</v>
      </c>
      <c r="H405" s="28">
        <f t="shared" si="238"/>
        <v>1992</v>
      </c>
      <c r="I405" s="28">
        <f t="shared" si="238"/>
        <v>1993</v>
      </c>
      <c r="J405" s="28">
        <f t="shared" si="238"/>
        <v>1994</v>
      </c>
      <c r="K405" s="28">
        <f t="shared" si="238"/>
        <v>1995</v>
      </c>
      <c r="L405" s="28">
        <f t="shared" si="238"/>
        <v>1996</v>
      </c>
      <c r="M405" s="28">
        <f t="shared" si="238"/>
        <v>1997</v>
      </c>
      <c r="N405" s="28">
        <f t="shared" si="238"/>
        <v>1998</v>
      </c>
      <c r="O405" s="28">
        <f t="shared" si="238"/>
        <v>1999</v>
      </c>
      <c r="P405" s="28">
        <f t="shared" si="238"/>
        <v>2000</v>
      </c>
      <c r="Q405" s="28">
        <f t="shared" si="238"/>
        <v>2001</v>
      </c>
      <c r="R405" s="28">
        <f t="shared" si="238"/>
        <v>2002</v>
      </c>
      <c r="S405" s="28">
        <f t="shared" si="238"/>
        <v>2003</v>
      </c>
      <c r="T405" s="28">
        <f t="shared" si="238"/>
        <v>2004</v>
      </c>
      <c r="U405" s="28">
        <f t="shared" si="238"/>
        <v>2005</v>
      </c>
      <c r="V405" s="28">
        <f t="shared" si="238"/>
        <v>2006</v>
      </c>
      <c r="W405" s="28">
        <f t="shared" si="238"/>
        <v>2007</v>
      </c>
      <c r="X405" s="28">
        <f t="shared" si="238"/>
        <v>2008</v>
      </c>
      <c r="Y405" s="28">
        <f t="shared" si="238"/>
        <v>2009</v>
      </c>
      <c r="Z405" s="28">
        <f t="shared" si="238"/>
        <v>2010</v>
      </c>
      <c r="AA405" s="28">
        <f t="shared" si="238"/>
        <v>2011</v>
      </c>
      <c r="AB405" s="28">
        <f t="shared" si="238"/>
        <v>2012</v>
      </c>
      <c r="AC405" s="28">
        <f t="shared" si="238"/>
        <v>2013</v>
      </c>
      <c r="AD405" s="28">
        <f t="shared" si="238"/>
        <v>2014</v>
      </c>
      <c r="AE405" s="28">
        <f t="shared" si="238"/>
        <v>2015</v>
      </c>
      <c r="AF405" s="28">
        <f t="shared" si="238"/>
        <v>2016</v>
      </c>
      <c r="AG405" s="28">
        <f t="shared" si="238"/>
        <v>2017</v>
      </c>
      <c r="AH405" s="28">
        <f t="shared" si="238"/>
        <v>2018</v>
      </c>
      <c r="AI405" s="28">
        <f t="shared" si="238"/>
        <v>2019</v>
      </c>
      <c r="AJ405" s="28">
        <f t="shared" si="238"/>
        <v>2020</v>
      </c>
      <c r="AK405" s="28">
        <f t="shared" si="238"/>
        <v>2021</v>
      </c>
      <c r="AL405" s="28">
        <f t="shared" si="238"/>
        <v>2022</v>
      </c>
      <c r="AM405" s="28">
        <f t="shared" si="238"/>
        <v>2023</v>
      </c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</row>
    <row r="406" spans="3:55">
      <c r="C406" s="34" t="s">
        <v>203</v>
      </c>
      <c r="D406" s="33" t="s">
        <v>12</v>
      </c>
      <c r="E406" s="33"/>
      <c r="F406" s="65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65"/>
      <c r="Z406" s="65">
        <v>3642.7517671441701</v>
      </c>
      <c r="AA406" s="65">
        <v>3656.6481480635534</v>
      </c>
      <c r="AB406" s="65">
        <v>3642.7412856226265</v>
      </c>
      <c r="AC406" s="65">
        <v>3532.2947093067392</v>
      </c>
      <c r="AD406" s="65">
        <v>3337.5995745724599</v>
      </c>
      <c r="AE406" s="65">
        <v>3659.2969605749399</v>
      </c>
      <c r="AF406" s="65">
        <v>3368.3890605381907</v>
      </c>
      <c r="AG406" s="65">
        <v>3461.1451789391035</v>
      </c>
      <c r="AH406" s="65">
        <v>3642.9697333803306</v>
      </c>
      <c r="AI406" s="65">
        <v>3578.7005337841379</v>
      </c>
      <c r="AJ406" s="65">
        <v>3137.6039497314614</v>
      </c>
      <c r="AK406" s="65">
        <v>3168.4172142404</v>
      </c>
      <c r="AL406" s="65">
        <v>3029.2021944110656</v>
      </c>
      <c r="AM406" s="65">
        <v>3052.7930824584828</v>
      </c>
    </row>
    <row r="407" spans="3:55">
      <c r="C407" s="34" t="s">
        <v>204</v>
      </c>
      <c r="D407" s="33" t="s">
        <v>12</v>
      </c>
      <c r="E407" s="33"/>
      <c r="F407" s="65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65"/>
      <c r="Z407" s="65">
        <v>1537.1625647266233</v>
      </c>
      <c r="AA407" s="65">
        <v>1037.5461112800963</v>
      </c>
      <c r="AB407" s="65">
        <v>986.16654534143231</v>
      </c>
      <c r="AC407" s="65">
        <v>969.09033462537138</v>
      </c>
      <c r="AD407" s="65">
        <v>944.95538287213469</v>
      </c>
      <c r="AE407" s="65">
        <v>934.52243423616778</v>
      </c>
      <c r="AF407" s="65">
        <v>1106.3843492838323</v>
      </c>
      <c r="AG407" s="65">
        <v>1154.0045133006583</v>
      </c>
      <c r="AH407" s="65">
        <v>1578.1861980508718</v>
      </c>
      <c r="AI407" s="65">
        <v>1215.7164391663316</v>
      </c>
      <c r="AJ407" s="65">
        <v>933.1626026492786</v>
      </c>
      <c r="AK407" s="65">
        <v>1033.1733638365429</v>
      </c>
      <c r="AL407" s="65">
        <v>1028.2056309031504</v>
      </c>
      <c r="AM407" s="65">
        <v>1019.9543114752444</v>
      </c>
    </row>
    <row r="408" spans="3:55">
      <c r="C408" s="34" t="s">
        <v>205</v>
      </c>
      <c r="D408" s="33" t="s">
        <v>12</v>
      </c>
      <c r="E408" s="33"/>
      <c r="F408" s="65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65"/>
      <c r="Z408" s="65">
        <v>1958.9972927911808</v>
      </c>
      <c r="AA408" s="65">
        <v>2414.048691543745</v>
      </c>
      <c r="AB408" s="65">
        <v>2324.1600489672874</v>
      </c>
      <c r="AC408" s="65">
        <v>2364.3624189426382</v>
      </c>
      <c r="AD408" s="65">
        <v>2172.2443277892085</v>
      </c>
      <c r="AE408" s="65">
        <v>2271.1755991139271</v>
      </c>
      <c r="AF408" s="65">
        <v>2238.0048921228886</v>
      </c>
      <c r="AG408" s="65">
        <v>2074.7351779923097</v>
      </c>
      <c r="AH408" s="65">
        <v>2184.3050252668609</v>
      </c>
      <c r="AI408" s="65">
        <v>2130.08911457975</v>
      </c>
      <c r="AJ408" s="65">
        <v>1503.8964855413731</v>
      </c>
      <c r="AK408" s="65">
        <v>1566.4755390587022</v>
      </c>
      <c r="AL408" s="65">
        <v>1765.9359068261733</v>
      </c>
      <c r="AM408" s="65">
        <v>1781.8495270976834</v>
      </c>
    </row>
    <row r="409" spans="3:55">
      <c r="C409" s="34" t="s">
        <v>206</v>
      </c>
      <c r="D409" s="33" t="s">
        <v>12</v>
      </c>
      <c r="E409" s="33"/>
      <c r="F409" s="65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65"/>
      <c r="Z409" s="65">
        <v>700.71000304127517</v>
      </c>
      <c r="AA409" s="65">
        <v>1109.0434773776938</v>
      </c>
      <c r="AB409" s="65">
        <v>1164.661251506255</v>
      </c>
      <c r="AC409" s="65">
        <v>1366.7336901805977</v>
      </c>
      <c r="AD409" s="65">
        <v>1580.1428515979783</v>
      </c>
      <c r="AE409" s="65">
        <v>2207.229824850569</v>
      </c>
      <c r="AF409" s="65">
        <v>2251.3121356371025</v>
      </c>
      <c r="AG409" s="65">
        <v>2426.6638867333031</v>
      </c>
      <c r="AH409" s="65">
        <v>2994.1835198745748</v>
      </c>
      <c r="AI409" s="65">
        <v>3645.9470239558173</v>
      </c>
      <c r="AJ409" s="65">
        <v>4232.7451825136568</v>
      </c>
      <c r="AK409" s="65">
        <v>5662.6669717365921</v>
      </c>
      <c r="AL409" s="65">
        <v>6536.0630743266647</v>
      </c>
      <c r="AM409" s="65">
        <v>7582.0811244746665</v>
      </c>
    </row>
    <row r="410" spans="3:55">
      <c r="C410" s="34" t="s">
        <v>207</v>
      </c>
      <c r="D410" s="33" t="s">
        <v>12</v>
      </c>
      <c r="E410" s="33"/>
      <c r="F410" s="65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65"/>
      <c r="Z410" s="65">
        <v>684.40260260664843</v>
      </c>
      <c r="AA410" s="65">
        <v>881.23767655296137</v>
      </c>
      <c r="AB410" s="65">
        <v>782.10233707891859</v>
      </c>
      <c r="AC410" s="65">
        <v>659.83455601600417</v>
      </c>
      <c r="AD410" s="65">
        <v>599.62225305191214</v>
      </c>
      <c r="AE410" s="65">
        <v>734.8381573098651</v>
      </c>
      <c r="AF410" s="65">
        <v>523.72895479599777</v>
      </c>
      <c r="AG410" s="65">
        <v>588.95691335987078</v>
      </c>
      <c r="AH410" s="65">
        <v>717.23928409874895</v>
      </c>
      <c r="AI410" s="65">
        <v>662.39787413292015</v>
      </c>
      <c r="AJ410" s="65">
        <v>736.80715402587293</v>
      </c>
      <c r="AK410" s="65">
        <v>708.08520176491936</v>
      </c>
      <c r="AL410" s="65">
        <v>716.37444354703018</v>
      </c>
      <c r="AM410" s="65">
        <v>712.09117177562689</v>
      </c>
    </row>
    <row r="411" spans="3:55">
      <c r="C411" s="34" t="s">
        <v>209</v>
      </c>
      <c r="D411" s="33" t="s">
        <v>12</v>
      </c>
      <c r="E411" s="33"/>
      <c r="F411" s="65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65"/>
      <c r="Z411" s="65">
        <v>2566.0199137561763</v>
      </c>
      <c r="AA411" s="65">
        <v>2297.608877304036</v>
      </c>
      <c r="AB411" s="65">
        <v>2780.3307090283829</v>
      </c>
      <c r="AC411" s="65">
        <v>2801.5483346639389</v>
      </c>
      <c r="AD411" s="65">
        <v>2542.6899821987204</v>
      </c>
      <c r="AE411" s="65">
        <v>2798.0265435206816</v>
      </c>
      <c r="AF411" s="65">
        <v>2857.1220735616712</v>
      </c>
      <c r="AG411" s="65">
        <v>2576.7275416633124</v>
      </c>
      <c r="AH411" s="65">
        <v>2771.4739062511858</v>
      </c>
      <c r="AI411" s="65">
        <v>2516.7398540912641</v>
      </c>
      <c r="AJ411" s="65">
        <v>2050.6443179533248</v>
      </c>
      <c r="AK411" s="65">
        <v>2302.2410925809972</v>
      </c>
      <c r="AL411" s="65">
        <v>2364.3998764941616</v>
      </c>
      <c r="AM411" s="65">
        <v>2363.455713444253</v>
      </c>
    </row>
    <row r="412" spans="3:55" s="58" customFormat="1">
      <c r="C412" s="55" t="s">
        <v>210</v>
      </c>
      <c r="D412" s="56" t="s">
        <v>12</v>
      </c>
      <c r="E412" s="57"/>
      <c r="F412" s="66">
        <v>5905.3001598034352</v>
      </c>
      <c r="G412" s="66">
        <v>6170.3834455382284</v>
      </c>
      <c r="H412" s="66">
        <v>6324.8646243191524</v>
      </c>
      <c r="I412" s="66">
        <v>6365.0329232559134</v>
      </c>
      <c r="J412" s="66">
        <v>6824.1079960994366</v>
      </c>
      <c r="K412" s="66">
        <v>6859.7617350334931</v>
      </c>
      <c r="L412" s="66">
        <v>6703.814778397953</v>
      </c>
      <c r="M412" s="66">
        <v>6947.2741728112269</v>
      </c>
      <c r="N412" s="66">
        <v>7103.1112226977666</v>
      </c>
      <c r="O412" s="66">
        <v>7618.6340426729894</v>
      </c>
      <c r="P412" s="66">
        <v>8168.8485609889503</v>
      </c>
      <c r="Q412" s="66">
        <v>8423.7469142259397</v>
      </c>
      <c r="R412" s="66">
        <v>8774.1676473969201</v>
      </c>
      <c r="S412" s="66">
        <v>9545.2711927045511</v>
      </c>
      <c r="T412" s="66">
        <v>9500.4873084474057</v>
      </c>
      <c r="U412" s="66">
        <v>10271.675895626942</v>
      </c>
      <c r="V412" s="66">
        <v>10933.353823003956</v>
      </c>
      <c r="W412" s="66">
        <v>11237.718196900123</v>
      </c>
      <c r="X412" s="66">
        <v>11902.339427711211</v>
      </c>
      <c r="Y412" s="66">
        <v>10850.684245384025</v>
      </c>
      <c r="Z412" s="66">
        <v>11090.044144066074</v>
      </c>
      <c r="AA412" s="66">
        <v>11396.132982122086</v>
      </c>
      <c r="AB412" s="66">
        <v>11680.162177544904</v>
      </c>
      <c r="AC412" s="66">
        <v>11693.864043735288</v>
      </c>
      <c r="AD412" s="66">
        <v>11177.254372082414</v>
      </c>
      <c r="AE412" s="66">
        <v>12605.089519606152</v>
      </c>
      <c r="AF412" s="66">
        <v>12344.941465939684</v>
      </c>
      <c r="AG412" s="66">
        <v>12282.233211988558</v>
      </c>
      <c r="AH412" s="66">
        <v>13888.357666922575</v>
      </c>
      <c r="AI412" s="66">
        <v>13749.590839710219</v>
      </c>
      <c r="AJ412" s="66">
        <v>12594.859692414966</v>
      </c>
      <c r="AK412" s="66">
        <v>14441.059383218153</v>
      </c>
      <c r="AL412" s="66">
        <v>15440.181126508249</v>
      </c>
      <c r="AM412" s="66">
        <v>16512.224930725959</v>
      </c>
    </row>
    <row r="437" spans="2:55" s="27" customFormat="1" ht="15" thickBot="1">
      <c r="C437" s="28" t="s">
        <v>211</v>
      </c>
      <c r="D437" s="28" t="s">
        <v>49</v>
      </c>
      <c r="E437" s="28" t="s">
        <v>62</v>
      </c>
      <c r="F437" s="28">
        <f t="shared" ref="F437:AM437" si="239">years</f>
        <v>1990</v>
      </c>
      <c r="G437" s="28">
        <f t="shared" si="239"/>
        <v>1991</v>
      </c>
      <c r="H437" s="28">
        <f t="shared" si="239"/>
        <v>1992</v>
      </c>
      <c r="I437" s="28">
        <f t="shared" si="239"/>
        <v>1993</v>
      </c>
      <c r="J437" s="28">
        <f t="shared" si="239"/>
        <v>1994</v>
      </c>
      <c r="K437" s="28">
        <f t="shared" si="239"/>
        <v>1995</v>
      </c>
      <c r="L437" s="28">
        <f t="shared" si="239"/>
        <v>1996</v>
      </c>
      <c r="M437" s="28">
        <f t="shared" si="239"/>
        <v>1997</v>
      </c>
      <c r="N437" s="28">
        <f t="shared" si="239"/>
        <v>1998</v>
      </c>
      <c r="O437" s="28">
        <f t="shared" si="239"/>
        <v>1999</v>
      </c>
      <c r="P437" s="28">
        <f t="shared" si="239"/>
        <v>2000</v>
      </c>
      <c r="Q437" s="28">
        <f t="shared" si="239"/>
        <v>2001</v>
      </c>
      <c r="R437" s="28">
        <f t="shared" si="239"/>
        <v>2002</v>
      </c>
      <c r="S437" s="28">
        <f t="shared" si="239"/>
        <v>2003</v>
      </c>
      <c r="T437" s="28">
        <f t="shared" si="239"/>
        <v>2004</v>
      </c>
      <c r="U437" s="28">
        <f t="shared" si="239"/>
        <v>2005</v>
      </c>
      <c r="V437" s="28">
        <f t="shared" si="239"/>
        <v>2006</v>
      </c>
      <c r="W437" s="28">
        <f t="shared" si="239"/>
        <v>2007</v>
      </c>
      <c r="X437" s="28">
        <f t="shared" si="239"/>
        <v>2008</v>
      </c>
      <c r="Y437" s="28">
        <f t="shared" si="239"/>
        <v>2009</v>
      </c>
      <c r="Z437" s="28">
        <f t="shared" si="239"/>
        <v>2010</v>
      </c>
      <c r="AA437" s="28">
        <f t="shared" si="239"/>
        <v>2011</v>
      </c>
      <c r="AB437" s="28">
        <f t="shared" si="239"/>
        <v>2012</v>
      </c>
      <c r="AC437" s="28">
        <f t="shared" si="239"/>
        <v>2013</v>
      </c>
      <c r="AD437" s="28">
        <f t="shared" si="239"/>
        <v>2014</v>
      </c>
      <c r="AE437" s="28">
        <f t="shared" si="239"/>
        <v>2015</v>
      </c>
      <c r="AF437" s="28">
        <f t="shared" si="239"/>
        <v>2016</v>
      </c>
      <c r="AG437" s="28">
        <f t="shared" si="239"/>
        <v>2017</v>
      </c>
      <c r="AH437" s="28">
        <f t="shared" si="239"/>
        <v>2018</v>
      </c>
      <c r="AI437" s="28">
        <f t="shared" si="239"/>
        <v>2019</v>
      </c>
      <c r="AJ437" s="28">
        <f t="shared" si="239"/>
        <v>2020</v>
      </c>
      <c r="AK437" s="28">
        <f t="shared" si="239"/>
        <v>2021</v>
      </c>
      <c r="AL437" s="28">
        <f t="shared" si="239"/>
        <v>2022</v>
      </c>
      <c r="AM437" s="28">
        <f t="shared" si="239"/>
        <v>2023</v>
      </c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</row>
    <row r="438" spans="2:55">
      <c r="C438" s="34" t="s">
        <v>212</v>
      </c>
      <c r="D438" s="33" t="s">
        <v>12</v>
      </c>
      <c r="E438" s="33"/>
      <c r="F438" s="65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65"/>
      <c r="Z438" s="65">
        <v>951.16293990859799</v>
      </c>
      <c r="AA438" s="65">
        <v>681.30854309685299</v>
      </c>
      <c r="AB438" s="65">
        <v>547.53640517613485</v>
      </c>
      <c r="AC438" s="65">
        <v>456.00750933182388</v>
      </c>
      <c r="AD438" s="65">
        <v>985.14410650507614</v>
      </c>
      <c r="AE438" s="65">
        <v>810.96739044548951</v>
      </c>
      <c r="AF438" s="65">
        <v>1072.8184297236041</v>
      </c>
      <c r="AG438" s="65">
        <v>1003.2724590310439</v>
      </c>
      <c r="AH438" s="65">
        <v>931.61242644919037</v>
      </c>
      <c r="AI438" s="65">
        <v>1678.5837600388591</v>
      </c>
      <c r="AJ438" s="65">
        <v>1509.9253741581492</v>
      </c>
      <c r="AK438" s="65">
        <v>1137.9381887922418</v>
      </c>
      <c r="AL438" s="65">
        <v>885.98898347870352</v>
      </c>
      <c r="AM438" s="65">
        <v>888.60940991500172</v>
      </c>
    </row>
    <row r="439" spans="2:55">
      <c r="C439" s="34" t="s">
        <v>213</v>
      </c>
      <c r="D439" s="33" t="s">
        <v>12</v>
      </c>
      <c r="E439" s="33"/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65"/>
      <c r="Z439" s="65">
        <v>2716.458271800338</v>
      </c>
      <c r="AA439" s="65">
        <v>2443.6592030533302</v>
      </c>
      <c r="AB439" s="65">
        <v>2513.81429823297</v>
      </c>
      <c r="AC439" s="65">
        <v>2488.4923669769778</v>
      </c>
      <c r="AD439" s="65">
        <v>1988.7556710973811</v>
      </c>
      <c r="AE439" s="65">
        <v>2009.9713274347935</v>
      </c>
      <c r="AF439" s="65">
        <v>2053.9516104364639</v>
      </c>
      <c r="AG439" s="65">
        <v>2081.9487293622742</v>
      </c>
      <c r="AH439" s="65">
        <v>2190.1885072407717</v>
      </c>
      <c r="AI439" s="65">
        <v>2271.216857722136</v>
      </c>
      <c r="AJ439" s="65">
        <v>2103.2178982912551</v>
      </c>
      <c r="AK439" s="65">
        <v>2028.1085443213631</v>
      </c>
      <c r="AL439" s="65">
        <v>1922.1997516408308</v>
      </c>
      <c r="AM439" s="65">
        <v>1904.4716179003299</v>
      </c>
    </row>
    <row r="440" spans="2:55">
      <c r="C440" s="34" t="s">
        <v>214</v>
      </c>
      <c r="D440" s="33" t="s">
        <v>12</v>
      </c>
      <c r="E440" s="33"/>
      <c r="F440" s="65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  <c r="Z440" s="65">
        <v>947.44321305858432</v>
      </c>
      <c r="AA440" s="65">
        <v>858.72765847084247</v>
      </c>
      <c r="AB440" s="65">
        <v>904.84399455553023</v>
      </c>
      <c r="AC440" s="65">
        <v>1440.6740875535756</v>
      </c>
      <c r="AD440" s="65">
        <v>1355.926340778138</v>
      </c>
      <c r="AE440" s="65">
        <v>1468.6557678915883</v>
      </c>
      <c r="AF440" s="65">
        <v>1512.1570672532653</v>
      </c>
      <c r="AG440" s="65">
        <v>1530.2920044118559</v>
      </c>
      <c r="AH440" s="65">
        <v>1685.7723690003738</v>
      </c>
      <c r="AI440" s="65">
        <v>1636.436320292205</v>
      </c>
      <c r="AJ440" s="65">
        <v>1448.5493961812447</v>
      </c>
      <c r="AK440" s="65">
        <v>1619.8786966489133</v>
      </c>
      <c r="AL440" s="65">
        <v>1710.8208845340705</v>
      </c>
      <c r="AM440" s="65">
        <v>1702.365818020123</v>
      </c>
    </row>
    <row r="441" spans="2:55">
      <c r="C441" s="34" t="s">
        <v>215</v>
      </c>
      <c r="D441" s="33" t="s">
        <v>12</v>
      </c>
      <c r="E441" s="33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5"/>
      <c r="Z441" s="65">
        <v>974.07564559125979</v>
      </c>
      <c r="AA441" s="65">
        <v>970.02157883639745</v>
      </c>
      <c r="AB441" s="65">
        <v>1024.6218894482874</v>
      </c>
      <c r="AC441" s="65">
        <v>1058.1373402465019</v>
      </c>
      <c r="AD441" s="65">
        <v>1010.1202703231198</v>
      </c>
      <c r="AE441" s="65">
        <v>1086.2529731431198</v>
      </c>
      <c r="AF441" s="65">
        <v>1144.7798648989001</v>
      </c>
      <c r="AG441" s="65">
        <v>1151.5923979455199</v>
      </c>
      <c r="AH441" s="65">
        <v>1203.9840400929161</v>
      </c>
      <c r="AI441" s="65">
        <v>1202.5728150865159</v>
      </c>
      <c r="AJ441" s="65">
        <v>1254.6828669410061</v>
      </c>
      <c r="AK441" s="65">
        <v>1364.6747408651752</v>
      </c>
      <c r="AL441" s="65">
        <v>1607.8303319957577</v>
      </c>
      <c r="AM441" s="65">
        <v>1571.7560656461362</v>
      </c>
    </row>
    <row r="442" spans="2:55" s="58" customFormat="1">
      <c r="C442" s="55" t="s">
        <v>216</v>
      </c>
      <c r="D442" s="56" t="s">
        <v>12</v>
      </c>
      <c r="E442" s="57"/>
      <c r="F442" s="66">
        <v>4981.2930489012833</v>
      </c>
      <c r="G442" s="66">
        <v>5002.6362514961147</v>
      </c>
      <c r="H442" s="66">
        <v>4817.3474888609326</v>
      </c>
      <c r="I442" s="66">
        <v>4783.8819380338255</v>
      </c>
      <c r="J442" s="66">
        <v>4896.9214586935186</v>
      </c>
      <c r="K442" s="66">
        <v>4715.9704827037976</v>
      </c>
      <c r="L442" s="66">
        <v>4641.5743496133291</v>
      </c>
      <c r="M442" s="66">
        <v>4593.7384151907036</v>
      </c>
      <c r="N442" s="66">
        <v>4535.8230116253626</v>
      </c>
      <c r="O442" s="66">
        <v>4824.5734079411259</v>
      </c>
      <c r="P442" s="66">
        <v>5234.0594715421039</v>
      </c>
      <c r="Q442" s="66">
        <v>5248.6926882189264</v>
      </c>
      <c r="R442" s="66">
        <v>5256.9149903395946</v>
      </c>
      <c r="S442" s="66">
        <v>5395.354587463723</v>
      </c>
      <c r="T442" s="66">
        <v>5282.7508701255492</v>
      </c>
      <c r="U442" s="66">
        <v>5571.7291495428726</v>
      </c>
      <c r="V442" s="66">
        <v>5830.2899328121466</v>
      </c>
      <c r="W442" s="66">
        <v>5839.0540199280249</v>
      </c>
      <c r="X442" s="66">
        <v>6065.6603989547702</v>
      </c>
      <c r="Y442" s="66">
        <v>5653.0318857619368</v>
      </c>
      <c r="Z442" s="66">
        <v>5589.1400703587797</v>
      </c>
      <c r="AA442" s="66">
        <v>4953.7169834574233</v>
      </c>
      <c r="AB442" s="66">
        <v>4990.8165874129236</v>
      </c>
      <c r="AC442" s="66">
        <v>5443.3113041088791</v>
      </c>
      <c r="AD442" s="66">
        <v>5339.9463887037155</v>
      </c>
      <c r="AE442" s="66">
        <v>5375.847458914991</v>
      </c>
      <c r="AF442" s="66">
        <v>5783.7069723122331</v>
      </c>
      <c r="AG442" s="66">
        <v>5767.1055907506943</v>
      </c>
      <c r="AH442" s="66">
        <v>6011.5573427832524</v>
      </c>
      <c r="AI442" s="66">
        <v>6788.8097531397161</v>
      </c>
      <c r="AJ442" s="66">
        <v>6316.3755355716548</v>
      </c>
      <c r="AK442" s="66">
        <v>6150.6001706276938</v>
      </c>
      <c r="AL442" s="66">
        <v>6126.8399516493628</v>
      </c>
      <c r="AM442" s="66">
        <v>6067.2029114815914</v>
      </c>
    </row>
    <row r="446" spans="2:55" s="27" customFormat="1" ht="17.5" thickBot="1">
      <c r="B446" s="95" t="s">
        <v>199</v>
      </c>
      <c r="C446" s="95" t="s">
        <v>200</v>
      </c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  <c r="AA446" s="95"/>
      <c r="AB446" s="95"/>
      <c r="AC446" s="95"/>
      <c r="AD446" s="95"/>
      <c r="AE446" s="95"/>
      <c r="AF446" s="95"/>
      <c r="AG446" s="95"/>
      <c r="AH446" s="95"/>
      <c r="AI446" s="95"/>
      <c r="AJ446" s="95"/>
      <c r="AK446" s="95"/>
      <c r="AL446" s="95"/>
      <c r="AM446" s="95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</row>
    <row r="447" spans="2:55" ht="15" thickTop="1">
      <c r="C447" s="236" t="s">
        <v>712</v>
      </c>
    </row>
    <row r="471" spans="3:55" s="27" customFormat="1" ht="15" thickBot="1">
      <c r="C471" s="28" t="s">
        <v>173</v>
      </c>
      <c r="D471" s="28" t="s">
        <v>49</v>
      </c>
      <c r="E471" s="28" t="s">
        <v>62</v>
      </c>
      <c r="F471" s="28">
        <f t="shared" ref="F471:AM471" si="240">years</f>
        <v>1990</v>
      </c>
      <c r="G471" s="28">
        <f t="shared" si="240"/>
        <v>1991</v>
      </c>
      <c r="H471" s="28">
        <f t="shared" si="240"/>
        <v>1992</v>
      </c>
      <c r="I471" s="28">
        <f t="shared" si="240"/>
        <v>1993</v>
      </c>
      <c r="J471" s="28">
        <f t="shared" si="240"/>
        <v>1994</v>
      </c>
      <c r="K471" s="28">
        <f t="shared" si="240"/>
        <v>1995</v>
      </c>
      <c r="L471" s="28">
        <f t="shared" si="240"/>
        <v>1996</v>
      </c>
      <c r="M471" s="28">
        <f t="shared" si="240"/>
        <v>1997</v>
      </c>
      <c r="N471" s="28">
        <f t="shared" si="240"/>
        <v>1998</v>
      </c>
      <c r="O471" s="28">
        <f t="shared" si="240"/>
        <v>1999</v>
      </c>
      <c r="P471" s="28">
        <f t="shared" si="240"/>
        <v>2000</v>
      </c>
      <c r="Q471" s="28">
        <f t="shared" si="240"/>
        <v>2001</v>
      </c>
      <c r="R471" s="28">
        <f t="shared" si="240"/>
        <v>2002</v>
      </c>
      <c r="S471" s="28">
        <f t="shared" si="240"/>
        <v>2003</v>
      </c>
      <c r="T471" s="28">
        <f t="shared" si="240"/>
        <v>2004</v>
      </c>
      <c r="U471" s="28">
        <f t="shared" si="240"/>
        <v>2005</v>
      </c>
      <c r="V471" s="28">
        <f t="shared" si="240"/>
        <v>2006</v>
      </c>
      <c r="W471" s="28">
        <f t="shared" si="240"/>
        <v>2007</v>
      </c>
      <c r="X471" s="28">
        <f t="shared" si="240"/>
        <v>2008</v>
      </c>
      <c r="Y471" s="28">
        <f t="shared" si="240"/>
        <v>2009</v>
      </c>
      <c r="Z471" s="28">
        <f t="shared" si="240"/>
        <v>2010</v>
      </c>
      <c r="AA471" s="28">
        <f t="shared" si="240"/>
        <v>2011</v>
      </c>
      <c r="AB471" s="28">
        <f t="shared" si="240"/>
        <v>2012</v>
      </c>
      <c r="AC471" s="28">
        <f t="shared" si="240"/>
        <v>2013</v>
      </c>
      <c r="AD471" s="28">
        <f t="shared" si="240"/>
        <v>2014</v>
      </c>
      <c r="AE471" s="28">
        <f t="shared" si="240"/>
        <v>2015</v>
      </c>
      <c r="AF471" s="28">
        <f t="shared" si="240"/>
        <v>2016</v>
      </c>
      <c r="AG471" s="28">
        <f t="shared" si="240"/>
        <v>2017</v>
      </c>
      <c r="AH471" s="28">
        <f t="shared" si="240"/>
        <v>2018</v>
      </c>
      <c r="AI471" s="28">
        <f t="shared" si="240"/>
        <v>2019</v>
      </c>
      <c r="AJ471" s="28">
        <f t="shared" si="240"/>
        <v>2020</v>
      </c>
      <c r="AK471" s="28">
        <f t="shared" si="240"/>
        <v>2021</v>
      </c>
      <c r="AL471" s="28">
        <f t="shared" si="240"/>
        <v>2022</v>
      </c>
      <c r="AM471" s="28">
        <f t="shared" si="240"/>
        <v>2023</v>
      </c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</row>
    <row r="472" spans="3:55">
      <c r="C472" s="34" t="s">
        <v>45</v>
      </c>
      <c r="D472" s="33" t="s">
        <v>12</v>
      </c>
      <c r="E472" s="33"/>
      <c r="F472" s="65">
        <v>0</v>
      </c>
      <c r="G472" s="65">
        <v>0</v>
      </c>
      <c r="H472" s="65">
        <v>0</v>
      </c>
      <c r="I472" s="65">
        <v>0</v>
      </c>
      <c r="J472" s="65">
        <v>0</v>
      </c>
      <c r="K472" s="65">
        <v>0</v>
      </c>
      <c r="L472" s="65">
        <v>0</v>
      </c>
      <c r="M472" s="65">
        <v>0</v>
      </c>
      <c r="N472" s="65">
        <v>0</v>
      </c>
      <c r="O472" s="65">
        <v>0</v>
      </c>
      <c r="P472" s="65">
        <v>0</v>
      </c>
      <c r="Q472" s="65">
        <v>0</v>
      </c>
      <c r="R472" s="65">
        <v>0</v>
      </c>
      <c r="S472" s="65">
        <v>0</v>
      </c>
      <c r="T472" s="65">
        <v>0</v>
      </c>
      <c r="U472" s="65">
        <v>0</v>
      </c>
      <c r="V472" s="65">
        <v>0</v>
      </c>
      <c r="W472" s="65">
        <v>0</v>
      </c>
      <c r="X472" s="65">
        <v>0</v>
      </c>
      <c r="Y472" s="65">
        <v>0</v>
      </c>
      <c r="Z472" s="65">
        <v>0</v>
      </c>
      <c r="AA472" s="65">
        <v>0</v>
      </c>
      <c r="AB472" s="65">
        <v>0</v>
      </c>
      <c r="AC472" s="65">
        <v>0</v>
      </c>
      <c r="AD472" s="65">
        <v>0</v>
      </c>
      <c r="AE472" s="65">
        <v>0</v>
      </c>
      <c r="AF472" s="65">
        <v>0</v>
      </c>
      <c r="AG472" s="65">
        <v>0</v>
      </c>
      <c r="AH472" s="65">
        <v>0</v>
      </c>
      <c r="AI472" s="65">
        <v>0</v>
      </c>
      <c r="AJ472" s="65">
        <v>0</v>
      </c>
      <c r="AK472" s="65">
        <v>0</v>
      </c>
      <c r="AL472" s="65">
        <v>0</v>
      </c>
      <c r="AM472" s="65">
        <v>0</v>
      </c>
    </row>
    <row r="473" spans="3:55">
      <c r="C473" s="34" t="s">
        <v>43</v>
      </c>
      <c r="D473" s="33" t="s">
        <v>12</v>
      </c>
      <c r="E473" s="33"/>
      <c r="F473" s="65">
        <v>0</v>
      </c>
      <c r="G473" s="65">
        <v>0</v>
      </c>
      <c r="H473" s="65">
        <v>0</v>
      </c>
      <c r="I473" s="65">
        <v>0</v>
      </c>
      <c r="J473" s="65">
        <v>0</v>
      </c>
      <c r="K473" s="65">
        <v>0</v>
      </c>
      <c r="L473" s="65">
        <v>0</v>
      </c>
      <c r="M473" s="65">
        <v>0</v>
      </c>
      <c r="N473" s="65">
        <v>0</v>
      </c>
      <c r="O473" s="65">
        <v>0</v>
      </c>
      <c r="P473" s="65">
        <v>0</v>
      </c>
      <c r="Q473" s="65">
        <v>0</v>
      </c>
      <c r="R473" s="65">
        <v>0</v>
      </c>
      <c r="S473" s="65">
        <v>0</v>
      </c>
      <c r="T473" s="65">
        <v>0</v>
      </c>
      <c r="U473" s="65">
        <v>0</v>
      </c>
      <c r="V473" s="65">
        <v>0</v>
      </c>
      <c r="W473" s="65">
        <v>0</v>
      </c>
      <c r="X473" s="65">
        <v>0</v>
      </c>
      <c r="Y473" s="65">
        <v>0</v>
      </c>
      <c r="Z473" s="65">
        <v>0</v>
      </c>
      <c r="AA473" s="65">
        <v>0</v>
      </c>
      <c r="AB473" s="65">
        <v>0</v>
      </c>
      <c r="AC473" s="65">
        <v>0</v>
      </c>
      <c r="AD473" s="65">
        <v>0</v>
      </c>
      <c r="AE473" s="65">
        <v>0</v>
      </c>
      <c r="AF473" s="65">
        <v>0</v>
      </c>
      <c r="AG473" s="65">
        <v>0</v>
      </c>
      <c r="AH473" s="65">
        <v>0</v>
      </c>
      <c r="AI473" s="65">
        <v>0</v>
      </c>
      <c r="AJ473" s="65">
        <v>0</v>
      </c>
      <c r="AK473" s="65">
        <v>0</v>
      </c>
      <c r="AL473" s="65">
        <v>0</v>
      </c>
      <c r="AM473" s="65">
        <v>0</v>
      </c>
    </row>
    <row r="474" spans="3:55">
      <c r="C474" s="34" t="s">
        <v>41</v>
      </c>
      <c r="D474" s="33" t="s">
        <v>12</v>
      </c>
      <c r="E474" s="33"/>
      <c r="F474" s="65">
        <v>2502.2549760000002</v>
      </c>
      <c r="G474" s="65">
        <v>2598.4955519999999</v>
      </c>
      <c r="H474" s="65">
        <v>2634.5857680000004</v>
      </c>
      <c r="I474" s="65">
        <v>2646.6158399999999</v>
      </c>
      <c r="J474" s="65">
        <v>3007.5180000000005</v>
      </c>
      <c r="K474" s="65">
        <v>3452.6306640000003</v>
      </c>
      <c r="L474" s="65">
        <v>2778.9466320000001</v>
      </c>
      <c r="M474" s="65">
        <v>2875.1872080000003</v>
      </c>
      <c r="N474" s="65">
        <v>2851.1270639999998</v>
      </c>
      <c r="O474" s="65">
        <v>3007.5180000000005</v>
      </c>
      <c r="P474" s="65">
        <v>3115.7886480000002</v>
      </c>
      <c r="Q474" s="65">
        <v>3151.8788639999998</v>
      </c>
      <c r="R474" s="65">
        <v>3163.9089359999998</v>
      </c>
      <c r="S474" s="65">
        <v>3175.9390079999998</v>
      </c>
      <c r="T474" s="65">
        <v>3043.6082160000001</v>
      </c>
      <c r="U474" s="65">
        <v>3266.0221685257907</v>
      </c>
      <c r="V474" s="65">
        <v>3130.9697538174059</v>
      </c>
      <c r="W474" s="65">
        <v>2972.8285681694078</v>
      </c>
      <c r="X474" s="65">
        <v>3216.5805409088489</v>
      </c>
      <c r="Y474" s="65">
        <v>2728.3377802940995</v>
      </c>
      <c r="Z474" s="65">
        <v>2580.5986985993918</v>
      </c>
      <c r="AA474" s="65">
        <v>2472.4825910421237</v>
      </c>
      <c r="AB474" s="65">
        <v>2356.0024364832407</v>
      </c>
      <c r="AC474" s="65">
        <v>2043.0968931239968</v>
      </c>
      <c r="AD474" s="65">
        <v>1830.6444630919966</v>
      </c>
      <c r="AE474" s="65">
        <v>1763.5926395654271</v>
      </c>
      <c r="AF474" s="65">
        <v>1851.8233006624209</v>
      </c>
      <c r="AG474" s="65">
        <v>1919.0844034800837</v>
      </c>
      <c r="AH474" s="65">
        <v>2040.6636671443748</v>
      </c>
      <c r="AI474" s="65">
        <v>2111.2347429443294</v>
      </c>
      <c r="AJ474" s="65">
        <v>2153.6918694656119</v>
      </c>
      <c r="AK474" s="65">
        <v>2143.0447030737905</v>
      </c>
      <c r="AL474" s="65">
        <v>2951.6535016173893</v>
      </c>
      <c r="AM474" s="65">
        <v>2644.4907641807549</v>
      </c>
    </row>
    <row r="475" spans="3:55">
      <c r="C475" s="34" t="s">
        <v>39</v>
      </c>
      <c r="D475" s="33" t="s">
        <v>12</v>
      </c>
      <c r="E475" s="33"/>
      <c r="F475" s="65">
        <v>0</v>
      </c>
      <c r="G475" s="65">
        <v>0</v>
      </c>
      <c r="H475" s="65">
        <v>0</v>
      </c>
      <c r="I475" s="65">
        <v>0</v>
      </c>
      <c r="J475" s="65">
        <v>0</v>
      </c>
      <c r="K475" s="65">
        <v>0</v>
      </c>
      <c r="L475" s="65">
        <v>0</v>
      </c>
      <c r="M475" s="65">
        <v>0</v>
      </c>
      <c r="N475" s="65">
        <v>0</v>
      </c>
      <c r="O475" s="65">
        <v>0</v>
      </c>
      <c r="P475" s="65">
        <v>0</v>
      </c>
      <c r="Q475" s="65">
        <v>0</v>
      </c>
      <c r="R475" s="65">
        <v>0</v>
      </c>
      <c r="S475" s="65">
        <v>0</v>
      </c>
      <c r="T475" s="65">
        <v>0</v>
      </c>
      <c r="U475" s="65">
        <v>0</v>
      </c>
      <c r="V475" s="65">
        <v>0</v>
      </c>
      <c r="W475" s="65">
        <v>0</v>
      </c>
      <c r="X475" s="65">
        <v>0</v>
      </c>
      <c r="Y475" s="65">
        <v>0</v>
      </c>
      <c r="Z475" s="65">
        <v>0</v>
      </c>
      <c r="AA475" s="65">
        <v>0</v>
      </c>
      <c r="AB475" s="65">
        <v>0</v>
      </c>
      <c r="AC475" s="65">
        <v>0</v>
      </c>
      <c r="AD475" s="65">
        <v>0</v>
      </c>
      <c r="AE475" s="65">
        <v>0</v>
      </c>
      <c r="AF475" s="65">
        <v>0</v>
      </c>
      <c r="AG475" s="65">
        <v>0</v>
      </c>
      <c r="AH475" s="65">
        <v>0</v>
      </c>
      <c r="AI475" s="65">
        <v>0</v>
      </c>
      <c r="AJ475" s="65">
        <v>0</v>
      </c>
      <c r="AK475" s="65">
        <v>0</v>
      </c>
      <c r="AL475" s="65">
        <v>0</v>
      </c>
      <c r="AM475" s="65">
        <v>0</v>
      </c>
    </row>
    <row r="476" spans="3:55">
      <c r="C476" s="34" t="s">
        <v>48</v>
      </c>
      <c r="D476" s="33" t="s">
        <v>12</v>
      </c>
      <c r="E476" s="33"/>
      <c r="F476" s="65">
        <v>0</v>
      </c>
      <c r="G476" s="65">
        <v>0</v>
      </c>
      <c r="H476" s="65">
        <v>0</v>
      </c>
      <c r="I476" s="65">
        <v>0</v>
      </c>
      <c r="J476" s="65">
        <v>0</v>
      </c>
      <c r="K476" s="65">
        <v>0</v>
      </c>
      <c r="L476" s="65">
        <v>0</v>
      </c>
      <c r="M476" s="65">
        <v>0</v>
      </c>
      <c r="N476" s="65">
        <v>0</v>
      </c>
      <c r="O476" s="65">
        <v>0</v>
      </c>
      <c r="P476" s="65">
        <v>0</v>
      </c>
      <c r="Q476" s="65">
        <v>0</v>
      </c>
      <c r="R476" s="65">
        <v>0</v>
      </c>
      <c r="S476" s="65">
        <v>0</v>
      </c>
      <c r="T476" s="65">
        <v>0</v>
      </c>
      <c r="U476" s="65">
        <v>0</v>
      </c>
      <c r="V476" s="65">
        <v>0</v>
      </c>
      <c r="W476" s="65">
        <v>0</v>
      </c>
      <c r="X476" s="65">
        <v>0</v>
      </c>
      <c r="Y476" s="65">
        <v>0</v>
      </c>
      <c r="Z476" s="65">
        <v>0</v>
      </c>
      <c r="AA476" s="65">
        <v>0</v>
      </c>
      <c r="AB476" s="65">
        <v>0</v>
      </c>
      <c r="AC476" s="65">
        <v>0</v>
      </c>
      <c r="AD476" s="65">
        <v>0</v>
      </c>
      <c r="AE476" s="65">
        <v>0</v>
      </c>
      <c r="AF476" s="65">
        <v>0</v>
      </c>
      <c r="AG476" s="65">
        <v>0</v>
      </c>
      <c r="AH476" s="65">
        <v>0</v>
      </c>
      <c r="AI476" s="65">
        <v>0</v>
      </c>
      <c r="AJ476" s="65">
        <v>0</v>
      </c>
      <c r="AK476" s="65">
        <v>0</v>
      </c>
      <c r="AL476" s="65">
        <v>0</v>
      </c>
      <c r="AM476" s="65">
        <v>0</v>
      </c>
    </row>
    <row r="477" spans="3:55">
      <c r="C477" s="34" t="s">
        <v>508</v>
      </c>
      <c r="D477" s="33" t="s">
        <v>12</v>
      </c>
      <c r="E477" s="33"/>
      <c r="F477" s="65">
        <v>0</v>
      </c>
      <c r="G477" s="65">
        <v>0</v>
      </c>
      <c r="H477" s="65">
        <v>0</v>
      </c>
      <c r="I477" s="65">
        <v>0</v>
      </c>
      <c r="J477" s="65">
        <v>0</v>
      </c>
      <c r="K477" s="65">
        <v>0</v>
      </c>
      <c r="L477" s="65">
        <v>0</v>
      </c>
      <c r="M477" s="65">
        <v>0</v>
      </c>
      <c r="N477" s="65">
        <v>0</v>
      </c>
      <c r="O477" s="65">
        <v>0</v>
      </c>
      <c r="P477" s="65">
        <v>0</v>
      </c>
      <c r="Q477" s="65">
        <v>0</v>
      </c>
      <c r="R477" s="65">
        <v>0</v>
      </c>
      <c r="S477" s="65">
        <v>0</v>
      </c>
      <c r="T477" s="65">
        <v>0</v>
      </c>
      <c r="U477" s="65">
        <v>0</v>
      </c>
      <c r="V477" s="65">
        <v>0</v>
      </c>
      <c r="W477" s="65">
        <v>0</v>
      </c>
      <c r="X477" s="65">
        <v>0</v>
      </c>
      <c r="Y477" s="65">
        <v>0</v>
      </c>
      <c r="Z477" s="65">
        <v>0</v>
      </c>
      <c r="AA477" s="65">
        <v>0</v>
      </c>
      <c r="AB477" s="65">
        <v>0</v>
      </c>
      <c r="AC477" s="65">
        <v>0</v>
      </c>
      <c r="AD477" s="65">
        <v>0</v>
      </c>
      <c r="AE477" s="65">
        <v>0</v>
      </c>
      <c r="AF477" s="65">
        <v>0</v>
      </c>
      <c r="AG477" s="65">
        <v>0</v>
      </c>
      <c r="AH477" s="65">
        <v>0</v>
      </c>
      <c r="AI477" s="65">
        <v>0</v>
      </c>
      <c r="AJ477" s="65">
        <v>0</v>
      </c>
      <c r="AK477" s="65">
        <v>0</v>
      </c>
      <c r="AL477" s="65">
        <v>0</v>
      </c>
      <c r="AM477" s="65">
        <v>0</v>
      </c>
    </row>
    <row r="478" spans="3:55">
      <c r="C478" s="34" t="s">
        <v>13</v>
      </c>
      <c r="D478" s="33" t="s">
        <v>12</v>
      </c>
      <c r="E478" s="33"/>
      <c r="F478" s="65">
        <v>430.07740000000001</v>
      </c>
      <c r="G478" s="65">
        <v>442.07956000000001</v>
      </c>
      <c r="H478" s="65">
        <v>465.08369999999996</v>
      </c>
      <c r="I478" s="65">
        <v>477.08586000000003</v>
      </c>
      <c r="J478" s="65">
        <v>488.08783999999997</v>
      </c>
      <c r="K478" s="65">
        <v>500.09000000000003</v>
      </c>
      <c r="L478" s="65">
        <v>523.09413999999992</v>
      </c>
      <c r="M478" s="65">
        <v>547.09845999999993</v>
      </c>
      <c r="N478" s="65">
        <v>581.10457999999994</v>
      </c>
      <c r="O478" s="65">
        <v>535.09630000000004</v>
      </c>
      <c r="P478" s="65">
        <v>570.10259999999994</v>
      </c>
      <c r="Q478" s="65">
        <v>605.10889999999995</v>
      </c>
      <c r="R478" s="65">
        <v>605.10889999999995</v>
      </c>
      <c r="S478" s="65">
        <v>605.10889999999995</v>
      </c>
      <c r="T478" s="65">
        <v>608.10943999999995</v>
      </c>
      <c r="U478" s="65">
        <v>643.4463763420265</v>
      </c>
      <c r="V478" s="65">
        <v>613.410394</v>
      </c>
      <c r="W478" s="65">
        <v>560.90094399999998</v>
      </c>
      <c r="X478" s="65">
        <v>561.50105199999996</v>
      </c>
      <c r="Y478" s="65">
        <v>558.10044000000005</v>
      </c>
      <c r="Z478" s="65">
        <v>558.10044000000005</v>
      </c>
      <c r="AA478" s="65">
        <v>558.10044000000005</v>
      </c>
      <c r="AB478" s="65">
        <v>558.10044000000005</v>
      </c>
      <c r="AC478" s="65">
        <v>558.10044000000005</v>
      </c>
      <c r="AD478" s="65">
        <v>558.10044000000005</v>
      </c>
      <c r="AE478" s="65">
        <v>558.10044000000005</v>
      </c>
      <c r="AF478" s="65">
        <v>558.10044000000005</v>
      </c>
      <c r="AG478" s="65">
        <v>558.10044000000005</v>
      </c>
      <c r="AH478" s="65">
        <v>558.10044000000005</v>
      </c>
      <c r="AI478" s="65">
        <v>549.42913156074076</v>
      </c>
      <c r="AJ478" s="65">
        <v>566.07601461571915</v>
      </c>
      <c r="AK478" s="65">
        <v>554.01279713158146</v>
      </c>
      <c r="AL478" s="65">
        <v>534.52468878807917</v>
      </c>
      <c r="AM478" s="65">
        <v>515.38410410287918</v>
      </c>
    </row>
    <row r="479" spans="3:55" s="58" customFormat="1">
      <c r="C479" s="55" t="s">
        <v>47</v>
      </c>
      <c r="D479" s="56" t="s">
        <v>12</v>
      </c>
      <c r="E479" s="57"/>
      <c r="F479" s="66">
        <v>2932.3323760000003</v>
      </c>
      <c r="G479" s="66">
        <v>3040.5751120000004</v>
      </c>
      <c r="H479" s="66">
        <v>3099.6694680000001</v>
      </c>
      <c r="I479" s="66">
        <v>3123.7017000000001</v>
      </c>
      <c r="J479" s="66">
        <v>3495.6058400000006</v>
      </c>
      <c r="K479" s="66">
        <v>3952.7206639999999</v>
      </c>
      <c r="L479" s="66">
        <v>3302.0407720000003</v>
      </c>
      <c r="M479" s="66">
        <v>3422.285668</v>
      </c>
      <c r="N479" s="66">
        <v>3432.231644</v>
      </c>
      <c r="O479" s="66">
        <v>3542.6143000000002</v>
      </c>
      <c r="P479" s="66">
        <v>3685.8912480000004</v>
      </c>
      <c r="Q479" s="66">
        <v>3756.9877639999995</v>
      </c>
      <c r="R479" s="66">
        <v>3769.0178359999995</v>
      </c>
      <c r="S479" s="66">
        <v>3781.0479079999996</v>
      </c>
      <c r="T479" s="66">
        <v>3651.7176560000003</v>
      </c>
      <c r="U479" s="66">
        <v>3909.4685448678169</v>
      </c>
      <c r="V479" s="66">
        <v>3744.3801478174064</v>
      </c>
      <c r="W479" s="66">
        <v>3533.7295121694078</v>
      </c>
      <c r="X479" s="66">
        <v>3778.081592908849</v>
      </c>
      <c r="Y479" s="66">
        <v>3286.4382202941001</v>
      </c>
      <c r="Z479" s="66">
        <v>3138.6991385993915</v>
      </c>
      <c r="AA479" s="66">
        <v>3030.5830310421234</v>
      </c>
      <c r="AB479" s="66">
        <v>2914.1028764832408</v>
      </c>
      <c r="AC479" s="66">
        <v>2601.1973331239969</v>
      </c>
      <c r="AD479" s="66">
        <v>2388.7449030919965</v>
      </c>
      <c r="AE479" s="66">
        <v>2321.6930795654271</v>
      </c>
      <c r="AF479" s="66">
        <v>2409.9237406624211</v>
      </c>
      <c r="AG479" s="66">
        <v>2477.1848434800836</v>
      </c>
      <c r="AH479" s="66">
        <v>2598.764107144375</v>
      </c>
      <c r="AI479" s="66">
        <v>2660.6638745050705</v>
      </c>
      <c r="AJ479" s="66">
        <v>2719.7678840813314</v>
      </c>
      <c r="AK479" s="66">
        <v>2697.057500205372</v>
      </c>
      <c r="AL479" s="66">
        <v>3486.1781904054683</v>
      </c>
      <c r="AM479" s="66">
        <v>3159.8748682836344</v>
      </c>
    </row>
    <row r="481" spans="2:94">
      <c r="AP481" s="60"/>
      <c r="AQ481" s="305" t="s">
        <v>65</v>
      </c>
      <c r="AR481" s="305"/>
      <c r="AS481" s="305"/>
      <c r="AT481" s="306"/>
      <c r="AU481" s="307" t="s">
        <v>84</v>
      </c>
      <c r="AV481" s="305"/>
      <c r="AW481" s="305"/>
      <c r="AX481" s="306"/>
      <c r="AY481" s="305" t="str">
        <f>"Change to "&amp;year_latest&amp;" (%)"</f>
        <v>Change to 2023 (%)</v>
      </c>
      <c r="AZ481" s="308"/>
      <c r="BA481" s="308"/>
    </row>
    <row r="482" spans="2:94" ht="15" thickBot="1">
      <c r="C482" s="28" t="s">
        <v>173</v>
      </c>
      <c r="D482" s="28" t="s">
        <v>49</v>
      </c>
      <c r="E482" s="28" t="s">
        <v>62</v>
      </c>
      <c r="F482" s="28">
        <f t="shared" ref="F482:AM482" si="241">years</f>
        <v>1990</v>
      </c>
      <c r="G482" s="28">
        <f t="shared" si="241"/>
        <v>1991</v>
      </c>
      <c r="H482" s="28">
        <f t="shared" si="241"/>
        <v>1992</v>
      </c>
      <c r="I482" s="28">
        <f t="shared" si="241"/>
        <v>1993</v>
      </c>
      <c r="J482" s="28">
        <f t="shared" si="241"/>
        <v>1994</v>
      </c>
      <c r="K482" s="28">
        <f t="shared" si="241"/>
        <v>1995</v>
      </c>
      <c r="L482" s="28">
        <f t="shared" si="241"/>
        <v>1996</v>
      </c>
      <c r="M482" s="28">
        <f t="shared" si="241"/>
        <v>1997</v>
      </c>
      <c r="N482" s="28">
        <f t="shared" si="241"/>
        <v>1998</v>
      </c>
      <c r="O482" s="28">
        <f t="shared" si="241"/>
        <v>1999</v>
      </c>
      <c r="P482" s="28">
        <f t="shared" si="241"/>
        <v>2000</v>
      </c>
      <c r="Q482" s="28">
        <f t="shared" si="241"/>
        <v>2001</v>
      </c>
      <c r="R482" s="28">
        <f t="shared" si="241"/>
        <v>2002</v>
      </c>
      <c r="S482" s="28">
        <f t="shared" si="241"/>
        <v>2003</v>
      </c>
      <c r="T482" s="28">
        <f t="shared" si="241"/>
        <v>2004</v>
      </c>
      <c r="U482" s="28">
        <f t="shared" si="241"/>
        <v>2005</v>
      </c>
      <c r="V482" s="28">
        <f t="shared" si="241"/>
        <v>2006</v>
      </c>
      <c r="W482" s="28">
        <f t="shared" si="241"/>
        <v>2007</v>
      </c>
      <c r="X482" s="28">
        <f t="shared" si="241"/>
        <v>2008</v>
      </c>
      <c r="Y482" s="28">
        <f t="shared" si="241"/>
        <v>2009</v>
      </c>
      <c r="Z482" s="28">
        <f t="shared" si="241"/>
        <v>2010</v>
      </c>
      <c r="AA482" s="28">
        <f t="shared" si="241"/>
        <v>2011</v>
      </c>
      <c r="AB482" s="28">
        <f t="shared" si="241"/>
        <v>2012</v>
      </c>
      <c r="AC482" s="28">
        <f t="shared" si="241"/>
        <v>2013</v>
      </c>
      <c r="AD482" s="28">
        <f t="shared" si="241"/>
        <v>2014</v>
      </c>
      <c r="AE482" s="28">
        <f t="shared" si="241"/>
        <v>2015</v>
      </c>
      <c r="AF482" s="28">
        <f t="shared" si="241"/>
        <v>2016</v>
      </c>
      <c r="AG482" s="28">
        <f t="shared" si="241"/>
        <v>2017</v>
      </c>
      <c r="AH482" s="28">
        <f t="shared" si="241"/>
        <v>2018</v>
      </c>
      <c r="AI482" s="28">
        <f t="shared" si="241"/>
        <v>2019</v>
      </c>
      <c r="AJ482" s="28">
        <f t="shared" si="241"/>
        <v>2020</v>
      </c>
      <c r="AK482" s="28">
        <f t="shared" si="241"/>
        <v>2021</v>
      </c>
      <c r="AL482" s="28">
        <f t="shared" si="241"/>
        <v>2022</v>
      </c>
      <c r="AM482" s="28">
        <f t="shared" si="241"/>
        <v>2023</v>
      </c>
      <c r="AP482" s="59"/>
      <c r="AQ482" s="28">
        <f>year_latest</f>
        <v>2023</v>
      </c>
      <c r="AR482" s="28">
        <f>AQ482-1</f>
        <v>2022</v>
      </c>
      <c r="AS482" s="28">
        <f>year_cb_baseline</f>
        <v>2018</v>
      </c>
      <c r="AT482" s="59">
        <f>AQ482-10</f>
        <v>2013</v>
      </c>
      <c r="AU482" s="28">
        <f>AQ482</f>
        <v>2023</v>
      </c>
      <c r="AV482" s="28">
        <f>AR482</f>
        <v>2022</v>
      </c>
      <c r="AW482" s="28">
        <f>AS482</f>
        <v>2018</v>
      </c>
      <c r="AX482" s="59">
        <f>AT482</f>
        <v>2013</v>
      </c>
      <c r="AY482" s="28">
        <f>AV482</f>
        <v>2022</v>
      </c>
      <c r="AZ482" s="28">
        <f>AW482</f>
        <v>2018</v>
      </c>
      <c r="BA482" s="28">
        <f>AX482</f>
        <v>2013</v>
      </c>
      <c r="BB482" s="27"/>
      <c r="BE482" s="182"/>
      <c r="BF482" s="183">
        <f>BF$8</f>
        <v>2013</v>
      </c>
      <c r="BG482" s="183">
        <f t="shared" ref="BG482:BP482" si="242">BG$8</f>
        <v>2014</v>
      </c>
      <c r="BH482" s="183">
        <f t="shared" si="242"/>
        <v>2015</v>
      </c>
      <c r="BI482" s="183">
        <f t="shared" si="242"/>
        <v>2016</v>
      </c>
      <c r="BJ482" s="183">
        <f t="shared" si="242"/>
        <v>2017</v>
      </c>
      <c r="BK482" s="183">
        <f t="shared" si="242"/>
        <v>2018</v>
      </c>
      <c r="BL482" s="183">
        <f t="shared" si="242"/>
        <v>2019</v>
      </c>
      <c r="BM482" s="183">
        <f t="shared" si="242"/>
        <v>2020</v>
      </c>
      <c r="BN482" s="183">
        <f t="shared" si="242"/>
        <v>2021</v>
      </c>
      <c r="BO482" s="183">
        <f t="shared" si="242"/>
        <v>2022</v>
      </c>
      <c r="BP482" s="183">
        <f t="shared" si="242"/>
        <v>2023</v>
      </c>
      <c r="BR482" s="183"/>
      <c r="BS482" s="183">
        <f t="shared" ref="BS482:CC482" si="243">BF482</f>
        <v>2013</v>
      </c>
      <c r="BT482" s="183">
        <f t="shared" si="243"/>
        <v>2014</v>
      </c>
      <c r="BU482" s="183">
        <f t="shared" si="243"/>
        <v>2015</v>
      </c>
      <c r="BV482" s="183">
        <f t="shared" si="243"/>
        <v>2016</v>
      </c>
      <c r="BW482" s="183">
        <f t="shared" si="243"/>
        <v>2017</v>
      </c>
      <c r="BX482" s="183">
        <f t="shared" si="243"/>
        <v>2018</v>
      </c>
      <c r="BY482" s="183">
        <f t="shared" si="243"/>
        <v>2019</v>
      </c>
      <c r="BZ482" s="183">
        <f t="shared" si="243"/>
        <v>2020</v>
      </c>
      <c r="CA482" s="183">
        <f t="shared" si="243"/>
        <v>2021</v>
      </c>
      <c r="CB482" s="183">
        <f t="shared" si="243"/>
        <v>2022</v>
      </c>
      <c r="CC482" s="183">
        <f t="shared" si="243"/>
        <v>2023</v>
      </c>
      <c r="CD482" s="27"/>
      <c r="CE482" s="183"/>
      <c r="CF482" s="188">
        <f t="shared" ref="CF482:CP482" si="244">BS482</f>
        <v>2013</v>
      </c>
      <c r="CG482" s="188">
        <f t="shared" si="244"/>
        <v>2014</v>
      </c>
      <c r="CH482" s="188">
        <f t="shared" si="244"/>
        <v>2015</v>
      </c>
      <c r="CI482" s="188">
        <f t="shared" si="244"/>
        <v>2016</v>
      </c>
      <c r="CJ482" s="188">
        <f t="shared" si="244"/>
        <v>2017</v>
      </c>
      <c r="CK482" s="188">
        <f t="shared" si="244"/>
        <v>2018</v>
      </c>
      <c r="CL482" s="188">
        <f t="shared" si="244"/>
        <v>2019</v>
      </c>
      <c r="CM482" s="188">
        <f t="shared" si="244"/>
        <v>2020</v>
      </c>
      <c r="CN482" s="188">
        <f t="shared" si="244"/>
        <v>2021</v>
      </c>
      <c r="CO482" s="188">
        <f t="shared" si="244"/>
        <v>2022</v>
      </c>
      <c r="CP482" s="188">
        <f t="shared" si="244"/>
        <v>2023</v>
      </c>
    </row>
    <row r="483" spans="2:94">
      <c r="C483" s="7" t="str" cm="1">
        <f t="array" ref="C483:C489">_xlfn.SORTBY(C472:C478,$AM472:$AM478,-1)</f>
        <v>Oil</v>
      </c>
      <c r="D483" s="86" t="s">
        <v>12</v>
      </c>
      <c r="F483" s="89" cm="1">
        <f t="array" ref="F483:F489">_xlfn.SORTBY(F472:F478,$AM472:$AM478,-1)</f>
        <v>2502.2549760000002</v>
      </c>
      <c r="G483" s="89" cm="1">
        <f t="array" ref="G483:G489">_xlfn.SORTBY(G472:G478,$AM472:$AM478,-1)</f>
        <v>2598.4955519999999</v>
      </c>
      <c r="H483" s="89" cm="1">
        <f t="array" ref="H483:H489">_xlfn.SORTBY(H472:H478,$AM472:$AM478,-1)</f>
        <v>2634.5857680000004</v>
      </c>
      <c r="I483" s="89" cm="1">
        <f t="array" ref="I483:I489">_xlfn.SORTBY(I472:I478,$AM472:$AM478,-1)</f>
        <v>2646.6158399999999</v>
      </c>
      <c r="J483" s="89" cm="1">
        <f t="array" ref="J483:J489">_xlfn.SORTBY(J472:J478,$AM472:$AM478,-1)</f>
        <v>3007.5180000000005</v>
      </c>
      <c r="K483" s="89" cm="1">
        <f t="array" ref="K483:K489">_xlfn.SORTBY(K472:K478,$AM472:$AM478,-1)</f>
        <v>3452.6306640000003</v>
      </c>
      <c r="L483" s="89" cm="1">
        <f t="array" ref="L483:L489">_xlfn.SORTBY(L472:L478,$AM472:$AM478,-1)</f>
        <v>2778.9466320000001</v>
      </c>
      <c r="M483" s="89" cm="1">
        <f t="array" ref="M483:M489">_xlfn.SORTBY(M472:M478,$AM472:$AM478,-1)</f>
        <v>2875.1872080000003</v>
      </c>
      <c r="N483" s="89" cm="1">
        <f t="array" ref="N483:N489">_xlfn.SORTBY(N472:N478,$AM472:$AM478,-1)</f>
        <v>2851.1270639999998</v>
      </c>
      <c r="O483" s="89" cm="1">
        <f t="array" ref="O483:O489">_xlfn.SORTBY(O472:O478,$AM472:$AM478,-1)</f>
        <v>3007.5180000000005</v>
      </c>
      <c r="P483" s="89" cm="1">
        <f t="array" ref="P483:P489">_xlfn.SORTBY(P472:P478,$AM472:$AM478,-1)</f>
        <v>3115.7886480000002</v>
      </c>
      <c r="Q483" s="89" cm="1">
        <f t="array" ref="Q483:Q489">_xlfn.SORTBY(Q472:Q478,$AM472:$AM478,-1)</f>
        <v>3151.8788639999998</v>
      </c>
      <c r="R483" s="89" cm="1">
        <f t="array" ref="R483:R489">_xlfn.SORTBY(R472:R478,$AM472:$AM478,-1)</f>
        <v>3163.9089359999998</v>
      </c>
      <c r="S483" s="89" cm="1">
        <f t="array" ref="S483:S489">_xlfn.SORTBY(S472:S478,$AM472:$AM478,-1)</f>
        <v>3175.9390079999998</v>
      </c>
      <c r="T483" s="89" cm="1">
        <f t="array" ref="T483:T489">_xlfn.SORTBY(T472:T478,$AM472:$AM478,-1)</f>
        <v>3043.6082160000001</v>
      </c>
      <c r="U483" s="89" cm="1">
        <f t="array" ref="U483:U489">_xlfn.SORTBY(U472:U478,$AM472:$AM478,-1)</f>
        <v>3266.0221685257907</v>
      </c>
      <c r="V483" s="89" cm="1">
        <f t="array" ref="V483:V489">_xlfn.SORTBY(V472:V478,$AM472:$AM478,-1)</f>
        <v>3130.9697538174059</v>
      </c>
      <c r="W483" s="89" cm="1">
        <f t="array" ref="W483:W489">_xlfn.SORTBY(W472:W478,$AM472:$AM478,-1)</f>
        <v>2972.8285681694078</v>
      </c>
      <c r="X483" s="89" cm="1">
        <f t="array" ref="X483:X489">_xlfn.SORTBY(X472:X478,$AM472:$AM478,-1)</f>
        <v>3216.5805409088489</v>
      </c>
      <c r="Y483" s="89" cm="1">
        <f t="array" ref="Y483:Y489">_xlfn.SORTBY(Y472:Y478,$AM472:$AM478,-1)</f>
        <v>2728.3377802940995</v>
      </c>
      <c r="Z483" s="89" cm="1">
        <f t="array" ref="Z483:Z489">_xlfn.SORTBY(Z472:Z478,$AM472:$AM478,-1)</f>
        <v>2580.5986985993918</v>
      </c>
      <c r="AA483" s="89" cm="1">
        <f t="array" ref="AA483:AA489">_xlfn.SORTBY(AA472:AA478,$AM472:$AM478,-1)</f>
        <v>2472.4825910421237</v>
      </c>
      <c r="AB483" s="89" cm="1">
        <f t="array" ref="AB483:AB489">_xlfn.SORTBY(AB472:AB478,$AM472:$AM478,-1)</f>
        <v>2356.0024364832407</v>
      </c>
      <c r="AC483" s="89" cm="1">
        <f t="array" ref="AC483:AC489">_xlfn.SORTBY(AC472:AC478,$AM472:$AM478,-1)</f>
        <v>2043.0968931239968</v>
      </c>
      <c r="AD483" s="89" cm="1">
        <f t="array" ref="AD483:AD489">_xlfn.SORTBY(AD472:AD478,$AM472:$AM478,-1)</f>
        <v>1830.6444630919966</v>
      </c>
      <c r="AE483" s="89" cm="1">
        <f t="array" ref="AE483:AE489">_xlfn.SORTBY(AE472:AE478,$AM472:$AM478,-1)</f>
        <v>1763.5926395654271</v>
      </c>
      <c r="AF483" s="89" cm="1">
        <f t="array" ref="AF483:AF489">_xlfn.SORTBY(AF472:AF478,$AM472:$AM478,-1)</f>
        <v>1851.8233006624209</v>
      </c>
      <c r="AG483" s="89" cm="1">
        <f t="array" ref="AG483:AG489">_xlfn.SORTBY(AG472:AG478,$AM472:$AM478,-1)</f>
        <v>1919.0844034800837</v>
      </c>
      <c r="AH483" s="89" cm="1">
        <f t="array" ref="AH483:AH489">_xlfn.SORTBY(AH472:AH478,$AM472:$AM478,-1)</f>
        <v>2040.6636671443748</v>
      </c>
      <c r="AI483" s="89" cm="1">
        <f t="array" ref="AI483:AI489">_xlfn.SORTBY(AI472:AI478,$AM472:$AM478,-1)</f>
        <v>2111.2347429443294</v>
      </c>
      <c r="AJ483" s="89" cm="1">
        <f t="array" ref="AJ483:AJ489">_xlfn.SORTBY(AJ472:AJ478,$AM472:$AM478,-1)</f>
        <v>2153.6918694656119</v>
      </c>
      <c r="AK483" s="89" cm="1">
        <f t="array" ref="AK483:AK489">_xlfn.SORTBY(AK472:AK478,$AM472:$AM478,-1)</f>
        <v>2143.0447030737905</v>
      </c>
      <c r="AL483" s="89" cm="1">
        <f t="array" ref="AL483:AL489">_xlfn.SORTBY(AL472:AL478,$AM472:$AM478,-1)</f>
        <v>2951.6535016173893</v>
      </c>
      <c r="AM483" s="89" cm="1">
        <f t="array" ref="AM483:AM489">_xlfn.SORTBY(AM472:AM478,$AM472:$AM478,-1)</f>
        <v>2644.4907641807549</v>
      </c>
      <c r="AN483" s="94"/>
      <c r="AP483" s="49" t="str">
        <f t="shared" ref="AP483:AP490" si="245">C483</f>
        <v>Oil</v>
      </c>
      <c r="AQ483" s="70" cm="1">
        <f t="array" aca="1" ref="AQ483" ca="1">INDIRECT(ADDRESS(ROW(AP483),AQ$9))/1000</f>
        <v>2.6444907641807549</v>
      </c>
      <c r="AR483" s="71" cm="1">
        <f t="array" aca="1" ref="AR483" ca="1">INDIRECT(ADDRESS(ROW(AQ483),AR$9))/1000</f>
        <v>2.9516535016173893</v>
      </c>
      <c r="AS483" s="71" cm="1">
        <f t="array" aca="1" ref="AS483" ca="1">INDIRECT(ADDRESS(ROW(AR483),AS$9))/1000</f>
        <v>2.0406636671443747</v>
      </c>
      <c r="AT483" s="72" cm="1">
        <f t="array" aca="1" ref="AT483" ca="1">INDIRECT(ADDRESS(ROW(AS483),AT$9))/1000</f>
        <v>2.0430968931239968</v>
      </c>
      <c r="AU483" s="77" cm="1">
        <f t="array" aca="1" ref="AU483" ca="1">AQ483/INDIRECT(ADDRESS($BC483,COLUMN(AQ483)))</f>
        <v>0.83689730587881694</v>
      </c>
      <c r="AV483" s="78" cm="1">
        <f t="array" aca="1" ref="AV483" ca="1">AR483/INDIRECT(ADDRESS($BC483,COLUMN(AR483)))</f>
        <v>0.84667315908889029</v>
      </c>
      <c r="AW483" s="78" cm="1">
        <f t="array" aca="1" ref="AW483" ca="1">AS483/INDIRECT(ADDRESS($BC483,COLUMN(AS483)))</f>
        <v>0.78524390172016689</v>
      </c>
      <c r="AX483" s="79" cm="1">
        <f t="array" aca="1" ref="AX483" ca="1">AT483/INDIRECT(ADDRESS($BC483,COLUMN(AT483)))</f>
        <v>0.78544479002301215</v>
      </c>
      <c r="AY483" s="53">
        <f t="shared" ref="AY483:BA490" ca="1" si="246">IFERROR(($AQ483-AR483)/AR483,"-")</f>
        <v>-0.10406463267735232</v>
      </c>
      <c r="AZ483" s="53">
        <f t="shared" ca="1" si="246"/>
        <v>0.29589741159127525</v>
      </c>
      <c r="BA483" s="53">
        <f t="shared" ca="1" si="246"/>
        <v>0.29435406273717984</v>
      </c>
      <c r="BC483" s="61">
        <f t="shared" ref="BC483:BC488" si="247">+BC484</f>
        <v>490</v>
      </c>
      <c r="BE483" s="177" t="str">
        <f t="shared" ref="BE483:BE490" si="248">AP483</f>
        <v>Oil</v>
      </c>
      <c r="BF483" s="185">
        <f t="shared" ref="BF483:BP490" si="249">AC483/1000</f>
        <v>2.0430968931239968</v>
      </c>
      <c r="BG483" s="185">
        <f t="shared" si="249"/>
        <v>1.8306444630919967</v>
      </c>
      <c r="BH483" s="185">
        <f t="shared" si="249"/>
        <v>1.7635926395654271</v>
      </c>
      <c r="BI483" s="185">
        <f t="shared" si="249"/>
        <v>1.851823300662421</v>
      </c>
      <c r="BJ483" s="185">
        <f t="shared" si="249"/>
        <v>1.9190844034800836</v>
      </c>
      <c r="BK483" s="185">
        <f t="shared" si="249"/>
        <v>2.0406636671443747</v>
      </c>
      <c r="BL483" s="185">
        <f t="shared" si="249"/>
        <v>2.1112347429443292</v>
      </c>
      <c r="BM483" s="185">
        <f t="shared" si="249"/>
        <v>2.1536918694656118</v>
      </c>
      <c r="BN483" s="185">
        <f t="shared" si="249"/>
        <v>2.1430447030737905</v>
      </c>
      <c r="BO483" s="185">
        <f t="shared" si="249"/>
        <v>2.9516535016173893</v>
      </c>
      <c r="BP483" s="185">
        <f t="shared" si="249"/>
        <v>2.6444907641807549</v>
      </c>
      <c r="BQ483" s="179"/>
      <c r="BR483" s="178" t="str">
        <f t="shared" ref="BR483:BR490" si="250">BE483</f>
        <v>Oil</v>
      </c>
      <c r="BS483" s="126" cm="1">
        <f t="array" aca="1" ref="BS483" ca="1">AC483/INDIRECT(ADDRESS($BC483,COLUMN(AC483)))</f>
        <v>0.78544479002301204</v>
      </c>
      <c r="BT483" s="126" cm="1">
        <f t="array" aca="1" ref="BT483" ca="1">AD483/INDIRECT(ADDRESS($BC483,COLUMN(AD483)))</f>
        <v>0.76636247793659606</v>
      </c>
      <c r="BU483" s="126" cm="1">
        <f t="array" aca="1" ref="BU483" ca="1">AE483/INDIRECT(ADDRESS($BC483,COLUMN(AE483)))</f>
        <v>0.75961489272110649</v>
      </c>
      <c r="BV483" s="126" cm="1">
        <f t="array" aca="1" ref="BV483" ca="1">AF483/INDIRECT(ADDRESS($BC483,COLUMN(AF483)))</f>
        <v>0.76841572594882446</v>
      </c>
      <c r="BW483" s="126" cm="1">
        <f t="array" aca="1" ref="BW483" ca="1">AG483/INDIRECT(ADDRESS($BC483,COLUMN(AG483)))</f>
        <v>0.77470375637534172</v>
      </c>
      <c r="BX483" s="126" cm="1">
        <f t="array" aca="1" ref="BX483" ca="1">AH483/INDIRECT(ADDRESS($BC483,COLUMN(AH483)))</f>
        <v>0.78524390172016689</v>
      </c>
      <c r="BY483" s="126" cm="1">
        <f t="array" aca="1" ref="BY483" ca="1">AI483/INDIRECT(ADDRESS($BC483,COLUMN(AI483)))</f>
        <v>0.79349923271952416</v>
      </c>
      <c r="BZ483" s="126" cm="1">
        <f t="array" aca="1" ref="BZ483" ca="1">AJ483/INDIRECT(ADDRESS($BC483,COLUMN(AJ483)))</f>
        <v>0.7918660566848611</v>
      </c>
      <c r="CA483" s="126" cm="1">
        <f t="array" aca="1" ref="CA483" ca="1">AK483/INDIRECT(ADDRESS($BC483,COLUMN(AK483)))</f>
        <v>0.7945862121629238</v>
      </c>
      <c r="CB483" s="126" cm="1">
        <f t="array" aca="1" ref="CB483" ca="1">AL483/INDIRECT(ADDRESS($BC483,COLUMN(AL483)))</f>
        <v>0.8466731590888904</v>
      </c>
      <c r="CC483" s="126" cm="1">
        <f t="array" aca="1" ref="CC483" ca="1">AM483/INDIRECT(ADDRESS($BC483,COLUMN(AM483)))</f>
        <v>0.83689730587881694</v>
      </c>
      <c r="CE483" s="178" t="str">
        <f t="shared" ref="CE483:CE490" si="251">BR483</f>
        <v>Oil</v>
      </c>
      <c r="CF483" s="194" t="str">
        <f t="shared" ref="CF483:CP490" ca="1" si="252">TEXT(BF483,"#,##0.00;-#,##0.00;0") &amp; CHAR(10) &amp; IF(BS483&lt;&gt;1,TEXT(BS483,"(#,##0.0%);(-#,##0.0%);(0%)"),"(100%)")</f>
        <v>2.04
(78.5%)</v>
      </c>
      <c r="CG483" s="194" t="str">
        <f t="shared" ca="1" si="252"/>
        <v>1.83
(76.6%)</v>
      </c>
      <c r="CH483" s="194" t="str">
        <f t="shared" ca="1" si="252"/>
        <v>1.76
(76.0%)</v>
      </c>
      <c r="CI483" s="194" t="str">
        <f t="shared" ca="1" si="252"/>
        <v>1.85
(76.8%)</v>
      </c>
      <c r="CJ483" s="194" t="str">
        <f t="shared" ca="1" si="252"/>
        <v>1.92
(77.5%)</v>
      </c>
      <c r="CK483" s="194" t="str">
        <f t="shared" ca="1" si="252"/>
        <v>2.04
(78.5%)</v>
      </c>
      <c r="CL483" s="194" t="str">
        <f t="shared" ca="1" si="252"/>
        <v>2.11
(79.3%)</v>
      </c>
      <c r="CM483" s="194" t="str">
        <f t="shared" ca="1" si="252"/>
        <v>2.15
(79.2%)</v>
      </c>
      <c r="CN483" s="194" t="str">
        <f t="shared" ca="1" si="252"/>
        <v>2.14
(79.5%)</v>
      </c>
      <c r="CO483" s="194" t="str">
        <f t="shared" ca="1" si="252"/>
        <v>2.95
(84.7%)</v>
      </c>
      <c r="CP483" s="194" t="str">
        <f t="shared" ca="1" si="252"/>
        <v>2.64
(83.7%)</v>
      </c>
    </row>
    <row r="484" spans="2:94">
      <c r="C484" s="7" t="str">
        <v>Electricity</v>
      </c>
      <c r="D484" s="86" t="s">
        <v>12</v>
      </c>
      <c r="F484" s="89">
        <v>430.07740000000001</v>
      </c>
      <c r="G484" s="89">
        <v>442.07956000000001</v>
      </c>
      <c r="H484" s="89">
        <v>465.08369999999996</v>
      </c>
      <c r="I484" s="89">
        <v>477.08586000000003</v>
      </c>
      <c r="J484" s="89">
        <v>488.08783999999997</v>
      </c>
      <c r="K484" s="89">
        <v>500.09000000000003</v>
      </c>
      <c r="L484" s="89">
        <v>523.09413999999992</v>
      </c>
      <c r="M484" s="89">
        <v>547.09845999999993</v>
      </c>
      <c r="N484" s="89">
        <v>581.10457999999994</v>
      </c>
      <c r="O484" s="89">
        <v>535.09630000000004</v>
      </c>
      <c r="P484" s="89">
        <v>570.10259999999994</v>
      </c>
      <c r="Q484" s="89">
        <v>605.10889999999995</v>
      </c>
      <c r="R484" s="89">
        <v>605.10889999999995</v>
      </c>
      <c r="S484" s="89">
        <v>605.10889999999995</v>
      </c>
      <c r="T484" s="89">
        <v>608.10943999999995</v>
      </c>
      <c r="U484" s="89">
        <v>643.4463763420265</v>
      </c>
      <c r="V484" s="89">
        <v>613.410394</v>
      </c>
      <c r="W484" s="89">
        <v>560.90094399999998</v>
      </c>
      <c r="X484" s="89">
        <v>561.50105199999996</v>
      </c>
      <c r="Y484" s="89">
        <v>558.10044000000005</v>
      </c>
      <c r="Z484" s="89">
        <v>558.10044000000005</v>
      </c>
      <c r="AA484" s="89">
        <v>558.10044000000005</v>
      </c>
      <c r="AB484" s="89">
        <v>558.10044000000005</v>
      </c>
      <c r="AC484" s="89">
        <v>558.10044000000005</v>
      </c>
      <c r="AD484" s="89">
        <v>558.10044000000005</v>
      </c>
      <c r="AE484" s="89">
        <v>558.10044000000005</v>
      </c>
      <c r="AF484" s="89">
        <v>558.10044000000005</v>
      </c>
      <c r="AG484" s="89">
        <v>558.10044000000005</v>
      </c>
      <c r="AH484" s="89">
        <v>558.10044000000005</v>
      </c>
      <c r="AI484" s="89">
        <v>549.42913156074076</v>
      </c>
      <c r="AJ484" s="89">
        <v>566.07601461571915</v>
      </c>
      <c r="AK484" s="89">
        <v>554.01279713158146</v>
      </c>
      <c r="AL484" s="89">
        <v>534.52468878807917</v>
      </c>
      <c r="AM484" s="89">
        <v>515.38410410287918</v>
      </c>
      <c r="AN484" s="94"/>
      <c r="AP484" s="49" t="str">
        <f t="shared" si="245"/>
        <v>Electricity</v>
      </c>
      <c r="AQ484" s="70" cm="1">
        <f t="array" aca="1" ref="AQ484" ca="1">INDIRECT(ADDRESS(ROW(AP484),AQ$9))/1000</f>
        <v>0.51538410410287916</v>
      </c>
      <c r="AR484" s="71" cm="1">
        <f t="array" aca="1" ref="AR484" ca="1">INDIRECT(ADDRESS(ROW(AQ484),AR$9))/1000</f>
        <v>0.53452468878807913</v>
      </c>
      <c r="AS484" s="71" cm="1">
        <f t="array" aca="1" ref="AS484" ca="1">INDIRECT(ADDRESS(ROW(AR484),AS$9))/1000</f>
        <v>0.55810044000000003</v>
      </c>
      <c r="AT484" s="73" cm="1">
        <f t="array" aca="1" ref="AT484" ca="1">INDIRECT(ADDRESS(ROW(AS484),AT$9))/1000</f>
        <v>0.55810044000000003</v>
      </c>
      <c r="AU484" s="77" cm="1">
        <f t="array" aca="1" ref="AU484" ca="1">AQ484/INDIRECT(ADDRESS($BC484,COLUMN(AQ484)))</f>
        <v>0.16310269412118306</v>
      </c>
      <c r="AV484" s="78" cm="1">
        <f t="array" aca="1" ref="AV484" ca="1">AR484/INDIRECT(ADDRESS($BC484,COLUMN(AR484)))</f>
        <v>0.15332684091110954</v>
      </c>
      <c r="AW484" s="78" cm="1">
        <f t="array" aca="1" ref="AW484" ca="1">AS484/INDIRECT(ADDRESS($BC484,COLUMN(AS484)))</f>
        <v>0.21475609827983308</v>
      </c>
      <c r="AX484" s="80" cm="1">
        <f t="array" aca="1" ref="AX484" ca="1">AT484/INDIRECT(ADDRESS($BC484,COLUMN(AT484)))</f>
        <v>0.21455520997698788</v>
      </c>
      <c r="AY484" s="53">
        <f t="shared" ca="1" si="246"/>
        <v>-3.580860732288562E-2</v>
      </c>
      <c r="AZ484" s="53">
        <f t="shared" ca="1" si="246"/>
        <v>-7.6538796308995682E-2</v>
      </c>
      <c r="BA484" s="53">
        <f t="shared" ca="1" si="246"/>
        <v>-7.6538796308995682E-2</v>
      </c>
      <c r="BC484" s="61">
        <f t="shared" si="247"/>
        <v>490</v>
      </c>
      <c r="BE484" s="177" t="str">
        <f t="shared" si="248"/>
        <v>Electricity</v>
      </c>
      <c r="BF484" s="185">
        <f t="shared" si="249"/>
        <v>0.55810044000000003</v>
      </c>
      <c r="BG484" s="185">
        <f t="shared" si="249"/>
        <v>0.55810044000000003</v>
      </c>
      <c r="BH484" s="185">
        <f t="shared" si="249"/>
        <v>0.55810044000000003</v>
      </c>
      <c r="BI484" s="185">
        <f t="shared" si="249"/>
        <v>0.55810044000000003</v>
      </c>
      <c r="BJ484" s="185">
        <f t="shared" si="249"/>
        <v>0.55810044000000003</v>
      </c>
      <c r="BK484" s="185">
        <f t="shared" si="249"/>
        <v>0.55810044000000003</v>
      </c>
      <c r="BL484" s="185">
        <f t="shared" si="249"/>
        <v>0.5494291315607408</v>
      </c>
      <c r="BM484" s="185">
        <f t="shared" si="249"/>
        <v>0.5660760146157191</v>
      </c>
      <c r="BN484" s="185">
        <f t="shared" si="249"/>
        <v>0.55401279713158147</v>
      </c>
      <c r="BO484" s="185">
        <f t="shared" si="249"/>
        <v>0.53452468878807913</v>
      </c>
      <c r="BP484" s="185">
        <f t="shared" si="249"/>
        <v>0.51538410410287916</v>
      </c>
      <c r="BQ484" s="179"/>
      <c r="BR484" s="178" t="str">
        <f t="shared" si="250"/>
        <v>Electricity</v>
      </c>
      <c r="BS484" s="126" cm="1">
        <f t="array" aca="1" ref="BS484" ca="1">AC484/INDIRECT(ADDRESS($BC484,COLUMN(AC484)))</f>
        <v>0.21455520997698788</v>
      </c>
      <c r="BT484" s="126" cm="1">
        <f t="array" aca="1" ref="BT484" ca="1">AD484/INDIRECT(ADDRESS($BC484,COLUMN(AD484)))</f>
        <v>0.23363752206340394</v>
      </c>
      <c r="BU484" s="126" cm="1">
        <f t="array" aca="1" ref="BU484" ca="1">AE484/INDIRECT(ADDRESS($BC484,COLUMN(AE484)))</f>
        <v>0.24038510727889362</v>
      </c>
      <c r="BV484" s="126" cm="1">
        <f t="array" aca="1" ref="BV484" ca="1">AF484/INDIRECT(ADDRESS($BC484,COLUMN(AF484)))</f>
        <v>0.23158427405117546</v>
      </c>
      <c r="BW484" s="126" cm="1">
        <f t="array" aca="1" ref="BW484" ca="1">AG484/INDIRECT(ADDRESS($BC484,COLUMN(AG484)))</f>
        <v>0.22529624362465833</v>
      </c>
      <c r="BX484" s="126" cm="1">
        <f t="array" aca="1" ref="BX484" ca="1">AH484/INDIRECT(ADDRESS($BC484,COLUMN(AH484)))</f>
        <v>0.21475609827983308</v>
      </c>
      <c r="BY484" s="126" cm="1">
        <f t="array" aca="1" ref="BY484" ca="1">AI484/INDIRECT(ADDRESS($BC484,COLUMN(AI484)))</f>
        <v>0.20650076728047589</v>
      </c>
      <c r="BZ484" s="126" cm="1">
        <f t="array" aca="1" ref="BZ484" ca="1">AJ484/INDIRECT(ADDRESS($BC484,COLUMN(AJ484)))</f>
        <v>0.20813394331513896</v>
      </c>
      <c r="CA484" s="126" cm="1">
        <f t="array" aca="1" ref="CA484" ca="1">AK484/INDIRECT(ADDRESS($BC484,COLUMN(AK484)))</f>
        <v>0.20541378783707623</v>
      </c>
      <c r="CB484" s="126" cm="1">
        <f t="array" aca="1" ref="CB484" ca="1">AL484/INDIRECT(ADDRESS($BC484,COLUMN(AL484)))</f>
        <v>0.15332684091110957</v>
      </c>
      <c r="CC484" s="126" cm="1">
        <f t="array" aca="1" ref="CC484" ca="1">AM484/INDIRECT(ADDRESS($BC484,COLUMN(AM484)))</f>
        <v>0.16310269412118306</v>
      </c>
      <c r="CE484" s="178" t="str">
        <f t="shared" si="251"/>
        <v>Electricity</v>
      </c>
      <c r="CF484" s="194" t="str">
        <f t="shared" ca="1" si="252"/>
        <v>0.56
(21.5%)</v>
      </c>
      <c r="CG484" s="194" t="str">
        <f t="shared" ca="1" si="252"/>
        <v>0.56
(23.4%)</v>
      </c>
      <c r="CH484" s="194" t="str">
        <f t="shared" ca="1" si="252"/>
        <v>0.56
(24.0%)</v>
      </c>
      <c r="CI484" s="194" t="str">
        <f t="shared" ca="1" si="252"/>
        <v>0.56
(23.2%)</v>
      </c>
      <c r="CJ484" s="194" t="str">
        <f t="shared" ca="1" si="252"/>
        <v>0.56
(22.5%)</v>
      </c>
      <c r="CK484" s="194" t="str">
        <f t="shared" ca="1" si="252"/>
        <v>0.56
(21.5%)</v>
      </c>
      <c r="CL484" s="194" t="str">
        <f t="shared" ca="1" si="252"/>
        <v>0.55
(20.7%)</v>
      </c>
      <c r="CM484" s="194" t="str">
        <f t="shared" ca="1" si="252"/>
        <v>0.57
(20.8%)</v>
      </c>
      <c r="CN484" s="194" t="str">
        <f t="shared" ca="1" si="252"/>
        <v>0.55
(20.5%)</v>
      </c>
      <c r="CO484" s="194" t="str">
        <f t="shared" ca="1" si="252"/>
        <v>0.53
(15.3%)</v>
      </c>
      <c r="CP484" s="194" t="str">
        <f t="shared" ca="1" si="252"/>
        <v>0.52
(16.3%)</v>
      </c>
    </row>
    <row r="485" spans="2:94">
      <c r="C485" s="7" t="str">
        <v>Coal</v>
      </c>
      <c r="D485" s="86" t="s">
        <v>12</v>
      </c>
      <c r="F485" s="89">
        <v>0</v>
      </c>
      <c r="G485" s="89">
        <v>0</v>
      </c>
      <c r="H485" s="89">
        <v>0</v>
      </c>
      <c r="I485" s="89">
        <v>0</v>
      </c>
      <c r="J485" s="89">
        <v>0</v>
      </c>
      <c r="K485" s="89">
        <v>0</v>
      </c>
      <c r="L485" s="89">
        <v>0</v>
      </c>
      <c r="M485" s="89">
        <v>0</v>
      </c>
      <c r="N485" s="89">
        <v>0</v>
      </c>
      <c r="O485" s="89">
        <v>0</v>
      </c>
      <c r="P485" s="89">
        <v>0</v>
      </c>
      <c r="Q485" s="89">
        <v>0</v>
      </c>
      <c r="R485" s="89">
        <v>0</v>
      </c>
      <c r="S485" s="89">
        <v>0</v>
      </c>
      <c r="T485" s="89">
        <v>0</v>
      </c>
      <c r="U485" s="89">
        <v>0</v>
      </c>
      <c r="V485" s="89">
        <v>0</v>
      </c>
      <c r="W485" s="89">
        <v>0</v>
      </c>
      <c r="X485" s="89">
        <v>0</v>
      </c>
      <c r="Y485" s="89">
        <v>0</v>
      </c>
      <c r="Z485" s="89">
        <v>0</v>
      </c>
      <c r="AA485" s="89">
        <v>0</v>
      </c>
      <c r="AB485" s="89">
        <v>0</v>
      </c>
      <c r="AC485" s="89">
        <v>0</v>
      </c>
      <c r="AD485" s="89">
        <v>0</v>
      </c>
      <c r="AE485" s="89">
        <v>0</v>
      </c>
      <c r="AF485" s="89">
        <v>0</v>
      </c>
      <c r="AG485" s="89">
        <v>0</v>
      </c>
      <c r="AH485" s="89">
        <v>0</v>
      </c>
      <c r="AI485" s="89">
        <v>0</v>
      </c>
      <c r="AJ485" s="89">
        <v>0</v>
      </c>
      <c r="AK485" s="89">
        <v>0</v>
      </c>
      <c r="AL485" s="89">
        <v>0</v>
      </c>
      <c r="AM485" s="89">
        <v>0</v>
      </c>
      <c r="AN485" s="94"/>
      <c r="AP485" s="49" t="str">
        <f t="shared" si="245"/>
        <v>Coal</v>
      </c>
      <c r="AQ485" s="70" cm="1">
        <f t="array" aca="1" ref="AQ485" ca="1">INDIRECT(ADDRESS(ROW(AP485),AQ$9))/1000</f>
        <v>0</v>
      </c>
      <c r="AR485" s="71" cm="1">
        <f t="array" aca="1" ref="AR485" ca="1">INDIRECT(ADDRESS(ROW(AQ485),AR$9))/1000</f>
        <v>0</v>
      </c>
      <c r="AS485" s="71" cm="1">
        <f t="array" aca="1" ref="AS485" ca="1">INDIRECT(ADDRESS(ROW(AR485),AS$9))/1000</f>
        <v>0</v>
      </c>
      <c r="AT485" s="73" cm="1">
        <f t="array" aca="1" ref="AT485" ca="1">INDIRECT(ADDRESS(ROW(AS485),AT$9))/1000</f>
        <v>0</v>
      </c>
      <c r="AU485" s="77" cm="1">
        <f t="array" aca="1" ref="AU485" ca="1">AQ485/INDIRECT(ADDRESS($BC485,COLUMN(AQ485)))</f>
        <v>0</v>
      </c>
      <c r="AV485" s="78" cm="1">
        <f t="array" aca="1" ref="AV485" ca="1">AR485/INDIRECT(ADDRESS($BC485,COLUMN(AR485)))</f>
        <v>0</v>
      </c>
      <c r="AW485" s="78" cm="1">
        <f t="array" aca="1" ref="AW485" ca="1">AS485/INDIRECT(ADDRESS($BC485,COLUMN(AS485)))</f>
        <v>0</v>
      </c>
      <c r="AX485" s="80" cm="1">
        <f t="array" aca="1" ref="AX485" ca="1">AT485/INDIRECT(ADDRESS($BC485,COLUMN(AT485)))</f>
        <v>0</v>
      </c>
      <c r="AY485" s="53" t="str">
        <f t="shared" ca="1" si="246"/>
        <v>-</v>
      </c>
      <c r="AZ485" s="53" t="str">
        <f t="shared" ca="1" si="246"/>
        <v>-</v>
      </c>
      <c r="BA485" s="53" t="str">
        <f t="shared" ca="1" si="246"/>
        <v>-</v>
      </c>
      <c r="BC485" s="61">
        <f t="shared" si="247"/>
        <v>490</v>
      </c>
      <c r="BE485" s="177" t="str">
        <f t="shared" si="248"/>
        <v>Coal</v>
      </c>
      <c r="BF485" s="185">
        <f t="shared" si="249"/>
        <v>0</v>
      </c>
      <c r="BG485" s="185">
        <f t="shared" si="249"/>
        <v>0</v>
      </c>
      <c r="BH485" s="185">
        <f t="shared" si="249"/>
        <v>0</v>
      </c>
      <c r="BI485" s="185">
        <f t="shared" si="249"/>
        <v>0</v>
      </c>
      <c r="BJ485" s="185">
        <f t="shared" si="249"/>
        <v>0</v>
      </c>
      <c r="BK485" s="185">
        <f t="shared" si="249"/>
        <v>0</v>
      </c>
      <c r="BL485" s="185">
        <f t="shared" si="249"/>
        <v>0</v>
      </c>
      <c r="BM485" s="185">
        <f t="shared" si="249"/>
        <v>0</v>
      </c>
      <c r="BN485" s="185">
        <f t="shared" si="249"/>
        <v>0</v>
      </c>
      <c r="BO485" s="185">
        <f t="shared" si="249"/>
        <v>0</v>
      </c>
      <c r="BP485" s="185">
        <f t="shared" si="249"/>
        <v>0</v>
      </c>
      <c r="BQ485" s="179"/>
      <c r="BR485" s="178" t="str">
        <f t="shared" si="250"/>
        <v>Coal</v>
      </c>
      <c r="BS485" s="126" cm="1">
        <f t="array" aca="1" ref="BS485" ca="1">AC485/INDIRECT(ADDRESS($BC485,COLUMN(AC485)))</f>
        <v>0</v>
      </c>
      <c r="BT485" s="126" cm="1">
        <f t="array" aca="1" ref="BT485" ca="1">AD485/INDIRECT(ADDRESS($BC485,COLUMN(AD485)))</f>
        <v>0</v>
      </c>
      <c r="BU485" s="126" cm="1">
        <f t="array" aca="1" ref="BU485" ca="1">AE485/INDIRECT(ADDRESS($BC485,COLUMN(AE485)))</f>
        <v>0</v>
      </c>
      <c r="BV485" s="126" cm="1">
        <f t="array" aca="1" ref="BV485" ca="1">AF485/INDIRECT(ADDRESS($BC485,COLUMN(AF485)))</f>
        <v>0</v>
      </c>
      <c r="BW485" s="126" cm="1">
        <f t="array" aca="1" ref="BW485" ca="1">AG485/INDIRECT(ADDRESS($BC485,COLUMN(AG485)))</f>
        <v>0</v>
      </c>
      <c r="BX485" s="126" cm="1">
        <f t="array" aca="1" ref="BX485" ca="1">AH485/INDIRECT(ADDRESS($BC485,COLUMN(AH485)))</f>
        <v>0</v>
      </c>
      <c r="BY485" s="126" cm="1">
        <f t="array" aca="1" ref="BY485" ca="1">AI485/INDIRECT(ADDRESS($BC485,COLUMN(AI485)))</f>
        <v>0</v>
      </c>
      <c r="BZ485" s="126" cm="1">
        <f t="array" aca="1" ref="BZ485" ca="1">AJ485/INDIRECT(ADDRESS($BC485,COLUMN(AJ485)))</f>
        <v>0</v>
      </c>
      <c r="CA485" s="126" cm="1">
        <f t="array" aca="1" ref="CA485" ca="1">AK485/INDIRECT(ADDRESS($BC485,COLUMN(AK485)))</f>
        <v>0</v>
      </c>
      <c r="CB485" s="126" cm="1">
        <f t="array" aca="1" ref="CB485" ca="1">AL485/INDIRECT(ADDRESS($BC485,COLUMN(AL485)))</f>
        <v>0</v>
      </c>
      <c r="CC485" s="126" cm="1">
        <f t="array" aca="1" ref="CC485" ca="1">AM485/INDIRECT(ADDRESS($BC485,COLUMN(AM485)))</f>
        <v>0</v>
      </c>
      <c r="CE485" s="178" t="str">
        <f t="shared" si="251"/>
        <v>Coal</v>
      </c>
      <c r="CF485" s="194" t="str">
        <f t="shared" ca="1" si="252"/>
        <v>0
(0%)</v>
      </c>
      <c r="CG485" s="194" t="str">
        <f t="shared" ca="1" si="252"/>
        <v>0
(0%)</v>
      </c>
      <c r="CH485" s="194" t="str">
        <f t="shared" ca="1" si="252"/>
        <v>0
(0%)</v>
      </c>
      <c r="CI485" s="194" t="str">
        <f t="shared" ca="1" si="252"/>
        <v>0
(0%)</v>
      </c>
      <c r="CJ485" s="194" t="str">
        <f t="shared" ca="1" si="252"/>
        <v>0
(0%)</v>
      </c>
      <c r="CK485" s="194" t="str">
        <f t="shared" ca="1" si="252"/>
        <v>0
(0%)</v>
      </c>
      <c r="CL485" s="194" t="str">
        <f t="shared" ca="1" si="252"/>
        <v>0
(0%)</v>
      </c>
      <c r="CM485" s="194" t="str">
        <f t="shared" ca="1" si="252"/>
        <v>0
(0%)</v>
      </c>
      <c r="CN485" s="194" t="str">
        <f t="shared" ca="1" si="252"/>
        <v>0
(0%)</v>
      </c>
      <c r="CO485" s="194" t="str">
        <f t="shared" ca="1" si="252"/>
        <v>0
(0%)</v>
      </c>
      <c r="CP485" s="194" t="str">
        <f t="shared" ca="1" si="252"/>
        <v>0
(0%)</v>
      </c>
    </row>
    <row r="486" spans="2:94">
      <c r="C486" s="7" t="str">
        <v>Peat</v>
      </c>
      <c r="D486" s="86" t="s">
        <v>12</v>
      </c>
      <c r="F486" s="89">
        <v>0</v>
      </c>
      <c r="G486" s="89">
        <v>0</v>
      </c>
      <c r="H486" s="89">
        <v>0</v>
      </c>
      <c r="I486" s="89">
        <v>0</v>
      </c>
      <c r="J486" s="89">
        <v>0</v>
      </c>
      <c r="K486" s="89">
        <v>0</v>
      </c>
      <c r="L486" s="89">
        <v>0</v>
      </c>
      <c r="M486" s="89">
        <v>0</v>
      </c>
      <c r="N486" s="89">
        <v>0</v>
      </c>
      <c r="O486" s="89">
        <v>0</v>
      </c>
      <c r="P486" s="89">
        <v>0</v>
      </c>
      <c r="Q486" s="89">
        <v>0</v>
      </c>
      <c r="R486" s="89">
        <v>0</v>
      </c>
      <c r="S486" s="89">
        <v>0</v>
      </c>
      <c r="T486" s="89">
        <v>0</v>
      </c>
      <c r="U486" s="89">
        <v>0</v>
      </c>
      <c r="V486" s="89">
        <v>0</v>
      </c>
      <c r="W486" s="89">
        <v>0</v>
      </c>
      <c r="X486" s="89">
        <v>0</v>
      </c>
      <c r="Y486" s="89">
        <v>0</v>
      </c>
      <c r="Z486" s="89">
        <v>0</v>
      </c>
      <c r="AA486" s="89">
        <v>0</v>
      </c>
      <c r="AB486" s="89">
        <v>0</v>
      </c>
      <c r="AC486" s="89">
        <v>0</v>
      </c>
      <c r="AD486" s="89">
        <v>0</v>
      </c>
      <c r="AE486" s="89">
        <v>0</v>
      </c>
      <c r="AF486" s="89">
        <v>0</v>
      </c>
      <c r="AG486" s="89">
        <v>0</v>
      </c>
      <c r="AH486" s="89">
        <v>0</v>
      </c>
      <c r="AI486" s="89">
        <v>0</v>
      </c>
      <c r="AJ486" s="89">
        <v>0</v>
      </c>
      <c r="AK486" s="89">
        <v>0</v>
      </c>
      <c r="AL486" s="89">
        <v>0</v>
      </c>
      <c r="AM486" s="89">
        <v>0</v>
      </c>
      <c r="AN486" s="94"/>
      <c r="AP486" s="49" t="str">
        <f t="shared" si="245"/>
        <v>Peat</v>
      </c>
      <c r="AQ486" s="70" cm="1">
        <f t="array" aca="1" ref="AQ486" ca="1">INDIRECT(ADDRESS(ROW(AP486),AQ$9))/1000</f>
        <v>0</v>
      </c>
      <c r="AR486" s="71" cm="1">
        <f t="array" aca="1" ref="AR486" ca="1">INDIRECT(ADDRESS(ROW(AQ486),AR$9))/1000</f>
        <v>0</v>
      </c>
      <c r="AS486" s="71" cm="1">
        <f t="array" aca="1" ref="AS486" ca="1">INDIRECT(ADDRESS(ROW(AR486),AS$9))/1000</f>
        <v>0</v>
      </c>
      <c r="AT486" s="73" cm="1">
        <f t="array" aca="1" ref="AT486" ca="1">INDIRECT(ADDRESS(ROW(AS486),AT$9))/1000</f>
        <v>0</v>
      </c>
      <c r="AU486" s="77" cm="1">
        <f t="array" aca="1" ref="AU486" ca="1">AQ486/INDIRECT(ADDRESS($BC486,COLUMN(AQ486)))</f>
        <v>0</v>
      </c>
      <c r="AV486" s="78" cm="1">
        <f t="array" aca="1" ref="AV486" ca="1">AR486/INDIRECT(ADDRESS($BC486,COLUMN(AR486)))</f>
        <v>0</v>
      </c>
      <c r="AW486" s="78" cm="1">
        <f t="array" aca="1" ref="AW486" ca="1">AS486/INDIRECT(ADDRESS($BC486,COLUMN(AS486)))</f>
        <v>0</v>
      </c>
      <c r="AX486" s="80" cm="1">
        <f t="array" aca="1" ref="AX486" ca="1">AT486/INDIRECT(ADDRESS($BC486,COLUMN(AT486)))</f>
        <v>0</v>
      </c>
      <c r="AY486" s="53" t="str">
        <f t="shared" ca="1" si="246"/>
        <v>-</v>
      </c>
      <c r="AZ486" s="53" t="str">
        <f t="shared" ca="1" si="246"/>
        <v>-</v>
      </c>
      <c r="BA486" s="53" t="str">
        <f t="shared" ca="1" si="246"/>
        <v>-</v>
      </c>
      <c r="BC486" s="61">
        <f t="shared" si="247"/>
        <v>490</v>
      </c>
      <c r="BE486" s="177" t="str">
        <f t="shared" si="248"/>
        <v>Peat</v>
      </c>
      <c r="BF486" s="185">
        <f t="shared" si="249"/>
        <v>0</v>
      </c>
      <c r="BG486" s="185">
        <f t="shared" si="249"/>
        <v>0</v>
      </c>
      <c r="BH486" s="185">
        <f t="shared" si="249"/>
        <v>0</v>
      </c>
      <c r="BI486" s="185">
        <f t="shared" si="249"/>
        <v>0</v>
      </c>
      <c r="BJ486" s="185">
        <f t="shared" si="249"/>
        <v>0</v>
      </c>
      <c r="BK486" s="185">
        <f t="shared" si="249"/>
        <v>0</v>
      </c>
      <c r="BL486" s="185">
        <f t="shared" si="249"/>
        <v>0</v>
      </c>
      <c r="BM486" s="185">
        <f t="shared" si="249"/>
        <v>0</v>
      </c>
      <c r="BN486" s="185">
        <f t="shared" si="249"/>
        <v>0</v>
      </c>
      <c r="BO486" s="185">
        <f t="shared" si="249"/>
        <v>0</v>
      </c>
      <c r="BP486" s="185">
        <f t="shared" si="249"/>
        <v>0</v>
      </c>
      <c r="BQ486" s="179"/>
      <c r="BR486" s="178" t="str">
        <f t="shared" si="250"/>
        <v>Peat</v>
      </c>
      <c r="BS486" s="126" cm="1">
        <f t="array" aca="1" ref="BS486" ca="1">AC486/INDIRECT(ADDRESS($BC486,COLUMN(AC486)))</f>
        <v>0</v>
      </c>
      <c r="BT486" s="126" cm="1">
        <f t="array" aca="1" ref="BT486" ca="1">AD486/INDIRECT(ADDRESS($BC486,COLUMN(AD486)))</f>
        <v>0</v>
      </c>
      <c r="BU486" s="126" cm="1">
        <f t="array" aca="1" ref="BU486" ca="1">AE486/INDIRECT(ADDRESS($BC486,COLUMN(AE486)))</f>
        <v>0</v>
      </c>
      <c r="BV486" s="126" cm="1">
        <f t="array" aca="1" ref="BV486" ca="1">AF486/INDIRECT(ADDRESS($BC486,COLUMN(AF486)))</f>
        <v>0</v>
      </c>
      <c r="BW486" s="126" cm="1">
        <f t="array" aca="1" ref="BW486" ca="1">AG486/INDIRECT(ADDRESS($BC486,COLUMN(AG486)))</f>
        <v>0</v>
      </c>
      <c r="BX486" s="126" cm="1">
        <f t="array" aca="1" ref="BX486" ca="1">AH486/INDIRECT(ADDRESS($BC486,COLUMN(AH486)))</f>
        <v>0</v>
      </c>
      <c r="BY486" s="126" cm="1">
        <f t="array" aca="1" ref="BY486" ca="1">AI486/INDIRECT(ADDRESS($BC486,COLUMN(AI486)))</f>
        <v>0</v>
      </c>
      <c r="BZ486" s="126" cm="1">
        <f t="array" aca="1" ref="BZ486" ca="1">AJ486/INDIRECT(ADDRESS($BC486,COLUMN(AJ486)))</f>
        <v>0</v>
      </c>
      <c r="CA486" s="126" cm="1">
        <f t="array" aca="1" ref="CA486" ca="1">AK486/INDIRECT(ADDRESS($BC486,COLUMN(AK486)))</f>
        <v>0</v>
      </c>
      <c r="CB486" s="126" cm="1">
        <f t="array" aca="1" ref="CB486" ca="1">AL486/INDIRECT(ADDRESS($BC486,COLUMN(AL486)))</f>
        <v>0</v>
      </c>
      <c r="CC486" s="126" cm="1">
        <f t="array" aca="1" ref="CC486" ca="1">AM486/INDIRECT(ADDRESS($BC486,COLUMN(AM486)))</f>
        <v>0</v>
      </c>
      <c r="CE486" s="178" t="str">
        <f t="shared" si="251"/>
        <v>Peat</v>
      </c>
      <c r="CF486" s="194" t="str">
        <f t="shared" ca="1" si="252"/>
        <v>0
(0%)</v>
      </c>
      <c r="CG486" s="194" t="str">
        <f t="shared" ca="1" si="252"/>
        <v>0
(0%)</v>
      </c>
      <c r="CH486" s="194" t="str">
        <f t="shared" ca="1" si="252"/>
        <v>0
(0%)</v>
      </c>
      <c r="CI486" s="194" t="str">
        <f t="shared" ca="1" si="252"/>
        <v>0
(0%)</v>
      </c>
      <c r="CJ486" s="194" t="str">
        <f t="shared" ca="1" si="252"/>
        <v>0
(0%)</v>
      </c>
      <c r="CK486" s="194" t="str">
        <f t="shared" ca="1" si="252"/>
        <v>0
(0%)</v>
      </c>
      <c r="CL486" s="194" t="str">
        <f t="shared" ca="1" si="252"/>
        <v>0
(0%)</v>
      </c>
      <c r="CM486" s="194" t="str">
        <f t="shared" ca="1" si="252"/>
        <v>0
(0%)</v>
      </c>
      <c r="CN486" s="194" t="str">
        <f t="shared" ca="1" si="252"/>
        <v>0
(0%)</v>
      </c>
      <c r="CO486" s="194" t="str">
        <f t="shared" ca="1" si="252"/>
        <v>0
(0%)</v>
      </c>
      <c r="CP486" s="194" t="str">
        <f t="shared" ca="1" si="252"/>
        <v>0
(0%)</v>
      </c>
    </row>
    <row r="487" spans="2:94">
      <c r="C487" s="7" t="str">
        <v>Natural gas</v>
      </c>
      <c r="D487" s="86" t="s">
        <v>12</v>
      </c>
      <c r="F487" s="89">
        <v>0</v>
      </c>
      <c r="G487" s="89">
        <v>0</v>
      </c>
      <c r="H487" s="89">
        <v>0</v>
      </c>
      <c r="I487" s="89">
        <v>0</v>
      </c>
      <c r="J487" s="89">
        <v>0</v>
      </c>
      <c r="K487" s="89">
        <v>0</v>
      </c>
      <c r="L487" s="89">
        <v>0</v>
      </c>
      <c r="M487" s="89">
        <v>0</v>
      </c>
      <c r="N487" s="89">
        <v>0</v>
      </c>
      <c r="O487" s="89">
        <v>0</v>
      </c>
      <c r="P487" s="89">
        <v>0</v>
      </c>
      <c r="Q487" s="89">
        <v>0</v>
      </c>
      <c r="R487" s="89">
        <v>0</v>
      </c>
      <c r="S487" s="89">
        <v>0</v>
      </c>
      <c r="T487" s="89">
        <v>0</v>
      </c>
      <c r="U487" s="89">
        <v>0</v>
      </c>
      <c r="V487" s="89">
        <v>0</v>
      </c>
      <c r="W487" s="89">
        <v>0</v>
      </c>
      <c r="X487" s="89">
        <v>0</v>
      </c>
      <c r="Y487" s="89">
        <v>0</v>
      </c>
      <c r="Z487" s="89">
        <v>0</v>
      </c>
      <c r="AA487" s="89">
        <v>0</v>
      </c>
      <c r="AB487" s="89">
        <v>0</v>
      </c>
      <c r="AC487" s="89">
        <v>0</v>
      </c>
      <c r="AD487" s="89">
        <v>0</v>
      </c>
      <c r="AE487" s="89">
        <v>0</v>
      </c>
      <c r="AF487" s="89">
        <v>0</v>
      </c>
      <c r="AG487" s="89">
        <v>0</v>
      </c>
      <c r="AH487" s="89">
        <v>0</v>
      </c>
      <c r="AI487" s="89">
        <v>0</v>
      </c>
      <c r="AJ487" s="89">
        <v>0</v>
      </c>
      <c r="AK487" s="89">
        <v>0</v>
      </c>
      <c r="AL487" s="89">
        <v>0</v>
      </c>
      <c r="AM487" s="89">
        <v>0</v>
      </c>
      <c r="AN487" s="94"/>
      <c r="AP487" s="49" t="str">
        <f t="shared" si="245"/>
        <v>Natural gas</v>
      </c>
      <c r="AQ487" s="70" cm="1">
        <f t="array" aca="1" ref="AQ487" ca="1">INDIRECT(ADDRESS(ROW(AP487),AQ$9))/1000</f>
        <v>0</v>
      </c>
      <c r="AR487" s="71" cm="1">
        <f t="array" aca="1" ref="AR487" ca="1">INDIRECT(ADDRESS(ROW(AQ487),AR$9))/1000</f>
        <v>0</v>
      </c>
      <c r="AS487" s="71" cm="1">
        <f t="array" aca="1" ref="AS487" ca="1">INDIRECT(ADDRESS(ROW(AR487),AS$9))/1000</f>
        <v>0</v>
      </c>
      <c r="AT487" s="73" cm="1">
        <f t="array" aca="1" ref="AT487" ca="1">INDIRECT(ADDRESS(ROW(AS487),AT$9))/1000</f>
        <v>0</v>
      </c>
      <c r="AU487" s="77" cm="1">
        <f t="array" aca="1" ref="AU487" ca="1">AQ487/INDIRECT(ADDRESS($BC487,COLUMN(AQ487)))</f>
        <v>0</v>
      </c>
      <c r="AV487" s="78" cm="1">
        <f t="array" aca="1" ref="AV487" ca="1">AR487/INDIRECT(ADDRESS($BC487,COLUMN(AR487)))</f>
        <v>0</v>
      </c>
      <c r="AW487" s="78" cm="1">
        <f t="array" aca="1" ref="AW487" ca="1">AS487/INDIRECT(ADDRESS($BC487,COLUMN(AS487)))</f>
        <v>0</v>
      </c>
      <c r="AX487" s="80" cm="1">
        <f t="array" aca="1" ref="AX487" ca="1">AT487/INDIRECT(ADDRESS($BC487,COLUMN(AT487)))</f>
        <v>0</v>
      </c>
      <c r="AY487" s="53" t="str">
        <f t="shared" ca="1" si="246"/>
        <v>-</v>
      </c>
      <c r="AZ487" s="53" t="str">
        <f t="shared" ca="1" si="246"/>
        <v>-</v>
      </c>
      <c r="BA487" s="53" t="str">
        <f t="shared" ca="1" si="246"/>
        <v>-</v>
      </c>
      <c r="BC487" s="61">
        <f t="shared" si="247"/>
        <v>490</v>
      </c>
      <c r="BE487" s="177" t="str">
        <f t="shared" si="248"/>
        <v>Natural gas</v>
      </c>
      <c r="BF487" s="185">
        <f t="shared" si="249"/>
        <v>0</v>
      </c>
      <c r="BG487" s="185">
        <f t="shared" si="249"/>
        <v>0</v>
      </c>
      <c r="BH487" s="185">
        <f t="shared" si="249"/>
        <v>0</v>
      </c>
      <c r="BI487" s="185">
        <f t="shared" si="249"/>
        <v>0</v>
      </c>
      <c r="BJ487" s="185">
        <f t="shared" si="249"/>
        <v>0</v>
      </c>
      <c r="BK487" s="185">
        <f t="shared" si="249"/>
        <v>0</v>
      </c>
      <c r="BL487" s="185">
        <f t="shared" si="249"/>
        <v>0</v>
      </c>
      <c r="BM487" s="185">
        <f t="shared" si="249"/>
        <v>0</v>
      </c>
      <c r="BN487" s="185">
        <f t="shared" si="249"/>
        <v>0</v>
      </c>
      <c r="BO487" s="185">
        <f t="shared" si="249"/>
        <v>0</v>
      </c>
      <c r="BP487" s="185">
        <f t="shared" si="249"/>
        <v>0</v>
      </c>
      <c r="BQ487" s="179"/>
      <c r="BR487" s="178" t="str">
        <f t="shared" si="250"/>
        <v>Natural gas</v>
      </c>
      <c r="BS487" s="126" cm="1">
        <f t="array" aca="1" ref="BS487" ca="1">AC487/INDIRECT(ADDRESS($BC487,COLUMN(AC487)))</f>
        <v>0</v>
      </c>
      <c r="BT487" s="126" cm="1">
        <f t="array" aca="1" ref="BT487" ca="1">AD487/INDIRECT(ADDRESS($BC487,COLUMN(AD487)))</f>
        <v>0</v>
      </c>
      <c r="BU487" s="126" cm="1">
        <f t="array" aca="1" ref="BU487" ca="1">AE487/INDIRECT(ADDRESS($BC487,COLUMN(AE487)))</f>
        <v>0</v>
      </c>
      <c r="BV487" s="126" cm="1">
        <f t="array" aca="1" ref="BV487" ca="1">AF487/INDIRECT(ADDRESS($BC487,COLUMN(AF487)))</f>
        <v>0</v>
      </c>
      <c r="BW487" s="126" cm="1">
        <f t="array" aca="1" ref="BW487" ca="1">AG487/INDIRECT(ADDRESS($BC487,COLUMN(AG487)))</f>
        <v>0</v>
      </c>
      <c r="BX487" s="126" cm="1">
        <f t="array" aca="1" ref="BX487" ca="1">AH487/INDIRECT(ADDRESS($BC487,COLUMN(AH487)))</f>
        <v>0</v>
      </c>
      <c r="BY487" s="126" cm="1">
        <f t="array" aca="1" ref="BY487" ca="1">AI487/INDIRECT(ADDRESS($BC487,COLUMN(AI487)))</f>
        <v>0</v>
      </c>
      <c r="BZ487" s="126" cm="1">
        <f t="array" aca="1" ref="BZ487" ca="1">AJ487/INDIRECT(ADDRESS($BC487,COLUMN(AJ487)))</f>
        <v>0</v>
      </c>
      <c r="CA487" s="126" cm="1">
        <f t="array" aca="1" ref="CA487" ca="1">AK487/INDIRECT(ADDRESS($BC487,COLUMN(AK487)))</f>
        <v>0</v>
      </c>
      <c r="CB487" s="126" cm="1">
        <f t="array" aca="1" ref="CB487" ca="1">AL487/INDIRECT(ADDRESS($BC487,COLUMN(AL487)))</f>
        <v>0</v>
      </c>
      <c r="CC487" s="126" cm="1">
        <f t="array" aca="1" ref="CC487" ca="1">AM487/INDIRECT(ADDRESS($BC487,COLUMN(AM487)))</f>
        <v>0</v>
      </c>
      <c r="CE487" s="178" t="str">
        <f t="shared" si="251"/>
        <v>Natural gas</v>
      </c>
      <c r="CF487" s="194" t="str">
        <f t="shared" ca="1" si="252"/>
        <v>0
(0%)</v>
      </c>
      <c r="CG487" s="194" t="str">
        <f t="shared" ca="1" si="252"/>
        <v>0
(0%)</v>
      </c>
      <c r="CH487" s="194" t="str">
        <f t="shared" ca="1" si="252"/>
        <v>0
(0%)</v>
      </c>
      <c r="CI487" s="194" t="str">
        <f t="shared" ca="1" si="252"/>
        <v>0
(0%)</v>
      </c>
      <c r="CJ487" s="194" t="str">
        <f t="shared" ca="1" si="252"/>
        <v>0
(0%)</v>
      </c>
      <c r="CK487" s="194" t="str">
        <f t="shared" ca="1" si="252"/>
        <v>0
(0%)</v>
      </c>
      <c r="CL487" s="194" t="str">
        <f t="shared" ca="1" si="252"/>
        <v>0
(0%)</v>
      </c>
      <c r="CM487" s="194" t="str">
        <f t="shared" ca="1" si="252"/>
        <v>0
(0%)</v>
      </c>
      <c r="CN487" s="194" t="str">
        <f t="shared" ca="1" si="252"/>
        <v>0
(0%)</v>
      </c>
      <c r="CO487" s="194" t="str">
        <f t="shared" ca="1" si="252"/>
        <v>0
(0%)</v>
      </c>
      <c r="CP487" s="194" t="str">
        <f t="shared" ca="1" si="252"/>
        <v>0
(0%)</v>
      </c>
    </row>
    <row r="488" spans="2:94">
      <c r="C488" s="7" t="str">
        <v>Renewables</v>
      </c>
      <c r="D488" s="86" t="s">
        <v>12</v>
      </c>
      <c r="F488" s="89">
        <v>0</v>
      </c>
      <c r="G488" s="89">
        <v>0</v>
      </c>
      <c r="H488" s="89">
        <v>0</v>
      </c>
      <c r="I488" s="89">
        <v>0</v>
      </c>
      <c r="J488" s="89">
        <v>0</v>
      </c>
      <c r="K488" s="89">
        <v>0</v>
      </c>
      <c r="L488" s="89">
        <v>0</v>
      </c>
      <c r="M488" s="89">
        <v>0</v>
      </c>
      <c r="N488" s="89">
        <v>0</v>
      </c>
      <c r="O488" s="89">
        <v>0</v>
      </c>
      <c r="P488" s="89">
        <v>0</v>
      </c>
      <c r="Q488" s="89">
        <v>0</v>
      </c>
      <c r="R488" s="89">
        <v>0</v>
      </c>
      <c r="S488" s="89">
        <v>0</v>
      </c>
      <c r="T488" s="89">
        <v>0</v>
      </c>
      <c r="U488" s="89">
        <v>0</v>
      </c>
      <c r="V488" s="89">
        <v>0</v>
      </c>
      <c r="W488" s="89">
        <v>0</v>
      </c>
      <c r="X488" s="89">
        <v>0</v>
      </c>
      <c r="Y488" s="89">
        <v>0</v>
      </c>
      <c r="Z488" s="89">
        <v>0</v>
      </c>
      <c r="AA488" s="89">
        <v>0</v>
      </c>
      <c r="AB488" s="89">
        <v>0</v>
      </c>
      <c r="AC488" s="89">
        <v>0</v>
      </c>
      <c r="AD488" s="89">
        <v>0</v>
      </c>
      <c r="AE488" s="89">
        <v>0</v>
      </c>
      <c r="AF488" s="89">
        <v>0</v>
      </c>
      <c r="AG488" s="89">
        <v>0</v>
      </c>
      <c r="AH488" s="89">
        <v>0</v>
      </c>
      <c r="AI488" s="89">
        <v>0</v>
      </c>
      <c r="AJ488" s="89">
        <v>0</v>
      </c>
      <c r="AK488" s="89">
        <v>0</v>
      </c>
      <c r="AL488" s="89">
        <v>0</v>
      </c>
      <c r="AM488" s="89">
        <v>0</v>
      </c>
      <c r="AN488" s="94"/>
      <c r="AP488" s="49" t="str">
        <f t="shared" si="245"/>
        <v>Renewables</v>
      </c>
      <c r="AQ488" s="70" cm="1">
        <f t="array" aca="1" ref="AQ488" ca="1">INDIRECT(ADDRESS(ROW(AP488),AQ$9))/1000</f>
        <v>0</v>
      </c>
      <c r="AR488" s="71" cm="1">
        <f t="array" aca="1" ref="AR488" ca="1">INDIRECT(ADDRESS(ROW(AQ488),AR$9))/1000</f>
        <v>0</v>
      </c>
      <c r="AS488" s="71" cm="1">
        <f t="array" aca="1" ref="AS488" ca="1">INDIRECT(ADDRESS(ROW(AR488),AS$9))/1000</f>
        <v>0</v>
      </c>
      <c r="AT488" s="73" cm="1">
        <f t="array" aca="1" ref="AT488" ca="1">INDIRECT(ADDRESS(ROW(AS488),AT$9))/1000</f>
        <v>0</v>
      </c>
      <c r="AU488" s="77" cm="1">
        <f t="array" aca="1" ref="AU488" ca="1">AQ488/INDIRECT(ADDRESS($BC488,COLUMN(AQ488)))</f>
        <v>0</v>
      </c>
      <c r="AV488" s="78" cm="1">
        <f t="array" aca="1" ref="AV488" ca="1">AR488/INDIRECT(ADDRESS($BC488,COLUMN(AR488)))</f>
        <v>0</v>
      </c>
      <c r="AW488" s="78" cm="1">
        <f t="array" aca="1" ref="AW488" ca="1">AS488/INDIRECT(ADDRESS($BC488,COLUMN(AS488)))</f>
        <v>0</v>
      </c>
      <c r="AX488" s="80" cm="1">
        <f t="array" aca="1" ref="AX488" ca="1">AT488/INDIRECT(ADDRESS($BC488,COLUMN(AT488)))</f>
        <v>0</v>
      </c>
      <c r="AY488" s="53" t="str">
        <f t="shared" ca="1" si="246"/>
        <v>-</v>
      </c>
      <c r="AZ488" s="53" t="str">
        <f t="shared" ca="1" si="246"/>
        <v>-</v>
      </c>
      <c r="BA488" s="53" t="str">
        <f t="shared" ca="1" si="246"/>
        <v>-</v>
      </c>
      <c r="BC488" s="61">
        <f t="shared" si="247"/>
        <v>490</v>
      </c>
      <c r="BE488" s="177" t="str">
        <f t="shared" si="248"/>
        <v>Renewables</v>
      </c>
      <c r="BF488" s="185">
        <f t="shared" si="249"/>
        <v>0</v>
      </c>
      <c r="BG488" s="185">
        <f t="shared" si="249"/>
        <v>0</v>
      </c>
      <c r="BH488" s="185">
        <f t="shared" si="249"/>
        <v>0</v>
      </c>
      <c r="BI488" s="185">
        <f t="shared" si="249"/>
        <v>0</v>
      </c>
      <c r="BJ488" s="185">
        <f t="shared" si="249"/>
        <v>0</v>
      </c>
      <c r="BK488" s="185">
        <f t="shared" si="249"/>
        <v>0</v>
      </c>
      <c r="BL488" s="185">
        <f t="shared" si="249"/>
        <v>0</v>
      </c>
      <c r="BM488" s="185">
        <f t="shared" si="249"/>
        <v>0</v>
      </c>
      <c r="BN488" s="185">
        <f t="shared" si="249"/>
        <v>0</v>
      </c>
      <c r="BO488" s="185">
        <f t="shared" si="249"/>
        <v>0</v>
      </c>
      <c r="BP488" s="185">
        <f t="shared" si="249"/>
        <v>0</v>
      </c>
      <c r="BQ488" s="179"/>
      <c r="BR488" s="178" t="str">
        <f t="shared" si="250"/>
        <v>Renewables</v>
      </c>
      <c r="BS488" s="126" cm="1">
        <f t="array" aca="1" ref="BS488" ca="1">AC488/INDIRECT(ADDRESS($BC488,COLUMN(AC488)))</f>
        <v>0</v>
      </c>
      <c r="BT488" s="126" cm="1">
        <f t="array" aca="1" ref="BT488" ca="1">AD488/INDIRECT(ADDRESS($BC488,COLUMN(AD488)))</f>
        <v>0</v>
      </c>
      <c r="BU488" s="126" cm="1">
        <f t="array" aca="1" ref="BU488" ca="1">AE488/INDIRECT(ADDRESS($BC488,COLUMN(AE488)))</f>
        <v>0</v>
      </c>
      <c r="BV488" s="126" cm="1">
        <f t="array" aca="1" ref="BV488" ca="1">AF488/INDIRECT(ADDRESS($BC488,COLUMN(AF488)))</f>
        <v>0</v>
      </c>
      <c r="BW488" s="126" cm="1">
        <f t="array" aca="1" ref="BW488" ca="1">AG488/INDIRECT(ADDRESS($BC488,COLUMN(AG488)))</f>
        <v>0</v>
      </c>
      <c r="BX488" s="126" cm="1">
        <f t="array" aca="1" ref="BX488" ca="1">AH488/INDIRECT(ADDRESS($BC488,COLUMN(AH488)))</f>
        <v>0</v>
      </c>
      <c r="BY488" s="126" cm="1">
        <f t="array" aca="1" ref="BY488" ca="1">AI488/INDIRECT(ADDRESS($BC488,COLUMN(AI488)))</f>
        <v>0</v>
      </c>
      <c r="BZ488" s="126" cm="1">
        <f t="array" aca="1" ref="BZ488" ca="1">AJ488/INDIRECT(ADDRESS($BC488,COLUMN(AJ488)))</f>
        <v>0</v>
      </c>
      <c r="CA488" s="126" cm="1">
        <f t="array" aca="1" ref="CA488" ca="1">AK488/INDIRECT(ADDRESS($BC488,COLUMN(AK488)))</f>
        <v>0</v>
      </c>
      <c r="CB488" s="126" cm="1">
        <f t="array" aca="1" ref="CB488" ca="1">AL488/INDIRECT(ADDRESS($BC488,COLUMN(AL488)))</f>
        <v>0</v>
      </c>
      <c r="CC488" s="126" cm="1">
        <f t="array" aca="1" ref="CC488" ca="1">AM488/INDIRECT(ADDRESS($BC488,COLUMN(AM488)))</f>
        <v>0</v>
      </c>
      <c r="CE488" s="178" t="str">
        <f t="shared" si="251"/>
        <v>Renewables</v>
      </c>
      <c r="CF488" s="194" t="str">
        <f t="shared" ca="1" si="252"/>
        <v>0
(0%)</v>
      </c>
      <c r="CG488" s="194" t="str">
        <f t="shared" ca="1" si="252"/>
        <v>0
(0%)</v>
      </c>
      <c r="CH488" s="194" t="str">
        <f t="shared" ca="1" si="252"/>
        <v>0
(0%)</v>
      </c>
      <c r="CI488" s="194" t="str">
        <f t="shared" ca="1" si="252"/>
        <v>0
(0%)</v>
      </c>
      <c r="CJ488" s="194" t="str">
        <f t="shared" ca="1" si="252"/>
        <v>0
(0%)</v>
      </c>
      <c r="CK488" s="194" t="str">
        <f t="shared" ca="1" si="252"/>
        <v>0
(0%)</v>
      </c>
      <c r="CL488" s="194" t="str">
        <f t="shared" ca="1" si="252"/>
        <v>0
(0%)</v>
      </c>
      <c r="CM488" s="194" t="str">
        <f t="shared" ca="1" si="252"/>
        <v>0
(0%)</v>
      </c>
      <c r="CN488" s="194" t="str">
        <f t="shared" ca="1" si="252"/>
        <v>0
(0%)</v>
      </c>
      <c r="CO488" s="194" t="str">
        <f t="shared" ca="1" si="252"/>
        <v>0
(0%)</v>
      </c>
      <c r="CP488" s="194" t="str">
        <f t="shared" ca="1" si="252"/>
        <v>0
(0%)</v>
      </c>
    </row>
    <row r="489" spans="2:94">
      <c r="C489" s="7" t="str">
        <v>Non-ren. waste</v>
      </c>
      <c r="D489" s="86" t="s">
        <v>12</v>
      </c>
      <c r="F489" s="89">
        <v>0</v>
      </c>
      <c r="G489" s="89">
        <v>0</v>
      </c>
      <c r="H489" s="89">
        <v>0</v>
      </c>
      <c r="I489" s="89">
        <v>0</v>
      </c>
      <c r="J489" s="89">
        <v>0</v>
      </c>
      <c r="K489" s="89">
        <v>0</v>
      </c>
      <c r="L489" s="89">
        <v>0</v>
      </c>
      <c r="M489" s="89">
        <v>0</v>
      </c>
      <c r="N489" s="89">
        <v>0</v>
      </c>
      <c r="O489" s="89">
        <v>0</v>
      </c>
      <c r="P489" s="89">
        <v>0</v>
      </c>
      <c r="Q489" s="89">
        <v>0</v>
      </c>
      <c r="R489" s="89">
        <v>0</v>
      </c>
      <c r="S489" s="89">
        <v>0</v>
      </c>
      <c r="T489" s="89">
        <v>0</v>
      </c>
      <c r="U489" s="89">
        <v>0</v>
      </c>
      <c r="V489" s="89">
        <v>0</v>
      </c>
      <c r="W489" s="89">
        <v>0</v>
      </c>
      <c r="X489" s="89">
        <v>0</v>
      </c>
      <c r="Y489" s="89">
        <v>0</v>
      </c>
      <c r="Z489" s="89">
        <v>0</v>
      </c>
      <c r="AA489" s="89">
        <v>0</v>
      </c>
      <c r="AB489" s="89">
        <v>0</v>
      </c>
      <c r="AC489" s="89">
        <v>0</v>
      </c>
      <c r="AD489" s="89">
        <v>0</v>
      </c>
      <c r="AE489" s="89">
        <v>0</v>
      </c>
      <c r="AF489" s="89">
        <v>0</v>
      </c>
      <c r="AG489" s="89">
        <v>0</v>
      </c>
      <c r="AH489" s="89">
        <v>0</v>
      </c>
      <c r="AI489" s="89">
        <v>0</v>
      </c>
      <c r="AJ489" s="89">
        <v>0</v>
      </c>
      <c r="AK489" s="89">
        <v>0</v>
      </c>
      <c r="AL489" s="89">
        <v>0</v>
      </c>
      <c r="AM489" s="89">
        <v>0</v>
      </c>
      <c r="AN489" s="94"/>
      <c r="AP489" s="49" t="str">
        <f t="shared" si="245"/>
        <v>Non-ren. waste</v>
      </c>
      <c r="AQ489" s="70" cm="1">
        <f t="array" aca="1" ref="AQ489" ca="1">INDIRECT(ADDRESS(ROW(AP489),AQ$9))/1000</f>
        <v>0</v>
      </c>
      <c r="AR489" s="71" cm="1">
        <f t="array" aca="1" ref="AR489" ca="1">INDIRECT(ADDRESS(ROW(AQ489),AR$9))/1000</f>
        <v>0</v>
      </c>
      <c r="AS489" s="71" cm="1">
        <f t="array" aca="1" ref="AS489" ca="1">INDIRECT(ADDRESS(ROW(AR489),AS$9))/1000</f>
        <v>0</v>
      </c>
      <c r="AT489" s="73" cm="1">
        <f t="array" aca="1" ref="AT489" ca="1">INDIRECT(ADDRESS(ROW(AS489),AT$9))/1000</f>
        <v>0</v>
      </c>
      <c r="AU489" s="77" cm="1">
        <f t="array" aca="1" ref="AU489" ca="1">AQ489/INDIRECT(ADDRESS($BC489,COLUMN(AQ489)))</f>
        <v>0</v>
      </c>
      <c r="AV489" s="78" cm="1">
        <f t="array" aca="1" ref="AV489" ca="1">AR489/INDIRECT(ADDRESS($BC489,COLUMN(AR489)))</f>
        <v>0</v>
      </c>
      <c r="AW489" s="78" cm="1">
        <f t="array" aca="1" ref="AW489" ca="1">AS489/INDIRECT(ADDRESS($BC489,COLUMN(AS489)))</f>
        <v>0</v>
      </c>
      <c r="AX489" s="80" cm="1">
        <f t="array" aca="1" ref="AX489" ca="1">AT489/INDIRECT(ADDRESS($BC489,COLUMN(AT489)))</f>
        <v>0</v>
      </c>
      <c r="AY489" s="53" t="str">
        <f t="shared" ca="1" si="246"/>
        <v>-</v>
      </c>
      <c r="AZ489" s="53" t="str">
        <f t="shared" ca="1" si="246"/>
        <v>-</v>
      </c>
      <c r="BA489" s="53" t="str">
        <f t="shared" ca="1" si="246"/>
        <v>-</v>
      </c>
      <c r="BC489" s="61">
        <f>BC490</f>
        <v>490</v>
      </c>
      <c r="BE489" s="177" t="str">
        <f t="shared" si="248"/>
        <v>Non-ren. waste</v>
      </c>
      <c r="BF489" s="185">
        <f t="shared" si="249"/>
        <v>0</v>
      </c>
      <c r="BG489" s="185">
        <f t="shared" si="249"/>
        <v>0</v>
      </c>
      <c r="BH489" s="185">
        <f t="shared" si="249"/>
        <v>0</v>
      </c>
      <c r="BI489" s="185">
        <f t="shared" si="249"/>
        <v>0</v>
      </c>
      <c r="BJ489" s="185">
        <f t="shared" si="249"/>
        <v>0</v>
      </c>
      <c r="BK489" s="185">
        <f t="shared" si="249"/>
        <v>0</v>
      </c>
      <c r="BL489" s="185">
        <f t="shared" si="249"/>
        <v>0</v>
      </c>
      <c r="BM489" s="185">
        <f t="shared" si="249"/>
        <v>0</v>
      </c>
      <c r="BN489" s="185">
        <f t="shared" si="249"/>
        <v>0</v>
      </c>
      <c r="BO489" s="185">
        <f t="shared" si="249"/>
        <v>0</v>
      </c>
      <c r="BP489" s="185">
        <f t="shared" si="249"/>
        <v>0</v>
      </c>
      <c r="BQ489" s="179"/>
      <c r="BR489" s="178" t="str">
        <f t="shared" si="250"/>
        <v>Non-ren. waste</v>
      </c>
      <c r="BS489" s="126" cm="1">
        <f t="array" aca="1" ref="BS489" ca="1">AC489/INDIRECT(ADDRESS($BC489,COLUMN(AC489)))</f>
        <v>0</v>
      </c>
      <c r="BT489" s="126" cm="1">
        <f t="array" aca="1" ref="BT489" ca="1">AD489/INDIRECT(ADDRESS($BC489,COLUMN(AD489)))</f>
        <v>0</v>
      </c>
      <c r="BU489" s="126" cm="1">
        <f t="array" aca="1" ref="BU489" ca="1">AE489/INDIRECT(ADDRESS($BC489,COLUMN(AE489)))</f>
        <v>0</v>
      </c>
      <c r="BV489" s="126" cm="1">
        <f t="array" aca="1" ref="BV489" ca="1">AF489/INDIRECT(ADDRESS($BC489,COLUMN(AF489)))</f>
        <v>0</v>
      </c>
      <c r="BW489" s="126" cm="1">
        <f t="array" aca="1" ref="BW489" ca="1">AG489/INDIRECT(ADDRESS($BC489,COLUMN(AG489)))</f>
        <v>0</v>
      </c>
      <c r="BX489" s="126" cm="1">
        <f t="array" aca="1" ref="BX489" ca="1">AH489/INDIRECT(ADDRESS($BC489,COLUMN(AH489)))</f>
        <v>0</v>
      </c>
      <c r="BY489" s="126" cm="1">
        <f t="array" aca="1" ref="BY489" ca="1">AI489/INDIRECT(ADDRESS($BC489,COLUMN(AI489)))</f>
        <v>0</v>
      </c>
      <c r="BZ489" s="126" cm="1">
        <f t="array" aca="1" ref="BZ489" ca="1">AJ489/INDIRECT(ADDRESS($BC489,COLUMN(AJ489)))</f>
        <v>0</v>
      </c>
      <c r="CA489" s="126" cm="1">
        <f t="array" aca="1" ref="CA489" ca="1">AK489/INDIRECT(ADDRESS($BC489,COLUMN(AK489)))</f>
        <v>0</v>
      </c>
      <c r="CB489" s="126" cm="1">
        <f t="array" aca="1" ref="CB489" ca="1">AL489/INDIRECT(ADDRESS($BC489,COLUMN(AL489)))</f>
        <v>0</v>
      </c>
      <c r="CC489" s="126" cm="1">
        <f t="array" aca="1" ref="CC489" ca="1">AM489/INDIRECT(ADDRESS($BC489,COLUMN(AM489)))</f>
        <v>0</v>
      </c>
      <c r="CE489" s="178" t="str">
        <f t="shared" si="251"/>
        <v>Non-ren. waste</v>
      </c>
      <c r="CF489" s="194" t="str">
        <f t="shared" ca="1" si="252"/>
        <v>0
(0%)</v>
      </c>
      <c r="CG489" s="194" t="str">
        <f t="shared" ca="1" si="252"/>
        <v>0
(0%)</v>
      </c>
      <c r="CH489" s="194" t="str">
        <f t="shared" ca="1" si="252"/>
        <v>0
(0%)</v>
      </c>
      <c r="CI489" s="194" t="str">
        <f t="shared" ca="1" si="252"/>
        <v>0
(0%)</v>
      </c>
      <c r="CJ489" s="194" t="str">
        <f t="shared" ca="1" si="252"/>
        <v>0
(0%)</v>
      </c>
      <c r="CK489" s="194" t="str">
        <f t="shared" ca="1" si="252"/>
        <v>0
(0%)</v>
      </c>
      <c r="CL489" s="194" t="str">
        <f t="shared" ca="1" si="252"/>
        <v>0
(0%)</v>
      </c>
      <c r="CM489" s="194" t="str">
        <f t="shared" ca="1" si="252"/>
        <v>0
(0%)</v>
      </c>
      <c r="CN489" s="194" t="str">
        <f t="shared" ca="1" si="252"/>
        <v>0
(0%)</v>
      </c>
      <c r="CO489" s="194" t="str">
        <f t="shared" ca="1" si="252"/>
        <v>0
(0%)</v>
      </c>
      <c r="CP489" s="194" t="str">
        <f t="shared" ca="1" si="252"/>
        <v>0
(0%)</v>
      </c>
    </row>
    <row r="490" spans="2:94" s="58" customFormat="1">
      <c r="C490" s="58" t="s">
        <v>47</v>
      </c>
      <c r="D490" s="87" t="s">
        <v>12</v>
      </c>
      <c r="F490" s="90">
        <f>SUM(_xlfn.ANCHORARRAY(F483))</f>
        <v>2932.3323760000003</v>
      </c>
      <c r="G490" s="90">
        <f t="shared" ref="G490:AM490" si="253">SUM(_xlfn.ANCHORARRAY(G483))</f>
        <v>3040.575112</v>
      </c>
      <c r="H490" s="90">
        <f t="shared" si="253"/>
        <v>3099.6694680000005</v>
      </c>
      <c r="I490" s="90">
        <f t="shared" si="253"/>
        <v>3123.7017000000001</v>
      </c>
      <c r="J490" s="90">
        <f t="shared" si="253"/>
        <v>3495.6058400000006</v>
      </c>
      <c r="K490" s="90">
        <f t="shared" si="253"/>
        <v>3952.7206640000004</v>
      </c>
      <c r="L490" s="90">
        <f t="shared" si="253"/>
        <v>3302.0407720000003</v>
      </c>
      <c r="M490" s="90">
        <f t="shared" si="253"/>
        <v>3422.2856680000004</v>
      </c>
      <c r="N490" s="90">
        <f t="shared" si="253"/>
        <v>3432.2316439999995</v>
      </c>
      <c r="O490" s="90">
        <f t="shared" si="253"/>
        <v>3542.6143000000006</v>
      </c>
      <c r="P490" s="90">
        <f t="shared" si="253"/>
        <v>3685.8912479999999</v>
      </c>
      <c r="Q490" s="90">
        <f t="shared" si="253"/>
        <v>3756.9877639999995</v>
      </c>
      <c r="R490" s="90">
        <f t="shared" si="253"/>
        <v>3769.017836</v>
      </c>
      <c r="S490" s="90">
        <f t="shared" si="253"/>
        <v>3781.0479079999996</v>
      </c>
      <c r="T490" s="90">
        <f t="shared" si="253"/>
        <v>3651.7176559999998</v>
      </c>
      <c r="U490" s="90">
        <f t="shared" si="253"/>
        <v>3909.4685448678174</v>
      </c>
      <c r="V490" s="90">
        <f t="shared" si="253"/>
        <v>3744.3801478174059</v>
      </c>
      <c r="W490" s="90">
        <f t="shared" si="253"/>
        <v>3533.7295121694078</v>
      </c>
      <c r="X490" s="90">
        <f t="shared" si="253"/>
        <v>3778.081592908849</v>
      </c>
      <c r="Y490" s="90">
        <f t="shared" si="253"/>
        <v>3286.4382202940997</v>
      </c>
      <c r="Z490" s="90">
        <f t="shared" si="253"/>
        <v>3138.699138599392</v>
      </c>
      <c r="AA490" s="90">
        <f t="shared" si="253"/>
        <v>3030.5830310421238</v>
      </c>
      <c r="AB490" s="90">
        <f t="shared" si="253"/>
        <v>2914.1028764832408</v>
      </c>
      <c r="AC490" s="90">
        <f t="shared" si="253"/>
        <v>2601.1973331239969</v>
      </c>
      <c r="AD490" s="90">
        <f t="shared" si="253"/>
        <v>2388.7449030919965</v>
      </c>
      <c r="AE490" s="90">
        <f t="shared" si="253"/>
        <v>2321.6930795654271</v>
      </c>
      <c r="AF490" s="90">
        <f t="shared" si="253"/>
        <v>2409.9237406624211</v>
      </c>
      <c r="AG490" s="90">
        <f t="shared" si="253"/>
        <v>2477.1848434800836</v>
      </c>
      <c r="AH490" s="90">
        <f t="shared" si="253"/>
        <v>2598.764107144375</v>
      </c>
      <c r="AI490" s="90">
        <f t="shared" si="253"/>
        <v>2660.66387450507</v>
      </c>
      <c r="AJ490" s="90">
        <f t="shared" si="253"/>
        <v>2719.767884081331</v>
      </c>
      <c r="AK490" s="90">
        <f t="shared" si="253"/>
        <v>2697.057500205372</v>
      </c>
      <c r="AL490" s="90">
        <f t="shared" si="253"/>
        <v>3486.1781904054687</v>
      </c>
      <c r="AM490" s="90">
        <f t="shared" si="253"/>
        <v>3159.874868283634</v>
      </c>
      <c r="AN490" s="94"/>
      <c r="AP490" s="52" t="str">
        <f t="shared" si="245"/>
        <v>Total</v>
      </c>
      <c r="AQ490" s="75" cm="1">
        <f t="array" aca="1" ref="AQ490" ca="1">INDIRECT(ADDRESS(ROW(AP490),AQ$9))/1000</f>
        <v>3.1598748682836342</v>
      </c>
      <c r="AR490" s="74" cm="1">
        <f t="array" aca="1" ref="AR490" ca="1">INDIRECT(ADDRESS(ROW(AQ490),AR$9))/1000</f>
        <v>3.4861781904054689</v>
      </c>
      <c r="AS490" s="74" cm="1">
        <f t="array" aca="1" ref="AS490" ca="1">INDIRECT(ADDRESS(ROW(AR490),AS$9))/1000</f>
        <v>2.5987641071443748</v>
      </c>
      <c r="AT490" s="76" cm="1">
        <f t="array" aca="1" ref="AT490" ca="1">INDIRECT(ADDRESS(ROW(AS490),AT$9))/1000</f>
        <v>2.6011973331239968</v>
      </c>
      <c r="AU490" s="81" cm="1">
        <f t="array" aca="1" ref="AU490" ca="1">AQ490/INDIRECT(ADDRESS($BC490,COLUMN(AQ490)))</f>
        <v>1</v>
      </c>
      <c r="AV490" s="82" cm="1">
        <f t="array" aca="1" ref="AV490" ca="1">AR490/INDIRECT(ADDRESS($BC490,COLUMN(AR490)))</f>
        <v>1</v>
      </c>
      <c r="AW490" s="82" cm="1">
        <f t="array" aca="1" ref="AW490" ca="1">AS490/INDIRECT(ADDRESS($BC490,COLUMN(AS490)))</f>
        <v>1</v>
      </c>
      <c r="AX490" s="83" cm="1">
        <f t="array" aca="1" ref="AX490" ca="1">AT490/INDIRECT(ADDRESS($BC490,COLUMN(AT490)))</f>
        <v>1</v>
      </c>
      <c r="AY490" s="54">
        <f t="shared" ca="1" si="246"/>
        <v>-9.3599151936603453E-2</v>
      </c>
      <c r="AZ490" s="54">
        <f t="shared" ca="1" si="246"/>
        <v>0.21591446472447634</v>
      </c>
      <c r="BA490" s="54">
        <f t="shared" ca="1" si="246"/>
        <v>0.2147770674855623</v>
      </c>
      <c r="BB490" s="7"/>
      <c r="BC490" s="62">
        <f>ROW(AP490)</f>
        <v>490</v>
      </c>
      <c r="BE490" s="177" t="str">
        <f t="shared" si="248"/>
        <v>Total</v>
      </c>
      <c r="BF490" s="185">
        <f t="shared" si="249"/>
        <v>2.6011973331239968</v>
      </c>
      <c r="BG490" s="185">
        <f t="shared" si="249"/>
        <v>2.3887449030919967</v>
      </c>
      <c r="BH490" s="185">
        <f t="shared" si="249"/>
        <v>2.3216930795654269</v>
      </c>
      <c r="BI490" s="185">
        <f t="shared" si="249"/>
        <v>2.4099237406624212</v>
      </c>
      <c r="BJ490" s="185">
        <f t="shared" si="249"/>
        <v>2.4771848434800834</v>
      </c>
      <c r="BK490" s="185">
        <f t="shared" si="249"/>
        <v>2.5987641071443748</v>
      </c>
      <c r="BL490" s="185">
        <f t="shared" si="249"/>
        <v>2.6606638745050701</v>
      </c>
      <c r="BM490" s="185">
        <f t="shared" si="249"/>
        <v>2.7197678840813309</v>
      </c>
      <c r="BN490" s="185">
        <f t="shared" si="249"/>
        <v>2.6970575002053718</v>
      </c>
      <c r="BO490" s="185">
        <f t="shared" si="249"/>
        <v>3.4861781904054689</v>
      </c>
      <c r="BP490" s="185">
        <f t="shared" si="249"/>
        <v>3.1598748682836342</v>
      </c>
      <c r="BQ490" s="179"/>
      <c r="BR490" s="178" t="str">
        <f t="shared" si="250"/>
        <v>Total</v>
      </c>
      <c r="BS490" s="126" cm="1">
        <f t="array" aca="1" ref="BS490" ca="1">AC490/INDIRECT(ADDRESS($BC490,COLUMN(AC490)))</f>
        <v>1</v>
      </c>
      <c r="BT490" s="126" cm="1">
        <f t="array" aca="1" ref="BT490" ca="1">AD490/INDIRECT(ADDRESS($BC490,COLUMN(AD490)))</f>
        <v>1</v>
      </c>
      <c r="BU490" s="126" cm="1">
        <f t="array" aca="1" ref="BU490" ca="1">AE490/INDIRECT(ADDRESS($BC490,COLUMN(AE490)))</f>
        <v>1</v>
      </c>
      <c r="BV490" s="126" cm="1">
        <f t="array" aca="1" ref="BV490" ca="1">AF490/INDIRECT(ADDRESS($BC490,COLUMN(AF490)))</f>
        <v>1</v>
      </c>
      <c r="BW490" s="126" cm="1">
        <f t="array" aca="1" ref="BW490" ca="1">AG490/INDIRECT(ADDRESS($BC490,COLUMN(AG490)))</f>
        <v>1</v>
      </c>
      <c r="BX490" s="126" cm="1">
        <f t="array" aca="1" ref="BX490" ca="1">AH490/INDIRECT(ADDRESS($BC490,COLUMN(AH490)))</f>
        <v>1</v>
      </c>
      <c r="BY490" s="126" cm="1">
        <f t="array" aca="1" ref="BY490" ca="1">AI490/INDIRECT(ADDRESS($BC490,COLUMN(AI490)))</f>
        <v>1</v>
      </c>
      <c r="BZ490" s="126" cm="1">
        <f t="array" aca="1" ref="BZ490" ca="1">AJ490/INDIRECT(ADDRESS($BC490,COLUMN(AJ490)))</f>
        <v>1</v>
      </c>
      <c r="CA490" s="126" cm="1">
        <f t="array" aca="1" ref="CA490" ca="1">AK490/INDIRECT(ADDRESS($BC490,COLUMN(AK490)))</f>
        <v>1</v>
      </c>
      <c r="CB490" s="126" cm="1">
        <f t="array" aca="1" ref="CB490" ca="1">AL490/INDIRECT(ADDRESS($BC490,COLUMN(AL490)))</f>
        <v>1</v>
      </c>
      <c r="CC490" s="126" cm="1">
        <f t="array" aca="1" ref="CC490" ca="1">AM490/INDIRECT(ADDRESS($BC490,COLUMN(AM490)))</f>
        <v>1</v>
      </c>
      <c r="CD490" s="7"/>
      <c r="CE490" s="178" t="str">
        <f t="shared" si="251"/>
        <v>Total</v>
      </c>
      <c r="CF490" s="194" t="str">
        <f t="shared" ca="1" si="252"/>
        <v>2.60
(100%)</v>
      </c>
      <c r="CG490" s="194" t="str">
        <f t="shared" ca="1" si="252"/>
        <v>2.39
(100%)</v>
      </c>
      <c r="CH490" s="194" t="str">
        <f t="shared" ca="1" si="252"/>
        <v>2.32
(100%)</v>
      </c>
      <c r="CI490" s="194" t="str">
        <f t="shared" ca="1" si="252"/>
        <v>2.41
(100%)</v>
      </c>
      <c r="CJ490" s="194" t="str">
        <f t="shared" ca="1" si="252"/>
        <v>2.48
(100%)</v>
      </c>
      <c r="CK490" s="194" t="str">
        <f t="shared" ca="1" si="252"/>
        <v>2.60
(100%)</v>
      </c>
      <c r="CL490" s="194" t="str">
        <f t="shared" ca="1" si="252"/>
        <v>2.66
(100%)</v>
      </c>
      <c r="CM490" s="194" t="str">
        <f t="shared" ca="1" si="252"/>
        <v>2.72
(100%)</v>
      </c>
      <c r="CN490" s="194" t="str">
        <f t="shared" ca="1" si="252"/>
        <v>2.70
(100%)</v>
      </c>
      <c r="CO490" s="194" t="str">
        <f t="shared" ca="1" si="252"/>
        <v>3.49
(100%)</v>
      </c>
      <c r="CP490" s="194" t="str">
        <f t="shared" ca="1" si="252"/>
        <v>3.16
(100%)</v>
      </c>
    </row>
    <row r="492" spans="2:94" s="27" customFormat="1" ht="17.5" thickBot="1">
      <c r="B492" s="95" t="s">
        <v>201</v>
      </c>
      <c r="C492" s="95" t="s">
        <v>202</v>
      </c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  <c r="AA492" s="95"/>
      <c r="AB492" s="95"/>
      <c r="AC492" s="95"/>
      <c r="AD492" s="95"/>
      <c r="AE492" s="95"/>
      <c r="AF492" s="95"/>
      <c r="AG492" s="95"/>
      <c r="AH492" s="95"/>
      <c r="AI492" s="95"/>
      <c r="AJ492" s="95"/>
      <c r="AK492" s="95"/>
      <c r="AL492" s="95"/>
      <c r="AM492" s="95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</row>
    <row r="493" spans="2:94" ht="15" thickTop="1">
      <c r="C493" s="236" t="s">
        <v>712</v>
      </c>
    </row>
    <row r="517" spans="3:94" s="27" customFormat="1" ht="15" thickBot="1">
      <c r="C517" s="28" t="s">
        <v>173</v>
      </c>
      <c r="D517" s="28" t="s">
        <v>49</v>
      </c>
      <c r="E517" s="28" t="s">
        <v>62</v>
      </c>
      <c r="F517" s="28">
        <f t="shared" ref="F517:AM517" si="254">years</f>
        <v>1990</v>
      </c>
      <c r="G517" s="28">
        <f t="shared" si="254"/>
        <v>1991</v>
      </c>
      <c r="H517" s="28">
        <f t="shared" si="254"/>
        <v>1992</v>
      </c>
      <c r="I517" s="28">
        <f t="shared" si="254"/>
        <v>1993</v>
      </c>
      <c r="J517" s="28">
        <f t="shared" si="254"/>
        <v>1994</v>
      </c>
      <c r="K517" s="28">
        <f t="shared" si="254"/>
        <v>1995</v>
      </c>
      <c r="L517" s="28">
        <f t="shared" si="254"/>
        <v>1996</v>
      </c>
      <c r="M517" s="28">
        <f t="shared" si="254"/>
        <v>1997</v>
      </c>
      <c r="N517" s="28">
        <f t="shared" si="254"/>
        <v>1998</v>
      </c>
      <c r="O517" s="28">
        <f t="shared" si="254"/>
        <v>1999</v>
      </c>
      <c r="P517" s="28">
        <f t="shared" si="254"/>
        <v>2000</v>
      </c>
      <c r="Q517" s="28">
        <f t="shared" si="254"/>
        <v>2001</v>
      </c>
      <c r="R517" s="28">
        <f t="shared" si="254"/>
        <v>2002</v>
      </c>
      <c r="S517" s="28">
        <f t="shared" si="254"/>
        <v>2003</v>
      </c>
      <c r="T517" s="28">
        <f t="shared" si="254"/>
        <v>2004</v>
      </c>
      <c r="U517" s="28">
        <f t="shared" si="254"/>
        <v>2005</v>
      </c>
      <c r="V517" s="28">
        <f t="shared" si="254"/>
        <v>2006</v>
      </c>
      <c r="W517" s="28">
        <f t="shared" si="254"/>
        <v>2007</v>
      </c>
      <c r="X517" s="28">
        <f t="shared" si="254"/>
        <v>2008</v>
      </c>
      <c r="Y517" s="28">
        <f t="shared" si="254"/>
        <v>2009</v>
      </c>
      <c r="Z517" s="28">
        <f t="shared" si="254"/>
        <v>2010</v>
      </c>
      <c r="AA517" s="28">
        <f t="shared" si="254"/>
        <v>2011</v>
      </c>
      <c r="AB517" s="28">
        <f t="shared" si="254"/>
        <v>2012</v>
      </c>
      <c r="AC517" s="28">
        <f t="shared" si="254"/>
        <v>2013</v>
      </c>
      <c r="AD517" s="28">
        <f t="shared" si="254"/>
        <v>2014</v>
      </c>
      <c r="AE517" s="28">
        <f t="shared" si="254"/>
        <v>2015</v>
      </c>
      <c r="AF517" s="28">
        <f t="shared" si="254"/>
        <v>2016</v>
      </c>
      <c r="AG517" s="28">
        <f t="shared" si="254"/>
        <v>2017</v>
      </c>
      <c r="AH517" s="28">
        <f t="shared" si="254"/>
        <v>2018</v>
      </c>
      <c r="AI517" s="28">
        <f t="shared" si="254"/>
        <v>2019</v>
      </c>
      <c r="AJ517" s="28">
        <f t="shared" si="254"/>
        <v>2020</v>
      </c>
      <c r="AK517" s="28">
        <f t="shared" si="254"/>
        <v>2021</v>
      </c>
      <c r="AL517" s="28">
        <f t="shared" si="254"/>
        <v>2022</v>
      </c>
      <c r="AM517" s="28">
        <f t="shared" si="254"/>
        <v>2023</v>
      </c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</row>
    <row r="518" spans="3:94">
      <c r="C518" s="34" t="s">
        <v>45</v>
      </c>
      <c r="D518" s="33" t="s">
        <v>12</v>
      </c>
      <c r="E518" s="33"/>
      <c r="F518" s="65">
        <v>0</v>
      </c>
      <c r="G518" s="65">
        <v>0</v>
      </c>
      <c r="H518" s="65">
        <v>0</v>
      </c>
      <c r="I518" s="65">
        <v>0</v>
      </c>
      <c r="J518" s="65">
        <v>0</v>
      </c>
      <c r="K518" s="65">
        <v>0</v>
      </c>
      <c r="L518" s="65">
        <v>0</v>
      </c>
      <c r="M518" s="65">
        <v>0</v>
      </c>
      <c r="N518" s="65">
        <v>0</v>
      </c>
      <c r="O518" s="65">
        <v>0</v>
      </c>
      <c r="P518" s="65">
        <v>0</v>
      </c>
      <c r="Q518" s="65">
        <v>0</v>
      </c>
      <c r="R518" s="65">
        <v>0</v>
      </c>
      <c r="S518" s="65">
        <v>0</v>
      </c>
      <c r="T518" s="65">
        <v>0</v>
      </c>
      <c r="U518" s="65">
        <v>0</v>
      </c>
      <c r="V518" s="65">
        <v>0</v>
      </c>
      <c r="W518" s="65">
        <v>0</v>
      </c>
      <c r="X518" s="65">
        <v>0</v>
      </c>
      <c r="Y518" s="65">
        <v>0</v>
      </c>
      <c r="Z518" s="65">
        <v>0</v>
      </c>
      <c r="AA518" s="65">
        <v>0</v>
      </c>
      <c r="AB518" s="65">
        <v>0</v>
      </c>
      <c r="AC518" s="65">
        <v>0</v>
      </c>
      <c r="AD518" s="65">
        <v>0</v>
      </c>
      <c r="AE518" s="65">
        <v>0</v>
      </c>
      <c r="AF518" s="65">
        <v>0</v>
      </c>
      <c r="AG518" s="65">
        <v>0</v>
      </c>
      <c r="AH518" s="65">
        <v>0</v>
      </c>
      <c r="AI518" s="65">
        <v>0</v>
      </c>
      <c r="AJ518" s="65">
        <v>0</v>
      </c>
      <c r="AK518" s="65">
        <v>0</v>
      </c>
      <c r="AL518" s="65">
        <v>0</v>
      </c>
      <c r="AM518" s="65">
        <v>0</v>
      </c>
    </row>
    <row r="519" spans="3:94">
      <c r="C519" s="34" t="s">
        <v>43</v>
      </c>
      <c r="D519" s="33" t="s">
        <v>12</v>
      </c>
      <c r="E519" s="33"/>
      <c r="F519" s="65">
        <v>0</v>
      </c>
      <c r="G519" s="65">
        <v>0</v>
      </c>
      <c r="H519" s="65">
        <v>0</v>
      </c>
      <c r="I519" s="65">
        <v>0</v>
      </c>
      <c r="J519" s="65">
        <v>0</v>
      </c>
      <c r="K519" s="65">
        <v>0</v>
      </c>
      <c r="L519" s="65">
        <v>0</v>
      </c>
      <c r="M519" s="65">
        <v>0</v>
      </c>
      <c r="N519" s="65">
        <v>0</v>
      </c>
      <c r="O519" s="65">
        <v>0</v>
      </c>
      <c r="P519" s="65">
        <v>0</v>
      </c>
      <c r="Q519" s="65">
        <v>0</v>
      </c>
      <c r="R519" s="65">
        <v>0</v>
      </c>
      <c r="S519" s="65">
        <v>0</v>
      </c>
      <c r="T519" s="65">
        <v>0</v>
      </c>
      <c r="U519" s="65">
        <v>0</v>
      </c>
      <c r="V519" s="65">
        <v>0</v>
      </c>
      <c r="W519" s="65">
        <v>0</v>
      </c>
      <c r="X519" s="65">
        <v>0</v>
      </c>
      <c r="Y519" s="65">
        <v>0</v>
      </c>
      <c r="Z519" s="65">
        <v>0</v>
      </c>
      <c r="AA519" s="65">
        <v>0</v>
      </c>
      <c r="AB519" s="65">
        <v>0</v>
      </c>
      <c r="AC519" s="65">
        <v>0</v>
      </c>
      <c r="AD519" s="65">
        <v>0</v>
      </c>
      <c r="AE519" s="65">
        <v>0</v>
      </c>
      <c r="AF519" s="65">
        <v>0</v>
      </c>
      <c r="AG519" s="65">
        <v>0</v>
      </c>
      <c r="AH519" s="65">
        <v>0</v>
      </c>
      <c r="AI519" s="65">
        <v>0</v>
      </c>
      <c r="AJ519" s="65">
        <v>0</v>
      </c>
      <c r="AK519" s="65">
        <v>0</v>
      </c>
      <c r="AL519" s="65">
        <v>0</v>
      </c>
      <c r="AM519" s="65">
        <v>0</v>
      </c>
    </row>
    <row r="520" spans="3:94">
      <c r="C520" s="34" t="s">
        <v>41</v>
      </c>
      <c r="D520" s="33" t="s">
        <v>12</v>
      </c>
      <c r="E520" s="33"/>
      <c r="F520" s="65">
        <v>329.43735087355589</v>
      </c>
      <c r="G520" s="65">
        <v>356.00720271620031</v>
      </c>
      <c r="H520" s="65">
        <v>379.15180112005424</v>
      </c>
      <c r="I520" s="65">
        <v>424.32223505961127</v>
      </c>
      <c r="J520" s="65">
        <v>442.22550605377245</v>
      </c>
      <c r="K520" s="65">
        <v>594.60407379965966</v>
      </c>
      <c r="L520" s="65">
        <v>507.37428622512925</v>
      </c>
      <c r="M520" s="65">
        <v>447.35189207290176</v>
      </c>
      <c r="N520" s="65">
        <v>494.38131143583814</v>
      </c>
      <c r="O520" s="65">
        <v>436.21483760324168</v>
      </c>
      <c r="P520" s="65">
        <v>424.67012433504999</v>
      </c>
      <c r="Q520" s="65">
        <v>431.89763897367897</v>
      </c>
      <c r="R520" s="65">
        <v>370.7978608539035</v>
      </c>
      <c r="S520" s="65">
        <v>533.29116349166543</v>
      </c>
      <c r="T520" s="65">
        <v>606.4166196102027</v>
      </c>
      <c r="U520" s="65">
        <v>543.56308524048893</v>
      </c>
      <c r="V520" s="65">
        <v>485.5358834719612</v>
      </c>
      <c r="W520" s="65">
        <v>452.79598314243225</v>
      </c>
      <c r="X520" s="65">
        <v>388.71065127480631</v>
      </c>
      <c r="Y520" s="65">
        <v>363.45899772452077</v>
      </c>
      <c r="Z520" s="65">
        <v>285.6880156182732</v>
      </c>
      <c r="AA520" s="65">
        <v>236.63733170946102</v>
      </c>
      <c r="AB520" s="65">
        <v>261.96048474241223</v>
      </c>
      <c r="AC520" s="65">
        <v>291.49079260320781</v>
      </c>
      <c r="AD520" s="65">
        <v>277.7329988083801</v>
      </c>
      <c r="AE520" s="65">
        <v>244.17658255371649</v>
      </c>
      <c r="AF520" s="65">
        <v>224.21615690586731</v>
      </c>
      <c r="AG520" s="65">
        <v>265.50716225072108</v>
      </c>
      <c r="AH520" s="65">
        <v>316.91593848252012</v>
      </c>
      <c r="AI520" s="65">
        <v>273.62959081858202</v>
      </c>
      <c r="AJ520" s="65">
        <v>223.04424650089604</v>
      </c>
      <c r="AK520" s="65">
        <v>218.22387902038884</v>
      </c>
      <c r="AL520" s="65">
        <v>201.04670563171601</v>
      </c>
      <c r="AM520" s="65">
        <v>228.51543782586643</v>
      </c>
    </row>
    <row r="521" spans="3:94">
      <c r="C521" s="34" t="s">
        <v>39</v>
      </c>
      <c r="D521" s="33" t="s">
        <v>12</v>
      </c>
      <c r="E521" s="33"/>
      <c r="F521" s="65">
        <v>0</v>
      </c>
      <c r="G521" s="65">
        <v>0</v>
      </c>
      <c r="H521" s="65">
        <v>0</v>
      </c>
      <c r="I521" s="65">
        <v>0</v>
      </c>
      <c r="J521" s="65">
        <v>0</v>
      </c>
      <c r="K521" s="65">
        <v>0</v>
      </c>
      <c r="L521" s="65">
        <v>0</v>
      </c>
      <c r="M521" s="65">
        <v>0</v>
      </c>
      <c r="N521" s="65">
        <v>0</v>
      </c>
      <c r="O521" s="65">
        <v>0</v>
      </c>
      <c r="P521" s="65">
        <v>0</v>
      </c>
      <c r="Q521" s="65">
        <v>0</v>
      </c>
      <c r="R521" s="65">
        <v>0</v>
      </c>
      <c r="S521" s="65">
        <v>0</v>
      </c>
      <c r="T521" s="65">
        <v>0</v>
      </c>
      <c r="U521" s="65">
        <v>0</v>
      </c>
      <c r="V521" s="65">
        <v>0</v>
      </c>
      <c r="W521" s="65">
        <v>0</v>
      </c>
      <c r="X521" s="65">
        <v>0</v>
      </c>
      <c r="Y521" s="65">
        <v>0</v>
      </c>
      <c r="Z521" s="65">
        <v>0</v>
      </c>
      <c r="AA521" s="65">
        <v>0</v>
      </c>
      <c r="AB521" s="65">
        <v>0</v>
      </c>
      <c r="AC521" s="65">
        <v>0</v>
      </c>
      <c r="AD521" s="65">
        <v>0</v>
      </c>
      <c r="AE521" s="65">
        <v>0</v>
      </c>
      <c r="AF521" s="65">
        <v>0</v>
      </c>
      <c r="AG521" s="65">
        <v>0</v>
      </c>
      <c r="AH521" s="65">
        <v>0</v>
      </c>
      <c r="AI521" s="65">
        <v>0</v>
      </c>
      <c r="AJ521" s="65">
        <v>0</v>
      </c>
      <c r="AK521" s="65">
        <v>0</v>
      </c>
      <c r="AL521" s="65">
        <v>0</v>
      </c>
      <c r="AM521" s="65">
        <v>0</v>
      </c>
    </row>
    <row r="522" spans="3:94">
      <c r="C522" s="34" t="s">
        <v>48</v>
      </c>
      <c r="D522" s="33" t="s">
        <v>12</v>
      </c>
      <c r="E522" s="33"/>
      <c r="F522" s="65">
        <v>0</v>
      </c>
      <c r="G522" s="65">
        <v>0</v>
      </c>
      <c r="H522" s="65">
        <v>0</v>
      </c>
      <c r="I522" s="65">
        <v>0</v>
      </c>
      <c r="J522" s="65">
        <v>0</v>
      </c>
      <c r="K522" s="65">
        <v>0</v>
      </c>
      <c r="L522" s="65">
        <v>0</v>
      </c>
      <c r="M522" s="65">
        <v>0</v>
      </c>
      <c r="N522" s="65">
        <v>0</v>
      </c>
      <c r="O522" s="65">
        <v>0</v>
      </c>
      <c r="P522" s="65">
        <v>0</v>
      </c>
      <c r="Q522" s="65">
        <v>0</v>
      </c>
      <c r="R522" s="65">
        <v>0</v>
      </c>
      <c r="S522" s="65">
        <v>0</v>
      </c>
      <c r="T522" s="65">
        <v>0</v>
      </c>
      <c r="U522" s="65">
        <v>0</v>
      </c>
      <c r="V522" s="65">
        <v>0</v>
      </c>
      <c r="W522" s="65">
        <v>0</v>
      </c>
      <c r="X522" s="65">
        <v>0</v>
      </c>
      <c r="Y522" s="65">
        <v>0</v>
      </c>
      <c r="Z522" s="65">
        <v>0</v>
      </c>
      <c r="AA522" s="65">
        <v>0</v>
      </c>
      <c r="AB522" s="65">
        <v>0</v>
      </c>
      <c r="AC522" s="65">
        <v>0</v>
      </c>
      <c r="AD522" s="65">
        <v>0</v>
      </c>
      <c r="AE522" s="65">
        <v>0</v>
      </c>
      <c r="AF522" s="65">
        <v>0</v>
      </c>
      <c r="AG522" s="65">
        <v>0</v>
      </c>
      <c r="AH522" s="65">
        <v>0</v>
      </c>
      <c r="AI522" s="65">
        <v>0</v>
      </c>
      <c r="AJ522" s="65">
        <v>0</v>
      </c>
      <c r="AK522" s="65">
        <v>0</v>
      </c>
      <c r="AL522" s="65">
        <v>0</v>
      </c>
      <c r="AM522" s="65">
        <v>0</v>
      </c>
    </row>
    <row r="523" spans="3:94">
      <c r="C523" s="34" t="s">
        <v>508</v>
      </c>
      <c r="D523" s="33" t="s">
        <v>12</v>
      </c>
      <c r="E523" s="33"/>
      <c r="F523" s="65">
        <v>0</v>
      </c>
      <c r="G523" s="65">
        <v>0</v>
      </c>
      <c r="H523" s="65">
        <v>0</v>
      </c>
      <c r="I523" s="65">
        <v>0</v>
      </c>
      <c r="J523" s="65">
        <v>0</v>
      </c>
      <c r="K523" s="65">
        <v>0</v>
      </c>
      <c r="L523" s="65">
        <v>0</v>
      </c>
      <c r="M523" s="65">
        <v>0</v>
      </c>
      <c r="N523" s="65">
        <v>0</v>
      </c>
      <c r="O523" s="65">
        <v>0</v>
      </c>
      <c r="P523" s="65">
        <v>0</v>
      </c>
      <c r="Q523" s="65">
        <v>0</v>
      </c>
      <c r="R523" s="65">
        <v>0</v>
      </c>
      <c r="S523" s="65">
        <v>0</v>
      </c>
      <c r="T523" s="65">
        <v>0</v>
      </c>
      <c r="U523" s="65">
        <v>0</v>
      </c>
      <c r="V523" s="65">
        <v>0</v>
      </c>
      <c r="W523" s="65">
        <v>0</v>
      </c>
      <c r="X523" s="65">
        <v>0</v>
      </c>
      <c r="Y523" s="65">
        <v>0</v>
      </c>
      <c r="Z523" s="65">
        <v>0</v>
      </c>
      <c r="AA523" s="65">
        <v>0</v>
      </c>
      <c r="AB523" s="65">
        <v>0</v>
      </c>
      <c r="AC523" s="65">
        <v>0</v>
      </c>
      <c r="AD523" s="65">
        <v>0</v>
      </c>
      <c r="AE523" s="65">
        <v>0</v>
      </c>
      <c r="AF523" s="65">
        <v>0</v>
      </c>
      <c r="AG523" s="65">
        <v>0</v>
      </c>
      <c r="AH523" s="65">
        <v>0</v>
      </c>
      <c r="AI523" s="65">
        <v>0</v>
      </c>
      <c r="AJ523" s="65">
        <v>0</v>
      </c>
      <c r="AK523" s="65">
        <v>0</v>
      </c>
      <c r="AL523" s="65">
        <v>0</v>
      </c>
      <c r="AM523" s="65">
        <v>0</v>
      </c>
    </row>
    <row r="524" spans="3:94">
      <c r="C524" s="34" t="s">
        <v>13</v>
      </c>
      <c r="D524" s="33" t="s">
        <v>12</v>
      </c>
      <c r="E524" s="33"/>
      <c r="F524" s="65">
        <v>0</v>
      </c>
      <c r="G524" s="65">
        <v>0</v>
      </c>
      <c r="H524" s="65">
        <v>0</v>
      </c>
      <c r="I524" s="65">
        <v>0</v>
      </c>
      <c r="J524" s="65">
        <v>0</v>
      </c>
      <c r="K524" s="65">
        <v>0</v>
      </c>
      <c r="L524" s="65">
        <v>0</v>
      </c>
      <c r="M524" s="65">
        <v>0</v>
      </c>
      <c r="N524" s="65">
        <v>0</v>
      </c>
      <c r="O524" s="65">
        <v>0</v>
      </c>
      <c r="P524" s="65">
        <v>0</v>
      </c>
      <c r="Q524" s="65">
        <v>0</v>
      </c>
      <c r="R524" s="65">
        <v>0</v>
      </c>
      <c r="S524" s="65">
        <v>0</v>
      </c>
      <c r="T524" s="65">
        <v>0</v>
      </c>
      <c r="U524" s="65">
        <v>0</v>
      </c>
      <c r="V524" s="65">
        <v>0</v>
      </c>
      <c r="W524" s="65">
        <v>0</v>
      </c>
      <c r="X524" s="65">
        <v>0</v>
      </c>
      <c r="Y524" s="65">
        <v>0</v>
      </c>
      <c r="Z524" s="65">
        <v>0</v>
      </c>
      <c r="AA524" s="65">
        <v>0</v>
      </c>
      <c r="AB524" s="65">
        <v>0</v>
      </c>
      <c r="AC524" s="65">
        <v>0</v>
      </c>
      <c r="AD524" s="65">
        <v>0</v>
      </c>
      <c r="AE524" s="65">
        <v>0</v>
      </c>
      <c r="AF524" s="65">
        <v>0</v>
      </c>
      <c r="AG524" s="65">
        <v>0</v>
      </c>
      <c r="AH524" s="65">
        <v>0</v>
      </c>
      <c r="AI524" s="65">
        <v>0</v>
      </c>
      <c r="AJ524" s="65">
        <v>0</v>
      </c>
      <c r="AK524" s="65">
        <v>0</v>
      </c>
      <c r="AL524" s="65">
        <v>0</v>
      </c>
      <c r="AM524" s="65">
        <v>0</v>
      </c>
    </row>
    <row r="525" spans="3:94" s="58" customFormat="1">
      <c r="C525" s="55" t="s">
        <v>47</v>
      </c>
      <c r="D525" s="56" t="s">
        <v>12</v>
      </c>
      <c r="E525" s="57"/>
      <c r="F525" s="66">
        <v>329.43735087355589</v>
      </c>
      <c r="G525" s="66">
        <v>356.00720271620031</v>
      </c>
      <c r="H525" s="66">
        <v>379.15180112005424</v>
      </c>
      <c r="I525" s="66">
        <v>424.32223505961127</v>
      </c>
      <c r="J525" s="66">
        <v>442.22550605377245</v>
      </c>
      <c r="K525" s="66">
        <v>594.60407379965966</v>
      </c>
      <c r="L525" s="66">
        <v>507.37428622512925</v>
      </c>
      <c r="M525" s="66">
        <v>447.35189207290176</v>
      </c>
      <c r="N525" s="66">
        <v>494.38131143583814</v>
      </c>
      <c r="O525" s="66">
        <v>436.21483760324168</v>
      </c>
      <c r="P525" s="66">
        <v>424.67012433504999</v>
      </c>
      <c r="Q525" s="66">
        <v>431.89763897367897</v>
      </c>
      <c r="R525" s="66">
        <v>370.7978608539035</v>
      </c>
      <c r="S525" s="66">
        <v>533.29116349166543</v>
      </c>
      <c r="T525" s="66">
        <v>606.4166196102027</v>
      </c>
      <c r="U525" s="66">
        <v>543.56308524048893</v>
      </c>
      <c r="V525" s="66">
        <v>485.5358834719612</v>
      </c>
      <c r="W525" s="66">
        <v>452.79598314243225</v>
      </c>
      <c r="X525" s="66">
        <v>388.71065127480631</v>
      </c>
      <c r="Y525" s="66">
        <v>363.45899772452077</v>
      </c>
      <c r="Z525" s="66">
        <v>285.6880156182732</v>
      </c>
      <c r="AA525" s="66">
        <v>236.63733170946102</v>
      </c>
      <c r="AB525" s="66">
        <v>261.96048474241223</v>
      </c>
      <c r="AC525" s="66">
        <v>291.49079260320781</v>
      </c>
      <c r="AD525" s="66">
        <v>277.7329988083801</v>
      </c>
      <c r="AE525" s="66">
        <v>244.17658255371649</v>
      </c>
      <c r="AF525" s="66">
        <v>224.21615690586731</v>
      </c>
      <c r="AG525" s="66">
        <v>265.50716225072108</v>
      </c>
      <c r="AH525" s="66">
        <v>316.91593848252012</v>
      </c>
      <c r="AI525" s="66">
        <v>273.62959081858202</v>
      </c>
      <c r="AJ525" s="66">
        <v>223.04424650089604</v>
      </c>
      <c r="AK525" s="66">
        <v>218.22387902038884</v>
      </c>
      <c r="AL525" s="66">
        <v>201.04670563171601</v>
      </c>
      <c r="AM525" s="66">
        <v>228.51543782586643</v>
      </c>
    </row>
    <row r="527" spans="3:94">
      <c r="AP527" s="60"/>
      <c r="AQ527" s="305" t="s">
        <v>65</v>
      </c>
      <c r="AR527" s="305"/>
      <c r="AS527" s="305"/>
      <c r="AT527" s="306"/>
      <c r="AU527" s="307" t="s">
        <v>84</v>
      </c>
      <c r="AV527" s="305"/>
      <c r="AW527" s="305"/>
      <c r="AX527" s="306"/>
      <c r="AY527" s="305" t="str">
        <f>"Change to "&amp;year_latest&amp;" (%)"</f>
        <v>Change to 2023 (%)</v>
      </c>
      <c r="AZ527" s="308"/>
      <c r="BA527" s="308"/>
    </row>
    <row r="528" spans="3:94" ht="15" thickBot="1">
      <c r="C528" s="28" t="s">
        <v>173</v>
      </c>
      <c r="D528" s="28" t="s">
        <v>49</v>
      </c>
      <c r="E528" s="28" t="s">
        <v>62</v>
      </c>
      <c r="F528" s="28">
        <f t="shared" ref="F528:AM528" si="255">years</f>
        <v>1990</v>
      </c>
      <c r="G528" s="28">
        <f t="shared" si="255"/>
        <v>1991</v>
      </c>
      <c r="H528" s="28">
        <f t="shared" si="255"/>
        <v>1992</v>
      </c>
      <c r="I528" s="28">
        <f t="shared" si="255"/>
        <v>1993</v>
      </c>
      <c r="J528" s="28">
        <f t="shared" si="255"/>
        <v>1994</v>
      </c>
      <c r="K528" s="28">
        <f t="shared" si="255"/>
        <v>1995</v>
      </c>
      <c r="L528" s="28">
        <f t="shared" si="255"/>
        <v>1996</v>
      </c>
      <c r="M528" s="28">
        <f t="shared" si="255"/>
        <v>1997</v>
      </c>
      <c r="N528" s="28">
        <f t="shared" si="255"/>
        <v>1998</v>
      </c>
      <c r="O528" s="28">
        <f t="shared" si="255"/>
        <v>1999</v>
      </c>
      <c r="P528" s="28">
        <f t="shared" si="255"/>
        <v>2000</v>
      </c>
      <c r="Q528" s="28">
        <f t="shared" si="255"/>
        <v>2001</v>
      </c>
      <c r="R528" s="28">
        <f t="shared" si="255"/>
        <v>2002</v>
      </c>
      <c r="S528" s="28">
        <f t="shared" si="255"/>
        <v>2003</v>
      </c>
      <c r="T528" s="28">
        <f t="shared" si="255"/>
        <v>2004</v>
      </c>
      <c r="U528" s="28">
        <f t="shared" si="255"/>
        <v>2005</v>
      </c>
      <c r="V528" s="28">
        <f t="shared" si="255"/>
        <v>2006</v>
      </c>
      <c r="W528" s="28">
        <f t="shared" si="255"/>
        <v>2007</v>
      </c>
      <c r="X528" s="28">
        <f t="shared" si="255"/>
        <v>2008</v>
      </c>
      <c r="Y528" s="28">
        <f t="shared" si="255"/>
        <v>2009</v>
      </c>
      <c r="Z528" s="28">
        <f t="shared" si="255"/>
        <v>2010</v>
      </c>
      <c r="AA528" s="28">
        <f t="shared" si="255"/>
        <v>2011</v>
      </c>
      <c r="AB528" s="28">
        <f t="shared" si="255"/>
        <v>2012</v>
      </c>
      <c r="AC528" s="28">
        <f t="shared" si="255"/>
        <v>2013</v>
      </c>
      <c r="AD528" s="28">
        <f t="shared" si="255"/>
        <v>2014</v>
      </c>
      <c r="AE528" s="28">
        <f t="shared" si="255"/>
        <v>2015</v>
      </c>
      <c r="AF528" s="28">
        <f t="shared" si="255"/>
        <v>2016</v>
      </c>
      <c r="AG528" s="28">
        <f t="shared" si="255"/>
        <v>2017</v>
      </c>
      <c r="AH528" s="28">
        <f t="shared" si="255"/>
        <v>2018</v>
      </c>
      <c r="AI528" s="28">
        <f t="shared" si="255"/>
        <v>2019</v>
      </c>
      <c r="AJ528" s="28">
        <f t="shared" si="255"/>
        <v>2020</v>
      </c>
      <c r="AK528" s="28">
        <f t="shared" si="255"/>
        <v>2021</v>
      </c>
      <c r="AL528" s="28">
        <f t="shared" si="255"/>
        <v>2022</v>
      </c>
      <c r="AM528" s="28">
        <f t="shared" si="255"/>
        <v>2023</v>
      </c>
      <c r="AP528" s="59"/>
      <c r="AQ528" s="28">
        <f>year_latest</f>
        <v>2023</v>
      </c>
      <c r="AR528" s="28">
        <f>AQ528-1</f>
        <v>2022</v>
      </c>
      <c r="AS528" s="28">
        <f>year_cb_baseline</f>
        <v>2018</v>
      </c>
      <c r="AT528" s="59">
        <f>AQ528-10</f>
        <v>2013</v>
      </c>
      <c r="AU528" s="28">
        <f>AQ528</f>
        <v>2023</v>
      </c>
      <c r="AV528" s="28">
        <f>AR528</f>
        <v>2022</v>
      </c>
      <c r="AW528" s="28">
        <f>AS528</f>
        <v>2018</v>
      </c>
      <c r="AX528" s="59">
        <f>AT528</f>
        <v>2013</v>
      </c>
      <c r="AY528" s="28">
        <f>AV528</f>
        <v>2022</v>
      </c>
      <c r="AZ528" s="28">
        <f>AW528</f>
        <v>2018</v>
      </c>
      <c r="BA528" s="28">
        <f>AX528</f>
        <v>2013</v>
      </c>
      <c r="BB528" s="27"/>
      <c r="BE528" s="182"/>
      <c r="BF528" s="183">
        <f>BF$8</f>
        <v>2013</v>
      </c>
      <c r="BG528" s="183">
        <f t="shared" ref="BG528:BP528" si="256">BG$8</f>
        <v>2014</v>
      </c>
      <c r="BH528" s="183">
        <f t="shared" si="256"/>
        <v>2015</v>
      </c>
      <c r="BI528" s="183">
        <f t="shared" si="256"/>
        <v>2016</v>
      </c>
      <c r="BJ528" s="183">
        <f t="shared" si="256"/>
        <v>2017</v>
      </c>
      <c r="BK528" s="183">
        <f t="shared" si="256"/>
        <v>2018</v>
      </c>
      <c r="BL528" s="183">
        <f t="shared" si="256"/>
        <v>2019</v>
      </c>
      <c r="BM528" s="183">
        <f t="shared" si="256"/>
        <v>2020</v>
      </c>
      <c r="BN528" s="183">
        <f t="shared" si="256"/>
        <v>2021</v>
      </c>
      <c r="BO528" s="183">
        <f t="shared" si="256"/>
        <v>2022</v>
      </c>
      <c r="BP528" s="183">
        <f t="shared" si="256"/>
        <v>2023</v>
      </c>
      <c r="BR528" s="183"/>
      <c r="BS528" s="183">
        <f t="shared" ref="BS528:CC528" si="257">BF528</f>
        <v>2013</v>
      </c>
      <c r="BT528" s="183">
        <f t="shared" si="257"/>
        <v>2014</v>
      </c>
      <c r="BU528" s="183">
        <f t="shared" si="257"/>
        <v>2015</v>
      </c>
      <c r="BV528" s="183">
        <f t="shared" si="257"/>
        <v>2016</v>
      </c>
      <c r="BW528" s="183">
        <f t="shared" si="257"/>
        <v>2017</v>
      </c>
      <c r="BX528" s="183">
        <f t="shared" si="257"/>
        <v>2018</v>
      </c>
      <c r="BY528" s="183">
        <f t="shared" si="257"/>
        <v>2019</v>
      </c>
      <c r="BZ528" s="183">
        <f t="shared" si="257"/>
        <v>2020</v>
      </c>
      <c r="CA528" s="183">
        <f t="shared" si="257"/>
        <v>2021</v>
      </c>
      <c r="CB528" s="183">
        <f t="shared" si="257"/>
        <v>2022</v>
      </c>
      <c r="CC528" s="183">
        <f t="shared" si="257"/>
        <v>2023</v>
      </c>
      <c r="CD528" s="27"/>
      <c r="CE528" s="183"/>
      <c r="CF528" s="188">
        <f t="shared" ref="CF528:CP528" si="258">BS528</f>
        <v>2013</v>
      </c>
      <c r="CG528" s="188">
        <f t="shared" si="258"/>
        <v>2014</v>
      </c>
      <c r="CH528" s="188">
        <f t="shared" si="258"/>
        <v>2015</v>
      </c>
      <c r="CI528" s="188">
        <f t="shared" si="258"/>
        <v>2016</v>
      </c>
      <c r="CJ528" s="188">
        <f t="shared" si="258"/>
        <v>2017</v>
      </c>
      <c r="CK528" s="188">
        <f t="shared" si="258"/>
        <v>2018</v>
      </c>
      <c r="CL528" s="188">
        <f t="shared" si="258"/>
        <v>2019</v>
      </c>
      <c r="CM528" s="188">
        <f t="shared" si="258"/>
        <v>2020</v>
      </c>
      <c r="CN528" s="188">
        <f t="shared" si="258"/>
        <v>2021</v>
      </c>
      <c r="CO528" s="188">
        <f t="shared" si="258"/>
        <v>2022</v>
      </c>
      <c r="CP528" s="188">
        <f t="shared" si="258"/>
        <v>2023</v>
      </c>
    </row>
    <row r="529" spans="3:94">
      <c r="C529" s="7" t="str" cm="1">
        <f t="array" ref="C529:C535">_xlfn.SORTBY(C518:C524,$AM518:$AM524,-1)</f>
        <v>Oil</v>
      </c>
      <c r="D529" s="86" t="s">
        <v>12</v>
      </c>
      <c r="F529" s="89" cm="1">
        <f t="array" ref="F529:F535">_xlfn.SORTBY(F518:F524,$AM518:$AM524,-1)</f>
        <v>329.43735087355589</v>
      </c>
      <c r="G529" s="89" cm="1">
        <f t="array" ref="G529:G535">_xlfn.SORTBY(G518:G524,$AM518:$AM524,-1)</f>
        <v>356.00720271620031</v>
      </c>
      <c r="H529" s="89" cm="1">
        <f t="array" ref="H529:H535">_xlfn.SORTBY(H518:H524,$AM518:$AM524,-1)</f>
        <v>379.15180112005424</v>
      </c>
      <c r="I529" s="89" cm="1">
        <f t="array" ref="I529:I535">_xlfn.SORTBY(I518:I524,$AM518:$AM524,-1)</f>
        <v>424.32223505961127</v>
      </c>
      <c r="J529" s="89" cm="1">
        <f t="array" ref="J529:J535">_xlfn.SORTBY(J518:J524,$AM518:$AM524,-1)</f>
        <v>442.22550605377245</v>
      </c>
      <c r="K529" s="89" cm="1">
        <f t="array" ref="K529:K535">_xlfn.SORTBY(K518:K524,$AM518:$AM524,-1)</f>
        <v>594.60407379965966</v>
      </c>
      <c r="L529" s="89" cm="1">
        <f t="array" ref="L529:L535">_xlfn.SORTBY(L518:L524,$AM518:$AM524,-1)</f>
        <v>507.37428622512925</v>
      </c>
      <c r="M529" s="89" cm="1">
        <f t="array" ref="M529:M535">_xlfn.SORTBY(M518:M524,$AM518:$AM524,-1)</f>
        <v>447.35189207290176</v>
      </c>
      <c r="N529" s="89" cm="1">
        <f t="array" ref="N529:N535">_xlfn.SORTBY(N518:N524,$AM518:$AM524,-1)</f>
        <v>494.38131143583814</v>
      </c>
      <c r="O529" s="89" cm="1">
        <f t="array" ref="O529:O535">_xlfn.SORTBY(O518:O524,$AM518:$AM524,-1)</f>
        <v>436.21483760324168</v>
      </c>
      <c r="P529" s="89" cm="1">
        <f t="array" ref="P529:P535">_xlfn.SORTBY(P518:P524,$AM518:$AM524,-1)</f>
        <v>424.67012433504999</v>
      </c>
      <c r="Q529" s="89" cm="1">
        <f t="array" ref="Q529:Q535">_xlfn.SORTBY(Q518:Q524,$AM518:$AM524,-1)</f>
        <v>431.89763897367897</v>
      </c>
      <c r="R529" s="89" cm="1">
        <f t="array" ref="R529:R535">_xlfn.SORTBY(R518:R524,$AM518:$AM524,-1)</f>
        <v>370.7978608539035</v>
      </c>
      <c r="S529" s="89" cm="1">
        <f t="array" ref="S529:S535">_xlfn.SORTBY(S518:S524,$AM518:$AM524,-1)</f>
        <v>533.29116349166543</v>
      </c>
      <c r="T529" s="89" cm="1">
        <f t="array" ref="T529:T535">_xlfn.SORTBY(T518:T524,$AM518:$AM524,-1)</f>
        <v>606.4166196102027</v>
      </c>
      <c r="U529" s="89" cm="1">
        <f t="array" ref="U529:U535">_xlfn.SORTBY(U518:U524,$AM518:$AM524,-1)</f>
        <v>543.56308524048893</v>
      </c>
      <c r="V529" s="89" cm="1">
        <f t="array" ref="V529:V535">_xlfn.SORTBY(V518:V524,$AM518:$AM524,-1)</f>
        <v>485.5358834719612</v>
      </c>
      <c r="W529" s="89" cm="1">
        <f t="array" ref="W529:W535">_xlfn.SORTBY(W518:W524,$AM518:$AM524,-1)</f>
        <v>452.79598314243225</v>
      </c>
      <c r="X529" s="89" cm="1">
        <f t="array" ref="X529:X535">_xlfn.SORTBY(X518:X524,$AM518:$AM524,-1)</f>
        <v>388.71065127480631</v>
      </c>
      <c r="Y529" s="89" cm="1">
        <f t="array" ref="Y529:Y535">_xlfn.SORTBY(Y518:Y524,$AM518:$AM524,-1)</f>
        <v>363.45899772452077</v>
      </c>
      <c r="Z529" s="89" cm="1">
        <f t="array" ref="Z529:Z535">_xlfn.SORTBY(Z518:Z524,$AM518:$AM524,-1)</f>
        <v>285.6880156182732</v>
      </c>
      <c r="AA529" s="89" cm="1">
        <f t="array" ref="AA529:AA535">_xlfn.SORTBY(AA518:AA524,$AM518:$AM524,-1)</f>
        <v>236.63733170946102</v>
      </c>
      <c r="AB529" s="89" cm="1">
        <f t="array" ref="AB529:AB535">_xlfn.SORTBY(AB518:AB524,$AM518:$AM524,-1)</f>
        <v>261.96048474241223</v>
      </c>
      <c r="AC529" s="89" cm="1">
        <f t="array" ref="AC529:AC535">_xlfn.SORTBY(AC518:AC524,$AM518:$AM524,-1)</f>
        <v>291.49079260320781</v>
      </c>
      <c r="AD529" s="89" cm="1">
        <f t="array" ref="AD529:AD535">_xlfn.SORTBY(AD518:AD524,$AM518:$AM524,-1)</f>
        <v>277.7329988083801</v>
      </c>
      <c r="AE529" s="89" cm="1">
        <f t="array" ref="AE529:AE535">_xlfn.SORTBY(AE518:AE524,$AM518:$AM524,-1)</f>
        <v>244.17658255371649</v>
      </c>
      <c r="AF529" s="89" cm="1">
        <f t="array" ref="AF529:AF535">_xlfn.SORTBY(AF518:AF524,$AM518:$AM524,-1)</f>
        <v>224.21615690586731</v>
      </c>
      <c r="AG529" s="89" cm="1">
        <f t="array" ref="AG529:AG535">_xlfn.SORTBY(AG518:AG524,$AM518:$AM524,-1)</f>
        <v>265.50716225072108</v>
      </c>
      <c r="AH529" s="89" cm="1">
        <f t="array" ref="AH529:AH535">_xlfn.SORTBY(AH518:AH524,$AM518:$AM524,-1)</f>
        <v>316.91593848252012</v>
      </c>
      <c r="AI529" s="89" cm="1">
        <f t="array" ref="AI529:AI535">_xlfn.SORTBY(AI518:AI524,$AM518:$AM524,-1)</f>
        <v>273.62959081858202</v>
      </c>
      <c r="AJ529" s="89" cm="1">
        <f t="array" ref="AJ529:AJ535">_xlfn.SORTBY(AJ518:AJ524,$AM518:$AM524,-1)</f>
        <v>223.04424650089604</v>
      </c>
      <c r="AK529" s="89" cm="1">
        <f t="array" ref="AK529:AK535">_xlfn.SORTBY(AK518:AK524,$AM518:$AM524,-1)</f>
        <v>218.22387902038884</v>
      </c>
      <c r="AL529" s="89" cm="1">
        <f t="array" ref="AL529:AL535">_xlfn.SORTBY(AL518:AL524,$AM518:$AM524,-1)</f>
        <v>201.04670563171601</v>
      </c>
      <c r="AM529" s="89" cm="1">
        <f t="array" ref="AM529:AM535">_xlfn.SORTBY(AM518:AM524,$AM518:$AM524,-1)</f>
        <v>228.51543782586643</v>
      </c>
      <c r="AN529" s="94"/>
      <c r="AP529" s="49" t="str">
        <f t="shared" ref="AP529:AP536" si="259">C529</f>
        <v>Oil</v>
      </c>
      <c r="AQ529" s="70" cm="1">
        <f t="array" aca="1" ref="AQ529" ca="1">INDIRECT(ADDRESS(ROW(AP529),AQ$9))/1000</f>
        <v>0.22851543782586642</v>
      </c>
      <c r="AR529" s="71" cm="1">
        <f t="array" aca="1" ref="AR529" ca="1">INDIRECT(ADDRESS(ROW(AQ529),AR$9))/1000</f>
        <v>0.20104670563171601</v>
      </c>
      <c r="AS529" s="71" cm="1">
        <f t="array" aca="1" ref="AS529" ca="1">INDIRECT(ADDRESS(ROW(AR529),AS$9))/1000</f>
        <v>0.31691593848252014</v>
      </c>
      <c r="AT529" s="72" cm="1">
        <f t="array" aca="1" ref="AT529" ca="1">INDIRECT(ADDRESS(ROW(AS529),AT$9))/1000</f>
        <v>0.29149079260320782</v>
      </c>
      <c r="AU529" s="77" cm="1">
        <f t="array" aca="1" ref="AU529" ca="1">AQ529/INDIRECT(ADDRESS($BC529,COLUMN(AQ529)))</f>
        <v>1</v>
      </c>
      <c r="AV529" s="78" cm="1">
        <f t="array" aca="1" ref="AV529" ca="1">AR529/INDIRECT(ADDRESS($BC529,COLUMN(AR529)))</f>
        <v>1</v>
      </c>
      <c r="AW529" s="78" cm="1">
        <f t="array" aca="1" ref="AW529" ca="1">AS529/INDIRECT(ADDRESS($BC529,COLUMN(AS529)))</f>
        <v>1</v>
      </c>
      <c r="AX529" s="79" cm="1">
        <f t="array" aca="1" ref="AX529" ca="1">AT529/INDIRECT(ADDRESS($BC529,COLUMN(AT529)))</f>
        <v>1</v>
      </c>
      <c r="AY529" s="53">
        <f t="shared" ref="AY529:BA536" ca="1" si="260">IFERROR(($AQ529-AR529)/AR529,"-")</f>
        <v>0.13662861128631745</v>
      </c>
      <c r="AZ529" s="53">
        <f t="shared" ca="1" si="260"/>
        <v>-0.27893990147652215</v>
      </c>
      <c r="BA529" s="53">
        <f t="shared" ca="1" si="260"/>
        <v>-0.21604577700355246</v>
      </c>
      <c r="BC529" s="61">
        <f t="shared" ref="BC529:BC534" si="261">+BC530</f>
        <v>536</v>
      </c>
      <c r="BE529" s="177" t="str">
        <f>AP529</f>
        <v>Oil</v>
      </c>
      <c r="BF529" s="185">
        <f>AC529/1000</f>
        <v>0.29149079260320782</v>
      </c>
      <c r="BG529" s="185">
        <f t="shared" ref="BG529:BG536" si="262">AD529/1000</f>
        <v>0.27773299880838009</v>
      </c>
      <c r="BH529" s="185">
        <f t="shared" ref="BH529:BH536" si="263">AE529/1000</f>
        <v>0.24417658255371649</v>
      </c>
      <c r="BI529" s="185">
        <f t="shared" ref="BI529:BI536" si="264">AF529/1000</f>
        <v>0.2242161569058673</v>
      </c>
      <c r="BJ529" s="185">
        <f t="shared" ref="BJ529:BJ536" si="265">AG529/1000</f>
        <v>0.26550716225072107</v>
      </c>
      <c r="BK529" s="185">
        <f t="shared" ref="BK529:BK536" si="266">AH529/1000</f>
        <v>0.31691593848252014</v>
      </c>
      <c r="BL529" s="185">
        <f t="shared" ref="BL529:BL536" si="267">AI529/1000</f>
        <v>0.27362959081858201</v>
      </c>
      <c r="BM529" s="185">
        <f t="shared" ref="BM529:BM536" si="268">AJ529/1000</f>
        <v>0.22304424650089605</v>
      </c>
      <c r="BN529" s="185">
        <f t="shared" ref="BN529:BN536" si="269">AK529/1000</f>
        <v>0.21822387902038884</v>
      </c>
      <c r="BO529" s="185">
        <f t="shared" ref="BO529:BO536" si="270">AL529/1000</f>
        <v>0.20104670563171601</v>
      </c>
      <c r="BP529" s="185">
        <f t="shared" ref="BP529:BP536" si="271">AM529/1000</f>
        <v>0.22851543782586642</v>
      </c>
      <c r="BR529" s="178" t="str">
        <f>BE529</f>
        <v>Oil</v>
      </c>
      <c r="BS529" s="126" cm="1">
        <f t="array" aca="1" ref="BS529" ca="1">AC529/INDIRECT(ADDRESS($BC529,COLUMN(AC529)))</f>
        <v>1</v>
      </c>
      <c r="BT529" s="126" cm="1">
        <f t="array" aca="1" ref="BT529" ca="1">AD529/INDIRECT(ADDRESS($BC529,COLUMN(AD529)))</f>
        <v>1</v>
      </c>
      <c r="BU529" s="126" cm="1">
        <f t="array" aca="1" ref="BU529" ca="1">AE529/INDIRECT(ADDRESS($BC529,COLUMN(AE529)))</f>
        <v>1</v>
      </c>
      <c r="BV529" s="126" cm="1">
        <f t="array" aca="1" ref="BV529" ca="1">AF529/INDIRECT(ADDRESS($BC529,COLUMN(AF529)))</f>
        <v>1</v>
      </c>
      <c r="BW529" s="126" cm="1">
        <f t="array" aca="1" ref="BW529" ca="1">AG529/INDIRECT(ADDRESS($BC529,COLUMN(AG529)))</f>
        <v>1</v>
      </c>
      <c r="BX529" s="126" cm="1">
        <f t="array" aca="1" ref="BX529" ca="1">AH529/INDIRECT(ADDRESS($BC529,COLUMN(AH529)))</f>
        <v>1</v>
      </c>
      <c r="BY529" s="126" cm="1">
        <f t="array" aca="1" ref="BY529" ca="1">AI529/INDIRECT(ADDRESS($BC529,COLUMN(AI529)))</f>
        <v>1</v>
      </c>
      <c r="BZ529" s="126" cm="1">
        <f t="array" aca="1" ref="BZ529" ca="1">AJ529/INDIRECT(ADDRESS($BC529,COLUMN(AJ529)))</f>
        <v>1</v>
      </c>
      <c r="CA529" s="126" cm="1">
        <f t="array" aca="1" ref="CA529" ca="1">AK529/INDIRECT(ADDRESS($BC529,COLUMN(AK529)))</f>
        <v>1</v>
      </c>
      <c r="CB529" s="126" cm="1">
        <f t="array" aca="1" ref="CB529" ca="1">AL529/INDIRECT(ADDRESS($BC529,COLUMN(AL529)))</f>
        <v>1</v>
      </c>
      <c r="CC529" s="126" cm="1">
        <f t="array" aca="1" ref="CC529" ca="1">AM529/INDIRECT(ADDRESS($BC529,COLUMN(AM529)))</f>
        <v>1</v>
      </c>
      <c r="CE529" s="178" t="str">
        <f>BR529</f>
        <v>Oil</v>
      </c>
      <c r="CF529" s="194" t="str">
        <f ca="1">TEXT(BF529,"#,##0.00;-#,##0.00;0") &amp; CHAR(10) &amp; IF(BS529&lt;&gt;1,TEXT(BS529,"(#,##0.0%);(-#,##0.0%);(0%)"),"(100%)")</f>
        <v>0.29
(100%)</v>
      </c>
      <c r="CG529" s="194" t="str">
        <f t="shared" ref="CG529:CG536" ca="1" si="272">TEXT(BG529,"#,##0.00;-#,##0.00;0") &amp; CHAR(10) &amp; IF(BT529&lt;&gt;1,TEXT(BT529,"(#,##0.0%);(-#,##0.0%);(0%)"),"(100%)")</f>
        <v>0.28
(100%)</v>
      </c>
      <c r="CH529" s="194" t="str">
        <f t="shared" ref="CH529:CH536" ca="1" si="273">TEXT(BH529,"#,##0.00;-#,##0.00;0") &amp; CHAR(10) &amp; IF(BU529&lt;&gt;1,TEXT(BU529,"(#,##0.0%);(-#,##0.0%);(0%)"),"(100%)")</f>
        <v>0.24
(100%)</v>
      </c>
      <c r="CI529" s="194" t="str">
        <f t="shared" ref="CI529:CI536" ca="1" si="274">TEXT(BI529,"#,##0.00;-#,##0.00;0") &amp; CHAR(10) &amp; IF(BV529&lt;&gt;1,TEXT(BV529,"(#,##0.0%);(-#,##0.0%);(0%)"),"(100%)")</f>
        <v>0.22
(100%)</v>
      </c>
      <c r="CJ529" s="194" t="str">
        <f t="shared" ref="CJ529:CJ536" ca="1" si="275">TEXT(BJ529,"#,##0.00;-#,##0.00;0") &amp; CHAR(10) &amp; IF(BW529&lt;&gt;1,TEXT(BW529,"(#,##0.0%);(-#,##0.0%);(0%)"),"(100%)")</f>
        <v>0.27
(100%)</v>
      </c>
      <c r="CK529" s="194" t="str">
        <f t="shared" ref="CK529:CK536" ca="1" si="276">TEXT(BK529,"#,##0.00;-#,##0.00;0") &amp; CHAR(10) &amp; IF(BX529&lt;&gt;1,TEXT(BX529,"(#,##0.0%);(-#,##0.0%);(0%)"),"(100%)")</f>
        <v>0.32
(100%)</v>
      </c>
      <c r="CL529" s="194" t="str">
        <f t="shared" ref="CL529:CL536" ca="1" si="277">TEXT(BL529,"#,##0.00;-#,##0.00;0") &amp; CHAR(10) &amp; IF(BY529&lt;&gt;1,TEXT(BY529,"(#,##0.0%);(-#,##0.0%);(0%)"),"(100%)")</f>
        <v>0.27
(100%)</v>
      </c>
      <c r="CM529" s="194" t="str">
        <f t="shared" ref="CM529:CM536" ca="1" si="278">TEXT(BM529,"#,##0.00;-#,##0.00;0") &amp; CHAR(10) &amp; IF(BZ529&lt;&gt;1,TEXT(BZ529,"(#,##0.0%);(-#,##0.0%);(0%)"),"(100%)")</f>
        <v>0.22
(100%)</v>
      </c>
      <c r="CN529" s="194" t="str">
        <f t="shared" ref="CN529:CN536" ca="1" si="279">TEXT(BN529,"#,##0.00;-#,##0.00;0") &amp; CHAR(10) &amp; IF(CA529&lt;&gt;1,TEXT(CA529,"(#,##0.0%);(-#,##0.0%);(0%)"),"(100%)")</f>
        <v>0.22
(100%)</v>
      </c>
      <c r="CO529" s="194" t="str">
        <f t="shared" ref="CO529:CO536" ca="1" si="280">TEXT(BO529,"#,##0.00;-#,##0.00;0") &amp; CHAR(10) &amp; IF(CB529&lt;&gt;1,TEXT(CB529,"(#,##0.0%);(-#,##0.0%);(0%)"),"(100%)")</f>
        <v>0.20
(100%)</v>
      </c>
      <c r="CP529" s="194" t="str">
        <f t="shared" ref="CP529:CP536" ca="1" si="281">TEXT(BP529,"#,##0.00;-#,##0.00;0") &amp; CHAR(10) &amp; IF(CC529&lt;&gt;1,TEXT(CC529,"(#,##0.0%);(-#,##0.0%);(0%)"),"(100%)")</f>
        <v>0.23
(100%)</v>
      </c>
    </row>
    <row r="530" spans="3:94">
      <c r="C530" s="7" t="str">
        <v>Coal</v>
      </c>
      <c r="D530" s="86" t="s">
        <v>12</v>
      </c>
      <c r="F530" s="89">
        <v>0</v>
      </c>
      <c r="G530" s="89">
        <v>0</v>
      </c>
      <c r="H530" s="89">
        <v>0</v>
      </c>
      <c r="I530" s="89">
        <v>0</v>
      </c>
      <c r="J530" s="89">
        <v>0</v>
      </c>
      <c r="K530" s="89">
        <v>0</v>
      </c>
      <c r="L530" s="89">
        <v>0</v>
      </c>
      <c r="M530" s="89">
        <v>0</v>
      </c>
      <c r="N530" s="89">
        <v>0</v>
      </c>
      <c r="O530" s="89">
        <v>0</v>
      </c>
      <c r="P530" s="89">
        <v>0</v>
      </c>
      <c r="Q530" s="89">
        <v>0</v>
      </c>
      <c r="R530" s="89">
        <v>0</v>
      </c>
      <c r="S530" s="89">
        <v>0</v>
      </c>
      <c r="T530" s="89">
        <v>0</v>
      </c>
      <c r="U530" s="89">
        <v>0</v>
      </c>
      <c r="V530" s="89">
        <v>0</v>
      </c>
      <c r="W530" s="89">
        <v>0</v>
      </c>
      <c r="X530" s="89">
        <v>0</v>
      </c>
      <c r="Y530" s="89">
        <v>0</v>
      </c>
      <c r="Z530" s="89">
        <v>0</v>
      </c>
      <c r="AA530" s="89">
        <v>0</v>
      </c>
      <c r="AB530" s="89">
        <v>0</v>
      </c>
      <c r="AC530" s="89">
        <v>0</v>
      </c>
      <c r="AD530" s="89">
        <v>0</v>
      </c>
      <c r="AE530" s="89">
        <v>0</v>
      </c>
      <c r="AF530" s="89">
        <v>0</v>
      </c>
      <c r="AG530" s="89">
        <v>0</v>
      </c>
      <c r="AH530" s="89">
        <v>0</v>
      </c>
      <c r="AI530" s="89">
        <v>0</v>
      </c>
      <c r="AJ530" s="89">
        <v>0</v>
      </c>
      <c r="AK530" s="89">
        <v>0</v>
      </c>
      <c r="AL530" s="89">
        <v>0</v>
      </c>
      <c r="AM530" s="89">
        <v>0</v>
      </c>
      <c r="AN530" s="94"/>
      <c r="AP530" s="49" t="str">
        <f t="shared" si="259"/>
        <v>Coal</v>
      </c>
      <c r="AQ530" s="70" cm="1">
        <f t="array" aca="1" ref="AQ530" ca="1">INDIRECT(ADDRESS(ROW(AP530),AQ$9))/1000</f>
        <v>0</v>
      </c>
      <c r="AR530" s="71" cm="1">
        <f t="array" aca="1" ref="AR530" ca="1">INDIRECT(ADDRESS(ROW(AQ530),AR$9))/1000</f>
        <v>0</v>
      </c>
      <c r="AS530" s="71" cm="1">
        <f t="array" aca="1" ref="AS530" ca="1">INDIRECT(ADDRESS(ROW(AR530),AS$9))/1000</f>
        <v>0</v>
      </c>
      <c r="AT530" s="73" cm="1">
        <f t="array" aca="1" ref="AT530" ca="1">INDIRECT(ADDRESS(ROW(AS530),AT$9))/1000</f>
        <v>0</v>
      </c>
      <c r="AU530" s="77" cm="1">
        <f t="array" aca="1" ref="AU530" ca="1">AQ530/INDIRECT(ADDRESS($BC530,COLUMN(AQ530)))</f>
        <v>0</v>
      </c>
      <c r="AV530" s="78" cm="1">
        <f t="array" aca="1" ref="AV530" ca="1">AR530/INDIRECT(ADDRESS($BC530,COLUMN(AR530)))</f>
        <v>0</v>
      </c>
      <c r="AW530" s="78" cm="1">
        <f t="array" aca="1" ref="AW530" ca="1">AS530/INDIRECT(ADDRESS($BC530,COLUMN(AS530)))</f>
        <v>0</v>
      </c>
      <c r="AX530" s="80" cm="1">
        <f t="array" aca="1" ref="AX530" ca="1">AT530/INDIRECT(ADDRESS($BC530,COLUMN(AT530)))</f>
        <v>0</v>
      </c>
      <c r="AY530" s="53" t="str">
        <f t="shared" ca="1" si="260"/>
        <v>-</v>
      </c>
      <c r="AZ530" s="53" t="str">
        <f t="shared" ca="1" si="260"/>
        <v>-</v>
      </c>
      <c r="BA530" s="53" t="str">
        <f t="shared" ca="1" si="260"/>
        <v>-</v>
      </c>
      <c r="BC530" s="61">
        <f t="shared" si="261"/>
        <v>536</v>
      </c>
      <c r="BE530" s="177" t="str">
        <f t="shared" ref="BE530:BE536" si="282">AP530</f>
        <v>Coal</v>
      </c>
      <c r="BF530" s="185">
        <f t="shared" ref="BF530:BF536" si="283">AC530/1000</f>
        <v>0</v>
      </c>
      <c r="BG530" s="185">
        <f t="shared" si="262"/>
        <v>0</v>
      </c>
      <c r="BH530" s="185">
        <f t="shared" si="263"/>
        <v>0</v>
      </c>
      <c r="BI530" s="185">
        <f t="shared" si="264"/>
        <v>0</v>
      </c>
      <c r="BJ530" s="185">
        <f t="shared" si="265"/>
        <v>0</v>
      </c>
      <c r="BK530" s="185">
        <f t="shared" si="266"/>
        <v>0</v>
      </c>
      <c r="BL530" s="185">
        <f t="shared" si="267"/>
        <v>0</v>
      </c>
      <c r="BM530" s="185">
        <f t="shared" si="268"/>
        <v>0</v>
      </c>
      <c r="BN530" s="185">
        <f t="shared" si="269"/>
        <v>0</v>
      </c>
      <c r="BO530" s="185">
        <f t="shared" si="270"/>
        <v>0</v>
      </c>
      <c r="BP530" s="185">
        <f t="shared" si="271"/>
        <v>0</v>
      </c>
      <c r="BR530" s="178" t="str">
        <f t="shared" ref="BR530:BR536" si="284">BE530</f>
        <v>Coal</v>
      </c>
      <c r="BS530" s="126" cm="1">
        <f t="array" aca="1" ref="BS530" ca="1">AC530/INDIRECT(ADDRESS($BC530,COLUMN(AC530)))</f>
        <v>0</v>
      </c>
      <c r="BT530" s="126" cm="1">
        <f t="array" aca="1" ref="BT530" ca="1">AD530/INDIRECT(ADDRESS($BC530,COLUMN(AD530)))</f>
        <v>0</v>
      </c>
      <c r="BU530" s="126" cm="1">
        <f t="array" aca="1" ref="BU530" ca="1">AE530/INDIRECT(ADDRESS($BC530,COLUMN(AE530)))</f>
        <v>0</v>
      </c>
      <c r="BV530" s="126" cm="1">
        <f t="array" aca="1" ref="BV530" ca="1">AF530/INDIRECT(ADDRESS($BC530,COLUMN(AF530)))</f>
        <v>0</v>
      </c>
      <c r="BW530" s="126" cm="1">
        <f t="array" aca="1" ref="BW530" ca="1">AG530/INDIRECT(ADDRESS($BC530,COLUMN(AG530)))</f>
        <v>0</v>
      </c>
      <c r="BX530" s="126" cm="1">
        <f t="array" aca="1" ref="BX530" ca="1">AH530/INDIRECT(ADDRESS($BC530,COLUMN(AH530)))</f>
        <v>0</v>
      </c>
      <c r="BY530" s="126" cm="1">
        <f t="array" aca="1" ref="BY530" ca="1">AI530/INDIRECT(ADDRESS($BC530,COLUMN(AI530)))</f>
        <v>0</v>
      </c>
      <c r="BZ530" s="126" cm="1">
        <f t="array" aca="1" ref="BZ530" ca="1">AJ530/INDIRECT(ADDRESS($BC530,COLUMN(AJ530)))</f>
        <v>0</v>
      </c>
      <c r="CA530" s="126" cm="1">
        <f t="array" aca="1" ref="CA530" ca="1">AK530/INDIRECT(ADDRESS($BC530,COLUMN(AK530)))</f>
        <v>0</v>
      </c>
      <c r="CB530" s="126" cm="1">
        <f t="array" aca="1" ref="CB530" ca="1">AL530/INDIRECT(ADDRESS($BC530,COLUMN(AL530)))</f>
        <v>0</v>
      </c>
      <c r="CC530" s="126" cm="1">
        <f t="array" aca="1" ref="CC530" ca="1">AM530/INDIRECT(ADDRESS($BC530,COLUMN(AM530)))</f>
        <v>0</v>
      </c>
      <c r="CE530" s="178" t="str">
        <f t="shared" ref="CE530:CE536" si="285">BR530</f>
        <v>Coal</v>
      </c>
      <c r="CF530" s="194" t="str">
        <f t="shared" ref="CF530:CF536" ca="1" si="286">TEXT(BF530,"#,##0.00;-#,##0.00;0") &amp; CHAR(10) &amp; IF(BS530&lt;&gt;1,TEXT(BS530,"(#,##0.0%);(-#,##0.0%);(0%)"),"(100%)")</f>
        <v>0
(0%)</v>
      </c>
      <c r="CG530" s="194" t="str">
        <f t="shared" ca="1" si="272"/>
        <v>0
(0%)</v>
      </c>
      <c r="CH530" s="194" t="str">
        <f t="shared" ca="1" si="273"/>
        <v>0
(0%)</v>
      </c>
      <c r="CI530" s="194" t="str">
        <f t="shared" ca="1" si="274"/>
        <v>0
(0%)</v>
      </c>
      <c r="CJ530" s="194" t="str">
        <f t="shared" ca="1" si="275"/>
        <v>0
(0%)</v>
      </c>
      <c r="CK530" s="194" t="str">
        <f t="shared" ca="1" si="276"/>
        <v>0
(0%)</v>
      </c>
      <c r="CL530" s="194" t="str">
        <f t="shared" ca="1" si="277"/>
        <v>0
(0%)</v>
      </c>
      <c r="CM530" s="194" t="str">
        <f t="shared" ca="1" si="278"/>
        <v>0
(0%)</v>
      </c>
      <c r="CN530" s="194" t="str">
        <f t="shared" ca="1" si="279"/>
        <v>0
(0%)</v>
      </c>
      <c r="CO530" s="194" t="str">
        <f t="shared" ca="1" si="280"/>
        <v>0
(0%)</v>
      </c>
      <c r="CP530" s="194" t="str">
        <f t="shared" ca="1" si="281"/>
        <v>0
(0%)</v>
      </c>
    </row>
    <row r="531" spans="3:94">
      <c r="C531" s="7" t="str">
        <v>Peat</v>
      </c>
      <c r="D531" s="86" t="s">
        <v>12</v>
      </c>
      <c r="F531" s="89">
        <v>0</v>
      </c>
      <c r="G531" s="89">
        <v>0</v>
      </c>
      <c r="H531" s="89">
        <v>0</v>
      </c>
      <c r="I531" s="89">
        <v>0</v>
      </c>
      <c r="J531" s="89">
        <v>0</v>
      </c>
      <c r="K531" s="89">
        <v>0</v>
      </c>
      <c r="L531" s="89">
        <v>0</v>
      </c>
      <c r="M531" s="89">
        <v>0</v>
      </c>
      <c r="N531" s="89">
        <v>0</v>
      </c>
      <c r="O531" s="89">
        <v>0</v>
      </c>
      <c r="P531" s="89">
        <v>0</v>
      </c>
      <c r="Q531" s="89">
        <v>0</v>
      </c>
      <c r="R531" s="89">
        <v>0</v>
      </c>
      <c r="S531" s="89">
        <v>0</v>
      </c>
      <c r="T531" s="89">
        <v>0</v>
      </c>
      <c r="U531" s="89">
        <v>0</v>
      </c>
      <c r="V531" s="89">
        <v>0</v>
      </c>
      <c r="W531" s="89">
        <v>0</v>
      </c>
      <c r="X531" s="89">
        <v>0</v>
      </c>
      <c r="Y531" s="89">
        <v>0</v>
      </c>
      <c r="Z531" s="89">
        <v>0</v>
      </c>
      <c r="AA531" s="89">
        <v>0</v>
      </c>
      <c r="AB531" s="89">
        <v>0</v>
      </c>
      <c r="AC531" s="89">
        <v>0</v>
      </c>
      <c r="AD531" s="89">
        <v>0</v>
      </c>
      <c r="AE531" s="89">
        <v>0</v>
      </c>
      <c r="AF531" s="89">
        <v>0</v>
      </c>
      <c r="AG531" s="89">
        <v>0</v>
      </c>
      <c r="AH531" s="89">
        <v>0</v>
      </c>
      <c r="AI531" s="89">
        <v>0</v>
      </c>
      <c r="AJ531" s="89">
        <v>0</v>
      </c>
      <c r="AK531" s="89">
        <v>0</v>
      </c>
      <c r="AL531" s="89">
        <v>0</v>
      </c>
      <c r="AM531" s="89">
        <v>0</v>
      </c>
      <c r="AN531" s="94"/>
      <c r="AP531" s="49" t="str">
        <f t="shared" si="259"/>
        <v>Peat</v>
      </c>
      <c r="AQ531" s="70" cm="1">
        <f t="array" aca="1" ref="AQ531" ca="1">INDIRECT(ADDRESS(ROW(AP531),AQ$9))/1000</f>
        <v>0</v>
      </c>
      <c r="AR531" s="71" cm="1">
        <f t="array" aca="1" ref="AR531" ca="1">INDIRECT(ADDRESS(ROW(AQ531),AR$9))/1000</f>
        <v>0</v>
      </c>
      <c r="AS531" s="71" cm="1">
        <f t="array" aca="1" ref="AS531" ca="1">INDIRECT(ADDRESS(ROW(AR531),AS$9))/1000</f>
        <v>0</v>
      </c>
      <c r="AT531" s="73" cm="1">
        <f t="array" aca="1" ref="AT531" ca="1">INDIRECT(ADDRESS(ROW(AS531),AT$9))/1000</f>
        <v>0</v>
      </c>
      <c r="AU531" s="77" cm="1">
        <f t="array" aca="1" ref="AU531" ca="1">AQ531/INDIRECT(ADDRESS($BC531,COLUMN(AQ531)))</f>
        <v>0</v>
      </c>
      <c r="AV531" s="78" cm="1">
        <f t="array" aca="1" ref="AV531" ca="1">AR531/INDIRECT(ADDRESS($BC531,COLUMN(AR531)))</f>
        <v>0</v>
      </c>
      <c r="AW531" s="78" cm="1">
        <f t="array" aca="1" ref="AW531" ca="1">AS531/INDIRECT(ADDRESS($BC531,COLUMN(AS531)))</f>
        <v>0</v>
      </c>
      <c r="AX531" s="80" cm="1">
        <f t="array" aca="1" ref="AX531" ca="1">AT531/INDIRECT(ADDRESS($BC531,COLUMN(AT531)))</f>
        <v>0</v>
      </c>
      <c r="AY531" s="53" t="str">
        <f t="shared" ca="1" si="260"/>
        <v>-</v>
      </c>
      <c r="AZ531" s="53" t="str">
        <f t="shared" ca="1" si="260"/>
        <v>-</v>
      </c>
      <c r="BA531" s="53" t="str">
        <f t="shared" ca="1" si="260"/>
        <v>-</v>
      </c>
      <c r="BC531" s="61">
        <f t="shared" si="261"/>
        <v>536</v>
      </c>
      <c r="BE531" s="177" t="str">
        <f t="shared" si="282"/>
        <v>Peat</v>
      </c>
      <c r="BF531" s="185">
        <f t="shared" si="283"/>
        <v>0</v>
      </c>
      <c r="BG531" s="185">
        <f t="shared" si="262"/>
        <v>0</v>
      </c>
      <c r="BH531" s="185">
        <f t="shared" si="263"/>
        <v>0</v>
      </c>
      <c r="BI531" s="185">
        <f t="shared" si="264"/>
        <v>0</v>
      </c>
      <c r="BJ531" s="185">
        <f t="shared" si="265"/>
        <v>0</v>
      </c>
      <c r="BK531" s="185">
        <f t="shared" si="266"/>
        <v>0</v>
      </c>
      <c r="BL531" s="185">
        <f t="shared" si="267"/>
        <v>0</v>
      </c>
      <c r="BM531" s="185">
        <f t="shared" si="268"/>
        <v>0</v>
      </c>
      <c r="BN531" s="185">
        <f t="shared" si="269"/>
        <v>0</v>
      </c>
      <c r="BO531" s="185">
        <f t="shared" si="270"/>
        <v>0</v>
      </c>
      <c r="BP531" s="185">
        <f t="shared" si="271"/>
        <v>0</v>
      </c>
      <c r="BR531" s="178" t="str">
        <f t="shared" si="284"/>
        <v>Peat</v>
      </c>
      <c r="BS531" s="126" cm="1">
        <f t="array" aca="1" ref="BS531" ca="1">AC531/INDIRECT(ADDRESS($BC531,COLUMN(AC531)))</f>
        <v>0</v>
      </c>
      <c r="BT531" s="126" cm="1">
        <f t="array" aca="1" ref="BT531" ca="1">AD531/INDIRECT(ADDRESS($BC531,COLUMN(AD531)))</f>
        <v>0</v>
      </c>
      <c r="BU531" s="126" cm="1">
        <f t="array" aca="1" ref="BU531" ca="1">AE531/INDIRECT(ADDRESS($BC531,COLUMN(AE531)))</f>
        <v>0</v>
      </c>
      <c r="BV531" s="126" cm="1">
        <f t="array" aca="1" ref="BV531" ca="1">AF531/INDIRECT(ADDRESS($BC531,COLUMN(AF531)))</f>
        <v>0</v>
      </c>
      <c r="BW531" s="126" cm="1">
        <f t="array" aca="1" ref="BW531" ca="1">AG531/INDIRECT(ADDRESS($BC531,COLUMN(AG531)))</f>
        <v>0</v>
      </c>
      <c r="BX531" s="126" cm="1">
        <f t="array" aca="1" ref="BX531" ca="1">AH531/INDIRECT(ADDRESS($BC531,COLUMN(AH531)))</f>
        <v>0</v>
      </c>
      <c r="BY531" s="126" cm="1">
        <f t="array" aca="1" ref="BY531" ca="1">AI531/INDIRECT(ADDRESS($BC531,COLUMN(AI531)))</f>
        <v>0</v>
      </c>
      <c r="BZ531" s="126" cm="1">
        <f t="array" aca="1" ref="BZ531" ca="1">AJ531/INDIRECT(ADDRESS($BC531,COLUMN(AJ531)))</f>
        <v>0</v>
      </c>
      <c r="CA531" s="126" cm="1">
        <f t="array" aca="1" ref="CA531" ca="1">AK531/INDIRECT(ADDRESS($BC531,COLUMN(AK531)))</f>
        <v>0</v>
      </c>
      <c r="CB531" s="126" cm="1">
        <f t="array" aca="1" ref="CB531" ca="1">AL531/INDIRECT(ADDRESS($BC531,COLUMN(AL531)))</f>
        <v>0</v>
      </c>
      <c r="CC531" s="126" cm="1">
        <f t="array" aca="1" ref="CC531" ca="1">AM531/INDIRECT(ADDRESS($BC531,COLUMN(AM531)))</f>
        <v>0</v>
      </c>
      <c r="CE531" s="178" t="str">
        <f t="shared" si="285"/>
        <v>Peat</v>
      </c>
      <c r="CF531" s="194" t="str">
        <f t="shared" ca="1" si="286"/>
        <v>0
(0%)</v>
      </c>
      <c r="CG531" s="194" t="str">
        <f t="shared" ca="1" si="272"/>
        <v>0
(0%)</v>
      </c>
      <c r="CH531" s="194" t="str">
        <f t="shared" ca="1" si="273"/>
        <v>0
(0%)</v>
      </c>
      <c r="CI531" s="194" t="str">
        <f t="shared" ca="1" si="274"/>
        <v>0
(0%)</v>
      </c>
      <c r="CJ531" s="194" t="str">
        <f t="shared" ca="1" si="275"/>
        <v>0
(0%)</v>
      </c>
      <c r="CK531" s="194" t="str">
        <f t="shared" ca="1" si="276"/>
        <v>0
(0%)</v>
      </c>
      <c r="CL531" s="194" t="str">
        <f t="shared" ca="1" si="277"/>
        <v>0
(0%)</v>
      </c>
      <c r="CM531" s="194" t="str">
        <f t="shared" ca="1" si="278"/>
        <v>0
(0%)</v>
      </c>
      <c r="CN531" s="194" t="str">
        <f t="shared" ca="1" si="279"/>
        <v>0
(0%)</v>
      </c>
      <c r="CO531" s="194" t="str">
        <f t="shared" ca="1" si="280"/>
        <v>0
(0%)</v>
      </c>
      <c r="CP531" s="194" t="str">
        <f t="shared" ca="1" si="281"/>
        <v>0
(0%)</v>
      </c>
    </row>
    <row r="532" spans="3:94">
      <c r="C532" s="7" t="str">
        <v>Natural gas</v>
      </c>
      <c r="D532" s="86" t="s">
        <v>12</v>
      </c>
      <c r="F532" s="89">
        <v>0</v>
      </c>
      <c r="G532" s="89">
        <v>0</v>
      </c>
      <c r="H532" s="89">
        <v>0</v>
      </c>
      <c r="I532" s="89">
        <v>0</v>
      </c>
      <c r="J532" s="89">
        <v>0</v>
      </c>
      <c r="K532" s="89">
        <v>0</v>
      </c>
      <c r="L532" s="89">
        <v>0</v>
      </c>
      <c r="M532" s="89">
        <v>0</v>
      </c>
      <c r="N532" s="89">
        <v>0</v>
      </c>
      <c r="O532" s="89">
        <v>0</v>
      </c>
      <c r="P532" s="89">
        <v>0</v>
      </c>
      <c r="Q532" s="89">
        <v>0</v>
      </c>
      <c r="R532" s="89">
        <v>0</v>
      </c>
      <c r="S532" s="89">
        <v>0</v>
      </c>
      <c r="T532" s="89">
        <v>0</v>
      </c>
      <c r="U532" s="89">
        <v>0</v>
      </c>
      <c r="V532" s="89">
        <v>0</v>
      </c>
      <c r="W532" s="89">
        <v>0</v>
      </c>
      <c r="X532" s="89">
        <v>0</v>
      </c>
      <c r="Y532" s="89">
        <v>0</v>
      </c>
      <c r="Z532" s="89">
        <v>0</v>
      </c>
      <c r="AA532" s="89">
        <v>0</v>
      </c>
      <c r="AB532" s="89">
        <v>0</v>
      </c>
      <c r="AC532" s="89">
        <v>0</v>
      </c>
      <c r="AD532" s="89">
        <v>0</v>
      </c>
      <c r="AE532" s="89">
        <v>0</v>
      </c>
      <c r="AF532" s="89">
        <v>0</v>
      </c>
      <c r="AG532" s="89">
        <v>0</v>
      </c>
      <c r="AH532" s="89">
        <v>0</v>
      </c>
      <c r="AI532" s="89">
        <v>0</v>
      </c>
      <c r="AJ532" s="89">
        <v>0</v>
      </c>
      <c r="AK532" s="89">
        <v>0</v>
      </c>
      <c r="AL532" s="89">
        <v>0</v>
      </c>
      <c r="AM532" s="89">
        <v>0</v>
      </c>
      <c r="AN532" s="94"/>
      <c r="AP532" s="49" t="str">
        <f t="shared" si="259"/>
        <v>Natural gas</v>
      </c>
      <c r="AQ532" s="70" cm="1">
        <f t="array" aca="1" ref="AQ532" ca="1">INDIRECT(ADDRESS(ROW(AP532),AQ$9))/1000</f>
        <v>0</v>
      </c>
      <c r="AR532" s="71" cm="1">
        <f t="array" aca="1" ref="AR532" ca="1">INDIRECT(ADDRESS(ROW(AQ532),AR$9))/1000</f>
        <v>0</v>
      </c>
      <c r="AS532" s="71" cm="1">
        <f t="array" aca="1" ref="AS532" ca="1">INDIRECT(ADDRESS(ROW(AR532),AS$9))/1000</f>
        <v>0</v>
      </c>
      <c r="AT532" s="73" cm="1">
        <f t="array" aca="1" ref="AT532" ca="1">INDIRECT(ADDRESS(ROW(AS532),AT$9))/1000</f>
        <v>0</v>
      </c>
      <c r="AU532" s="77" cm="1">
        <f t="array" aca="1" ref="AU532" ca="1">AQ532/INDIRECT(ADDRESS($BC532,COLUMN(AQ532)))</f>
        <v>0</v>
      </c>
      <c r="AV532" s="78" cm="1">
        <f t="array" aca="1" ref="AV532" ca="1">AR532/INDIRECT(ADDRESS($BC532,COLUMN(AR532)))</f>
        <v>0</v>
      </c>
      <c r="AW532" s="78" cm="1">
        <f t="array" aca="1" ref="AW532" ca="1">AS532/INDIRECT(ADDRESS($BC532,COLUMN(AS532)))</f>
        <v>0</v>
      </c>
      <c r="AX532" s="80" cm="1">
        <f t="array" aca="1" ref="AX532" ca="1">AT532/INDIRECT(ADDRESS($BC532,COLUMN(AT532)))</f>
        <v>0</v>
      </c>
      <c r="AY532" s="53" t="str">
        <f t="shared" ca="1" si="260"/>
        <v>-</v>
      </c>
      <c r="AZ532" s="53" t="str">
        <f t="shared" ca="1" si="260"/>
        <v>-</v>
      </c>
      <c r="BA532" s="53" t="str">
        <f t="shared" ca="1" si="260"/>
        <v>-</v>
      </c>
      <c r="BC532" s="61">
        <f t="shared" si="261"/>
        <v>536</v>
      </c>
      <c r="BE532" s="177" t="str">
        <f t="shared" si="282"/>
        <v>Natural gas</v>
      </c>
      <c r="BF532" s="185">
        <f t="shared" si="283"/>
        <v>0</v>
      </c>
      <c r="BG532" s="185">
        <f t="shared" si="262"/>
        <v>0</v>
      </c>
      <c r="BH532" s="185">
        <f t="shared" si="263"/>
        <v>0</v>
      </c>
      <c r="BI532" s="185">
        <f t="shared" si="264"/>
        <v>0</v>
      </c>
      <c r="BJ532" s="185">
        <f t="shared" si="265"/>
        <v>0</v>
      </c>
      <c r="BK532" s="185">
        <f t="shared" si="266"/>
        <v>0</v>
      </c>
      <c r="BL532" s="185">
        <f t="shared" si="267"/>
        <v>0</v>
      </c>
      <c r="BM532" s="185">
        <f t="shared" si="268"/>
        <v>0</v>
      </c>
      <c r="BN532" s="185">
        <f t="shared" si="269"/>
        <v>0</v>
      </c>
      <c r="BO532" s="185">
        <f t="shared" si="270"/>
        <v>0</v>
      </c>
      <c r="BP532" s="185">
        <f t="shared" si="271"/>
        <v>0</v>
      </c>
      <c r="BR532" s="178" t="str">
        <f t="shared" si="284"/>
        <v>Natural gas</v>
      </c>
      <c r="BS532" s="126" cm="1">
        <f t="array" aca="1" ref="BS532" ca="1">AC532/INDIRECT(ADDRESS($BC532,COLUMN(AC532)))</f>
        <v>0</v>
      </c>
      <c r="BT532" s="126" cm="1">
        <f t="array" aca="1" ref="BT532" ca="1">AD532/INDIRECT(ADDRESS($BC532,COLUMN(AD532)))</f>
        <v>0</v>
      </c>
      <c r="BU532" s="126" cm="1">
        <f t="array" aca="1" ref="BU532" ca="1">AE532/INDIRECT(ADDRESS($BC532,COLUMN(AE532)))</f>
        <v>0</v>
      </c>
      <c r="BV532" s="126" cm="1">
        <f t="array" aca="1" ref="BV532" ca="1">AF532/INDIRECT(ADDRESS($BC532,COLUMN(AF532)))</f>
        <v>0</v>
      </c>
      <c r="BW532" s="126" cm="1">
        <f t="array" aca="1" ref="BW532" ca="1">AG532/INDIRECT(ADDRESS($BC532,COLUMN(AG532)))</f>
        <v>0</v>
      </c>
      <c r="BX532" s="126" cm="1">
        <f t="array" aca="1" ref="BX532" ca="1">AH532/INDIRECT(ADDRESS($BC532,COLUMN(AH532)))</f>
        <v>0</v>
      </c>
      <c r="BY532" s="126" cm="1">
        <f t="array" aca="1" ref="BY532" ca="1">AI532/INDIRECT(ADDRESS($BC532,COLUMN(AI532)))</f>
        <v>0</v>
      </c>
      <c r="BZ532" s="126" cm="1">
        <f t="array" aca="1" ref="BZ532" ca="1">AJ532/INDIRECT(ADDRESS($BC532,COLUMN(AJ532)))</f>
        <v>0</v>
      </c>
      <c r="CA532" s="126" cm="1">
        <f t="array" aca="1" ref="CA532" ca="1">AK532/INDIRECT(ADDRESS($BC532,COLUMN(AK532)))</f>
        <v>0</v>
      </c>
      <c r="CB532" s="126" cm="1">
        <f t="array" aca="1" ref="CB532" ca="1">AL532/INDIRECT(ADDRESS($BC532,COLUMN(AL532)))</f>
        <v>0</v>
      </c>
      <c r="CC532" s="126" cm="1">
        <f t="array" aca="1" ref="CC532" ca="1">AM532/INDIRECT(ADDRESS($BC532,COLUMN(AM532)))</f>
        <v>0</v>
      </c>
      <c r="CE532" s="178" t="str">
        <f t="shared" si="285"/>
        <v>Natural gas</v>
      </c>
      <c r="CF532" s="194" t="str">
        <f t="shared" ca="1" si="286"/>
        <v>0
(0%)</v>
      </c>
      <c r="CG532" s="194" t="str">
        <f t="shared" ca="1" si="272"/>
        <v>0
(0%)</v>
      </c>
      <c r="CH532" s="194" t="str">
        <f t="shared" ca="1" si="273"/>
        <v>0
(0%)</v>
      </c>
      <c r="CI532" s="194" t="str">
        <f t="shared" ca="1" si="274"/>
        <v>0
(0%)</v>
      </c>
      <c r="CJ532" s="194" t="str">
        <f t="shared" ca="1" si="275"/>
        <v>0
(0%)</v>
      </c>
      <c r="CK532" s="194" t="str">
        <f t="shared" ca="1" si="276"/>
        <v>0
(0%)</v>
      </c>
      <c r="CL532" s="194" t="str">
        <f t="shared" ca="1" si="277"/>
        <v>0
(0%)</v>
      </c>
      <c r="CM532" s="194" t="str">
        <f t="shared" ca="1" si="278"/>
        <v>0
(0%)</v>
      </c>
      <c r="CN532" s="194" t="str">
        <f t="shared" ca="1" si="279"/>
        <v>0
(0%)</v>
      </c>
      <c r="CO532" s="194" t="str">
        <f t="shared" ca="1" si="280"/>
        <v>0
(0%)</v>
      </c>
      <c r="CP532" s="194" t="str">
        <f t="shared" ca="1" si="281"/>
        <v>0
(0%)</v>
      </c>
    </row>
    <row r="533" spans="3:94">
      <c r="C533" s="7" t="str">
        <v>Renewables</v>
      </c>
      <c r="D533" s="86" t="s">
        <v>12</v>
      </c>
      <c r="F533" s="89">
        <v>0</v>
      </c>
      <c r="G533" s="89">
        <v>0</v>
      </c>
      <c r="H533" s="89">
        <v>0</v>
      </c>
      <c r="I533" s="89">
        <v>0</v>
      </c>
      <c r="J533" s="89">
        <v>0</v>
      </c>
      <c r="K533" s="89">
        <v>0</v>
      </c>
      <c r="L533" s="89">
        <v>0</v>
      </c>
      <c r="M533" s="89">
        <v>0</v>
      </c>
      <c r="N533" s="89">
        <v>0</v>
      </c>
      <c r="O533" s="89">
        <v>0</v>
      </c>
      <c r="P533" s="89">
        <v>0</v>
      </c>
      <c r="Q533" s="89">
        <v>0</v>
      </c>
      <c r="R533" s="89">
        <v>0</v>
      </c>
      <c r="S533" s="89">
        <v>0</v>
      </c>
      <c r="T533" s="89">
        <v>0</v>
      </c>
      <c r="U533" s="89">
        <v>0</v>
      </c>
      <c r="V533" s="89">
        <v>0</v>
      </c>
      <c r="W533" s="89">
        <v>0</v>
      </c>
      <c r="X533" s="89">
        <v>0</v>
      </c>
      <c r="Y533" s="89">
        <v>0</v>
      </c>
      <c r="Z533" s="89">
        <v>0</v>
      </c>
      <c r="AA533" s="89">
        <v>0</v>
      </c>
      <c r="AB533" s="89">
        <v>0</v>
      </c>
      <c r="AC533" s="89">
        <v>0</v>
      </c>
      <c r="AD533" s="89">
        <v>0</v>
      </c>
      <c r="AE533" s="89">
        <v>0</v>
      </c>
      <c r="AF533" s="89">
        <v>0</v>
      </c>
      <c r="AG533" s="89">
        <v>0</v>
      </c>
      <c r="AH533" s="89">
        <v>0</v>
      </c>
      <c r="AI533" s="89">
        <v>0</v>
      </c>
      <c r="AJ533" s="89">
        <v>0</v>
      </c>
      <c r="AK533" s="89">
        <v>0</v>
      </c>
      <c r="AL533" s="89">
        <v>0</v>
      </c>
      <c r="AM533" s="89">
        <v>0</v>
      </c>
      <c r="AN533" s="94"/>
      <c r="AP533" s="49" t="str">
        <f t="shared" si="259"/>
        <v>Renewables</v>
      </c>
      <c r="AQ533" s="70" cm="1">
        <f t="array" aca="1" ref="AQ533" ca="1">INDIRECT(ADDRESS(ROW(AP533),AQ$9))/1000</f>
        <v>0</v>
      </c>
      <c r="AR533" s="71" cm="1">
        <f t="array" aca="1" ref="AR533" ca="1">INDIRECT(ADDRESS(ROW(AQ533),AR$9))/1000</f>
        <v>0</v>
      </c>
      <c r="AS533" s="71" cm="1">
        <f t="array" aca="1" ref="AS533" ca="1">INDIRECT(ADDRESS(ROW(AR533),AS$9))/1000</f>
        <v>0</v>
      </c>
      <c r="AT533" s="73" cm="1">
        <f t="array" aca="1" ref="AT533" ca="1">INDIRECT(ADDRESS(ROW(AS533),AT$9))/1000</f>
        <v>0</v>
      </c>
      <c r="AU533" s="77" cm="1">
        <f t="array" aca="1" ref="AU533" ca="1">AQ533/INDIRECT(ADDRESS($BC533,COLUMN(AQ533)))</f>
        <v>0</v>
      </c>
      <c r="AV533" s="78" cm="1">
        <f t="array" aca="1" ref="AV533" ca="1">AR533/INDIRECT(ADDRESS($BC533,COLUMN(AR533)))</f>
        <v>0</v>
      </c>
      <c r="AW533" s="78" cm="1">
        <f t="array" aca="1" ref="AW533" ca="1">AS533/INDIRECT(ADDRESS($BC533,COLUMN(AS533)))</f>
        <v>0</v>
      </c>
      <c r="AX533" s="80" cm="1">
        <f t="array" aca="1" ref="AX533" ca="1">AT533/INDIRECT(ADDRESS($BC533,COLUMN(AT533)))</f>
        <v>0</v>
      </c>
      <c r="AY533" s="53" t="str">
        <f t="shared" ca="1" si="260"/>
        <v>-</v>
      </c>
      <c r="AZ533" s="53" t="str">
        <f t="shared" ca="1" si="260"/>
        <v>-</v>
      </c>
      <c r="BA533" s="53" t="str">
        <f t="shared" ca="1" si="260"/>
        <v>-</v>
      </c>
      <c r="BC533" s="61">
        <f t="shared" si="261"/>
        <v>536</v>
      </c>
      <c r="BE533" s="177" t="str">
        <f t="shared" si="282"/>
        <v>Renewables</v>
      </c>
      <c r="BF533" s="185">
        <f t="shared" si="283"/>
        <v>0</v>
      </c>
      <c r="BG533" s="185">
        <f t="shared" si="262"/>
        <v>0</v>
      </c>
      <c r="BH533" s="185">
        <f t="shared" si="263"/>
        <v>0</v>
      </c>
      <c r="BI533" s="185">
        <f t="shared" si="264"/>
        <v>0</v>
      </c>
      <c r="BJ533" s="185">
        <f t="shared" si="265"/>
        <v>0</v>
      </c>
      <c r="BK533" s="185">
        <f t="shared" si="266"/>
        <v>0</v>
      </c>
      <c r="BL533" s="185">
        <f t="shared" si="267"/>
        <v>0</v>
      </c>
      <c r="BM533" s="185">
        <f t="shared" si="268"/>
        <v>0</v>
      </c>
      <c r="BN533" s="185">
        <f t="shared" si="269"/>
        <v>0</v>
      </c>
      <c r="BO533" s="185">
        <f t="shared" si="270"/>
        <v>0</v>
      </c>
      <c r="BP533" s="185">
        <f t="shared" si="271"/>
        <v>0</v>
      </c>
      <c r="BR533" s="178" t="str">
        <f t="shared" si="284"/>
        <v>Renewables</v>
      </c>
      <c r="BS533" s="126" cm="1">
        <f t="array" aca="1" ref="BS533" ca="1">AC533/INDIRECT(ADDRESS($BC533,COLUMN(AC533)))</f>
        <v>0</v>
      </c>
      <c r="BT533" s="126" cm="1">
        <f t="array" aca="1" ref="BT533" ca="1">AD533/INDIRECT(ADDRESS($BC533,COLUMN(AD533)))</f>
        <v>0</v>
      </c>
      <c r="BU533" s="126" cm="1">
        <f t="array" aca="1" ref="BU533" ca="1">AE533/INDIRECT(ADDRESS($BC533,COLUMN(AE533)))</f>
        <v>0</v>
      </c>
      <c r="BV533" s="126" cm="1">
        <f t="array" aca="1" ref="BV533" ca="1">AF533/INDIRECT(ADDRESS($BC533,COLUMN(AF533)))</f>
        <v>0</v>
      </c>
      <c r="BW533" s="126" cm="1">
        <f t="array" aca="1" ref="BW533" ca="1">AG533/INDIRECT(ADDRESS($BC533,COLUMN(AG533)))</f>
        <v>0</v>
      </c>
      <c r="BX533" s="126" cm="1">
        <f t="array" aca="1" ref="BX533" ca="1">AH533/INDIRECT(ADDRESS($BC533,COLUMN(AH533)))</f>
        <v>0</v>
      </c>
      <c r="BY533" s="126" cm="1">
        <f t="array" aca="1" ref="BY533" ca="1">AI533/INDIRECT(ADDRESS($BC533,COLUMN(AI533)))</f>
        <v>0</v>
      </c>
      <c r="BZ533" s="126" cm="1">
        <f t="array" aca="1" ref="BZ533" ca="1">AJ533/INDIRECT(ADDRESS($BC533,COLUMN(AJ533)))</f>
        <v>0</v>
      </c>
      <c r="CA533" s="126" cm="1">
        <f t="array" aca="1" ref="CA533" ca="1">AK533/INDIRECT(ADDRESS($BC533,COLUMN(AK533)))</f>
        <v>0</v>
      </c>
      <c r="CB533" s="126" cm="1">
        <f t="array" aca="1" ref="CB533" ca="1">AL533/INDIRECT(ADDRESS($BC533,COLUMN(AL533)))</f>
        <v>0</v>
      </c>
      <c r="CC533" s="126" cm="1">
        <f t="array" aca="1" ref="CC533" ca="1">AM533/INDIRECT(ADDRESS($BC533,COLUMN(AM533)))</f>
        <v>0</v>
      </c>
      <c r="CE533" s="178" t="str">
        <f t="shared" si="285"/>
        <v>Renewables</v>
      </c>
      <c r="CF533" s="194" t="str">
        <f t="shared" ca="1" si="286"/>
        <v>0
(0%)</v>
      </c>
      <c r="CG533" s="194" t="str">
        <f t="shared" ca="1" si="272"/>
        <v>0
(0%)</v>
      </c>
      <c r="CH533" s="194" t="str">
        <f t="shared" ca="1" si="273"/>
        <v>0
(0%)</v>
      </c>
      <c r="CI533" s="194" t="str">
        <f t="shared" ca="1" si="274"/>
        <v>0
(0%)</v>
      </c>
      <c r="CJ533" s="194" t="str">
        <f t="shared" ca="1" si="275"/>
        <v>0
(0%)</v>
      </c>
      <c r="CK533" s="194" t="str">
        <f t="shared" ca="1" si="276"/>
        <v>0
(0%)</v>
      </c>
      <c r="CL533" s="194" t="str">
        <f t="shared" ca="1" si="277"/>
        <v>0
(0%)</v>
      </c>
      <c r="CM533" s="194" t="str">
        <f t="shared" ca="1" si="278"/>
        <v>0
(0%)</v>
      </c>
      <c r="CN533" s="194" t="str">
        <f t="shared" ca="1" si="279"/>
        <v>0
(0%)</v>
      </c>
      <c r="CO533" s="194" t="str">
        <f t="shared" ca="1" si="280"/>
        <v>0
(0%)</v>
      </c>
      <c r="CP533" s="194" t="str">
        <f t="shared" ca="1" si="281"/>
        <v>0
(0%)</v>
      </c>
    </row>
    <row r="534" spans="3:94">
      <c r="C534" s="7" t="str">
        <v>Non-ren. waste</v>
      </c>
      <c r="D534" s="86" t="s">
        <v>12</v>
      </c>
      <c r="F534" s="89">
        <v>0</v>
      </c>
      <c r="G534" s="89">
        <v>0</v>
      </c>
      <c r="H534" s="89">
        <v>0</v>
      </c>
      <c r="I534" s="89">
        <v>0</v>
      </c>
      <c r="J534" s="89">
        <v>0</v>
      </c>
      <c r="K534" s="89">
        <v>0</v>
      </c>
      <c r="L534" s="89">
        <v>0</v>
      </c>
      <c r="M534" s="89">
        <v>0</v>
      </c>
      <c r="N534" s="89">
        <v>0</v>
      </c>
      <c r="O534" s="89">
        <v>0</v>
      </c>
      <c r="P534" s="89">
        <v>0</v>
      </c>
      <c r="Q534" s="89">
        <v>0</v>
      </c>
      <c r="R534" s="89">
        <v>0</v>
      </c>
      <c r="S534" s="89">
        <v>0</v>
      </c>
      <c r="T534" s="89">
        <v>0</v>
      </c>
      <c r="U534" s="89">
        <v>0</v>
      </c>
      <c r="V534" s="89">
        <v>0</v>
      </c>
      <c r="W534" s="89">
        <v>0</v>
      </c>
      <c r="X534" s="89">
        <v>0</v>
      </c>
      <c r="Y534" s="89">
        <v>0</v>
      </c>
      <c r="Z534" s="89">
        <v>0</v>
      </c>
      <c r="AA534" s="89">
        <v>0</v>
      </c>
      <c r="AB534" s="89">
        <v>0</v>
      </c>
      <c r="AC534" s="89">
        <v>0</v>
      </c>
      <c r="AD534" s="89">
        <v>0</v>
      </c>
      <c r="AE534" s="89">
        <v>0</v>
      </c>
      <c r="AF534" s="89">
        <v>0</v>
      </c>
      <c r="AG534" s="89">
        <v>0</v>
      </c>
      <c r="AH534" s="89">
        <v>0</v>
      </c>
      <c r="AI534" s="89">
        <v>0</v>
      </c>
      <c r="AJ534" s="89">
        <v>0</v>
      </c>
      <c r="AK534" s="89">
        <v>0</v>
      </c>
      <c r="AL534" s="89">
        <v>0</v>
      </c>
      <c r="AM534" s="89">
        <v>0</v>
      </c>
      <c r="AN534" s="94"/>
      <c r="AP534" s="49" t="str">
        <f t="shared" si="259"/>
        <v>Non-ren. waste</v>
      </c>
      <c r="AQ534" s="70" cm="1">
        <f t="array" aca="1" ref="AQ534" ca="1">INDIRECT(ADDRESS(ROW(AP534),AQ$9))/1000</f>
        <v>0</v>
      </c>
      <c r="AR534" s="71" cm="1">
        <f t="array" aca="1" ref="AR534" ca="1">INDIRECT(ADDRESS(ROW(AQ534),AR$9))/1000</f>
        <v>0</v>
      </c>
      <c r="AS534" s="71" cm="1">
        <f t="array" aca="1" ref="AS534" ca="1">INDIRECT(ADDRESS(ROW(AR534),AS$9))/1000</f>
        <v>0</v>
      </c>
      <c r="AT534" s="73" cm="1">
        <f t="array" aca="1" ref="AT534" ca="1">INDIRECT(ADDRESS(ROW(AS534),AT$9))/1000</f>
        <v>0</v>
      </c>
      <c r="AU534" s="77" cm="1">
        <f t="array" aca="1" ref="AU534" ca="1">AQ534/INDIRECT(ADDRESS($BC534,COLUMN(AQ534)))</f>
        <v>0</v>
      </c>
      <c r="AV534" s="78" cm="1">
        <f t="array" aca="1" ref="AV534" ca="1">AR534/INDIRECT(ADDRESS($BC534,COLUMN(AR534)))</f>
        <v>0</v>
      </c>
      <c r="AW534" s="78" cm="1">
        <f t="array" aca="1" ref="AW534" ca="1">AS534/INDIRECT(ADDRESS($BC534,COLUMN(AS534)))</f>
        <v>0</v>
      </c>
      <c r="AX534" s="80" cm="1">
        <f t="array" aca="1" ref="AX534" ca="1">AT534/INDIRECT(ADDRESS($BC534,COLUMN(AT534)))</f>
        <v>0</v>
      </c>
      <c r="AY534" s="53" t="str">
        <f t="shared" ca="1" si="260"/>
        <v>-</v>
      </c>
      <c r="AZ534" s="53" t="str">
        <f t="shared" ca="1" si="260"/>
        <v>-</v>
      </c>
      <c r="BA534" s="53" t="str">
        <f t="shared" ca="1" si="260"/>
        <v>-</v>
      </c>
      <c r="BC534" s="61">
        <f t="shared" si="261"/>
        <v>536</v>
      </c>
      <c r="BE534" s="177" t="str">
        <f t="shared" si="282"/>
        <v>Non-ren. waste</v>
      </c>
      <c r="BF534" s="185">
        <f t="shared" si="283"/>
        <v>0</v>
      </c>
      <c r="BG534" s="185">
        <f t="shared" si="262"/>
        <v>0</v>
      </c>
      <c r="BH534" s="185">
        <f t="shared" si="263"/>
        <v>0</v>
      </c>
      <c r="BI534" s="185">
        <f t="shared" si="264"/>
        <v>0</v>
      </c>
      <c r="BJ534" s="185">
        <f t="shared" si="265"/>
        <v>0</v>
      </c>
      <c r="BK534" s="185">
        <f t="shared" si="266"/>
        <v>0</v>
      </c>
      <c r="BL534" s="185">
        <f t="shared" si="267"/>
        <v>0</v>
      </c>
      <c r="BM534" s="185">
        <f t="shared" si="268"/>
        <v>0</v>
      </c>
      <c r="BN534" s="185">
        <f t="shared" si="269"/>
        <v>0</v>
      </c>
      <c r="BO534" s="185">
        <f t="shared" si="270"/>
        <v>0</v>
      </c>
      <c r="BP534" s="185">
        <f t="shared" si="271"/>
        <v>0</v>
      </c>
      <c r="BR534" s="178" t="str">
        <f t="shared" si="284"/>
        <v>Non-ren. waste</v>
      </c>
      <c r="BS534" s="126" cm="1">
        <f t="array" aca="1" ref="BS534" ca="1">AC534/INDIRECT(ADDRESS($BC534,COLUMN(AC534)))</f>
        <v>0</v>
      </c>
      <c r="BT534" s="126" cm="1">
        <f t="array" aca="1" ref="BT534" ca="1">AD534/INDIRECT(ADDRESS($BC534,COLUMN(AD534)))</f>
        <v>0</v>
      </c>
      <c r="BU534" s="126" cm="1">
        <f t="array" aca="1" ref="BU534" ca="1">AE534/INDIRECT(ADDRESS($BC534,COLUMN(AE534)))</f>
        <v>0</v>
      </c>
      <c r="BV534" s="126" cm="1">
        <f t="array" aca="1" ref="BV534" ca="1">AF534/INDIRECT(ADDRESS($BC534,COLUMN(AF534)))</f>
        <v>0</v>
      </c>
      <c r="BW534" s="126" cm="1">
        <f t="array" aca="1" ref="BW534" ca="1">AG534/INDIRECT(ADDRESS($BC534,COLUMN(AG534)))</f>
        <v>0</v>
      </c>
      <c r="BX534" s="126" cm="1">
        <f t="array" aca="1" ref="BX534" ca="1">AH534/INDIRECT(ADDRESS($BC534,COLUMN(AH534)))</f>
        <v>0</v>
      </c>
      <c r="BY534" s="126" cm="1">
        <f t="array" aca="1" ref="BY534" ca="1">AI534/INDIRECT(ADDRESS($BC534,COLUMN(AI534)))</f>
        <v>0</v>
      </c>
      <c r="BZ534" s="126" cm="1">
        <f t="array" aca="1" ref="BZ534" ca="1">AJ534/INDIRECT(ADDRESS($BC534,COLUMN(AJ534)))</f>
        <v>0</v>
      </c>
      <c r="CA534" s="126" cm="1">
        <f t="array" aca="1" ref="CA534" ca="1">AK534/INDIRECT(ADDRESS($BC534,COLUMN(AK534)))</f>
        <v>0</v>
      </c>
      <c r="CB534" s="126" cm="1">
        <f t="array" aca="1" ref="CB534" ca="1">AL534/INDIRECT(ADDRESS($BC534,COLUMN(AL534)))</f>
        <v>0</v>
      </c>
      <c r="CC534" s="126" cm="1">
        <f t="array" aca="1" ref="CC534" ca="1">AM534/INDIRECT(ADDRESS($BC534,COLUMN(AM534)))</f>
        <v>0</v>
      </c>
      <c r="CE534" s="178" t="str">
        <f t="shared" si="285"/>
        <v>Non-ren. waste</v>
      </c>
      <c r="CF534" s="194" t="str">
        <f t="shared" ca="1" si="286"/>
        <v>0
(0%)</v>
      </c>
      <c r="CG534" s="194" t="str">
        <f t="shared" ca="1" si="272"/>
        <v>0
(0%)</v>
      </c>
      <c r="CH534" s="194" t="str">
        <f t="shared" ca="1" si="273"/>
        <v>0
(0%)</v>
      </c>
      <c r="CI534" s="194" t="str">
        <f t="shared" ca="1" si="274"/>
        <v>0
(0%)</v>
      </c>
      <c r="CJ534" s="194" t="str">
        <f t="shared" ca="1" si="275"/>
        <v>0
(0%)</v>
      </c>
      <c r="CK534" s="194" t="str">
        <f t="shared" ca="1" si="276"/>
        <v>0
(0%)</v>
      </c>
      <c r="CL534" s="194" t="str">
        <f t="shared" ca="1" si="277"/>
        <v>0
(0%)</v>
      </c>
      <c r="CM534" s="194" t="str">
        <f t="shared" ca="1" si="278"/>
        <v>0
(0%)</v>
      </c>
      <c r="CN534" s="194" t="str">
        <f t="shared" ca="1" si="279"/>
        <v>0
(0%)</v>
      </c>
      <c r="CO534" s="194" t="str">
        <f t="shared" ca="1" si="280"/>
        <v>0
(0%)</v>
      </c>
      <c r="CP534" s="194" t="str">
        <f t="shared" ca="1" si="281"/>
        <v>0
(0%)</v>
      </c>
    </row>
    <row r="535" spans="3:94">
      <c r="C535" s="7" t="str">
        <v>Electricity</v>
      </c>
      <c r="D535" s="86" t="s">
        <v>12</v>
      </c>
      <c r="F535" s="89">
        <v>0</v>
      </c>
      <c r="G535" s="89">
        <v>0</v>
      </c>
      <c r="H535" s="89">
        <v>0</v>
      </c>
      <c r="I535" s="89">
        <v>0</v>
      </c>
      <c r="J535" s="89">
        <v>0</v>
      </c>
      <c r="K535" s="89">
        <v>0</v>
      </c>
      <c r="L535" s="89">
        <v>0</v>
      </c>
      <c r="M535" s="89">
        <v>0</v>
      </c>
      <c r="N535" s="89">
        <v>0</v>
      </c>
      <c r="O535" s="89">
        <v>0</v>
      </c>
      <c r="P535" s="89">
        <v>0</v>
      </c>
      <c r="Q535" s="89">
        <v>0</v>
      </c>
      <c r="R535" s="89">
        <v>0</v>
      </c>
      <c r="S535" s="89">
        <v>0</v>
      </c>
      <c r="T535" s="89">
        <v>0</v>
      </c>
      <c r="U535" s="89">
        <v>0</v>
      </c>
      <c r="V535" s="89">
        <v>0</v>
      </c>
      <c r="W535" s="89">
        <v>0</v>
      </c>
      <c r="X535" s="89">
        <v>0</v>
      </c>
      <c r="Y535" s="89">
        <v>0</v>
      </c>
      <c r="Z535" s="89">
        <v>0</v>
      </c>
      <c r="AA535" s="89">
        <v>0</v>
      </c>
      <c r="AB535" s="89">
        <v>0</v>
      </c>
      <c r="AC535" s="89">
        <v>0</v>
      </c>
      <c r="AD535" s="89">
        <v>0</v>
      </c>
      <c r="AE535" s="89">
        <v>0</v>
      </c>
      <c r="AF535" s="89">
        <v>0</v>
      </c>
      <c r="AG535" s="89">
        <v>0</v>
      </c>
      <c r="AH535" s="89">
        <v>0</v>
      </c>
      <c r="AI535" s="89">
        <v>0</v>
      </c>
      <c r="AJ535" s="89">
        <v>0</v>
      </c>
      <c r="AK535" s="89">
        <v>0</v>
      </c>
      <c r="AL535" s="89">
        <v>0</v>
      </c>
      <c r="AM535" s="89">
        <v>0</v>
      </c>
      <c r="AN535" s="94"/>
      <c r="AP535" s="49" t="str">
        <f t="shared" si="259"/>
        <v>Electricity</v>
      </c>
      <c r="AQ535" s="70" cm="1">
        <f t="array" aca="1" ref="AQ535" ca="1">INDIRECT(ADDRESS(ROW(AP535),AQ$9))/1000</f>
        <v>0</v>
      </c>
      <c r="AR535" s="71" cm="1">
        <f t="array" aca="1" ref="AR535" ca="1">INDIRECT(ADDRESS(ROW(AQ535),AR$9))/1000</f>
        <v>0</v>
      </c>
      <c r="AS535" s="71" cm="1">
        <f t="array" aca="1" ref="AS535" ca="1">INDIRECT(ADDRESS(ROW(AR535),AS$9))/1000</f>
        <v>0</v>
      </c>
      <c r="AT535" s="73" cm="1">
        <f t="array" aca="1" ref="AT535" ca="1">INDIRECT(ADDRESS(ROW(AS535),AT$9))/1000</f>
        <v>0</v>
      </c>
      <c r="AU535" s="77" cm="1">
        <f t="array" aca="1" ref="AU535" ca="1">AQ535/INDIRECT(ADDRESS($BC535,COLUMN(AQ535)))</f>
        <v>0</v>
      </c>
      <c r="AV535" s="78" cm="1">
        <f t="array" aca="1" ref="AV535" ca="1">AR535/INDIRECT(ADDRESS($BC535,COLUMN(AR535)))</f>
        <v>0</v>
      </c>
      <c r="AW535" s="78" cm="1">
        <f t="array" aca="1" ref="AW535" ca="1">AS535/INDIRECT(ADDRESS($BC535,COLUMN(AS535)))</f>
        <v>0</v>
      </c>
      <c r="AX535" s="80" cm="1">
        <f t="array" aca="1" ref="AX535" ca="1">AT535/INDIRECT(ADDRESS($BC535,COLUMN(AT535)))</f>
        <v>0</v>
      </c>
      <c r="AY535" s="53" t="str">
        <f t="shared" ca="1" si="260"/>
        <v>-</v>
      </c>
      <c r="AZ535" s="53" t="str">
        <f t="shared" ca="1" si="260"/>
        <v>-</v>
      </c>
      <c r="BA535" s="53" t="str">
        <f t="shared" ca="1" si="260"/>
        <v>-</v>
      </c>
      <c r="BC535" s="61">
        <f>BC536</f>
        <v>536</v>
      </c>
      <c r="BE535" s="177" t="str">
        <f t="shared" si="282"/>
        <v>Electricity</v>
      </c>
      <c r="BF535" s="185">
        <f t="shared" si="283"/>
        <v>0</v>
      </c>
      <c r="BG535" s="185">
        <f t="shared" si="262"/>
        <v>0</v>
      </c>
      <c r="BH535" s="185">
        <f t="shared" si="263"/>
        <v>0</v>
      </c>
      <c r="BI535" s="185">
        <f t="shared" si="264"/>
        <v>0</v>
      </c>
      <c r="BJ535" s="185">
        <f t="shared" si="265"/>
        <v>0</v>
      </c>
      <c r="BK535" s="185">
        <f t="shared" si="266"/>
        <v>0</v>
      </c>
      <c r="BL535" s="185">
        <f t="shared" si="267"/>
        <v>0</v>
      </c>
      <c r="BM535" s="185">
        <f t="shared" si="268"/>
        <v>0</v>
      </c>
      <c r="BN535" s="185">
        <f t="shared" si="269"/>
        <v>0</v>
      </c>
      <c r="BO535" s="185">
        <f t="shared" si="270"/>
        <v>0</v>
      </c>
      <c r="BP535" s="185">
        <f t="shared" si="271"/>
        <v>0</v>
      </c>
      <c r="BR535" s="178" t="str">
        <f t="shared" si="284"/>
        <v>Electricity</v>
      </c>
      <c r="BS535" s="126" cm="1">
        <f t="array" aca="1" ref="BS535" ca="1">AC535/INDIRECT(ADDRESS($BC535,COLUMN(AC535)))</f>
        <v>0</v>
      </c>
      <c r="BT535" s="126" cm="1">
        <f t="array" aca="1" ref="BT535" ca="1">AD535/INDIRECT(ADDRESS($BC535,COLUMN(AD535)))</f>
        <v>0</v>
      </c>
      <c r="BU535" s="126" cm="1">
        <f t="array" aca="1" ref="BU535" ca="1">AE535/INDIRECT(ADDRESS($BC535,COLUMN(AE535)))</f>
        <v>0</v>
      </c>
      <c r="BV535" s="126" cm="1">
        <f t="array" aca="1" ref="BV535" ca="1">AF535/INDIRECT(ADDRESS($BC535,COLUMN(AF535)))</f>
        <v>0</v>
      </c>
      <c r="BW535" s="126" cm="1">
        <f t="array" aca="1" ref="BW535" ca="1">AG535/INDIRECT(ADDRESS($BC535,COLUMN(AG535)))</f>
        <v>0</v>
      </c>
      <c r="BX535" s="126" cm="1">
        <f t="array" aca="1" ref="BX535" ca="1">AH535/INDIRECT(ADDRESS($BC535,COLUMN(AH535)))</f>
        <v>0</v>
      </c>
      <c r="BY535" s="126" cm="1">
        <f t="array" aca="1" ref="BY535" ca="1">AI535/INDIRECT(ADDRESS($BC535,COLUMN(AI535)))</f>
        <v>0</v>
      </c>
      <c r="BZ535" s="126" cm="1">
        <f t="array" aca="1" ref="BZ535" ca="1">AJ535/INDIRECT(ADDRESS($BC535,COLUMN(AJ535)))</f>
        <v>0</v>
      </c>
      <c r="CA535" s="126" cm="1">
        <f t="array" aca="1" ref="CA535" ca="1">AK535/INDIRECT(ADDRESS($BC535,COLUMN(AK535)))</f>
        <v>0</v>
      </c>
      <c r="CB535" s="126" cm="1">
        <f t="array" aca="1" ref="CB535" ca="1">AL535/INDIRECT(ADDRESS($BC535,COLUMN(AL535)))</f>
        <v>0</v>
      </c>
      <c r="CC535" s="126" cm="1">
        <f t="array" aca="1" ref="CC535" ca="1">AM535/INDIRECT(ADDRESS($BC535,COLUMN(AM535)))</f>
        <v>0</v>
      </c>
      <c r="CE535" s="178" t="str">
        <f t="shared" si="285"/>
        <v>Electricity</v>
      </c>
      <c r="CF535" s="194" t="str">
        <f t="shared" ca="1" si="286"/>
        <v>0
(0%)</v>
      </c>
      <c r="CG535" s="194" t="str">
        <f t="shared" ca="1" si="272"/>
        <v>0
(0%)</v>
      </c>
      <c r="CH535" s="194" t="str">
        <f t="shared" ca="1" si="273"/>
        <v>0
(0%)</v>
      </c>
      <c r="CI535" s="194" t="str">
        <f t="shared" ca="1" si="274"/>
        <v>0
(0%)</v>
      </c>
      <c r="CJ535" s="194" t="str">
        <f t="shared" ca="1" si="275"/>
        <v>0
(0%)</v>
      </c>
      <c r="CK535" s="194" t="str">
        <f t="shared" ca="1" si="276"/>
        <v>0
(0%)</v>
      </c>
      <c r="CL535" s="194" t="str">
        <f t="shared" ca="1" si="277"/>
        <v>0
(0%)</v>
      </c>
      <c r="CM535" s="194" t="str">
        <f t="shared" ca="1" si="278"/>
        <v>0
(0%)</v>
      </c>
      <c r="CN535" s="194" t="str">
        <f t="shared" ca="1" si="279"/>
        <v>0
(0%)</v>
      </c>
      <c r="CO535" s="194" t="str">
        <f t="shared" ca="1" si="280"/>
        <v>0
(0%)</v>
      </c>
      <c r="CP535" s="194" t="str">
        <f t="shared" ca="1" si="281"/>
        <v>0
(0%)</v>
      </c>
    </row>
    <row r="536" spans="3:94" s="58" customFormat="1">
      <c r="C536" s="58" t="s">
        <v>47</v>
      </c>
      <c r="D536" s="87" t="s">
        <v>12</v>
      </c>
      <c r="F536" s="90">
        <f>SUM(_xlfn.ANCHORARRAY(F529))</f>
        <v>329.43735087355589</v>
      </c>
      <c r="G536" s="90">
        <f t="shared" ref="G536:AM536" si="287">SUM(_xlfn.ANCHORARRAY(G529))</f>
        <v>356.00720271620031</v>
      </c>
      <c r="H536" s="90">
        <f t="shared" si="287"/>
        <v>379.15180112005424</v>
      </c>
      <c r="I536" s="90">
        <f t="shared" si="287"/>
        <v>424.32223505961127</v>
      </c>
      <c r="J536" s="90">
        <f t="shared" si="287"/>
        <v>442.22550605377245</v>
      </c>
      <c r="K536" s="90">
        <f t="shared" si="287"/>
        <v>594.60407379965966</v>
      </c>
      <c r="L536" s="90">
        <f t="shared" si="287"/>
        <v>507.37428622512925</v>
      </c>
      <c r="M536" s="90">
        <f t="shared" si="287"/>
        <v>447.35189207290176</v>
      </c>
      <c r="N536" s="90">
        <f t="shared" si="287"/>
        <v>494.38131143583814</v>
      </c>
      <c r="O536" s="90">
        <f t="shared" si="287"/>
        <v>436.21483760324168</v>
      </c>
      <c r="P536" s="90">
        <f t="shared" si="287"/>
        <v>424.67012433504999</v>
      </c>
      <c r="Q536" s="90">
        <f t="shared" si="287"/>
        <v>431.89763897367897</v>
      </c>
      <c r="R536" s="90">
        <f t="shared" si="287"/>
        <v>370.7978608539035</v>
      </c>
      <c r="S536" s="90">
        <f t="shared" si="287"/>
        <v>533.29116349166543</v>
      </c>
      <c r="T536" s="90">
        <f t="shared" si="287"/>
        <v>606.4166196102027</v>
      </c>
      <c r="U536" s="90">
        <f t="shared" si="287"/>
        <v>543.56308524048893</v>
      </c>
      <c r="V536" s="90">
        <f t="shared" si="287"/>
        <v>485.5358834719612</v>
      </c>
      <c r="W536" s="90">
        <f t="shared" si="287"/>
        <v>452.79598314243225</v>
      </c>
      <c r="X536" s="90">
        <f t="shared" si="287"/>
        <v>388.71065127480631</v>
      </c>
      <c r="Y536" s="90">
        <f t="shared" si="287"/>
        <v>363.45899772452077</v>
      </c>
      <c r="Z536" s="90">
        <f t="shared" si="287"/>
        <v>285.6880156182732</v>
      </c>
      <c r="AA536" s="90">
        <f t="shared" si="287"/>
        <v>236.63733170946102</v>
      </c>
      <c r="AB536" s="90">
        <f t="shared" si="287"/>
        <v>261.96048474241223</v>
      </c>
      <c r="AC536" s="90">
        <f t="shared" si="287"/>
        <v>291.49079260320781</v>
      </c>
      <c r="AD536" s="90">
        <f t="shared" si="287"/>
        <v>277.7329988083801</v>
      </c>
      <c r="AE536" s="90">
        <f t="shared" si="287"/>
        <v>244.17658255371649</v>
      </c>
      <c r="AF536" s="90">
        <f t="shared" si="287"/>
        <v>224.21615690586731</v>
      </c>
      <c r="AG536" s="90">
        <f t="shared" si="287"/>
        <v>265.50716225072108</v>
      </c>
      <c r="AH536" s="90">
        <f t="shared" si="287"/>
        <v>316.91593848252012</v>
      </c>
      <c r="AI536" s="90">
        <f t="shared" si="287"/>
        <v>273.62959081858202</v>
      </c>
      <c r="AJ536" s="90">
        <f t="shared" si="287"/>
        <v>223.04424650089604</v>
      </c>
      <c r="AK536" s="90">
        <f t="shared" si="287"/>
        <v>218.22387902038884</v>
      </c>
      <c r="AL536" s="90">
        <f t="shared" si="287"/>
        <v>201.04670563171601</v>
      </c>
      <c r="AM536" s="90">
        <f t="shared" si="287"/>
        <v>228.51543782586643</v>
      </c>
      <c r="AN536" s="94"/>
      <c r="AP536" s="52" t="str">
        <f t="shared" si="259"/>
        <v>Total</v>
      </c>
      <c r="AQ536" s="75" cm="1">
        <f t="array" aca="1" ref="AQ536" ca="1">INDIRECT(ADDRESS(ROW(AP536),AQ$9))/1000</f>
        <v>0.22851543782586642</v>
      </c>
      <c r="AR536" s="74" cm="1">
        <f t="array" aca="1" ref="AR536" ca="1">INDIRECT(ADDRESS(ROW(AQ536),AR$9))/1000</f>
        <v>0.20104670563171601</v>
      </c>
      <c r="AS536" s="74" cm="1">
        <f t="array" aca="1" ref="AS536" ca="1">INDIRECT(ADDRESS(ROW(AR536),AS$9))/1000</f>
        <v>0.31691593848252014</v>
      </c>
      <c r="AT536" s="76" cm="1">
        <f t="array" aca="1" ref="AT536" ca="1">INDIRECT(ADDRESS(ROW(AS536),AT$9))/1000</f>
        <v>0.29149079260320782</v>
      </c>
      <c r="AU536" s="81" cm="1">
        <f t="array" aca="1" ref="AU536" ca="1">AQ536/INDIRECT(ADDRESS($BC536,COLUMN(AQ536)))</f>
        <v>1</v>
      </c>
      <c r="AV536" s="82" cm="1">
        <f t="array" aca="1" ref="AV536" ca="1">AR536/INDIRECT(ADDRESS($BC536,COLUMN(AR536)))</f>
        <v>1</v>
      </c>
      <c r="AW536" s="82" cm="1">
        <f t="array" aca="1" ref="AW536" ca="1">AS536/INDIRECT(ADDRESS($BC536,COLUMN(AS536)))</f>
        <v>1</v>
      </c>
      <c r="AX536" s="83" cm="1">
        <f t="array" aca="1" ref="AX536" ca="1">AT536/INDIRECT(ADDRESS($BC536,COLUMN(AT536)))</f>
        <v>1</v>
      </c>
      <c r="AY536" s="54">
        <f t="shared" ca="1" si="260"/>
        <v>0.13662861128631745</v>
      </c>
      <c r="AZ536" s="54">
        <f t="shared" ca="1" si="260"/>
        <v>-0.27893990147652215</v>
      </c>
      <c r="BA536" s="54">
        <f t="shared" ca="1" si="260"/>
        <v>-0.21604577700355246</v>
      </c>
      <c r="BB536" s="7"/>
      <c r="BC536" s="62">
        <f>ROW(AP536)</f>
        <v>536</v>
      </c>
      <c r="BE536" s="177" t="str">
        <f t="shared" si="282"/>
        <v>Total</v>
      </c>
      <c r="BF536" s="185">
        <f t="shared" si="283"/>
        <v>0.29149079260320782</v>
      </c>
      <c r="BG536" s="185">
        <f t="shared" si="262"/>
        <v>0.27773299880838009</v>
      </c>
      <c r="BH536" s="185">
        <f t="shared" si="263"/>
        <v>0.24417658255371649</v>
      </c>
      <c r="BI536" s="185">
        <f t="shared" si="264"/>
        <v>0.2242161569058673</v>
      </c>
      <c r="BJ536" s="185">
        <f t="shared" si="265"/>
        <v>0.26550716225072107</v>
      </c>
      <c r="BK536" s="185">
        <f t="shared" si="266"/>
        <v>0.31691593848252014</v>
      </c>
      <c r="BL536" s="185">
        <f t="shared" si="267"/>
        <v>0.27362959081858201</v>
      </c>
      <c r="BM536" s="185">
        <f t="shared" si="268"/>
        <v>0.22304424650089605</v>
      </c>
      <c r="BN536" s="185">
        <f t="shared" si="269"/>
        <v>0.21822387902038884</v>
      </c>
      <c r="BO536" s="185">
        <f t="shared" si="270"/>
        <v>0.20104670563171601</v>
      </c>
      <c r="BP536" s="185">
        <f t="shared" si="271"/>
        <v>0.22851543782586642</v>
      </c>
      <c r="BR536" s="178" t="str">
        <f t="shared" si="284"/>
        <v>Total</v>
      </c>
      <c r="BS536" s="126" cm="1">
        <f t="array" aca="1" ref="BS536" ca="1">AC536/INDIRECT(ADDRESS($BC536,COLUMN(AC536)))</f>
        <v>1</v>
      </c>
      <c r="BT536" s="126" cm="1">
        <f t="array" aca="1" ref="BT536" ca="1">AD536/INDIRECT(ADDRESS($BC536,COLUMN(AD536)))</f>
        <v>1</v>
      </c>
      <c r="BU536" s="126" cm="1">
        <f t="array" aca="1" ref="BU536" ca="1">AE536/INDIRECT(ADDRESS($BC536,COLUMN(AE536)))</f>
        <v>1</v>
      </c>
      <c r="BV536" s="126" cm="1">
        <f t="array" aca="1" ref="BV536" ca="1">AF536/INDIRECT(ADDRESS($BC536,COLUMN(AF536)))</f>
        <v>1</v>
      </c>
      <c r="BW536" s="126" cm="1">
        <f t="array" aca="1" ref="BW536" ca="1">AG536/INDIRECT(ADDRESS($BC536,COLUMN(AG536)))</f>
        <v>1</v>
      </c>
      <c r="BX536" s="126" cm="1">
        <f t="array" aca="1" ref="BX536" ca="1">AH536/INDIRECT(ADDRESS($BC536,COLUMN(AH536)))</f>
        <v>1</v>
      </c>
      <c r="BY536" s="126" cm="1">
        <f t="array" aca="1" ref="BY536" ca="1">AI536/INDIRECT(ADDRESS($BC536,COLUMN(AI536)))</f>
        <v>1</v>
      </c>
      <c r="BZ536" s="126" cm="1">
        <f t="array" aca="1" ref="BZ536" ca="1">AJ536/INDIRECT(ADDRESS($BC536,COLUMN(AJ536)))</f>
        <v>1</v>
      </c>
      <c r="CA536" s="126" cm="1">
        <f t="array" aca="1" ref="CA536" ca="1">AK536/INDIRECT(ADDRESS($BC536,COLUMN(AK536)))</f>
        <v>1</v>
      </c>
      <c r="CB536" s="126" cm="1">
        <f t="array" aca="1" ref="CB536" ca="1">AL536/INDIRECT(ADDRESS($BC536,COLUMN(AL536)))</f>
        <v>1</v>
      </c>
      <c r="CC536" s="126" cm="1">
        <f t="array" aca="1" ref="CC536" ca="1">AM536/INDIRECT(ADDRESS($BC536,COLUMN(AM536)))</f>
        <v>1</v>
      </c>
      <c r="CD536" s="7"/>
      <c r="CE536" s="178" t="str">
        <f t="shared" si="285"/>
        <v>Total</v>
      </c>
      <c r="CF536" s="194" t="str">
        <f t="shared" ca="1" si="286"/>
        <v>0.29
(100%)</v>
      </c>
      <c r="CG536" s="194" t="str">
        <f t="shared" ca="1" si="272"/>
        <v>0.28
(100%)</v>
      </c>
      <c r="CH536" s="194" t="str">
        <f t="shared" ca="1" si="273"/>
        <v>0.24
(100%)</v>
      </c>
      <c r="CI536" s="194" t="str">
        <f t="shared" ca="1" si="274"/>
        <v>0.22
(100%)</v>
      </c>
      <c r="CJ536" s="194" t="str">
        <f t="shared" ca="1" si="275"/>
        <v>0.27
(100%)</v>
      </c>
      <c r="CK536" s="194" t="str">
        <f t="shared" ca="1" si="276"/>
        <v>0.32
(100%)</v>
      </c>
      <c r="CL536" s="194" t="str">
        <f t="shared" ca="1" si="277"/>
        <v>0.27
(100%)</v>
      </c>
      <c r="CM536" s="194" t="str">
        <f t="shared" ca="1" si="278"/>
        <v>0.22
(100%)</v>
      </c>
      <c r="CN536" s="194" t="str">
        <f t="shared" ca="1" si="279"/>
        <v>0.22
(100%)</v>
      </c>
      <c r="CO536" s="194" t="str">
        <f t="shared" ca="1" si="280"/>
        <v>0.20
(100%)</v>
      </c>
      <c r="CP536" s="194" t="str">
        <f t="shared" ca="1" si="281"/>
        <v>0.23
(100%)</v>
      </c>
    </row>
  </sheetData>
  <mergeCells count="30">
    <mergeCell ref="AQ481:AT481"/>
    <mergeCell ref="AU481:AX481"/>
    <mergeCell ref="AY481:BA481"/>
    <mergeCell ref="AQ527:AT527"/>
    <mergeCell ref="AU527:AX527"/>
    <mergeCell ref="AY527:BA527"/>
    <mergeCell ref="AQ323:AT323"/>
    <mergeCell ref="AU323:AX323"/>
    <mergeCell ref="AY323:BA323"/>
    <mergeCell ref="AQ370:AT370"/>
    <mergeCell ref="AU370:AX370"/>
    <mergeCell ref="AY370:BA370"/>
    <mergeCell ref="AQ189:AT189"/>
    <mergeCell ref="AU189:AX189"/>
    <mergeCell ref="AY189:BA189"/>
    <mergeCell ref="AQ49:AT49"/>
    <mergeCell ref="AU49:AX49"/>
    <mergeCell ref="AY49:BA49"/>
    <mergeCell ref="AQ95:AT95"/>
    <mergeCell ref="AU95:AX95"/>
    <mergeCell ref="AY95:BA95"/>
    <mergeCell ref="AQ141:AT141"/>
    <mergeCell ref="AU141:AX141"/>
    <mergeCell ref="AY141:BA141"/>
    <mergeCell ref="AQ272:AT272"/>
    <mergeCell ref="AU272:AX272"/>
    <mergeCell ref="AY272:BA272"/>
    <mergeCell ref="AQ256:AT256"/>
    <mergeCell ref="AU256:AX256"/>
    <mergeCell ref="AY256:BA25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D8A0F-C4E5-4838-81D8-ECCFC30992CF}">
  <sheetPr codeName="Sheet7"/>
  <dimension ref="B1:CP324"/>
  <sheetViews>
    <sheetView zoomScale="70" zoomScaleNormal="70" workbookViewId="0"/>
  </sheetViews>
  <sheetFormatPr defaultColWidth="8.7265625" defaultRowHeight="14.5"/>
  <cols>
    <col min="1" max="2" width="8.7265625" style="7"/>
    <col min="3" max="3" width="46.1796875" style="7" bestFit="1" customWidth="1"/>
    <col min="4" max="4" width="8.7265625" style="7"/>
    <col min="5" max="5" width="9.81640625" style="7" bestFit="1" customWidth="1"/>
    <col min="6" max="39" width="8.453125" style="7" customWidth="1"/>
    <col min="40" max="41" width="8.7265625" style="7"/>
    <col min="42" max="42" width="20.26953125" style="7" bestFit="1" customWidth="1"/>
    <col min="43" max="50" width="8.7265625" style="7"/>
    <col min="51" max="52" width="8.81640625" style="7" bestFit="1" customWidth="1"/>
    <col min="53" max="53" width="10.453125" style="7" bestFit="1" customWidth="1"/>
    <col min="54" max="54" width="8.7265625" style="7"/>
    <col min="55" max="55" width="10.453125" style="7" bestFit="1" customWidth="1"/>
    <col min="56" max="16384" width="8.7265625" style="7"/>
  </cols>
  <sheetData>
    <row r="1" spans="2:68" s="27" customFormat="1" ht="12.5"/>
    <row r="2" spans="2:68" s="27" customFormat="1" ht="21.5" thickBot="1">
      <c r="B2" s="85" t="s">
        <v>217</v>
      </c>
      <c r="C2" s="32" t="s">
        <v>218</v>
      </c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</row>
    <row r="3" spans="2:68" s="27" customFormat="1" ht="15" thickTop="1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</row>
    <row r="4" spans="2:68" s="10" customFormat="1" hidden="1"/>
    <row r="5" spans="2:68" s="10" customFormat="1" hidden="1"/>
    <row r="6" spans="2:68" s="10" customFormat="1" hidden="1"/>
    <row r="7" spans="2:68" s="10" customFormat="1" hidden="1"/>
    <row r="8" spans="2:68" s="27" customFormat="1" ht="15" hidden="1" thickBot="1">
      <c r="C8" s="28" t="s">
        <v>511</v>
      </c>
      <c r="D8" s="28"/>
      <c r="E8" s="28"/>
      <c r="F8" s="28">
        <f t="shared" ref="F8:AM8" si="0">years</f>
        <v>1990</v>
      </c>
      <c r="G8" s="28">
        <f t="shared" si="0"/>
        <v>1991</v>
      </c>
      <c r="H8" s="28">
        <f t="shared" si="0"/>
        <v>1992</v>
      </c>
      <c r="I8" s="28">
        <f t="shared" si="0"/>
        <v>1993</v>
      </c>
      <c r="J8" s="28">
        <f t="shared" si="0"/>
        <v>1994</v>
      </c>
      <c r="K8" s="28">
        <f t="shared" si="0"/>
        <v>1995</v>
      </c>
      <c r="L8" s="28">
        <f t="shared" si="0"/>
        <v>1996</v>
      </c>
      <c r="M8" s="28">
        <f t="shared" si="0"/>
        <v>1997</v>
      </c>
      <c r="N8" s="28">
        <f t="shared" si="0"/>
        <v>1998</v>
      </c>
      <c r="O8" s="28">
        <f t="shared" si="0"/>
        <v>1999</v>
      </c>
      <c r="P8" s="28">
        <f t="shared" si="0"/>
        <v>2000</v>
      </c>
      <c r="Q8" s="28">
        <f t="shared" si="0"/>
        <v>2001</v>
      </c>
      <c r="R8" s="28">
        <f t="shared" si="0"/>
        <v>2002</v>
      </c>
      <c r="S8" s="28">
        <f t="shared" si="0"/>
        <v>2003</v>
      </c>
      <c r="T8" s="28">
        <f t="shared" si="0"/>
        <v>2004</v>
      </c>
      <c r="U8" s="28">
        <f t="shared" si="0"/>
        <v>2005</v>
      </c>
      <c r="V8" s="28">
        <f t="shared" si="0"/>
        <v>2006</v>
      </c>
      <c r="W8" s="28">
        <f t="shared" si="0"/>
        <v>2007</v>
      </c>
      <c r="X8" s="28">
        <f t="shared" si="0"/>
        <v>2008</v>
      </c>
      <c r="Y8" s="28">
        <f t="shared" si="0"/>
        <v>2009</v>
      </c>
      <c r="Z8" s="28">
        <f t="shared" si="0"/>
        <v>2010</v>
      </c>
      <c r="AA8" s="28">
        <f t="shared" si="0"/>
        <v>2011</v>
      </c>
      <c r="AB8" s="28">
        <f t="shared" si="0"/>
        <v>2012</v>
      </c>
      <c r="AC8" s="28">
        <f t="shared" si="0"/>
        <v>2013</v>
      </c>
      <c r="AD8" s="28">
        <f t="shared" si="0"/>
        <v>2014</v>
      </c>
      <c r="AE8" s="28">
        <f t="shared" si="0"/>
        <v>2015</v>
      </c>
      <c r="AF8" s="28">
        <f t="shared" si="0"/>
        <v>2016</v>
      </c>
      <c r="AG8" s="28">
        <f t="shared" si="0"/>
        <v>2017</v>
      </c>
      <c r="AH8" s="28">
        <f t="shared" si="0"/>
        <v>2018</v>
      </c>
      <c r="AI8" s="28">
        <f t="shared" si="0"/>
        <v>2019</v>
      </c>
      <c r="AJ8" s="28">
        <f t="shared" si="0"/>
        <v>2020</v>
      </c>
      <c r="AK8" s="28">
        <f t="shared" si="0"/>
        <v>2021</v>
      </c>
      <c r="AL8" s="28">
        <f t="shared" si="0"/>
        <v>2022</v>
      </c>
      <c r="AM8" s="28">
        <f t="shared" si="0"/>
        <v>2023</v>
      </c>
      <c r="AQ8" s="27">
        <f>year_latest</f>
        <v>2023</v>
      </c>
      <c r="AR8" s="27">
        <f>AQ8-1</f>
        <v>2022</v>
      </c>
      <c r="AS8" s="27">
        <f>year_cb_baseline</f>
        <v>2018</v>
      </c>
      <c r="AT8" s="27">
        <f>AQ8-10</f>
        <v>2013</v>
      </c>
      <c r="BF8" s="27">
        <f>year_latest-10</f>
        <v>2013</v>
      </c>
      <c r="BG8" s="27">
        <f>BF8+1</f>
        <v>2014</v>
      </c>
      <c r="BH8" s="27">
        <f t="shared" ref="BH8:BN8" si="1">BG8+1</f>
        <v>2015</v>
      </c>
      <c r="BI8" s="27">
        <f t="shared" si="1"/>
        <v>2016</v>
      </c>
      <c r="BJ8" s="27">
        <f t="shared" si="1"/>
        <v>2017</v>
      </c>
      <c r="BK8" s="27">
        <f t="shared" si="1"/>
        <v>2018</v>
      </c>
      <c r="BL8" s="27">
        <f t="shared" si="1"/>
        <v>2019</v>
      </c>
      <c r="BM8" s="27">
        <f t="shared" si="1"/>
        <v>2020</v>
      </c>
      <c r="BN8" s="27">
        <f t="shared" si="1"/>
        <v>2021</v>
      </c>
      <c r="BO8" s="27">
        <f>BN8+1</f>
        <v>2022</v>
      </c>
      <c r="BP8" s="27">
        <f>BO8+1</f>
        <v>2023</v>
      </c>
    </row>
    <row r="9" spans="2:68" s="10" customFormat="1" hidden="1">
      <c r="C9" s="10" t="s">
        <v>802</v>
      </c>
      <c r="F9" s="10">
        <f t="shared" ref="F9:AM9" si="2">ex_eb_index</f>
        <v>3</v>
      </c>
      <c r="G9" s="10">
        <f t="shared" si="2"/>
        <v>4</v>
      </c>
      <c r="H9" s="10">
        <f t="shared" si="2"/>
        <v>5</v>
      </c>
      <c r="I9" s="10">
        <f t="shared" si="2"/>
        <v>6</v>
      </c>
      <c r="J9" s="10">
        <f t="shared" si="2"/>
        <v>7</v>
      </c>
      <c r="K9" s="10">
        <f t="shared" si="2"/>
        <v>8</v>
      </c>
      <c r="L9" s="10">
        <f t="shared" si="2"/>
        <v>9</v>
      </c>
      <c r="M9" s="10">
        <f t="shared" si="2"/>
        <v>10</v>
      </c>
      <c r="N9" s="10">
        <f t="shared" si="2"/>
        <v>11</v>
      </c>
      <c r="O9" s="10">
        <f t="shared" si="2"/>
        <v>12</v>
      </c>
      <c r="P9" s="10">
        <f t="shared" si="2"/>
        <v>13</v>
      </c>
      <c r="Q9" s="10">
        <f t="shared" si="2"/>
        <v>14</v>
      </c>
      <c r="R9" s="10">
        <f t="shared" si="2"/>
        <v>15</v>
      </c>
      <c r="S9" s="10">
        <f t="shared" si="2"/>
        <v>16</v>
      </c>
      <c r="T9" s="10">
        <f t="shared" si="2"/>
        <v>17</v>
      </c>
      <c r="U9" s="10">
        <f t="shared" si="2"/>
        <v>18</v>
      </c>
      <c r="V9" s="10">
        <f t="shared" si="2"/>
        <v>19</v>
      </c>
      <c r="W9" s="10">
        <f t="shared" si="2"/>
        <v>20</v>
      </c>
      <c r="X9" s="10">
        <f t="shared" si="2"/>
        <v>21</v>
      </c>
      <c r="Y9" s="10">
        <f t="shared" si="2"/>
        <v>22</v>
      </c>
      <c r="Z9" s="10">
        <f t="shared" si="2"/>
        <v>23</v>
      </c>
      <c r="AA9" s="10">
        <f t="shared" si="2"/>
        <v>24</v>
      </c>
      <c r="AB9" s="10">
        <f t="shared" si="2"/>
        <v>25</v>
      </c>
      <c r="AC9" s="10">
        <f t="shared" si="2"/>
        <v>26</v>
      </c>
      <c r="AD9" s="10">
        <f t="shared" si="2"/>
        <v>27</v>
      </c>
      <c r="AE9" s="10">
        <f t="shared" si="2"/>
        <v>28</v>
      </c>
      <c r="AF9" s="10">
        <f t="shared" si="2"/>
        <v>29</v>
      </c>
      <c r="AG9" s="10">
        <f t="shared" si="2"/>
        <v>30</v>
      </c>
      <c r="AH9" s="10">
        <f t="shared" si="2"/>
        <v>31</v>
      </c>
      <c r="AI9" s="10">
        <f t="shared" si="2"/>
        <v>32</v>
      </c>
      <c r="AJ9" s="10">
        <f t="shared" si="2"/>
        <v>33</v>
      </c>
      <c r="AK9" s="10">
        <f t="shared" si="2"/>
        <v>34</v>
      </c>
      <c r="AL9" s="10">
        <f t="shared" si="2"/>
        <v>35</v>
      </c>
      <c r="AM9" s="10">
        <f t="shared" si="2"/>
        <v>36</v>
      </c>
      <c r="AQ9" s="10" cm="1">
        <f t="array" ref="AQ9">INDEX(years_index,,MATCH(AQ$8,years,0))</f>
        <v>39</v>
      </c>
      <c r="AR9" s="10">
        <f>MATCH(AR$8,8:8,0)</f>
        <v>38</v>
      </c>
      <c r="AS9" s="10">
        <f>MATCH(AS$8,8:8,0)</f>
        <v>34</v>
      </c>
      <c r="AT9" s="10">
        <f>MATCH(AT$8,8:8,0)</f>
        <v>29</v>
      </c>
      <c r="BF9" s="10" cm="1">
        <f t="array" ref="BF9">INDEX(years_index,,MATCH(BF$8,years,0))</f>
        <v>29</v>
      </c>
      <c r="BG9" s="10" cm="1">
        <f t="array" ref="BG9">INDEX(years_index,,MATCH(BG$8,years,0))</f>
        <v>30</v>
      </c>
      <c r="BH9" s="10" cm="1">
        <f t="array" ref="BH9">INDEX(years_index,,MATCH(BH$8,years,0))</f>
        <v>31</v>
      </c>
      <c r="BI9" s="10" cm="1">
        <f t="array" ref="BI9">INDEX(years_index,,MATCH(BI$8,years,0))</f>
        <v>32</v>
      </c>
      <c r="BJ9" s="10" cm="1">
        <f t="array" ref="BJ9">INDEX(years_index,,MATCH(BJ$8,years,0))</f>
        <v>33</v>
      </c>
      <c r="BK9" s="10" cm="1">
        <f t="array" ref="BK9">INDEX(years_index,,MATCH(BK$8,years,0))</f>
        <v>34</v>
      </c>
      <c r="BL9" s="10" cm="1">
        <f t="array" ref="BL9">INDEX(years_index,,MATCH(BL$8,years,0))</f>
        <v>35</v>
      </c>
      <c r="BM9" s="10" cm="1">
        <f t="array" ref="BM9">INDEX(years_index,,MATCH(BM$8,years,0))</f>
        <v>36</v>
      </c>
      <c r="BN9" s="10" cm="1">
        <f t="array" ref="BN9">INDEX(years_index,,MATCH(BN$8,years,0))</f>
        <v>37</v>
      </c>
      <c r="BO9" s="10" cm="1">
        <f t="array" ref="BO9">INDEX(years_index,,MATCH(BO$8,years,0))</f>
        <v>38</v>
      </c>
      <c r="BP9" s="10" cm="1">
        <f t="array" ref="BP9">INDEX(years_index,,MATCH(BP$8,years,0))</f>
        <v>39</v>
      </c>
    </row>
    <row r="10" spans="2:68" s="10" customFormat="1" hidden="1">
      <c r="C10" s="10" t="s">
        <v>803</v>
      </c>
      <c r="F10" s="10">
        <f t="shared" ref="F10:AM10" si="3">bts_index</f>
        <v>7</v>
      </c>
      <c r="G10" s="10">
        <f t="shared" si="3"/>
        <v>8</v>
      </c>
      <c r="H10" s="10">
        <f t="shared" si="3"/>
        <v>9</v>
      </c>
      <c r="I10" s="10">
        <f t="shared" si="3"/>
        <v>10</v>
      </c>
      <c r="J10" s="10">
        <f t="shared" si="3"/>
        <v>11</v>
      </c>
      <c r="K10" s="10">
        <f t="shared" si="3"/>
        <v>12</v>
      </c>
      <c r="L10" s="10">
        <f t="shared" si="3"/>
        <v>13</v>
      </c>
      <c r="M10" s="10">
        <f t="shared" si="3"/>
        <v>14</v>
      </c>
      <c r="N10" s="10">
        <f t="shared" si="3"/>
        <v>15</v>
      </c>
      <c r="O10" s="10">
        <f t="shared" si="3"/>
        <v>16</v>
      </c>
      <c r="P10" s="10">
        <f t="shared" si="3"/>
        <v>17</v>
      </c>
      <c r="Q10" s="10">
        <f t="shared" si="3"/>
        <v>18</v>
      </c>
      <c r="R10" s="10">
        <f t="shared" si="3"/>
        <v>19</v>
      </c>
      <c r="S10" s="10">
        <f t="shared" si="3"/>
        <v>20</v>
      </c>
      <c r="T10" s="10">
        <f t="shared" si="3"/>
        <v>21</v>
      </c>
      <c r="U10" s="10">
        <f t="shared" si="3"/>
        <v>22</v>
      </c>
      <c r="V10" s="10">
        <f t="shared" si="3"/>
        <v>23</v>
      </c>
      <c r="W10" s="10">
        <f t="shared" si="3"/>
        <v>24</v>
      </c>
      <c r="X10" s="10">
        <f t="shared" si="3"/>
        <v>25</v>
      </c>
      <c r="Y10" s="10">
        <f t="shared" si="3"/>
        <v>26</v>
      </c>
      <c r="Z10" s="10">
        <f t="shared" si="3"/>
        <v>27</v>
      </c>
      <c r="AA10" s="10">
        <f t="shared" si="3"/>
        <v>28</v>
      </c>
      <c r="AB10" s="10">
        <f t="shared" si="3"/>
        <v>29</v>
      </c>
      <c r="AC10" s="10">
        <f t="shared" si="3"/>
        <v>30</v>
      </c>
      <c r="AD10" s="10">
        <f t="shared" si="3"/>
        <v>31</v>
      </c>
      <c r="AE10" s="10">
        <f t="shared" si="3"/>
        <v>32</v>
      </c>
      <c r="AF10" s="10">
        <f t="shared" si="3"/>
        <v>33</v>
      </c>
      <c r="AG10" s="10">
        <f t="shared" si="3"/>
        <v>34</v>
      </c>
      <c r="AH10" s="10">
        <f t="shared" si="3"/>
        <v>35</v>
      </c>
      <c r="AI10" s="10">
        <f t="shared" si="3"/>
        <v>36</v>
      </c>
      <c r="AJ10" s="10">
        <f t="shared" si="3"/>
        <v>37</v>
      </c>
      <c r="AK10" s="10">
        <f t="shared" si="3"/>
        <v>38</v>
      </c>
      <c r="AL10" s="10">
        <f t="shared" si="3"/>
        <v>39</v>
      </c>
      <c r="AM10" s="10">
        <f t="shared" si="3"/>
        <v>40</v>
      </c>
    </row>
    <row r="11" spans="2:68" hidden="1"/>
    <row r="12" spans="2:68" hidden="1"/>
    <row r="14" spans="2:68" s="27" customFormat="1" ht="17.5" thickBot="1">
      <c r="B14" s="98" t="s">
        <v>220</v>
      </c>
      <c r="C14" s="95" t="s">
        <v>219</v>
      </c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</row>
    <row r="15" spans="2:68" ht="15" thickTop="1"/>
    <row r="34" spans="2:94">
      <c r="AP34" s="60"/>
      <c r="AQ34" s="305" t="s">
        <v>65</v>
      </c>
      <c r="AR34" s="305"/>
      <c r="AS34" s="305"/>
      <c r="AT34" s="306"/>
      <c r="AU34" s="307" t="s">
        <v>84</v>
      </c>
      <c r="AV34" s="305"/>
      <c r="AW34" s="305"/>
      <c r="AX34" s="306"/>
      <c r="AY34" s="305" t="str">
        <f>"Change to "&amp;year_latest&amp;" (%)"</f>
        <v>Change to 2023 (%)</v>
      </c>
      <c r="AZ34" s="308"/>
      <c r="BA34" s="308"/>
    </row>
    <row r="35" spans="2:94" s="27" customFormat="1" ht="15" thickBot="1">
      <c r="C35" s="28" t="s">
        <v>219</v>
      </c>
      <c r="D35" s="28" t="s">
        <v>49</v>
      </c>
      <c r="E35" s="28" t="s">
        <v>62</v>
      </c>
      <c r="F35" s="28">
        <f t="shared" ref="F35:AM35" si="4">years</f>
        <v>1990</v>
      </c>
      <c r="G35" s="28">
        <f t="shared" si="4"/>
        <v>1991</v>
      </c>
      <c r="H35" s="28">
        <f t="shared" si="4"/>
        <v>1992</v>
      </c>
      <c r="I35" s="28">
        <f t="shared" si="4"/>
        <v>1993</v>
      </c>
      <c r="J35" s="28">
        <f t="shared" si="4"/>
        <v>1994</v>
      </c>
      <c r="K35" s="28">
        <f t="shared" si="4"/>
        <v>1995</v>
      </c>
      <c r="L35" s="28">
        <f t="shared" si="4"/>
        <v>1996</v>
      </c>
      <c r="M35" s="28">
        <f t="shared" si="4"/>
        <v>1997</v>
      </c>
      <c r="N35" s="28">
        <f t="shared" si="4"/>
        <v>1998</v>
      </c>
      <c r="O35" s="28">
        <f t="shared" si="4"/>
        <v>1999</v>
      </c>
      <c r="P35" s="28">
        <f t="shared" si="4"/>
        <v>2000</v>
      </c>
      <c r="Q35" s="28">
        <f t="shared" si="4"/>
        <v>2001</v>
      </c>
      <c r="R35" s="28">
        <f t="shared" si="4"/>
        <v>2002</v>
      </c>
      <c r="S35" s="28">
        <f t="shared" si="4"/>
        <v>2003</v>
      </c>
      <c r="T35" s="28">
        <f t="shared" si="4"/>
        <v>2004</v>
      </c>
      <c r="U35" s="28">
        <f t="shared" si="4"/>
        <v>2005</v>
      </c>
      <c r="V35" s="28">
        <f t="shared" si="4"/>
        <v>2006</v>
      </c>
      <c r="W35" s="28">
        <f t="shared" si="4"/>
        <v>2007</v>
      </c>
      <c r="X35" s="28">
        <f t="shared" si="4"/>
        <v>2008</v>
      </c>
      <c r="Y35" s="28">
        <f t="shared" si="4"/>
        <v>2009</v>
      </c>
      <c r="Z35" s="28">
        <f t="shared" si="4"/>
        <v>2010</v>
      </c>
      <c r="AA35" s="28">
        <f t="shared" si="4"/>
        <v>2011</v>
      </c>
      <c r="AB35" s="28">
        <f t="shared" si="4"/>
        <v>2012</v>
      </c>
      <c r="AC35" s="28">
        <f t="shared" si="4"/>
        <v>2013</v>
      </c>
      <c r="AD35" s="28">
        <f t="shared" si="4"/>
        <v>2014</v>
      </c>
      <c r="AE35" s="28">
        <f t="shared" si="4"/>
        <v>2015</v>
      </c>
      <c r="AF35" s="28">
        <f t="shared" si="4"/>
        <v>2016</v>
      </c>
      <c r="AG35" s="28">
        <f t="shared" si="4"/>
        <v>2017</v>
      </c>
      <c r="AH35" s="28">
        <f t="shared" si="4"/>
        <v>2018</v>
      </c>
      <c r="AI35" s="28">
        <f t="shared" si="4"/>
        <v>2019</v>
      </c>
      <c r="AJ35" s="28">
        <f t="shared" si="4"/>
        <v>2020</v>
      </c>
      <c r="AK35" s="28">
        <f t="shared" si="4"/>
        <v>2021</v>
      </c>
      <c r="AL35" s="28">
        <f t="shared" si="4"/>
        <v>2022</v>
      </c>
      <c r="AM35" s="28">
        <f t="shared" si="4"/>
        <v>2023</v>
      </c>
      <c r="AP35" s="59"/>
      <c r="AQ35" s="28">
        <f>year_latest</f>
        <v>2023</v>
      </c>
      <c r="AR35" s="28">
        <f>AQ35-1</f>
        <v>2022</v>
      </c>
      <c r="AS35" s="28">
        <f>year_cb_baseline</f>
        <v>2018</v>
      </c>
      <c r="AT35" s="59">
        <f>AQ35-10</f>
        <v>2013</v>
      </c>
      <c r="AU35" s="28">
        <f>AQ35</f>
        <v>2023</v>
      </c>
      <c r="AV35" s="28">
        <f>AR35</f>
        <v>2022</v>
      </c>
      <c r="AW35" s="28">
        <f>AS35</f>
        <v>2018</v>
      </c>
      <c r="AX35" s="59">
        <f>AT35</f>
        <v>2013</v>
      </c>
      <c r="AY35" s="28">
        <f>AV35</f>
        <v>2022</v>
      </c>
      <c r="AZ35" s="28">
        <f>AW35</f>
        <v>2018</v>
      </c>
      <c r="BA35" s="28">
        <f>AX35</f>
        <v>2013</v>
      </c>
      <c r="BC35" s="7"/>
      <c r="BE35" s="182"/>
      <c r="BF35" s="183">
        <f>BF$8</f>
        <v>2013</v>
      </c>
      <c r="BG35" s="183">
        <f t="shared" ref="BG35:BP35" si="5">BG$8</f>
        <v>2014</v>
      </c>
      <c r="BH35" s="183">
        <f t="shared" si="5"/>
        <v>2015</v>
      </c>
      <c r="BI35" s="183">
        <f t="shared" si="5"/>
        <v>2016</v>
      </c>
      <c r="BJ35" s="183">
        <f t="shared" si="5"/>
        <v>2017</v>
      </c>
      <c r="BK35" s="183">
        <f t="shared" si="5"/>
        <v>2018</v>
      </c>
      <c r="BL35" s="183">
        <f t="shared" si="5"/>
        <v>2019</v>
      </c>
      <c r="BM35" s="183">
        <f t="shared" si="5"/>
        <v>2020</v>
      </c>
      <c r="BN35" s="183">
        <f t="shared" si="5"/>
        <v>2021</v>
      </c>
      <c r="BO35" s="183">
        <f t="shared" si="5"/>
        <v>2022</v>
      </c>
      <c r="BP35" s="183">
        <f t="shared" si="5"/>
        <v>2023</v>
      </c>
      <c r="BQ35" s="7"/>
      <c r="BR35" s="183"/>
      <c r="BS35" s="183">
        <f>BF35</f>
        <v>2013</v>
      </c>
      <c r="BT35" s="183">
        <f t="shared" ref="BT35:CC35" si="6">BG35</f>
        <v>2014</v>
      </c>
      <c r="BU35" s="183">
        <f t="shared" si="6"/>
        <v>2015</v>
      </c>
      <c r="BV35" s="183">
        <f t="shared" si="6"/>
        <v>2016</v>
      </c>
      <c r="BW35" s="183">
        <f t="shared" si="6"/>
        <v>2017</v>
      </c>
      <c r="BX35" s="183">
        <f t="shared" si="6"/>
        <v>2018</v>
      </c>
      <c r="BY35" s="183">
        <f t="shared" si="6"/>
        <v>2019</v>
      </c>
      <c r="BZ35" s="183">
        <f t="shared" si="6"/>
        <v>2020</v>
      </c>
      <c r="CA35" s="183">
        <f t="shared" si="6"/>
        <v>2021</v>
      </c>
      <c r="CB35" s="183">
        <f t="shared" si="6"/>
        <v>2022</v>
      </c>
      <c r="CC35" s="183">
        <f t="shared" si="6"/>
        <v>2023</v>
      </c>
      <c r="CE35" s="183"/>
      <c r="CF35" s="188">
        <f>BS35</f>
        <v>2013</v>
      </c>
      <c r="CG35" s="188">
        <f t="shared" ref="CG35:CP35" si="7">BT35</f>
        <v>2014</v>
      </c>
      <c r="CH35" s="188">
        <f t="shared" si="7"/>
        <v>2015</v>
      </c>
      <c r="CI35" s="188">
        <f t="shared" si="7"/>
        <v>2016</v>
      </c>
      <c r="CJ35" s="188">
        <f t="shared" si="7"/>
        <v>2017</v>
      </c>
      <c r="CK35" s="188">
        <f t="shared" si="7"/>
        <v>2018</v>
      </c>
      <c r="CL35" s="188">
        <f t="shared" si="7"/>
        <v>2019</v>
      </c>
      <c r="CM35" s="188">
        <f t="shared" si="7"/>
        <v>2020</v>
      </c>
      <c r="CN35" s="188">
        <f t="shared" si="7"/>
        <v>2021</v>
      </c>
      <c r="CO35" s="188">
        <f t="shared" si="7"/>
        <v>2022</v>
      </c>
      <c r="CP35" s="188">
        <f t="shared" si="7"/>
        <v>2023</v>
      </c>
    </row>
    <row r="36" spans="2:94">
      <c r="C36" s="34" t="s">
        <v>13</v>
      </c>
      <c r="D36" s="33" t="s">
        <v>12</v>
      </c>
      <c r="E36" s="33"/>
      <c r="F36" s="65">
        <v>11870.136240000002</v>
      </c>
      <c r="G36" s="65">
        <v>12467.243699999999</v>
      </c>
      <c r="H36" s="65">
        <v>13209.377259999999</v>
      </c>
      <c r="I36" s="65">
        <v>13555.439539999998</v>
      </c>
      <c r="J36" s="65">
        <v>14156.54772</v>
      </c>
      <c r="K36" s="65">
        <v>14853.67318</v>
      </c>
      <c r="L36" s="65">
        <v>15855.85354</v>
      </c>
      <c r="M36" s="65">
        <v>16719.008880000001</v>
      </c>
      <c r="N36" s="65">
        <v>17701.18564</v>
      </c>
      <c r="O36" s="65">
        <v>18857.39372</v>
      </c>
      <c r="P36" s="65">
        <v>20291.651839999999</v>
      </c>
      <c r="Q36" s="65">
        <v>21027.784320000002</v>
      </c>
      <c r="R36" s="65">
        <v>21771.918239999995</v>
      </c>
      <c r="S36" s="65">
        <v>23036.145759999992</v>
      </c>
      <c r="T36" s="65">
        <v>23060.880611471999</v>
      </c>
      <c r="U36" s="65">
        <v>24356.385786830026</v>
      </c>
      <c r="V36" s="65">
        <v>25882.115487576997</v>
      </c>
      <c r="W36" s="65">
        <v>25867.032926571239</v>
      </c>
      <c r="X36" s="65">
        <v>26679.638152602765</v>
      </c>
      <c r="Y36" s="65">
        <v>25274.275195329952</v>
      </c>
      <c r="Z36" s="65">
        <v>25404.130035904993</v>
      </c>
      <c r="AA36" s="65">
        <v>24879.26495966881</v>
      </c>
      <c r="AB36" s="65">
        <v>24834.839305855334</v>
      </c>
      <c r="AC36" s="65">
        <v>24866.092935866123</v>
      </c>
      <c r="AD36" s="65">
        <v>24818.942126285405</v>
      </c>
      <c r="AE36" s="65">
        <v>25793.458676603241</v>
      </c>
      <c r="AF36" s="65">
        <v>26382.129054810826</v>
      </c>
      <c r="AG36" s="65">
        <v>26634.843866481569</v>
      </c>
      <c r="AH36" s="65">
        <v>27873.001631540668</v>
      </c>
      <c r="AI36" s="65">
        <v>28409.060695228593</v>
      </c>
      <c r="AJ36" s="65">
        <v>28626.254930612227</v>
      </c>
      <c r="AK36" s="65">
        <v>29924.851910173122</v>
      </c>
      <c r="AL36" s="65">
        <v>30326.652657418526</v>
      </c>
      <c r="AM36" s="65">
        <v>31571.384658877858</v>
      </c>
      <c r="AP36" s="49" t="str">
        <f>C36</f>
        <v>Electricity</v>
      </c>
      <c r="AQ36" s="70" cm="1">
        <f t="array" aca="1" ref="AQ36" ca="1">INDIRECT(ADDRESS(ROW(AP36),AQ$9))/1000</f>
        <v>31.571384658877857</v>
      </c>
      <c r="AR36" s="71" cm="1">
        <f t="array" aca="1" ref="AR36" ca="1">INDIRECT(ADDRESS(ROW(AQ36),AR$9))/1000</f>
        <v>30.326652657418528</v>
      </c>
      <c r="AS36" s="71" cm="1">
        <f t="array" aca="1" ref="AS36" ca="1">INDIRECT(ADDRESS(ROW(AR36),AS$9))/1000</f>
        <v>27.873001631540667</v>
      </c>
      <c r="AT36" s="72" cm="1">
        <f t="array" aca="1" ref="AT36" ca="1">INDIRECT(ADDRESS(ROW(AS36),AT$9))/1000</f>
        <v>24.866092935866124</v>
      </c>
      <c r="AU36" s="77" cm="1">
        <f t="array" aca="1" ref="AU36" ca="1">AQ36/INDIRECT(ADDRESS($BC36,COLUMN(AQ36)))</f>
        <v>0.2242838131270205</v>
      </c>
      <c r="AV36" s="78" cm="1">
        <f t="array" aca="1" ref="AV36" ca="1">AR36/INDIRECT(ADDRESS($BC36,COLUMN(AR36)))</f>
        <v>0.21715533383926242</v>
      </c>
      <c r="AW36" s="78" cm="1">
        <f t="array" aca="1" ref="AW36" ca="1">AS36/INDIRECT(ADDRESS($BC36,COLUMN(AS36)))</f>
        <v>0.19273132778750651</v>
      </c>
      <c r="AX36" s="79" cm="1">
        <f t="array" aca="1" ref="AX36" ca="1">AT36/INDIRECT(ADDRESS($BC36,COLUMN(AT36)))</f>
        <v>0.19601764817232312</v>
      </c>
      <c r="AY36" s="53">
        <f t="shared" ref="AY36:BA39" ca="1" si="8">IFERROR(($AQ36-AR36)/AR36,"-")</f>
        <v>4.104416057783556E-2</v>
      </c>
      <c r="AZ36" s="53">
        <f t="shared" ca="1" si="8"/>
        <v>0.13268693039332211</v>
      </c>
      <c r="BA36" s="53">
        <f t="shared" ca="1" si="8"/>
        <v>0.26965602277389611</v>
      </c>
      <c r="BC36" s="61">
        <f>+BC37</f>
        <v>39</v>
      </c>
      <c r="BE36" s="177" t="str">
        <f>AP36</f>
        <v>Electricity</v>
      </c>
      <c r="BF36" s="185" cm="1">
        <f t="array" ref="BF36">INDEX(36:36,,BF$9)/1000</f>
        <v>24.866092935866124</v>
      </c>
      <c r="BG36" s="185" cm="1">
        <f t="array" ref="BG36">INDEX(36:36,,BG$9)/1000</f>
        <v>24.818942126285403</v>
      </c>
      <c r="BH36" s="185" cm="1">
        <f t="array" ref="BH36">INDEX(36:36,,BH$9)/1000</f>
        <v>25.79345867660324</v>
      </c>
      <c r="BI36" s="185" cm="1">
        <f t="array" ref="BI36">INDEX(36:36,,BI$9)/1000</f>
        <v>26.382129054810825</v>
      </c>
      <c r="BJ36" s="185" cm="1">
        <f t="array" ref="BJ36">INDEX(36:36,,BJ$9)/1000</f>
        <v>26.634843866481571</v>
      </c>
      <c r="BK36" s="185" cm="1">
        <f t="array" ref="BK36">INDEX(36:36,,BK$9)/1000</f>
        <v>27.873001631540667</v>
      </c>
      <c r="BL36" s="185" cm="1">
        <f t="array" ref="BL36">INDEX(36:36,,BL$9)/1000</f>
        <v>28.409060695228593</v>
      </c>
      <c r="BM36" s="185" cm="1">
        <f t="array" ref="BM36">INDEX(36:36,,BM$9)/1000</f>
        <v>28.626254930612227</v>
      </c>
      <c r="BN36" s="185" cm="1">
        <f t="array" ref="BN36">INDEX(36:36,,BN$9)/1000</f>
        <v>29.924851910173121</v>
      </c>
      <c r="BO36" s="185" cm="1">
        <f t="array" ref="BO36">INDEX(36:36,,BO$9)/1000</f>
        <v>30.326652657418528</v>
      </c>
      <c r="BP36" s="185" cm="1">
        <f t="array" ref="BP36">INDEX(36:36,,BP$9)/1000</f>
        <v>31.571384658877857</v>
      </c>
      <c r="BQ36" s="179"/>
      <c r="BR36" s="178" t="str">
        <f>BE36</f>
        <v>Electricity</v>
      </c>
      <c r="BS36" s="126" cm="1">
        <f t="array" aca="1" ref="BS36" ca="1">BF36/INDIRECT(ADDRESS($BC36,COLUMN(BF36)))</f>
        <v>0.19601764817232312</v>
      </c>
      <c r="BT36" s="126" cm="1">
        <f t="array" aca="1" ref="BT36" ca="1">BG36/INDIRECT(ADDRESS($BC36,COLUMN(BG36)))</f>
        <v>0.19623988622418548</v>
      </c>
      <c r="BU36" s="126" cm="1">
        <f t="array" aca="1" ref="BU36" ca="1">BH36/INDIRECT(ADDRESS($BC36,COLUMN(BH36)))</f>
        <v>0.19431875509628169</v>
      </c>
      <c r="BV36" s="126" cm="1">
        <f t="array" aca="1" ref="BV36" ca="1">BI36/INDIRECT(ADDRESS($BC36,COLUMN(BI36)))</f>
        <v>0.19224471580869507</v>
      </c>
      <c r="BW36" s="126" cm="1">
        <f t="array" aca="1" ref="BW36" ca="1">BJ36/INDIRECT(ADDRESS($BC36,COLUMN(BJ36)))</f>
        <v>0.19263460463639206</v>
      </c>
      <c r="BX36" s="126" cm="1">
        <f t="array" aca="1" ref="BX36" ca="1">BK36/INDIRECT(ADDRESS($BC36,COLUMN(BK36)))</f>
        <v>0.19273132778750651</v>
      </c>
      <c r="BY36" s="126" cm="1">
        <f t="array" aca="1" ref="BY36" ca="1">BL36/INDIRECT(ADDRESS($BC36,COLUMN(BL36)))</f>
        <v>0.19653448964713435</v>
      </c>
      <c r="BZ36" s="126" cm="1">
        <f t="array" aca="1" ref="BZ36" ca="1">BM36/INDIRECT(ADDRESS($BC36,COLUMN(BM36)))</f>
        <v>0.21893533724065262</v>
      </c>
      <c r="CA36" s="126" cm="1">
        <f t="array" aca="1" ref="CA36" ca="1">BN36/INDIRECT(ADDRESS($BC36,COLUMN(BN36)))</f>
        <v>0.2237627740219211</v>
      </c>
      <c r="CB36" s="126" cm="1">
        <f t="array" aca="1" ref="CB36" ca="1">BO36/INDIRECT(ADDRESS($BC36,COLUMN(BO36)))</f>
        <v>0.21715533383926242</v>
      </c>
      <c r="CC36" s="126" cm="1">
        <f t="array" aca="1" ref="CC36" ca="1">BP36/INDIRECT(ADDRESS($BC36,COLUMN(BP36)))</f>
        <v>0.2242838131270205</v>
      </c>
      <c r="CE36" s="178" t="str">
        <f>BR36</f>
        <v>Electricity</v>
      </c>
      <c r="CF36" s="194" t="str">
        <f ca="1">TEXT(BF36,"#,##0.00;-#,##0.00;0") &amp; CHAR(10) &amp; IF(BS36&lt;&gt;1,TEXT(BS36,"(#,##0.0%);(-#,##0.0%);(0%)"),"(100%)")</f>
        <v>24.87
(19.6%)</v>
      </c>
      <c r="CG36" s="194" t="str">
        <f t="shared" ref="CG36:CP39" ca="1" si="9">TEXT(BG36,"#,##0.00;-#,##0.00;0") &amp; CHAR(10) &amp; IF(BT36&lt;&gt;1,TEXT(BT36,"(#,##0.0%);(-#,##0.0%);(0%)"),"(100%)")</f>
        <v>24.82
(19.6%)</v>
      </c>
      <c r="CH36" s="194" t="str">
        <f t="shared" ca="1" si="9"/>
        <v>25.79
(19.4%)</v>
      </c>
      <c r="CI36" s="194" t="str">
        <f t="shared" ca="1" si="9"/>
        <v>26.38
(19.2%)</v>
      </c>
      <c r="CJ36" s="194" t="str">
        <f t="shared" ca="1" si="9"/>
        <v>26.63
(19.3%)</v>
      </c>
      <c r="CK36" s="194" t="str">
        <f t="shared" ca="1" si="9"/>
        <v>27.87
(19.3%)</v>
      </c>
      <c r="CL36" s="194" t="str">
        <f t="shared" ca="1" si="9"/>
        <v>28.41
(19.7%)</v>
      </c>
      <c r="CM36" s="194" t="str">
        <f t="shared" ca="1" si="9"/>
        <v>28.63
(21.9%)</v>
      </c>
      <c r="CN36" s="194" t="str">
        <f t="shared" ca="1" si="9"/>
        <v>29.92
(22.4%)</v>
      </c>
      <c r="CO36" s="194" t="str">
        <f t="shared" ca="1" si="9"/>
        <v>30.33
(21.7%)</v>
      </c>
      <c r="CP36" s="194" t="str">
        <f t="shared" ca="1" si="9"/>
        <v>31.57
(22.4%)</v>
      </c>
    </row>
    <row r="37" spans="2:94">
      <c r="C37" s="34" t="s">
        <v>179</v>
      </c>
      <c r="D37" s="33" t="s">
        <v>12</v>
      </c>
      <c r="E37" s="33"/>
      <c r="F37" s="65">
        <v>23462.525540705985</v>
      </c>
      <c r="G37" s="65">
        <v>24016.688140689665</v>
      </c>
      <c r="H37" s="65">
        <v>25098.815147245401</v>
      </c>
      <c r="I37" s="65">
        <v>26726.245611670311</v>
      </c>
      <c r="J37" s="65">
        <v>27015.923634625644</v>
      </c>
      <c r="K37" s="65">
        <v>27566.059185200207</v>
      </c>
      <c r="L37" s="65">
        <v>30861.067050890753</v>
      </c>
      <c r="M37" s="65">
        <v>33090.919419131569</v>
      </c>
      <c r="N37" s="65">
        <v>38269.530454180116</v>
      </c>
      <c r="O37" s="65">
        <v>42629.906282327887</v>
      </c>
      <c r="P37" s="65">
        <v>47694.511590662638</v>
      </c>
      <c r="Q37" s="65">
        <v>50990.905570293748</v>
      </c>
      <c r="R37" s="65">
        <v>52306.140577552302</v>
      </c>
      <c r="S37" s="65">
        <v>52874.81311266288</v>
      </c>
      <c r="T37" s="65">
        <v>55123.853617633387</v>
      </c>
      <c r="U37" s="65">
        <v>59073.064365967053</v>
      </c>
      <c r="V37" s="65">
        <v>63183.594597608113</v>
      </c>
      <c r="W37" s="65">
        <v>66425.640415588365</v>
      </c>
      <c r="X37" s="65">
        <v>63275.38853370463</v>
      </c>
      <c r="Y37" s="65">
        <v>56530.707326302756</v>
      </c>
      <c r="Z37" s="65">
        <v>53444.805639788756</v>
      </c>
      <c r="AA37" s="65">
        <v>51429.080075885839</v>
      </c>
      <c r="AB37" s="65">
        <v>48526.83936569019</v>
      </c>
      <c r="AC37" s="65">
        <v>50524.146524919772</v>
      </c>
      <c r="AD37" s="65">
        <v>52540.021079902639</v>
      </c>
      <c r="AE37" s="65">
        <v>55622.520871725486</v>
      </c>
      <c r="AF37" s="65">
        <v>57740.862153851296</v>
      </c>
      <c r="AG37" s="65">
        <v>59327.311438754623</v>
      </c>
      <c r="AH37" s="65">
        <v>60799.513400048949</v>
      </c>
      <c r="AI37" s="65">
        <v>61277.559548491939</v>
      </c>
      <c r="AJ37" s="65">
        <v>45433.882350551714</v>
      </c>
      <c r="AK37" s="65">
        <v>48596.422482628026</v>
      </c>
      <c r="AL37" s="65">
        <v>58307.542742071681</v>
      </c>
      <c r="AM37" s="65">
        <v>60810.23036823664</v>
      </c>
      <c r="AP37" s="49" t="str">
        <f>C37</f>
        <v>Transport</v>
      </c>
      <c r="AQ37" s="70" cm="1">
        <f t="array" aca="1" ref="AQ37" ca="1">INDIRECT(ADDRESS(ROW(AP37),AQ$9))/1000</f>
        <v>60.810230368236638</v>
      </c>
      <c r="AR37" s="71" cm="1">
        <f t="array" aca="1" ref="AR37" ca="1">INDIRECT(ADDRESS(ROW(AQ37),AR$9))/1000</f>
        <v>58.307542742071682</v>
      </c>
      <c r="AS37" s="71" cm="1">
        <f t="array" aca="1" ref="AS37" ca="1">INDIRECT(ADDRESS(ROW(AR37),AS$9))/1000</f>
        <v>60.799513400048951</v>
      </c>
      <c r="AT37" s="73" cm="1">
        <f t="array" aca="1" ref="AT37" ca="1">INDIRECT(ADDRESS(ROW(AS37),AT$9))/1000</f>
        <v>50.524146524919772</v>
      </c>
      <c r="AU37" s="77" cm="1">
        <f t="array" aca="1" ref="AU37" ca="1">AQ37/INDIRECT(ADDRESS($BC37,COLUMN(AQ37)))</f>
        <v>0.43199721809747876</v>
      </c>
      <c r="AV37" s="78" cm="1">
        <f t="array" aca="1" ref="AV37" ca="1">AR37/INDIRECT(ADDRESS($BC37,COLUMN(AR37)))</f>
        <v>0.41751373132188729</v>
      </c>
      <c r="AW37" s="78" cm="1">
        <f t="array" aca="1" ref="AW37" ca="1">AS37/INDIRECT(ADDRESS($BC37,COLUMN(AS37)))</f>
        <v>0.42040577837034421</v>
      </c>
      <c r="AX37" s="80" cm="1">
        <f t="array" aca="1" ref="AX37" ca="1">AT37/INDIRECT(ADDRESS($BC37,COLUMN(AT37)))</f>
        <v>0.39827826604170402</v>
      </c>
      <c r="AY37" s="53">
        <f t="shared" ca="1" si="8"/>
        <v>4.2922193398473425E-2</v>
      </c>
      <c r="AZ37" s="53">
        <f t="shared" ca="1" si="8"/>
        <v>1.762673348579502E-4</v>
      </c>
      <c r="BA37" s="53">
        <f t="shared" ca="1" si="8"/>
        <v>0.20358748342722649</v>
      </c>
      <c r="BC37" s="61">
        <f>+BC38</f>
        <v>39</v>
      </c>
      <c r="BE37" s="177" t="str">
        <f>AP37</f>
        <v>Transport</v>
      </c>
      <c r="BF37" s="185" cm="1">
        <f t="array" ref="BF37">INDEX(37:37,,BF$9)/1000</f>
        <v>50.524146524919772</v>
      </c>
      <c r="BG37" s="185" cm="1">
        <f t="array" ref="BG37">INDEX(37:37,,BG$9)/1000</f>
        <v>52.540021079902637</v>
      </c>
      <c r="BH37" s="185" cm="1">
        <f t="array" ref="BH37">INDEX(37:37,,BH$9)/1000</f>
        <v>55.622520871725484</v>
      </c>
      <c r="BI37" s="185" cm="1">
        <f t="array" ref="BI37">INDEX(37:37,,BI$9)/1000</f>
        <v>57.740862153851296</v>
      </c>
      <c r="BJ37" s="185" cm="1">
        <f t="array" ref="BJ37">INDEX(37:37,,BJ$9)/1000</f>
        <v>59.32731143875462</v>
      </c>
      <c r="BK37" s="185" cm="1">
        <f t="array" ref="BK37">INDEX(37:37,,BK$9)/1000</f>
        <v>60.799513400048951</v>
      </c>
      <c r="BL37" s="185" cm="1">
        <f t="array" ref="BL37">INDEX(37:37,,BL$9)/1000</f>
        <v>61.277559548491936</v>
      </c>
      <c r="BM37" s="185" cm="1">
        <f t="array" ref="BM37">INDEX(37:37,,BM$9)/1000</f>
        <v>45.433882350551713</v>
      </c>
      <c r="BN37" s="185" cm="1">
        <f t="array" ref="BN37">INDEX(37:37,,BN$9)/1000</f>
        <v>48.596422482628029</v>
      </c>
      <c r="BO37" s="185" cm="1">
        <f t="array" ref="BO37">INDEX(37:37,,BO$9)/1000</f>
        <v>58.307542742071682</v>
      </c>
      <c r="BP37" s="185" cm="1">
        <f t="array" ref="BP37">INDEX(37:37,,BP$9)/1000</f>
        <v>60.810230368236638</v>
      </c>
      <c r="BQ37" s="179"/>
      <c r="BR37" s="178" t="str">
        <f>BE37</f>
        <v>Transport</v>
      </c>
      <c r="BS37" s="126" cm="1">
        <f t="array" aca="1" ref="BS37" ca="1">BF37/INDIRECT(ADDRESS($BC37,COLUMN(BF37)))</f>
        <v>0.39827826604170402</v>
      </c>
      <c r="BT37" s="126" cm="1">
        <f t="array" aca="1" ref="BT37" ca="1">BG37/INDIRECT(ADDRESS($BC37,COLUMN(BG37)))</f>
        <v>0.41542656034548486</v>
      </c>
      <c r="BU37" s="126" cm="1">
        <f t="array" aca="1" ref="BU37" ca="1">BH37/INDIRECT(ADDRESS($BC37,COLUMN(BH37)))</f>
        <v>0.41904031353944893</v>
      </c>
      <c r="BV37" s="126" cm="1">
        <f t="array" aca="1" ref="BV37" ca="1">BI37/INDIRECT(ADDRESS($BC37,COLUMN(BI37)))</f>
        <v>0.42075359468731</v>
      </c>
      <c r="BW37" s="126" cm="1">
        <f t="array" aca="1" ref="BW37" ca="1">BJ37/INDIRECT(ADDRESS($BC37,COLUMN(BJ37)))</f>
        <v>0.42908053977844801</v>
      </c>
      <c r="BX37" s="126" cm="1">
        <f t="array" aca="1" ref="BX37" ca="1">BK37/INDIRECT(ADDRESS($BC37,COLUMN(BK37)))</f>
        <v>0.42040577837034421</v>
      </c>
      <c r="BY37" s="126" cm="1">
        <f t="array" aca="1" ref="BY37" ca="1">BL37/INDIRECT(ADDRESS($BC37,COLUMN(BL37)))</f>
        <v>0.42391946787270718</v>
      </c>
      <c r="BZ37" s="126" cm="1">
        <f t="array" aca="1" ref="BZ37" ca="1">BM37/INDIRECT(ADDRESS($BC37,COLUMN(BM37)))</f>
        <v>0.34748109309726727</v>
      </c>
      <c r="CA37" s="126" cm="1">
        <f t="array" aca="1" ref="CA37" ca="1">BN37/INDIRECT(ADDRESS($BC37,COLUMN(BN37)))</f>
        <v>0.36337925196406407</v>
      </c>
      <c r="CB37" s="126" cm="1">
        <f t="array" aca="1" ref="CB37" ca="1">BO37/INDIRECT(ADDRESS($BC37,COLUMN(BO37)))</f>
        <v>0.41751373132188729</v>
      </c>
      <c r="CC37" s="126" cm="1">
        <f t="array" aca="1" ref="CC37" ca="1">BP37/INDIRECT(ADDRESS($BC37,COLUMN(BP37)))</f>
        <v>0.43199721809747876</v>
      </c>
      <c r="CE37" s="178" t="str">
        <f>BR37</f>
        <v>Transport</v>
      </c>
      <c r="CF37" s="194" t="str">
        <f ca="1">TEXT(BF37,"#,##0.00;-#,##0.00;0") &amp; CHAR(10) &amp; IF(BS37&lt;&gt;1,TEXT(BS37,"(#,##0.0%);(-#,##0.0%);(0%)"),"(100%)")</f>
        <v>50.52
(39.8%)</v>
      </c>
      <c r="CG37" s="194" t="str">
        <f t="shared" ca="1" si="9"/>
        <v>52.54
(41.5%)</v>
      </c>
      <c r="CH37" s="194" t="str">
        <f t="shared" ca="1" si="9"/>
        <v>55.62
(41.9%)</v>
      </c>
      <c r="CI37" s="194" t="str">
        <f t="shared" ca="1" si="9"/>
        <v>57.74
(42.1%)</v>
      </c>
      <c r="CJ37" s="194" t="str">
        <f t="shared" ca="1" si="9"/>
        <v>59.33
(42.9%)</v>
      </c>
      <c r="CK37" s="194" t="str">
        <f t="shared" ca="1" si="9"/>
        <v>60.80
(42.0%)</v>
      </c>
      <c r="CL37" s="194" t="str">
        <f t="shared" ca="1" si="9"/>
        <v>61.28
(42.4%)</v>
      </c>
      <c r="CM37" s="194" t="str">
        <f t="shared" ca="1" si="9"/>
        <v>45.43
(34.7%)</v>
      </c>
      <c r="CN37" s="194" t="str">
        <f t="shared" ca="1" si="9"/>
        <v>48.60
(36.3%)</v>
      </c>
      <c r="CO37" s="194" t="str">
        <f t="shared" ca="1" si="9"/>
        <v>58.31
(41.8%)</v>
      </c>
      <c r="CP37" s="194" t="str">
        <f t="shared" ca="1" si="9"/>
        <v>60.81
(43.2%)</v>
      </c>
    </row>
    <row r="38" spans="2:94">
      <c r="C38" s="34" t="s">
        <v>149</v>
      </c>
      <c r="D38" s="33" t="s">
        <v>12</v>
      </c>
      <c r="E38" s="33"/>
      <c r="F38" s="65">
        <f>F39-F36-F37</f>
        <v>48977.650046902621</v>
      </c>
      <c r="G38" s="65">
        <f t="shared" ref="G38:AK38" si="10">G39-G36-G37</f>
        <v>50141.818505929718</v>
      </c>
      <c r="H38" s="65">
        <f t="shared" si="10"/>
        <v>46883.718844172283</v>
      </c>
      <c r="I38" s="65">
        <f t="shared" si="10"/>
        <v>48006.052306543424</v>
      </c>
      <c r="J38" s="65">
        <f t="shared" si="10"/>
        <v>50249.63560001336</v>
      </c>
      <c r="K38" s="65">
        <f t="shared" si="10"/>
        <v>50375.128849638888</v>
      </c>
      <c r="L38" s="65">
        <f t="shared" si="10"/>
        <v>50214.823614806679</v>
      </c>
      <c r="M38" s="65">
        <f t="shared" si="10"/>
        <v>50747.461134131583</v>
      </c>
      <c r="N38" s="65">
        <f t="shared" si="10"/>
        <v>52838.963780220918</v>
      </c>
      <c r="O38" s="65">
        <f t="shared" si="10"/>
        <v>54158.423008816586</v>
      </c>
      <c r="P38" s="65">
        <f t="shared" si="10"/>
        <v>57780.02466241565</v>
      </c>
      <c r="Q38" s="65">
        <f t="shared" si="10"/>
        <v>58955.306378330992</v>
      </c>
      <c r="R38" s="65">
        <f t="shared" si="10"/>
        <v>57442.176416690825</v>
      </c>
      <c r="S38" s="65">
        <f t="shared" si="10"/>
        <v>59353.843088089889</v>
      </c>
      <c r="T38" s="65">
        <f t="shared" si="10"/>
        <v>60330.155172475395</v>
      </c>
      <c r="U38" s="65">
        <f t="shared" si="10"/>
        <v>63182.288756174814</v>
      </c>
      <c r="V38" s="65">
        <f t="shared" si="10"/>
        <v>61478.474580627328</v>
      </c>
      <c r="W38" s="65">
        <f t="shared" si="10"/>
        <v>60426.700417507469</v>
      </c>
      <c r="X38" s="65">
        <f t="shared" si="10"/>
        <v>63438.29881526855</v>
      </c>
      <c r="Y38" s="65">
        <f t="shared" si="10"/>
        <v>57475.950842521168</v>
      </c>
      <c r="Z38" s="65">
        <f t="shared" si="10"/>
        <v>59366.343234412736</v>
      </c>
      <c r="AA38" s="65">
        <f t="shared" si="10"/>
        <v>52575.84024701106</v>
      </c>
      <c r="AB38" s="65">
        <f t="shared" si="10"/>
        <v>51362.365830178387</v>
      </c>
      <c r="AC38" s="65">
        <f t="shared" si="10"/>
        <v>51466.15927534135</v>
      </c>
      <c r="AD38" s="65">
        <f t="shared" si="10"/>
        <v>49113.50171326322</v>
      </c>
      <c r="AE38" s="65">
        <f t="shared" si="10"/>
        <v>51321.895721729554</v>
      </c>
      <c r="AF38" s="65">
        <f t="shared" si="10"/>
        <v>53109.020312861234</v>
      </c>
      <c r="AG38" s="65">
        <f t="shared" si="10"/>
        <v>52303.988084505443</v>
      </c>
      <c r="AH38" s="65">
        <f t="shared" si="10"/>
        <v>55948.507152575956</v>
      </c>
      <c r="AI38" s="65">
        <f t="shared" si="10"/>
        <v>54863.380859064673</v>
      </c>
      <c r="AJ38" s="65">
        <f t="shared" si="10"/>
        <v>56691.961906672492</v>
      </c>
      <c r="AK38" s="65">
        <f t="shared" si="10"/>
        <v>55213.445517497734</v>
      </c>
      <c r="AL38" s="65">
        <f>AL39-AL36-AL37</f>
        <v>51019.996469755839</v>
      </c>
      <c r="AM38" s="65">
        <f>AM39-AM36-AM37</f>
        <v>48383.713592467037</v>
      </c>
      <c r="AP38" s="49" t="str">
        <f>C38</f>
        <v>Heat</v>
      </c>
      <c r="AQ38" s="70" cm="1">
        <f t="array" aca="1" ref="AQ38" ca="1">INDIRECT(ADDRESS(ROW(AP38),AQ$9))/1000</f>
        <v>48.383713592467039</v>
      </c>
      <c r="AR38" s="71" cm="1">
        <f t="array" aca="1" ref="AR38" ca="1">INDIRECT(ADDRESS(ROW(AQ38),AR$9))/1000</f>
        <v>51.019996469755839</v>
      </c>
      <c r="AS38" s="71" cm="1">
        <f t="array" aca="1" ref="AS38" ca="1">INDIRECT(ADDRESS(ROW(AR38),AS$9))/1000</f>
        <v>55.948507152575957</v>
      </c>
      <c r="AT38" s="73" cm="1">
        <f t="array" aca="1" ref="AT38" ca="1">INDIRECT(ADDRESS(ROW(AS38),AT$9))/1000</f>
        <v>51.466159275341347</v>
      </c>
      <c r="AU38" s="77" cm="1">
        <f t="array" aca="1" ref="AU38" ca="1">AQ38/INDIRECT(ADDRESS($BC38,COLUMN(AQ38)))</f>
        <v>0.34371896877550068</v>
      </c>
      <c r="AV38" s="78" cm="1">
        <f t="array" aca="1" ref="AV38" ca="1">AR38/INDIRECT(ADDRESS($BC38,COLUMN(AR38)))</f>
        <v>0.36533093483885043</v>
      </c>
      <c r="AW38" s="78" cm="1">
        <f t="array" aca="1" ref="AW38" ca="1">AS38/INDIRECT(ADDRESS($BC38,COLUMN(AS38)))</f>
        <v>0.38686289384214922</v>
      </c>
      <c r="AX38" s="80" cm="1">
        <f t="array" aca="1" ref="AX38" ca="1">AT38/INDIRECT(ADDRESS($BC38,COLUMN(AT38)))</f>
        <v>0.40570408578597283</v>
      </c>
      <c r="AY38" s="53">
        <f t="shared" ca="1" si="8"/>
        <v>-5.1671561342650475E-2</v>
      </c>
      <c r="AZ38" s="53">
        <f t="shared" ca="1" si="8"/>
        <v>-0.13520992686148237</v>
      </c>
      <c r="BA38" s="53">
        <f t="shared" ca="1" si="8"/>
        <v>-5.9892669790713927E-2</v>
      </c>
      <c r="BC38" s="61">
        <f>+BC39</f>
        <v>39</v>
      </c>
      <c r="BE38" s="177" t="str">
        <f>AP38</f>
        <v>Heat</v>
      </c>
      <c r="BF38" s="185" cm="1">
        <f t="array" ref="BF38">INDEX(38:38,,BF$9)/1000</f>
        <v>51.466159275341347</v>
      </c>
      <c r="BG38" s="185" cm="1">
        <f t="array" ref="BG38">INDEX(38:38,,BG$9)/1000</f>
        <v>49.113501713263219</v>
      </c>
      <c r="BH38" s="185" cm="1">
        <f t="array" ref="BH38">INDEX(38:38,,BH$9)/1000</f>
        <v>51.321895721729554</v>
      </c>
      <c r="BI38" s="185" cm="1">
        <f t="array" ref="BI38">INDEX(38:38,,BI$9)/1000</f>
        <v>53.109020312861233</v>
      </c>
      <c r="BJ38" s="185" cm="1">
        <f t="array" ref="BJ38">INDEX(38:38,,BJ$9)/1000</f>
        <v>52.303988084505441</v>
      </c>
      <c r="BK38" s="185" cm="1">
        <f t="array" ref="BK38">INDEX(38:38,,BK$9)/1000</f>
        <v>55.948507152575957</v>
      </c>
      <c r="BL38" s="185" cm="1">
        <f t="array" ref="BL38">INDEX(38:38,,BL$9)/1000</f>
        <v>54.863380859064677</v>
      </c>
      <c r="BM38" s="185" cm="1">
        <f t="array" ref="BM38">INDEX(38:38,,BM$9)/1000</f>
        <v>56.691961906672489</v>
      </c>
      <c r="BN38" s="185" cm="1">
        <f t="array" ref="BN38">INDEX(38:38,,BN$9)/1000</f>
        <v>55.213445517497732</v>
      </c>
      <c r="BO38" s="185" cm="1">
        <f t="array" ref="BO38">INDEX(38:38,,BO$9)/1000</f>
        <v>51.019996469755839</v>
      </c>
      <c r="BP38" s="185" cm="1">
        <f t="array" ref="BP38">INDEX(38:38,,BP$9)/1000</f>
        <v>48.383713592467039</v>
      </c>
      <c r="BQ38" s="179"/>
      <c r="BR38" s="178" t="str">
        <f>BE38</f>
        <v>Heat</v>
      </c>
      <c r="BS38" s="126" cm="1">
        <f t="array" aca="1" ref="BS38" ca="1">BF38/INDIRECT(ADDRESS($BC38,COLUMN(BF38)))</f>
        <v>0.40570408578597283</v>
      </c>
      <c r="BT38" s="126" cm="1">
        <f t="array" aca="1" ref="BT38" ca="1">BG38/INDIRECT(ADDRESS($BC38,COLUMN(BG38)))</f>
        <v>0.38833355343032966</v>
      </c>
      <c r="BU38" s="126" cm="1">
        <f t="array" aca="1" ref="BU38" ca="1">BH38/INDIRECT(ADDRESS($BC38,COLUMN(BH38)))</f>
        <v>0.38664093136426936</v>
      </c>
      <c r="BV38" s="126" cm="1">
        <f t="array" aca="1" ref="BV38" ca="1">BI38/INDIRECT(ADDRESS($BC38,COLUMN(BI38)))</f>
        <v>0.38700168950399488</v>
      </c>
      <c r="BW38" s="126" cm="1">
        <f t="array" aca="1" ref="BW38" ca="1">BJ38/INDIRECT(ADDRESS($BC38,COLUMN(BJ38)))</f>
        <v>0.37828485558516006</v>
      </c>
      <c r="BX38" s="126" cm="1">
        <f t="array" aca="1" ref="BX38" ca="1">BK38/INDIRECT(ADDRESS($BC38,COLUMN(BK38)))</f>
        <v>0.38686289384214922</v>
      </c>
      <c r="BY38" s="126" cm="1">
        <f t="array" aca="1" ref="BY38" ca="1">BL38/INDIRECT(ADDRESS($BC38,COLUMN(BL38)))</f>
        <v>0.37954604248015855</v>
      </c>
      <c r="BZ38" s="126" cm="1">
        <f t="array" aca="1" ref="BZ38" ca="1">BM38/INDIRECT(ADDRESS($BC38,COLUMN(BM38)))</f>
        <v>0.43358356966208017</v>
      </c>
      <c r="CA38" s="126" cm="1">
        <f t="array" aca="1" ref="CA38" ca="1">BN38/INDIRECT(ADDRESS($BC38,COLUMN(BN38)))</f>
        <v>0.41285797401401486</v>
      </c>
      <c r="CB38" s="126" cm="1">
        <f t="array" aca="1" ref="CB38" ca="1">BO38/INDIRECT(ADDRESS($BC38,COLUMN(BO38)))</f>
        <v>0.36533093483885043</v>
      </c>
      <c r="CC38" s="126" cm="1">
        <f t="array" aca="1" ref="CC38" ca="1">BP38/INDIRECT(ADDRESS($BC38,COLUMN(BP38)))</f>
        <v>0.34371896877550068</v>
      </c>
      <c r="CE38" s="178" t="str">
        <f>BR38</f>
        <v>Heat</v>
      </c>
      <c r="CF38" s="194" t="str">
        <f ca="1">TEXT(BF38,"#,##0.00;-#,##0.00;0") &amp; CHAR(10) &amp; IF(BS38&lt;&gt;1,TEXT(BS38,"(#,##0.0%);(-#,##0.0%);(0%)"),"(100%)")</f>
        <v>51.47
(40.6%)</v>
      </c>
      <c r="CG38" s="194" t="str">
        <f t="shared" ca="1" si="9"/>
        <v>49.11
(38.8%)</v>
      </c>
      <c r="CH38" s="194" t="str">
        <f t="shared" ca="1" si="9"/>
        <v>51.32
(38.7%)</v>
      </c>
      <c r="CI38" s="194" t="str">
        <f t="shared" ca="1" si="9"/>
        <v>53.11
(38.7%)</v>
      </c>
      <c r="CJ38" s="194" t="str">
        <f t="shared" ca="1" si="9"/>
        <v>52.30
(37.8%)</v>
      </c>
      <c r="CK38" s="194" t="str">
        <f t="shared" ca="1" si="9"/>
        <v>55.95
(38.7%)</v>
      </c>
      <c r="CL38" s="194" t="str">
        <f t="shared" ca="1" si="9"/>
        <v>54.86
(38.0%)</v>
      </c>
      <c r="CM38" s="194" t="str">
        <f t="shared" ca="1" si="9"/>
        <v>56.69
(43.4%)</v>
      </c>
      <c r="CN38" s="194" t="str">
        <f t="shared" ca="1" si="9"/>
        <v>55.21
(41.3%)</v>
      </c>
      <c r="CO38" s="194" t="str">
        <f t="shared" ca="1" si="9"/>
        <v>51.02
(36.5%)</v>
      </c>
      <c r="CP38" s="194" t="str">
        <f t="shared" ca="1" si="9"/>
        <v>48.38
(34.4%)</v>
      </c>
    </row>
    <row r="39" spans="2:94" s="58" customFormat="1">
      <c r="C39" s="55" t="s">
        <v>47</v>
      </c>
      <c r="D39" s="56" t="s">
        <v>12</v>
      </c>
      <c r="E39" s="57"/>
      <c r="F39" s="66">
        <v>84310.311827608617</v>
      </c>
      <c r="G39" s="66">
        <v>86625.750346619374</v>
      </c>
      <c r="H39" s="66">
        <v>85191.911251417681</v>
      </c>
      <c r="I39" s="66">
        <v>88287.737458213727</v>
      </c>
      <c r="J39" s="66">
        <v>91422.106954639006</v>
      </c>
      <c r="K39" s="66">
        <v>92794.861214839097</v>
      </c>
      <c r="L39" s="66">
        <v>96931.744205697425</v>
      </c>
      <c r="M39" s="66">
        <v>100557.38943326315</v>
      </c>
      <c r="N39" s="66">
        <v>108809.67987440103</v>
      </c>
      <c r="O39" s="66">
        <v>115645.72301114448</v>
      </c>
      <c r="P39" s="66">
        <v>125766.18809307829</v>
      </c>
      <c r="Q39" s="66">
        <v>130973.99626862475</v>
      </c>
      <c r="R39" s="66">
        <v>131520.23523424313</v>
      </c>
      <c r="S39" s="66">
        <v>135264.80196075275</v>
      </c>
      <c r="T39" s="66">
        <v>138514.88940158079</v>
      </c>
      <c r="U39" s="66">
        <v>146611.73890897189</v>
      </c>
      <c r="V39" s="66">
        <v>150544.18466581244</v>
      </c>
      <c r="W39" s="66">
        <v>152719.37375966707</v>
      </c>
      <c r="X39" s="66">
        <v>153393.32550157595</v>
      </c>
      <c r="Y39" s="66">
        <v>139280.93336415387</v>
      </c>
      <c r="Z39" s="66">
        <v>138215.27891010648</v>
      </c>
      <c r="AA39" s="66">
        <v>128884.18528256571</v>
      </c>
      <c r="AB39" s="66">
        <v>124724.04450172391</v>
      </c>
      <c r="AC39" s="66">
        <v>126856.39873612724</v>
      </c>
      <c r="AD39" s="66">
        <v>126472.46491945126</v>
      </c>
      <c r="AE39" s="66">
        <v>132737.87527005828</v>
      </c>
      <c r="AF39" s="66">
        <v>137232.01152152335</v>
      </c>
      <c r="AG39" s="66">
        <v>138266.14338974163</v>
      </c>
      <c r="AH39" s="66">
        <v>144621.02218416557</v>
      </c>
      <c r="AI39" s="66">
        <v>144550.0011027852</v>
      </c>
      <c r="AJ39" s="66">
        <v>130752.09918783643</v>
      </c>
      <c r="AK39" s="66">
        <v>133734.71991029888</v>
      </c>
      <c r="AL39" s="66">
        <v>139654.19186924605</v>
      </c>
      <c r="AM39" s="66">
        <v>140765.32861958153</v>
      </c>
      <c r="AP39" s="52" t="str">
        <f>C39</f>
        <v>Total</v>
      </c>
      <c r="AQ39" s="75" cm="1">
        <f t="array" aca="1" ref="AQ39" ca="1">INDIRECT(ADDRESS(ROW(AP39),AQ$9))/1000</f>
        <v>140.76532861958154</v>
      </c>
      <c r="AR39" s="74" cm="1">
        <f t="array" aca="1" ref="AR39" ca="1">INDIRECT(ADDRESS(ROW(AQ39),AR$9))/1000</f>
        <v>139.65419186924603</v>
      </c>
      <c r="AS39" s="74" cm="1">
        <f t="array" aca="1" ref="AS39" ca="1">INDIRECT(ADDRESS(ROW(AR39),AS$9))/1000</f>
        <v>144.62102218416558</v>
      </c>
      <c r="AT39" s="76" cm="1">
        <f t="array" aca="1" ref="AT39" ca="1">INDIRECT(ADDRESS(ROW(AS39),AT$9))/1000</f>
        <v>126.85639873612725</v>
      </c>
      <c r="AU39" s="81" cm="1">
        <f t="array" aca="1" ref="AU39" ca="1">AQ39/INDIRECT(ADDRESS($BC39,COLUMN(AQ39)))</f>
        <v>1</v>
      </c>
      <c r="AV39" s="82" cm="1">
        <f t="array" aca="1" ref="AV39" ca="1">AR39/INDIRECT(ADDRESS($BC39,COLUMN(AR39)))</f>
        <v>1</v>
      </c>
      <c r="AW39" s="82" cm="1">
        <f t="array" aca="1" ref="AW39" ca="1">AS39/INDIRECT(ADDRESS($BC39,COLUMN(AS39)))</f>
        <v>1</v>
      </c>
      <c r="AX39" s="83" cm="1">
        <f t="array" aca="1" ref="AX39" ca="1">AT39/INDIRECT(ADDRESS($BC39,COLUMN(AT39)))</f>
        <v>1</v>
      </c>
      <c r="AY39" s="54">
        <f t="shared" ca="1" si="8"/>
        <v>7.9563437048551146E-3</v>
      </c>
      <c r="AZ39" s="54">
        <f t="shared" ca="1" si="8"/>
        <v>-2.6660671500952787E-2</v>
      </c>
      <c r="BA39" s="54">
        <f t="shared" ca="1" si="8"/>
        <v>0.10964310844410868</v>
      </c>
      <c r="BB39" s="7"/>
      <c r="BC39" s="62">
        <f>ROW(AP39)</f>
        <v>39</v>
      </c>
      <c r="BE39" s="177" t="str">
        <f>AP39</f>
        <v>Total</v>
      </c>
      <c r="BF39" s="185" cm="1">
        <f t="array" ref="BF39">INDEX(39:39,,BF$9)/1000</f>
        <v>126.85639873612725</v>
      </c>
      <c r="BG39" s="185" cm="1">
        <f t="array" ref="BG39">INDEX(39:39,,BG$9)/1000</f>
        <v>126.47246491945126</v>
      </c>
      <c r="BH39" s="185" cm="1">
        <f t="array" ref="BH39">INDEX(39:39,,BH$9)/1000</f>
        <v>132.73787527005828</v>
      </c>
      <c r="BI39" s="185" cm="1">
        <f t="array" ref="BI39">INDEX(39:39,,BI$9)/1000</f>
        <v>137.23201152152336</v>
      </c>
      <c r="BJ39" s="185" cm="1">
        <f t="array" ref="BJ39">INDEX(39:39,,BJ$9)/1000</f>
        <v>138.26614338974161</v>
      </c>
      <c r="BK39" s="185" cm="1">
        <f t="array" ref="BK39">INDEX(39:39,,BK$9)/1000</f>
        <v>144.62102218416558</v>
      </c>
      <c r="BL39" s="185" cm="1">
        <f t="array" ref="BL39">INDEX(39:39,,BL$9)/1000</f>
        <v>144.55000110278519</v>
      </c>
      <c r="BM39" s="185" cm="1">
        <f t="array" ref="BM39">INDEX(39:39,,BM$9)/1000</f>
        <v>130.75209918783642</v>
      </c>
      <c r="BN39" s="185" cm="1">
        <f t="array" ref="BN39">INDEX(39:39,,BN$9)/1000</f>
        <v>133.73471991029888</v>
      </c>
      <c r="BO39" s="185" cm="1">
        <f t="array" ref="BO39">INDEX(39:39,,BO$9)/1000</f>
        <v>139.65419186924603</v>
      </c>
      <c r="BP39" s="185" cm="1">
        <f t="array" ref="BP39">INDEX(39:39,,BP$9)/1000</f>
        <v>140.76532861958154</v>
      </c>
      <c r="BQ39" s="179"/>
      <c r="BR39" s="178" t="str">
        <f>BE39</f>
        <v>Total</v>
      </c>
      <c r="BS39" s="126" cm="1">
        <f t="array" aca="1" ref="BS39" ca="1">BF39/INDIRECT(ADDRESS($BC39,COLUMN(BF39)))</f>
        <v>1</v>
      </c>
      <c r="BT39" s="126" cm="1">
        <f t="array" aca="1" ref="BT39" ca="1">BG39/INDIRECT(ADDRESS($BC39,COLUMN(BG39)))</f>
        <v>1</v>
      </c>
      <c r="BU39" s="126" cm="1">
        <f t="array" aca="1" ref="BU39" ca="1">BH39/INDIRECT(ADDRESS($BC39,COLUMN(BH39)))</f>
        <v>1</v>
      </c>
      <c r="BV39" s="126" cm="1">
        <f t="array" aca="1" ref="BV39" ca="1">BI39/INDIRECT(ADDRESS($BC39,COLUMN(BI39)))</f>
        <v>1</v>
      </c>
      <c r="BW39" s="126" cm="1">
        <f t="array" aca="1" ref="BW39" ca="1">BJ39/INDIRECT(ADDRESS($BC39,COLUMN(BJ39)))</f>
        <v>1</v>
      </c>
      <c r="BX39" s="126" cm="1">
        <f t="array" aca="1" ref="BX39" ca="1">BK39/INDIRECT(ADDRESS($BC39,COLUMN(BK39)))</f>
        <v>1</v>
      </c>
      <c r="BY39" s="126" cm="1">
        <f t="array" aca="1" ref="BY39" ca="1">BL39/INDIRECT(ADDRESS($BC39,COLUMN(BL39)))</f>
        <v>1</v>
      </c>
      <c r="BZ39" s="126" cm="1">
        <f t="array" aca="1" ref="BZ39" ca="1">BM39/INDIRECT(ADDRESS($BC39,COLUMN(BM39)))</f>
        <v>1</v>
      </c>
      <c r="CA39" s="126" cm="1">
        <f t="array" aca="1" ref="CA39" ca="1">BN39/INDIRECT(ADDRESS($BC39,COLUMN(BN39)))</f>
        <v>1</v>
      </c>
      <c r="CB39" s="126" cm="1">
        <f t="array" aca="1" ref="CB39" ca="1">BO39/INDIRECT(ADDRESS($BC39,COLUMN(BO39)))</f>
        <v>1</v>
      </c>
      <c r="CC39" s="126" cm="1">
        <f t="array" aca="1" ref="CC39" ca="1">BP39/INDIRECT(ADDRESS($BC39,COLUMN(BP39)))</f>
        <v>1</v>
      </c>
      <c r="CD39" s="7"/>
      <c r="CE39" s="178" t="str">
        <f>BR39</f>
        <v>Total</v>
      </c>
      <c r="CF39" s="194" t="str">
        <f ca="1">TEXT(BF39,"#,##0.00;-#,##0.00;0") &amp; CHAR(10) &amp; IF(BS39&lt;&gt;1,TEXT(BS39,"(#,##0.0%);(-#,##0.0%);(0%)"),"(100%)")</f>
        <v>126.86
(100%)</v>
      </c>
      <c r="CG39" s="194" t="str">
        <f t="shared" ca="1" si="9"/>
        <v>126.47
(100%)</v>
      </c>
      <c r="CH39" s="194" t="str">
        <f t="shared" ca="1" si="9"/>
        <v>132.74
(100%)</v>
      </c>
      <c r="CI39" s="194" t="str">
        <f t="shared" ca="1" si="9"/>
        <v>137.23
(100%)</v>
      </c>
      <c r="CJ39" s="194" t="str">
        <f t="shared" ca="1" si="9"/>
        <v>138.27
(100%)</v>
      </c>
      <c r="CK39" s="194" t="str">
        <f t="shared" ca="1" si="9"/>
        <v>144.62
(100%)</v>
      </c>
      <c r="CL39" s="194" t="str">
        <f t="shared" ca="1" si="9"/>
        <v>144.55
(100%)</v>
      </c>
      <c r="CM39" s="194" t="str">
        <f t="shared" ca="1" si="9"/>
        <v>130.75
(100%)</v>
      </c>
      <c r="CN39" s="194" t="str">
        <f t="shared" ca="1" si="9"/>
        <v>133.73
(100%)</v>
      </c>
      <c r="CO39" s="194" t="str">
        <f t="shared" ca="1" si="9"/>
        <v>139.65
(100%)</v>
      </c>
      <c r="CP39" s="194" t="str">
        <f t="shared" ca="1" si="9"/>
        <v>140.77
(100%)</v>
      </c>
    </row>
    <row r="40" spans="2:94">
      <c r="BE40" s="177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79"/>
      <c r="BR40" s="178"/>
      <c r="BS40" s="126"/>
      <c r="BT40" s="126"/>
      <c r="BU40" s="126"/>
      <c r="BV40" s="126"/>
      <c r="BW40" s="126"/>
      <c r="BX40" s="126"/>
      <c r="BY40" s="126"/>
      <c r="BZ40" s="126"/>
      <c r="CA40" s="126"/>
      <c r="CB40" s="126"/>
      <c r="CC40" s="126"/>
      <c r="CE40" s="178"/>
      <c r="CF40" s="194"/>
      <c r="CG40" s="194"/>
      <c r="CH40" s="194"/>
      <c r="CI40" s="194"/>
      <c r="CJ40" s="194"/>
      <c r="CK40" s="194"/>
      <c r="CL40" s="194"/>
      <c r="CM40" s="194"/>
      <c r="CN40" s="194"/>
      <c r="CO40" s="194"/>
      <c r="CP40" s="194"/>
    </row>
    <row r="42" spans="2:94" s="27" customFormat="1" ht="17.5" thickBot="1">
      <c r="B42" s="98" t="s">
        <v>222</v>
      </c>
      <c r="C42" s="95" t="s">
        <v>221</v>
      </c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</row>
    <row r="43" spans="2:94" ht="15" thickTop="1"/>
    <row r="64" spans="3:55" s="27" customFormat="1" ht="15" thickBot="1">
      <c r="C64" s="28" t="s">
        <v>225</v>
      </c>
      <c r="D64" s="28" t="s">
        <v>49</v>
      </c>
      <c r="E64" s="28" t="s">
        <v>62</v>
      </c>
      <c r="F64" s="28">
        <f t="shared" ref="F64:AM64" si="11">years</f>
        <v>1990</v>
      </c>
      <c r="G64" s="28">
        <f t="shared" si="11"/>
        <v>1991</v>
      </c>
      <c r="H64" s="28">
        <f t="shared" si="11"/>
        <v>1992</v>
      </c>
      <c r="I64" s="28">
        <f t="shared" si="11"/>
        <v>1993</v>
      </c>
      <c r="J64" s="28">
        <f t="shared" si="11"/>
        <v>1994</v>
      </c>
      <c r="K64" s="28">
        <f t="shared" si="11"/>
        <v>1995</v>
      </c>
      <c r="L64" s="28">
        <f t="shared" si="11"/>
        <v>1996</v>
      </c>
      <c r="M64" s="28">
        <f t="shared" si="11"/>
        <v>1997</v>
      </c>
      <c r="N64" s="28">
        <f t="shared" si="11"/>
        <v>1998</v>
      </c>
      <c r="O64" s="28">
        <f t="shared" si="11"/>
        <v>1999</v>
      </c>
      <c r="P64" s="28">
        <f t="shared" si="11"/>
        <v>2000</v>
      </c>
      <c r="Q64" s="28">
        <f t="shared" si="11"/>
        <v>2001</v>
      </c>
      <c r="R64" s="28">
        <f t="shared" si="11"/>
        <v>2002</v>
      </c>
      <c r="S64" s="28">
        <f t="shared" si="11"/>
        <v>2003</v>
      </c>
      <c r="T64" s="28">
        <f t="shared" si="11"/>
        <v>2004</v>
      </c>
      <c r="U64" s="28">
        <f t="shared" si="11"/>
        <v>2005</v>
      </c>
      <c r="V64" s="28">
        <f t="shared" si="11"/>
        <v>2006</v>
      </c>
      <c r="W64" s="28">
        <f t="shared" si="11"/>
        <v>2007</v>
      </c>
      <c r="X64" s="28">
        <f t="shared" si="11"/>
        <v>2008</v>
      </c>
      <c r="Y64" s="28">
        <f t="shared" si="11"/>
        <v>2009</v>
      </c>
      <c r="Z64" s="28">
        <f t="shared" si="11"/>
        <v>2010</v>
      </c>
      <c r="AA64" s="28">
        <f t="shared" si="11"/>
        <v>2011</v>
      </c>
      <c r="AB64" s="28">
        <f t="shared" si="11"/>
        <v>2012</v>
      </c>
      <c r="AC64" s="28">
        <f t="shared" si="11"/>
        <v>2013</v>
      </c>
      <c r="AD64" s="28">
        <f t="shared" si="11"/>
        <v>2014</v>
      </c>
      <c r="AE64" s="28">
        <f t="shared" si="11"/>
        <v>2015</v>
      </c>
      <c r="AF64" s="28">
        <f t="shared" si="11"/>
        <v>2016</v>
      </c>
      <c r="AG64" s="28">
        <f t="shared" si="11"/>
        <v>2017</v>
      </c>
      <c r="AH64" s="28">
        <f t="shared" si="11"/>
        <v>2018</v>
      </c>
      <c r="AI64" s="28">
        <f t="shared" si="11"/>
        <v>2019</v>
      </c>
      <c r="AJ64" s="28">
        <f t="shared" si="11"/>
        <v>2020</v>
      </c>
      <c r="AK64" s="28">
        <f t="shared" si="11"/>
        <v>2021</v>
      </c>
      <c r="AL64" s="28">
        <f t="shared" si="11"/>
        <v>2022</v>
      </c>
      <c r="AM64" s="28">
        <f t="shared" si="11"/>
        <v>2023</v>
      </c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</row>
    <row r="65" spans="2:55">
      <c r="C65" s="34" t="s">
        <v>223</v>
      </c>
      <c r="D65" s="33" t="s">
        <v>12</v>
      </c>
      <c r="E65" s="33"/>
      <c r="F65" s="104">
        <f t="shared" ref="F65:AM65" si="12">F38</f>
        <v>48977.650046902621</v>
      </c>
      <c r="G65" s="104">
        <f t="shared" si="12"/>
        <v>50141.818505929718</v>
      </c>
      <c r="H65" s="104">
        <f t="shared" si="12"/>
        <v>46883.718844172283</v>
      </c>
      <c r="I65" s="104">
        <f t="shared" si="12"/>
        <v>48006.052306543424</v>
      </c>
      <c r="J65" s="104">
        <f t="shared" si="12"/>
        <v>50249.63560001336</v>
      </c>
      <c r="K65" s="104">
        <f t="shared" si="12"/>
        <v>50375.128849638888</v>
      </c>
      <c r="L65" s="104">
        <f t="shared" si="12"/>
        <v>50214.823614806679</v>
      </c>
      <c r="M65" s="104">
        <f t="shared" si="12"/>
        <v>50747.461134131583</v>
      </c>
      <c r="N65" s="104">
        <f t="shared" si="12"/>
        <v>52838.963780220918</v>
      </c>
      <c r="O65" s="104">
        <f t="shared" si="12"/>
        <v>54158.423008816586</v>
      </c>
      <c r="P65" s="104">
        <f t="shared" si="12"/>
        <v>57780.02466241565</v>
      </c>
      <c r="Q65" s="104">
        <f t="shared" si="12"/>
        <v>58955.306378330992</v>
      </c>
      <c r="R65" s="104">
        <f t="shared" si="12"/>
        <v>57442.176416690825</v>
      </c>
      <c r="S65" s="104">
        <f t="shared" si="12"/>
        <v>59353.843088089889</v>
      </c>
      <c r="T65" s="104">
        <f t="shared" si="12"/>
        <v>60330.155172475395</v>
      </c>
      <c r="U65" s="104">
        <f t="shared" si="12"/>
        <v>63182.288756174814</v>
      </c>
      <c r="V65" s="104">
        <f t="shared" si="12"/>
        <v>61478.474580627328</v>
      </c>
      <c r="W65" s="104">
        <f t="shared" si="12"/>
        <v>60426.700417507469</v>
      </c>
      <c r="X65" s="104">
        <f t="shared" si="12"/>
        <v>63438.29881526855</v>
      </c>
      <c r="Y65" s="104">
        <f t="shared" si="12"/>
        <v>57475.950842521168</v>
      </c>
      <c r="Z65" s="104">
        <f t="shared" si="12"/>
        <v>59366.343234412736</v>
      </c>
      <c r="AA65" s="104">
        <f t="shared" si="12"/>
        <v>52575.84024701106</v>
      </c>
      <c r="AB65" s="104">
        <f t="shared" si="12"/>
        <v>51362.365830178387</v>
      </c>
      <c r="AC65" s="104">
        <f t="shared" si="12"/>
        <v>51466.15927534135</v>
      </c>
      <c r="AD65" s="104">
        <f t="shared" si="12"/>
        <v>49113.50171326322</v>
      </c>
      <c r="AE65" s="104">
        <f t="shared" si="12"/>
        <v>51321.895721729554</v>
      </c>
      <c r="AF65" s="104">
        <f t="shared" si="12"/>
        <v>53109.020312861234</v>
      </c>
      <c r="AG65" s="104">
        <f t="shared" si="12"/>
        <v>52303.988084505443</v>
      </c>
      <c r="AH65" s="104">
        <f t="shared" si="12"/>
        <v>55948.507152575956</v>
      </c>
      <c r="AI65" s="104">
        <f t="shared" si="12"/>
        <v>54863.380859064673</v>
      </c>
      <c r="AJ65" s="104">
        <f t="shared" si="12"/>
        <v>56691.961906672492</v>
      </c>
      <c r="AK65" s="104">
        <f t="shared" si="12"/>
        <v>55213.445517497734</v>
      </c>
      <c r="AL65" s="104">
        <f t="shared" si="12"/>
        <v>51019.996469755839</v>
      </c>
      <c r="AM65" s="104">
        <f t="shared" si="12"/>
        <v>48383.713592467037</v>
      </c>
    </row>
    <row r="66" spans="2:55">
      <c r="C66" s="34" t="s">
        <v>224</v>
      </c>
      <c r="D66" s="33" t="s">
        <v>12</v>
      </c>
      <c r="E66" s="33"/>
      <c r="F66" s="65">
        <v>51350.373901627732</v>
      </c>
      <c r="G66" s="65">
        <v>50886.645771330754</v>
      </c>
      <c r="H66" s="65">
        <v>47760.773427636035</v>
      </c>
      <c r="I66" s="65">
        <v>48363.870543089848</v>
      </c>
      <c r="J66" s="65">
        <v>50854.199060765903</v>
      </c>
      <c r="K66" s="65">
        <v>51362.103025452612</v>
      </c>
      <c r="L66" s="65">
        <v>49443.415070709358</v>
      </c>
      <c r="M66" s="65">
        <v>53193.382000655482</v>
      </c>
      <c r="N66" s="65">
        <v>55341.632734605853</v>
      </c>
      <c r="O66" s="65">
        <v>55790.618702866872</v>
      </c>
      <c r="P66" s="65">
        <v>57880.595658820144</v>
      </c>
      <c r="Q66" s="65">
        <v>58957.269409516906</v>
      </c>
      <c r="R66" s="65">
        <v>59437.36004226256</v>
      </c>
      <c r="S66" s="65">
        <v>60683.184507582337</v>
      </c>
      <c r="T66" s="65">
        <v>61399.80935540473</v>
      </c>
      <c r="U66" s="65">
        <v>64798.316541980435</v>
      </c>
      <c r="V66" s="65">
        <v>63642.804950745842</v>
      </c>
      <c r="W66" s="65">
        <v>63771.117149941361</v>
      </c>
      <c r="X66" s="65">
        <v>62232.887199167577</v>
      </c>
      <c r="Y66" s="65">
        <v>56293.213183872183</v>
      </c>
      <c r="Z66" s="65">
        <v>54017.945589103911</v>
      </c>
      <c r="AA66" s="65">
        <v>52931.283364270806</v>
      </c>
      <c r="AB66" s="65">
        <v>50093.338904944037</v>
      </c>
      <c r="AC66" s="65">
        <v>49815.572107263106</v>
      </c>
      <c r="AD66" s="65">
        <v>49603.706790014054</v>
      </c>
      <c r="AE66" s="65">
        <v>50188.530010667229</v>
      </c>
      <c r="AF66" s="65">
        <v>52422.788015407517</v>
      </c>
      <c r="AG66" s="65">
        <v>52865.130891299588</v>
      </c>
      <c r="AH66" s="65">
        <v>55031.425144956003</v>
      </c>
      <c r="AI66" s="65">
        <v>54528.455315309533</v>
      </c>
      <c r="AJ66" s="65">
        <v>56273.106730255764</v>
      </c>
      <c r="AK66" s="65">
        <v>54931.974356970888</v>
      </c>
      <c r="AL66" s="65">
        <v>52148.118814894566</v>
      </c>
      <c r="AM66" s="65">
        <v>50654.105046130702</v>
      </c>
    </row>
    <row r="69" spans="2:55" s="27" customFormat="1" ht="17.5" thickBot="1">
      <c r="B69" s="98" t="s">
        <v>228</v>
      </c>
      <c r="C69" s="95" t="s">
        <v>227</v>
      </c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</row>
    <row r="70" spans="2:55" ht="15" thickTop="1"/>
    <row r="71" spans="2:55">
      <c r="G71" s="236" t="s">
        <v>712</v>
      </c>
    </row>
    <row r="91" spans="3:94">
      <c r="AP91" s="60"/>
      <c r="AQ91" s="305" t="s">
        <v>65</v>
      </c>
      <c r="AR91" s="305"/>
      <c r="AS91" s="305"/>
      <c r="AT91" s="306"/>
      <c r="AU91" s="307" t="s">
        <v>84</v>
      </c>
      <c r="AV91" s="305"/>
      <c r="AW91" s="305"/>
      <c r="AX91" s="306"/>
      <c r="AY91" s="305" t="str">
        <f>"Change to "&amp;year_latest&amp;" (%)"</f>
        <v>Change to 2023 (%)</v>
      </c>
      <c r="AZ91" s="308"/>
      <c r="BA91" s="308"/>
    </row>
    <row r="92" spans="3:94" s="27" customFormat="1" ht="15" thickBot="1">
      <c r="C92" s="28" t="s">
        <v>226</v>
      </c>
      <c r="D92" s="28" t="s">
        <v>49</v>
      </c>
      <c r="E92" s="28" t="s">
        <v>62</v>
      </c>
      <c r="F92" s="28">
        <f t="shared" ref="F92:AM92" si="13">years</f>
        <v>1990</v>
      </c>
      <c r="G92" s="28">
        <f t="shared" si="13"/>
        <v>1991</v>
      </c>
      <c r="H92" s="28">
        <f t="shared" si="13"/>
        <v>1992</v>
      </c>
      <c r="I92" s="28">
        <f t="shared" si="13"/>
        <v>1993</v>
      </c>
      <c r="J92" s="28">
        <f t="shared" si="13"/>
        <v>1994</v>
      </c>
      <c r="K92" s="28">
        <f t="shared" si="13"/>
        <v>1995</v>
      </c>
      <c r="L92" s="28">
        <f t="shared" si="13"/>
        <v>1996</v>
      </c>
      <c r="M92" s="28">
        <f t="shared" si="13"/>
        <v>1997</v>
      </c>
      <c r="N92" s="28">
        <f t="shared" si="13"/>
        <v>1998</v>
      </c>
      <c r="O92" s="28">
        <f t="shared" si="13"/>
        <v>1999</v>
      </c>
      <c r="P92" s="28">
        <f t="shared" si="13"/>
        <v>2000</v>
      </c>
      <c r="Q92" s="28">
        <f t="shared" si="13"/>
        <v>2001</v>
      </c>
      <c r="R92" s="28">
        <f t="shared" si="13"/>
        <v>2002</v>
      </c>
      <c r="S92" s="28">
        <f t="shared" si="13"/>
        <v>2003</v>
      </c>
      <c r="T92" s="28">
        <f t="shared" si="13"/>
        <v>2004</v>
      </c>
      <c r="U92" s="28">
        <f t="shared" si="13"/>
        <v>2005</v>
      </c>
      <c r="V92" s="28">
        <f t="shared" si="13"/>
        <v>2006</v>
      </c>
      <c r="W92" s="28">
        <f t="shared" si="13"/>
        <v>2007</v>
      </c>
      <c r="X92" s="28">
        <f t="shared" si="13"/>
        <v>2008</v>
      </c>
      <c r="Y92" s="28">
        <f t="shared" si="13"/>
        <v>2009</v>
      </c>
      <c r="Z92" s="28">
        <f t="shared" si="13"/>
        <v>2010</v>
      </c>
      <c r="AA92" s="28">
        <f t="shared" si="13"/>
        <v>2011</v>
      </c>
      <c r="AB92" s="28">
        <f t="shared" si="13"/>
        <v>2012</v>
      </c>
      <c r="AC92" s="28">
        <f t="shared" si="13"/>
        <v>2013</v>
      </c>
      <c r="AD92" s="28">
        <f t="shared" si="13"/>
        <v>2014</v>
      </c>
      <c r="AE92" s="28">
        <f t="shared" si="13"/>
        <v>2015</v>
      </c>
      <c r="AF92" s="28">
        <f t="shared" si="13"/>
        <v>2016</v>
      </c>
      <c r="AG92" s="28">
        <f t="shared" si="13"/>
        <v>2017</v>
      </c>
      <c r="AH92" s="28">
        <f t="shared" si="13"/>
        <v>2018</v>
      </c>
      <c r="AI92" s="28">
        <f t="shared" si="13"/>
        <v>2019</v>
      </c>
      <c r="AJ92" s="28">
        <f t="shared" si="13"/>
        <v>2020</v>
      </c>
      <c r="AK92" s="28">
        <f t="shared" si="13"/>
        <v>2021</v>
      </c>
      <c r="AL92" s="28">
        <f t="shared" si="13"/>
        <v>2022</v>
      </c>
      <c r="AM92" s="28">
        <f t="shared" si="13"/>
        <v>2023</v>
      </c>
      <c r="AP92" s="59"/>
      <c r="AQ92" s="28">
        <f>year_latest</f>
        <v>2023</v>
      </c>
      <c r="AR92" s="28">
        <f>AQ92-1</f>
        <v>2022</v>
      </c>
      <c r="AS92" s="28">
        <f>year_cb_baseline</f>
        <v>2018</v>
      </c>
      <c r="AT92" s="59">
        <f>AQ92-10</f>
        <v>2013</v>
      </c>
      <c r="AU92" s="28">
        <f>AQ92</f>
        <v>2023</v>
      </c>
      <c r="AV92" s="28">
        <f>AR92</f>
        <v>2022</v>
      </c>
      <c r="AW92" s="28">
        <f>AS92</f>
        <v>2018</v>
      </c>
      <c r="AX92" s="59">
        <f>AT92</f>
        <v>2013</v>
      </c>
      <c r="AY92" s="28">
        <f>AV92</f>
        <v>2022</v>
      </c>
      <c r="AZ92" s="28">
        <f>AW92</f>
        <v>2018</v>
      </c>
      <c r="BA92" s="28">
        <f>AX92</f>
        <v>2013</v>
      </c>
      <c r="BC92" s="7"/>
      <c r="BE92" s="182"/>
      <c r="BF92" s="183">
        <f>BF$8</f>
        <v>2013</v>
      </c>
      <c r="BG92" s="183">
        <f t="shared" ref="BG92:BP92" si="14">BG$8</f>
        <v>2014</v>
      </c>
      <c r="BH92" s="183">
        <f t="shared" si="14"/>
        <v>2015</v>
      </c>
      <c r="BI92" s="183">
        <f t="shared" si="14"/>
        <v>2016</v>
      </c>
      <c r="BJ92" s="183">
        <f t="shared" si="14"/>
        <v>2017</v>
      </c>
      <c r="BK92" s="183">
        <f t="shared" si="14"/>
        <v>2018</v>
      </c>
      <c r="BL92" s="183">
        <f t="shared" si="14"/>
        <v>2019</v>
      </c>
      <c r="BM92" s="183">
        <f t="shared" si="14"/>
        <v>2020</v>
      </c>
      <c r="BN92" s="183">
        <f t="shared" si="14"/>
        <v>2021</v>
      </c>
      <c r="BO92" s="183">
        <f t="shared" si="14"/>
        <v>2022</v>
      </c>
      <c r="BP92" s="183">
        <f t="shared" si="14"/>
        <v>2023</v>
      </c>
      <c r="BQ92" s="7"/>
      <c r="BR92" s="183"/>
      <c r="BS92" s="183">
        <f t="shared" ref="BS92:CC92" si="15">BF92</f>
        <v>2013</v>
      </c>
      <c r="BT92" s="183">
        <f t="shared" si="15"/>
        <v>2014</v>
      </c>
      <c r="BU92" s="183">
        <f t="shared" si="15"/>
        <v>2015</v>
      </c>
      <c r="BV92" s="183">
        <f t="shared" si="15"/>
        <v>2016</v>
      </c>
      <c r="BW92" s="183">
        <f t="shared" si="15"/>
        <v>2017</v>
      </c>
      <c r="BX92" s="183">
        <f t="shared" si="15"/>
        <v>2018</v>
      </c>
      <c r="BY92" s="183">
        <f t="shared" si="15"/>
        <v>2019</v>
      </c>
      <c r="BZ92" s="183">
        <f t="shared" si="15"/>
        <v>2020</v>
      </c>
      <c r="CA92" s="183">
        <f t="shared" si="15"/>
        <v>2021</v>
      </c>
      <c r="CB92" s="183">
        <f t="shared" si="15"/>
        <v>2022</v>
      </c>
      <c r="CC92" s="183">
        <f t="shared" si="15"/>
        <v>2023</v>
      </c>
      <c r="CE92" s="183" t="s">
        <v>662</v>
      </c>
      <c r="CF92" s="188">
        <f t="shared" ref="CF92:CP92" si="16">BS92</f>
        <v>2013</v>
      </c>
      <c r="CG92" s="188">
        <f t="shared" si="16"/>
        <v>2014</v>
      </c>
      <c r="CH92" s="188">
        <f t="shared" si="16"/>
        <v>2015</v>
      </c>
      <c r="CI92" s="188">
        <f t="shared" si="16"/>
        <v>2016</v>
      </c>
      <c r="CJ92" s="188">
        <f t="shared" si="16"/>
        <v>2017</v>
      </c>
      <c r="CK92" s="188">
        <f t="shared" si="16"/>
        <v>2018</v>
      </c>
      <c r="CL92" s="188">
        <f t="shared" si="16"/>
        <v>2019</v>
      </c>
      <c r="CM92" s="188">
        <f t="shared" si="16"/>
        <v>2020</v>
      </c>
      <c r="CN92" s="188">
        <f t="shared" si="16"/>
        <v>2021</v>
      </c>
      <c r="CO92" s="188">
        <f t="shared" si="16"/>
        <v>2022</v>
      </c>
      <c r="CP92" s="188">
        <f t="shared" si="16"/>
        <v>2023</v>
      </c>
    </row>
    <row r="93" spans="3:94">
      <c r="C93" s="34" t="s">
        <v>180</v>
      </c>
      <c r="D93" s="33" t="s">
        <v>12</v>
      </c>
      <c r="E93" s="33"/>
      <c r="F93" s="65">
        <v>22113.032634692558</v>
      </c>
      <c r="G93" s="65">
        <v>22786.783587219339</v>
      </c>
      <c r="H93" s="65">
        <v>20689.104781451744</v>
      </c>
      <c r="I93" s="65">
        <v>21008.189405372723</v>
      </c>
      <c r="J93" s="65">
        <v>21457.833791537738</v>
      </c>
      <c r="K93" s="65">
        <v>21298.074483453249</v>
      </c>
      <c r="L93" s="65">
        <v>22874.016707488288</v>
      </c>
      <c r="M93" s="65">
        <v>22373.253981465481</v>
      </c>
      <c r="N93" s="65">
        <v>24501.43106300732</v>
      </c>
      <c r="O93" s="65">
        <v>24807.565986715115</v>
      </c>
      <c r="P93" s="65">
        <v>25320.365798581235</v>
      </c>
      <c r="Q93" s="65">
        <v>26870.885173633895</v>
      </c>
      <c r="R93" s="65">
        <v>27024.659560592703</v>
      </c>
      <c r="S93" s="65">
        <v>28266.574061440446</v>
      </c>
      <c r="T93" s="65">
        <v>29159.395815400148</v>
      </c>
      <c r="U93" s="65">
        <v>30767.666996536052</v>
      </c>
      <c r="V93" s="65">
        <v>30470.947935750239</v>
      </c>
      <c r="W93" s="65">
        <v>29912.428969994202</v>
      </c>
      <c r="X93" s="65">
        <v>33056.477108391882</v>
      </c>
      <c r="Y93" s="65">
        <v>32316.281795189625</v>
      </c>
      <c r="Z93" s="65">
        <v>33751.70021183091</v>
      </c>
      <c r="AA93" s="65">
        <v>28871.436779034826</v>
      </c>
      <c r="AB93" s="65">
        <v>27222.738135325824</v>
      </c>
      <c r="AC93" s="65">
        <v>26507.367127835769</v>
      </c>
      <c r="AD93" s="65">
        <v>23497.670469761881</v>
      </c>
      <c r="AE93" s="65">
        <v>25286.104952907895</v>
      </c>
      <c r="AF93" s="65">
        <v>26524.961855426714</v>
      </c>
      <c r="AG93" s="65">
        <v>24988.401388612463</v>
      </c>
      <c r="AH93" s="65">
        <v>26908.655377328654</v>
      </c>
      <c r="AI93" s="65">
        <v>26058.9942626415</v>
      </c>
      <c r="AJ93" s="65">
        <v>28407.010957347691</v>
      </c>
      <c r="AK93" s="65">
        <v>26748.03802318445</v>
      </c>
      <c r="AL93" s="65">
        <v>22865.048769554254</v>
      </c>
      <c r="AM93" s="65">
        <v>21560.305908844821</v>
      </c>
      <c r="AP93" s="49" t="str">
        <f t="shared" ref="AP93:AP98" si="17">C93</f>
        <v>Residential</v>
      </c>
      <c r="AQ93" s="70" cm="1">
        <f t="array" aca="1" ref="AQ93" ca="1">INDIRECT(ADDRESS(ROW(AP93),AQ$9))/1000</f>
        <v>21.560305908844821</v>
      </c>
      <c r="AR93" s="71" cm="1">
        <f t="array" aca="1" ref="AR93" ca="1">INDIRECT(ADDRESS(ROW(AQ93),AR$9))/1000</f>
        <v>22.865048769554253</v>
      </c>
      <c r="AS93" s="71" cm="1">
        <f t="array" aca="1" ref="AS93" ca="1">INDIRECT(ADDRESS(ROW(AR93),AS$9))/1000</f>
        <v>26.908655377328653</v>
      </c>
      <c r="AT93" s="73" cm="1">
        <f t="array" aca="1" ref="AT93" ca="1">INDIRECT(ADDRESS(ROW(AS93),AT$9))/1000</f>
        <v>26.507367127835767</v>
      </c>
      <c r="AU93" s="77" cm="1">
        <f t="array" aca="1" ref="AU93" ca="1">AQ93/INDIRECT(ADDRESS($BC93,COLUMN(AQ93)))</f>
        <v>0.44561081215150028</v>
      </c>
      <c r="AV93" s="78" cm="1">
        <f t="array" aca="1" ref="AV93" ca="1">AR93/INDIRECT(ADDRESS($BC93,COLUMN(AR93)))</f>
        <v>0.44815857216118066</v>
      </c>
      <c r="AW93" s="78" cm="1">
        <f t="array" aca="1" ref="AW93" ca="1">AS93/INDIRECT(ADDRESS($BC93,COLUMN(AS93)))</f>
        <v>0.48095394759947113</v>
      </c>
      <c r="AX93" s="80" cm="1">
        <f t="array" aca="1" ref="AX93" ca="1">AT93/INDIRECT(ADDRESS($BC93,COLUMN(AT93)))</f>
        <v>0.5150445943716665</v>
      </c>
      <c r="AY93" s="53">
        <f t="shared" ref="AY93:BA98" ca="1" si="18">IFERROR(($AQ93-AR93)/AR93,"-")</f>
        <v>-5.7062763078238009E-2</v>
      </c>
      <c r="AZ93" s="53">
        <f t="shared" ca="1" si="18"/>
        <v>-0.19875944722938391</v>
      </c>
      <c r="BA93" s="53">
        <f t="shared" ca="1" si="18"/>
        <v>-0.18662967148464799</v>
      </c>
      <c r="BC93" s="61">
        <f>+BC94</f>
        <v>98</v>
      </c>
      <c r="BE93" s="177" t="str">
        <f t="shared" ref="BE93:BE98" si="19">AP93</f>
        <v>Residential</v>
      </c>
      <c r="BF93" s="185" cm="1">
        <f t="array" ref="BF93">INDEX(93:93,,BF$9)/1000</f>
        <v>26.507367127835767</v>
      </c>
      <c r="BG93" s="185" cm="1">
        <f t="array" ref="BG93">INDEX(93:93,,BG$9)/1000</f>
        <v>23.497670469761882</v>
      </c>
      <c r="BH93" s="185" cm="1">
        <f t="array" ref="BH93">INDEX(93:93,,BH$9)/1000</f>
        <v>25.286104952907895</v>
      </c>
      <c r="BI93" s="185" cm="1">
        <f t="array" ref="BI93">INDEX(93:93,,BI$9)/1000</f>
        <v>26.524961855426714</v>
      </c>
      <c r="BJ93" s="185" cm="1">
        <f t="array" ref="BJ93">INDEX(93:93,,BJ$9)/1000</f>
        <v>24.988401388612463</v>
      </c>
      <c r="BK93" s="185" cm="1">
        <f t="array" ref="BK93">INDEX(93:93,,BK$9)/1000</f>
        <v>26.908655377328653</v>
      </c>
      <c r="BL93" s="185" cm="1">
        <f t="array" ref="BL93">INDEX(93:93,,BL$9)/1000</f>
        <v>26.058994262641498</v>
      </c>
      <c r="BM93" s="185" cm="1">
        <f t="array" ref="BM93">INDEX(93:93,,BM$9)/1000</f>
        <v>28.407010957347691</v>
      </c>
      <c r="BN93" s="185" cm="1">
        <f t="array" ref="BN93">INDEX(93:93,,BN$9)/1000</f>
        <v>26.748038023184449</v>
      </c>
      <c r="BO93" s="185" cm="1">
        <f t="array" ref="BO93">INDEX(93:93,,BO$9)/1000</f>
        <v>22.865048769554253</v>
      </c>
      <c r="BP93" s="185" cm="1">
        <f t="array" ref="BP93">INDEX(93:93,,BP$9)/1000</f>
        <v>21.560305908844821</v>
      </c>
      <c r="BQ93" s="179"/>
      <c r="BR93" s="178" t="str">
        <f t="shared" ref="BR93:BR98" si="20">BE93</f>
        <v>Residential</v>
      </c>
      <c r="BS93" s="126" cm="1">
        <f t="array" aca="1" ref="BS93" ca="1">BF93/INDIRECT(ADDRESS($BC93,COLUMN(BF93)))</f>
        <v>0.5150445943716665</v>
      </c>
      <c r="BT93" s="126" cm="1">
        <f t="array" aca="1" ref="BT93" ca="1">BG93/INDIRECT(ADDRESS($BC93,COLUMN(BG93)))</f>
        <v>0.47843606442373215</v>
      </c>
      <c r="BU93" s="126" cm="1">
        <f t="array" aca="1" ref="BU93" ca="1">BH93/INDIRECT(ADDRESS($BC93,COLUMN(BH93)))</f>
        <v>0.49269623807371998</v>
      </c>
      <c r="BV93" s="126" cm="1">
        <f t="array" aca="1" ref="BV93" ca="1">BI93/INDIRECT(ADDRESS($BC93,COLUMN(BI93)))</f>
        <v>0.49944362933396558</v>
      </c>
      <c r="BW93" s="126" cm="1">
        <f t="array" aca="1" ref="BW93" ca="1">BJ93/INDIRECT(ADDRESS($BC93,COLUMN(BJ93)))</f>
        <v>0.47775327090239683</v>
      </c>
      <c r="BX93" s="126" cm="1">
        <f t="array" aca="1" ref="BX93" ca="1">BK93/INDIRECT(ADDRESS($BC93,COLUMN(BK93)))</f>
        <v>0.48095394759947113</v>
      </c>
      <c r="BY93" s="126" cm="1">
        <f t="array" aca="1" ref="BY93" ca="1">BL93/INDIRECT(ADDRESS($BC93,COLUMN(BL93)))</f>
        <v>0.47497973793454185</v>
      </c>
      <c r="BZ93" s="126" cm="1">
        <f t="array" aca="1" ref="BZ93" ca="1">BM93/INDIRECT(ADDRESS($BC93,COLUMN(BM93)))</f>
        <v>0.50107651952691135</v>
      </c>
      <c r="CA93" s="126" cm="1">
        <f t="array" aca="1" ref="CA93" ca="1">BN93/INDIRECT(ADDRESS($BC93,COLUMN(BN93)))</f>
        <v>0.48444790526082471</v>
      </c>
      <c r="CB93" s="126" cm="1">
        <f t="array" aca="1" ref="CB93" ca="1">BO93/INDIRECT(ADDRESS($BC93,COLUMN(BO93)))</f>
        <v>0.44815857216118066</v>
      </c>
      <c r="CC93" s="126" cm="1">
        <f t="array" aca="1" ref="CC93" ca="1">BP93/INDIRECT(ADDRESS($BC93,COLUMN(BP93)))</f>
        <v>0.44561081215150028</v>
      </c>
      <c r="CE93" s="178" t="str">
        <f t="shared" ref="CE93:CE98" si="21">BR93</f>
        <v>Residential</v>
      </c>
      <c r="CF93" s="194" t="str">
        <f t="shared" ref="CF93:CF98" ca="1" si="22">TEXT(BF93,"#,##0.00;-#,##0.00;0") &amp; CHAR(10) &amp; IF(BS93&lt;&gt;1,TEXT(BS93,"(#,##0.0%);(-#,##0.0%);(0%)"),"(100%)")</f>
        <v>26.51
(51.5%)</v>
      </c>
      <c r="CG93" s="194" t="str">
        <f t="shared" ref="CG93:CG98" ca="1" si="23">TEXT(BG93,"#,##0.00;-#,##0.00;0") &amp; CHAR(10) &amp; IF(BT93&lt;&gt;1,TEXT(BT93,"(#,##0.0%);(-#,##0.0%);(0%)"),"(100%)")</f>
        <v>23.50
(47.8%)</v>
      </c>
      <c r="CH93" s="194" t="str">
        <f t="shared" ref="CH93:CH98" ca="1" si="24">TEXT(BH93,"#,##0.00;-#,##0.00;0") &amp; CHAR(10) &amp; IF(BU93&lt;&gt;1,TEXT(BU93,"(#,##0.0%);(-#,##0.0%);(0%)"),"(100%)")</f>
        <v>25.29
(49.3%)</v>
      </c>
      <c r="CI93" s="194" t="str">
        <f t="shared" ref="CI93:CI98" ca="1" si="25">TEXT(BI93,"#,##0.00;-#,##0.00;0") &amp; CHAR(10) &amp; IF(BV93&lt;&gt;1,TEXT(BV93,"(#,##0.0%);(-#,##0.0%);(0%)"),"(100%)")</f>
        <v>26.52
(49.9%)</v>
      </c>
      <c r="CJ93" s="194" t="str">
        <f t="shared" ref="CJ93:CJ98" ca="1" si="26">TEXT(BJ93,"#,##0.00;-#,##0.00;0") &amp; CHAR(10) &amp; IF(BW93&lt;&gt;1,TEXT(BW93,"(#,##0.0%);(-#,##0.0%);(0%)"),"(100%)")</f>
        <v>24.99
(47.8%)</v>
      </c>
      <c r="CK93" s="194" t="str">
        <f t="shared" ref="CK93:CK98" ca="1" si="27">TEXT(BK93,"#,##0.00;-#,##0.00;0") &amp; CHAR(10) &amp; IF(BX93&lt;&gt;1,TEXT(BX93,"(#,##0.0%);(-#,##0.0%);(0%)"),"(100%)")</f>
        <v>26.91
(48.1%)</v>
      </c>
      <c r="CL93" s="194" t="str">
        <f t="shared" ref="CL93:CL98" ca="1" si="28">TEXT(BL93,"#,##0.00;-#,##0.00;0") &amp; CHAR(10) &amp; IF(BY93&lt;&gt;1,TEXT(BY93,"(#,##0.0%);(-#,##0.0%);(0%)"),"(100%)")</f>
        <v>26.06
(47.5%)</v>
      </c>
      <c r="CM93" s="194" t="str">
        <f t="shared" ref="CM93:CM98" ca="1" si="29">TEXT(BM93,"#,##0.00;-#,##0.00;0") &amp; CHAR(10) &amp; IF(BZ93&lt;&gt;1,TEXT(BZ93,"(#,##0.0%);(-#,##0.0%);(0%)"),"(100%)")</f>
        <v>28.41
(50.1%)</v>
      </c>
      <c r="CN93" s="194" t="str">
        <f t="shared" ref="CN93:CN98" ca="1" si="30">TEXT(BN93,"#,##0.00;-#,##0.00;0") &amp; CHAR(10) &amp; IF(CA93&lt;&gt;1,TEXT(CA93,"(#,##0.0%);(-#,##0.0%);(0%)"),"(100%)")</f>
        <v>26.75
(48.4%)</v>
      </c>
      <c r="CO93" s="194" t="str">
        <f t="shared" ref="CO93:CO98" ca="1" si="31">TEXT(BO93,"#,##0.00;-#,##0.00;0") &amp; CHAR(10) &amp; IF(CB93&lt;&gt;1,TEXT(CB93,"(#,##0.0%);(-#,##0.0%);(0%)"),"(100%)")</f>
        <v>22.87
(44.8%)</v>
      </c>
      <c r="CP93" s="194" t="str">
        <f t="shared" ref="CP93:CP98" ca="1" si="32">TEXT(BP93,"#,##0.00;-#,##0.00;0") &amp; CHAR(10) &amp; IF(CC93&lt;&gt;1,TEXT(CC93,"(#,##0.0%);(-#,##0.0%);(0%)"),"(100%)")</f>
        <v>21.56
(44.6%)</v>
      </c>
    </row>
    <row r="94" spans="3:94">
      <c r="C94" s="34" t="s">
        <v>178</v>
      </c>
      <c r="D94" s="33" t="s">
        <v>12</v>
      </c>
      <c r="E94" s="33"/>
      <c r="F94" s="65">
        <v>15941.834976631802</v>
      </c>
      <c r="G94" s="65">
        <v>16257.057686959835</v>
      </c>
      <c r="H94" s="65">
        <v>15279.247580420408</v>
      </c>
      <c r="I94" s="65">
        <v>16096.607204821341</v>
      </c>
      <c r="J94" s="65">
        <v>17067.649127628876</v>
      </c>
      <c r="K94" s="65">
        <v>17060.736490648702</v>
      </c>
      <c r="L94" s="65">
        <v>16619.800661081961</v>
      </c>
      <c r="M94" s="65">
        <v>17719.412904591252</v>
      </c>
      <c r="N94" s="65">
        <v>17848.899207454608</v>
      </c>
      <c r="O94" s="65">
        <v>18478.819253884125</v>
      </c>
      <c r="P94" s="65">
        <v>21107.298258968305</v>
      </c>
      <c r="Q94" s="65">
        <v>20860.574499660725</v>
      </c>
      <c r="R94" s="65">
        <v>19594.251868501804</v>
      </c>
      <c r="S94" s="65">
        <v>19919.603669858378</v>
      </c>
      <c r="T94" s="65">
        <v>20357.952383319822</v>
      </c>
      <c r="U94" s="65">
        <v>21280.562308611956</v>
      </c>
      <c r="V94" s="65">
        <v>20037.149719102566</v>
      </c>
      <c r="W94" s="65">
        <v>19827.54238617939</v>
      </c>
      <c r="X94" s="65">
        <v>19197.716192556029</v>
      </c>
      <c r="Y94" s="65">
        <v>15727.015065043855</v>
      </c>
      <c r="Z94" s="65">
        <v>15914.21786075268</v>
      </c>
      <c r="AA94" s="65">
        <v>14667.932391132928</v>
      </c>
      <c r="AB94" s="65">
        <v>14823.971937310025</v>
      </c>
      <c r="AC94" s="65">
        <v>15515.031529327365</v>
      </c>
      <c r="AD94" s="65">
        <v>16818.965157373143</v>
      </c>
      <c r="AE94" s="65">
        <v>16832.893917295121</v>
      </c>
      <c r="AF94" s="65">
        <v>17544.632048820957</v>
      </c>
      <c r="AG94" s="65">
        <v>18428.231557846182</v>
      </c>
      <c r="AH94" s="65">
        <v>19427.935281883107</v>
      </c>
      <c r="AI94" s="65">
        <v>19179.305999204891</v>
      </c>
      <c r="AJ94" s="65">
        <v>19501.065634338287</v>
      </c>
      <c r="AK94" s="65">
        <v>19191.896329633099</v>
      </c>
      <c r="AL94" s="65">
        <v>18175.701665400982</v>
      </c>
      <c r="AM94" s="65">
        <v>17307.24582389605</v>
      </c>
      <c r="AP94" s="49" t="str">
        <f t="shared" si="17"/>
        <v>Industry</v>
      </c>
      <c r="AQ94" s="70" cm="1">
        <f t="array" aca="1" ref="AQ94" ca="1">INDIRECT(ADDRESS(ROW(AP94),AQ$9))/1000</f>
        <v>17.30724582389605</v>
      </c>
      <c r="AR94" s="71" cm="1">
        <f t="array" aca="1" ref="AR94" ca="1">INDIRECT(ADDRESS(ROW(AQ94),AR$9))/1000</f>
        <v>18.175701665400982</v>
      </c>
      <c r="AS94" s="71" cm="1">
        <f t="array" aca="1" ref="AS94" ca="1">INDIRECT(ADDRESS(ROW(AR94),AS$9))/1000</f>
        <v>19.427935281883105</v>
      </c>
      <c r="AT94" s="73" cm="1">
        <f t="array" aca="1" ref="AT94" ca="1">INDIRECT(ADDRESS(ROW(AS94),AT$9))/1000</f>
        <v>15.515031529327365</v>
      </c>
      <c r="AU94" s="77" cm="1">
        <f t="array" aca="1" ref="AU94" ca="1">AQ94/INDIRECT(ADDRESS($BC94,COLUMN(AQ94)))</f>
        <v>0.35770809098437312</v>
      </c>
      <c r="AV94" s="78" cm="1">
        <f t="array" aca="1" ref="AV94" ca="1">AR94/INDIRECT(ADDRESS($BC94,COLUMN(AR94)))</f>
        <v>0.35624662726457385</v>
      </c>
      <c r="AW94" s="78" cm="1">
        <f t="array" aca="1" ref="AW94" ca="1">AS94/INDIRECT(ADDRESS($BC94,COLUMN(AS94)))</f>
        <v>0.34724671435649934</v>
      </c>
      <c r="AX94" s="80" cm="1">
        <f t="array" aca="1" ref="AX94" ca="1">AT94/INDIRECT(ADDRESS($BC94,COLUMN(AT94)))</f>
        <v>0.30146083849627736</v>
      </c>
      <c r="AY94" s="53">
        <f t="shared" ca="1" si="18"/>
        <v>-4.7781145261539648E-2</v>
      </c>
      <c r="AZ94" s="53">
        <f t="shared" ca="1" si="18"/>
        <v>-0.10915670796806883</v>
      </c>
      <c r="BA94" s="53">
        <f t="shared" ca="1" si="18"/>
        <v>0.11551470528312775</v>
      </c>
      <c r="BC94" s="61">
        <f>+BC95</f>
        <v>98</v>
      </c>
      <c r="BE94" s="177" t="str">
        <f t="shared" si="19"/>
        <v>Industry</v>
      </c>
      <c r="BF94" s="185" cm="1">
        <f t="array" ref="BF94">INDEX(94:94,,BF$9)/1000</f>
        <v>15.515031529327365</v>
      </c>
      <c r="BG94" s="185" cm="1">
        <f t="array" ref="BG94">INDEX(94:94,,BG$9)/1000</f>
        <v>16.818965157373142</v>
      </c>
      <c r="BH94" s="185" cm="1">
        <f t="array" ref="BH94">INDEX(94:94,,BH$9)/1000</f>
        <v>16.83289391729512</v>
      </c>
      <c r="BI94" s="185" cm="1">
        <f t="array" ref="BI94">INDEX(94:94,,BI$9)/1000</f>
        <v>17.544632048820958</v>
      </c>
      <c r="BJ94" s="185" cm="1">
        <f t="array" ref="BJ94">INDEX(94:94,,BJ$9)/1000</f>
        <v>18.428231557846182</v>
      </c>
      <c r="BK94" s="185" cm="1">
        <f t="array" ref="BK94">INDEX(94:94,,BK$9)/1000</f>
        <v>19.427935281883105</v>
      </c>
      <c r="BL94" s="185" cm="1">
        <f t="array" ref="BL94">INDEX(94:94,,BL$9)/1000</f>
        <v>19.179305999204892</v>
      </c>
      <c r="BM94" s="185" cm="1">
        <f t="array" ref="BM94">INDEX(94:94,,BM$9)/1000</f>
        <v>19.501065634338286</v>
      </c>
      <c r="BN94" s="185" cm="1">
        <f t="array" ref="BN94">INDEX(94:94,,BN$9)/1000</f>
        <v>19.191896329633099</v>
      </c>
      <c r="BO94" s="185" cm="1">
        <f t="array" ref="BO94">INDEX(94:94,,BO$9)/1000</f>
        <v>18.175701665400982</v>
      </c>
      <c r="BP94" s="185" cm="1">
        <f t="array" ref="BP94">INDEX(94:94,,BP$9)/1000</f>
        <v>17.30724582389605</v>
      </c>
      <c r="BQ94" s="179"/>
      <c r="BR94" s="178" t="str">
        <f t="shared" si="20"/>
        <v>Industry</v>
      </c>
      <c r="BS94" s="126" cm="1">
        <f t="array" aca="1" ref="BS94" ca="1">BF94/INDIRECT(ADDRESS($BC94,COLUMN(BF94)))</f>
        <v>0.30146083849627736</v>
      </c>
      <c r="BT94" s="126" cm="1">
        <f t="array" aca="1" ref="BT94" ca="1">BG94/INDIRECT(ADDRESS($BC94,COLUMN(BG94)))</f>
        <v>0.3424509466982506</v>
      </c>
      <c r="BU94" s="126" cm="1">
        <f t="array" aca="1" ref="BU94" ca="1">BH94/INDIRECT(ADDRESS($BC94,COLUMN(BH94)))</f>
        <v>0.32798659676493824</v>
      </c>
      <c r="BV94" s="126" cm="1">
        <f t="array" aca="1" ref="BV94" ca="1">BI94/INDIRECT(ADDRESS($BC94,COLUMN(BI94)))</f>
        <v>0.33035126510462542</v>
      </c>
      <c r="BW94" s="126" cm="1">
        <f t="array" aca="1" ref="BW94" ca="1">BJ94/INDIRECT(ADDRESS($BC94,COLUMN(BJ94)))</f>
        <v>0.35232937740947079</v>
      </c>
      <c r="BX94" s="126" cm="1">
        <f t="array" aca="1" ref="BX94" ca="1">BK94/INDIRECT(ADDRESS($BC94,COLUMN(BK94)))</f>
        <v>0.34724671435649934</v>
      </c>
      <c r="BY94" s="126" cm="1">
        <f t="array" aca="1" ref="BY94" ca="1">BL94/INDIRECT(ADDRESS($BC94,COLUMN(BL94)))</f>
        <v>0.34958301327571278</v>
      </c>
      <c r="BZ94" s="126" cm="1">
        <f t="array" aca="1" ref="BZ94" ca="1">BM94/INDIRECT(ADDRESS($BC94,COLUMN(BM94)))</f>
        <v>0.34398290301615164</v>
      </c>
      <c r="CA94" s="126" cm="1">
        <f t="array" aca="1" ref="CA94" ca="1">BN94/INDIRECT(ADDRESS($BC94,COLUMN(BN94)))</f>
        <v>0.34759461485791504</v>
      </c>
      <c r="CB94" s="126" cm="1">
        <f t="array" aca="1" ref="CB94" ca="1">BO94/INDIRECT(ADDRESS($BC94,COLUMN(BO94)))</f>
        <v>0.35624662726457385</v>
      </c>
      <c r="CC94" s="126" cm="1">
        <f t="array" aca="1" ref="CC94" ca="1">BP94/INDIRECT(ADDRESS($BC94,COLUMN(BP94)))</f>
        <v>0.35770809098437312</v>
      </c>
      <c r="CE94" s="178" t="str">
        <f t="shared" si="21"/>
        <v>Industry</v>
      </c>
      <c r="CF94" s="194" t="str">
        <f t="shared" ca="1" si="22"/>
        <v>15.52
(30.1%)</v>
      </c>
      <c r="CG94" s="194" t="str">
        <f t="shared" ca="1" si="23"/>
        <v>16.82
(34.2%)</v>
      </c>
      <c r="CH94" s="194" t="str">
        <f t="shared" ca="1" si="24"/>
        <v>16.83
(32.8%)</v>
      </c>
      <c r="CI94" s="194" t="str">
        <f t="shared" ca="1" si="25"/>
        <v>17.54
(33.0%)</v>
      </c>
      <c r="CJ94" s="194" t="str">
        <f t="shared" ca="1" si="26"/>
        <v>18.43
(35.2%)</v>
      </c>
      <c r="CK94" s="194" t="str">
        <f t="shared" ca="1" si="27"/>
        <v>19.43
(34.7%)</v>
      </c>
      <c r="CL94" s="194" t="str">
        <f t="shared" ca="1" si="28"/>
        <v>19.18
(35.0%)</v>
      </c>
      <c r="CM94" s="194" t="str">
        <f t="shared" ca="1" si="29"/>
        <v>19.50
(34.4%)</v>
      </c>
      <c r="CN94" s="194" t="str">
        <f t="shared" ca="1" si="30"/>
        <v>19.19
(34.8%)</v>
      </c>
      <c r="CO94" s="194" t="str">
        <f t="shared" ca="1" si="31"/>
        <v>18.18
(35.6%)</v>
      </c>
      <c r="CP94" s="194" t="str">
        <f t="shared" ca="1" si="32"/>
        <v>17.31
(35.8%)</v>
      </c>
    </row>
    <row r="95" spans="3:94">
      <c r="C95" s="34" t="s">
        <v>181</v>
      </c>
      <c r="D95" s="33" t="s">
        <v>12</v>
      </c>
      <c r="E95" s="33"/>
      <c r="F95" s="65">
        <v>8091.0901087047196</v>
      </c>
      <c r="G95" s="65">
        <v>8143.4744770343459</v>
      </c>
      <c r="H95" s="65">
        <v>7901.6289131800859</v>
      </c>
      <c r="I95" s="65">
        <v>7830.3176212897415</v>
      </c>
      <c r="J95" s="65">
        <v>8274.409174792956</v>
      </c>
      <c r="K95" s="65">
        <v>7969.0831377372906</v>
      </c>
      <c r="L95" s="65">
        <v>7434.6853280112828</v>
      </c>
      <c r="M95" s="65">
        <v>7332.255148001931</v>
      </c>
      <c r="N95" s="65">
        <v>7143.1251343231297</v>
      </c>
      <c r="O95" s="65">
        <v>7428.3049306141156</v>
      </c>
      <c r="P95" s="65">
        <v>7811.9018325310553</v>
      </c>
      <c r="Q95" s="65">
        <v>7640.0702020627214</v>
      </c>
      <c r="R95" s="65">
        <v>7288.5581907424294</v>
      </c>
      <c r="S95" s="65">
        <v>7458.4351852994187</v>
      </c>
      <c r="T95" s="65">
        <v>7162.7821381452432</v>
      </c>
      <c r="U95" s="65">
        <v>7324.4741972605534</v>
      </c>
      <c r="V95" s="65">
        <v>7353.8712884851748</v>
      </c>
      <c r="W95" s="65">
        <v>7261.1045100220617</v>
      </c>
      <c r="X95" s="65">
        <v>7575.8599532370235</v>
      </c>
      <c r="Y95" s="65">
        <v>6340.8572042690294</v>
      </c>
      <c r="Z95" s="65">
        <v>6834.1384476114627</v>
      </c>
      <c r="AA95" s="65">
        <v>6327.3511540917143</v>
      </c>
      <c r="AB95" s="65">
        <v>6697.6928363169036</v>
      </c>
      <c r="AC95" s="65">
        <v>7109.1729324510179</v>
      </c>
      <c r="AD95" s="65">
        <v>6688.488624227818</v>
      </c>
      <c r="AE95" s="65">
        <v>7193.6719453384185</v>
      </c>
      <c r="AF95" s="65">
        <v>6963.2482658538574</v>
      </c>
      <c r="AG95" s="65">
        <v>6702.7635723159992</v>
      </c>
      <c r="AH95" s="65">
        <v>7254.3424553439381</v>
      </c>
      <c r="AI95" s="65">
        <v>7240.2162634553406</v>
      </c>
      <c r="AJ95" s="65">
        <v>6407.1491990200202</v>
      </c>
      <c r="AK95" s="65">
        <v>6912.24258258601</v>
      </c>
      <c r="AL95" s="65">
        <v>6826.4916899014843</v>
      </c>
      <c r="AM95" s="65">
        <v>6643.0931674035191</v>
      </c>
      <c r="AP95" s="49" t="str">
        <f t="shared" si="17"/>
        <v>Services</v>
      </c>
      <c r="AQ95" s="70" cm="1">
        <f t="array" aca="1" ref="AQ95" ca="1">INDIRECT(ADDRESS(ROW(AP95),AQ$9))/1000</f>
        <v>6.643093167403519</v>
      </c>
      <c r="AR95" s="71" cm="1">
        <f t="array" aca="1" ref="AR95" ca="1">INDIRECT(ADDRESS(ROW(AQ95),AR$9))/1000</f>
        <v>6.8264916899014842</v>
      </c>
      <c r="AS95" s="71" cm="1">
        <f t="array" aca="1" ref="AS95" ca="1">INDIRECT(ADDRESS(ROW(AR95),AS$9))/1000</f>
        <v>7.254342455343938</v>
      </c>
      <c r="AT95" s="73" cm="1">
        <f t="array" aca="1" ref="AT95" ca="1">INDIRECT(ADDRESS(ROW(AS95),AT$9))/1000</f>
        <v>7.1091729324510178</v>
      </c>
      <c r="AU95" s="77" cm="1">
        <f t="array" aca="1" ref="AU95" ca="1">AQ95/INDIRECT(ADDRESS($BC95,COLUMN(AQ95)))</f>
        <v>0.13730019203068769</v>
      </c>
      <c r="AV95" s="78" cm="1">
        <f t="array" aca="1" ref="AV95" ca="1">AR95/INDIRECT(ADDRESS($BC95,COLUMN(AR95)))</f>
        <v>0.13380031678261997</v>
      </c>
      <c r="AW95" s="78" cm="1">
        <f t="array" aca="1" ref="AW95" ca="1">AS95/INDIRECT(ADDRESS($BC95,COLUMN(AS95)))</f>
        <v>0.12966105486176385</v>
      </c>
      <c r="AX95" s="80" cm="1">
        <f t="array" aca="1" ref="AX95" ca="1">AT95/INDIRECT(ADDRESS($BC95,COLUMN(AT95)))</f>
        <v>0.13813296023154364</v>
      </c>
      <c r="AY95" s="53">
        <f t="shared" ca="1" si="18"/>
        <v>-2.6865706548690162E-2</v>
      </c>
      <c r="AZ95" s="53">
        <f t="shared" ca="1" si="18"/>
        <v>-8.4259778429696272E-2</v>
      </c>
      <c r="BA95" s="53">
        <f t="shared" ca="1" si="18"/>
        <v>-6.5560335847226217E-2</v>
      </c>
      <c r="BC95" s="61">
        <f>+BC96</f>
        <v>98</v>
      </c>
      <c r="BE95" s="177" t="str">
        <f t="shared" si="19"/>
        <v>Services</v>
      </c>
      <c r="BF95" s="185" cm="1">
        <f t="array" ref="BF95">INDEX(95:95,,BF$9)/1000</f>
        <v>7.1091729324510178</v>
      </c>
      <c r="BG95" s="185" cm="1">
        <f t="array" ref="BG95">INDEX(95:95,,BG$9)/1000</f>
        <v>6.6884886242278183</v>
      </c>
      <c r="BH95" s="185" cm="1">
        <f t="array" ref="BH95">INDEX(95:95,,BH$9)/1000</f>
        <v>7.1936719453384184</v>
      </c>
      <c r="BI95" s="185" cm="1">
        <f t="array" ref="BI95">INDEX(95:95,,BI$9)/1000</f>
        <v>6.9632482658538573</v>
      </c>
      <c r="BJ95" s="185" cm="1">
        <f t="array" ref="BJ95">INDEX(95:95,,BJ$9)/1000</f>
        <v>6.7027635723159991</v>
      </c>
      <c r="BK95" s="185" cm="1">
        <f t="array" ref="BK95">INDEX(95:95,,BK$9)/1000</f>
        <v>7.254342455343938</v>
      </c>
      <c r="BL95" s="185" cm="1">
        <f t="array" ref="BL95">INDEX(95:95,,BL$9)/1000</f>
        <v>7.2402162634553404</v>
      </c>
      <c r="BM95" s="185" cm="1">
        <f t="array" ref="BM95">INDEX(95:95,,BM$9)/1000</f>
        <v>6.4071491990200204</v>
      </c>
      <c r="BN95" s="185" cm="1">
        <f t="array" ref="BN95">INDEX(95:95,,BN$9)/1000</f>
        <v>6.9122425825860097</v>
      </c>
      <c r="BO95" s="185" cm="1">
        <f t="array" ref="BO95">INDEX(95:95,,BO$9)/1000</f>
        <v>6.8264916899014842</v>
      </c>
      <c r="BP95" s="185" cm="1">
        <f t="array" ref="BP95">INDEX(95:95,,BP$9)/1000</f>
        <v>6.643093167403519</v>
      </c>
      <c r="BQ95" s="179"/>
      <c r="BR95" s="178" t="str">
        <f t="shared" si="20"/>
        <v>Services</v>
      </c>
      <c r="BS95" s="126" cm="1">
        <f t="array" aca="1" ref="BS95" ca="1">BF95/INDIRECT(ADDRESS($BC95,COLUMN(BF95)))</f>
        <v>0.13813296023154364</v>
      </c>
      <c r="BT95" s="126" cm="1">
        <f t="array" aca="1" ref="BT95" ca="1">BG95/INDIRECT(ADDRESS($BC95,COLUMN(BG95)))</f>
        <v>0.13618431573616702</v>
      </c>
      <c r="BU95" s="126" cm="1">
        <f t="array" aca="1" ref="BU95" ca="1">BH95/INDIRECT(ADDRESS($BC95,COLUMN(BH95)))</f>
        <v>0.14016769731856646</v>
      </c>
      <c r="BV95" s="126" cm="1">
        <f t="array" aca="1" ref="BV95" ca="1">BI95/INDIRECT(ADDRESS($BC95,COLUMN(BI95)))</f>
        <v>0.13111234635536273</v>
      </c>
      <c r="BW95" s="126" cm="1">
        <f t="array" aca="1" ref="BW95" ca="1">BJ95/INDIRECT(ADDRESS($BC95,COLUMN(BJ95)))</f>
        <v>0.12815014337886846</v>
      </c>
      <c r="BX95" s="126" cm="1">
        <f t="array" aca="1" ref="BX95" ca="1">BK95/INDIRECT(ADDRESS($BC95,COLUMN(BK95)))</f>
        <v>0.12966105486176385</v>
      </c>
      <c r="BY95" s="126" cm="1">
        <f t="array" aca="1" ref="BY95" ca="1">BL95/INDIRECT(ADDRESS($BC95,COLUMN(BL95)))</f>
        <v>0.13196810240430329</v>
      </c>
      <c r="BZ95" s="126" cm="1">
        <f t="array" aca="1" ref="BZ95" ca="1">BM95/INDIRECT(ADDRESS($BC95,COLUMN(BM95)))</f>
        <v>0.11301688958247036</v>
      </c>
      <c r="CA95" s="126" cm="1">
        <f t="array" aca="1" ref="CA95" ca="1">BN95/INDIRECT(ADDRESS($BC95,COLUMN(BN95)))</f>
        <v>0.12519129204489596</v>
      </c>
      <c r="CB95" s="126" cm="1">
        <f t="array" aca="1" ref="CB95" ca="1">BO95/INDIRECT(ADDRESS($BC95,COLUMN(BO95)))</f>
        <v>0.13380031678261997</v>
      </c>
      <c r="CC95" s="126" cm="1">
        <f t="array" aca="1" ref="CC95" ca="1">BP95/INDIRECT(ADDRESS($BC95,COLUMN(BP95)))</f>
        <v>0.13730019203068769</v>
      </c>
      <c r="CE95" s="178" t="str">
        <f t="shared" si="21"/>
        <v>Services</v>
      </c>
      <c r="CF95" s="194" t="str">
        <f t="shared" ca="1" si="22"/>
        <v>7.11
(13.8%)</v>
      </c>
      <c r="CG95" s="194" t="str">
        <f t="shared" ca="1" si="23"/>
        <v>6.69
(13.6%)</v>
      </c>
      <c r="CH95" s="194" t="str">
        <f t="shared" ca="1" si="24"/>
        <v>7.19
(14.0%)</v>
      </c>
      <c r="CI95" s="194" t="str">
        <f t="shared" ca="1" si="25"/>
        <v>6.96
(13.1%)</v>
      </c>
      <c r="CJ95" s="194" t="str">
        <f t="shared" ca="1" si="26"/>
        <v>6.70
(12.8%)</v>
      </c>
      <c r="CK95" s="194" t="str">
        <f t="shared" ca="1" si="27"/>
        <v>7.25
(13.0%)</v>
      </c>
      <c r="CL95" s="194" t="str">
        <f t="shared" ca="1" si="28"/>
        <v>7.24
(13.2%)</v>
      </c>
      <c r="CM95" s="194" t="str">
        <f t="shared" ca="1" si="29"/>
        <v>6.41
(11.3%)</v>
      </c>
      <c r="CN95" s="194" t="str">
        <f t="shared" ca="1" si="30"/>
        <v>6.91
(12.5%)</v>
      </c>
      <c r="CO95" s="194" t="str">
        <f t="shared" ca="1" si="31"/>
        <v>6.83
(13.4%)</v>
      </c>
      <c r="CP95" s="194" t="str">
        <f t="shared" ca="1" si="32"/>
        <v>6.64
(13.7%)</v>
      </c>
    </row>
    <row r="96" spans="3:94">
      <c r="C96" s="34" t="s">
        <v>182</v>
      </c>
      <c r="D96" s="33" t="s">
        <v>12</v>
      </c>
      <c r="E96" s="33"/>
      <c r="F96" s="65">
        <v>2502.2549760000002</v>
      </c>
      <c r="G96" s="65">
        <v>2598.4955520000003</v>
      </c>
      <c r="H96" s="65">
        <v>2634.5857679999999</v>
      </c>
      <c r="I96" s="65">
        <v>2646.6158399999999</v>
      </c>
      <c r="J96" s="65">
        <v>3007.5180000000005</v>
      </c>
      <c r="K96" s="65">
        <v>3452.6306640000003</v>
      </c>
      <c r="L96" s="65">
        <v>2778.9466320000001</v>
      </c>
      <c r="M96" s="65">
        <v>2875.1872080000003</v>
      </c>
      <c r="N96" s="65">
        <v>2851.1270639999998</v>
      </c>
      <c r="O96" s="65">
        <v>3007.5180000000005</v>
      </c>
      <c r="P96" s="65">
        <v>3115.7886480000002</v>
      </c>
      <c r="Q96" s="65">
        <v>3151.8788639999998</v>
      </c>
      <c r="R96" s="65">
        <v>3163.9089359999998</v>
      </c>
      <c r="S96" s="65">
        <v>3175.9390079999998</v>
      </c>
      <c r="T96" s="65">
        <v>3043.6082160000001</v>
      </c>
      <c r="U96" s="65">
        <v>3266.0221685257907</v>
      </c>
      <c r="V96" s="65">
        <v>3130.9697538174069</v>
      </c>
      <c r="W96" s="65">
        <v>2972.8285681694078</v>
      </c>
      <c r="X96" s="65">
        <v>3216.5805409088489</v>
      </c>
      <c r="Y96" s="65">
        <v>2728.3377802941</v>
      </c>
      <c r="Z96" s="65">
        <v>2580.5986985993918</v>
      </c>
      <c r="AA96" s="65">
        <v>2472.4825910421237</v>
      </c>
      <c r="AB96" s="65">
        <v>2356.0024364832407</v>
      </c>
      <c r="AC96" s="65">
        <v>2043.0968931239968</v>
      </c>
      <c r="AD96" s="65">
        <v>1830.6444630919966</v>
      </c>
      <c r="AE96" s="65">
        <v>1763.5926395654271</v>
      </c>
      <c r="AF96" s="65">
        <v>1851.8233006624209</v>
      </c>
      <c r="AG96" s="65">
        <v>1919.0844034800837</v>
      </c>
      <c r="AH96" s="65">
        <v>2040.6636671443748</v>
      </c>
      <c r="AI96" s="65">
        <v>2111.2347429443294</v>
      </c>
      <c r="AJ96" s="65">
        <v>2153.6918694656119</v>
      </c>
      <c r="AK96" s="65">
        <v>2143.0447030737905</v>
      </c>
      <c r="AL96" s="65">
        <v>2951.6535016173893</v>
      </c>
      <c r="AM96" s="65">
        <v>2644.4907641807549</v>
      </c>
      <c r="AP96" s="49" t="str">
        <f t="shared" si="17"/>
        <v>Agriculture</v>
      </c>
      <c r="AQ96" s="70" cm="1">
        <f t="array" aca="1" ref="AQ96" ca="1">INDIRECT(ADDRESS(ROW(AP96),AQ$9))/1000</f>
        <v>2.6444907641807549</v>
      </c>
      <c r="AR96" s="71" cm="1">
        <f t="array" aca="1" ref="AR96" ca="1">INDIRECT(ADDRESS(ROW(AQ96),AR$9))/1000</f>
        <v>2.9516535016173893</v>
      </c>
      <c r="AS96" s="71" cm="1">
        <f t="array" aca="1" ref="AS96" ca="1">INDIRECT(ADDRESS(ROW(AR96),AS$9))/1000</f>
        <v>2.0406636671443747</v>
      </c>
      <c r="AT96" s="73" cm="1">
        <f t="array" aca="1" ref="AT96" ca="1">INDIRECT(ADDRESS(ROW(AS96),AT$9))/1000</f>
        <v>2.0430968931239968</v>
      </c>
      <c r="AU96" s="77" cm="1">
        <f t="array" aca="1" ref="AU96" ca="1">AQ96/INDIRECT(ADDRESS($BC96,COLUMN(AQ96)))</f>
        <v>5.4656630668227194E-2</v>
      </c>
      <c r="AV96" s="78" cm="1">
        <f t="array" aca="1" ref="AV96" ca="1">AR96/INDIRECT(ADDRESS($BC96,COLUMN(AR96)))</f>
        <v>5.78528754577061E-2</v>
      </c>
      <c r="AW96" s="78" cm="1">
        <f t="array" aca="1" ref="AW96" ca="1">AS96/INDIRECT(ADDRESS($BC96,COLUMN(AS96)))</f>
        <v>3.6473960986650192E-2</v>
      </c>
      <c r="AX96" s="80" cm="1">
        <f t="array" aca="1" ref="AX96" ca="1">AT96/INDIRECT(ADDRESS($BC96,COLUMN(AT96)))</f>
        <v>3.9697869860339331E-2</v>
      </c>
      <c r="AY96" s="53">
        <f t="shared" ca="1" si="18"/>
        <v>-0.10406463267735232</v>
      </c>
      <c r="AZ96" s="53">
        <f t="shared" ca="1" si="18"/>
        <v>0.29589741159127525</v>
      </c>
      <c r="BA96" s="53">
        <f t="shared" ca="1" si="18"/>
        <v>0.29435406273717984</v>
      </c>
      <c r="BC96" s="61">
        <f>+BC97</f>
        <v>98</v>
      </c>
      <c r="BE96" s="177" t="str">
        <f t="shared" si="19"/>
        <v>Agriculture</v>
      </c>
      <c r="BF96" s="185" cm="1">
        <f t="array" ref="BF96">INDEX(96:96,,BF$9)/1000</f>
        <v>2.0430968931239968</v>
      </c>
      <c r="BG96" s="185" cm="1">
        <f t="array" ref="BG96">INDEX(96:96,,BG$9)/1000</f>
        <v>1.8306444630919967</v>
      </c>
      <c r="BH96" s="185" cm="1">
        <f t="array" ref="BH96">INDEX(96:96,,BH$9)/1000</f>
        <v>1.7635926395654271</v>
      </c>
      <c r="BI96" s="185" cm="1">
        <f t="array" ref="BI96">INDEX(96:96,,BI$9)/1000</f>
        <v>1.851823300662421</v>
      </c>
      <c r="BJ96" s="185" cm="1">
        <f t="array" ref="BJ96">INDEX(96:96,,BJ$9)/1000</f>
        <v>1.9190844034800836</v>
      </c>
      <c r="BK96" s="185" cm="1">
        <f t="array" ref="BK96">INDEX(96:96,,BK$9)/1000</f>
        <v>2.0406636671443747</v>
      </c>
      <c r="BL96" s="185" cm="1">
        <f t="array" ref="BL96">INDEX(96:96,,BL$9)/1000</f>
        <v>2.1112347429443292</v>
      </c>
      <c r="BM96" s="185" cm="1">
        <f t="array" ref="BM96">INDEX(96:96,,BM$9)/1000</f>
        <v>2.1536918694656118</v>
      </c>
      <c r="BN96" s="185" cm="1">
        <f t="array" ref="BN96">INDEX(96:96,,BN$9)/1000</f>
        <v>2.1430447030737905</v>
      </c>
      <c r="BO96" s="185" cm="1">
        <f t="array" ref="BO96">INDEX(96:96,,BO$9)/1000</f>
        <v>2.9516535016173893</v>
      </c>
      <c r="BP96" s="185" cm="1">
        <f t="array" ref="BP96">INDEX(96:96,,BP$9)/1000</f>
        <v>2.6444907641807549</v>
      </c>
      <c r="BQ96" s="179"/>
      <c r="BR96" s="178" t="str">
        <f t="shared" si="20"/>
        <v>Agriculture</v>
      </c>
      <c r="BS96" s="126" cm="1">
        <f t="array" aca="1" ref="BS96" ca="1">BF96/INDIRECT(ADDRESS($BC96,COLUMN(BF96)))</f>
        <v>3.9697869860339331E-2</v>
      </c>
      <c r="BT96" s="126" cm="1">
        <f t="array" aca="1" ref="BT96" ca="1">BG96/INDIRECT(ADDRESS($BC96,COLUMN(BG96)))</f>
        <v>3.7273751600522237E-2</v>
      </c>
      <c r="BU96" s="126" cm="1">
        <f t="array" aca="1" ref="BU96" ca="1">BH96/INDIRECT(ADDRESS($BC96,COLUMN(BH96)))</f>
        <v>3.4363357291549282E-2</v>
      </c>
      <c r="BV96" s="126" cm="1">
        <f t="array" aca="1" ref="BV96" ca="1">BI96/INDIRECT(ADDRESS($BC96,COLUMN(BI96)))</f>
        <v>3.4868338556303044E-2</v>
      </c>
      <c r="BW96" s="126" cm="1">
        <f t="array" aca="1" ref="BW96" ca="1">BJ96/INDIRECT(ADDRESS($BC96,COLUMN(BJ96)))</f>
        <v>3.6690976611181092E-2</v>
      </c>
      <c r="BX96" s="126" cm="1">
        <f t="array" aca="1" ref="BX96" ca="1">BK96/INDIRECT(ADDRESS($BC96,COLUMN(BK96)))</f>
        <v>3.6473960986650192E-2</v>
      </c>
      <c r="BY96" s="126" cm="1">
        <f t="array" aca="1" ref="BY96" ca="1">BL96/INDIRECT(ADDRESS($BC96,COLUMN(BL96)))</f>
        <v>3.8481674112788571E-2</v>
      </c>
      <c r="BZ96" s="126" cm="1">
        <f t="array" aca="1" ref="BZ96" ca="1">BM96/INDIRECT(ADDRESS($BC96,COLUMN(BM96)))</f>
        <v>3.7989369163322746E-2</v>
      </c>
      <c r="CA96" s="126" cm="1">
        <f t="array" aca="1" ref="CA96" ca="1">BN96/INDIRECT(ADDRESS($BC96,COLUMN(BN96)))</f>
        <v>3.8813819405540205E-2</v>
      </c>
      <c r="CB96" s="126" cm="1">
        <f t="array" aca="1" ref="CB96" ca="1">BO96/INDIRECT(ADDRESS($BC96,COLUMN(BO96)))</f>
        <v>5.78528754577061E-2</v>
      </c>
      <c r="CC96" s="126" cm="1">
        <f t="array" aca="1" ref="CC96" ca="1">BP96/INDIRECT(ADDRESS($BC96,COLUMN(BP96)))</f>
        <v>5.4656630668227194E-2</v>
      </c>
      <c r="CE96" s="178" t="str">
        <f t="shared" si="21"/>
        <v>Agriculture</v>
      </c>
      <c r="CF96" s="194" t="str">
        <f t="shared" ca="1" si="22"/>
        <v>2.04
(4.0%)</v>
      </c>
      <c r="CG96" s="194" t="str">
        <f t="shared" ca="1" si="23"/>
        <v>1.83
(3.7%)</v>
      </c>
      <c r="CH96" s="194" t="str">
        <f t="shared" ca="1" si="24"/>
        <v>1.76
(3.4%)</v>
      </c>
      <c r="CI96" s="194" t="str">
        <f t="shared" ca="1" si="25"/>
        <v>1.85
(3.5%)</v>
      </c>
      <c r="CJ96" s="194" t="str">
        <f t="shared" ca="1" si="26"/>
        <v>1.92
(3.7%)</v>
      </c>
      <c r="CK96" s="194" t="str">
        <f t="shared" ca="1" si="27"/>
        <v>2.04
(3.6%)</v>
      </c>
      <c r="CL96" s="194" t="str">
        <f t="shared" ca="1" si="28"/>
        <v>2.11
(3.8%)</v>
      </c>
      <c r="CM96" s="194" t="str">
        <f t="shared" ca="1" si="29"/>
        <v>2.15
(3.8%)</v>
      </c>
      <c r="CN96" s="194" t="str">
        <f t="shared" ca="1" si="30"/>
        <v>2.14
(3.9%)</v>
      </c>
      <c r="CO96" s="194" t="str">
        <f t="shared" ca="1" si="31"/>
        <v>2.95
(5.8%)</v>
      </c>
      <c r="CP96" s="194" t="str">
        <f t="shared" ca="1" si="32"/>
        <v>2.64
(5.5%)</v>
      </c>
    </row>
    <row r="97" spans="2:94">
      <c r="C97" s="34" t="s">
        <v>183</v>
      </c>
      <c r="D97" s="33" t="s">
        <v>12</v>
      </c>
      <c r="E97" s="33"/>
      <c r="F97" s="65">
        <v>329.43735087355589</v>
      </c>
      <c r="G97" s="65">
        <v>356.00720271620031</v>
      </c>
      <c r="H97" s="65">
        <v>379.15180112005424</v>
      </c>
      <c r="I97" s="65">
        <v>424.32223505961127</v>
      </c>
      <c r="J97" s="65">
        <v>442.22550605377245</v>
      </c>
      <c r="K97" s="65">
        <v>594.60407379965966</v>
      </c>
      <c r="L97" s="65">
        <v>507.37428622512925</v>
      </c>
      <c r="M97" s="65">
        <v>447.35189207290176</v>
      </c>
      <c r="N97" s="65">
        <v>494.38131143583814</v>
      </c>
      <c r="O97" s="65">
        <v>436.21483760324168</v>
      </c>
      <c r="P97" s="65">
        <v>424.67012433504999</v>
      </c>
      <c r="Q97" s="65">
        <v>431.89763897367897</v>
      </c>
      <c r="R97" s="65">
        <v>370.7978608539035</v>
      </c>
      <c r="S97" s="65">
        <v>533.29116349166543</v>
      </c>
      <c r="T97" s="65">
        <v>606.4166196102027</v>
      </c>
      <c r="U97" s="65">
        <v>543.56308524048893</v>
      </c>
      <c r="V97" s="65">
        <v>485.5358834719612</v>
      </c>
      <c r="W97" s="65">
        <v>452.79598314243225</v>
      </c>
      <c r="X97" s="65">
        <v>388.71065127480631</v>
      </c>
      <c r="Y97" s="65">
        <v>363.45899772452077</v>
      </c>
      <c r="Z97" s="65">
        <v>285.6880156182732</v>
      </c>
      <c r="AA97" s="65">
        <v>236.63733170946102</v>
      </c>
      <c r="AB97" s="65">
        <v>261.96048474241223</v>
      </c>
      <c r="AC97" s="65">
        <v>291.49079260320781</v>
      </c>
      <c r="AD97" s="65">
        <v>277.7329988083801</v>
      </c>
      <c r="AE97" s="65">
        <v>244.17658255371649</v>
      </c>
      <c r="AF97" s="65">
        <v>224.21615690586731</v>
      </c>
      <c r="AG97" s="65">
        <v>265.50716225072108</v>
      </c>
      <c r="AH97" s="65">
        <v>316.91593848252012</v>
      </c>
      <c r="AI97" s="65">
        <v>273.62959081858202</v>
      </c>
      <c r="AJ97" s="65">
        <v>223.04424650089604</v>
      </c>
      <c r="AK97" s="65">
        <v>218.22387902038884</v>
      </c>
      <c r="AL97" s="65">
        <v>201.04670563171601</v>
      </c>
      <c r="AM97" s="65">
        <v>228.51543782586643</v>
      </c>
      <c r="AP97" s="49" t="str">
        <f t="shared" si="17"/>
        <v>Fisheries</v>
      </c>
      <c r="AQ97" s="70" cm="1">
        <f t="array" aca="1" ref="AQ97" ca="1">INDIRECT(ADDRESS(ROW(AP97),AQ$9))/1000</f>
        <v>0.22851543782586642</v>
      </c>
      <c r="AR97" s="71" cm="1">
        <f t="array" aca="1" ref="AR97" ca="1">INDIRECT(ADDRESS(ROW(AQ97),AR$9))/1000</f>
        <v>0.20104670563171601</v>
      </c>
      <c r="AS97" s="71" cm="1">
        <f t="array" aca="1" ref="AS97" ca="1">INDIRECT(ADDRESS(ROW(AR97),AS$9))/1000</f>
        <v>0.31691593848252014</v>
      </c>
      <c r="AT97" s="73" cm="1">
        <f t="array" aca="1" ref="AT97" ca="1">INDIRECT(ADDRESS(ROW(AS97),AT$9))/1000</f>
        <v>0.29149079260320782</v>
      </c>
      <c r="AU97" s="77" cm="1">
        <f t="array" aca="1" ref="AU97" ca="1">AQ97/INDIRECT(ADDRESS($BC97,COLUMN(AQ97)))</f>
        <v>4.7229826083759821E-3</v>
      </c>
      <c r="AV97" s="78" cm="1">
        <f t="array" aca="1" ref="AV97" ca="1">AR97/INDIRECT(ADDRESS($BC97,COLUMN(AR97)))</f>
        <v>3.9405472274168926E-3</v>
      </c>
      <c r="AW97" s="78" cm="1">
        <f t="array" aca="1" ref="AW97" ca="1">AS97/INDIRECT(ADDRESS($BC97,COLUMN(AS97)))</f>
        <v>5.6644217086662492E-3</v>
      </c>
      <c r="AX97" s="80" cm="1">
        <f t="array" aca="1" ref="AX97" ca="1">AT97/INDIRECT(ADDRESS($BC97,COLUMN(AT97)))</f>
        <v>5.6637370401732686E-3</v>
      </c>
      <c r="AY97" s="53">
        <f t="shared" ca="1" si="18"/>
        <v>0.13662861128631745</v>
      </c>
      <c r="AZ97" s="53">
        <f t="shared" ca="1" si="18"/>
        <v>-0.27893990147652215</v>
      </c>
      <c r="BA97" s="53">
        <f t="shared" ca="1" si="18"/>
        <v>-0.21604577700355246</v>
      </c>
      <c r="BC97" s="61">
        <f>+BC98</f>
        <v>98</v>
      </c>
      <c r="BE97" s="177" t="str">
        <f t="shared" si="19"/>
        <v>Fisheries</v>
      </c>
      <c r="BF97" s="185" cm="1">
        <f t="array" ref="BF97">INDEX(97:97,,BF$9)/1000</f>
        <v>0.29149079260320782</v>
      </c>
      <c r="BG97" s="185" cm="1">
        <f t="array" ref="BG97">INDEX(97:97,,BG$9)/1000</f>
        <v>0.27773299880838009</v>
      </c>
      <c r="BH97" s="185" cm="1">
        <f t="array" ref="BH97">INDEX(97:97,,BH$9)/1000</f>
        <v>0.24417658255371649</v>
      </c>
      <c r="BI97" s="185" cm="1">
        <f t="array" ref="BI97">INDEX(97:97,,BI$9)/1000</f>
        <v>0.2242161569058673</v>
      </c>
      <c r="BJ97" s="185" cm="1">
        <f t="array" ref="BJ97">INDEX(97:97,,BJ$9)/1000</f>
        <v>0.26550716225072107</v>
      </c>
      <c r="BK97" s="185" cm="1">
        <f t="array" ref="BK97">INDEX(97:97,,BK$9)/1000</f>
        <v>0.31691593848252014</v>
      </c>
      <c r="BL97" s="185" cm="1">
        <f t="array" ref="BL97">INDEX(97:97,,BL$9)/1000</f>
        <v>0.27362959081858201</v>
      </c>
      <c r="BM97" s="185" cm="1">
        <f t="array" ref="BM97">INDEX(97:97,,BM$9)/1000</f>
        <v>0.22304424650089605</v>
      </c>
      <c r="BN97" s="185" cm="1">
        <f t="array" ref="BN97">INDEX(97:97,,BN$9)/1000</f>
        <v>0.21822387902038884</v>
      </c>
      <c r="BO97" s="185" cm="1">
        <f t="array" ref="BO97">INDEX(97:97,,BO$9)/1000</f>
        <v>0.20104670563171601</v>
      </c>
      <c r="BP97" s="185" cm="1">
        <f t="array" ref="BP97">INDEX(97:97,,BP$9)/1000</f>
        <v>0.22851543782586642</v>
      </c>
      <c r="BQ97" s="179"/>
      <c r="BR97" s="178" t="str">
        <f t="shared" si="20"/>
        <v>Fisheries</v>
      </c>
      <c r="BS97" s="126" cm="1">
        <f t="array" aca="1" ref="BS97" ca="1">BF97/INDIRECT(ADDRESS($BC97,COLUMN(BF97)))</f>
        <v>5.6637370401732686E-3</v>
      </c>
      <c r="BT97" s="126" cm="1">
        <f t="array" aca="1" ref="BT97" ca="1">BG97/INDIRECT(ADDRESS($BC97,COLUMN(BG97)))</f>
        <v>5.6549215413279653E-3</v>
      </c>
      <c r="BU97" s="126" cm="1">
        <f t="array" aca="1" ref="BU97" ca="1">BH97/INDIRECT(ADDRESS($BC97,COLUMN(BH97)))</f>
        <v>4.7577467496067718E-3</v>
      </c>
      <c r="BV97" s="126" cm="1">
        <f t="array" aca="1" ref="BV97" ca="1">BI97/INDIRECT(ADDRESS($BC97,COLUMN(BI97)))</f>
        <v>4.2218093194908669E-3</v>
      </c>
      <c r="BW97" s="126" cm="1">
        <f t="array" aca="1" ref="BW97" ca="1">BJ97/INDIRECT(ADDRESS($BC97,COLUMN(BJ97)))</f>
        <v>5.0762316980829817E-3</v>
      </c>
      <c r="BX97" s="126" cm="1">
        <f t="array" aca="1" ref="BX97" ca="1">BK97/INDIRECT(ADDRESS($BC97,COLUMN(BK97)))</f>
        <v>5.6644217086662492E-3</v>
      </c>
      <c r="BY97" s="126" cm="1">
        <f t="array" aca="1" ref="BY97" ca="1">BL97/INDIRECT(ADDRESS($BC97,COLUMN(BL97)))</f>
        <v>4.9874722726529199E-3</v>
      </c>
      <c r="BZ97" s="126" cm="1">
        <f t="array" aca="1" ref="BZ97" ca="1">BM97/INDIRECT(ADDRESS($BC97,COLUMN(BM97)))</f>
        <v>3.9343187111442043E-3</v>
      </c>
      <c r="CA97" s="126" cm="1">
        <f t="array" aca="1" ref="CA97" ca="1">BN97/INDIRECT(ADDRESS($BC97,COLUMN(BN97)))</f>
        <v>3.9523684308241797E-3</v>
      </c>
      <c r="CB97" s="126" cm="1">
        <f t="array" aca="1" ref="CB97" ca="1">BO97/INDIRECT(ADDRESS($BC97,COLUMN(BO97)))</f>
        <v>3.9405472274168926E-3</v>
      </c>
      <c r="CC97" s="126" cm="1">
        <f t="array" aca="1" ref="CC97" ca="1">BP97/INDIRECT(ADDRESS($BC97,COLUMN(BP97)))</f>
        <v>4.7229826083759821E-3</v>
      </c>
      <c r="CE97" s="178" t="str">
        <f t="shared" si="21"/>
        <v>Fisheries</v>
      </c>
      <c r="CF97" s="194" t="str">
        <f t="shared" ca="1" si="22"/>
        <v>0.29
(0.6%)</v>
      </c>
      <c r="CG97" s="194" t="str">
        <f t="shared" ca="1" si="23"/>
        <v>0.28
(0.6%)</v>
      </c>
      <c r="CH97" s="194" t="str">
        <f t="shared" ca="1" si="24"/>
        <v>0.24
(0.5%)</v>
      </c>
      <c r="CI97" s="194" t="str">
        <f t="shared" ca="1" si="25"/>
        <v>0.22
(0.4%)</v>
      </c>
      <c r="CJ97" s="194" t="str">
        <f t="shared" ca="1" si="26"/>
        <v>0.27
(0.5%)</v>
      </c>
      <c r="CK97" s="194" t="str">
        <f t="shared" ca="1" si="27"/>
        <v>0.32
(0.6%)</v>
      </c>
      <c r="CL97" s="194" t="str">
        <f t="shared" ca="1" si="28"/>
        <v>0.27
(0.5%)</v>
      </c>
      <c r="CM97" s="194" t="str">
        <f t="shared" ca="1" si="29"/>
        <v>0.22
(0.4%)</v>
      </c>
      <c r="CN97" s="194" t="str">
        <f t="shared" ca="1" si="30"/>
        <v>0.22
(0.4%)</v>
      </c>
      <c r="CO97" s="194" t="str">
        <f t="shared" ca="1" si="31"/>
        <v>0.20
(0.4%)</v>
      </c>
      <c r="CP97" s="194" t="str">
        <f t="shared" ca="1" si="32"/>
        <v>0.23
(0.5%)</v>
      </c>
    </row>
    <row r="98" spans="2:94" s="58" customFormat="1">
      <c r="C98" s="55" t="s">
        <v>47</v>
      </c>
      <c r="D98" s="56" t="s">
        <v>12</v>
      </c>
      <c r="E98" s="57"/>
      <c r="F98" s="66">
        <f t="shared" ref="F98:AM98" si="33">F38</f>
        <v>48977.650046902621</v>
      </c>
      <c r="G98" s="66">
        <f t="shared" si="33"/>
        <v>50141.818505929718</v>
      </c>
      <c r="H98" s="66">
        <f t="shared" si="33"/>
        <v>46883.718844172283</v>
      </c>
      <c r="I98" s="66">
        <f t="shared" si="33"/>
        <v>48006.052306543424</v>
      </c>
      <c r="J98" s="66">
        <f t="shared" si="33"/>
        <v>50249.63560001336</v>
      </c>
      <c r="K98" s="66">
        <f t="shared" si="33"/>
        <v>50375.128849638888</v>
      </c>
      <c r="L98" s="66">
        <f t="shared" si="33"/>
        <v>50214.823614806679</v>
      </c>
      <c r="M98" s="66">
        <f t="shared" si="33"/>
        <v>50747.461134131583</v>
      </c>
      <c r="N98" s="66">
        <f t="shared" si="33"/>
        <v>52838.963780220918</v>
      </c>
      <c r="O98" s="66">
        <f t="shared" si="33"/>
        <v>54158.423008816586</v>
      </c>
      <c r="P98" s="66">
        <f t="shared" si="33"/>
        <v>57780.02466241565</v>
      </c>
      <c r="Q98" s="66">
        <f t="shared" si="33"/>
        <v>58955.306378330992</v>
      </c>
      <c r="R98" s="66">
        <f t="shared" si="33"/>
        <v>57442.176416690825</v>
      </c>
      <c r="S98" s="66">
        <f t="shared" si="33"/>
        <v>59353.843088089889</v>
      </c>
      <c r="T98" s="66">
        <f t="shared" si="33"/>
        <v>60330.155172475395</v>
      </c>
      <c r="U98" s="66">
        <f t="shared" si="33"/>
        <v>63182.288756174814</v>
      </c>
      <c r="V98" s="66">
        <f t="shared" si="33"/>
        <v>61478.474580627328</v>
      </c>
      <c r="W98" s="66">
        <f t="shared" si="33"/>
        <v>60426.700417507469</v>
      </c>
      <c r="X98" s="66">
        <f t="shared" si="33"/>
        <v>63438.29881526855</v>
      </c>
      <c r="Y98" s="66">
        <f t="shared" si="33"/>
        <v>57475.950842521168</v>
      </c>
      <c r="Z98" s="66">
        <f t="shared" si="33"/>
        <v>59366.343234412736</v>
      </c>
      <c r="AA98" s="66">
        <f t="shared" si="33"/>
        <v>52575.84024701106</v>
      </c>
      <c r="AB98" s="66">
        <f t="shared" si="33"/>
        <v>51362.365830178387</v>
      </c>
      <c r="AC98" s="66">
        <f t="shared" si="33"/>
        <v>51466.15927534135</v>
      </c>
      <c r="AD98" s="66">
        <f t="shared" si="33"/>
        <v>49113.50171326322</v>
      </c>
      <c r="AE98" s="66">
        <f t="shared" si="33"/>
        <v>51321.895721729554</v>
      </c>
      <c r="AF98" s="66">
        <f t="shared" si="33"/>
        <v>53109.020312861234</v>
      </c>
      <c r="AG98" s="66">
        <f t="shared" si="33"/>
        <v>52303.988084505443</v>
      </c>
      <c r="AH98" s="66">
        <f t="shared" si="33"/>
        <v>55948.507152575956</v>
      </c>
      <c r="AI98" s="66">
        <f t="shared" si="33"/>
        <v>54863.380859064673</v>
      </c>
      <c r="AJ98" s="66">
        <f t="shared" si="33"/>
        <v>56691.961906672492</v>
      </c>
      <c r="AK98" s="66">
        <f t="shared" si="33"/>
        <v>55213.445517497734</v>
      </c>
      <c r="AL98" s="66">
        <f t="shared" si="33"/>
        <v>51019.996469755839</v>
      </c>
      <c r="AM98" s="66">
        <f t="shared" si="33"/>
        <v>48383.713592467037</v>
      </c>
      <c r="AP98" s="52" t="str">
        <f t="shared" si="17"/>
        <v>Total</v>
      </c>
      <c r="AQ98" s="75" cm="1">
        <f t="array" aca="1" ref="AQ98" ca="1">INDIRECT(ADDRESS(ROW(AP98),AQ$9))/1000</f>
        <v>48.383713592467039</v>
      </c>
      <c r="AR98" s="74" cm="1">
        <f t="array" aca="1" ref="AR98" ca="1">INDIRECT(ADDRESS(ROW(AQ98),AR$9))/1000</f>
        <v>51.019996469755839</v>
      </c>
      <c r="AS98" s="74" cm="1">
        <f t="array" aca="1" ref="AS98" ca="1">INDIRECT(ADDRESS(ROW(AR98),AS$9))/1000</f>
        <v>55.948507152575957</v>
      </c>
      <c r="AT98" s="76" cm="1">
        <f t="array" aca="1" ref="AT98" ca="1">INDIRECT(ADDRESS(ROW(AS98),AT$9))/1000</f>
        <v>51.466159275341347</v>
      </c>
      <c r="AU98" s="81" cm="1">
        <f t="array" aca="1" ref="AU98" ca="1">AQ98/INDIRECT(ADDRESS($BC98,COLUMN(AQ98)))</f>
        <v>1</v>
      </c>
      <c r="AV98" s="82" cm="1">
        <f t="array" aca="1" ref="AV98" ca="1">AR98/INDIRECT(ADDRESS($BC98,COLUMN(AR98)))</f>
        <v>1</v>
      </c>
      <c r="AW98" s="82" cm="1">
        <f t="array" aca="1" ref="AW98" ca="1">AS98/INDIRECT(ADDRESS($BC98,COLUMN(AS98)))</f>
        <v>1</v>
      </c>
      <c r="AX98" s="83" cm="1">
        <f t="array" aca="1" ref="AX98" ca="1">AT98/INDIRECT(ADDRESS($BC98,COLUMN(AT98)))</f>
        <v>1</v>
      </c>
      <c r="AY98" s="54">
        <f t="shared" ca="1" si="18"/>
        <v>-5.1671561342650475E-2</v>
      </c>
      <c r="AZ98" s="54">
        <f t="shared" ca="1" si="18"/>
        <v>-0.13520992686148237</v>
      </c>
      <c r="BA98" s="54">
        <f t="shared" ca="1" si="18"/>
        <v>-5.9892669790713927E-2</v>
      </c>
      <c r="BB98" s="7"/>
      <c r="BC98" s="62">
        <f>ROW(AP98)</f>
        <v>98</v>
      </c>
      <c r="BE98" s="177" t="str">
        <f t="shared" si="19"/>
        <v>Total</v>
      </c>
      <c r="BF98" s="185" cm="1">
        <f t="array" ref="BF98">INDEX(98:98,,BF$9)/1000</f>
        <v>51.466159275341347</v>
      </c>
      <c r="BG98" s="185" cm="1">
        <f t="array" ref="BG98">INDEX(98:98,,BG$9)/1000</f>
        <v>49.113501713263219</v>
      </c>
      <c r="BH98" s="185" cm="1">
        <f t="array" ref="BH98">INDEX(98:98,,BH$9)/1000</f>
        <v>51.321895721729554</v>
      </c>
      <c r="BI98" s="185" cm="1">
        <f t="array" ref="BI98">INDEX(98:98,,BI$9)/1000</f>
        <v>53.109020312861233</v>
      </c>
      <c r="BJ98" s="185" cm="1">
        <f t="array" ref="BJ98">INDEX(98:98,,BJ$9)/1000</f>
        <v>52.303988084505441</v>
      </c>
      <c r="BK98" s="185" cm="1">
        <f t="array" ref="BK98">INDEX(98:98,,BK$9)/1000</f>
        <v>55.948507152575957</v>
      </c>
      <c r="BL98" s="185" cm="1">
        <f t="array" ref="BL98">INDEX(98:98,,BL$9)/1000</f>
        <v>54.863380859064677</v>
      </c>
      <c r="BM98" s="185" cm="1">
        <f t="array" ref="BM98">INDEX(98:98,,BM$9)/1000</f>
        <v>56.691961906672489</v>
      </c>
      <c r="BN98" s="185" cm="1">
        <f t="array" ref="BN98">INDEX(98:98,,BN$9)/1000</f>
        <v>55.213445517497732</v>
      </c>
      <c r="BO98" s="185" cm="1">
        <f t="array" ref="BO98">INDEX(98:98,,BO$9)/1000</f>
        <v>51.019996469755839</v>
      </c>
      <c r="BP98" s="185" cm="1">
        <f t="array" ref="BP98">INDEX(98:98,,BP$9)/1000</f>
        <v>48.383713592467039</v>
      </c>
      <c r="BQ98" s="179"/>
      <c r="BR98" s="178" t="str">
        <f t="shared" si="20"/>
        <v>Total</v>
      </c>
      <c r="BS98" s="126" cm="1">
        <f t="array" aca="1" ref="BS98" ca="1">BF98/INDIRECT(ADDRESS($BC98,COLUMN(BF98)))</f>
        <v>1</v>
      </c>
      <c r="BT98" s="126" cm="1">
        <f t="array" aca="1" ref="BT98" ca="1">BG98/INDIRECT(ADDRESS($BC98,COLUMN(BG98)))</f>
        <v>1</v>
      </c>
      <c r="BU98" s="126" cm="1">
        <f t="array" aca="1" ref="BU98" ca="1">BH98/INDIRECT(ADDRESS($BC98,COLUMN(BH98)))</f>
        <v>1</v>
      </c>
      <c r="BV98" s="126" cm="1">
        <f t="array" aca="1" ref="BV98" ca="1">BI98/INDIRECT(ADDRESS($BC98,COLUMN(BI98)))</f>
        <v>1</v>
      </c>
      <c r="BW98" s="126" cm="1">
        <f t="array" aca="1" ref="BW98" ca="1">BJ98/INDIRECT(ADDRESS($BC98,COLUMN(BJ98)))</f>
        <v>1</v>
      </c>
      <c r="BX98" s="126" cm="1">
        <f t="array" aca="1" ref="BX98" ca="1">BK98/INDIRECT(ADDRESS($BC98,COLUMN(BK98)))</f>
        <v>1</v>
      </c>
      <c r="BY98" s="126" cm="1">
        <f t="array" aca="1" ref="BY98" ca="1">BL98/INDIRECT(ADDRESS($BC98,COLUMN(BL98)))</f>
        <v>1</v>
      </c>
      <c r="BZ98" s="126" cm="1">
        <f t="array" aca="1" ref="BZ98" ca="1">BM98/INDIRECT(ADDRESS($BC98,COLUMN(BM98)))</f>
        <v>1</v>
      </c>
      <c r="CA98" s="126" cm="1">
        <f t="array" aca="1" ref="CA98" ca="1">BN98/INDIRECT(ADDRESS($BC98,COLUMN(BN98)))</f>
        <v>1</v>
      </c>
      <c r="CB98" s="126" cm="1">
        <f t="array" aca="1" ref="CB98" ca="1">BO98/INDIRECT(ADDRESS($BC98,COLUMN(BO98)))</f>
        <v>1</v>
      </c>
      <c r="CC98" s="126" cm="1">
        <f t="array" aca="1" ref="CC98" ca="1">BP98/INDIRECT(ADDRESS($BC98,COLUMN(BP98)))</f>
        <v>1</v>
      </c>
      <c r="CD98" s="7"/>
      <c r="CE98" s="178" t="str">
        <f t="shared" si="21"/>
        <v>Total</v>
      </c>
      <c r="CF98" s="194" t="str">
        <f t="shared" ca="1" si="22"/>
        <v>51.47
(100%)</v>
      </c>
      <c r="CG98" s="194" t="str">
        <f t="shared" ca="1" si="23"/>
        <v>49.11
(100%)</v>
      </c>
      <c r="CH98" s="194" t="str">
        <f t="shared" ca="1" si="24"/>
        <v>51.32
(100%)</v>
      </c>
      <c r="CI98" s="194" t="str">
        <f t="shared" ca="1" si="25"/>
        <v>53.11
(100%)</v>
      </c>
      <c r="CJ98" s="194" t="str">
        <f t="shared" ca="1" si="26"/>
        <v>52.30
(100%)</v>
      </c>
      <c r="CK98" s="194" t="str">
        <f t="shared" ca="1" si="27"/>
        <v>55.95
(100%)</v>
      </c>
      <c r="CL98" s="194" t="str">
        <f t="shared" ca="1" si="28"/>
        <v>54.86
(100%)</v>
      </c>
      <c r="CM98" s="194" t="str">
        <f t="shared" ca="1" si="29"/>
        <v>56.69
(100%)</v>
      </c>
      <c r="CN98" s="194" t="str">
        <f t="shared" ca="1" si="30"/>
        <v>55.21
(100%)</v>
      </c>
      <c r="CO98" s="194" t="str">
        <f t="shared" ca="1" si="31"/>
        <v>51.02
(100%)</v>
      </c>
      <c r="CP98" s="194" t="str">
        <f t="shared" ca="1" si="32"/>
        <v>48.38
(100%)</v>
      </c>
    </row>
    <row r="101" spans="2:94" s="27" customFormat="1" ht="17.5" thickBot="1">
      <c r="B101" s="98" t="s">
        <v>229</v>
      </c>
      <c r="C101" s="95" t="s">
        <v>230</v>
      </c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</row>
    <row r="102" spans="2:94" ht="15" thickTop="1"/>
    <row r="103" spans="2:94">
      <c r="G103" s="236" t="s">
        <v>712</v>
      </c>
    </row>
    <row r="122" spans="3:55" s="27" customFormat="1" ht="15" thickBot="1">
      <c r="C122" s="28" t="s">
        <v>231</v>
      </c>
      <c r="D122" s="28" t="s">
        <v>49</v>
      </c>
      <c r="E122" s="28" t="s">
        <v>62</v>
      </c>
      <c r="F122" s="28">
        <f t="shared" ref="F122:AM122" si="34">years</f>
        <v>1990</v>
      </c>
      <c r="G122" s="28">
        <f t="shared" si="34"/>
        <v>1991</v>
      </c>
      <c r="H122" s="28">
        <f t="shared" si="34"/>
        <v>1992</v>
      </c>
      <c r="I122" s="28">
        <f t="shared" si="34"/>
        <v>1993</v>
      </c>
      <c r="J122" s="28">
        <f t="shared" si="34"/>
        <v>1994</v>
      </c>
      <c r="K122" s="28">
        <f t="shared" si="34"/>
        <v>1995</v>
      </c>
      <c r="L122" s="28">
        <f t="shared" si="34"/>
        <v>1996</v>
      </c>
      <c r="M122" s="28">
        <f t="shared" si="34"/>
        <v>1997</v>
      </c>
      <c r="N122" s="28">
        <f t="shared" si="34"/>
        <v>1998</v>
      </c>
      <c r="O122" s="28">
        <f t="shared" si="34"/>
        <v>1999</v>
      </c>
      <c r="P122" s="28">
        <f t="shared" si="34"/>
        <v>2000</v>
      </c>
      <c r="Q122" s="28">
        <f t="shared" si="34"/>
        <v>2001</v>
      </c>
      <c r="R122" s="28">
        <f t="shared" si="34"/>
        <v>2002</v>
      </c>
      <c r="S122" s="28">
        <f t="shared" si="34"/>
        <v>2003</v>
      </c>
      <c r="T122" s="28">
        <f t="shared" si="34"/>
        <v>2004</v>
      </c>
      <c r="U122" s="28">
        <f t="shared" si="34"/>
        <v>2005</v>
      </c>
      <c r="V122" s="28">
        <f t="shared" si="34"/>
        <v>2006</v>
      </c>
      <c r="W122" s="28">
        <f t="shared" si="34"/>
        <v>2007</v>
      </c>
      <c r="X122" s="28">
        <f t="shared" si="34"/>
        <v>2008</v>
      </c>
      <c r="Y122" s="28">
        <f t="shared" si="34"/>
        <v>2009</v>
      </c>
      <c r="Z122" s="28">
        <f t="shared" si="34"/>
        <v>2010</v>
      </c>
      <c r="AA122" s="28">
        <f t="shared" si="34"/>
        <v>2011</v>
      </c>
      <c r="AB122" s="28">
        <f t="shared" si="34"/>
        <v>2012</v>
      </c>
      <c r="AC122" s="28">
        <f t="shared" si="34"/>
        <v>2013</v>
      </c>
      <c r="AD122" s="28">
        <f t="shared" si="34"/>
        <v>2014</v>
      </c>
      <c r="AE122" s="28">
        <f t="shared" si="34"/>
        <v>2015</v>
      </c>
      <c r="AF122" s="28">
        <f t="shared" si="34"/>
        <v>2016</v>
      </c>
      <c r="AG122" s="28">
        <f t="shared" si="34"/>
        <v>2017</v>
      </c>
      <c r="AH122" s="28">
        <f t="shared" si="34"/>
        <v>2018</v>
      </c>
      <c r="AI122" s="28">
        <f t="shared" si="34"/>
        <v>2019</v>
      </c>
      <c r="AJ122" s="28">
        <f t="shared" si="34"/>
        <v>2020</v>
      </c>
      <c r="AK122" s="28">
        <f t="shared" si="34"/>
        <v>2021</v>
      </c>
      <c r="AL122" s="28">
        <f t="shared" si="34"/>
        <v>2022</v>
      </c>
      <c r="AM122" s="28">
        <f t="shared" si="34"/>
        <v>2023</v>
      </c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</row>
    <row r="123" spans="3:55">
      <c r="C123" s="34" t="s">
        <v>45</v>
      </c>
      <c r="D123" s="33" t="s">
        <v>12</v>
      </c>
      <c r="E123" s="33"/>
      <c r="F123" s="65">
        <v>9799.5322914771368</v>
      </c>
      <c r="G123" s="65">
        <v>10658.125974532006</v>
      </c>
      <c r="H123" s="65">
        <v>6812.1748018871895</v>
      </c>
      <c r="I123" s="65">
        <v>7095.0185558053581</v>
      </c>
      <c r="J123" s="65">
        <v>4534.8055922318217</v>
      </c>
      <c r="K123" s="65">
        <v>3691.7097659986598</v>
      </c>
      <c r="L123" s="65">
        <v>5669.3257627995554</v>
      </c>
      <c r="M123" s="65">
        <v>4275.0777664187244</v>
      </c>
      <c r="N123" s="65">
        <v>4629.2563258020618</v>
      </c>
      <c r="O123" s="65">
        <v>3799.1094400186917</v>
      </c>
      <c r="P123" s="65">
        <v>4633.6036200847075</v>
      </c>
      <c r="Q123" s="65">
        <v>4571.9559420113892</v>
      </c>
      <c r="R123" s="65">
        <v>4350.9307521720002</v>
      </c>
      <c r="S123" s="65">
        <v>5128.694871011392</v>
      </c>
      <c r="T123" s="65">
        <v>5252.5284849760001</v>
      </c>
      <c r="U123" s="65">
        <v>5632.9298926833453</v>
      </c>
      <c r="V123" s="65">
        <v>4980.0841920288767</v>
      </c>
      <c r="W123" s="65">
        <v>4891.7580765674838</v>
      </c>
      <c r="X123" s="65">
        <v>4904.8576045777118</v>
      </c>
      <c r="Y123" s="65">
        <v>4413.1648735521039</v>
      </c>
      <c r="Z123" s="65">
        <v>4401.0124768189962</v>
      </c>
      <c r="AA123" s="65">
        <v>3818.0093116292528</v>
      </c>
      <c r="AB123" s="65">
        <v>3939.68835253312</v>
      </c>
      <c r="AC123" s="65">
        <v>4079.2274271887081</v>
      </c>
      <c r="AD123" s="65">
        <v>3995.3418865206731</v>
      </c>
      <c r="AE123" s="65">
        <v>4110.7113178024019</v>
      </c>
      <c r="AF123" s="65">
        <v>4235.3364923355875</v>
      </c>
      <c r="AG123" s="65">
        <v>3472.1593011458799</v>
      </c>
      <c r="AH123" s="65">
        <v>3753.4272225609461</v>
      </c>
      <c r="AI123" s="65">
        <v>3089.58556751177</v>
      </c>
      <c r="AJ123" s="65">
        <v>3158.8828090407001</v>
      </c>
      <c r="AK123" s="65">
        <v>3200.7697973633667</v>
      </c>
      <c r="AL123" s="65">
        <v>2269.5799826011062</v>
      </c>
      <c r="AM123" s="65">
        <v>1735.6837262173271</v>
      </c>
    </row>
    <row r="124" spans="3:55">
      <c r="C124" s="34" t="s">
        <v>43</v>
      </c>
      <c r="D124" s="33" t="s">
        <v>12</v>
      </c>
      <c r="E124" s="33"/>
      <c r="F124" s="65">
        <v>8803.1656800000001</v>
      </c>
      <c r="G124" s="65">
        <v>7567.7835954300008</v>
      </c>
      <c r="H124" s="65">
        <v>7660.0928941599996</v>
      </c>
      <c r="I124" s="65">
        <v>7280.7252481800015</v>
      </c>
      <c r="J124" s="65">
        <v>7233.0808132600005</v>
      </c>
      <c r="K124" s="65">
        <v>7112.6767025600002</v>
      </c>
      <c r="L124" s="65">
        <v>5800.73717734</v>
      </c>
      <c r="M124" s="65">
        <v>5494.3735069200002</v>
      </c>
      <c r="N124" s="65">
        <v>5469.0643939600004</v>
      </c>
      <c r="O124" s="65">
        <v>3817.2218600000001</v>
      </c>
      <c r="P124" s="65">
        <v>3524.7738800000006</v>
      </c>
      <c r="Q124" s="65">
        <v>3395.97163</v>
      </c>
      <c r="R124" s="65">
        <v>3412.32341</v>
      </c>
      <c r="S124" s="65">
        <v>3154.1025200000004</v>
      </c>
      <c r="T124" s="65">
        <v>3102.5816200000004</v>
      </c>
      <c r="U124" s="65">
        <v>3185.6538926659305</v>
      </c>
      <c r="V124" s="65">
        <v>3305.6674642220009</v>
      </c>
      <c r="W124" s="65">
        <v>3163.9039220711998</v>
      </c>
      <c r="X124" s="65">
        <v>3260.0096949704875</v>
      </c>
      <c r="Y124" s="65">
        <v>3173.4580001240688</v>
      </c>
      <c r="Z124" s="65">
        <v>2953.8179572807162</v>
      </c>
      <c r="AA124" s="65">
        <v>2811.077722421463</v>
      </c>
      <c r="AB124" s="65">
        <v>2503.643307658911</v>
      </c>
      <c r="AC124" s="65">
        <v>2540.2958613256606</v>
      </c>
      <c r="AD124" s="65">
        <v>2333.5417926304563</v>
      </c>
      <c r="AE124" s="65">
        <v>2342.3693491302465</v>
      </c>
      <c r="AF124" s="65">
        <v>2299.5546849702009</v>
      </c>
      <c r="AG124" s="65">
        <v>2198.7186239982852</v>
      </c>
      <c r="AH124" s="65">
        <v>2295.3953067229027</v>
      </c>
      <c r="AI124" s="65">
        <v>2134.0259741499999</v>
      </c>
      <c r="AJ124" s="65">
        <v>2202.0914201207001</v>
      </c>
      <c r="AK124" s="65">
        <v>2097.7017303349003</v>
      </c>
      <c r="AL124" s="65">
        <v>1867.4047739700572</v>
      </c>
      <c r="AM124" s="65">
        <v>1625.539588624925</v>
      </c>
    </row>
    <row r="125" spans="3:55">
      <c r="C125" s="34" t="s">
        <v>41</v>
      </c>
      <c r="D125" s="33" t="s">
        <v>12</v>
      </c>
      <c r="E125" s="33"/>
      <c r="F125" s="65">
        <v>22496.357983709499</v>
      </c>
      <c r="G125" s="65">
        <v>23132.900047056002</v>
      </c>
      <c r="H125" s="65">
        <v>23573.890255775506</v>
      </c>
      <c r="I125" s="65">
        <v>23659.496528701256</v>
      </c>
      <c r="J125" s="65">
        <v>28411.442170039525</v>
      </c>
      <c r="K125" s="65">
        <v>29230.090621171501</v>
      </c>
      <c r="L125" s="65">
        <v>27466.301989668253</v>
      </c>
      <c r="M125" s="65">
        <v>29708.409875526249</v>
      </c>
      <c r="N125" s="65">
        <v>30146.638805328264</v>
      </c>
      <c r="O125" s="65">
        <v>33193.390589394243</v>
      </c>
      <c r="P125" s="65">
        <v>34263.042779712523</v>
      </c>
      <c r="Q125" s="65">
        <v>35093.769561022535</v>
      </c>
      <c r="R125" s="65">
        <v>34215.715346177552</v>
      </c>
      <c r="S125" s="65">
        <v>34705.641774400014</v>
      </c>
      <c r="T125" s="65">
        <v>34506.907489024459</v>
      </c>
      <c r="U125" s="65">
        <v>36290.033135336067</v>
      </c>
      <c r="V125" s="65">
        <v>33865.51000174979</v>
      </c>
      <c r="W125" s="65">
        <v>33209.898374083969</v>
      </c>
      <c r="X125" s="65">
        <v>34946.921481177473</v>
      </c>
      <c r="Y125" s="65">
        <v>30377.005986331758</v>
      </c>
      <c r="Z125" s="65">
        <v>30911.994340054327</v>
      </c>
      <c r="AA125" s="65">
        <v>25896.133543963741</v>
      </c>
      <c r="AB125" s="65">
        <v>23310.510815589099</v>
      </c>
      <c r="AC125" s="65">
        <v>22840.007952298274</v>
      </c>
      <c r="AD125" s="65">
        <v>20471.773490003317</v>
      </c>
      <c r="AE125" s="65">
        <v>21309.90209626429</v>
      </c>
      <c r="AF125" s="65">
        <v>22223.040855710988</v>
      </c>
      <c r="AG125" s="65">
        <v>21601.199232998813</v>
      </c>
      <c r="AH125" s="65">
        <v>23185.357573679215</v>
      </c>
      <c r="AI125" s="65">
        <v>22795.853868293703</v>
      </c>
      <c r="AJ125" s="65">
        <v>24547.47387063958</v>
      </c>
      <c r="AK125" s="65">
        <v>23195.923449139904</v>
      </c>
      <c r="AL125" s="65">
        <v>21546.200289666609</v>
      </c>
      <c r="AM125" s="65">
        <v>21167.130872903152</v>
      </c>
    </row>
    <row r="126" spans="3:55">
      <c r="C126" s="34" t="s">
        <v>39</v>
      </c>
      <c r="D126" s="33" t="s">
        <v>12</v>
      </c>
      <c r="E126" s="33"/>
      <c r="F126" s="65">
        <v>6624.6684257160005</v>
      </c>
      <c r="G126" s="65">
        <v>7577.5986087911997</v>
      </c>
      <c r="H126" s="65">
        <v>7769.9882987496003</v>
      </c>
      <c r="I126" s="65">
        <v>8883.2432234567987</v>
      </c>
      <c r="J126" s="65">
        <v>8983.9472017944008</v>
      </c>
      <c r="K126" s="65">
        <v>9271.2791996879987</v>
      </c>
      <c r="L126" s="65">
        <v>10135.529760048001</v>
      </c>
      <c r="M126" s="65">
        <v>10149.8086823496</v>
      </c>
      <c r="N126" s="65">
        <v>11232.251195774399</v>
      </c>
      <c r="O126" s="65">
        <v>12071.2005078456</v>
      </c>
      <c r="P126" s="65">
        <v>13990.3377666624</v>
      </c>
      <c r="Q126" s="65">
        <v>14383.133383660799</v>
      </c>
      <c r="R126" s="65">
        <v>13949.2545516192</v>
      </c>
      <c r="S126" s="65">
        <v>14884.8997234872</v>
      </c>
      <c r="T126" s="65">
        <v>15737.326334151838</v>
      </c>
      <c r="U126" s="65">
        <v>15896.879308350282</v>
      </c>
      <c r="V126" s="65">
        <v>17070.21417616916</v>
      </c>
      <c r="W126" s="65">
        <v>16874.862761940902</v>
      </c>
      <c r="X126" s="65">
        <v>18103.124749469913</v>
      </c>
      <c r="Y126" s="65">
        <v>16980.284824367649</v>
      </c>
      <c r="Z126" s="65">
        <v>18462.097042059435</v>
      </c>
      <c r="AA126" s="65">
        <v>17439.304238659697</v>
      </c>
      <c r="AB126" s="65">
        <v>18804.823298879775</v>
      </c>
      <c r="AC126" s="65">
        <v>18896.049654045954</v>
      </c>
      <c r="AD126" s="65">
        <v>18759.248302041753</v>
      </c>
      <c r="AE126" s="65">
        <v>19873.977340483751</v>
      </c>
      <c r="AF126" s="65">
        <v>20556.081842040498</v>
      </c>
      <c r="AG126" s="65">
        <v>20887.480839946304</v>
      </c>
      <c r="AH126" s="65">
        <v>22495.064625134859</v>
      </c>
      <c r="AI126" s="65">
        <v>22689.756066725968</v>
      </c>
      <c r="AJ126" s="65">
        <v>22564.04225013989</v>
      </c>
      <c r="AK126" s="65">
        <v>22454.162607281993</v>
      </c>
      <c r="AL126" s="65">
        <v>20799.27605131477</v>
      </c>
      <c r="AM126" s="65">
        <v>19123.35901551311</v>
      </c>
    </row>
    <row r="127" spans="3:55">
      <c r="C127" s="34" t="s">
        <v>48</v>
      </c>
      <c r="D127" s="33" t="s">
        <v>12</v>
      </c>
      <c r="E127" s="33"/>
      <c r="F127" s="65">
        <v>1253.9256660000001</v>
      </c>
      <c r="G127" s="65">
        <v>1205.4102801205061</v>
      </c>
      <c r="H127" s="65">
        <v>1067.5725935999997</v>
      </c>
      <c r="I127" s="65">
        <v>1087.5687504</v>
      </c>
      <c r="J127" s="65">
        <v>1086.3598226876154</v>
      </c>
      <c r="K127" s="65">
        <v>1069.3725602207387</v>
      </c>
      <c r="L127" s="65">
        <v>1142.9289249508611</v>
      </c>
      <c r="M127" s="65">
        <v>1119.7913029169911</v>
      </c>
      <c r="N127" s="65">
        <v>1361.7530593561851</v>
      </c>
      <c r="O127" s="65">
        <v>1277.5006115580525</v>
      </c>
      <c r="P127" s="65">
        <v>1368.2666159560156</v>
      </c>
      <c r="Q127" s="65">
        <v>1510.4758616362828</v>
      </c>
      <c r="R127" s="65">
        <v>1513.9523567220767</v>
      </c>
      <c r="S127" s="65">
        <v>1480.5041991912976</v>
      </c>
      <c r="T127" s="65">
        <v>1730.8112443231173</v>
      </c>
      <c r="U127" s="65">
        <v>2176.7925271392091</v>
      </c>
      <c r="V127" s="65">
        <v>2256.9987464575083</v>
      </c>
      <c r="W127" s="65">
        <v>2286.277282843922</v>
      </c>
      <c r="X127" s="65">
        <v>2223.3852850729609</v>
      </c>
      <c r="Y127" s="65">
        <v>2381.8950704109393</v>
      </c>
      <c r="Z127" s="65">
        <v>2537.9758627966121</v>
      </c>
      <c r="AA127" s="65">
        <v>2446.3998687500516</v>
      </c>
      <c r="AB127" s="65">
        <v>2485.5341426356381</v>
      </c>
      <c r="AC127" s="65">
        <v>2662.5800692373991</v>
      </c>
      <c r="AD127" s="65">
        <v>3070.1040135835296</v>
      </c>
      <c r="AE127" s="65">
        <v>3173.5070109343815</v>
      </c>
      <c r="AF127" s="65">
        <v>3310.0515617424298</v>
      </c>
      <c r="AG127" s="65">
        <v>3483.2539305712785</v>
      </c>
      <c r="AH127" s="65">
        <v>3582.8346368721927</v>
      </c>
      <c r="AI127" s="65">
        <v>3495.1836684231112</v>
      </c>
      <c r="AJ127" s="65">
        <v>3596.1601433162919</v>
      </c>
      <c r="AK127" s="65">
        <v>3637.8812771743228</v>
      </c>
      <c r="AL127" s="65">
        <v>3858.6077318759239</v>
      </c>
      <c r="AM127" s="65">
        <v>3862.0108838010287</v>
      </c>
    </row>
    <row r="128" spans="3:55">
      <c r="C128" s="34" t="s">
        <v>508</v>
      </c>
      <c r="D128" s="33" t="s">
        <v>12</v>
      </c>
      <c r="E128" s="33"/>
      <c r="F128" s="65">
        <v>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5">
        <v>0</v>
      </c>
      <c r="Q128" s="65">
        <v>0</v>
      </c>
      <c r="R128" s="65">
        <v>0</v>
      </c>
      <c r="S128" s="65">
        <v>0</v>
      </c>
      <c r="T128" s="65">
        <v>0</v>
      </c>
      <c r="U128" s="65">
        <v>0</v>
      </c>
      <c r="V128" s="65">
        <v>0</v>
      </c>
      <c r="W128" s="65">
        <v>0</v>
      </c>
      <c r="X128" s="65">
        <v>0</v>
      </c>
      <c r="Y128" s="65">
        <v>150.14208773462224</v>
      </c>
      <c r="Z128" s="65">
        <v>99.44555540262796</v>
      </c>
      <c r="AA128" s="65">
        <v>164.91556158684645</v>
      </c>
      <c r="AB128" s="65">
        <v>318.16591288185407</v>
      </c>
      <c r="AC128" s="65">
        <v>447.99831124534791</v>
      </c>
      <c r="AD128" s="65">
        <v>483.49222848348444</v>
      </c>
      <c r="AE128" s="65">
        <v>511.42860711450174</v>
      </c>
      <c r="AF128" s="65">
        <v>484.95487606150795</v>
      </c>
      <c r="AG128" s="65">
        <v>661.17615584487896</v>
      </c>
      <c r="AH128" s="65">
        <v>636.42778760584872</v>
      </c>
      <c r="AI128" s="65">
        <v>658.97571396011062</v>
      </c>
      <c r="AJ128" s="65">
        <v>623.31141341533657</v>
      </c>
      <c r="AK128" s="65">
        <v>627.00665620326265</v>
      </c>
      <c r="AL128" s="65">
        <v>678.92764032735545</v>
      </c>
      <c r="AM128" s="65">
        <v>869.98950540747285</v>
      </c>
    </row>
    <row r="129" spans="3:94" s="58" customFormat="1">
      <c r="C129" s="55" t="s">
        <v>47</v>
      </c>
      <c r="D129" s="56" t="s">
        <v>12</v>
      </c>
      <c r="E129" s="57"/>
      <c r="F129" s="66">
        <f t="shared" ref="F129:AM129" si="35">F98</f>
        <v>48977.650046902621</v>
      </c>
      <c r="G129" s="66">
        <f t="shared" si="35"/>
        <v>50141.818505929718</v>
      </c>
      <c r="H129" s="66">
        <f t="shared" si="35"/>
        <v>46883.718844172283</v>
      </c>
      <c r="I129" s="66">
        <f t="shared" si="35"/>
        <v>48006.052306543424</v>
      </c>
      <c r="J129" s="66">
        <f t="shared" si="35"/>
        <v>50249.63560001336</v>
      </c>
      <c r="K129" s="66">
        <f t="shared" si="35"/>
        <v>50375.128849638888</v>
      </c>
      <c r="L129" s="66">
        <f t="shared" si="35"/>
        <v>50214.823614806679</v>
      </c>
      <c r="M129" s="66">
        <f t="shared" si="35"/>
        <v>50747.461134131583</v>
      </c>
      <c r="N129" s="66">
        <f t="shared" si="35"/>
        <v>52838.963780220918</v>
      </c>
      <c r="O129" s="66">
        <f t="shared" si="35"/>
        <v>54158.423008816586</v>
      </c>
      <c r="P129" s="66">
        <f t="shared" si="35"/>
        <v>57780.02466241565</v>
      </c>
      <c r="Q129" s="66">
        <f t="shared" si="35"/>
        <v>58955.306378330992</v>
      </c>
      <c r="R129" s="66">
        <f t="shared" si="35"/>
        <v>57442.176416690825</v>
      </c>
      <c r="S129" s="66">
        <f t="shared" si="35"/>
        <v>59353.843088089889</v>
      </c>
      <c r="T129" s="66">
        <f t="shared" si="35"/>
        <v>60330.155172475395</v>
      </c>
      <c r="U129" s="66">
        <f t="shared" si="35"/>
        <v>63182.288756174814</v>
      </c>
      <c r="V129" s="66">
        <f t="shared" si="35"/>
        <v>61478.474580627328</v>
      </c>
      <c r="W129" s="66">
        <f t="shared" si="35"/>
        <v>60426.700417507469</v>
      </c>
      <c r="X129" s="66">
        <f t="shared" si="35"/>
        <v>63438.29881526855</v>
      </c>
      <c r="Y129" s="66">
        <f t="shared" si="35"/>
        <v>57475.950842521168</v>
      </c>
      <c r="Z129" s="66">
        <f t="shared" si="35"/>
        <v>59366.343234412736</v>
      </c>
      <c r="AA129" s="66">
        <f t="shared" si="35"/>
        <v>52575.84024701106</v>
      </c>
      <c r="AB129" s="66">
        <f t="shared" si="35"/>
        <v>51362.365830178387</v>
      </c>
      <c r="AC129" s="66">
        <f t="shared" si="35"/>
        <v>51466.15927534135</v>
      </c>
      <c r="AD129" s="66">
        <f t="shared" si="35"/>
        <v>49113.50171326322</v>
      </c>
      <c r="AE129" s="66">
        <f t="shared" si="35"/>
        <v>51321.895721729554</v>
      </c>
      <c r="AF129" s="66">
        <f t="shared" si="35"/>
        <v>53109.020312861234</v>
      </c>
      <c r="AG129" s="66">
        <f t="shared" si="35"/>
        <v>52303.988084505443</v>
      </c>
      <c r="AH129" s="66">
        <f t="shared" si="35"/>
        <v>55948.507152575956</v>
      </c>
      <c r="AI129" s="66">
        <f t="shared" si="35"/>
        <v>54863.380859064673</v>
      </c>
      <c r="AJ129" s="66">
        <f t="shared" si="35"/>
        <v>56691.961906672492</v>
      </c>
      <c r="AK129" s="66">
        <f t="shared" si="35"/>
        <v>55213.445517497734</v>
      </c>
      <c r="AL129" s="66">
        <f t="shared" si="35"/>
        <v>51019.996469755839</v>
      </c>
      <c r="AM129" s="66">
        <f t="shared" si="35"/>
        <v>48383.713592467037</v>
      </c>
    </row>
    <row r="131" spans="3:94">
      <c r="AP131" s="60"/>
      <c r="AQ131" s="305" t="s">
        <v>65</v>
      </c>
      <c r="AR131" s="305"/>
      <c r="AS131" s="305"/>
      <c r="AT131" s="306"/>
      <c r="AU131" s="307" t="s">
        <v>84</v>
      </c>
      <c r="AV131" s="305"/>
      <c r="AW131" s="305"/>
      <c r="AX131" s="306"/>
      <c r="AY131" s="305" t="str">
        <f>"Change to "&amp;year_latest&amp;" (%)"</f>
        <v>Change to 2023 (%)</v>
      </c>
      <c r="AZ131" s="308"/>
      <c r="BA131" s="308"/>
    </row>
    <row r="132" spans="3:94" ht="15" thickBot="1">
      <c r="C132" s="28" t="s">
        <v>231</v>
      </c>
      <c r="D132" s="28" t="s">
        <v>49</v>
      </c>
      <c r="E132" s="28" t="s">
        <v>62</v>
      </c>
      <c r="F132" s="28">
        <f t="shared" ref="F132:AM132" si="36">years</f>
        <v>1990</v>
      </c>
      <c r="G132" s="28">
        <f t="shared" si="36"/>
        <v>1991</v>
      </c>
      <c r="H132" s="28">
        <f t="shared" si="36"/>
        <v>1992</v>
      </c>
      <c r="I132" s="28">
        <f t="shared" si="36"/>
        <v>1993</v>
      </c>
      <c r="J132" s="28">
        <f t="shared" si="36"/>
        <v>1994</v>
      </c>
      <c r="K132" s="28">
        <f t="shared" si="36"/>
        <v>1995</v>
      </c>
      <c r="L132" s="28">
        <f t="shared" si="36"/>
        <v>1996</v>
      </c>
      <c r="M132" s="28">
        <f t="shared" si="36"/>
        <v>1997</v>
      </c>
      <c r="N132" s="28">
        <f t="shared" si="36"/>
        <v>1998</v>
      </c>
      <c r="O132" s="28">
        <f t="shared" si="36"/>
        <v>1999</v>
      </c>
      <c r="P132" s="28">
        <f t="shared" si="36"/>
        <v>2000</v>
      </c>
      <c r="Q132" s="28">
        <f t="shared" si="36"/>
        <v>2001</v>
      </c>
      <c r="R132" s="28">
        <f t="shared" si="36"/>
        <v>2002</v>
      </c>
      <c r="S132" s="28">
        <f t="shared" si="36"/>
        <v>2003</v>
      </c>
      <c r="T132" s="28">
        <f t="shared" si="36"/>
        <v>2004</v>
      </c>
      <c r="U132" s="28">
        <f t="shared" si="36"/>
        <v>2005</v>
      </c>
      <c r="V132" s="28">
        <f t="shared" si="36"/>
        <v>2006</v>
      </c>
      <c r="W132" s="28">
        <f t="shared" si="36"/>
        <v>2007</v>
      </c>
      <c r="X132" s="28">
        <f t="shared" si="36"/>
        <v>2008</v>
      </c>
      <c r="Y132" s="28">
        <f t="shared" si="36"/>
        <v>2009</v>
      </c>
      <c r="Z132" s="28">
        <f t="shared" si="36"/>
        <v>2010</v>
      </c>
      <c r="AA132" s="28">
        <f t="shared" si="36"/>
        <v>2011</v>
      </c>
      <c r="AB132" s="28">
        <f t="shared" si="36"/>
        <v>2012</v>
      </c>
      <c r="AC132" s="28">
        <f t="shared" si="36"/>
        <v>2013</v>
      </c>
      <c r="AD132" s="28">
        <f t="shared" si="36"/>
        <v>2014</v>
      </c>
      <c r="AE132" s="28">
        <f t="shared" si="36"/>
        <v>2015</v>
      </c>
      <c r="AF132" s="28">
        <f t="shared" si="36"/>
        <v>2016</v>
      </c>
      <c r="AG132" s="28">
        <f t="shared" si="36"/>
        <v>2017</v>
      </c>
      <c r="AH132" s="28">
        <f t="shared" si="36"/>
        <v>2018</v>
      </c>
      <c r="AI132" s="28">
        <f t="shared" si="36"/>
        <v>2019</v>
      </c>
      <c r="AJ132" s="28">
        <f t="shared" si="36"/>
        <v>2020</v>
      </c>
      <c r="AK132" s="28">
        <f t="shared" si="36"/>
        <v>2021</v>
      </c>
      <c r="AL132" s="28">
        <f t="shared" si="36"/>
        <v>2022</v>
      </c>
      <c r="AM132" s="28">
        <f t="shared" si="36"/>
        <v>2023</v>
      </c>
      <c r="AP132" s="59"/>
      <c r="AQ132" s="28">
        <f>year_latest</f>
        <v>2023</v>
      </c>
      <c r="AR132" s="28">
        <f>AQ132-1</f>
        <v>2022</v>
      </c>
      <c r="AS132" s="28">
        <f>year_cb_baseline</f>
        <v>2018</v>
      </c>
      <c r="AT132" s="59">
        <f>AQ132-10</f>
        <v>2013</v>
      </c>
      <c r="AU132" s="28">
        <f>AQ132</f>
        <v>2023</v>
      </c>
      <c r="AV132" s="28">
        <f>AR132</f>
        <v>2022</v>
      </c>
      <c r="AW132" s="28">
        <f>AS132</f>
        <v>2018</v>
      </c>
      <c r="AX132" s="59">
        <f>AT132</f>
        <v>2013</v>
      </c>
      <c r="AY132" s="28">
        <f>AV132</f>
        <v>2022</v>
      </c>
      <c r="AZ132" s="28">
        <f>AW132</f>
        <v>2018</v>
      </c>
      <c r="BA132" s="28">
        <f>AX132</f>
        <v>2013</v>
      </c>
      <c r="BB132" s="27"/>
      <c r="BE132" s="182"/>
      <c r="BF132" s="183">
        <f>BF$8</f>
        <v>2013</v>
      </c>
      <c r="BG132" s="183">
        <f t="shared" ref="BG132:BP132" si="37">BG$8</f>
        <v>2014</v>
      </c>
      <c r="BH132" s="183">
        <f t="shared" si="37"/>
        <v>2015</v>
      </c>
      <c r="BI132" s="183">
        <f t="shared" si="37"/>
        <v>2016</v>
      </c>
      <c r="BJ132" s="183">
        <f t="shared" si="37"/>
        <v>2017</v>
      </c>
      <c r="BK132" s="183">
        <f t="shared" si="37"/>
        <v>2018</v>
      </c>
      <c r="BL132" s="183">
        <f t="shared" si="37"/>
        <v>2019</v>
      </c>
      <c r="BM132" s="183">
        <f t="shared" si="37"/>
        <v>2020</v>
      </c>
      <c r="BN132" s="183">
        <f t="shared" si="37"/>
        <v>2021</v>
      </c>
      <c r="BO132" s="183">
        <f t="shared" si="37"/>
        <v>2022</v>
      </c>
      <c r="BP132" s="183">
        <f t="shared" si="37"/>
        <v>2023</v>
      </c>
      <c r="BR132" s="183"/>
      <c r="BS132" s="183">
        <f t="shared" ref="BS132:CC132" si="38">BF132</f>
        <v>2013</v>
      </c>
      <c r="BT132" s="183">
        <f t="shared" si="38"/>
        <v>2014</v>
      </c>
      <c r="BU132" s="183">
        <f t="shared" si="38"/>
        <v>2015</v>
      </c>
      <c r="BV132" s="183">
        <f t="shared" si="38"/>
        <v>2016</v>
      </c>
      <c r="BW132" s="183">
        <f t="shared" si="38"/>
        <v>2017</v>
      </c>
      <c r="BX132" s="183">
        <f t="shared" si="38"/>
        <v>2018</v>
      </c>
      <c r="BY132" s="183">
        <f t="shared" si="38"/>
        <v>2019</v>
      </c>
      <c r="BZ132" s="183">
        <f t="shared" si="38"/>
        <v>2020</v>
      </c>
      <c r="CA132" s="183">
        <f t="shared" si="38"/>
        <v>2021</v>
      </c>
      <c r="CB132" s="183">
        <f t="shared" si="38"/>
        <v>2022</v>
      </c>
      <c r="CC132" s="183">
        <f t="shared" si="38"/>
        <v>2023</v>
      </c>
      <c r="CD132" s="27"/>
      <c r="CE132" s="183" t="s">
        <v>662</v>
      </c>
      <c r="CF132" s="188">
        <f t="shared" ref="CF132:CP132" si="39">BS132</f>
        <v>2013</v>
      </c>
      <c r="CG132" s="188">
        <f t="shared" si="39"/>
        <v>2014</v>
      </c>
      <c r="CH132" s="188">
        <f t="shared" si="39"/>
        <v>2015</v>
      </c>
      <c r="CI132" s="188">
        <f t="shared" si="39"/>
        <v>2016</v>
      </c>
      <c r="CJ132" s="188">
        <f t="shared" si="39"/>
        <v>2017</v>
      </c>
      <c r="CK132" s="188">
        <f t="shared" si="39"/>
        <v>2018</v>
      </c>
      <c r="CL132" s="188">
        <f t="shared" si="39"/>
        <v>2019</v>
      </c>
      <c r="CM132" s="188">
        <f t="shared" si="39"/>
        <v>2020</v>
      </c>
      <c r="CN132" s="188">
        <f t="shared" si="39"/>
        <v>2021</v>
      </c>
      <c r="CO132" s="188">
        <f t="shared" si="39"/>
        <v>2022</v>
      </c>
      <c r="CP132" s="188">
        <f t="shared" si="39"/>
        <v>2023</v>
      </c>
    </row>
    <row r="133" spans="3:94">
      <c r="C133" s="7" t="str" cm="1">
        <f t="array" ref="C133:C138">_xlfn.SORTBY(C123:C128,$AM123:$AM128,-1)</f>
        <v>Oil</v>
      </c>
      <c r="D133" s="86" t="s">
        <v>12</v>
      </c>
      <c r="F133" s="89" cm="1">
        <f t="array" ref="F133:F138">_xlfn.SORTBY(F123:F128,$AM123:$AM128,-1)</f>
        <v>22496.357983709499</v>
      </c>
      <c r="G133" s="89" cm="1">
        <f t="array" ref="G133:G138">_xlfn.SORTBY(G123:G128,$AM123:$AM128,-1)</f>
        <v>23132.900047056002</v>
      </c>
      <c r="H133" s="89" cm="1">
        <f t="array" ref="H133:H138">_xlfn.SORTBY(H123:H128,$AM123:$AM128,-1)</f>
        <v>23573.890255775506</v>
      </c>
      <c r="I133" s="89" cm="1">
        <f t="array" ref="I133:I138">_xlfn.SORTBY(I123:I128,$AM123:$AM128,-1)</f>
        <v>23659.496528701256</v>
      </c>
      <c r="J133" s="89" cm="1">
        <f t="array" ref="J133:J138">_xlfn.SORTBY(J123:J128,$AM123:$AM128,-1)</f>
        <v>28411.442170039525</v>
      </c>
      <c r="K133" s="89" cm="1">
        <f t="array" ref="K133:K138">_xlfn.SORTBY(K123:K128,$AM123:$AM128,-1)</f>
        <v>29230.090621171501</v>
      </c>
      <c r="L133" s="89" cm="1">
        <f t="array" ref="L133:L138">_xlfn.SORTBY(L123:L128,$AM123:$AM128,-1)</f>
        <v>27466.301989668253</v>
      </c>
      <c r="M133" s="89" cm="1">
        <f t="array" ref="M133:M138">_xlfn.SORTBY(M123:M128,$AM123:$AM128,-1)</f>
        <v>29708.409875526249</v>
      </c>
      <c r="N133" s="89" cm="1">
        <f t="array" ref="N133:N138">_xlfn.SORTBY(N123:N128,$AM123:$AM128,-1)</f>
        <v>30146.638805328264</v>
      </c>
      <c r="O133" s="89" cm="1">
        <f t="array" ref="O133:O138">_xlfn.SORTBY(O123:O128,$AM123:$AM128,-1)</f>
        <v>33193.390589394243</v>
      </c>
      <c r="P133" s="89" cm="1">
        <f t="array" ref="P133:P138">_xlfn.SORTBY(P123:P128,$AM123:$AM128,-1)</f>
        <v>34263.042779712523</v>
      </c>
      <c r="Q133" s="89" cm="1">
        <f t="array" ref="Q133:Q138">_xlfn.SORTBY(Q123:Q128,$AM123:$AM128,-1)</f>
        <v>35093.769561022535</v>
      </c>
      <c r="R133" s="89" cm="1">
        <f t="array" ref="R133:R138">_xlfn.SORTBY(R123:R128,$AM123:$AM128,-1)</f>
        <v>34215.715346177552</v>
      </c>
      <c r="S133" s="89" cm="1">
        <f t="array" ref="S133:S138">_xlfn.SORTBY(S123:S128,$AM123:$AM128,-1)</f>
        <v>34705.641774400014</v>
      </c>
      <c r="T133" s="89" cm="1">
        <f t="array" ref="T133:T138">_xlfn.SORTBY(T123:T128,$AM123:$AM128,-1)</f>
        <v>34506.907489024459</v>
      </c>
      <c r="U133" s="89" cm="1">
        <f t="array" ref="U133:U138">_xlfn.SORTBY(U123:U128,$AM123:$AM128,-1)</f>
        <v>36290.033135336067</v>
      </c>
      <c r="V133" s="89" cm="1">
        <f t="array" ref="V133:V138">_xlfn.SORTBY(V123:V128,$AM123:$AM128,-1)</f>
        <v>33865.51000174979</v>
      </c>
      <c r="W133" s="89" cm="1">
        <f t="array" ref="W133:W138">_xlfn.SORTBY(W123:W128,$AM123:$AM128,-1)</f>
        <v>33209.898374083969</v>
      </c>
      <c r="X133" s="89" cm="1">
        <f t="array" ref="X133:X138">_xlfn.SORTBY(X123:X128,$AM123:$AM128,-1)</f>
        <v>34946.921481177473</v>
      </c>
      <c r="Y133" s="89" cm="1">
        <f t="array" ref="Y133:Y138">_xlfn.SORTBY(Y123:Y128,$AM123:$AM128,-1)</f>
        <v>30377.005986331758</v>
      </c>
      <c r="Z133" s="89" cm="1">
        <f t="array" ref="Z133:Z138">_xlfn.SORTBY(Z123:Z128,$AM123:$AM128,-1)</f>
        <v>30911.994340054327</v>
      </c>
      <c r="AA133" s="89" cm="1">
        <f t="array" ref="AA133:AA138">_xlfn.SORTBY(AA123:AA128,$AM123:$AM128,-1)</f>
        <v>25896.133543963741</v>
      </c>
      <c r="AB133" s="89" cm="1">
        <f t="array" ref="AB133:AB138">_xlfn.SORTBY(AB123:AB128,$AM123:$AM128,-1)</f>
        <v>23310.510815589099</v>
      </c>
      <c r="AC133" s="89" cm="1">
        <f t="array" ref="AC133:AC138">_xlfn.SORTBY(AC123:AC128,$AM123:$AM128,-1)</f>
        <v>22840.007952298274</v>
      </c>
      <c r="AD133" s="89" cm="1">
        <f t="array" ref="AD133:AD138">_xlfn.SORTBY(AD123:AD128,$AM123:$AM128,-1)</f>
        <v>20471.773490003317</v>
      </c>
      <c r="AE133" s="89" cm="1">
        <f t="array" ref="AE133:AE138">_xlfn.SORTBY(AE123:AE128,$AM123:$AM128,-1)</f>
        <v>21309.90209626429</v>
      </c>
      <c r="AF133" s="89" cm="1">
        <f t="array" ref="AF133:AF138">_xlfn.SORTBY(AF123:AF128,$AM123:$AM128,-1)</f>
        <v>22223.040855710988</v>
      </c>
      <c r="AG133" s="89" cm="1">
        <f t="array" ref="AG133:AG138">_xlfn.SORTBY(AG123:AG128,$AM123:$AM128,-1)</f>
        <v>21601.199232998813</v>
      </c>
      <c r="AH133" s="89" cm="1">
        <f t="array" ref="AH133:AH138">_xlfn.SORTBY(AH123:AH128,$AM123:$AM128,-1)</f>
        <v>23185.357573679215</v>
      </c>
      <c r="AI133" s="89" cm="1">
        <f t="array" ref="AI133:AI138">_xlfn.SORTBY(AI123:AI128,$AM123:$AM128,-1)</f>
        <v>22795.853868293703</v>
      </c>
      <c r="AJ133" s="89" cm="1">
        <f t="array" ref="AJ133:AJ138">_xlfn.SORTBY(AJ123:AJ128,$AM123:$AM128,-1)</f>
        <v>24547.47387063958</v>
      </c>
      <c r="AK133" s="89" cm="1">
        <f t="array" ref="AK133:AK138">_xlfn.SORTBY(AK123:AK128,$AM123:$AM128,-1)</f>
        <v>23195.923449139904</v>
      </c>
      <c r="AL133" s="89" cm="1">
        <f t="array" ref="AL133:AL138">_xlfn.SORTBY(AL123:AL128,$AM123:$AM128,-1)</f>
        <v>21546.200289666609</v>
      </c>
      <c r="AM133" s="89" cm="1">
        <f t="array" ref="AM133:AM138">_xlfn.SORTBY(AM123:AM128,$AM123:$AM128,-1)</f>
        <v>21167.130872903152</v>
      </c>
      <c r="AN133" s="94"/>
      <c r="AP133" s="49" t="str">
        <f t="shared" ref="AP133:AP139" si="40">C133</f>
        <v>Oil</v>
      </c>
      <c r="AQ133" s="70" cm="1">
        <f t="array" aca="1" ref="AQ133" ca="1">INDIRECT(ADDRESS(ROW(AP133),AQ$9))/1000</f>
        <v>21.167130872903151</v>
      </c>
      <c r="AR133" s="71" cm="1">
        <f t="array" aca="1" ref="AR133" ca="1">INDIRECT(ADDRESS(ROW(AQ133),AR$9))/1000</f>
        <v>21.546200289666608</v>
      </c>
      <c r="AS133" s="71" cm="1">
        <f t="array" aca="1" ref="AS133" ca="1">INDIRECT(ADDRESS(ROW(AR133),AS$9))/1000</f>
        <v>23.185357573679216</v>
      </c>
      <c r="AT133" s="72" cm="1">
        <f t="array" aca="1" ref="AT133" ca="1">INDIRECT(ADDRESS(ROW(AS133),AT$9))/1000</f>
        <v>22.840007952298276</v>
      </c>
      <c r="AU133" s="77" cm="1">
        <f t="array" aca="1" ref="AU133" ca="1">AQ133/INDIRECT(ADDRESS($BC133,COLUMN(AQ133)))</f>
        <v>0.43748462656654602</v>
      </c>
      <c r="AV133" s="78" cm="1">
        <f t="array" aca="1" ref="AV133" ca="1">AR133/INDIRECT(ADDRESS($BC133,COLUMN(AR133)))</f>
        <v>0.42230893336966413</v>
      </c>
      <c r="AW133" s="78" cm="1">
        <f t="array" aca="1" ref="AW133" ca="1">AS133/INDIRECT(ADDRESS($BC133,COLUMN(AS133)))</f>
        <v>0.41440529432627987</v>
      </c>
      <c r="AX133" s="79" cm="1">
        <f t="array" aca="1" ref="AX133" ca="1">AT133/INDIRECT(ADDRESS($BC133,COLUMN(AT133)))</f>
        <v>0.44378691306855428</v>
      </c>
      <c r="AY133" s="53">
        <f t="shared" ref="AY133:BA139" ca="1" si="41">IFERROR(($AQ133-AR133)/AR133,"-")</f>
        <v>-1.7593330223763665E-2</v>
      </c>
      <c r="AZ133" s="53">
        <f t="shared" ca="1" si="41"/>
        <v>-8.704746926427491E-2</v>
      </c>
      <c r="BA133" s="53">
        <f t="shared" ca="1" si="41"/>
        <v>-7.3243279200644565E-2</v>
      </c>
      <c r="BC133" s="61">
        <f>+BC134</f>
        <v>139</v>
      </c>
      <c r="BE133" s="177" t="str">
        <f t="shared" ref="BE133:BE139" si="42">AP133</f>
        <v>Oil</v>
      </c>
      <c r="BF133" s="185" cm="1">
        <f t="array" ref="BF133">INDEX(133:133,,BF$9)/1000</f>
        <v>22.840007952298276</v>
      </c>
      <c r="BG133" s="185" cm="1">
        <f t="array" ref="BG133">INDEX(133:133,,BG$9)/1000</f>
        <v>20.471773490003319</v>
      </c>
      <c r="BH133" s="185" cm="1">
        <f t="array" ref="BH133">INDEX(133:133,,BH$9)/1000</f>
        <v>21.309902096264288</v>
      </c>
      <c r="BI133" s="185" cm="1">
        <f t="array" ref="BI133">INDEX(133:133,,BI$9)/1000</f>
        <v>22.223040855710988</v>
      </c>
      <c r="BJ133" s="185" cm="1">
        <f t="array" ref="BJ133">INDEX(133:133,,BJ$9)/1000</f>
        <v>21.601199232998813</v>
      </c>
      <c r="BK133" s="185" cm="1">
        <f t="array" ref="BK133">INDEX(133:133,,BK$9)/1000</f>
        <v>23.185357573679216</v>
      </c>
      <c r="BL133" s="185" cm="1">
        <f t="array" ref="BL133">INDEX(133:133,,BL$9)/1000</f>
        <v>22.795853868293705</v>
      </c>
      <c r="BM133" s="185" cm="1">
        <f t="array" ref="BM133">INDEX(133:133,,BM$9)/1000</f>
        <v>24.547473870639582</v>
      </c>
      <c r="BN133" s="185" cm="1">
        <f t="array" ref="BN133">INDEX(133:133,,BN$9)/1000</f>
        <v>23.195923449139904</v>
      </c>
      <c r="BO133" s="185" cm="1">
        <f t="array" ref="BO133">INDEX(133:133,,BO$9)/1000</f>
        <v>21.546200289666608</v>
      </c>
      <c r="BP133" s="185" cm="1">
        <f t="array" ref="BP133">INDEX(133:133,,BP$9)/1000</f>
        <v>21.167130872903151</v>
      </c>
      <c r="BQ133" s="179"/>
      <c r="BR133" s="178" t="str">
        <f t="shared" ref="BR133:BR139" si="43">BE133</f>
        <v>Oil</v>
      </c>
      <c r="BS133" s="126" cm="1">
        <f t="array" aca="1" ref="BS133" ca="1">BF133/INDIRECT(ADDRESS($BC133,COLUMN(BF133)))</f>
        <v>0.44378691306855428</v>
      </c>
      <c r="BT133" s="126" cm="1">
        <f t="array" aca="1" ref="BT133" ca="1">BG133/INDIRECT(ADDRESS($BC133,COLUMN(BG133)))</f>
        <v>0.4168257765353936</v>
      </c>
      <c r="BU133" s="126" cm="1">
        <f t="array" aca="1" ref="BU133" ca="1">BH133/INDIRECT(ADDRESS($BC133,COLUMN(BH133)))</f>
        <v>0.4152204784446753</v>
      </c>
      <c r="BV133" s="126" cm="1">
        <f t="array" aca="1" ref="BV133" ca="1">BI133/INDIRECT(ADDRESS($BC133,COLUMN(BI133)))</f>
        <v>0.41844192803400881</v>
      </c>
      <c r="BW133" s="126" cm="1">
        <f t="array" aca="1" ref="BW133" ca="1">BJ133/INDIRECT(ADDRESS($BC133,COLUMN(BJ133)))</f>
        <v>0.41299334953385636</v>
      </c>
      <c r="BX133" s="126" cm="1">
        <f t="array" aca="1" ref="BX133" ca="1">BK133/INDIRECT(ADDRESS($BC133,COLUMN(BK133)))</f>
        <v>0.41440529432627987</v>
      </c>
      <c r="BY133" s="126" cm="1">
        <f t="array" aca="1" ref="BY133" ca="1">BL133/INDIRECT(ADDRESS($BC133,COLUMN(BL133)))</f>
        <v>0.41550217123608629</v>
      </c>
      <c r="BZ133" s="126" cm="1">
        <f t="array" aca="1" ref="BZ133" ca="1">BM133/INDIRECT(ADDRESS($BC133,COLUMN(BM133)))</f>
        <v>0.43299743111819189</v>
      </c>
      <c r="CA133" s="126" cm="1">
        <f t="array" aca="1" ref="CA133" ca="1">BN133/INDIRECT(ADDRESS($BC133,COLUMN(BN133)))</f>
        <v>0.42011367397437382</v>
      </c>
      <c r="CB133" s="126" cm="1">
        <f t="array" aca="1" ref="CB133" ca="1">BO133/INDIRECT(ADDRESS($BC133,COLUMN(BO133)))</f>
        <v>0.42230893336966413</v>
      </c>
      <c r="CC133" s="126" cm="1">
        <f t="array" aca="1" ref="CC133" ca="1">BP133/INDIRECT(ADDRESS($BC133,COLUMN(BP133)))</f>
        <v>0.43748462656654602</v>
      </c>
      <c r="CE133" s="178" t="str">
        <f t="shared" ref="CE133:CE139" si="44">BR133</f>
        <v>Oil</v>
      </c>
      <c r="CF133" s="194" t="str">
        <f t="shared" ref="CF133:CF139" ca="1" si="45">TEXT(BF133,"#,##0.00;-#,##0.00;0") &amp; CHAR(10) &amp; IF(BS133&lt;&gt;1,TEXT(BS133,"(#,##0.0%);(-#,##0.0%);(0%)"),"(100%)")</f>
        <v>22.84
(44.4%)</v>
      </c>
      <c r="CG133" s="194" t="str">
        <f t="shared" ref="CG133:CG139" ca="1" si="46">TEXT(BG133,"#,##0.00;-#,##0.00;0") &amp; CHAR(10) &amp; IF(BT133&lt;&gt;1,TEXT(BT133,"(#,##0.0%);(-#,##0.0%);(0%)"),"(100%)")</f>
        <v>20.47
(41.7%)</v>
      </c>
      <c r="CH133" s="194" t="str">
        <f t="shared" ref="CH133:CH139" ca="1" si="47">TEXT(BH133,"#,##0.00;-#,##0.00;0") &amp; CHAR(10) &amp; IF(BU133&lt;&gt;1,TEXT(BU133,"(#,##0.0%);(-#,##0.0%);(0%)"),"(100%)")</f>
        <v>21.31
(41.5%)</v>
      </c>
      <c r="CI133" s="194" t="str">
        <f t="shared" ref="CI133:CI139" ca="1" si="48">TEXT(BI133,"#,##0.00;-#,##0.00;0") &amp; CHAR(10) &amp; IF(BV133&lt;&gt;1,TEXT(BV133,"(#,##0.0%);(-#,##0.0%);(0%)"),"(100%)")</f>
        <v>22.22
(41.8%)</v>
      </c>
      <c r="CJ133" s="194" t="str">
        <f t="shared" ref="CJ133:CJ139" ca="1" si="49">TEXT(BJ133,"#,##0.00;-#,##0.00;0") &amp; CHAR(10) &amp; IF(BW133&lt;&gt;1,TEXT(BW133,"(#,##0.0%);(-#,##0.0%);(0%)"),"(100%)")</f>
        <v>21.60
(41.3%)</v>
      </c>
      <c r="CK133" s="194" t="str">
        <f t="shared" ref="CK133:CK139" ca="1" si="50">TEXT(BK133,"#,##0.00;-#,##0.00;0") &amp; CHAR(10) &amp; IF(BX133&lt;&gt;1,TEXT(BX133,"(#,##0.0%);(-#,##0.0%);(0%)"),"(100%)")</f>
        <v>23.19
(41.4%)</v>
      </c>
      <c r="CL133" s="194" t="str">
        <f t="shared" ref="CL133:CL139" ca="1" si="51">TEXT(BL133,"#,##0.00;-#,##0.00;0") &amp; CHAR(10) &amp; IF(BY133&lt;&gt;1,TEXT(BY133,"(#,##0.0%);(-#,##0.0%);(0%)"),"(100%)")</f>
        <v>22.80
(41.6%)</v>
      </c>
      <c r="CM133" s="194" t="str">
        <f t="shared" ref="CM133:CM139" ca="1" si="52">TEXT(BM133,"#,##0.00;-#,##0.00;0") &amp; CHAR(10) &amp; IF(BZ133&lt;&gt;1,TEXT(BZ133,"(#,##0.0%);(-#,##0.0%);(0%)"),"(100%)")</f>
        <v>24.55
(43.3%)</v>
      </c>
      <c r="CN133" s="194" t="str">
        <f t="shared" ref="CN133:CN139" ca="1" si="53">TEXT(BN133,"#,##0.00;-#,##0.00;0") &amp; CHAR(10) &amp; IF(CA133&lt;&gt;1,TEXT(CA133,"(#,##0.0%);(-#,##0.0%);(0%)"),"(100%)")</f>
        <v>23.20
(42.0%)</v>
      </c>
      <c r="CO133" s="194" t="str">
        <f t="shared" ref="CO133:CO139" ca="1" si="54">TEXT(BO133,"#,##0.00;-#,##0.00;0") &amp; CHAR(10) &amp; IF(CB133&lt;&gt;1,TEXT(CB133,"(#,##0.0%);(-#,##0.0%);(0%)"),"(100%)")</f>
        <v>21.55
(42.2%)</v>
      </c>
      <c r="CP133" s="194" t="str">
        <f t="shared" ref="CP133:CP139" ca="1" si="55">TEXT(BP133,"#,##0.00;-#,##0.00;0") &amp; CHAR(10) &amp; IF(CC133&lt;&gt;1,TEXT(CC133,"(#,##0.0%);(-#,##0.0%);(0%)"),"(100%)")</f>
        <v>21.17
(43.7%)</v>
      </c>
    </row>
    <row r="134" spans="3:94">
      <c r="C134" s="7" t="str">
        <v>Natural gas</v>
      </c>
      <c r="D134" s="86" t="s">
        <v>12</v>
      </c>
      <c r="F134" s="89">
        <v>6624.6684257160005</v>
      </c>
      <c r="G134" s="89">
        <v>7577.5986087911997</v>
      </c>
      <c r="H134" s="89">
        <v>7769.9882987496003</v>
      </c>
      <c r="I134" s="89">
        <v>8883.2432234567987</v>
      </c>
      <c r="J134" s="89">
        <v>8983.9472017944008</v>
      </c>
      <c r="K134" s="89">
        <v>9271.2791996879987</v>
      </c>
      <c r="L134" s="89">
        <v>10135.529760048001</v>
      </c>
      <c r="M134" s="89">
        <v>10149.8086823496</v>
      </c>
      <c r="N134" s="89">
        <v>11232.251195774399</v>
      </c>
      <c r="O134" s="89">
        <v>12071.2005078456</v>
      </c>
      <c r="P134" s="89">
        <v>13990.3377666624</v>
      </c>
      <c r="Q134" s="89">
        <v>14383.133383660799</v>
      </c>
      <c r="R134" s="89">
        <v>13949.2545516192</v>
      </c>
      <c r="S134" s="89">
        <v>14884.8997234872</v>
      </c>
      <c r="T134" s="89">
        <v>15737.326334151838</v>
      </c>
      <c r="U134" s="89">
        <v>15896.879308350282</v>
      </c>
      <c r="V134" s="89">
        <v>17070.21417616916</v>
      </c>
      <c r="W134" s="89">
        <v>16874.862761940902</v>
      </c>
      <c r="X134" s="89">
        <v>18103.124749469913</v>
      </c>
      <c r="Y134" s="89">
        <v>16980.284824367649</v>
      </c>
      <c r="Z134" s="89">
        <v>18462.097042059435</v>
      </c>
      <c r="AA134" s="89">
        <v>17439.304238659697</v>
      </c>
      <c r="AB134" s="89">
        <v>18804.823298879775</v>
      </c>
      <c r="AC134" s="89">
        <v>18896.049654045954</v>
      </c>
      <c r="AD134" s="89">
        <v>18759.248302041753</v>
      </c>
      <c r="AE134" s="89">
        <v>19873.977340483751</v>
      </c>
      <c r="AF134" s="89">
        <v>20556.081842040498</v>
      </c>
      <c r="AG134" s="89">
        <v>20887.480839946304</v>
      </c>
      <c r="AH134" s="89">
        <v>22495.064625134859</v>
      </c>
      <c r="AI134" s="89">
        <v>22689.756066725968</v>
      </c>
      <c r="AJ134" s="89">
        <v>22564.04225013989</v>
      </c>
      <c r="AK134" s="89">
        <v>22454.162607281993</v>
      </c>
      <c r="AL134" s="89">
        <v>20799.27605131477</v>
      </c>
      <c r="AM134" s="89">
        <v>19123.35901551311</v>
      </c>
      <c r="AN134" s="94"/>
      <c r="AP134" s="49" t="str">
        <f t="shared" si="40"/>
        <v>Natural gas</v>
      </c>
      <c r="AQ134" s="70" cm="1">
        <f t="array" aca="1" ref="AQ134" ca="1">INDIRECT(ADDRESS(ROW(AP134),AQ$9))/1000</f>
        <v>19.12335901551311</v>
      </c>
      <c r="AR134" s="71" cm="1">
        <f t="array" aca="1" ref="AR134" ca="1">INDIRECT(ADDRESS(ROW(AQ134),AR$9))/1000</f>
        <v>20.79927605131477</v>
      </c>
      <c r="AS134" s="71" cm="1">
        <f t="array" aca="1" ref="AS134" ca="1">INDIRECT(ADDRESS(ROW(AR134),AS$9))/1000</f>
        <v>22.495064625134859</v>
      </c>
      <c r="AT134" s="73" cm="1">
        <f t="array" aca="1" ref="AT134" ca="1">INDIRECT(ADDRESS(ROW(AS134),AT$9))/1000</f>
        <v>18.896049654045953</v>
      </c>
      <c r="AU134" s="77" cm="1">
        <f t="array" aca="1" ref="AU134" ca="1">AQ134/INDIRECT(ADDRESS($BC134,COLUMN(AQ134)))</f>
        <v>0.39524372140154357</v>
      </c>
      <c r="AV134" s="78" cm="1">
        <f t="array" aca="1" ref="AV134" ca="1">AR134/INDIRECT(ADDRESS($BC134,COLUMN(AR134)))</f>
        <v>0.40766910016633162</v>
      </c>
      <c r="AW134" s="78" cm="1">
        <f t="array" aca="1" ref="AW134" ca="1">AS134/INDIRECT(ADDRESS($BC134,COLUMN(AS134)))</f>
        <v>0.40206728954874621</v>
      </c>
      <c r="AX134" s="80" cm="1">
        <f t="array" aca="1" ref="AX134" ca="1">AT134/INDIRECT(ADDRESS($BC134,COLUMN(AT134)))</f>
        <v>0.36715484349537425</v>
      </c>
      <c r="AY134" s="53">
        <f t="shared" ca="1" si="41"/>
        <v>-8.0575738870282548E-2</v>
      </c>
      <c r="AZ134" s="53">
        <f t="shared" ca="1" si="41"/>
        <v>-0.14988646024401167</v>
      </c>
      <c r="BA134" s="53">
        <f t="shared" ca="1" si="41"/>
        <v>1.2029464656835614E-2</v>
      </c>
      <c r="BC134" s="61">
        <f>+BC135</f>
        <v>139</v>
      </c>
      <c r="BE134" s="177" t="str">
        <f t="shared" si="42"/>
        <v>Natural gas</v>
      </c>
      <c r="BF134" s="185" cm="1">
        <f t="array" ref="BF134">INDEX(134:134,,BF$9)/1000</f>
        <v>18.896049654045953</v>
      </c>
      <c r="BG134" s="185" cm="1">
        <f t="array" ref="BG134">INDEX(134:134,,BG$9)/1000</f>
        <v>18.759248302041755</v>
      </c>
      <c r="BH134" s="185" cm="1">
        <f t="array" ref="BH134">INDEX(134:134,,BH$9)/1000</f>
        <v>19.873977340483751</v>
      </c>
      <c r="BI134" s="185" cm="1">
        <f t="array" ref="BI134">INDEX(134:134,,BI$9)/1000</f>
        <v>20.556081842040498</v>
      </c>
      <c r="BJ134" s="185" cm="1">
        <f t="array" ref="BJ134">INDEX(134:134,,BJ$9)/1000</f>
        <v>20.887480839946303</v>
      </c>
      <c r="BK134" s="185" cm="1">
        <f t="array" ref="BK134">INDEX(134:134,,BK$9)/1000</f>
        <v>22.495064625134859</v>
      </c>
      <c r="BL134" s="185" cm="1">
        <f t="array" ref="BL134">INDEX(134:134,,BL$9)/1000</f>
        <v>22.689756066725966</v>
      </c>
      <c r="BM134" s="185" cm="1">
        <f t="array" ref="BM134">INDEX(134:134,,BM$9)/1000</f>
        <v>22.564042250139888</v>
      </c>
      <c r="BN134" s="185" cm="1">
        <f t="array" ref="BN134">INDEX(134:134,,BN$9)/1000</f>
        <v>22.454162607281994</v>
      </c>
      <c r="BO134" s="185" cm="1">
        <f t="array" ref="BO134">INDEX(134:134,,BO$9)/1000</f>
        <v>20.79927605131477</v>
      </c>
      <c r="BP134" s="185" cm="1">
        <f t="array" ref="BP134">INDEX(134:134,,BP$9)/1000</f>
        <v>19.12335901551311</v>
      </c>
      <c r="BQ134" s="179"/>
      <c r="BR134" s="178" t="str">
        <f t="shared" si="43"/>
        <v>Natural gas</v>
      </c>
      <c r="BS134" s="126" cm="1">
        <f t="array" aca="1" ref="BS134" ca="1">BF134/INDIRECT(ADDRESS($BC134,COLUMN(BF134)))</f>
        <v>0.36715484349537425</v>
      </c>
      <c r="BT134" s="126" cm="1">
        <f t="array" aca="1" ref="BT134" ca="1">BG134/INDIRECT(ADDRESS($BC134,COLUMN(BG134)))</f>
        <v>0.38195705147563891</v>
      </c>
      <c r="BU134" s="126" cm="1">
        <f t="array" aca="1" ref="BU134" ca="1">BH134/INDIRECT(ADDRESS($BC134,COLUMN(BH134)))</f>
        <v>0.38724168429478245</v>
      </c>
      <c r="BV134" s="126" cm="1">
        <f t="array" aca="1" ref="BV134" ca="1">BI134/INDIRECT(ADDRESS($BC134,COLUMN(BI134)))</f>
        <v>0.38705443483886875</v>
      </c>
      <c r="BW134" s="126" cm="1">
        <f t="array" aca="1" ref="BW134" ca="1">BJ134/INDIRECT(ADDRESS($BC134,COLUMN(BJ134)))</f>
        <v>0.39934776687007584</v>
      </c>
      <c r="BX134" s="126" cm="1">
        <f t="array" aca="1" ref="BX134" ca="1">BK134/INDIRECT(ADDRESS($BC134,COLUMN(BK134)))</f>
        <v>0.40206728954874621</v>
      </c>
      <c r="BY134" s="126" cm="1">
        <f t="array" aca="1" ref="BY134" ca="1">BL134/INDIRECT(ADDRESS($BC134,COLUMN(BL134)))</f>
        <v>0.41356831663386467</v>
      </c>
      <c r="BZ134" s="126" cm="1">
        <f t="array" aca="1" ref="BZ134" ca="1">BM134/INDIRECT(ADDRESS($BC134,COLUMN(BM134)))</f>
        <v>0.39801131397225747</v>
      </c>
      <c r="CA134" s="126" cm="1">
        <f t="array" aca="1" ref="CA134" ca="1">BN134/INDIRECT(ADDRESS($BC134,COLUMN(BN134)))</f>
        <v>0.40667924989694804</v>
      </c>
      <c r="CB134" s="126" cm="1">
        <f t="array" aca="1" ref="CB134" ca="1">BO134/INDIRECT(ADDRESS($BC134,COLUMN(BO134)))</f>
        <v>0.40766910016633162</v>
      </c>
      <c r="CC134" s="126" cm="1">
        <f t="array" aca="1" ref="CC134" ca="1">BP134/INDIRECT(ADDRESS($BC134,COLUMN(BP134)))</f>
        <v>0.39524372140154357</v>
      </c>
      <c r="CE134" s="178" t="str">
        <f t="shared" si="44"/>
        <v>Natural gas</v>
      </c>
      <c r="CF134" s="194" t="str">
        <f t="shared" ca="1" si="45"/>
        <v>18.90
(36.7%)</v>
      </c>
      <c r="CG134" s="194" t="str">
        <f t="shared" ca="1" si="46"/>
        <v>18.76
(38.2%)</v>
      </c>
      <c r="CH134" s="194" t="str">
        <f t="shared" ca="1" si="47"/>
        <v>19.87
(38.7%)</v>
      </c>
      <c r="CI134" s="194" t="str">
        <f t="shared" ca="1" si="48"/>
        <v>20.56
(38.7%)</v>
      </c>
      <c r="CJ134" s="194" t="str">
        <f t="shared" ca="1" si="49"/>
        <v>20.89
(39.9%)</v>
      </c>
      <c r="CK134" s="194" t="str">
        <f t="shared" ca="1" si="50"/>
        <v>22.50
(40.2%)</v>
      </c>
      <c r="CL134" s="194" t="str">
        <f t="shared" ca="1" si="51"/>
        <v>22.69
(41.4%)</v>
      </c>
      <c r="CM134" s="194" t="str">
        <f t="shared" ca="1" si="52"/>
        <v>22.56
(39.8%)</v>
      </c>
      <c r="CN134" s="194" t="str">
        <f t="shared" ca="1" si="53"/>
        <v>22.45
(40.7%)</v>
      </c>
      <c r="CO134" s="194" t="str">
        <f t="shared" ca="1" si="54"/>
        <v>20.80
(40.8%)</v>
      </c>
      <c r="CP134" s="194" t="str">
        <f t="shared" ca="1" si="55"/>
        <v>19.12
(39.5%)</v>
      </c>
    </row>
    <row r="135" spans="3:94">
      <c r="C135" s="7" t="str">
        <v>Renewables</v>
      </c>
      <c r="D135" s="86" t="s">
        <v>12</v>
      </c>
      <c r="F135" s="89">
        <v>1253.9256660000001</v>
      </c>
      <c r="G135" s="89">
        <v>1205.4102801205061</v>
      </c>
      <c r="H135" s="89">
        <v>1067.5725935999997</v>
      </c>
      <c r="I135" s="89">
        <v>1087.5687504</v>
      </c>
      <c r="J135" s="89">
        <v>1086.3598226876154</v>
      </c>
      <c r="K135" s="89">
        <v>1069.3725602207387</v>
      </c>
      <c r="L135" s="89">
        <v>1142.9289249508611</v>
      </c>
      <c r="M135" s="89">
        <v>1119.7913029169911</v>
      </c>
      <c r="N135" s="89">
        <v>1361.7530593561851</v>
      </c>
      <c r="O135" s="89">
        <v>1277.5006115580525</v>
      </c>
      <c r="P135" s="89">
        <v>1368.2666159560156</v>
      </c>
      <c r="Q135" s="89">
        <v>1510.4758616362828</v>
      </c>
      <c r="R135" s="89">
        <v>1513.9523567220767</v>
      </c>
      <c r="S135" s="89">
        <v>1480.5041991912976</v>
      </c>
      <c r="T135" s="89">
        <v>1730.8112443231173</v>
      </c>
      <c r="U135" s="89">
        <v>2176.7925271392091</v>
      </c>
      <c r="V135" s="89">
        <v>2256.9987464575083</v>
      </c>
      <c r="W135" s="89">
        <v>2286.277282843922</v>
      </c>
      <c r="X135" s="89">
        <v>2223.3852850729609</v>
      </c>
      <c r="Y135" s="89">
        <v>2381.8950704109393</v>
      </c>
      <c r="Z135" s="89">
        <v>2537.9758627966121</v>
      </c>
      <c r="AA135" s="89">
        <v>2446.3998687500516</v>
      </c>
      <c r="AB135" s="89">
        <v>2485.5341426356381</v>
      </c>
      <c r="AC135" s="89">
        <v>2662.5800692373991</v>
      </c>
      <c r="AD135" s="89">
        <v>3070.1040135835296</v>
      </c>
      <c r="AE135" s="89">
        <v>3173.5070109343815</v>
      </c>
      <c r="AF135" s="89">
        <v>3310.0515617424298</v>
      </c>
      <c r="AG135" s="89">
        <v>3483.2539305712785</v>
      </c>
      <c r="AH135" s="89">
        <v>3582.8346368721927</v>
      </c>
      <c r="AI135" s="89">
        <v>3495.1836684231112</v>
      </c>
      <c r="AJ135" s="89">
        <v>3596.1601433162919</v>
      </c>
      <c r="AK135" s="89">
        <v>3637.8812771743228</v>
      </c>
      <c r="AL135" s="89">
        <v>3858.6077318759239</v>
      </c>
      <c r="AM135" s="89">
        <v>3862.0108838010287</v>
      </c>
      <c r="AN135" s="94"/>
      <c r="AP135" s="49" t="str">
        <f t="shared" si="40"/>
        <v>Renewables</v>
      </c>
      <c r="AQ135" s="70" cm="1">
        <f t="array" aca="1" ref="AQ135" ca="1">INDIRECT(ADDRESS(ROW(AP135),AQ$9))/1000</f>
        <v>3.8620108838010285</v>
      </c>
      <c r="AR135" s="71" cm="1">
        <f t="array" aca="1" ref="AR135" ca="1">INDIRECT(ADDRESS(ROW(AQ135),AR$9))/1000</f>
        <v>3.858607731875924</v>
      </c>
      <c r="AS135" s="71" cm="1">
        <f t="array" aca="1" ref="AS135" ca="1">INDIRECT(ADDRESS(ROW(AR135),AS$9))/1000</f>
        <v>3.5828346368721928</v>
      </c>
      <c r="AT135" s="73" cm="1">
        <f t="array" aca="1" ref="AT135" ca="1">INDIRECT(ADDRESS(ROW(AS135),AT$9))/1000</f>
        <v>2.6625800692373991</v>
      </c>
      <c r="AU135" s="77" cm="1">
        <f t="array" aca="1" ref="AU135" ca="1">AQ135/INDIRECT(ADDRESS($BC135,COLUMN(AQ135)))</f>
        <v>7.9820472573281662E-2</v>
      </c>
      <c r="AV135" s="78" cm="1">
        <f t="array" aca="1" ref="AV135" ca="1">AR135/INDIRECT(ADDRESS($BC135,COLUMN(AR135)))</f>
        <v>7.5629321812346093E-2</v>
      </c>
      <c r="AW135" s="78" cm="1">
        <f t="array" aca="1" ref="AW135" ca="1">AS135/INDIRECT(ADDRESS($BC135,COLUMN(AS135)))</f>
        <v>6.4038073922178515E-2</v>
      </c>
      <c r="AX135" s="80" cm="1">
        <f t="array" aca="1" ref="AX135" ca="1">AT135/INDIRECT(ADDRESS($BC135,COLUMN(AT135)))</f>
        <v>5.1734578735373099E-2</v>
      </c>
      <c r="AY135" s="53">
        <f t="shared" ca="1" si="41"/>
        <v>8.8196369301578239E-4</v>
      </c>
      <c r="AZ135" s="53">
        <f t="shared" ca="1" si="41"/>
        <v>7.7920494587089287E-2</v>
      </c>
      <c r="BA135" s="53">
        <f t="shared" ca="1" si="41"/>
        <v>0.45047689961382592</v>
      </c>
      <c r="BC135" s="61">
        <f>+BC136</f>
        <v>139</v>
      </c>
      <c r="BE135" s="177" t="str">
        <f t="shared" si="42"/>
        <v>Renewables</v>
      </c>
      <c r="BF135" s="185" cm="1">
        <f t="array" ref="BF135">INDEX(135:135,,BF$9)/1000</f>
        <v>2.6625800692373991</v>
      </c>
      <c r="BG135" s="185" cm="1">
        <f t="array" ref="BG135">INDEX(135:135,,BG$9)/1000</f>
        <v>3.0701040135835296</v>
      </c>
      <c r="BH135" s="185" cm="1">
        <f t="array" ref="BH135">INDEX(135:135,,BH$9)/1000</f>
        <v>3.1735070109343813</v>
      </c>
      <c r="BI135" s="185" cm="1">
        <f t="array" ref="BI135">INDEX(135:135,,BI$9)/1000</f>
        <v>3.31005156174243</v>
      </c>
      <c r="BJ135" s="185" cm="1">
        <f t="array" ref="BJ135">INDEX(135:135,,BJ$9)/1000</f>
        <v>3.4832539305712786</v>
      </c>
      <c r="BK135" s="185" cm="1">
        <f t="array" ref="BK135">INDEX(135:135,,BK$9)/1000</f>
        <v>3.5828346368721928</v>
      </c>
      <c r="BL135" s="185" cm="1">
        <f t="array" ref="BL135">INDEX(135:135,,BL$9)/1000</f>
        <v>3.495183668423111</v>
      </c>
      <c r="BM135" s="185" cm="1">
        <f t="array" ref="BM135">INDEX(135:135,,BM$9)/1000</f>
        <v>3.596160143316292</v>
      </c>
      <c r="BN135" s="185" cm="1">
        <f t="array" ref="BN135">INDEX(135:135,,BN$9)/1000</f>
        <v>3.6378812771743227</v>
      </c>
      <c r="BO135" s="185" cm="1">
        <f t="array" ref="BO135">INDEX(135:135,,BO$9)/1000</f>
        <v>3.858607731875924</v>
      </c>
      <c r="BP135" s="185" cm="1">
        <f t="array" ref="BP135">INDEX(135:135,,BP$9)/1000</f>
        <v>3.8620108838010285</v>
      </c>
      <c r="BQ135" s="179"/>
      <c r="BR135" s="178" t="str">
        <f t="shared" si="43"/>
        <v>Renewables</v>
      </c>
      <c r="BS135" s="126" cm="1">
        <f t="array" aca="1" ref="BS135" ca="1">BF135/INDIRECT(ADDRESS($BC135,COLUMN(BF135)))</f>
        <v>5.1734578735373099E-2</v>
      </c>
      <c r="BT135" s="126" cm="1">
        <f t="array" aca="1" ref="BT135" ca="1">BG135/INDIRECT(ADDRESS($BC135,COLUMN(BG135)))</f>
        <v>6.2510387296502656E-2</v>
      </c>
      <c r="BU135" s="126" cm="1">
        <f t="array" aca="1" ref="BU135" ca="1">BH135/INDIRECT(ADDRESS($BC135,COLUMN(BH135)))</f>
        <v>6.1835342718852951E-2</v>
      </c>
      <c r="BV135" s="126" cm="1">
        <f t="array" aca="1" ref="BV135" ca="1">BI135/INDIRECT(ADDRESS($BC135,COLUMN(BI135)))</f>
        <v>6.2325600100381566E-2</v>
      </c>
      <c r="BW135" s="126" cm="1">
        <f t="array" aca="1" ref="BW135" ca="1">BJ135/INDIRECT(ADDRESS($BC135,COLUMN(BJ135)))</f>
        <v>6.659633534910428E-2</v>
      </c>
      <c r="BX135" s="126" cm="1">
        <f t="array" aca="1" ref="BX135" ca="1">BK135/INDIRECT(ADDRESS($BC135,COLUMN(BK135)))</f>
        <v>6.4038073922178515E-2</v>
      </c>
      <c r="BY135" s="126" cm="1">
        <f t="array" aca="1" ref="BY135" ca="1">BL135/INDIRECT(ADDRESS($BC135,COLUMN(BL135)))</f>
        <v>6.3707041266772901E-2</v>
      </c>
      <c r="BZ135" s="126" cm="1">
        <f t="array" aca="1" ref="BZ135" ca="1">BM135/INDIRECT(ADDRESS($BC135,COLUMN(BM135)))</f>
        <v>6.3433333798473351E-2</v>
      </c>
      <c r="CA135" s="126" cm="1">
        <f t="array" aca="1" ref="CA135" ca="1">BN135/INDIRECT(ADDRESS($BC135,COLUMN(BN135)))</f>
        <v>6.5887597542186316E-2</v>
      </c>
      <c r="CB135" s="126" cm="1">
        <f t="array" aca="1" ref="CB135" ca="1">BO135/INDIRECT(ADDRESS($BC135,COLUMN(BO135)))</f>
        <v>7.5629321812346093E-2</v>
      </c>
      <c r="CC135" s="126" cm="1">
        <f t="array" aca="1" ref="CC135" ca="1">BP135/INDIRECT(ADDRESS($BC135,COLUMN(BP135)))</f>
        <v>7.9820472573281662E-2</v>
      </c>
      <c r="CE135" s="178" t="str">
        <f t="shared" si="44"/>
        <v>Renewables</v>
      </c>
      <c r="CF135" s="194" t="str">
        <f t="shared" ca="1" si="45"/>
        <v>2.66
(5.2%)</v>
      </c>
      <c r="CG135" s="194" t="str">
        <f t="shared" ca="1" si="46"/>
        <v>3.07
(6.3%)</v>
      </c>
      <c r="CH135" s="194" t="str">
        <f t="shared" ca="1" si="47"/>
        <v>3.17
(6.2%)</v>
      </c>
      <c r="CI135" s="194" t="str">
        <f t="shared" ca="1" si="48"/>
        <v>3.31
(6.2%)</v>
      </c>
      <c r="CJ135" s="194" t="str">
        <f t="shared" ca="1" si="49"/>
        <v>3.48
(6.7%)</v>
      </c>
      <c r="CK135" s="194" t="str">
        <f t="shared" ca="1" si="50"/>
        <v>3.58
(6.4%)</v>
      </c>
      <c r="CL135" s="194" t="str">
        <f t="shared" ca="1" si="51"/>
        <v>3.50
(6.4%)</v>
      </c>
      <c r="CM135" s="194" t="str">
        <f t="shared" ca="1" si="52"/>
        <v>3.60
(6.3%)</v>
      </c>
      <c r="CN135" s="194" t="str">
        <f t="shared" ca="1" si="53"/>
        <v>3.64
(6.6%)</v>
      </c>
      <c r="CO135" s="194" t="str">
        <f t="shared" ca="1" si="54"/>
        <v>3.86
(7.6%)</v>
      </c>
      <c r="CP135" s="194" t="str">
        <f t="shared" ca="1" si="55"/>
        <v>3.86
(8.0%)</v>
      </c>
    </row>
    <row r="136" spans="3:94">
      <c r="C136" s="7" t="str">
        <v>Coal</v>
      </c>
      <c r="D136" s="86" t="s">
        <v>12</v>
      </c>
      <c r="F136" s="89">
        <v>9799.5322914771368</v>
      </c>
      <c r="G136" s="89">
        <v>10658.125974532006</v>
      </c>
      <c r="H136" s="89">
        <v>6812.1748018871895</v>
      </c>
      <c r="I136" s="89">
        <v>7095.0185558053581</v>
      </c>
      <c r="J136" s="89">
        <v>4534.8055922318217</v>
      </c>
      <c r="K136" s="89">
        <v>3691.7097659986598</v>
      </c>
      <c r="L136" s="89">
        <v>5669.3257627995554</v>
      </c>
      <c r="M136" s="89">
        <v>4275.0777664187244</v>
      </c>
      <c r="N136" s="89">
        <v>4629.2563258020618</v>
      </c>
      <c r="O136" s="89">
        <v>3799.1094400186917</v>
      </c>
      <c r="P136" s="89">
        <v>4633.6036200847075</v>
      </c>
      <c r="Q136" s="89">
        <v>4571.9559420113892</v>
      </c>
      <c r="R136" s="89">
        <v>4350.9307521720002</v>
      </c>
      <c r="S136" s="89">
        <v>5128.694871011392</v>
      </c>
      <c r="T136" s="89">
        <v>5252.5284849760001</v>
      </c>
      <c r="U136" s="89">
        <v>5632.9298926833453</v>
      </c>
      <c r="V136" s="89">
        <v>4980.0841920288767</v>
      </c>
      <c r="W136" s="89">
        <v>4891.7580765674838</v>
      </c>
      <c r="X136" s="89">
        <v>4904.8576045777118</v>
      </c>
      <c r="Y136" s="89">
        <v>4413.1648735521039</v>
      </c>
      <c r="Z136" s="89">
        <v>4401.0124768189962</v>
      </c>
      <c r="AA136" s="89">
        <v>3818.0093116292528</v>
      </c>
      <c r="AB136" s="89">
        <v>3939.68835253312</v>
      </c>
      <c r="AC136" s="89">
        <v>4079.2274271887081</v>
      </c>
      <c r="AD136" s="89">
        <v>3995.3418865206731</v>
      </c>
      <c r="AE136" s="89">
        <v>4110.7113178024019</v>
      </c>
      <c r="AF136" s="89">
        <v>4235.3364923355875</v>
      </c>
      <c r="AG136" s="89">
        <v>3472.1593011458799</v>
      </c>
      <c r="AH136" s="89">
        <v>3753.4272225609461</v>
      </c>
      <c r="AI136" s="89">
        <v>3089.58556751177</v>
      </c>
      <c r="AJ136" s="89">
        <v>3158.8828090407001</v>
      </c>
      <c r="AK136" s="89">
        <v>3200.7697973633667</v>
      </c>
      <c r="AL136" s="89">
        <v>2269.5799826011062</v>
      </c>
      <c r="AM136" s="89">
        <v>1735.6837262173271</v>
      </c>
      <c r="AN136" s="94"/>
      <c r="AP136" s="49" t="str">
        <f t="shared" si="40"/>
        <v>Coal</v>
      </c>
      <c r="AQ136" s="70" cm="1">
        <f t="array" aca="1" ref="AQ136" ca="1">INDIRECT(ADDRESS(ROW(AP136),AQ$9))/1000</f>
        <v>1.7356837262173272</v>
      </c>
      <c r="AR136" s="71" cm="1">
        <f t="array" aca="1" ref="AR136" ca="1">INDIRECT(ADDRESS(ROW(AQ136),AR$9))/1000</f>
        <v>2.269579982601106</v>
      </c>
      <c r="AS136" s="71" cm="1">
        <f t="array" aca="1" ref="AS136" ca="1">INDIRECT(ADDRESS(ROW(AR136),AS$9))/1000</f>
        <v>3.753427222560946</v>
      </c>
      <c r="AT136" s="73" cm="1">
        <f t="array" aca="1" ref="AT136" ca="1">INDIRECT(ADDRESS(ROW(AS136),AT$9))/1000</f>
        <v>4.0792274271887079</v>
      </c>
      <c r="AU136" s="77" cm="1">
        <f t="array" aca="1" ref="AU136" ca="1">AQ136/INDIRECT(ADDRESS($BC136,COLUMN(AQ136)))</f>
        <v>3.587330523731358E-2</v>
      </c>
      <c r="AV136" s="78" cm="1">
        <f t="array" aca="1" ref="AV136" ca="1">AR136/INDIRECT(ADDRESS($BC136,COLUMN(AR136)))</f>
        <v>4.4484126609975208E-2</v>
      </c>
      <c r="AW136" s="78" cm="1">
        <f t="array" aca="1" ref="AW136" ca="1">AS136/INDIRECT(ADDRESS($BC136,COLUMN(AS136)))</f>
        <v>6.7087173788659915E-2</v>
      </c>
      <c r="AX136" s="80" cm="1">
        <f t="array" aca="1" ref="AX136" ca="1">AT136/INDIRECT(ADDRESS($BC136,COLUMN(AT136)))</f>
        <v>7.9260381668759233E-2</v>
      </c>
      <c r="AY136" s="53">
        <f t="shared" ca="1" si="41"/>
        <v>-0.2352401151211663</v>
      </c>
      <c r="AZ136" s="53">
        <f t="shared" ca="1" si="41"/>
        <v>-0.53757362983234347</v>
      </c>
      <c r="BA136" s="53">
        <f t="shared" ca="1" si="41"/>
        <v>-0.57450675227159065</v>
      </c>
      <c r="BC136" s="61">
        <f>+BC137</f>
        <v>139</v>
      </c>
      <c r="BE136" s="177" t="str">
        <f t="shared" si="42"/>
        <v>Coal</v>
      </c>
      <c r="BF136" s="185" cm="1">
        <f t="array" ref="BF136">INDEX(136:136,,BF$9)/1000</f>
        <v>4.0792274271887079</v>
      </c>
      <c r="BG136" s="185" cm="1">
        <f t="array" ref="BG136">INDEX(136:136,,BG$9)/1000</f>
        <v>3.9953418865206731</v>
      </c>
      <c r="BH136" s="185" cm="1">
        <f t="array" ref="BH136">INDEX(136:136,,BH$9)/1000</f>
        <v>4.1107113178024015</v>
      </c>
      <c r="BI136" s="185" cm="1">
        <f t="array" ref="BI136">INDEX(136:136,,BI$9)/1000</f>
        <v>4.2353364923355876</v>
      </c>
      <c r="BJ136" s="185" cm="1">
        <f t="array" ref="BJ136">INDEX(136:136,,BJ$9)/1000</f>
        <v>3.4721593011458798</v>
      </c>
      <c r="BK136" s="185" cm="1">
        <f t="array" ref="BK136">INDEX(136:136,,BK$9)/1000</f>
        <v>3.753427222560946</v>
      </c>
      <c r="BL136" s="185" cm="1">
        <f t="array" ref="BL136">INDEX(136:136,,BL$9)/1000</f>
        <v>3.08958556751177</v>
      </c>
      <c r="BM136" s="185" cm="1">
        <f t="array" ref="BM136">INDEX(136:136,,BM$9)/1000</f>
        <v>3.1588828090407</v>
      </c>
      <c r="BN136" s="185" cm="1">
        <f t="array" ref="BN136">INDEX(136:136,,BN$9)/1000</f>
        <v>3.2007697973633666</v>
      </c>
      <c r="BO136" s="185" cm="1">
        <f t="array" ref="BO136">INDEX(136:136,,BO$9)/1000</f>
        <v>2.269579982601106</v>
      </c>
      <c r="BP136" s="185" cm="1">
        <f t="array" ref="BP136">INDEX(136:136,,BP$9)/1000</f>
        <v>1.7356837262173272</v>
      </c>
      <c r="BQ136" s="179"/>
      <c r="BR136" s="178" t="str">
        <f t="shared" si="43"/>
        <v>Coal</v>
      </c>
      <c r="BS136" s="126" cm="1">
        <f t="array" aca="1" ref="BS136" ca="1">BF136/INDIRECT(ADDRESS($BC136,COLUMN(BF136)))</f>
        <v>7.9260381668759233E-2</v>
      </c>
      <c r="BT136" s="126" cm="1">
        <f t="array" aca="1" ref="BT136" ca="1">BG136/INDIRECT(ADDRESS($BC136,COLUMN(BG136)))</f>
        <v>8.1349155469436274E-2</v>
      </c>
      <c r="BU136" s="126" cm="1">
        <f t="array" aca="1" ref="BU136" ca="1">BH136/INDIRECT(ADDRESS($BC136,COLUMN(BH136)))</f>
        <v>8.0096638286530311E-2</v>
      </c>
      <c r="BV136" s="126" cm="1">
        <f t="array" aca="1" ref="BV136" ca="1">BI136/INDIRECT(ADDRESS($BC136,COLUMN(BI136)))</f>
        <v>7.9747968751551823E-2</v>
      </c>
      <c r="BW136" s="126" cm="1">
        <f t="array" aca="1" ref="BW136" ca="1">BJ136/INDIRECT(ADDRESS($BC136,COLUMN(BJ136)))</f>
        <v>6.6384217118129737E-2</v>
      </c>
      <c r="BX136" s="126" cm="1">
        <f t="array" aca="1" ref="BX136" ca="1">BK136/INDIRECT(ADDRESS($BC136,COLUMN(BK136)))</f>
        <v>6.7087173788659915E-2</v>
      </c>
      <c r="BY136" s="126" cm="1">
        <f t="array" aca="1" ref="BY136" ca="1">BL136/INDIRECT(ADDRESS($BC136,COLUMN(BL136)))</f>
        <v>5.6314166555802056E-2</v>
      </c>
      <c r="BZ136" s="126" cm="1">
        <f t="array" aca="1" ref="BZ136" ca="1">BM136/INDIRECT(ADDRESS($BC136,COLUMN(BM136)))</f>
        <v>5.5720118034385889E-2</v>
      </c>
      <c r="CA136" s="126" cm="1">
        <f t="array" aca="1" ref="CA136" ca="1">BN136/INDIRECT(ADDRESS($BC136,COLUMN(BN136)))</f>
        <v>5.797083966348391E-2</v>
      </c>
      <c r="CB136" s="126" cm="1">
        <f t="array" aca="1" ref="CB136" ca="1">BO136/INDIRECT(ADDRESS($BC136,COLUMN(BO136)))</f>
        <v>4.4484126609975208E-2</v>
      </c>
      <c r="CC136" s="126" cm="1">
        <f t="array" aca="1" ref="CC136" ca="1">BP136/INDIRECT(ADDRESS($BC136,COLUMN(BP136)))</f>
        <v>3.587330523731358E-2</v>
      </c>
      <c r="CE136" s="178" t="str">
        <f t="shared" si="44"/>
        <v>Coal</v>
      </c>
      <c r="CF136" s="194" t="str">
        <f t="shared" ca="1" si="45"/>
        <v>4.08
(7.9%)</v>
      </c>
      <c r="CG136" s="194" t="str">
        <f t="shared" ca="1" si="46"/>
        <v>4.00
(8.1%)</v>
      </c>
      <c r="CH136" s="194" t="str">
        <f t="shared" ca="1" si="47"/>
        <v>4.11
(8.0%)</v>
      </c>
      <c r="CI136" s="194" t="str">
        <f t="shared" ca="1" si="48"/>
        <v>4.24
(8.0%)</v>
      </c>
      <c r="CJ136" s="194" t="str">
        <f t="shared" ca="1" si="49"/>
        <v>3.47
(6.6%)</v>
      </c>
      <c r="CK136" s="194" t="str">
        <f t="shared" ca="1" si="50"/>
        <v>3.75
(6.7%)</v>
      </c>
      <c r="CL136" s="194" t="str">
        <f t="shared" ca="1" si="51"/>
        <v>3.09
(5.6%)</v>
      </c>
      <c r="CM136" s="194" t="str">
        <f t="shared" ca="1" si="52"/>
        <v>3.16
(5.6%)</v>
      </c>
      <c r="CN136" s="194" t="str">
        <f t="shared" ca="1" si="53"/>
        <v>3.20
(5.8%)</v>
      </c>
      <c r="CO136" s="194" t="str">
        <f t="shared" ca="1" si="54"/>
        <v>2.27
(4.4%)</v>
      </c>
      <c r="CP136" s="194" t="str">
        <f t="shared" ca="1" si="55"/>
        <v>1.74
(3.6%)</v>
      </c>
    </row>
    <row r="137" spans="3:94">
      <c r="C137" s="7" t="str">
        <v>Peat</v>
      </c>
      <c r="D137" s="86" t="s">
        <v>12</v>
      </c>
      <c r="F137" s="89">
        <v>8803.1656800000001</v>
      </c>
      <c r="G137" s="89">
        <v>7567.7835954300008</v>
      </c>
      <c r="H137" s="89">
        <v>7660.0928941599996</v>
      </c>
      <c r="I137" s="89">
        <v>7280.7252481800015</v>
      </c>
      <c r="J137" s="89">
        <v>7233.0808132600005</v>
      </c>
      <c r="K137" s="89">
        <v>7112.6767025600002</v>
      </c>
      <c r="L137" s="89">
        <v>5800.73717734</v>
      </c>
      <c r="M137" s="89">
        <v>5494.3735069200002</v>
      </c>
      <c r="N137" s="89">
        <v>5469.0643939600004</v>
      </c>
      <c r="O137" s="89">
        <v>3817.2218600000001</v>
      </c>
      <c r="P137" s="89">
        <v>3524.7738800000006</v>
      </c>
      <c r="Q137" s="89">
        <v>3395.97163</v>
      </c>
      <c r="R137" s="89">
        <v>3412.32341</v>
      </c>
      <c r="S137" s="89">
        <v>3154.1025200000004</v>
      </c>
      <c r="T137" s="89">
        <v>3102.5816200000004</v>
      </c>
      <c r="U137" s="89">
        <v>3185.6538926659305</v>
      </c>
      <c r="V137" s="89">
        <v>3305.6674642220009</v>
      </c>
      <c r="W137" s="89">
        <v>3163.9039220711998</v>
      </c>
      <c r="X137" s="89">
        <v>3260.0096949704875</v>
      </c>
      <c r="Y137" s="89">
        <v>3173.4580001240688</v>
      </c>
      <c r="Z137" s="89">
        <v>2953.8179572807162</v>
      </c>
      <c r="AA137" s="89">
        <v>2811.077722421463</v>
      </c>
      <c r="AB137" s="89">
        <v>2503.643307658911</v>
      </c>
      <c r="AC137" s="89">
        <v>2540.2958613256606</v>
      </c>
      <c r="AD137" s="89">
        <v>2333.5417926304563</v>
      </c>
      <c r="AE137" s="89">
        <v>2342.3693491302465</v>
      </c>
      <c r="AF137" s="89">
        <v>2299.5546849702009</v>
      </c>
      <c r="AG137" s="89">
        <v>2198.7186239982852</v>
      </c>
      <c r="AH137" s="89">
        <v>2295.3953067229027</v>
      </c>
      <c r="AI137" s="89">
        <v>2134.0259741499999</v>
      </c>
      <c r="AJ137" s="89">
        <v>2202.0914201207001</v>
      </c>
      <c r="AK137" s="89">
        <v>2097.7017303349003</v>
      </c>
      <c r="AL137" s="89">
        <v>1867.4047739700572</v>
      </c>
      <c r="AM137" s="89">
        <v>1625.539588624925</v>
      </c>
      <c r="AN137" s="94"/>
      <c r="AP137" s="49" t="str">
        <f t="shared" si="40"/>
        <v>Peat</v>
      </c>
      <c r="AQ137" s="70" cm="1">
        <f t="array" aca="1" ref="AQ137" ca="1">INDIRECT(ADDRESS(ROW(AP137),AQ$9))/1000</f>
        <v>1.6255395886249251</v>
      </c>
      <c r="AR137" s="71" cm="1">
        <f t="array" aca="1" ref="AR137" ca="1">INDIRECT(ADDRESS(ROW(AQ137),AR$9))/1000</f>
        <v>1.8674047739700572</v>
      </c>
      <c r="AS137" s="71" cm="1">
        <f t="array" aca="1" ref="AS137" ca="1">INDIRECT(ADDRESS(ROW(AR137),AS$9))/1000</f>
        <v>2.2953953067229027</v>
      </c>
      <c r="AT137" s="73" cm="1">
        <f t="array" aca="1" ref="AT137" ca="1">INDIRECT(ADDRESS(ROW(AS137),AT$9))/1000</f>
        <v>2.5402958613256605</v>
      </c>
      <c r="AU137" s="77" cm="1">
        <f t="array" aca="1" ref="AU137" ca="1">AQ137/INDIRECT(ADDRESS($BC137,COLUMN(AQ137)))</f>
        <v>3.3596833891601272E-2</v>
      </c>
      <c r="AV137" s="78" cm="1">
        <f t="array" aca="1" ref="AV137" ca="1">AR137/INDIRECT(ADDRESS($BC137,COLUMN(AR137)))</f>
        <v>3.6601428913799271E-2</v>
      </c>
      <c r="AW137" s="78" cm="1">
        <f t="array" aca="1" ref="AW137" ca="1">AS137/INDIRECT(ADDRESS($BC137,COLUMN(AS137)))</f>
        <v>4.1026926785788578E-2</v>
      </c>
      <c r="AX137" s="80" cm="1">
        <f t="array" aca="1" ref="AX137" ca="1">AT137/INDIRECT(ADDRESS($BC137,COLUMN(AT137)))</f>
        <v>4.9358566815433158E-2</v>
      </c>
      <c r="AY137" s="53">
        <f t="shared" ca="1" si="41"/>
        <v>-0.12951942113274811</v>
      </c>
      <c r="AZ137" s="53">
        <f t="shared" ca="1" si="41"/>
        <v>-0.29182586377869674</v>
      </c>
      <c r="BA137" s="53">
        <f t="shared" ca="1" si="41"/>
        <v>-0.36009832028910493</v>
      </c>
      <c r="BC137" s="61">
        <f>+BC138</f>
        <v>139</v>
      </c>
      <c r="BE137" s="177" t="str">
        <f t="shared" si="42"/>
        <v>Peat</v>
      </c>
      <c r="BF137" s="185" cm="1">
        <f t="array" ref="BF137">INDEX(137:137,,BF$9)/1000</f>
        <v>2.5402958613256605</v>
      </c>
      <c r="BG137" s="185" cm="1">
        <f t="array" ref="BG137">INDEX(137:137,,BG$9)/1000</f>
        <v>2.3335417926304562</v>
      </c>
      <c r="BH137" s="185" cm="1">
        <f t="array" ref="BH137">INDEX(137:137,,BH$9)/1000</f>
        <v>2.3423693491302466</v>
      </c>
      <c r="BI137" s="185" cm="1">
        <f t="array" ref="BI137">INDEX(137:137,,BI$9)/1000</f>
        <v>2.2995546849702011</v>
      </c>
      <c r="BJ137" s="185" cm="1">
        <f t="array" ref="BJ137">INDEX(137:137,,BJ$9)/1000</f>
        <v>2.1987186239982854</v>
      </c>
      <c r="BK137" s="185" cm="1">
        <f t="array" ref="BK137">INDEX(137:137,,BK$9)/1000</f>
        <v>2.2953953067229027</v>
      </c>
      <c r="BL137" s="185" cm="1">
        <f t="array" ref="BL137">INDEX(137:137,,BL$9)/1000</f>
        <v>2.1340259741500001</v>
      </c>
      <c r="BM137" s="185" cm="1">
        <f t="array" ref="BM137">INDEX(137:137,,BM$9)/1000</f>
        <v>2.2020914201207002</v>
      </c>
      <c r="BN137" s="185" cm="1">
        <f t="array" ref="BN137">INDEX(137:137,,BN$9)/1000</f>
        <v>2.0977017303349004</v>
      </c>
      <c r="BO137" s="185" cm="1">
        <f t="array" ref="BO137">INDEX(137:137,,BO$9)/1000</f>
        <v>1.8674047739700572</v>
      </c>
      <c r="BP137" s="185" cm="1">
        <f t="array" ref="BP137">INDEX(137:137,,BP$9)/1000</f>
        <v>1.6255395886249251</v>
      </c>
      <c r="BQ137" s="179"/>
      <c r="BR137" s="178" t="str">
        <f t="shared" si="43"/>
        <v>Peat</v>
      </c>
      <c r="BS137" s="126" cm="1">
        <f t="array" aca="1" ref="BS137" ca="1">BF137/INDIRECT(ADDRESS($BC137,COLUMN(BF137)))</f>
        <v>4.9358566815433158E-2</v>
      </c>
      <c r="BT137" s="126" cm="1">
        <f t="array" aca="1" ref="BT137" ca="1">BG137/INDIRECT(ADDRESS($BC137,COLUMN(BG137)))</f>
        <v>4.7513244041409462E-2</v>
      </c>
      <c r="BU137" s="126" cm="1">
        <f t="array" aca="1" ref="BU137" ca="1">BH137/INDIRECT(ADDRESS($BC137,COLUMN(BH137)))</f>
        <v>4.5640740977899864E-2</v>
      </c>
      <c r="BV137" s="126" cm="1">
        <f t="array" aca="1" ref="BV137" ca="1">BI137/INDIRECT(ADDRESS($BC137,COLUMN(BI137)))</f>
        <v>4.3298759258289805E-2</v>
      </c>
      <c r="BW137" s="126" cm="1">
        <f t="array" aca="1" ref="BW137" ca="1">BJ137/INDIRECT(ADDRESS($BC137,COLUMN(BJ137)))</f>
        <v>4.2037303550274303E-2</v>
      </c>
      <c r="BX137" s="126" cm="1">
        <f t="array" aca="1" ref="BX137" ca="1">BK137/INDIRECT(ADDRESS($BC137,COLUMN(BK137)))</f>
        <v>4.1026926785788578E-2</v>
      </c>
      <c r="BY137" s="126" cm="1">
        <f t="array" aca="1" ref="BY137" ca="1">BL137/INDIRECT(ADDRESS($BC137,COLUMN(BL137)))</f>
        <v>3.8897092026318518E-2</v>
      </c>
      <c r="BZ137" s="126" cm="1">
        <f t="array" aca="1" ref="BZ137" ca="1">BM137/INDIRECT(ADDRESS($BC137,COLUMN(BM137)))</f>
        <v>3.8843097787757457E-2</v>
      </c>
      <c r="CA137" s="126" cm="1">
        <f t="array" aca="1" ref="CA137" ca="1">BN137/INDIRECT(ADDRESS($BC137,COLUMN(BN137)))</f>
        <v>3.7992588773872397E-2</v>
      </c>
      <c r="CB137" s="126" cm="1">
        <f t="array" aca="1" ref="CB137" ca="1">BO137/INDIRECT(ADDRESS($BC137,COLUMN(BO137)))</f>
        <v>3.6601428913799271E-2</v>
      </c>
      <c r="CC137" s="126" cm="1">
        <f t="array" aca="1" ref="CC137" ca="1">BP137/INDIRECT(ADDRESS($BC137,COLUMN(BP137)))</f>
        <v>3.3596833891601272E-2</v>
      </c>
      <c r="CE137" s="178" t="str">
        <f t="shared" si="44"/>
        <v>Peat</v>
      </c>
      <c r="CF137" s="194" t="str">
        <f t="shared" ca="1" si="45"/>
        <v>2.54
(4.9%)</v>
      </c>
      <c r="CG137" s="194" t="str">
        <f t="shared" ca="1" si="46"/>
        <v>2.33
(4.8%)</v>
      </c>
      <c r="CH137" s="194" t="str">
        <f t="shared" ca="1" si="47"/>
        <v>2.34
(4.6%)</v>
      </c>
      <c r="CI137" s="194" t="str">
        <f t="shared" ca="1" si="48"/>
        <v>2.30
(4.3%)</v>
      </c>
      <c r="CJ137" s="194" t="str">
        <f t="shared" ca="1" si="49"/>
        <v>2.20
(4.2%)</v>
      </c>
      <c r="CK137" s="194" t="str">
        <f t="shared" ca="1" si="50"/>
        <v>2.30
(4.1%)</v>
      </c>
      <c r="CL137" s="194" t="str">
        <f t="shared" ca="1" si="51"/>
        <v>2.13
(3.9%)</v>
      </c>
      <c r="CM137" s="194" t="str">
        <f t="shared" ca="1" si="52"/>
        <v>2.20
(3.9%)</v>
      </c>
      <c r="CN137" s="194" t="str">
        <f t="shared" ca="1" si="53"/>
        <v>2.10
(3.8%)</v>
      </c>
      <c r="CO137" s="194" t="str">
        <f t="shared" ca="1" si="54"/>
        <v>1.87
(3.7%)</v>
      </c>
      <c r="CP137" s="194" t="str">
        <f t="shared" ca="1" si="55"/>
        <v>1.63
(3.4%)</v>
      </c>
    </row>
    <row r="138" spans="3:94">
      <c r="C138" s="7" t="str">
        <v>Non-ren. waste</v>
      </c>
      <c r="D138" s="86" t="s">
        <v>12</v>
      </c>
      <c r="F138" s="89">
        <v>0</v>
      </c>
      <c r="G138" s="89">
        <v>0</v>
      </c>
      <c r="H138" s="89">
        <v>0</v>
      </c>
      <c r="I138" s="89">
        <v>0</v>
      </c>
      <c r="J138" s="89">
        <v>0</v>
      </c>
      <c r="K138" s="89">
        <v>0</v>
      </c>
      <c r="L138" s="89">
        <v>0</v>
      </c>
      <c r="M138" s="89">
        <v>0</v>
      </c>
      <c r="N138" s="89">
        <v>0</v>
      </c>
      <c r="O138" s="89">
        <v>0</v>
      </c>
      <c r="P138" s="89">
        <v>0</v>
      </c>
      <c r="Q138" s="89">
        <v>0</v>
      </c>
      <c r="R138" s="89">
        <v>0</v>
      </c>
      <c r="S138" s="89">
        <v>0</v>
      </c>
      <c r="T138" s="89">
        <v>0</v>
      </c>
      <c r="U138" s="89">
        <v>0</v>
      </c>
      <c r="V138" s="89">
        <v>0</v>
      </c>
      <c r="W138" s="89">
        <v>0</v>
      </c>
      <c r="X138" s="89">
        <v>0</v>
      </c>
      <c r="Y138" s="89">
        <v>150.14208773462224</v>
      </c>
      <c r="Z138" s="89">
        <v>99.44555540262796</v>
      </c>
      <c r="AA138" s="89">
        <v>164.91556158684645</v>
      </c>
      <c r="AB138" s="89">
        <v>318.16591288185407</v>
      </c>
      <c r="AC138" s="89">
        <v>447.99831124534791</v>
      </c>
      <c r="AD138" s="89">
        <v>483.49222848348444</v>
      </c>
      <c r="AE138" s="89">
        <v>511.42860711450174</v>
      </c>
      <c r="AF138" s="89">
        <v>484.95487606150795</v>
      </c>
      <c r="AG138" s="89">
        <v>661.17615584487896</v>
      </c>
      <c r="AH138" s="89">
        <v>636.42778760584872</v>
      </c>
      <c r="AI138" s="89">
        <v>658.97571396011062</v>
      </c>
      <c r="AJ138" s="89">
        <v>623.31141341533657</v>
      </c>
      <c r="AK138" s="89">
        <v>627.00665620326265</v>
      </c>
      <c r="AL138" s="89">
        <v>678.92764032735545</v>
      </c>
      <c r="AM138" s="89">
        <v>869.98950540747285</v>
      </c>
      <c r="AN138" s="94"/>
      <c r="AP138" s="49" t="str">
        <f t="shared" si="40"/>
        <v>Non-ren. waste</v>
      </c>
      <c r="AQ138" s="70" cm="1">
        <f t="array" aca="1" ref="AQ138" ca="1">INDIRECT(ADDRESS(ROW(AP138),AQ$9))/1000</f>
        <v>0.86998950540747289</v>
      </c>
      <c r="AR138" s="71" cm="1">
        <f t="array" aca="1" ref="AR138" ca="1">INDIRECT(ADDRESS(ROW(AQ138),AR$9))/1000</f>
        <v>0.67892764032735542</v>
      </c>
      <c r="AS138" s="71" cm="1">
        <f t="array" aca="1" ref="AS138" ca="1">INDIRECT(ADDRESS(ROW(AR138),AS$9))/1000</f>
        <v>0.63642778760584873</v>
      </c>
      <c r="AT138" s="73" cm="1">
        <f t="array" aca="1" ref="AT138" ca="1">INDIRECT(ADDRESS(ROW(AS138),AT$9))/1000</f>
        <v>0.44799831124534789</v>
      </c>
      <c r="AU138" s="77" cm="1">
        <f t="array" aca="1" ref="AU138" ca="1">AQ138/INDIRECT(ADDRESS($BC138,COLUMN(AQ138)))</f>
        <v>1.7981040329713833E-2</v>
      </c>
      <c r="AV138" s="78" cm="1">
        <f t="array" aca="1" ref="AV138" ca="1">AR138/INDIRECT(ADDRESS($BC138,COLUMN(AR138)))</f>
        <v>1.3307089127883759E-2</v>
      </c>
      <c r="AW138" s="78" cm="1">
        <f t="array" aca="1" ref="AW138" ca="1">AS138/INDIRECT(ADDRESS($BC138,COLUMN(AS138)))</f>
        <v>1.1375241628346942E-2</v>
      </c>
      <c r="AX138" s="80" cm="1">
        <f t="array" aca="1" ref="AX138" ca="1">AT138/INDIRECT(ADDRESS($BC138,COLUMN(AT138)))</f>
        <v>8.704716216506066E-3</v>
      </c>
      <c r="AY138" s="53">
        <f t="shared" ca="1" si="41"/>
        <v>0.28141712567188171</v>
      </c>
      <c r="AZ138" s="53">
        <f t="shared" ca="1" si="41"/>
        <v>0.36698856076075853</v>
      </c>
      <c r="BA138" s="53">
        <f t="shared" ca="1" si="41"/>
        <v>0.9419481805390556</v>
      </c>
      <c r="BC138" s="100">
        <f>BC139</f>
        <v>139</v>
      </c>
      <c r="BE138" s="177" t="str">
        <f t="shared" si="42"/>
        <v>Non-ren. waste</v>
      </c>
      <c r="BF138" s="185" cm="1">
        <f t="array" ref="BF138">INDEX(138:138,,BF$9)/1000</f>
        <v>0.44799831124534789</v>
      </c>
      <c r="BG138" s="185" cm="1">
        <f t="array" ref="BG138">INDEX(138:138,,BG$9)/1000</f>
        <v>0.48349222848348444</v>
      </c>
      <c r="BH138" s="185" cm="1">
        <f t="array" ref="BH138">INDEX(138:138,,BH$9)/1000</f>
        <v>0.51142860711450178</v>
      </c>
      <c r="BI138" s="185" cm="1">
        <f t="array" ref="BI138">INDEX(138:138,,BI$9)/1000</f>
        <v>0.48495487606150794</v>
      </c>
      <c r="BJ138" s="185" cm="1">
        <f t="array" ref="BJ138">INDEX(138:138,,BJ$9)/1000</f>
        <v>0.66117615584487899</v>
      </c>
      <c r="BK138" s="185" cm="1">
        <f t="array" ref="BK138">INDEX(138:138,,BK$9)/1000</f>
        <v>0.63642778760584873</v>
      </c>
      <c r="BL138" s="185" cm="1">
        <f t="array" ref="BL138">INDEX(138:138,,BL$9)/1000</f>
        <v>0.65897571396011068</v>
      </c>
      <c r="BM138" s="185" cm="1">
        <f t="array" ref="BM138">INDEX(138:138,,BM$9)/1000</f>
        <v>0.62331141341533658</v>
      </c>
      <c r="BN138" s="185" cm="1">
        <f t="array" ref="BN138">INDEX(138:138,,BN$9)/1000</f>
        <v>0.62700665620326268</v>
      </c>
      <c r="BO138" s="185" cm="1">
        <f t="array" ref="BO138">INDEX(138:138,,BO$9)/1000</f>
        <v>0.67892764032735542</v>
      </c>
      <c r="BP138" s="185" cm="1">
        <f t="array" ref="BP138">INDEX(138:138,,BP$9)/1000</f>
        <v>0.86998950540747289</v>
      </c>
      <c r="BQ138" s="179"/>
      <c r="BR138" s="178" t="str">
        <f t="shared" si="43"/>
        <v>Non-ren. waste</v>
      </c>
      <c r="BS138" s="126" cm="1">
        <f t="array" aca="1" ref="BS138" ca="1">BF138/INDIRECT(ADDRESS($BC138,COLUMN(BF138)))</f>
        <v>8.704716216506066E-3</v>
      </c>
      <c r="BT138" s="126" cm="1">
        <f t="array" aca="1" ref="BT138" ca="1">BG138/INDIRECT(ADDRESS($BC138,COLUMN(BG138)))</f>
        <v>9.8443851816193417E-3</v>
      </c>
      <c r="BU138" s="126" cm="1">
        <f t="array" aca="1" ref="BU138" ca="1">BH138/INDIRECT(ADDRESS($BC138,COLUMN(BH138)))</f>
        <v>9.9651152772590214E-3</v>
      </c>
      <c r="BV138" s="126" cm="1">
        <f t="array" aca="1" ref="BV138" ca="1">BI138/INDIRECT(ADDRESS($BC138,COLUMN(BI138)))</f>
        <v>9.1313090168991164E-3</v>
      </c>
      <c r="BW138" s="126" cm="1">
        <f t="array" aca="1" ref="BW138" ca="1">BJ138/INDIRECT(ADDRESS($BC138,COLUMN(BJ138)))</f>
        <v>1.2641027578559467E-2</v>
      </c>
      <c r="BX138" s="126" cm="1">
        <f t="array" aca="1" ref="BX138" ca="1">BK138/INDIRECT(ADDRESS($BC138,COLUMN(BK138)))</f>
        <v>1.1375241628346942E-2</v>
      </c>
      <c r="BY138" s="126" cm="1">
        <f t="array" aca="1" ref="BY138" ca="1">BL138/INDIRECT(ADDRESS($BC138,COLUMN(BL138)))</f>
        <v>1.201121228115553E-2</v>
      </c>
      <c r="BZ138" s="126" cm="1">
        <f t="array" aca="1" ref="BZ138" ca="1">BM138/INDIRECT(ADDRESS($BC138,COLUMN(BM138)))</f>
        <v>1.0994705288933994E-2</v>
      </c>
      <c r="CA138" s="126" cm="1">
        <f t="array" aca="1" ref="CA138" ca="1">BN138/INDIRECT(ADDRESS($BC138,COLUMN(BN138)))</f>
        <v>1.1356050149135455E-2</v>
      </c>
      <c r="CB138" s="126" cm="1">
        <f t="array" aca="1" ref="CB138" ca="1">BO138/INDIRECT(ADDRESS($BC138,COLUMN(BO138)))</f>
        <v>1.3307089127883759E-2</v>
      </c>
      <c r="CC138" s="126" cm="1">
        <f t="array" aca="1" ref="CC138" ca="1">BP138/INDIRECT(ADDRESS($BC138,COLUMN(BP138)))</f>
        <v>1.7981040329713833E-2</v>
      </c>
      <c r="CE138" s="178" t="str">
        <f t="shared" si="44"/>
        <v>Non-ren. waste</v>
      </c>
      <c r="CF138" s="194" t="str">
        <f t="shared" ca="1" si="45"/>
        <v>0.45
(0.9%)</v>
      </c>
      <c r="CG138" s="194" t="str">
        <f t="shared" ca="1" si="46"/>
        <v>0.48
(1.0%)</v>
      </c>
      <c r="CH138" s="194" t="str">
        <f t="shared" ca="1" si="47"/>
        <v>0.51
(1.0%)</v>
      </c>
      <c r="CI138" s="194" t="str">
        <f t="shared" ca="1" si="48"/>
        <v>0.48
(0.9%)</v>
      </c>
      <c r="CJ138" s="194" t="str">
        <f t="shared" ca="1" si="49"/>
        <v>0.66
(1.3%)</v>
      </c>
      <c r="CK138" s="194" t="str">
        <f t="shared" ca="1" si="50"/>
        <v>0.64
(1.1%)</v>
      </c>
      <c r="CL138" s="194" t="str">
        <f t="shared" ca="1" si="51"/>
        <v>0.66
(1.2%)</v>
      </c>
      <c r="CM138" s="194" t="str">
        <f t="shared" ca="1" si="52"/>
        <v>0.62
(1.1%)</v>
      </c>
      <c r="CN138" s="194" t="str">
        <f t="shared" ca="1" si="53"/>
        <v>0.63
(1.1%)</v>
      </c>
      <c r="CO138" s="194" t="str">
        <f t="shared" ca="1" si="54"/>
        <v>0.68
(1.3%)</v>
      </c>
      <c r="CP138" s="194" t="str">
        <f t="shared" ca="1" si="55"/>
        <v>0.87
(1.8%)</v>
      </c>
    </row>
    <row r="139" spans="3:94" s="58" customFormat="1">
      <c r="C139" s="58" t="s">
        <v>47</v>
      </c>
      <c r="D139" s="87" t="s">
        <v>12</v>
      </c>
      <c r="F139" s="90">
        <f t="shared" ref="F139:AK139" si="56">SUM(_xlfn.ANCHORARRAY(F133))</f>
        <v>48977.650046902636</v>
      </c>
      <c r="G139" s="90">
        <f t="shared" si="56"/>
        <v>50141.818505929718</v>
      </c>
      <c r="H139" s="90">
        <f t="shared" si="56"/>
        <v>46883.718844172297</v>
      </c>
      <c r="I139" s="90">
        <f t="shared" si="56"/>
        <v>48006.052306543417</v>
      </c>
      <c r="J139" s="90">
        <f t="shared" si="56"/>
        <v>50249.63560001336</v>
      </c>
      <c r="K139" s="90">
        <f t="shared" si="56"/>
        <v>50375.128849638902</v>
      </c>
      <c r="L139" s="90">
        <f t="shared" si="56"/>
        <v>50214.823614806664</v>
      </c>
      <c r="M139" s="90">
        <f t="shared" si="56"/>
        <v>50747.461134131569</v>
      </c>
      <c r="N139" s="90">
        <f t="shared" si="56"/>
        <v>52838.963780220904</v>
      </c>
      <c r="O139" s="90">
        <f t="shared" si="56"/>
        <v>54158.423008816586</v>
      </c>
      <c r="P139" s="90">
        <f t="shared" si="56"/>
        <v>57780.02466241565</v>
      </c>
      <c r="Q139" s="90">
        <f t="shared" si="56"/>
        <v>58955.306378330999</v>
      </c>
      <c r="R139" s="90">
        <f t="shared" si="56"/>
        <v>57442.176416690825</v>
      </c>
      <c r="S139" s="90">
        <f t="shared" si="56"/>
        <v>59353.843088089903</v>
      </c>
      <c r="T139" s="90">
        <f t="shared" si="56"/>
        <v>60330.15517247541</v>
      </c>
      <c r="U139" s="90">
        <f t="shared" si="56"/>
        <v>63182.288756174836</v>
      </c>
      <c r="V139" s="90">
        <f t="shared" si="56"/>
        <v>61478.474580627342</v>
      </c>
      <c r="W139" s="90">
        <f t="shared" si="56"/>
        <v>60426.700417507476</v>
      </c>
      <c r="X139" s="90">
        <f t="shared" si="56"/>
        <v>63438.298815268543</v>
      </c>
      <c r="Y139" s="90">
        <f t="shared" si="56"/>
        <v>57475.950842521139</v>
      </c>
      <c r="Z139" s="90">
        <f t="shared" si="56"/>
        <v>59366.343234412714</v>
      </c>
      <c r="AA139" s="90">
        <f t="shared" si="56"/>
        <v>52575.840247011052</v>
      </c>
      <c r="AB139" s="90">
        <f t="shared" si="56"/>
        <v>51362.365830178402</v>
      </c>
      <c r="AC139" s="90">
        <f t="shared" si="56"/>
        <v>51466.159275341342</v>
      </c>
      <c r="AD139" s="90">
        <f t="shared" si="56"/>
        <v>49113.501713263206</v>
      </c>
      <c r="AE139" s="90">
        <f t="shared" si="56"/>
        <v>51321.895721729576</v>
      </c>
      <c r="AF139" s="90">
        <f t="shared" si="56"/>
        <v>53109.020312861219</v>
      </c>
      <c r="AG139" s="90">
        <f t="shared" si="56"/>
        <v>52303.988084505443</v>
      </c>
      <c r="AH139" s="90">
        <f t="shared" si="56"/>
        <v>55948.507152575963</v>
      </c>
      <c r="AI139" s="90">
        <f t="shared" si="56"/>
        <v>54863.380859064666</v>
      </c>
      <c r="AJ139" s="90">
        <f t="shared" si="56"/>
        <v>56691.961906672499</v>
      </c>
      <c r="AK139" s="90">
        <f t="shared" si="56"/>
        <v>55213.445517497756</v>
      </c>
      <c r="AL139" s="90">
        <f>SUM(_xlfn.ANCHORARRAY(AL133))</f>
        <v>51019.996469755817</v>
      </c>
      <c r="AM139" s="90">
        <f>SUM(_xlfn.ANCHORARRAY(AM133))</f>
        <v>48383.713592467015</v>
      </c>
      <c r="AN139" s="94"/>
      <c r="AP139" s="52" t="str">
        <f t="shared" si="40"/>
        <v>Total</v>
      </c>
      <c r="AQ139" s="75" cm="1">
        <f t="array" aca="1" ref="AQ139" ca="1">INDIRECT(ADDRESS(ROW(AP139),AQ$9))/1000</f>
        <v>48.383713592467018</v>
      </c>
      <c r="AR139" s="74" cm="1">
        <f t="array" aca="1" ref="AR139" ca="1">INDIRECT(ADDRESS(ROW(AQ139),AR$9))/1000</f>
        <v>51.019996469755817</v>
      </c>
      <c r="AS139" s="74" cm="1">
        <f t="array" aca="1" ref="AS139" ca="1">INDIRECT(ADDRESS(ROW(AR139),AS$9))/1000</f>
        <v>55.948507152575964</v>
      </c>
      <c r="AT139" s="76" cm="1">
        <f t="array" aca="1" ref="AT139" ca="1">INDIRECT(ADDRESS(ROW(AS139),AT$9))/1000</f>
        <v>51.46615927534134</v>
      </c>
      <c r="AU139" s="81" cm="1">
        <f t="array" aca="1" ref="AU139" ca="1">AQ139/INDIRECT(ADDRESS($BC139,COLUMN(AQ139)))</f>
        <v>1</v>
      </c>
      <c r="AV139" s="82" cm="1">
        <f t="array" aca="1" ref="AV139" ca="1">AR139/INDIRECT(ADDRESS($BC139,COLUMN(AR139)))</f>
        <v>1</v>
      </c>
      <c r="AW139" s="82" cm="1">
        <f t="array" aca="1" ref="AW139" ca="1">AS139/INDIRECT(ADDRESS($BC139,COLUMN(AS139)))</f>
        <v>1</v>
      </c>
      <c r="AX139" s="83" cm="1">
        <f t="array" aca="1" ref="AX139" ca="1">AT139/INDIRECT(ADDRESS($BC139,COLUMN(AT139)))</f>
        <v>1</v>
      </c>
      <c r="AY139" s="54">
        <f t="shared" ca="1" si="41"/>
        <v>-5.1671561342650496E-2</v>
      </c>
      <c r="AZ139" s="54">
        <f t="shared" ca="1" si="41"/>
        <v>-0.13520992686148284</v>
      </c>
      <c r="BA139" s="54">
        <f t="shared" ca="1" si="41"/>
        <v>-5.9892669790714212E-2</v>
      </c>
      <c r="BB139" s="7"/>
      <c r="BC139" s="62">
        <f>ROW(AP139)</f>
        <v>139</v>
      </c>
      <c r="BE139" s="177" t="str">
        <f t="shared" si="42"/>
        <v>Total</v>
      </c>
      <c r="BF139" s="185" cm="1">
        <f t="array" ref="BF139">INDEX(139:139,,BF$9)/1000</f>
        <v>51.46615927534134</v>
      </c>
      <c r="BG139" s="185" cm="1">
        <f t="array" ref="BG139">INDEX(139:139,,BG$9)/1000</f>
        <v>49.113501713263204</v>
      </c>
      <c r="BH139" s="185" cm="1">
        <f t="array" ref="BH139">INDEX(139:139,,BH$9)/1000</f>
        <v>51.321895721729575</v>
      </c>
      <c r="BI139" s="185" cm="1">
        <f t="array" ref="BI139">INDEX(139:139,,BI$9)/1000</f>
        <v>53.109020312861219</v>
      </c>
      <c r="BJ139" s="185" cm="1">
        <f t="array" ref="BJ139">INDEX(139:139,,BJ$9)/1000</f>
        <v>52.303988084505441</v>
      </c>
      <c r="BK139" s="185" cm="1">
        <f t="array" ref="BK139">INDEX(139:139,,BK$9)/1000</f>
        <v>55.948507152575964</v>
      </c>
      <c r="BL139" s="185" cm="1">
        <f t="array" ref="BL139">INDEX(139:139,,BL$9)/1000</f>
        <v>54.863380859064662</v>
      </c>
      <c r="BM139" s="185" cm="1">
        <f t="array" ref="BM139">INDEX(139:139,,BM$9)/1000</f>
        <v>56.691961906672496</v>
      </c>
      <c r="BN139" s="185" cm="1">
        <f t="array" ref="BN139">INDEX(139:139,,BN$9)/1000</f>
        <v>55.213445517497753</v>
      </c>
      <c r="BO139" s="185" cm="1">
        <f t="array" ref="BO139">INDEX(139:139,,BO$9)/1000</f>
        <v>51.019996469755817</v>
      </c>
      <c r="BP139" s="185" cm="1">
        <f t="array" ref="BP139">INDEX(139:139,,BP$9)/1000</f>
        <v>48.383713592467018</v>
      </c>
      <c r="BQ139" s="179"/>
      <c r="BR139" s="178" t="str">
        <f t="shared" si="43"/>
        <v>Total</v>
      </c>
      <c r="BS139" s="126" cm="1">
        <f t="array" aca="1" ref="BS139" ca="1">BF139/INDIRECT(ADDRESS($BC139,COLUMN(BF139)))</f>
        <v>1</v>
      </c>
      <c r="BT139" s="126" cm="1">
        <f t="array" aca="1" ref="BT139" ca="1">BG139/INDIRECT(ADDRESS($BC139,COLUMN(BG139)))</f>
        <v>1</v>
      </c>
      <c r="BU139" s="126" cm="1">
        <f t="array" aca="1" ref="BU139" ca="1">BH139/INDIRECT(ADDRESS($BC139,COLUMN(BH139)))</f>
        <v>1</v>
      </c>
      <c r="BV139" s="126" cm="1">
        <f t="array" aca="1" ref="BV139" ca="1">BI139/INDIRECT(ADDRESS($BC139,COLUMN(BI139)))</f>
        <v>1</v>
      </c>
      <c r="BW139" s="126" cm="1">
        <f t="array" aca="1" ref="BW139" ca="1">BJ139/INDIRECT(ADDRESS($BC139,COLUMN(BJ139)))</f>
        <v>1</v>
      </c>
      <c r="BX139" s="126" cm="1">
        <f t="array" aca="1" ref="BX139" ca="1">BK139/INDIRECT(ADDRESS($BC139,COLUMN(BK139)))</f>
        <v>1</v>
      </c>
      <c r="BY139" s="126" cm="1">
        <f t="array" aca="1" ref="BY139" ca="1">BL139/INDIRECT(ADDRESS($BC139,COLUMN(BL139)))</f>
        <v>1</v>
      </c>
      <c r="BZ139" s="126" cm="1">
        <f t="array" aca="1" ref="BZ139" ca="1">BM139/INDIRECT(ADDRESS($BC139,COLUMN(BM139)))</f>
        <v>1</v>
      </c>
      <c r="CA139" s="126" cm="1">
        <f t="array" aca="1" ref="CA139" ca="1">BN139/INDIRECT(ADDRESS($BC139,COLUMN(BN139)))</f>
        <v>1</v>
      </c>
      <c r="CB139" s="126" cm="1">
        <f t="array" aca="1" ref="CB139" ca="1">BO139/INDIRECT(ADDRESS($BC139,COLUMN(BO139)))</f>
        <v>1</v>
      </c>
      <c r="CC139" s="126" cm="1">
        <f t="array" aca="1" ref="CC139" ca="1">BP139/INDIRECT(ADDRESS($BC139,COLUMN(BP139)))</f>
        <v>1</v>
      </c>
      <c r="CD139" s="7"/>
      <c r="CE139" s="178" t="str">
        <f t="shared" si="44"/>
        <v>Total</v>
      </c>
      <c r="CF139" s="194" t="str">
        <f t="shared" ca="1" si="45"/>
        <v>51.47
(100%)</v>
      </c>
      <c r="CG139" s="194" t="str">
        <f t="shared" ca="1" si="46"/>
        <v>49.11
(100%)</v>
      </c>
      <c r="CH139" s="194" t="str">
        <f t="shared" ca="1" si="47"/>
        <v>51.32
(100%)</v>
      </c>
      <c r="CI139" s="194" t="str">
        <f t="shared" ca="1" si="48"/>
        <v>53.11
(100%)</v>
      </c>
      <c r="CJ139" s="194" t="str">
        <f t="shared" ca="1" si="49"/>
        <v>52.30
(100%)</v>
      </c>
      <c r="CK139" s="194" t="str">
        <f t="shared" ca="1" si="50"/>
        <v>55.95
(100%)</v>
      </c>
      <c r="CL139" s="194" t="str">
        <f t="shared" ca="1" si="51"/>
        <v>54.86
(100%)</v>
      </c>
      <c r="CM139" s="194" t="str">
        <f t="shared" ca="1" si="52"/>
        <v>56.69
(100%)</v>
      </c>
      <c r="CN139" s="194" t="str">
        <f t="shared" ca="1" si="53"/>
        <v>55.21
(100%)</v>
      </c>
      <c r="CO139" s="194" t="str">
        <f t="shared" ca="1" si="54"/>
        <v>51.02
(100%)</v>
      </c>
      <c r="CP139" s="194" t="str">
        <f t="shared" ca="1" si="55"/>
        <v>48.38
(100%)</v>
      </c>
    </row>
    <row r="160" spans="3:94" s="27" customFormat="1" ht="15" thickBot="1">
      <c r="C160" s="28" t="s">
        <v>232</v>
      </c>
      <c r="D160" s="28" t="s">
        <v>49</v>
      </c>
      <c r="E160" s="28" t="s">
        <v>62</v>
      </c>
      <c r="F160" s="28">
        <f t="shared" ref="F160:AM160" si="57">years</f>
        <v>1990</v>
      </c>
      <c r="G160" s="28">
        <f t="shared" si="57"/>
        <v>1991</v>
      </c>
      <c r="H160" s="28">
        <f t="shared" si="57"/>
        <v>1992</v>
      </c>
      <c r="I160" s="28">
        <f t="shared" si="57"/>
        <v>1993</v>
      </c>
      <c r="J160" s="28">
        <f t="shared" si="57"/>
        <v>1994</v>
      </c>
      <c r="K160" s="28">
        <f t="shared" si="57"/>
        <v>1995</v>
      </c>
      <c r="L160" s="28">
        <f t="shared" si="57"/>
        <v>1996</v>
      </c>
      <c r="M160" s="28">
        <f t="shared" si="57"/>
        <v>1997</v>
      </c>
      <c r="N160" s="28">
        <f t="shared" si="57"/>
        <v>1998</v>
      </c>
      <c r="O160" s="28">
        <f t="shared" si="57"/>
        <v>1999</v>
      </c>
      <c r="P160" s="28">
        <f t="shared" si="57"/>
        <v>2000</v>
      </c>
      <c r="Q160" s="28">
        <f t="shared" si="57"/>
        <v>2001</v>
      </c>
      <c r="R160" s="28">
        <f t="shared" si="57"/>
        <v>2002</v>
      </c>
      <c r="S160" s="28">
        <f t="shared" si="57"/>
        <v>2003</v>
      </c>
      <c r="T160" s="28">
        <f t="shared" si="57"/>
        <v>2004</v>
      </c>
      <c r="U160" s="28">
        <f t="shared" si="57"/>
        <v>2005</v>
      </c>
      <c r="V160" s="28">
        <f t="shared" si="57"/>
        <v>2006</v>
      </c>
      <c r="W160" s="28">
        <f t="shared" si="57"/>
        <v>2007</v>
      </c>
      <c r="X160" s="28">
        <f t="shared" si="57"/>
        <v>2008</v>
      </c>
      <c r="Y160" s="28">
        <f t="shared" si="57"/>
        <v>2009</v>
      </c>
      <c r="Z160" s="28">
        <f t="shared" si="57"/>
        <v>2010</v>
      </c>
      <c r="AA160" s="28">
        <f t="shared" si="57"/>
        <v>2011</v>
      </c>
      <c r="AB160" s="28">
        <f t="shared" si="57"/>
        <v>2012</v>
      </c>
      <c r="AC160" s="28">
        <f t="shared" si="57"/>
        <v>2013</v>
      </c>
      <c r="AD160" s="28">
        <f t="shared" si="57"/>
        <v>2014</v>
      </c>
      <c r="AE160" s="28">
        <f t="shared" si="57"/>
        <v>2015</v>
      </c>
      <c r="AF160" s="28">
        <f t="shared" si="57"/>
        <v>2016</v>
      </c>
      <c r="AG160" s="28">
        <f t="shared" si="57"/>
        <v>2017</v>
      </c>
      <c r="AH160" s="28">
        <f t="shared" si="57"/>
        <v>2018</v>
      </c>
      <c r="AI160" s="28">
        <f t="shared" si="57"/>
        <v>2019</v>
      </c>
      <c r="AJ160" s="28">
        <f t="shared" si="57"/>
        <v>2020</v>
      </c>
      <c r="AK160" s="28">
        <f t="shared" si="57"/>
        <v>2021</v>
      </c>
      <c r="AL160" s="28">
        <f t="shared" si="57"/>
        <v>2022</v>
      </c>
      <c r="AM160" s="28">
        <f t="shared" si="57"/>
        <v>2023</v>
      </c>
      <c r="AP160" s="59"/>
      <c r="AQ160" s="28">
        <f>year_latest</f>
        <v>2023</v>
      </c>
      <c r="AR160" s="28">
        <f>AQ160-1</f>
        <v>2022</v>
      </c>
      <c r="AS160" s="28">
        <f>year_cb_baseline</f>
        <v>2018</v>
      </c>
      <c r="AT160" s="59">
        <f>AQ160-10</f>
        <v>2013</v>
      </c>
      <c r="AU160" s="28">
        <f>AQ160</f>
        <v>2023</v>
      </c>
      <c r="AV160" s="28">
        <f>AR160</f>
        <v>2022</v>
      </c>
      <c r="AW160" s="28">
        <f>AS160</f>
        <v>2018</v>
      </c>
      <c r="AX160" s="59">
        <f>AT160</f>
        <v>2013</v>
      </c>
      <c r="AY160" s="28">
        <f>AV160</f>
        <v>2022</v>
      </c>
      <c r="AZ160" s="28">
        <f>AW160</f>
        <v>2018</v>
      </c>
      <c r="BA160" s="28">
        <f>AX160</f>
        <v>2013</v>
      </c>
      <c r="BC160" s="7"/>
      <c r="BE160" s="182"/>
      <c r="BF160" s="183">
        <f>BF$8</f>
        <v>2013</v>
      </c>
      <c r="BG160" s="183">
        <f t="shared" ref="BG160:BP160" si="58">BG$8</f>
        <v>2014</v>
      </c>
      <c r="BH160" s="183">
        <f t="shared" si="58"/>
        <v>2015</v>
      </c>
      <c r="BI160" s="183">
        <f t="shared" si="58"/>
        <v>2016</v>
      </c>
      <c r="BJ160" s="183">
        <f t="shared" si="58"/>
        <v>2017</v>
      </c>
      <c r="BK160" s="183">
        <f t="shared" si="58"/>
        <v>2018</v>
      </c>
      <c r="BL160" s="183">
        <f t="shared" si="58"/>
        <v>2019</v>
      </c>
      <c r="BM160" s="183">
        <f t="shared" si="58"/>
        <v>2020</v>
      </c>
      <c r="BN160" s="183">
        <f t="shared" si="58"/>
        <v>2021</v>
      </c>
      <c r="BO160" s="183">
        <f t="shared" si="58"/>
        <v>2022</v>
      </c>
      <c r="BP160" s="183">
        <f t="shared" si="58"/>
        <v>2023</v>
      </c>
      <c r="BQ160" s="7"/>
      <c r="BR160" s="183"/>
      <c r="BS160" s="183">
        <f t="shared" ref="BS160:CC160" si="59">BF160</f>
        <v>2013</v>
      </c>
      <c r="BT160" s="183">
        <f t="shared" si="59"/>
        <v>2014</v>
      </c>
      <c r="BU160" s="183">
        <f t="shared" si="59"/>
        <v>2015</v>
      </c>
      <c r="BV160" s="183">
        <f t="shared" si="59"/>
        <v>2016</v>
      </c>
      <c r="BW160" s="183">
        <f t="shared" si="59"/>
        <v>2017</v>
      </c>
      <c r="BX160" s="183">
        <f t="shared" si="59"/>
        <v>2018</v>
      </c>
      <c r="BY160" s="183">
        <f t="shared" si="59"/>
        <v>2019</v>
      </c>
      <c r="BZ160" s="183">
        <f t="shared" si="59"/>
        <v>2020</v>
      </c>
      <c r="CA160" s="183">
        <f t="shared" si="59"/>
        <v>2021</v>
      </c>
      <c r="CB160" s="183">
        <f t="shared" si="59"/>
        <v>2022</v>
      </c>
      <c r="CC160" s="183">
        <f t="shared" si="59"/>
        <v>2023</v>
      </c>
      <c r="CE160" s="183"/>
      <c r="CF160" s="188">
        <f t="shared" ref="CF160:CP160" si="60">BS160</f>
        <v>2013</v>
      </c>
      <c r="CG160" s="188">
        <f t="shared" si="60"/>
        <v>2014</v>
      </c>
      <c r="CH160" s="188">
        <f t="shared" si="60"/>
        <v>2015</v>
      </c>
      <c r="CI160" s="188">
        <f t="shared" si="60"/>
        <v>2016</v>
      </c>
      <c r="CJ160" s="188">
        <f t="shared" si="60"/>
        <v>2017</v>
      </c>
      <c r="CK160" s="188">
        <f t="shared" si="60"/>
        <v>2018</v>
      </c>
      <c r="CL160" s="188">
        <f t="shared" si="60"/>
        <v>2019</v>
      </c>
      <c r="CM160" s="188">
        <f t="shared" si="60"/>
        <v>2020</v>
      </c>
      <c r="CN160" s="188">
        <f t="shared" si="60"/>
        <v>2021</v>
      </c>
      <c r="CO160" s="188">
        <f t="shared" si="60"/>
        <v>2022</v>
      </c>
      <c r="CP160" s="188">
        <f t="shared" si="60"/>
        <v>2023</v>
      </c>
    </row>
    <row r="161" spans="2:94">
      <c r="C161" s="34" t="s">
        <v>180</v>
      </c>
      <c r="D161" s="33" t="s">
        <v>12</v>
      </c>
      <c r="E161" s="33"/>
      <c r="F161" s="65">
        <v>4519.6553008813589</v>
      </c>
      <c r="G161" s="65">
        <v>5086.446850955228</v>
      </c>
      <c r="H161" s="65">
        <v>5101.0080001573415</v>
      </c>
      <c r="I161" s="65">
        <v>5447.2115218107183</v>
      </c>
      <c r="J161" s="65">
        <v>7270.2822713049209</v>
      </c>
      <c r="K161" s="65">
        <v>8115.8126429909089</v>
      </c>
      <c r="L161" s="65">
        <v>9133.8893618742295</v>
      </c>
      <c r="M161" s="65">
        <v>10161.897381678493</v>
      </c>
      <c r="N161" s="65">
        <v>11154.351004208738</v>
      </c>
      <c r="O161" s="65">
        <v>13278.58725699786</v>
      </c>
      <c r="P161" s="65">
        <v>13215.485428325217</v>
      </c>
      <c r="Q161" s="65">
        <v>14661.843628829505</v>
      </c>
      <c r="R161" s="65">
        <v>14991.768455351177</v>
      </c>
      <c r="S161" s="65">
        <v>15887.258497899644</v>
      </c>
      <c r="T161" s="65">
        <v>16182.828569593228</v>
      </c>
      <c r="U161" s="65">
        <v>17444.72613380343</v>
      </c>
      <c r="V161" s="65">
        <v>17017.822714476024</v>
      </c>
      <c r="W161" s="65">
        <v>17075.802742959979</v>
      </c>
      <c r="X161" s="65">
        <v>18976.663024120266</v>
      </c>
      <c r="Y161" s="65">
        <v>18311.72440725363</v>
      </c>
      <c r="Z161" s="65">
        <v>19086.572911588089</v>
      </c>
      <c r="AA161" s="65">
        <v>16425.082359909746</v>
      </c>
      <c r="AB161" s="65">
        <v>14372.706431536997</v>
      </c>
      <c r="AC161" s="65">
        <v>13211.555146046507</v>
      </c>
      <c r="AD161" s="65">
        <v>11600.030571844576</v>
      </c>
      <c r="AE161" s="65">
        <v>12903.537005465543</v>
      </c>
      <c r="AF161" s="65">
        <v>13926.31521959605</v>
      </c>
      <c r="AG161" s="65">
        <v>13316.77589610549</v>
      </c>
      <c r="AH161" s="65">
        <v>14278.271195188647</v>
      </c>
      <c r="AI161" s="65">
        <v>14076.055861835737</v>
      </c>
      <c r="AJ161" s="65">
        <v>16185.485357590269</v>
      </c>
      <c r="AK161" s="65">
        <v>14584.164802444437</v>
      </c>
      <c r="AL161" s="65">
        <v>12155.170326280369</v>
      </c>
      <c r="AM161" s="65">
        <v>12117.543527685659</v>
      </c>
      <c r="AP161" s="49" t="str">
        <f t="shared" ref="AP161:AP166" si="61">C161</f>
        <v>Residential</v>
      </c>
      <c r="AQ161" s="70" cm="1">
        <f t="array" aca="1" ref="AQ161" ca="1">INDIRECT(ADDRESS(ROW(AP161),AQ$9))/1000</f>
        <v>12.117543527685658</v>
      </c>
      <c r="AR161" s="71" cm="1">
        <f t="array" aca="1" ref="AR161" ca="1">INDIRECT(ADDRESS(ROW(AQ161),AR$9))/1000</f>
        <v>12.15517032628037</v>
      </c>
      <c r="AS161" s="71" cm="1">
        <f t="array" aca="1" ref="AS161" ca="1">INDIRECT(ADDRESS(ROW(AR161),AS$9))/1000</f>
        <v>14.278271195188648</v>
      </c>
      <c r="AT161" s="73" cm="1">
        <f t="array" aca="1" ref="AT161" ca="1">INDIRECT(ADDRESS(ROW(AS161),AT$9))/1000</f>
        <v>13.211555146046507</v>
      </c>
      <c r="AU161" s="77" cm="1">
        <f t="array" aca="1" ref="AU161" ca="1">AQ161/INDIRECT(ADDRESS($BC161,COLUMN(AQ161)))</f>
        <v>0.57246981654928897</v>
      </c>
      <c r="AV161" s="78" cm="1">
        <f t="array" aca="1" ref="AV161" ca="1">AR161/INDIRECT(ADDRESS($BC161,COLUMN(AR161)))</f>
        <v>0.56414449707449787</v>
      </c>
      <c r="AW161" s="78" cm="1">
        <f t="array" aca="1" ref="AW161" ca="1">AS161/INDIRECT(ADDRESS($BC161,COLUMN(AS161)))</f>
        <v>0.61583139918436336</v>
      </c>
      <c r="AX161" s="80" cm="1">
        <f t="array" aca="1" ref="AX161" ca="1">AT161/INDIRECT(ADDRESS($BC161,COLUMN(AT161)))</f>
        <v>0.57843916576732601</v>
      </c>
      <c r="AY161" s="53">
        <f t="shared" ref="AY161:AY166" ca="1" si="62">IFERROR(($AQ161-AR161)/AR161,"-")</f>
        <v>-3.0955385720395651E-3</v>
      </c>
      <c r="AZ161" s="53">
        <f t="shared" ref="AZ161:AZ166" ca="1" si="63">IFERROR(($AQ161-AS161)/AS161,"-")</f>
        <v>-0.15132978201388206</v>
      </c>
      <c r="BA161" s="53">
        <f t="shared" ref="BA161:BA166" ca="1" si="64">IFERROR(($AQ161-AT161)/AT161,"-")</f>
        <v>-8.2807179493038438E-2</v>
      </c>
      <c r="BC161" s="61">
        <f>+BC162</f>
        <v>166</v>
      </c>
      <c r="BE161" s="177" t="str">
        <f t="shared" ref="BE161:BE166" si="65">AP161</f>
        <v>Residential</v>
      </c>
      <c r="BF161" s="185" cm="1">
        <f t="array" ref="BF161">INDEX(161:161,,BF$9)/1000</f>
        <v>13.211555146046507</v>
      </c>
      <c r="BG161" s="185" cm="1">
        <f t="array" ref="BG161">INDEX(161:161,,BG$9)/1000</f>
        <v>11.600030571844576</v>
      </c>
      <c r="BH161" s="185" cm="1">
        <f t="array" ref="BH161">INDEX(161:161,,BH$9)/1000</f>
        <v>12.903537005465543</v>
      </c>
      <c r="BI161" s="185" cm="1">
        <f t="array" ref="BI161">INDEX(161:161,,BI$9)/1000</f>
        <v>13.92631521959605</v>
      </c>
      <c r="BJ161" s="185" cm="1">
        <f t="array" ref="BJ161">INDEX(161:161,,BJ$9)/1000</f>
        <v>13.31677589610549</v>
      </c>
      <c r="BK161" s="185" cm="1">
        <f t="array" ref="BK161">INDEX(161:161,,BK$9)/1000</f>
        <v>14.278271195188648</v>
      </c>
      <c r="BL161" s="185" cm="1">
        <f t="array" ref="BL161">INDEX(161:161,,BL$9)/1000</f>
        <v>14.076055861835737</v>
      </c>
      <c r="BM161" s="185" cm="1">
        <f t="array" ref="BM161">INDEX(161:161,,BM$9)/1000</f>
        <v>16.18548535759027</v>
      </c>
      <c r="BN161" s="185" cm="1">
        <f t="array" ref="BN161">INDEX(161:161,,BN$9)/1000</f>
        <v>14.584164802444437</v>
      </c>
      <c r="BO161" s="185" cm="1">
        <f t="array" ref="BO161">INDEX(161:161,,BO$9)/1000</f>
        <v>12.15517032628037</v>
      </c>
      <c r="BP161" s="185" cm="1">
        <f t="array" ref="BP161">INDEX(161:161,,BP$9)/1000</f>
        <v>12.117543527685658</v>
      </c>
      <c r="BQ161" s="179"/>
      <c r="BR161" s="178" t="str">
        <f t="shared" ref="BR161:BR166" si="66">BE161</f>
        <v>Residential</v>
      </c>
      <c r="BS161" s="126" cm="1">
        <f t="array" aca="1" ref="BS161" ca="1">BF161/INDIRECT(ADDRESS($BC161,COLUMN(BF161)))</f>
        <v>0.57843916576732601</v>
      </c>
      <c r="BT161" s="126" cm="1">
        <f t="array" aca="1" ref="BT161" ca="1">BG161/INDIRECT(ADDRESS($BC161,COLUMN(BG161)))</f>
        <v>0.56663535172021362</v>
      </c>
      <c r="BU161" s="126" cm="1">
        <f t="array" aca="1" ref="BU161" ca="1">BH161/INDIRECT(ADDRESS($BC161,COLUMN(BH161)))</f>
        <v>0.60551836170695428</v>
      </c>
      <c r="BV161" s="126" cm="1">
        <f t="array" aca="1" ref="BV161" ca="1">BI161/INDIRECT(ADDRESS($BC161,COLUMN(BI161)))</f>
        <v>0.6266610996225207</v>
      </c>
      <c r="BW161" s="126" cm="1">
        <f t="array" aca="1" ref="BW161" ca="1">BJ161/INDIRECT(ADDRESS($BC161,COLUMN(BJ161)))</f>
        <v>0.61648317542306996</v>
      </c>
      <c r="BX161" s="126" cm="1">
        <f t="array" aca="1" ref="BX161" ca="1">BK161/INDIRECT(ADDRESS($BC161,COLUMN(BK161)))</f>
        <v>0.61583139918436336</v>
      </c>
      <c r="BY161" s="126" cm="1">
        <f t="array" aca="1" ref="BY161" ca="1">BL161/INDIRECT(ADDRESS($BC161,COLUMN(BL161)))</f>
        <v>0.61748315913771679</v>
      </c>
      <c r="BZ161" s="126" cm="1">
        <f t="array" aca="1" ref="BZ161" ca="1">BM161/INDIRECT(ADDRESS($BC161,COLUMN(BM161)))</f>
        <v>0.65935441841733422</v>
      </c>
      <c r="CA161" s="126" cm="1">
        <f t="array" aca="1" ref="CA161" ca="1">BN161/INDIRECT(ADDRESS($BC161,COLUMN(BN161)))</f>
        <v>0.62873827094757084</v>
      </c>
      <c r="CB161" s="126" cm="1">
        <f t="array" aca="1" ref="CB161" ca="1">BO161/INDIRECT(ADDRESS($BC161,COLUMN(BO161)))</f>
        <v>0.56414449707449787</v>
      </c>
      <c r="CC161" s="126" cm="1">
        <f t="array" aca="1" ref="CC161" ca="1">BP161/INDIRECT(ADDRESS($BC161,COLUMN(BP161)))</f>
        <v>0.57246981654928897</v>
      </c>
      <c r="CE161" s="178" t="str">
        <f t="shared" ref="CE161:CE166" si="67">BR161</f>
        <v>Residential</v>
      </c>
      <c r="CF161" s="194" t="str">
        <f t="shared" ref="CF161:CF166" ca="1" si="68">TEXT(BF161,"#,##0.00;-#,##0.00;0") &amp; CHAR(10) &amp; IF(BS161&lt;&gt;1,TEXT(BS161,"(#,##0.0%);(-#,##0.0%);(0%)"),"(100%)")</f>
        <v>13.21
(57.8%)</v>
      </c>
      <c r="CG161" s="194" t="str">
        <f t="shared" ref="CG161:CG166" ca="1" si="69">TEXT(BG161,"#,##0.00;-#,##0.00;0") &amp; CHAR(10) &amp; IF(BT161&lt;&gt;1,TEXT(BT161,"(#,##0.0%);(-#,##0.0%);(0%)"),"(100%)")</f>
        <v>11.60
(56.7%)</v>
      </c>
      <c r="CH161" s="194" t="str">
        <f t="shared" ref="CH161:CH166" ca="1" si="70">TEXT(BH161,"#,##0.00;-#,##0.00;0") &amp; CHAR(10) &amp; IF(BU161&lt;&gt;1,TEXT(BU161,"(#,##0.0%);(-#,##0.0%);(0%)"),"(100%)")</f>
        <v>12.90
(60.6%)</v>
      </c>
      <c r="CI161" s="194" t="str">
        <f t="shared" ref="CI161:CI166" ca="1" si="71">TEXT(BI161,"#,##0.00;-#,##0.00;0") &amp; CHAR(10) &amp; IF(BV161&lt;&gt;1,TEXT(BV161,"(#,##0.0%);(-#,##0.0%);(0%)"),"(100%)")</f>
        <v>13.93
(62.7%)</v>
      </c>
      <c r="CJ161" s="194" t="str">
        <f t="shared" ref="CJ161:CJ166" ca="1" si="72">TEXT(BJ161,"#,##0.00;-#,##0.00;0") &amp; CHAR(10) &amp; IF(BW161&lt;&gt;1,TEXT(BW161,"(#,##0.0%);(-#,##0.0%);(0%)"),"(100%)")</f>
        <v>13.32
(61.6%)</v>
      </c>
      <c r="CK161" s="194" t="str">
        <f t="shared" ref="CK161:CK166" ca="1" si="73">TEXT(BK161,"#,##0.00;-#,##0.00;0") &amp; CHAR(10) &amp; IF(BX161&lt;&gt;1,TEXT(BX161,"(#,##0.0%);(-#,##0.0%);(0%)"),"(100%)")</f>
        <v>14.28
(61.6%)</v>
      </c>
      <c r="CL161" s="194" t="str">
        <f t="shared" ref="CL161:CL166" ca="1" si="74">TEXT(BL161,"#,##0.00;-#,##0.00;0") &amp; CHAR(10) &amp; IF(BY161&lt;&gt;1,TEXT(BY161,"(#,##0.0%);(-#,##0.0%);(0%)"),"(100%)")</f>
        <v>14.08
(61.7%)</v>
      </c>
      <c r="CM161" s="194" t="str">
        <f t="shared" ref="CM161:CM166" ca="1" si="75">TEXT(BM161,"#,##0.00;-#,##0.00;0") &amp; CHAR(10) &amp; IF(BZ161&lt;&gt;1,TEXT(BZ161,"(#,##0.0%);(-#,##0.0%);(0%)"),"(100%)")</f>
        <v>16.19
(65.9%)</v>
      </c>
      <c r="CN161" s="194" t="str">
        <f t="shared" ref="CN161:CN166" ca="1" si="76">TEXT(BN161,"#,##0.00;-#,##0.00;0") &amp; CHAR(10) &amp; IF(CA161&lt;&gt;1,TEXT(CA161,"(#,##0.0%);(-#,##0.0%);(0%)"),"(100%)")</f>
        <v>14.58
(62.9%)</v>
      </c>
      <c r="CO161" s="194" t="str">
        <f t="shared" ref="CO161:CO166" ca="1" si="77">TEXT(BO161,"#,##0.00;-#,##0.00;0") &amp; CHAR(10) &amp; IF(CB161&lt;&gt;1,TEXT(CB161,"(#,##0.0%);(-#,##0.0%);(0%)"),"(100%)")</f>
        <v>12.16
(56.4%)</v>
      </c>
      <c r="CP161" s="194" t="str">
        <f t="shared" ref="CP161:CP166" ca="1" si="78">TEXT(BP161,"#,##0.00;-#,##0.00;0") &amp; CHAR(10) &amp; IF(CC161&lt;&gt;1,TEXT(CC161,"(#,##0.0%);(-#,##0.0%);(0%)"),"(100%)")</f>
        <v>12.12
(57.2%)</v>
      </c>
    </row>
    <row r="162" spans="2:94">
      <c r="C162" s="34" t="s">
        <v>178</v>
      </c>
      <c r="D162" s="33" t="s">
        <v>12</v>
      </c>
      <c r="E162" s="33"/>
      <c r="F162" s="65">
        <v>8526.6737674370452</v>
      </c>
      <c r="G162" s="65">
        <v>8607.9229301174291</v>
      </c>
      <c r="H162" s="65">
        <v>9264.0777261636194</v>
      </c>
      <c r="I162" s="65">
        <v>9309.1867127495825</v>
      </c>
      <c r="J162" s="65">
        <v>11567.757247407453</v>
      </c>
      <c r="K162" s="65">
        <v>11222.762302859641</v>
      </c>
      <c r="L162" s="65">
        <v>10062.60420520321</v>
      </c>
      <c r="M162" s="65">
        <v>11418.430487009327</v>
      </c>
      <c r="N162" s="65">
        <v>11213.140883268547</v>
      </c>
      <c r="O162" s="65">
        <v>11953.882969613436</v>
      </c>
      <c r="P162" s="65">
        <v>13153.029883541998</v>
      </c>
      <c r="Q162" s="65">
        <v>12610.263617096934</v>
      </c>
      <c r="R162" s="65">
        <v>11631.386487650518</v>
      </c>
      <c r="S162" s="65">
        <v>11256.417904036323</v>
      </c>
      <c r="T162" s="65">
        <v>11136.23897813945</v>
      </c>
      <c r="U162" s="65">
        <v>11370.38747718629</v>
      </c>
      <c r="V162" s="65">
        <v>9886.8080116309156</v>
      </c>
      <c r="W162" s="65">
        <v>9582.6410833939517</v>
      </c>
      <c r="X162" s="65">
        <v>9111.0531621854825</v>
      </c>
      <c r="Y162" s="65">
        <v>6450.2834773891682</v>
      </c>
      <c r="Z162" s="65">
        <v>6312.437508927168</v>
      </c>
      <c r="AA162" s="65">
        <v>4330.5240052530262</v>
      </c>
      <c r="AB162" s="65">
        <v>3999.2482947955314</v>
      </c>
      <c r="AC162" s="65">
        <v>4482.9806421350986</v>
      </c>
      <c r="AD162" s="65">
        <v>4204.0510133173429</v>
      </c>
      <c r="AE162" s="65">
        <v>3683.5182013606409</v>
      </c>
      <c r="AF162" s="65">
        <v>3686.3869600287485</v>
      </c>
      <c r="AG162" s="65">
        <v>3686.9820060062416</v>
      </c>
      <c r="AH162" s="65">
        <v>3905.2571856184486</v>
      </c>
      <c r="AI162" s="65">
        <v>3876.7132250431769</v>
      </c>
      <c r="AJ162" s="65">
        <v>3840.5212959948881</v>
      </c>
      <c r="AK162" s="65">
        <v>3968.089249000619</v>
      </c>
      <c r="AL162" s="65">
        <v>4029.6937002342156</v>
      </c>
      <c r="AM162" s="65">
        <v>3914.9759997373253</v>
      </c>
      <c r="AP162" s="49" t="str">
        <f t="shared" si="61"/>
        <v>Industry</v>
      </c>
      <c r="AQ162" s="70" cm="1">
        <f t="array" aca="1" ref="AQ162" ca="1">INDIRECT(ADDRESS(ROW(AP162),AQ$9))/1000</f>
        <v>3.9149759997373255</v>
      </c>
      <c r="AR162" s="71" cm="1">
        <f t="array" aca="1" ref="AR162" ca="1">INDIRECT(ADDRESS(ROW(AQ162),AR$9))/1000</f>
        <v>4.0296937002342155</v>
      </c>
      <c r="AS162" s="71" cm="1">
        <f t="array" aca="1" ref="AS162" ca="1">INDIRECT(ADDRESS(ROW(AR162),AS$9))/1000</f>
        <v>3.9052571856184488</v>
      </c>
      <c r="AT162" s="73" cm="1">
        <f t="array" aca="1" ref="AT162" ca="1">INDIRECT(ADDRESS(ROW(AS162),AT$9))/1000</f>
        <v>4.4829806421350984</v>
      </c>
      <c r="AU162" s="77" cm="1">
        <f t="array" aca="1" ref="AU162" ca="1">AQ162/INDIRECT(ADDRESS($BC162,COLUMN(AQ162)))</f>
        <v>0.18495543979222215</v>
      </c>
      <c r="AV162" s="78" cm="1">
        <f t="array" aca="1" ref="AV162" ca="1">AR162/INDIRECT(ADDRESS($BC162,COLUMN(AR162)))</f>
        <v>0.18702572361061851</v>
      </c>
      <c r="AW162" s="78" cm="1">
        <f t="array" aca="1" ref="AW162" ca="1">AS162/INDIRECT(ADDRESS($BC162,COLUMN(AS162)))</f>
        <v>0.16843635786975422</v>
      </c>
      <c r="AX162" s="80" cm="1">
        <f t="array" aca="1" ref="AX162" ca="1">AT162/INDIRECT(ADDRESS($BC162,COLUMN(AT162)))</f>
        <v>0.19627754296311437</v>
      </c>
      <c r="AY162" s="53">
        <f t="shared" ca="1" si="62"/>
        <v>-2.8468094359187235E-2</v>
      </c>
      <c r="AZ162" s="53">
        <f t="shared" ca="1" si="63"/>
        <v>2.4886489306433601E-3</v>
      </c>
      <c r="BA162" s="53">
        <f t="shared" ca="1" si="64"/>
        <v>-0.12670245261805341</v>
      </c>
      <c r="BC162" s="61">
        <f>+BC163</f>
        <v>166</v>
      </c>
      <c r="BE162" s="177" t="str">
        <f t="shared" si="65"/>
        <v>Industry</v>
      </c>
      <c r="BF162" s="185" cm="1">
        <f t="array" ref="BF162">INDEX(162:162,,BF$9)/1000</f>
        <v>4.4829806421350984</v>
      </c>
      <c r="BG162" s="185" cm="1">
        <f t="array" ref="BG162">INDEX(162:162,,BG$9)/1000</f>
        <v>4.2040510133173425</v>
      </c>
      <c r="BH162" s="185" cm="1">
        <f t="array" ref="BH162">INDEX(162:162,,BH$9)/1000</f>
        <v>3.6835182013606409</v>
      </c>
      <c r="BI162" s="185" cm="1">
        <f t="array" ref="BI162">INDEX(162:162,,BI$9)/1000</f>
        <v>3.6863869600287487</v>
      </c>
      <c r="BJ162" s="185" cm="1">
        <f t="array" ref="BJ162">INDEX(162:162,,BJ$9)/1000</f>
        <v>3.6869820060062417</v>
      </c>
      <c r="BK162" s="185" cm="1">
        <f t="array" ref="BK162">INDEX(162:162,,BK$9)/1000</f>
        <v>3.9052571856184488</v>
      </c>
      <c r="BL162" s="185" cm="1">
        <f t="array" ref="BL162">INDEX(162:162,,BL$9)/1000</f>
        <v>3.8767132250431771</v>
      </c>
      <c r="BM162" s="185" cm="1">
        <f t="array" ref="BM162">INDEX(162:162,,BM$9)/1000</f>
        <v>3.840521295994888</v>
      </c>
      <c r="BN162" s="185" cm="1">
        <f t="array" ref="BN162">INDEX(162:162,,BN$9)/1000</f>
        <v>3.9680892490006192</v>
      </c>
      <c r="BO162" s="185" cm="1">
        <f t="array" ref="BO162">INDEX(162:162,,BO$9)/1000</f>
        <v>4.0296937002342155</v>
      </c>
      <c r="BP162" s="185" cm="1">
        <f t="array" ref="BP162">INDEX(162:162,,BP$9)/1000</f>
        <v>3.9149759997373255</v>
      </c>
      <c r="BQ162" s="179"/>
      <c r="BR162" s="178" t="str">
        <f t="shared" si="66"/>
        <v>Industry</v>
      </c>
      <c r="BS162" s="126" cm="1">
        <f t="array" aca="1" ref="BS162" ca="1">BF162/INDIRECT(ADDRESS($BC162,COLUMN(BF162)))</f>
        <v>0.19627754296311437</v>
      </c>
      <c r="BT162" s="126" cm="1">
        <f t="array" aca="1" ref="BT162" ca="1">BG162/INDIRECT(ADDRESS($BC162,COLUMN(BG162)))</f>
        <v>0.20535841779268638</v>
      </c>
      <c r="BU162" s="126" cm="1">
        <f t="array" aca="1" ref="BU162" ca="1">BH162/INDIRECT(ADDRESS($BC162,COLUMN(BH162)))</f>
        <v>0.17285476886383144</v>
      </c>
      <c r="BV162" s="126" cm="1">
        <f t="array" aca="1" ref="BV162" ca="1">BI162/INDIRECT(ADDRESS($BC162,COLUMN(BI162)))</f>
        <v>0.16588130238177565</v>
      </c>
      <c r="BW162" s="126" cm="1">
        <f t="array" aca="1" ref="BW162" ca="1">BJ162/INDIRECT(ADDRESS($BC162,COLUMN(BJ162)))</f>
        <v>0.17068413499811011</v>
      </c>
      <c r="BX162" s="126" cm="1">
        <f t="array" aca="1" ref="BX162" ca="1">BK162/INDIRECT(ADDRESS($BC162,COLUMN(BK162)))</f>
        <v>0.16843635786975422</v>
      </c>
      <c r="BY162" s="126" cm="1">
        <f t="array" aca="1" ref="BY162" ca="1">BL162/INDIRECT(ADDRESS($BC162,COLUMN(BL162)))</f>
        <v>0.17006220725231178</v>
      </c>
      <c r="BZ162" s="126" cm="1">
        <f t="array" aca="1" ref="BZ162" ca="1">BM162/INDIRECT(ADDRESS($BC162,COLUMN(BM162)))</f>
        <v>0.15645281124378374</v>
      </c>
      <c r="CA162" s="126" cm="1">
        <f t="array" aca="1" ref="CA162" ca="1">BN162/INDIRECT(ADDRESS($BC162,COLUMN(BN162)))</f>
        <v>0.1710683887063679</v>
      </c>
      <c r="CB162" s="126" cm="1">
        <f t="array" aca="1" ref="CB162" ca="1">BO162/INDIRECT(ADDRESS($BC162,COLUMN(BO162)))</f>
        <v>0.18702572361061851</v>
      </c>
      <c r="CC162" s="126" cm="1">
        <f t="array" aca="1" ref="CC162" ca="1">BP162/INDIRECT(ADDRESS($BC162,COLUMN(BP162)))</f>
        <v>0.18495543979222215</v>
      </c>
      <c r="CE162" s="178" t="str">
        <f t="shared" si="67"/>
        <v>Industry</v>
      </c>
      <c r="CF162" s="194" t="str">
        <f t="shared" ca="1" si="68"/>
        <v>4.48
(19.6%)</v>
      </c>
      <c r="CG162" s="194" t="str">
        <f t="shared" ca="1" si="69"/>
        <v>4.20
(20.5%)</v>
      </c>
      <c r="CH162" s="194" t="str">
        <f t="shared" ca="1" si="70"/>
        <v>3.68
(17.3%)</v>
      </c>
      <c r="CI162" s="194" t="str">
        <f t="shared" ca="1" si="71"/>
        <v>3.69
(16.6%)</v>
      </c>
      <c r="CJ162" s="194" t="str">
        <f t="shared" ca="1" si="72"/>
        <v>3.69
(17.1%)</v>
      </c>
      <c r="CK162" s="194" t="str">
        <f t="shared" ca="1" si="73"/>
        <v>3.91
(16.8%)</v>
      </c>
      <c r="CL162" s="194" t="str">
        <f t="shared" ca="1" si="74"/>
        <v>3.88
(17.0%)</v>
      </c>
      <c r="CM162" s="194" t="str">
        <f t="shared" ca="1" si="75"/>
        <v>3.84
(15.6%)</v>
      </c>
      <c r="CN162" s="194" t="str">
        <f t="shared" ca="1" si="76"/>
        <v>3.97
(17.1%)</v>
      </c>
      <c r="CO162" s="194" t="str">
        <f t="shared" ca="1" si="77"/>
        <v>4.03
(18.7%)</v>
      </c>
      <c r="CP162" s="194" t="str">
        <f t="shared" ca="1" si="78"/>
        <v>3.91
(18.5%)</v>
      </c>
    </row>
    <row r="163" spans="2:94">
      <c r="C163" s="34" t="s">
        <v>181</v>
      </c>
      <c r="D163" s="33" t="s">
        <v>12</v>
      </c>
      <c r="E163" s="33"/>
      <c r="F163" s="65">
        <v>6618.3365885175417</v>
      </c>
      <c r="G163" s="65">
        <v>6484.0275112671452</v>
      </c>
      <c r="H163" s="65">
        <v>6195.0669603344841</v>
      </c>
      <c r="I163" s="65">
        <v>5832.1602190813392</v>
      </c>
      <c r="J163" s="65">
        <v>6123.6591452733555</v>
      </c>
      <c r="K163" s="65">
        <v>5844.280937521291</v>
      </c>
      <c r="L163" s="65">
        <v>4983.4875043656821</v>
      </c>
      <c r="M163" s="65">
        <v>4805.5429067655305</v>
      </c>
      <c r="N163" s="65">
        <v>4433.6385424151295</v>
      </c>
      <c r="O163" s="65">
        <v>4517.1875251797146</v>
      </c>
      <c r="P163" s="65">
        <v>4354.0686955102547</v>
      </c>
      <c r="Q163" s="65">
        <v>4237.885812122423</v>
      </c>
      <c r="R163" s="65">
        <v>4057.8536063219631</v>
      </c>
      <c r="S163" s="65">
        <v>3852.7352009723822</v>
      </c>
      <c r="T163" s="65">
        <v>3537.8151056815786</v>
      </c>
      <c r="U163" s="65">
        <v>3665.3342705800683</v>
      </c>
      <c r="V163" s="65">
        <v>3344.3736383534915</v>
      </c>
      <c r="W163" s="65">
        <v>3125.829996418212</v>
      </c>
      <c r="X163" s="65">
        <v>3253.9141026881066</v>
      </c>
      <c r="Y163" s="65">
        <v>2523.2013236703306</v>
      </c>
      <c r="Z163" s="65">
        <v>2646.6972053214081</v>
      </c>
      <c r="AA163" s="65">
        <v>2431.4072560493887</v>
      </c>
      <c r="AB163" s="65">
        <v>2320.5931680309336</v>
      </c>
      <c r="AC163" s="65">
        <v>2810.884478389477</v>
      </c>
      <c r="AD163" s="65">
        <v>2559.314442941024</v>
      </c>
      <c r="AE163" s="65">
        <v>2715.077667318963</v>
      </c>
      <c r="AF163" s="65">
        <v>2534.2992185179046</v>
      </c>
      <c r="AG163" s="65">
        <v>2412.8497651562875</v>
      </c>
      <c r="AH163" s="65">
        <v>2644.2495872452168</v>
      </c>
      <c r="AI163" s="65">
        <v>2458.2204476518514</v>
      </c>
      <c r="AJ163" s="65">
        <v>2144.7311010879203</v>
      </c>
      <c r="AK163" s="65">
        <v>2282.4008156006653</v>
      </c>
      <c r="AL163" s="65">
        <v>2208.6360559029195</v>
      </c>
      <c r="AM163" s="65">
        <v>2261.6051434735432</v>
      </c>
      <c r="AP163" s="49" t="str">
        <f t="shared" si="61"/>
        <v>Services</v>
      </c>
      <c r="AQ163" s="70" cm="1">
        <f t="array" aca="1" ref="AQ163" ca="1">INDIRECT(ADDRESS(ROW(AP163),AQ$9))/1000</f>
        <v>2.2616051434735431</v>
      </c>
      <c r="AR163" s="71" cm="1">
        <f t="array" aca="1" ref="AR163" ca="1">INDIRECT(ADDRESS(ROW(AQ163),AR$9))/1000</f>
        <v>2.2086360559029194</v>
      </c>
      <c r="AS163" s="71" cm="1">
        <f t="array" aca="1" ref="AS163" ca="1">INDIRECT(ADDRESS(ROW(AR163),AS$9))/1000</f>
        <v>2.6442495872452167</v>
      </c>
      <c r="AT163" s="73" cm="1">
        <f t="array" aca="1" ref="AT163" ca="1">INDIRECT(ADDRESS(ROW(AS163),AT$9))/1000</f>
        <v>2.8108844783894771</v>
      </c>
      <c r="AU163" s="77" cm="1">
        <f t="array" aca="1" ref="AU163" ca="1">AQ163/INDIRECT(ADDRESS($BC163,COLUMN(AQ163)))</f>
        <v>0.10684514387203557</v>
      </c>
      <c r="AV163" s="78" cm="1">
        <f t="array" aca="1" ref="AV163" ca="1">AR163/INDIRECT(ADDRESS($BC163,COLUMN(AR163)))</f>
        <v>0.10250698620685171</v>
      </c>
      <c r="AW163" s="78" cm="1">
        <f t="array" aca="1" ref="AW163" ca="1">AS163/INDIRECT(ADDRESS($BC163,COLUMN(AS163)))</f>
        <v>0.11404825562177467</v>
      </c>
      <c r="AX163" s="80" cm="1">
        <f t="array" aca="1" ref="AX163" ca="1">AT163/INDIRECT(ADDRESS($BC163,COLUMN(AT163)))</f>
        <v>0.12306845445325827</v>
      </c>
      <c r="AY163" s="53">
        <f t="shared" ca="1" si="62"/>
        <v>2.3982714322287574E-2</v>
      </c>
      <c r="AZ163" s="53">
        <f t="shared" ca="1" si="63"/>
        <v>-0.14470814162830717</v>
      </c>
      <c r="BA163" s="53">
        <f t="shared" ca="1" si="64"/>
        <v>-0.19541156498564066</v>
      </c>
      <c r="BC163" s="61">
        <f>+BC164</f>
        <v>166</v>
      </c>
      <c r="BE163" s="177" t="str">
        <f t="shared" si="65"/>
        <v>Services</v>
      </c>
      <c r="BF163" s="185" cm="1">
        <f t="array" ref="BF163">INDEX(163:163,,BF$9)/1000</f>
        <v>2.8108844783894771</v>
      </c>
      <c r="BG163" s="185" cm="1">
        <f t="array" ref="BG163">INDEX(163:163,,BG$9)/1000</f>
        <v>2.5593144429410239</v>
      </c>
      <c r="BH163" s="185" cm="1">
        <f t="array" ref="BH163">INDEX(163:163,,BH$9)/1000</f>
        <v>2.7150776673189632</v>
      </c>
      <c r="BI163" s="185" cm="1">
        <f t="array" ref="BI163">INDEX(163:163,,BI$9)/1000</f>
        <v>2.5342992185179045</v>
      </c>
      <c r="BJ163" s="185" cm="1">
        <f t="array" ref="BJ163">INDEX(163:163,,BJ$9)/1000</f>
        <v>2.4128497651562877</v>
      </c>
      <c r="BK163" s="185" cm="1">
        <f t="array" ref="BK163">INDEX(163:163,,BK$9)/1000</f>
        <v>2.6442495872452167</v>
      </c>
      <c r="BL163" s="185" cm="1">
        <f t="array" ref="BL163">INDEX(163:163,,BL$9)/1000</f>
        <v>2.4582204476518514</v>
      </c>
      <c r="BM163" s="185" cm="1">
        <f t="array" ref="BM163">INDEX(163:163,,BM$9)/1000</f>
        <v>2.1447311010879204</v>
      </c>
      <c r="BN163" s="185" cm="1">
        <f t="array" ref="BN163">INDEX(163:163,,BN$9)/1000</f>
        <v>2.2824008156006652</v>
      </c>
      <c r="BO163" s="185" cm="1">
        <f t="array" ref="BO163">INDEX(163:163,,BO$9)/1000</f>
        <v>2.2086360559029194</v>
      </c>
      <c r="BP163" s="185" cm="1">
        <f t="array" ref="BP163">INDEX(163:163,,BP$9)/1000</f>
        <v>2.2616051434735431</v>
      </c>
      <c r="BQ163" s="179"/>
      <c r="BR163" s="178" t="str">
        <f t="shared" si="66"/>
        <v>Services</v>
      </c>
      <c r="BS163" s="126" cm="1">
        <f t="array" aca="1" ref="BS163" ca="1">BF163/INDIRECT(ADDRESS($BC163,COLUMN(BF163)))</f>
        <v>0.12306845445325827</v>
      </c>
      <c r="BT163" s="126" cm="1">
        <f t="array" aca="1" ref="BT163" ca="1">BG163/INDIRECT(ADDRESS($BC163,COLUMN(BG163)))</f>
        <v>0.12501674289190315</v>
      </c>
      <c r="BU163" s="126" cm="1">
        <f t="array" aca="1" ref="BU163" ca="1">BH163/INDIRECT(ADDRESS($BC163,COLUMN(BH163)))</f>
        <v>0.12740920418376428</v>
      </c>
      <c r="BV163" s="126" cm="1">
        <f t="array" aca="1" ref="BV163" ca="1">BI163/INDIRECT(ADDRESS($BC163,COLUMN(BI163)))</f>
        <v>0.11403926379708867</v>
      </c>
      <c r="BW163" s="126" cm="1">
        <f t="array" aca="1" ref="BW163" ca="1">BJ163/INDIRECT(ADDRESS($BC163,COLUMN(BJ163)))</f>
        <v>0.11169980606772641</v>
      </c>
      <c r="BX163" s="126" cm="1">
        <f t="array" aca="1" ref="BX163" ca="1">BK163/INDIRECT(ADDRESS($BC163,COLUMN(BK163)))</f>
        <v>0.11404825562177467</v>
      </c>
      <c r="BY163" s="126" cm="1">
        <f t="array" aca="1" ref="BY163" ca="1">BL163/INDIRECT(ADDRESS($BC163,COLUMN(BL163)))</f>
        <v>0.10783629610255314</v>
      </c>
      <c r="BZ163" s="126" cm="1">
        <f t="array" aca="1" ref="BZ163" ca="1">BM163/INDIRECT(ADDRESS($BC163,COLUMN(BM163)))</f>
        <v>8.7370745861274218E-2</v>
      </c>
      <c r="CA163" s="126" cm="1">
        <f t="array" aca="1" ref="CA163" ca="1">BN163/INDIRECT(ADDRESS($BC163,COLUMN(BN163)))</f>
        <v>9.8396635107247513E-2</v>
      </c>
      <c r="CB163" s="126" cm="1">
        <f t="array" aca="1" ref="CB163" ca="1">BO163/INDIRECT(ADDRESS($BC163,COLUMN(BO163)))</f>
        <v>0.10250698620685171</v>
      </c>
      <c r="CC163" s="126" cm="1">
        <f t="array" aca="1" ref="CC163" ca="1">BP163/INDIRECT(ADDRESS($BC163,COLUMN(BP163)))</f>
        <v>0.10684514387203557</v>
      </c>
      <c r="CE163" s="178" t="str">
        <f t="shared" si="67"/>
        <v>Services</v>
      </c>
      <c r="CF163" s="194" t="str">
        <f t="shared" ca="1" si="68"/>
        <v>2.81
(12.3%)</v>
      </c>
      <c r="CG163" s="194" t="str">
        <f t="shared" ca="1" si="69"/>
        <v>2.56
(12.5%)</v>
      </c>
      <c r="CH163" s="194" t="str">
        <f t="shared" ca="1" si="70"/>
        <v>2.72
(12.7%)</v>
      </c>
      <c r="CI163" s="194" t="str">
        <f t="shared" ca="1" si="71"/>
        <v>2.53
(11.4%)</v>
      </c>
      <c r="CJ163" s="194" t="str">
        <f t="shared" ca="1" si="72"/>
        <v>2.41
(11.2%)</v>
      </c>
      <c r="CK163" s="194" t="str">
        <f t="shared" ca="1" si="73"/>
        <v>2.64
(11.4%)</v>
      </c>
      <c r="CL163" s="194" t="str">
        <f t="shared" ca="1" si="74"/>
        <v>2.46
(10.8%)</v>
      </c>
      <c r="CM163" s="194" t="str">
        <f t="shared" ca="1" si="75"/>
        <v>2.14
(8.7%)</v>
      </c>
      <c r="CN163" s="194" t="str">
        <f t="shared" ca="1" si="76"/>
        <v>2.28
(9.8%)</v>
      </c>
      <c r="CO163" s="194" t="str">
        <f t="shared" ca="1" si="77"/>
        <v>2.21
(10.3%)</v>
      </c>
      <c r="CP163" s="194" t="str">
        <f t="shared" ca="1" si="78"/>
        <v>2.26
(10.7%)</v>
      </c>
    </row>
    <row r="164" spans="2:94">
      <c r="C164" s="34" t="s">
        <v>182</v>
      </c>
      <c r="D164" s="33" t="s">
        <v>12</v>
      </c>
      <c r="E164" s="33"/>
      <c r="F164" s="65">
        <v>2502.2549760000002</v>
      </c>
      <c r="G164" s="65">
        <v>2598.4955519999999</v>
      </c>
      <c r="H164" s="65">
        <v>2634.5857680000004</v>
      </c>
      <c r="I164" s="65">
        <v>2646.6158399999999</v>
      </c>
      <c r="J164" s="65">
        <v>3007.5180000000005</v>
      </c>
      <c r="K164" s="65">
        <v>3452.6306640000003</v>
      </c>
      <c r="L164" s="65">
        <v>2778.9466320000001</v>
      </c>
      <c r="M164" s="65">
        <v>2875.1872080000003</v>
      </c>
      <c r="N164" s="65">
        <v>2851.1270639999998</v>
      </c>
      <c r="O164" s="65">
        <v>3007.5180000000005</v>
      </c>
      <c r="P164" s="65">
        <v>3115.7886480000002</v>
      </c>
      <c r="Q164" s="65">
        <v>3151.8788639999998</v>
      </c>
      <c r="R164" s="65">
        <v>3163.9089359999998</v>
      </c>
      <c r="S164" s="65">
        <v>3175.9390079999998</v>
      </c>
      <c r="T164" s="65">
        <v>3043.6082160000001</v>
      </c>
      <c r="U164" s="65">
        <v>3266.0221685257907</v>
      </c>
      <c r="V164" s="65">
        <v>3130.9697538174059</v>
      </c>
      <c r="W164" s="65">
        <v>2972.8285681694078</v>
      </c>
      <c r="X164" s="65">
        <v>3216.5805409088489</v>
      </c>
      <c r="Y164" s="65">
        <v>2728.3377802940995</v>
      </c>
      <c r="Z164" s="65">
        <v>2580.5986985993918</v>
      </c>
      <c r="AA164" s="65">
        <v>2472.4825910421237</v>
      </c>
      <c r="AB164" s="65">
        <v>2356.0024364832407</v>
      </c>
      <c r="AC164" s="65">
        <v>2043.0968931239968</v>
      </c>
      <c r="AD164" s="65">
        <v>1830.6444630919966</v>
      </c>
      <c r="AE164" s="65">
        <v>1763.5926395654271</v>
      </c>
      <c r="AF164" s="65">
        <v>1851.8233006624209</v>
      </c>
      <c r="AG164" s="65">
        <v>1919.0844034800837</v>
      </c>
      <c r="AH164" s="65">
        <v>2040.6636671443748</v>
      </c>
      <c r="AI164" s="65">
        <v>2111.2347429443294</v>
      </c>
      <c r="AJ164" s="65">
        <v>2153.6918694656119</v>
      </c>
      <c r="AK164" s="65">
        <v>2143.0447030737905</v>
      </c>
      <c r="AL164" s="65">
        <v>2951.6535016173893</v>
      </c>
      <c r="AM164" s="65">
        <v>2644.4907641807549</v>
      </c>
      <c r="AP164" s="49" t="str">
        <f t="shared" si="61"/>
        <v>Agriculture</v>
      </c>
      <c r="AQ164" s="70" cm="1">
        <f t="array" aca="1" ref="AQ164" ca="1">INDIRECT(ADDRESS(ROW(AP164),AQ$9))/1000</f>
        <v>2.6444907641807549</v>
      </c>
      <c r="AR164" s="71" cm="1">
        <f t="array" aca="1" ref="AR164" ca="1">INDIRECT(ADDRESS(ROW(AQ164),AR$9))/1000</f>
        <v>2.9516535016173893</v>
      </c>
      <c r="AS164" s="71" cm="1">
        <f t="array" aca="1" ref="AS164" ca="1">INDIRECT(ADDRESS(ROW(AR164),AS$9))/1000</f>
        <v>2.0406636671443747</v>
      </c>
      <c r="AT164" s="73" cm="1">
        <f t="array" aca="1" ref="AT164" ca="1">INDIRECT(ADDRESS(ROW(AS164),AT$9))/1000</f>
        <v>2.0430968931239968</v>
      </c>
      <c r="AU164" s="77" cm="1">
        <f t="array" aca="1" ref="AU164" ca="1">AQ164/INDIRECT(ADDRESS($BC164,COLUMN(AQ164)))</f>
        <v>0.12493383161182549</v>
      </c>
      <c r="AV164" s="78" cm="1">
        <f t="array" aca="1" ref="AV164" ca="1">AR164/INDIRECT(ADDRESS($BC164,COLUMN(AR164)))</f>
        <v>0.1369918343807924</v>
      </c>
      <c r="AW164" s="78" cm="1">
        <f t="array" aca="1" ref="AW164" ca="1">AS164/INDIRECT(ADDRESS($BC164,COLUMN(AS164)))</f>
        <v>8.8015190650369932E-2</v>
      </c>
      <c r="AX164" s="80" cm="1">
        <f t="array" aca="1" ref="AX164" ca="1">AT164/INDIRECT(ADDRESS($BC164,COLUMN(AT164)))</f>
        <v>8.9452547362988563E-2</v>
      </c>
      <c r="AY164" s="53">
        <f t="shared" ca="1" si="62"/>
        <v>-0.10406463267735232</v>
      </c>
      <c r="AZ164" s="53">
        <f t="shared" ca="1" si="63"/>
        <v>0.29589741159127525</v>
      </c>
      <c r="BA164" s="53">
        <f t="shared" ca="1" si="64"/>
        <v>0.29435406273717984</v>
      </c>
      <c r="BC164" s="61">
        <f>+BC165</f>
        <v>166</v>
      </c>
      <c r="BE164" s="177" t="str">
        <f t="shared" si="65"/>
        <v>Agriculture</v>
      </c>
      <c r="BF164" s="185" cm="1">
        <f t="array" ref="BF164">INDEX(164:164,,BF$9)/1000</f>
        <v>2.0430968931239968</v>
      </c>
      <c r="BG164" s="185" cm="1">
        <f t="array" ref="BG164">INDEX(164:164,,BG$9)/1000</f>
        <v>1.8306444630919967</v>
      </c>
      <c r="BH164" s="185" cm="1">
        <f t="array" ref="BH164">INDEX(164:164,,BH$9)/1000</f>
        <v>1.7635926395654271</v>
      </c>
      <c r="BI164" s="185" cm="1">
        <f t="array" ref="BI164">INDEX(164:164,,BI$9)/1000</f>
        <v>1.851823300662421</v>
      </c>
      <c r="BJ164" s="185" cm="1">
        <f t="array" ref="BJ164">INDEX(164:164,,BJ$9)/1000</f>
        <v>1.9190844034800836</v>
      </c>
      <c r="BK164" s="185" cm="1">
        <f t="array" ref="BK164">INDEX(164:164,,BK$9)/1000</f>
        <v>2.0406636671443747</v>
      </c>
      <c r="BL164" s="185" cm="1">
        <f t="array" ref="BL164">INDEX(164:164,,BL$9)/1000</f>
        <v>2.1112347429443292</v>
      </c>
      <c r="BM164" s="185" cm="1">
        <f t="array" ref="BM164">INDEX(164:164,,BM$9)/1000</f>
        <v>2.1536918694656118</v>
      </c>
      <c r="BN164" s="185" cm="1">
        <f t="array" ref="BN164">INDEX(164:164,,BN$9)/1000</f>
        <v>2.1430447030737905</v>
      </c>
      <c r="BO164" s="185" cm="1">
        <f t="array" ref="BO164">INDEX(164:164,,BO$9)/1000</f>
        <v>2.9516535016173893</v>
      </c>
      <c r="BP164" s="185" cm="1">
        <f t="array" ref="BP164">INDEX(164:164,,BP$9)/1000</f>
        <v>2.6444907641807549</v>
      </c>
      <c r="BQ164" s="179"/>
      <c r="BR164" s="178" t="str">
        <f t="shared" si="66"/>
        <v>Agriculture</v>
      </c>
      <c r="BS164" s="126" cm="1">
        <f t="array" aca="1" ref="BS164" ca="1">BF164/INDIRECT(ADDRESS($BC164,COLUMN(BF164)))</f>
        <v>8.9452547362988563E-2</v>
      </c>
      <c r="BT164" s="126" cm="1">
        <f t="array" aca="1" ref="BT164" ca="1">BG164/INDIRECT(ADDRESS($BC164,COLUMN(BG164)))</f>
        <v>8.9422856499752137E-2</v>
      </c>
      <c r="BU164" s="126" cm="1">
        <f t="array" aca="1" ref="BU164" ca="1">BH164/INDIRECT(ADDRESS($BC164,COLUMN(BH164)))</f>
        <v>8.2759302769138107E-2</v>
      </c>
      <c r="BV164" s="126" cm="1">
        <f t="array" aca="1" ref="BV164" ca="1">BI164/INDIRECT(ADDRESS($BC164,COLUMN(BI164)))</f>
        <v>8.3328978814640034E-2</v>
      </c>
      <c r="BW164" s="126" cm="1">
        <f t="array" aca="1" ref="BW164" ca="1">BJ164/INDIRECT(ADDRESS($BC164,COLUMN(BJ164)))</f>
        <v>8.8841567673169614E-2</v>
      </c>
      <c r="BX164" s="126" cm="1">
        <f t="array" aca="1" ref="BX164" ca="1">BK164/INDIRECT(ADDRESS($BC164,COLUMN(BK164)))</f>
        <v>8.8015190650369932E-2</v>
      </c>
      <c r="BY164" s="126" cm="1">
        <f t="array" aca="1" ref="BY164" ca="1">BL164/INDIRECT(ADDRESS($BC164,COLUMN(BL164)))</f>
        <v>9.2614856856965702E-2</v>
      </c>
      <c r="BZ164" s="126" cm="1">
        <f t="array" aca="1" ref="BZ164" ca="1">BM164/INDIRECT(ADDRESS($BC164,COLUMN(BM164)))</f>
        <v>8.7735784171322453E-2</v>
      </c>
      <c r="CA164" s="126" cm="1">
        <f t="array" aca="1" ref="CA164" ca="1">BN164/INDIRECT(ADDRESS($BC164,COLUMN(BN164)))</f>
        <v>9.2388850470760356E-2</v>
      </c>
      <c r="CB164" s="126" cm="1">
        <f t="array" aca="1" ref="CB164" ca="1">BO164/INDIRECT(ADDRESS($BC164,COLUMN(BO164)))</f>
        <v>0.1369918343807924</v>
      </c>
      <c r="CC164" s="126" cm="1">
        <f t="array" aca="1" ref="CC164" ca="1">BP164/INDIRECT(ADDRESS($BC164,COLUMN(BP164)))</f>
        <v>0.12493383161182549</v>
      </c>
      <c r="CE164" s="178" t="str">
        <f t="shared" si="67"/>
        <v>Agriculture</v>
      </c>
      <c r="CF164" s="194" t="str">
        <f t="shared" ca="1" si="68"/>
        <v>2.04
(8.9%)</v>
      </c>
      <c r="CG164" s="194" t="str">
        <f t="shared" ca="1" si="69"/>
        <v>1.83
(8.9%)</v>
      </c>
      <c r="CH164" s="194" t="str">
        <f t="shared" ca="1" si="70"/>
        <v>1.76
(8.3%)</v>
      </c>
      <c r="CI164" s="194" t="str">
        <f t="shared" ca="1" si="71"/>
        <v>1.85
(8.3%)</v>
      </c>
      <c r="CJ164" s="194" t="str">
        <f t="shared" ca="1" si="72"/>
        <v>1.92
(8.9%)</v>
      </c>
      <c r="CK164" s="194" t="str">
        <f t="shared" ca="1" si="73"/>
        <v>2.04
(8.8%)</v>
      </c>
      <c r="CL164" s="194" t="str">
        <f t="shared" ca="1" si="74"/>
        <v>2.11
(9.3%)</v>
      </c>
      <c r="CM164" s="194" t="str">
        <f t="shared" ca="1" si="75"/>
        <v>2.15
(8.8%)</v>
      </c>
      <c r="CN164" s="194" t="str">
        <f t="shared" ca="1" si="76"/>
        <v>2.14
(9.2%)</v>
      </c>
      <c r="CO164" s="194" t="str">
        <f t="shared" ca="1" si="77"/>
        <v>2.95
(13.7%)</v>
      </c>
      <c r="CP164" s="194" t="str">
        <f t="shared" ca="1" si="78"/>
        <v>2.64
(12.5%)</v>
      </c>
    </row>
    <row r="165" spans="2:94">
      <c r="C165" s="34" t="s">
        <v>183</v>
      </c>
      <c r="D165" s="33" t="s">
        <v>12</v>
      </c>
      <c r="E165" s="33"/>
      <c r="F165" s="65">
        <v>329.43735087355589</v>
      </c>
      <c r="G165" s="65">
        <v>356.00720271620031</v>
      </c>
      <c r="H165" s="65">
        <v>379.15180112005424</v>
      </c>
      <c r="I165" s="65">
        <v>424.32223505961127</v>
      </c>
      <c r="J165" s="65">
        <v>442.22550605377245</v>
      </c>
      <c r="K165" s="65">
        <v>594.60407379965966</v>
      </c>
      <c r="L165" s="65">
        <v>507.37428622512925</v>
      </c>
      <c r="M165" s="65">
        <v>447.35189207290176</v>
      </c>
      <c r="N165" s="65">
        <v>494.38131143583814</v>
      </c>
      <c r="O165" s="65">
        <v>436.21483760324168</v>
      </c>
      <c r="P165" s="65">
        <v>424.67012433504999</v>
      </c>
      <c r="Q165" s="65">
        <v>431.89763897367897</v>
      </c>
      <c r="R165" s="65">
        <v>370.7978608539035</v>
      </c>
      <c r="S165" s="65">
        <v>533.29116349166543</v>
      </c>
      <c r="T165" s="65">
        <v>606.4166196102027</v>
      </c>
      <c r="U165" s="65">
        <v>543.56308524048893</v>
      </c>
      <c r="V165" s="65">
        <v>485.5358834719612</v>
      </c>
      <c r="W165" s="65">
        <v>452.79598314243225</v>
      </c>
      <c r="X165" s="65">
        <v>388.71065127480631</v>
      </c>
      <c r="Y165" s="65">
        <v>363.45899772452077</v>
      </c>
      <c r="Z165" s="65">
        <v>285.6880156182732</v>
      </c>
      <c r="AA165" s="65">
        <v>236.63733170946102</v>
      </c>
      <c r="AB165" s="65">
        <v>261.96048474241223</v>
      </c>
      <c r="AC165" s="65">
        <v>291.49079260320781</v>
      </c>
      <c r="AD165" s="65">
        <v>277.7329988083801</v>
      </c>
      <c r="AE165" s="65">
        <v>244.17658255371649</v>
      </c>
      <c r="AF165" s="65">
        <v>224.21615690586731</v>
      </c>
      <c r="AG165" s="65">
        <v>265.50716225072108</v>
      </c>
      <c r="AH165" s="65">
        <v>316.91593848252012</v>
      </c>
      <c r="AI165" s="65">
        <v>273.62959081858202</v>
      </c>
      <c r="AJ165" s="65">
        <v>223.04424650089604</v>
      </c>
      <c r="AK165" s="65">
        <v>218.22387902038884</v>
      </c>
      <c r="AL165" s="65">
        <v>201.04670563171601</v>
      </c>
      <c r="AM165" s="65">
        <v>228.51543782586643</v>
      </c>
      <c r="AP165" s="49" t="str">
        <f t="shared" si="61"/>
        <v>Fisheries</v>
      </c>
      <c r="AQ165" s="70" cm="1">
        <f t="array" aca="1" ref="AQ165" ca="1">INDIRECT(ADDRESS(ROW(AP165),AQ$9))/1000</f>
        <v>0.22851543782586642</v>
      </c>
      <c r="AR165" s="71" cm="1">
        <f t="array" aca="1" ref="AR165" ca="1">INDIRECT(ADDRESS(ROW(AQ165),AR$9))/1000</f>
        <v>0.20104670563171601</v>
      </c>
      <c r="AS165" s="71" cm="1">
        <f t="array" aca="1" ref="AS165" ca="1">INDIRECT(ADDRESS(ROW(AR165),AS$9))/1000</f>
        <v>0.31691593848252014</v>
      </c>
      <c r="AT165" s="73" cm="1">
        <f t="array" aca="1" ref="AT165" ca="1">INDIRECT(ADDRESS(ROW(AS165),AT$9))/1000</f>
        <v>0.29149079260320782</v>
      </c>
      <c r="AU165" s="77" cm="1">
        <f t="array" aca="1" ref="AU165" ca="1">AQ165/INDIRECT(ADDRESS($BC165,COLUMN(AQ165)))</f>
        <v>1.0795768174627659E-2</v>
      </c>
      <c r="AV165" s="78" cm="1">
        <f t="array" aca="1" ref="AV165" ca="1">AR165/INDIRECT(ADDRESS($BC165,COLUMN(AR165)))</f>
        <v>9.3309587272395519E-3</v>
      </c>
      <c r="AW165" s="78" cm="1">
        <f t="array" aca="1" ref="AW165" ca="1">AS165/INDIRECT(ADDRESS($BC165,COLUMN(AS165)))</f>
        <v>1.3668796673737462E-2</v>
      </c>
      <c r="AX165" s="80" cm="1">
        <f t="array" aca="1" ref="AX165" ca="1">AT165/INDIRECT(ADDRESS($BC165,COLUMN(AT165)))</f>
        <v>1.2762289453313284E-2</v>
      </c>
      <c r="AY165" s="53">
        <f t="shared" ca="1" si="62"/>
        <v>0.13662861128631745</v>
      </c>
      <c r="AZ165" s="53">
        <f t="shared" ca="1" si="63"/>
        <v>-0.27893990147652215</v>
      </c>
      <c r="BA165" s="53">
        <f t="shared" ca="1" si="64"/>
        <v>-0.21604577700355246</v>
      </c>
      <c r="BC165" s="61">
        <f>+BC166</f>
        <v>166</v>
      </c>
      <c r="BE165" s="177" t="str">
        <f t="shared" si="65"/>
        <v>Fisheries</v>
      </c>
      <c r="BF165" s="185" cm="1">
        <f t="array" ref="BF165">INDEX(165:165,,BF$9)/1000</f>
        <v>0.29149079260320782</v>
      </c>
      <c r="BG165" s="185" cm="1">
        <f t="array" ref="BG165">INDEX(165:165,,BG$9)/1000</f>
        <v>0.27773299880838009</v>
      </c>
      <c r="BH165" s="185" cm="1">
        <f t="array" ref="BH165">INDEX(165:165,,BH$9)/1000</f>
        <v>0.24417658255371649</v>
      </c>
      <c r="BI165" s="185" cm="1">
        <f t="array" ref="BI165">INDEX(165:165,,BI$9)/1000</f>
        <v>0.2242161569058673</v>
      </c>
      <c r="BJ165" s="185" cm="1">
        <f t="array" ref="BJ165">INDEX(165:165,,BJ$9)/1000</f>
        <v>0.26550716225072107</v>
      </c>
      <c r="BK165" s="185" cm="1">
        <f t="array" ref="BK165">INDEX(165:165,,BK$9)/1000</f>
        <v>0.31691593848252014</v>
      </c>
      <c r="BL165" s="185" cm="1">
        <f t="array" ref="BL165">INDEX(165:165,,BL$9)/1000</f>
        <v>0.27362959081858201</v>
      </c>
      <c r="BM165" s="185" cm="1">
        <f t="array" ref="BM165">INDEX(165:165,,BM$9)/1000</f>
        <v>0.22304424650089605</v>
      </c>
      <c r="BN165" s="185" cm="1">
        <f t="array" ref="BN165">INDEX(165:165,,BN$9)/1000</f>
        <v>0.21822387902038884</v>
      </c>
      <c r="BO165" s="185" cm="1">
        <f t="array" ref="BO165">INDEX(165:165,,BO$9)/1000</f>
        <v>0.20104670563171601</v>
      </c>
      <c r="BP165" s="185" cm="1">
        <f t="array" ref="BP165">INDEX(165:165,,BP$9)/1000</f>
        <v>0.22851543782586642</v>
      </c>
      <c r="BQ165" s="179"/>
      <c r="BR165" s="178" t="str">
        <f t="shared" si="66"/>
        <v>Fisheries</v>
      </c>
      <c r="BS165" s="126" cm="1">
        <f t="array" aca="1" ref="BS165" ca="1">BF165/INDIRECT(ADDRESS($BC165,COLUMN(BF165)))</f>
        <v>1.2762289453313284E-2</v>
      </c>
      <c r="BT165" s="126" cm="1">
        <f t="array" aca="1" ref="BT165" ca="1">BG165/INDIRECT(ADDRESS($BC165,COLUMN(BG165)))</f>
        <v>1.3566631095444729E-2</v>
      </c>
      <c r="BU165" s="126" cm="1">
        <f t="array" aca="1" ref="BU165" ca="1">BH165/INDIRECT(ADDRESS($BC165,COLUMN(BH165)))</f>
        <v>1.1458362476311969E-2</v>
      </c>
      <c r="BV165" s="126" cm="1">
        <f t="array" aca="1" ref="BV165" ca="1">BI165/INDIRECT(ADDRESS($BC165,COLUMN(BI165)))</f>
        <v>1.0089355383975146E-2</v>
      </c>
      <c r="BW165" s="126" cm="1">
        <f t="array" aca="1" ref="BW165" ca="1">BJ165/INDIRECT(ADDRESS($BC165,COLUMN(BJ165)))</f>
        <v>1.229131583792451E-2</v>
      </c>
      <c r="BX165" s="126" cm="1">
        <f t="array" aca="1" ref="BX165" ca="1">BK165/INDIRECT(ADDRESS($BC165,COLUMN(BK165)))</f>
        <v>1.3668796673737462E-2</v>
      </c>
      <c r="BY165" s="126" cm="1">
        <f t="array" aca="1" ref="BY165" ca="1">BL165/INDIRECT(ADDRESS($BC165,COLUMN(BL165)))</f>
        <v>1.2003480650451436E-2</v>
      </c>
      <c r="BZ165" s="126" cm="1">
        <f t="array" aca="1" ref="BZ165" ca="1">BM165/INDIRECT(ADDRESS($BC165,COLUMN(BM165)))</f>
        <v>9.0862403062855219E-3</v>
      </c>
      <c r="CA165" s="126" cm="1">
        <f t="array" aca="1" ref="CA165" ca="1">BN165/INDIRECT(ADDRESS($BC165,COLUMN(BN165)))</f>
        <v>9.407854768053241E-3</v>
      </c>
      <c r="CB165" s="126" cm="1">
        <f t="array" aca="1" ref="CB165" ca="1">BO165/INDIRECT(ADDRESS($BC165,COLUMN(BO165)))</f>
        <v>9.3309587272395519E-3</v>
      </c>
      <c r="CC165" s="126" cm="1">
        <f t="array" aca="1" ref="CC165" ca="1">BP165/INDIRECT(ADDRESS($BC165,COLUMN(BP165)))</f>
        <v>1.0795768174627659E-2</v>
      </c>
      <c r="CE165" s="178" t="str">
        <f t="shared" si="67"/>
        <v>Fisheries</v>
      </c>
      <c r="CF165" s="194" t="str">
        <f t="shared" ca="1" si="68"/>
        <v>0.29
(1.3%)</v>
      </c>
      <c r="CG165" s="194" t="str">
        <f t="shared" ca="1" si="69"/>
        <v>0.28
(1.4%)</v>
      </c>
      <c r="CH165" s="194" t="str">
        <f t="shared" ca="1" si="70"/>
        <v>0.24
(1.1%)</v>
      </c>
      <c r="CI165" s="194" t="str">
        <f t="shared" ca="1" si="71"/>
        <v>0.22
(1.0%)</v>
      </c>
      <c r="CJ165" s="194" t="str">
        <f t="shared" ca="1" si="72"/>
        <v>0.27
(1.2%)</v>
      </c>
      <c r="CK165" s="194" t="str">
        <f t="shared" ca="1" si="73"/>
        <v>0.32
(1.4%)</v>
      </c>
      <c r="CL165" s="194" t="str">
        <f t="shared" ca="1" si="74"/>
        <v>0.27
(1.2%)</v>
      </c>
      <c r="CM165" s="194" t="str">
        <f t="shared" ca="1" si="75"/>
        <v>0.22
(0.9%)</v>
      </c>
      <c r="CN165" s="194" t="str">
        <f t="shared" ca="1" si="76"/>
        <v>0.22
(0.9%)</v>
      </c>
      <c r="CO165" s="194" t="str">
        <f t="shared" ca="1" si="77"/>
        <v>0.20
(0.9%)</v>
      </c>
      <c r="CP165" s="194" t="str">
        <f t="shared" ca="1" si="78"/>
        <v>0.23
(1.1%)</v>
      </c>
    </row>
    <row r="166" spans="2:94" s="58" customFormat="1">
      <c r="C166" s="55" t="s">
        <v>47</v>
      </c>
      <c r="D166" s="56" t="s">
        <v>12</v>
      </c>
      <c r="E166" s="57"/>
      <c r="F166" s="66">
        <v>22496.357983709499</v>
      </c>
      <c r="G166" s="66">
        <v>23132.900047056002</v>
      </c>
      <c r="H166" s="66">
        <v>23573.890255775506</v>
      </c>
      <c r="I166" s="66">
        <v>23659.496528701256</v>
      </c>
      <c r="J166" s="66">
        <v>28411.442170039525</v>
      </c>
      <c r="K166" s="66">
        <v>29230.090621171501</v>
      </c>
      <c r="L166" s="66">
        <v>27466.301989668253</v>
      </c>
      <c r="M166" s="66">
        <v>29708.409875526249</v>
      </c>
      <c r="N166" s="66">
        <v>30146.638805328264</v>
      </c>
      <c r="O166" s="66">
        <v>33193.390589394243</v>
      </c>
      <c r="P166" s="66">
        <v>34263.042779712523</v>
      </c>
      <c r="Q166" s="66">
        <v>35093.769561022535</v>
      </c>
      <c r="R166" s="66">
        <v>34215.715346177552</v>
      </c>
      <c r="S166" s="66">
        <v>34705.641774400014</v>
      </c>
      <c r="T166" s="66">
        <v>34506.907489024459</v>
      </c>
      <c r="U166" s="66">
        <v>36290.033135336067</v>
      </c>
      <c r="V166" s="66">
        <v>33865.51000174979</v>
      </c>
      <c r="W166" s="66">
        <v>33209.898374083969</v>
      </c>
      <c r="X166" s="66">
        <v>34946.921481177473</v>
      </c>
      <c r="Y166" s="66">
        <v>30377.005986331758</v>
      </c>
      <c r="Z166" s="66">
        <v>30911.994340054327</v>
      </c>
      <c r="AA166" s="66">
        <v>25896.133543963741</v>
      </c>
      <c r="AB166" s="66">
        <v>23310.510815589099</v>
      </c>
      <c r="AC166" s="66">
        <v>22840.007952298274</v>
      </c>
      <c r="AD166" s="66">
        <v>20471.773490003317</v>
      </c>
      <c r="AE166" s="66">
        <v>21309.90209626429</v>
      </c>
      <c r="AF166" s="66">
        <v>22223.040855710988</v>
      </c>
      <c r="AG166" s="66">
        <v>21601.199232998813</v>
      </c>
      <c r="AH166" s="66">
        <v>23185.357573679215</v>
      </c>
      <c r="AI166" s="66">
        <v>22795.853868293703</v>
      </c>
      <c r="AJ166" s="66">
        <v>24547.47387063958</v>
      </c>
      <c r="AK166" s="66">
        <v>23195.923449139904</v>
      </c>
      <c r="AL166" s="66">
        <v>21546.200289666609</v>
      </c>
      <c r="AM166" s="66">
        <v>21167.130872903152</v>
      </c>
      <c r="AP166" s="52" t="str">
        <f t="shared" si="61"/>
        <v>Total</v>
      </c>
      <c r="AQ166" s="75" cm="1">
        <f t="array" aca="1" ref="AQ166" ca="1">INDIRECT(ADDRESS(ROW(AP166),AQ$9))/1000</f>
        <v>21.167130872903151</v>
      </c>
      <c r="AR166" s="74" cm="1">
        <f t="array" aca="1" ref="AR166" ca="1">INDIRECT(ADDRESS(ROW(AQ166),AR$9))/1000</f>
        <v>21.546200289666608</v>
      </c>
      <c r="AS166" s="74" cm="1">
        <f t="array" aca="1" ref="AS166" ca="1">INDIRECT(ADDRESS(ROW(AR166),AS$9))/1000</f>
        <v>23.185357573679216</v>
      </c>
      <c r="AT166" s="76" cm="1">
        <f t="array" aca="1" ref="AT166" ca="1">INDIRECT(ADDRESS(ROW(AS166),AT$9))/1000</f>
        <v>22.840007952298276</v>
      </c>
      <c r="AU166" s="81" cm="1">
        <f t="array" aca="1" ref="AU166" ca="1">AQ166/INDIRECT(ADDRESS($BC166,COLUMN(AQ166)))</f>
        <v>1</v>
      </c>
      <c r="AV166" s="82" cm="1">
        <f t="array" aca="1" ref="AV166" ca="1">AR166/INDIRECT(ADDRESS($BC166,COLUMN(AR166)))</f>
        <v>1</v>
      </c>
      <c r="AW166" s="82" cm="1">
        <f t="array" aca="1" ref="AW166" ca="1">AS166/INDIRECT(ADDRESS($BC166,COLUMN(AS166)))</f>
        <v>1</v>
      </c>
      <c r="AX166" s="83" cm="1">
        <f t="array" aca="1" ref="AX166" ca="1">AT166/INDIRECT(ADDRESS($BC166,COLUMN(AT166)))</f>
        <v>1</v>
      </c>
      <c r="AY166" s="54">
        <f t="shared" ca="1" si="62"/>
        <v>-1.7593330223763665E-2</v>
      </c>
      <c r="AZ166" s="54">
        <f t="shared" ca="1" si="63"/>
        <v>-8.704746926427491E-2</v>
      </c>
      <c r="BA166" s="54">
        <f t="shared" ca="1" si="64"/>
        <v>-7.3243279200644565E-2</v>
      </c>
      <c r="BB166" s="7"/>
      <c r="BC166" s="62">
        <f>ROW(AP166)</f>
        <v>166</v>
      </c>
      <c r="BE166" s="177" t="str">
        <f t="shared" si="65"/>
        <v>Total</v>
      </c>
      <c r="BF166" s="185" cm="1">
        <f t="array" ref="BF166">INDEX(166:166,,BF$9)/1000</f>
        <v>22.840007952298276</v>
      </c>
      <c r="BG166" s="185" cm="1">
        <f t="array" ref="BG166">INDEX(166:166,,BG$9)/1000</f>
        <v>20.471773490003319</v>
      </c>
      <c r="BH166" s="185" cm="1">
        <f t="array" ref="BH166">INDEX(166:166,,BH$9)/1000</f>
        <v>21.309902096264288</v>
      </c>
      <c r="BI166" s="185" cm="1">
        <f t="array" ref="BI166">INDEX(166:166,,BI$9)/1000</f>
        <v>22.223040855710988</v>
      </c>
      <c r="BJ166" s="185" cm="1">
        <f t="array" ref="BJ166">INDEX(166:166,,BJ$9)/1000</f>
        <v>21.601199232998813</v>
      </c>
      <c r="BK166" s="185" cm="1">
        <f t="array" ref="BK166">INDEX(166:166,,BK$9)/1000</f>
        <v>23.185357573679216</v>
      </c>
      <c r="BL166" s="185" cm="1">
        <f t="array" ref="BL166">INDEX(166:166,,BL$9)/1000</f>
        <v>22.795853868293705</v>
      </c>
      <c r="BM166" s="185" cm="1">
        <f t="array" ref="BM166">INDEX(166:166,,BM$9)/1000</f>
        <v>24.547473870639582</v>
      </c>
      <c r="BN166" s="185" cm="1">
        <f t="array" ref="BN166">INDEX(166:166,,BN$9)/1000</f>
        <v>23.195923449139904</v>
      </c>
      <c r="BO166" s="185" cm="1">
        <f t="array" ref="BO166">INDEX(166:166,,BO$9)/1000</f>
        <v>21.546200289666608</v>
      </c>
      <c r="BP166" s="185" cm="1">
        <f t="array" ref="BP166">INDEX(166:166,,BP$9)/1000</f>
        <v>21.167130872903151</v>
      </c>
      <c r="BQ166" s="179"/>
      <c r="BR166" s="178" t="str">
        <f t="shared" si="66"/>
        <v>Total</v>
      </c>
      <c r="BS166" s="126" cm="1">
        <f t="array" aca="1" ref="BS166" ca="1">BF166/INDIRECT(ADDRESS($BC166,COLUMN(BF166)))</f>
        <v>1</v>
      </c>
      <c r="BT166" s="126" cm="1">
        <f t="array" aca="1" ref="BT166" ca="1">BG166/INDIRECT(ADDRESS($BC166,COLUMN(BG166)))</f>
        <v>1</v>
      </c>
      <c r="BU166" s="126" cm="1">
        <f t="array" aca="1" ref="BU166" ca="1">BH166/INDIRECT(ADDRESS($BC166,COLUMN(BH166)))</f>
        <v>1</v>
      </c>
      <c r="BV166" s="126" cm="1">
        <f t="array" aca="1" ref="BV166" ca="1">BI166/INDIRECT(ADDRESS($BC166,COLUMN(BI166)))</f>
        <v>1</v>
      </c>
      <c r="BW166" s="126" cm="1">
        <f t="array" aca="1" ref="BW166" ca="1">BJ166/INDIRECT(ADDRESS($BC166,COLUMN(BJ166)))</f>
        <v>1</v>
      </c>
      <c r="BX166" s="126" cm="1">
        <f t="array" aca="1" ref="BX166" ca="1">BK166/INDIRECT(ADDRESS($BC166,COLUMN(BK166)))</f>
        <v>1</v>
      </c>
      <c r="BY166" s="126" cm="1">
        <f t="array" aca="1" ref="BY166" ca="1">BL166/INDIRECT(ADDRESS($BC166,COLUMN(BL166)))</f>
        <v>1</v>
      </c>
      <c r="BZ166" s="126" cm="1">
        <f t="array" aca="1" ref="BZ166" ca="1">BM166/INDIRECT(ADDRESS($BC166,COLUMN(BM166)))</f>
        <v>1</v>
      </c>
      <c r="CA166" s="126" cm="1">
        <f t="array" aca="1" ref="CA166" ca="1">BN166/INDIRECT(ADDRESS($BC166,COLUMN(BN166)))</f>
        <v>1</v>
      </c>
      <c r="CB166" s="126" cm="1">
        <f t="array" aca="1" ref="CB166" ca="1">BO166/INDIRECT(ADDRESS($BC166,COLUMN(BO166)))</f>
        <v>1</v>
      </c>
      <c r="CC166" s="126" cm="1">
        <f t="array" aca="1" ref="CC166" ca="1">BP166/INDIRECT(ADDRESS($BC166,COLUMN(BP166)))</f>
        <v>1</v>
      </c>
      <c r="CD166" s="7"/>
      <c r="CE166" s="178" t="str">
        <f t="shared" si="67"/>
        <v>Total</v>
      </c>
      <c r="CF166" s="194" t="str">
        <f t="shared" ca="1" si="68"/>
        <v>22.84
(100%)</v>
      </c>
      <c r="CG166" s="194" t="str">
        <f t="shared" ca="1" si="69"/>
        <v>20.47
(100%)</v>
      </c>
      <c r="CH166" s="194" t="str">
        <f t="shared" ca="1" si="70"/>
        <v>21.31
(100%)</v>
      </c>
      <c r="CI166" s="194" t="str">
        <f t="shared" ca="1" si="71"/>
        <v>22.22
(100%)</v>
      </c>
      <c r="CJ166" s="194" t="str">
        <f t="shared" ca="1" si="72"/>
        <v>21.60
(100%)</v>
      </c>
      <c r="CK166" s="194" t="str">
        <f t="shared" ca="1" si="73"/>
        <v>23.19
(100%)</v>
      </c>
      <c r="CL166" s="194" t="str">
        <f t="shared" ca="1" si="74"/>
        <v>22.80
(100%)</v>
      </c>
      <c r="CM166" s="194" t="str">
        <f t="shared" ca="1" si="75"/>
        <v>24.55
(100%)</v>
      </c>
      <c r="CN166" s="194" t="str">
        <f t="shared" ca="1" si="76"/>
        <v>23.20
(100%)</v>
      </c>
      <c r="CO166" s="194" t="str">
        <f t="shared" ca="1" si="77"/>
        <v>21.55
(100%)</v>
      </c>
      <c r="CP166" s="194" t="str">
        <f t="shared" ca="1" si="78"/>
        <v>21.17
(100%)</v>
      </c>
    </row>
    <row r="170" spans="2:94" s="27" customFormat="1" ht="17.5" thickBot="1">
      <c r="B170" s="98" t="s">
        <v>233</v>
      </c>
      <c r="C170" s="95" t="s">
        <v>234</v>
      </c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</row>
    <row r="171" spans="2:94" ht="15" thickTop="1"/>
    <row r="172" spans="2:94" s="27" customFormat="1" ht="17.5" thickBot="1">
      <c r="B172" s="98" t="s">
        <v>235</v>
      </c>
      <c r="C172" s="95" t="s">
        <v>236</v>
      </c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</row>
    <row r="173" spans="2:94" ht="15" thickTop="1"/>
    <row r="174" spans="2:94">
      <c r="G174" s="236" t="s">
        <v>712</v>
      </c>
    </row>
    <row r="196" spans="3:94">
      <c r="AQ196" s="305" t="s">
        <v>65</v>
      </c>
      <c r="AR196" s="305"/>
      <c r="AS196" s="305"/>
      <c r="AT196" s="306"/>
      <c r="AU196" s="307" t="s">
        <v>84</v>
      </c>
      <c r="AV196" s="305"/>
      <c r="AW196" s="305"/>
      <c r="AX196" s="306"/>
      <c r="AY196" s="305" t="str">
        <f>"Change to "&amp;year_latest&amp;" (%)"</f>
        <v>Change to 2023 (%)</v>
      </c>
      <c r="AZ196" s="308"/>
      <c r="BA196" s="308"/>
    </row>
    <row r="197" spans="3:94" s="27" customFormat="1" ht="15" thickBot="1">
      <c r="C197" s="28" t="s">
        <v>242</v>
      </c>
      <c r="D197" s="28" t="s">
        <v>49</v>
      </c>
      <c r="E197" s="28" t="s">
        <v>62</v>
      </c>
      <c r="F197" s="28">
        <f t="shared" ref="F197:AM197" si="79">years</f>
        <v>1990</v>
      </c>
      <c r="G197" s="28">
        <f t="shared" si="79"/>
        <v>1991</v>
      </c>
      <c r="H197" s="28">
        <f t="shared" si="79"/>
        <v>1992</v>
      </c>
      <c r="I197" s="28">
        <f t="shared" si="79"/>
        <v>1993</v>
      </c>
      <c r="J197" s="28">
        <f t="shared" si="79"/>
        <v>1994</v>
      </c>
      <c r="K197" s="28">
        <f t="shared" si="79"/>
        <v>1995</v>
      </c>
      <c r="L197" s="28">
        <f t="shared" si="79"/>
        <v>1996</v>
      </c>
      <c r="M197" s="28">
        <f t="shared" si="79"/>
        <v>1997</v>
      </c>
      <c r="N197" s="28">
        <f t="shared" si="79"/>
        <v>1998</v>
      </c>
      <c r="O197" s="28">
        <f t="shared" si="79"/>
        <v>1999</v>
      </c>
      <c r="P197" s="28">
        <f t="shared" si="79"/>
        <v>2000</v>
      </c>
      <c r="Q197" s="28">
        <f t="shared" si="79"/>
        <v>2001</v>
      </c>
      <c r="R197" s="28">
        <f t="shared" si="79"/>
        <v>2002</v>
      </c>
      <c r="S197" s="28">
        <f t="shared" si="79"/>
        <v>2003</v>
      </c>
      <c r="T197" s="28">
        <f t="shared" si="79"/>
        <v>2004</v>
      </c>
      <c r="U197" s="28">
        <f t="shared" si="79"/>
        <v>2005</v>
      </c>
      <c r="V197" s="28">
        <f t="shared" si="79"/>
        <v>2006</v>
      </c>
      <c r="W197" s="28">
        <f t="shared" si="79"/>
        <v>2007</v>
      </c>
      <c r="X197" s="28">
        <f t="shared" si="79"/>
        <v>2008</v>
      </c>
      <c r="Y197" s="28">
        <f t="shared" si="79"/>
        <v>2009</v>
      </c>
      <c r="Z197" s="28">
        <f t="shared" si="79"/>
        <v>2010</v>
      </c>
      <c r="AA197" s="28">
        <f t="shared" si="79"/>
        <v>2011</v>
      </c>
      <c r="AB197" s="28">
        <f t="shared" si="79"/>
        <v>2012</v>
      </c>
      <c r="AC197" s="28">
        <f t="shared" si="79"/>
        <v>2013</v>
      </c>
      <c r="AD197" s="28">
        <f t="shared" si="79"/>
        <v>2014</v>
      </c>
      <c r="AE197" s="28">
        <f t="shared" si="79"/>
        <v>2015</v>
      </c>
      <c r="AF197" s="28">
        <f t="shared" si="79"/>
        <v>2016</v>
      </c>
      <c r="AG197" s="28">
        <f t="shared" si="79"/>
        <v>2017</v>
      </c>
      <c r="AH197" s="28">
        <f t="shared" si="79"/>
        <v>2018</v>
      </c>
      <c r="AI197" s="28">
        <f t="shared" si="79"/>
        <v>2019</v>
      </c>
      <c r="AJ197" s="28">
        <f t="shared" si="79"/>
        <v>2020</v>
      </c>
      <c r="AK197" s="28">
        <f t="shared" si="79"/>
        <v>2021</v>
      </c>
      <c r="AL197" s="28">
        <f t="shared" si="79"/>
        <v>2022</v>
      </c>
      <c r="AM197" s="28">
        <f t="shared" si="79"/>
        <v>2023</v>
      </c>
      <c r="AP197" s="59"/>
      <c r="AQ197" s="28">
        <f>year_latest</f>
        <v>2023</v>
      </c>
      <c r="AR197" s="28">
        <f>AQ197-1</f>
        <v>2022</v>
      </c>
      <c r="AS197" s="28">
        <f>year_cb_baseline</f>
        <v>2018</v>
      </c>
      <c r="AT197" s="59">
        <f>AQ197-10</f>
        <v>2013</v>
      </c>
      <c r="AU197" s="28">
        <f>AQ197</f>
        <v>2023</v>
      </c>
      <c r="AV197" s="28">
        <f>AR197</f>
        <v>2022</v>
      </c>
      <c r="AW197" s="28">
        <f>AS197</f>
        <v>2018</v>
      </c>
      <c r="AX197" s="59">
        <f>AT197</f>
        <v>2013</v>
      </c>
      <c r="AY197" s="28">
        <f>AV197</f>
        <v>2022</v>
      </c>
      <c r="AZ197" s="28">
        <f>AW197</f>
        <v>2018</v>
      </c>
      <c r="BA197" s="28">
        <f>AX197</f>
        <v>2013</v>
      </c>
      <c r="BC197" s="7"/>
      <c r="BE197" s="182"/>
      <c r="BF197" s="183">
        <f>BF$8</f>
        <v>2013</v>
      </c>
      <c r="BG197" s="183">
        <f t="shared" ref="BG197:BP197" si="80">BG$8</f>
        <v>2014</v>
      </c>
      <c r="BH197" s="183">
        <f t="shared" si="80"/>
        <v>2015</v>
      </c>
      <c r="BI197" s="183">
        <f t="shared" si="80"/>
        <v>2016</v>
      </c>
      <c r="BJ197" s="183">
        <f t="shared" si="80"/>
        <v>2017</v>
      </c>
      <c r="BK197" s="183">
        <f t="shared" si="80"/>
        <v>2018</v>
      </c>
      <c r="BL197" s="183">
        <f t="shared" si="80"/>
        <v>2019</v>
      </c>
      <c r="BM197" s="183">
        <f t="shared" si="80"/>
        <v>2020</v>
      </c>
      <c r="BN197" s="183">
        <f t="shared" si="80"/>
        <v>2021</v>
      </c>
      <c r="BO197" s="183">
        <f t="shared" si="80"/>
        <v>2022</v>
      </c>
      <c r="BP197" s="183">
        <f t="shared" si="80"/>
        <v>2023</v>
      </c>
      <c r="BQ197" s="7"/>
      <c r="BR197" s="183"/>
      <c r="BS197" s="183">
        <f t="shared" ref="BS197:CC197" si="81">BF197</f>
        <v>2013</v>
      </c>
      <c r="BT197" s="183">
        <f t="shared" si="81"/>
        <v>2014</v>
      </c>
      <c r="BU197" s="183">
        <f t="shared" si="81"/>
        <v>2015</v>
      </c>
      <c r="BV197" s="183">
        <f t="shared" si="81"/>
        <v>2016</v>
      </c>
      <c r="BW197" s="183">
        <f t="shared" si="81"/>
        <v>2017</v>
      </c>
      <c r="BX197" s="183">
        <f t="shared" si="81"/>
        <v>2018</v>
      </c>
      <c r="BY197" s="183">
        <f t="shared" si="81"/>
        <v>2019</v>
      </c>
      <c r="BZ197" s="183">
        <f t="shared" si="81"/>
        <v>2020</v>
      </c>
      <c r="CA197" s="183">
        <f t="shared" si="81"/>
        <v>2021</v>
      </c>
      <c r="CB197" s="183">
        <f t="shared" si="81"/>
        <v>2022</v>
      </c>
      <c r="CC197" s="183">
        <f t="shared" si="81"/>
        <v>2023</v>
      </c>
      <c r="CE197" s="183" t="s">
        <v>662</v>
      </c>
      <c r="CF197" s="188">
        <f t="shared" ref="CF197:CP197" si="82">BS197</f>
        <v>2013</v>
      </c>
      <c r="CG197" s="188">
        <f t="shared" si="82"/>
        <v>2014</v>
      </c>
      <c r="CH197" s="188">
        <f t="shared" si="82"/>
        <v>2015</v>
      </c>
      <c r="CI197" s="188">
        <f t="shared" si="82"/>
        <v>2016</v>
      </c>
      <c r="CJ197" s="188">
        <f t="shared" si="82"/>
        <v>2017</v>
      </c>
      <c r="CK197" s="188">
        <f t="shared" si="82"/>
        <v>2018</v>
      </c>
      <c r="CL197" s="188">
        <f t="shared" si="82"/>
        <v>2019</v>
      </c>
      <c r="CM197" s="188">
        <f t="shared" si="82"/>
        <v>2020</v>
      </c>
      <c r="CN197" s="188">
        <f t="shared" si="82"/>
        <v>2021</v>
      </c>
      <c r="CO197" s="188">
        <f t="shared" si="82"/>
        <v>2022</v>
      </c>
      <c r="CP197" s="188">
        <f t="shared" si="82"/>
        <v>2023</v>
      </c>
    </row>
    <row r="198" spans="3:94">
      <c r="C198" s="34" t="s">
        <v>187</v>
      </c>
      <c r="D198" s="33" t="s">
        <v>12</v>
      </c>
      <c r="E198" s="33"/>
      <c r="F198" s="65">
        <v>10771.230551256174</v>
      </c>
      <c r="G198" s="65">
        <v>11412.273943745764</v>
      </c>
      <c r="H198" s="65">
        <v>11766.550715970325</v>
      </c>
      <c r="I198" s="65">
        <v>12258.415095687154</v>
      </c>
      <c r="J198" s="65">
        <v>12953.919795371141</v>
      </c>
      <c r="K198" s="65">
        <v>13681.25565539012</v>
      </c>
      <c r="L198" s="65">
        <v>14643.973211943592</v>
      </c>
      <c r="M198" s="65">
        <v>15677.130857209437</v>
      </c>
      <c r="N198" s="65">
        <v>16525.805587017614</v>
      </c>
      <c r="O198" s="65">
        <v>17486.668407546782</v>
      </c>
      <c r="P198" s="65">
        <v>18168.844508072129</v>
      </c>
      <c r="Q198" s="65">
        <v>19095.651026062333</v>
      </c>
      <c r="R198" s="65">
        <v>19739.814218108062</v>
      </c>
      <c r="S198" s="65">
        <v>20305.936073611792</v>
      </c>
      <c r="T198" s="65">
        <v>21136.088459282928</v>
      </c>
      <c r="U198" s="65">
        <v>21997.970795008263</v>
      </c>
      <c r="V198" s="65">
        <v>23325.549914884032</v>
      </c>
      <c r="W198" s="65">
        <v>24254.344338109888</v>
      </c>
      <c r="X198" s="65">
        <v>24547.198802768318</v>
      </c>
      <c r="Y198" s="65">
        <v>23924.967790032031</v>
      </c>
      <c r="Z198" s="65">
        <v>23411.201529293608</v>
      </c>
      <c r="AA198" s="65">
        <v>23805.582652547993</v>
      </c>
      <c r="AB198" s="65">
        <v>23894.834369849726</v>
      </c>
      <c r="AC198" s="65">
        <v>24451.452330324919</v>
      </c>
      <c r="AD198" s="65">
        <v>25076.372208515048</v>
      </c>
      <c r="AE198" s="65">
        <v>25189.991672457829</v>
      </c>
      <c r="AF198" s="65">
        <v>24809.205258150465</v>
      </c>
      <c r="AG198" s="65">
        <v>24351.442508763037</v>
      </c>
      <c r="AH198" s="65">
        <v>24339.918648133105</v>
      </c>
      <c r="AI198" s="65">
        <v>24600.378824600812</v>
      </c>
      <c r="AJ198" s="65">
        <v>20110.278706135119</v>
      </c>
      <c r="AK198" s="65">
        <v>21327.139588174217</v>
      </c>
      <c r="AL198" s="65">
        <v>23076.754320967542</v>
      </c>
      <c r="AM198" s="65">
        <v>24137.654291945884</v>
      </c>
      <c r="AP198" s="49" t="str">
        <f t="shared" ref="AP198:AP209" si="83">C198</f>
        <v>Road private car</v>
      </c>
      <c r="AQ198" s="70" cm="1">
        <f t="array" aca="1" ref="AQ198" ca="1">INDIRECT(ADDRESS(ROW(AP198),AQ$9))/1000</f>
        <v>24.137654291945886</v>
      </c>
      <c r="AR198" s="71" cm="1">
        <f t="array" aca="1" ref="AR198" ca="1">INDIRECT(ADDRESS(ROW(AQ198),AR$9))/1000</f>
        <v>23.076754320967542</v>
      </c>
      <c r="AS198" s="71" cm="1">
        <f t="array" aca="1" ref="AS198" ca="1">INDIRECT(ADDRESS(ROW(AR198),AS$9))/1000</f>
        <v>24.339918648133104</v>
      </c>
      <c r="AT198" s="73" cm="1">
        <f t="array" aca="1" ref="AT198" ca="1">INDIRECT(ADDRESS(ROW(AS198),AT$9))/1000</f>
        <v>24.451452330324919</v>
      </c>
      <c r="AU198" s="77" cm="1">
        <f t="array" aca="1" ref="AU198" ca="1">AQ198/INDIRECT(ADDRESS($BC198,COLUMN(AQ198)))</f>
        <v>0.39693410378122573</v>
      </c>
      <c r="AV198" s="78" cm="1">
        <f t="array" aca="1" ref="AV198" ca="1">AR198/INDIRECT(ADDRESS($BC198,COLUMN(AR198)))</f>
        <v>0.39577648509472446</v>
      </c>
      <c r="AW198" s="78" cm="1">
        <f t="array" aca="1" ref="AW198" ca="1">AS198/INDIRECT(ADDRESS($BC198,COLUMN(AS198)))</f>
        <v>0.40033081330735626</v>
      </c>
      <c r="AX198" s="80" cm="1">
        <f t="array" aca="1" ref="AX198" ca="1">AT198/INDIRECT(ADDRESS($BC198,COLUMN(AT198)))</f>
        <v>0.48395577188552513</v>
      </c>
      <c r="AY198" s="53">
        <f t="shared" ref="AY198:AY209" ca="1" si="84">IFERROR(($AQ198-AR198)/AR198,"-")</f>
        <v>4.5972668262729222E-2</v>
      </c>
      <c r="AZ198" s="53">
        <f t="shared" ref="AZ198:AZ209" ca="1" si="85">IFERROR(($AQ198-AS198)/AS198,"-")</f>
        <v>-8.309984889893287E-3</v>
      </c>
      <c r="BA198" s="53">
        <f t="shared" ref="BA198:BA209" ca="1" si="86">IFERROR(($AQ198-AT198)/AT198,"-")</f>
        <v>-1.2833513287464657E-2</v>
      </c>
      <c r="BC198" s="100">
        <f t="shared" ref="BC198:BC207" si="87">BC199</f>
        <v>209</v>
      </c>
      <c r="BE198" s="177" t="str">
        <f t="shared" ref="BE198:BE209" si="88">AP198</f>
        <v>Road private car</v>
      </c>
      <c r="BF198" s="185" cm="1">
        <f t="array" ref="BF198">INDEX(198:198,,BF$9)/1000</f>
        <v>24.451452330324919</v>
      </c>
      <c r="BG198" s="185" cm="1">
        <f t="array" ref="BG198">INDEX(198:198,,BG$9)/1000</f>
        <v>25.076372208515046</v>
      </c>
      <c r="BH198" s="185" cm="1">
        <f t="array" ref="BH198">INDEX(198:198,,BH$9)/1000</f>
        <v>25.189991672457829</v>
      </c>
      <c r="BI198" s="185" cm="1">
        <f t="array" ref="BI198">INDEX(198:198,,BI$9)/1000</f>
        <v>24.809205258150463</v>
      </c>
      <c r="BJ198" s="185" cm="1">
        <f t="array" ref="BJ198">INDEX(198:198,,BJ$9)/1000</f>
        <v>24.351442508763036</v>
      </c>
      <c r="BK198" s="185" cm="1">
        <f t="array" ref="BK198">INDEX(198:198,,BK$9)/1000</f>
        <v>24.339918648133104</v>
      </c>
      <c r="BL198" s="185" cm="1">
        <f t="array" ref="BL198">INDEX(198:198,,BL$9)/1000</f>
        <v>24.60037882460081</v>
      </c>
      <c r="BM198" s="185" cm="1">
        <f t="array" ref="BM198">INDEX(198:198,,BM$9)/1000</f>
        <v>20.110278706135119</v>
      </c>
      <c r="BN198" s="185" cm="1">
        <f t="array" ref="BN198">INDEX(198:198,,BN$9)/1000</f>
        <v>21.327139588174216</v>
      </c>
      <c r="BO198" s="185" cm="1">
        <f t="array" ref="BO198">INDEX(198:198,,BO$9)/1000</f>
        <v>23.076754320967542</v>
      </c>
      <c r="BP198" s="185" cm="1">
        <f t="array" ref="BP198">INDEX(198:198,,BP$9)/1000</f>
        <v>24.137654291945886</v>
      </c>
      <c r="BQ198" s="179"/>
      <c r="BR198" s="178" t="str">
        <f t="shared" ref="BR198:BR209" si="89">BE198</f>
        <v>Road private car</v>
      </c>
      <c r="BS198" s="126" cm="1">
        <f t="array" aca="1" ref="BS198" ca="1">BF198/INDIRECT(ADDRESS($BC198,COLUMN(BF198)))</f>
        <v>0.48395577188552513</v>
      </c>
      <c r="BT198" s="126" cm="1">
        <f t="array" aca="1" ref="BT198" ca="1">BG198/INDIRECT(ADDRESS($BC198,COLUMN(BG198)))</f>
        <v>0.47728135035155406</v>
      </c>
      <c r="BU198" s="126" cm="1">
        <f t="array" aca="1" ref="BU198" ca="1">BH198/INDIRECT(ADDRESS($BC198,COLUMN(BH198)))</f>
        <v>0.4528739668335065</v>
      </c>
      <c r="BV198" s="126" cm="1">
        <f t="array" aca="1" ref="BV198" ca="1">BI198/INDIRECT(ADDRESS($BC198,COLUMN(BI198)))</f>
        <v>0.42966461415221002</v>
      </c>
      <c r="BW198" s="126" cm="1">
        <f t="array" aca="1" ref="BW198" ca="1">BJ198/INDIRECT(ADDRESS($BC198,COLUMN(BJ198)))</f>
        <v>0.4104592289489094</v>
      </c>
      <c r="BX198" s="126" cm="1">
        <f t="array" aca="1" ref="BX198" ca="1">BK198/INDIRECT(ADDRESS($BC198,COLUMN(BK198)))</f>
        <v>0.40033081330735626</v>
      </c>
      <c r="BY198" s="126" cm="1">
        <f t="array" aca="1" ref="BY198" ca="1">BL198/INDIRECT(ADDRESS($BC198,COLUMN(BL198)))</f>
        <v>0.40145820110759017</v>
      </c>
      <c r="BZ198" s="126" cm="1">
        <f t="array" aca="1" ref="BZ198" ca="1">BM198/INDIRECT(ADDRESS($BC198,COLUMN(BM198)))</f>
        <v>0.44262734474177984</v>
      </c>
      <c r="CA198" s="126" cm="1">
        <f t="array" aca="1" ref="CA198" ca="1">BN198/INDIRECT(ADDRESS($BC198,COLUMN(BN198)))</f>
        <v>0.43886233797967578</v>
      </c>
      <c r="CB198" s="126" cm="1">
        <f t="array" aca="1" ref="CB198" ca="1">BO198/INDIRECT(ADDRESS($BC198,COLUMN(BO198)))</f>
        <v>0.39577648509472446</v>
      </c>
      <c r="CC198" s="126" cm="1">
        <f t="array" aca="1" ref="CC198" ca="1">BP198/INDIRECT(ADDRESS($BC198,COLUMN(BP198)))</f>
        <v>0.39693410378122573</v>
      </c>
      <c r="CE198" s="178" t="str">
        <f t="shared" ref="CE198:CE209" si="90">BR198</f>
        <v>Road private car</v>
      </c>
      <c r="CF198" s="194" t="str">
        <f t="shared" ref="CF198:CF209" ca="1" si="91">TEXT(BF198,"#,##0.00;-#,##0.00;0") &amp; CHAR(10) &amp; IF(BS198&lt;&gt;1,TEXT(BS198,"(#,##0.0%);(-#,##0.0%);(0%)"),"(100%)")</f>
        <v>24.45
(48.4%)</v>
      </c>
      <c r="CG198" s="194" t="str">
        <f t="shared" ref="CG198:CG209" ca="1" si="92">TEXT(BG198,"#,##0.00;-#,##0.00;0") &amp; CHAR(10) &amp; IF(BT198&lt;&gt;1,TEXT(BT198,"(#,##0.0%);(-#,##0.0%);(0%)"),"(100%)")</f>
        <v>25.08
(47.7%)</v>
      </c>
      <c r="CH198" s="194" t="str">
        <f t="shared" ref="CH198:CH209" ca="1" si="93">TEXT(BH198,"#,##0.00;-#,##0.00;0") &amp; CHAR(10) &amp; IF(BU198&lt;&gt;1,TEXT(BU198,"(#,##0.0%);(-#,##0.0%);(0%)"),"(100%)")</f>
        <v>25.19
(45.3%)</v>
      </c>
      <c r="CI198" s="194" t="str">
        <f t="shared" ref="CI198:CI209" ca="1" si="94">TEXT(BI198,"#,##0.00;-#,##0.00;0") &amp; CHAR(10) &amp; IF(BV198&lt;&gt;1,TEXT(BV198,"(#,##0.0%);(-#,##0.0%);(0%)"),"(100%)")</f>
        <v>24.81
(43.0%)</v>
      </c>
      <c r="CJ198" s="194" t="str">
        <f t="shared" ref="CJ198:CJ209" ca="1" si="95">TEXT(BJ198,"#,##0.00;-#,##0.00;0") &amp; CHAR(10) &amp; IF(BW198&lt;&gt;1,TEXT(BW198,"(#,##0.0%);(-#,##0.0%);(0%)"),"(100%)")</f>
        <v>24.35
(41.0%)</v>
      </c>
      <c r="CK198" s="194" t="str">
        <f t="shared" ref="CK198:CK209" ca="1" si="96">TEXT(BK198,"#,##0.00;-#,##0.00;0") &amp; CHAR(10) &amp; IF(BX198&lt;&gt;1,TEXT(BX198,"(#,##0.0%);(-#,##0.0%);(0%)"),"(100%)")</f>
        <v>24.34
(40.0%)</v>
      </c>
      <c r="CL198" s="194" t="str">
        <f t="shared" ref="CL198:CL209" ca="1" si="97">TEXT(BL198,"#,##0.00;-#,##0.00;0") &amp; CHAR(10) &amp; IF(BY198&lt;&gt;1,TEXT(BY198,"(#,##0.0%);(-#,##0.0%);(0%)"),"(100%)")</f>
        <v>24.60
(40.1%)</v>
      </c>
      <c r="CM198" s="194" t="str">
        <f t="shared" ref="CM198:CM209" ca="1" si="98">TEXT(BM198,"#,##0.00;-#,##0.00;0") &amp; CHAR(10) &amp; IF(BZ198&lt;&gt;1,TEXT(BZ198,"(#,##0.0%);(-#,##0.0%);(0%)"),"(100%)")</f>
        <v>20.11
(44.3%)</v>
      </c>
      <c r="CN198" s="194" t="str">
        <f t="shared" ref="CN198:CN209" ca="1" si="99">TEXT(BN198,"#,##0.00;-#,##0.00;0") &amp; CHAR(10) &amp; IF(CA198&lt;&gt;1,TEXT(CA198,"(#,##0.0%);(-#,##0.0%);(0%)"),"(100%)")</f>
        <v>21.33
(43.9%)</v>
      </c>
      <c r="CO198" s="194" t="str">
        <f t="shared" ref="CO198:CO209" ca="1" si="100">TEXT(BO198,"#,##0.00;-#,##0.00;0") &amp; CHAR(10) &amp; IF(CB198&lt;&gt;1,TEXT(CB198,"(#,##0.0%);(-#,##0.0%);(0%)"),"(100%)")</f>
        <v>23.08
(39.6%)</v>
      </c>
      <c r="CP198" s="194" t="str">
        <f t="shared" ref="CP198:CP209" ca="1" si="101">TEXT(BP198,"#,##0.00;-#,##0.00;0") &amp; CHAR(10) &amp; IF(CC198&lt;&gt;1,TEXT(CC198,"(#,##0.0%);(-#,##0.0%);(0%)"),"(100%)")</f>
        <v>24.14
(39.7%)</v>
      </c>
    </row>
    <row r="199" spans="3:94">
      <c r="C199" s="34" t="s">
        <v>185</v>
      </c>
      <c r="D199" s="33" t="s">
        <v>12</v>
      </c>
      <c r="E199" s="33"/>
      <c r="F199" s="65">
        <v>4014.4631710000008</v>
      </c>
      <c r="G199" s="65">
        <v>4057.3604260000002</v>
      </c>
      <c r="H199" s="65">
        <v>4096.7838000000002</v>
      </c>
      <c r="I199" s="65">
        <v>4100.4356200000002</v>
      </c>
      <c r="J199" s="65">
        <v>4103.201234000001</v>
      </c>
      <c r="K199" s="65">
        <v>4139.6566320000011</v>
      </c>
      <c r="L199" s="65">
        <v>5039.0184879999988</v>
      </c>
      <c r="M199" s="65">
        <v>5518.0209720000003</v>
      </c>
      <c r="N199" s="65">
        <v>6472.2345599999999</v>
      </c>
      <c r="O199" s="65">
        <v>8053.0260280000011</v>
      </c>
      <c r="P199" s="65">
        <v>9412.8335399999996</v>
      </c>
      <c r="Q199" s="65">
        <v>9391.4424809999982</v>
      </c>
      <c r="R199" s="65">
        <v>10680.208138</v>
      </c>
      <c r="S199" s="65">
        <v>11834.305373000001</v>
      </c>
      <c r="T199" s="65">
        <v>12503.357176000001</v>
      </c>
      <c r="U199" s="65">
        <v>12931.460745076069</v>
      </c>
      <c r="V199" s="65">
        <v>12510.345820993085</v>
      </c>
      <c r="W199" s="65">
        <v>13314.305615383571</v>
      </c>
      <c r="X199" s="65">
        <v>12285.442377000001</v>
      </c>
      <c r="Y199" s="65">
        <v>9125.0724500000015</v>
      </c>
      <c r="Z199" s="65">
        <v>8003.9055600000002</v>
      </c>
      <c r="AA199" s="65">
        <v>7353.0395880000024</v>
      </c>
      <c r="AB199" s="65">
        <v>7319.0148600000002</v>
      </c>
      <c r="AC199" s="65">
        <v>6759.0861839999998</v>
      </c>
      <c r="AD199" s="65">
        <v>7228.3067768437686</v>
      </c>
      <c r="AE199" s="65">
        <v>7281.4399956238512</v>
      </c>
      <c r="AF199" s="65">
        <v>8553.6705109517607</v>
      </c>
      <c r="AG199" s="65">
        <v>8697.9215587930594</v>
      </c>
      <c r="AH199" s="65">
        <v>8533.8953966493191</v>
      </c>
      <c r="AI199" s="65">
        <v>9178.810294349747</v>
      </c>
      <c r="AJ199" s="65">
        <v>8426.4860162432597</v>
      </c>
      <c r="AK199" s="65">
        <v>9252.6910097143264</v>
      </c>
      <c r="AL199" s="65">
        <v>9167.6078904580427</v>
      </c>
      <c r="AM199" s="65">
        <v>9322.1742730739006</v>
      </c>
      <c r="AP199" s="49" t="str">
        <f t="shared" si="83"/>
        <v>Road freight</v>
      </c>
      <c r="AQ199" s="70" cm="1">
        <f t="array" aca="1" ref="AQ199" ca="1">INDIRECT(ADDRESS(ROW(AP199),AQ$9))/1000</f>
        <v>9.3221742730738999</v>
      </c>
      <c r="AR199" s="71" cm="1">
        <f t="array" aca="1" ref="AR199" ca="1">INDIRECT(ADDRESS(ROW(AQ199),AR$9))/1000</f>
        <v>9.1676078904580418</v>
      </c>
      <c r="AS199" s="71" cm="1">
        <f t="array" aca="1" ref="AS199" ca="1">INDIRECT(ADDRESS(ROW(AR199),AS$9))/1000</f>
        <v>8.533895396649319</v>
      </c>
      <c r="AT199" s="73" cm="1">
        <f t="array" aca="1" ref="AT199" ca="1">INDIRECT(ADDRESS(ROW(AS199),AT$9))/1000</f>
        <v>6.7590861840000001</v>
      </c>
      <c r="AU199" s="77" cm="1">
        <f t="array" aca="1" ref="AU199" ca="1">AQ199/INDIRECT(ADDRESS($BC199,COLUMN(AQ199)))</f>
        <v>0.1532994401866829</v>
      </c>
      <c r="AV199" s="78" cm="1">
        <f t="array" aca="1" ref="AV199" ca="1">AR199/INDIRECT(ADDRESS($BC199,COLUMN(AR199)))</f>
        <v>0.15722850697055998</v>
      </c>
      <c r="AW199" s="78" cm="1">
        <f t="array" aca="1" ref="AW199" ca="1">AS199/INDIRECT(ADDRESS($BC199,COLUMN(AS199)))</f>
        <v>0.14036124500697811</v>
      </c>
      <c r="AX199" s="80" cm="1">
        <f t="array" aca="1" ref="AX199" ca="1">AT199/INDIRECT(ADDRESS($BC199,COLUMN(AT199)))</f>
        <v>0.13377932432102044</v>
      </c>
      <c r="AY199" s="53">
        <f t="shared" ca="1" si="84"/>
        <v>1.6860056021455284E-2</v>
      </c>
      <c r="AZ199" s="53">
        <f t="shared" ca="1" si="85"/>
        <v>9.2370346692330504E-2</v>
      </c>
      <c r="BA199" s="53">
        <f t="shared" ca="1" si="86"/>
        <v>0.37920630382568588</v>
      </c>
      <c r="BC199" s="100">
        <f t="shared" si="87"/>
        <v>209</v>
      </c>
      <c r="BE199" s="177" t="str">
        <f t="shared" si="88"/>
        <v>Road freight</v>
      </c>
      <c r="BF199" s="185" cm="1">
        <f t="array" ref="BF199">INDEX(199:199,,BF$9)/1000</f>
        <v>6.7590861840000001</v>
      </c>
      <c r="BG199" s="185" cm="1">
        <f t="array" ref="BG199">INDEX(199:199,,BG$9)/1000</f>
        <v>7.2283067768437688</v>
      </c>
      <c r="BH199" s="185" cm="1">
        <f t="array" ref="BH199">INDEX(199:199,,BH$9)/1000</f>
        <v>7.2814399956238516</v>
      </c>
      <c r="BI199" s="185" cm="1">
        <f t="array" ref="BI199">INDEX(199:199,,BI$9)/1000</f>
        <v>8.5536705109517612</v>
      </c>
      <c r="BJ199" s="185" cm="1">
        <f t="array" ref="BJ199">INDEX(199:199,,BJ$9)/1000</f>
        <v>8.6979215587930589</v>
      </c>
      <c r="BK199" s="185" cm="1">
        <f t="array" ref="BK199">INDEX(199:199,,BK$9)/1000</f>
        <v>8.533895396649319</v>
      </c>
      <c r="BL199" s="185" cm="1">
        <f t="array" ref="BL199">INDEX(199:199,,BL$9)/1000</f>
        <v>9.1788102943497467</v>
      </c>
      <c r="BM199" s="185" cm="1">
        <f t="array" ref="BM199">INDEX(199:199,,BM$9)/1000</f>
        <v>8.4264860162432598</v>
      </c>
      <c r="BN199" s="185" cm="1">
        <f t="array" ref="BN199">INDEX(199:199,,BN$9)/1000</f>
        <v>9.2526910097143258</v>
      </c>
      <c r="BO199" s="185" cm="1">
        <f t="array" ref="BO199">INDEX(199:199,,BO$9)/1000</f>
        <v>9.1676078904580418</v>
      </c>
      <c r="BP199" s="185" cm="1">
        <f t="array" ref="BP199">INDEX(199:199,,BP$9)/1000</f>
        <v>9.3221742730738999</v>
      </c>
      <c r="BQ199" s="179"/>
      <c r="BR199" s="178" t="str">
        <f t="shared" si="89"/>
        <v>Road freight</v>
      </c>
      <c r="BS199" s="126" cm="1">
        <f t="array" aca="1" ref="BS199" ca="1">BF199/INDIRECT(ADDRESS($BC199,COLUMN(BF199)))</f>
        <v>0.13377932432102044</v>
      </c>
      <c r="BT199" s="126" cm="1">
        <f t="array" aca="1" ref="BT199" ca="1">BG199/INDIRECT(ADDRESS($BC199,COLUMN(BG199)))</f>
        <v>0.13757715791265085</v>
      </c>
      <c r="BU199" s="126" cm="1">
        <f t="array" aca="1" ref="BU199" ca="1">BH199/INDIRECT(ADDRESS($BC199,COLUMN(BH199)))</f>
        <v>0.13090812644784705</v>
      </c>
      <c r="BV199" s="126" cm="1">
        <f t="array" aca="1" ref="BV199" ca="1">BI199/INDIRECT(ADDRESS($BC199,COLUMN(BI199)))</f>
        <v>0.14813894687198109</v>
      </c>
      <c r="BW199" s="126" cm="1">
        <f t="array" aca="1" ref="BW199" ca="1">BJ199/INDIRECT(ADDRESS($BC199,COLUMN(BJ199)))</f>
        <v>0.14660906331095397</v>
      </c>
      <c r="BX199" s="126" cm="1">
        <f t="array" aca="1" ref="BX199" ca="1">BK199/INDIRECT(ADDRESS($BC199,COLUMN(BK199)))</f>
        <v>0.14036124500697811</v>
      </c>
      <c r="BY199" s="126" cm="1">
        <f t="array" aca="1" ref="BY199" ca="1">BL199/INDIRECT(ADDRESS($BC199,COLUMN(BL199)))</f>
        <v>0.1497907286448982</v>
      </c>
      <c r="BZ199" s="126" cm="1">
        <f t="array" aca="1" ref="BZ199" ca="1">BM199/INDIRECT(ADDRESS($BC199,COLUMN(BM199)))</f>
        <v>0.18546700348492087</v>
      </c>
      <c r="CA199" s="126" cm="1">
        <f t="array" aca="1" ref="CA199" ca="1">BN199/INDIRECT(ADDRESS($BC199,COLUMN(BN199)))</f>
        <v>0.19039860419811613</v>
      </c>
      <c r="CB199" s="126" cm="1">
        <f t="array" aca="1" ref="CB199" ca="1">BO199/INDIRECT(ADDRESS($BC199,COLUMN(BO199)))</f>
        <v>0.15722850697055998</v>
      </c>
      <c r="CC199" s="126" cm="1">
        <f t="array" aca="1" ref="CC199" ca="1">BP199/INDIRECT(ADDRESS($BC199,COLUMN(BP199)))</f>
        <v>0.1532994401866829</v>
      </c>
      <c r="CE199" s="178" t="str">
        <f t="shared" si="90"/>
        <v>Road freight</v>
      </c>
      <c r="CF199" s="194" t="str">
        <f t="shared" ca="1" si="91"/>
        <v>6.76
(13.4%)</v>
      </c>
      <c r="CG199" s="194" t="str">
        <f t="shared" ca="1" si="92"/>
        <v>7.23
(13.8%)</v>
      </c>
      <c r="CH199" s="194" t="str">
        <f t="shared" ca="1" si="93"/>
        <v>7.28
(13.1%)</v>
      </c>
      <c r="CI199" s="194" t="str">
        <f t="shared" ca="1" si="94"/>
        <v>8.55
(14.8%)</v>
      </c>
      <c r="CJ199" s="194" t="str">
        <f t="shared" ca="1" si="95"/>
        <v>8.70
(14.7%)</v>
      </c>
      <c r="CK199" s="194" t="str">
        <f t="shared" ca="1" si="96"/>
        <v>8.53
(14.0%)</v>
      </c>
      <c r="CL199" s="194" t="str">
        <f t="shared" ca="1" si="97"/>
        <v>9.18
(15.0%)</v>
      </c>
      <c r="CM199" s="194" t="str">
        <f t="shared" ca="1" si="98"/>
        <v>8.43
(18.5%)</v>
      </c>
      <c r="CN199" s="194" t="str">
        <f t="shared" ca="1" si="99"/>
        <v>9.25
(19.0%)</v>
      </c>
      <c r="CO199" s="194" t="str">
        <f t="shared" ca="1" si="100"/>
        <v>9.17
(15.7%)</v>
      </c>
      <c r="CP199" s="194" t="str">
        <f t="shared" ca="1" si="101"/>
        <v>9.32
(15.3%)</v>
      </c>
    </row>
    <row r="200" spans="3:94">
      <c r="C200" s="34" t="s">
        <v>681</v>
      </c>
      <c r="D200" s="33" t="s">
        <v>12</v>
      </c>
      <c r="E200" s="33"/>
      <c r="F200" s="65">
        <v>3117.5317138431874</v>
      </c>
      <c r="G200" s="65">
        <v>3090.1135096917142</v>
      </c>
      <c r="H200" s="65">
        <v>4361.0589444636053</v>
      </c>
      <c r="I200" s="65">
        <v>3742.4467717055495</v>
      </c>
      <c r="J200" s="65">
        <v>3879.7816292348825</v>
      </c>
      <c r="K200" s="65">
        <v>3650.5811132036006</v>
      </c>
      <c r="L200" s="65">
        <v>5336.0006913570487</v>
      </c>
      <c r="M200" s="65">
        <v>3395.9990834922078</v>
      </c>
      <c r="N200" s="65">
        <v>4220.0651592898721</v>
      </c>
      <c r="O200" s="65">
        <v>2955.7740921292843</v>
      </c>
      <c r="P200" s="65">
        <v>2690.8500262573662</v>
      </c>
      <c r="Q200" s="65">
        <v>4054.0497312021344</v>
      </c>
      <c r="R200" s="65">
        <v>2330.9674179054045</v>
      </c>
      <c r="S200" s="65">
        <v>2051.1368198016871</v>
      </c>
      <c r="T200" s="65">
        <v>3493.4689845673379</v>
      </c>
      <c r="U200" s="65">
        <v>6756.5335966211451</v>
      </c>
      <c r="V200" s="65">
        <v>7821.2469819038852</v>
      </c>
      <c r="W200" s="65">
        <v>7440.9038534644569</v>
      </c>
      <c r="X200" s="65">
        <v>3806.5435204587566</v>
      </c>
      <c r="Y200" s="65">
        <v>4391.578042112912</v>
      </c>
      <c r="Z200" s="65">
        <v>3004.6296179770056</v>
      </c>
      <c r="AA200" s="65">
        <v>2552.9838043094164</v>
      </c>
      <c r="AB200" s="65">
        <v>1787.3081812036025</v>
      </c>
      <c r="AC200" s="65">
        <v>2071.2826476442515</v>
      </c>
      <c r="AD200" s="65">
        <v>1518.236942816128</v>
      </c>
      <c r="AE200" s="65">
        <v>1554.838773049308</v>
      </c>
      <c r="AF200" s="65">
        <v>2409.3179765098316</v>
      </c>
      <c r="AG200" s="65">
        <v>5314.2400856618433</v>
      </c>
      <c r="AH200" s="65">
        <v>5683.5884318908929</v>
      </c>
      <c r="AI200" s="65">
        <v>4516.1136991549674</v>
      </c>
      <c r="AJ200" s="65">
        <v>4677.7283638540293</v>
      </c>
      <c r="AK200" s="65">
        <v>3879.3909712334635</v>
      </c>
      <c r="AL200" s="65">
        <v>5186.0457950476248</v>
      </c>
      <c r="AM200" s="65">
        <v>5234.5246018705266</v>
      </c>
      <c r="AP200" s="49" t="str">
        <f t="shared" si="83"/>
        <v>Road unspecified</v>
      </c>
      <c r="AQ200" s="70" cm="1">
        <f t="array" aca="1" ref="AQ200" ca="1">INDIRECT(ADDRESS(ROW(AP200),AQ$9))/1000</f>
        <v>5.2345246018705263</v>
      </c>
      <c r="AR200" s="71" cm="1">
        <f t="array" aca="1" ref="AR200" ca="1">INDIRECT(ADDRESS(ROW(AQ200),AR$9))/1000</f>
        <v>5.1860457950476251</v>
      </c>
      <c r="AS200" s="71" cm="1">
        <f t="array" aca="1" ref="AS200" ca="1">INDIRECT(ADDRESS(ROW(AR200),AS$9))/1000</f>
        <v>5.6835884318908931</v>
      </c>
      <c r="AT200" s="73" cm="1">
        <f t="array" aca="1" ref="AT200" ca="1">INDIRECT(ADDRESS(ROW(AS200),AT$9))/1000</f>
        <v>2.0712826476442516</v>
      </c>
      <c r="AU200" s="77" cm="1">
        <f t="array" aca="1" ref="AU200" ca="1">AQ200/INDIRECT(ADDRESS($BC200,COLUMN(AQ200)))</f>
        <v>8.6079670643785397E-2</v>
      </c>
      <c r="AV200" s="78" cm="1">
        <f t="array" aca="1" ref="AV200" ca="1">AR200/INDIRECT(ADDRESS($BC200,COLUMN(AR200)))</f>
        <v>8.8942966058242839E-2</v>
      </c>
      <c r="AW200" s="78" cm="1">
        <f t="array" aca="1" ref="AW200" ca="1">AS200/INDIRECT(ADDRESS($BC200,COLUMN(AS200)))</f>
        <v>9.348082104693814E-2</v>
      </c>
      <c r="AX200" s="80" cm="1">
        <f t="array" aca="1" ref="AX200" ca="1">AT200/INDIRECT(ADDRESS($BC200,COLUMN(AT200)))</f>
        <v>4.0995895826219313E-2</v>
      </c>
      <c r="AY200" s="53">
        <f t="shared" ca="1" si="84"/>
        <v>9.3479326521172731E-3</v>
      </c>
      <c r="AZ200" s="53">
        <f t="shared" ca="1" si="85"/>
        <v>-7.9010617218630355E-2</v>
      </c>
      <c r="BA200" s="53">
        <f t="shared" ca="1" si="86"/>
        <v>1.5271899070964312</v>
      </c>
      <c r="BC200" s="100">
        <f t="shared" si="87"/>
        <v>209</v>
      </c>
      <c r="BE200" s="177" t="str">
        <f t="shared" si="88"/>
        <v>Road unspecified</v>
      </c>
      <c r="BF200" s="185" cm="1">
        <f t="array" ref="BF200">INDEX(200:200,,BF$9)/1000</f>
        <v>2.0712826476442516</v>
      </c>
      <c r="BG200" s="185" cm="1">
        <f t="array" ref="BG200">INDEX(200:200,,BG$9)/1000</f>
        <v>1.518236942816128</v>
      </c>
      <c r="BH200" s="185" cm="1">
        <f t="array" ref="BH200">INDEX(200:200,,BH$9)/1000</f>
        <v>1.5548387730493081</v>
      </c>
      <c r="BI200" s="185" cm="1">
        <f t="array" ref="BI200">INDEX(200:200,,BI$9)/1000</f>
        <v>2.4093179765098318</v>
      </c>
      <c r="BJ200" s="185" cm="1">
        <f t="array" ref="BJ200">INDEX(200:200,,BJ$9)/1000</f>
        <v>5.3142400856618437</v>
      </c>
      <c r="BK200" s="185" cm="1">
        <f t="array" ref="BK200">INDEX(200:200,,BK$9)/1000</f>
        <v>5.6835884318908931</v>
      </c>
      <c r="BL200" s="185" cm="1">
        <f t="array" ref="BL200">INDEX(200:200,,BL$9)/1000</f>
        <v>4.5161136991549675</v>
      </c>
      <c r="BM200" s="185" cm="1">
        <f t="array" ref="BM200">INDEX(200:200,,BM$9)/1000</f>
        <v>4.6777283638540297</v>
      </c>
      <c r="BN200" s="185" cm="1">
        <f t="array" ref="BN200">INDEX(200:200,,BN$9)/1000</f>
        <v>3.8793909712334633</v>
      </c>
      <c r="BO200" s="185" cm="1">
        <f t="array" ref="BO200">INDEX(200:200,,BO$9)/1000</f>
        <v>5.1860457950476251</v>
      </c>
      <c r="BP200" s="185" cm="1">
        <f t="array" ref="BP200">INDEX(200:200,,BP$9)/1000</f>
        <v>5.2345246018705263</v>
      </c>
      <c r="BQ200" s="179"/>
      <c r="BR200" s="178" t="str">
        <f t="shared" si="89"/>
        <v>Road unspecified</v>
      </c>
      <c r="BS200" s="126" cm="1">
        <f t="array" aca="1" ref="BS200" ca="1">BF200/INDIRECT(ADDRESS($BC200,COLUMN(BF200)))</f>
        <v>4.0995895826219313E-2</v>
      </c>
      <c r="BT200" s="126" cm="1">
        <f t="array" aca="1" ref="BT200" ca="1">BG200/INDIRECT(ADDRESS($BC200,COLUMN(BG200)))</f>
        <v>2.8896770720879608E-2</v>
      </c>
      <c r="BU200" s="126" cm="1">
        <f t="array" aca="1" ref="BU200" ca="1">BH200/INDIRECT(ADDRESS($BC200,COLUMN(BH200)))</f>
        <v>2.7953403561751855E-2</v>
      </c>
      <c r="BV200" s="126" cm="1">
        <f t="array" aca="1" ref="BV200" ca="1">BI200/INDIRECT(ADDRESS($BC200,COLUMN(BI200)))</f>
        <v>4.1726394214381006E-2</v>
      </c>
      <c r="BW200" s="126" cm="1">
        <f t="array" aca="1" ref="BW200" ca="1">BJ200/INDIRECT(ADDRESS($BC200,COLUMN(BJ200)))</f>
        <v>8.9574935333921121E-2</v>
      </c>
      <c r="BX200" s="126" cm="1">
        <f t="array" aca="1" ref="BX200" ca="1">BK200/INDIRECT(ADDRESS($BC200,COLUMN(BK200)))</f>
        <v>9.348082104693814E-2</v>
      </c>
      <c r="BY200" s="126" cm="1">
        <f t="array" aca="1" ref="BY200" ca="1">BL200/INDIRECT(ADDRESS($BC200,COLUMN(BL200)))</f>
        <v>7.3699307420706683E-2</v>
      </c>
      <c r="BZ200" s="126" cm="1">
        <f t="array" aca="1" ref="BZ200" ca="1">BM200/INDIRECT(ADDRESS($BC200,COLUMN(BM200)))</f>
        <v>0.10295682697248582</v>
      </c>
      <c r="CA200" s="126" cm="1">
        <f t="array" aca="1" ref="CA200" ca="1">BN200/INDIRECT(ADDRESS($BC200,COLUMN(BN200)))</f>
        <v>7.9828735800876002E-2</v>
      </c>
      <c r="CB200" s="126" cm="1">
        <f t="array" aca="1" ref="CB200" ca="1">BO200/INDIRECT(ADDRESS($BC200,COLUMN(BO200)))</f>
        <v>8.8942966058242839E-2</v>
      </c>
      <c r="CC200" s="126" cm="1">
        <f t="array" aca="1" ref="CC200" ca="1">BP200/INDIRECT(ADDRESS($BC200,COLUMN(BP200)))</f>
        <v>8.6079670643785397E-2</v>
      </c>
      <c r="CE200" s="178" t="str">
        <f t="shared" si="90"/>
        <v>Road unspecified</v>
      </c>
      <c r="CF200" s="194" t="str">
        <f t="shared" ca="1" si="91"/>
        <v>2.07
(4.1%)</v>
      </c>
      <c r="CG200" s="194" t="str">
        <f t="shared" ca="1" si="92"/>
        <v>1.52
(2.9%)</v>
      </c>
      <c r="CH200" s="194" t="str">
        <f t="shared" ca="1" si="93"/>
        <v>1.55
(2.8%)</v>
      </c>
      <c r="CI200" s="194" t="str">
        <f t="shared" ca="1" si="94"/>
        <v>2.41
(4.2%)</v>
      </c>
      <c r="CJ200" s="194" t="str">
        <f t="shared" ca="1" si="95"/>
        <v>5.31
(9.0%)</v>
      </c>
      <c r="CK200" s="194" t="str">
        <f t="shared" ca="1" si="96"/>
        <v>5.68
(9.3%)</v>
      </c>
      <c r="CL200" s="194" t="str">
        <f t="shared" ca="1" si="97"/>
        <v>4.52
(7.4%)</v>
      </c>
      <c r="CM200" s="194" t="str">
        <f t="shared" ca="1" si="98"/>
        <v>4.68
(10.3%)</v>
      </c>
      <c r="CN200" s="194" t="str">
        <f t="shared" ca="1" si="99"/>
        <v>3.88
(8.0%)</v>
      </c>
      <c r="CO200" s="194" t="str">
        <f t="shared" ca="1" si="100"/>
        <v>5.19
(8.9%)</v>
      </c>
      <c r="CP200" s="194" t="str">
        <f t="shared" ca="1" si="101"/>
        <v>5.23
(8.6%)</v>
      </c>
    </row>
    <row r="201" spans="3:94">
      <c r="C201" s="34" t="s">
        <v>186</v>
      </c>
      <c r="D201" s="33" t="s">
        <v>12</v>
      </c>
      <c r="E201" s="33"/>
      <c r="F201" s="65">
        <v>0</v>
      </c>
      <c r="G201" s="65">
        <v>0</v>
      </c>
      <c r="H201" s="65">
        <v>0</v>
      </c>
      <c r="I201" s="65">
        <v>0</v>
      </c>
      <c r="J201" s="65">
        <v>0</v>
      </c>
      <c r="K201" s="65">
        <v>0</v>
      </c>
      <c r="L201" s="65">
        <v>0</v>
      </c>
      <c r="M201" s="65">
        <v>0</v>
      </c>
      <c r="N201" s="65">
        <v>0</v>
      </c>
      <c r="O201" s="65">
        <v>0</v>
      </c>
      <c r="P201" s="65">
        <v>0</v>
      </c>
      <c r="Q201" s="65">
        <v>0</v>
      </c>
      <c r="R201" s="65">
        <v>0</v>
      </c>
      <c r="S201" s="65">
        <v>0</v>
      </c>
      <c r="T201" s="65">
        <v>0</v>
      </c>
      <c r="U201" s="65">
        <v>0</v>
      </c>
      <c r="V201" s="65">
        <v>0</v>
      </c>
      <c r="W201" s="65">
        <v>0</v>
      </c>
      <c r="X201" s="65">
        <v>4702.984443195619</v>
      </c>
      <c r="Y201" s="65">
        <v>4346.803535440662</v>
      </c>
      <c r="Z201" s="65">
        <v>4045.6687936098588</v>
      </c>
      <c r="AA201" s="65">
        <v>3948.4463247967515</v>
      </c>
      <c r="AB201" s="65">
        <v>3819.8846638423547</v>
      </c>
      <c r="AC201" s="65">
        <v>4125.3913202152526</v>
      </c>
      <c r="AD201" s="65">
        <v>4332.4770435985001</v>
      </c>
      <c r="AE201" s="65">
        <v>4385.1440861024457</v>
      </c>
      <c r="AF201" s="65">
        <v>4176.9399227924223</v>
      </c>
      <c r="AG201" s="65">
        <v>4095.9703202770452</v>
      </c>
      <c r="AH201" s="65">
        <v>3965.2453558611955</v>
      </c>
      <c r="AI201" s="65">
        <v>3818.0730273232402</v>
      </c>
      <c r="AJ201" s="65">
        <v>3448.435920664986</v>
      </c>
      <c r="AK201" s="65">
        <v>3196.0729761863558</v>
      </c>
      <c r="AL201" s="65">
        <v>3513.2522877504903</v>
      </c>
      <c r="AM201" s="65">
        <v>3479.1662818503946</v>
      </c>
      <c r="AP201" s="49" t="str">
        <f t="shared" si="83"/>
        <v>Road light goods vehicle</v>
      </c>
      <c r="AQ201" s="70" cm="1">
        <f t="array" aca="1" ref="AQ201" ca="1">INDIRECT(ADDRESS(ROW(AP201),AQ$9))/1000</f>
        <v>3.4791662818503948</v>
      </c>
      <c r="AR201" s="71" cm="1">
        <f t="array" aca="1" ref="AR201" ca="1">INDIRECT(ADDRESS(ROW(AQ201),AR$9))/1000</f>
        <v>3.5132522877504901</v>
      </c>
      <c r="AS201" s="71" cm="1">
        <f t="array" aca="1" ref="AS201" ca="1">INDIRECT(ADDRESS(ROW(AR201),AS$9))/1000</f>
        <v>3.9652453558611955</v>
      </c>
      <c r="AT201" s="73" cm="1">
        <f t="array" aca="1" ref="AT201" ca="1">INDIRECT(ADDRESS(ROW(AS201),AT$9))/1000</f>
        <v>4.1253913202152521</v>
      </c>
      <c r="AU201" s="77" cm="1">
        <f t="array" aca="1" ref="AU201" ca="1">AQ201/INDIRECT(ADDRESS($BC201,COLUMN(AQ201)))</f>
        <v>5.7213502740941564E-2</v>
      </c>
      <c r="AV201" s="78" cm="1">
        <f t="array" aca="1" ref="AV201" ca="1">AR201/INDIRECT(ADDRESS($BC201,COLUMN(AR201)))</f>
        <v>6.025382176182003E-2</v>
      </c>
      <c r="AW201" s="78" cm="1">
        <f t="array" aca="1" ref="AW201" ca="1">AS201/INDIRECT(ADDRESS($BC201,COLUMN(AS201)))</f>
        <v>6.5218373209184319E-2</v>
      </c>
      <c r="AX201" s="80" cm="1">
        <f t="array" aca="1" ref="AX201" ca="1">AT201/INDIRECT(ADDRESS($BC201,COLUMN(AT201)))</f>
        <v>8.1651875468702992E-2</v>
      </c>
      <c r="AY201" s="53">
        <f t="shared" ca="1" si="84"/>
        <v>-9.7021230211509751E-3</v>
      </c>
      <c r="AZ201" s="53">
        <f t="shared" ca="1" si="85"/>
        <v>-0.12258486685882045</v>
      </c>
      <c r="BA201" s="53">
        <f t="shared" ca="1" si="86"/>
        <v>-0.1566457550822449</v>
      </c>
      <c r="BC201" s="100">
        <f t="shared" si="87"/>
        <v>209</v>
      </c>
      <c r="BE201" s="177" t="str">
        <f t="shared" si="88"/>
        <v>Road light goods vehicle</v>
      </c>
      <c r="BF201" s="185" cm="1">
        <f t="array" ref="BF201">INDEX(201:201,,BF$9)/1000</f>
        <v>4.1253913202152521</v>
      </c>
      <c r="BG201" s="185" cm="1">
        <f t="array" ref="BG201">INDEX(201:201,,BG$9)/1000</f>
        <v>4.3324770435984998</v>
      </c>
      <c r="BH201" s="185" cm="1">
        <f t="array" ref="BH201">INDEX(201:201,,BH$9)/1000</f>
        <v>4.3851440861024455</v>
      </c>
      <c r="BI201" s="185" cm="1">
        <f t="array" ref="BI201">INDEX(201:201,,BI$9)/1000</f>
        <v>4.176939922792422</v>
      </c>
      <c r="BJ201" s="185" cm="1">
        <f t="array" ref="BJ201">INDEX(201:201,,BJ$9)/1000</f>
        <v>4.0959703202770452</v>
      </c>
      <c r="BK201" s="185" cm="1">
        <f t="array" ref="BK201">INDEX(201:201,,BK$9)/1000</f>
        <v>3.9652453558611955</v>
      </c>
      <c r="BL201" s="185" cm="1">
        <f t="array" ref="BL201">INDEX(201:201,,BL$9)/1000</f>
        <v>3.8180730273232402</v>
      </c>
      <c r="BM201" s="185" cm="1">
        <f t="array" ref="BM201">INDEX(201:201,,BM$9)/1000</f>
        <v>3.4484359206649859</v>
      </c>
      <c r="BN201" s="185" cm="1">
        <f t="array" ref="BN201">INDEX(201:201,,BN$9)/1000</f>
        <v>3.1960729761863558</v>
      </c>
      <c r="BO201" s="185" cm="1">
        <f t="array" ref="BO201">INDEX(201:201,,BO$9)/1000</f>
        <v>3.5132522877504901</v>
      </c>
      <c r="BP201" s="185" cm="1">
        <f t="array" ref="BP201">INDEX(201:201,,BP$9)/1000</f>
        <v>3.4791662818503948</v>
      </c>
      <c r="BQ201" s="179"/>
      <c r="BR201" s="178" t="str">
        <f t="shared" si="89"/>
        <v>Road light goods vehicle</v>
      </c>
      <c r="BS201" s="126" cm="1">
        <f t="array" aca="1" ref="BS201" ca="1">BF201/INDIRECT(ADDRESS($BC201,COLUMN(BF201)))</f>
        <v>8.1651875468702992E-2</v>
      </c>
      <c r="BT201" s="126" cm="1">
        <f t="array" aca="1" ref="BT201" ca="1">BG201/INDIRECT(ADDRESS($BC201,COLUMN(BG201)))</f>
        <v>8.2460512092480648E-2</v>
      </c>
      <c r="BU201" s="126" cm="1">
        <f t="array" aca="1" ref="BU201" ca="1">BH201/INDIRECT(ADDRESS($BC201,COLUMN(BH201)))</f>
        <v>7.8837564665853524E-2</v>
      </c>
      <c r="BV201" s="126" cm="1">
        <f t="array" aca="1" ref="BV201" ca="1">BI201/INDIRECT(ADDRESS($BC201,COLUMN(BI201)))</f>
        <v>7.2339410375669655E-2</v>
      </c>
      <c r="BW201" s="126" cm="1">
        <f t="array" aca="1" ref="BW201" ca="1">BJ201/INDIRECT(ADDRESS($BC201,COLUMN(BJ201)))</f>
        <v>6.9040214716377959E-2</v>
      </c>
      <c r="BX201" s="126" cm="1">
        <f t="array" aca="1" ref="BX201" ca="1">BK201/INDIRECT(ADDRESS($BC201,COLUMN(BK201)))</f>
        <v>6.5218373209184319E-2</v>
      </c>
      <c r="BY201" s="126" cm="1">
        <f t="array" aca="1" ref="BY201" ca="1">BL201/INDIRECT(ADDRESS($BC201,COLUMN(BL201)))</f>
        <v>6.2307850630079542E-2</v>
      </c>
      <c r="BZ201" s="126" cm="1">
        <f t="array" aca="1" ref="BZ201" ca="1">BM201/INDIRECT(ADDRESS($BC201,COLUMN(BM201)))</f>
        <v>7.5900093548204359E-2</v>
      </c>
      <c r="CA201" s="126" cm="1">
        <f t="array" aca="1" ref="CA201" ca="1">BN201/INDIRECT(ADDRESS($BC201,COLUMN(BN201)))</f>
        <v>6.5767659694062244E-2</v>
      </c>
      <c r="CB201" s="126" cm="1">
        <f t="array" aca="1" ref="CB201" ca="1">BO201/INDIRECT(ADDRESS($BC201,COLUMN(BO201)))</f>
        <v>6.025382176182003E-2</v>
      </c>
      <c r="CC201" s="126" cm="1">
        <f t="array" aca="1" ref="CC201" ca="1">BP201/INDIRECT(ADDRESS($BC201,COLUMN(BP201)))</f>
        <v>5.7213502740941564E-2</v>
      </c>
      <c r="CE201" s="178" t="str">
        <f t="shared" si="90"/>
        <v>Road light goods vehicle</v>
      </c>
      <c r="CF201" s="194" t="str">
        <f t="shared" ca="1" si="91"/>
        <v>4.13
(8.2%)</v>
      </c>
      <c r="CG201" s="194" t="str">
        <f t="shared" ca="1" si="92"/>
        <v>4.33
(8.2%)</v>
      </c>
      <c r="CH201" s="194" t="str">
        <f t="shared" ca="1" si="93"/>
        <v>4.39
(7.9%)</v>
      </c>
      <c r="CI201" s="194" t="str">
        <f t="shared" ca="1" si="94"/>
        <v>4.18
(7.2%)</v>
      </c>
      <c r="CJ201" s="194" t="str">
        <f t="shared" ca="1" si="95"/>
        <v>4.10
(6.9%)</v>
      </c>
      <c r="CK201" s="194" t="str">
        <f t="shared" ca="1" si="96"/>
        <v>3.97
(6.5%)</v>
      </c>
      <c r="CL201" s="194" t="str">
        <f t="shared" ca="1" si="97"/>
        <v>3.82
(6.2%)</v>
      </c>
      <c r="CM201" s="194" t="str">
        <f t="shared" ca="1" si="98"/>
        <v>3.45
(7.6%)</v>
      </c>
      <c r="CN201" s="194" t="str">
        <f t="shared" ca="1" si="99"/>
        <v>3.20
(6.6%)</v>
      </c>
      <c r="CO201" s="194" t="str">
        <f t="shared" ca="1" si="100"/>
        <v>3.51
(6.0%)</v>
      </c>
      <c r="CP201" s="194" t="str">
        <f t="shared" ca="1" si="101"/>
        <v>3.48
(5.7%)</v>
      </c>
    </row>
    <row r="202" spans="3:94">
      <c r="C202" s="34" t="s">
        <v>682</v>
      </c>
      <c r="D202" s="33" t="s">
        <v>12</v>
      </c>
      <c r="E202" s="33"/>
      <c r="F202" s="65">
        <v>0</v>
      </c>
      <c r="G202" s="65">
        <v>0</v>
      </c>
      <c r="H202" s="65">
        <v>0</v>
      </c>
      <c r="I202" s="65">
        <v>0</v>
      </c>
      <c r="J202" s="65">
        <v>67.315403170513392</v>
      </c>
      <c r="K202" s="65">
        <v>168.85560629195962</v>
      </c>
      <c r="L202" s="65">
        <v>77.589306585000003</v>
      </c>
      <c r="M202" s="65">
        <v>1901.9158564447023</v>
      </c>
      <c r="N202" s="65">
        <v>4095.8793795292163</v>
      </c>
      <c r="O202" s="65">
        <v>6061.8482226434116</v>
      </c>
      <c r="P202" s="65">
        <v>8346.8669364794896</v>
      </c>
      <c r="Q202" s="65">
        <v>7659.2654236376202</v>
      </c>
      <c r="R202" s="65">
        <v>8058.4322397137566</v>
      </c>
      <c r="S202" s="65">
        <v>7096.2233205726261</v>
      </c>
      <c r="T202" s="65">
        <v>6671.167888467111</v>
      </c>
      <c r="U202" s="65">
        <v>4503.9081531721531</v>
      </c>
      <c r="V202" s="65">
        <v>4735.3656079793072</v>
      </c>
      <c r="W202" s="65">
        <v>6056.3460269503321</v>
      </c>
      <c r="X202" s="65">
        <v>2945.3448324122378</v>
      </c>
      <c r="Y202" s="65">
        <v>2465.0751984602307</v>
      </c>
      <c r="Z202" s="65">
        <v>2659.0501881270507</v>
      </c>
      <c r="AA202" s="65">
        <v>2675.6641621627027</v>
      </c>
      <c r="AB202" s="65">
        <v>1970.9894772702407</v>
      </c>
      <c r="AC202" s="65">
        <v>2442.0200209559125</v>
      </c>
      <c r="AD202" s="65">
        <v>2814.0969302259969</v>
      </c>
      <c r="AE202" s="65">
        <v>4514.5465834646129</v>
      </c>
      <c r="AF202" s="65">
        <v>4467.6468162345182</v>
      </c>
      <c r="AG202" s="65">
        <v>1917.4196670364456</v>
      </c>
      <c r="AH202" s="65">
        <v>2169.3375993594368</v>
      </c>
      <c r="AI202" s="65">
        <v>2892.2311619515672</v>
      </c>
      <c r="AJ202" s="65">
        <v>936.27553619622745</v>
      </c>
      <c r="AK202" s="65">
        <v>2411.3206606653807</v>
      </c>
      <c r="AL202" s="65">
        <v>2288.731783853711</v>
      </c>
      <c r="AM202" s="65">
        <v>2045.4176838573244</v>
      </c>
      <c r="AP202" s="49" t="str">
        <f t="shared" si="83"/>
        <v>Road fuel tourism</v>
      </c>
      <c r="AQ202" s="70" cm="1">
        <f t="array" aca="1" ref="AQ202" ca="1">INDIRECT(ADDRESS(ROW(AP202),AQ$9))/1000</f>
        <v>2.0454176838573246</v>
      </c>
      <c r="AR202" s="71" cm="1">
        <f t="array" aca="1" ref="AR202" ca="1">INDIRECT(ADDRESS(ROW(AQ202),AR$9))/1000</f>
        <v>2.2887317838537111</v>
      </c>
      <c r="AS202" s="71" cm="1">
        <f t="array" aca="1" ref="AS202" ca="1">INDIRECT(ADDRESS(ROW(AR202),AS$9))/1000</f>
        <v>2.1693375993594368</v>
      </c>
      <c r="AT202" s="73" cm="1">
        <f t="array" aca="1" ref="AT202" ca="1">INDIRECT(ADDRESS(ROW(AS202),AT$9))/1000</f>
        <v>2.4420200209559124</v>
      </c>
      <c r="AU202" s="77" cm="1">
        <f t="array" aca="1" ref="AU202" ca="1">AQ202/INDIRECT(ADDRESS($BC202,COLUMN(AQ202)))</f>
        <v>3.3636078526117857E-2</v>
      </c>
      <c r="AV202" s="78" cm="1">
        <f t="array" aca="1" ref="AV202" ca="1">AR202/INDIRECT(ADDRESS($BC202,COLUMN(AR202)))</f>
        <v>3.9252756611234819E-2</v>
      </c>
      <c r="AW202" s="78" cm="1">
        <f t="array" aca="1" ref="AW202" ca="1">AS202/INDIRECT(ADDRESS($BC202,COLUMN(AS202)))</f>
        <v>3.5680180285089097E-2</v>
      </c>
      <c r="AX202" s="80" cm="1">
        <f t="array" aca="1" ref="AX202" ca="1">AT202/INDIRECT(ADDRESS($BC202,COLUMN(AT202)))</f>
        <v>4.8333721377192329E-2</v>
      </c>
      <c r="AY202" s="53">
        <f t="shared" ca="1" si="84"/>
        <v>-0.1063095735869496</v>
      </c>
      <c r="AZ202" s="53">
        <f t="shared" ca="1" si="85"/>
        <v>-5.7123388973068727E-2</v>
      </c>
      <c r="BA202" s="53">
        <f t="shared" ca="1" si="86"/>
        <v>-0.16240748793834234</v>
      </c>
      <c r="BC202" s="100">
        <f t="shared" si="87"/>
        <v>209</v>
      </c>
      <c r="BE202" s="177" t="str">
        <f t="shared" si="88"/>
        <v>Road fuel tourism</v>
      </c>
      <c r="BF202" s="185" cm="1">
        <f t="array" ref="BF202">INDEX(202:202,,BF$9)/1000</f>
        <v>2.4420200209559124</v>
      </c>
      <c r="BG202" s="185" cm="1">
        <f t="array" ref="BG202">INDEX(202:202,,BG$9)/1000</f>
        <v>2.8140969302259968</v>
      </c>
      <c r="BH202" s="185" cm="1">
        <f t="array" ref="BH202">INDEX(202:202,,BH$9)/1000</f>
        <v>4.5145465834646128</v>
      </c>
      <c r="BI202" s="185" cm="1">
        <f t="array" ref="BI202">INDEX(202:202,,BI$9)/1000</f>
        <v>4.4676468162345184</v>
      </c>
      <c r="BJ202" s="185" cm="1">
        <f t="array" ref="BJ202">INDEX(202:202,,BJ$9)/1000</f>
        <v>1.9174196670364456</v>
      </c>
      <c r="BK202" s="185" cm="1">
        <f t="array" ref="BK202">INDEX(202:202,,BK$9)/1000</f>
        <v>2.1693375993594368</v>
      </c>
      <c r="BL202" s="185" cm="1">
        <f t="array" ref="BL202">INDEX(202:202,,BL$9)/1000</f>
        <v>2.892231161951567</v>
      </c>
      <c r="BM202" s="185" cm="1">
        <f t="array" ref="BM202">INDEX(202:202,,BM$9)/1000</f>
        <v>0.9362755361962275</v>
      </c>
      <c r="BN202" s="185" cm="1">
        <f t="array" ref="BN202">INDEX(202:202,,BN$9)/1000</f>
        <v>2.4113206606653805</v>
      </c>
      <c r="BO202" s="185" cm="1">
        <f t="array" ref="BO202">INDEX(202:202,,BO$9)/1000</f>
        <v>2.2887317838537111</v>
      </c>
      <c r="BP202" s="185" cm="1">
        <f t="array" ref="BP202">INDEX(202:202,,BP$9)/1000</f>
        <v>2.0454176838573246</v>
      </c>
      <c r="BQ202" s="179"/>
      <c r="BR202" s="178" t="str">
        <f t="shared" si="89"/>
        <v>Road fuel tourism</v>
      </c>
      <c r="BS202" s="126" cm="1">
        <f t="array" aca="1" ref="BS202" ca="1">BF202/INDIRECT(ADDRESS($BC202,COLUMN(BF202)))</f>
        <v>4.8333721377192329E-2</v>
      </c>
      <c r="BT202" s="126" cm="1">
        <f t="array" aca="1" ref="BT202" ca="1">BG202/INDIRECT(ADDRESS($BC202,COLUMN(BG202)))</f>
        <v>5.3561016390654477E-2</v>
      </c>
      <c r="BU202" s="126" cm="1">
        <f t="array" aca="1" ref="BU202" ca="1">BH202/INDIRECT(ADDRESS($BC202,COLUMN(BH202)))</f>
        <v>8.1164005383285054E-2</v>
      </c>
      <c r="BV202" s="126" cm="1">
        <f t="array" aca="1" ref="BV202" ca="1">BI202/INDIRECT(ADDRESS($BC202,COLUMN(BI202)))</f>
        <v>7.7374092619719018E-2</v>
      </c>
      <c r="BW202" s="126" cm="1">
        <f t="array" aca="1" ref="BW202" ca="1">BJ202/INDIRECT(ADDRESS($BC202,COLUMN(BJ202)))</f>
        <v>3.2319341978202673E-2</v>
      </c>
      <c r="BX202" s="126" cm="1">
        <f t="array" aca="1" ref="BX202" ca="1">BK202/INDIRECT(ADDRESS($BC202,COLUMN(BK202)))</f>
        <v>3.5680180285089097E-2</v>
      </c>
      <c r="BY202" s="126" cm="1">
        <f t="array" aca="1" ref="BY202" ca="1">BL202/INDIRECT(ADDRESS($BC202,COLUMN(BL202)))</f>
        <v>4.7198863389179245E-2</v>
      </c>
      <c r="BZ202" s="126" cm="1">
        <f t="array" aca="1" ref="BZ202" ca="1">BM202/INDIRECT(ADDRESS($BC202,COLUMN(BM202)))</f>
        <v>2.060742969249816E-2</v>
      </c>
      <c r="CA202" s="126" cm="1">
        <f t="array" aca="1" ref="CA202" ca="1">BN202/INDIRECT(ADDRESS($BC202,COLUMN(BN202)))</f>
        <v>4.9619304003856779E-2</v>
      </c>
      <c r="CB202" s="126" cm="1">
        <f t="array" aca="1" ref="CB202" ca="1">BO202/INDIRECT(ADDRESS($BC202,COLUMN(BO202)))</f>
        <v>3.9252756611234819E-2</v>
      </c>
      <c r="CC202" s="126" cm="1">
        <f t="array" aca="1" ref="CC202" ca="1">BP202/INDIRECT(ADDRESS($BC202,COLUMN(BP202)))</f>
        <v>3.3636078526117857E-2</v>
      </c>
      <c r="CE202" s="178" t="str">
        <f t="shared" si="90"/>
        <v>Road fuel tourism</v>
      </c>
      <c r="CF202" s="194" t="str">
        <f t="shared" ca="1" si="91"/>
        <v>2.44
(4.8%)</v>
      </c>
      <c r="CG202" s="194" t="str">
        <f t="shared" ca="1" si="92"/>
        <v>2.81
(5.4%)</v>
      </c>
      <c r="CH202" s="194" t="str">
        <f t="shared" ca="1" si="93"/>
        <v>4.51
(8.1%)</v>
      </c>
      <c r="CI202" s="194" t="str">
        <f t="shared" ca="1" si="94"/>
        <v>4.47
(7.7%)</v>
      </c>
      <c r="CJ202" s="194" t="str">
        <f t="shared" ca="1" si="95"/>
        <v>1.92
(3.2%)</v>
      </c>
      <c r="CK202" s="194" t="str">
        <f t="shared" ca="1" si="96"/>
        <v>2.17
(3.6%)</v>
      </c>
      <c r="CL202" s="194" t="str">
        <f t="shared" ca="1" si="97"/>
        <v>2.89
(4.7%)</v>
      </c>
      <c r="CM202" s="194" t="str">
        <f t="shared" ca="1" si="98"/>
        <v>0.94
(2.1%)</v>
      </c>
      <c r="CN202" s="194" t="str">
        <f t="shared" ca="1" si="99"/>
        <v>2.41
(5.0%)</v>
      </c>
      <c r="CO202" s="194" t="str">
        <f t="shared" ca="1" si="100"/>
        <v>2.29
(3.9%)</v>
      </c>
      <c r="CP202" s="194" t="str">
        <f t="shared" ca="1" si="101"/>
        <v>2.05
(3.4%)</v>
      </c>
    </row>
    <row r="203" spans="3:94">
      <c r="C203" s="34" t="s">
        <v>684</v>
      </c>
      <c r="D203" s="33" t="s">
        <v>12</v>
      </c>
      <c r="E203" s="33"/>
      <c r="F203" s="65">
        <v>610.20516894430375</v>
      </c>
      <c r="G203" s="65">
        <v>668.62446674683554</v>
      </c>
      <c r="H203" s="65">
        <v>650.43895962025317</v>
      </c>
      <c r="I203" s="65">
        <v>682.89831906329118</v>
      </c>
      <c r="J203" s="65">
        <v>687.13231625316473</v>
      </c>
      <c r="K203" s="65">
        <v>753.66121600000008</v>
      </c>
      <c r="L203" s="65">
        <v>818.40668027341769</v>
      </c>
      <c r="M203" s="65">
        <v>797.80414705063288</v>
      </c>
      <c r="N203" s="65">
        <v>936.29873600000019</v>
      </c>
      <c r="O203" s="65">
        <v>1062.8284839999999</v>
      </c>
      <c r="P203" s="65">
        <v>1002.7780471738886</v>
      </c>
      <c r="Q203" s="65">
        <v>1145.3947287818839</v>
      </c>
      <c r="R203" s="65">
        <v>1319.4539318326217</v>
      </c>
      <c r="S203" s="65">
        <v>1509.9614014223266</v>
      </c>
      <c r="T203" s="65">
        <v>1507.9006831298607</v>
      </c>
      <c r="U203" s="65">
        <v>1830.5925801703906</v>
      </c>
      <c r="V203" s="65">
        <v>1860.4999470849752</v>
      </c>
      <c r="W203" s="65">
        <v>1950.3142793164463</v>
      </c>
      <c r="X203" s="65">
        <v>2372.7427587081006</v>
      </c>
      <c r="Y203" s="65">
        <v>2118.8848694499179</v>
      </c>
      <c r="Z203" s="65">
        <v>1918.7392748155544</v>
      </c>
      <c r="AA203" s="65">
        <v>1788.5199073048052</v>
      </c>
      <c r="AB203" s="65">
        <v>1730.9665388208962</v>
      </c>
      <c r="AC203" s="65">
        <v>1654.4258619389357</v>
      </c>
      <c r="AD203" s="65">
        <v>1577.5193598048993</v>
      </c>
      <c r="AE203" s="65">
        <v>1549.6859516405211</v>
      </c>
      <c r="AF203" s="65">
        <v>1544.8133910521592</v>
      </c>
      <c r="AG203" s="65">
        <v>1510.0860033653237</v>
      </c>
      <c r="AH203" s="65">
        <v>1593.2826965530039</v>
      </c>
      <c r="AI203" s="65">
        <v>1587.9299923937822</v>
      </c>
      <c r="AJ203" s="65">
        <v>1381.953023509913</v>
      </c>
      <c r="AK203" s="65">
        <v>1402.309829375653</v>
      </c>
      <c r="AL203" s="65">
        <v>1453.3968218012017</v>
      </c>
      <c r="AM203" s="65">
        <v>1508.9508369973885</v>
      </c>
      <c r="AP203" s="49" t="str">
        <f t="shared" si="83"/>
        <v>Road public passenger</v>
      </c>
      <c r="AQ203" s="70" cm="1">
        <f t="array" aca="1" ref="AQ203" ca="1">INDIRECT(ADDRESS(ROW(AP203),AQ$9))/1000</f>
        <v>1.5089508369973885</v>
      </c>
      <c r="AR203" s="71" cm="1">
        <f t="array" aca="1" ref="AR203" ca="1">INDIRECT(ADDRESS(ROW(AQ203),AR$9))/1000</f>
        <v>1.4533968218012017</v>
      </c>
      <c r="AS203" s="71" cm="1">
        <f t="array" aca="1" ref="AS203" ca="1">INDIRECT(ADDRESS(ROW(AR203),AS$9))/1000</f>
        <v>1.5932826965530038</v>
      </c>
      <c r="AT203" s="73" cm="1">
        <f t="array" aca="1" ref="AT203" ca="1">INDIRECT(ADDRESS(ROW(AS203),AT$9))/1000</f>
        <v>1.6544258619389356</v>
      </c>
      <c r="AU203" s="77" cm="1">
        <f t="array" aca="1" ref="AU203" ca="1">AQ203/INDIRECT(ADDRESS($BC203,COLUMN(AQ203)))</f>
        <v>2.4814095060320108E-2</v>
      </c>
      <c r="AV203" s="78" cm="1">
        <f t="array" aca="1" ref="AV203" ca="1">AR203/INDIRECT(ADDRESS($BC203,COLUMN(AR203)))</f>
        <v>2.4926394655841094E-2</v>
      </c>
      <c r="AW203" s="78" cm="1">
        <f t="array" aca="1" ref="AW203" ca="1">AS203/INDIRECT(ADDRESS($BC203,COLUMN(AS203)))</f>
        <v>2.6205517239414635E-2</v>
      </c>
      <c r="AX203" s="80" cm="1">
        <f t="array" aca="1" ref="AX203" ca="1">AT203/INDIRECT(ADDRESS($BC203,COLUMN(AT203)))</f>
        <v>3.2745251047891159E-2</v>
      </c>
      <c r="AY203" s="53">
        <f t="shared" ca="1" si="84"/>
        <v>3.8223570027722024E-2</v>
      </c>
      <c r="AZ203" s="53">
        <f t="shared" ca="1" si="85"/>
        <v>-5.2929627452845317E-2</v>
      </c>
      <c r="BA203" s="53">
        <f t="shared" ca="1" si="86"/>
        <v>-8.7930821373316106E-2</v>
      </c>
      <c r="BC203" s="100">
        <f t="shared" si="87"/>
        <v>209</v>
      </c>
      <c r="BE203" s="177" t="str">
        <f t="shared" si="88"/>
        <v>Road public passenger</v>
      </c>
      <c r="BF203" s="185" cm="1">
        <f t="array" ref="BF203">INDEX(203:203,,BF$9)/1000</f>
        <v>1.6544258619389356</v>
      </c>
      <c r="BG203" s="185" cm="1">
        <f t="array" ref="BG203">INDEX(203:203,,BG$9)/1000</f>
        <v>1.5775193598048993</v>
      </c>
      <c r="BH203" s="185" cm="1">
        <f t="array" ref="BH203">INDEX(203:203,,BH$9)/1000</f>
        <v>1.549685951640521</v>
      </c>
      <c r="BI203" s="185" cm="1">
        <f t="array" ref="BI203">INDEX(203:203,,BI$9)/1000</f>
        <v>1.5448133910521593</v>
      </c>
      <c r="BJ203" s="185" cm="1">
        <f t="array" ref="BJ203">INDEX(203:203,,BJ$9)/1000</f>
        <v>1.5100860033653236</v>
      </c>
      <c r="BK203" s="185" cm="1">
        <f t="array" ref="BK203">INDEX(203:203,,BK$9)/1000</f>
        <v>1.5932826965530038</v>
      </c>
      <c r="BL203" s="185" cm="1">
        <f t="array" ref="BL203">INDEX(203:203,,BL$9)/1000</f>
        <v>1.5879299923937822</v>
      </c>
      <c r="BM203" s="185" cm="1">
        <f t="array" ref="BM203">INDEX(203:203,,BM$9)/1000</f>
        <v>1.3819530235099131</v>
      </c>
      <c r="BN203" s="185" cm="1">
        <f t="array" ref="BN203">INDEX(203:203,,BN$9)/1000</f>
        <v>1.4023098293756528</v>
      </c>
      <c r="BO203" s="185" cm="1">
        <f t="array" ref="BO203">INDEX(203:203,,BO$9)/1000</f>
        <v>1.4533968218012017</v>
      </c>
      <c r="BP203" s="185" cm="1">
        <f t="array" ref="BP203">INDEX(203:203,,BP$9)/1000</f>
        <v>1.5089508369973885</v>
      </c>
      <c r="BQ203" s="179"/>
      <c r="BR203" s="178" t="str">
        <f t="shared" si="89"/>
        <v>Road public passenger</v>
      </c>
      <c r="BS203" s="126" cm="1">
        <f t="array" aca="1" ref="BS203" ca="1">BF203/INDIRECT(ADDRESS($BC203,COLUMN(BF203)))</f>
        <v>3.2745251047891159E-2</v>
      </c>
      <c r="BT203" s="126" cm="1">
        <f t="array" aca="1" ref="BT203" ca="1">BG203/INDIRECT(ADDRESS($BC203,COLUMN(BG203)))</f>
        <v>3.0025099483797592E-2</v>
      </c>
      <c r="BU203" s="126" cm="1">
        <f t="array" aca="1" ref="BU203" ca="1">BH203/INDIRECT(ADDRESS($BC203,COLUMN(BH203)))</f>
        <v>2.7860764441337477E-2</v>
      </c>
      <c r="BV203" s="126" cm="1">
        <f t="array" aca="1" ref="BV203" ca="1">BI203/INDIRECT(ADDRESS($BC203,COLUMN(BI203)))</f>
        <v>2.6754248783746656E-2</v>
      </c>
      <c r="BW203" s="126" cm="1">
        <f t="array" aca="1" ref="BW203" ca="1">BJ203/INDIRECT(ADDRESS($BC203,COLUMN(BJ203)))</f>
        <v>2.5453471036256736E-2</v>
      </c>
      <c r="BX203" s="126" cm="1">
        <f t="array" aca="1" ref="BX203" ca="1">BK203/INDIRECT(ADDRESS($BC203,COLUMN(BK203)))</f>
        <v>2.6205517239414635E-2</v>
      </c>
      <c r="BY203" s="126" cm="1">
        <f t="array" aca="1" ref="BY203" ca="1">BL203/INDIRECT(ADDRESS($BC203,COLUMN(BL203)))</f>
        <v>2.5913727702180686E-2</v>
      </c>
      <c r="BZ203" s="126" cm="1">
        <f t="array" aca="1" ref="BZ203" ca="1">BM203/INDIRECT(ADDRESS($BC203,COLUMN(BM203)))</f>
        <v>3.0416793635359048E-2</v>
      </c>
      <c r="CA203" s="126" cm="1">
        <f t="array" aca="1" ref="CA203" ca="1">BN203/INDIRECT(ADDRESS($BC203,COLUMN(BN203)))</f>
        <v>2.8856235865447555E-2</v>
      </c>
      <c r="CB203" s="126" cm="1">
        <f t="array" aca="1" ref="CB203" ca="1">BO203/INDIRECT(ADDRESS($BC203,COLUMN(BO203)))</f>
        <v>2.4926394655841094E-2</v>
      </c>
      <c r="CC203" s="126" cm="1">
        <f t="array" aca="1" ref="CC203" ca="1">BP203/INDIRECT(ADDRESS($BC203,COLUMN(BP203)))</f>
        <v>2.4814095060320108E-2</v>
      </c>
      <c r="CE203" s="178" t="str">
        <f t="shared" si="90"/>
        <v>Road public passenger</v>
      </c>
      <c r="CF203" s="194" t="str">
        <f t="shared" ca="1" si="91"/>
        <v>1.65
(3.3%)</v>
      </c>
      <c r="CG203" s="194" t="str">
        <f t="shared" ca="1" si="92"/>
        <v>1.58
(3.0%)</v>
      </c>
      <c r="CH203" s="194" t="str">
        <f t="shared" ca="1" si="93"/>
        <v>1.55
(2.8%)</v>
      </c>
      <c r="CI203" s="194" t="str">
        <f t="shared" ca="1" si="94"/>
        <v>1.54
(2.7%)</v>
      </c>
      <c r="CJ203" s="194" t="str">
        <f t="shared" ca="1" si="95"/>
        <v>1.51
(2.5%)</v>
      </c>
      <c r="CK203" s="194" t="str">
        <f t="shared" ca="1" si="96"/>
        <v>1.59
(2.6%)</v>
      </c>
      <c r="CL203" s="194" t="str">
        <f t="shared" ca="1" si="97"/>
        <v>1.59
(2.6%)</v>
      </c>
      <c r="CM203" s="194" t="str">
        <f t="shared" ca="1" si="98"/>
        <v>1.38
(3.0%)</v>
      </c>
      <c r="CN203" s="194" t="str">
        <f t="shared" ca="1" si="99"/>
        <v>1.40
(2.9%)</v>
      </c>
      <c r="CO203" s="194" t="str">
        <f t="shared" ca="1" si="100"/>
        <v>1.45
(2.5%)</v>
      </c>
      <c r="CP203" s="194" t="str">
        <f t="shared" ca="1" si="101"/>
        <v>1.51
(2.5%)</v>
      </c>
    </row>
    <row r="204" spans="3:94">
      <c r="C204" s="34" t="s">
        <v>189</v>
      </c>
      <c r="D204" s="33" t="s">
        <v>12</v>
      </c>
      <c r="E204" s="33"/>
      <c r="F204" s="65">
        <v>4173.2486043924746</v>
      </c>
      <c r="G204" s="65">
        <v>4044.3840468686417</v>
      </c>
      <c r="H204" s="65">
        <v>3520.0771244857719</v>
      </c>
      <c r="I204" s="65">
        <v>5218.6386749676767</v>
      </c>
      <c r="J204" s="65">
        <v>4623.4288117412443</v>
      </c>
      <c r="K204" s="65">
        <v>4489.0713985024195</v>
      </c>
      <c r="L204" s="65">
        <v>4120.8340863744479</v>
      </c>
      <c r="M204" s="65">
        <v>4982.6710004204633</v>
      </c>
      <c r="N204" s="65">
        <v>5130.9517298121646</v>
      </c>
      <c r="O204" s="65">
        <v>6074.8361545835924</v>
      </c>
      <c r="P204" s="65">
        <v>7061.0219165818062</v>
      </c>
      <c r="Q204" s="65">
        <v>8533.690987924474</v>
      </c>
      <c r="R204" s="65">
        <v>9073.1030358428434</v>
      </c>
      <c r="S204" s="65">
        <v>8857.3581663997156</v>
      </c>
      <c r="T204" s="65">
        <v>8392.7852339411293</v>
      </c>
      <c r="U204" s="65">
        <v>9675.8748877392009</v>
      </c>
      <c r="V204" s="65">
        <v>11152.635746664097</v>
      </c>
      <c r="W204" s="65">
        <v>11824.00365112956</v>
      </c>
      <c r="X204" s="65">
        <v>10990.881666492734</v>
      </c>
      <c r="Y204" s="65">
        <v>8676.0878426260715</v>
      </c>
      <c r="Z204" s="65">
        <v>8973.3557930537918</v>
      </c>
      <c r="AA204" s="65">
        <v>8048.6509370572176</v>
      </c>
      <c r="AB204" s="65">
        <v>6761.8920459270166</v>
      </c>
      <c r="AC204" s="65">
        <v>7801.9629372039526</v>
      </c>
      <c r="AD204" s="65">
        <v>8651.5907952946236</v>
      </c>
      <c r="AE204" s="65">
        <v>9792.8649732211325</v>
      </c>
      <c r="AF204" s="65">
        <v>10043.279983809656</v>
      </c>
      <c r="AG204" s="65">
        <v>11817.045092681235</v>
      </c>
      <c r="AH204" s="65">
        <v>12768.718425786479</v>
      </c>
      <c r="AI204" s="65">
        <v>12913.966090004023</v>
      </c>
      <c r="AJ204" s="65">
        <v>4582.1720401148214</v>
      </c>
      <c r="AK204" s="65">
        <v>5117.0209552651904</v>
      </c>
      <c r="AL204" s="65">
        <v>11760.452155986373</v>
      </c>
      <c r="AM204" s="65">
        <v>13277.390009685128</v>
      </c>
      <c r="AP204" s="49" t="str">
        <f t="shared" si="83"/>
        <v>International aviation</v>
      </c>
      <c r="AQ204" s="70" cm="1">
        <f t="array" aca="1" ref="AQ204" ca="1">INDIRECT(ADDRESS(ROW(AP204),AQ$9))/1000</f>
        <v>13.277390009685128</v>
      </c>
      <c r="AR204" s="71" cm="1">
        <f t="array" aca="1" ref="AR204" ca="1">INDIRECT(ADDRESS(ROW(AQ204),AR$9))/1000</f>
        <v>11.760452155986373</v>
      </c>
      <c r="AS204" s="71" cm="1">
        <f t="array" aca="1" ref="AS204" ca="1">INDIRECT(ADDRESS(ROW(AR204),AS$9))/1000</f>
        <v>12.76871842578648</v>
      </c>
      <c r="AT204" s="73" cm="1">
        <f t="array" aca="1" ref="AT204" ca="1">INDIRECT(ADDRESS(ROW(AS204),AT$9))/1000</f>
        <v>7.8019629372039523</v>
      </c>
      <c r="AU204" s="77" cm="1">
        <f t="array" aca="1" ref="AU204" ca="1">AQ204/INDIRECT(ADDRESS($BC204,COLUMN(AQ204)))</f>
        <v>0.21834138646217635</v>
      </c>
      <c r="AV204" s="78" cm="1">
        <f t="array" aca="1" ref="AV204" ca="1">AR204/INDIRECT(ADDRESS($BC204,COLUMN(AR204)))</f>
        <v>0.20169692638240172</v>
      </c>
      <c r="AW204" s="78" cm="1">
        <f t="array" aca="1" ref="AW204" ca="1">AS204/INDIRECT(ADDRESS($BC204,COLUMN(AS204)))</f>
        <v>0.21001349701223429</v>
      </c>
      <c r="AX204" s="80" cm="1">
        <f t="array" aca="1" ref="AX204" ca="1">AT204/INDIRECT(ADDRESS($BC204,COLUMN(AT204)))</f>
        <v>0.15442047958901847</v>
      </c>
      <c r="AY204" s="53">
        <f t="shared" ca="1" si="84"/>
        <v>0.12898635474033152</v>
      </c>
      <c r="AZ204" s="53">
        <f t="shared" ca="1" si="85"/>
        <v>3.983732485410469E-2</v>
      </c>
      <c r="BA204" s="53">
        <f t="shared" ca="1" si="86"/>
        <v>0.70180121548275964</v>
      </c>
      <c r="BC204" s="100">
        <f t="shared" si="87"/>
        <v>209</v>
      </c>
      <c r="BE204" s="177" t="str">
        <f t="shared" si="88"/>
        <v>International aviation</v>
      </c>
      <c r="BF204" s="185" cm="1">
        <f t="array" ref="BF204">INDEX(204:204,,BF$9)/1000</f>
        <v>7.8019629372039523</v>
      </c>
      <c r="BG204" s="185" cm="1">
        <f t="array" ref="BG204">INDEX(204:204,,BG$9)/1000</f>
        <v>8.6515907952946236</v>
      </c>
      <c r="BH204" s="185" cm="1">
        <f t="array" ref="BH204">INDEX(204:204,,BH$9)/1000</f>
        <v>9.7928649732211319</v>
      </c>
      <c r="BI204" s="185" cm="1">
        <f t="array" ref="BI204">INDEX(204:204,,BI$9)/1000</f>
        <v>10.043279983809656</v>
      </c>
      <c r="BJ204" s="185" cm="1">
        <f t="array" ref="BJ204">INDEX(204:204,,BJ$9)/1000</f>
        <v>11.817045092681235</v>
      </c>
      <c r="BK204" s="185" cm="1">
        <f t="array" ref="BK204">INDEX(204:204,,BK$9)/1000</f>
        <v>12.76871842578648</v>
      </c>
      <c r="BL204" s="185" cm="1">
        <f t="array" ref="BL204">INDEX(204:204,,BL$9)/1000</f>
        <v>12.913966090004024</v>
      </c>
      <c r="BM204" s="185" cm="1">
        <f t="array" ref="BM204">INDEX(204:204,,BM$9)/1000</f>
        <v>4.5821720401148216</v>
      </c>
      <c r="BN204" s="185" cm="1">
        <f t="array" ref="BN204">INDEX(204:204,,BN$9)/1000</f>
        <v>5.1170209552651906</v>
      </c>
      <c r="BO204" s="185" cm="1">
        <f t="array" ref="BO204">INDEX(204:204,,BO$9)/1000</f>
        <v>11.760452155986373</v>
      </c>
      <c r="BP204" s="185" cm="1">
        <f t="array" ref="BP204">INDEX(204:204,,BP$9)/1000</f>
        <v>13.277390009685128</v>
      </c>
      <c r="BQ204" s="179"/>
      <c r="BR204" s="178" t="str">
        <f t="shared" si="89"/>
        <v>International aviation</v>
      </c>
      <c r="BS204" s="126" cm="1">
        <f t="array" aca="1" ref="BS204" ca="1">BF204/INDIRECT(ADDRESS($BC204,COLUMN(BF204)))</f>
        <v>0.15442047958901847</v>
      </c>
      <c r="BT204" s="126" cm="1">
        <f t="array" aca="1" ref="BT204" ca="1">BG204/INDIRECT(ADDRESS($BC204,COLUMN(BG204)))</f>
        <v>0.16466667918037797</v>
      </c>
      <c r="BU204" s="126" cm="1">
        <f t="array" aca="1" ref="BU204" ca="1">BH204/INDIRECT(ADDRESS($BC204,COLUMN(BH204)))</f>
        <v>0.17605935185507071</v>
      </c>
      <c r="BV204" s="126" cm="1">
        <f t="array" aca="1" ref="BV204" ca="1">BI204/INDIRECT(ADDRESS($BC204,COLUMN(BI204)))</f>
        <v>0.17393713237341699</v>
      </c>
      <c r="BW204" s="126" cm="1">
        <f t="array" aca="1" ref="BW204" ca="1">BJ204/INDIRECT(ADDRESS($BC204,COLUMN(BJ204)))</f>
        <v>0.19918389702995945</v>
      </c>
      <c r="BX204" s="126" cm="1">
        <f t="array" aca="1" ref="BX204" ca="1">BK204/INDIRECT(ADDRESS($BC204,COLUMN(BK204)))</f>
        <v>0.21001349701223429</v>
      </c>
      <c r="BY204" s="126" cm="1">
        <f t="array" aca="1" ref="BY204" ca="1">BL204/INDIRECT(ADDRESS($BC204,COLUMN(BL204)))</f>
        <v>0.21074543740248941</v>
      </c>
      <c r="BZ204" s="126" cm="1">
        <f t="array" aca="1" ref="BZ204" ca="1">BM204/INDIRECT(ADDRESS($BC204,COLUMN(BM204)))</f>
        <v>0.1008536317623136</v>
      </c>
      <c r="CA204" s="126" cm="1">
        <f t="array" aca="1" ref="CA204" ca="1">BN204/INDIRECT(ADDRESS($BC204,COLUMN(BN204)))</f>
        <v>0.105296248033369</v>
      </c>
      <c r="CB204" s="126" cm="1">
        <f t="array" aca="1" ref="CB204" ca="1">BO204/INDIRECT(ADDRESS($BC204,COLUMN(BO204)))</f>
        <v>0.20169692638240172</v>
      </c>
      <c r="CC204" s="126" cm="1">
        <f t="array" aca="1" ref="CC204" ca="1">BP204/INDIRECT(ADDRESS($BC204,COLUMN(BP204)))</f>
        <v>0.21834138646217635</v>
      </c>
      <c r="CE204" s="178" t="str">
        <f t="shared" si="90"/>
        <v>International aviation</v>
      </c>
      <c r="CF204" s="194" t="str">
        <f t="shared" ca="1" si="91"/>
        <v>7.80
(15.4%)</v>
      </c>
      <c r="CG204" s="194" t="str">
        <f t="shared" ca="1" si="92"/>
        <v>8.65
(16.5%)</v>
      </c>
      <c r="CH204" s="194" t="str">
        <f t="shared" ca="1" si="93"/>
        <v>9.79
(17.6%)</v>
      </c>
      <c r="CI204" s="194" t="str">
        <f t="shared" ca="1" si="94"/>
        <v>10.04
(17.4%)</v>
      </c>
      <c r="CJ204" s="194" t="str">
        <f t="shared" ca="1" si="95"/>
        <v>11.82
(19.9%)</v>
      </c>
      <c r="CK204" s="194" t="str">
        <f t="shared" ca="1" si="96"/>
        <v>12.77
(21.0%)</v>
      </c>
      <c r="CL204" s="194" t="str">
        <f t="shared" ca="1" si="97"/>
        <v>12.91
(21.1%)</v>
      </c>
      <c r="CM204" s="194" t="str">
        <f t="shared" ca="1" si="98"/>
        <v>4.58
(10.1%)</v>
      </c>
      <c r="CN204" s="194" t="str">
        <f t="shared" ca="1" si="99"/>
        <v>5.12
(10.5%)</v>
      </c>
      <c r="CO204" s="194" t="str">
        <f t="shared" ca="1" si="100"/>
        <v>11.76
(20.2%)</v>
      </c>
      <c r="CP204" s="194" t="str">
        <f t="shared" ca="1" si="101"/>
        <v>13.28
(21.8%)</v>
      </c>
    </row>
    <row r="205" spans="3:94">
      <c r="C205" s="34" t="s">
        <v>191</v>
      </c>
      <c r="D205" s="33" t="s">
        <v>12</v>
      </c>
      <c r="E205" s="33"/>
      <c r="F205" s="65">
        <v>84.210504</v>
      </c>
      <c r="G205" s="65">
        <v>84.210504</v>
      </c>
      <c r="H205" s="65">
        <v>96.240576000000004</v>
      </c>
      <c r="I205" s="65">
        <v>96.240576000000004</v>
      </c>
      <c r="J205" s="65">
        <v>96.240576000000004</v>
      </c>
      <c r="K205" s="65">
        <v>84.210504</v>
      </c>
      <c r="L205" s="65">
        <v>144.36086400000002</v>
      </c>
      <c r="M205" s="65">
        <v>144.36086400000002</v>
      </c>
      <c r="N205" s="65">
        <v>180.45108000000002</v>
      </c>
      <c r="O205" s="65">
        <v>216.54129600000002</v>
      </c>
      <c r="P205" s="65">
        <v>275.67455747373089</v>
      </c>
      <c r="Q205" s="65">
        <v>334.80781894746178</v>
      </c>
      <c r="R205" s="65">
        <v>393.94108042119257</v>
      </c>
      <c r="S205" s="65">
        <v>453.07434189492335</v>
      </c>
      <c r="T205" s="65">
        <v>638.0221731106783</v>
      </c>
      <c r="U205" s="65">
        <v>578.30447105592327</v>
      </c>
      <c r="V205" s="65">
        <v>938.02410860199029</v>
      </c>
      <c r="W205" s="65">
        <v>740.7629777530783</v>
      </c>
      <c r="X205" s="65">
        <v>767.78751120982383</v>
      </c>
      <c r="Y205" s="65">
        <v>748.23661339247496</v>
      </c>
      <c r="Z205" s="65">
        <v>750.47344279739764</v>
      </c>
      <c r="AA205" s="65">
        <v>651.51196405959683</v>
      </c>
      <c r="AB205" s="65">
        <v>688.51806461317653</v>
      </c>
      <c r="AC205" s="65">
        <v>673.47307739007078</v>
      </c>
      <c r="AD205" s="65">
        <v>843.08168340653197</v>
      </c>
      <c r="AE205" s="65">
        <v>831.53946581535058</v>
      </c>
      <c r="AF205" s="65">
        <v>999.26166181387214</v>
      </c>
      <c r="AG205" s="65">
        <v>882.34635884497948</v>
      </c>
      <c r="AH205" s="65">
        <v>975.91661353547636</v>
      </c>
      <c r="AI205" s="65">
        <v>1039.3921404044206</v>
      </c>
      <c r="AJ205" s="65">
        <v>1271.1057462005074</v>
      </c>
      <c r="AK205" s="65">
        <v>1359.2541412244125</v>
      </c>
      <c r="AL205" s="65">
        <v>1146.7136831170246</v>
      </c>
      <c r="AM205" s="65">
        <v>1075.6308045159763</v>
      </c>
      <c r="AP205" s="49" t="str">
        <f t="shared" si="83"/>
        <v>Navigation</v>
      </c>
      <c r="AQ205" s="70" cm="1">
        <f t="array" aca="1" ref="AQ205" ca="1">INDIRECT(ADDRESS(ROW(AP205),AQ$9))/1000</f>
        <v>1.0756308045159761</v>
      </c>
      <c r="AR205" s="71" cm="1">
        <f t="array" aca="1" ref="AR205" ca="1">INDIRECT(ADDRESS(ROW(AQ205),AR$9))/1000</f>
        <v>1.1467136831170246</v>
      </c>
      <c r="AS205" s="71" cm="1">
        <f t="array" aca="1" ref="AS205" ca="1">INDIRECT(ADDRESS(ROW(AR205),AS$9))/1000</f>
        <v>0.97591661353547632</v>
      </c>
      <c r="AT205" s="73" cm="1">
        <f t="array" aca="1" ref="AT205" ca="1">INDIRECT(ADDRESS(ROW(AS205),AT$9))/1000</f>
        <v>0.67347307739007078</v>
      </c>
      <c r="AU205" s="77" cm="1">
        <f t="array" aca="1" ref="AU205" ca="1">AQ205/INDIRECT(ADDRESS($BC205,COLUMN(AQ205)))</f>
        <v>1.7688319843593564E-2</v>
      </c>
      <c r="AV205" s="78" cm="1">
        <f t="array" aca="1" ref="AV205" ca="1">AR205/INDIRECT(ADDRESS($BC205,COLUMN(AR205)))</f>
        <v>1.9666643957019576E-2</v>
      </c>
      <c r="AW205" s="78" cm="1">
        <f t="array" aca="1" ref="AW205" ca="1">AS205/INDIRECT(ADDRESS($BC205,COLUMN(AS205)))</f>
        <v>1.6051388554940156E-2</v>
      </c>
      <c r="AX205" s="80" cm="1">
        <f t="array" aca="1" ref="AX205" ca="1">AT205/INDIRECT(ADDRESS($BC205,COLUMN(AT205)))</f>
        <v>1.3329726946657022E-2</v>
      </c>
      <c r="AY205" s="53">
        <f t="shared" ca="1" si="84"/>
        <v>-6.1988340810436013E-2</v>
      </c>
      <c r="AZ205" s="53">
        <f t="shared" ca="1" si="85"/>
        <v>0.10217490879601164</v>
      </c>
      <c r="BA205" s="53">
        <f t="shared" ca="1" si="86"/>
        <v>0.59714002033221369</v>
      </c>
      <c r="BC205" s="100">
        <f t="shared" si="87"/>
        <v>209</v>
      </c>
      <c r="BE205" s="177" t="str">
        <f t="shared" si="88"/>
        <v>Navigation</v>
      </c>
      <c r="BF205" s="185" cm="1">
        <f t="array" ref="BF205">INDEX(205:205,,BF$9)/1000</f>
        <v>0.67347307739007078</v>
      </c>
      <c r="BG205" s="185" cm="1">
        <f t="array" ref="BG205">INDEX(205:205,,BG$9)/1000</f>
        <v>0.843081683406532</v>
      </c>
      <c r="BH205" s="185" cm="1">
        <f t="array" ref="BH205">INDEX(205:205,,BH$9)/1000</f>
        <v>0.83153946581535054</v>
      </c>
      <c r="BI205" s="185" cm="1">
        <f t="array" ref="BI205">INDEX(205:205,,BI$9)/1000</f>
        <v>0.9992616618138721</v>
      </c>
      <c r="BJ205" s="185" cm="1">
        <f t="array" ref="BJ205">INDEX(205:205,,BJ$9)/1000</f>
        <v>0.88234635884497947</v>
      </c>
      <c r="BK205" s="185" cm="1">
        <f t="array" ref="BK205">INDEX(205:205,,BK$9)/1000</f>
        <v>0.97591661353547632</v>
      </c>
      <c r="BL205" s="185" cm="1">
        <f t="array" ref="BL205">INDEX(205:205,,BL$9)/1000</f>
        <v>1.0393921404044206</v>
      </c>
      <c r="BM205" s="185" cm="1">
        <f t="array" ref="BM205">INDEX(205:205,,BM$9)/1000</f>
        <v>1.2711057462005073</v>
      </c>
      <c r="BN205" s="185" cm="1">
        <f t="array" ref="BN205">INDEX(205:205,,BN$9)/1000</f>
        <v>1.3592541412244126</v>
      </c>
      <c r="BO205" s="185" cm="1">
        <f t="array" ref="BO205">INDEX(205:205,,BO$9)/1000</f>
        <v>1.1467136831170246</v>
      </c>
      <c r="BP205" s="185" cm="1">
        <f t="array" ref="BP205">INDEX(205:205,,BP$9)/1000</f>
        <v>1.0756308045159761</v>
      </c>
      <c r="BQ205" s="179"/>
      <c r="BR205" s="178" t="str">
        <f t="shared" si="89"/>
        <v>Navigation</v>
      </c>
      <c r="BS205" s="126" cm="1">
        <f t="array" aca="1" ref="BS205" ca="1">BF205/INDIRECT(ADDRESS($BC205,COLUMN(BF205)))</f>
        <v>1.3329726946657022E-2</v>
      </c>
      <c r="BT205" s="126" cm="1">
        <f t="array" aca="1" ref="BT205" ca="1">BG205/INDIRECT(ADDRESS($BC205,COLUMN(BG205)))</f>
        <v>1.604646640937538E-2</v>
      </c>
      <c r="BU205" s="126" cm="1">
        <f t="array" aca="1" ref="BU205" ca="1">BH205/INDIRECT(ADDRESS($BC205,COLUMN(BH205)))</f>
        <v>1.4949690391289796E-2</v>
      </c>
      <c r="BV205" s="126" cm="1">
        <f t="array" aca="1" ref="BV205" ca="1">BI205/INDIRECT(ADDRESS($BC205,COLUMN(BI205)))</f>
        <v>1.7305970582000077E-2</v>
      </c>
      <c r="BW205" s="126" cm="1">
        <f t="array" aca="1" ref="BW205" ca="1">BJ205/INDIRECT(ADDRESS($BC205,COLUMN(BJ205)))</f>
        <v>1.4872515498293772E-2</v>
      </c>
      <c r="BX205" s="126" cm="1">
        <f t="array" aca="1" ref="BX205" ca="1">BK205/INDIRECT(ADDRESS($BC205,COLUMN(BK205)))</f>
        <v>1.6051388554940156E-2</v>
      </c>
      <c r="BY205" s="126" cm="1">
        <f t="array" aca="1" ref="BY205" ca="1">BL205/INDIRECT(ADDRESS($BC205,COLUMN(BL205)))</f>
        <v>1.6962035499829244E-2</v>
      </c>
      <c r="BZ205" s="126" cm="1">
        <f t="array" aca="1" ref="BZ205" ca="1">BM205/INDIRECT(ADDRESS($BC205,COLUMN(BM205)))</f>
        <v>2.7977044453148567E-2</v>
      </c>
      <c r="CA205" s="126" cm="1">
        <f t="array" aca="1" ref="CA205" ca="1">BN205/INDIRECT(ADDRESS($BC205,COLUMN(BN205)))</f>
        <v>2.7970251137525833E-2</v>
      </c>
      <c r="CB205" s="126" cm="1">
        <f t="array" aca="1" ref="CB205" ca="1">BO205/INDIRECT(ADDRESS($BC205,COLUMN(BO205)))</f>
        <v>1.9666643957019576E-2</v>
      </c>
      <c r="CC205" s="126" cm="1">
        <f t="array" aca="1" ref="CC205" ca="1">BP205/INDIRECT(ADDRESS($BC205,COLUMN(BP205)))</f>
        <v>1.7688319843593564E-2</v>
      </c>
      <c r="CE205" s="178" t="str">
        <f t="shared" si="90"/>
        <v>Navigation</v>
      </c>
      <c r="CF205" s="194" t="str">
        <f t="shared" ca="1" si="91"/>
        <v>0.67
(1.3%)</v>
      </c>
      <c r="CG205" s="194" t="str">
        <f t="shared" ca="1" si="92"/>
        <v>0.84
(1.6%)</v>
      </c>
      <c r="CH205" s="194" t="str">
        <f t="shared" ca="1" si="93"/>
        <v>0.83
(1.5%)</v>
      </c>
      <c r="CI205" s="194" t="str">
        <f t="shared" ca="1" si="94"/>
        <v>1.00
(1.7%)</v>
      </c>
      <c r="CJ205" s="194" t="str">
        <f t="shared" ca="1" si="95"/>
        <v>0.88
(1.5%)</v>
      </c>
      <c r="CK205" s="194" t="str">
        <f t="shared" ca="1" si="96"/>
        <v>0.98
(1.6%)</v>
      </c>
      <c r="CL205" s="194" t="str">
        <f t="shared" ca="1" si="97"/>
        <v>1.04
(1.7%)</v>
      </c>
      <c r="CM205" s="194" t="str">
        <f t="shared" ca="1" si="98"/>
        <v>1.27
(2.8%)</v>
      </c>
      <c r="CN205" s="194" t="str">
        <f t="shared" ca="1" si="99"/>
        <v>1.36
(2.8%)</v>
      </c>
      <c r="CO205" s="194" t="str">
        <f t="shared" ca="1" si="100"/>
        <v>1.15
(2.0%)</v>
      </c>
      <c r="CP205" s="194" t="str">
        <f t="shared" ca="1" si="101"/>
        <v>1.08
(1.8%)</v>
      </c>
    </row>
    <row r="206" spans="3:94">
      <c r="C206" s="34" t="s">
        <v>188</v>
      </c>
      <c r="D206" s="33" t="s">
        <v>12</v>
      </c>
      <c r="E206" s="33"/>
      <c r="F206" s="65">
        <v>504.74200000000002</v>
      </c>
      <c r="G206" s="65">
        <v>490.2045</v>
      </c>
      <c r="H206" s="65">
        <v>439.61399999999998</v>
      </c>
      <c r="I206" s="65">
        <v>482.64500000000004</v>
      </c>
      <c r="J206" s="65">
        <v>454.73300000000006</v>
      </c>
      <c r="K206" s="65">
        <v>422.16899999999998</v>
      </c>
      <c r="L206" s="65">
        <v>491.94900000000001</v>
      </c>
      <c r="M206" s="65">
        <v>474.50400000000002</v>
      </c>
      <c r="N206" s="65">
        <v>488.46000000000004</v>
      </c>
      <c r="O206" s="65">
        <v>469.85200000000003</v>
      </c>
      <c r="P206" s="65">
        <v>466.71190000000007</v>
      </c>
      <c r="Q206" s="65">
        <v>509.39400000000001</v>
      </c>
      <c r="R206" s="65">
        <v>445.42899999999997</v>
      </c>
      <c r="S206" s="65">
        <v>491.94900000000001</v>
      </c>
      <c r="T206" s="65">
        <v>518.69799999999998</v>
      </c>
      <c r="U206" s="65">
        <v>463.08652791878177</v>
      </c>
      <c r="V206" s="65">
        <v>463.08652791878177</v>
      </c>
      <c r="W206" s="65">
        <v>500.80518006091376</v>
      </c>
      <c r="X206" s="65">
        <v>530.75002410318791</v>
      </c>
      <c r="Y206" s="65">
        <v>465.71825374580715</v>
      </c>
      <c r="Z206" s="65">
        <v>462.15957117805084</v>
      </c>
      <c r="AA206" s="65">
        <v>467.1638822651438</v>
      </c>
      <c r="AB206" s="65">
        <v>447.31781789100251</v>
      </c>
      <c r="AC206" s="65">
        <v>445.46826804714118</v>
      </c>
      <c r="AD206" s="65">
        <v>408.65643077134746</v>
      </c>
      <c r="AE206" s="65">
        <v>416.47438101910404</v>
      </c>
      <c r="AF206" s="65">
        <v>424.15510912690456</v>
      </c>
      <c r="AG206" s="65">
        <v>437.85083255821479</v>
      </c>
      <c r="AH206" s="65">
        <v>442.44266934721219</v>
      </c>
      <c r="AI206" s="65">
        <v>462.99179158141675</v>
      </c>
      <c r="AJ206" s="65">
        <v>368.87022683513101</v>
      </c>
      <c r="AK206" s="65">
        <v>398.92017724203561</v>
      </c>
      <c r="AL206" s="65">
        <v>446.01027211098562</v>
      </c>
      <c r="AM206" s="65">
        <v>467.63364011521219</v>
      </c>
      <c r="AP206" s="49" t="str">
        <f t="shared" si="83"/>
        <v>Rail</v>
      </c>
      <c r="AQ206" s="70" cm="1">
        <f t="array" aca="1" ref="AQ206" ca="1">INDIRECT(ADDRESS(ROW(AP206),AQ$9))/1000</f>
        <v>0.46763364011521219</v>
      </c>
      <c r="AR206" s="71" cm="1">
        <f t="array" aca="1" ref="AR206" ca="1">INDIRECT(ADDRESS(ROW(AQ206),AR$9))/1000</f>
        <v>0.44601027211098565</v>
      </c>
      <c r="AS206" s="71" cm="1">
        <f t="array" aca="1" ref="AS206" ca="1">INDIRECT(ADDRESS(ROW(AR206),AS$9))/1000</f>
        <v>0.44244266934721221</v>
      </c>
      <c r="AT206" s="73" cm="1">
        <f t="array" aca="1" ref="AT206" ca="1">INDIRECT(ADDRESS(ROW(AS206),AT$9))/1000</f>
        <v>0.44546826804714118</v>
      </c>
      <c r="AU206" s="77" cm="1">
        <f t="array" aca="1" ref="AU206" ca="1">AQ206/INDIRECT(ADDRESS($BC206,COLUMN(AQ206)))</f>
        <v>7.6900488171719539E-3</v>
      </c>
      <c r="AV206" s="78" cm="1">
        <f t="array" aca="1" ref="AV206" ca="1">AR206/INDIRECT(ADDRESS($BC206,COLUMN(AR206)))</f>
        <v>7.6492723091410248E-3</v>
      </c>
      <c r="AW206" s="78" cm="1">
        <f t="array" aca="1" ref="AW206" ca="1">AS206/INDIRECT(ADDRESS($BC206,COLUMN(AS206)))</f>
        <v>7.2770758284860879E-3</v>
      </c>
      <c r="AX206" s="80" cm="1">
        <f t="array" aca="1" ref="AX206" ca="1">AT206/INDIRECT(ADDRESS($BC206,COLUMN(AT206)))</f>
        <v>8.8169380125486165E-3</v>
      </c>
      <c r="AY206" s="53">
        <f t="shared" ca="1" si="84"/>
        <v>4.8481771287199771E-2</v>
      </c>
      <c r="AZ206" s="53">
        <f t="shared" ca="1" si="85"/>
        <v>5.6936124187947745E-2</v>
      </c>
      <c r="BA206" s="53">
        <f t="shared" ca="1" si="86"/>
        <v>4.9757465700621763E-2</v>
      </c>
      <c r="BC206" s="100">
        <f t="shared" si="87"/>
        <v>209</v>
      </c>
      <c r="BE206" s="177" t="str">
        <f t="shared" si="88"/>
        <v>Rail</v>
      </c>
      <c r="BF206" s="185" cm="1">
        <f t="array" ref="BF206">INDEX(206:206,,BF$9)/1000</f>
        <v>0.44546826804714118</v>
      </c>
      <c r="BG206" s="185" cm="1">
        <f t="array" ref="BG206">INDEX(206:206,,BG$9)/1000</f>
        <v>0.40865643077134745</v>
      </c>
      <c r="BH206" s="185" cm="1">
        <f t="array" ref="BH206">INDEX(206:206,,BH$9)/1000</f>
        <v>0.41647438101910406</v>
      </c>
      <c r="BI206" s="185" cm="1">
        <f t="array" ref="BI206">INDEX(206:206,,BI$9)/1000</f>
        <v>0.42415510912690457</v>
      </c>
      <c r="BJ206" s="185" cm="1">
        <f t="array" ref="BJ206">INDEX(206:206,,BJ$9)/1000</f>
        <v>0.43785083255821478</v>
      </c>
      <c r="BK206" s="185" cm="1">
        <f t="array" ref="BK206">INDEX(206:206,,BK$9)/1000</f>
        <v>0.44244266934721221</v>
      </c>
      <c r="BL206" s="185" cm="1">
        <f t="array" ref="BL206">INDEX(206:206,,BL$9)/1000</f>
        <v>0.46299179158141673</v>
      </c>
      <c r="BM206" s="185" cm="1">
        <f t="array" ref="BM206">INDEX(206:206,,BM$9)/1000</f>
        <v>0.36887022683513099</v>
      </c>
      <c r="BN206" s="185" cm="1">
        <f t="array" ref="BN206">INDEX(206:206,,BN$9)/1000</f>
        <v>0.3989201772420356</v>
      </c>
      <c r="BO206" s="185" cm="1">
        <f t="array" ref="BO206">INDEX(206:206,,BO$9)/1000</f>
        <v>0.44601027211098565</v>
      </c>
      <c r="BP206" s="185" cm="1">
        <f t="array" ref="BP206">INDEX(206:206,,BP$9)/1000</f>
        <v>0.46763364011521219</v>
      </c>
      <c r="BQ206" s="179"/>
      <c r="BR206" s="178" t="str">
        <f t="shared" si="89"/>
        <v>Rail</v>
      </c>
      <c r="BS206" s="126" cm="1">
        <f t="array" aca="1" ref="BS206" ca="1">BF206/INDIRECT(ADDRESS($BC206,COLUMN(BF206)))</f>
        <v>8.8169380125486165E-3</v>
      </c>
      <c r="BT206" s="126" cm="1">
        <f t="array" aca="1" ref="BT206" ca="1">BG206/INDIRECT(ADDRESS($BC206,COLUMN(BG206)))</f>
        <v>7.7780027942863693E-3</v>
      </c>
      <c r="BU206" s="126" cm="1">
        <f t="array" aca="1" ref="BU206" ca="1">BH206/INDIRECT(ADDRESS($BC206,COLUMN(BH206)))</f>
        <v>7.487513591474238E-3</v>
      </c>
      <c r="BV206" s="126" cm="1">
        <f t="array" aca="1" ref="BV206" ca="1">BI206/INDIRECT(ADDRESS($BC206,COLUMN(BI206)))</f>
        <v>7.3458395546075785E-3</v>
      </c>
      <c r="BW206" s="126" cm="1">
        <f t="array" aca="1" ref="BW206" ca="1">BJ206/INDIRECT(ADDRESS($BC206,COLUMN(BJ206)))</f>
        <v>7.3802574554591343E-3</v>
      </c>
      <c r="BX206" s="126" cm="1">
        <f t="array" aca="1" ref="BX206" ca="1">BK206/INDIRECT(ADDRESS($BC206,COLUMN(BK206)))</f>
        <v>7.2770758284860879E-3</v>
      </c>
      <c r="BY206" s="126" cm="1">
        <f t="array" aca="1" ref="BY206" ca="1">BL206/INDIRECT(ADDRESS($BC206,COLUMN(BL206)))</f>
        <v>7.5556499800718832E-3</v>
      </c>
      <c r="BZ206" s="126" cm="1">
        <f t="array" aca="1" ref="BZ206" ca="1">BM206/INDIRECT(ADDRESS($BC206,COLUMN(BM206)))</f>
        <v>8.1188357180013628E-3</v>
      </c>
      <c r="CA206" s="126" cm="1">
        <f t="array" aca="1" ref="CA206" ca="1">BN206/INDIRECT(ADDRESS($BC206,COLUMN(BN206)))</f>
        <v>8.2088383642775209E-3</v>
      </c>
      <c r="CB206" s="126" cm="1">
        <f t="array" aca="1" ref="CB206" ca="1">BO206/INDIRECT(ADDRESS($BC206,COLUMN(BO206)))</f>
        <v>7.6492723091410248E-3</v>
      </c>
      <c r="CC206" s="126" cm="1">
        <f t="array" aca="1" ref="CC206" ca="1">BP206/INDIRECT(ADDRESS($BC206,COLUMN(BP206)))</f>
        <v>7.6900488171719539E-3</v>
      </c>
      <c r="CE206" s="178" t="str">
        <f t="shared" si="90"/>
        <v>Rail</v>
      </c>
      <c r="CF206" s="194" t="str">
        <f t="shared" ca="1" si="91"/>
        <v>0.45
(0.9%)</v>
      </c>
      <c r="CG206" s="194" t="str">
        <f t="shared" ca="1" si="92"/>
        <v>0.41
(0.8%)</v>
      </c>
      <c r="CH206" s="194" t="str">
        <f t="shared" ca="1" si="93"/>
        <v>0.42
(0.7%)</v>
      </c>
      <c r="CI206" s="194" t="str">
        <f t="shared" ca="1" si="94"/>
        <v>0.42
(0.7%)</v>
      </c>
      <c r="CJ206" s="194" t="str">
        <f t="shared" ca="1" si="95"/>
        <v>0.44
(0.7%)</v>
      </c>
      <c r="CK206" s="194" t="str">
        <f t="shared" ca="1" si="96"/>
        <v>0.44
(0.7%)</v>
      </c>
      <c r="CL206" s="194" t="str">
        <f t="shared" ca="1" si="97"/>
        <v>0.46
(0.8%)</v>
      </c>
      <c r="CM206" s="194" t="str">
        <f t="shared" ca="1" si="98"/>
        <v>0.37
(0.8%)</v>
      </c>
      <c r="CN206" s="194" t="str">
        <f t="shared" ca="1" si="99"/>
        <v>0.40
(0.8%)</v>
      </c>
      <c r="CO206" s="194" t="str">
        <f t="shared" ca="1" si="100"/>
        <v>0.45
(0.8%)</v>
      </c>
      <c r="CP206" s="194" t="str">
        <f t="shared" ca="1" si="101"/>
        <v>0.47
(0.8%)</v>
      </c>
    </row>
    <row r="207" spans="3:94">
      <c r="C207" s="34" t="s">
        <v>192</v>
      </c>
      <c r="D207" s="33" t="s">
        <v>12</v>
      </c>
      <c r="E207" s="33"/>
      <c r="F207" s="65">
        <v>0</v>
      </c>
      <c r="G207" s="65">
        <v>0</v>
      </c>
      <c r="H207" s="65">
        <v>0</v>
      </c>
      <c r="I207" s="65">
        <v>0</v>
      </c>
      <c r="J207" s="65">
        <v>0</v>
      </c>
      <c r="K207" s="65">
        <v>0</v>
      </c>
      <c r="L207" s="65">
        <v>0</v>
      </c>
      <c r="M207" s="65">
        <v>0</v>
      </c>
      <c r="N207" s="65">
        <v>0</v>
      </c>
      <c r="O207" s="65">
        <v>0</v>
      </c>
      <c r="P207" s="65">
        <v>0</v>
      </c>
      <c r="Q207" s="65">
        <v>0</v>
      </c>
      <c r="R207" s="65">
        <v>0</v>
      </c>
      <c r="S207" s="65">
        <v>0</v>
      </c>
      <c r="T207" s="65">
        <v>0</v>
      </c>
      <c r="U207" s="65">
        <v>25.625715791666671</v>
      </c>
      <c r="V207" s="65">
        <v>21.500000000000004</v>
      </c>
      <c r="W207" s="65">
        <v>15.594444444444445</v>
      </c>
      <c r="X207" s="65">
        <v>14.756728091111114</v>
      </c>
      <c r="Y207" s="65">
        <v>15.0091060488</v>
      </c>
      <c r="Z207" s="65">
        <v>24.45382772613889</v>
      </c>
      <c r="AA207" s="65">
        <v>42.239954206305555</v>
      </c>
      <c r="AB207" s="65">
        <v>48.125437031838899</v>
      </c>
      <c r="AC207" s="65">
        <v>40.087124423249172</v>
      </c>
      <c r="AD207" s="65">
        <v>32.841127627222221</v>
      </c>
      <c r="AE207" s="65">
        <v>45.496913698224631</v>
      </c>
      <c r="AF207" s="65">
        <v>247.40659670724901</v>
      </c>
      <c r="AG207" s="65">
        <v>235.09865086165715</v>
      </c>
      <c r="AH207" s="65">
        <v>262.03683523392084</v>
      </c>
      <c r="AI207" s="65">
        <v>197.87832983900927</v>
      </c>
      <c r="AJ207" s="65">
        <v>176.48817653055502</v>
      </c>
      <c r="AK207" s="65">
        <v>176.04961057646693</v>
      </c>
      <c r="AL207" s="65">
        <v>185.26793521393424</v>
      </c>
      <c r="AM207" s="65">
        <v>173.06894818524322</v>
      </c>
      <c r="AP207" s="49" t="str">
        <f t="shared" si="83"/>
        <v>Pipeline</v>
      </c>
      <c r="AQ207" s="70" cm="1">
        <f t="array" aca="1" ref="AQ207" ca="1">INDIRECT(ADDRESS(ROW(AP207),AQ$9))/1000</f>
        <v>0.17306894818524321</v>
      </c>
      <c r="AR207" s="71" cm="1">
        <f t="array" aca="1" ref="AR207" ca="1">INDIRECT(ADDRESS(ROW(AQ207),AR$9))/1000</f>
        <v>0.18526793521393423</v>
      </c>
      <c r="AS207" s="71" cm="1">
        <f t="array" aca="1" ref="AS207" ca="1">INDIRECT(ADDRESS(ROW(AR207),AS$9))/1000</f>
        <v>0.26203683523392085</v>
      </c>
      <c r="AT207" s="73" cm="1">
        <f t="array" aca="1" ref="AT207" ca="1">INDIRECT(ADDRESS(ROW(AS207),AT$9))/1000</f>
        <v>4.0087124423249174E-2</v>
      </c>
      <c r="AU207" s="77" cm="1">
        <f t="array" aca="1" ref="AU207" ca="1">AQ207/INDIRECT(ADDRESS($BC207,COLUMN(AQ207)))</f>
        <v>2.8460498691950907E-3</v>
      </c>
      <c r="AV207" s="78" cm="1">
        <f t="array" aca="1" ref="AV207" ca="1">AR207/INDIRECT(ADDRESS($BC207,COLUMN(AR207)))</f>
        <v>3.1774265644066413E-3</v>
      </c>
      <c r="AW207" s="78" cm="1">
        <f t="array" aca="1" ref="AW207" ca="1">AS207/INDIRECT(ADDRESS($BC207,COLUMN(AS207)))</f>
        <v>4.3098508619595277E-3</v>
      </c>
      <c r="AX207" s="80" cm="1">
        <f t="array" aca="1" ref="AX207" ca="1">AT207/INDIRECT(ADDRESS($BC207,COLUMN(AT207)))</f>
        <v>7.9342506861500772E-4</v>
      </c>
      <c r="AY207" s="53">
        <f t="shared" ca="1" si="84"/>
        <v>-6.5845107058620234E-2</v>
      </c>
      <c r="AZ207" s="53">
        <f t="shared" ca="1" si="85"/>
        <v>-0.33952435339579573</v>
      </c>
      <c r="BA207" s="53">
        <f t="shared" ca="1" si="86"/>
        <v>3.317320104029938</v>
      </c>
      <c r="BC207" s="100">
        <f t="shared" si="87"/>
        <v>209</v>
      </c>
      <c r="BE207" s="177" t="str">
        <f t="shared" si="88"/>
        <v>Pipeline</v>
      </c>
      <c r="BF207" s="185" cm="1">
        <f t="array" ref="BF207">INDEX(207:207,,BF$9)/1000</f>
        <v>4.0087124423249174E-2</v>
      </c>
      <c r="BG207" s="185" cm="1">
        <f t="array" ref="BG207">INDEX(207:207,,BG$9)/1000</f>
        <v>3.2841127627222223E-2</v>
      </c>
      <c r="BH207" s="185" cm="1">
        <f t="array" ref="BH207">INDEX(207:207,,BH$9)/1000</f>
        <v>4.5496913698224631E-2</v>
      </c>
      <c r="BI207" s="185" cm="1">
        <f t="array" ref="BI207">INDEX(207:207,,BI$9)/1000</f>
        <v>0.24740659670724902</v>
      </c>
      <c r="BJ207" s="185" cm="1">
        <f t="array" ref="BJ207">INDEX(207:207,,BJ$9)/1000</f>
        <v>0.23509865086165715</v>
      </c>
      <c r="BK207" s="185" cm="1">
        <f t="array" ref="BK207">INDEX(207:207,,BK$9)/1000</f>
        <v>0.26203683523392085</v>
      </c>
      <c r="BL207" s="185" cm="1">
        <f t="array" ref="BL207">INDEX(207:207,,BL$9)/1000</f>
        <v>0.19787832983900927</v>
      </c>
      <c r="BM207" s="185" cm="1">
        <f t="array" ref="BM207">INDEX(207:207,,BM$9)/1000</f>
        <v>0.17648817653055501</v>
      </c>
      <c r="BN207" s="185" cm="1">
        <f t="array" ref="BN207">INDEX(207:207,,BN$9)/1000</f>
        <v>0.17604961057646693</v>
      </c>
      <c r="BO207" s="185" cm="1">
        <f t="array" ref="BO207">INDEX(207:207,,BO$9)/1000</f>
        <v>0.18526793521393423</v>
      </c>
      <c r="BP207" s="185" cm="1">
        <f t="array" ref="BP207">INDEX(207:207,,BP$9)/1000</f>
        <v>0.17306894818524321</v>
      </c>
      <c r="BQ207" s="179"/>
      <c r="BR207" s="178" t="str">
        <f t="shared" si="89"/>
        <v>Pipeline</v>
      </c>
      <c r="BS207" s="126" cm="1">
        <f t="array" aca="1" ref="BS207" ca="1">BF207/INDIRECT(ADDRESS($BC207,COLUMN(BF207)))</f>
        <v>7.9342506861500772E-4</v>
      </c>
      <c r="BT207" s="126" cm="1">
        <f t="array" aca="1" ref="BT207" ca="1">BG207/INDIRECT(ADDRESS($BC207,COLUMN(BG207)))</f>
        <v>6.2506879426785114E-4</v>
      </c>
      <c r="BU207" s="126" cm="1">
        <f t="array" aca="1" ref="BU207" ca="1">BH207/INDIRECT(ADDRESS($BC207,COLUMN(BH207)))</f>
        <v>8.1795849927672037E-4</v>
      </c>
      <c r="BV207" s="126" cm="1">
        <f t="array" aca="1" ref="BV207" ca="1">BI207/INDIRECT(ADDRESS($BC207,COLUMN(BI207)))</f>
        <v>4.2847748973340724E-3</v>
      </c>
      <c r="BW207" s="126" cm="1">
        <f t="array" aca="1" ref="BW207" ca="1">BJ207/INDIRECT(ADDRESS($BC207,COLUMN(BJ207)))</f>
        <v>3.9627390009802921E-3</v>
      </c>
      <c r="BX207" s="126" cm="1">
        <f t="array" aca="1" ref="BX207" ca="1">BK207/INDIRECT(ADDRESS($BC207,COLUMN(BK207)))</f>
        <v>4.3098508619595277E-3</v>
      </c>
      <c r="BY207" s="126" cm="1">
        <f t="array" aca="1" ref="BY207" ca="1">BL207/INDIRECT(ADDRESS($BC207,COLUMN(BL207)))</f>
        <v>3.2292136190968644E-3</v>
      </c>
      <c r="BZ207" s="126" cm="1">
        <f t="array" aca="1" ref="BZ207" ca="1">BM207/INDIRECT(ADDRESS($BC207,COLUMN(BM207)))</f>
        <v>3.8845057344832402E-3</v>
      </c>
      <c r="CA207" s="126" cm="1">
        <f t="array" aca="1" ref="CA207" ca="1">BN207/INDIRECT(ADDRESS($BC207,COLUMN(BN207)))</f>
        <v>3.6226866419930425E-3</v>
      </c>
      <c r="CB207" s="126" cm="1">
        <f t="array" aca="1" ref="CB207" ca="1">BO207/INDIRECT(ADDRESS($BC207,COLUMN(BO207)))</f>
        <v>3.1774265644066413E-3</v>
      </c>
      <c r="CC207" s="126" cm="1">
        <f t="array" aca="1" ref="CC207" ca="1">BP207/INDIRECT(ADDRESS($BC207,COLUMN(BP207)))</f>
        <v>2.8460498691950907E-3</v>
      </c>
      <c r="CE207" s="178" t="str">
        <f t="shared" si="90"/>
        <v>Pipeline</v>
      </c>
      <c r="CF207" s="194" t="str">
        <f t="shared" ca="1" si="91"/>
        <v>0.04
(0.1%)</v>
      </c>
      <c r="CG207" s="194" t="str">
        <f t="shared" ca="1" si="92"/>
        <v>0.03
(0.1%)</v>
      </c>
      <c r="CH207" s="194" t="str">
        <f t="shared" ca="1" si="93"/>
        <v>0.05
(0.1%)</v>
      </c>
      <c r="CI207" s="194" t="str">
        <f t="shared" ca="1" si="94"/>
        <v>0.25
(0.4%)</v>
      </c>
      <c r="CJ207" s="194" t="str">
        <f t="shared" ca="1" si="95"/>
        <v>0.24
(0.4%)</v>
      </c>
      <c r="CK207" s="194" t="str">
        <f t="shared" ca="1" si="96"/>
        <v>0.26
(0.4%)</v>
      </c>
      <c r="CL207" s="194" t="str">
        <f t="shared" ca="1" si="97"/>
        <v>0.20
(0.3%)</v>
      </c>
      <c r="CM207" s="194" t="str">
        <f t="shared" ca="1" si="98"/>
        <v>0.18
(0.4%)</v>
      </c>
      <c r="CN207" s="194" t="str">
        <f t="shared" ca="1" si="99"/>
        <v>0.18
(0.4%)</v>
      </c>
      <c r="CO207" s="194" t="str">
        <f t="shared" ca="1" si="100"/>
        <v>0.19
(0.3%)</v>
      </c>
      <c r="CP207" s="194" t="str">
        <f t="shared" ca="1" si="101"/>
        <v>0.17
(0.3%)</v>
      </c>
    </row>
    <row r="208" spans="3:94">
      <c r="C208" s="34" t="s">
        <v>190</v>
      </c>
      <c r="D208" s="33" t="s">
        <v>12</v>
      </c>
      <c r="E208" s="33"/>
      <c r="F208" s="65">
        <v>186.89382726984596</v>
      </c>
      <c r="G208" s="65">
        <v>169.51674363670662</v>
      </c>
      <c r="H208" s="65">
        <v>168.05102670544403</v>
      </c>
      <c r="I208" s="65">
        <v>144.52555424663751</v>
      </c>
      <c r="J208" s="65">
        <v>150.17086885470195</v>
      </c>
      <c r="K208" s="65">
        <v>176.59805981210798</v>
      </c>
      <c r="L208" s="65">
        <v>188.93472235725122</v>
      </c>
      <c r="M208" s="65">
        <v>198.51263851412838</v>
      </c>
      <c r="N208" s="65">
        <v>219.3842225312475</v>
      </c>
      <c r="O208" s="65">
        <v>248.53159742480668</v>
      </c>
      <c r="P208" s="65">
        <v>268.93015862422641</v>
      </c>
      <c r="Q208" s="65">
        <v>267.20937273784386</v>
      </c>
      <c r="R208" s="65">
        <v>264.79151572840681</v>
      </c>
      <c r="S208" s="65">
        <v>274.86861595979957</v>
      </c>
      <c r="T208" s="65">
        <v>262.3650191343429</v>
      </c>
      <c r="U208" s="65">
        <v>309.70689341345985</v>
      </c>
      <c r="V208" s="65">
        <v>355.33994157796462</v>
      </c>
      <c r="W208" s="65">
        <v>328.26004897566872</v>
      </c>
      <c r="X208" s="65">
        <v>310.9558692647401</v>
      </c>
      <c r="Y208" s="65">
        <v>253.27362499386683</v>
      </c>
      <c r="Z208" s="65">
        <v>191.16804121029858</v>
      </c>
      <c r="AA208" s="65">
        <v>95.276899175911566</v>
      </c>
      <c r="AB208" s="65">
        <v>57.98790924033743</v>
      </c>
      <c r="AC208" s="65">
        <v>59.496752776081649</v>
      </c>
      <c r="AD208" s="65">
        <v>56.841780998557823</v>
      </c>
      <c r="AE208" s="65">
        <v>60.49807563310555</v>
      </c>
      <c r="AF208" s="65">
        <v>65.164926702457777</v>
      </c>
      <c r="AG208" s="65">
        <v>67.890359911785552</v>
      </c>
      <c r="AH208" s="65">
        <v>65.130727698907762</v>
      </c>
      <c r="AI208" s="65">
        <v>69.79419688897282</v>
      </c>
      <c r="AJ208" s="65">
        <v>54.088594267164439</v>
      </c>
      <c r="AK208" s="65">
        <v>76.252562970524437</v>
      </c>
      <c r="AL208" s="65">
        <v>83.30979576474445</v>
      </c>
      <c r="AM208" s="65">
        <v>88.618996139659572</v>
      </c>
      <c r="AP208" s="49" t="str">
        <f t="shared" si="83"/>
        <v>Domestic aviation</v>
      </c>
      <c r="AQ208" s="70" cm="1">
        <f t="array" aca="1" ref="AQ208" ca="1">INDIRECT(ADDRESS(ROW(AP208),AQ$9))/1000</f>
        <v>8.8618996139659567E-2</v>
      </c>
      <c r="AR208" s="71" cm="1">
        <f t="array" aca="1" ref="AR208" ca="1">INDIRECT(ADDRESS(ROW(AQ208),AR$9))/1000</f>
        <v>8.3309795764744454E-2</v>
      </c>
      <c r="AS208" s="71" cm="1">
        <f t="array" aca="1" ref="AS208" ca="1">INDIRECT(ADDRESS(ROW(AR208),AS$9))/1000</f>
        <v>6.5130727698907764E-2</v>
      </c>
      <c r="AT208" s="73" cm="1">
        <f t="array" aca="1" ref="AT208" ca="1">INDIRECT(ADDRESS(ROW(AS208),AT$9))/1000</f>
        <v>5.949675277608165E-2</v>
      </c>
      <c r="AU208" s="77" cm="1">
        <f t="array" aca="1" ref="AU208" ca="1">AQ208/INDIRECT(ADDRESS($BC208,COLUMN(AQ208)))</f>
        <v>1.4573040687895246E-3</v>
      </c>
      <c r="AV208" s="78" cm="1">
        <f t="array" aca="1" ref="AV208" ca="1">AR208/INDIRECT(ADDRESS($BC208,COLUMN(AR208)))</f>
        <v>1.4287996346076929E-3</v>
      </c>
      <c r="AW208" s="78" cm="1">
        <f t="array" aca="1" ref="AW208" ca="1">AS208/INDIRECT(ADDRESS($BC208,COLUMN(AS208)))</f>
        <v>1.0712376474193185E-3</v>
      </c>
      <c r="AX208" s="80" cm="1">
        <f t="array" aca="1" ref="AX208" ca="1">AT208/INDIRECT(ADDRESS($BC208,COLUMN(AT208)))</f>
        <v>1.1775904566094226E-3</v>
      </c>
      <c r="AY208" s="53">
        <f t="shared" ca="1" si="84"/>
        <v>6.3728404639324443E-2</v>
      </c>
      <c r="AZ208" s="53">
        <f t="shared" ca="1" si="85"/>
        <v>0.36063267324964493</v>
      </c>
      <c r="BA208" s="53">
        <f t="shared" ca="1" si="86"/>
        <v>0.48947618155196831</v>
      </c>
      <c r="BC208" s="100">
        <f>BC209</f>
        <v>209</v>
      </c>
      <c r="BE208" s="177" t="str">
        <f t="shared" si="88"/>
        <v>Domestic aviation</v>
      </c>
      <c r="BF208" s="185" cm="1">
        <f t="array" ref="BF208">INDEX(208:208,,BF$9)/1000</f>
        <v>5.949675277608165E-2</v>
      </c>
      <c r="BG208" s="185" cm="1">
        <f t="array" ref="BG208">INDEX(208:208,,BG$9)/1000</f>
        <v>5.6841780998557821E-2</v>
      </c>
      <c r="BH208" s="185" cm="1">
        <f t="array" ref="BH208">INDEX(208:208,,BH$9)/1000</f>
        <v>6.0498075633105552E-2</v>
      </c>
      <c r="BI208" s="185" cm="1">
        <f t="array" ref="BI208">INDEX(208:208,,BI$9)/1000</f>
        <v>6.5164926702457771E-2</v>
      </c>
      <c r="BJ208" s="185" cm="1">
        <f t="array" ref="BJ208">INDEX(208:208,,BJ$9)/1000</f>
        <v>6.7890359911785547E-2</v>
      </c>
      <c r="BK208" s="185" cm="1">
        <f t="array" ref="BK208">INDEX(208:208,,BK$9)/1000</f>
        <v>6.5130727698907764E-2</v>
      </c>
      <c r="BL208" s="185" cm="1">
        <f t="array" ref="BL208">INDEX(208:208,,BL$9)/1000</f>
        <v>6.9794196888972815E-2</v>
      </c>
      <c r="BM208" s="185" cm="1">
        <f t="array" ref="BM208">INDEX(208:208,,BM$9)/1000</f>
        <v>5.408859426716444E-2</v>
      </c>
      <c r="BN208" s="185" cm="1">
        <f t="array" ref="BN208">INDEX(208:208,,BN$9)/1000</f>
        <v>7.6252562970524435E-2</v>
      </c>
      <c r="BO208" s="185" cm="1">
        <f t="array" ref="BO208">INDEX(208:208,,BO$9)/1000</f>
        <v>8.3309795764744454E-2</v>
      </c>
      <c r="BP208" s="185" cm="1">
        <f t="array" ref="BP208">INDEX(208:208,,BP$9)/1000</f>
        <v>8.8618996139659567E-2</v>
      </c>
      <c r="BQ208" s="179"/>
      <c r="BR208" s="178" t="str">
        <f t="shared" si="89"/>
        <v>Domestic aviation</v>
      </c>
      <c r="BS208" s="126" cm="1">
        <f t="array" aca="1" ref="BS208" ca="1">BF208/INDIRECT(ADDRESS($BC208,COLUMN(BF208)))</f>
        <v>1.1775904566094226E-3</v>
      </c>
      <c r="BT208" s="126" cm="1">
        <f t="array" aca="1" ref="BT208" ca="1">BG208/INDIRECT(ADDRESS($BC208,COLUMN(BG208)))</f>
        <v>1.081875869674911E-3</v>
      </c>
      <c r="BU208" s="126" cm="1">
        <f t="array" aca="1" ref="BU208" ca="1">BH208/INDIRECT(ADDRESS($BC208,COLUMN(BH208)))</f>
        <v>1.0876543293070783E-3</v>
      </c>
      <c r="BV208" s="126" cm="1">
        <f t="array" aca="1" ref="BV208" ca="1">BI208/INDIRECT(ADDRESS($BC208,COLUMN(BI208)))</f>
        <v>1.1285755749338303E-3</v>
      </c>
      <c r="BW208" s="126" cm="1">
        <f t="array" aca="1" ref="BW208" ca="1">BJ208/INDIRECT(ADDRESS($BC208,COLUMN(BJ208)))</f>
        <v>1.144335690685576E-3</v>
      </c>
      <c r="BX208" s="126" cm="1">
        <f t="array" aca="1" ref="BX208" ca="1">BK208/INDIRECT(ADDRESS($BC208,COLUMN(BK208)))</f>
        <v>1.0712376474193185E-3</v>
      </c>
      <c r="BY208" s="126" cm="1">
        <f t="array" aca="1" ref="BY208" ca="1">BL208/INDIRECT(ADDRESS($BC208,COLUMN(BL208)))</f>
        <v>1.1389846038783781E-3</v>
      </c>
      <c r="BZ208" s="126" cm="1">
        <f t="array" aca="1" ref="BZ208" ca="1">BM208/INDIRECT(ADDRESS($BC208,COLUMN(BM208)))</f>
        <v>1.1904902568051754E-3</v>
      </c>
      <c r="CA208" s="126" cm="1">
        <f t="array" aca="1" ref="CA208" ca="1">BN208/INDIRECT(ADDRESS($BC208,COLUMN(BN208)))</f>
        <v>1.5690982808000478E-3</v>
      </c>
      <c r="CB208" s="126" cm="1">
        <f t="array" aca="1" ref="CB208" ca="1">BO208/INDIRECT(ADDRESS($BC208,COLUMN(BO208)))</f>
        <v>1.4287996346076929E-3</v>
      </c>
      <c r="CC208" s="126" cm="1">
        <f t="array" aca="1" ref="CC208" ca="1">BP208/INDIRECT(ADDRESS($BC208,COLUMN(BP208)))</f>
        <v>1.4573040687895246E-3</v>
      </c>
      <c r="CE208" s="178" t="str">
        <f t="shared" si="90"/>
        <v>Domestic aviation</v>
      </c>
      <c r="CF208" s="194" t="str">
        <f t="shared" ca="1" si="91"/>
        <v>0.06
(0.1%)</v>
      </c>
      <c r="CG208" s="194" t="str">
        <f t="shared" ca="1" si="92"/>
        <v>0.06
(0.1%)</v>
      </c>
      <c r="CH208" s="194" t="str">
        <f t="shared" ca="1" si="93"/>
        <v>0.06
(0.1%)</v>
      </c>
      <c r="CI208" s="194" t="str">
        <f t="shared" ca="1" si="94"/>
        <v>0.07
(0.1%)</v>
      </c>
      <c r="CJ208" s="194" t="str">
        <f t="shared" ca="1" si="95"/>
        <v>0.07
(0.1%)</v>
      </c>
      <c r="CK208" s="194" t="str">
        <f t="shared" ca="1" si="96"/>
        <v>0.07
(0.1%)</v>
      </c>
      <c r="CL208" s="194" t="str">
        <f t="shared" ca="1" si="97"/>
        <v>0.07
(0.1%)</v>
      </c>
      <c r="CM208" s="194" t="str">
        <f t="shared" ca="1" si="98"/>
        <v>0.05
(0.1%)</v>
      </c>
      <c r="CN208" s="194" t="str">
        <f t="shared" ca="1" si="99"/>
        <v>0.08
(0.2%)</v>
      </c>
      <c r="CO208" s="194" t="str">
        <f t="shared" ca="1" si="100"/>
        <v>0.08
(0.1%)</v>
      </c>
      <c r="CP208" s="194" t="str">
        <f t="shared" ca="1" si="101"/>
        <v>0.09
(0.1%)</v>
      </c>
    </row>
    <row r="209" spans="2:94" s="58" customFormat="1">
      <c r="C209" s="55" t="s">
        <v>47</v>
      </c>
      <c r="D209" s="56" t="s">
        <v>12</v>
      </c>
      <c r="E209" s="57"/>
      <c r="F209" s="66">
        <v>23462.525540705985</v>
      </c>
      <c r="G209" s="66">
        <v>24016.688140689665</v>
      </c>
      <c r="H209" s="66">
        <v>25098.815147245401</v>
      </c>
      <c r="I209" s="66">
        <v>26726.245611670311</v>
      </c>
      <c r="J209" s="66">
        <v>27015.923634625644</v>
      </c>
      <c r="K209" s="66">
        <v>27566.059185200207</v>
      </c>
      <c r="L209" s="66">
        <v>30861.067050890753</v>
      </c>
      <c r="M209" s="66">
        <v>33090.919419131569</v>
      </c>
      <c r="N209" s="66">
        <v>38269.530454180116</v>
      </c>
      <c r="O209" s="66">
        <v>42629.906282327887</v>
      </c>
      <c r="P209" s="66">
        <v>47694.511590662638</v>
      </c>
      <c r="Q209" s="66">
        <v>50990.905570293748</v>
      </c>
      <c r="R209" s="66">
        <v>52306.140577552302</v>
      </c>
      <c r="S209" s="66">
        <v>52874.81311266288</v>
      </c>
      <c r="T209" s="66">
        <v>55123.853617633387</v>
      </c>
      <c r="U209" s="66">
        <v>59073.064365967053</v>
      </c>
      <c r="V209" s="66">
        <v>63183.594597608113</v>
      </c>
      <c r="W209" s="66">
        <v>66425.640415588365</v>
      </c>
      <c r="X209" s="66">
        <v>63275.38853370463</v>
      </c>
      <c r="Y209" s="66">
        <v>56530.707326302756</v>
      </c>
      <c r="Z209" s="66">
        <v>53444.805639788756</v>
      </c>
      <c r="AA209" s="66">
        <v>51429.080075885839</v>
      </c>
      <c r="AB209" s="66">
        <v>48526.83936569019</v>
      </c>
      <c r="AC209" s="66">
        <v>50524.146524919772</v>
      </c>
      <c r="AD209" s="66">
        <v>52540.021079902639</v>
      </c>
      <c r="AE209" s="66">
        <v>55622.520871725486</v>
      </c>
      <c r="AF209" s="66">
        <v>57740.862153851296</v>
      </c>
      <c r="AG209" s="66">
        <v>59327.311438754623</v>
      </c>
      <c r="AH209" s="66">
        <v>60799.513400048949</v>
      </c>
      <c r="AI209" s="66">
        <v>61277.559548491939</v>
      </c>
      <c r="AJ209" s="66">
        <v>45433.882350551714</v>
      </c>
      <c r="AK209" s="66">
        <v>48596.422482628026</v>
      </c>
      <c r="AL209" s="66">
        <v>58307.542742071681</v>
      </c>
      <c r="AM209" s="66">
        <v>60810.23036823664</v>
      </c>
      <c r="AP209" s="52" t="str">
        <f t="shared" si="83"/>
        <v>Total</v>
      </c>
      <c r="AQ209" s="75" cm="1">
        <f t="array" aca="1" ref="AQ209" ca="1">INDIRECT(ADDRESS(ROW(AP209),AQ$9))/1000</f>
        <v>60.810230368236638</v>
      </c>
      <c r="AR209" s="74" cm="1">
        <f t="array" aca="1" ref="AR209" ca="1">INDIRECT(ADDRESS(ROW(AQ209),AR$9))/1000</f>
        <v>58.307542742071682</v>
      </c>
      <c r="AS209" s="74" cm="1">
        <f t="array" aca="1" ref="AS209" ca="1">INDIRECT(ADDRESS(ROW(AR209),AS$9))/1000</f>
        <v>60.799513400048951</v>
      </c>
      <c r="AT209" s="76" cm="1">
        <f t="array" aca="1" ref="AT209" ca="1">INDIRECT(ADDRESS(ROW(AS209),AT$9))/1000</f>
        <v>50.524146524919772</v>
      </c>
      <c r="AU209" s="81" cm="1">
        <f t="array" aca="1" ref="AU209" ca="1">AQ209/INDIRECT(ADDRESS($BC209,COLUMN(AQ209)))</f>
        <v>1</v>
      </c>
      <c r="AV209" s="82" cm="1">
        <f t="array" aca="1" ref="AV209" ca="1">AR209/INDIRECT(ADDRESS($BC209,COLUMN(AR209)))</f>
        <v>1</v>
      </c>
      <c r="AW209" s="82" cm="1">
        <f t="array" aca="1" ref="AW209" ca="1">AS209/INDIRECT(ADDRESS($BC209,COLUMN(AS209)))</f>
        <v>1</v>
      </c>
      <c r="AX209" s="83" cm="1">
        <f t="array" aca="1" ref="AX209" ca="1">AT209/INDIRECT(ADDRESS($BC209,COLUMN(AT209)))</f>
        <v>1</v>
      </c>
      <c r="AY209" s="54">
        <f t="shared" ca="1" si="84"/>
        <v>4.2922193398473425E-2</v>
      </c>
      <c r="AZ209" s="54">
        <f t="shared" ca="1" si="85"/>
        <v>1.762673348579502E-4</v>
      </c>
      <c r="BA209" s="54">
        <f t="shared" ca="1" si="86"/>
        <v>0.20358748342722649</v>
      </c>
      <c r="BC209" s="105">
        <f>ROW(AP209)</f>
        <v>209</v>
      </c>
      <c r="BE209" s="177" t="str">
        <f t="shared" si="88"/>
        <v>Total</v>
      </c>
      <c r="BF209" s="185" cm="1">
        <f t="array" ref="BF209">INDEX(209:209,,BF$9)/1000</f>
        <v>50.524146524919772</v>
      </c>
      <c r="BG209" s="185" cm="1">
        <f t="array" ref="BG209">INDEX(209:209,,BG$9)/1000</f>
        <v>52.540021079902637</v>
      </c>
      <c r="BH209" s="185" cm="1">
        <f t="array" ref="BH209">INDEX(209:209,,BH$9)/1000</f>
        <v>55.622520871725484</v>
      </c>
      <c r="BI209" s="185" cm="1">
        <f t="array" ref="BI209">INDEX(209:209,,BI$9)/1000</f>
        <v>57.740862153851296</v>
      </c>
      <c r="BJ209" s="185" cm="1">
        <f t="array" ref="BJ209">INDEX(209:209,,BJ$9)/1000</f>
        <v>59.32731143875462</v>
      </c>
      <c r="BK209" s="185" cm="1">
        <f t="array" ref="BK209">INDEX(209:209,,BK$9)/1000</f>
        <v>60.799513400048951</v>
      </c>
      <c r="BL209" s="185" cm="1">
        <f t="array" ref="BL209">INDEX(209:209,,BL$9)/1000</f>
        <v>61.277559548491936</v>
      </c>
      <c r="BM209" s="185" cm="1">
        <f t="array" ref="BM209">INDEX(209:209,,BM$9)/1000</f>
        <v>45.433882350551713</v>
      </c>
      <c r="BN209" s="185" cm="1">
        <f t="array" ref="BN209">INDEX(209:209,,BN$9)/1000</f>
        <v>48.596422482628029</v>
      </c>
      <c r="BO209" s="185" cm="1">
        <f t="array" ref="BO209">INDEX(209:209,,BO$9)/1000</f>
        <v>58.307542742071682</v>
      </c>
      <c r="BP209" s="185" cm="1">
        <f t="array" ref="BP209">INDEX(209:209,,BP$9)/1000</f>
        <v>60.810230368236638</v>
      </c>
      <c r="BQ209" s="179"/>
      <c r="BR209" s="178" t="str">
        <f t="shared" si="89"/>
        <v>Total</v>
      </c>
      <c r="BS209" s="126" cm="1">
        <f t="array" aca="1" ref="BS209" ca="1">BF209/INDIRECT(ADDRESS($BC209,COLUMN(BF209)))</f>
        <v>1</v>
      </c>
      <c r="BT209" s="126" cm="1">
        <f t="array" aca="1" ref="BT209" ca="1">BG209/INDIRECT(ADDRESS($BC209,COLUMN(BG209)))</f>
        <v>1</v>
      </c>
      <c r="BU209" s="126" cm="1">
        <f t="array" aca="1" ref="BU209" ca="1">BH209/INDIRECT(ADDRESS($BC209,COLUMN(BH209)))</f>
        <v>1</v>
      </c>
      <c r="BV209" s="126" cm="1">
        <f t="array" aca="1" ref="BV209" ca="1">BI209/INDIRECT(ADDRESS($BC209,COLUMN(BI209)))</f>
        <v>1</v>
      </c>
      <c r="BW209" s="126" cm="1">
        <f t="array" aca="1" ref="BW209" ca="1">BJ209/INDIRECT(ADDRESS($BC209,COLUMN(BJ209)))</f>
        <v>1</v>
      </c>
      <c r="BX209" s="126" cm="1">
        <f t="array" aca="1" ref="BX209" ca="1">BK209/INDIRECT(ADDRESS($BC209,COLUMN(BK209)))</f>
        <v>1</v>
      </c>
      <c r="BY209" s="126" cm="1">
        <f t="array" aca="1" ref="BY209" ca="1">BL209/INDIRECT(ADDRESS($BC209,COLUMN(BL209)))</f>
        <v>1</v>
      </c>
      <c r="BZ209" s="126" cm="1">
        <f t="array" aca="1" ref="BZ209" ca="1">BM209/INDIRECT(ADDRESS($BC209,COLUMN(BM209)))</f>
        <v>1</v>
      </c>
      <c r="CA209" s="126" cm="1">
        <f t="array" aca="1" ref="CA209" ca="1">BN209/INDIRECT(ADDRESS($BC209,COLUMN(BN209)))</f>
        <v>1</v>
      </c>
      <c r="CB209" s="126" cm="1">
        <f t="array" aca="1" ref="CB209" ca="1">BO209/INDIRECT(ADDRESS($BC209,COLUMN(BO209)))</f>
        <v>1</v>
      </c>
      <c r="CC209" s="126" cm="1">
        <f t="array" aca="1" ref="CC209" ca="1">BP209/INDIRECT(ADDRESS($BC209,COLUMN(BP209)))</f>
        <v>1</v>
      </c>
      <c r="CD209" s="7"/>
      <c r="CE209" s="178" t="str">
        <f t="shared" si="90"/>
        <v>Total</v>
      </c>
      <c r="CF209" s="194" t="str">
        <f t="shared" ca="1" si="91"/>
        <v>50.52
(100%)</v>
      </c>
      <c r="CG209" s="194" t="str">
        <f t="shared" ca="1" si="92"/>
        <v>52.54
(100%)</v>
      </c>
      <c r="CH209" s="194" t="str">
        <f t="shared" ca="1" si="93"/>
        <v>55.62
(100%)</v>
      </c>
      <c r="CI209" s="194" t="str">
        <f t="shared" ca="1" si="94"/>
        <v>57.74
(100%)</v>
      </c>
      <c r="CJ209" s="194" t="str">
        <f t="shared" ca="1" si="95"/>
        <v>59.33
(100%)</v>
      </c>
      <c r="CK209" s="194" t="str">
        <f t="shared" ca="1" si="96"/>
        <v>60.80
(100%)</v>
      </c>
      <c r="CL209" s="194" t="str">
        <f t="shared" ca="1" si="97"/>
        <v>61.28
(100%)</v>
      </c>
      <c r="CM209" s="194" t="str">
        <f t="shared" ca="1" si="98"/>
        <v>45.43
(100%)</v>
      </c>
      <c r="CN209" s="194" t="str">
        <f t="shared" ca="1" si="99"/>
        <v>48.60
(100%)</v>
      </c>
      <c r="CO209" s="194" t="str">
        <f t="shared" ca="1" si="100"/>
        <v>58.31
(100%)</v>
      </c>
      <c r="CP209" s="194" t="str">
        <f t="shared" ca="1" si="101"/>
        <v>60.81
(100%)</v>
      </c>
    </row>
    <row r="211" spans="2:94" s="27" customFormat="1" ht="17.5" thickBot="1">
      <c r="B211" s="98" t="s">
        <v>237</v>
      </c>
      <c r="C211" s="95" t="s">
        <v>238</v>
      </c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</row>
    <row r="212" spans="2:94" ht="15" thickTop="1"/>
    <row r="213" spans="2:94">
      <c r="G213" s="236" t="s">
        <v>712</v>
      </c>
    </row>
    <row r="236" spans="3:55" s="27" customFormat="1" ht="15" thickBot="1">
      <c r="C236" s="28" t="s">
        <v>243</v>
      </c>
      <c r="D236" s="28" t="s">
        <v>49</v>
      </c>
      <c r="E236" s="28" t="s">
        <v>62</v>
      </c>
      <c r="F236" s="28">
        <f t="shared" ref="F236:AM236" si="102">years</f>
        <v>1990</v>
      </c>
      <c r="G236" s="28">
        <f t="shared" si="102"/>
        <v>1991</v>
      </c>
      <c r="H236" s="28">
        <f t="shared" si="102"/>
        <v>1992</v>
      </c>
      <c r="I236" s="28">
        <f t="shared" si="102"/>
        <v>1993</v>
      </c>
      <c r="J236" s="28">
        <f t="shared" si="102"/>
        <v>1994</v>
      </c>
      <c r="K236" s="28">
        <f t="shared" si="102"/>
        <v>1995</v>
      </c>
      <c r="L236" s="28">
        <f t="shared" si="102"/>
        <v>1996</v>
      </c>
      <c r="M236" s="28">
        <f t="shared" si="102"/>
        <v>1997</v>
      </c>
      <c r="N236" s="28">
        <f t="shared" si="102"/>
        <v>1998</v>
      </c>
      <c r="O236" s="28">
        <f t="shared" si="102"/>
        <v>1999</v>
      </c>
      <c r="P236" s="28">
        <f t="shared" si="102"/>
        <v>2000</v>
      </c>
      <c r="Q236" s="28">
        <f t="shared" si="102"/>
        <v>2001</v>
      </c>
      <c r="R236" s="28">
        <f t="shared" si="102"/>
        <v>2002</v>
      </c>
      <c r="S236" s="28">
        <f t="shared" si="102"/>
        <v>2003</v>
      </c>
      <c r="T236" s="28">
        <f t="shared" si="102"/>
        <v>2004</v>
      </c>
      <c r="U236" s="28">
        <f t="shared" si="102"/>
        <v>2005</v>
      </c>
      <c r="V236" s="28">
        <f t="shared" si="102"/>
        <v>2006</v>
      </c>
      <c r="W236" s="28">
        <f t="shared" si="102"/>
        <v>2007</v>
      </c>
      <c r="X236" s="28">
        <f t="shared" si="102"/>
        <v>2008</v>
      </c>
      <c r="Y236" s="28">
        <f t="shared" si="102"/>
        <v>2009</v>
      </c>
      <c r="Z236" s="28">
        <f t="shared" si="102"/>
        <v>2010</v>
      </c>
      <c r="AA236" s="28">
        <f t="shared" si="102"/>
        <v>2011</v>
      </c>
      <c r="AB236" s="28">
        <f t="shared" si="102"/>
        <v>2012</v>
      </c>
      <c r="AC236" s="28">
        <f t="shared" si="102"/>
        <v>2013</v>
      </c>
      <c r="AD236" s="28">
        <f t="shared" si="102"/>
        <v>2014</v>
      </c>
      <c r="AE236" s="28">
        <f t="shared" si="102"/>
        <v>2015</v>
      </c>
      <c r="AF236" s="28">
        <f t="shared" si="102"/>
        <v>2016</v>
      </c>
      <c r="AG236" s="28">
        <f t="shared" si="102"/>
        <v>2017</v>
      </c>
      <c r="AH236" s="28">
        <f t="shared" si="102"/>
        <v>2018</v>
      </c>
      <c r="AI236" s="28">
        <f t="shared" si="102"/>
        <v>2019</v>
      </c>
      <c r="AJ236" s="28">
        <f t="shared" si="102"/>
        <v>2020</v>
      </c>
      <c r="AK236" s="28">
        <f t="shared" si="102"/>
        <v>2021</v>
      </c>
      <c r="AL236" s="28">
        <f t="shared" si="102"/>
        <v>2022</v>
      </c>
      <c r="AM236" s="28">
        <f t="shared" si="102"/>
        <v>2023</v>
      </c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</row>
    <row r="237" spans="3:55">
      <c r="C237" s="34" t="s">
        <v>159</v>
      </c>
      <c r="D237" s="33" t="s">
        <v>12</v>
      </c>
      <c r="E237" s="33"/>
      <c r="F237" s="65">
        <v>10960.822639739434</v>
      </c>
      <c r="G237" s="65">
        <v>11208.492423115471</v>
      </c>
      <c r="H237" s="65">
        <v>12025.901931400756</v>
      </c>
      <c r="I237" s="65">
        <v>11803.162634924151</v>
      </c>
      <c r="J237" s="65">
        <v>12187.229163847926</v>
      </c>
      <c r="K237" s="65">
        <v>12843.533825912831</v>
      </c>
      <c r="L237" s="65">
        <v>13611.505258797733</v>
      </c>
      <c r="M237" s="65">
        <v>14552.728696134904</v>
      </c>
      <c r="N237" s="65">
        <v>16175.440656907926</v>
      </c>
      <c r="O237" s="65">
        <v>17512.779348152832</v>
      </c>
      <c r="P237" s="65">
        <v>18491.133292921131</v>
      </c>
      <c r="Q237" s="65">
        <v>19209.45580881905</v>
      </c>
      <c r="R237" s="65">
        <v>19630.708137924339</v>
      </c>
      <c r="S237" s="65">
        <v>19605.76853683525</v>
      </c>
      <c r="T237" s="65">
        <v>20125.934688725109</v>
      </c>
      <c r="U237" s="65">
        <v>21189.177224158386</v>
      </c>
      <c r="V237" s="65">
        <v>21508.466969490859</v>
      </c>
      <c r="W237" s="65">
        <v>21930.185767392843</v>
      </c>
      <c r="X237" s="65">
        <v>20908.599298851666</v>
      </c>
      <c r="Y237" s="65">
        <v>19030.349140967341</v>
      </c>
      <c r="Z237" s="65">
        <v>17184.419505631889</v>
      </c>
      <c r="AA237" s="65">
        <v>16274.943265755983</v>
      </c>
      <c r="AB237" s="65">
        <v>14798.548300730898</v>
      </c>
      <c r="AC237" s="65">
        <v>13925.191458621273</v>
      </c>
      <c r="AD237" s="65">
        <v>13182.814913667362</v>
      </c>
      <c r="AE237" s="65">
        <v>12496.992065686994</v>
      </c>
      <c r="AF237" s="65">
        <v>11662.88633098171</v>
      </c>
      <c r="AG237" s="65">
        <v>10516.986914155097</v>
      </c>
      <c r="AH237" s="65">
        <v>9585.9696282125224</v>
      </c>
      <c r="AI237" s="65">
        <v>9082.1703254075474</v>
      </c>
      <c r="AJ237" s="65">
        <v>6727.1116254808885</v>
      </c>
      <c r="AK237" s="65">
        <v>7126.223321649557</v>
      </c>
      <c r="AL237" s="65">
        <v>8115.8194584991115</v>
      </c>
      <c r="AM237" s="65">
        <v>8646.6667610006662</v>
      </c>
    </row>
    <row r="238" spans="3:55">
      <c r="C238" s="34" t="s">
        <v>161</v>
      </c>
      <c r="D238" s="33" t="s">
        <v>12</v>
      </c>
      <c r="E238" s="33"/>
      <c r="F238" s="65">
        <v>4348.7099661151506</v>
      </c>
      <c r="G238" s="65">
        <v>4201.7111461279901</v>
      </c>
      <c r="H238" s="65">
        <v>3674.9663265874424</v>
      </c>
      <c r="I238" s="65">
        <v>5353.1993818935598</v>
      </c>
      <c r="J238" s="65">
        <v>4765.2052782563233</v>
      </c>
      <c r="K238" s="65">
        <v>4654.9567800503764</v>
      </c>
      <c r="L238" s="65">
        <v>4299.7104825430197</v>
      </c>
      <c r="M238" s="65">
        <v>5169.4520410100631</v>
      </c>
      <c r="N238" s="65">
        <v>5340.9506740037896</v>
      </c>
      <c r="O238" s="65">
        <v>6308.6915697442491</v>
      </c>
      <c r="P238" s="65">
        <v>7313.1819663003716</v>
      </c>
      <c r="Q238" s="65">
        <v>8783.1674194170355</v>
      </c>
      <c r="R238" s="65">
        <v>9322.1620580995514</v>
      </c>
      <c r="S238" s="65">
        <v>9113.9142721331009</v>
      </c>
      <c r="T238" s="65">
        <v>8636.1646950000013</v>
      </c>
      <c r="U238" s="65">
        <v>9967.3907934545477</v>
      </c>
      <c r="V238" s="65">
        <v>11489.038946908728</v>
      </c>
      <c r="W238" s="65">
        <v>12133.914144549675</v>
      </c>
      <c r="X238" s="65">
        <v>11282.607201535253</v>
      </c>
      <c r="Y238" s="65">
        <v>8919.2416877310479</v>
      </c>
      <c r="Z238" s="65">
        <v>9153.5508000418686</v>
      </c>
      <c r="AA238" s="65">
        <v>8134.099631222266</v>
      </c>
      <c r="AB238" s="65">
        <v>6811.3587887006988</v>
      </c>
      <c r="AC238" s="65">
        <v>7850.9820937578115</v>
      </c>
      <c r="AD238" s="65">
        <v>8699.5594652087366</v>
      </c>
      <c r="AE238" s="65">
        <v>9844.6629740786811</v>
      </c>
      <c r="AF238" s="65">
        <v>10098.954703874337</v>
      </c>
      <c r="AG238" s="65">
        <v>11876.081792037465</v>
      </c>
      <c r="AH238" s="65">
        <v>12826.078116707609</v>
      </c>
      <c r="AI238" s="65">
        <v>12975.053422781884</v>
      </c>
      <c r="AJ238" s="65">
        <v>4627.4436729375411</v>
      </c>
      <c r="AK238" s="65">
        <v>5184.2914107912711</v>
      </c>
      <c r="AL238" s="65">
        <v>11836.348731306673</v>
      </c>
      <c r="AM238" s="65">
        <v>13358.797630491455</v>
      </c>
    </row>
    <row r="239" spans="3:55">
      <c r="C239" s="34" t="s">
        <v>157</v>
      </c>
      <c r="D239" s="33" t="s">
        <v>12</v>
      </c>
      <c r="E239" s="33"/>
      <c r="F239" s="65">
        <v>229.08774000000003</v>
      </c>
      <c r="G239" s="65">
        <v>217.63335300000003</v>
      </c>
      <c r="H239" s="65">
        <v>240.54212700000002</v>
      </c>
      <c r="I239" s="65">
        <v>240.54212700000002</v>
      </c>
      <c r="J239" s="65">
        <v>286.35967499999998</v>
      </c>
      <c r="K239" s="65">
        <v>251.99651400000002</v>
      </c>
      <c r="L239" s="65">
        <v>240.54212700000002</v>
      </c>
      <c r="M239" s="65">
        <v>251.99651400000002</v>
      </c>
      <c r="N239" s="65">
        <v>251.99651400000002</v>
      </c>
      <c r="O239" s="65">
        <v>263.45090099999999</v>
      </c>
      <c r="P239" s="65">
        <v>286.35967499999998</v>
      </c>
      <c r="Q239" s="65">
        <v>229.08774000000003</v>
      </c>
      <c r="R239" s="65">
        <v>206.17896600000003</v>
      </c>
      <c r="S239" s="65">
        <v>194.72457900000003</v>
      </c>
      <c r="T239" s="65">
        <v>206.17896600000003</v>
      </c>
      <c r="U239" s="65">
        <v>206.17896600000003</v>
      </c>
      <c r="V239" s="65">
        <v>0</v>
      </c>
      <c r="W239" s="65">
        <v>0</v>
      </c>
      <c r="X239" s="65">
        <v>0</v>
      </c>
      <c r="Y239" s="65">
        <v>0</v>
      </c>
      <c r="Z239" s="65">
        <v>0</v>
      </c>
      <c r="AA239" s="65">
        <v>0</v>
      </c>
      <c r="AB239" s="65">
        <v>0</v>
      </c>
      <c r="AC239" s="65">
        <v>0</v>
      </c>
      <c r="AD239" s="65">
        <v>0</v>
      </c>
      <c r="AE239" s="65">
        <v>0</v>
      </c>
      <c r="AF239" s="65">
        <v>0</v>
      </c>
      <c r="AG239" s="65">
        <v>0</v>
      </c>
      <c r="AH239" s="65">
        <v>0</v>
      </c>
      <c r="AI239" s="65">
        <v>0</v>
      </c>
      <c r="AJ239" s="65">
        <v>0</v>
      </c>
      <c r="AK239" s="65">
        <v>0</v>
      </c>
      <c r="AL239" s="65">
        <v>0</v>
      </c>
      <c r="AM239" s="65">
        <v>0</v>
      </c>
    </row>
    <row r="240" spans="3:55">
      <c r="C240" s="34" t="s">
        <v>184</v>
      </c>
      <c r="D240" s="33" t="s">
        <v>12</v>
      </c>
      <c r="E240" s="33"/>
      <c r="F240" s="65">
        <v>7843.0859199999995</v>
      </c>
      <c r="G240" s="65">
        <v>8297.7212280000003</v>
      </c>
      <c r="H240" s="65">
        <v>9065.1756239999995</v>
      </c>
      <c r="I240" s="65">
        <v>9240.5374159999992</v>
      </c>
      <c r="J240" s="65">
        <v>9693.8282960000015</v>
      </c>
      <c r="K240" s="65">
        <v>9745.4748</v>
      </c>
      <c r="L240" s="65">
        <v>12654.351791999999</v>
      </c>
      <c r="M240" s="65">
        <v>13069.989383999999</v>
      </c>
      <c r="N240" s="65">
        <v>16464.395616000002</v>
      </c>
      <c r="O240" s="65">
        <v>18514.960000000003</v>
      </c>
      <c r="P240" s="65">
        <v>21578.471161473735</v>
      </c>
      <c r="Q240" s="65">
        <v>22750.962930947462</v>
      </c>
      <c r="R240" s="65">
        <v>23131.093496421196</v>
      </c>
      <c r="S240" s="65">
        <v>23946.521005894923</v>
      </c>
      <c r="T240" s="65">
        <v>26143.179717110681</v>
      </c>
      <c r="U240" s="65">
        <v>27660.072245483407</v>
      </c>
      <c r="V240" s="65">
        <v>30123.495785728781</v>
      </c>
      <c r="W240" s="65">
        <v>32081.8291842338</v>
      </c>
      <c r="X240" s="65">
        <v>30412.701705146905</v>
      </c>
      <c r="Y240" s="65">
        <v>27658.939444924323</v>
      </c>
      <c r="Z240" s="65">
        <v>25999.529740628735</v>
      </c>
      <c r="AA240" s="65">
        <v>25834.063415598663</v>
      </c>
      <c r="AB240" s="65">
        <v>25870.175096666473</v>
      </c>
      <c r="AC240" s="65">
        <v>27503.622599892729</v>
      </c>
      <c r="AD240" s="65">
        <v>29248.829402832249</v>
      </c>
      <c r="AE240" s="65">
        <v>31715.614164988852</v>
      </c>
      <c r="AF240" s="65">
        <v>34323.884816498779</v>
      </c>
      <c r="AG240" s="65">
        <v>34804.511406420927</v>
      </c>
      <c r="AH240" s="65">
        <v>36306.167389952214</v>
      </c>
      <c r="AI240" s="65">
        <v>36797.413911705808</v>
      </c>
      <c r="AJ240" s="65">
        <v>31834.34239109181</v>
      </c>
      <c r="AK240" s="65">
        <v>33975.232288294203</v>
      </c>
      <c r="AL240" s="65">
        <v>35502.21458469057</v>
      </c>
      <c r="AM240" s="65">
        <v>35097.760472637303</v>
      </c>
    </row>
    <row r="241" spans="3:94">
      <c r="C241" s="34" t="s">
        <v>39</v>
      </c>
      <c r="D241" s="33" t="s">
        <v>12</v>
      </c>
      <c r="E241" s="33"/>
      <c r="F241" s="65">
        <v>0</v>
      </c>
      <c r="G241" s="65">
        <v>0</v>
      </c>
      <c r="H241" s="65">
        <v>0</v>
      </c>
      <c r="I241" s="65">
        <v>0</v>
      </c>
      <c r="J241" s="65">
        <v>0</v>
      </c>
      <c r="K241" s="65">
        <v>0</v>
      </c>
      <c r="L241" s="65">
        <v>0</v>
      </c>
      <c r="M241" s="65">
        <v>0</v>
      </c>
      <c r="N241" s="65">
        <v>0</v>
      </c>
      <c r="O241" s="65">
        <v>0</v>
      </c>
      <c r="P241" s="65">
        <v>0</v>
      </c>
      <c r="Q241" s="65">
        <v>0</v>
      </c>
      <c r="R241" s="65">
        <v>0</v>
      </c>
      <c r="S241" s="65">
        <v>0</v>
      </c>
      <c r="T241" s="65">
        <v>0</v>
      </c>
      <c r="U241" s="65">
        <v>25.625715791666671</v>
      </c>
      <c r="V241" s="65">
        <v>21.500000000000004</v>
      </c>
      <c r="W241" s="65">
        <v>15.594444444444445</v>
      </c>
      <c r="X241" s="65">
        <v>14.756728091111114</v>
      </c>
      <c r="Y241" s="65">
        <v>15.0091060488</v>
      </c>
      <c r="Z241" s="65">
        <v>24.45382772613889</v>
      </c>
      <c r="AA241" s="65">
        <v>42.239954206305555</v>
      </c>
      <c r="AB241" s="65">
        <v>48.125437031838899</v>
      </c>
      <c r="AC241" s="65">
        <v>40.087124423249172</v>
      </c>
      <c r="AD241" s="65">
        <v>33.112208470992655</v>
      </c>
      <c r="AE241" s="65">
        <v>45.64511732207599</v>
      </c>
      <c r="AF241" s="65">
        <v>247.556355659009</v>
      </c>
      <c r="AG241" s="65">
        <v>235.26419765471715</v>
      </c>
      <c r="AH241" s="65">
        <v>262.38251588323971</v>
      </c>
      <c r="AI241" s="65">
        <v>202.58642018875753</v>
      </c>
      <c r="AJ241" s="65">
        <v>183.33334877381512</v>
      </c>
      <c r="AK241" s="65">
        <v>193.98564029079273</v>
      </c>
      <c r="AL241" s="65">
        <v>192.8273136719769</v>
      </c>
      <c r="AM241" s="65">
        <v>178.38509325914441</v>
      </c>
    </row>
    <row r="242" spans="3:94">
      <c r="C242" s="34" t="s">
        <v>163</v>
      </c>
      <c r="D242" s="33" t="s">
        <v>12</v>
      </c>
      <c r="E242" s="33"/>
      <c r="F242" s="65">
        <v>80.81927485140001</v>
      </c>
      <c r="G242" s="65">
        <v>91.129990446199997</v>
      </c>
      <c r="H242" s="65">
        <v>92.229138257200006</v>
      </c>
      <c r="I242" s="65">
        <v>88.804051852599983</v>
      </c>
      <c r="J242" s="65">
        <v>83.301221521399995</v>
      </c>
      <c r="K242" s="65">
        <v>70.097265236999988</v>
      </c>
      <c r="L242" s="65">
        <v>54.95739055</v>
      </c>
      <c r="M242" s="65">
        <v>46.752783986600008</v>
      </c>
      <c r="N242" s="65">
        <v>36.746993268399997</v>
      </c>
      <c r="O242" s="65">
        <v>30.024463430800001</v>
      </c>
      <c r="P242" s="65">
        <v>25.3654949674</v>
      </c>
      <c r="Q242" s="65">
        <v>18.231671110200001</v>
      </c>
      <c r="R242" s="65">
        <v>15.9979191072</v>
      </c>
      <c r="S242" s="65">
        <v>13.8847187996</v>
      </c>
      <c r="T242" s="65">
        <v>12.3955507976</v>
      </c>
      <c r="U242" s="65">
        <v>11.847642220211979</v>
      </c>
      <c r="V242" s="65">
        <v>10.133133628787755</v>
      </c>
      <c r="W242" s="65">
        <v>13.583527153</v>
      </c>
      <c r="X242" s="65">
        <v>10.465996331000003</v>
      </c>
      <c r="Y242" s="65">
        <v>6.8245107490000017</v>
      </c>
      <c r="Z242" s="65">
        <v>5.9861831330000017</v>
      </c>
      <c r="AA242" s="65">
        <v>6.3951298231800013</v>
      </c>
      <c r="AB242" s="65">
        <v>11.628913920820001</v>
      </c>
      <c r="AC242" s="65">
        <v>15.159187710960836</v>
      </c>
      <c r="AD242" s="65">
        <v>24.523271612950396</v>
      </c>
      <c r="AE242" s="65">
        <v>29.426079097613581</v>
      </c>
      <c r="AF242" s="65">
        <v>29.638328656396872</v>
      </c>
      <c r="AG242" s="65">
        <v>26.211418280939952</v>
      </c>
      <c r="AH242" s="65">
        <v>21.539602339947784</v>
      </c>
      <c r="AI242" s="65">
        <v>18.947189101827679</v>
      </c>
      <c r="AJ242" s="65">
        <v>13.372474618798959</v>
      </c>
      <c r="AK242" s="65">
        <v>13.550318271018279</v>
      </c>
      <c r="AL242" s="65">
        <v>18.858267275718021</v>
      </c>
      <c r="AM242" s="65">
        <v>18.208453931070501</v>
      </c>
    </row>
    <row r="243" spans="3:94">
      <c r="C243" s="34" t="s">
        <v>25</v>
      </c>
      <c r="D243" s="33" t="s">
        <v>12</v>
      </c>
      <c r="E243" s="33"/>
      <c r="F243" s="65">
        <v>0</v>
      </c>
      <c r="G243" s="65">
        <v>0</v>
      </c>
      <c r="H243" s="65">
        <v>0</v>
      </c>
      <c r="I243" s="65">
        <v>0</v>
      </c>
      <c r="J243" s="65">
        <v>0</v>
      </c>
      <c r="K243" s="65">
        <v>0</v>
      </c>
      <c r="L243" s="65">
        <v>0</v>
      </c>
      <c r="M243" s="65">
        <v>0</v>
      </c>
      <c r="N243" s="65">
        <v>0</v>
      </c>
      <c r="O243" s="65">
        <v>0</v>
      </c>
      <c r="P243" s="65">
        <v>0</v>
      </c>
      <c r="Q243" s="65">
        <v>0</v>
      </c>
      <c r="R243" s="65">
        <v>0</v>
      </c>
      <c r="S243" s="65">
        <v>0</v>
      </c>
      <c r="T243" s="65">
        <v>0</v>
      </c>
      <c r="U243" s="65">
        <v>12.675313843560001</v>
      </c>
      <c r="V243" s="65">
        <v>23.460307556406235</v>
      </c>
      <c r="W243" s="65">
        <v>209.71130102010906</v>
      </c>
      <c r="X243" s="65">
        <v>438.37623179960633</v>
      </c>
      <c r="Y243" s="65">
        <v>635.11017366611543</v>
      </c>
      <c r="Z243" s="65">
        <v>726.16496476568204</v>
      </c>
      <c r="AA243" s="65">
        <v>799.21290379408958</v>
      </c>
      <c r="AB243" s="65">
        <v>654.47500913302792</v>
      </c>
      <c r="AC243" s="65">
        <v>857.06700912762301</v>
      </c>
      <c r="AD243" s="65">
        <v>1041.6625945334542</v>
      </c>
      <c r="AE243" s="65">
        <v>1142.9474767786608</v>
      </c>
      <c r="AF243" s="65">
        <v>996.99378951853748</v>
      </c>
      <c r="AG243" s="65">
        <v>1523.9630329797226</v>
      </c>
      <c r="AH243" s="65">
        <v>1480.2114762524718</v>
      </c>
      <c r="AI243" s="65">
        <v>1896.8107976082943</v>
      </c>
      <c r="AJ243" s="65">
        <v>1822.2459574750837</v>
      </c>
      <c r="AK243" s="65">
        <v>1866.7779778469089</v>
      </c>
      <c r="AL243" s="65">
        <v>2370.7162062971338</v>
      </c>
      <c r="AM243" s="65">
        <v>3129.2354124351677</v>
      </c>
    </row>
    <row r="244" spans="3:94">
      <c r="C244" s="34" t="s">
        <v>23</v>
      </c>
      <c r="D244" s="33" t="s">
        <v>12</v>
      </c>
      <c r="E244" s="33"/>
      <c r="F244" s="65">
        <v>0</v>
      </c>
      <c r="G244" s="65">
        <v>0</v>
      </c>
      <c r="H244" s="65">
        <v>0</v>
      </c>
      <c r="I244" s="65">
        <v>0</v>
      </c>
      <c r="J244" s="65">
        <v>0</v>
      </c>
      <c r="K244" s="65">
        <v>0</v>
      </c>
      <c r="L244" s="65">
        <v>0</v>
      </c>
      <c r="M244" s="65">
        <v>0</v>
      </c>
      <c r="N244" s="65">
        <v>0</v>
      </c>
      <c r="O244" s="65">
        <v>0</v>
      </c>
      <c r="P244" s="65">
        <v>0</v>
      </c>
      <c r="Q244" s="65">
        <v>0</v>
      </c>
      <c r="R244" s="65">
        <v>0</v>
      </c>
      <c r="S244" s="65">
        <v>0</v>
      </c>
      <c r="T244" s="65">
        <v>0</v>
      </c>
      <c r="U244" s="65">
        <v>9.6465015275519997E-2</v>
      </c>
      <c r="V244" s="65">
        <v>7.4994542945553597</v>
      </c>
      <c r="W244" s="65">
        <v>40.822046794491833</v>
      </c>
      <c r="X244" s="65">
        <v>207.8813719490856</v>
      </c>
      <c r="Y244" s="65">
        <v>265.23326221614406</v>
      </c>
      <c r="Z244" s="65">
        <v>350.70061786144367</v>
      </c>
      <c r="AA244" s="65">
        <v>338.12577548535359</v>
      </c>
      <c r="AB244" s="65">
        <v>332.52781950643254</v>
      </c>
      <c r="AC244" s="65">
        <v>332.03705138611537</v>
      </c>
      <c r="AD244" s="65">
        <v>309.51922357688153</v>
      </c>
      <c r="AE244" s="65">
        <v>347.23299377260128</v>
      </c>
      <c r="AF244" s="65">
        <v>380.94782866253126</v>
      </c>
      <c r="AG244" s="65">
        <v>344.29267722575565</v>
      </c>
      <c r="AH244" s="65">
        <v>317.16467070095183</v>
      </c>
      <c r="AI244" s="65">
        <v>304.5774816978456</v>
      </c>
      <c r="AJ244" s="65">
        <v>226.03288017377238</v>
      </c>
      <c r="AK244" s="65">
        <v>236.36152548427057</v>
      </c>
      <c r="AL244" s="65">
        <v>270.75818033049649</v>
      </c>
      <c r="AM244" s="65">
        <v>381.17654448183021</v>
      </c>
    </row>
    <row r="245" spans="3:94" s="58" customFormat="1">
      <c r="C245" s="55" t="s">
        <v>47</v>
      </c>
      <c r="D245" s="56" t="s">
        <v>12</v>
      </c>
      <c r="E245" s="57"/>
      <c r="F245" s="66">
        <v>23462.525540705985</v>
      </c>
      <c r="G245" s="66">
        <v>24016.688140689665</v>
      </c>
      <c r="H245" s="66">
        <v>25098.815147245405</v>
      </c>
      <c r="I245" s="66">
        <v>26726.245611670311</v>
      </c>
      <c r="J245" s="66">
        <v>27015.923634625644</v>
      </c>
      <c r="K245" s="66">
        <v>27566.059185200207</v>
      </c>
      <c r="L245" s="66">
        <v>30861.067050890753</v>
      </c>
      <c r="M245" s="66">
        <v>33090.919419131576</v>
      </c>
      <c r="N245" s="66">
        <v>38269.530454180109</v>
      </c>
      <c r="O245" s="66">
        <v>42629.906282327887</v>
      </c>
      <c r="P245" s="66">
        <v>47694.511590662638</v>
      </c>
      <c r="Q245" s="66">
        <v>50990.905570293748</v>
      </c>
      <c r="R245" s="66">
        <v>52306.140577552302</v>
      </c>
      <c r="S245" s="66">
        <v>52874.81311266288</v>
      </c>
      <c r="T245" s="66">
        <v>55123.853617633387</v>
      </c>
      <c r="U245" s="66">
        <v>59073.064365967053</v>
      </c>
      <c r="V245" s="66">
        <v>63183.594597608106</v>
      </c>
      <c r="W245" s="66">
        <v>66425.640415588379</v>
      </c>
      <c r="X245" s="66">
        <v>63275.388533704638</v>
      </c>
      <c r="Y245" s="66">
        <v>56530.707326302756</v>
      </c>
      <c r="Z245" s="66">
        <v>53444.805639788756</v>
      </c>
      <c r="AA245" s="66">
        <v>51429.080075885839</v>
      </c>
      <c r="AB245" s="66">
        <v>48526.839365690197</v>
      </c>
      <c r="AC245" s="66">
        <v>50524.146524919779</v>
      </c>
      <c r="AD245" s="66">
        <v>52540.021079902639</v>
      </c>
      <c r="AE245" s="66">
        <v>55622.520871725479</v>
      </c>
      <c r="AF245" s="66">
        <v>57740.862153851303</v>
      </c>
      <c r="AG245" s="66">
        <v>59327.311438754623</v>
      </c>
      <c r="AH245" s="66">
        <v>60799.513400048942</v>
      </c>
      <c r="AI245" s="66">
        <v>61277.559548491939</v>
      </c>
      <c r="AJ245" s="66">
        <v>45433.882350551721</v>
      </c>
      <c r="AK245" s="66">
        <v>48596.422482628019</v>
      </c>
      <c r="AL245" s="66">
        <v>58307.542742071681</v>
      </c>
      <c r="AM245" s="66">
        <v>60810.23036823664</v>
      </c>
    </row>
    <row r="247" spans="3:94">
      <c r="AP247" s="60"/>
      <c r="AQ247" s="305" t="s">
        <v>65</v>
      </c>
      <c r="AR247" s="305"/>
      <c r="AS247" s="305"/>
      <c r="AT247" s="306"/>
      <c r="AU247" s="307" t="s">
        <v>84</v>
      </c>
      <c r="AV247" s="305"/>
      <c r="AW247" s="305"/>
      <c r="AX247" s="306"/>
      <c r="AY247" s="305" t="str">
        <f>"Change to "&amp;year_latest&amp;" (%)"</f>
        <v>Change to 2023 (%)</v>
      </c>
      <c r="AZ247" s="308"/>
      <c r="BA247" s="308"/>
    </row>
    <row r="248" spans="3:94" ht="15" thickBot="1">
      <c r="C248" s="28" t="s">
        <v>243</v>
      </c>
      <c r="D248" s="28" t="s">
        <v>49</v>
      </c>
      <c r="E248" s="28" t="s">
        <v>62</v>
      </c>
      <c r="F248" s="28">
        <f t="shared" ref="F248:AM248" si="103">years</f>
        <v>1990</v>
      </c>
      <c r="G248" s="28">
        <f t="shared" si="103"/>
        <v>1991</v>
      </c>
      <c r="H248" s="28">
        <f t="shared" si="103"/>
        <v>1992</v>
      </c>
      <c r="I248" s="28">
        <f t="shared" si="103"/>
        <v>1993</v>
      </c>
      <c r="J248" s="28">
        <f t="shared" si="103"/>
        <v>1994</v>
      </c>
      <c r="K248" s="28">
        <f t="shared" si="103"/>
        <v>1995</v>
      </c>
      <c r="L248" s="28">
        <f t="shared" si="103"/>
        <v>1996</v>
      </c>
      <c r="M248" s="28">
        <f t="shared" si="103"/>
        <v>1997</v>
      </c>
      <c r="N248" s="28">
        <f t="shared" si="103"/>
        <v>1998</v>
      </c>
      <c r="O248" s="28">
        <f t="shared" si="103"/>
        <v>1999</v>
      </c>
      <c r="P248" s="28">
        <f t="shared" si="103"/>
        <v>2000</v>
      </c>
      <c r="Q248" s="28">
        <f t="shared" si="103"/>
        <v>2001</v>
      </c>
      <c r="R248" s="28">
        <f t="shared" si="103"/>
        <v>2002</v>
      </c>
      <c r="S248" s="28">
        <f t="shared" si="103"/>
        <v>2003</v>
      </c>
      <c r="T248" s="28">
        <f t="shared" si="103"/>
        <v>2004</v>
      </c>
      <c r="U248" s="28">
        <f t="shared" si="103"/>
        <v>2005</v>
      </c>
      <c r="V248" s="28">
        <f t="shared" si="103"/>
        <v>2006</v>
      </c>
      <c r="W248" s="28">
        <f t="shared" si="103"/>
        <v>2007</v>
      </c>
      <c r="X248" s="28">
        <f t="shared" si="103"/>
        <v>2008</v>
      </c>
      <c r="Y248" s="28">
        <f t="shared" si="103"/>
        <v>2009</v>
      </c>
      <c r="Z248" s="28">
        <f t="shared" si="103"/>
        <v>2010</v>
      </c>
      <c r="AA248" s="28">
        <f t="shared" si="103"/>
        <v>2011</v>
      </c>
      <c r="AB248" s="28">
        <f t="shared" si="103"/>
        <v>2012</v>
      </c>
      <c r="AC248" s="28">
        <f t="shared" si="103"/>
        <v>2013</v>
      </c>
      <c r="AD248" s="28">
        <f t="shared" si="103"/>
        <v>2014</v>
      </c>
      <c r="AE248" s="28">
        <f t="shared" si="103"/>
        <v>2015</v>
      </c>
      <c r="AF248" s="28">
        <f t="shared" si="103"/>
        <v>2016</v>
      </c>
      <c r="AG248" s="28">
        <f t="shared" si="103"/>
        <v>2017</v>
      </c>
      <c r="AH248" s="28">
        <f t="shared" si="103"/>
        <v>2018</v>
      </c>
      <c r="AI248" s="28">
        <f t="shared" si="103"/>
        <v>2019</v>
      </c>
      <c r="AJ248" s="28">
        <f t="shared" si="103"/>
        <v>2020</v>
      </c>
      <c r="AK248" s="28">
        <f t="shared" si="103"/>
        <v>2021</v>
      </c>
      <c r="AL248" s="28">
        <f t="shared" si="103"/>
        <v>2022</v>
      </c>
      <c r="AM248" s="28">
        <f t="shared" si="103"/>
        <v>2023</v>
      </c>
      <c r="AP248" s="59"/>
      <c r="AQ248" s="28">
        <f>year_latest</f>
        <v>2023</v>
      </c>
      <c r="AR248" s="28">
        <f>AQ248-1</f>
        <v>2022</v>
      </c>
      <c r="AS248" s="28">
        <f>year_cb_baseline</f>
        <v>2018</v>
      </c>
      <c r="AT248" s="59">
        <f>AQ248-10</f>
        <v>2013</v>
      </c>
      <c r="AU248" s="28">
        <f>AQ248</f>
        <v>2023</v>
      </c>
      <c r="AV248" s="28">
        <f>AR248</f>
        <v>2022</v>
      </c>
      <c r="AW248" s="28">
        <f>AS248</f>
        <v>2018</v>
      </c>
      <c r="AX248" s="59">
        <f>AT248</f>
        <v>2013</v>
      </c>
      <c r="AY248" s="28">
        <f>AV248</f>
        <v>2022</v>
      </c>
      <c r="AZ248" s="28">
        <f>AW248</f>
        <v>2018</v>
      </c>
      <c r="BA248" s="28">
        <f>AX248</f>
        <v>2013</v>
      </c>
      <c r="BB248" s="27"/>
      <c r="BE248" s="182"/>
      <c r="BF248" s="183">
        <f>BF$8</f>
        <v>2013</v>
      </c>
      <c r="BG248" s="183">
        <f t="shared" ref="BG248:BP248" si="104">BG$8</f>
        <v>2014</v>
      </c>
      <c r="BH248" s="183">
        <f t="shared" si="104"/>
        <v>2015</v>
      </c>
      <c r="BI248" s="183">
        <f t="shared" si="104"/>
        <v>2016</v>
      </c>
      <c r="BJ248" s="183">
        <f t="shared" si="104"/>
        <v>2017</v>
      </c>
      <c r="BK248" s="183">
        <f t="shared" si="104"/>
        <v>2018</v>
      </c>
      <c r="BL248" s="183">
        <f t="shared" si="104"/>
        <v>2019</v>
      </c>
      <c r="BM248" s="183">
        <f t="shared" si="104"/>
        <v>2020</v>
      </c>
      <c r="BN248" s="183">
        <f t="shared" si="104"/>
        <v>2021</v>
      </c>
      <c r="BO248" s="183">
        <f t="shared" si="104"/>
        <v>2022</v>
      </c>
      <c r="BP248" s="183">
        <f t="shared" si="104"/>
        <v>2023</v>
      </c>
      <c r="BR248" s="183"/>
      <c r="BS248" s="183">
        <f t="shared" ref="BS248:CC248" si="105">BF248</f>
        <v>2013</v>
      </c>
      <c r="BT248" s="183">
        <f t="shared" si="105"/>
        <v>2014</v>
      </c>
      <c r="BU248" s="183">
        <f t="shared" si="105"/>
        <v>2015</v>
      </c>
      <c r="BV248" s="183">
        <f t="shared" si="105"/>
        <v>2016</v>
      </c>
      <c r="BW248" s="183">
        <f t="shared" si="105"/>
        <v>2017</v>
      </c>
      <c r="BX248" s="183">
        <f t="shared" si="105"/>
        <v>2018</v>
      </c>
      <c r="BY248" s="183">
        <f t="shared" si="105"/>
        <v>2019</v>
      </c>
      <c r="BZ248" s="183">
        <f t="shared" si="105"/>
        <v>2020</v>
      </c>
      <c r="CA248" s="183">
        <f t="shared" si="105"/>
        <v>2021</v>
      </c>
      <c r="CB248" s="183">
        <f t="shared" si="105"/>
        <v>2022</v>
      </c>
      <c r="CC248" s="183">
        <f t="shared" si="105"/>
        <v>2023</v>
      </c>
      <c r="CD248" s="27"/>
      <c r="CE248" s="183" t="s">
        <v>662</v>
      </c>
      <c r="CF248" s="188">
        <f t="shared" ref="CF248:CP248" si="106">BS248</f>
        <v>2013</v>
      </c>
      <c r="CG248" s="188">
        <f t="shared" si="106"/>
        <v>2014</v>
      </c>
      <c r="CH248" s="188">
        <f t="shared" si="106"/>
        <v>2015</v>
      </c>
      <c r="CI248" s="188">
        <f t="shared" si="106"/>
        <v>2016</v>
      </c>
      <c r="CJ248" s="188">
        <f t="shared" si="106"/>
        <v>2017</v>
      </c>
      <c r="CK248" s="188">
        <f t="shared" si="106"/>
        <v>2018</v>
      </c>
      <c r="CL248" s="188">
        <f t="shared" si="106"/>
        <v>2019</v>
      </c>
      <c r="CM248" s="188">
        <f t="shared" si="106"/>
        <v>2020</v>
      </c>
      <c r="CN248" s="188">
        <f t="shared" si="106"/>
        <v>2021</v>
      </c>
      <c r="CO248" s="188">
        <f t="shared" si="106"/>
        <v>2022</v>
      </c>
      <c r="CP248" s="188">
        <f t="shared" si="106"/>
        <v>2023</v>
      </c>
    </row>
    <row r="249" spans="3:94">
      <c r="C249" s="7" t="str" cm="1">
        <f t="array" ref="C249:C256">_xlfn.SORTBY(C237:C244,$AM237:$AM244,-1)</f>
        <v>Diesel / gasoil</v>
      </c>
      <c r="D249" s="86" t="s">
        <v>12</v>
      </c>
      <c r="F249" s="89" cm="1">
        <f t="array" ref="F249:F256">_xlfn.SORTBY(F237:F244,$AM237:$AM244,-1)</f>
        <v>7843.0859199999995</v>
      </c>
      <c r="G249" s="89" cm="1">
        <f t="array" ref="G249:G256">_xlfn.SORTBY(G237:G244,$AM237:$AM244,-1)</f>
        <v>8297.7212280000003</v>
      </c>
      <c r="H249" s="89" cm="1">
        <f t="array" ref="H249:H256">_xlfn.SORTBY(H237:H244,$AM237:$AM244,-1)</f>
        <v>9065.1756239999995</v>
      </c>
      <c r="I249" s="89" cm="1">
        <f t="array" ref="I249:I256">_xlfn.SORTBY(I237:I244,$AM237:$AM244,-1)</f>
        <v>9240.5374159999992</v>
      </c>
      <c r="J249" s="89" cm="1">
        <f t="array" ref="J249:J256">_xlfn.SORTBY(J237:J244,$AM237:$AM244,-1)</f>
        <v>9693.8282960000015</v>
      </c>
      <c r="K249" s="89" cm="1">
        <f t="array" ref="K249:K256">_xlfn.SORTBY(K237:K244,$AM237:$AM244,-1)</f>
        <v>9745.4748</v>
      </c>
      <c r="L249" s="89" cm="1">
        <f t="array" ref="L249:L256">_xlfn.SORTBY(L237:L244,$AM237:$AM244,-1)</f>
        <v>12654.351791999999</v>
      </c>
      <c r="M249" s="89" cm="1">
        <f t="array" ref="M249:M256">_xlfn.SORTBY(M237:M244,$AM237:$AM244,-1)</f>
        <v>13069.989383999999</v>
      </c>
      <c r="N249" s="89" cm="1">
        <f t="array" ref="N249:N256">_xlfn.SORTBY(N237:N244,$AM237:$AM244,-1)</f>
        <v>16464.395616000002</v>
      </c>
      <c r="O249" s="89" cm="1">
        <f t="array" ref="O249:O256">_xlfn.SORTBY(O237:O244,$AM237:$AM244,-1)</f>
        <v>18514.960000000003</v>
      </c>
      <c r="P249" s="89" cm="1">
        <f t="array" ref="P249:P256">_xlfn.SORTBY(P237:P244,$AM237:$AM244,-1)</f>
        <v>21578.471161473735</v>
      </c>
      <c r="Q249" s="89" cm="1">
        <f t="array" ref="Q249:Q256">_xlfn.SORTBY(Q237:Q244,$AM237:$AM244,-1)</f>
        <v>22750.962930947462</v>
      </c>
      <c r="R249" s="89" cm="1">
        <f t="array" ref="R249:R256">_xlfn.SORTBY(R237:R244,$AM237:$AM244,-1)</f>
        <v>23131.093496421196</v>
      </c>
      <c r="S249" s="89" cm="1">
        <f t="array" ref="S249:S256">_xlfn.SORTBY(S237:S244,$AM237:$AM244,-1)</f>
        <v>23946.521005894923</v>
      </c>
      <c r="T249" s="89" cm="1">
        <f t="array" ref="T249:T256">_xlfn.SORTBY(T237:T244,$AM237:$AM244,-1)</f>
        <v>26143.179717110681</v>
      </c>
      <c r="U249" s="89" cm="1">
        <f t="array" ref="U249:U256">_xlfn.SORTBY(U237:U244,$AM237:$AM244,-1)</f>
        <v>27660.072245483407</v>
      </c>
      <c r="V249" s="89" cm="1">
        <f t="array" ref="V249:V256">_xlfn.SORTBY(V237:V244,$AM237:$AM244,-1)</f>
        <v>30123.495785728781</v>
      </c>
      <c r="W249" s="89" cm="1">
        <f t="array" ref="W249:W256">_xlfn.SORTBY(W237:W244,$AM237:$AM244,-1)</f>
        <v>32081.8291842338</v>
      </c>
      <c r="X249" s="89" cm="1">
        <f t="array" ref="X249:X256">_xlfn.SORTBY(X237:X244,$AM237:$AM244,-1)</f>
        <v>30412.701705146905</v>
      </c>
      <c r="Y249" s="89" cm="1">
        <f t="array" ref="Y249:Y256">_xlfn.SORTBY(Y237:Y244,$AM237:$AM244,-1)</f>
        <v>27658.939444924323</v>
      </c>
      <c r="Z249" s="89" cm="1">
        <f t="array" ref="Z249:Z256">_xlfn.SORTBY(Z237:Z244,$AM237:$AM244,-1)</f>
        <v>25999.529740628735</v>
      </c>
      <c r="AA249" s="89" cm="1">
        <f t="array" ref="AA249:AA256">_xlfn.SORTBY(AA237:AA244,$AM237:$AM244,-1)</f>
        <v>25834.063415598663</v>
      </c>
      <c r="AB249" s="89" cm="1">
        <f t="array" ref="AB249:AB256">_xlfn.SORTBY(AB237:AB244,$AM237:$AM244,-1)</f>
        <v>25870.175096666473</v>
      </c>
      <c r="AC249" s="89" cm="1">
        <f t="array" ref="AC249:AC256">_xlfn.SORTBY(AC237:AC244,$AM237:$AM244,-1)</f>
        <v>27503.622599892729</v>
      </c>
      <c r="AD249" s="89" cm="1">
        <f t="array" ref="AD249:AD256">_xlfn.SORTBY(AD237:AD244,$AM237:$AM244,-1)</f>
        <v>29248.829402832249</v>
      </c>
      <c r="AE249" s="89" cm="1">
        <f t="array" ref="AE249:AE256">_xlfn.SORTBY(AE237:AE244,$AM237:$AM244,-1)</f>
        <v>31715.614164988852</v>
      </c>
      <c r="AF249" s="89" cm="1">
        <f t="array" ref="AF249:AF256">_xlfn.SORTBY(AF237:AF244,$AM237:$AM244,-1)</f>
        <v>34323.884816498779</v>
      </c>
      <c r="AG249" s="89" cm="1">
        <f t="array" ref="AG249:AG256">_xlfn.SORTBY(AG237:AG244,$AM237:$AM244,-1)</f>
        <v>34804.511406420927</v>
      </c>
      <c r="AH249" s="89" cm="1">
        <f t="array" ref="AH249:AH256">_xlfn.SORTBY(AH237:AH244,$AM237:$AM244,-1)</f>
        <v>36306.167389952214</v>
      </c>
      <c r="AI249" s="89" cm="1">
        <f t="array" ref="AI249:AI256">_xlfn.SORTBY(AI237:AI244,$AM237:$AM244,-1)</f>
        <v>36797.413911705808</v>
      </c>
      <c r="AJ249" s="89" cm="1">
        <f t="array" ref="AJ249:AJ256">_xlfn.SORTBY(AJ237:AJ244,$AM237:$AM244,-1)</f>
        <v>31834.34239109181</v>
      </c>
      <c r="AK249" s="89" cm="1">
        <f t="array" ref="AK249:AK256">_xlfn.SORTBY(AK237:AK244,$AM237:$AM244,-1)</f>
        <v>33975.232288294203</v>
      </c>
      <c r="AL249" s="89" cm="1">
        <f t="array" ref="AL249:AL256">_xlfn.SORTBY(AL237:AL244,$AM237:$AM244,-1)</f>
        <v>35502.21458469057</v>
      </c>
      <c r="AM249" s="89" cm="1">
        <f t="array" ref="AM249:AM256">_xlfn.SORTBY(AM237:AM244,$AM237:$AM244,-1)</f>
        <v>35097.760472637303</v>
      </c>
      <c r="AN249" s="94"/>
      <c r="AP249" s="49" t="str">
        <f t="shared" ref="AP249:AP257" si="107">C249</f>
        <v>Diesel / gasoil</v>
      </c>
      <c r="AQ249" s="70" cm="1">
        <f t="array" aca="1" ref="AQ249" ca="1">INDIRECT(ADDRESS(ROW(AP249),AQ$9))/1000</f>
        <v>35.097760472637304</v>
      </c>
      <c r="AR249" s="71" cm="1">
        <f t="array" aca="1" ref="AR249" ca="1">INDIRECT(ADDRESS(ROW(AQ249),AR$9))/1000</f>
        <v>35.50221458469057</v>
      </c>
      <c r="AS249" s="71" cm="1">
        <f t="array" aca="1" ref="AS249" ca="1">INDIRECT(ADDRESS(ROW(AR249),AS$9))/1000</f>
        <v>36.306167389952215</v>
      </c>
      <c r="AT249" s="72" cm="1">
        <f t="array" aca="1" ref="AT249" ca="1">INDIRECT(ADDRESS(ROW(AS249),AT$9))/1000</f>
        <v>27.503622599892729</v>
      </c>
      <c r="AU249" s="77" cm="1">
        <f t="array" aca="1" ref="AU249" ca="1">AQ249/INDIRECT(ADDRESS($BC249,COLUMN(AQ249)))</f>
        <v>0.57716868132389321</v>
      </c>
      <c r="AV249" s="78" cm="1">
        <f t="array" aca="1" ref="AV249" ca="1">AR249/INDIRECT(ADDRESS($BC249,COLUMN(AR249)))</f>
        <v>0.6088785929761712</v>
      </c>
      <c r="AW249" s="78" cm="1">
        <f t="array" aca="1" ref="AW249" ca="1">AS249/INDIRECT(ADDRESS($BC249,COLUMN(AS249)))</f>
        <v>0.59714569014828633</v>
      </c>
      <c r="AX249" s="79" cm="1">
        <f t="array" aca="1" ref="AX249" ca="1">AT249/INDIRECT(ADDRESS($BC249,COLUMN(AT249)))</f>
        <v>0.54436590208064695</v>
      </c>
      <c r="AY249" s="53">
        <f t="shared" ref="AY249:BA257" ca="1" si="108">IFERROR(($AQ249-AR249)/AR249,"-")</f>
        <v>-1.139236289298066E-2</v>
      </c>
      <c r="AZ249" s="53">
        <f t="shared" ca="1" si="108"/>
        <v>-3.3283791823461341E-2</v>
      </c>
      <c r="BA249" s="53">
        <f t="shared" ca="1" si="108"/>
        <v>0.27611409534008785</v>
      </c>
      <c r="BC249" s="100">
        <f t="shared" ref="BC249:BC255" si="109">+BC250</f>
        <v>257</v>
      </c>
      <c r="BE249" s="177" t="str">
        <f t="shared" ref="BE249:BE257" si="110">AP249</f>
        <v>Diesel / gasoil</v>
      </c>
      <c r="BF249" s="185" cm="1">
        <f t="array" ref="BF249">INDEX(249:249,,BF$9)/1000</f>
        <v>27.503622599892729</v>
      </c>
      <c r="BG249" s="185" cm="1">
        <f t="array" ref="BG249">INDEX(249:249,,BG$9)/1000</f>
        <v>29.24882940283225</v>
      </c>
      <c r="BH249" s="185" cm="1">
        <f t="array" ref="BH249">INDEX(249:249,,BH$9)/1000</f>
        <v>31.715614164988853</v>
      </c>
      <c r="BI249" s="185" cm="1">
        <f t="array" ref="BI249">INDEX(249:249,,BI$9)/1000</f>
        <v>34.323884816498783</v>
      </c>
      <c r="BJ249" s="185" cm="1">
        <f t="array" ref="BJ249">INDEX(249:249,,BJ$9)/1000</f>
        <v>34.804511406420929</v>
      </c>
      <c r="BK249" s="185" cm="1">
        <f t="array" ref="BK249">INDEX(249:249,,BK$9)/1000</f>
        <v>36.306167389952215</v>
      </c>
      <c r="BL249" s="185" cm="1">
        <f t="array" ref="BL249">INDEX(249:249,,BL$9)/1000</f>
        <v>36.79741391170581</v>
      </c>
      <c r="BM249" s="185" cm="1">
        <f t="array" ref="BM249">INDEX(249:249,,BM$9)/1000</f>
        <v>31.834342391091809</v>
      </c>
      <c r="BN249" s="185" cm="1">
        <f t="array" ref="BN249">INDEX(249:249,,BN$9)/1000</f>
        <v>33.975232288294201</v>
      </c>
      <c r="BO249" s="185" cm="1">
        <f t="array" ref="BO249">INDEX(249:249,,BO$9)/1000</f>
        <v>35.50221458469057</v>
      </c>
      <c r="BP249" s="185" cm="1">
        <f t="array" ref="BP249">INDEX(249:249,,BP$9)/1000</f>
        <v>35.097760472637304</v>
      </c>
      <c r="BQ249" s="179"/>
      <c r="BR249" s="178" t="str">
        <f t="shared" ref="BR249:BR257" si="111">BE249</f>
        <v>Diesel / gasoil</v>
      </c>
      <c r="BS249" s="126" cm="1">
        <f t="array" aca="1" ref="BS249" ca="1">BF249/INDIRECT(ADDRESS($BC249,COLUMN(BF249)))</f>
        <v>0.54436590208064695</v>
      </c>
      <c r="BT249" s="126" cm="1">
        <f t="array" aca="1" ref="BT249" ca="1">BG249/INDIRECT(ADDRESS($BC249,COLUMN(BG249)))</f>
        <v>0.55669618705235691</v>
      </c>
      <c r="BU249" s="126" cm="1">
        <f t="array" aca="1" ref="BU249" ca="1">BH249/INDIRECT(ADDRESS($BC249,COLUMN(BH249)))</f>
        <v>0.57019375727558597</v>
      </c>
      <c r="BV249" s="126" cm="1">
        <f t="array" aca="1" ref="BV249" ca="1">BI249/INDIRECT(ADDRESS($BC249,COLUMN(BI249)))</f>
        <v>0.59444704384638969</v>
      </c>
      <c r="BW249" s="126" cm="1">
        <f t="array" aca="1" ref="BW249" ca="1">BJ249/INDIRECT(ADDRESS($BC249,COLUMN(BJ249)))</f>
        <v>0.5866524297557405</v>
      </c>
      <c r="BX249" s="126" cm="1">
        <f t="array" aca="1" ref="BX249" ca="1">BK249/INDIRECT(ADDRESS($BC249,COLUMN(BK249)))</f>
        <v>0.59714569014828633</v>
      </c>
      <c r="BY249" s="126" cm="1">
        <f t="array" aca="1" ref="BY249" ca="1">BL249/INDIRECT(ADDRESS($BC249,COLUMN(BL249)))</f>
        <v>0.60050390685983812</v>
      </c>
      <c r="BZ249" s="126" cm="1">
        <f t="array" aca="1" ref="BZ249" ca="1">BM249/INDIRECT(ADDRESS($BC249,COLUMN(BM249)))</f>
        <v>0.70067405082113221</v>
      </c>
      <c r="CA249" s="126" cm="1">
        <f t="array" aca="1" ref="CA249" ca="1">BN249/INDIRECT(ADDRESS($BC249,COLUMN(BN249)))</f>
        <v>0.69913031767800338</v>
      </c>
      <c r="CB249" s="126" cm="1">
        <f t="array" aca="1" ref="CB249" ca="1">BO249/INDIRECT(ADDRESS($BC249,COLUMN(BO249)))</f>
        <v>0.6088785929761712</v>
      </c>
      <c r="CC249" s="126" cm="1">
        <f t="array" aca="1" ref="CC249" ca="1">BP249/INDIRECT(ADDRESS($BC249,COLUMN(BP249)))</f>
        <v>0.57716868132389321</v>
      </c>
      <c r="CE249" s="178" t="str">
        <f t="shared" ref="CE249:CE257" si="112">BR249</f>
        <v>Diesel / gasoil</v>
      </c>
      <c r="CF249" s="194" t="str">
        <f t="shared" ref="CF249:CF257" ca="1" si="113">TEXT(BF249,"#,##0.00;-#,##0.00;0") &amp; CHAR(10) &amp; IF(BS249&lt;&gt;1,TEXT(BS249,"(#,##0.0%);(-#,##0.0%);(0%)"),"(100%)")</f>
        <v>27.50
(54.4%)</v>
      </c>
      <c r="CG249" s="194" t="str">
        <f t="shared" ref="CG249:CG257" ca="1" si="114">TEXT(BG249,"#,##0.00;-#,##0.00;0") &amp; CHAR(10) &amp; IF(BT249&lt;&gt;1,TEXT(BT249,"(#,##0.0%);(-#,##0.0%);(0%)"),"(100%)")</f>
        <v>29.25
(55.7%)</v>
      </c>
      <c r="CH249" s="194" t="str">
        <f t="shared" ref="CH249:CH257" ca="1" si="115">TEXT(BH249,"#,##0.00;-#,##0.00;0") &amp; CHAR(10) &amp; IF(BU249&lt;&gt;1,TEXT(BU249,"(#,##0.0%);(-#,##0.0%);(0%)"),"(100%)")</f>
        <v>31.72
(57.0%)</v>
      </c>
      <c r="CI249" s="194" t="str">
        <f t="shared" ref="CI249:CI257" ca="1" si="116">TEXT(BI249,"#,##0.00;-#,##0.00;0") &amp; CHAR(10) &amp; IF(BV249&lt;&gt;1,TEXT(BV249,"(#,##0.0%);(-#,##0.0%);(0%)"),"(100%)")</f>
        <v>34.32
(59.4%)</v>
      </c>
      <c r="CJ249" s="194" t="str">
        <f t="shared" ref="CJ249:CJ257" ca="1" si="117">TEXT(BJ249,"#,##0.00;-#,##0.00;0") &amp; CHAR(10) &amp; IF(BW249&lt;&gt;1,TEXT(BW249,"(#,##0.0%);(-#,##0.0%);(0%)"),"(100%)")</f>
        <v>34.80
(58.7%)</v>
      </c>
      <c r="CK249" s="194" t="str">
        <f t="shared" ref="CK249:CK257" ca="1" si="118">TEXT(BK249,"#,##0.00;-#,##0.00;0") &amp; CHAR(10) &amp; IF(BX249&lt;&gt;1,TEXT(BX249,"(#,##0.0%);(-#,##0.0%);(0%)"),"(100%)")</f>
        <v>36.31
(59.7%)</v>
      </c>
      <c r="CL249" s="194" t="str">
        <f t="shared" ref="CL249:CL257" ca="1" si="119">TEXT(BL249,"#,##0.00;-#,##0.00;0") &amp; CHAR(10) &amp; IF(BY249&lt;&gt;1,TEXT(BY249,"(#,##0.0%);(-#,##0.0%);(0%)"),"(100%)")</f>
        <v>36.80
(60.1%)</v>
      </c>
      <c r="CM249" s="194" t="str">
        <f t="shared" ref="CM249:CM257" ca="1" si="120">TEXT(BM249,"#,##0.00;-#,##0.00;0") &amp; CHAR(10) &amp; IF(BZ249&lt;&gt;1,TEXT(BZ249,"(#,##0.0%);(-#,##0.0%);(0%)"),"(100%)")</f>
        <v>31.83
(70.1%)</v>
      </c>
      <c r="CN249" s="194" t="str">
        <f t="shared" ref="CN249:CN257" ca="1" si="121">TEXT(BN249,"#,##0.00;-#,##0.00;0") &amp; CHAR(10) &amp; IF(CA249&lt;&gt;1,TEXT(CA249,"(#,##0.0%);(-#,##0.0%);(0%)"),"(100%)")</f>
        <v>33.98
(69.9%)</v>
      </c>
      <c r="CO249" s="194" t="str">
        <f t="shared" ref="CO249:CO257" ca="1" si="122">TEXT(BO249,"#,##0.00;-#,##0.00;0") &amp; CHAR(10) &amp; IF(CB249&lt;&gt;1,TEXT(CB249,"(#,##0.0%);(-#,##0.0%);(0%)"),"(100%)")</f>
        <v>35.50
(60.9%)</v>
      </c>
      <c r="CP249" s="194" t="str">
        <f t="shared" ref="CP249:CP257" ca="1" si="123">TEXT(BP249,"#,##0.00;-#,##0.00;0") &amp; CHAR(10) &amp; IF(CC249&lt;&gt;1,TEXT(CC249,"(#,##0.0%);(-#,##0.0%);(0%)"),"(100%)")</f>
        <v>35.10
(57.7%)</v>
      </c>
    </row>
    <row r="250" spans="3:94">
      <c r="C250" s="7" t="str">
        <v>Jet kerosene</v>
      </c>
      <c r="D250" s="86" t="s">
        <v>12</v>
      </c>
      <c r="F250" s="89">
        <v>4348.7099661151506</v>
      </c>
      <c r="G250" s="89">
        <v>4201.7111461279901</v>
      </c>
      <c r="H250" s="89">
        <v>3674.9663265874424</v>
      </c>
      <c r="I250" s="89">
        <v>5353.1993818935598</v>
      </c>
      <c r="J250" s="89">
        <v>4765.2052782563233</v>
      </c>
      <c r="K250" s="89">
        <v>4654.9567800503764</v>
      </c>
      <c r="L250" s="89">
        <v>4299.7104825430197</v>
      </c>
      <c r="M250" s="89">
        <v>5169.4520410100631</v>
      </c>
      <c r="N250" s="89">
        <v>5340.9506740037896</v>
      </c>
      <c r="O250" s="89">
        <v>6308.6915697442491</v>
      </c>
      <c r="P250" s="89">
        <v>7313.1819663003716</v>
      </c>
      <c r="Q250" s="89">
        <v>8783.1674194170355</v>
      </c>
      <c r="R250" s="89">
        <v>9322.1620580995514</v>
      </c>
      <c r="S250" s="89">
        <v>9113.9142721331009</v>
      </c>
      <c r="T250" s="89">
        <v>8636.1646950000013</v>
      </c>
      <c r="U250" s="89">
        <v>9967.3907934545477</v>
      </c>
      <c r="V250" s="89">
        <v>11489.038946908728</v>
      </c>
      <c r="W250" s="89">
        <v>12133.914144549675</v>
      </c>
      <c r="X250" s="89">
        <v>11282.607201535253</v>
      </c>
      <c r="Y250" s="89">
        <v>8919.2416877310479</v>
      </c>
      <c r="Z250" s="89">
        <v>9153.5508000418686</v>
      </c>
      <c r="AA250" s="89">
        <v>8134.099631222266</v>
      </c>
      <c r="AB250" s="89">
        <v>6811.3587887006988</v>
      </c>
      <c r="AC250" s="89">
        <v>7850.9820937578115</v>
      </c>
      <c r="AD250" s="89">
        <v>8699.5594652087366</v>
      </c>
      <c r="AE250" s="89">
        <v>9844.6629740786811</v>
      </c>
      <c r="AF250" s="89">
        <v>10098.954703874337</v>
      </c>
      <c r="AG250" s="89">
        <v>11876.081792037465</v>
      </c>
      <c r="AH250" s="89">
        <v>12826.078116707609</v>
      </c>
      <c r="AI250" s="89">
        <v>12975.053422781884</v>
      </c>
      <c r="AJ250" s="89">
        <v>4627.4436729375411</v>
      </c>
      <c r="AK250" s="89">
        <v>5184.2914107912711</v>
      </c>
      <c r="AL250" s="89">
        <v>11836.348731306673</v>
      </c>
      <c r="AM250" s="89">
        <v>13358.797630491455</v>
      </c>
      <c r="AN250" s="94"/>
      <c r="AP250" s="49" t="str">
        <f t="shared" si="107"/>
        <v>Jet kerosene</v>
      </c>
      <c r="AQ250" s="70" cm="1">
        <f t="array" aca="1" ref="AQ250" ca="1">INDIRECT(ADDRESS(ROW(AP250),AQ$9))/1000</f>
        <v>13.358797630491456</v>
      </c>
      <c r="AR250" s="71" cm="1">
        <f t="array" aca="1" ref="AR250" ca="1">INDIRECT(ADDRESS(ROW(AQ250),AR$9))/1000</f>
        <v>11.836348731306673</v>
      </c>
      <c r="AS250" s="71" cm="1">
        <f t="array" aca="1" ref="AS250" ca="1">INDIRECT(ADDRESS(ROW(AR250),AS$9))/1000</f>
        <v>12.82607811670761</v>
      </c>
      <c r="AT250" s="73" cm="1">
        <f t="array" aca="1" ref="AT250" ca="1">INDIRECT(ADDRESS(ROW(AS250),AT$9))/1000</f>
        <v>7.8509820937578114</v>
      </c>
      <c r="AU250" s="77" cm="1">
        <f t="array" aca="1" ref="AU250" ca="1">AQ250/INDIRECT(ADDRESS($BC250,COLUMN(AQ250)))</f>
        <v>0.21968010233799795</v>
      </c>
      <c r="AV250" s="78" cm="1">
        <f t="array" aca="1" ref="AV250" ca="1">AR250/INDIRECT(ADDRESS($BC250,COLUMN(AR250)))</f>
        <v>0.20299858602626691</v>
      </c>
      <c r="AW250" s="78" cm="1">
        <f t="array" aca="1" ref="AW250" ca="1">AS250/INDIRECT(ADDRESS($BC250,COLUMN(AS250)))</f>
        <v>0.21095692053182261</v>
      </c>
      <c r="AX250" s="80" cm="1">
        <f t="array" aca="1" ref="AX250" ca="1">AT250/INDIRECT(ADDRESS($BC250,COLUMN(AT250)))</f>
        <v>0.15539069205029543</v>
      </c>
      <c r="AY250" s="53">
        <f t="shared" ca="1" si="108"/>
        <v>0.1286248769570269</v>
      </c>
      <c r="AZ250" s="53">
        <f t="shared" ca="1" si="108"/>
        <v>4.1534092412076493E-2</v>
      </c>
      <c r="BA250" s="53">
        <f t="shared" ca="1" si="108"/>
        <v>0.70154478394656117</v>
      </c>
      <c r="BC250" s="100">
        <f t="shared" si="109"/>
        <v>257</v>
      </c>
      <c r="BE250" s="177" t="str">
        <f t="shared" si="110"/>
        <v>Jet kerosene</v>
      </c>
      <c r="BF250" s="185" cm="1">
        <f t="array" ref="BF250">INDEX(250:250,,BF$9)/1000</f>
        <v>7.8509820937578114</v>
      </c>
      <c r="BG250" s="185" cm="1">
        <f t="array" ref="BG250">INDEX(250:250,,BG$9)/1000</f>
        <v>8.6995594652087362</v>
      </c>
      <c r="BH250" s="185" cm="1">
        <f t="array" ref="BH250">INDEX(250:250,,BH$9)/1000</f>
        <v>9.8446629740786804</v>
      </c>
      <c r="BI250" s="185" cm="1">
        <f t="array" ref="BI250">INDEX(250:250,,BI$9)/1000</f>
        <v>10.098954703874337</v>
      </c>
      <c r="BJ250" s="185" cm="1">
        <f t="array" ref="BJ250">INDEX(250:250,,BJ$9)/1000</f>
        <v>11.876081792037464</v>
      </c>
      <c r="BK250" s="185" cm="1">
        <f t="array" ref="BK250">INDEX(250:250,,BK$9)/1000</f>
        <v>12.82607811670761</v>
      </c>
      <c r="BL250" s="185" cm="1">
        <f t="array" ref="BL250">INDEX(250:250,,BL$9)/1000</f>
        <v>12.975053422781885</v>
      </c>
      <c r="BM250" s="185" cm="1">
        <f t="array" ref="BM250">INDEX(250:250,,BM$9)/1000</f>
        <v>4.6274436729375408</v>
      </c>
      <c r="BN250" s="185" cm="1">
        <f t="array" ref="BN250">INDEX(250:250,,BN$9)/1000</f>
        <v>5.1842914107912712</v>
      </c>
      <c r="BO250" s="185" cm="1">
        <f t="array" ref="BO250">INDEX(250:250,,BO$9)/1000</f>
        <v>11.836348731306673</v>
      </c>
      <c r="BP250" s="185" cm="1">
        <f t="array" ref="BP250">INDEX(250:250,,BP$9)/1000</f>
        <v>13.358797630491456</v>
      </c>
      <c r="BQ250" s="179"/>
      <c r="BR250" s="178" t="str">
        <f t="shared" si="111"/>
        <v>Jet kerosene</v>
      </c>
      <c r="BS250" s="126" cm="1">
        <f t="array" aca="1" ref="BS250" ca="1">BF250/INDIRECT(ADDRESS($BC250,COLUMN(BF250)))</f>
        <v>0.15539069205029543</v>
      </c>
      <c r="BT250" s="126" cm="1">
        <f t="array" aca="1" ref="BT250" ca="1">BG250/INDIRECT(ADDRESS($BC250,COLUMN(BG250)))</f>
        <v>0.16557967215084449</v>
      </c>
      <c r="BU250" s="126" cm="1">
        <f t="array" aca="1" ref="BU250" ca="1">BH250/INDIRECT(ADDRESS($BC250,COLUMN(BH250)))</f>
        <v>0.17699059337461645</v>
      </c>
      <c r="BV250" s="126" cm="1">
        <f t="array" aca="1" ref="BV250" ca="1">BI250/INDIRECT(ADDRESS($BC250,COLUMN(BI250)))</f>
        <v>0.17490134935923779</v>
      </c>
      <c r="BW250" s="126" cm="1">
        <f t="array" aca="1" ref="BW250" ca="1">BJ250/INDIRECT(ADDRESS($BC250,COLUMN(BJ250)))</f>
        <v>0.2001789985763556</v>
      </c>
      <c r="BX250" s="126" cm="1">
        <f t="array" aca="1" ref="BX250" ca="1">BK250/INDIRECT(ADDRESS($BC250,COLUMN(BK250)))</f>
        <v>0.21095692053182261</v>
      </c>
      <c r="BY250" s="126" cm="1">
        <f t="array" aca="1" ref="BY250" ca="1">BL250/INDIRECT(ADDRESS($BC250,COLUMN(BL250)))</f>
        <v>0.21174233305610157</v>
      </c>
      <c r="BZ250" s="126" cm="1">
        <f t="array" aca="1" ref="BZ250" ca="1">BM250/INDIRECT(ADDRESS($BC250,COLUMN(BM250)))</f>
        <v>0.10185006064931516</v>
      </c>
      <c r="CA250" s="126" cm="1">
        <f t="array" aca="1" ref="CA250" ca="1">BN250/INDIRECT(ADDRESS($BC250,COLUMN(BN250)))</f>
        <v>0.10668051568290901</v>
      </c>
      <c r="CB250" s="126" cm="1">
        <f t="array" aca="1" ref="CB250" ca="1">BO250/INDIRECT(ADDRESS($BC250,COLUMN(BO250)))</f>
        <v>0.20299858602626691</v>
      </c>
      <c r="CC250" s="126" cm="1">
        <f t="array" aca="1" ref="CC250" ca="1">BP250/INDIRECT(ADDRESS($BC250,COLUMN(BP250)))</f>
        <v>0.21968010233799795</v>
      </c>
      <c r="CE250" s="178" t="str">
        <f t="shared" si="112"/>
        <v>Jet kerosene</v>
      </c>
      <c r="CF250" s="194" t="str">
        <f t="shared" ca="1" si="113"/>
        <v>7.85
(15.5%)</v>
      </c>
      <c r="CG250" s="194" t="str">
        <f t="shared" ca="1" si="114"/>
        <v>8.70
(16.6%)</v>
      </c>
      <c r="CH250" s="194" t="str">
        <f t="shared" ca="1" si="115"/>
        <v>9.84
(17.7%)</v>
      </c>
      <c r="CI250" s="194" t="str">
        <f t="shared" ca="1" si="116"/>
        <v>10.10
(17.5%)</v>
      </c>
      <c r="CJ250" s="194" t="str">
        <f t="shared" ca="1" si="117"/>
        <v>11.88
(20.0%)</v>
      </c>
      <c r="CK250" s="194" t="str">
        <f t="shared" ca="1" si="118"/>
        <v>12.83
(21.1%)</v>
      </c>
      <c r="CL250" s="194" t="str">
        <f t="shared" ca="1" si="119"/>
        <v>12.98
(21.2%)</v>
      </c>
      <c r="CM250" s="194" t="str">
        <f t="shared" ca="1" si="120"/>
        <v>4.63
(10.2%)</v>
      </c>
      <c r="CN250" s="194" t="str">
        <f t="shared" ca="1" si="121"/>
        <v>5.18
(10.7%)</v>
      </c>
      <c r="CO250" s="194" t="str">
        <f t="shared" ca="1" si="122"/>
        <v>11.84
(20.3%)</v>
      </c>
      <c r="CP250" s="194" t="str">
        <f t="shared" ca="1" si="123"/>
        <v>13.36
(22.0%)</v>
      </c>
    </row>
    <row r="251" spans="3:94">
      <c r="C251" s="7" t="str">
        <v>Gasoline</v>
      </c>
      <c r="D251" s="86" t="s">
        <v>12</v>
      </c>
      <c r="F251" s="89">
        <v>10960.822639739434</v>
      </c>
      <c r="G251" s="89">
        <v>11208.492423115471</v>
      </c>
      <c r="H251" s="89">
        <v>12025.901931400756</v>
      </c>
      <c r="I251" s="89">
        <v>11803.162634924151</v>
      </c>
      <c r="J251" s="89">
        <v>12187.229163847926</v>
      </c>
      <c r="K251" s="89">
        <v>12843.533825912831</v>
      </c>
      <c r="L251" s="89">
        <v>13611.505258797733</v>
      </c>
      <c r="M251" s="89">
        <v>14552.728696134904</v>
      </c>
      <c r="N251" s="89">
        <v>16175.440656907926</v>
      </c>
      <c r="O251" s="89">
        <v>17512.779348152832</v>
      </c>
      <c r="P251" s="89">
        <v>18491.133292921131</v>
      </c>
      <c r="Q251" s="89">
        <v>19209.45580881905</v>
      </c>
      <c r="R251" s="89">
        <v>19630.708137924339</v>
      </c>
      <c r="S251" s="89">
        <v>19605.76853683525</v>
      </c>
      <c r="T251" s="89">
        <v>20125.934688725109</v>
      </c>
      <c r="U251" s="89">
        <v>21189.177224158386</v>
      </c>
      <c r="V251" s="89">
        <v>21508.466969490859</v>
      </c>
      <c r="W251" s="89">
        <v>21930.185767392843</v>
      </c>
      <c r="X251" s="89">
        <v>20908.599298851666</v>
      </c>
      <c r="Y251" s="89">
        <v>19030.349140967341</v>
      </c>
      <c r="Z251" s="89">
        <v>17184.419505631889</v>
      </c>
      <c r="AA251" s="89">
        <v>16274.943265755983</v>
      </c>
      <c r="AB251" s="89">
        <v>14798.548300730898</v>
      </c>
      <c r="AC251" s="89">
        <v>13925.191458621273</v>
      </c>
      <c r="AD251" s="89">
        <v>13182.814913667362</v>
      </c>
      <c r="AE251" s="89">
        <v>12496.992065686994</v>
      </c>
      <c r="AF251" s="89">
        <v>11662.88633098171</v>
      </c>
      <c r="AG251" s="89">
        <v>10516.986914155097</v>
      </c>
      <c r="AH251" s="89">
        <v>9585.9696282125224</v>
      </c>
      <c r="AI251" s="89">
        <v>9082.1703254075474</v>
      </c>
      <c r="AJ251" s="89">
        <v>6727.1116254808885</v>
      </c>
      <c r="AK251" s="89">
        <v>7126.223321649557</v>
      </c>
      <c r="AL251" s="89">
        <v>8115.8194584991115</v>
      </c>
      <c r="AM251" s="89">
        <v>8646.6667610006662</v>
      </c>
      <c r="AN251" s="94"/>
      <c r="AP251" s="49" t="str">
        <f t="shared" si="107"/>
        <v>Gasoline</v>
      </c>
      <c r="AQ251" s="70" cm="1">
        <f t="array" aca="1" ref="AQ251" ca="1">INDIRECT(ADDRESS(ROW(AP251),AQ$9))/1000</f>
        <v>8.6466667610006667</v>
      </c>
      <c r="AR251" s="71" cm="1">
        <f t="array" aca="1" ref="AR251" ca="1">INDIRECT(ADDRESS(ROW(AQ251),AR$9))/1000</f>
        <v>8.1158194584991108</v>
      </c>
      <c r="AS251" s="71" cm="1">
        <f t="array" aca="1" ref="AS251" ca="1">INDIRECT(ADDRESS(ROW(AR251),AS$9))/1000</f>
        <v>9.5859696282125224</v>
      </c>
      <c r="AT251" s="73" cm="1">
        <f t="array" aca="1" ref="AT251" ca="1">INDIRECT(ADDRESS(ROW(AS251),AT$9))/1000</f>
        <v>13.925191458621274</v>
      </c>
      <c r="AU251" s="77" cm="1">
        <f t="array" aca="1" ref="AU251" ca="1">AQ251/INDIRECT(ADDRESS($BC251,COLUMN(AQ251)))</f>
        <v>0.14219098840179908</v>
      </c>
      <c r="AV251" s="78" cm="1">
        <f t="array" aca="1" ref="AV251" ca="1">AR251/INDIRECT(ADDRESS($BC251,COLUMN(AR251)))</f>
        <v>0.13918987281628589</v>
      </c>
      <c r="AW251" s="78" cm="1">
        <f t="array" aca="1" ref="AW251" ca="1">AS251/INDIRECT(ADDRESS($BC251,COLUMN(AS251)))</f>
        <v>0.15766523598862889</v>
      </c>
      <c r="AX251" s="80" cm="1">
        <f t="array" aca="1" ref="AX251" ca="1">AT251/INDIRECT(ADDRESS($BC251,COLUMN(AT251)))</f>
        <v>0.27561458067882499</v>
      </c>
      <c r="AY251" s="53">
        <f t="shared" ca="1" si="108"/>
        <v>6.5408959035632305E-2</v>
      </c>
      <c r="AZ251" s="53">
        <f t="shared" ca="1" si="108"/>
        <v>-9.798725675568469E-2</v>
      </c>
      <c r="BA251" s="53">
        <f t="shared" ca="1" si="108"/>
        <v>-0.37906298906594937</v>
      </c>
      <c r="BC251" s="100">
        <f t="shared" si="109"/>
        <v>257</v>
      </c>
      <c r="BE251" s="177" t="str">
        <f t="shared" si="110"/>
        <v>Gasoline</v>
      </c>
      <c r="BF251" s="185" cm="1">
        <f t="array" ref="BF251">INDEX(251:251,,BF$9)/1000</f>
        <v>13.925191458621274</v>
      </c>
      <c r="BG251" s="185" cm="1">
        <f t="array" ref="BG251">INDEX(251:251,,BG$9)/1000</f>
        <v>13.182814913667363</v>
      </c>
      <c r="BH251" s="185" cm="1">
        <f t="array" ref="BH251">INDEX(251:251,,BH$9)/1000</f>
        <v>12.496992065686994</v>
      </c>
      <c r="BI251" s="185" cm="1">
        <f t="array" ref="BI251">INDEX(251:251,,BI$9)/1000</f>
        <v>11.66288633098171</v>
      </c>
      <c r="BJ251" s="185" cm="1">
        <f t="array" ref="BJ251">INDEX(251:251,,BJ$9)/1000</f>
        <v>10.516986914155098</v>
      </c>
      <c r="BK251" s="185" cm="1">
        <f t="array" ref="BK251">INDEX(251:251,,BK$9)/1000</f>
        <v>9.5859696282125224</v>
      </c>
      <c r="BL251" s="185" cm="1">
        <f t="array" ref="BL251">INDEX(251:251,,BL$9)/1000</f>
        <v>9.0821703254075477</v>
      </c>
      <c r="BM251" s="185" cm="1">
        <f t="array" ref="BM251">INDEX(251:251,,BM$9)/1000</f>
        <v>6.7271116254808883</v>
      </c>
      <c r="BN251" s="185" cm="1">
        <f t="array" ref="BN251">INDEX(251:251,,BN$9)/1000</f>
        <v>7.1262233216495572</v>
      </c>
      <c r="BO251" s="185" cm="1">
        <f t="array" ref="BO251">INDEX(251:251,,BO$9)/1000</f>
        <v>8.1158194584991108</v>
      </c>
      <c r="BP251" s="185" cm="1">
        <f t="array" ref="BP251">INDEX(251:251,,BP$9)/1000</f>
        <v>8.6466667610006667</v>
      </c>
      <c r="BQ251" s="179"/>
      <c r="BR251" s="178" t="str">
        <f t="shared" si="111"/>
        <v>Gasoline</v>
      </c>
      <c r="BS251" s="126" cm="1">
        <f t="array" aca="1" ref="BS251" ca="1">BF251/INDIRECT(ADDRESS($BC251,COLUMN(BF251)))</f>
        <v>0.27561458067882499</v>
      </c>
      <c r="BT251" s="126" cm="1">
        <f t="array" aca="1" ref="BT251" ca="1">BG251/INDIRECT(ADDRESS($BC251,COLUMN(BG251)))</f>
        <v>0.25090996620688438</v>
      </c>
      <c r="BU251" s="126" cm="1">
        <f t="array" aca="1" ref="BU251" ca="1">BH251/INDIRECT(ADDRESS($BC251,COLUMN(BH251)))</f>
        <v>0.2246750393515439</v>
      </c>
      <c r="BV251" s="126" cm="1">
        <f t="array" aca="1" ref="BV251" ca="1">BI251/INDIRECT(ADDRESS($BC251,COLUMN(BI251)))</f>
        <v>0.2019867022405345</v>
      </c>
      <c r="BW251" s="126" cm="1">
        <f t="array" aca="1" ref="BW251" ca="1">BJ251/INDIRECT(ADDRESS($BC251,COLUMN(BJ251)))</f>
        <v>0.17727058009382582</v>
      </c>
      <c r="BX251" s="126" cm="1">
        <f t="array" aca="1" ref="BX251" ca="1">BK251/INDIRECT(ADDRESS($BC251,COLUMN(BK251)))</f>
        <v>0.15766523598862889</v>
      </c>
      <c r="BY251" s="126" cm="1">
        <f t="array" aca="1" ref="BY251" ca="1">BL251/INDIRECT(ADDRESS($BC251,COLUMN(BL251)))</f>
        <v>0.14821364284620989</v>
      </c>
      <c r="BZ251" s="126" cm="1">
        <f t="array" aca="1" ref="BZ251" ca="1">BM251/INDIRECT(ADDRESS($BC251,COLUMN(BM251)))</f>
        <v>0.14806376381346598</v>
      </c>
      <c r="CA251" s="126" cm="1">
        <f t="array" aca="1" ref="CA251" ca="1">BN251/INDIRECT(ADDRESS($BC251,COLUMN(BN251)))</f>
        <v>0.14664090395125276</v>
      </c>
      <c r="CB251" s="126" cm="1">
        <f t="array" aca="1" ref="CB251" ca="1">BO251/INDIRECT(ADDRESS($BC251,COLUMN(BO251)))</f>
        <v>0.13918987281628589</v>
      </c>
      <c r="CC251" s="126" cm="1">
        <f t="array" aca="1" ref="CC251" ca="1">BP251/INDIRECT(ADDRESS($BC251,COLUMN(BP251)))</f>
        <v>0.14219098840179908</v>
      </c>
      <c r="CE251" s="178" t="str">
        <f t="shared" si="112"/>
        <v>Gasoline</v>
      </c>
      <c r="CF251" s="194" t="str">
        <f t="shared" ca="1" si="113"/>
        <v>13.93
(27.6%)</v>
      </c>
      <c r="CG251" s="194" t="str">
        <f t="shared" ca="1" si="114"/>
        <v>13.18
(25.1%)</v>
      </c>
      <c r="CH251" s="194" t="str">
        <f t="shared" ca="1" si="115"/>
        <v>12.50
(22.5%)</v>
      </c>
      <c r="CI251" s="194" t="str">
        <f t="shared" ca="1" si="116"/>
        <v>11.66
(20.2%)</v>
      </c>
      <c r="CJ251" s="194" t="str">
        <f t="shared" ca="1" si="117"/>
        <v>10.52
(17.7%)</v>
      </c>
      <c r="CK251" s="194" t="str">
        <f t="shared" ca="1" si="118"/>
        <v>9.59
(15.8%)</v>
      </c>
      <c r="CL251" s="194" t="str">
        <f t="shared" ca="1" si="119"/>
        <v>9.08
(14.8%)</v>
      </c>
      <c r="CM251" s="194" t="str">
        <f t="shared" ca="1" si="120"/>
        <v>6.73
(14.8%)</v>
      </c>
      <c r="CN251" s="194" t="str">
        <f t="shared" ca="1" si="121"/>
        <v>7.13
(14.7%)</v>
      </c>
      <c r="CO251" s="194" t="str">
        <f t="shared" ca="1" si="122"/>
        <v>8.12
(13.9%)</v>
      </c>
      <c r="CP251" s="194" t="str">
        <f t="shared" ca="1" si="123"/>
        <v>8.65
(14.2%)</v>
      </c>
    </row>
    <row r="252" spans="3:94">
      <c r="C252" s="7" t="str">
        <v>Biodiesel</v>
      </c>
      <c r="D252" s="86" t="s">
        <v>12</v>
      </c>
      <c r="F252" s="89">
        <v>0</v>
      </c>
      <c r="G252" s="89">
        <v>0</v>
      </c>
      <c r="H252" s="89">
        <v>0</v>
      </c>
      <c r="I252" s="89">
        <v>0</v>
      </c>
      <c r="J252" s="89">
        <v>0</v>
      </c>
      <c r="K252" s="89">
        <v>0</v>
      </c>
      <c r="L252" s="89">
        <v>0</v>
      </c>
      <c r="M252" s="89">
        <v>0</v>
      </c>
      <c r="N252" s="89">
        <v>0</v>
      </c>
      <c r="O252" s="89">
        <v>0</v>
      </c>
      <c r="P252" s="89">
        <v>0</v>
      </c>
      <c r="Q252" s="89">
        <v>0</v>
      </c>
      <c r="R252" s="89">
        <v>0</v>
      </c>
      <c r="S252" s="89">
        <v>0</v>
      </c>
      <c r="T252" s="89">
        <v>0</v>
      </c>
      <c r="U252" s="89">
        <v>12.675313843560001</v>
      </c>
      <c r="V252" s="89">
        <v>23.460307556406235</v>
      </c>
      <c r="W252" s="89">
        <v>209.71130102010906</v>
      </c>
      <c r="X252" s="89">
        <v>438.37623179960633</v>
      </c>
      <c r="Y252" s="89">
        <v>635.11017366611543</v>
      </c>
      <c r="Z252" s="89">
        <v>726.16496476568204</v>
      </c>
      <c r="AA252" s="89">
        <v>799.21290379408958</v>
      </c>
      <c r="AB252" s="89">
        <v>654.47500913302792</v>
      </c>
      <c r="AC252" s="89">
        <v>857.06700912762301</v>
      </c>
      <c r="AD252" s="89">
        <v>1041.6625945334542</v>
      </c>
      <c r="AE252" s="89">
        <v>1142.9474767786608</v>
      </c>
      <c r="AF252" s="89">
        <v>996.99378951853748</v>
      </c>
      <c r="AG252" s="89">
        <v>1523.9630329797226</v>
      </c>
      <c r="AH252" s="89">
        <v>1480.2114762524718</v>
      </c>
      <c r="AI252" s="89">
        <v>1896.8107976082943</v>
      </c>
      <c r="AJ252" s="89">
        <v>1822.2459574750837</v>
      </c>
      <c r="AK252" s="89">
        <v>1866.7779778469089</v>
      </c>
      <c r="AL252" s="89">
        <v>2370.7162062971338</v>
      </c>
      <c r="AM252" s="89">
        <v>3129.2354124351677</v>
      </c>
      <c r="AN252" s="94"/>
      <c r="AP252" s="49" t="str">
        <f t="shared" si="107"/>
        <v>Biodiesel</v>
      </c>
      <c r="AQ252" s="70" cm="1">
        <f t="array" aca="1" ref="AQ252" ca="1">INDIRECT(ADDRESS(ROW(AP252),AQ$9))/1000</f>
        <v>3.1292354124351678</v>
      </c>
      <c r="AR252" s="71" cm="1">
        <f t="array" aca="1" ref="AR252" ca="1">INDIRECT(ADDRESS(ROW(AQ252),AR$9))/1000</f>
        <v>2.3707162062971339</v>
      </c>
      <c r="AS252" s="71" cm="1">
        <f t="array" aca="1" ref="AS252" ca="1">INDIRECT(ADDRESS(ROW(AR252),AS$9))/1000</f>
        <v>1.4802114762524718</v>
      </c>
      <c r="AT252" s="73" cm="1">
        <f t="array" aca="1" ref="AT252" ca="1">INDIRECT(ADDRESS(ROW(AS252),AT$9))/1000</f>
        <v>0.85706700912762301</v>
      </c>
      <c r="AU252" s="77" cm="1">
        <f t="array" aca="1" ref="AU252" ca="1">AQ252/INDIRECT(ADDRESS($BC252,COLUMN(AQ252)))</f>
        <v>5.1459029072675237E-2</v>
      </c>
      <c r="AV252" s="78" cm="1">
        <f t="array" aca="1" ref="AV252" ca="1">AR252/INDIRECT(ADDRESS($BC252,COLUMN(AR252)))</f>
        <v>4.0658825510520934E-2</v>
      </c>
      <c r="AW252" s="78" cm="1">
        <f t="array" aca="1" ref="AW252" ca="1">AS252/INDIRECT(ADDRESS($BC252,COLUMN(AS252)))</f>
        <v>2.4345778337286496E-2</v>
      </c>
      <c r="AX252" s="80" cm="1">
        <f t="array" aca="1" ref="AX252" ca="1">AT252/INDIRECT(ADDRESS($BC252,COLUMN(AT252)))</f>
        <v>1.6963512856271529E-2</v>
      </c>
      <c r="AY252" s="53">
        <f t="shared" ca="1" si="108"/>
        <v>0.31995360900779402</v>
      </c>
      <c r="AZ252" s="53">
        <f t="shared" ca="1" si="108"/>
        <v>1.1140461769406189</v>
      </c>
      <c r="BA252" s="53">
        <f t="shared" ca="1" si="108"/>
        <v>2.6510977311100814</v>
      </c>
      <c r="BC252" s="100">
        <f t="shared" si="109"/>
        <v>257</v>
      </c>
      <c r="BE252" s="177" t="str">
        <f t="shared" si="110"/>
        <v>Biodiesel</v>
      </c>
      <c r="BF252" s="185" cm="1">
        <f t="array" ref="BF252">INDEX(252:252,,BF$9)/1000</f>
        <v>0.85706700912762301</v>
      </c>
      <c r="BG252" s="185" cm="1">
        <f t="array" ref="BG252">INDEX(252:252,,BG$9)/1000</f>
        <v>1.0416625945334543</v>
      </c>
      <c r="BH252" s="185" cm="1">
        <f t="array" ref="BH252">INDEX(252:252,,BH$9)/1000</f>
        <v>1.1429474767786607</v>
      </c>
      <c r="BI252" s="185" cm="1">
        <f t="array" ref="BI252">INDEX(252:252,,BI$9)/1000</f>
        <v>0.99699378951853745</v>
      </c>
      <c r="BJ252" s="185" cm="1">
        <f t="array" ref="BJ252">INDEX(252:252,,BJ$9)/1000</f>
        <v>1.5239630329797227</v>
      </c>
      <c r="BK252" s="185" cm="1">
        <f t="array" ref="BK252">INDEX(252:252,,BK$9)/1000</f>
        <v>1.4802114762524718</v>
      </c>
      <c r="BL252" s="185" cm="1">
        <f t="array" ref="BL252">INDEX(252:252,,BL$9)/1000</f>
        <v>1.8968107976082942</v>
      </c>
      <c r="BM252" s="185" cm="1">
        <f t="array" ref="BM252">INDEX(252:252,,BM$9)/1000</f>
        <v>1.8222459574750838</v>
      </c>
      <c r="BN252" s="185" cm="1">
        <f t="array" ref="BN252">INDEX(252:252,,BN$9)/1000</f>
        <v>1.8667779778469089</v>
      </c>
      <c r="BO252" s="185" cm="1">
        <f t="array" ref="BO252">INDEX(252:252,,BO$9)/1000</f>
        <v>2.3707162062971339</v>
      </c>
      <c r="BP252" s="185" cm="1">
        <f t="array" ref="BP252">INDEX(252:252,,BP$9)/1000</f>
        <v>3.1292354124351678</v>
      </c>
      <c r="BQ252" s="179"/>
      <c r="BR252" s="178" t="str">
        <f t="shared" si="111"/>
        <v>Biodiesel</v>
      </c>
      <c r="BS252" s="126" cm="1">
        <f t="array" aca="1" ref="BS252" ca="1">BF252/INDIRECT(ADDRESS($BC252,COLUMN(BF252)))</f>
        <v>1.6963512856271529E-2</v>
      </c>
      <c r="BT252" s="126" cm="1">
        <f t="array" aca="1" ref="BT252" ca="1">BG252/INDIRECT(ADDRESS($BC252,COLUMN(BG252)))</f>
        <v>1.982607873242568E-2</v>
      </c>
      <c r="BU252" s="126" cm="1">
        <f t="array" aca="1" ref="BU252" ca="1">BH252/INDIRECT(ADDRESS($BC252,COLUMN(BH252)))</f>
        <v>2.0548286177364782E-2</v>
      </c>
      <c r="BV252" s="126" cm="1">
        <f t="array" aca="1" ref="BV252" ca="1">BI252/INDIRECT(ADDRESS($BC252,COLUMN(BI252)))</f>
        <v>1.7266693851263153E-2</v>
      </c>
      <c r="BW252" s="126" cm="1">
        <f t="array" aca="1" ref="BW252" ca="1">BJ252/INDIRECT(ADDRESS($BC252,COLUMN(BJ252)))</f>
        <v>2.5687377297603585E-2</v>
      </c>
      <c r="BX252" s="126" cm="1">
        <f t="array" aca="1" ref="BX252" ca="1">BK252/INDIRECT(ADDRESS($BC252,COLUMN(BK252)))</f>
        <v>2.4345778337286496E-2</v>
      </c>
      <c r="BY252" s="126" cm="1">
        <f t="array" aca="1" ref="BY252" ca="1">BL252/INDIRECT(ADDRESS($BC252,COLUMN(BL252)))</f>
        <v>3.0954411559214492E-2</v>
      </c>
      <c r="BZ252" s="126" cm="1">
        <f t="array" aca="1" ref="BZ252" ca="1">BM252/INDIRECT(ADDRESS($BC252,COLUMN(BM252)))</f>
        <v>4.0107643529454097E-2</v>
      </c>
      <c r="CA252" s="126" cm="1">
        <f t="array" aca="1" ref="CA252" ca="1">BN252/INDIRECT(ADDRESS($BC252,COLUMN(BN252)))</f>
        <v>3.841389720640926E-2</v>
      </c>
      <c r="CB252" s="126" cm="1">
        <f t="array" aca="1" ref="CB252" ca="1">BO252/INDIRECT(ADDRESS($BC252,COLUMN(BO252)))</f>
        <v>4.0658825510520934E-2</v>
      </c>
      <c r="CC252" s="126" cm="1">
        <f t="array" aca="1" ref="CC252" ca="1">BP252/INDIRECT(ADDRESS($BC252,COLUMN(BP252)))</f>
        <v>5.1459029072675237E-2</v>
      </c>
      <c r="CE252" s="178" t="str">
        <f t="shared" si="112"/>
        <v>Biodiesel</v>
      </c>
      <c r="CF252" s="194" t="str">
        <f t="shared" ca="1" si="113"/>
        <v>0.86
(1.7%)</v>
      </c>
      <c r="CG252" s="194" t="str">
        <f t="shared" ca="1" si="114"/>
        <v>1.04
(2.0%)</v>
      </c>
      <c r="CH252" s="194" t="str">
        <f t="shared" ca="1" si="115"/>
        <v>1.14
(2.1%)</v>
      </c>
      <c r="CI252" s="194" t="str">
        <f t="shared" ca="1" si="116"/>
        <v>1.00
(1.7%)</v>
      </c>
      <c r="CJ252" s="194" t="str">
        <f t="shared" ca="1" si="117"/>
        <v>1.52
(2.6%)</v>
      </c>
      <c r="CK252" s="194" t="str">
        <f t="shared" ca="1" si="118"/>
        <v>1.48
(2.4%)</v>
      </c>
      <c r="CL252" s="194" t="str">
        <f t="shared" ca="1" si="119"/>
        <v>1.90
(3.1%)</v>
      </c>
      <c r="CM252" s="194" t="str">
        <f t="shared" ca="1" si="120"/>
        <v>1.82
(4.0%)</v>
      </c>
      <c r="CN252" s="194" t="str">
        <f t="shared" ca="1" si="121"/>
        <v>1.87
(3.8%)</v>
      </c>
      <c r="CO252" s="194" t="str">
        <f t="shared" ca="1" si="122"/>
        <v>2.37
(4.1%)</v>
      </c>
      <c r="CP252" s="194" t="str">
        <f t="shared" ca="1" si="123"/>
        <v>3.13
(5.1%)</v>
      </c>
    </row>
    <row r="253" spans="3:94">
      <c r="C253" s="7" t="str">
        <v>Bioethanol</v>
      </c>
      <c r="D253" s="86" t="s">
        <v>12</v>
      </c>
      <c r="F253" s="89">
        <v>0</v>
      </c>
      <c r="G253" s="89">
        <v>0</v>
      </c>
      <c r="H253" s="89">
        <v>0</v>
      </c>
      <c r="I253" s="89">
        <v>0</v>
      </c>
      <c r="J253" s="89">
        <v>0</v>
      </c>
      <c r="K253" s="89">
        <v>0</v>
      </c>
      <c r="L253" s="89">
        <v>0</v>
      </c>
      <c r="M253" s="89">
        <v>0</v>
      </c>
      <c r="N253" s="89">
        <v>0</v>
      </c>
      <c r="O253" s="89">
        <v>0</v>
      </c>
      <c r="P253" s="89">
        <v>0</v>
      </c>
      <c r="Q253" s="89">
        <v>0</v>
      </c>
      <c r="R253" s="89">
        <v>0</v>
      </c>
      <c r="S253" s="89">
        <v>0</v>
      </c>
      <c r="T253" s="89">
        <v>0</v>
      </c>
      <c r="U253" s="89">
        <v>9.6465015275519997E-2</v>
      </c>
      <c r="V253" s="89">
        <v>7.4994542945553597</v>
      </c>
      <c r="W253" s="89">
        <v>40.822046794491833</v>
      </c>
      <c r="X253" s="89">
        <v>207.8813719490856</v>
      </c>
      <c r="Y253" s="89">
        <v>265.23326221614406</v>
      </c>
      <c r="Z253" s="89">
        <v>350.70061786144367</v>
      </c>
      <c r="AA253" s="89">
        <v>338.12577548535359</v>
      </c>
      <c r="AB253" s="89">
        <v>332.52781950643254</v>
      </c>
      <c r="AC253" s="89">
        <v>332.03705138611537</v>
      </c>
      <c r="AD253" s="89">
        <v>309.51922357688153</v>
      </c>
      <c r="AE253" s="89">
        <v>347.23299377260128</v>
      </c>
      <c r="AF253" s="89">
        <v>380.94782866253126</v>
      </c>
      <c r="AG253" s="89">
        <v>344.29267722575565</v>
      </c>
      <c r="AH253" s="89">
        <v>317.16467070095183</v>
      </c>
      <c r="AI253" s="89">
        <v>304.5774816978456</v>
      </c>
      <c r="AJ253" s="89">
        <v>226.03288017377238</v>
      </c>
      <c r="AK253" s="89">
        <v>236.36152548427057</v>
      </c>
      <c r="AL253" s="89">
        <v>270.75818033049649</v>
      </c>
      <c r="AM253" s="89">
        <v>381.17654448183021</v>
      </c>
      <c r="AN253" s="94"/>
      <c r="AP253" s="49" t="str">
        <f t="shared" si="107"/>
        <v>Bioethanol</v>
      </c>
      <c r="AQ253" s="70" cm="1">
        <f t="array" aca="1" ref="AQ253" ca="1">INDIRECT(ADDRESS(ROW(AP253),AQ$9))/1000</f>
        <v>0.38117654448183019</v>
      </c>
      <c r="AR253" s="71" cm="1">
        <f t="array" aca="1" ref="AR253" ca="1">INDIRECT(ADDRESS(ROW(AQ253),AR$9))/1000</f>
        <v>0.27075818033049648</v>
      </c>
      <c r="AS253" s="71" cm="1">
        <f t="array" aca="1" ref="AS253" ca="1">INDIRECT(ADDRESS(ROW(AR253),AS$9))/1000</f>
        <v>0.31716467070095183</v>
      </c>
      <c r="AT253" s="73" cm="1">
        <f t="array" aca="1" ref="AT253" ca="1">INDIRECT(ADDRESS(ROW(AS253),AT$9))/1000</f>
        <v>0.33203705138611539</v>
      </c>
      <c r="AU253" s="77" cm="1">
        <f t="array" aca="1" ref="AU253" ca="1">AQ253/INDIRECT(ADDRESS($BC253,COLUMN(AQ253)))</f>
        <v>6.268296340494253E-3</v>
      </c>
      <c r="AV253" s="78" cm="1">
        <f t="array" aca="1" ref="AV253" ca="1">AR253/INDIRECT(ADDRESS($BC253,COLUMN(AR253)))</f>
        <v>4.6436218642966669E-3</v>
      </c>
      <c r="AW253" s="78" cm="1">
        <f t="array" aca="1" ref="AW253" ca="1">AS253/INDIRECT(ADDRESS($BC253,COLUMN(AS253)))</f>
        <v>5.216565938843459E-3</v>
      </c>
      <c r="AX253" s="80" cm="1">
        <f t="array" aca="1" ref="AX253" ca="1">AT253/INDIRECT(ADDRESS($BC253,COLUMN(AT253)))</f>
        <v>6.5718487935733155E-3</v>
      </c>
      <c r="AY253" s="53">
        <f t="shared" ca="1" si="108"/>
        <v>0.40781173819588157</v>
      </c>
      <c r="AZ253" s="53">
        <f t="shared" ca="1" si="108"/>
        <v>0.20182535980255462</v>
      </c>
      <c r="BA253" s="53">
        <f t="shared" ca="1" si="108"/>
        <v>0.14799400515869551</v>
      </c>
      <c r="BC253" s="100">
        <f t="shared" si="109"/>
        <v>257</v>
      </c>
      <c r="BE253" s="177" t="str">
        <f t="shared" si="110"/>
        <v>Bioethanol</v>
      </c>
      <c r="BF253" s="185" cm="1">
        <f t="array" ref="BF253">INDEX(253:253,,BF$9)/1000</f>
        <v>0.33203705138611539</v>
      </c>
      <c r="BG253" s="185" cm="1">
        <f t="array" ref="BG253">INDEX(253:253,,BG$9)/1000</f>
        <v>0.30951922357688155</v>
      </c>
      <c r="BH253" s="185" cm="1">
        <f t="array" ref="BH253">INDEX(253:253,,BH$9)/1000</f>
        <v>0.34723299377260125</v>
      </c>
      <c r="BI253" s="185" cm="1">
        <f t="array" ref="BI253">INDEX(253:253,,BI$9)/1000</f>
        <v>0.38094782866253124</v>
      </c>
      <c r="BJ253" s="185" cm="1">
        <f t="array" ref="BJ253">INDEX(253:253,,BJ$9)/1000</f>
        <v>0.34429267722575563</v>
      </c>
      <c r="BK253" s="185" cm="1">
        <f t="array" ref="BK253">INDEX(253:253,,BK$9)/1000</f>
        <v>0.31716467070095183</v>
      </c>
      <c r="BL253" s="185" cm="1">
        <f t="array" ref="BL253">INDEX(253:253,,BL$9)/1000</f>
        <v>0.3045774816978456</v>
      </c>
      <c r="BM253" s="185" cm="1">
        <f t="array" ref="BM253">INDEX(253:253,,BM$9)/1000</f>
        <v>0.22603288017377238</v>
      </c>
      <c r="BN253" s="185" cm="1">
        <f t="array" ref="BN253">INDEX(253:253,,BN$9)/1000</f>
        <v>0.23636152548427058</v>
      </c>
      <c r="BO253" s="185" cm="1">
        <f t="array" ref="BO253">INDEX(253:253,,BO$9)/1000</f>
        <v>0.27075818033049648</v>
      </c>
      <c r="BP253" s="185" cm="1">
        <f t="array" ref="BP253">INDEX(253:253,,BP$9)/1000</f>
        <v>0.38117654448183019</v>
      </c>
      <c r="BQ253" s="179"/>
      <c r="BR253" s="178" t="str">
        <f t="shared" si="111"/>
        <v>Bioethanol</v>
      </c>
      <c r="BS253" s="126" cm="1">
        <f t="array" aca="1" ref="BS253" ca="1">BF253/INDIRECT(ADDRESS($BC253,COLUMN(BF253)))</f>
        <v>6.5718487935733155E-3</v>
      </c>
      <c r="BT253" s="126" cm="1">
        <f t="array" aca="1" ref="BT253" ca="1">BG253/INDIRECT(ADDRESS($BC253,COLUMN(BG253)))</f>
        <v>5.8911134258238327E-3</v>
      </c>
      <c r="BU253" s="126" cm="1">
        <f t="array" aca="1" ref="BU253" ca="1">BH253/INDIRECT(ADDRESS($BC253,COLUMN(BH253)))</f>
        <v>6.242669126294665E-3</v>
      </c>
      <c r="BV253" s="126" cm="1">
        <f t="array" aca="1" ref="BV253" ca="1">BI253/INDIRECT(ADDRESS($BC253,COLUMN(BI253)))</f>
        <v>6.5975431341411331E-3</v>
      </c>
      <c r="BW253" s="126" cm="1">
        <f t="array" aca="1" ref="BW253" ca="1">BJ253/INDIRECT(ADDRESS($BC253,COLUMN(BJ253)))</f>
        <v>5.8032745606747989E-3</v>
      </c>
      <c r="BX253" s="126" cm="1">
        <f t="array" aca="1" ref="BX253" ca="1">BK253/INDIRECT(ADDRESS($BC253,COLUMN(BK253)))</f>
        <v>5.216565938843459E-3</v>
      </c>
      <c r="BY253" s="126" cm="1">
        <f t="array" aca="1" ref="BY253" ca="1">BL253/INDIRECT(ADDRESS($BC253,COLUMN(BL253)))</f>
        <v>4.9704571125555076E-3</v>
      </c>
      <c r="BZ253" s="126" cm="1">
        <f t="array" aca="1" ref="BZ253" ca="1">BM253/INDIRECT(ADDRESS($BC253,COLUMN(BM253)))</f>
        <v>4.9749849337061471E-3</v>
      </c>
      <c r="CA253" s="126" cm="1">
        <f t="array" aca="1" ref="CA253" ca="1">BN253/INDIRECT(ADDRESS($BC253,COLUMN(BN253)))</f>
        <v>4.8637639029655679E-3</v>
      </c>
      <c r="CB253" s="126" cm="1">
        <f t="array" aca="1" ref="CB253" ca="1">BO253/INDIRECT(ADDRESS($BC253,COLUMN(BO253)))</f>
        <v>4.6436218642966669E-3</v>
      </c>
      <c r="CC253" s="126" cm="1">
        <f t="array" aca="1" ref="CC253" ca="1">BP253/INDIRECT(ADDRESS($BC253,COLUMN(BP253)))</f>
        <v>6.268296340494253E-3</v>
      </c>
      <c r="CE253" s="178" t="str">
        <f t="shared" si="112"/>
        <v>Bioethanol</v>
      </c>
      <c r="CF253" s="194" t="str">
        <f t="shared" ca="1" si="113"/>
        <v>0.33
(0.7%)</v>
      </c>
      <c r="CG253" s="194" t="str">
        <f t="shared" ca="1" si="114"/>
        <v>0.31
(0.6%)</v>
      </c>
      <c r="CH253" s="194" t="str">
        <f t="shared" ca="1" si="115"/>
        <v>0.35
(0.6%)</v>
      </c>
      <c r="CI253" s="194" t="str">
        <f t="shared" ca="1" si="116"/>
        <v>0.38
(0.7%)</v>
      </c>
      <c r="CJ253" s="194" t="str">
        <f t="shared" ca="1" si="117"/>
        <v>0.34
(0.6%)</v>
      </c>
      <c r="CK253" s="194" t="str">
        <f t="shared" ca="1" si="118"/>
        <v>0.32
(0.5%)</v>
      </c>
      <c r="CL253" s="194" t="str">
        <f t="shared" ca="1" si="119"/>
        <v>0.30
(0.5%)</v>
      </c>
      <c r="CM253" s="194" t="str">
        <f t="shared" ca="1" si="120"/>
        <v>0.23
(0.5%)</v>
      </c>
      <c r="CN253" s="194" t="str">
        <f t="shared" ca="1" si="121"/>
        <v>0.24
(0.5%)</v>
      </c>
      <c r="CO253" s="194" t="str">
        <f t="shared" ca="1" si="122"/>
        <v>0.27
(0.5%)</v>
      </c>
      <c r="CP253" s="194" t="str">
        <f t="shared" ca="1" si="123"/>
        <v>0.38
(0.6%)</v>
      </c>
    </row>
    <row r="254" spans="3:94">
      <c r="C254" s="7" t="str">
        <v>Natural gas</v>
      </c>
      <c r="D254" s="86" t="s">
        <v>12</v>
      </c>
      <c r="F254" s="89">
        <v>0</v>
      </c>
      <c r="G254" s="89">
        <v>0</v>
      </c>
      <c r="H254" s="89">
        <v>0</v>
      </c>
      <c r="I254" s="89">
        <v>0</v>
      </c>
      <c r="J254" s="89">
        <v>0</v>
      </c>
      <c r="K254" s="89">
        <v>0</v>
      </c>
      <c r="L254" s="89">
        <v>0</v>
      </c>
      <c r="M254" s="89">
        <v>0</v>
      </c>
      <c r="N254" s="89">
        <v>0</v>
      </c>
      <c r="O254" s="89">
        <v>0</v>
      </c>
      <c r="P254" s="89">
        <v>0</v>
      </c>
      <c r="Q254" s="89">
        <v>0</v>
      </c>
      <c r="R254" s="89">
        <v>0</v>
      </c>
      <c r="S254" s="89">
        <v>0</v>
      </c>
      <c r="T254" s="89">
        <v>0</v>
      </c>
      <c r="U254" s="89">
        <v>25.625715791666671</v>
      </c>
      <c r="V254" s="89">
        <v>21.500000000000004</v>
      </c>
      <c r="W254" s="89">
        <v>15.594444444444445</v>
      </c>
      <c r="X254" s="89">
        <v>14.756728091111114</v>
      </c>
      <c r="Y254" s="89">
        <v>15.0091060488</v>
      </c>
      <c r="Z254" s="89">
        <v>24.45382772613889</v>
      </c>
      <c r="AA254" s="89">
        <v>42.239954206305555</v>
      </c>
      <c r="AB254" s="89">
        <v>48.125437031838899</v>
      </c>
      <c r="AC254" s="89">
        <v>40.087124423249172</v>
      </c>
      <c r="AD254" s="89">
        <v>33.112208470992655</v>
      </c>
      <c r="AE254" s="89">
        <v>45.64511732207599</v>
      </c>
      <c r="AF254" s="89">
        <v>247.556355659009</v>
      </c>
      <c r="AG254" s="89">
        <v>235.26419765471715</v>
      </c>
      <c r="AH254" s="89">
        <v>262.38251588323971</v>
      </c>
      <c r="AI254" s="89">
        <v>202.58642018875753</v>
      </c>
      <c r="AJ254" s="89">
        <v>183.33334877381512</v>
      </c>
      <c r="AK254" s="89">
        <v>193.98564029079273</v>
      </c>
      <c r="AL254" s="89">
        <v>192.8273136719769</v>
      </c>
      <c r="AM254" s="89">
        <v>178.38509325914441</v>
      </c>
      <c r="AN254" s="94"/>
      <c r="AP254" s="49" t="str">
        <f t="shared" si="107"/>
        <v>Natural gas</v>
      </c>
      <c r="AQ254" s="70" cm="1">
        <f t="array" aca="1" ref="AQ254" ca="1">INDIRECT(ADDRESS(ROW(AP254),AQ$9))/1000</f>
        <v>0.17838509325914442</v>
      </c>
      <c r="AR254" s="71" cm="1">
        <f t="array" aca="1" ref="AR254" ca="1">INDIRECT(ADDRESS(ROW(AQ254),AR$9))/1000</f>
        <v>0.19282731367197689</v>
      </c>
      <c r="AS254" s="71" cm="1">
        <f t="array" aca="1" ref="AS254" ca="1">INDIRECT(ADDRESS(ROW(AR254),AS$9))/1000</f>
        <v>0.26238251588323969</v>
      </c>
      <c r="AT254" s="73" cm="1">
        <f t="array" aca="1" ref="AT254" ca="1">INDIRECT(ADDRESS(ROW(AS254),AT$9))/1000</f>
        <v>4.0087124423249174E-2</v>
      </c>
      <c r="AU254" s="77" cm="1">
        <f t="array" aca="1" ref="AU254" ca="1">AQ254/INDIRECT(ADDRESS($BC254,COLUMN(AQ254)))</f>
        <v>2.9334717559682416E-3</v>
      </c>
      <c r="AV254" s="78" cm="1">
        <f t="array" aca="1" ref="AV254" ca="1">AR254/INDIRECT(ADDRESS($BC254,COLUMN(AR254)))</f>
        <v>3.3070732293584166E-3</v>
      </c>
      <c r="AW254" s="78" cm="1">
        <f t="array" aca="1" ref="AW254" ca="1">AS254/INDIRECT(ADDRESS($BC254,COLUMN(AS254)))</f>
        <v>4.3155364444582619E-3</v>
      </c>
      <c r="AX254" s="80" cm="1">
        <f t="array" aca="1" ref="AX254" ca="1">AT254/INDIRECT(ADDRESS($BC254,COLUMN(AT254)))</f>
        <v>7.9342506861500783E-4</v>
      </c>
      <c r="AY254" s="53">
        <f t="shared" ca="1" si="108"/>
        <v>-7.4897171660029821E-2</v>
      </c>
      <c r="AZ254" s="53">
        <f t="shared" ca="1" si="108"/>
        <v>-0.32013345988905051</v>
      </c>
      <c r="BA254" s="53">
        <f t="shared" ca="1" si="108"/>
        <v>3.4499348812280259</v>
      </c>
      <c r="BC254" s="100">
        <f t="shared" si="109"/>
        <v>257</v>
      </c>
      <c r="BE254" s="177" t="str">
        <f t="shared" si="110"/>
        <v>Natural gas</v>
      </c>
      <c r="BF254" s="185" cm="1">
        <f t="array" ref="BF254">INDEX(254:254,,BF$9)/1000</f>
        <v>4.0087124423249174E-2</v>
      </c>
      <c r="BG254" s="185" cm="1">
        <f t="array" ref="BG254">INDEX(254:254,,BG$9)/1000</f>
        <v>3.3112208470992659E-2</v>
      </c>
      <c r="BH254" s="185" cm="1">
        <f t="array" ref="BH254">INDEX(254:254,,BH$9)/1000</f>
        <v>4.564511732207599E-2</v>
      </c>
      <c r="BI254" s="185" cm="1">
        <f t="array" ref="BI254">INDEX(254:254,,BI$9)/1000</f>
        <v>0.24755635565900899</v>
      </c>
      <c r="BJ254" s="185" cm="1">
        <f t="array" ref="BJ254">INDEX(254:254,,BJ$9)/1000</f>
        <v>0.23526419765471715</v>
      </c>
      <c r="BK254" s="185" cm="1">
        <f t="array" ref="BK254">INDEX(254:254,,BK$9)/1000</f>
        <v>0.26238251588323969</v>
      </c>
      <c r="BL254" s="185" cm="1">
        <f t="array" ref="BL254">INDEX(254:254,,BL$9)/1000</f>
        <v>0.20258642018875753</v>
      </c>
      <c r="BM254" s="185" cm="1">
        <f t="array" ref="BM254">INDEX(254:254,,BM$9)/1000</f>
        <v>0.18333334877381513</v>
      </c>
      <c r="BN254" s="185" cm="1">
        <f t="array" ref="BN254">INDEX(254:254,,BN$9)/1000</f>
        <v>0.19398564029079274</v>
      </c>
      <c r="BO254" s="185" cm="1">
        <f t="array" ref="BO254">INDEX(254:254,,BO$9)/1000</f>
        <v>0.19282731367197689</v>
      </c>
      <c r="BP254" s="185" cm="1">
        <f t="array" ref="BP254">INDEX(254:254,,BP$9)/1000</f>
        <v>0.17838509325914442</v>
      </c>
      <c r="BQ254" s="179"/>
      <c r="BR254" s="178" t="str">
        <f t="shared" si="111"/>
        <v>Natural gas</v>
      </c>
      <c r="BS254" s="126" cm="1">
        <f t="array" aca="1" ref="BS254" ca="1">BF254/INDIRECT(ADDRESS($BC254,COLUMN(BF254)))</f>
        <v>7.9342506861500783E-4</v>
      </c>
      <c r="BT254" s="126" cm="1">
        <f t="array" aca="1" ref="BT254" ca="1">BG254/INDIRECT(ADDRESS($BC254,COLUMN(BG254)))</f>
        <v>6.302283057830479E-4</v>
      </c>
      <c r="BU254" s="126" cm="1">
        <f t="array" aca="1" ref="BU254" ca="1">BH254/INDIRECT(ADDRESS($BC254,COLUMN(BH254)))</f>
        <v>8.2062295283849161E-4</v>
      </c>
      <c r="BV254" s="126" cm="1">
        <f t="array" aca="1" ref="BV254" ca="1">BI254/INDIRECT(ADDRESS($BC254,COLUMN(BI254)))</f>
        <v>4.287368536330334E-3</v>
      </c>
      <c r="BW254" s="126" cm="1">
        <f t="array" aca="1" ref="BW254" ca="1">BJ254/INDIRECT(ADDRESS($BC254,COLUMN(BJ254)))</f>
        <v>3.9655293986747995E-3</v>
      </c>
      <c r="BX254" s="126" cm="1">
        <f t="array" aca="1" ref="BX254" ca="1">BK254/INDIRECT(ADDRESS($BC254,COLUMN(BK254)))</f>
        <v>4.3155364444582619E-3</v>
      </c>
      <c r="BY254" s="126" cm="1">
        <f t="array" aca="1" ref="BY254" ca="1">BL254/INDIRECT(ADDRESS($BC254,COLUMN(BL254)))</f>
        <v>3.3060458295249315E-3</v>
      </c>
      <c r="BZ254" s="126" cm="1">
        <f t="array" aca="1" ref="BZ254" ca="1">BM254/INDIRECT(ADDRESS($BC254,COLUMN(BM254)))</f>
        <v>4.0351680131422646E-3</v>
      </c>
      <c r="CA254" s="126" cm="1">
        <f t="array" aca="1" ref="CA254" ca="1">BN254/INDIRECT(ADDRESS($BC254,COLUMN(BN254)))</f>
        <v>3.9917679199561991E-3</v>
      </c>
      <c r="CB254" s="126" cm="1">
        <f t="array" aca="1" ref="CB254" ca="1">BO254/INDIRECT(ADDRESS($BC254,COLUMN(BO254)))</f>
        <v>3.3070732293584166E-3</v>
      </c>
      <c r="CC254" s="126" cm="1">
        <f t="array" aca="1" ref="CC254" ca="1">BP254/INDIRECT(ADDRESS($BC254,COLUMN(BP254)))</f>
        <v>2.9334717559682416E-3</v>
      </c>
      <c r="CE254" s="178" t="str">
        <f t="shared" si="112"/>
        <v>Natural gas</v>
      </c>
      <c r="CF254" s="194" t="str">
        <f t="shared" ca="1" si="113"/>
        <v>0.04
(0.1%)</v>
      </c>
      <c r="CG254" s="194" t="str">
        <f t="shared" ca="1" si="114"/>
        <v>0.03
(0.1%)</v>
      </c>
      <c r="CH254" s="194" t="str">
        <f t="shared" ca="1" si="115"/>
        <v>0.05
(0.1%)</v>
      </c>
      <c r="CI254" s="194" t="str">
        <f t="shared" ca="1" si="116"/>
        <v>0.25
(0.4%)</v>
      </c>
      <c r="CJ254" s="194" t="str">
        <f t="shared" ca="1" si="117"/>
        <v>0.24
(0.4%)</v>
      </c>
      <c r="CK254" s="194" t="str">
        <f t="shared" ca="1" si="118"/>
        <v>0.26
(0.4%)</v>
      </c>
      <c r="CL254" s="194" t="str">
        <f t="shared" ca="1" si="119"/>
        <v>0.20
(0.3%)</v>
      </c>
      <c r="CM254" s="194" t="str">
        <f t="shared" ca="1" si="120"/>
        <v>0.18
(0.4%)</v>
      </c>
      <c r="CN254" s="194" t="str">
        <f t="shared" ca="1" si="121"/>
        <v>0.19
(0.4%)</v>
      </c>
      <c r="CO254" s="194" t="str">
        <f t="shared" ca="1" si="122"/>
        <v>0.19
(0.3%)</v>
      </c>
      <c r="CP254" s="194" t="str">
        <f t="shared" ca="1" si="123"/>
        <v>0.18
(0.3%)</v>
      </c>
    </row>
    <row r="255" spans="3:94">
      <c r="C255" s="7" t="str">
        <v>LPG</v>
      </c>
      <c r="D255" s="86" t="s">
        <v>12</v>
      </c>
      <c r="F255" s="89">
        <v>80.81927485140001</v>
      </c>
      <c r="G255" s="89">
        <v>91.129990446199997</v>
      </c>
      <c r="H255" s="89">
        <v>92.229138257200006</v>
      </c>
      <c r="I255" s="89">
        <v>88.804051852599983</v>
      </c>
      <c r="J255" s="89">
        <v>83.301221521399995</v>
      </c>
      <c r="K255" s="89">
        <v>70.097265236999988</v>
      </c>
      <c r="L255" s="89">
        <v>54.95739055</v>
      </c>
      <c r="M255" s="89">
        <v>46.752783986600008</v>
      </c>
      <c r="N255" s="89">
        <v>36.746993268399997</v>
      </c>
      <c r="O255" s="89">
        <v>30.024463430800001</v>
      </c>
      <c r="P255" s="89">
        <v>25.3654949674</v>
      </c>
      <c r="Q255" s="89">
        <v>18.231671110200001</v>
      </c>
      <c r="R255" s="89">
        <v>15.9979191072</v>
      </c>
      <c r="S255" s="89">
        <v>13.8847187996</v>
      </c>
      <c r="T255" s="89">
        <v>12.3955507976</v>
      </c>
      <c r="U255" s="89">
        <v>11.847642220211979</v>
      </c>
      <c r="V255" s="89">
        <v>10.133133628787755</v>
      </c>
      <c r="W255" s="89">
        <v>13.583527153</v>
      </c>
      <c r="X255" s="89">
        <v>10.465996331000003</v>
      </c>
      <c r="Y255" s="89">
        <v>6.8245107490000017</v>
      </c>
      <c r="Z255" s="89">
        <v>5.9861831330000017</v>
      </c>
      <c r="AA255" s="89">
        <v>6.3951298231800013</v>
      </c>
      <c r="AB255" s="89">
        <v>11.628913920820001</v>
      </c>
      <c r="AC255" s="89">
        <v>15.159187710960836</v>
      </c>
      <c r="AD255" s="89">
        <v>24.523271612950396</v>
      </c>
      <c r="AE255" s="89">
        <v>29.426079097613581</v>
      </c>
      <c r="AF255" s="89">
        <v>29.638328656396872</v>
      </c>
      <c r="AG255" s="89">
        <v>26.211418280939952</v>
      </c>
      <c r="AH255" s="89">
        <v>21.539602339947784</v>
      </c>
      <c r="AI255" s="89">
        <v>18.947189101827679</v>
      </c>
      <c r="AJ255" s="89">
        <v>13.372474618798959</v>
      </c>
      <c r="AK255" s="89">
        <v>13.550318271018279</v>
      </c>
      <c r="AL255" s="89">
        <v>18.858267275718021</v>
      </c>
      <c r="AM255" s="89">
        <v>18.208453931070501</v>
      </c>
      <c r="AN255" s="94"/>
      <c r="AP255" s="49" t="str">
        <f t="shared" si="107"/>
        <v>LPG</v>
      </c>
      <c r="AQ255" s="70" cm="1">
        <f t="array" aca="1" ref="AQ255" ca="1">INDIRECT(ADDRESS(ROW(AP255),AQ$9))/1000</f>
        <v>1.8208453931070501E-2</v>
      </c>
      <c r="AR255" s="71" cm="1">
        <f t="array" aca="1" ref="AR255" ca="1">INDIRECT(ADDRESS(ROW(AQ255),AR$9))/1000</f>
        <v>1.8858267275718019E-2</v>
      </c>
      <c r="AS255" s="71" cm="1">
        <f t="array" aca="1" ref="AS255" ca="1">INDIRECT(ADDRESS(ROW(AR255),AS$9))/1000</f>
        <v>2.1539602339947783E-2</v>
      </c>
      <c r="AT255" s="73" cm="1">
        <f t="array" aca="1" ref="AT255" ca="1">INDIRECT(ADDRESS(ROW(AS255),AT$9))/1000</f>
        <v>1.5159187710960836E-2</v>
      </c>
      <c r="AU255" s="77" cm="1">
        <f t="array" aca="1" ref="AU255" ca="1">AQ255/INDIRECT(ADDRESS($BC255,COLUMN(AQ255)))</f>
        <v>2.9943076717205516E-4</v>
      </c>
      <c r="AV255" s="78" cm="1">
        <f t="array" aca="1" ref="AV255" ca="1">AR255/INDIRECT(ADDRESS($BC255,COLUMN(AR255)))</f>
        <v>3.234275770999157E-4</v>
      </c>
      <c r="AW255" s="78" cm="1">
        <f t="array" aca="1" ref="AW255" ca="1">AS255/INDIRECT(ADDRESS($BC255,COLUMN(AS255)))</f>
        <v>3.542726106740591E-4</v>
      </c>
      <c r="AX255" s="80" cm="1">
        <f t="array" aca="1" ref="AX255" ca="1">AT255/INDIRECT(ADDRESS($BC255,COLUMN(AT255)))</f>
        <v>3.0003847177277794E-4</v>
      </c>
      <c r="AY255" s="53">
        <f t="shared" ca="1" si="108"/>
        <v>-3.4457743924555584E-2</v>
      </c>
      <c r="AZ255" s="53">
        <f t="shared" ca="1" si="108"/>
        <v>-0.15465227056208306</v>
      </c>
      <c r="BA255" s="53">
        <f t="shared" ca="1" si="108"/>
        <v>0.20114971054187131</v>
      </c>
      <c r="BC255" s="100">
        <f t="shared" si="109"/>
        <v>257</v>
      </c>
      <c r="BE255" s="177" t="str">
        <f t="shared" si="110"/>
        <v>LPG</v>
      </c>
      <c r="BF255" s="185" cm="1">
        <f t="array" ref="BF255">INDEX(255:255,,BF$9)/1000</f>
        <v>1.5159187710960836E-2</v>
      </c>
      <c r="BG255" s="185" cm="1">
        <f t="array" ref="BG255">INDEX(255:255,,BG$9)/1000</f>
        <v>2.4523271612950395E-2</v>
      </c>
      <c r="BH255" s="185" cm="1">
        <f t="array" ref="BH255">INDEX(255:255,,BH$9)/1000</f>
        <v>2.9426079097613581E-2</v>
      </c>
      <c r="BI255" s="185" cm="1">
        <f t="array" ref="BI255">INDEX(255:255,,BI$9)/1000</f>
        <v>2.9638328656396873E-2</v>
      </c>
      <c r="BJ255" s="185" cm="1">
        <f t="array" ref="BJ255">INDEX(255:255,,BJ$9)/1000</f>
        <v>2.6211418280939952E-2</v>
      </c>
      <c r="BK255" s="185" cm="1">
        <f t="array" ref="BK255">INDEX(255:255,,BK$9)/1000</f>
        <v>2.1539602339947783E-2</v>
      </c>
      <c r="BL255" s="185" cm="1">
        <f t="array" ref="BL255">INDEX(255:255,,BL$9)/1000</f>
        <v>1.8947189101827678E-2</v>
      </c>
      <c r="BM255" s="185" cm="1">
        <f t="array" ref="BM255">INDEX(255:255,,BM$9)/1000</f>
        <v>1.3372474618798959E-2</v>
      </c>
      <c r="BN255" s="185" cm="1">
        <f t="array" ref="BN255">INDEX(255:255,,BN$9)/1000</f>
        <v>1.3550318271018279E-2</v>
      </c>
      <c r="BO255" s="185" cm="1">
        <f t="array" ref="BO255">INDEX(255:255,,BO$9)/1000</f>
        <v>1.8858267275718019E-2</v>
      </c>
      <c r="BP255" s="185" cm="1">
        <f t="array" ref="BP255">INDEX(255:255,,BP$9)/1000</f>
        <v>1.8208453931070501E-2</v>
      </c>
      <c r="BQ255" s="179"/>
      <c r="BR255" s="178" t="str">
        <f t="shared" si="111"/>
        <v>LPG</v>
      </c>
      <c r="BS255" s="126" cm="1">
        <f t="array" aca="1" ref="BS255" ca="1">BF255/INDIRECT(ADDRESS($BC255,COLUMN(BF255)))</f>
        <v>3.0003847177277794E-4</v>
      </c>
      <c r="BT255" s="126" cm="1">
        <f t="array" aca="1" ref="BT255" ca="1">BG255/INDIRECT(ADDRESS($BC255,COLUMN(BG255)))</f>
        <v>4.6675412588159247E-4</v>
      </c>
      <c r="BU255" s="126" cm="1">
        <f t="array" aca="1" ref="BU255" ca="1">BH255/INDIRECT(ADDRESS($BC255,COLUMN(BH255)))</f>
        <v>5.2903174175573367E-4</v>
      </c>
      <c r="BV255" s="126" cm="1">
        <f t="array" aca="1" ref="BV255" ca="1">BI255/INDIRECT(ADDRESS($BC255,COLUMN(BI255)))</f>
        <v>5.1329903210355868E-4</v>
      </c>
      <c r="BW255" s="126" cm="1">
        <f t="array" aca="1" ref="BW255" ca="1">BJ255/INDIRECT(ADDRESS($BC255,COLUMN(BJ255)))</f>
        <v>4.4181031712517085E-4</v>
      </c>
      <c r="BX255" s="126" cm="1">
        <f t="array" aca="1" ref="BX255" ca="1">BK255/INDIRECT(ADDRESS($BC255,COLUMN(BK255)))</f>
        <v>3.542726106740591E-4</v>
      </c>
      <c r="BY255" s="126" cm="1">
        <f t="array" aca="1" ref="BY255" ca="1">BL255/INDIRECT(ADDRESS($BC255,COLUMN(BL255)))</f>
        <v>3.0920273655535887E-4</v>
      </c>
      <c r="BZ255" s="126" cm="1">
        <f t="array" aca="1" ref="BZ255" ca="1">BM255/INDIRECT(ADDRESS($BC255,COLUMN(BM255)))</f>
        <v>2.9432823978417017E-4</v>
      </c>
      <c r="CA255" s="126" cm="1">
        <f t="array" aca="1" ref="CA255" ca="1">BN255/INDIRECT(ADDRESS($BC255,COLUMN(BN255)))</f>
        <v>2.788336585036104E-4</v>
      </c>
      <c r="CB255" s="126" cm="1">
        <f t="array" aca="1" ref="CB255" ca="1">BO255/INDIRECT(ADDRESS($BC255,COLUMN(BO255)))</f>
        <v>3.234275770999157E-4</v>
      </c>
      <c r="CC255" s="126" cm="1">
        <f t="array" aca="1" ref="CC255" ca="1">BP255/INDIRECT(ADDRESS($BC255,COLUMN(BP255)))</f>
        <v>2.9943076717205516E-4</v>
      </c>
      <c r="CE255" s="178" t="str">
        <f t="shared" si="112"/>
        <v>LPG</v>
      </c>
      <c r="CF255" s="194" t="str">
        <f t="shared" ca="1" si="113"/>
        <v>0.02
(0.0%)</v>
      </c>
      <c r="CG255" s="194" t="str">
        <f t="shared" ca="1" si="114"/>
        <v>0.02
(0.0%)</v>
      </c>
      <c r="CH255" s="194" t="str">
        <f t="shared" ca="1" si="115"/>
        <v>0.03
(0.1%)</v>
      </c>
      <c r="CI255" s="194" t="str">
        <f t="shared" ca="1" si="116"/>
        <v>0.03
(0.1%)</v>
      </c>
      <c r="CJ255" s="194" t="str">
        <f t="shared" ca="1" si="117"/>
        <v>0.03
(0.0%)</v>
      </c>
      <c r="CK255" s="194" t="str">
        <f t="shared" ca="1" si="118"/>
        <v>0.02
(0.0%)</v>
      </c>
      <c r="CL255" s="194" t="str">
        <f t="shared" ca="1" si="119"/>
        <v>0.02
(0.0%)</v>
      </c>
      <c r="CM255" s="194" t="str">
        <f t="shared" ca="1" si="120"/>
        <v>0.01
(0.0%)</v>
      </c>
      <c r="CN255" s="194" t="str">
        <f t="shared" ca="1" si="121"/>
        <v>0.01
(0.0%)</v>
      </c>
      <c r="CO255" s="194" t="str">
        <f t="shared" ca="1" si="122"/>
        <v>0.02
(0.0%)</v>
      </c>
      <c r="CP255" s="194" t="str">
        <f t="shared" ca="1" si="123"/>
        <v>0.02
(0.0%)</v>
      </c>
    </row>
    <row r="256" spans="3:94">
      <c r="C256" s="7" t="str">
        <v>Fuel oil</v>
      </c>
      <c r="D256" s="86" t="s">
        <v>12</v>
      </c>
      <c r="F256" s="89">
        <v>229.08774000000003</v>
      </c>
      <c r="G256" s="89">
        <v>217.63335300000003</v>
      </c>
      <c r="H256" s="89">
        <v>240.54212700000002</v>
      </c>
      <c r="I256" s="89">
        <v>240.54212700000002</v>
      </c>
      <c r="J256" s="89">
        <v>286.35967499999998</v>
      </c>
      <c r="K256" s="89">
        <v>251.99651400000002</v>
      </c>
      <c r="L256" s="89">
        <v>240.54212700000002</v>
      </c>
      <c r="M256" s="89">
        <v>251.99651400000002</v>
      </c>
      <c r="N256" s="89">
        <v>251.99651400000002</v>
      </c>
      <c r="O256" s="89">
        <v>263.45090099999999</v>
      </c>
      <c r="P256" s="89">
        <v>286.35967499999998</v>
      </c>
      <c r="Q256" s="89">
        <v>229.08774000000003</v>
      </c>
      <c r="R256" s="89">
        <v>206.17896600000003</v>
      </c>
      <c r="S256" s="89">
        <v>194.72457900000003</v>
      </c>
      <c r="T256" s="89">
        <v>206.17896600000003</v>
      </c>
      <c r="U256" s="89">
        <v>206.17896600000003</v>
      </c>
      <c r="V256" s="89">
        <v>0</v>
      </c>
      <c r="W256" s="89">
        <v>0</v>
      </c>
      <c r="X256" s="89">
        <v>0</v>
      </c>
      <c r="Y256" s="89">
        <v>0</v>
      </c>
      <c r="Z256" s="89">
        <v>0</v>
      </c>
      <c r="AA256" s="89">
        <v>0</v>
      </c>
      <c r="AB256" s="89">
        <v>0</v>
      </c>
      <c r="AC256" s="89">
        <v>0</v>
      </c>
      <c r="AD256" s="89">
        <v>0</v>
      </c>
      <c r="AE256" s="89">
        <v>0</v>
      </c>
      <c r="AF256" s="89">
        <v>0</v>
      </c>
      <c r="AG256" s="89">
        <v>0</v>
      </c>
      <c r="AH256" s="89">
        <v>0</v>
      </c>
      <c r="AI256" s="89">
        <v>0</v>
      </c>
      <c r="AJ256" s="89">
        <v>0</v>
      </c>
      <c r="AK256" s="89">
        <v>0</v>
      </c>
      <c r="AL256" s="89">
        <v>0</v>
      </c>
      <c r="AM256" s="89">
        <v>0</v>
      </c>
      <c r="AN256" s="94"/>
      <c r="AP256" s="49" t="str">
        <f t="shared" si="107"/>
        <v>Fuel oil</v>
      </c>
      <c r="AQ256" s="70" cm="1">
        <f t="array" aca="1" ref="AQ256" ca="1">INDIRECT(ADDRESS(ROW(AP256),AQ$9))/1000</f>
        <v>0</v>
      </c>
      <c r="AR256" s="71" cm="1">
        <f t="array" aca="1" ref="AR256" ca="1">INDIRECT(ADDRESS(ROW(AQ256),AR$9))/1000</f>
        <v>0</v>
      </c>
      <c r="AS256" s="71" cm="1">
        <f t="array" aca="1" ref="AS256" ca="1">INDIRECT(ADDRESS(ROW(AR256),AS$9))/1000</f>
        <v>0</v>
      </c>
      <c r="AT256" s="73" cm="1">
        <f t="array" aca="1" ref="AT256" ca="1">INDIRECT(ADDRESS(ROW(AS256),AT$9))/1000</f>
        <v>0</v>
      </c>
      <c r="AU256" s="77" cm="1">
        <f t="array" aca="1" ref="AU256" ca="1">AQ256/INDIRECT(ADDRESS($BC256,COLUMN(AQ256)))</f>
        <v>0</v>
      </c>
      <c r="AV256" s="78" cm="1">
        <f t="array" aca="1" ref="AV256" ca="1">AR256/INDIRECT(ADDRESS($BC256,COLUMN(AR256)))</f>
        <v>0</v>
      </c>
      <c r="AW256" s="78" cm="1">
        <f t="array" aca="1" ref="AW256" ca="1">AS256/INDIRECT(ADDRESS($BC256,COLUMN(AS256)))</f>
        <v>0</v>
      </c>
      <c r="AX256" s="80" cm="1">
        <f t="array" aca="1" ref="AX256" ca="1">AT256/INDIRECT(ADDRESS($BC256,COLUMN(AT256)))</f>
        <v>0</v>
      </c>
      <c r="AY256" s="53" t="str">
        <f t="shared" ca="1" si="108"/>
        <v>-</v>
      </c>
      <c r="AZ256" s="53" t="str">
        <f t="shared" ca="1" si="108"/>
        <v>-</v>
      </c>
      <c r="BA256" s="53" t="str">
        <f t="shared" ca="1" si="108"/>
        <v>-</v>
      </c>
      <c r="BC256" s="100">
        <f>BC257</f>
        <v>257</v>
      </c>
      <c r="BE256" s="177" t="str">
        <f t="shared" si="110"/>
        <v>Fuel oil</v>
      </c>
      <c r="BF256" s="185" cm="1">
        <f t="array" ref="BF256">INDEX(256:256,,BF$9)/1000</f>
        <v>0</v>
      </c>
      <c r="BG256" s="185" cm="1">
        <f t="array" ref="BG256">INDEX(256:256,,BG$9)/1000</f>
        <v>0</v>
      </c>
      <c r="BH256" s="185" cm="1">
        <f t="array" ref="BH256">INDEX(256:256,,BH$9)/1000</f>
        <v>0</v>
      </c>
      <c r="BI256" s="185" cm="1">
        <f t="array" ref="BI256">INDEX(256:256,,BI$9)/1000</f>
        <v>0</v>
      </c>
      <c r="BJ256" s="185" cm="1">
        <f t="array" ref="BJ256">INDEX(256:256,,BJ$9)/1000</f>
        <v>0</v>
      </c>
      <c r="BK256" s="185" cm="1">
        <f t="array" ref="BK256">INDEX(256:256,,BK$9)/1000</f>
        <v>0</v>
      </c>
      <c r="BL256" s="185" cm="1">
        <f t="array" ref="BL256">INDEX(256:256,,BL$9)/1000</f>
        <v>0</v>
      </c>
      <c r="BM256" s="185" cm="1">
        <f t="array" ref="BM256">INDEX(256:256,,BM$9)/1000</f>
        <v>0</v>
      </c>
      <c r="BN256" s="185" cm="1">
        <f t="array" ref="BN256">INDEX(256:256,,BN$9)/1000</f>
        <v>0</v>
      </c>
      <c r="BO256" s="185" cm="1">
        <f t="array" ref="BO256">INDEX(256:256,,BO$9)/1000</f>
        <v>0</v>
      </c>
      <c r="BP256" s="185" cm="1">
        <f t="array" ref="BP256">INDEX(256:256,,BP$9)/1000</f>
        <v>0</v>
      </c>
      <c r="BQ256" s="179"/>
      <c r="BR256" s="178" t="str">
        <f t="shared" si="111"/>
        <v>Fuel oil</v>
      </c>
      <c r="BS256" s="126" cm="1">
        <f t="array" aca="1" ref="BS256" ca="1">BF256/INDIRECT(ADDRESS($BC256,COLUMN(BF256)))</f>
        <v>0</v>
      </c>
      <c r="BT256" s="126" cm="1">
        <f t="array" aca="1" ref="BT256" ca="1">BG256/INDIRECT(ADDRESS($BC256,COLUMN(BG256)))</f>
        <v>0</v>
      </c>
      <c r="BU256" s="126" cm="1">
        <f t="array" aca="1" ref="BU256" ca="1">BH256/INDIRECT(ADDRESS($BC256,COLUMN(BH256)))</f>
        <v>0</v>
      </c>
      <c r="BV256" s="126" cm="1">
        <f t="array" aca="1" ref="BV256" ca="1">BI256/INDIRECT(ADDRESS($BC256,COLUMN(BI256)))</f>
        <v>0</v>
      </c>
      <c r="BW256" s="126" cm="1">
        <f t="array" aca="1" ref="BW256" ca="1">BJ256/INDIRECT(ADDRESS($BC256,COLUMN(BJ256)))</f>
        <v>0</v>
      </c>
      <c r="BX256" s="126" cm="1">
        <f t="array" aca="1" ref="BX256" ca="1">BK256/INDIRECT(ADDRESS($BC256,COLUMN(BK256)))</f>
        <v>0</v>
      </c>
      <c r="BY256" s="126" cm="1">
        <f t="array" aca="1" ref="BY256" ca="1">BL256/INDIRECT(ADDRESS($BC256,COLUMN(BL256)))</f>
        <v>0</v>
      </c>
      <c r="BZ256" s="126" cm="1">
        <f t="array" aca="1" ref="BZ256" ca="1">BM256/INDIRECT(ADDRESS($BC256,COLUMN(BM256)))</f>
        <v>0</v>
      </c>
      <c r="CA256" s="126" cm="1">
        <f t="array" aca="1" ref="CA256" ca="1">BN256/INDIRECT(ADDRESS($BC256,COLUMN(BN256)))</f>
        <v>0</v>
      </c>
      <c r="CB256" s="126" cm="1">
        <f t="array" aca="1" ref="CB256" ca="1">BO256/INDIRECT(ADDRESS($BC256,COLUMN(BO256)))</f>
        <v>0</v>
      </c>
      <c r="CC256" s="126" cm="1">
        <f t="array" aca="1" ref="CC256" ca="1">BP256/INDIRECT(ADDRESS($BC256,COLUMN(BP256)))</f>
        <v>0</v>
      </c>
      <c r="CE256" s="178" t="str">
        <f t="shared" si="112"/>
        <v>Fuel oil</v>
      </c>
      <c r="CF256" s="194" t="str">
        <f t="shared" ca="1" si="113"/>
        <v>0
(0%)</v>
      </c>
      <c r="CG256" s="194" t="str">
        <f t="shared" ca="1" si="114"/>
        <v>0
(0%)</v>
      </c>
      <c r="CH256" s="194" t="str">
        <f t="shared" ca="1" si="115"/>
        <v>0
(0%)</v>
      </c>
      <c r="CI256" s="194" t="str">
        <f t="shared" ca="1" si="116"/>
        <v>0
(0%)</v>
      </c>
      <c r="CJ256" s="194" t="str">
        <f t="shared" ca="1" si="117"/>
        <v>0
(0%)</v>
      </c>
      <c r="CK256" s="194" t="str">
        <f t="shared" ca="1" si="118"/>
        <v>0
(0%)</v>
      </c>
      <c r="CL256" s="194" t="str">
        <f t="shared" ca="1" si="119"/>
        <v>0
(0%)</v>
      </c>
      <c r="CM256" s="194" t="str">
        <f t="shared" ca="1" si="120"/>
        <v>0
(0%)</v>
      </c>
      <c r="CN256" s="194" t="str">
        <f t="shared" ca="1" si="121"/>
        <v>0
(0%)</v>
      </c>
      <c r="CO256" s="194" t="str">
        <f t="shared" ca="1" si="122"/>
        <v>0
(0%)</v>
      </c>
      <c r="CP256" s="194" t="str">
        <f t="shared" ca="1" si="123"/>
        <v>0
(0%)</v>
      </c>
    </row>
    <row r="257" spans="2:94" s="58" customFormat="1">
      <c r="C257" s="58" t="s">
        <v>47</v>
      </c>
      <c r="D257" s="87" t="s">
        <v>12</v>
      </c>
      <c r="F257" s="90">
        <f t="shared" ref="F257:AK257" si="124">SUM(_xlfn.ANCHORARRAY(F249))</f>
        <v>23462.525540705981</v>
      </c>
      <c r="G257" s="90">
        <f t="shared" si="124"/>
        <v>24016.688140689661</v>
      </c>
      <c r="H257" s="90">
        <f t="shared" si="124"/>
        <v>25098.815147245397</v>
      </c>
      <c r="I257" s="90">
        <f t="shared" si="124"/>
        <v>26726.245611670307</v>
      </c>
      <c r="J257" s="90">
        <f t="shared" si="124"/>
        <v>27015.923634625651</v>
      </c>
      <c r="K257" s="90">
        <f t="shared" si="124"/>
        <v>27566.059185200207</v>
      </c>
      <c r="L257" s="90">
        <f t="shared" si="124"/>
        <v>30861.067050890753</v>
      </c>
      <c r="M257" s="90">
        <f t="shared" si="124"/>
        <v>33090.919419131562</v>
      </c>
      <c r="N257" s="90">
        <f t="shared" si="124"/>
        <v>38269.530454180116</v>
      </c>
      <c r="O257" s="90">
        <f t="shared" si="124"/>
        <v>42629.90628232788</v>
      </c>
      <c r="P257" s="90">
        <f t="shared" si="124"/>
        <v>47694.511590662638</v>
      </c>
      <c r="Q257" s="90">
        <f t="shared" si="124"/>
        <v>50990.905570293748</v>
      </c>
      <c r="R257" s="90">
        <f t="shared" si="124"/>
        <v>52306.140577552287</v>
      </c>
      <c r="S257" s="90">
        <f t="shared" si="124"/>
        <v>52874.813112662872</v>
      </c>
      <c r="T257" s="90">
        <f t="shared" si="124"/>
        <v>55123.853617633387</v>
      </c>
      <c r="U257" s="90">
        <f t="shared" si="124"/>
        <v>59073.06436596706</v>
      </c>
      <c r="V257" s="90">
        <f t="shared" si="124"/>
        <v>63183.59459760812</v>
      </c>
      <c r="W257" s="90">
        <f t="shared" si="124"/>
        <v>66425.640415588365</v>
      </c>
      <c r="X257" s="90">
        <f t="shared" si="124"/>
        <v>63275.388533704623</v>
      </c>
      <c r="Y257" s="90">
        <f t="shared" si="124"/>
        <v>56530.707326302771</v>
      </c>
      <c r="Z257" s="90">
        <f t="shared" si="124"/>
        <v>53444.805639788756</v>
      </c>
      <c r="AA257" s="90">
        <f t="shared" si="124"/>
        <v>51429.080075885831</v>
      </c>
      <c r="AB257" s="90">
        <f t="shared" si="124"/>
        <v>48526.839365690183</v>
      </c>
      <c r="AC257" s="90">
        <f t="shared" si="124"/>
        <v>50524.146524919764</v>
      </c>
      <c r="AD257" s="90">
        <f t="shared" si="124"/>
        <v>52540.021079902632</v>
      </c>
      <c r="AE257" s="90">
        <f t="shared" si="124"/>
        <v>55622.520871725479</v>
      </c>
      <c r="AF257" s="90">
        <f t="shared" si="124"/>
        <v>57740.862153851296</v>
      </c>
      <c r="AG257" s="90">
        <f t="shared" si="124"/>
        <v>59327.311438754616</v>
      </c>
      <c r="AH257" s="90">
        <f t="shared" si="124"/>
        <v>60799.513400048949</v>
      </c>
      <c r="AI257" s="90">
        <f t="shared" si="124"/>
        <v>61277.559548491969</v>
      </c>
      <c r="AJ257" s="90">
        <f t="shared" si="124"/>
        <v>45433.882350551707</v>
      </c>
      <c r="AK257" s="90">
        <f t="shared" si="124"/>
        <v>48596.422482628026</v>
      </c>
      <c r="AL257" s="90">
        <f>SUM(_xlfn.ANCHORARRAY(AL249))</f>
        <v>58307.542742071681</v>
      </c>
      <c r="AM257" s="90">
        <f>SUM(_xlfn.ANCHORARRAY(AM249))</f>
        <v>60810.23036823664</v>
      </c>
      <c r="AN257" s="94"/>
      <c r="AP257" s="52" t="str">
        <f t="shared" si="107"/>
        <v>Total</v>
      </c>
      <c r="AQ257" s="75" cm="1">
        <f t="array" aca="1" ref="AQ257" ca="1">INDIRECT(ADDRESS(ROW(AP257),AQ$9))/1000</f>
        <v>60.810230368236638</v>
      </c>
      <c r="AR257" s="74" cm="1">
        <f t="array" aca="1" ref="AR257" ca="1">INDIRECT(ADDRESS(ROW(AQ257),AR$9))/1000</f>
        <v>58.307542742071682</v>
      </c>
      <c r="AS257" s="74" cm="1">
        <f t="array" aca="1" ref="AS257" ca="1">INDIRECT(ADDRESS(ROW(AR257),AS$9))/1000</f>
        <v>60.799513400048951</v>
      </c>
      <c r="AT257" s="76" cm="1">
        <f t="array" aca="1" ref="AT257" ca="1">INDIRECT(ADDRESS(ROW(AS257),AT$9))/1000</f>
        <v>50.524146524919765</v>
      </c>
      <c r="AU257" s="81" cm="1">
        <f t="array" aca="1" ref="AU257" ca="1">AQ257/INDIRECT(ADDRESS($BC257,COLUMN(AQ257)))</f>
        <v>1</v>
      </c>
      <c r="AV257" s="82" cm="1">
        <f t="array" aca="1" ref="AV257" ca="1">AR257/INDIRECT(ADDRESS($BC257,COLUMN(AR257)))</f>
        <v>1</v>
      </c>
      <c r="AW257" s="82" cm="1">
        <f t="array" aca="1" ref="AW257" ca="1">AS257/INDIRECT(ADDRESS($BC257,COLUMN(AS257)))</f>
        <v>1</v>
      </c>
      <c r="AX257" s="83" cm="1">
        <f t="array" aca="1" ref="AX257" ca="1">AT257/INDIRECT(ADDRESS($BC257,COLUMN(AT257)))</f>
        <v>1</v>
      </c>
      <c r="AY257" s="54">
        <f t="shared" ca="1" si="108"/>
        <v>4.2922193398473425E-2</v>
      </c>
      <c r="AZ257" s="54">
        <f t="shared" ca="1" si="108"/>
        <v>1.762673348579502E-4</v>
      </c>
      <c r="BA257" s="54">
        <f t="shared" ca="1" si="108"/>
        <v>0.20358748342722666</v>
      </c>
      <c r="BB257" s="7"/>
      <c r="BC257" s="62">
        <f>ROW(AP257)</f>
        <v>257</v>
      </c>
      <c r="BE257" s="177" t="str">
        <f t="shared" si="110"/>
        <v>Total</v>
      </c>
      <c r="BF257" s="185" cm="1">
        <f t="array" ref="BF257">INDEX(257:257,,BF$9)/1000</f>
        <v>50.524146524919765</v>
      </c>
      <c r="BG257" s="185" cm="1">
        <f t="array" ref="BG257">INDEX(257:257,,BG$9)/1000</f>
        <v>52.54002107990263</v>
      </c>
      <c r="BH257" s="185" cm="1">
        <f t="array" ref="BH257">INDEX(257:257,,BH$9)/1000</f>
        <v>55.622520871725477</v>
      </c>
      <c r="BI257" s="185" cm="1">
        <f t="array" ref="BI257">INDEX(257:257,,BI$9)/1000</f>
        <v>57.740862153851296</v>
      </c>
      <c r="BJ257" s="185" cm="1">
        <f t="array" ref="BJ257">INDEX(257:257,,BJ$9)/1000</f>
        <v>59.327311438754613</v>
      </c>
      <c r="BK257" s="185" cm="1">
        <f t="array" ref="BK257">INDEX(257:257,,BK$9)/1000</f>
        <v>60.799513400048951</v>
      </c>
      <c r="BL257" s="185" cm="1">
        <f t="array" ref="BL257">INDEX(257:257,,BL$9)/1000</f>
        <v>61.277559548491972</v>
      </c>
      <c r="BM257" s="185" cm="1">
        <f t="array" ref="BM257">INDEX(257:257,,BM$9)/1000</f>
        <v>45.433882350551706</v>
      </c>
      <c r="BN257" s="185" cm="1">
        <f t="array" ref="BN257">INDEX(257:257,,BN$9)/1000</f>
        <v>48.596422482628029</v>
      </c>
      <c r="BO257" s="185" cm="1">
        <f t="array" ref="BO257">INDEX(257:257,,BO$9)/1000</f>
        <v>58.307542742071682</v>
      </c>
      <c r="BP257" s="185" cm="1">
        <f t="array" ref="BP257">INDEX(257:257,,BP$9)/1000</f>
        <v>60.810230368236638</v>
      </c>
      <c r="BQ257" s="179"/>
      <c r="BR257" s="178" t="str">
        <f t="shared" si="111"/>
        <v>Total</v>
      </c>
      <c r="BS257" s="126" cm="1">
        <f t="array" aca="1" ref="BS257" ca="1">BF257/INDIRECT(ADDRESS($BC257,COLUMN(BF257)))</f>
        <v>1</v>
      </c>
      <c r="BT257" s="126" cm="1">
        <f t="array" aca="1" ref="BT257" ca="1">BG257/INDIRECT(ADDRESS($BC257,COLUMN(BG257)))</f>
        <v>1</v>
      </c>
      <c r="BU257" s="126" cm="1">
        <f t="array" aca="1" ref="BU257" ca="1">BH257/INDIRECT(ADDRESS($BC257,COLUMN(BH257)))</f>
        <v>1</v>
      </c>
      <c r="BV257" s="126" cm="1">
        <f t="array" aca="1" ref="BV257" ca="1">BI257/INDIRECT(ADDRESS($BC257,COLUMN(BI257)))</f>
        <v>1</v>
      </c>
      <c r="BW257" s="126" cm="1">
        <f t="array" aca="1" ref="BW257" ca="1">BJ257/INDIRECT(ADDRESS($BC257,COLUMN(BJ257)))</f>
        <v>1</v>
      </c>
      <c r="BX257" s="126" cm="1">
        <f t="array" aca="1" ref="BX257" ca="1">BK257/INDIRECT(ADDRESS($BC257,COLUMN(BK257)))</f>
        <v>1</v>
      </c>
      <c r="BY257" s="126" cm="1">
        <f t="array" aca="1" ref="BY257" ca="1">BL257/INDIRECT(ADDRESS($BC257,COLUMN(BL257)))</f>
        <v>1</v>
      </c>
      <c r="BZ257" s="126" cm="1">
        <f t="array" aca="1" ref="BZ257" ca="1">BM257/INDIRECT(ADDRESS($BC257,COLUMN(BM257)))</f>
        <v>1</v>
      </c>
      <c r="CA257" s="126" cm="1">
        <f t="array" aca="1" ref="CA257" ca="1">BN257/INDIRECT(ADDRESS($BC257,COLUMN(BN257)))</f>
        <v>1</v>
      </c>
      <c r="CB257" s="126" cm="1">
        <f t="array" aca="1" ref="CB257" ca="1">BO257/INDIRECT(ADDRESS($BC257,COLUMN(BO257)))</f>
        <v>1</v>
      </c>
      <c r="CC257" s="126" cm="1">
        <f t="array" aca="1" ref="CC257" ca="1">BP257/INDIRECT(ADDRESS($BC257,COLUMN(BP257)))</f>
        <v>1</v>
      </c>
      <c r="CD257" s="7"/>
      <c r="CE257" s="178" t="str">
        <f t="shared" si="112"/>
        <v>Total</v>
      </c>
      <c r="CF257" s="194" t="str">
        <f t="shared" ca="1" si="113"/>
        <v>50.52
(100%)</v>
      </c>
      <c r="CG257" s="194" t="str">
        <f t="shared" ca="1" si="114"/>
        <v>52.54
(100%)</v>
      </c>
      <c r="CH257" s="194" t="str">
        <f t="shared" ca="1" si="115"/>
        <v>55.62
(100%)</v>
      </c>
      <c r="CI257" s="194" t="str">
        <f t="shared" ca="1" si="116"/>
        <v>57.74
(100%)</v>
      </c>
      <c r="CJ257" s="194" t="str">
        <f t="shared" ca="1" si="117"/>
        <v>59.33
(100%)</v>
      </c>
      <c r="CK257" s="194" t="str">
        <f t="shared" ca="1" si="118"/>
        <v>60.80
(100%)</v>
      </c>
      <c r="CL257" s="194" t="str">
        <f t="shared" ca="1" si="119"/>
        <v>61.28
(100%)</v>
      </c>
      <c r="CM257" s="194" t="str">
        <f t="shared" ca="1" si="120"/>
        <v>45.43
(100%)</v>
      </c>
      <c r="CN257" s="194" t="str">
        <f t="shared" ca="1" si="121"/>
        <v>48.60
(100%)</v>
      </c>
      <c r="CO257" s="194" t="str">
        <f t="shared" ca="1" si="122"/>
        <v>58.31
(100%)</v>
      </c>
      <c r="CP257" s="194" t="str">
        <f t="shared" ca="1" si="123"/>
        <v>60.81
(100%)</v>
      </c>
    </row>
    <row r="258" spans="2:94">
      <c r="F258" s="7" t="b">
        <f t="shared" ref="F258:AK258" si="125">F245=F257</f>
        <v>1</v>
      </c>
      <c r="G258" s="7" t="b">
        <f t="shared" si="125"/>
        <v>1</v>
      </c>
      <c r="H258" s="7" t="b">
        <f t="shared" si="125"/>
        <v>1</v>
      </c>
      <c r="I258" s="7" t="b">
        <f t="shared" si="125"/>
        <v>1</v>
      </c>
      <c r="J258" s="7" t="b">
        <f t="shared" si="125"/>
        <v>0</v>
      </c>
      <c r="K258" s="7" t="b">
        <f t="shared" si="125"/>
        <v>1</v>
      </c>
      <c r="L258" s="7" t="b">
        <f t="shared" si="125"/>
        <v>1</v>
      </c>
      <c r="M258" s="7" t="b">
        <f t="shared" si="125"/>
        <v>1</v>
      </c>
      <c r="N258" s="7" t="b">
        <f t="shared" si="125"/>
        <v>1</v>
      </c>
      <c r="O258" s="7" t="b">
        <f t="shared" si="125"/>
        <v>1</v>
      </c>
      <c r="P258" s="7" t="b">
        <f t="shared" si="125"/>
        <v>1</v>
      </c>
      <c r="Q258" s="7" t="b">
        <f t="shared" si="125"/>
        <v>1</v>
      </c>
      <c r="R258" s="7" t="b">
        <f t="shared" si="125"/>
        <v>1</v>
      </c>
      <c r="S258" s="7" t="b">
        <f t="shared" si="125"/>
        <v>1</v>
      </c>
      <c r="T258" s="7" t="b">
        <f t="shared" si="125"/>
        <v>1</v>
      </c>
      <c r="U258" s="7" t="b">
        <f t="shared" si="125"/>
        <v>1</v>
      </c>
      <c r="V258" s="7" t="b">
        <f t="shared" si="125"/>
        <v>1</v>
      </c>
      <c r="W258" s="7" t="b">
        <f t="shared" si="125"/>
        <v>1</v>
      </c>
      <c r="X258" s="7" t="b">
        <f t="shared" si="125"/>
        <v>1</v>
      </c>
      <c r="Y258" s="7" t="b">
        <f t="shared" si="125"/>
        <v>1</v>
      </c>
      <c r="Z258" s="7" t="b">
        <f t="shared" si="125"/>
        <v>1</v>
      </c>
      <c r="AA258" s="7" t="b">
        <f t="shared" si="125"/>
        <v>1</v>
      </c>
      <c r="AB258" s="7" t="b">
        <f t="shared" si="125"/>
        <v>1</v>
      </c>
      <c r="AC258" s="7" t="b">
        <f t="shared" si="125"/>
        <v>1</v>
      </c>
      <c r="AD258" s="7" t="b">
        <f t="shared" si="125"/>
        <v>1</v>
      </c>
      <c r="AE258" s="7" t="b">
        <f t="shared" si="125"/>
        <v>1</v>
      </c>
      <c r="AF258" s="7" t="b">
        <f t="shared" si="125"/>
        <v>1</v>
      </c>
      <c r="AG258" s="7" t="b">
        <f t="shared" si="125"/>
        <v>1</v>
      </c>
      <c r="AH258" s="7" t="b">
        <f t="shared" si="125"/>
        <v>1</v>
      </c>
      <c r="AI258" s="7" t="b">
        <f t="shared" si="125"/>
        <v>0</v>
      </c>
      <c r="AJ258" s="7" t="b">
        <f t="shared" si="125"/>
        <v>1</v>
      </c>
      <c r="AK258" s="7" t="b">
        <f t="shared" si="125"/>
        <v>1</v>
      </c>
      <c r="AL258" s="7" t="b">
        <f>AL245=AL257</f>
        <v>1</v>
      </c>
      <c r="AM258" s="7" t="b">
        <f>AM245=AM257</f>
        <v>1</v>
      </c>
    </row>
    <row r="262" spans="2:94" s="27" customFormat="1" ht="17.5" thickBot="1">
      <c r="B262" s="98" t="s">
        <v>776</v>
      </c>
      <c r="C262" s="95" t="s">
        <v>239</v>
      </c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</row>
    <row r="263" spans="2:94" ht="15" thickTop="1"/>
    <row r="264" spans="2:94" s="27" customFormat="1" ht="17.5" thickBot="1">
      <c r="B264" s="98" t="s">
        <v>777</v>
      </c>
      <c r="C264" s="95" t="s">
        <v>778</v>
      </c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I264" s="95"/>
      <c r="AJ264" s="95"/>
      <c r="AK264" s="95"/>
      <c r="AL264" s="95"/>
      <c r="AM264" s="95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</row>
    <row r="265" spans="2:94" ht="15" thickTop="1"/>
    <row r="283" spans="3:94">
      <c r="AP283" s="60"/>
      <c r="AQ283" s="305" t="s">
        <v>65</v>
      </c>
      <c r="AR283" s="305"/>
      <c r="AS283" s="305"/>
      <c r="AT283" s="306"/>
      <c r="AU283" s="307" t="s">
        <v>84</v>
      </c>
      <c r="AV283" s="305"/>
      <c r="AW283" s="305"/>
      <c r="AX283" s="306"/>
      <c r="AY283" s="305" t="str">
        <f>"Change to "&amp;year_latest&amp;" (%)"</f>
        <v>Change to 2023 (%)</v>
      </c>
      <c r="AZ283" s="308"/>
      <c r="BA283" s="308"/>
    </row>
    <row r="284" spans="3:94" s="27" customFormat="1" ht="15" thickBot="1">
      <c r="C284" s="28" t="s">
        <v>244</v>
      </c>
      <c r="D284" s="28" t="s">
        <v>49</v>
      </c>
      <c r="E284" s="28" t="s">
        <v>62</v>
      </c>
      <c r="F284" s="28">
        <f t="shared" ref="F284:AM284" si="126">years</f>
        <v>1990</v>
      </c>
      <c r="G284" s="28">
        <f t="shared" si="126"/>
        <v>1991</v>
      </c>
      <c r="H284" s="28">
        <f t="shared" si="126"/>
        <v>1992</v>
      </c>
      <c r="I284" s="28">
        <f t="shared" si="126"/>
        <v>1993</v>
      </c>
      <c r="J284" s="28">
        <f t="shared" si="126"/>
        <v>1994</v>
      </c>
      <c r="K284" s="28">
        <f t="shared" si="126"/>
        <v>1995</v>
      </c>
      <c r="L284" s="28">
        <f t="shared" si="126"/>
        <v>1996</v>
      </c>
      <c r="M284" s="28">
        <f t="shared" si="126"/>
        <v>1997</v>
      </c>
      <c r="N284" s="28">
        <f t="shared" si="126"/>
        <v>1998</v>
      </c>
      <c r="O284" s="28">
        <f t="shared" si="126"/>
        <v>1999</v>
      </c>
      <c r="P284" s="28">
        <f t="shared" si="126"/>
        <v>2000</v>
      </c>
      <c r="Q284" s="28">
        <f t="shared" si="126"/>
        <v>2001</v>
      </c>
      <c r="R284" s="28">
        <f t="shared" si="126"/>
        <v>2002</v>
      </c>
      <c r="S284" s="28">
        <f t="shared" si="126"/>
        <v>2003</v>
      </c>
      <c r="T284" s="28">
        <f t="shared" si="126"/>
        <v>2004</v>
      </c>
      <c r="U284" s="28">
        <f t="shared" si="126"/>
        <v>2005</v>
      </c>
      <c r="V284" s="28">
        <f t="shared" si="126"/>
        <v>2006</v>
      </c>
      <c r="W284" s="28">
        <f t="shared" si="126"/>
        <v>2007</v>
      </c>
      <c r="X284" s="28">
        <f t="shared" si="126"/>
        <v>2008</v>
      </c>
      <c r="Y284" s="28">
        <f t="shared" si="126"/>
        <v>2009</v>
      </c>
      <c r="Z284" s="28">
        <f t="shared" si="126"/>
        <v>2010</v>
      </c>
      <c r="AA284" s="28">
        <f t="shared" si="126"/>
        <v>2011</v>
      </c>
      <c r="AB284" s="28">
        <f t="shared" si="126"/>
        <v>2012</v>
      </c>
      <c r="AC284" s="28">
        <f t="shared" si="126"/>
        <v>2013</v>
      </c>
      <c r="AD284" s="28">
        <f t="shared" si="126"/>
        <v>2014</v>
      </c>
      <c r="AE284" s="28">
        <f t="shared" si="126"/>
        <v>2015</v>
      </c>
      <c r="AF284" s="28">
        <f t="shared" si="126"/>
        <v>2016</v>
      </c>
      <c r="AG284" s="28">
        <f t="shared" si="126"/>
        <v>2017</v>
      </c>
      <c r="AH284" s="28">
        <f t="shared" si="126"/>
        <v>2018</v>
      </c>
      <c r="AI284" s="28">
        <f t="shared" si="126"/>
        <v>2019</v>
      </c>
      <c r="AJ284" s="28">
        <f t="shared" si="126"/>
        <v>2020</v>
      </c>
      <c r="AK284" s="28">
        <f t="shared" si="126"/>
        <v>2021</v>
      </c>
      <c r="AL284" s="28">
        <f t="shared" si="126"/>
        <v>2022</v>
      </c>
      <c r="AM284" s="28">
        <f t="shared" si="126"/>
        <v>2023</v>
      </c>
      <c r="AP284" s="59"/>
      <c r="AQ284" s="28">
        <f>year_latest</f>
        <v>2023</v>
      </c>
      <c r="AR284" s="28">
        <f>AQ284-1</f>
        <v>2022</v>
      </c>
      <c r="AS284" s="28">
        <f>year_cb_baseline</f>
        <v>2018</v>
      </c>
      <c r="AT284" s="59">
        <f>AQ284-10</f>
        <v>2013</v>
      </c>
      <c r="AU284" s="28">
        <f>AQ284</f>
        <v>2023</v>
      </c>
      <c r="AV284" s="28">
        <f>AR284</f>
        <v>2022</v>
      </c>
      <c r="AW284" s="28">
        <f>AS284</f>
        <v>2018</v>
      </c>
      <c r="AX284" s="59">
        <f>AT284</f>
        <v>2013</v>
      </c>
      <c r="AY284" s="28">
        <f>AV284</f>
        <v>2022</v>
      </c>
      <c r="AZ284" s="28">
        <f>AW284</f>
        <v>2018</v>
      </c>
      <c r="BA284" s="28">
        <f>AX284</f>
        <v>2013</v>
      </c>
      <c r="BC284" s="7"/>
      <c r="BE284" s="182"/>
      <c r="BF284" s="183">
        <f>BF$8</f>
        <v>2013</v>
      </c>
      <c r="BG284" s="183">
        <f t="shared" ref="BG284:BP284" si="127">BG$8</f>
        <v>2014</v>
      </c>
      <c r="BH284" s="183">
        <f t="shared" si="127"/>
        <v>2015</v>
      </c>
      <c r="BI284" s="183">
        <f t="shared" si="127"/>
        <v>2016</v>
      </c>
      <c r="BJ284" s="183">
        <f t="shared" si="127"/>
        <v>2017</v>
      </c>
      <c r="BK284" s="183">
        <f t="shared" si="127"/>
        <v>2018</v>
      </c>
      <c r="BL284" s="183">
        <f t="shared" si="127"/>
        <v>2019</v>
      </c>
      <c r="BM284" s="183">
        <f t="shared" si="127"/>
        <v>2020</v>
      </c>
      <c r="BN284" s="183">
        <f t="shared" si="127"/>
        <v>2021</v>
      </c>
      <c r="BO284" s="183">
        <f t="shared" si="127"/>
        <v>2022</v>
      </c>
      <c r="BP284" s="183">
        <f t="shared" si="127"/>
        <v>2023</v>
      </c>
      <c r="BQ284" s="7"/>
      <c r="BR284" s="183"/>
      <c r="BS284" s="183">
        <f t="shared" ref="BS284:CC284" si="128">BF284</f>
        <v>2013</v>
      </c>
      <c r="BT284" s="183">
        <f t="shared" si="128"/>
        <v>2014</v>
      </c>
      <c r="BU284" s="183">
        <f t="shared" si="128"/>
        <v>2015</v>
      </c>
      <c r="BV284" s="183">
        <f t="shared" si="128"/>
        <v>2016</v>
      </c>
      <c r="BW284" s="183">
        <f t="shared" si="128"/>
        <v>2017</v>
      </c>
      <c r="BX284" s="183">
        <f t="shared" si="128"/>
        <v>2018</v>
      </c>
      <c r="BY284" s="183">
        <f t="shared" si="128"/>
        <v>2019</v>
      </c>
      <c r="BZ284" s="183">
        <f t="shared" si="128"/>
        <v>2020</v>
      </c>
      <c r="CA284" s="183">
        <f t="shared" si="128"/>
        <v>2021</v>
      </c>
      <c r="CB284" s="183">
        <f t="shared" si="128"/>
        <v>2022</v>
      </c>
      <c r="CC284" s="183">
        <f t="shared" si="128"/>
        <v>2023</v>
      </c>
      <c r="CE284" s="183" t="s">
        <v>662</v>
      </c>
      <c r="CF284" s="188">
        <f t="shared" ref="CF284:CP284" si="129">BS284</f>
        <v>2013</v>
      </c>
      <c r="CG284" s="188">
        <f t="shared" si="129"/>
        <v>2014</v>
      </c>
      <c r="CH284" s="188">
        <f t="shared" si="129"/>
        <v>2015</v>
      </c>
      <c r="CI284" s="188">
        <f t="shared" si="129"/>
        <v>2016</v>
      </c>
      <c r="CJ284" s="188">
        <f t="shared" si="129"/>
        <v>2017</v>
      </c>
      <c r="CK284" s="188">
        <f t="shared" si="129"/>
        <v>2018</v>
      </c>
      <c r="CL284" s="188">
        <f t="shared" si="129"/>
        <v>2019</v>
      </c>
      <c r="CM284" s="188">
        <f t="shared" si="129"/>
        <v>2020</v>
      </c>
      <c r="CN284" s="188">
        <f t="shared" si="129"/>
        <v>2021</v>
      </c>
      <c r="CO284" s="188">
        <f t="shared" si="129"/>
        <v>2022</v>
      </c>
      <c r="CP284" s="188">
        <f t="shared" si="129"/>
        <v>2023</v>
      </c>
    </row>
    <row r="285" spans="3:94">
      <c r="C285" s="34" t="s">
        <v>181</v>
      </c>
      <c r="D285" s="33" t="s">
        <v>12</v>
      </c>
      <c r="E285" s="33"/>
      <c r="F285" s="65">
        <v>2795.5030999999999</v>
      </c>
      <c r="G285" s="65">
        <v>3029.54522</v>
      </c>
      <c r="H285" s="65">
        <v>3240.5832</v>
      </c>
      <c r="I285" s="65">
        <v>3318.5972400000005</v>
      </c>
      <c r="J285" s="65">
        <v>3446.6202800000001</v>
      </c>
      <c r="K285" s="65">
        <v>3606.6490800000001</v>
      </c>
      <c r="L285" s="65">
        <v>3910.7038000000002</v>
      </c>
      <c r="M285" s="65">
        <v>4208.7574400000003</v>
      </c>
      <c r="N285" s="65">
        <v>4495.8091000000004</v>
      </c>
      <c r="O285" s="65">
        <v>5014.9025199999996</v>
      </c>
      <c r="P285" s="65">
        <v>5591.0061999999998</v>
      </c>
      <c r="Q285" s="65">
        <v>6032.3694003821474</v>
      </c>
      <c r="R285" s="65">
        <v>6742.5244469940881</v>
      </c>
      <c r="S285" s="65">
        <v>7482.1905948688545</v>
      </c>
      <c r="T285" s="65">
        <v>7620.4560404277099</v>
      </c>
      <c r="U285" s="65">
        <v>8518.9308479092615</v>
      </c>
      <c r="V285" s="65">
        <v>9409.772467330924</v>
      </c>
      <c r="W285" s="65">
        <v>9815.6677068060817</v>
      </c>
      <c r="X285" s="65">
        <v>10392.139873428954</v>
      </c>
      <c r="Y285" s="65">
        <v>10162.85892687693</v>
      </c>
      <c r="Z285" s="65">
        <v>9845.0457668133895</v>
      </c>
      <c r="AA285" s="65">
        <v>10022.498811487796</v>
      </c>
      <c r="AB285" s="65">
        <v>9973.2859286409257</v>
      </c>
      <c r="AC285" s="65">
        <v>10028.002415393148</v>
      </c>
      <c r="AD285" s="65">
        <v>9828.7121365583116</v>
      </c>
      <c r="AE285" s="65">
        <v>10787.265033182723</v>
      </c>
      <c r="AF285" s="65">
        <v>11165.400172398058</v>
      </c>
      <c r="AG285" s="65">
        <v>11346.57523042325</v>
      </c>
      <c r="AH285" s="65">
        <v>12645.57255436189</v>
      </c>
      <c r="AI285" s="65">
        <v>13298.184329394599</v>
      </c>
      <c r="AJ285" s="65">
        <v>12504.086028966603</v>
      </c>
      <c r="AK285" s="65">
        <v>13679.416971259838</v>
      </c>
      <c r="AL285" s="65">
        <v>14740.529388256125</v>
      </c>
      <c r="AM285" s="65">
        <v>15936.334674804029</v>
      </c>
      <c r="AP285" s="49" t="str">
        <f t="shared" ref="AP285:AP291" si="130">C285</f>
        <v>Services</v>
      </c>
      <c r="AQ285" s="70" cm="1">
        <f t="array" aca="1" ref="AQ285" ca="1">INDIRECT(ADDRESS(ROW(AP285),AQ$9))/1000</f>
        <v>15.93633467480403</v>
      </c>
      <c r="AR285" s="71" cm="1">
        <f t="array" aca="1" ref="AR285" ca="1">INDIRECT(ADDRESS(ROW(AQ285),AR$9))/1000</f>
        <v>14.740529388256125</v>
      </c>
      <c r="AS285" s="71" cm="1">
        <f t="array" aca="1" ref="AS285" ca="1">INDIRECT(ADDRESS(ROW(AR285),AS$9))/1000</f>
        <v>12.645572554361889</v>
      </c>
      <c r="AT285" s="73" cm="1">
        <f t="array" aca="1" ref="AT285" ca="1">INDIRECT(ADDRESS(ROW(AS285),AT$9))/1000</f>
        <v>10.028002415393148</v>
      </c>
      <c r="AU285" s="77" cm="1">
        <f t="array" aca="1" ref="AU285" ca="1">AQ285/INDIRECT(ADDRESS($BC285,COLUMN(AQ285)))</f>
        <v>0.50477148363914848</v>
      </c>
      <c r="AV285" s="78" cm="1">
        <f t="array" aca="1" ref="AV285" ca="1">AR285/INDIRECT(ADDRESS($BC285,COLUMN(AR285)))</f>
        <v>0.48605856883615822</v>
      </c>
      <c r="AW285" s="78" cm="1">
        <f t="array" aca="1" ref="AW285" ca="1">AS285/INDIRECT(ADDRESS($BC285,COLUMN(AS285)))</f>
        <v>0.45368535192321552</v>
      </c>
      <c r="AX285" s="80" cm="1">
        <f t="array" aca="1" ref="AX285" ca="1">AT285/INDIRECT(ADDRESS($BC285,COLUMN(AT285)))</f>
        <v>0.40328017920857406</v>
      </c>
      <c r="AY285" s="53">
        <f t="shared" ref="AY285:BA291" ca="1" si="131">IFERROR(($AQ285-AR285)/AR285,"-")</f>
        <v>8.1123632337154139E-2</v>
      </c>
      <c r="AZ285" s="53">
        <f t="shared" ca="1" si="131"/>
        <v>0.26023037757250816</v>
      </c>
      <c r="BA285" s="53">
        <f t="shared" ca="1" si="131"/>
        <v>0.58918337019359857</v>
      </c>
      <c r="BC285" s="61">
        <f t="shared" ref="BC285:BC290" si="132">+BC286</f>
        <v>291</v>
      </c>
      <c r="BE285" s="177" t="str">
        <f t="shared" ref="BE285:BE291" si="133">AP285</f>
        <v>Services</v>
      </c>
      <c r="BF285" s="185" cm="1">
        <f t="array" ref="BF285">INDEX(285:285,,BF$9)/1000</f>
        <v>10.028002415393148</v>
      </c>
      <c r="BG285" s="185" cm="1">
        <f t="array" ref="BG285">INDEX(285:285,,BG$9)/1000</f>
        <v>9.8287121365583108</v>
      </c>
      <c r="BH285" s="185" cm="1">
        <f t="array" ref="BH285">INDEX(285:285,,BH$9)/1000</f>
        <v>10.787265033182722</v>
      </c>
      <c r="BI285" s="185" cm="1">
        <f t="array" ref="BI285">INDEX(285:285,,BI$9)/1000</f>
        <v>11.165400172398058</v>
      </c>
      <c r="BJ285" s="185" cm="1">
        <f t="array" ref="BJ285">INDEX(285:285,,BJ$9)/1000</f>
        <v>11.34657523042325</v>
      </c>
      <c r="BK285" s="185" cm="1">
        <f t="array" ref="BK285">INDEX(285:285,,BK$9)/1000</f>
        <v>12.645572554361889</v>
      </c>
      <c r="BL285" s="185" cm="1">
        <f t="array" ref="BL285">INDEX(285:285,,BL$9)/1000</f>
        <v>13.298184329394598</v>
      </c>
      <c r="BM285" s="185" cm="1">
        <f t="array" ref="BM285">INDEX(285:285,,BM$9)/1000</f>
        <v>12.504086028966604</v>
      </c>
      <c r="BN285" s="185" cm="1">
        <f t="array" ref="BN285">INDEX(285:285,,BN$9)/1000</f>
        <v>13.679416971259839</v>
      </c>
      <c r="BO285" s="185" cm="1">
        <f t="array" ref="BO285">INDEX(285:285,,BO$9)/1000</f>
        <v>14.740529388256125</v>
      </c>
      <c r="BP285" s="185" cm="1">
        <f t="array" ref="BP285">INDEX(285:285,,BP$9)/1000</f>
        <v>15.93633467480403</v>
      </c>
      <c r="BQ285" s="179"/>
      <c r="BR285" s="178" t="str">
        <f t="shared" ref="BR285:BR291" si="134">BE285</f>
        <v>Services</v>
      </c>
      <c r="BS285" s="126" cm="1">
        <f t="array" aca="1" ref="BS285" ca="1">BF285/INDIRECT(ADDRESS($BC285,COLUMN(BF285)))</f>
        <v>0.40328017920857406</v>
      </c>
      <c r="BT285" s="126" cm="1">
        <f t="array" aca="1" ref="BT285" ca="1">BG285/INDIRECT(ADDRESS($BC285,COLUMN(BG285)))</f>
        <v>0.39601656213013431</v>
      </c>
      <c r="BU285" s="126" cm="1">
        <f t="array" aca="1" ref="BU285" ca="1">BH285/INDIRECT(ADDRESS($BC285,COLUMN(BH285)))</f>
        <v>0.41821708241739791</v>
      </c>
      <c r="BV285" s="126" cm="1">
        <f t="array" aca="1" ref="BV285" ca="1">BI285/INDIRECT(ADDRESS($BC285,COLUMN(BI285)))</f>
        <v>0.42321831377600777</v>
      </c>
      <c r="BW285" s="126" cm="1">
        <f t="array" aca="1" ref="BW285" ca="1">BJ285/INDIRECT(ADDRESS($BC285,COLUMN(BJ285)))</f>
        <v>0.42600494627649271</v>
      </c>
      <c r="BX285" s="126" cm="1">
        <f t="array" aca="1" ref="BX285" ca="1">BK285/INDIRECT(ADDRESS($BC285,COLUMN(BK285)))</f>
        <v>0.45368535192321552</v>
      </c>
      <c r="BY285" s="126" cm="1">
        <f t="array" aca="1" ref="BY285" ca="1">BL285/INDIRECT(ADDRESS($BC285,COLUMN(BL285)))</f>
        <v>0.46809658622849426</v>
      </c>
      <c r="BZ285" s="126" cm="1">
        <f t="array" aca="1" ref="BZ285" ca="1">BM285/INDIRECT(ADDRESS($BC285,COLUMN(BM285)))</f>
        <v>0.43680481639234742</v>
      </c>
      <c r="CA285" s="126" cm="1">
        <f t="array" aca="1" ref="CA285" ca="1">BN285/INDIRECT(ADDRESS($BC285,COLUMN(BN285)))</f>
        <v>0.45712563632134279</v>
      </c>
      <c r="CB285" s="126" cm="1">
        <f t="array" aca="1" ref="CB285" ca="1">BO285/INDIRECT(ADDRESS($BC285,COLUMN(BO285)))</f>
        <v>0.48605856883615822</v>
      </c>
      <c r="CC285" s="126" cm="1">
        <f t="array" aca="1" ref="CC285" ca="1">BP285/INDIRECT(ADDRESS($BC285,COLUMN(BP285)))</f>
        <v>0.50477148363914848</v>
      </c>
      <c r="CE285" s="178" t="str">
        <f t="shared" ref="CE285:CE291" si="135">BR285</f>
        <v>Services</v>
      </c>
      <c r="CF285" s="194" t="str">
        <f t="shared" ref="CF285:CF291" ca="1" si="136">TEXT(BF285,"#,##0.00;-#,##0.00;0") &amp; CHAR(10) &amp; IF(BS285&lt;&gt;1,TEXT(BS285,"(#,##0.0%);(-#,##0.0%);(0%)"),"(100%)")</f>
        <v>10.03
(40.3%)</v>
      </c>
      <c r="CG285" s="194" t="str">
        <f t="shared" ref="CG285:CG291" ca="1" si="137">TEXT(BG285,"#,##0.00;-#,##0.00;0") &amp; CHAR(10) &amp; IF(BT285&lt;&gt;1,TEXT(BT285,"(#,##0.0%);(-#,##0.0%);(0%)"),"(100%)")</f>
        <v>9.83
(39.6%)</v>
      </c>
      <c r="CH285" s="194" t="str">
        <f t="shared" ref="CH285:CH291" ca="1" si="138">TEXT(BH285,"#,##0.00;-#,##0.00;0") &amp; CHAR(10) &amp; IF(BU285&lt;&gt;1,TEXT(BU285,"(#,##0.0%);(-#,##0.0%);(0%)"),"(100%)")</f>
        <v>10.79
(41.8%)</v>
      </c>
      <c r="CI285" s="194" t="str">
        <f t="shared" ref="CI285:CI291" ca="1" si="139">TEXT(BI285,"#,##0.00;-#,##0.00;0") &amp; CHAR(10) &amp; IF(BV285&lt;&gt;1,TEXT(BV285,"(#,##0.0%);(-#,##0.0%);(0%)"),"(100%)")</f>
        <v>11.17
(42.3%)</v>
      </c>
      <c r="CJ285" s="194" t="str">
        <f t="shared" ref="CJ285:CJ291" ca="1" si="140">TEXT(BJ285,"#,##0.00;-#,##0.00;0") &amp; CHAR(10) &amp; IF(BW285&lt;&gt;1,TEXT(BW285,"(#,##0.0%);(-#,##0.0%);(0%)"),"(100%)")</f>
        <v>11.35
(42.6%)</v>
      </c>
      <c r="CK285" s="194" t="str">
        <f t="shared" ref="CK285:CK291" ca="1" si="141">TEXT(BK285,"#,##0.00;-#,##0.00;0") &amp; CHAR(10) &amp; IF(BX285&lt;&gt;1,TEXT(BX285,"(#,##0.0%);(-#,##0.0%);(0%)"),"(100%)")</f>
        <v>12.65
(45.4%)</v>
      </c>
      <c r="CL285" s="194" t="str">
        <f t="shared" ref="CL285:CL291" ca="1" si="142">TEXT(BL285,"#,##0.00;-#,##0.00;0") &amp; CHAR(10) &amp; IF(BY285&lt;&gt;1,TEXT(BY285,"(#,##0.0%);(-#,##0.0%);(0%)"),"(100%)")</f>
        <v>13.30
(46.8%)</v>
      </c>
      <c r="CM285" s="194" t="str">
        <f t="shared" ref="CM285:CM291" ca="1" si="143">TEXT(BM285,"#,##0.00;-#,##0.00;0") &amp; CHAR(10) &amp; IF(BZ285&lt;&gt;1,TEXT(BZ285,"(#,##0.0%);(-#,##0.0%);(0%)"),"(100%)")</f>
        <v>12.50
(43.7%)</v>
      </c>
      <c r="CN285" s="194" t="str">
        <f t="shared" ref="CN285:CN291" ca="1" si="144">TEXT(BN285,"#,##0.00;-#,##0.00;0") &amp; CHAR(10) &amp; IF(CA285&lt;&gt;1,TEXT(CA285,"(#,##0.0%);(-#,##0.0%);(0%)"),"(100%)")</f>
        <v>13.68
(45.7%)</v>
      </c>
      <c r="CO285" s="194" t="str">
        <f t="shared" ref="CO285:CO291" ca="1" si="145">TEXT(BO285,"#,##0.00;-#,##0.00;0") &amp; CHAR(10) &amp; IF(CB285&lt;&gt;1,TEXT(CB285,"(#,##0.0%);(-#,##0.0%);(0%)"),"(100%)")</f>
        <v>14.74
(48.6%)</v>
      </c>
      <c r="CP285" s="194" t="str">
        <f t="shared" ref="CP285:CP291" ca="1" si="146">TEXT(BP285,"#,##0.00;-#,##0.00;0") &amp; CHAR(10) &amp; IF(CC285&lt;&gt;1,TEXT(CC285,"(#,##0.0%);(-#,##0.0%);(0%)"),"(100%)")</f>
        <v>15.94
(50.5%)</v>
      </c>
    </row>
    <row r="286" spans="3:94">
      <c r="C286" s="34" t="s">
        <v>180</v>
      </c>
      <c r="D286" s="33" t="s">
        <v>12</v>
      </c>
      <c r="E286" s="33"/>
      <c r="F286" s="65">
        <v>4142.7455600000003</v>
      </c>
      <c r="G286" s="65">
        <v>4351.7831800000004</v>
      </c>
      <c r="H286" s="65">
        <v>4606.8290800000004</v>
      </c>
      <c r="I286" s="65">
        <v>4686.8434800000005</v>
      </c>
      <c r="J286" s="65">
        <v>4830.8693999999996</v>
      </c>
      <c r="K286" s="65">
        <v>4960.8927999999996</v>
      </c>
      <c r="L286" s="65">
        <v>5219.9394199999997</v>
      </c>
      <c r="M286" s="65">
        <v>5325.9585000000006</v>
      </c>
      <c r="N286" s="65">
        <v>5511.9919799999998</v>
      </c>
      <c r="O286" s="65">
        <v>6010.0816200000008</v>
      </c>
      <c r="P286" s="65">
        <v>6376.1475</v>
      </c>
      <c r="Q286" s="65">
        <v>6729.2110400000001</v>
      </c>
      <c r="R286" s="65">
        <v>6580.1842200000001</v>
      </c>
      <c r="S286" s="65">
        <v>6967.2538799999993</v>
      </c>
      <c r="T286" s="65">
        <v>7347.3222800000003</v>
      </c>
      <c r="U286" s="65">
        <v>7512.9497875859997</v>
      </c>
      <c r="V286" s="65">
        <v>8084.1808906799997</v>
      </c>
      <c r="W286" s="65">
        <v>8064.3913291999997</v>
      </c>
      <c r="X286" s="65">
        <v>8527.188227097784</v>
      </c>
      <c r="Y286" s="65">
        <v>8124.6349790058284</v>
      </c>
      <c r="Z286" s="65">
        <v>8547.5071371434697</v>
      </c>
      <c r="AA286" s="65">
        <v>8284.719772236871</v>
      </c>
      <c r="AB286" s="65">
        <v>8121.9286840599998</v>
      </c>
      <c r="AC286" s="65">
        <v>7949.1735937400008</v>
      </c>
      <c r="AD286" s="65">
        <v>7705.1860768907391</v>
      </c>
      <c r="AE286" s="65">
        <v>7882.179301937701</v>
      </c>
      <c r="AF286" s="65">
        <v>7874.1617509242396</v>
      </c>
      <c r="AG286" s="65">
        <v>7954.2834295042076</v>
      </c>
      <c r="AH286" s="65">
        <v>8165.0076133230114</v>
      </c>
      <c r="AI286" s="65">
        <v>8107.463822100065</v>
      </c>
      <c r="AJ286" s="65">
        <v>8691.4445515635653</v>
      </c>
      <c r="AK286" s="65">
        <v>8750.3191793448368</v>
      </c>
      <c r="AL286" s="65">
        <v>8215.874741593314</v>
      </c>
      <c r="AM286" s="65">
        <v>8084.0009181906935</v>
      </c>
      <c r="AP286" s="49" t="str">
        <f t="shared" si="130"/>
        <v>Residential</v>
      </c>
      <c r="AQ286" s="70" cm="1">
        <f t="array" aca="1" ref="AQ286" ca="1">INDIRECT(ADDRESS(ROW(AP286),AQ$9))/1000</f>
        <v>8.0840009181906929</v>
      </c>
      <c r="AR286" s="71" cm="1">
        <f t="array" aca="1" ref="AR286" ca="1">INDIRECT(ADDRESS(ROW(AQ286),AR$9))/1000</f>
        <v>8.2158747415933142</v>
      </c>
      <c r="AS286" s="71" cm="1">
        <f t="array" aca="1" ref="AS286" ca="1">INDIRECT(ADDRESS(ROW(AR286),AS$9))/1000</f>
        <v>8.1650076133230112</v>
      </c>
      <c r="AT286" s="73" cm="1">
        <f t="array" aca="1" ref="AT286" ca="1">INDIRECT(ADDRESS(ROW(AS286),AT$9))/1000</f>
        <v>7.9491735937400012</v>
      </c>
      <c r="AU286" s="77" cm="1">
        <f t="array" aca="1" ref="AU286" ca="1">AQ286/INDIRECT(ADDRESS($BC286,COLUMN(AQ286)))</f>
        <v>0.25605468387074609</v>
      </c>
      <c r="AV286" s="78" cm="1">
        <f t="array" aca="1" ref="AV286" ca="1">AR286/INDIRECT(ADDRESS($BC286,COLUMN(AR286)))</f>
        <v>0.27091267982665213</v>
      </c>
      <c r="AW286" s="78" cm="1">
        <f t="array" aca="1" ref="AW286" ca="1">AS286/INDIRECT(ADDRESS($BC286,COLUMN(AS286)))</f>
        <v>0.29293607201901106</v>
      </c>
      <c r="AX286" s="80" cm="1">
        <f t="array" aca="1" ref="AX286" ca="1">AT286/INDIRECT(ADDRESS($BC286,COLUMN(AT286)))</f>
        <v>0.31967923606825849</v>
      </c>
      <c r="AY286" s="53">
        <f t="shared" ca="1" si="131"/>
        <v>-1.6051099554257188E-2</v>
      </c>
      <c r="AZ286" s="53">
        <f t="shared" ca="1" si="131"/>
        <v>-9.9212026453151109E-3</v>
      </c>
      <c r="BA286" s="53">
        <f t="shared" ca="1" si="131"/>
        <v>1.696117500275357E-2</v>
      </c>
      <c r="BC286" s="61">
        <f t="shared" si="132"/>
        <v>291</v>
      </c>
      <c r="BE286" s="177" t="str">
        <f t="shared" si="133"/>
        <v>Residential</v>
      </c>
      <c r="BF286" s="185" cm="1">
        <f t="array" ref="BF286">INDEX(286:286,,BF$9)/1000</f>
        <v>7.9491735937400012</v>
      </c>
      <c r="BG286" s="185" cm="1">
        <f t="array" ref="BG286">INDEX(286:286,,BG$9)/1000</f>
        <v>7.7051860768907394</v>
      </c>
      <c r="BH286" s="185" cm="1">
        <f t="array" ref="BH286">INDEX(286:286,,BH$9)/1000</f>
        <v>7.8821793019377013</v>
      </c>
      <c r="BI286" s="185" cm="1">
        <f t="array" ref="BI286">INDEX(286:286,,BI$9)/1000</f>
        <v>7.8741617509242392</v>
      </c>
      <c r="BJ286" s="185" cm="1">
        <f t="array" ref="BJ286">INDEX(286:286,,BJ$9)/1000</f>
        <v>7.9542834295042075</v>
      </c>
      <c r="BK286" s="185" cm="1">
        <f t="array" ref="BK286">INDEX(286:286,,BK$9)/1000</f>
        <v>8.1650076133230112</v>
      </c>
      <c r="BL286" s="185" cm="1">
        <f t="array" ref="BL286">INDEX(286:286,,BL$9)/1000</f>
        <v>8.1074638221000654</v>
      </c>
      <c r="BM286" s="185" cm="1">
        <f t="array" ref="BM286">INDEX(286:286,,BM$9)/1000</f>
        <v>8.6914445515635652</v>
      </c>
      <c r="BN286" s="185" cm="1">
        <f t="array" ref="BN286">INDEX(286:286,,BN$9)/1000</f>
        <v>8.7503191793448369</v>
      </c>
      <c r="BO286" s="185" cm="1">
        <f t="array" ref="BO286">INDEX(286:286,,BO$9)/1000</f>
        <v>8.2158747415933142</v>
      </c>
      <c r="BP286" s="185" cm="1">
        <f t="array" ref="BP286">INDEX(286:286,,BP$9)/1000</f>
        <v>8.0840009181906929</v>
      </c>
      <c r="BQ286" s="179"/>
      <c r="BR286" s="178" t="str">
        <f t="shared" si="134"/>
        <v>Residential</v>
      </c>
      <c r="BS286" s="126" cm="1">
        <f t="array" aca="1" ref="BS286" ca="1">BF286/INDIRECT(ADDRESS($BC286,COLUMN(BF286)))</f>
        <v>0.31967923606825849</v>
      </c>
      <c r="BT286" s="126" cm="1">
        <f t="array" aca="1" ref="BT286" ca="1">BG286/INDIRECT(ADDRESS($BC286,COLUMN(BG286)))</f>
        <v>0.31045586220736948</v>
      </c>
      <c r="BU286" s="126" cm="1">
        <f t="array" aca="1" ref="BU286" ca="1">BH286/INDIRECT(ADDRESS($BC286,COLUMN(BH286)))</f>
        <v>0.30558830441329993</v>
      </c>
      <c r="BV286" s="126" cm="1">
        <f t="array" aca="1" ref="BV286" ca="1">BI286/INDIRECT(ADDRESS($BC286,COLUMN(BI286)))</f>
        <v>0.29846574302495016</v>
      </c>
      <c r="BW286" s="126" cm="1">
        <f t="array" aca="1" ref="BW286" ca="1">BJ286/INDIRECT(ADDRESS($BC286,COLUMN(BJ286)))</f>
        <v>0.29864201454975381</v>
      </c>
      <c r="BX286" s="126" cm="1">
        <f t="array" aca="1" ref="BX286" ca="1">BK286/INDIRECT(ADDRESS($BC286,COLUMN(BK286)))</f>
        <v>0.29293607201901106</v>
      </c>
      <c r="BY286" s="126" cm="1">
        <f t="array" aca="1" ref="BY286" ca="1">BL286/INDIRECT(ADDRESS($BC286,COLUMN(BL286)))</f>
        <v>0.28538303005075222</v>
      </c>
      <c r="BZ286" s="126" cm="1">
        <f t="array" aca="1" ref="BZ286" ca="1">BM286/INDIRECT(ADDRESS($BC286,COLUMN(BM286)))</f>
        <v>0.30361793998659403</v>
      </c>
      <c r="CA286" s="126" cm="1">
        <f t="array" aca="1" ref="CA286" ca="1">BN286/INDIRECT(ADDRESS($BC286,COLUMN(BN286)))</f>
        <v>0.29240977384319544</v>
      </c>
      <c r="CB286" s="126" cm="1">
        <f t="array" aca="1" ref="CB286" ca="1">BO286/INDIRECT(ADDRESS($BC286,COLUMN(BO286)))</f>
        <v>0.27091267982665213</v>
      </c>
      <c r="CC286" s="126" cm="1">
        <f t="array" aca="1" ref="CC286" ca="1">BP286/INDIRECT(ADDRESS($BC286,COLUMN(BP286)))</f>
        <v>0.25605468387074609</v>
      </c>
      <c r="CE286" s="178" t="str">
        <f t="shared" si="135"/>
        <v>Residential</v>
      </c>
      <c r="CF286" s="194" t="str">
        <f t="shared" ca="1" si="136"/>
        <v>7.95
(32.0%)</v>
      </c>
      <c r="CG286" s="194" t="str">
        <f t="shared" ca="1" si="137"/>
        <v>7.71
(31.0%)</v>
      </c>
      <c r="CH286" s="194" t="str">
        <f t="shared" ca="1" si="138"/>
        <v>7.88
(30.6%)</v>
      </c>
      <c r="CI286" s="194" t="str">
        <f t="shared" ca="1" si="139"/>
        <v>7.87
(29.8%)</v>
      </c>
      <c r="CJ286" s="194" t="str">
        <f t="shared" ca="1" si="140"/>
        <v>7.95
(29.9%)</v>
      </c>
      <c r="CK286" s="194" t="str">
        <f t="shared" ca="1" si="141"/>
        <v>8.17
(29.3%)</v>
      </c>
      <c r="CL286" s="194" t="str">
        <f t="shared" ca="1" si="142"/>
        <v>8.11
(28.5%)</v>
      </c>
      <c r="CM286" s="194" t="str">
        <f t="shared" ca="1" si="143"/>
        <v>8.69
(30.4%)</v>
      </c>
      <c r="CN286" s="194" t="str">
        <f t="shared" ca="1" si="144"/>
        <v>8.75
(29.2%)</v>
      </c>
      <c r="CO286" s="194" t="str">
        <f t="shared" ca="1" si="145"/>
        <v>8.22
(27.1%)</v>
      </c>
      <c r="CP286" s="194" t="str">
        <f t="shared" ca="1" si="146"/>
        <v>8.08
(25.6%)</v>
      </c>
    </row>
    <row r="287" spans="3:94">
      <c r="C287" s="34" t="s">
        <v>178</v>
      </c>
      <c r="D287" s="33" t="s">
        <v>12</v>
      </c>
      <c r="E287" s="33"/>
      <c r="F287" s="65">
        <v>4485.8073000000004</v>
      </c>
      <c r="G287" s="65">
        <v>4626.8326799999995</v>
      </c>
      <c r="H287" s="65">
        <v>4879.8782200000005</v>
      </c>
      <c r="I287" s="65">
        <v>5054.9097199999997</v>
      </c>
      <c r="J287" s="65">
        <v>5372.9669599999997</v>
      </c>
      <c r="K287" s="65">
        <v>5768.0380599999999</v>
      </c>
      <c r="L287" s="65">
        <v>6183.11276</v>
      </c>
      <c r="M287" s="65">
        <v>6614.1903400000001</v>
      </c>
      <c r="N287" s="65">
        <v>7088.2756600000002</v>
      </c>
      <c r="O287" s="65">
        <v>7272.3087799999994</v>
      </c>
      <c r="P287" s="65">
        <v>7728.3908599999995</v>
      </c>
      <c r="Q287" s="65">
        <v>7635.090299617852</v>
      </c>
      <c r="R287" s="65">
        <v>7821.0965330059089</v>
      </c>
      <c r="S287" s="65">
        <v>7958.5882451311418</v>
      </c>
      <c r="T287" s="65">
        <v>7434.4837610442883</v>
      </c>
      <c r="U287" s="65">
        <v>7622.1481729927373</v>
      </c>
      <c r="V287" s="65">
        <v>7718.1323739151139</v>
      </c>
      <c r="W287" s="65">
        <v>7375.0759697613403</v>
      </c>
      <c r="X287" s="65">
        <v>7144.7114652722048</v>
      </c>
      <c r="Y287" s="65">
        <v>6383.8609053091532</v>
      </c>
      <c r="Z287" s="65">
        <v>6407.9068498527558</v>
      </c>
      <c r="AA287" s="65">
        <v>5968.3539521694811</v>
      </c>
      <c r="AB287" s="65">
        <v>6136.0471345034821</v>
      </c>
      <c r="AC287" s="65">
        <v>6288.3478257920769</v>
      </c>
      <c r="AD287" s="65">
        <v>6686.5908898546395</v>
      </c>
      <c r="AE287" s="65">
        <v>6521.856405551187</v>
      </c>
      <c r="AF287" s="65">
        <v>6734.7940393647577</v>
      </c>
      <c r="AG287" s="65">
        <v>6721.8012075375282</v>
      </c>
      <c r="AH287" s="65">
        <v>6438.0591666615255</v>
      </c>
      <c r="AI287" s="65">
        <v>6367.6049432169748</v>
      </c>
      <c r="AJ287" s="65">
        <v>6768.7403725514205</v>
      </c>
      <c r="AK287" s="65">
        <v>6793.2004966594423</v>
      </c>
      <c r="AL287" s="65">
        <v>6614.0457339179011</v>
      </c>
      <c r="AM287" s="65">
        <v>6706.9122375780116</v>
      </c>
      <c r="AP287" s="49" t="str">
        <f t="shared" si="130"/>
        <v>Industry</v>
      </c>
      <c r="AQ287" s="70" cm="1">
        <f t="array" aca="1" ref="AQ287" ca="1">INDIRECT(ADDRESS(ROW(AP287),AQ$9))/1000</f>
        <v>6.7069122375780115</v>
      </c>
      <c r="AR287" s="71" cm="1">
        <f t="array" aca="1" ref="AR287" ca="1">INDIRECT(ADDRESS(ROW(AQ287),AR$9))/1000</f>
        <v>6.6140457339179015</v>
      </c>
      <c r="AS287" s="71" cm="1">
        <f t="array" aca="1" ref="AS287" ca="1">INDIRECT(ADDRESS(ROW(AR287),AS$9))/1000</f>
        <v>6.4380591666615254</v>
      </c>
      <c r="AT287" s="73" cm="1">
        <f t="array" aca="1" ref="AT287" ca="1">INDIRECT(ADDRESS(ROW(AS287),AT$9))/1000</f>
        <v>6.2883478257920773</v>
      </c>
      <c r="AU287" s="77" cm="1">
        <f t="array" aca="1" ref="AU287" ca="1">AQ287/INDIRECT(ADDRESS($BC287,COLUMN(AQ287)))</f>
        <v>0.21243642969875351</v>
      </c>
      <c r="AV287" s="78" cm="1">
        <f t="array" aca="1" ref="AV287" ca="1">AR287/INDIRECT(ADDRESS($BC287,COLUMN(AR287)))</f>
        <v>0.21809349711729456</v>
      </c>
      <c r="AW287" s="78" cm="1">
        <f t="array" aca="1" ref="AW287" ca="1">AS287/INDIRECT(ADDRESS($BC287,COLUMN(AS287)))</f>
        <v>0.23097832274283348</v>
      </c>
      <c r="AX287" s="80" cm="1">
        <f t="array" aca="1" ref="AX287" ca="1">AT287/INDIRECT(ADDRESS($BC287,COLUMN(AT287)))</f>
        <v>0.25288845505447094</v>
      </c>
      <c r="AY287" s="53">
        <f t="shared" ca="1" si="131"/>
        <v>1.4040801560212297E-2</v>
      </c>
      <c r="AZ287" s="53">
        <f t="shared" ca="1" si="131"/>
        <v>4.1759956526758756E-2</v>
      </c>
      <c r="BA287" s="53">
        <f t="shared" ca="1" si="131"/>
        <v>6.6561905190607354E-2</v>
      </c>
      <c r="BC287" s="61">
        <f t="shared" si="132"/>
        <v>291</v>
      </c>
      <c r="BE287" s="177" t="str">
        <f t="shared" si="133"/>
        <v>Industry</v>
      </c>
      <c r="BF287" s="185" cm="1">
        <f t="array" ref="BF287">INDEX(287:287,,BF$9)/1000</f>
        <v>6.2883478257920773</v>
      </c>
      <c r="BG287" s="185" cm="1">
        <f t="array" ref="BG287">INDEX(287:287,,BG$9)/1000</f>
        <v>6.6865908898546396</v>
      </c>
      <c r="BH287" s="185" cm="1">
        <f t="array" ref="BH287">INDEX(287:287,,BH$9)/1000</f>
        <v>6.521856405551187</v>
      </c>
      <c r="BI287" s="185" cm="1">
        <f t="array" ref="BI287">INDEX(287:287,,BI$9)/1000</f>
        <v>6.7347940393647576</v>
      </c>
      <c r="BJ287" s="185" cm="1">
        <f t="array" ref="BJ287">INDEX(287:287,,BJ$9)/1000</f>
        <v>6.7218012075375277</v>
      </c>
      <c r="BK287" s="185" cm="1">
        <f t="array" ref="BK287">INDEX(287:287,,BK$9)/1000</f>
        <v>6.4380591666615254</v>
      </c>
      <c r="BL287" s="185" cm="1">
        <f t="array" ref="BL287">INDEX(287:287,,BL$9)/1000</f>
        <v>6.3676049432169748</v>
      </c>
      <c r="BM287" s="185" cm="1">
        <f t="array" ref="BM287">INDEX(287:287,,BM$9)/1000</f>
        <v>6.7687403725514201</v>
      </c>
      <c r="BN287" s="185" cm="1">
        <f t="array" ref="BN287">INDEX(287:287,,BN$9)/1000</f>
        <v>6.7932004966594421</v>
      </c>
      <c r="BO287" s="185" cm="1">
        <f t="array" ref="BO287">INDEX(287:287,,BO$9)/1000</f>
        <v>6.6140457339179015</v>
      </c>
      <c r="BP287" s="185" cm="1">
        <f t="array" ref="BP287">INDEX(287:287,,BP$9)/1000</f>
        <v>6.7069122375780115</v>
      </c>
      <c r="BQ287" s="179"/>
      <c r="BR287" s="178" t="str">
        <f t="shared" si="134"/>
        <v>Industry</v>
      </c>
      <c r="BS287" s="126" cm="1">
        <f t="array" aca="1" ref="BS287" ca="1">BF287/INDIRECT(ADDRESS($BC287,COLUMN(BF287)))</f>
        <v>0.25288845505447094</v>
      </c>
      <c r="BT287" s="126" cm="1">
        <f t="array" aca="1" ref="BT287" ca="1">BG287/INDIRECT(ADDRESS($BC287,COLUMN(BG287)))</f>
        <v>0.26941482259120797</v>
      </c>
      <c r="BU287" s="126" cm="1">
        <f t="array" aca="1" ref="BU287" ca="1">BH287/INDIRECT(ADDRESS($BC287,COLUMN(BH287)))</f>
        <v>0.25284923930992792</v>
      </c>
      <c r="BV287" s="126" cm="1">
        <f t="array" aca="1" ref="BV287" ca="1">BI287/INDIRECT(ADDRESS($BC287,COLUMN(BI287)))</f>
        <v>0.25527864052869748</v>
      </c>
      <c r="BW287" s="126" cm="1">
        <f t="array" aca="1" ref="BW287" ca="1">BJ287/INDIRECT(ADDRESS($BC287,COLUMN(BJ287)))</f>
        <v>0.25236871074722284</v>
      </c>
      <c r="BX287" s="126" cm="1">
        <f t="array" aca="1" ref="BX287" ca="1">BK287/INDIRECT(ADDRESS($BC287,COLUMN(BK287)))</f>
        <v>0.23097832274283348</v>
      </c>
      <c r="BY287" s="126" cm="1">
        <f t="array" aca="1" ref="BY287" ca="1">BL287/INDIRECT(ADDRESS($BC287,COLUMN(BL287)))</f>
        <v>0.22413993238032109</v>
      </c>
      <c r="BZ287" s="126" cm="1">
        <f t="array" aca="1" ref="BZ287" ca="1">BM287/INDIRECT(ADDRESS($BC287,COLUMN(BM287)))</f>
        <v>0.23645217961477358</v>
      </c>
      <c r="CA287" s="126" cm="1">
        <f t="array" aca="1" ref="CA287" ca="1">BN287/INDIRECT(ADDRESS($BC287,COLUMN(BN287)))</f>
        <v>0.22700865879139256</v>
      </c>
      <c r="CB287" s="126" cm="1">
        <f t="array" aca="1" ref="CB287" ca="1">BO287/INDIRECT(ADDRESS($BC287,COLUMN(BO287)))</f>
        <v>0.21809349711729456</v>
      </c>
      <c r="CC287" s="126" cm="1">
        <f t="array" aca="1" ref="CC287" ca="1">BP287/INDIRECT(ADDRESS($BC287,COLUMN(BP287)))</f>
        <v>0.21243642969875351</v>
      </c>
      <c r="CE287" s="178" t="str">
        <f t="shared" si="135"/>
        <v>Industry</v>
      </c>
      <c r="CF287" s="194" t="str">
        <f t="shared" ca="1" si="136"/>
        <v>6.29
(25.3%)</v>
      </c>
      <c r="CG287" s="194" t="str">
        <f t="shared" ca="1" si="137"/>
        <v>6.69
(26.9%)</v>
      </c>
      <c r="CH287" s="194" t="str">
        <f t="shared" ca="1" si="138"/>
        <v>6.52
(25.3%)</v>
      </c>
      <c r="CI287" s="194" t="str">
        <f t="shared" ca="1" si="139"/>
        <v>6.73
(25.5%)</v>
      </c>
      <c r="CJ287" s="194" t="str">
        <f t="shared" ca="1" si="140"/>
        <v>6.72
(25.2%)</v>
      </c>
      <c r="CK287" s="194" t="str">
        <f t="shared" ca="1" si="141"/>
        <v>6.44
(23.1%)</v>
      </c>
      <c r="CL287" s="194" t="str">
        <f t="shared" ca="1" si="142"/>
        <v>6.37
(22.4%)</v>
      </c>
      <c r="CM287" s="194" t="str">
        <f t="shared" ca="1" si="143"/>
        <v>6.77
(23.6%)</v>
      </c>
      <c r="CN287" s="194" t="str">
        <f t="shared" ca="1" si="144"/>
        <v>6.79
(22.7%)</v>
      </c>
      <c r="CO287" s="194" t="str">
        <f t="shared" ca="1" si="145"/>
        <v>6.61
(21.8%)</v>
      </c>
      <c r="CP287" s="194" t="str">
        <f t="shared" ca="1" si="146"/>
        <v>6.71
(21.2%)</v>
      </c>
    </row>
    <row r="288" spans="3:94">
      <c r="C288" s="34" t="s">
        <v>182</v>
      </c>
      <c r="D288" s="33" t="s">
        <v>12</v>
      </c>
      <c r="E288" s="33"/>
      <c r="F288" s="65">
        <v>430.07740000000001</v>
      </c>
      <c r="G288" s="65">
        <v>442.07956000000001</v>
      </c>
      <c r="H288" s="65">
        <v>465.08369999999996</v>
      </c>
      <c r="I288" s="65">
        <v>477.08586000000003</v>
      </c>
      <c r="J288" s="65">
        <v>488.08783999999997</v>
      </c>
      <c r="K288" s="65">
        <v>500.09000000000003</v>
      </c>
      <c r="L288" s="65">
        <v>523.09413999999992</v>
      </c>
      <c r="M288" s="65">
        <v>547.09845999999993</v>
      </c>
      <c r="N288" s="65">
        <v>581.10457999999994</v>
      </c>
      <c r="O288" s="65">
        <v>535.09630000000004</v>
      </c>
      <c r="P288" s="65">
        <v>570.10259999999994</v>
      </c>
      <c r="Q288" s="65">
        <v>605.10889999999995</v>
      </c>
      <c r="R288" s="65">
        <v>605.10889999999995</v>
      </c>
      <c r="S288" s="65">
        <v>605.10889999999995</v>
      </c>
      <c r="T288" s="65">
        <v>608.10943999999995</v>
      </c>
      <c r="U288" s="65">
        <v>643.4463763420265</v>
      </c>
      <c r="V288" s="65">
        <v>613.410394</v>
      </c>
      <c r="W288" s="65">
        <v>560.90094399999998</v>
      </c>
      <c r="X288" s="65">
        <v>561.50105199999996</v>
      </c>
      <c r="Y288" s="65">
        <v>558.10044000000005</v>
      </c>
      <c r="Z288" s="65">
        <v>558.10044000000005</v>
      </c>
      <c r="AA288" s="65">
        <v>558.10044000000005</v>
      </c>
      <c r="AB288" s="65">
        <v>558.10044000000005</v>
      </c>
      <c r="AC288" s="65">
        <v>558.10044000000005</v>
      </c>
      <c r="AD288" s="65">
        <v>558.10044000000005</v>
      </c>
      <c r="AE288" s="65">
        <v>558.10044000000005</v>
      </c>
      <c r="AF288" s="65">
        <v>558.10044000000005</v>
      </c>
      <c r="AG288" s="65">
        <v>558.10044000000005</v>
      </c>
      <c r="AH288" s="65">
        <v>558.10044000000005</v>
      </c>
      <c r="AI288" s="65">
        <v>549.42913156074076</v>
      </c>
      <c r="AJ288" s="65">
        <v>566.07601461571915</v>
      </c>
      <c r="AK288" s="65">
        <v>554.01279713158146</v>
      </c>
      <c r="AL288" s="65">
        <v>534.52468878807917</v>
      </c>
      <c r="AM288" s="65">
        <v>515.38410410287918</v>
      </c>
      <c r="AP288" s="49" t="str">
        <f t="shared" si="130"/>
        <v>Agriculture</v>
      </c>
      <c r="AQ288" s="70" cm="1">
        <f t="array" aca="1" ref="AQ288" ca="1">INDIRECT(ADDRESS(ROW(AP288),AQ$9))/1000</f>
        <v>0.51538410410287916</v>
      </c>
      <c r="AR288" s="71" cm="1">
        <f t="array" aca="1" ref="AR288" ca="1">INDIRECT(ADDRESS(ROW(AQ288),AR$9))/1000</f>
        <v>0.53452468878807913</v>
      </c>
      <c r="AS288" s="71" cm="1">
        <f t="array" aca="1" ref="AS288" ca="1">INDIRECT(ADDRESS(ROW(AR288),AS$9))/1000</f>
        <v>0.55810044000000003</v>
      </c>
      <c r="AT288" s="73" cm="1">
        <f t="array" aca="1" ref="AT288" ca="1">INDIRECT(ADDRESS(ROW(AS288),AT$9))/1000</f>
        <v>0.55810044000000003</v>
      </c>
      <c r="AU288" s="77" cm="1">
        <f t="array" aca="1" ref="AU288" ca="1">AQ288/INDIRECT(ADDRESS($BC288,COLUMN(AQ288)))</f>
        <v>1.6324406093413246E-2</v>
      </c>
      <c r="AV288" s="78" cm="1">
        <f t="array" aca="1" ref="AV288" ca="1">AR288/INDIRECT(ADDRESS($BC288,COLUMN(AR288)))</f>
        <v>1.7625574929955989E-2</v>
      </c>
      <c r="AW288" s="78" cm="1">
        <f t="array" aca="1" ref="AW288" ca="1">AS288/INDIRECT(ADDRESS($BC288,COLUMN(AS288)))</f>
        <v>2.0022975902547285E-2</v>
      </c>
      <c r="AX288" s="80" cm="1">
        <f t="array" aca="1" ref="AX288" ca="1">AT288/INDIRECT(ADDRESS($BC288,COLUMN(AT288)))</f>
        <v>2.2444235266048263E-2</v>
      </c>
      <c r="AY288" s="53">
        <f t="shared" ca="1" si="131"/>
        <v>-3.580860732288562E-2</v>
      </c>
      <c r="AZ288" s="53">
        <f t="shared" ca="1" si="131"/>
        <v>-7.6538796308995682E-2</v>
      </c>
      <c r="BA288" s="53">
        <f t="shared" ca="1" si="131"/>
        <v>-7.6538796308995682E-2</v>
      </c>
      <c r="BC288" s="61">
        <f t="shared" si="132"/>
        <v>291</v>
      </c>
      <c r="BE288" s="177" t="str">
        <f t="shared" si="133"/>
        <v>Agriculture</v>
      </c>
      <c r="BF288" s="185" cm="1">
        <f t="array" ref="BF288">INDEX(288:288,,BF$9)/1000</f>
        <v>0.55810044000000003</v>
      </c>
      <c r="BG288" s="185" cm="1">
        <f t="array" ref="BG288">INDEX(288:288,,BG$9)/1000</f>
        <v>0.55810044000000003</v>
      </c>
      <c r="BH288" s="185" cm="1">
        <f t="array" ref="BH288">INDEX(288:288,,BH$9)/1000</f>
        <v>0.55810044000000003</v>
      </c>
      <c r="BI288" s="185" cm="1">
        <f t="array" ref="BI288">INDEX(288:288,,BI$9)/1000</f>
        <v>0.55810044000000003</v>
      </c>
      <c r="BJ288" s="185" cm="1">
        <f t="array" ref="BJ288">INDEX(288:288,,BJ$9)/1000</f>
        <v>0.55810044000000003</v>
      </c>
      <c r="BK288" s="185" cm="1">
        <f t="array" ref="BK288">INDEX(288:288,,BK$9)/1000</f>
        <v>0.55810044000000003</v>
      </c>
      <c r="BL288" s="185" cm="1">
        <f t="array" ref="BL288">INDEX(288:288,,BL$9)/1000</f>
        <v>0.5494291315607408</v>
      </c>
      <c r="BM288" s="185" cm="1">
        <f t="array" ref="BM288">INDEX(288:288,,BM$9)/1000</f>
        <v>0.5660760146157191</v>
      </c>
      <c r="BN288" s="185" cm="1">
        <f t="array" ref="BN288">INDEX(288:288,,BN$9)/1000</f>
        <v>0.55401279713158147</v>
      </c>
      <c r="BO288" s="185" cm="1">
        <f t="array" ref="BO288">INDEX(288:288,,BO$9)/1000</f>
        <v>0.53452468878807913</v>
      </c>
      <c r="BP288" s="185" cm="1">
        <f t="array" ref="BP288">INDEX(288:288,,BP$9)/1000</f>
        <v>0.51538410410287916</v>
      </c>
      <c r="BQ288" s="179"/>
      <c r="BR288" s="178" t="str">
        <f t="shared" si="134"/>
        <v>Agriculture</v>
      </c>
      <c r="BS288" s="126" cm="1">
        <f t="array" aca="1" ref="BS288" ca="1">BF288/INDIRECT(ADDRESS($BC288,COLUMN(BF288)))</f>
        <v>2.2444235266048263E-2</v>
      </c>
      <c r="BT288" s="126" cm="1">
        <f t="array" aca="1" ref="BT288" ca="1">BG288/INDIRECT(ADDRESS($BC288,COLUMN(BG288)))</f>
        <v>2.2486874628267234E-2</v>
      </c>
      <c r="BU288" s="126" cm="1">
        <f t="array" aca="1" ref="BU288" ca="1">BH288/INDIRECT(ADDRESS($BC288,COLUMN(BH288)))</f>
        <v>2.1637285910254548E-2</v>
      </c>
      <c r="BV288" s="126" cm="1">
        <f t="array" aca="1" ref="BV288" ca="1">BI288/INDIRECT(ADDRESS($BC288,COLUMN(BI288)))</f>
        <v>2.115448828411479E-2</v>
      </c>
      <c r="BW288" s="126" cm="1">
        <f t="array" aca="1" ref="BW288" ca="1">BJ288/INDIRECT(ADDRESS($BC288,COLUMN(BJ288)))</f>
        <v>2.0953771788478088E-2</v>
      </c>
      <c r="BX288" s="126" cm="1">
        <f t="array" aca="1" ref="BX288" ca="1">BK288/INDIRECT(ADDRESS($BC288,COLUMN(BK288)))</f>
        <v>2.0022975902547285E-2</v>
      </c>
      <c r="BY288" s="126" cm="1">
        <f t="array" aca="1" ref="BY288" ca="1">BL288/INDIRECT(ADDRESS($BC288,COLUMN(BL288)))</f>
        <v>1.9339925999489995E-2</v>
      </c>
      <c r="BZ288" s="126" cm="1">
        <f t="array" aca="1" ref="BZ288" ca="1">BM288/INDIRECT(ADDRESS($BC288,COLUMN(BM288)))</f>
        <v>1.9774714365810075E-2</v>
      </c>
      <c r="CA288" s="126" cm="1">
        <f t="array" aca="1" ref="CA288" ca="1">BN288/INDIRECT(ADDRESS($BC288,COLUMN(BN288)))</f>
        <v>1.8513468297005731E-2</v>
      </c>
      <c r="CB288" s="126" cm="1">
        <f t="array" aca="1" ref="CB288" ca="1">BO288/INDIRECT(ADDRESS($BC288,COLUMN(BO288)))</f>
        <v>1.7625574929955989E-2</v>
      </c>
      <c r="CC288" s="126" cm="1">
        <f t="array" aca="1" ref="CC288" ca="1">BP288/INDIRECT(ADDRESS($BC288,COLUMN(BP288)))</f>
        <v>1.6324406093413246E-2</v>
      </c>
      <c r="CE288" s="178" t="str">
        <f t="shared" si="135"/>
        <v>Agriculture</v>
      </c>
      <c r="CF288" s="194" t="str">
        <f t="shared" ca="1" si="136"/>
        <v>0.56
(2.2%)</v>
      </c>
      <c r="CG288" s="194" t="str">
        <f t="shared" ca="1" si="137"/>
        <v>0.56
(2.2%)</v>
      </c>
      <c r="CH288" s="194" t="str">
        <f t="shared" ca="1" si="138"/>
        <v>0.56
(2.2%)</v>
      </c>
      <c r="CI288" s="194" t="str">
        <f t="shared" ca="1" si="139"/>
        <v>0.56
(2.1%)</v>
      </c>
      <c r="CJ288" s="194" t="str">
        <f t="shared" ca="1" si="140"/>
        <v>0.56
(2.1%)</v>
      </c>
      <c r="CK288" s="194" t="str">
        <f t="shared" ca="1" si="141"/>
        <v>0.56
(2.0%)</v>
      </c>
      <c r="CL288" s="194" t="str">
        <f t="shared" ca="1" si="142"/>
        <v>0.55
(1.9%)</v>
      </c>
      <c r="CM288" s="194" t="str">
        <f t="shared" ca="1" si="143"/>
        <v>0.57
(2.0%)</v>
      </c>
      <c r="CN288" s="194" t="str">
        <f t="shared" ca="1" si="144"/>
        <v>0.55
(1.9%)</v>
      </c>
      <c r="CO288" s="194" t="str">
        <f t="shared" ca="1" si="145"/>
        <v>0.53
(1.8%)</v>
      </c>
      <c r="CP288" s="194" t="str">
        <f t="shared" ca="1" si="146"/>
        <v>0.52
(1.6%)</v>
      </c>
    </row>
    <row r="289" spans="2:94">
      <c r="C289" s="34" t="s">
        <v>179</v>
      </c>
      <c r="D289" s="33" t="s">
        <v>12</v>
      </c>
      <c r="E289" s="33"/>
      <c r="F289" s="65">
        <v>16.002880000000001</v>
      </c>
      <c r="G289" s="65">
        <v>17.003060000000001</v>
      </c>
      <c r="H289" s="65">
        <v>17.003060000000001</v>
      </c>
      <c r="I289" s="65">
        <v>18.003239999999998</v>
      </c>
      <c r="J289" s="65">
        <v>18.003239999999998</v>
      </c>
      <c r="K289" s="65">
        <v>18.003239999999998</v>
      </c>
      <c r="L289" s="65">
        <v>19.003419999999998</v>
      </c>
      <c r="M289" s="65">
        <v>23.00414</v>
      </c>
      <c r="N289" s="65">
        <v>24.004320000000003</v>
      </c>
      <c r="O289" s="65">
        <v>25.0045</v>
      </c>
      <c r="P289" s="65">
        <v>26.00468</v>
      </c>
      <c r="Q289" s="65">
        <v>26.00468</v>
      </c>
      <c r="R289" s="65">
        <v>23.00414</v>
      </c>
      <c r="S289" s="65">
        <v>23.00414</v>
      </c>
      <c r="T289" s="65">
        <v>50.50909</v>
      </c>
      <c r="U289" s="65">
        <v>58.910601999999997</v>
      </c>
      <c r="V289" s="65">
        <v>56.619361650959995</v>
      </c>
      <c r="W289" s="65">
        <v>50.996976803819997</v>
      </c>
      <c r="X289" s="65">
        <v>54.097534803820004</v>
      </c>
      <c r="Y289" s="65">
        <v>44.81994413804</v>
      </c>
      <c r="Z289" s="65">
        <v>45.569842095379997</v>
      </c>
      <c r="AA289" s="65">
        <v>45.591983774664001</v>
      </c>
      <c r="AB289" s="65">
        <v>45.477118650933726</v>
      </c>
      <c r="AC289" s="65">
        <v>42.468660940897017</v>
      </c>
      <c r="AD289" s="65">
        <v>40.352582981717134</v>
      </c>
      <c r="AE289" s="65">
        <v>44.057495931627372</v>
      </c>
      <c r="AF289" s="65">
        <v>49.672652123775258</v>
      </c>
      <c r="AG289" s="65">
        <v>54.083559016584474</v>
      </c>
      <c r="AH289" s="65">
        <v>66.261857194249316</v>
      </c>
      <c r="AI289" s="65">
        <v>86.378468956211819</v>
      </c>
      <c r="AJ289" s="65">
        <v>95.907962914919906</v>
      </c>
      <c r="AK289" s="65">
        <v>147.9024657774217</v>
      </c>
      <c r="AL289" s="65">
        <v>221.67810486310509</v>
      </c>
      <c r="AM289" s="65">
        <v>328.75272420224252</v>
      </c>
      <c r="AP289" s="49" t="str">
        <f t="shared" si="130"/>
        <v>Transport</v>
      </c>
      <c r="AQ289" s="70" cm="1">
        <f t="array" aca="1" ref="AQ289" ca="1">INDIRECT(ADDRESS(ROW(AP289),AQ$9))/1000</f>
        <v>0.3287527242022425</v>
      </c>
      <c r="AR289" s="71" cm="1">
        <f t="array" aca="1" ref="AR289" ca="1">INDIRECT(ADDRESS(ROW(AQ289),AR$9))/1000</f>
        <v>0.2216781048631051</v>
      </c>
      <c r="AS289" s="71" cm="1">
        <f t="array" aca="1" ref="AS289" ca="1">INDIRECT(ADDRESS(ROW(AR289),AS$9))/1000</f>
        <v>6.6261857194249318E-2</v>
      </c>
      <c r="AT289" s="73" cm="1">
        <f t="array" aca="1" ref="AT289" ca="1">INDIRECT(ADDRESS(ROW(AS289),AT$9))/1000</f>
        <v>4.2468660940897018E-2</v>
      </c>
      <c r="AU289" s="77" cm="1">
        <f t="array" aca="1" ref="AU289" ca="1">AQ289/INDIRECT(ADDRESS($BC289,COLUMN(AQ289)))</f>
        <v>1.0412996697938536E-2</v>
      </c>
      <c r="AV289" s="78" cm="1">
        <f t="array" aca="1" ref="AV289" ca="1">AR289/INDIRECT(ADDRESS($BC289,COLUMN(AR289)))</f>
        <v>7.3096792899389786E-3</v>
      </c>
      <c r="AW289" s="78" cm="1">
        <f t="array" aca="1" ref="AW289" ca="1">AS289/INDIRECT(ADDRESS($BC289,COLUMN(AS289)))</f>
        <v>2.3772774123928006E-3</v>
      </c>
      <c r="AX289" s="80" cm="1">
        <f t="array" aca="1" ref="AX289" ca="1">AT289/INDIRECT(ADDRESS($BC289,COLUMN(AT289)))</f>
        <v>1.707894402648253E-3</v>
      </c>
      <c r="AY289" s="53">
        <f t="shared" ca="1" si="131"/>
        <v>0.48301847133373932</v>
      </c>
      <c r="AZ289" s="53">
        <f t="shared" ca="1" si="131"/>
        <v>3.9614172937907637</v>
      </c>
      <c r="BA289" s="53">
        <f t="shared" ca="1" si="131"/>
        <v>6.7410663985794752</v>
      </c>
      <c r="BC289" s="61">
        <f t="shared" si="132"/>
        <v>291</v>
      </c>
      <c r="BE289" s="177" t="str">
        <f t="shared" si="133"/>
        <v>Transport</v>
      </c>
      <c r="BF289" s="185" cm="1">
        <f t="array" ref="BF289">INDEX(289:289,,BF$9)/1000</f>
        <v>4.2468660940897018E-2</v>
      </c>
      <c r="BG289" s="185" cm="1">
        <f t="array" ref="BG289">INDEX(289:289,,BG$9)/1000</f>
        <v>4.0352582981717136E-2</v>
      </c>
      <c r="BH289" s="185" cm="1">
        <f t="array" ref="BH289">INDEX(289:289,,BH$9)/1000</f>
        <v>4.4057495931627375E-2</v>
      </c>
      <c r="BI289" s="185" cm="1">
        <f t="array" ref="BI289">INDEX(289:289,,BI$9)/1000</f>
        <v>4.9672652123775259E-2</v>
      </c>
      <c r="BJ289" s="185" cm="1">
        <f t="array" ref="BJ289">INDEX(289:289,,BJ$9)/1000</f>
        <v>5.4083559016584473E-2</v>
      </c>
      <c r="BK289" s="185" cm="1">
        <f t="array" ref="BK289">INDEX(289:289,,BK$9)/1000</f>
        <v>6.6261857194249318E-2</v>
      </c>
      <c r="BL289" s="185" cm="1">
        <f t="array" ref="BL289">INDEX(289:289,,BL$9)/1000</f>
        <v>8.6378468956211818E-2</v>
      </c>
      <c r="BM289" s="185" cm="1">
        <f t="array" ref="BM289">INDEX(289:289,,BM$9)/1000</f>
        <v>9.5907962914919903E-2</v>
      </c>
      <c r="BN289" s="185" cm="1">
        <f t="array" ref="BN289">INDEX(289:289,,BN$9)/1000</f>
        <v>0.14790246577742169</v>
      </c>
      <c r="BO289" s="185" cm="1">
        <f t="array" ref="BO289">INDEX(289:289,,BO$9)/1000</f>
        <v>0.2216781048631051</v>
      </c>
      <c r="BP289" s="185" cm="1">
        <f t="array" ref="BP289">INDEX(289:289,,BP$9)/1000</f>
        <v>0.3287527242022425</v>
      </c>
      <c r="BQ289" s="179"/>
      <c r="BR289" s="178" t="str">
        <f t="shared" si="134"/>
        <v>Transport</v>
      </c>
      <c r="BS289" s="126" cm="1">
        <f t="array" aca="1" ref="BS289" ca="1">BF289/INDIRECT(ADDRESS($BC289,COLUMN(BF289)))</f>
        <v>1.707894402648253E-3</v>
      </c>
      <c r="BT289" s="126" cm="1">
        <f t="array" aca="1" ref="BT289" ca="1">BG289/INDIRECT(ADDRESS($BC289,COLUMN(BG289)))</f>
        <v>1.6258784430211578E-3</v>
      </c>
      <c r="BU289" s="126" cm="1">
        <f t="array" aca="1" ref="BU289" ca="1">BH289/INDIRECT(ADDRESS($BC289,COLUMN(BH289)))</f>
        <v>1.7080879491198715E-3</v>
      </c>
      <c r="BV289" s="126" cm="1">
        <f t="array" aca="1" ref="BV289" ca="1">BI289/INDIRECT(ADDRESS($BC289,COLUMN(BI289)))</f>
        <v>1.8828143862300365E-3</v>
      </c>
      <c r="BW289" s="126" cm="1">
        <f t="array" aca="1" ref="BW289" ca="1">BJ289/INDIRECT(ADDRESS($BC289,COLUMN(BJ289)))</f>
        <v>2.0305566380528161E-3</v>
      </c>
      <c r="BX289" s="126" cm="1">
        <f t="array" aca="1" ref="BX289" ca="1">BK289/INDIRECT(ADDRESS($BC289,COLUMN(BK289)))</f>
        <v>2.3772774123928006E-3</v>
      </c>
      <c r="BY289" s="126" cm="1">
        <f t="array" aca="1" ref="BY289" ca="1">BL289/INDIRECT(ADDRESS($BC289,COLUMN(BL289)))</f>
        <v>3.0405253409423495E-3</v>
      </c>
      <c r="BZ289" s="126" cm="1">
        <f t="array" aca="1" ref="BZ289" ca="1">BM289/INDIRECT(ADDRESS($BC289,COLUMN(BM289)))</f>
        <v>3.3503496404749139E-3</v>
      </c>
      <c r="CA289" s="126" cm="1">
        <f t="array" aca="1" ref="CA289" ca="1">BN289/INDIRECT(ADDRESS($BC289,COLUMN(BN289)))</f>
        <v>4.9424627470634674E-3</v>
      </c>
      <c r="CB289" s="126" cm="1">
        <f t="array" aca="1" ref="CB289" ca="1">BO289/INDIRECT(ADDRESS($BC289,COLUMN(BO289)))</f>
        <v>7.3096792899389786E-3</v>
      </c>
      <c r="CC289" s="126" cm="1">
        <f t="array" aca="1" ref="CC289" ca="1">BP289/INDIRECT(ADDRESS($BC289,COLUMN(BP289)))</f>
        <v>1.0412996697938536E-2</v>
      </c>
      <c r="CE289" s="178" t="str">
        <f t="shared" si="135"/>
        <v>Transport</v>
      </c>
      <c r="CF289" s="194" t="str">
        <f t="shared" ca="1" si="136"/>
        <v>0.04
(0.2%)</v>
      </c>
      <c r="CG289" s="194" t="str">
        <f t="shared" ca="1" si="137"/>
        <v>0.04
(0.2%)</v>
      </c>
      <c r="CH289" s="194" t="str">
        <f t="shared" ca="1" si="138"/>
        <v>0.04
(0.2%)</v>
      </c>
      <c r="CI289" s="194" t="str">
        <f t="shared" ca="1" si="139"/>
        <v>0.05
(0.2%)</v>
      </c>
      <c r="CJ289" s="194" t="str">
        <f t="shared" ca="1" si="140"/>
        <v>0.05
(0.2%)</v>
      </c>
      <c r="CK289" s="194" t="str">
        <f t="shared" ca="1" si="141"/>
        <v>0.07
(0.2%)</v>
      </c>
      <c r="CL289" s="194" t="str">
        <f t="shared" ca="1" si="142"/>
        <v>0.09
(0.3%)</v>
      </c>
      <c r="CM289" s="194" t="str">
        <f t="shared" ca="1" si="143"/>
        <v>0.10
(0.3%)</v>
      </c>
      <c r="CN289" s="194" t="str">
        <f t="shared" ca="1" si="144"/>
        <v>0.15
(0.5%)</v>
      </c>
      <c r="CO289" s="194" t="str">
        <f t="shared" ca="1" si="145"/>
        <v>0.22
(0.7%)</v>
      </c>
      <c r="CP289" s="194" t="str">
        <f t="shared" ca="1" si="146"/>
        <v>0.33
(1.0%)</v>
      </c>
    </row>
    <row r="290" spans="2:94">
      <c r="C290" s="34" t="s">
        <v>183</v>
      </c>
      <c r="D290" s="33" t="s">
        <v>12</v>
      </c>
      <c r="E290" s="33"/>
      <c r="F290" s="65">
        <v>0</v>
      </c>
      <c r="G290" s="65">
        <v>0</v>
      </c>
      <c r="H290" s="65">
        <v>0</v>
      </c>
      <c r="I290" s="65">
        <v>0</v>
      </c>
      <c r="J290" s="65">
        <v>0</v>
      </c>
      <c r="K290" s="65">
        <v>0</v>
      </c>
      <c r="L290" s="65">
        <v>0</v>
      </c>
      <c r="M290" s="65">
        <v>0</v>
      </c>
      <c r="N290" s="65">
        <v>0</v>
      </c>
      <c r="O290" s="65">
        <v>0</v>
      </c>
      <c r="P290" s="65">
        <v>0</v>
      </c>
      <c r="Q290" s="65">
        <v>0</v>
      </c>
      <c r="R290" s="65">
        <v>0</v>
      </c>
      <c r="S290" s="65">
        <v>0</v>
      </c>
      <c r="T290" s="65">
        <v>0</v>
      </c>
      <c r="U290" s="65">
        <v>0</v>
      </c>
      <c r="V290" s="65">
        <v>0</v>
      </c>
      <c r="W290" s="65">
        <v>0</v>
      </c>
      <c r="X290" s="65">
        <v>0</v>
      </c>
      <c r="Y290" s="65">
        <v>0</v>
      </c>
      <c r="Z290" s="65">
        <v>0</v>
      </c>
      <c r="AA290" s="65">
        <v>0</v>
      </c>
      <c r="AB290" s="65">
        <v>0</v>
      </c>
      <c r="AC290" s="65">
        <v>0</v>
      </c>
      <c r="AD290" s="65">
        <v>0</v>
      </c>
      <c r="AE290" s="65">
        <v>0</v>
      </c>
      <c r="AF290" s="65">
        <v>0</v>
      </c>
      <c r="AG290" s="65">
        <v>0</v>
      </c>
      <c r="AH290" s="65">
        <v>0</v>
      </c>
      <c r="AI290" s="65">
        <v>0</v>
      </c>
      <c r="AJ290" s="65">
        <v>0</v>
      </c>
      <c r="AK290" s="65">
        <v>0</v>
      </c>
      <c r="AL290" s="65">
        <v>0</v>
      </c>
      <c r="AM290" s="65">
        <v>0</v>
      </c>
      <c r="AP290" s="49" t="str">
        <f t="shared" si="130"/>
        <v>Fisheries</v>
      </c>
      <c r="AQ290" s="70" cm="1">
        <f t="array" aca="1" ref="AQ290" ca="1">INDIRECT(ADDRESS(ROW(AP290),AQ$9))/1000</f>
        <v>0</v>
      </c>
      <c r="AR290" s="71" cm="1">
        <f t="array" aca="1" ref="AR290" ca="1">INDIRECT(ADDRESS(ROW(AQ290),AR$9))/1000</f>
        <v>0</v>
      </c>
      <c r="AS290" s="71" cm="1">
        <f t="array" aca="1" ref="AS290" ca="1">INDIRECT(ADDRESS(ROW(AR290),AS$9))/1000</f>
        <v>0</v>
      </c>
      <c r="AT290" s="73" cm="1">
        <f t="array" aca="1" ref="AT290" ca="1">INDIRECT(ADDRESS(ROW(AS290),AT$9))/1000</f>
        <v>0</v>
      </c>
      <c r="AU290" s="77" cm="1">
        <f t="array" aca="1" ref="AU290" ca="1">AQ290/INDIRECT(ADDRESS($BC290,COLUMN(AQ290)))</f>
        <v>0</v>
      </c>
      <c r="AV290" s="78" cm="1">
        <f t="array" aca="1" ref="AV290" ca="1">AR290/INDIRECT(ADDRESS($BC290,COLUMN(AR290)))</f>
        <v>0</v>
      </c>
      <c r="AW290" s="78" cm="1">
        <f t="array" aca="1" ref="AW290" ca="1">AS290/INDIRECT(ADDRESS($BC290,COLUMN(AS290)))</f>
        <v>0</v>
      </c>
      <c r="AX290" s="80" cm="1">
        <f t="array" aca="1" ref="AX290" ca="1">AT290/INDIRECT(ADDRESS($BC290,COLUMN(AT290)))</f>
        <v>0</v>
      </c>
      <c r="AY290" s="53" t="str">
        <f t="shared" ca="1" si="131"/>
        <v>-</v>
      </c>
      <c r="AZ290" s="53" t="str">
        <f t="shared" ca="1" si="131"/>
        <v>-</v>
      </c>
      <c r="BA290" s="53" t="str">
        <f t="shared" ca="1" si="131"/>
        <v>-</v>
      </c>
      <c r="BC290" s="61">
        <f t="shared" si="132"/>
        <v>291</v>
      </c>
      <c r="BE290" s="177" t="str">
        <f t="shared" si="133"/>
        <v>Fisheries</v>
      </c>
      <c r="BF290" s="185" cm="1">
        <f t="array" ref="BF290">INDEX(290:290,,BF$9)/1000</f>
        <v>0</v>
      </c>
      <c r="BG290" s="185" cm="1">
        <f t="array" ref="BG290">INDEX(290:290,,BG$9)/1000</f>
        <v>0</v>
      </c>
      <c r="BH290" s="185" cm="1">
        <f t="array" ref="BH290">INDEX(290:290,,BH$9)/1000</f>
        <v>0</v>
      </c>
      <c r="BI290" s="185" cm="1">
        <f t="array" ref="BI290">INDEX(290:290,,BI$9)/1000</f>
        <v>0</v>
      </c>
      <c r="BJ290" s="185" cm="1">
        <f t="array" ref="BJ290">INDEX(290:290,,BJ$9)/1000</f>
        <v>0</v>
      </c>
      <c r="BK290" s="185" cm="1">
        <f t="array" ref="BK290">INDEX(290:290,,BK$9)/1000</f>
        <v>0</v>
      </c>
      <c r="BL290" s="185" cm="1">
        <f t="array" ref="BL290">INDEX(290:290,,BL$9)/1000</f>
        <v>0</v>
      </c>
      <c r="BM290" s="185" cm="1">
        <f t="array" ref="BM290">INDEX(290:290,,BM$9)/1000</f>
        <v>0</v>
      </c>
      <c r="BN290" s="185" cm="1">
        <f t="array" ref="BN290">INDEX(290:290,,BN$9)/1000</f>
        <v>0</v>
      </c>
      <c r="BO290" s="185" cm="1">
        <f t="array" ref="BO290">INDEX(290:290,,BO$9)/1000</f>
        <v>0</v>
      </c>
      <c r="BP290" s="185" cm="1">
        <f t="array" ref="BP290">INDEX(290:290,,BP$9)/1000</f>
        <v>0</v>
      </c>
      <c r="BQ290" s="179"/>
      <c r="BR290" s="178" t="str">
        <f t="shared" si="134"/>
        <v>Fisheries</v>
      </c>
      <c r="BS290" s="126" cm="1">
        <f t="array" aca="1" ref="BS290" ca="1">BF290/INDIRECT(ADDRESS($BC290,COLUMN(BF290)))</f>
        <v>0</v>
      </c>
      <c r="BT290" s="126" cm="1">
        <f t="array" aca="1" ref="BT290" ca="1">BG290/INDIRECT(ADDRESS($BC290,COLUMN(BG290)))</f>
        <v>0</v>
      </c>
      <c r="BU290" s="126" cm="1">
        <f t="array" aca="1" ref="BU290" ca="1">BH290/INDIRECT(ADDRESS($BC290,COLUMN(BH290)))</f>
        <v>0</v>
      </c>
      <c r="BV290" s="126" cm="1">
        <f t="array" aca="1" ref="BV290" ca="1">BI290/INDIRECT(ADDRESS($BC290,COLUMN(BI290)))</f>
        <v>0</v>
      </c>
      <c r="BW290" s="126" cm="1">
        <f t="array" aca="1" ref="BW290" ca="1">BJ290/INDIRECT(ADDRESS($BC290,COLUMN(BJ290)))</f>
        <v>0</v>
      </c>
      <c r="BX290" s="126" cm="1">
        <f t="array" aca="1" ref="BX290" ca="1">BK290/INDIRECT(ADDRESS($BC290,COLUMN(BK290)))</f>
        <v>0</v>
      </c>
      <c r="BY290" s="126" cm="1">
        <f t="array" aca="1" ref="BY290" ca="1">BL290/INDIRECT(ADDRESS($BC290,COLUMN(BL290)))</f>
        <v>0</v>
      </c>
      <c r="BZ290" s="126" cm="1">
        <f t="array" aca="1" ref="BZ290" ca="1">BM290/INDIRECT(ADDRESS($BC290,COLUMN(BM290)))</f>
        <v>0</v>
      </c>
      <c r="CA290" s="126" cm="1">
        <f t="array" aca="1" ref="CA290" ca="1">BN290/INDIRECT(ADDRESS($BC290,COLUMN(BN290)))</f>
        <v>0</v>
      </c>
      <c r="CB290" s="126" cm="1">
        <f t="array" aca="1" ref="CB290" ca="1">BO290/INDIRECT(ADDRESS($BC290,COLUMN(BO290)))</f>
        <v>0</v>
      </c>
      <c r="CC290" s="126" cm="1">
        <f t="array" aca="1" ref="CC290" ca="1">BP290/INDIRECT(ADDRESS($BC290,COLUMN(BP290)))</f>
        <v>0</v>
      </c>
      <c r="CE290" s="178" t="str">
        <f t="shared" si="135"/>
        <v>Fisheries</v>
      </c>
      <c r="CF290" s="194" t="str">
        <f t="shared" ca="1" si="136"/>
        <v>0
(0%)</v>
      </c>
      <c r="CG290" s="194" t="str">
        <f t="shared" ca="1" si="137"/>
        <v>0
(0%)</v>
      </c>
      <c r="CH290" s="194" t="str">
        <f t="shared" ca="1" si="138"/>
        <v>0
(0%)</v>
      </c>
      <c r="CI290" s="194" t="str">
        <f t="shared" ca="1" si="139"/>
        <v>0
(0%)</v>
      </c>
      <c r="CJ290" s="194" t="str">
        <f t="shared" ca="1" si="140"/>
        <v>0
(0%)</v>
      </c>
      <c r="CK290" s="194" t="str">
        <f t="shared" ca="1" si="141"/>
        <v>0
(0%)</v>
      </c>
      <c r="CL290" s="194" t="str">
        <f t="shared" ca="1" si="142"/>
        <v>0
(0%)</v>
      </c>
      <c r="CM290" s="194" t="str">
        <f t="shared" ca="1" si="143"/>
        <v>0
(0%)</v>
      </c>
      <c r="CN290" s="194" t="str">
        <f t="shared" ca="1" si="144"/>
        <v>0
(0%)</v>
      </c>
      <c r="CO290" s="194" t="str">
        <f t="shared" ca="1" si="145"/>
        <v>0
(0%)</v>
      </c>
      <c r="CP290" s="194" t="str">
        <f t="shared" ca="1" si="146"/>
        <v>0
(0%)</v>
      </c>
    </row>
    <row r="291" spans="2:94" s="58" customFormat="1">
      <c r="C291" s="55" t="s">
        <v>47</v>
      </c>
      <c r="D291" s="56" t="s">
        <v>12</v>
      </c>
      <c r="E291" s="57"/>
      <c r="F291" s="66">
        <v>11870.136240000002</v>
      </c>
      <c r="G291" s="66">
        <v>12467.243699999999</v>
      </c>
      <c r="H291" s="66">
        <v>13209.377259999999</v>
      </c>
      <c r="I291" s="66">
        <v>13555.439539999998</v>
      </c>
      <c r="J291" s="66">
        <v>14156.54772</v>
      </c>
      <c r="K291" s="66">
        <v>14853.67318</v>
      </c>
      <c r="L291" s="66">
        <v>15855.85354</v>
      </c>
      <c r="M291" s="66">
        <v>16719.008879999998</v>
      </c>
      <c r="N291" s="66">
        <v>17701.18564</v>
      </c>
      <c r="O291" s="66">
        <v>18857.39372</v>
      </c>
      <c r="P291" s="66">
        <v>20291.651839999999</v>
      </c>
      <c r="Q291" s="66">
        <v>21027.784319999999</v>
      </c>
      <c r="R291" s="66">
        <v>21771.918239999995</v>
      </c>
      <c r="S291" s="66">
        <v>23036.145759999992</v>
      </c>
      <c r="T291" s="66">
        <v>23060.880611471999</v>
      </c>
      <c r="U291" s="66">
        <v>24356.385786830026</v>
      </c>
      <c r="V291" s="66">
        <v>25882.115487576997</v>
      </c>
      <c r="W291" s="66">
        <v>25867.032926571239</v>
      </c>
      <c r="X291" s="66">
        <v>26679.638152602765</v>
      </c>
      <c r="Y291" s="66">
        <v>25274.275195329952</v>
      </c>
      <c r="Z291" s="66">
        <v>25404.130035904996</v>
      </c>
      <c r="AA291" s="66">
        <v>24879.26495966881</v>
      </c>
      <c r="AB291" s="66">
        <v>24834.839305855334</v>
      </c>
      <c r="AC291" s="66">
        <v>24866.092935866123</v>
      </c>
      <c r="AD291" s="66">
        <v>24818.942126285405</v>
      </c>
      <c r="AE291" s="66">
        <v>25793.458676603233</v>
      </c>
      <c r="AF291" s="66">
        <v>26382.129054810826</v>
      </c>
      <c r="AG291" s="66">
        <v>26634.843866481562</v>
      </c>
      <c r="AH291" s="66">
        <v>27873.001631540672</v>
      </c>
      <c r="AI291" s="66">
        <v>28409.060695228593</v>
      </c>
      <c r="AJ291" s="66">
        <v>28626.254930612227</v>
      </c>
      <c r="AK291" s="66">
        <v>29924.851910173122</v>
      </c>
      <c r="AL291" s="66">
        <v>30326.652657418526</v>
      </c>
      <c r="AM291" s="66">
        <v>31571.384658877862</v>
      </c>
      <c r="AP291" s="52" t="str">
        <f t="shared" si="130"/>
        <v>Total</v>
      </c>
      <c r="AQ291" s="75" cm="1">
        <f t="array" aca="1" ref="AQ291" ca="1">INDIRECT(ADDRESS(ROW(AP291),AQ$9))/1000</f>
        <v>31.571384658877861</v>
      </c>
      <c r="AR291" s="74" cm="1">
        <f t="array" aca="1" ref="AR291" ca="1">INDIRECT(ADDRESS(ROW(AQ291),AR$9))/1000</f>
        <v>30.326652657418528</v>
      </c>
      <c r="AS291" s="74" cm="1">
        <f t="array" aca="1" ref="AS291" ca="1">INDIRECT(ADDRESS(ROW(AR291),AS$9))/1000</f>
        <v>27.873001631540671</v>
      </c>
      <c r="AT291" s="76" cm="1">
        <f t="array" aca="1" ref="AT291" ca="1">INDIRECT(ADDRESS(ROW(AS291),AT$9))/1000</f>
        <v>24.866092935866124</v>
      </c>
      <c r="AU291" s="81" cm="1">
        <f t="array" aca="1" ref="AU291" ca="1">AQ291/INDIRECT(ADDRESS($BC291,COLUMN(AQ291)))</f>
        <v>1</v>
      </c>
      <c r="AV291" s="82" cm="1">
        <f t="array" aca="1" ref="AV291" ca="1">AR291/INDIRECT(ADDRESS($BC291,COLUMN(AR291)))</f>
        <v>1</v>
      </c>
      <c r="AW291" s="82" cm="1">
        <f t="array" aca="1" ref="AW291" ca="1">AS291/INDIRECT(ADDRESS($BC291,COLUMN(AS291)))</f>
        <v>1</v>
      </c>
      <c r="AX291" s="83" cm="1">
        <f t="array" aca="1" ref="AX291" ca="1">AT291/INDIRECT(ADDRESS($BC291,COLUMN(AT291)))</f>
        <v>1</v>
      </c>
      <c r="AY291" s="54">
        <f t="shared" ca="1" si="131"/>
        <v>4.1044160577835678E-2</v>
      </c>
      <c r="AZ291" s="54">
        <f t="shared" ca="1" si="131"/>
        <v>0.13268693039332208</v>
      </c>
      <c r="BA291" s="54">
        <f t="shared" ca="1" si="131"/>
        <v>0.26965602277389628</v>
      </c>
      <c r="BB291" s="7"/>
      <c r="BC291" s="62">
        <f>ROW(AP291)</f>
        <v>291</v>
      </c>
      <c r="BE291" s="177" t="str">
        <f t="shared" si="133"/>
        <v>Total</v>
      </c>
      <c r="BF291" s="185" cm="1">
        <f t="array" ref="BF291">INDEX(291:291,,BF$9)/1000</f>
        <v>24.866092935866124</v>
      </c>
      <c r="BG291" s="185" cm="1">
        <f t="array" ref="BG291">INDEX(291:291,,BG$9)/1000</f>
        <v>24.818942126285403</v>
      </c>
      <c r="BH291" s="185" cm="1">
        <f t="array" ref="BH291">INDEX(291:291,,BH$9)/1000</f>
        <v>25.793458676603233</v>
      </c>
      <c r="BI291" s="185" cm="1">
        <f t="array" ref="BI291">INDEX(291:291,,BI$9)/1000</f>
        <v>26.382129054810825</v>
      </c>
      <c r="BJ291" s="185" cm="1">
        <f t="array" ref="BJ291">INDEX(291:291,,BJ$9)/1000</f>
        <v>26.634843866481564</v>
      </c>
      <c r="BK291" s="185" cm="1">
        <f t="array" ref="BK291">INDEX(291:291,,BK$9)/1000</f>
        <v>27.873001631540671</v>
      </c>
      <c r="BL291" s="185" cm="1">
        <f t="array" ref="BL291">INDEX(291:291,,BL$9)/1000</f>
        <v>28.409060695228593</v>
      </c>
      <c r="BM291" s="185" cm="1">
        <f t="array" ref="BM291">INDEX(291:291,,BM$9)/1000</f>
        <v>28.626254930612227</v>
      </c>
      <c r="BN291" s="185" cm="1">
        <f t="array" ref="BN291">INDEX(291:291,,BN$9)/1000</f>
        <v>29.924851910173121</v>
      </c>
      <c r="BO291" s="185" cm="1">
        <f t="array" ref="BO291">INDEX(291:291,,BO$9)/1000</f>
        <v>30.326652657418528</v>
      </c>
      <c r="BP291" s="185" cm="1">
        <f t="array" ref="BP291">INDEX(291:291,,BP$9)/1000</f>
        <v>31.571384658877861</v>
      </c>
      <c r="BQ291" s="179"/>
      <c r="BR291" s="178" t="str">
        <f t="shared" si="134"/>
        <v>Total</v>
      </c>
      <c r="BS291" s="126" cm="1">
        <f t="array" aca="1" ref="BS291" ca="1">BF291/INDIRECT(ADDRESS($BC291,COLUMN(BF291)))</f>
        <v>1</v>
      </c>
      <c r="BT291" s="126" cm="1">
        <f t="array" aca="1" ref="BT291" ca="1">BG291/INDIRECT(ADDRESS($BC291,COLUMN(BG291)))</f>
        <v>1</v>
      </c>
      <c r="BU291" s="126" cm="1">
        <f t="array" aca="1" ref="BU291" ca="1">BH291/INDIRECT(ADDRESS($BC291,COLUMN(BH291)))</f>
        <v>1</v>
      </c>
      <c r="BV291" s="126" cm="1">
        <f t="array" aca="1" ref="BV291" ca="1">BI291/INDIRECT(ADDRESS($BC291,COLUMN(BI291)))</f>
        <v>1</v>
      </c>
      <c r="BW291" s="126" cm="1">
        <f t="array" aca="1" ref="BW291" ca="1">BJ291/INDIRECT(ADDRESS($BC291,COLUMN(BJ291)))</f>
        <v>1</v>
      </c>
      <c r="BX291" s="126" cm="1">
        <f t="array" aca="1" ref="BX291" ca="1">BK291/INDIRECT(ADDRESS($BC291,COLUMN(BK291)))</f>
        <v>1</v>
      </c>
      <c r="BY291" s="126" cm="1">
        <f t="array" aca="1" ref="BY291" ca="1">BL291/INDIRECT(ADDRESS($BC291,COLUMN(BL291)))</f>
        <v>1</v>
      </c>
      <c r="BZ291" s="126" cm="1">
        <f t="array" aca="1" ref="BZ291" ca="1">BM291/INDIRECT(ADDRESS($BC291,COLUMN(BM291)))</f>
        <v>1</v>
      </c>
      <c r="CA291" s="126" cm="1">
        <f t="array" aca="1" ref="CA291" ca="1">BN291/INDIRECT(ADDRESS($BC291,COLUMN(BN291)))</f>
        <v>1</v>
      </c>
      <c r="CB291" s="126" cm="1">
        <f t="array" aca="1" ref="CB291" ca="1">BO291/INDIRECT(ADDRESS($BC291,COLUMN(BO291)))</f>
        <v>1</v>
      </c>
      <c r="CC291" s="126" cm="1">
        <f t="array" aca="1" ref="CC291" ca="1">BP291/INDIRECT(ADDRESS($BC291,COLUMN(BP291)))</f>
        <v>1</v>
      </c>
      <c r="CD291" s="7"/>
      <c r="CE291" s="178" t="str">
        <f t="shared" si="135"/>
        <v>Total</v>
      </c>
      <c r="CF291" s="194" t="str">
        <f t="shared" ca="1" si="136"/>
        <v>24.87
(100%)</v>
      </c>
      <c r="CG291" s="194" t="str">
        <f t="shared" ca="1" si="137"/>
        <v>24.82
(100%)</v>
      </c>
      <c r="CH291" s="194" t="str">
        <f t="shared" ca="1" si="138"/>
        <v>25.79
(100%)</v>
      </c>
      <c r="CI291" s="194" t="str">
        <f t="shared" ca="1" si="139"/>
        <v>26.38
(100%)</v>
      </c>
      <c r="CJ291" s="194" t="str">
        <f t="shared" ca="1" si="140"/>
        <v>26.63
(100%)</v>
      </c>
      <c r="CK291" s="194" t="str">
        <f t="shared" ca="1" si="141"/>
        <v>27.87
(100%)</v>
      </c>
      <c r="CL291" s="194" t="str">
        <f t="shared" ca="1" si="142"/>
        <v>28.41
(100%)</v>
      </c>
      <c r="CM291" s="194" t="str">
        <f t="shared" ca="1" si="143"/>
        <v>28.63
(100%)</v>
      </c>
      <c r="CN291" s="194" t="str">
        <f t="shared" ca="1" si="144"/>
        <v>29.92
(100%)</v>
      </c>
      <c r="CO291" s="194" t="str">
        <f t="shared" ca="1" si="145"/>
        <v>30.33
(100%)</v>
      </c>
      <c r="CP291" s="194" t="str">
        <f t="shared" ca="1" si="146"/>
        <v>31.57
(100%)</v>
      </c>
    </row>
    <row r="292" spans="2:94">
      <c r="F292" s="7" t="b">
        <f>SUM(F285:F290)=F291</f>
        <v>1</v>
      </c>
      <c r="G292" s="7" t="b">
        <f t="shared" ref="G292:AM292" si="147">SUM(G285:G290)=G291</f>
        <v>1</v>
      </c>
      <c r="H292" s="7" t="b">
        <f t="shared" si="147"/>
        <v>1</v>
      </c>
      <c r="I292" s="7" t="b">
        <f t="shared" si="147"/>
        <v>1</v>
      </c>
      <c r="J292" s="7" t="b">
        <f t="shared" si="147"/>
        <v>1</v>
      </c>
      <c r="K292" s="7" t="b">
        <f t="shared" si="147"/>
        <v>1</v>
      </c>
      <c r="L292" s="7" t="b">
        <f t="shared" si="147"/>
        <v>1</v>
      </c>
      <c r="M292" s="7" t="b">
        <f t="shared" si="147"/>
        <v>1</v>
      </c>
      <c r="N292" s="7" t="b">
        <f t="shared" si="147"/>
        <v>1</v>
      </c>
      <c r="O292" s="7" t="b">
        <f t="shared" si="147"/>
        <v>1</v>
      </c>
      <c r="P292" s="7" t="b">
        <f t="shared" si="147"/>
        <v>1</v>
      </c>
      <c r="Q292" s="7" t="b">
        <f t="shared" si="147"/>
        <v>1</v>
      </c>
      <c r="R292" s="7" t="b">
        <f t="shared" si="147"/>
        <v>1</v>
      </c>
      <c r="S292" s="7" t="b">
        <f t="shared" si="147"/>
        <v>1</v>
      </c>
      <c r="T292" s="7" t="b">
        <f t="shared" si="147"/>
        <v>1</v>
      </c>
      <c r="U292" s="7" t="b">
        <f t="shared" si="147"/>
        <v>1</v>
      </c>
      <c r="V292" s="7" t="b">
        <f t="shared" si="147"/>
        <v>1</v>
      </c>
      <c r="W292" s="7" t="b">
        <f t="shared" si="147"/>
        <v>1</v>
      </c>
      <c r="X292" s="7" t="b">
        <f t="shared" si="147"/>
        <v>1</v>
      </c>
      <c r="Y292" s="7" t="b">
        <f t="shared" si="147"/>
        <v>0</v>
      </c>
      <c r="Z292" s="7" t="b">
        <f t="shared" si="147"/>
        <v>1</v>
      </c>
      <c r="AA292" s="7" t="b">
        <f t="shared" si="147"/>
        <v>1</v>
      </c>
      <c r="AB292" s="7" t="b">
        <f t="shared" si="147"/>
        <v>1</v>
      </c>
      <c r="AC292" s="7" t="b">
        <f t="shared" si="147"/>
        <v>1</v>
      </c>
      <c r="AD292" s="7" t="b">
        <f t="shared" si="147"/>
        <v>1</v>
      </c>
      <c r="AE292" s="7" t="b">
        <f t="shared" si="147"/>
        <v>1</v>
      </c>
      <c r="AF292" s="7" t="b">
        <f t="shared" si="147"/>
        <v>1</v>
      </c>
      <c r="AG292" s="7" t="b">
        <f t="shared" si="147"/>
        <v>1</v>
      </c>
      <c r="AH292" s="7" t="b">
        <f t="shared" si="147"/>
        <v>1</v>
      </c>
      <c r="AI292" s="7" t="b">
        <f t="shared" si="147"/>
        <v>1</v>
      </c>
      <c r="AJ292" s="7" t="b">
        <f t="shared" si="147"/>
        <v>1</v>
      </c>
      <c r="AK292" s="7" t="b">
        <f t="shared" si="147"/>
        <v>1</v>
      </c>
      <c r="AL292" s="7" t="b">
        <f t="shared" si="147"/>
        <v>1</v>
      </c>
      <c r="AM292" s="7" t="b">
        <f t="shared" si="147"/>
        <v>1</v>
      </c>
    </row>
    <row r="295" spans="2:94" s="27" customFormat="1" ht="17.5" thickBot="1">
      <c r="B295" s="98" t="s">
        <v>240</v>
      </c>
      <c r="C295" s="95" t="s">
        <v>241</v>
      </c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  <c r="AE295" s="95"/>
      <c r="AF295" s="95"/>
      <c r="AG295" s="95"/>
      <c r="AH295" s="95"/>
      <c r="AI295" s="95"/>
      <c r="AJ295" s="95"/>
      <c r="AK295" s="95"/>
      <c r="AL295" s="95"/>
      <c r="AM295" s="95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</row>
    <row r="296" spans="2:94" ht="15" thickTop="1"/>
    <row r="319" spans="3:94">
      <c r="AP319" s="60"/>
      <c r="AQ319" s="305" t="s">
        <v>65</v>
      </c>
      <c r="AR319" s="305"/>
      <c r="AS319" s="305"/>
      <c r="AT319" s="306"/>
      <c r="AU319" s="307" t="s">
        <v>84</v>
      </c>
      <c r="AV319" s="305"/>
      <c r="AW319" s="305"/>
      <c r="AX319" s="306"/>
      <c r="AY319" s="305" t="str">
        <f>"Change to "&amp;year_latest&amp;" (%)"</f>
        <v>Change to 2023 (%)</v>
      </c>
      <c r="AZ319" s="308"/>
      <c r="BA319" s="308"/>
    </row>
    <row r="320" spans="3:94" s="27" customFormat="1" ht="15" thickBot="1">
      <c r="C320" s="28" t="s">
        <v>245</v>
      </c>
      <c r="D320" s="28" t="s">
        <v>49</v>
      </c>
      <c r="E320" s="28" t="s">
        <v>62</v>
      </c>
      <c r="F320" s="28">
        <f t="shared" ref="F320:AM320" si="148">years</f>
        <v>1990</v>
      </c>
      <c r="G320" s="28">
        <f t="shared" si="148"/>
        <v>1991</v>
      </c>
      <c r="H320" s="28">
        <f t="shared" si="148"/>
        <v>1992</v>
      </c>
      <c r="I320" s="28">
        <f t="shared" si="148"/>
        <v>1993</v>
      </c>
      <c r="J320" s="28">
        <f t="shared" si="148"/>
        <v>1994</v>
      </c>
      <c r="K320" s="28">
        <f t="shared" si="148"/>
        <v>1995</v>
      </c>
      <c r="L320" s="28">
        <f t="shared" si="148"/>
        <v>1996</v>
      </c>
      <c r="M320" s="28">
        <f t="shared" si="148"/>
        <v>1997</v>
      </c>
      <c r="N320" s="28">
        <f t="shared" si="148"/>
        <v>1998</v>
      </c>
      <c r="O320" s="28">
        <f t="shared" si="148"/>
        <v>1999</v>
      </c>
      <c r="P320" s="28">
        <f t="shared" si="148"/>
        <v>2000</v>
      </c>
      <c r="Q320" s="28">
        <f t="shared" si="148"/>
        <v>2001</v>
      </c>
      <c r="R320" s="28">
        <f t="shared" si="148"/>
        <v>2002</v>
      </c>
      <c r="S320" s="28">
        <f t="shared" si="148"/>
        <v>2003</v>
      </c>
      <c r="T320" s="28">
        <f t="shared" si="148"/>
        <v>2004</v>
      </c>
      <c r="U320" s="28">
        <f t="shared" si="148"/>
        <v>2005</v>
      </c>
      <c r="V320" s="28">
        <f t="shared" si="148"/>
        <v>2006</v>
      </c>
      <c r="W320" s="28">
        <f t="shared" si="148"/>
        <v>2007</v>
      </c>
      <c r="X320" s="28">
        <f t="shared" si="148"/>
        <v>2008</v>
      </c>
      <c r="Y320" s="28">
        <f t="shared" si="148"/>
        <v>2009</v>
      </c>
      <c r="Z320" s="28">
        <f t="shared" si="148"/>
        <v>2010</v>
      </c>
      <c r="AA320" s="28">
        <f t="shared" si="148"/>
        <v>2011</v>
      </c>
      <c r="AB320" s="28">
        <f t="shared" si="148"/>
        <v>2012</v>
      </c>
      <c r="AC320" s="28">
        <f t="shared" si="148"/>
        <v>2013</v>
      </c>
      <c r="AD320" s="28">
        <f t="shared" si="148"/>
        <v>2014</v>
      </c>
      <c r="AE320" s="28">
        <f t="shared" si="148"/>
        <v>2015</v>
      </c>
      <c r="AF320" s="28">
        <f t="shared" si="148"/>
        <v>2016</v>
      </c>
      <c r="AG320" s="28">
        <f t="shared" si="148"/>
        <v>2017</v>
      </c>
      <c r="AH320" s="28">
        <f t="shared" si="148"/>
        <v>2018</v>
      </c>
      <c r="AI320" s="28">
        <f t="shared" si="148"/>
        <v>2019</v>
      </c>
      <c r="AJ320" s="28">
        <f t="shared" si="148"/>
        <v>2020</v>
      </c>
      <c r="AK320" s="28">
        <f t="shared" si="148"/>
        <v>2021</v>
      </c>
      <c r="AL320" s="28">
        <f t="shared" si="148"/>
        <v>2022</v>
      </c>
      <c r="AM320" s="28">
        <f t="shared" si="148"/>
        <v>2023</v>
      </c>
      <c r="AP320" s="59"/>
      <c r="AQ320" s="28">
        <f>year_latest</f>
        <v>2023</v>
      </c>
      <c r="AR320" s="28">
        <f>AQ320-1</f>
        <v>2022</v>
      </c>
      <c r="AS320" s="28">
        <f>year_cb_baseline</f>
        <v>2018</v>
      </c>
      <c r="AT320" s="59">
        <f>AQ320-10</f>
        <v>2013</v>
      </c>
      <c r="AU320" s="28">
        <f>AQ320</f>
        <v>2023</v>
      </c>
      <c r="AV320" s="28">
        <f>AR320</f>
        <v>2022</v>
      </c>
      <c r="AW320" s="28">
        <f>AS320</f>
        <v>2018</v>
      </c>
      <c r="AX320" s="59">
        <f>AT320</f>
        <v>2013</v>
      </c>
      <c r="AY320" s="28">
        <f>AV320</f>
        <v>2022</v>
      </c>
      <c r="AZ320" s="28">
        <f>AW320</f>
        <v>2018</v>
      </c>
      <c r="BA320" s="28">
        <f>AX320</f>
        <v>2013</v>
      </c>
      <c r="BC320" s="7"/>
      <c r="BE320" s="182"/>
      <c r="BF320" s="183">
        <f>BF$8</f>
        <v>2013</v>
      </c>
      <c r="BG320" s="183">
        <f t="shared" ref="BG320:BP320" si="149">BG$8</f>
        <v>2014</v>
      </c>
      <c r="BH320" s="183">
        <f t="shared" si="149"/>
        <v>2015</v>
      </c>
      <c r="BI320" s="183">
        <f t="shared" si="149"/>
        <v>2016</v>
      </c>
      <c r="BJ320" s="183">
        <f t="shared" si="149"/>
        <v>2017</v>
      </c>
      <c r="BK320" s="183">
        <f t="shared" si="149"/>
        <v>2018</v>
      </c>
      <c r="BL320" s="183">
        <f t="shared" si="149"/>
        <v>2019</v>
      </c>
      <c r="BM320" s="183">
        <f t="shared" si="149"/>
        <v>2020</v>
      </c>
      <c r="BN320" s="183">
        <f t="shared" si="149"/>
        <v>2021</v>
      </c>
      <c r="BO320" s="183">
        <f t="shared" si="149"/>
        <v>2022</v>
      </c>
      <c r="BP320" s="183">
        <f t="shared" si="149"/>
        <v>2023</v>
      </c>
      <c r="BQ320" s="7"/>
      <c r="BR320" s="183"/>
      <c r="BS320" s="183">
        <f t="shared" ref="BS320:CC320" si="150">BF320</f>
        <v>2013</v>
      </c>
      <c r="BT320" s="183">
        <f t="shared" si="150"/>
        <v>2014</v>
      </c>
      <c r="BU320" s="183">
        <f t="shared" si="150"/>
        <v>2015</v>
      </c>
      <c r="BV320" s="183">
        <f t="shared" si="150"/>
        <v>2016</v>
      </c>
      <c r="BW320" s="183">
        <f t="shared" si="150"/>
        <v>2017</v>
      </c>
      <c r="BX320" s="183">
        <f t="shared" si="150"/>
        <v>2018</v>
      </c>
      <c r="BY320" s="183">
        <f t="shared" si="150"/>
        <v>2019</v>
      </c>
      <c r="BZ320" s="183">
        <f t="shared" si="150"/>
        <v>2020</v>
      </c>
      <c r="CA320" s="183">
        <f t="shared" si="150"/>
        <v>2021</v>
      </c>
      <c r="CB320" s="183">
        <f t="shared" si="150"/>
        <v>2022</v>
      </c>
      <c r="CC320" s="183">
        <f t="shared" si="150"/>
        <v>2023</v>
      </c>
      <c r="CE320" s="183"/>
      <c r="CF320" s="188">
        <f t="shared" ref="CF320:CP320" si="151">BS320</f>
        <v>2013</v>
      </c>
      <c r="CG320" s="188">
        <f t="shared" si="151"/>
        <v>2014</v>
      </c>
      <c r="CH320" s="188">
        <f t="shared" si="151"/>
        <v>2015</v>
      </c>
      <c r="CI320" s="188">
        <f t="shared" si="151"/>
        <v>2016</v>
      </c>
      <c r="CJ320" s="188">
        <f t="shared" si="151"/>
        <v>2017</v>
      </c>
      <c r="CK320" s="188">
        <f t="shared" si="151"/>
        <v>2018</v>
      </c>
      <c r="CL320" s="188">
        <f t="shared" si="151"/>
        <v>2019</v>
      </c>
      <c r="CM320" s="188">
        <f t="shared" si="151"/>
        <v>2020</v>
      </c>
      <c r="CN320" s="188">
        <f t="shared" si="151"/>
        <v>2021</v>
      </c>
      <c r="CO320" s="188">
        <f t="shared" si="151"/>
        <v>2022</v>
      </c>
      <c r="CP320" s="188">
        <f t="shared" si="151"/>
        <v>2023</v>
      </c>
    </row>
    <row r="321" spans="3:94">
      <c r="C321" s="34" t="s">
        <v>13</v>
      </c>
      <c r="D321" s="33" t="s">
        <v>12</v>
      </c>
      <c r="E321" s="33"/>
      <c r="F321" s="65">
        <v>35983.733531954007</v>
      </c>
      <c r="G321" s="65">
        <v>37966.525516326801</v>
      </c>
      <c r="H321" s="65">
        <v>40083.515063541607</v>
      </c>
      <c r="I321" s="65">
        <v>41087.494892504001</v>
      </c>
      <c r="J321" s="65">
        <v>42668.510065184295</v>
      </c>
      <c r="K321" s="65">
        <v>44453.6975594736</v>
      </c>
      <c r="L321" s="65">
        <v>47434.976545582089</v>
      </c>
      <c r="M321" s="65">
        <v>49989.763892939038</v>
      </c>
      <c r="N321" s="65">
        <v>53275.639836917515</v>
      </c>
      <c r="O321" s="65">
        <v>56306.854317040714</v>
      </c>
      <c r="P321" s="65">
        <v>57151.957343556329</v>
      </c>
      <c r="Q321" s="65">
        <v>60903.074131985813</v>
      </c>
      <c r="R321" s="65">
        <v>60050.467827565255</v>
      </c>
      <c r="S321" s="65">
        <v>58268.747774008407</v>
      </c>
      <c r="T321" s="65">
        <v>58059.329553240401</v>
      </c>
      <c r="U321" s="65">
        <v>59447.748198928159</v>
      </c>
      <c r="V321" s="65">
        <v>60048.854574827245</v>
      </c>
      <c r="W321" s="65">
        <v>59869.33113805834</v>
      </c>
      <c r="X321" s="65">
        <v>59489.721817892045</v>
      </c>
      <c r="Y321" s="65">
        <v>55517.694750325856</v>
      </c>
      <c r="Z321" s="65">
        <v>57327.664915791793</v>
      </c>
      <c r="AA321" s="65">
        <v>52419.622715717247</v>
      </c>
      <c r="AB321" s="65">
        <v>53806.523506208039</v>
      </c>
      <c r="AC321" s="65">
        <v>51159.803454544446</v>
      </c>
      <c r="AD321" s="65">
        <v>50786.828853171712</v>
      </c>
      <c r="AE321" s="65">
        <v>52337.834132317024</v>
      </c>
      <c r="AF321" s="65">
        <v>55253.291173848083</v>
      </c>
      <c r="AG321" s="65">
        <v>54668.666542435916</v>
      </c>
      <c r="AH321" s="65">
        <v>53158.788607283881</v>
      </c>
      <c r="AI321" s="65">
        <v>52166.432580572771</v>
      </c>
      <c r="AJ321" s="65">
        <v>52140.470829798745</v>
      </c>
      <c r="AK321" s="65">
        <v>56130.506675661622</v>
      </c>
      <c r="AL321" s="65">
        <v>56556.782960363387</v>
      </c>
      <c r="AM321" s="65">
        <v>52957.678284425412</v>
      </c>
      <c r="AP321" s="49" t="str">
        <f>C321</f>
        <v>Electricity</v>
      </c>
      <c r="AQ321" s="70" cm="1">
        <f t="array" aca="1" ref="AQ321" ca="1">INDIRECT(ADDRESS(ROW(AP321),AQ$9))/1000</f>
        <v>52.957678284425413</v>
      </c>
      <c r="AR321" s="71" cm="1">
        <f t="array" aca="1" ref="AR321" ca="1">INDIRECT(ADDRESS(ROW(AQ321),AR$9))/1000</f>
        <v>56.556782960363385</v>
      </c>
      <c r="AS321" s="71" cm="1">
        <f t="array" aca="1" ref="AS321" ca="1">INDIRECT(ADDRESS(ROW(AR321),AS$9))/1000</f>
        <v>53.158788607283881</v>
      </c>
      <c r="AT321" s="72" cm="1">
        <f t="array" aca="1" ref="AT321" ca="1">INDIRECT(ADDRESS(ROW(AS321),AT$9))/1000</f>
        <v>51.159803454544445</v>
      </c>
      <c r="AU321" s="77" cm="1">
        <f t="array" aca="1" ref="AU321" ca="1">AQ321/INDIRECT(ADDRESS($BC321,COLUMN(AQ321)))</f>
        <v>0.32278118194452537</v>
      </c>
      <c r="AV321" s="78" cm="1">
        <f t="array" aca="1" ref="AV321" ca="1">AR321/INDIRECT(ADDRESS($BC321,COLUMN(AR321)))</f>
        <v>0.33668456900058963</v>
      </c>
      <c r="AW321" s="78" cm="1">
        <f t="array" aca="1" ref="AW321" ca="1">AS321/INDIRECT(ADDRESS($BC321,COLUMN(AS321)))</f>
        <v>0.30935317198346945</v>
      </c>
      <c r="AX321" s="79" cm="1">
        <f t="array" aca="1" ref="AX321" ca="1">AT321/INDIRECT(ADDRESS($BC321,COLUMN(AT321)))</f>
        <v>0.32998468425168731</v>
      </c>
      <c r="AY321" s="53">
        <f t="shared" ref="AY321:BA324" ca="1" si="152">IFERROR(($AQ321-AR321)/AR321,"-")</f>
        <v>-6.3637012000140256E-2</v>
      </c>
      <c r="AZ321" s="53">
        <f t="shared" ca="1" si="152"/>
        <v>-3.7831998833568674E-3</v>
      </c>
      <c r="BA321" s="53">
        <f t="shared" ca="1" si="152"/>
        <v>3.5142332622102077E-2</v>
      </c>
      <c r="BC321" s="61">
        <f>+BC322</f>
        <v>324</v>
      </c>
      <c r="BE321" s="177" t="str">
        <f>AP321</f>
        <v>Electricity</v>
      </c>
      <c r="BF321" s="185" cm="1">
        <f t="array" ref="BF321">INDEX(321:321,,BF$9)/1000</f>
        <v>51.159803454544445</v>
      </c>
      <c r="BG321" s="185" cm="1">
        <f t="array" ref="BG321">INDEX(321:321,,BG$9)/1000</f>
        <v>50.786828853171713</v>
      </c>
      <c r="BH321" s="185" cm="1">
        <f t="array" ref="BH321">INDEX(321:321,,BH$9)/1000</f>
        <v>52.337834132317028</v>
      </c>
      <c r="BI321" s="185" cm="1">
        <f t="array" ref="BI321">INDEX(321:321,,BI$9)/1000</f>
        <v>55.253291173848083</v>
      </c>
      <c r="BJ321" s="185" cm="1">
        <f t="array" ref="BJ321">INDEX(321:321,,BJ$9)/1000</f>
        <v>54.668666542435915</v>
      </c>
      <c r="BK321" s="185" cm="1">
        <f t="array" ref="BK321">INDEX(321:321,,BK$9)/1000</f>
        <v>53.158788607283881</v>
      </c>
      <c r="BL321" s="185" cm="1">
        <f t="array" ref="BL321">INDEX(321:321,,BL$9)/1000</f>
        <v>52.166432580572774</v>
      </c>
      <c r="BM321" s="185" cm="1">
        <f t="array" ref="BM321">INDEX(321:321,,BM$9)/1000</f>
        <v>52.140470829798744</v>
      </c>
      <c r="BN321" s="185" cm="1">
        <f t="array" ref="BN321">INDEX(321:321,,BN$9)/1000</f>
        <v>56.130506675661621</v>
      </c>
      <c r="BO321" s="185" cm="1">
        <f t="array" ref="BO321">INDEX(321:321,,BO$9)/1000</f>
        <v>56.556782960363385</v>
      </c>
      <c r="BP321" s="185" cm="1">
        <f t="array" ref="BP321">INDEX(321:321,,BP$9)/1000</f>
        <v>52.957678284425413</v>
      </c>
      <c r="BQ321" s="179"/>
      <c r="BR321" s="178" t="str">
        <f>BE321</f>
        <v>Electricity</v>
      </c>
      <c r="BS321" s="126" cm="1">
        <f t="array" aca="1" ref="BS321" ca="1">BF321/INDIRECT(ADDRESS($BC321,COLUMN(BF321)))</f>
        <v>0.32998468425168731</v>
      </c>
      <c r="BT321" s="126" cm="1">
        <f t="array" aca="1" ref="BT321" ca="1">BG321/INDIRECT(ADDRESS($BC321,COLUMN(BG321)))</f>
        <v>0.32934228011802219</v>
      </c>
      <c r="BU321" s="126" cm="1">
        <f t="array" aca="1" ref="BU321" ca="1">BH321/INDIRECT(ADDRESS($BC321,COLUMN(BH321)))</f>
        <v>0.32425811310946495</v>
      </c>
      <c r="BV321" s="126" cm="1">
        <f t="array" aca="1" ref="BV321" ca="1">BI321/INDIRECT(ADDRESS($BC321,COLUMN(BI321)))</f>
        <v>0.3293557499780338</v>
      </c>
      <c r="BW321" s="126" cm="1">
        <f t="array" aca="1" ref="BW321" ca="1">BJ321/INDIRECT(ADDRESS($BC321,COLUMN(BJ321)))</f>
        <v>0.32518796027921415</v>
      </c>
      <c r="BX321" s="126" cm="1">
        <f t="array" aca="1" ref="BX321" ca="1">BK321/INDIRECT(ADDRESS($BC321,COLUMN(BK321)))</f>
        <v>0.30935317198346945</v>
      </c>
      <c r="BY321" s="126" cm="1">
        <f t="array" aca="1" ref="BY321" ca="1">BL321/INDIRECT(ADDRESS($BC321,COLUMN(BL321)))</f>
        <v>0.30666837468090319</v>
      </c>
      <c r="BZ321" s="126" cm="1">
        <f t="array" aca="1" ref="BZ321" ca="1">BM321/INDIRECT(ADDRESS($BC321,COLUMN(BM321)))</f>
        <v>0.33387257140682852</v>
      </c>
      <c r="CA321" s="126" cm="1">
        <f t="array" aca="1" ref="CA321" ca="1">BN321/INDIRECT(ADDRESS($BC321,COLUMN(BN321)))</f>
        <v>0.34677874797915026</v>
      </c>
      <c r="CB321" s="126" cm="1">
        <f t="array" aca="1" ref="CB321" ca="1">BO321/INDIRECT(ADDRESS($BC321,COLUMN(BO321)))</f>
        <v>0.33668456900058963</v>
      </c>
      <c r="CC321" s="126" cm="1">
        <f t="array" aca="1" ref="CC321" ca="1">BP321/INDIRECT(ADDRESS($BC321,COLUMN(BP321)))</f>
        <v>0.32278118194452537</v>
      </c>
      <c r="CE321" s="178" t="str">
        <f>BR321</f>
        <v>Electricity</v>
      </c>
      <c r="CF321" s="194" t="str">
        <f t="shared" ref="CF321:CP324" ca="1" si="153">TEXT(BF321,"#,##0.00;-#,##0.00;0") &amp; CHAR(10) &amp; IF(BS321&lt;&gt;1,TEXT(BS321,"(#,##0.0%);(-#,##0.0%);(0%)"),"(100%)")</f>
        <v>51.16
(33.0%)</v>
      </c>
      <c r="CG321" s="194" t="str">
        <f t="shared" ca="1" si="153"/>
        <v>50.79
(32.9%)</v>
      </c>
      <c r="CH321" s="194" t="str">
        <f t="shared" ca="1" si="153"/>
        <v>52.34
(32.4%)</v>
      </c>
      <c r="CI321" s="194" t="str">
        <f t="shared" ca="1" si="153"/>
        <v>55.25
(32.9%)</v>
      </c>
      <c r="CJ321" s="194" t="str">
        <f t="shared" ca="1" si="153"/>
        <v>54.67
(32.5%)</v>
      </c>
      <c r="CK321" s="194" t="str">
        <f t="shared" ca="1" si="153"/>
        <v>53.16
(30.9%)</v>
      </c>
      <c r="CL321" s="194" t="str">
        <f t="shared" ca="1" si="153"/>
        <v>52.17
(30.7%)</v>
      </c>
      <c r="CM321" s="194" t="str">
        <f t="shared" ca="1" si="153"/>
        <v>52.14
(33.4%)</v>
      </c>
      <c r="CN321" s="194" t="str">
        <f t="shared" ca="1" si="153"/>
        <v>56.13
(34.7%)</v>
      </c>
      <c r="CO321" s="194" t="str">
        <f t="shared" ca="1" si="153"/>
        <v>56.56
(33.7%)</v>
      </c>
      <c r="CP321" s="194" t="str">
        <f t="shared" ca="1" si="153"/>
        <v>52.96
(32.3%)</v>
      </c>
    </row>
    <row r="322" spans="3:94">
      <c r="C322" s="34" t="s">
        <v>179</v>
      </c>
      <c r="D322" s="33" t="s">
        <v>12</v>
      </c>
      <c r="E322" s="33"/>
      <c r="F322" s="65">
        <v>23462.525540705985</v>
      </c>
      <c r="G322" s="65">
        <v>24016.688140689665</v>
      </c>
      <c r="H322" s="65">
        <v>25098.815147245401</v>
      </c>
      <c r="I322" s="65">
        <v>26726.245611670311</v>
      </c>
      <c r="J322" s="65">
        <v>27015.923634625644</v>
      </c>
      <c r="K322" s="65">
        <v>27566.059185200207</v>
      </c>
      <c r="L322" s="65">
        <v>30861.067050890753</v>
      </c>
      <c r="M322" s="65">
        <v>33090.919419131569</v>
      </c>
      <c r="N322" s="65">
        <v>38269.530454180116</v>
      </c>
      <c r="O322" s="65">
        <v>42629.906282327887</v>
      </c>
      <c r="P322" s="65">
        <v>47694.511590662638</v>
      </c>
      <c r="Q322" s="65">
        <v>50990.905570293748</v>
      </c>
      <c r="R322" s="65">
        <v>52306.140577552302</v>
      </c>
      <c r="S322" s="65">
        <v>52874.81311266288</v>
      </c>
      <c r="T322" s="65">
        <v>55123.853617633387</v>
      </c>
      <c r="U322" s="65">
        <v>59073.064365967053</v>
      </c>
      <c r="V322" s="65">
        <v>63183.594597608113</v>
      </c>
      <c r="W322" s="65">
        <v>66425.640415588365</v>
      </c>
      <c r="X322" s="65">
        <v>63275.38853370463</v>
      </c>
      <c r="Y322" s="65">
        <v>56530.707326302756</v>
      </c>
      <c r="Z322" s="65">
        <v>53444.805639788756</v>
      </c>
      <c r="AA322" s="65">
        <v>51429.080075885839</v>
      </c>
      <c r="AB322" s="65">
        <v>48526.83936569019</v>
      </c>
      <c r="AC322" s="65">
        <v>50524.146524919772</v>
      </c>
      <c r="AD322" s="65">
        <v>52540.021079902639</v>
      </c>
      <c r="AE322" s="65">
        <v>55622.520871725486</v>
      </c>
      <c r="AF322" s="65">
        <v>57740.862153851296</v>
      </c>
      <c r="AG322" s="65">
        <v>59327.311438754623</v>
      </c>
      <c r="AH322" s="65">
        <v>60799.513400048949</v>
      </c>
      <c r="AI322" s="65">
        <v>61277.559548491939</v>
      </c>
      <c r="AJ322" s="65">
        <v>45433.882350551714</v>
      </c>
      <c r="AK322" s="65">
        <v>48596.422482628026</v>
      </c>
      <c r="AL322" s="65">
        <v>58307.542742071681</v>
      </c>
      <c r="AM322" s="65">
        <v>60810.23036823664</v>
      </c>
      <c r="AP322" s="49" t="str">
        <f>C322</f>
        <v>Transport</v>
      </c>
      <c r="AQ322" s="70" cm="1">
        <f t="array" aca="1" ref="AQ322" ca="1">INDIRECT(ADDRESS(ROW(AP322),AQ$9))/1000</f>
        <v>60.810230368236638</v>
      </c>
      <c r="AR322" s="71" cm="1">
        <f t="array" aca="1" ref="AR322" ca="1">INDIRECT(ADDRESS(ROW(AQ322),AR$9))/1000</f>
        <v>58.307542742071682</v>
      </c>
      <c r="AS322" s="71" cm="1">
        <f t="array" aca="1" ref="AS322" ca="1">INDIRECT(ADDRESS(ROW(AR322),AS$9))/1000</f>
        <v>60.799513400048951</v>
      </c>
      <c r="AT322" s="73" cm="1">
        <f t="array" aca="1" ref="AT322" ca="1">INDIRECT(ADDRESS(ROW(AS322),AT$9))/1000</f>
        <v>50.524146524919772</v>
      </c>
      <c r="AU322" s="77" cm="1">
        <f t="array" aca="1" ref="AU322" ca="1">AQ322/INDIRECT(ADDRESS($BC322,COLUMN(AQ322)))</f>
        <v>0.37064309970610826</v>
      </c>
      <c r="AV322" s="78" cm="1">
        <f t="array" aca="1" ref="AV322" ca="1">AR322/INDIRECT(ADDRESS($BC322,COLUMN(AR322)))</f>
        <v>0.34710690513206888</v>
      </c>
      <c r="AW322" s="78" cm="1">
        <f t="array" aca="1" ref="AW322" ca="1">AS322/INDIRECT(ADDRESS($BC322,COLUMN(AS322)))</f>
        <v>0.35381773772736863</v>
      </c>
      <c r="AX322" s="80" cm="1">
        <f t="array" aca="1" ref="AX322" ca="1">AT322/INDIRECT(ADDRESS($BC322,COLUMN(AT322)))</f>
        <v>0.32588464795266275</v>
      </c>
      <c r="AY322" s="53">
        <f t="shared" ca="1" si="152"/>
        <v>4.2922193398473425E-2</v>
      </c>
      <c r="AZ322" s="53">
        <f t="shared" ca="1" si="152"/>
        <v>1.762673348579502E-4</v>
      </c>
      <c r="BA322" s="53">
        <f t="shared" ca="1" si="152"/>
        <v>0.20358748342722649</v>
      </c>
      <c r="BC322" s="61">
        <f>+BC323</f>
        <v>324</v>
      </c>
      <c r="BE322" s="177" t="str">
        <f>AP322</f>
        <v>Transport</v>
      </c>
      <c r="BF322" s="185" cm="1">
        <f t="array" ref="BF322">INDEX(322:322,,BF$9)/1000</f>
        <v>50.524146524919772</v>
      </c>
      <c r="BG322" s="185" cm="1">
        <f t="array" ref="BG322">INDEX(322:322,,BG$9)/1000</f>
        <v>52.540021079902637</v>
      </c>
      <c r="BH322" s="185" cm="1">
        <f t="array" ref="BH322">INDEX(322:322,,BH$9)/1000</f>
        <v>55.622520871725484</v>
      </c>
      <c r="BI322" s="185" cm="1">
        <f t="array" ref="BI322">INDEX(322:322,,BI$9)/1000</f>
        <v>57.740862153851296</v>
      </c>
      <c r="BJ322" s="185" cm="1">
        <f t="array" ref="BJ322">INDEX(322:322,,BJ$9)/1000</f>
        <v>59.32731143875462</v>
      </c>
      <c r="BK322" s="185" cm="1">
        <f t="array" ref="BK322">INDEX(322:322,,BK$9)/1000</f>
        <v>60.799513400048951</v>
      </c>
      <c r="BL322" s="185" cm="1">
        <f t="array" ref="BL322">INDEX(322:322,,BL$9)/1000</f>
        <v>61.277559548491936</v>
      </c>
      <c r="BM322" s="185" cm="1">
        <f t="array" ref="BM322">INDEX(322:322,,BM$9)/1000</f>
        <v>45.433882350551713</v>
      </c>
      <c r="BN322" s="185" cm="1">
        <f t="array" ref="BN322">INDEX(322:322,,BN$9)/1000</f>
        <v>48.596422482628029</v>
      </c>
      <c r="BO322" s="185" cm="1">
        <f t="array" ref="BO322">INDEX(322:322,,BO$9)/1000</f>
        <v>58.307542742071682</v>
      </c>
      <c r="BP322" s="185" cm="1">
        <f t="array" ref="BP322">INDEX(322:322,,BP$9)/1000</f>
        <v>60.810230368236638</v>
      </c>
      <c r="BQ322" s="179"/>
      <c r="BR322" s="178" t="str">
        <f>BE322</f>
        <v>Transport</v>
      </c>
      <c r="BS322" s="126" cm="1">
        <f t="array" aca="1" ref="BS322" ca="1">BF322/INDIRECT(ADDRESS($BC322,COLUMN(BF322)))</f>
        <v>0.32588464795266275</v>
      </c>
      <c r="BT322" s="126" cm="1">
        <f t="array" aca="1" ref="BT322" ca="1">BG322/INDIRECT(ADDRESS($BC322,COLUMN(BG322)))</f>
        <v>0.34071137597368312</v>
      </c>
      <c r="BU322" s="126" cm="1">
        <f t="array" aca="1" ref="BU322" ca="1">BH322/INDIRECT(ADDRESS($BC322,COLUMN(BH322)))</f>
        <v>0.34460833091908211</v>
      </c>
      <c r="BV322" s="126" cm="1">
        <f t="array" aca="1" ref="BV322" ca="1">BI322/INDIRECT(ADDRESS($BC322,COLUMN(BI322)))</f>
        <v>0.3441837500543502</v>
      </c>
      <c r="BW322" s="126" cm="1">
        <f t="array" aca="1" ref="BW322" ca="1">BJ322/INDIRECT(ADDRESS($BC322,COLUMN(BJ322)))</f>
        <v>0.35289917636170448</v>
      </c>
      <c r="BX322" s="126" cm="1">
        <f t="array" aca="1" ref="BX322" ca="1">BK322/INDIRECT(ADDRESS($BC322,COLUMN(BK322)))</f>
        <v>0.35381773772736863</v>
      </c>
      <c r="BY322" s="126" cm="1">
        <f t="array" aca="1" ref="BY322" ca="1">BL322/INDIRECT(ADDRESS($BC322,COLUMN(BL322)))</f>
        <v>0.36022953193365465</v>
      </c>
      <c r="BZ322" s="126" cm="1">
        <f t="array" aca="1" ref="BZ322" ca="1">BM322/INDIRECT(ADDRESS($BC322,COLUMN(BM322)))</f>
        <v>0.29092808116156732</v>
      </c>
      <c r="CA322" s="126" cm="1">
        <f t="array" aca="1" ref="CA322" ca="1">BN322/INDIRECT(ADDRESS($BC322,COLUMN(BN322)))</f>
        <v>0.30023257481298937</v>
      </c>
      <c r="CB322" s="126" cm="1">
        <f t="array" aca="1" ref="CB322" ca="1">BO322/INDIRECT(ADDRESS($BC322,COLUMN(BO322)))</f>
        <v>0.34710690513206888</v>
      </c>
      <c r="CC322" s="126" cm="1">
        <f t="array" aca="1" ref="CC322" ca="1">BP322/INDIRECT(ADDRESS($BC322,COLUMN(BP322)))</f>
        <v>0.37064309970610826</v>
      </c>
      <c r="CE322" s="178" t="str">
        <f>BR322</f>
        <v>Transport</v>
      </c>
      <c r="CF322" s="194" t="str">
        <f t="shared" ca="1" si="153"/>
        <v>50.52
(32.6%)</v>
      </c>
      <c r="CG322" s="194" t="str">
        <f t="shared" ca="1" si="153"/>
        <v>52.54
(34.1%)</v>
      </c>
      <c r="CH322" s="194" t="str">
        <f t="shared" ca="1" si="153"/>
        <v>55.62
(34.5%)</v>
      </c>
      <c r="CI322" s="194" t="str">
        <f t="shared" ca="1" si="153"/>
        <v>57.74
(34.4%)</v>
      </c>
      <c r="CJ322" s="194" t="str">
        <f t="shared" ca="1" si="153"/>
        <v>59.33
(35.3%)</v>
      </c>
      <c r="CK322" s="194" t="str">
        <f t="shared" ca="1" si="153"/>
        <v>60.80
(35.4%)</v>
      </c>
      <c r="CL322" s="194" t="str">
        <f t="shared" ca="1" si="153"/>
        <v>61.28
(36.0%)</v>
      </c>
      <c r="CM322" s="194" t="str">
        <f t="shared" ca="1" si="153"/>
        <v>45.43
(29.1%)</v>
      </c>
      <c r="CN322" s="194" t="str">
        <f t="shared" ca="1" si="153"/>
        <v>48.60
(30.0%)</v>
      </c>
      <c r="CO322" s="194" t="str">
        <f t="shared" ca="1" si="153"/>
        <v>58.31
(34.7%)</v>
      </c>
      <c r="CP322" s="194" t="str">
        <f t="shared" ca="1" si="153"/>
        <v>60.81
(37.1%)</v>
      </c>
    </row>
    <row r="323" spans="3:94">
      <c r="C323" s="34" t="s">
        <v>149</v>
      </c>
      <c r="D323" s="33" t="s">
        <v>12</v>
      </c>
      <c r="E323" s="33"/>
      <c r="F323" s="65">
        <v>50183.047817593018</v>
      </c>
      <c r="G323" s="65">
        <v>51310.541015796116</v>
      </c>
      <c r="H323" s="65">
        <v>48076.155386447484</v>
      </c>
      <c r="I323" s="65">
        <v>49084.568888311427</v>
      </c>
      <c r="J323" s="65">
        <v>51322.60973408776</v>
      </c>
      <c r="K323" s="65">
        <v>51848.510514795686</v>
      </c>
      <c r="L323" s="65">
        <v>51735.641846776278</v>
      </c>
      <c r="M323" s="65">
        <v>52210.248730838786</v>
      </c>
      <c r="N323" s="65">
        <v>54302.119017044919</v>
      </c>
      <c r="O323" s="65">
        <v>55607.362807322184</v>
      </c>
      <c r="P323" s="65">
        <v>59238.301599908453</v>
      </c>
      <c r="Q323" s="65">
        <v>60921.857482662192</v>
      </c>
      <c r="R323" s="65">
        <v>59595.715532806826</v>
      </c>
      <c r="S323" s="65">
        <v>61650.696438916289</v>
      </c>
      <c r="T323" s="65">
        <v>62660.954821753243</v>
      </c>
      <c r="U323" s="65">
        <v>66093.443923873012</v>
      </c>
      <c r="V323" s="65">
        <v>64282.585860379921</v>
      </c>
      <c r="W323" s="65">
        <v>63028.914183354114</v>
      </c>
      <c r="X323" s="65">
        <v>66232.711490526824</v>
      </c>
      <c r="Y323" s="65">
        <v>60019.807762734767</v>
      </c>
      <c r="Z323" s="65">
        <v>61639.61155133068</v>
      </c>
      <c r="AA323" s="65">
        <v>54552.171121816791</v>
      </c>
      <c r="AB323" s="65">
        <v>53354.049126638907</v>
      </c>
      <c r="AC323" s="65">
        <v>53352.95293183461</v>
      </c>
      <c r="AD323" s="65">
        <v>50879.979615114476</v>
      </c>
      <c r="AE323" s="65">
        <v>53447.585202679533</v>
      </c>
      <c r="AF323" s="65">
        <v>54767.579016530755</v>
      </c>
      <c r="AG323" s="65">
        <v>54118.076719654156</v>
      </c>
      <c r="AH323" s="65">
        <v>57880.209511548448</v>
      </c>
      <c r="AI323" s="65">
        <v>56662.992769046701</v>
      </c>
      <c r="AJ323" s="65">
        <v>58594.422859250662</v>
      </c>
      <c r="AK323" s="65">
        <v>57135.661910977426</v>
      </c>
      <c r="AL323" s="65">
        <v>53117.186275514629</v>
      </c>
      <c r="AM323" s="65">
        <v>50298.899596174932</v>
      </c>
      <c r="AP323" s="49" t="str">
        <f>C323</f>
        <v>Heat</v>
      </c>
      <c r="AQ323" s="70" cm="1">
        <f t="array" aca="1" ref="AQ323" ca="1">INDIRECT(ADDRESS(ROW(AP323),AQ$9))/1000</f>
        <v>50.298899596174934</v>
      </c>
      <c r="AR323" s="71" cm="1">
        <f t="array" aca="1" ref="AR323" ca="1">INDIRECT(ADDRESS(ROW(AQ323),AR$9))/1000</f>
        <v>53.117186275514626</v>
      </c>
      <c r="AS323" s="71" cm="1">
        <f t="array" aca="1" ref="AS323" ca="1">INDIRECT(ADDRESS(ROW(AR323),AS$9))/1000</f>
        <v>57.880209511548451</v>
      </c>
      <c r="AT323" s="73" cm="1">
        <f t="array" aca="1" ref="AT323" ca="1">INDIRECT(ADDRESS(ROW(AS323),AT$9))/1000</f>
        <v>53.352952931834608</v>
      </c>
      <c r="AU323" s="77" cm="1">
        <f t="array" aca="1" ref="AU323" ca="1">AQ323/INDIRECT(ADDRESS($BC323,COLUMN(AQ323)))</f>
        <v>0.30657571834936626</v>
      </c>
      <c r="AV323" s="78" cm="1">
        <f t="array" aca="1" ref="AV323" ca="1">AR323/INDIRECT(ADDRESS($BC323,COLUMN(AR323)))</f>
        <v>0.31620852586734138</v>
      </c>
      <c r="AW323" s="78" cm="1">
        <f t="array" aca="1" ref="AW323" ca="1">AS323/INDIRECT(ADDRESS($BC323,COLUMN(AS323)))</f>
        <v>0.33682909028916186</v>
      </c>
      <c r="AX323" s="80" cm="1">
        <f t="array" aca="1" ref="AX323" ca="1">AT323/INDIRECT(ADDRESS($BC323,COLUMN(AT323)))</f>
        <v>0.34413066779564994</v>
      </c>
      <c r="AY323" s="53">
        <f t="shared" ca="1" si="152"/>
        <v>-5.3057906055517766E-2</v>
      </c>
      <c r="AZ323" s="53">
        <f t="shared" ca="1" si="152"/>
        <v>-0.13098276560075112</v>
      </c>
      <c r="BA323" s="53">
        <f t="shared" ca="1" si="152"/>
        <v>-5.7242442411043815E-2</v>
      </c>
      <c r="BC323" s="61">
        <f>+BC324</f>
        <v>324</v>
      </c>
      <c r="BE323" s="177" t="str">
        <f>AP323</f>
        <v>Heat</v>
      </c>
      <c r="BF323" s="185" cm="1">
        <f t="array" ref="BF323">INDEX(323:323,,BF$9)/1000</f>
        <v>53.352952931834608</v>
      </c>
      <c r="BG323" s="185" cm="1">
        <f t="array" ref="BG323">INDEX(323:323,,BG$9)/1000</f>
        <v>50.879979615114479</v>
      </c>
      <c r="BH323" s="185" cm="1">
        <f t="array" ref="BH323">INDEX(323:323,,BH$9)/1000</f>
        <v>53.447585202679534</v>
      </c>
      <c r="BI323" s="185" cm="1">
        <f t="array" ref="BI323">INDEX(323:323,,BI$9)/1000</f>
        <v>54.767579016530753</v>
      </c>
      <c r="BJ323" s="185" cm="1">
        <f t="array" ref="BJ323">INDEX(323:323,,BJ$9)/1000</f>
        <v>54.118076719654155</v>
      </c>
      <c r="BK323" s="185" cm="1">
        <f t="array" ref="BK323">INDEX(323:323,,BK$9)/1000</f>
        <v>57.880209511548451</v>
      </c>
      <c r="BL323" s="185" cm="1">
        <f t="array" ref="BL323">INDEX(323:323,,BL$9)/1000</f>
        <v>56.662992769046703</v>
      </c>
      <c r="BM323" s="185" cm="1">
        <f t="array" ref="BM323">INDEX(323:323,,BM$9)/1000</f>
        <v>58.594422859250663</v>
      </c>
      <c r="BN323" s="185" cm="1">
        <f t="array" ref="BN323">INDEX(323:323,,BN$9)/1000</f>
        <v>57.135661910977426</v>
      </c>
      <c r="BO323" s="185" cm="1">
        <f t="array" ref="BO323">INDEX(323:323,,BO$9)/1000</f>
        <v>53.117186275514626</v>
      </c>
      <c r="BP323" s="185" cm="1">
        <f t="array" ref="BP323">INDEX(323:323,,BP$9)/1000</f>
        <v>50.298899596174934</v>
      </c>
      <c r="BQ323" s="179"/>
      <c r="BR323" s="178" t="str">
        <f>BE323</f>
        <v>Heat</v>
      </c>
      <c r="BS323" s="126" cm="1">
        <f t="array" aca="1" ref="BS323" ca="1">BF323/INDIRECT(ADDRESS($BC323,COLUMN(BF323)))</f>
        <v>0.34413066779564994</v>
      </c>
      <c r="BT323" s="126" cm="1">
        <f t="array" aca="1" ref="BT323" ca="1">BG323/INDIRECT(ADDRESS($BC323,COLUMN(BG323)))</f>
        <v>0.32994634390829458</v>
      </c>
      <c r="BU323" s="126" cm="1">
        <f t="array" aca="1" ref="BU323" ca="1">BH323/INDIRECT(ADDRESS($BC323,COLUMN(BH323)))</f>
        <v>0.33113355597145305</v>
      </c>
      <c r="BV323" s="126" cm="1">
        <f t="array" aca="1" ref="BV323" ca="1">BI323/INDIRECT(ADDRESS($BC323,COLUMN(BI323)))</f>
        <v>0.32646049996761606</v>
      </c>
      <c r="BW323" s="126" cm="1">
        <f t="array" aca="1" ref="BW323" ca="1">BJ323/INDIRECT(ADDRESS($BC323,COLUMN(BJ323)))</f>
        <v>0.32191286335908142</v>
      </c>
      <c r="BX323" s="126" cm="1">
        <f t="array" aca="1" ref="BX323" ca="1">BK323/INDIRECT(ADDRESS($BC323,COLUMN(BK323)))</f>
        <v>0.33682909028916186</v>
      </c>
      <c r="BY323" s="126" cm="1">
        <f t="array" aca="1" ref="BY323" ca="1">BL323/INDIRECT(ADDRESS($BC323,COLUMN(BL323)))</f>
        <v>0.33310209338544211</v>
      </c>
      <c r="BZ323" s="126" cm="1">
        <f t="array" aca="1" ref="BZ323" ca="1">BM323/INDIRECT(ADDRESS($BC323,COLUMN(BM323)))</f>
        <v>0.37519934743160399</v>
      </c>
      <c r="CA323" s="126" cm="1">
        <f t="array" aca="1" ref="CA323" ca="1">BN323/INDIRECT(ADDRESS($BC323,COLUMN(BN323)))</f>
        <v>0.35298867720786042</v>
      </c>
      <c r="CB323" s="126" cm="1">
        <f t="array" aca="1" ref="CB323" ca="1">BO323/INDIRECT(ADDRESS($BC323,COLUMN(BO323)))</f>
        <v>0.31620852586734138</v>
      </c>
      <c r="CC323" s="126" cm="1">
        <f t="array" aca="1" ref="CC323" ca="1">BP323/INDIRECT(ADDRESS($BC323,COLUMN(BP323)))</f>
        <v>0.30657571834936626</v>
      </c>
      <c r="CE323" s="178" t="str">
        <f>BR323</f>
        <v>Heat</v>
      </c>
      <c r="CF323" s="194" t="str">
        <f t="shared" ca="1" si="153"/>
        <v>53.35
(34.4%)</v>
      </c>
      <c r="CG323" s="194" t="str">
        <f t="shared" ca="1" si="153"/>
        <v>50.88
(33.0%)</v>
      </c>
      <c r="CH323" s="194" t="str">
        <f t="shared" ca="1" si="153"/>
        <v>53.45
(33.1%)</v>
      </c>
      <c r="CI323" s="194" t="str">
        <f t="shared" ca="1" si="153"/>
        <v>54.77
(32.6%)</v>
      </c>
      <c r="CJ323" s="194" t="str">
        <f t="shared" ca="1" si="153"/>
        <v>54.12
(32.2%)</v>
      </c>
      <c r="CK323" s="194" t="str">
        <f t="shared" ca="1" si="153"/>
        <v>57.88
(33.7%)</v>
      </c>
      <c r="CL323" s="194" t="str">
        <f t="shared" ca="1" si="153"/>
        <v>56.66
(33.3%)</v>
      </c>
      <c r="CM323" s="194" t="str">
        <f t="shared" ca="1" si="153"/>
        <v>58.59
(37.5%)</v>
      </c>
      <c r="CN323" s="194" t="str">
        <f t="shared" ca="1" si="153"/>
        <v>57.14
(35.3%)</v>
      </c>
      <c r="CO323" s="194" t="str">
        <f t="shared" ca="1" si="153"/>
        <v>53.12
(31.6%)</v>
      </c>
      <c r="CP323" s="194" t="str">
        <f t="shared" ca="1" si="153"/>
        <v>50.30
(30.7%)</v>
      </c>
    </row>
    <row r="324" spans="3:94" s="58" customFormat="1">
      <c r="C324" s="55" t="s">
        <v>47</v>
      </c>
      <c r="D324" s="56" t="s">
        <v>12</v>
      </c>
      <c r="E324" s="57"/>
      <c r="F324" s="66">
        <f>SUM(F321:F323)</f>
        <v>109629.30689025301</v>
      </c>
      <c r="G324" s="66">
        <f t="shared" ref="G324:AK324" si="154">SUM(G321:G323)</f>
        <v>113293.75467281259</v>
      </c>
      <c r="H324" s="66">
        <f t="shared" si="154"/>
        <v>113258.4855972345</v>
      </c>
      <c r="I324" s="66">
        <f t="shared" si="154"/>
        <v>116898.30939248574</v>
      </c>
      <c r="J324" s="66">
        <f t="shared" si="154"/>
        <v>121007.04343389771</v>
      </c>
      <c r="K324" s="66">
        <f t="shared" si="154"/>
        <v>123868.26725946949</v>
      </c>
      <c r="L324" s="66">
        <f t="shared" si="154"/>
        <v>130031.68544324912</v>
      </c>
      <c r="M324" s="66">
        <f t="shared" si="154"/>
        <v>135290.93204290941</v>
      </c>
      <c r="N324" s="66">
        <f t="shared" si="154"/>
        <v>145847.28930814256</v>
      </c>
      <c r="O324" s="66">
        <f t="shared" si="154"/>
        <v>154544.12340669078</v>
      </c>
      <c r="P324" s="66">
        <f t="shared" si="154"/>
        <v>164084.77053412743</v>
      </c>
      <c r="Q324" s="66">
        <f t="shared" si="154"/>
        <v>172815.83718494175</v>
      </c>
      <c r="R324" s="66">
        <f t="shared" si="154"/>
        <v>171952.32393792438</v>
      </c>
      <c r="S324" s="66">
        <f t="shared" si="154"/>
        <v>172794.25732558756</v>
      </c>
      <c r="T324" s="66">
        <f t="shared" si="154"/>
        <v>175844.13799262705</v>
      </c>
      <c r="U324" s="66">
        <f t="shared" si="154"/>
        <v>184614.25648876821</v>
      </c>
      <c r="V324" s="66">
        <f t="shared" si="154"/>
        <v>187515.03503281527</v>
      </c>
      <c r="W324" s="66">
        <f t="shared" si="154"/>
        <v>189323.88573700082</v>
      </c>
      <c r="X324" s="66">
        <f t="shared" si="154"/>
        <v>188997.82184212349</v>
      </c>
      <c r="Y324" s="66">
        <f t="shared" si="154"/>
        <v>172068.20983936338</v>
      </c>
      <c r="Z324" s="66">
        <f t="shared" si="154"/>
        <v>172412.08210691123</v>
      </c>
      <c r="AA324" s="66">
        <f t="shared" si="154"/>
        <v>158400.87391341987</v>
      </c>
      <c r="AB324" s="66">
        <f t="shared" si="154"/>
        <v>155687.41199853714</v>
      </c>
      <c r="AC324" s="66">
        <f t="shared" si="154"/>
        <v>155036.90291129882</v>
      </c>
      <c r="AD324" s="66">
        <f t="shared" si="154"/>
        <v>154206.82954818883</v>
      </c>
      <c r="AE324" s="66">
        <f t="shared" si="154"/>
        <v>161407.94020672204</v>
      </c>
      <c r="AF324" s="66">
        <f t="shared" si="154"/>
        <v>167761.73234423011</v>
      </c>
      <c r="AG324" s="66">
        <f t="shared" si="154"/>
        <v>168114.05470084469</v>
      </c>
      <c r="AH324" s="66">
        <f t="shared" si="154"/>
        <v>171838.51151888128</v>
      </c>
      <c r="AI324" s="66">
        <f t="shared" si="154"/>
        <v>170106.98489811143</v>
      </c>
      <c r="AJ324" s="66">
        <f t="shared" si="154"/>
        <v>156168.77603960113</v>
      </c>
      <c r="AK324" s="66">
        <f t="shared" si="154"/>
        <v>161862.59106926707</v>
      </c>
      <c r="AL324" s="66">
        <f>SUM(AL321:AL323)</f>
        <v>167981.5119779497</v>
      </c>
      <c r="AM324" s="66">
        <f>SUM(AM321:AM323)</f>
        <v>164066.80824883698</v>
      </c>
      <c r="AP324" s="52" t="str">
        <f>C324</f>
        <v>Total</v>
      </c>
      <c r="AQ324" s="75" cm="1">
        <f t="array" aca="1" ref="AQ324" ca="1">INDIRECT(ADDRESS(ROW(AP324),AQ$9))/1000</f>
        <v>164.06680824883699</v>
      </c>
      <c r="AR324" s="74" cm="1">
        <f t="array" aca="1" ref="AR324" ca="1">INDIRECT(ADDRESS(ROW(AQ324),AR$9))/1000</f>
        <v>167.98151197794971</v>
      </c>
      <c r="AS324" s="74" cm="1">
        <f t="array" aca="1" ref="AS324" ca="1">INDIRECT(ADDRESS(ROW(AR324),AS$9))/1000</f>
        <v>171.83851151888129</v>
      </c>
      <c r="AT324" s="76" cm="1">
        <f t="array" aca="1" ref="AT324" ca="1">INDIRECT(ADDRESS(ROW(AS324),AT$9))/1000</f>
        <v>155.03690291129882</v>
      </c>
      <c r="AU324" s="81" cm="1">
        <f t="array" aca="1" ref="AU324" ca="1">AQ324/INDIRECT(ADDRESS($BC324,COLUMN(AQ324)))</f>
        <v>1</v>
      </c>
      <c r="AV324" s="82" cm="1">
        <f t="array" aca="1" ref="AV324" ca="1">AR324/INDIRECT(ADDRESS($BC324,COLUMN(AR324)))</f>
        <v>1</v>
      </c>
      <c r="AW324" s="82" cm="1">
        <f t="array" aca="1" ref="AW324" ca="1">AS324/INDIRECT(ADDRESS($BC324,COLUMN(AS324)))</f>
        <v>1</v>
      </c>
      <c r="AX324" s="83" cm="1">
        <f t="array" aca="1" ref="AX324" ca="1">AT324/INDIRECT(ADDRESS($BC324,COLUMN(AT324)))</f>
        <v>1</v>
      </c>
      <c r="AY324" s="54">
        <f t="shared" ca="1" si="152"/>
        <v>-2.3304372505151546E-2</v>
      </c>
      <c r="AZ324" s="54">
        <f t="shared" ca="1" si="152"/>
        <v>-4.5226784155368793E-2</v>
      </c>
      <c r="BA324" s="54">
        <f t="shared" ca="1" si="152"/>
        <v>5.8243586965255889E-2</v>
      </c>
      <c r="BB324" s="7"/>
      <c r="BC324" s="62">
        <f>ROW(AP324)</f>
        <v>324</v>
      </c>
      <c r="BE324" s="177" t="str">
        <f>AP324</f>
        <v>Total</v>
      </c>
      <c r="BF324" s="185" cm="1">
        <f t="array" ref="BF324">INDEX(324:324,,BF$9)/1000</f>
        <v>155.03690291129882</v>
      </c>
      <c r="BG324" s="185" cm="1">
        <f t="array" ref="BG324">INDEX(324:324,,BG$9)/1000</f>
        <v>154.20682954818884</v>
      </c>
      <c r="BH324" s="185" cm="1">
        <f t="array" ref="BH324">INDEX(324:324,,BH$9)/1000</f>
        <v>161.40794020672203</v>
      </c>
      <c r="BI324" s="185" cm="1">
        <f t="array" ref="BI324">INDEX(324:324,,BI$9)/1000</f>
        <v>167.76173234423013</v>
      </c>
      <c r="BJ324" s="185" cm="1">
        <f t="array" ref="BJ324">INDEX(324:324,,BJ$9)/1000</f>
        <v>168.11405470084469</v>
      </c>
      <c r="BK324" s="185" cm="1">
        <f t="array" ref="BK324">INDEX(324:324,,BK$9)/1000</f>
        <v>171.83851151888129</v>
      </c>
      <c r="BL324" s="185" cm="1">
        <f t="array" ref="BL324">INDEX(324:324,,BL$9)/1000</f>
        <v>170.10698489811142</v>
      </c>
      <c r="BM324" s="185" cm="1">
        <f t="array" ref="BM324">INDEX(324:324,,BM$9)/1000</f>
        <v>156.16877603960114</v>
      </c>
      <c r="BN324" s="185" cm="1">
        <f t="array" ref="BN324">INDEX(324:324,,BN$9)/1000</f>
        <v>161.86259106926707</v>
      </c>
      <c r="BO324" s="185" cm="1">
        <f t="array" ref="BO324">INDEX(324:324,,BO$9)/1000</f>
        <v>167.98151197794971</v>
      </c>
      <c r="BP324" s="185" cm="1">
        <f t="array" ref="BP324">INDEX(324:324,,BP$9)/1000</f>
        <v>164.06680824883699</v>
      </c>
      <c r="BQ324" s="179"/>
      <c r="BR324" s="178" t="str">
        <f>BE324</f>
        <v>Total</v>
      </c>
      <c r="BS324" s="126" cm="1">
        <f t="array" aca="1" ref="BS324" ca="1">BF324/INDIRECT(ADDRESS($BC324,COLUMN(BF324)))</f>
        <v>1</v>
      </c>
      <c r="BT324" s="126" cm="1">
        <f t="array" aca="1" ref="BT324" ca="1">BG324/INDIRECT(ADDRESS($BC324,COLUMN(BG324)))</f>
        <v>1</v>
      </c>
      <c r="BU324" s="126" cm="1">
        <f t="array" aca="1" ref="BU324" ca="1">BH324/INDIRECT(ADDRESS($BC324,COLUMN(BH324)))</f>
        <v>1</v>
      </c>
      <c r="BV324" s="126" cm="1">
        <f t="array" aca="1" ref="BV324" ca="1">BI324/INDIRECT(ADDRESS($BC324,COLUMN(BI324)))</f>
        <v>1</v>
      </c>
      <c r="BW324" s="126" cm="1">
        <f t="array" aca="1" ref="BW324" ca="1">BJ324/INDIRECT(ADDRESS($BC324,COLUMN(BJ324)))</f>
        <v>1</v>
      </c>
      <c r="BX324" s="126" cm="1">
        <f t="array" aca="1" ref="BX324" ca="1">BK324/INDIRECT(ADDRESS($BC324,COLUMN(BK324)))</f>
        <v>1</v>
      </c>
      <c r="BY324" s="126" cm="1">
        <f t="array" aca="1" ref="BY324" ca="1">BL324/INDIRECT(ADDRESS($BC324,COLUMN(BL324)))</f>
        <v>1</v>
      </c>
      <c r="BZ324" s="126" cm="1">
        <f t="array" aca="1" ref="BZ324" ca="1">BM324/INDIRECT(ADDRESS($BC324,COLUMN(BM324)))</f>
        <v>1</v>
      </c>
      <c r="CA324" s="126" cm="1">
        <f t="array" aca="1" ref="CA324" ca="1">BN324/INDIRECT(ADDRESS($BC324,COLUMN(BN324)))</f>
        <v>1</v>
      </c>
      <c r="CB324" s="126" cm="1">
        <f t="array" aca="1" ref="CB324" ca="1">BO324/INDIRECT(ADDRESS($BC324,COLUMN(BO324)))</f>
        <v>1</v>
      </c>
      <c r="CC324" s="126" cm="1">
        <f t="array" aca="1" ref="CC324" ca="1">BP324/INDIRECT(ADDRESS($BC324,COLUMN(BP324)))</f>
        <v>1</v>
      </c>
      <c r="CD324" s="7"/>
      <c r="CE324" s="178" t="str">
        <f>BR324</f>
        <v>Total</v>
      </c>
      <c r="CF324" s="194" t="str">
        <f t="shared" ca="1" si="153"/>
        <v>155.04
(100%)</v>
      </c>
      <c r="CG324" s="194" t="str">
        <f t="shared" ca="1" si="153"/>
        <v>154.21
(100%)</v>
      </c>
      <c r="CH324" s="194" t="str">
        <f t="shared" ca="1" si="153"/>
        <v>161.41
(100%)</v>
      </c>
      <c r="CI324" s="194" t="str">
        <f t="shared" ca="1" si="153"/>
        <v>167.76
(100%)</v>
      </c>
      <c r="CJ324" s="194" t="str">
        <f t="shared" ca="1" si="153"/>
        <v>168.11
(100%)</v>
      </c>
      <c r="CK324" s="194" t="str">
        <f t="shared" ca="1" si="153"/>
        <v>171.84
(100%)</v>
      </c>
      <c r="CL324" s="194" t="str">
        <f t="shared" ca="1" si="153"/>
        <v>170.11
(100%)</v>
      </c>
      <c r="CM324" s="194" t="str">
        <f t="shared" ca="1" si="153"/>
        <v>156.17
(100%)</v>
      </c>
      <c r="CN324" s="194" t="str">
        <f t="shared" ca="1" si="153"/>
        <v>161.86
(100%)</v>
      </c>
      <c r="CO324" s="194" t="str">
        <f t="shared" ca="1" si="153"/>
        <v>167.98
(100%)</v>
      </c>
      <c r="CP324" s="194" t="str">
        <f t="shared" ca="1" si="153"/>
        <v>164.07
(100%)</v>
      </c>
    </row>
  </sheetData>
  <mergeCells count="21">
    <mergeCell ref="AQ131:AT131"/>
    <mergeCell ref="AU131:AX131"/>
    <mergeCell ref="AY131:BA131"/>
    <mergeCell ref="AQ34:AT34"/>
    <mergeCell ref="AU34:AX34"/>
    <mergeCell ref="AY34:BA34"/>
    <mergeCell ref="AQ91:AT91"/>
    <mergeCell ref="AU91:AX91"/>
    <mergeCell ref="AY91:BA91"/>
    <mergeCell ref="AQ196:AT196"/>
    <mergeCell ref="AU196:AX196"/>
    <mergeCell ref="AY196:BA196"/>
    <mergeCell ref="AU319:AX319"/>
    <mergeCell ref="AY319:BA319"/>
    <mergeCell ref="AQ247:AT247"/>
    <mergeCell ref="AU247:AX247"/>
    <mergeCell ref="AY247:BA247"/>
    <mergeCell ref="AQ283:AT283"/>
    <mergeCell ref="AU283:AX283"/>
    <mergeCell ref="AY283:BA283"/>
    <mergeCell ref="AQ319:AT319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9EFC7-E144-48D4-969B-BF3AE3852F12}">
  <dimension ref="B1:DA422"/>
  <sheetViews>
    <sheetView zoomScale="70" zoomScaleNormal="70" workbookViewId="0"/>
  </sheetViews>
  <sheetFormatPr defaultColWidth="8.7265625" defaultRowHeight="14.5"/>
  <cols>
    <col min="1" max="2" width="8.7265625" style="7"/>
    <col min="3" max="3" width="46.1796875" style="7" bestFit="1" customWidth="1"/>
    <col min="4" max="4" width="9.26953125" style="7" customWidth="1"/>
    <col min="5" max="5" width="9.81640625" style="7" bestFit="1" customWidth="1"/>
    <col min="6" max="38" width="8.453125" style="7" customWidth="1"/>
    <col min="39" max="39" width="8.54296875" style="7" customWidth="1"/>
    <col min="40" max="41" width="8.7265625" style="7"/>
    <col min="42" max="42" width="20.26953125" style="7" bestFit="1" customWidth="1"/>
    <col min="43" max="50" width="8.7265625" style="7"/>
    <col min="51" max="52" width="8.81640625" style="7" bestFit="1" customWidth="1"/>
    <col min="53" max="53" width="10.453125" style="7" bestFit="1" customWidth="1"/>
    <col min="54" max="54" width="8.7265625" style="7"/>
    <col min="55" max="55" width="10.453125" style="7" bestFit="1" customWidth="1"/>
    <col min="56" max="56" width="8.7265625" style="7"/>
    <col min="57" max="57" width="44.26953125" style="7" bestFit="1" customWidth="1"/>
    <col min="58" max="58" width="38" style="7" bestFit="1" customWidth="1"/>
    <col min="59" max="59" width="27.7265625" style="7" bestFit="1" customWidth="1"/>
    <col min="60" max="62" width="17.81640625" style="7" bestFit="1" customWidth="1"/>
    <col min="63" max="68" width="8.7265625" style="7"/>
    <col min="69" max="74" width="12.453125" style="7" bestFit="1" customWidth="1"/>
    <col min="75" max="79" width="10.26953125" style="7" bestFit="1" customWidth="1"/>
    <col min="80" max="80" width="8.7265625" style="7"/>
    <col min="81" max="81" width="29.26953125" style="7" bestFit="1" customWidth="1"/>
    <col min="82" max="82" width="10.81640625" style="7" bestFit="1" customWidth="1"/>
    <col min="83" max="84" width="9.453125" style="7" bestFit="1" customWidth="1"/>
    <col min="85" max="91" width="8.7265625" style="7"/>
    <col min="92" max="92" width="9.453125" style="7" bestFit="1" customWidth="1"/>
    <col min="93" max="93" width="8.7265625" style="7"/>
    <col min="94" max="94" width="29.26953125" style="7" bestFit="1" customWidth="1"/>
    <col min="95" max="95" width="13.453125" style="7" bestFit="1" customWidth="1"/>
    <col min="96" max="16384" width="8.7265625" style="7"/>
  </cols>
  <sheetData>
    <row r="1" spans="2:79" s="27" customFormat="1" ht="12.5"/>
    <row r="2" spans="2:79" s="27" customFormat="1" ht="21.5" thickBot="1">
      <c r="B2" s="85" t="s">
        <v>246</v>
      </c>
      <c r="C2" s="32" t="s">
        <v>770</v>
      </c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</row>
    <row r="3" spans="2:79" s="27" customFormat="1" ht="15" thickTop="1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</row>
    <row r="4" spans="2:79" s="10" customFormat="1" hidden="1"/>
    <row r="5" spans="2:79" s="10" customFormat="1" hidden="1"/>
    <row r="6" spans="2:79" s="10" customFormat="1" hidden="1"/>
    <row r="7" spans="2:79" s="10" customFormat="1" hidden="1"/>
    <row r="8" spans="2:79" s="27" customFormat="1" ht="15" hidden="1" thickBot="1">
      <c r="C8" s="28" t="s">
        <v>511</v>
      </c>
      <c r="D8" s="28"/>
      <c r="E8" s="28"/>
      <c r="F8" s="28">
        <v>1990</v>
      </c>
      <c r="G8" s="28">
        <v>1991</v>
      </c>
      <c r="H8" s="28">
        <v>1992</v>
      </c>
      <c r="I8" s="28">
        <v>1993</v>
      </c>
      <c r="J8" s="28">
        <v>1994</v>
      </c>
      <c r="K8" s="28">
        <v>1995</v>
      </c>
      <c r="L8" s="28">
        <v>1996</v>
      </c>
      <c r="M8" s="28">
        <v>1997</v>
      </c>
      <c r="N8" s="28">
        <v>1998</v>
      </c>
      <c r="O8" s="28">
        <v>1999</v>
      </c>
      <c r="P8" s="28">
        <v>2000</v>
      </c>
      <c r="Q8" s="28">
        <v>2001</v>
      </c>
      <c r="R8" s="28">
        <v>2002</v>
      </c>
      <c r="S8" s="28">
        <v>2003</v>
      </c>
      <c r="T8" s="28">
        <v>2004</v>
      </c>
      <c r="U8" s="28">
        <v>2005</v>
      </c>
      <c r="V8" s="28">
        <v>2006</v>
      </c>
      <c r="W8" s="28">
        <v>2007</v>
      </c>
      <c r="X8" s="28">
        <v>2008</v>
      </c>
      <c r="Y8" s="28">
        <v>2009</v>
      </c>
      <c r="Z8" s="28">
        <v>2010</v>
      </c>
      <c r="AA8" s="28">
        <v>2011</v>
      </c>
      <c r="AB8" s="28">
        <v>2012</v>
      </c>
      <c r="AC8" s="28">
        <v>2013</v>
      </c>
      <c r="AD8" s="28">
        <v>2014</v>
      </c>
      <c r="AE8" s="28">
        <v>2015</v>
      </c>
      <c r="AF8" s="28">
        <v>2016</v>
      </c>
      <c r="AG8" s="28">
        <v>2017</v>
      </c>
      <c r="AH8" s="28">
        <v>2018</v>
      </c>
      <c r="AI8" s="28">
        <v>2019</v>
      </c>
      <c r="AJ8" s="28">
        <v>2020</v>
      </c>
      <c r="AK8" s="28">
        <v>2021</v>
      </c>
      <c r="AL8" s="28">
        <v>2022</v>
      </c>
      <c r="AM8" s="28">
        <v>2023</v>
      </c>
      <c r="AQ8" s="27">
        <f>year_latest</f>
        <v>2023</v>
      </c>
      <c r="AR8" s="27">
        <f>AQ8-1</f>
        <v>2022</v>
      </c>
      <c r="AS8" s="27">
        <f>year_cb_baseline</f>
        <v>2018</v>
      </c>
      <c r="AT8" s="27">
        <f>AQ8-10</f>
        <v>2013</v>
      </c>
      <c r="BQ8" s="27">
        <f>year_latest-10</f>
        <v>2013</v>
      </c>
      <c r="BR8" s="27">
        <f>BQ8+1</f>
        <v>2014</v>
      </c>
      <c r="BS8" s="27">
        <f t="shared" ref="BS8:BY8" si="0">BR8+1</f>
        <v>2015</v>
      </c>
      <c r="BT8" s="27">
        <f t="shared" si="0"/>
        <v>2016</v>
      </c>
      <c r="BU8" s="27">
        <f t="shared" si="0"/>
        <v>2017</v>
      </c>
      <c r="BV8" s="27">
        <f t="shared" si="0"/>
        <v>2018</v>
      </c>
      <c r="BW8" s="27">
        <f t="shared" si="0"/>
        <v>2019</v>
      </c>
      <c r="BX8" s="27">
        <f t="shared" si="0"/>
        <v>2020</v>
      </c>
      <c r="BY8" s="27">
        <f t="shared" si="0"/>
        <v>2021</v>
      </c>
      <c r="BZ8" s="27">
        <f>BY8+1</f>
        <v>2022</v>
      </c>
      <c r="CA8" s="27">
        <f>BZ8+1</f>
        <v>2023</v>
      </c>
    </row>
    <row r="9" spans="2:79" s="10" customFormat="1" hidden="1">
      <c r="C9" s="10" t="s">
        <v>802</v>
      </c>
      <c r="F9" s="10">
        <v>3</v>
      </c>
      <c r="G9" s="10">
        <f t="shared" ref="G9:V10" si="1">F9+1</f>
        <v>4</v>
      </c>
      <c r="H9" s="10">
        <f t="shared" si="1"/>
        <v>5</v>
      </c>
      <c r="I9" s="10">
        <f t="shared" si="1"/>
        <v>6</v>
      </c>
      <c r="J9" s="10">
        <f t="shared" si="1"/>
        <v>7</v>
      </c>
      <c r="K9" s="10">
        <f t="shared" si="1"/>
        <v>8</v>
      </c>
      <c r="L9" s="10">
        <f t="shared" si="1"/>
        <v>9</v>
      </c>
      <c r="M9" s="10">
        <f t="shared" si="1"/>
        <v>10</v>
      </c>
      <c r="N9" s="10">
        <f t="shared" si="1"/>
        <v>11</v>
      </c>
      <c r="O9" s="10">
        <f t="shared" si="1"/>
        <v>12</v>
      </c>
      <c r="P9" s="10">
        <f t="shared" si="1"/>
        <v>13</v>
      </c>
      <c r="Q9" s="10">
        <f t="shared" si="1"/>
        <v>14</v>
      </c>
      <c r="R9" s="10">
        <f t="shared" si="1"/>
        <v>15</v>
      </c>
      <c r="S9" s="10">
        <f t="shared" si="1"/>
        <v>16</v>
      </c>
      <c r="T9" s="10">
        <f t="shared" si="1"/>
        <v>17</v>
      </c>
      <c r="U9" s="10">
        <f t="shared" si="1"/>
        <v>18</v>
      </c>
      <c r="V9" s="10">
        <f t="shared" si="1"/>
        <v>19</v>
      </c>
      <c r="W9" s="10">
        <f t="shared" ref="W9:AL10" si="2">V9+1</f>
        <v>20</v>
      </c>
      <c r="X9" s="10">
        <f t="shared" si="2"/>
        <v>21</v>
      </c>
      <c r="Y9" s="10">
        <f t="shared" si="2"/>
        <v>22</v>
      </c>
      <c r="Z9" s="10">
        <f t="shared" si="2"/>
        <v>23</v>
      </c>
      <c r="AA9" s="10">
        <f t="shared" si="2"/>
        <v>24</v>
      </c>
      <c r="AB9" s="10">
        <f t="shared" si="2"/>
        <v>25</v>
      </c>
      <c r="AC9" s="10">
        <f t="shared" si="2"/>
        <v>26</v>
      </c>
      <c r="AD9" s="10">
        <f t="shared" si="2"/>
        <v>27</v>
      </c>
      <c r="AE9" s="10">
        <f t="shared" si="2"/>
        <v>28</v>
      </c>
      <c r="AF9" s="10">
        <f t="shared" si="2"/>
        <v>29</v>
      </c>
      <c r="AG9" s="10">
        <f t="shared" si="2"/>
        <v>30</v>
      </c>
      <c r="AH9" s="10">
        <f t="shared" si="2"/>
        <v>31</v>
      </c>
      <c r="AI9" s="10">
        <f t="shared" si="2"/>
        <v>32</v>
      </c>
      <c r="AJ9" s="10">
        <f t="shared" si="2"/>
        <v>33</v>
      </c>
      <c r="AK9" s="10">
        <f t="shared" si="2"/>
        <v>34</v>
      </c>
      <c r="AL9" s="10">
        <f t="shared" si="2"/>
        <v>35</v>
      </c>
      <c r="AM9" s="10">
        <f>AL9+1</f>
        <v>36</v>
      </c>
      <c r="AQ9" s="10" cm="1">
        <f t="array" ref="AQ9">INDEX(years_index,,MATCH(AQ$8,years,0))</f>
        <v>39</v>
      </c>
      <c r="AR9" s="10">
        <f>MATCH(AR$8,8:8,0)</f>
        <v>38</v>
      </c>
      <c r="AS9" s="10">
        <f>MATCH(AS$8,8:8,0)</f>
        <v>34</v>
      </c>
      <c r="AT9" s="10">
        <f>MATCH(AT$8,8:8,0)</f>
        <v>29</v>
      </c>
      <c r="BQ9" s="10" cm="1">
        <f t="array" ref="BQ9">INDEX(years_index,,MATCH(BQ$8,years,0))</f>
        <v>29</v>
      </c>
      <c r="BR9" s="10" cm="1">
        <f t="array" ref="BR9">INDEX(years_index,,MATCH(BR$8,years,0))</f>
        <v>30</v>
      </c>
      <c r="BS9" s="10" cm="1">
        <f t="array" ref="BS9">INDEX(years_index,,MATCH(BS$8,years,0))</f>
        <v>31</v>
      </c>
      <c r="BT9" s="10" cm="1">
        <f t="array" ref="BT9">INDEX(years_index,,MATCH(BT$8,years,0))</f>
        <v>32</v>
      </c>
      <c r="BU9" s="10" cm="1">
        <f t="array" ref="BU9">INDEX(years_index,,MATCH(BU$8,years,0))</f>
        <v>33</v>
      </c>
      <c r="BV9" s="10" cm="1">
        <f t="array" ref="BV9">INDEX(years_index,,MATCH(BV$8,years,0))</f>
        <v>34</v>
      </c>
      <c r="BW9" s="10" cm="1">
        <f t="array" ref="BW9">INDEX(years_index,,MATCH(BW$8,years,0))</f>
        <v>35</v>
      </c>
      <c r="BX9" s="10" cm="1">
        <f t="array" ref="BX9">INDEX(years_index,,MATCH(BX$8,years,0))</f>
        <v>36</v>
      </c>
      <c r="BY9" s="10" cm="1">
        <f t="array" ref="BY9">INDEX(years_index,,MATCH(BY$8,years,0))</f>
        <v>37</v>
      </c>
      <c r="BZ9" s="10" cm="1">
        <f t="array" ref="BZ9">INDEX(years_index,,MATCH(BZ$8,years,0))</f>
        <v>38</v>
      </c>
      <c r="CA9" s="10" cm="1">
        <f t="array" ref="CA9">INDEX(years_index,,MATCH(CA$8,years,0))</f>
        <v>39</v>
      </c>
    </row>
    <row r="10" spans="2:79" s="10" customFormat="1" hidden="1">
      <c r="C10" s="10" t="s">
        <v>803</v>
      </c>
      <c r="F10" s="10">
        <v>7</v>
      </c>
      <c r="G10" s="10">
        <f t="shared" si="1"/>
        <v>8</v>
      </c>
      <c r="H10" s="10">
        <f t="shared" si="1"/>
        <v>9</v>
      </c>
      <c r="I10" s="10">
        <f t="shared" si="1"/>
        <v>10</v>
      </c>
      <c r="J10" s="10">
        <f t="shared" si="1"/>
        <v>11</v>
      </c>
      <c r="K10" s="10">
        <f t="shared" si="1"/>
        <v>12</v>
      </c>
      <c r="L10" s="10">
        <f t="shared" si="1"/>
        <v>13</v>
      </c>
      <c r="M10" s="10">
        <f t="shared" si="1"/>
        <v>14</v>
      </c>
      <c r="N10" s="10">
        <f t="shared" si="1"/>
        <v>15</v>
      </c>
      <c r="O10" s="10">
        <f t="shared" si="1"/>
        <v>16</v>
      </c>
      <c r="P10" s="10">
        <f t="shared" si="1"/>
        <v>17</v>
      </c>
      <c r="Q10" s="10">
        <f t="shared" si="1"/>
        <v>18</v>
      </c>
      <c r="R10" s="10">
        <f t="shared" si="1"/>
        <v>19</v>
      </c>
      <c r="S10" s="10">
        <f t="shared" si="1"/>
        <v>20</v>
      </c>
      <c r="T10" s="10">
        <f t="shared" si="1"/>
        <v>21</v>
      </c>
      <c r="U10" s="10">
        <f t="shared" si="1"/>
        <v>22</v>
      </c>
      <c r="V10" s="10">
        <f t="shared" si="1"/>
        <v>23</v>
      </c>
      <c r="W10" s="10">
        <f t="shared" si="2"/>
        <v>24</v>
      </c>
      <c r="X10" s="10">
        <f t="shared" si="2"/>
        <v>25</v>
      </c>
      <c r="Y10" s="10">
        <f t="shared" si="2"/>
        <v>26</v>
      </c>
      <c r="Z10" s="10">
        <f t="shared" si="2"/>
        <v>27</v>
      </c>
      <c r="AA10" s="10">
        <f t="shared" si="2"/>
        <v>28</v>
      </c>
      <c r="AB10" s="10">
        <f t="shared" si="2"/>
        <v>29</v>
      </c>
      <c r="AC10" s="10">
        <f t="shared" si="2"/>
        <v>30</v>
      </c>
      <c r="AD10" s="10">
        <f t="shared" si="2"/>
        <v>31</v>
      </c>
      <c r="AE10" s="10">
        <f t="shared" si="2"/>
        <v>32</v>
      </c>
      <c r="AF10" s="10">
        <f t="shared" si="2"/>
        <v>33</v>
      </c>
      <c r="AG10" s="10">
        <f t="shared" si="2"/>
        <v>34</v>
      </c>
      <c r="AH10" s="10">
        <f t="shared" si="2"/>
        <v>35</v>
      </c>
      <c r="AI10" s="10">
        <f t="shared" si="2"/>
        <v>36</v>
      </c>
      <c r="AJ10" s="10">
        <f t="shared" si="2"/>
        <v>37</v>
      </c>
      <c r="AK10" s="10">
        <f t="shared" si="2"/>
        <v>38</v>
      </c>
      <c r="AL10" s="10">
        <f t="shared" si="2"/>
        <v>39</v>
      </c>
      <c r="AM10" s="10">
        <f>AL10+1</f>
        <v>40</v>
      </c>
    </row>
    <row r="11" spans="2:79" hidden="1"/>
    <row r="12" spans="2:79" hidden="1"/>
    <row r="14" spans="2:79" s="27" customFormat="1" ht="17.5" thickBot="1">
      <c r="B14" s="98" t="s">
        <v>247</v>
      </c>
      <c r="C14" s="95" t="s">
        <v>771</v>
      </c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</row>
    <row r="15" spans="2:79" ht="15" thickTop="1"/>
    <row r="36" spans="2:105" ht="16.5">
      <c r="AP36" s="60"/>
      <c r="AQ36" s="305" t="s">
        <v>645</v>
      </c>
      <c r="AR36" s="305"/>
      <c r="AS36" s="305"/>
      <c r="AT36" s="306"/>
      <c r="AU36" s="307" t="s">
        <v>84</v>
      </c>
      <c r="AV36" s="305"/>
      <c r="AW36" s="305"/>
      <c r="AX36" s="306"/>
      <c r="AY36" s="305" t="str">
        <f>"Change to "&amp;year_latest&amp;" (%)"</f>
        <v>Change to 2023 (%)</v>
      </c>
      <c r="AZ36" s="308"/>
      <c r="BA36" s="308"/>
    </row>
    <row r="37" spans="2:105" s="27" customFormat="1" ht="15" thickBot="1">
      <c r="C37" s="28" t="s">
        <v>753</v>
      </c>
      <c r="D37" s="28" t="s">
        <v>49</v>
      </c>
      <c r="E37" s="28" t="s">
        <v>62</v>
      </c>
      <c r="F37" s="28">
        <f>F$8</f>
        <v>1990</v>
      </c>
      <c r="G37" s="28">
        <f t="shared" ref="G37:AM37" si="3">G$8</f>
        <v>1991</v>
      </c>
      <c r="H37" s="28">
        <f t="shared" si="3"/>
        <v>1992</v>
      </c>
      <c r="I37" s="28">
        <f t="shared" si="3"/>
        <v>1993</v>
      </c>
      <c r="J37" s="28">
        <f t="shared" si="3"/>
        <v>1994</v>
      </c>
      <c r="K37" s="28">
        <f t="shared" si="3"/>
        <v>1995</v>
      </c>
      <c r="L37" s="28">
        <f t="shared" si="3"/>
        <v>1996</v>
      </c>
      <c r="M37" s="28">
        <f t="shared" si="3"/>
        <v>1997</v>
      </c>
      <c r="N37" s="28">
        <f t="shared" si="3"/>
        <v>1998</v>
      </c>
      <c r="O37" s="28">
        <f t="shared" si="3"/>
        <v>1999</v>
      </c>
      <c r="P37" s="28">
        <f t="shared" si="3"/>
        <v>2000</v>
      </c>
      <c r="Q37" s="28">
        <f t="shared" si="3"/>
        <v>2001</v>
      </c>
      <c r="R37" s="28">
        <f t="shared" si="3"/>
        <v>2002</v>
      </c>
      <c r="S37" s="28">
        <f t="shared" si="3"/>
        <v>2003</v>
      </c>
      <c r="T37" s="28">
        <f t="shared" si="3"/>
        <v>2004</v>
      </c>
      <c r="U37" s="28">
        <f t="shared" si="3"/>
        <v>2005</v>
      </c>
      <c r="V37" s="28">
        <f t="shared" si="3"/>
        <v>2006</v>
      </c>
      <c r="W37" s="28">
        <f t="shared" si="3"/>
        <v>2007</v>
      </c>
      <c r="X37" s="28">
        <f t="shared" si="3"/>
        <v>2008</v>
      </c>
      <c r="Y37" s="28">
        <f t="shared" si="3"/>
        <v>2009</v>
      </c>
      <c r="Z37" s="28">
        <f t="shared" si="3"/>
        <v>2010</v>
      </c>
      <c r="AA37" s="28">
        <f t="shared" si="3"/>
        <v>2011</v>
      </c>
      <c r="AB37" s="28">
        <f t="shared" si="3"/>
        <v>2012</v>
      </c>
      <c r="AC37" s="28">
        <f t="shared" si="3"/>
        <v>2013</v>
      </c>
      <c r="AD37" s="28">
        <f t="shared" si="3"/>
        <v>2014</v>
      </c>
      <c r="AE37" s="28">
        <f t="shared" si="3"/>
        <v>2015</v>
      </c>
      <c r="AF37" s="28">
        <f t="shared" si="3"/>
        <v>2016</v>
      </c>
      <c r="AG37" s="28">
        <f t="shared" si="3"/>
        <v>2017</v>
      </c>
      <c r="AH37" s="28">
        <f t="shared" si="3"/>
        <v>2018</v>
      </c>
      <c r="AI37" s="28">
        <f t="shared" si="3"/>
        <v>2019</v>
      </c>
      <c r="AJ37" s="28">
        <f t="shared" si="3"/>
        <v>2020</v>
      </c>
      <c r="AK37" s="28">
        <f t="shared" si="3"/>
        <v>2021</v>
      </c>
      <c r="AL37" s="28">
        <f t="shared" si="3"/>
        <v>2022</v>
      </c>
      <c r="AM37" s="28">
        <f t="shared" si="3"/>
        <v>2023</v>
      </c>
      <c r="AP37" s="59"/>
      <c r="AQ37" s="28">
        <f>AQ$8</f>
        <v>2023</v>
      </c>
      <c r="AR37" s="28">
        <f>AR$8</f>
        <v>2022</v>
      </c>
      <c r="AS37" s="28">
        <f>AS$8</f>
        <v>2018</v>
      </c>
      <c r="AT37" s="59">
        <f>AT$8</f>
        <v>2013</v>
      </c>
      <c r="AU37" s="28">
        <f>AQ37</f>
        <v>2023</v>
      </c>
      <c r="AV37" s="28">
        <f>AR37</f>
        <v>2022</v>
      </c>
      <c r="AW37" s="28">
        <f>AS37</f>
        <v>2018</v>
      </c>
      <c r="AX37" s="59">
        <f>AT37</f>
        <v>2013</v>
      </c>
      <c r="AY37" s="28">
        <f>AV37</f>
        <v>2022</v>
      </c>
      <c r="AZ37" s="28">
        <f>AW37</f>
        <v>2018</v>
      </c>
      <c r="BA37" s="28">
        <f>AX37</f>
        <v>2013</v>
      </c>
      <c r="BC37" s="7"/>
      <c r="BE37" s="57" t="s">
        <v>515</v>
      </c>
      <c r="BF37" s="57" t="s">
        <v>515</v>
      </c>
      <c r="BG37" s="57" t="s">
        <v>515</v>
      </c>
      <c r="BH37" s="57" t="s">
        <v>515</v>
      </c>
      <c r="BP37" s="182"/>
      <c r="BQ37" s="183">
        <f t="shared" ref="BQ37:CA37" si="4">BQ$8</f>
        <v>2013</v>
      </c>
      <c r="BR37" s="183">
        <f t="shared" si="4"/>
        <v>2014</v>
      </c>
      <c r="BS37" s="183">
        <f t="shared" si="4"/>
        <v>2015</v>
      </c>
      <c r="BT37" s="183">
        <f t="shared" si="4"/>
        <v>2016</v>
      </c>
      <c r="BU37" s="183">
        <f t="shared" si="4"/>
        <v>2017</v>
      </c>
      <c r="BV37" s="183">
        <f t="shared" si="4"/>
        <v>2018</v>
      </c>
      <c r="BW37" s="183">
        <f t="shared" si="4"/>
        <v>2019</v>
      </c>
      <c r="BX37" s="183">
        <f t="shared" si="4"/>
        <v>2020</v>
      </c>
      <c r="BY37" s="183">
        <f t="shared" si="4"/>
        <v>2021</v>
      </c>
      <c r="BZ37" s="183">
        <f t="shared" si="4"/>
        <v>2022</v>
      </c>
      <c r="CA37" s="183">
        <f t="shared" si="4"/>
        <v>2023</v>
      </c>
      <c r="CB37" s="7"/>
      <c r="CC37" s="183"/>
      <c r="CD37" s="183">
        <f>BQ37</f>
        <v>2013</v>
      </c>
      <c r="CE37" s="183">
        <f t="shared" ref="CE37:CN37" si="5">BR37</f>
        <v>2014</v>
      </c>
      <c r="CF37" s="183">
        <f t="shared" si="5"/>
        <v>2015</v>
      </c>
      <c r="CG37" s="183">
        <f t="shared" si="5"/>
        <v>2016</v>
      </c>
      <c r="CH37" s="183">
        <f t="shared" si="5"/>
        <v>2017</v>
      </c>
      <c r="CI37" s="183">
        <f t="shared" si="5"/>
        <v>2018</v>
      </c>
      <c r="CJ37" s="183">
        <f t="shared" si="5"/>
        <v>2019</v>
      </c>
      <c r="CK37" s="183">
        <f t="shared" si="5"/>
        <v>2020</v>
      </c>
      <c r="CL37" s="183">
        <f t="shared" si="5"/>
        <v>2021</v>
      </c>
      <c r="CM37" s="183">
        <f t="shared" si="5"/>
        <v>2022</v>
      </c>
      <c r="CN37" s="183">
        <f t="shared" si="5"/>
        <v>2023</v>
      </c>
      <c r="CP37" s="183"/>
      <c r="CQ37" s="188">
        <f>CD37</f>
        <v>2013</v>
      </c>
      <c r="CR37" s="188">
        <f t="shared" ref="CR37:DA37" si="6">CE37</f>
        <v>2014</v>
      </c>
      <c r="CS37" s="188">
        <f t="shared" si="6"/>
        <v>2015</v>
      </c>
      <c r="CT37" s="188">
        <f t="shared" si="6"/>
        <v>2016</v>
      </c>
      <c r="CU37" s="188">
        <f t="shared" si="6"/>
        <v>2017</v>
      </c>
      <c r="CV37" s="188">
        <f t="shared" si="6"/>
        <v>2018</v>
      </c>
      <c r="CW37" s="188">
        <f t="shared" si="6"/>
        <v>2019</v>
      </c>
      <c r="CX37" s="188">
        <f t="shared" si="6"/>
        <v>2020</v>
      </c>
      <c r="CY37" s="188">
        <f t="shared" si="6"/>
        <v>2021</v>
      </c>
      <c r="CZ37" s="188">
        <f t="shared" si="6"/>
        <v>2022</v>
      </c>
      <c r="DA37" s="188">
        <f t="shared" si="6"/>
        <v>2023</v>
      </c>
    </row>
    <row r="38" spans="2:105" ht="15.5">
      <c r="C38" s="34" t="s">
        <v>255</v>
      </c>
      <c r="D38" s="33" t="s">
        <v>703</v>
      </c>
      <c r="E38" s="33"/>
      <c r="F38" s="65" cm="1">
        <f t="array" ref="F38">(SUM(File_5[GHG (kt CO2eq)]*(File_5[Rows]=$BE$74)*(File_5[Year]=F$8)*(File_5[Energy (Sub-Type)]=$BE$38))+SUM(File_5[GHG (kt CO2eq)]*(File_5[Rows]=$BF$74)*(File_5[Year]=F$8)*(File_5[Energy (Sub-Type)]=$BE$38)))*1000000000/(Indicators!F$6*277800)</f>
        <v>164.41051417003797</v>
      </c>
      <c r="G38" s="65" cm="1">
        <f t="array" ref="G38">(SUM(File_5[GHG (kt CO2eq)]*(File_5[Rows]=$BE$74)*(File_5[Year]=G$8)*(File_5[Energy (Sub-Type)]=$BE$38))+SUM(File_5[GHG (kt CO2eq)]*(File_5[Rows]=$BF$74)*(File_5[Year]=G$8)*(File_5[Energy (Sub-Type)]=$BE$38)))*1000000000/(Indicators!G$6*277800)</f>
        <v>146.78007502450521</v>
      </c>
      <c r="H38" s="65" cm="1">
        <f t="array" ref="H38">(SUM(File_5[GHG (kt CO2eq)]*(File_5[Rows]=$BE$74)*(File_5[Year]=H$8)*(File_5[Energy (Sub-Type)]=$BE$38))+SUM(File_5[GHG (kt CO2eq)]*(File_5[Rows]=$BF$74)*(File_5[Year]=H$8)*(File_5[Energy (Sub-Type)]=$BE$38)))*1000000000/(Indicators!H$6*277800)</f>
        <v>134.01227616644343</v>
      </c>
      <c r="I38" s="65" cm="1">
        <f t="array" ref="I38">(SUM(File_5[GHG (kt CO2eq)]*(File_5[Rows]=$BE$74)*(File_5[Year]=I$8)*(File_5[Energy (Sub-Type)]=$BE$38))+SUM(File_5[GHG (kt CO2eq)]*(File_5[Rows]=$BF$74)*(File_5[Year]=I$8)*(File_5[Energy (Sub-Type)]=$BE$38)))*1000000000/(Indicators!I$6*277800)</f>
        <v>164.27863532245846</v>
      </c>
      <c r="J38" s="65" cm="1">
        <f t="array" ref="J38">(SUM(File_5[GHG (kt CO2eq)]*(File_5[Rows]=$BE$74)*(File_5[Year]=J$8)*(File_5[Energy (Sub-Type)]=$BE$38))+SUM(File_5[GHG (kt CO2eq)]*(File_5[Rows]=$BF$74)*(File_5[Year]=J$8)*(File_5[Energy (Sub-Type)]=$BE$38)))*1000000000/(Indicators!J$6*277800)</f>
        <v>154.64593492872015</v>
      </c>
      <c r="K38" s="65" cm="1">
        <f t="array" ref="K38">(SUM(File_5[GHG (kt CO2eq)]*(File_5[Rows]=$BE$74)*(File_5[Year]=K$8)*(File_5[Energy (Sub-Type)]=$BE$38))+SUM(File_5[GHG (kt CO2eq)]*(File_5[Rows]=$BF$74)*(File_5[Year]=K$8)*(File_5[Energy (Sub-Type)]=$BE$38)))*1000000000/(Indicators!K$6*277800)</f>
        <v>165.94102755414994</v>
      </c>
      <c r="L38" s="65" cm="1">
        <f t="array" ref="L38">(SUM(File_5[GHG (kt CO2eq)]*(File_5[Rows]=$BE$74)*(File_5[Year]=L$8)*(File_5[Energy (Sub-Type)]=$BE$38))+SUM(File_5[GHG (kt CO2eq)]*(File_5[Rows]=$BF$74)*(File_5[Year]=L$8)*(File_5[Energy (Sub-Type)]=$BE$38)))*1000000000/(Indicators!L$6*277800)</f>
        <v>194.98555301459473</v>
      </c>
      <c r="M38" s="65" cm="1">
        <f t="array" ref="M38">(SUM(File_5[GHG (kt CO2eq)]*(File_5[Rows]=$BE$74)*(File_5[Year]=M$8)*(File_5[Energy (Sub-Type)]=$BE$38))+SUM(File_5[GHG (kt CO2eq)]*(File_5[Rows]=$BF$74)*(File_5[Year]=M$8)*(File_5[Energy (Sub-Type)]=$BE$38)))*1000000000/(Indicators!M$6*277800)</f>
        <v>195.53300027875579</v>
      </c>
      <c r="N38" s="65" cm="1">
        <f t="array" ref="N38">(SUM(File_5[GHG (kt CO2eq)]*(File_5[Rows]=$BE$74)*(File_5[Year]=N$8)*(File_5[Energy (Sub-Type)]=$BE$38))+SUM(File_5[GHG (kt CO2eq)]*(File_5[Rows]=$BF$74)*(File_5[Year]=N$8)*(File_5[Energy (Sub-Type)]=$BE$38)))*1000000000/(Indicators!N$6*277800)</f>
        <v>180.87667389461916</v>
      </c>
      <c r="O38" s="65" cm="1">
        <f t="array" ref="O38">(SUM(File_5[GHG (kt CO2eq)]*(File_5[Rows]=$BE$74)*(File_5[Year]=O$8)*(File_5[Energy (Sub-Type)]=$BE$38))+SUM(File_5[GHG (kt CO2eq)]*(File_5[Rows]=$BF$74)*(File_5[Year]=O$8)*(File_5[Energy (Sub-Type)]=$BE$38)))*1000000000/(Indicators!O$6*277800)</f>
        <v>191.14164040943834</v>
      </c>
      <c r="P38" s="65" cm="1">
        <f t="array" ref="P38">(SUM(File_5[GHG (kt CO2eq)]*(File_5[Rows]=$BE$74)*(File_5[Year]=P$8)*(File_5[Energy (Sub-Type)]=$BE$38))+SUM(File_5[GHG (kt CO2eq)]*(File_5[Rows]=$BF$74)*(File_5[Year]=P$8)*(File_5[Energy (Sub-Type)]=$BE$38)))*1000000000/(Indicators!P$6*277800)</f>
        <v>215.86790504007186</v>
      </c>
      <c r="Q38" s="65" cm="1">
        <f t="array" ref="Q38">(SUM(File_5[GHG (kt CO2eq)]*(File_5[Rows]=$BE$74)*(File_5[Year]=Q$8)*(File_5[Energy (Sub-Type)]=$BE$38))+SUM(File_5[GHG (kt CO2eq)]*(File_5[Rows]=$BF$74)*(File_5[Year]=Q$8)*(File_5[Energy (Sub-Type)]=$BE$38)))*1000000000/(Indicators!Q$6*277800)</f>
        <v>212.55728737878871</v>
      </c>
      <c r="R38" s="65" cm="1">
        <f t="array" ref="R38">(SUM(File_5[GHG (kt CO2eq)]*(File_5[Rows]=$BE$74)*(File_5[Year]=R$8)*(File_5[Energy (Sub-Type)]=$BE$38))+SUM(File_5[GHG (kt CO2eq)]*(File_5[Rows]=$BF$74)*(File_5[Year]=R$8)*(File_5[Energy (Sub-Type)]=$BE$38)))*1000000000/(Indicators!R$6*277800)</f>
        <v>228.43645818705809</v>
      </c>
      <c r="S38" s="65" cm="1">
        <f t="array" ref="S38">(SUM(File_5[GHG (kt CO2eq)]*(File_5[Rows]=$BE$74)*(File_5[Year]=S$8)*(File_5[Energy (Sub-Type)]=$BE$38))+SUM(File_5[GHG (kt CO2eq)]*(File_5[Rows]=$BF$74)*(File_5[Year]=S$8)*(File_5[Energy (Sub-Type)]=$BE$38)))*1000000000/(Indicators!S$6*277800)</f>
        <v>245.69420244423503</v>
      </c>
      <c r="T38" s="65" cm="1">
        <f t="array" ref="T38">(SUM(File_5[GHG (kt CO2eq)]*(File_5[Rows]=$BE$74)*(File_5[Year]=T$8)*(File_5[Energy (Sub-Type)]=$BE$38))+SUM(File_5[GHG (kt CO2eq)]*(File_5[Rows]=$BF$74)*(File_5[Year]=T$8)*(File_5[Energy (Sub-Type)]=$BE$38)))*1000000000/(Indicators!T$6*277800)</f>
        <v>234.27882188172254</v>
      </c>
      <c r="U38" s="65" cm="1">
        <f t="array" ref="U38">(SUM(File_5[GHG (kt CO2eq)]*(File_5[Rows]=$BE$74)*(File_5[Year]=U$8)*(File_5[Energy (Sub-Type)]=$BE$38))+SUM(File_5[GHG (kt CO2eq)]*(File_5[Rows]=$BF$74)*(File_5[Year]=U$8)*(File_5[Energy (Sub-Type)]=$BE$38)))*1000000000/(Indicators!U$6*277800)</f>
        <v>200.83373999269003</v>
      </c>
      <c r="V38" s="65" cm="1">
        <f t="array" ref="V38">(SUM(File_5[GHG (kt CO2eq)]*(File_5[Rows]=$BE$74)*(File_5[Year]=V$8)*(File_5[Energy (Sub-Type)]=$BE$38))+SUM(File_5[GHG (kt CO2eq)]*(File_5[Rows]=$BF$74)*(File_5[Year]=V$8)*(File_5[Energy (Sub-Type)]=$BE$38)))*1000000000/(Indicators!V$6*277800)</f>
        <v>224.77175089212065</v>
      </c>
      <c r="W38" s="65" cm="1">
        <f t="array" ref="W38">(SUM(File_5[GHG (kt CO2eq)]*(File_5[Rows]=$BE$74)*(File_5[Year]=W$8)*(File_5[Energy (Sub-Type)]=$BE$38))+SUM(File_5[GHG (kt CO2eq)]*(File_5[Rows]=$BF$74)*(File_5[Year]=W$8)*(File_5[Energy (Sub-Type)]=$BE$38)))*1000000000/(Indicators!W$6*277800)</f>
        <v>254.06364530150535</v>
      </c>
      <c r="X38" s="65" cm="1">
        <f t="array" ref="X38">(SUM(File_5[GHG (kt CO2eq)]*(File_5[Rows]=$BE$74)*(File_5[Year]=X$8)*(File_5[Energy (Sub-Type)]=$BE$38))+SUM(File_5[GHG (kt CO2eq)]*(File_5[Rows]=$BF$74)*(File_5[Year]=X$8)*(File_5[Energy (Sub-Type)]=$BE$38)))*1000000000/(Indicators!X$6*277800)</f>
        <v>254.52091017211509</v>
      </c>
      <c r="Y38" s="65" cm="1">
        <f t="array" ref="Y38">(SUM(File_5[GHG (kt CO2eq)]*(File_5[Rows]=$BE$74)*(File_5[Year]=Y$8)*(File_5[Energy (Sub-Type)]=$BE$38))+SUM(File_5[GHG (kt CO2eq)]*(File_5[Rows]=$BF$74)*(File_5[Year]=Y$8)*(File_5[Energy (Sub-Type)]=$BE$38)))*1000000000/(Indicators!Y$6*277800)</f>
        <v>265.77263214271738</v>
      </c>
      <c r="Z38" s="65" cm="1">
        <f t="array" ref="Z38">(SUM(File_5[GHG (kt CO2eq)]*(File_5[Rows]=$BE$74)*(File_5[Year]=Z$8)*(File_5[Energy (Sub-Type)]=$BE$38))+SUM(File_5[GHG (kt CO2eq)]*(File_5[Rows]=$BF$74)*(File_5[Year]=Z$8)*(File_5[Energy (Sub-Type)]=$BE$38)))*1000000000/(Indicators!Z$6*277800)</f>
        <v>288.60559677141862</v>
      </c>
      <c r="AA38" s="65" cm="1">
        <f t="array" ref="AA38">(SUM(File_5[GHG (kt CO2eq)]*(File_5[Rows]=$BE$74)*(File_5[Year]=AA$8)*(File_5[Energy (Sub-Type)]=$BE$38))+SUM(File_5[GHG (kt CO2eq)]*(File_5[Rows]=$BF$74)*(File_5[Year]=AA$8)*(File_5[Energy (Sub-Type)]=$BE$38)))*1000000000/(Indicators!AA$6*277800)</f>
        <v>243.30743123423963</v>
      </c>
      <c r="AB38" s="65" cm="1">
        <f t="array" ref="AB38">(SUM(File_5[GHG (kt CO2eq)]*(File_5[Rows]=$BE$74)*(File_5[Year]=AB$8)*(File_5[Energy (Sub-Type)]=$BE$38))+SUM(File_5[GHG (kt CO2eq)]*(File_5[Rows]=$BF$74)*(File_5[Year]=AB$8)*(File_5[Energy (Sub-Type)]=$BE$38)))*1000000000/(Indicators!AB$6*277800)</f>
        <v>220.84097818251198</v>
      </c>
      <c r="AC38" s="65" cm="1">
        <f t="array" ref="AC38">(SUM(File_5[GHG (kt CO2eq)]*(File_5[Rows]=$BE$74)*(File_5[Year]=AC$8)*(File_5[Energy (Sub-Type)]=$BE$38))+SUM(File_5[GHG (kt CO2eq)]*(File_5[Rows]=$BF$74)*(File_5[Year]=AC$8)*(File_5[Energy (Sub-Type)]=$BE$38)))*1000000000/(Indicators!AC$6*277800)</f>
        <v>203.27727704850676</v>
      </c>
      <c r="AD38" s="65" cm="1">
        <f t="array" ref="AD38">(SUM(File_5[GHG (kt CO2eq)]*(File_5[Rows]=$BE$74)*(File_5[Year]=AD$8)*(File_5[Energy (Sub-Type)]=$BE$38))+SUM(File_5[GHG (kt CO2eq)]*(File_5[Rows]=$BF$74)*(File_5[Year]=AD$8)*(File_5[Energy (Sub-Type)]=$BE$38)))*1000000000/(Indicators!AD$6*277800)</f>
        <v>191.67617402620954</v>
      </c>
      <c r="AE38" s="65" cm="1">
        <f t="array" ref="AE38">(SUM(File_5[GHG (kt CO2eq)]*(File_5[Rows]=$BE$74)*(File_5[Year]=AE$8)*(File_5[Energy (Sub-Type)]=$BE$38))+SUM(File_5[GHG (kt CO2eq)]*(File_5[Rows]=$BF$74)*(File_5[Year]=AE$8)*(File_5[Energy (Sub-Type)]=$BE$38)))*1000000000/(Indicators!AE$6*277800)</f>
        <v>178.1656873961962</v>
      </c>
      <c r="AF38" s="65" cm="1">
        <f t="array" ref="AF38">(SUM(File_5[GHG (kt CO2eq)]*(File_5[Rows]=$BE$74)*(File_5[Year]=AF$8)*(File_5[Energy (Sub-Type)]=$BE$38))+SUM(File_5[GHG (kt CO2eq)]*(File_5[Rows]=$BF$74)*(File_5[Year]=AF$8)*(File_5[Energy (Sub-Type)]=$BE$38)))*1000000000/(Indicators!AF$6*277800)</f>
        <v>211.2278416534553</v>
      </c>
      <c r="AG38" s="65" cm="1">
        <f t="array" ref="AG38">(SUM(File_5[GHG (kt CO2eq)]*(File_5[Rows]=$BE$74)*(File_5[Year]=AG$8)*(File_5[Energy (Sub-Type)]=$BE$38))+SUM(File_5[GHG (kt CO2eq)]*(File_5[Rows]=$BF$74)*(File_5[Year]=AG$8)*(File_5[Energy (Sub-Type)]=$BE$38)))*1000000000/(Indicators!AG$6*277800)</f>
        <v>216.13409984942319</v>
      </c>
      <c r="AH38" s="65" cm="1">
        <f t="array" ref="AH38">(SUM(File_5[GHG (kt CO2eq)]*(File_5[Rows]=$BE$74)*(File_5[Year]=AH$8)*(File_5[Energy (Sub-Type)]=$BE$38))+SUM(File_5[GHG (kt CO2eq)]*(File_5[Rows]=$BF$74)*(File_5[Year]=AH$8)*(File_5[Energy (Sub-Type)]=$BE$38)))*1000000000/(Indicators!AH$6*277800)</f>
        <v>209.96968166022992</v>
      </c>
      <c r="AI38" s="65" cm="1">
        <f t="array" ref="AI38">(SUM(File_5[GHG (kt CO2eq)]*(File_5[Rows]=$BE$74)*(File_5[Year]=AI$8)*(File_5[Energy (Sub-Type)]=$BE$38))+SUM(File_5[GHG (kt CO2eq)]*(File_5[Rows]=$BF$74)*(File_5[Year]=AI$8)*(File_5[Energy (Sub-Type)]=$BE$38)))*1000000000/(Indicators!AI$6*277800)</f>
        <v>211.44596088919261</v>
      </c>
      <c r="AJ38" s="65" cm="1">
        <f t="array" ref="AJ38">(SUM(File_5[GHG (kt CO2eq)]*(File_5[Rows]=$BE$74)*(File_5[Year]=AJ$8)*(File_5[Energy (Sub-Type)]=$BE$38))+SUM(File_5[GHG (kt CO2eq)]*(File_5[Rows]=$BF$74)*(File_5[Year]=AJ$8)*(File_5[Energy (Sub-Type)]=$BE$38)))*1000000000/(Indicators!AJ$6*277800)</f>
        <v>214.95911881476661</v>
      </c>
      <c r="AK38" s="65" cm="1">
        <f t="array" ref="AK38">(SUM(File_5[GHG (kt CO2eq)]*(File_5[Rows]=$BE$74)*(File_5[Year]=AK$8)*(File_5[Energy (Sub-Type)]=$BE$38))+SUM(File_5[GHG (kt CO2eq)]*(File_5[Rows]=$BF$74)*(File_5[Year]=AK$8)*(File_5[Energy (Sub-Type)]=$BE$38)))*1000000000/(Indicators!AK$6*277800)</f>
        <v>188.90432182843296</v>
      </c>
      <c r="AL38" s="65" cm="1">
        <f t="array" ref="AL38">(SUM(File_5[GHG (kt CO2eq)]*(File_5[Rows]=$BE$74)*(File_5[Year]=AL$8)*(File_5[Energy (Sub-Type)]=$BE$38))+SUM(File_5[GHG (kt CO2eq)]*(File_5[Rows]=$BF$74)*(File_5[Year]=AL$8)*(File_5[Energy (Sub-Type)]=$BE$38)))*1000000000/(Indicators!AL$6*277800)</f>
        <v>206.52524507587154</v>
      </c>
      <c r="AM38" s="65" cm="1">
        <f t="array" ref="AM38">(SUM(File_5[GHG (kt CO2eq)]*(File_5[Rows]=$BE$74)*(File_5[Year]=AM$8)*(File_5[Energy (Sub-Type)]=$BE$38))+SUM(File_5[GHG (kt CO2eq)]*(File_5[Rows]=$BF$74)*(File_5[Year]=AM$8)*(File_5[Energy (Sub-Type)]=$BE$38)))*1000000000/(Indicators!AM$6*277800)</f>
        <v>185.12434039577923</v>
      </c>
      <c r="AP38" s="49" t="str">
        <f t="shared" ref="AP38:AP43" si="7">C38</f>
        <v>Gas</v>
      </c>
      <c r="AQ38" s="70" cm="1">
        <f t="array" aca="1" ref="AQ38" ca="1">INDIRECT(ADDRESS(ROW(AP38),AQ$9))</f>
        <v>185.12434039577923</v>
      </c>
      <c r="AR38" s="71" cm="1">
        <f t="array" aca="1" ref="AR38" ca="1">INDIRECT(ADDRESS(ROW(AQ38),AR$9))</f>
        <v>206.52524507587154</v>
      </c>
      <c r="AS38" s="71" cm="1">
        <f t="array" aca="1" ref="AS38" ca="1">INDIRECT(ADDRESS(ROW(AR38),AS$9))</f>
        <v>209.96968166022992</v>
      </c>
      <c r="AT38" s="73" cm="1">
        <f t="array" aca="1" ref="AT38" ca="1">INDIRECT(ADDRESS(ROW(AS38),AT$9))</f>
        <v>203.27727704850676</v>
      </c>
      <c r="AU38" s="77" cm="1">
        <f t="array" aca="1" ref="AU38" ca="1">AQ38/INDIRECT(ADDRESS($BC38,COLUMN(AQ38)))</f>
        <v>0.72800386805024953</v>
      </c>
      <c r="AV38" s="78" cm="1">
        <f t="array" aca="1" ref="AV38" ca="1">AR38/INDIRECT(ADDRESS($BC38,COLUMN(AR38)))</f>
        <v>0.61743017489982832</v>
      </c>
      <c r="AW38" s="78" cm="1">
        <f t="array" aca="1" ref="AW38" ca="1">AS38/INDIRECT(ADDRESS($BC38,COLUMN(AS38)))</f>
        <v>0.54695557987728405</v>
      </c>
      <c r="AX38" s="80" cm="1">
        <f t="array" aca="1" ref="AX38" ca="1">AT38/INDIRECT(ADDRESS($BC38,COLUMN(AT38)))</f>
        <v>0.43190472704072386</v>
      </c>
      <c r="AY38" s="53">
        <f t="shared" ref="AY38:BA43" ca="1" si="8">IFERROR(($AQ38-AR38)/AR38,"-")</f>
        <v>-0.10362367405607108</v>
      </c>
      <c r="AZ38" s="53">
        <f t="shared" ca="1" si="8"/>
        <v>-0.11832823228572155</v>
      </c>
      <c r="BA38" s="53">
        <f t="shared" ca="1" si="8"/>
        <v>-8.9301356827973508E-2</v>
      </c>
      <c r="BC38" s="100">
        <f>+BC39</f>
        <v>44</v>
      </c>
      <c r="BE38" s="7" t="s">
        <v>535</v>
      </c>
      <c r="BP38" s="177" t="str">
        <f t="shared" ref="BP38:BP44" si="9">AP38</f>
        <v>Gas</v>
      </c>
      <c r="BQ38" s="185" cm="1">
        <f t="array" ref="BQ38">INDEX(38:38,,BQ$9)/1000</f>
        <v>0.20327727704850676</v>
      </c>
      <c r="BR38" s="185" cm="1">
        <f t="array" ref="BR38">INDEX(38:38,,BR$9)/1000</f>
        <v>0.19167617402620954</v>
      </c>
      <c r="BS38" s="185" cm="1">
        <f t="array" ref="BS38">INDEX(38:38,,BS$9)/1000</f>
        <v>0.1781656873961962</v>
      </c>
      <c r="BT38" s="185" cm="1">
        <f t="array" ref="BT38">INDEX(38:38,,BT$9)/1000</f>
        <v>0.21122784165345529</v>
      </c>
      <c r="BU38" s="185" cm="1">
        <f t="array" ref="BU38">INDEX(38:38,,BU$9)/1000</f>
        <v>0.21613409984942319</v>
      </c>
      <c r="BV38" s="185" cm="1">
        <f t="array" ref="BV38">INDEX(38:38,,BV$9)/1000</f>
        <v>0.20996968166022992</v>
      </c>
      <c r="BW38" s="185" cm="1">
        <f t="array" ref="BW38">INDEX(38:38,,BW$9)/1000</f>
        <v>0.2114459608891926</v>
      </c>
      <c r="BX38" s="185" cm="1">
        <f t="array" ref="BX38">INDEX(38:38,,BX$9)/1000</f>
        <v>0.21495911881476662</v>
      </c>
      <c r="BY38" s="185" cm="1">
        <f t="array" ref="BY38">INDEX(38:38,,BY$9)/1000</f>
        <v>0.18890432182843295</v>
      </c>
      <c r="BZ38" s="185" cm="1">
        <f t="array" ref="BZ38">INDEX(38:38,,BZ$9)/1000</f>
        <v>0.20652524507587153</v>
      </c>
      <c r="CA38" s="185" cm="1">
        <f t="array" ref="CA38">INDEX(38:38,,CA$9)/1000</f>
        <v>0.18512434039577924</v>
      </c>
      <c r="CB38" s="179"/>
      <c r="CC38" s="178" t="str">
        <f t="shared" ref="CC38:CC44" si="10">BP38</f>
        <v>Gas</v>
      </c>
      <c r="CD38" s="126" cm="1">
        <f t="array" aca="1" ref="CD38" ca="1">BQ38/INDIRECT(ADDRESS($BC38,COLUMN(BQ38)))</f>
        <v>0.43190472704072386</v>
      </c>
      <c r="CE38" s="126" cm="1">
        <f t="array" aca="1" ref="CE38" ca="1">BR38/INDIRECT(ADDRESS($BC38,COLUMN(BR38)))</f>
        <v>0.41272451931682724</v>
      </c>
      <c r="CF38" s="126" cm="1">
        <f t="array" aca="1" ref="CF38" ca="1">BS38/INDIRECT(ADDRESS($BC38,COLUMN(BS38)))</f>
        <v>0.37892482706592923</v>
      </c>
      <c r="CG38" s="126" cm="1">
        <f t="array" aca="1" ref="CG38" ca="1">BT38/INDIRECT(ADDRESS($BC38,COLUMN(BT38)))</f>
        <v>0.4333828712779329</v>
      </c>
      <c r="CH38" s="126" cm="1">
        <f t="array" aca="1" ref="CH38" ca="1">BU38/INDIRECT(ADDRESS($BC38,COLUMN(BU38)))</f>
        <v>0.47789449229278491</v>
      </c>
      <c r="CI38" s="126" cm="1">
        <f t="array" aca="1" ref="CI38" ca="1">BV38/INDIRECT(ADDRESS($BC38,COLUMN(BV38)))</f>
        <v>0.54695557987728405</v>
      </c>
      <c r="CJ38" s="126" cm="1">
        <f t="array" aca="1" ref="CJ38" ca="1">BW38/INDIRECT(ADDRESS($BC38,COLUMN(BW38)))</f>
        <v>0.63543450595638873</v>
      </c>
      <c r="CK38" s="126" cm="1">
        <f t="array" aca="1" ref="CK38" ca="1">BX38/INDIRECT(ADDRESS($BC38,COLUMN(BX38)))</f>
        <v>0.69431584272600744</v>
      </c>
      <c r="CL38" s="126" cm="1">
        <f t="array" aca="1" ref="CL38" ca="1">BY38/INDIRECT(ADDRESS($BC38,COLUMN(BY38)))</f>
        <v>0.54590980960387669</v>
      </c>
      <c r="CM38" s="126" cm="1">
        <f t="array" aca="1" ref="CM38" ca="1">BZ38/INDIRECT(ADDRESS($BC38,COLUMN(BZ38)))</f>
        <v>0.61743017489982821</v>
      </c>
      <c r="CN38" s="126" cm="1">
        <f t="array" aca="1" ref="CN38" ca="1">CA38/INDIRECT(ADDRESS($BC38,COLUMN(CA38)))</f>
        <v>0.72800386805024953</v>
      </c>
      <c r="CP38" s="178" t="str">
        <f t="shared" ref="CP38:CP44" si="11">CC38</f>
        <v>Gas</v>
      </c>
      <c r="CQ38" s="194" t="str">
        <f t="shared" ref="CQ38:CQ44" ca="1" si="12">TEXT(BQ38,"#,##0.00;-#,##0.00;0") &amp; CHAR(10) &amp; IF(CD38&lt;&gt;1,TEXT(CD38,"(#,##0.0%);(-#,##0.0%);(0%)"),"(100%)")</f>
        <v>0.20
(43.2%)</v>
      </c>
      <c r="CR38" s="194" t="str">
        <f t="shared" ref="CR38:DA40" ca="1" si="13">TEXT(BR38,"#,##0.00;-#,##0.00;0") &amp; CHAR(10) &amp; IF(CE38&lt;&gt;1,TEXT(CE38,"(#,##0.0%);(-#,##0.0%);(0%)"),"(100%)")</f>
        <v>0.19
(41.3%)</v>
      </c>
      <c r="CS38" s="194" t="str">
        <f t="shared" ca="1" si="13"/>
        <v>0.18
(37.9%)</v>
      </c>
      <c r="CT38" s="194" t="str">
        <f t="shared" ca="1" si="13"/>
        <v>0.21
(43.3%)</v>
      </c>
      <c r="CU38" s="194" t="str">
        <f t="shared" ca="1" si="13"/>
        <v>0.22
(47.8%)</v>
      </c>
      <c r="CV38" s="194" t="str">
        <f t="shared" ca="1" si="13"/>
        <v>0.21
(54.7%)</v>
      </c>
      <c r="CW38" s="194" t="str">
        <f t="shared" ca="1" si="13"/>
        <v>0.21
(63.5%)</v>
      </c>
      <c r="CX38" s="194" t="str">
        <f t="shared" ca="1" si="13"/>
        <v>0.21
(69.4%)</v>
      </c>
      <c r="CY38" s="194" t="str">
        <f t="shared" ca="1" si="13"/>
        <v>0.19
(54.6%)</v>
      </c>
      <c r="CZ38" s="194" t="str">
        <f t="shared" ca="1" si="13"/>
        <v>0.21
(61.7%)</v>
      </c>
      <c r="DA38" s="194" t="str">
        <f t="shared" ca="1" si="13"/>
        <v>0.19
(72.8%)</v>
      </c>
    </row>
    <row r="39" spans="2:105" ht="15.5">
      <c r="C39" s="34" t="s">
        <v>45</v>
      </c>
      <c r="D39" s="33" t="s">
        <v>703</v>
      </c>
      <c r="E39" s="33"/>
      <c r="F39" s="65" cm="1">
        <f t="array" ref="F39">(SUM(File_5[GHG (kt CO2eq)]*(File_5[Rows]=$BE$74)*(File_5[Year]=F$8)*(File_5[Energy (Sub-Type)]=$BE$39))+SUM(File_5[GHG (kt CO2eq)]*(File_5[Rows]=$BF$74)*(File_5[Year]=F$8)*(File_5[Energy (Sub-Type)]=$BE$39)))*1000000000/(Indicators!F$6*277800)</f>
        <v>410.15999904247889</v>
      </c>
      <c r="G39" s="65" cm="1">
        <f t="array" ref="G39">(SUM(File_5[GHG (kt CO2eq)]*(File_5[Rows]=$BE$74)*(File_5[Year]=G$8)*(File_5[Energy (Sub-Type)]=$BE$39))+SUM(File_5[GHG (kt CO2eq)]*(File_5[Rows]=$BF$74)*(File_5[Year]=G$8)*(File_5[Energy (Sub-Type)]=$BE$39)))*1000000000/(Indicators!G$6*277800)</f>
        <v>365.76263442641471</v>
      </c>
      <c r="H39" s="65" cm="1">
        <f t="array" ref="H39">(SUM(File_5[GHG (kt CO2eq)]*(File_5[Rows]=$BE$74)*(File_5[Year]=H$8)*(File_5[Energy (Sub-Type)]=$BE$39))+SUM(File_5[GHG (kt CO2eq)]*(File_5[Rows]=$BF$74)*(File_5[Year]=H$8)*(File_5[Energy (Sub-Type)]=$BE$39)))*1000000000/(Indicators!H$6*277800)</f>
        <v>394.48823951155396</v>
      </c>
      <c r="I39" s="65" cm="1">
        <f t="array" ref="I39">(SUM(File_5[GHG (kt CO2eq)]*(File_5[Rows]=$BE$74)*(File_5[Year]=I$8)*(File_5[Energy (Sub-Type)]=$BE$39))+SUM(File_5[GHG (kt CO2eq)]*(File_5[Rows]=$BF$74)*(File_5[Year]=I$8)*(File_5[Energy (Sub-Type)]=$BE$39)))*1000000000/(Indicators!I$6*277800)</f>
        <v>374.69598540195477</v>
      </c>
      <c r="J39" s="65" cm="1">
        <f t="array" ref="J39">(SUM(File_5[GHG (kt CO2eq)]*(File_5[Rows]=$BE$74)*(File_5[Year]=J$8)*(File_5[Energy (Sub-Type)]=$BE$39))+SUM(File_5[GHG (kt CO2eq)]*(File_5[Rows]=$BF$74)*(File_5[Year]=J$8)*(File_5[Energy (Sub-Type)]=$BE$39)))*1000000000/(Indicators!J$6*277800)</f>
        <v>370.26876390320035</v>
      </c>
      <c r="K39" s="65" cm="1">
        <f t="array" ref="K39">(SUM(File_5[GHG (kt CO2eq)]*(File_5[Rows]=$BE$74)*(File_5[Year]=K$8)*(File_5[Energy (Sub-Type)]=$BE$39))+SUM(File_5[GHG (kt CO2eq)]*(File_5[Rows]=$BF$74)*(File_5[Year]=K$8)*(File_5[Energy (Sub-Type)]=$BE$39)))*1000000000/(Indicators!K$6*277800)</f>
        <v>383.96723398114125</v>
      </c>
      <c r="L39" s="65" cm="1">
        <f t="array" ref="L39">(SUM(File_5[GHG (kt CO2eq)]*(File_5[Rows]=$BE$74)*(File_5[Year]=L$8)*(File_5[Energy (Sub-Type)]=$BE$39))+SUM(File_5[GHG (kt CO2eq)]*(File_5[Rows]=$BF$74)*(File_5[Year]=L$8)*(File_5[Energy (Sub-Type)]=$BE$39)))*1000000000/(Indicators!L$6*277800)</f>
        <v>358.13401132112784</v>
      </c>
      <c r="M39" s="65" cm="1">
        <f t="array" ref="M39">(SUM(File_5[GHG (kt CO2eq)]*(File_5[Rows]=$BE$74)*(File_5[Year]=M$8)*(File_5[Energy (Sub-Type)]=$BE$39))+SUM(File_5[GHG (kt CO2eq)]*(File_5[Rows]=$BF$74)*(File_5[Year]=M$8)*(File_5[Energy (Sub-Type)]=$BE$39)))*1000000000/(Indicators!M$6*277800)</f>
        <v>327.17102484405336</v>
      </c>
      <c r="N39" s="65" cm="1">
        <f t="array" ref="N39">(SUM(File_5[GHG (kt CO2eq)]*(File_5[Rows]=$BE$74)*(File_5[Year]=N$8)*(File_5[Energy (Sub-Type)]=$BE$39))+SUM(File_5[GHG (kt CO2eq)]*(File_5[Rows]=$BF$74)*(File_5[Year]=N$8)*(File_5[Energy (Sub-Type)]=$BE$39)))*1000000000/(Indicators!N$6*277800)</f>
        <v>306.8403300334802</v>
      </c>
      <c r="O39" s="65" cm="1">
        <f t="array" ref="O39">(SUM(File_5[GHG (kt CO2eq)]*(File_5[Rows]=$BE$74)*(File_5[Year]=O$8)*(File_5[Energy (Sub-Type)]=$BE$39))+SUM(File_5[GHG (kt CO2eq)]*(File_5[Rows]=$BF$74)*(File_5[Year]=O$8)*(File_5[Energy (Sub-Type)]=$BE$39)))*1000000000/(Indicators!O$6*277800)</f>
        <v>260.05337601271788</v>
      </c>
      <c r="P39" s="65" cm="1">
        <f t="array" ref="P39">(SUM(File_5[GHG (kt CO2eq)]*(File_5[Rows]=$BE$74)*(File_5[Year]=P$8)*(File_5[Energy (Sub-Type)]=$BE$39))+SUM(File_5[GHG (kt CO2eq)]*(File_5[Rows]=$BF$74)*(File_5[Year]=P$8)*(File_5[Energy (Sub-Type)]=$BE$39)))*1000000000/(Indicators!P$6*277800)</f>
        <v>280.87740128510052</v>
      </c>
      <c r="Q39" s="65" cm="1">
        <f t="array" ref="Q39">(SUM(File_5[GHG (kt CO2eq)]*(File_5[Rows]=$BE$74)*(File_5[Year]=Q$8)*(File_5[Energy (Sub-Type)]=$BE$39))+SUM(File_5[GHG (kt CO2eq)]*(File_5[Rows]=$BF$74)*(File_5[Year]=Q$8)*(File_5[Energy (Sub-Type)]=$BE$39)))*1000000000/(Indicators!Q$6*277800)</f>
        <v>287.39070832397533</v>
      </c>
      <c r="R39" s="65" cm="1">
        <f t="array" ref="R39">(SUM(File_5[GHG (kt CO2eq)]*(File_5[Rows]=$BE$74)*(File_5[Year]=R$8)*(File_5[Energy (Sub-Type)]=$BE$39))+SUM(File_5[GHG (kt CO2eq)]*(File_5[Rows]=$BF$74)*(File_5[Year]=R$8)*(File_5[Energy (Sub-Type)]=$BE$39)))*1000000000/(Indicators!R$6*277800)</f>
        <v>269.72408055174395</v>
      </c>
      <c r="S39" s="65" cm="1">
        <f t="array" ref="S39">(SUM(File_5[GHG (kt CO2eq)]*(File_5[Rows]=$BE$74)*(File_5[Year]=S$8)*(File_5[Energy (Sub-Type)]=$BE$39))+SUM(File_5[GHG (kt CO2eq)]*(File_5[Rows]=$BF$74)*(File_5[Year]=S$8)*(File_5[Energy (Sub-Type)]=$BE$39)))*1000000000/(Indicators!S$6*277800)</f>
        <v>230.75285984963335</v>
      </c>
      <c r="T39" s="65" cm="1">
        <f t="array" ref="T39">(SUM(File_5[GHG (kt CO2eq)]*(File_5[Rows]=$BE$74)*(File_5[Year]=T$8)*(File_5[Energy (Sub-Type)]=$BE$39))+SUM(File_5[GHG (kt CO2eq)]*(File_5[Rows]=$BF$74)*(File_5[Year]=T$8)*(File_5[Energy (Sub-Type)]=$BE$39)))*1000000000/(Indicators!T$6*277800)</f>
        <v>230.47199092590924</v>
      </c>
      <c r="U39" s="65" cm="1">
        <f t="array" ref="U39">(SUM(File_5[GHG (kt CO2eq)]*(File_5[Rows]=$BE$74)*(File_5[Year]=U$8)*(File_5[Energy (Sub-Type)]=$BE$39))+SUM(File_5[GHG (kt CO2eq)]*(File_5[Rows]=$BF$74)*(File_5[Year]=U$8)*(File_5[Energy (Sub-Type)]=$BE$39)))*1000000000/(Indicators!U$6*277800)</f>
        <v>228.1117850039582</v>
      </c>
      <c r="V39" s="65" cm="1">
        <f t="array" ref="V39">(SUM(File_5[GHG (kt CO2eq)]*(File_5[Rows]=$BE$74)*(File_5[Year]=V$8)*(File_5[Energy (Sub-Type)]=$BE$39))+SUM(File_5[GHG (kt CO2eq)]*(File_5[Rows]=$BF$74)*(File_5[Year]=V$8)*(File_5[Energy (Sub-Type)]=$BE$39)))*1000000000/(Indicators!V$6*277800)</f>
        <v>185.56395410069902</v>
      </c>
      <c r="W39" s="65" cm="1">
        <f t="array" ref="W39">(SUM(File_5[GHG (kt CO2eq)]*(File_5[Rows]=$BE$74)*(File_5[Year]=W$8)*(File_5[Energy (Sub-Type)]=$BE$39))+SUM(File_5[GHG (kt CO2eq)]*(File_5[Rows]=$BF$74)*(File_5[Year]=W$8)*(File_5[Energy (Sub-Type)]=$BE$39)))*1000000000/(Indicators!W$6*277800)</f>
        <v>177.31088470542051</v>
      </c>
      <c r="X39" s="65" cm="1">
        <f t="array" ref="X39">(SUM(File_5[GHG (kt CO2eq)]*(File_5[Rows]=$BE$74)*(File_5[Year]=X$8)*(File_5[Energy (Sub-Type)]=$BE$39))+SUM(File_5[GHG (kt CO2eq)]*(File_5[Rows]=$BF$74)*(File_5[Year]=X$8)*(File_5[Energy (Sub-Type)]=$BE$39)))*1000000000/(Indicators!X$6*277800)</f>
        <v>145.4368551101953</v>
      </c>
      <c r="Y39" s="65" cm="1">
        <f t="array" ref="Y39">(SUM(File_5[GHG (kt CO2eq)]*(File_5[Rows]=$BE$74)*(File_5[Year]=Y$8)*(File_5[Energy (Sub-Type)]=$BE$39))+SUM(File_5[GHG (kt CO2eq)]*(File_5[Rows]=$BF$74)*(File_5[Year]=Y$8)*(File_5[Energy (Sub-Type)]=$BE$39)))*1000000000/(Indicators!Y$6*277800)</f>
        <v>120.68179629111745</v>
      </c>
      <c r="Z39" s="65" cm="1">
        <f t="array" ref="Z39">(SUM(File_5[GHG (kt CO2eq)]*(File_5[Rows]=$BE$74)*(File_5[Year]=Z$8)*(File_5[Energy (Sub-Type)]=$BE$39))+SUM(File_5[GHG (kt CO2eq)]*(File_5[Rows]=$BF$74)*(File_5[Year]=Z$8)*(File_5[Energy (Sub-Type)]=$BE$39)))*1000000000/(Indicators!Z$6*277800)</f>
        <v>133.15491496481178</v>
      </c>
      <c r="AA39" s="65" cm="1">
        <f t="array" ref="AA39">(SUM(File_5[GHG (kt CO2eq)]*(File_5[Rows]=$BE$74)*(File_5[Year]=AA$8)*(File_5[Energy (Sub-Type)]=$BE$39))+SUM(File_5[GHG (kt CO2eq)]*(File_5[Rows]=$BF$74)*(File_5[Year]=AA$8)*(File_5[Energy (Sub-Type)]=$BE$39)))*1000000000/(Indicators!AA$6*277800)</f>
        <v>144.17865201709296</v>
      </c>
      <c r="AB39" s="65" cm="1">
        <f t="array" ref="AB39">(SUM(File_5[GHG (kt CO2eq)]*(File_5[Rows]=$BE$74)*(File_5[Year]=AB$8)*(File_5[Energy (Sub-Type)]=$BE$39))+SUM(File_5[GHG (kt CO2eq)]*(File_5[Rows]=$BF$74)*(File_5[Year]=AB$8)*(File_5[Energy (Sub-Type)]=$BE$39)))*1000000000/(Indicators!AB$6*277800)</f>
        <v>183.70450872134498</v>
      </c>
      <c r="AC39" s="65" cm="1">
        <f t="array" ref="AC39">(SUM(File_5[GHG (kt CO2eq)]*(File_5[Rows]=$BE$74)*(File_5[Year]=AC$8)*(File_5[Energy (Sub-Type)]=$BE$39))+SUM(File_5[GHG (kt CO2eq)]*(File_5[Rows]=$BF$74)*(File_5[Year]=AC$8)*(File_5[Energy (Sub-Type)]=$BE$39)))*1000000000/(Indicators!AC$6*277800)</f>
        <v>153.84910443014238</v>
      </c>
      <c r="AD39" s="65" cm="1">
        <f t="array" ref="AD39">(SUM(File_5[GHG (kt CO2eq)]*(File_5[Rows]=$BE$74)*(File_5[Year]=AD$8)*(File_5[Energy (Sub-Type)]=$BE$39))+SUM(File_5[GHG (kt CO2eq)]*(File_5[Rows]=$BF$74)*(File_5[Year]=AD$8)*(File_5[Energy (Sub-Type)]=$BE$39)))*1000000000/(Indicators!AD$6*277800)</f>
        <v>147.84199116589434</v>
      </c>
      <c r="AE39" s="65" cm="1">
        <f t="array" ref="AE39">(SUM(File_5[GHG (kt CO2eq)]*(File_5[Rows]=$BE$74)*(File_5[Year]=AE$8)*(File_5[Energy (Sub-Type)]=$BE$39))+SUM(File_5[GHG (kt CO2eq)]*(File_5[Rows]=$BF$74)*(File_5[Year]=AE$8)*(File_5[Energy (Sub-Type)]=$BE$39)))*1000000000/(Indicators!AE$6*277800)</f>
        <v>169.8449391548366</v>
      </c>
      <c r="AF39" s="65" cm="1">
        <f t="array" ref="AF39">(SUM(File_5[GHG (kt CO2eq)]*(File_5[Rows]=$BE$74)*(File_5[Year]=AF$8)*(File_5[Energy (Sub-Type)]=$BE$39))+SUM(File_5[GHG (kt CO2eq)]*(File_5[Rows]=$BF$74)*(File_5[Year]=AF$8)*(File_5[Energy (Sub-Type)]=$BE$39)))*1000000000/(Indicators!AF$6*277800)</f>
        <v>163.2778868565492</v>
      </c>
      <c r="AG39" s="65" cm="1">
        <f t="array" ref="AG39">(SUM(File_5[GHG (kt CO2eq)]*(File_5[Rows]=$BE$74)*(File_5[Year]=AG$8)*(File_5[Energy (Sub-Type)]=$BE$39))+SUM(File_5[GHG (kt CO2eq)]*(File_5[Rows]=$BF$74)*(File_5[Year]=AG$8)*(File_5[Energy (Sub-Type)]=$BE$39)))*1000000000/(Indicators!AG$6*277800)</f>
        <v>128.0092610441877</v>
      </c>
      <c r="AH39" s="65" cm="1">
        <f t="array" ref="AH39">(SUM(File_5[GHG (kt CO2eq)]*(File_5[Rows]=$BE$74)*(File_5[Year]=AH$8)*(File_5[Energy (Sub-Type)]=$BE$39))+SUM(File_5[GHG (kt CO2eq)]*(File_5[Rows]=$BF$74)*(File_5[Year]=AH$8)*(File_5[Energy (Sub-Type)]=$BE$39)))*1000000000/(Indicators!AH$6*277800)</f>
        <v>69.042176372737558</v>
      </c>
      <c r="AI39" s="65" cm="1">
        <f t="array" ref="AI39">(SUM(File_5[GHG (kt CO2eq)]*(File_5[Rows]=$BE$74)*(File_5[Year]=AI$8)*(File_5[Energy (Sub-Type)]=$BE$39))+SUM(File_5[GHG (kt CO2eq)]*(File_5[Rows]=$BF$74)*(File_5[Year]=AI$8)*(File_5[Energy (Sub-Type)]=$BE$39)))*1000000000/(Indicators!AI$6*277800)</f>
        <v>20.038591370496349</v>
      </c>
      <c r="AJ39" s="65" cm="1">
        <f t="array" ref="AJ39">(SUM(File_5[GHG (kt CO2eq)]*(File_5[Rows]=$BE$74)*(File_5[Year]=AJ$8)*(File_5[Energy (Sub-Type)]=$BE$39))+SUM(File_5[GHG (kt CO2eq)]*(File_5[Rows]=$BF$74)*(File_5[Year]=AJ$8)*(File_5[Energy (Sub-Type)]=$BE$39)))*1000000000/(Indicators!AJ$6*277800)</f>
        <v>26.550055998122801</v>
      </c>
      <c r="AK39" s="65" cm="1">
        <f t="array" ref="AK39">(SUM(File_5[GHG (kt CO2eq)]*(File_5[Rows]=$BE$74)*(File_5[Year]=AK$8)*(File_5[Energy (Sub-Type)]=$BE$39))+SUM(File_5[GHG (kt CO2eq)]*(File_5[Rows]=$BF$74)*(File_5[Year]=AK$8)*(File_5[Energy (Sub-Type)]=$BE$39)))*1000000000/(Indicators!AK$6*277800)</f>
        <v>87.623666162000347</v>
      </c>
      <c r="AL39" s="65" cm="1">
        <f t="array" ref="AL39">(SUM(File_5[GHG (kt CO2eq)]*(File_5[Rows]=$BE$74)*(File_5[Year]=AL$8)*(File_5[Energy (Sub-Type)]=$BE$39))+SUM(File_5[GHG (kt CO2eq)]*(File_5[Rows]=$BF$74)*(File_5[Year]=AL$8)*(File_5[Energy (Sub-Type)]=$BE$39)))*1000000000/(Indicators!AL$6*277800)</f>
        <v>72.538303316391378</v>
      </c>
      <c r="AM39" s="65" cm="1">
        <f t="array" ref="AM39">(SUM(File_5[GHG (kt CO2eq)]*(File_5[Rows]=$BE$74)*(File_5[Year]=AM$8)*(File_5[Energy (Sub-Type)]=$BE$39))+SUM(File_5[GHG (kt CO2eq)]*(File_5[Rows]=$BF$74)*(File_5[Year]=AM$8)*(File_5[Energy (Sub-Type)]=$BE$39)))*1000000000/(Indicators!AM$6*277800)</f>
        <v>39.045855808472261</v>
      </c>
      <c r="AP39" s="49" t="str">
        <f t="shared" si="7"/>
        <v>Coal</v>
      </c>
      <c r="AQ39" s="70" cm="1">
        <f t="array" aca="1" ref="AQ39" ca="1">INDIRECT(ADDRESS(ROW(AP39),AQ$9))</f>
        <v>39.045855808472261</v>
      </c>
      <c r="AR39" s="71" cm="1">
        <f t="array" aca="1" ref="AR39" ca="1">INDIRECT(ADDRESS(ROW(AQ39),AR$9))</f>
        <v>72.538303316391378</v>
      </c>
      <c r="AS39" s="71" cm="1">
        <f t="array" aca="1" ref="AS39" ca="1">INDIRECT(ADDRESS(ROW(AR39),AS$9))</f>
        <v>69.042176372737558</v>
      </c>
      <c r="AT39" s="73" cm="1">
        <f t="array" aca="1" ref="AT39" ca="1">INDIRECT(ADDRESS(ROW(AS39),AT$9))</f>
        <v>153.84910443014238</v>
      </c>
      <c r="AU39" s="77" cm="1">
        <f t="array" aca="1" ref="AU39" ca="1">AQ39/INDIRECT(ADDRESS($BC39,COLUMN(AQ39)))</f>
        <v>0.15354833405012472</v>
      </c>
      <c r="AV39" s="78" cm="1">
        <f t="array" aca="1" ref="AV39" ca="1">AR39/INDIRECT(ADDRESS($BC39,COLUMN(AR39)))</f>
        <v>0.21686132020868792</v>
      </c>
      <c r="AW39" s="78" cm="1">
        <f t="array" aca="1" ref="AW39" ca="1">AS39/INDIRECT(ADDRESS($BC39,COLUMN(AS39)))</f>
        <v>0.17984979219546549</v>
      </c>
      <c r="AX39" s="80" cm="1">
        <f t="array" aca="1" ref="AX39" ca="1">AT39/INDIRECT(ADDRESS($BC39,COLUMN(AT39)))</f>
        <v>0.32688432479595031</v>
      </c>
      <c r="AY39" s="53">
        <f t="shared" ca="1" si="8"/>
        <v>-0.4617208561087322</v>
      </c>
      <c r="AZ39" s="53">
        <f t="shared" ca="1" si="8"/>
        <v>-0.43446371682034401</v>
      </c>
      <c r="BA39" s="53">
        <f t="shared" ca="1" si="8"/>
        <v>-0.74620680469283041</v>
      </c>
      <c r="BC39" s="100">
        <f>+BC40</f>
        <v>44</v>
      </c>
      <c r="BE39" s="7" t="s">
        <v>540</v>
      </c>
      <c r="BP39" s="177" t="str">
        <f t="shared" si="9"/>
        <v>Coal</v>
      </c>
      <c r="BQ39" s="185" cm="1">
        <f t="array" ref="BQ39">INDEX(39:39,,BQ$9)/1000</f>
        <v>0.15384910443014238</v>
      </c>
      <c r="BR39" s="185" cm="1">
        <f t="array" ref="BR39">INDEX(39:39,,BR$9)/1000</f>
        <v>0.14784199116589433</v>
      </c>
      <c r="BS39" s="185" cm="1">
        <f t="array" ref="BS39">INDEX(39:39,,BS$9)/1000</f>
        <v>0.16984493915483659</v>
      </c>
      <c r="BT39" s="185" cm="1">
        <f t="array" ref="BT39">INDEX(39:39,,BT$9)/1000</f>
        <v>0.1632778868565492</v>
      </c>
      <c r="BU39" s="185" cm="1">
        <f t="array" ref="BU39">INDEX(39:39,,BU$9)/1000</f>
        <v>0.12800926104418769</v>
      </c>
      <c r="BV39" s="185" cm="1">
        <f t="array" ref="BV39">INDEX(39:39,,BV$9)/1000</f>
        <v>6.904217637273756E-2</v>
      </c>
      <c r="BW39" s="185" cm="1">
        <f t="array" ref="BW39">INDEX(39:39,,BW$9)/1000</f>
        <v>2.0038591370496347E-2</v>
      </c>
      <c r="BX39" s="185" cm="1">
        <f t="array" ref="BX39">INDEX(39:39,,BX$9)/1000</f>
        <v>2.6550055998122799E-2</v>
      </c>
      <c r="BY39" s="185" cm="1">
        <f t="array" ref="BY39">INDEX(39:39,,BY$9)/1000</f>
        <v>8.7623666162000347E-2</v>
      </c>
      <c r="BZ39" s="185" cm="1">
        <f t="array" ref="BZ39">INDEX(39:39,,BZ$9)/1000</f>
        <v>7.2538303316391384E-2</v>
      </c>
      <c r="CA39" s="185" cm="1">
        <f t="array" ref="CA39">INDEX(39:39,,CA$9)/1000</f>
        <v>3.9045855808472259E-2</v>
      </c>
      <c r="CB39" s="179"/>
      <c r="CC39" s="178" t="str">
        <f t="shared" si="10"/>
        <v>Coal</v>
      </c>
      <c r="CD39" s="126" cm="1">
        <f t="array" aca="1" ref="CD39" ca="1">BQ39/INDIRECT(ADDRESS($BC39,COLUMN(BQ39)))</f>
        <v>0.32688432479595037</v>
      </c>
      <c r="CE39" s="126" cm="1">
        <f t="array" aca="1" ref="CE39" ca="1">BR39/INDIRECT(ADDRESS($BC39,COLUMN(BR39)))</f>
        <v>0.3183390687381043</v>
      </c>
      <c r="CF39" s="126" cm="1">
        <f t="array" aca="1" ref="CF39" ca="1">BS39/INDIRECT(ADDRESS($BC39,COLUMN(BS39)))</f>
        <v>0.36122816428818028</v>
      </c>
      <c r="CG39" s="126" cm="1">
        <f t="array" aca="1" ref="CG39" ca="1">BT39/INDIRECT(ADDRESS($BC39,COLUMN(BT39)))</f>
        <v>0.33500242613934428</v>
      </c>
      <c r="CH39" s="126" cm="1">
        <f t="array" aca="1" ref="CH39" ca="1">BU39/INDIRECT(ADDRESS($BC39,COLUMN(BU39)))</f>
        <v>0.28304150459416694</v>
      </c>
      <c r="CI39" s="126" cm="1">
        <f t="array" aca="1" ref="CI39" ca="1">BV39/INDIRECT(ADDRESS($BC39,COLUMN(BV39)))</f>
        <v>0.17984979219546549</v>
      </c>
      <c r="CJ39" s="126" cm="1">
        <f t="array" aca="1" ref="CJ39" ca="1">BW39/INDIRECT(ADDRESS($BC39,COLUMN(BW39)))</f>
        <v>6.0219700362335551E-2</v>
      </c>
      <c r="CK39" s="126" cm="1">
        <f t="array" aca="1" ref="CK39" ca="1">BX39/INDIRECT(ADDRESS($BC39,COLUMN(BX39)))</f>
        <v>8.5756420134212918E-2</v>
      </c>
      <c r="CL39" s="126" cm="1">
        <f t="array" aca="1" ref="CL39" ca="1">BY39/INDIRECT(ADDRESS($BC39,COLUMN(BY39)))</f>
        <v>0.25322141096769463</v>
      </c>
      <c r="CM39" s="126" cm="1">
        <f t="array" aca="1" ref="CM39" ca="1">BZ39/INDIRECT(ADDRESS($BC39,COLUMN(BZ39)))</f>
        <v>0.21686132020868792</v>
      </c>
      <c r="CN39" s="126" cm="1">
        <f t="array" aca="1" ref="CN39" ca="1">CA39/INDIRECT(ADDRESS($BC39,COLUMN(CA39)))</f>
        <v>0.15354833405012469</v>
      </c>
      <c r="CP39" s="178" t="str">
        <f t="shared" si="11"/>
        <v>Coal</v>
      </c>
      <c r="CQ39" s="194" t="str">
        <f t="shared" ca="1" si="12"/>
        <v>0.15
(32.7%)</v>
      </c>
      <c r="CR39" s="194" t="str">
        <f t="shared" ca="1" si="13"/>
        <v>0.15
(31.8%)</v>
      </c>
      <c r="CS39" s="194" t="str">
        <f t="shared" ca="1" si="13"/>
        <v>0.17
(36.1%)</v>
      </c>
      <c r="CT39" s="194" t="str">
        <f t="shared" ca="1" si="13"/>
        <v>0.16
(33.5%)</v>
      </c>
      <c r="CU39" s="194" t="str">
        <f t="shared" ca="1" si="13"/>
        <v>0.13
(28.3%)</v>
      </c>
      <c r="CV39" s="194" t="str">
        <f t="shared" ca="1" si="13"/>
        <v>0.07
(18.0%)</v>
      </c>
      <c r="CW39" s="194" t="str">
        <f t="shared" ca="1" si="13"/>
        <v>0.02
(6.0%)</v>
      </c>
      <c r="CX39" s="194" t="str">
        <f t="shared" ca="1" si="13"/>
        <v>0.03
(8.6%)</v>
      </c>
      <c r="CY39" s="194" t="str">
        <f t="shared" ca="1" si="13"/>
        <v>0.09
(25.3%)</v>
      </c>
      <c r="CZ39" s="194" t="str">
        <f t="shared" ca="1" si="13"/>
        <v>0.07
(21.7%)</v>
      </c>
      <c r="DA39" s="194" t="str">
        <f t="shared" ca="1" si="13"/>
        <v>0.04
(15.4%)</v>
      </c>
    </row>
    <row r="40" spans="2:105" ht="15.5">
      <c r="C40" s="34" t="s">
        <v>43</v>
      </c>
      <c r="D40" s="33" t="s">
        <v>703</v>
      </c>
      <c r="E40" s="33"/>
      <c r="F40" s="65" cm="1">
        <f t="array" ref="F40">(SUM(File_5[GHG (kt CO2eq)]*(File_5[Rows]=$BE$74)*(File_5[Year]=F$8)*(File_5[Energy (Sub-Type)]=$BE$40))+SUM(File_5[GHG (kt CO2eq)]*(File_5[Rows]=$BF$74)*(File_5[Year]=F$8)*(File_5[Energy (Sub-Type)]=$BE$40))+SUM(File_5[GHG (kt CO2eq)]*(File_5[Rows]=$BE$74)*(File_5[Year]=F$8)*(File_5[Energy (Sub-Type)]=$BF$40))+SUM(File_5[GHG (kt CO2eq)]*(File_5[Rows]=$BF$74)*(File_5[Year]=F$8)*(File_5[Energy (Sub-Type)]=$BF$40)))*1000000000/(Indicators!F$6*277800)</f>
        <v>234.99349255128959</v>
      </c>
      <c r="G40" s="65" cm="1">
        <f t="array" ref="G40">(SUM(File_5[GHG (kt CO2eq)]*(File_5[Rows]=$BE$74)*(File_5[Year]=G$8)*(File_5[Energy (Sub-Type)]=$BE$40))+SUM(File_5[GHG (kt CO2eq)]*(File_5[Rows]=$BF$74)*(File_5[Year]=G$8)*(File_5[Energy (Sub-Type)]=$BE$40))+SUM(File_5[GHG (kt CO2eq)]*(File_5[Rows]=$BE$74)*(File_5[Year]=G$8)*(File_5[Energy (Sub-Type)]=$BF$40))+SUM(File_5[GHG (kt CO2eq)]*(File_5[Rows]=$BF$74)*(File_5[Year]=G$8)*(File_5[Energy (Sub-Type)]=$BF$40)))*1000000000/(Indicators!G$6*277800)</f>
        <v>233.03743075045801</v>
      </c>
      <c r="H40" s="65" cm="1">
        <f t="array" ref="H40">(SUM(File_5[GHG (kt CO2eq)]*(File_5[Rows]=$BE$74)*(File_5[Year]=H$8)*(File_5[Energy (Sub-Type)]=$BE$40))+SUM(File_5[GHG (kt CO2eq)]*(File_5[Rows]=$BF$74)*(File_5[Year]=H$8)*(File_5[Energy (Sub-Type)]=$BE$40))+SUM(File_5[GHG (kt CO2eq)]*(File_5[Rows]=$BE$74)*(File_5[Year]=H$8)*(File_5[Energy (Sub-Type)]=$BF$40))+SUM(File_5[GHG (kt CO2eq)]*(File_5[Rows]=$BF$74)*(File_5[Year]=H$8)*(File_5[Energy (Sub-Type)]=$BF$40)))*1000000000/(Indicators!H$6*277800)</f>
        <v>223.57249194013835</v>
      </c>
      <c r="I40" s="65" cm="1">
        <f t="array" ref="I40">(SUM(File_5[GHG (kt CO2eq)]*(File_5[Rows]=$BE$74)*(File_5[Year]=I$8)*(File_5[Energy (Sub-Type)]=$BE$40))+SUM(File_5[GHG (kt CO2eq)]*(File_5[Rows]=$BF$74)*(File_5[Year]=I$8)*(File_5[Energy (Sub-Type)]=$BE$40))+SUM(File_5[GHG (kt CO2eq)]*(File_5[Rows]=$BE$74)*(File_5[Year]=I$8)*(File_5[Energy (Sub-Type)]=$BF$40))+SUM(File_5[GHG (kt CO2eq)]*(File_5[Rows]=$BF$74)*(File_5[Year]=I$8)*(File_5[Energy (Sub-Type)]=$BF$40)))*1000000000/(Indicators!I$6*277800)</f>
        <v>193.40395045902147</v>
      </c>
      <c r="J40" s="65" cm="1">
        <f t="array" ref="J40">(SUM(File_5[GHG (kt CO2eq)]*(File_5[Rows]=$BE$74)*(File_5[Year]=J$8)*(File_5[Energy (Sub-Type)]=$BE$40))+SUM(File_5[GHG (kt CO2eq)]*(File_5[Rows]=$BF$74)*(File_5[Year]=J$8)*(File_5[Energy (Sub-Type)]=$BE$40))+SUM(File_5[GHG (kt CO2eq)]*(File_5[Rows]=$BE$74)*(File_5[Year]=J$8)*(File_5[Energy (Sub-Type)]=$BF$40))+SUM(File_5[GHG (kt CO2eq)]*(File_5[Rows]=$BF$74)*(File_5[Year]=J$8)*(File_5[Energy (Sub-Type)]=$BF$40)))*1000000000/(Indicators!J$6*277800)</f>
        <v>186.80618129936664</v>
      </c>
      <c r="K40" s="65" cm="1">
        <f t="array" ref="K40">(SUM(File_5[GHG (kt CO2eq)]*(File_5[Rows]=$BE$74)*(File_5[Year]=K$8)*(File_5[Energy (Sub-Type)]=$BE$40))+SUM(File_5[GHG (kt CO2eq)]*(File_5[Rows]=$BF$74)*(File_5[Year]=K$8)*(File_5[Energy (Sub-Type)]=$BE$40))+SUM(File_5[GHG (kt CO2eq)]*(File_5[Rows]=$BE$74)*(File_5[Year]=K$8)*(File_5[Energy (Sub-Type)]=$BF$40))+SUM(File_5[GHG (kt CO2eq)]*(File_5[Rows]=$BF$74)*(File_5[Year]=K$8)*(File_5[Energy (Sub-Type)]=$BF$40)))*1000000000/(Indicators!K$6*277800)</f>
        <v>180.37532528169118</v>
      </c>
      <c r="L40" s="65" cm="1">
        <f t="array" ref="L40">(SUM(File_5[GHG (kt CO2eq)]*(File_5[Rows]=$BE$74)*(File_5[Year]=L$8)*(File_5[Energy (Sub-Type)]=$BE$40))+SUM(File_5[GHG (kt CO2eq)]*(File_5[Rows]=$BF$74)*(File_5[Year]=L$8)*(File_5[Energy (Sub-Type)]=$BE$40))+SUM(File_5[GHG (kt CO2eq)]*(File_5[Rows]=$BE$74)*(File_5[Year]=L$8)*(File_5[Energy (Sub-Type)]=$BF$40))+SUM(File_5[GHG (kt CO2eq)]*(File_5[Rows]=$BF$74)*(File_5[Year]=L$8)*(File_5[Energy (Sub-Type)]=$BF$40)))*1000000000/(Indicators!L$6*277800)</f>
        <v>178.35175259449204</v>
      </c>
      <c r="M40" s="65" cm="1">
        <f t="array" ref="M40">(SUM(File_5[GHG (kt CO2eq)]*(File_5[Rows]=$BE$74)*(File_5[Year]=M$8)*(File_5[Energy (Sub-Type)]=$BE$40))+SUM(File_5[GHG (kt CO2eq)]*(File_5[Rows]=$BF$74)*(File_5[Year]=M$8)*(File_5[Energy (Sub-Type)]=$BE$40))+SUM(File_5[GHG (kt CO2eq)]*(File_5[Rows]=$BE$74)*(File_5[Year]=M$8)*(File_5[Energy (Sub-Type)]=$BF$40))+SUM(File_5[GHG (kt CO2eq)]*(File_5[Rows]=$BF$74)*(File_5[Year]=M$8)*(File_5[Energy (Sub-Type)]=$BF$40)))*1000000000/(Indicators!M$6*277800)</f>
        <v>163.4517824653372</v>
      </c>
      <c r="N40" s="65" cm="1">
        <f t="array" ref="N40">(SUM(File_5[GHG (kt CO2eq)]*(File_5[Rows]=$BE$74)*(File_5[Year]=N$8)*(File_5[Energy (Sub-Type)]=$BE$40))+SUM(File_5[GHG (kt CO2eq)]*(File_5[Rows]=$BF$74)*(File_5[Year]=N$8)*(File_5[Energy (Sub-Type)]=$BE$40))+SUM(File_5[GHG (kt CO2eq)]*(File_5[Rows]=$BE$74)*(File_5[Year]=N$8)*(File_5[Energy (Sub-Type)]=$BF$40))+SUM(File_5[GHG (kt CO2eq)]*(File_5[Rows]=$BF$74)*(File_5[Year]=N$8)*(File_5[Energy (Sub-Type)]=$BF$40)))*1000000000/(Indicators!N$6*277800)</f>
        <v>137.94734310840704</v>
      </c>
      <c r="O40" s="65" cm="1">
        <f t="array" ref="O40">(SUM(File_5[GHG (kt CO2eq)]*(File_5[Rows]=$BE$74)*(File_5[Year]=O$8)*(File_5[Energy (Sub-Type)]=$BE$40))+SUM(File_5[GHG (kt CO2eq)]*(File_5[Rows]=$BF$74)*(File_5[Year]=O$8)*(File_5[Energy (Sub-Type)]=$BE$40))+SUM(File_5[GHG (kt CO2eq)]*(File_5[Rows]=$BE$74)*(File_5[Year]=O$8)*(File_5[Energy (Sub-Type)]=$BF$40))+SUM(File_5[GHG (kt CO2eq)]*(File_5[Rows]=$BF$74)*(File_5[Year]=O$8)*(File_5[Energy (Sub-Type)]=$BF$40)))*1000000000/(Indicators!O$6*277800)</f>
        <v>129.41570569343423</v>
      </c>
      <c r="P40" s="65" cm="1">
        <f t="array" ref="P40">(SUM(File_5[GHG (kt CO2eq)]*(File_5[Rows]=$BE$74)*(File_5[Year]=P$8)*(File_5[Energy (Sub-Type)]=$BE$40))+SUM(File_5[GHG (kt CO2eq)]*(File_5[Rows]=$BF$74)*(File_5[Year]=P$8)*(File_5[Energy (Sub-Type)]=$BE$40))+SUM(File_5[GHG (kt CO2eq)]*(File_5[Rows]=$BE$74)*(File_5[Year]=P$8)*(File_5[Energy (Sub-Type)]=$BF$40))+SUM(File_5[GHG (kt CO2eq)]*(File_5[Rows]=$BF$74)*(File_5[Year]=P$8)*(File_5[Energy (Sub-Type)]=$BF$40)))*1000000000/(Indicators!P$6*277800)</f>
        <v>111.97003183851471</v>
      </c>
      <c r="Q40" s="65" cm="1">
        <f t="array" ref="Q40">(SUM(File_5[GHG (kt CO2eq)]*(File_5[Rows]=$BE$74)*(File_5[Year]=Q$8)*(File_5[Energy (Sub-Type)]=$BE$40))+SUM(File_5[GHG (kt CO2eq)]*(File_5[Rows]=$BF$74)*(File_5[Year]=Q$8)*(File_5[Energy (Sub-Type)]=$BE$40))+SUM(File_5[GHG (kt CO2eq)]*(File_5[Rows]=$BE$74)*(File_5[Year]=Q$8)*(File_5[Energy (Sub-Type)]=$BF$40))+SUM(File_5[GHG (kt CO2eq)]*(File_5[Rows]=$BF$74)*(File_5[Year]=Q$8)*(File_5[Energy (Sub-Type)]=$BF$40)))*1000000000/(Indicators!Q$6*277800)</f>
        <v>120.950636164588</v>
      </c>
      <c r="R40" s="65" cm="1">
        <f t="array" ref="R40">(SUM(File_5[GHG (kt CO2eq)]*(File_5[Rows]=$BE$74)*(File_5[Year]=R$8)*(File_5[Energy (Sub-Type)]=$BE$40))+SUM(File_5[GHG (kt CO2eq)]*(File_5[Rows]=$BF$74)*(File_5[Year]=R$8)*(File_5[Energy (Sub-Type)]=$BE$40))+SUM(File_5[GHG (kt CO2eq)]*(File_5[Rows]=$BE$74)*(File_5[Year]=R$8)*(File_5[Energy (Sub-Type)]=$BF$40))+SUM(File_5[GHG (kt CO2eq)]*(File_5[Rows]=$BF$74)*(File_5[Year]=R$8)*(File_5[Energy (Sub-Type)]=$BF$40)))*1000000000/(Indicators!R$6*277800)</f>
        <v>117.69861276941383</v>
      </c>
      <c r="S40" s="65" cm="1">
        <f t="array" ref="S40">(SUM(File_5[GHG (kt CO2eq)]*(File_5[Rows]=$BE$74)*(File_5[Year]=S$8)*(File_5[Energy (Sub-Type)]=$BE$40))+SUM(File_5[GHG (kt CO2eq)]*(File_5[Rows]=$BF$74)*(File_5[Year]=S$8)*(File_5[Energy (Sub-Type)]=$BE$40))+SUM(File_5[GHG (kt CO2eq)]*(File_5[Rows]=$BE$74)*(File_5[Year]=S$8)*(File_5[Energy (Sub-Type)]=$BF$40))+SUM(File_5[GHG (kt CO2eq)]*(File_5[Rows]=$BF$74)*(File_5[Year]=S$8)*(File_5[Energy (Sub-Type)]=$BF$40)))*1000000000/(Indicators!S$6*277800)</f>
        <v>102.61825654409412</v>
      </c>
      <c r="T40" s="65" cm="1">
        <f t="array" ref="T40">(SUM(File_5[GHG (kt CO2eq)]*(File_5[Rows]=$BE$74)*(File_5[Year]=T$8)*(File_5[Energy (Sub-Type)]=$BE$40))+SUM(File_5[GHG (kt CO2eq)]*(File_5[Rows]=$BF$74)*(File_5[Year]=T$8)*(File_5[Energy (Sub-Type)]=$BE$40))+SUM(File_5[GHG (kt CO2eq)]*(File_5[Rows]=$BE$74)*(File_5[Year]=T$8)*(File_5[Energy (Sub-Type)]=$BF$40))+SUM(File_5[GHG (kt CO2eq)]*(File_5[Rows]=$BF$74)*(File_5[Year]=T$8)*(File_5[Energy (Sub-Type)]=$BF$40)))*1000000000/(Indicators!T$6*277800)</f>
        <v>75.74912949328035</v>
      </c>
      <c r="U40" s="65" cm="1">
        <f t="array" ref="U40">(SUM(File_5[GHG (kt CO2eq)]*(File_5[Rows]=$BE$74)*(File_5[Year]=U$8)*(File_5[Energy (Sub-Type)]=$BE$40))+SUM(File_5[GHG (kt CO2eq)]*(File_5[Rows]=$BF$74)*(File_5[Year]=U$8)*(File_5[Energy (Sub-Type)]=$BE$40))+SUM(File_5[GHG (kt CO2eq)]*(File_5[Rows]=$BE$74)*(File_5[Year]=U$8)*(File_5[Energy (Sub-Type)]=$BF$40))+SUM(File_5[GHG (kt CO2eq)]*(File_5[Rows]=$BF$74)*(File_5[Year]=U$8)*(File_5[Energy (Sub-Type)]=$BF$40)))*1000000000/(Indicators!U$6*277800)</f>
        <v>100.94050856218929</v>
      </c>
      <c r="V40" s="65" cm="1">
        <f t="array" ref="V40">(SUM(File_5[GHG (kt CO2eq)]*(File_5[Rows]=$BE$74)*(File_5[Year]=V$8)*(File_5[Energy (Sub-Type)]=$BE$40))+SUM(File_5[GHG (kt CO2eq)]*(File_5[Rows]=$BF$74)*(File_5[Year]=V$8)*(File_5[Energy (Sub-Type)]=$BE$40))+SUM(File_5[GHG (kt CO2eq)]*(File_5[Rows]=$BE$74)*(File_5[Year]=V$8)*(File_5[Energy (Sub-Type)]=$BF$40))+SUM(File_5[GHG (kt CO2eq)]*(File_5[Rows]=$BF$74)*(File_5[Year]=V$8)*(File_5[Energy (Sub-Type)]=$BF$40)))*1000000000/(Indicators!V$6*277800)</f>
        <v>86.938579934075491</v>
      </c>
      <c r="W40" s="65" cm="1">
        <f t="array" ref="W40">(SUM(File_5[GHG (kt CO2eq)]*(File_5[Rows]=$BE$74)*(File_5[Year]=W$8)*(File_5[Energy (Sub-Type)]=$BE$40))+SUM(File_5[GHG (kt CO2eq)]*(File_5[Rows]=$BF$74)*(File_5[Year]=W$8)*(File_5[Energy (Sub-Type)]=$BE$40))+SUM(File_5[GHG (kt CO2eq)]*(File_5[Rows]=$BE$74)*(File_5[Year]=W$8)*(File_5[Energy (Sub-Type)]=$BF$40))+SUM(File_5[GHG (kt CO2eq)]*(File_5[Rows]=$BF$74)*(File_5[Year]=W$8)*(File_5[Energy (Sub-Type)]=$BF$40)))*1000000000/(Indicators!W$6*277800)</f>
        <v>84.965852508542042</v>
      </c>
      <c r="X40" s="65" cm="1">
        <f t="array" ref="X40">(SUM(File_5[GHG (kt CO2eq)]*(File_5[Rows]=$BE$74)*(File_5[Year]=X$8)*(File_5[Energy (Sub-Type)]=$BE$40))+SUM(File_5[GHG (kt CO2eq)]*(File_5[Rows]=$BF$74)*(File_5[Year]=X$8)*(File_5[Energy (Sub-Type)]=$BE$40))+SUM(File_5[GHG (kt CO2eq)]*(File_5[Rows]=$BE$74)*(File_5[Year]=X$8)*(File_5[Energy (Sub-Type)]=$BF$40))+SUM(File_5[GHG (kt CO2eq)]*(File_5[Rows]=$BF$74)*(File_5[Year]=X$8)*(File_5[Energy (Sub-Type)]=$BF$40)))*1000000000/(Indicators!X$6*277800)</f>
        <v>106.51285409200007</v>
      </c>
      <c r="Y40" s="65" cm="1">
        <f t="array" ref="Y40">(SUM(File_5[GHG (kt CO2eq)]*(File_5[Rows]=$BE$74)*(File_5[Year]=Y$8)*(File_5[Energy (Sub-Type)]=$BE$40))+SUM(File_5[GHG (kt CO2eq)]*(File_5[Rows]=$BF$74)*(File_5[Year]=Y$8)*(File_5[Energy (Sub-Type)]=$BE$40))+SUM(File_5[GHG (kt CO2eq)]*(File_5[Rows]=$BE$74)*(File_5[Year]=Y$8)*(File_5[Energy (Sub-Type)]=$BF$40))+SUM(File_5[GHG (kt CO2eq)]*(File_5[Rows]=$BF$74)*(File_5[Year]=Y$8)*(File_5[Energy (Sub-Type)]=$BF$40)))*1000000000/(Indicators!Y$6*277800)</f>
        <v>111.32200103204666</v>
      </c>
      <c r="Z40" s="65" cm="1">
        <f t="array" ref="Z40">(SUM(File_5[GHG (kt CO2eq)]*(File_5[Rows]=$BE$74)*(File_5[Year]=Z$8)*(File_5[Energy (Sub-Type)]=$BE$40))+SUM(File_5[GHG (kt CO2eq)]*(File_5[Rows]=$BF$74)*(File_5[Year]=Z$8)*(File_5[Energy (Sub-Type)]=$BE$40))+SUM(File_5[GHG (kt CO2eq)]*(File_5[Rows]=$BE$74)*(File_5[Year]=Z$8)*(File_5[Energy (Sub-Type)]=$BF$40))+SUM(File_5[GHG (kt CO2eq)]*(File_5[Rows]=$BF$74)*(File_5[Year]=Z$8)*(File_5[Energy (Sub-Type)]=$BF$40)))*1000000000/(Indicators!Z$6*277800)</f>
        <v>94.340055526271257</v>
      </c>
      <c r="AA40" s="65" cm="1">
        <f t="array" ref="AA40">(SUM(File_5[GHG (kt CO2eq)]*(File_5[Rows]=$BE$74)*(File_5[Year]=AA$8)*(File_5[Energy (Sub-Type)]=$BE$40))+SUM(File_5[GHG (kt CO2eq)]*(File_5[Rows]=$BF$74)*(File_5[Year]=AA$8)*(File_5[Energy (Sub-Type)]=$BE$40))+SUM(File_5[GHG (kt CO2eq)]*(File_5[Rows]=$BE$74)*(File_5[Year]=AA$8)*(File_5[Energy (Sub-Type)]=$BF$40))+SUM(File_5[GHG (kt CO2eq)]*(File_5[Rows]=$BF$74)*(File_5[Year]=AA$8)*(File_5[Energy (Sub-Type)]=$BF$40)))*1000000000/(Indicators!AA$6*277800)</f>
        <v>94.378782871026345</v>
      </c>
      <c r="AB40" s="65" cm="1">
        <f t="array" ref="AB40">(SUM(File_5[GHG (kt CO2eq)]*(File_5[Rows]=$BE$74)*(File_5[Year]=AB$8)*(File_5[Energy (Sub-Type)]=$BE$40))+SUM(File_5[GHG (kt CO2eq)]*(File_5[Rows]=$BF$74)*(File_5[Year]=AB$8)*(File_5[Energy (Sub-Type)]=$BE$40))+SUM(File_5[GHG (kt CO2eq)]*(File_5[Rows]=$BE$74)*(File_5[Year]=AB$8)*(File_5[Energy (Sub-Type)]=$BF$40))+SUM(File_5[GHG (kt CO2eq)]*(File_5[Rows]=$BF$74)*(File_5[Year]=AB$8)*(File_5[Energy (Sub-Type)]=$BF$40)))*1000000000/(Indicators!AB$6*277800)</f>
        <v>110.84595190405386</v>
      </c>
      <c r="AC40" s="65" cm="1">
        <f t="array" ref="AC40">(SUM(File_5[GHG (kt CO2eq)]*(File_5[Rows]=$BE$74)*(File_5[Year]=AC$8)*(File_5[Energy (Sub-Type)]=$BE$40))+SUM(File_5[GHG (kt CO2eq)]*(File_5[Rows]=$BF$74)*(File_5[Year]=AC$8)*(File_5[Energy (Sub-Type)]=$BE$40))+SUM(File_5[GHG (kt CO2eq)]*(File_5[Rows]=$BE$74)*(File_5[Year]=AC$8)*(File_5[Energy (Sub-Type)]=$BF$40))+SUM(File_5[GHG (kt CO2eq)]*(File_5[Rows]=$BF$74)*(File_5[Year]=AC$8)*(File_5[Energy (Sub-Type)]=$BF$40)))*1000000000/(Indicators!AC$6*277800)</f>
        <v>102.2620735814599</v>
      </c>
      <c r="AD40" s="65" cm="1">
        <f t="array" ref="AD40">(SUM(File_5[GHG (kt CO2eq)]*(File_5[Rows]=$BE$74)*(File_5[Year]=AD$8)*(File_5[Energy (Sub-Type)]=$BE$40))+SUM(File_5[GHG (kt CO2eq)]*(File_5[Rows]=$BF$74)*(File_5[Year]=AD$8)*(File_5[Energy (Sub-Type)]=$BE$40))+SUM(File_5[GHG (kt CO2eq)]*(File_5[Rows]=$BE$74)*(File_5[Year]=AD$8)*(File_5[Energy (Sub-Type)]=$BF$40))+SUM(File_5[GHG (kt CO2eq)]*(File_5[Rows]=$BF$74)*(File_5[Year]=AD$8)*(File_5[Energy (Sub-Type)]=$BF$40)))*1000000000/(Indicators!AD$6*277800)</f>
        <v>110.44275019082701</v>
      </c>
      <c r="AE40" s="65" cm="1">
        <f t="array" ref="AE40">(SUM(File_5[GHG (kt CO2eq)]*(File_5[Rows]=$BE$74)*(File_5[Year]=AE$8)*(File_5[Energy (Sub-Type)]=$BE$40))+SUM(File_5[GHG (kt CO2eq)]*(File_5[Rows]=$BF$74)*(File_5[Year]=AE$8)*(File_5[Energy (Sub-Type)]=$BE$40))+SUM(File_5[GHG (kt CO2eq)]*(File_5[Rows]=$BE$74)*(File_5[Year]=AE$8)*(File_5[Energy (Sub-Type)]=$BF$40))+SUM(File_5[GHG (kt CO2eq)]*(File_5[Rows]=$BF$74)*(File_5[Year]=AE$8)*(File_5[Energy (Sub-Type)]=$BF$40)))*1000000000/(Indicators!AE$6*277800)</f>
        <v>105.13057418922475</v>
      </c>
      <c r="AF40" s="65" cm="1">
        <f t="array" ref="AF40">(SUM(File_5[GHG (kt CO2eq)]*(File_5[Rows]=$BE$74)*(File_5[Year]=AF$8)*(File_5[Energy (Sub-Type)]=$BE$40))+SUM(File_5[GHG (kt CO2eq)]*(File_5[Rows]=$BF$74)*(File_5[Year]=AF$8)*(File_5[Energy (Sub-Type)]=$BE$40))+SUM(File_5[GHG (kt CO2eq)]*(File_5[Rows]=$BE$74)*(File_5[Year]=AF$8)*(File_5[Energy (Sub-Type)]=$BF$40))+SUM(File_5[GHG (kt CO2eq)]*(File_5[Rows]=$BF$74)*(File_5[Year]=AF$8)*(File_5[Energy (Sub-Type)]=$BF$40)))*1000000000/(Indicators!AF$6*277800)</f>
        <v>98.102635399585836</v>
      </c>
      <c r="AG40" s="65" cm="1">
        <f t="array" ref="AG40">(SUM(File_5[GHG (kt CO2eq)]*(File_5[Rows]=$BE$74)*(File_5[Year]=AG$8)*(File_5[Energy (Sub-Type)]=$BE$40))+SUM(File_5[GHG (kt CO2eq)]*(File_5[Rows]=$BF$74)*(File_5[Year]=AG$8)*(File_5[Energy (Sub-Type)]=$BE$40))+SUM(File_5[GHG (kt CO2eq)]*(File_5[Rows]=$BE$74)*(File_5[Year]=AG$8)*(File_5[Energy (Sub-Type)]=$BF$40))+SUM(File_5[GHG (kt CO2eq)]*(File_5[Rows]=$BF$74)*(File_5[Year]=AG$8)*(File_5[Energy (Sub-Type)]=$BF$40)))*1000000000/(Indicators!AG$6*277800)</f>
        <v>91.132517034677335</v>
      </c>
      <c r="AH40" s="65" cm="1">
        <f t="array" ref="AH40">(SUM(File_5[GHG (kt CO2eq)]*(File_5[Rows]=$BE$74)*(File_5[Year]=AH$8)*(File_5[Energy (Sub-Type)]=$BE$40))+SUM(File_5[GHG (kt CO2eq)]*(File_5[Rows]=$BF$74)*(File_5[Year]=AH$8)*(File_5[Energy (Sub-Type)]=$BE$40))+SUM(File_5[GHG (kt CO2eq)]*(File_5[Rows]=$BE$74)*(File_5[Year]=AH$8)*(File_5[Energy (Sub-Type)]=$BF$40))+SUM(File_5[GHG (kt CO2eq)]*(File_5[Rows]=$BF$74)*(File_5[Year]=AH$8)*(File_5[Energy (Sub-Type)]=$BF$40)))*1000000000/(Indicators!AH$6*277800)</f>
        <v>81.55609437601963</v>
      </c>
      <c r="AI40" s="65" cm="1">
        <f t="array" ref="AI40">(SUM(File_5[GHG (kt CO2eq)]*(File_5[Rows]=$BE$74)*(File_5[Year]=AI$8)*(File_5[Energy (Sub-Type)]=$BE$40))+SUM(File_5[GHG (kt CO2eq)]*(File_5[Rows]=$BF$74)*(File_5[Year]=AI$8)*(File_5[Energy (Sub-Type)]=$BE$40))+SUM(File_5[GHG (kt CO2eq)]*(File_5[Rows]=$BE$74)*(File_5[Year]=AI$8)*(File_5[Energy (Sub-Type)]=$BF$40))+SUM(File_5[GHG (kt CO2eq)]*(File_5[Rows]=$BF$74)*(File_5[Year]=AI$8)*(File_5[Energy (Sub-Type)]=$BF$40)))*1000000000/(Indicators!AI$6*277800)</f>
        <v>73.748943859769298</v>
      </c>
      <c r="AJ40" s="65" cm="1">
        <f t="array" ref="AJ40">(SUM(File_5[GHG (kt CO2eq)]*(File_5[Rows]=$BE$74)*(File_5[Year]=AJ$8)*(File_5[Energy (Sub-Type)]=$BE$40))+SUM(File_5[GHG (kt CO2eq)]*(File_5[Rows]=$BF$74)*(File_5[Year]=AJ$8)*(File_5[Energy (Sub-Type)]=$BE$40))+SUM(File_5[GHG (kt CO2eq)]*(File_5[Rows]=$BE$74)*(File_5[Year]=AJ$8)*(File_5[Energy (Sub-Type)]=$BF$40))+SUM(File_5[GHG (kt CO2eq)]*(File_5[Rows]=$BF$74)*(File_5[Year]=AJ$8)*(File_5[Energy (Sub-Type)]=$BF$40)))*1000000000/(Indicators!AJ$6*277800)</f>
        <v>36.900862030844998</v>
      </c>
      <c r="AK40" s="65" cm="1">
        <f t="array" ref="AK40">(SUM(File_5[GHG (kt CO2eq)]*(File_5[Rows]=$BE$74)*(File_5[Year]=AK$8)*(File_5[Energy (Sub-Type)]=$BE$40))+SUM(File_5[GHG (kt CO2eq)]*(File_5[Rows]=$BF$74)*(File_5[Year]=AK$8)*(File_5[Energy (Sub-Type)]=$BE$40))+SUM(File_5[GHG (kt CO2eq)]*(File_5[Rows]=$BE$74)*(File_5[Year]=AK$8)*(File_5[Energy (Sub-Type)]=$BF$40))+SUM(File_5[GHG (kt CO2eq)]*(File_5[Rows]=$BF$74)*(File_5[Year]=AK$8)*(File_5[Energy (Sub-Type)]=$BF$40)))*1000000000/(Indicators!AK$6*277800)</f>
        <v>12.106932969808245</v>
      </c>
      <c r="AL40" s="65" cm="1">
        <f t="array" ref="AL40">(SUM(File_5[GHG (kt CO2eq)]*(File_5[Rows]=$BE$74)*(File_5[Year]=AL$8)*(File_5[Energy (Sub-Type)]=$BE$40))+SUM(File_5[GHG (kt CO2eq)]*(File_5[Rows]=$BF$74)*(File_5[Year]=AL$8)*(File_5[Energy (Sub-Type)]=$BE$40))+SUM(File_5[GHG (kt CO2eq)]*(File_5[Rows]=$BE$74)*(File_5[Year]=AL$8)*(File_5[Energy (Sub-Type)]=$BF$40))+SUM(File_5[GHG (kt CO2eq)]*(File_5[Rows]=$BF$74)*(File_5[Year]=AL$8)*(File_5[Energy (Sub-Type)]=$BF$40)))*1000000000/(Indicators!AL$6*277800)</f>
        <v>9.950864472091336</v>
      </c>
      <c r="AM40" s="65" cm="1">
        <f t="array" ref="AM40">(SUM(File_5[GHG (kt CO2eq)]*(File_5[Rows]=$BE$74)*(File_5[Year]=AM$8)*(File_5[Energy (Sub-Type)]=$BE$40))+SUM(File_5[GHG (kt CO2eq)]*(File_5[Rows]=$BF$74)*(File_5[Year]=AM$8)*(File_5[Energy (Sub-Type)]=$BE$40))+SUM(File_5[GHG (kt CO2eq)]*(File_5[Rows]=$BE$74)*(File_5[Year]=AM$8)*(File_5[Energy (Sub-Type)]=$BF$40))+SUM(File_5[GHG (kt CO2eq)]*(File_5[Rows]=$BF$74)*(File_5[Year]=AM$8)*(File_5[Energy (Sub-Type)]=$BF$40)))*1000000000/(Indicators!AM$6*277800)</f>
        <v>6.5052871343561005</v>
      </c>
      <c r="AP40" s="49" t="str">
        <f t="shared" si="7"/>
        <v>Peat</v>
      </c>
      <c r="AQ40" s="70" cm="1">
        <f t="array" aca="1" ref="AQ40" ca="1">INDIRECT(ADDRESS(ROW(AP40),AQ$9))</f>
        <v>6.5052871343561005</v>
      </c>
      <c r="AR40" s="71" cm="1">
        <f t="array" aca="1" ref="AR40" ca="1">INDIRECT(ADDRESS(ROW(AQ40),AR$9))</f>
        <v>9.950864472091336</v>
      </c>
      <c r="AS40" s="71" cm="1">
        <f t="array" aca="1" ref="AS40" ca="1">INDIRECT(ADDRESS(ROW(AR40),AS$9))</f>
        <v>81.55609437601963</v>
      </c>
      <c r="AT40" s="73" cm="1">
        <f t="array" aca="1" ref="AT40" ca="1">INDIRECT(ADDRESS(ROW(AS40),AT$9))</f>
        <v>102.2620735814599</v>
      </c>
      <c r="AU40" s="77" cm="1">
        <f t="array" aca="1" ref="AU40" ca="1">AQ40/INDIRECT(ADDRESS($BC40,COLUMN(AQ40)))</f>
        <v>2.558212597254305E-2</v>
      </c>
      <c r="AV40" s="78" cm="1">
        <f t="array" aca="1" ref="AV40" ca="1">AR40/INDIRECT(ADDRESS($BC40,COLUMN(AR40)))</f>
        <v>2.9749215352102464E-2</v>
      </c>
      <c r="AW40" s="78" cm="1">
        <f t="array" aca="1" ref="AW40" ca="1">AS40/INDIRECT(ADDRESS($BC40,COLUMN(AS40)))</f>
        <v>0.21244762833972228</v>
      </c>
      <c r="AX40" s="80" cm="1">
        <f t="array" aca="1" ref="AX40" ca="1">AT40/INDIRECT(ADDRESS($BC40,COLUMN(AT40)))</f>
        <v>0.21727698057604075</v>
      </c>
      <c r="AY40" s="53">
        <f t="shared" ca="1" si="8"/>
        <v>-0.34625909612163486</v>
      </c>
      <c r="AZ40" s="53">
        <f t="shared" ca="1" si="8"/>
        <v>-0.92023542588536611</v>
      </c>
      <c r="BA40" s="53">
        <f t="shared" ca="1" si="8"/>
        <v>-0.93638612139842725</v>
      </c>
      <c r="BC40" s="100">
        <f>+BC41</f>
        <v>44</v>
      </c>
      <c r="BE40" s="7" t="s">
        <v>534</v>
      </c>
      <c r="BF40" s="7" t="s">
        <v>570</v>
      </c>
      <c r="BP40" s="177" t="str">
        <f t="shared" si="9"/>
        <v>Peat</v>
      </c>
      <c r="BQ40" s="185" cm="1">
        <f t="array" ref="BQ40">INDEX(40:40,,BQ$9)/1000</f>
        <v>0.1022620735814599</v>
      </c>
      <c r="BR40" s="185" cm="1">
        <f t="array" ref="BR40">INDEX(40:40,,BR$9)/1000</f>
        <v>0.11044275019082701</v>
      </c>
      <c r="BS40" s="185" cm="1">
        <f t="array" ref="BS40">INDEX(40:40,,BS$9)/1000</f>
        <v>0.10513057418922475</v>
      </c>
      <c r="BT40" s="185" cm="1">
        <f t="array" ref="BT40">INDEX(40:40,,BT$9)/1000</f>
        <v>9.810263539958583E-2</v>
      </c>
      <c r="BU40" s="185" cm="1">
        <f t="array" ref="BU40">INDEX(40:40,,BU$9)/1000</f>
        <v>9.1132517034677341E-2</v>
      </c>
      <c r="BV40" s="185" cm="1">
        <f t="array" ref="BV40">INDEX(40:40,,BV$9)/1000</f>
        <v>8.1556094376019628E-2</v>
      </c>
      <c r="BW40" s="185" cm="1">
        <f t="array" ref="BW40">INDEX(40:40,,BW$9)/1000</f>
        <v>7.3748943859769295E-2</v>
      </c>
      <c r="BX40" s="185" cm="1">
        <f t="array" ref="BX40">INDEX(40:40,,BX$9)/1000</f>
        <v>3.6900862030845E-2</v>
      </c>
      <c r="BY40" s="185" cm="1">
        <f t="array" ref="BY40">INDEX(40:40,,BY$9)/1000</f>
        <v>1.2106932969808245E-2</v>
      </c>
      <c r="BZ40" s="185" cm="1">
        <f t="array" ref="BZ40">INDEX(40:40,,BZ$9)/1000</f>
        <v>9.9508644720913367E-3</v>
      </c>
      <c r="CA40" s="185" cm="1">
        <f t="array" ref="CA40">INDEX(40:40,,CA$9)/1000</f>
        <v>6.5052871343561003E-3</v>
      </c>
      <c r="CB40" s="179"/>
      <c r="CC40" s="178" t="str">
        <f t="shared" si="10"/>
        <v>Peat</v>
      </c>
      <c r="CD40" s="126" cm="1">
        <f t="array" aca="1" ref="CD40" ca="1">BQ40/INDIRECT(ADDRESS($BC40,COLUMN(BQ40)))</f>
        <v>0.21727698057604075</v>
      </c>
      <c r="CE40" s="126" cm="1">
        <f t="array" aca="1" ref="CE40" ca="1">BR40/INDIRECT(ADDRESS($BC40,COLUMN(BR40)))</f>
        <v>0.23780958283476919</v>
      </c>
      <c r="CF40" s="126" cm="1">
        <f t="array" aca="1" ref="CF40" ca="1">BS40/INDIRECT(ADDRESS($BC40,COLUMN(BS40)))</f>
        <v>0.22359291076854304</v>
      </c>
      <c r="CG40" s="126" cm="1">
        <f t="array" aca="1" ref="CG40" ca="1">BT40/INDIRECT(ADDRESS($BC40,COLUMN(BT40)))</f>
        <v>0.20128029277105106</v>
      </c>
      <c r="CH40" s="126" cm="1">
        <f t="array" aca="1" ref="CH40" ca="1">BU40/INDIRECT(ADDRESS($BC40,COLUMN(BU40)))</f>
        <v>0.20150327037701327</v>
      </c>
      <c r="CI40" s="126" cm="1">
        <f t="array" aca="1" ref="CI40" ca="1">BV40/INDIRECT(ADDRESS($BC40,COLUMN(BV40)))</f>
        <v>0.21244762833972225</v>
      </c>
      <c r="CJ40" s="126" cm="1">
        <f t="array" aca="1" ref="CJ40" ca="1">BW40/INDIRECT(ADDRESS($BC40,COLUMN(BW40)))</f>
        <v>0.22162931611115577</v>
      </c>
      <c r="CK40" s="126" cm="1">
        <f t="array" aca="1" ref="CK40" ca="1">BX40/INDIRECT(ADDRESS($BC40,COLUMN(BX40)))</f>
        <v>0.11918942196790513</v>
      </c>
      <c r="CL40" s="126" cm="1">
        <f t="array" aca="1" ref="CL40" ca="1">BY40/INDIRECT(ADDRESS($BC40,COLUMN(BY40)))</f>
        <v>3.4987518593871149E-2</v>
      </c>
      <c r="CM40" s="126" cm="1">
        <f t="array" aca="1" ref="CM40" ca="1">BZ40/INDIRECT(ADDRESS($BC40,COLUMN(BZ40)))</f>
        <v>2.9749215352102464E-2</v>
      </c>
      <c r="CN40" s="126" cm="1">
        <f t="array" aca="1" ref="CN40" ca="1">CA40/INDIRECT(ADDRESS($BC40,COLUMN(CA40)))</f>
        <v>2.5582125972543047E-2</v>
      </c>
      <c r="CP40" s="178" t="str">
        <f t="shared" si="11"/>
        <v>Peat</v>
      </c>
      <c r="CQ40" s="194" t="str">
        <f t="shared" ca="1" si="12"/>
        <v>0.10
(21.7%)</v>
      </c>
      <c r="CR40" s="194" t="str">
        <f t="shared" ca="1" si="13"/>
        <v>0.11
(23.8%)</v>
      </c>
      <c r="CS40" s="194" t="str">
        <f t="shared" ca="1" si="13"/>
        <v>0.11
(22.4%)</v>
      </c>
      <c r="CT40" s="194" t="str">
        <f t="shared" ca="1" si="13"/>
        <v>0.10
(20.1%)</v>
      </c>
      <c r="CU40" s="194" t="str">
        <f t="shared" ca="1" si="13"/>
        <v>0.09
(20.2%)</v>
      </c>
      <c r="CV40" s="194" t="str">
        <f t="shared" ca="1" si="13"/>
        <v>0.08
(21.2%)</v>
      </c>
      <c r="CW40" s="194" t="str">
        <f t="shared" ca="1" si="13"/>
        <v>0.07
(22.2%)</v>
      </c>
      <c r="CX40" s="194" t="str">
        <f t="shared" ca="1" si="13"/>
        <v>0.04
(11.9%)</v>
      </c>
      <c r="CY40" s="194" t="str">
        <f t="shared" ca="1" si="13"/>
        <v>0.01
(3.5%)</v>
      </c>
      <c r="CZ40" s="194" t="str">
        <f t="shared" ca="1" si="13"/>
        <v>0.01
(3.0%)</v>
      </c>
      <c r="DA40" s="194" t="str">
        <f t="shared" ca="1" si="13"/>
        <v>0.01
(2.6%)</v>
      </c>
    </row>
    <row r="41" spans="2:105" ht="15.5">
      <c r="C41" s="34" t="s">
        <v>41</v>
      </c>
      <c r="D41" s="33" t="s">
        <v>703</v>
      </c>
      <c r="E41" s="33"/>
      <c r="F41" s="65" cm="1">
        <f t="array" ref="F41">(SUM(File_5[GHG (kt CO2eq)]*(File_5[Rows]=$BE$74)*(File_5[Year]=F$8)*(File_5[Energy (Sub-Type)]=$BE$41))+SUM(File_5[GHG (kt CO2eq)]*(File_5[Rows]=$BF$74)*(File_5[Year]=F$8)*(File_5[Energy (Sub-Type)]=$BE$41))+SUM(File_5[GHG (kt CO2eq)]*(File_5[Rows]=$BE$74)*(File_5[Year]=F$8)*(File_5[Energy (Sub-Type)]=$BF$41))+SUM(File_5[GHG (kt CO2eq)]*(File_5[Rows]=$BF$74)*(File_5[Year]=F$8)*(File_5[Energy (Sub-Type)]=$BF$41))+SUM(File_5[GHG (kt CO2eq)]*(File_5[Rows]=$BE$74)*(File_5[Year]=F$8)*(File_5[Energy (Sub-Type)]=$BG$41))+SUM(File_5[GHG (kt CO2eq)]*(File_5[Rows]=$BF$74)*(File_5[Year]=F$8)*(File_5[Energy (Sub-Type)]=$BG$41))+SUM(File_5[GHG (kt CO2eq)]*(File_5[Rows]=$BE$74)*(File_5[Year]=F$8)*(File_5[Energy (Sub-Type)]=$BH$41))+SUM(File_5[GHG (kt CO2eq)]*(File_5[Rows]=$BF$74)*(File_5[Year]=F$8)*(File_5[Energy (Sub-Type)]=$BH$41)))*1000000000/(Indicators!F$6*277800)</f>
        <v>91.941280405728563</v>
      </c>
      <c r="G41" s="65" cm="1">
        <f t="array" ref="G41">(SUM(File_5[GHG (kt CO2eq)]*(File_5[Rows]=$BE$74)*(File_5[Year]=G$8)*(File_5[Energy (Sub-Type)]=$BE$41))+SUM(File_5[GHG (kt CO2eq)]*(File_5[Rows]=$BF$74)*(File_5[Year]=G$8)*(File_5[Energy (Sub-Type)]=$BE$41))+SUM(File_5[GHG (kt CO2eq)]*(File_5[Rows]=$BE$74)*(File_5[Year]=G$8)*(File_5[Energy (Sub-Type)]=$BF$41))+SUM(File_5[GHG (kt CO2eq)]*(File_5[Rows]=$BF$74)*(File_5[Year]=G$8)*(File_5[Energy (Sub-Type)]=$BF$41))+SUM(File_5[GHG (kt CO2eq)]*(File_5[Rows]=$BE$74)*(File_5[Year]=G$8)*(File_5[Energy (Sub-Type)]=$BG$41))+SUM(File_5[GHG (kt CO2eq)]*(File_5[Rows]=$BF$74)*(File_5[Year]=G$8)*(File_5[Energy (Sub-Type)]=$BG$41))+SUM(File_5[GHG (kt CO2eq)]*(File_5[Rows]=$BE$74)*(File_5[Year]=G$8)*(File_5[Energy (Sub-Type)]=$BH$41))+SUM(File_5[GHG (kt CO2eq)]*(File_5[Rows]=$BF$74)*(File_5[Year]=G$8)*(File_5[Energy (Sub-Type)]=$BH$41)))*1000000000/(Indicators!G$6*277800)</f>
        <v>143.94773024725549</v>
      </c>
      <c r="H41" s="65" cm="1">
        <f t="array" ref="H41">(SUM(File_5[GHG (kt CO2eq)]*(File_5[Rows]=$BE$74)*(File_5[Year]=H$8)*(File_5[Energy (Sub-Type)]=$BE$41))+SUM(File_5[GHG (kt CO2eq)]*(File_5[Rows]=$BF$74)*(File_5[Year]=H$8)*(File_5[Energy (Sub-Type)]=$BE$41))+SUM(File_5[GHG (kt CO2eq)]*(File_5[Rows]=$BE$74)*(File_5[Year]=H$8)*(File_5[Energy (Sub-Type)]=$BF$41))+SUM(File_5[GHG (kt CO2eq)]*(File_5[Rows]=$BF$74)*(File_5[Year]=H$8)*(File_5[Energy (Sub-Type)]=$BF$41))+SUM(File_5[GHG (kt CO2eq)]*(File_5[Rows]=$BE$74)*(File_5[Year]=H$8)*(File_5[Energy (Sub-Type)]=$BG$41))+SUM(File_5[GHG (kt CO2eq)]*(File_5[Rows]=$BF$74)*(File_5[Year]=H$8)*(File_5[Energy (Sub-Type)]=$BG$41))+SUM(File_5[GHG (kt CO2eq)]*(File_5[Rows]=$BE$74)*(File_5[Year]=H$8)*(File_5[Energy (Sub-Type)]=$BH$41))+SUM(File_5[GHG (kt CO2eq)]*(File_5[Rows]=$BF$74)*(File_5[Year]=H$8)*(File_5[Energy (Sub-Type)]=$BH$41)))*1000000000/(Indicators!H$6*277800)</f>
        <v>139.70093987499999</v>
      </c>
      <c r="I41" s="65" cm="1">
        <f t="array" ref="I41">(SUM(File_5[GHG (kt CO2eq)]*(File_5[Rows]=$BE$74)*(File_5[Year]=I$8)*(File_5[Energy (Sub-Type)]=$BE$41))+SUM(File_5[GHG (kt CO2eq)]*(File_5[Rows]=$BF$74)*(File_5[Year]=I$8)*(File_5[Energy (Sub-Type)]=$BE$41))+SUM(File_5[GHG (kt CO2eq)]*(File_5[Rows]=$BE$74)*(File_5[Year]=I$8)*(File_5[Energy (Sub-Type)]=$BF$41))+SUM(File_5[GHG (kt CO2eq)]*(File_5[Rows]=$BF$74)*(File_5[Year]=I$8)*(File_5[Energy (Sub-Type)]=$BF$41))+SUM(File_5[GHG (kt CO2eq)]*(File_5[Rows]=$BE$74)*(File_5[Year]=I$8)*(File_5[Energy (Sub-Type)]=$BG$41))+SUM(File_5[GHG (kt CO2eq)]*(File_5[Rows]=$BF$74)*(File_5[Year]=I$8)*(File_5[Energy (Sub-Type)]=$BG$41))+SUM(File_5[GHG (kt CO2eq)]*(File_5[Rows]=$BE$74)*(File_5[Year]=I$8)*(File_5[Energy (Sub-Type)]=$BH$41))+SUM(File_5[GHG (kt CO2eq)]*(File_5[Rows]=$BF$74)*(File_5[Year]=I$8)*(File_5[Energy (Sub-Type)]=$BH$41)))*1000000000/(Indicators!I$6*277800)</f>
        <v>133.85879929704873</v>
      </c>
      <c r="J41" s="65" cm="1">
        <f t="array" ref="J41">(SUM(File_5[GHG (kt CO2eq)]*(File_5[Rows]=$BE$74)*(File_5[Year]=J$8)*(File_5[Energy (Sub-Type)]=$BE$41))+SUM(File_5[GHG (kt CO2eq)]*(File_5[Rows]=$BF$74)*(File_5[Year]=J$8)*(File_5[Energy (Sub-Type)]=$BE$41))+SUM(File_5[GHG (kt CO2eq)]*(File_5[Rows]=$BE$74)*(File_5[Year]=J$8)*(File_5[Energy (Sub-Type)]=$BF$41))+SUM(File_5[GHG (kt CO2eq)]*(File_5[Rows]=$BF$74)*(File_5[Year]=J$8)*(File_5[Energy (Sub-Type)]=$BF$41))+SUM(File_5[GHG (kt CO2eq)]*(File_5[Rows]=$BE$74)*(File_5[Year]=J$8)*(File_5[Energy (Sub-Type)]=$BG$41))+SUM(File_5[GHG (kt CO2eq)]*(File_5[Rows]=$BF$74)*(File_5[Year]=J$8)*(File_5[Energy (Sub-Type)]=$BG$41))+SUM(File_5[GHG (kt CO2eq)]*(File_5[Rows]=$BE$74)*(File_5[Year]=J$8)*(File_5[Energy (Sub-Type)]=$BH$41))+SUM(File_5[GHG (kt CO2eq)]*(File_5[Rows]=$BF$74)*(File_5[Year]=J$8)*(File_5[Energy (Sub-Type)]=$BH$41)))*1000000000/(Indicators!J$6*277800)</f>
        <v>146.90367223113819</v>
      </c>
      <c r="K41" s="65" cm="1">
        <f t="array" ref="K41">(SUM(File_5[GHG (kt CO2eq)]*(File_5[Rows]=$BE$74)*(File_5[Year]=K$8)*(File_5[Energy (Sub-Type)]=$BE$41))+SUM(File_5[GHG (kt CO2eq)]*(File_5[Rows]=$BF$74)*(File_5[Year]=K$8)*(File_5[Energy (Sub-Type)]=$BE$41))+SUM(File_5[GHG (kt CO2eq)]*(File_5[Rows]=$BE$74)*(File_5[Year]=K$8)*(File_5[Energy (Sub-Type)]=$BF$41))+SUM(File_5[GHG (kt CO2eq)]*(File_5[Rows]=$BF$74)*(File_5[Year]=K$8)*(File_5[Energy (Sub-Type)]=$BF$41))+SUM(File_5[GHG (kt CO2eq)]*(File_5[Rows]=$BE$74)*(File_5[Year]=K$8)*(File_5[Energy (Sub-Type)]=$BG$41))+SUM(File_5[GHG (kt CO2eq)]*(File_5[Rows]=$BF$74)*(File_5[Year]=K$8)*(File_5[Energy (Sub-Type)]=$BG$41))+SUM(File_5[GHG (kt CO2eq)]*(File_5[Rows]=$BE$74)*(File_5[Year]=K$8)*(File_5[Energy (Sub-Type)]=$BH$41))+SUM(File_5[GHG (kt CO2eq)]*(File_5[Rows]=$BF$74)*(File_5[Year]=K$8)*(File_5[Energy (Sub-Type)]=$BH$41)))*1000000000/(Indicators!K$6*277800)</f>
        <v>134.65572323812088</v>
      </c>
      <c r="L41" s="65" cm="1">
        <f t="array" ref="L41">(SUM(File_5[GHG (kt CO2eq)]*(File_5[Rows]=$BE$74)*(File_5[Year]=L$8)*(File_5[Energy (Sub-Type)]=$BE$41))+SUM(File_5[GHG (kt CO2eq)]*(File_5[Rows]=$BF$74)*(File_5[Year]=L$8)*(File_5[Energy (Sub-Type)]=$BE$41))+SUM(File_5[GHG (kt CO2eq)]*(File_5[Rows]=$BE$74)*(File_5[Year]=L$8)*(File_5[Energy (Sub-Type)]=$BF$41))+SUM(File_5[GHG (kt CO2eq)]*(File_5[Rows]=$BF$74)*(File_5[Year]=L$8)*(File_5[Energy (Sub-Type)]=$BF$41))+SUM(File_5[GHG (kt CO2eq)]*(File_5[Rows]=$BE$74)*(File_5[Year]=L$8)*(File_5[Energy (Sub-Type)]=$BG$41))+SUM(File_5[GHG (kt CO2eq)]*(File_5[Rows]=$BF$74)*(File_5[Year]=L$8)*(File_5[Energy (Sub-Type)]=$BG$41))+SUM(File_5[GHG (kt CO2eq)]*(File_5[Rows]=$BE$74)*(File_5[Year]=L$8)*(File_5[Energy (Sub-Type)]=$BH$41))+SUM(File_5[GHG (kt CO2eq)]*(File_5[Rows]=$BF$74)*(File_5[Year]=L$8)*(File_5[Energy (Sub-Type)]=$BH$41)))*1000000000/(Indicators!L$6*277800)</f>
        <v>126.00571104405137</v>
      </c>
      <c r="M41" s="65" cm="1">
        <f t="array" ref="M41">(SUM(File_5[GHG (kt CO2eq)]*(File_5[Rows]=$BE$74)*(File_5[Year]=M$8)*(File_5[Energy (Sub-Type)]=$BE$41))+SUM(File_5[GHG (kt CO2eq)]*(File_5[Rows]=$BF$74)*(File_5[Year]=M$8)*(File_5[Energy (Sub-Type)]=$BE$41))+SUM(File_5[GHG (kt CO2eq)]*(File_5[Rows]=$BE$74)*(File_5[Year]=M$8)*(File_5[Energy (Sub-Type)]=$BF$41))+SUM(File_5[GHG (kt CO2eq)]*(File_5[Rows]=$BF$74)*(File_5[Year]=M$8)*(File_5[Energy (Sub-Type)]=$BF$41))+SUM(File_5[GHG (kt CO2eq)]*(File_5[Rows]=$BE$74)*(File_5[Year]=M$8)*(File_5[Energy (Sub-Type)]=$BG$41))+SUM(File_5[GHG (kt CO2eq)]*(File_5[Rows]=$BF$74)*(File_5[Year]=M$8)*(File_5[Energy (Sub-Type)]=$BG$41))+SUM(File_5[GHG (kt CO2eq)]*(File_5[Rows]=$BE$74)*(File_5[Year]=M$8)*(File_5[Energy (Sub-Type)]=$BH$41))+SUM(File_5[GHG (kt CO2eq)]*(File_5[Rows]=$BF$74)*(File_5[Year]=M$8)*(File_5[Energy (Sub-Type)]=$BH$41)))*1000000000/(Indicators!M$6*277800)</f>
        <v>158.12679371640692</v>
      </c>
      <c r="N41" s="65" cm="1">
        <f t="array" ref="N41">(SUM(File_5[GHG (kt CO2eq)]*(File_5[Rows]=$BE$74)*(File_5[Year]=N$8)*(File_5[Energy (Sub-Type)]=$BE$41))+SUM(File_5[GHG (kt CO2eq)]*(File_5[Rows]=$BF$74)*(File_5[Year]=N$8)*(File_5[Energy (Sub-Type)]=$BE$41))+SUM(File_5[GHG (kt CO2eq)]*(File_5[Rows]=$BE$74)*(File_5[Year]=N$8)*(File_5[Energy (Sub-Type)]=$BF$41))+SUM(File_5[GHG (kt CO2eq)]*(File_5[Rows]=$BF$74)*(File_5[Year]=N$8)*(File_5[Energy (Sub-Type)]=$BF$41))+SUM(File_5[GHG (kt CO2eq)]*(File_5[Rows]=$BE$74)*(File_5[Year]=N$8)*(File_5[Energy (Sub-Type)]=$BG$41))+SUM(File_5[GHG (kt CO2eq)]*(File_5[Rows]=$BF$74)*(File_5[Year]=N$8)*(File_5[Energy (Sub-Type)]=$BG$41))+SUM(File_5[GHG (kt CO2eq)]*(File_5[Rows]=$BE$74)*(File_5[Year]=N$8)*(File_5[Energy (Sub-Type)]=$BH$41))+SUM(File_5[GHG (kt CO2eq)]*(File_5[Rows]=$BF$74)*(File_5[Year]=N$8)*(File_5[Energy (Sub-Type)]=$BH$41)))*1000000000/(Indicators!N$6*277800)</f>
        <v>200.3495984201337</v>
      </c>
      <c r="O41" s="65" cm="1">
        <f t="array" ref="O41">(SUM(File_5[GHG (kt CO2eq)]*(File_5[Rows]=$BE$74)*(File_5[Year]=O$8)*(File_5[Energy (Sub-Type)]=$BE$41))+SUM(File_5[GHG (kt CO2eq)]*(File_5[Rows]=$BF$74)*(File_5[Year]=O$8)*(File_5[Energy (Sub-Type)]=$BE$41))+SUM(File_5[GHG (kt CO2eq)]*(File_5[Rows]=$BE$74)*(File_5[Year]=O$8)*(File_5[Energy (Sub-Type)]=$BF$41))+SUM(File_5[GHG (kt CO2eq)]*(File_5[Rows]=$BF$74)*(File_5[Year]=O$8)*(File_5[Energy (Sub-Type)]=$BF$41))+SUM(File_5[GHG (kt CO2eq)]*(File_5[Rows]=$BE$74)*(File_5[Year]=O$8)*(File_5[Energy (Sub-Type)]=$BG$41))+SUM(File_5[GHG (kt CO2eq)]*(File_5[Rows]=$BF$74)*(File_5[Year]=O$8)*(File_5[Energy (Sub-Type)]=$BG$41))+SUM(File_5[GHG (kt CO2eq)]*(File_5[Rows]=$BE$74)*(File_5[Year]=O$8)*(File_5[Energy (Sub-Type)]=$BH$41))+SUM(File_5[GHG (kt CO2eq)]*(File_5[Rows]=$BF$74)*(File_5[Year]=O$8)*(File_5[Energy (Sub-Type)]=$BH$41)))*1000000000/(Indicators!O$6*277800)</f>
        <v>242.20936719568107</v>
      </c>
      <c r="P41" s="65" cm="1">
        <f t="array" ref="P41">(SUM(File_5[GHG (kt CO2eq)]*(File_5[Rows]=$BE$74)*(File_5[Year]=P$8)*(File_5[Energy (Sub-Type)]=$BE$41))+SUM(File_5[GHG (kt CO2eq)]*(File_5[Rows]=$BF$74)*(File_5[Year]=P$8)*(File_5[Energy (Sub-Type)]=$BE$41))+SUM(File_5[GHG (kt CO2eq)]*(File_5[Rows]=$BE$74)*(File_5[Year]=P$8)*(File_5[Energy (Sub-Type)]=$BF$41))+SUM(File_5[GHG (kt CO2eq)]*(File_5[Rows]=$BF$74)*(File_5[Year]=P$8)*(File_5[Energy (Sub-Type)]=$BF$41))+SUM(File_5[GHG (kt CO2eq)]*(File_5[Rows]=$BE$74)*(File_5[Year]=P$8)*(File_5[Energy (Sub-Type)]=$BG$41))+SUM(File_5[GHG (kt CO2eq)]*(File_5[Rows]=$BF$74)*(File_5[Year]=P$8)*(File_5[Energy (Sub-Type)]=$BG$41))+SUM(File_5[GHG (kt CO2eq)]*(File_5[Rows]=$BE$74)*(File_5[Year]=P$8)*(File_5[Energy (Sub-Type)]=$BH$41))+SUM(File_5[GHG (kt CO2eq)]*(File_5[Rows]=$BF$74)*(File_5[Year]=P$8)*(File_5[Energy (Sub-Type)]=$BH$41)))*1000000000/(Indicators!P$6*277800)</f>
        <v>173.32834432279202</v>
      </c>
      <c r="Q41" s="65" cm="1">
        <f t="array" ref="Q41">(SUM(File_5[GHG (kt CO2eq)]*(File_5[Rows]=$BE$74)*(File_5[Year]=Q$8)*(File_5[Energy (Sub-Type)]=$BE$41))+SUM(File_5[GHG (kt CO2eq)]*(File_5[Rows]=$BF$74)*(File_5[Year]=Q$8)*(File_5[Energy (Sub-Type)]=$BE$41))+SUM(File_5[GHG (kt CO2eq)]*(File_5[Rows]=$BE$74)*(File_5[Year]=Q$8)*(File_5[Energy (Sub-Type)]=$BF$41))+SUM(File_5[GHG (kt CO2eq)]*(File_5[Rows]=$BF$74)*(File_5[Year]=Q$8)*(File_5[Energy (Sub-Type)]=$BF$41))+SUM(File_5[GHG (kt CO2eq)]*(File_5[Rows]=$BE$74)*(File_5[Year]=Q$8)*(File_5[Energy (Sub-Type)]=$BG$41))+SUM(File_5[GHG (kt CO2eq)]*(File_5[Rows]=$BF$74)*(File_5[Year]=Q$8)*(File_5[Energy (Sub-Type)]=$BG$41))+SUM(File_5[GHG (kt CO2eq)]*(File_5[Rows]=$BE$74)*(File_5[Year]=Q$8)*(File_5[Energy (Sub-Type)]=$BH$41))+SUM(File_5[GHG (kt CO2eq)]*(File_5[Rows]=$BF$74)*(File_5[Year]=Q$8)*(File_5[Energy (Sub-Type)]=$BH$41)))*1000000000/(Indicators!Q$6*277800)</f>
        <v>188.26788201086202</v>
      </c>
      <c r="R41" s="65" cm="1">
        <f t="array" ref="R41">(SUM(File_5[GHG (kt CO2eq)]*(File_5[Rows]=$BE$74)*(File_5[Year]=R$8)*(File_5[Energy (Sub-Type)]=$BE$41))+SUM(File_5[GHG (kt CO2eq)]*(File_5[Rows]=$BF$74)*(File_5[Year]=R$8)*(File_5[Energy (Sub-Type)]=$BE$41))+SUM(File_5[GHG (kt CO2eq)]*(File_5[Rows]=$BE$74)*(File_5[Year]=R$8)*(File_5[Energy (Sub-Type)]=$BF$41))+SUM(File_5[GHG (kt CO2eq)]*(File_5[Rows]=$BF$74)*(File_5[Year]=R$8)*(File_5[Energy (Sub-Type)]=$BF$41))+SUM(File_5[GHG (kt CO2eq)]*(File_5[Rows]=$BE$74)*(File_5[Year]=R$8)*(File_5[Energy (Sub-Type)]=$BG$41))+SUM(File_5[GHG (kt CO2eq)]*(File_5[Rows]=$BF$74)*(File_5[Year]=R$8)*(File_5[Energy (Sub-Type)]=$BG$41))+SUM(File_5[GHG (kt CO2eq)]*(File_5[Rows]=$BE$74)*(File_5[Year]=R$8)*(File_5[Energy (Sub-Type)]=$BH$41))+SUM(File_5[GHG (kt CO2eq)]*(File_5[Rows]=$BF$74)*(File_5[Year]=R$8)*(File_5[Energy (Sub-Type)]=$BH$41)))*1000000000/(Indicators!R$6*277800)</f>
        <v>134.51916692572124</v>
      </c>
      <c r="S41" s="65" cm="1">
        <f t="array" ref="S41">(SUM(File_5[GHG (kt CO2eq)]*(File_5[Rows]=$BE$74)*(File_5[Year]=S$8)*(File_5[Energy (Sub-Type)]=$BE$41))+SUM(File_5[GHG (kt CO2eq)]*(File_5[Rows]=$BF$74)*(File_5[Year]=S$8)*(File_5[Energy (Sub-Type)]=$BE$41))+SUM(File_5[GHG (kt CO2eq)]*(File_5[Rows]=$BE$74)*(File_5[Year]=S$8)*(File_5[Energy (Sub-Type)]=$BF$41))+SUM(File_5[GHG (kt CO2eq)]*(File_5[Rows]=$BF$74)*(File_5[Year]=S$8)*(File_5[Energy (Sub-Type)]=$BF$41))+SUM(File_5[GHG (kt CO2eq)]*(File_5[Rows]=$BE$74)*(File_5[Year]=S$8)*(File_5[Energy (Sub-Type)]=$BG$41))+SUM(File_5[GHG (kt CO2eq)]*(File_5[Rows]=$BF$74)*(File_5[Year]=S$8)*(File_5[Energy (Sub-Type)]=$BG$41))+SUM(File_5[GHG (kt CO2eq)]*(File_5[Rows]=$BE$74)*(File_5[Year]=S$8)*(File_5[Energy (Sub-Type)]=$BH$41))+SUM(File_5[GHG (kt CO2eq)]*(File_5[Rows]=$BF$74)*(File_5[Year]=S$8)*(File_5[Energy (Sub-Type)]=$BH$41)))*1000000000/(Indicators!S$6*277800)</f>
        <v>87.439550557241418</v>
      </c>
      <c r="T41" s="65" cm="1">
        <f t="array" ref="T41">(SUM(File_5[GHG (kt CO2eq)]*(File_5[Rows]=$BE$74)*(File_5[Year]=T$8)*(File_5[Energy (Sub-Type)]=$BE$41))+SUM(File_5[GHG (kt CO2eq)]*(File_5[Rows]=$BF$74)*(File_5[Year]=T$8)*(File_5[Energy (Sub-Type)]=$BE$41))+SUM(File_5[GHG (kt CO2eq)]*(File_5[Rows]=$BE$74)*(File_5[Year]=T$8)*(File_5[Energy (Sub-Type)]=$BF$41))+SUM(File_5[GHG (kt CO2eq)]*(File_5[Rows]=$BF$74)*(File_5[Year]=T$8)*(File_5[Energy (Sub-Type)]=$BF$41))+SUM(File_5[GHG (kt CO2eq)]*(File_5[Rows]=$BE$74)*(File_5[Year]=T$8)*(File_5[Energy (Sub-Type)]=$BG$41))+SUM(File_5[GHG (kt CO2eq)]*(File_5[Rows]=$BF$74)*(File_5[Year]=T$8)*(File_5[Energy (Sub-Type)]=$BG$41))+SUM(File_5[GHG (kt CO2eq)]*(File_5[Rows]=$BE$74)*(File_5[Year]=T$8)*(File_5[Energy (Sub-Type)]=$BH$41))+SUM(File_5[GHG (kt CO2eq)]*(File_5[Rows]=$BF$74)*(File_5[Year]=T$8)*(File_5[Energy (Sub-Type)]=$BH$41)))*1000000000/(Indicators!T$6*277800)</f>
        <v>111.12283625081542</v>
      </c>
      <c r="U41" s="65" cm="1">
        <f t="array" ref="U41">(SUM(File_5[GHG (kt CO2eq)]*(File_5[Rows]=$BE$74)*(File_5[Year]=U$8)*(File_5[Energy (Sub-Type)]=$BE$41))+SUM(File_5[GHG (kt CO2eq)]*(File_5[Rows]=$BF$74)*(File_5[Year]=U$8)*(File_5[Energy (Sub-Type)]=$BE$41))+SUM(File_5[GHG (kt CO2eq)]*(File_5[Rows]=$BE$74)*(File_5[Year]=U$8)*(File_5[Energy (Sub-Type)]=$BF$41))+SUM(File_5[GHG (kt CO2eq)]*(File_5[Rows]=$BF$74)*(File_5[Year]=U$8)*(File_5[Energy (Sub-Type)]=$BF$41))+SUM(File_5[GHG (kt CO2eq)]*(File_5[Rows]=$BE$74)*(File_5[Year]=U$8)*(File_5[Energy (Sub-Type)]=$BG$41))+SUM(File_5[GHG (kt CO2eq)]*(File_5[Rows]=$BF$74)*(File_5[Year]=U$8)*(File_5[Energy (Sub-Type)]=$BG$41))+SUM(File_5[GHG (kt CO2eq)]*(File_5[Rows]=$BE$74)*(File_5[Year]=U$8)*(File_5[Energy (Sub-Type)]=$BH$41))+SUM(File_5[GHG (kt CO2eq)]*(File_5[Rows]=$BF$74)*(File_5[Year]=U$8)*(File_5[Energy (Sub-Type)]=$BH$41)))*1000000000/(Indicators!U$6*277800)</f>
        <v>106.16427442178868</v>
      </c>
      <c r="V41" s="65" cm="1">
        <f t="array" ref="V41">(SUM(File_5[GHG (kt CO2eq)]*(File_5[Rows]=$BE$74)*(File_5[Year]=V$8)*(File_5[Energy (Sub-Type)]=$BE$41))+SUM(File_5[GHG (kt CO2eq)]*(File_5[Rows]=$BF$74)*(File_5[Year]=V$8)*(File_5[Energy (Sub-Type)]=$BE$41))+SUM(File_5[GHG (kt CO2eq)]*(File_5[Rows]=$BE$74)*(File_5[Year]=V$8)*(File_5[Energy (Sub-Type)]=$BF$41))+SUM(File_5[GHG (kt CO2eq)]*(File_5[Rows]=$BF$74)*(File_5[Year]=V$8)*(File_5[Energy (Sub-Type)]=$BF$41))+SUM(File_5[GHG (kt CO2eq)]*(File_5[Rows]=$BE$74)*(File_5[Year]=V$8)*(File_5[Energy (Sub-Type)]=$BG$41))+SUM(File_5[GHG (kt CO2eq)]*(File_5[Rows]=$BF$74)*(File_5[Year]=V$8)*(File_5[Energy (Sub-Type)]=$BG$41))+SUM(File_5[GHG (kt CO2eq)]*(File_5[Rows]=$BE$74)*(File_5[Year]=V$8)*(File_5[Energy (Sub-Type)]=$BH$41))+SUM(File_5[GHG (kt CO2eq)]*(File_5[Rows]=$BF$74)*(File_5[Year]=V$8)*(File_5[Energy (Sub-Type)]=$BH$41)))*1000000000/(Indicators!V$6*277800)</f>
        <v>86.63209139981808</v>
      </c>
      <c r="W41" s="65" cm="1">
        <f t="array" ref="W41">(SUM(File_5[GHG (kt CO2eq)]*(File_5[Rows]=$BE$74)*(File_5[Year]=W$8)*(File_5[Energy (Sub-Type)]=$BE$41))+SUM(File_5[GHG (kt CO2eq)]*(File_5[Rows]=$BF$74)*(File_5[Year]=W$8)*(File_5[Energy (Sub-Type)]=$BE$41))+SUM(File_5[GHG (kt CO2eq)]*(File_5[Rows]=$BE$74)*(File_5[Year]=W$8)*(File_5[Energy (Sub-Type)]=$BF$41))+SUM(File_5[GHG (kt CO2eq)]*(File_5[Rows]=$BF$74)*(File_5[Year]=W$8)*(File_5[Energy (Sub-Type)]=$BF$41))+SUM(File_5[GHG (kt CO2eq)]*(File_5[Rows]=$BE$74)*(File_5[Year]=W$8)*(File_5[Energy (Sub-Type)]=$BG$41))+SUM(File_5[GHG (kt CO2eq)]*(File_5[Rows]=$BF$74)*(File_5[Year]=W$8)*(File_5[Energy (Sub-Type)]=$BG$41))+SUM(File_5[GHG (kt CO2eq)]*(File_5[Rows]=$BE$74)*(File_5[Year]=W$8)*(File_5[Energy (Sub-Type)]=$BH$41))+SUM(File_5[GHG (kt CO2eq)]*(File_5[Rows]=$BF$74)*(File_5[Year]=W$8)*(File_5[Energy (Sub-Type)]=$BH$41)))*1000000000/(Indicators!W$6*277800)</f>
        <v>50.480551161411022</v>
      </c>
      <c r="X41" s="65" cm="1">
        <f t="array" ref="X41">(SUM(File_5[GHG (kt CO2eq)]*(File_5[Rows]=$BE$74)*(File_5[Year]=X$8)*(File_5[Energy (Sub-Type)]=$BE$41))+SUM(File_5[GHG (kt CO2eq)]*(File_5[Rows]=$BF$74)*(File_5[Year]=X$8)*(File_5[Energy (Sub-Type)]=$BE$41))+SUM(File_5[GHG (kt CO2eq)]*(File_5[Rows]=$BE$74)*(File_5[Year]=X$8)*(File_5[Energy (Sub-Type)]=$BF$41))+SUM(File_5[GHG (kt CO2eq)]*(File_5[Rows]=$BF$74)*(File_5[Year]=X$8)*(File_5[Energy (Sub-Type)]=$BF$41))+SUM(File_5[GHG (kt CO2eq)]*(File_5[Rows]=$BE$74)*(File_5[Year]=X$8)*(File_5[Energy (Sub-Type)]=$BG$41))+SUM(File_5[GHG (kt CO2eq)]*(File_5[Rows]=$BF$74)*(File_5[Year]=X$8)*(File_5[Energy (Sub-Type)]=$BG$41))+SUM(File_5[GHG (kt CO2eq)]*(File_5[Rows]=$BE$74)*(File_5[Year]=X$8)*(File_5[Energy (Sub-Type)]=$BH$41))+SUM(File_5[GHG (kt CO2eq)]*(File_5[Rows]=$BF$74)*(File_5[Year]=X$8)*(File_5[Energy (Sub-Type)]=$BH$41)))*1000000000/(Indicators!X$6*277800)</f>
        <v>43.41971805793289</v>
      </c>
      <c r="Y41" s="65" cm="1">
        <f t="array" ref="Y41">(SUM(File_5[GHG (kt CO2eq)]*(File_5[Rows]=$BE$74)*(File_5[Year]=Y$8)*(File_5[Energy (Sub-Type)]=$BE$41))+SUM(File_5[GHG (kt CO2eq)]*(File_5[Rows]=$BF$74)*(File_5[Year]=Y$8)*(File_5[Energy (Sub-Type)]=$BE$41))+SUM(File_5[GHG (kt CO2eq)]*(File_5[Rows]=$BE$74)*(File_5[Year]=Y$8)*(File_5[Energy (Sub-Type)]=$BF$41))+SUM(File_5[GHG (kt CO2eq)]*(File_5[Rows]=$BF$74)*(File_5[Year]=Y$8)*(File_5[Energy (Sub-Type)]=$BF$41))+SUM(File_5[GHG (kt CO2eq)]*(File_5[Rows]=$BE$74)*(File_5[Year]=Y$8)*(File_5[Energy (Sub-Type)]=$BG$41))+SUM(File_5[GHG (kt CO2eq)]*(File_5[Rows]=$BF$74)*(File_5[Year]=Y$8)*(File_5[Energy (Sub-Type)]=$BG$41))+SUM(File_5[GHG (kt CO2eq)]*(File_5[Rows]=$BE$74)*(File_5[Year]=Y$8)*(File_5[Energy (Sub-Type)]=$BH$41))+SUM(File_5[GHG (kt CO2eq)]*(File_5[Rows]=$BF$74)*(File_5[Year]=Y$8)*(File_5[Energy (Sub-Type)]=$BH$41)))*1000000000/(Indicators!Y$6*277800)</f>
        <v>27.507174601761765</v>
      </c>
      <c r="Z41" s="65" cm="1">
        <f t="array" ref="Z41">(SUM(File_5[GHG (kt CO2eq)]*(File_5[Rows]=$BE$74)*(File_5[Year]=Z$8)*(File_5[Energy (Sub-Type)]=$BE$41))+SUM(File_5[GHG (kt CO2eq)]*(File_5[Rows]=$BF$74)*(File_5[Year]=Z$8)*(File_5[Energy (Sub-Type)]=$BE$41))+SUM(File_5[GHG (kt CO2eq)]*(File_5[Rows]=$BE$74)*(File_5[Year]=Z$8)*(File_5[Energy (Sub-Type)]=$BF$41))+SUM(File_5[GHG (kt CO2eq)]*(File_5[Rows]=$BF$74)*(File_5[Year]=Z$8)*(File_5[Energy (Sub-Type)]=$BF$41))+SUM(File_5[GHG (kt CO2eq)]*(File_5[Rows]=$BE$74)*(File_5[Year]=Z$8)*(File_5[Energy (Sub-Type)]=$BG$41))+SUM(File_5[GHG (kt CO2eq)]*(File_5[Rows]=$BF$74)*(File_5[Year]=Z$8)*(File_5[Energy (Sub-Type)]=$BG$41))+SUM(File_5[GHG (kt CO2eq)]*(File_5[Rows]=$BE$74)*(File_5[Year]=Z$8)*(File_5[Energy (Sub-Type)]=$BH$41))+SUM(File_5[GHG (kt CO2eq)]*(File_5[Rows]=$BF$74)*(File_5[Year]=Z$8)*(File_5[Energy (Sub-Type)]=$BH$41)))*1000000000/(Indicators!Z$6*277800)</f>
        <v>17.44700476884368</v>
      </c>
      <c r="AA41" s="65" cm="1">
        <f t="array" ref="AA41">(SUM(File_5[GHG (kt CO2eq)]*(File_5[Rows]=$BE$74)*(File_5[Year]=AA$8)*(File_5[Energy (Sub-Type)]=$BE$41))+SUM(File_5[GHG (kt CO2eq)]*(File_5[Rows]=$BF$74)*(File_5[Year]=AA$8)*(File_5[Energy (Sub-Type)]=$BE$41))+SUM(File_5[GHG (kt CO2eq)]*(File_5[Rows]=$BE$74)*(File_5[Year]=AA$8)*(File_5[Energy (Sub-Type)]=$BF$41))+SUM(File_5[GHG (kt CO2eq)]*(File_5[Rows]=$BF$74)*(File_5[Year]=AA$8)*(File_5[Energy (Sub-Type)]=$BF$41))+SUM(File_5[GHG (kt CO2eq)]*(File_5[Rows]=$BE$74)*(File_5[Year]=AA$8)*(File_5[Energy (Sub-Type)]=$BG$41))+SUM(File_5[GHG (kt CO2eq)]*(File_5[Rows]=$BF$74)*(File_5[Year]=AA$8)*(File_5[Energy (Sub-Type)]=$BG$41))+SUM(File_5[GHG (kt CO2eq)]*(File_5[Rows]=$BE$74)*(File_5[Year]=AA$8)*(File_5[Energy (Sub-Type)]=$BH$41))+SUM(File_5[GHG (kt CO2eq)]*(File_5[Rows]=$BF$74)*(File_5[Year]=AA$8)*(File_5[Energy (Sub-Type)]=$BH$41)))*1000000000/(Indicators!AA$6*277800)</f>
        <v>7.0039056961862771</v>
      </c>
      <c r="AB41" s="65" cm="1">
        <f t="array" ref="AB41">(SUM(File_5[GHG (kt CO2eq)]*(File_5[Rows]=$BE$74)*(File_5[Year]=AB$8)*(File_5[Energy (Sub-Type)]=$BE$41))+SUM(File_5[GHG (kt CO2eq)]*(File_5[Rows]=$BF$74)*(File_5[Year]=AB$8)*(File_5[Energy (Sub-Type)]=$BE$41))+SUM(File_5[GHG (kt CO2eq)]*(File_5[Rows]=$BE$74)*(File_5[Year]=AB$8)*(File_5[Energy (Sub-Type)]=$BF$41))+SUM(File_5[GHG (kt CO2eq)]*(File_5[Rows]=$BF$74)*(File_5[Year]=AB$8)*(File_5[Energy (Sub-Type)]=$BF$41))+SUM(File_5[GHG (kt CO2eq)]*(File_5[Rows]=$BE$74)*(File_5[Year]=AB$8)*(File_5[Energy (Sub-Type)]=$BG$41))+SUM(File_5[GHG (kt CO2eq)]*(File_5[Rows]=$BF$74)*(File_5[Year]=AB$8)*(File_5[Energy (Sub-Type)]=$BG$41))+SUM(File_5[GHG (kt CO2eq)]*(File_5[Rows]=$BE$74)*(File_5[Year]=AB$8)*(File_5[Energy (Sub-Type)]=$BH$41))+SUM(File_5[GHG (kt CO2eq)]*(File_5[Rows]=$BF$74)*(File_5[Year]=AB$8)*(File_5[Energy (Sub-Type)]=$BH$41)))*1000000000/(Indicators!AB$6*277800)</f>
        <v>7.0554093691298849</v>
      </c>
      <c r="AC41" s="65" cm="1">
        <f t="array" ref="AC41">(SUM(File_5[GHG (kt CO2eq)]*(File_5[Rows]=$BE$74)*(File_5[Year]=AC$8)*(File_5[Energy (Sub-Type)]=$BE$41))+SUM(File_5[GHG (kt CO2eq)]*(File_5[Rows]=$BF$74)*(File_5[Year]=AC$8)*(File_5[Energy (Sub-Type)]=$BE$41))+SUM(File_5[GHG (kt CO2eq)]*(File_5[Rows]=$BE$74)*(File_5[Year]=AC$8)*(File_5[Energy (Sub-Type)]=$BF$41))+SUM(File_5[GHG (kt CO2eq)]*(File_5[Rows]=$BF$74)*(File_5[Year]=AC$8)*(File_5[Energy (Sub-Type)]=$BF$41))+SUM(File_5[GHG (kt CO2eq)]*(File_5[Rows]=$BE$74)*(File_5[Year]=AC$8)*(File_5[Energy (Sub-Type)]=$BG$41))+SUM(File_5[GHG (kt CO2eq)]*(File_5[Rows]=$BF$74)*(File_5[Year]=AC$8)*(File_5[Energy (Sub-Type)]=$BG$41))+SUM(File_5[GHG (kt CO2eq)]*(File_5[Rows]=$BE$74)*(File_5[Year]=AC$8)*(File_5[Energy (Sub-Type)]=$BH$41))+SUM(File_5[GHG (kt CO2eq)]*(File_5[Rows]=$BF$74)*(File_5[Year]=AC$8)*(File_5[Energy (Sub-Type)]=$BH$41)))*1000000000/(Indicators!AC$6*277800)</f>
        <v>5.5592338944602808</v>
      </c>
      <c r="AD41" s="65" cm="1">
        <f t="array" ref="AD41">(SUM(File_5[GHG (kt CO2eq)]*(File_5[Rows]=$BE$74)*(File_5[Year]=AD$8)*(File_5[Energy (Sub-Type)]=$BE$41))+SUM(File_5[GHG (kt CO2eq)]*(File_5[Rows]=$BF$74)*(File_5[Year]=AD$8)*(File_5[Energy (Sub-Type)]=$BE$41))+SUM(File_5[GHG (kt CO2eq)]*(File_5[Rows]=$BE$74)*(File_5[Year]=AD$8)*(File_5[Energy (Sub-Type)]=$BF$41))+SUM(File_5[GHG (kt CO2eq)]*(File_5[Rows]=$BF$74)*(File_5[Year]=AD$8)*(File_5[Energy (Sub-Type)]=$BF$41))+SUM(File_5[GHG (kt CO2eq)]*(File_5[Rows]=$BE$74)*(File_5[Year]=AD$8)*(File_5[Energy (Sub-Type)]=$BG$41))+SUM(File_5[GHG (kt CO2eq)]*(File_5[Rows]=$BF$74)*(File_5[Year]=AD$8)*(File_5[Energy (Sub-Type)]=$BG$41))+SUM(File_5[GHG (kt CO2eq)]*(File_5[Rows]=$BE$74)*(File_5[Year]=AD$8)*(File_5[Energy (Sub-Type)]=$BH$41))+SUM(File_5[GHG (kt CO2eq)]*(File_5[Rows]=$BF$74)*(File_5[Year]=AD$8)*(File_5[Energy (Sub-Type)]=$BH$41)))*1000000000/(Indicators!AD$6*277800)</f>
        <v>7.8864543074321816</v>
      </c>
      <c r="AE41" s="65" cm="1">
        <f t="array" ref="AE41">(SUM(File_5[GHG (kt CO2eq)]*(File_5[Rows]=$BE$74)*(File_5[Year]=AE$8)*(File_5[Energy (Sub-Type)]=$BE$41))+SUM(File_5[GHG (kt CO2eq)]*(File_5[Rows]=$BF$74)*(File_5[Year]=AE$8)*(File_5[Energy (Sub-Type)]=$BE$41))+SUM(File_5[GHG (kt CO2eq)]*(File_5[Rows]=$BE$74)*(File_5[Year]=AE$8)*(File_5[Energy (Sub-Type)]=$BF$41))+SUM(File_5[GHG (kt CO2eq)]*(File_5[Rows]=$BF$74)*(File_5[Year]=AE$8)*(File_5[Energy (Sub-Type)]=$BF$41))+SUM(File_5[GHG (kt CO2eq)]*(File_5[Rows]=$BE$74)*(File_5[Year]=AE$8)*(File_5[Energy (Sub-Type)]=$BG$41))+SUM(File_5[GHG (kt CO2eq)]*(File_5[Rows]=$BF$74)*(File_5[Year]=AE$8)*(File_5[Energy (Sub-Type)]=$BG$41))+SUM(File_5[GHG (kt CO2eq)]*(File_5[Rows]=$BE$74)*(File_5[Year]=AE$8)*(File_5[Energy (Sub-Type)]=$BH$41))+SUM(File_5[GHG (kt CO2eq)]*(File_5[Rows]=$BF$74)*(File_5[Year]=AE$8)*(File_5[Energy (Sub-Type)]=$BH$41)))*1000000000/(Indicators!AE$6*277800)</f>
        <v>10.556495945874595</v>
      </c>
      <c r="AF41" s="65" cm="1">
        <f t="array" ref="AF41">(SUM(File_5[GHG (kt CO2eq)]*(File_5[Rows]=$BE$74)*(File_5[Year]=AF$8)*(File_5[Energy (Sub-Type)]=$BE$41))+SUM(File_5[GHG (kt CO2eq)]*(File_5[Rows]=$BF$74)*(File_5[Year]=AF$8)*(File_5[Energy (Sub-Type)]=$BE$41))+SUM(File_5[GHG (kt CO2eq)]*(File_5[Rows]=$BE$74)*(File_5[Year]=AF$8)*(File_5[Energy (Sub-Type)]=$BF$41))+SUM(File_5[GHG (kt CO2eq)]*(File_5[Rows]=$BF$74)*(File_5[Year]=AF$8)*(File_5[Energy (Sub-Type)]=$BF$41))+SUM(File_5[GHG (kt CO2eq)]*(File_5[Rows]=$BE$74)*(File_5[Year]=AF$8)*(File_5[Energy (Sub-Type)]=$BG$41))+SUM(File_5[GHG (kt CO2eq)]*(File_5[Rows]=$BF$74)*(File_5[Year]=AF$8)*(File_5[Energy (Sub-Type)]=$BG$41))+SUM(File_5[GHG (kt CO2eq)]*(File_5[Rows]=$BE$74)*(File_5[Year]=AF$8)*(File_5[Energy (Sub-Type)]=$BH$41))+SUM(File_5[GHG (kt CO2eq)]*(File_5[Rows]=$BF$74)*(File_5[Year]=AF$8)*(File_5[Energy (Sub-Type)]=$BH$41)))*1000000000/(Indicators!AF$6*277800)</f>
        <v>8.2944980060183884</v>
      </c>
      <c r="AG41" s="65" cm="1">
        <f t="array" ref="AG41">(SUM(File_5[GHG (kt CO2eq)]*(File_5[Rows]=$BE$74)*(File_5[Year]=AG$8)*(File_5[Energy (Sub-Type)]=$BE$41))+SUM(File_5[GHG (kt CO2eq)]*(File_5[Rows]=$BF$74)*(File_5[Year]=AG$8)*(File_5[Energy (Sub-Type)]=$BE$41))+SUM(File_5[GHG (kt CO2eq)]*(File_5[Rows]=$BE$74)*(File_5[Year]=AG$8)*(File_5[Energy (Sub-Type)]=$BF$41))+SUM(File_5[GHG (kt CO2eq)]*(File_5[Rows]=$BF$74)*(File_5[Year]=AG$8)*(File_5[Energy (Sub-Type)]=$BF$41))+SUM(File_5[GHG (kt CO2eq)]*(File_5[Rows]=$BE$74)*(File_5[Year]=AG$8)*(File_5[Energy (Sub-Type)]=$BG$41))+SUM(File_5[GHG (kt CO2eq)]*(File_5[Rows]=$BF$74)*(File_5[Year]=AG$8)*(File_5[Energy (Sub-Type)]=$BG$41))+SUM(File_5[GHG (kt CO2eq)]*(File_5[Rows]=$BE$74)*(File_5[Year]=AG$8)*(File_5[Energy (Sub-Type)]=$BH$41))+SUM(File_5[GHG (kt CO2eq)]*(File_5[Rows]=$BF$74)*(File_5[Year]=AG$8)*(File_5[Energy (Sub-Type)]=$BH$41)))*1000000000/(Indicators!AG$6*277800)</f>
        <v>4.0557592390402357</v>
      </c>
      <c r="AH41" s="65" cm="1">
        <f t="array" ref="AH41">(SUM(File_5[GHG (kt CO2eq)]*(File_5[Rows]=$BE$74)*(File_5[Year]=AH$8)*(File_5[Energy (Sub-Type)]=$BE$41))+SUM(File_5[GHG (kt CO2eq)]*(File_5[Rows]=$BF$74)*(File_5[Year]=AH$8)*(File_5[Energy (Sub-Type)]=$BE$41))+SUM(File_5[GHG (kt CO2eq)]*(File_5[Rows]=$BE$74)*(File_5[Year]=AH$8)*(File_5[Energy (Sub-Type)]=$BF$41))+SUM(File_5[GHG (kt CO2eq)]*(File_5[Rows]=$BF$74)*(File_5[Year]=AH$8)*(File_5[Energy (Sub-Type)]=$BF$41))+SUM(File_5[GHG (kt CO2eq)]*(File_5[Rows]=$BE$74)*(File_5[Year]=AH$8)*(File_5[Energy (Sub-Type)]=$BG$41))+SUM(File_5[GHG (kt CO2eq)]*(File_5[Rows]=$BF$74)*(File_5[Year]=AH$8)*(File_5[Energy (Sub-Type)]=$BG$41))+SUM(File_5[GHG (kt CO2eq)]*(File_5[Rows]=$BE$74)*(File_5[Year]=AH$8)*(File_5[Energy (Sub-Type)]=$BH$41))+SUM(File_5[GHG (kt CO2eq)]*(File_5[Rows]=$BF$74)*(File_5[Year]=AH$8)*(File_5[Energy (Sub-Type)]=$BH$41)))*1000000000/(Indicators!AH$6*277800)</f>
        <v>3.9712210234200338</v>
      </c>
      <c r="AI41" s="65" cm="1">
        <f t="array" ref="AI41">(SUM(File_5[GHG (kt CO2eq)]*(File_5[Rows]=$BE$74)*(File_5[Year]=AI$8)*(File_5[Energy (Sub-Type)]=$BE$41))+SUM(File_5[GHG (kt CO2eq)]*(File_5[Rows]=$BF$74)*(File_5[Year]=AI$8)*(File_5[Energy (Sub-Type)]=$BE$41))+SUM(File_5[GHG (kt CO2eq)]*(File_5[Rows]=$BE$74)*(File_5[Year]=AI$8)*(File_5[Energy (Sub-Type)]=$BF$41))+SUM(File_5[GHG (kt CO2eq)]*(File_5[Rows]=$BF$74)*(File_5[Year]=AI$8)*(File_5[Energy (Sub-Type)]=$BF$41))+SUM(File_5[GHG (kt CO2eq)]*(File_5[Rows]=$BE$74)*(File_5[Year]=AI$8)*(File_5[Energy (Sub-Type)]=$BG$41))+SUM(File_5[GHG (kt CO2eq)]*(File_5[Rows]=$BF$74)*(File_5[Year]=AI$8)*(File_5[Energy (Sub-Type)]=$BG$41))+SUM(File_5[GHG (kt CO2eq)]*(File_5[Rows]=$BE$74)*(File_5[Year]=AI$8)*(File_5[Energy (Sub-Type)]=$BH$41))+SUM(File_5[GHG (kt CO2eq)]*(File_5[Rows]=$BF$74)*(File_5[Year]=AI$8)*(File_5[Energy (Sub-Type)]=$BH$41)))*1000000000/(Indicators!AI$6*277800)</f>
        <v>8.9644300757793296</v>
      </c>
      <c r="AJ41" s="65" cm="1">
        <f t="array" ref="AJ41">(SUM(File_5[GHG (kt CO2eq)]*(File_5[Rows]=$BE$74)*(File_5[Year]=AJ$8)*(File_5[Energy (Sub-Type)]=$BE$41))+SUM(File_5[GHG (kt CO2eq)]*(File_5[Rows]=$BF$74)*(File_5[Year]=AJ$8)*(File_5[Energy (Sub-Type)]=$BE$41))+SUM(File_5[GHG (kt CO2eq)]*(File_5[Rows]=$BE$74)*(File_5[Year]=AJ$8)*(File_5[Energy (Sub-Type)]=$BF$41))+SUM(File_5[GHG (kt CO2eq)]*(File_5[Rows]=$BF$74)*(File_5[Year]=AJ$8)*(File_5[Energy (Sub-Type)]=$BF$41))+SUM(File_5[GHG (kt CO2eq)]*(File_5[Rows]=$BE$74)*(File_5[Year]=AJ$8)*(File_5[Energy (Sub-Type)]=$BG$41))+SUM(File_5[GHG (kt CO2eq)]*(File_5[Rows]=$BF$74)*(File_5[Year]=AJ$8)*(File_5[Energy (Sub-Type)]=$BG$41))+SUM(File_5[GHG (kt CO2eq)]*(File_5[Rows]=$BE$74)*(File_5[Year]=AJ$8)*(File_5[Energy (Sub-Type)]=$BH$41))+SUM(File_5[GHG (kt CO2eq)]*(File_5[Rows]=$BF$74)*(File_5[Year]=AJ$8)*(File_5[Energy (Sub-Type)]=$BH$41)))*1000000000/(Indicators!AJ$6*277800)</f>
        <v>12.030875193236888</v>
      </c>
      <c r="AK41" s="65" cm="1">
        <f t="array" ref="AK41">(SUM(File_5[GHG (kt CO2eq)]*(File_5[Rows]=$BE$74)*(File_5[Year]=AK$8)*(File_5[Energy (Sub-Type)]=$BE$41))+SUM(File_5[GHG (kt CO2eq)]*(File_5[Rows]=$BF$74)*(File_5[Year]=AK$8)*(File_5[Energy (Sub-Type)]=$BE$41))+SUM(File_5[GHG (kt CO2eq)]*(File_5[Rows]=$BE$74)*(File_5[Year]=AK$8)*(File_5[Energy (Sub-Type)]=$BF$41))+SUM(File_5[GHG (kt CO2eq)]*(File_5[Rows]=$BF$74)*(File_5[Year]=AK$8)*(File_5[Energy (Sub-Type)]=$BF$41))+SUM(File_5[GHG (kt CO2eq)]*(File_5[Rows]=$BE$74)*(File_5[Year]=AK$8)*(File_5[Energy (Sub-Type)]=$BG$41))+SUM(File_5[GHG (kt CO2eq)]*(File_5[Rows]=$BF$74)*(File_5[Year]=AK$8)*(File_5[Energy (Sub-Type)]=$BG$41))+SUM(File_5[GHG (kt CO2eq)]*(File_5[Rows]=$BE$74)*(File_5[Year]=AK$8)*(File_5[Energy (Sub-Type)]=$BH$41))+SUM(File_5[GHG (kt CO2eq)]*(File_5[Rows]=$BF$74)*(File_5[Year]=AK$8)*(File_5[Energy (Sub-Type)]=$BH$41)))*1000000000/(Indicators!AK$6*277800)</f>
        <v>39.527858999219674</v>
      </c>
      <c r="AL41" s="65" cm="1">
        <f t="array" ref="AL41">(SUM(File_5[GHG (kt CO2eq)]*(File_5[Rows]=$BE$74)*(File_5[Year]=AL$8)*(File_5[Energy (Sub-Type)]=$BE$41))+SUM(File_5[GHG (kt CO2eq)]*(File_5[Rows]=$BF$74)*(File_5[Year]=AL$8)*(File_5[Energy (Sub-Type)]=$BE$41))+SUM(File_5[GHG (kt CO2eq)]*(File_5[Rows]=$BE$74)*(File_5[Year]=AL$8)*(File_5[Energy (Sub-Type)]=$BF$41))+SUM(File_5[GHG (kt CO2eq)]*(File_5[Rows]=$BF$74)*(File_5[Year]=AL$8)*(File_5[Energy (Sub-Type)]=$BF$41))+SUM(File_5[GHG (kt CO2eq)]*(File_5[Rows]=$BE$74)*(File_5[Year]=AL$8)*(File_5[Energy (Sub-Type)]=$BG$41))+SUM(File_5[GHG (kt CO2eq)]*(File_5[Rows]=$BF$74)*(File_5[Year]=AL$8)*(File_5[Energy (Sub-Type)]=$BG$41))+SUM(File_5[GHG (kt CO2eq)]*(File_5[Rows]=$BE$74)*(File_5[Year]=AL$8)*(File_5[Energy (Sub-Type)]=$BH$41))+SUM(File_5[GHG (kt CO2eq)]*(File_5[Rows]=$BF$74)*(File_5[Year]=AL$8)*(File_5[Energy (Sub-Type)]=$BH$41)))*1000000000/(Indicators!AL$6*277800)</f>
        <v>27.560355381178539</v>
      </c>
      <c r="AM41" s="65" cm="1">
        <f t="array" ref="AM41">(SUM(File_5[GHG (kt CO2eq)]*(File_5[Rows]=$BE$74)*(File_5[Year]=AM$8)*(File_5[Energy (Sub-Type)]=$BE$41))+SUM(File_5[GHG (kt CO2eq)]*(File_5[Rows]=$BF$74)*(File_5[Year]=AM$8)*(File_5[Energy (Sub-Type)]=$BE$41))+SUM(File_5[GHG (kt CO2eq)]*(File_5[Rows]=$BE$74)*(File_5[Year]=AM$8)*(File_5[Energy (Sub-Type)]=$BF$41))+SUM(File_5[GHG (kt CO2eq)]*(File_5[Rows]=$BF$74)*(File_5[Year]=AM$8)*(File_5[Energy (Sub-Type)]=$BF$41))+SUM(File_5[GHG (kt CO2eq)]*(File_5[Rows]=$BE$74)*(File_5[Year]=AM$8)*(File_5[Energy (Sub-Type)]=$BG$41))+SUM(File_5[GHG (kt CO2eq)]*(File_5[Rows]=$BF$74)*(File_5[Year]=AM$8)*(File_5[Energy (Sub-Type)]=$BG$41))+SUM(File_5[GHG (kt CO2eq)]*(File_5[Rows]=$BE$74)*(File_5[Year]=AM$8)*(File_5[Energy (Sub-Type)]=$BH$41))+SUM(File_5[GHG (kt CO2eq)]*(File_5[Rows]=$BF$74)*(File_5[Year]=AM$8)*(File_5[Energy (Sub-Type)]=$BH$41)))*1000000000/(Indicators!AM$6*277800)</f>
        <v>5.8069266912291422</v>
      </c>
      <c r="AP41" s="49" t="str">
        <f t="shared" si="7"/>
        <v>Oil</v>
      </c>
      <c r="AQ41" s="70" cm="1">
        <f t="array" aca="1" ref="AQ41" ca="1">INDIRECT(ADDRESS(ROW(AP41),AQ$9))</f>
        <v>5.8069266912291422</v>
      </c>
      <c r="AR41" s="71" cm="1">
        <f t="array" aca="1" ref="AR41" ca="1">INDIRECT(ADDRESS(ROW(AQ41),AR$9))</f>
        <v>27.560355381178539</v>
      </c>
      <c r="AS41" s="71" cm="1">
        <f t="array" aca="1" ref="AS41" ca="1">INDIRECT(ADDRESS(ROW(AR41),AS$9))</f>
        <v>3.9712210234200338</v>
      </c>
      <c r="AT41" s="73" cm="1">
        <f t="array" aca="1" ref="AT41" ca="1">INDIRECT(ADDRESS(ROW(AS41),AT$9))</f>
        <v>5.5592338944602808</v>
      </c>
      <c r="AU41" s="77" cm="1">
        <f t="array" aca="1" ref="AU41" ca="1">AQ41/INDIRECT(ADDRESS($BC41,COLUMN(AQ41)))</f>
        <v>2.2835814478318256E-2</v>
      </c>
      <c r="AV41" s="78" cm="1">
        <f t="array" aca="1" ref="AV41" ca="1">AR41/INDIRECT(ADDRESS($BC41,COLUMN(AR41)))</f>
        <v>8.2394745674075218E-2</v>
      </c>
      <c r="AW41" s="78" cm="1">
        <f t="array" aca="1" ref="AW41" ca="1">AS41/INDIRECT(ADDRESS($BC41,COLUMN(AS41)))</f>
        <v>1.0344738728519858E-2</v>
      </c>
      <c r="AX41" s="80" cm="1">
        <f t="array" aca="1" ref="AX41" ca="1">AT41/INDIRECT(ADDRESS($BC41,COLUMN(AT41)))</f>
        <v>1.1811745181776802E-2</v>
      </c>
      <c r="AY41" s="53">
        <f t="shared" ca="1" si="8"/>
        <v>-0.78930145816643571</v>
      </c>
      <c r="AZ41" s="53">
        <f t="shared" ca="1" si="8"/>
        <v>0.46225220328537397</v>
      </c>
      <c r="BA41" s="53">
        <f t="shared" ca="1" si="8"/>
        <v>4.4555203373559199E-2</v>
      </c>
      <c r="BC41" s="100">
        <f>+BC42</f>
        <v>44</v>
      </c>
      <c r="BE41" s="7" t="s">
        <v>531</v>
      </c>
      <c r="BF41" s="7" t="s">
        <v>533</v>
      </c>
      <c r="BG41" s="7" t="s">
        <v>163</v>
      </c>
      <c r="BH41" s="7" t="s">
        <v>536</v>
      </c>
      <c r="BP41" s="177" t="str">
        <f t="shared" si="9"/>
        <v>Oil</v>
      </c>
      <c r="BQ41" s="185" cm="1">
        <f t="array" ref="BQ41">INDEX(41:41,,BQ$9)/1000</f>
        <v>5.5592338944602812E-3</v>
      </c>
      <c r="BR41" s="185" cm="1">
        <f t="array" ref="BR41">INDEX(41:41,,BR$9)/1000</f>
        <v>7.8864543074321815E-3</v>
      </c>
      <c r="BS41" s="185" cm="1">
        <f t="array" ref="BS41">INDEX(41:41,,BS$9)/1000</f>
        <v>1.0556495945874595E-2</v>
      </c>
      <c r="BT41" s="185" cm="1">
        <f t="array" ref="BT41">INDEX(41:41,,BT$9)/1000</f>
        <v>8.294498006018388E-3</v>
      </c>
      <c r="BU41" s="185" cm="1">
        <f t="array" ref="BU41">INDEX(41:41,,BU$9)/1000</f>
        <v>4.0557592390402354E-3</v>
      </c>
      <c r="BV41" s="185" cm="1">
        <f t="array" ref="BV41">INDEX(41:41,,BV$9)/1000</f>
        <v>3.9712210234200337E-3</v>
      </c>
      <c r="BW41" s="185" cm="1">
        <f t="array" ref="BW41">INDEX(41:41,,BW$9)/1000</f>
        <v>8.9644300757793297E-3</v>
      </c>
      <c r="BX41" s="185" cm="1">
        <f t="array" ref="BX41">INDEX(41:41,,BX$9)/1000</f>
        <v>1.2030875193236888E-2</v>
      </c>
      <c r="BY41" s="185" cm="1">
        <f t="array" ref="BY41">INDEX(41:41,,BY$9)/1000</f>
        <v>3.9527858999219671E-2</v>
      </c>
      <c r="BZ41" s="185" cm="1">
        <f t="array" ref="BZ41">INDEX(41:41,,BZ$9)/1000</f>
        <v>2.7560355381178538E-2</v>
      </c>
      <c r="CA41" s="185" cm="1">
        <f t="array" ref="CA41">INDEX(41:41,,CA$9)/1000</f>
        <v>5.8069266912291421E-3</v>
      </c>
      <c r="CB41" s="179"/>
      <c r="CC41" s="178" t="str">
        <f t="shared" si="10"/>
        <v>Oil</v>
      </c>
      <c r="CD41" s="126" cm="1">
        <f t="array" aca="1" ref="CD41" ca="1">BQ41/INDIRECT(ADDRESS($BC41,COLUMN(BQ41)))</f>
        <v>1.1811745181776804E-2</v>
      </c>
      <c r="CE41" s="126" cm="1">
        <f t="array" aca="1" ref="CE41" ca="1">BR41/INDIRECT(ADDRESS($BC41,COLUMN(BR41)))</f>
        <v>1.6981417120231091E-2</v>
      </c>
      <c r="CF41" s="126" cm="1">
        <f t="array" aca="1" ref="CF41" ca="1">BS41/INDIRECT(ADDRESS($BC41,COLUMN(BS41)))</f>
        <v>2.245167663410657E-2</v>
      </c>
      <c r="CG41" s="126" cm="1">
        <f t="array" aca="1" ref="CG41" ca="1">BT41/INDIRECT(ADDRESS($BC41,COLUMN(BT41)))</f>
        <v>1.7018084990684447E-2</v>
      </c>
      <c r="CH41" s="126" cm="1">
        <f t="array" aca="1" ref="CH41" ca="1">BU41/INDIRECT(ADDRESS($BC41,COLUMN(BU41)))</f>
        <v>8.9676964613785246E-3</v>
      </c>
      <c r="CI41" s="126" cm="1">
        <f t="array" aca="1" ref="CI41" ca="1">BV41/INDIRECT(ADDRESS($BC41,COLUMN(BV41)))</f>
        <v>1.0344738728519856E-2</v>
      </c>
      <c r="CJ41" s="126" cm="1">
        <f t="array" aca="1" ref="CJ41" ca="1">BW41/INDIRECT(ADDRESS($BC41,COLUMN(BW41)))</f>
        <v>2.693978249775392E-2</v>
      </c>
      <c r="CK41" s="126" cm="1">
        <f t="array" aca="1" ref="CK41" ca="1">BX41/INDIRECT(ADDRESS($BC41,COLUMN(BX41)))</f>
        <v>3.8859608722725481E-2</v>
      </c>
      <c r="CL41" s="126" cm="1">
        <f t="array" aca="1" ref="CL41" ca="1">BY41/INDIRECT(ADDRESS($BC41,COLUMN(BY41)))</f>
        <v>0.11423055741366836</v>
      </c>
      <c r="CM41" s="126" cm="1">
        <f t="array" aca="1" ref="CM41" ca="1">BZ41/INDIRECT(ADDRESS($BC41,COLUMN(BZ41)))</f>
        <v>8.2394745674075204E-2</v>
      </c>
      <c r="CN41" s="126" cm="1">
        <f t="array" aca="1" ref="CN41" ca="1">CA41/INDIRECT(ADDRESS($BC41,COLUMN(CA41)))</f>
        <v>2.2835814478318252E-2</v>
      </c>
      <c r="CP41" s="178" t="str">
        <f t="shared" si="11"/>
        <v>Oil</v>
      </c>
      <c r="CQ41" s="194" t="str">
        <f t="shared" ca="1" si="12"/>
        <v>0.01
(1.2%)</v>
      </c>
      <c r="CR41" s="194" t="str">
        <f t="shared" ref="CR41:DA44" ca="1" si="14">TEXT(BR41,"#,##0.00;-#,##0.00;0") &amp; CHAR(10) &amp; IF(CE41&lt;&gt;1,TEXT(CE41,"(#,##0.0%);(-#,##0.0%);(0%)"),"(100%)")</f>
        <v>0.01
(1.7%)</v>
      </c>
      <c r="CS41" s="194" t="str">
        <f t="shared" ca="1" si="14"/>
        <v>0.01
(2.2%)</v>
      </c>
      <c r="CT41" s="194" t="str">
        <f t="shared" ca="1" si="14"/>
        <v>0.01
(1.7%)</v>
      </c>
      <c r="CU41" s="194" t="str">
        <f t="shared" ca="1" si="14"/>
        <v>0.00
(0.9%)</v>
      </c>
      <c r="CV41" s="194" t="str">
        <f t="shared" ca="1" si="14"/>
        <v>0.00
(1.0%)</v>
      </c>
      <c r="CW41" s="194" t="str">
        <f t="shared" ca="1" si="14"/>
        <v>0.01
(2.7%)</v>
      </c>
      <c r="CX41" s="194" t="str">
        <f t="shared" ca="1" si="14"/>
        <v>0.01
(3.9%)</v>
      </c>
      <c r="CY41" s="194" t="str">
        <f t="shared" ca="1" si="14"/>
        <v>0.04
(11.4%)</v>
      </c>
      <c r="CZ41" s="194" t="str">
        <f t="shared" ca="1" si="14"/>
        <v>0.03
(8.2%)</v>
      </c>
      <c r="DA41" s="194" t="str">
        <f t="shared" ca="1" si="14"/>
        <v>0.01
(2.3%)</v>
      </c>
    </row>
    <row r="42" spans="2:105" ht="15.5">
      <c r="C42" s="34" t="s">
        <v>508</v>
      </c>
      <c r="D42" s="33" t="s">
        <v>703</v>
      </c>
      <c r="E42" s="33"/>
      <c r="F42" s="65" cm="1">
        <f t="array" ref="F42">(SUM(File_5[GHG (kt CO2eq)]*(File_5[Rows]=$BE$74)*(File_5[Year]=F$8)*(File_5[Energy (Sub-Type)]=$BE$42))+SUM(File_5[GHG (kt CO2eq)]*(File_5[Rows]=$BF$74)*(File_5[Year]=F$8)*(File_5[Energy (Sub-Type)]=$BE$42)))*1000000000/(Indicators!F$6*277800)</f>
        <v>0</v>
      </c>
      <c r="G42" s="65" cm="1">
        <f t="array" ref="G42">(SUM(File_5[GHG (kt CO2eq)]*(File_5[Rows]=$BE$74)*(File_5[Year]=G$8)*(File_5[Energy (Sub-Type)]=$BE$42))+SUM(File_5[GHG (kt CO2eq)]*(File_5[Rows]=$BF$74)*(File_5[Year]=G$8)*(File_5[Energy (Sub-Type)]=$BE$42)))*1000000000/(Indicators!G$6*277800)</f>
        <v>0</v>
      </c>
      <c r="H42" s="65" cm="1">
        <f t="array" ref="H42">(SUM(File_5[GHG (kt CO2eq)]*(File_5[Rows]=$BE$74)*(File_5[Year]=H$8)*(File_5[Energy (Sub-Type)]=$BE$42))+SUM(File_5[GHG (kt CO2eq)]*(File_5[Rows]=$BF$74)*(File_5[Year]=H$8)*(File_5[Energy (Sub-Type)]=$BE$42)))*1000000000/(Indicators!H$6*277800)</f>
        <v>0</v>
      </c>
      <c r="I42" s="65" cm="1">
        <f t="array" ref="I42">(SUM(File_5[GHG (kt CO2eq)]*(File_5[Rows]=$BE$74)*(File_5[Year]=I$8)*(File_5[Energy (Sub-Type)]=$BE$42))+SUM(File_5[GHG (kt CO2eq)]*(File_5[Rows]=$BF$74)*(File_5[Year]=I$8)*(File_5[Energy (Sub-Type)]=$BE$42)))*1000000000/(Indicators!I$6*277800)</f>
        <v>0</v>
      </c>
      <c r="J42" s="65" cm="1">
        <f t="array" ref="J42">(SUM(File_5[GHG (kt CO2eq)]*(File_5[Rows]=$BE$74)*(File_5[Year]=J$8)*(File_5[Energy (Sub-Type)]=$BE$42))+SUM(File_5[GHG (kt CO2eq)]*(File_5[Rows]=$BF$74)*(File_5[Year]=J$8)*(File_5[Energy (Sub-Type)]=$BE$42)))*1000000000/(Indicators!J$6*277800)</f>
        <v>0</v>
      </c>
      <c r="K42" s="65" cm="1">
        <f t="array" ref="K42">(SUM(File_5[GHG (kt CO2eq)]*(File_5[Rows]=$BE$74)*(File_5[Year]=K$8)*(File_5[Energy (Sub-Type)]=$BE$42))+SUM(File_5[GHG (kt CO2eq)]*(File_5[Rows]=$BF$74)*(File_5[Year]=K$8)*(File_5[Energy (Sub-Type)]=$BE$42)))*1000000000/(Indicators!K$6*277800)</f>
        <v>0</v>
      </c>
      <c r="L42" s="65" cm="1">
        <f t="array" ref="L42">(SUM(File_5[GHG (kt CO2eq)]*(File_5[Rows]=$BE$74)*(File_5[Year]=L$8)*(File_5[Energy (Sub-Type)]=$BE$42))+SUM(File_5[GHG (kt CO2eq)]*(File_5[Rows]=$BF$74)*(File_5[Year]=L$8)*(File_5[Energy (Sub-Type)]=$BE$42)))*1000000000/(Indicators!L$6*277800)</f>
        <v>0</v>
      </c>
      <c r="M42" s="65" cm="1">
        <f t="array" ref="M42">(SUM(File_5[GHG (kt CO2eq)]*(File_5[Rows]=$BE$74)*(File_5[Year]=M$8)*(File_5[Energy (Sub-Type)]=$BE$42))+SUM(File_5[GHG (kt CO2eq)]*(File_5[Rows]=$BF$74)*(File_5[Year]=M$8)*(File_5[Energy (Sub-Type)]=$BE$42)))*1000000000/(Indicators!M$6*277800)</f>
        <v>0</v>
      </c>
      <c r="N42" s="65" cm="1">
        <f t="array" ref="N42">(SUM(File_5[GHG (kt CO2eq)]*(File_5[Rows]=$BE$74)*(File_5[Year]=N$8)*(File_5[Energy (Sub-Type)]=$BE$42))+SUM(File_5[GHG (kt CO2eq)]*(File_5[Rows]=$BF$74)*(File_5[Year]=N$8)*(File_5[Energy (Sub-Type)]=$BE$42)))*1000000000/(Indicators!N$6*277800)</f>
        <v>0</v>
      </c>
      <c r="O42" s="65" cm="1">
        <f t="array" ref="O42">(SUM(File_5[GHG (kt CO2eq)]*(File_5[Rows]=$BE$74)*(File_5[Year]=O$8)*(File_5[Energy (Sub-Type)]=$BE$42))+SUM(File_5[GHG (kt CO2eq)]*(File_5[Rows]=$BF$74)*(File_5[Year]=O$8)*(File_5[Energy (Sub-Type)]=$BE$42)))*1000000000/(Indicators!O$6*277800)</f>
        <v>0</v>
      </c>
      <c r="P42" s="65" cm="1">
        <f t="array" ref="P42">(SUM(File_5[GHG (kt CO2eq)]*(File_5[Rows]=$BE$74)*(File_5[Year]=P$8)*(File_5[Energy (Sub-Type)]=$BE$42))+SUM(File_5[GHG (kt CO2eq)]*(File_5[Rows]=$BF$74)*(File_5[Year]=P$8)*(File_5[Energy (Sub-Type)]=$BE$42)))*1000000000/(Indicators!P$6*277800)</f>
        <v>0</v>
      </c>
      <c r="Q42" s="65" cm="1">
        <f t="array" ref="Q42">(SUM(File_5[GHG (kt CO2eq)]*(File_5[Rows]=$BE$74)*(File_5[Year]=Q$8)*(File_5[Energy (Sub-Type)]=$BE$42))+SUM(File_5[GHG (kt CO2eq)]*(File_5[Rows]=$BF$74)*(File_5[Year]=Q$8)*(File_5[Energy (Sub-Type)]=$BE$42)))*1000000000/(Indicators!Q$6*277800)</f>
        <v>0</v>
      </c>
      <c r="R42" s="65" cm="1">
        <f t="array" ref="R42">(SUM(File_5[GHG (kt CO2eq)]*(File_5[Rows]=$BE$74)*(File_5[Year]=R$8)*(File_5[Energy (Sub-Type)]=$BE$42))+SUM(File_5[GHG (kt CO2eq)]*(File_5[Rows]=$BF$74)*(File_5[Year]=R$8)*(File_5[Energy (Sub-Type)]=$BE$42)))*1000000000/(Indicators!R$6*277800)</f>
        <v>0</v>
      </c>
      <c r="S42" s="65" cm="1">
        <f t="array" ref="S42">(SUM(File_5[GHG (kt CO2eq)]*(File_5[Rows]=$BE$74)*(File_5[Year]=S$8)*(File_5[Energy (Sub-Type)]=$BE$42))+SUM(File_5[GHG (kt CO2eq)]*(File_5[Rows]=$BF$74)*(File_5[Year]=S$8)*(File_5[Energy (Sub-Type)]=$BE$42)))*1000000000/(Indicators!S$6*277800)</f>
        <v>0</v>
      </c>
      <c r="T42" s="65" cm="1">
        <f t="array" ref="T42">(SUM(File_5[GHG (kt CO2eq)]*(File_5[Rows]=$BE$74)*(File_5[Year]=T$8)*(File_5[Energy (Sub-Type)]=$BE$42))+SUM(File_5[GHG (kt CO2eq)]*(File_5[Rows]=$BF$74)*(File_5[Year]=T$8)*(File_5[Energy (Sub-Type)]=$BE$42)))*1000000000/(Indicators!T$6*277800)</f>
        <v>0</v>
      </c>
      <c r="U42" s="65" cm="1">
        <f t="array" ref="U42">(SUM(File_5[GHG (kt CO2eq)]*(File_5[Rows]=$BE$74)*(File_5[Year]=U$8)*(File_5[Energy (Sub-Type)]=$BE$42))+SUM(File_5[GHG (kt CO2eq)]*(File_5[Rows]=$BF$74)*(File_5[Year]=U$8)*(File_5[Energy (Sub-Type)]=$BE$42)))*1000000000/(Indicators!U$6*277800)</f>
        <v>0</v>
      </c>
      <c r="V42" s="65" cm="1">
        <f t="array" ref="V42">(SUM(File_5[GHG (kt CO2eq)]*(File_5[Rows]=$BE$74)*(File_5[Year]=V$8)*(File_5[Energy (Sub-Type)]=$BE$42))+SUM(File_5[GHG (kt CO2eq)]*(File_5[Rows]=$BF$74)*(File_5[Year]=V$8)*(File_5[Energy (Sub-Type)]=$BE$42)))*1000000000/(Indicators!V$6*277800)</f>
        <v>0</v>
      </c>
      <c r="W42" s="65" cm="1">
        <f t="array" ref="W42">(SUM(File_5[GHG (kt CO2eq)]*(File_5[Rows]=$BE$74)*(File_5[Year]=W$8)*(File_5[Energy (Sub-Type)]=$BE$42))+SUM(File_5[GHG (kt CO2eq)]*(File_5[Rows]=$BF$74)*(File_5[Year]=W$8)*(File_5[Energy (Sub-Type)]=$BE$42)))*1000000000/(Indicators!W$6*277800)</f>
        <v>0</v>
      </c>
      <c r="X42" s="65" cm="1">
        <f t="array" ref="X42">(SUM(File_5[GHG (kt CO2eq)]*(File_5[Rows]=$BE$74)*(File_5[Year]=X$8)*(File_5[Energy (Sub-Type)]=$BE$42))+SUM(File_5[GHG (kt CO2eq)]*(File_5[Rows]=$BF$74)*(File_5[Year]=X$8)*(File_5[Energy (Sub-Type)]=$BE$42)))*1000000000/(Indicators!X$6*277800)</f>
        <v>0</v>
      </c>
      <c r="Y42" s="65" cm="1">
        <f t="array" ref="Y42">(SUM(File_5[GHG (kt CO2eq)]*(File_5[Rows]=$BE$74)*(File_5[Year]=Y$8)*(File_5[Energy (Sub-Type)]=$BE$42))+SUM(File_5[GHG (kt CO2eq)]*(File_5[Rows]=$BF$74)*(File_5[Year]=Y$8)*(File_5[Energy (Sub-Type)]=$BE$42)))*1000000000/(Indicators!Y$6*277800)</f>
        <v>0</v>
      </c>
      <c r="Z42" s="65" cm="1">
        <f t="array" ref="Z42">(SUM(File_5[GHG (kt CO2eq)]*(File_5[Rows]=$BE$74)*(File_5[Year]=Z$8)*(File_5[Energy (Sub-Type)]=$BE$42))+SUM(File_5[GHG (kt CO2eq)]*(File_5[Rows]=$BF$74)*(File_5[Year]=Z$8)*(File_5[Energy (Sub-Type)]=$BE$42)))*1000000000/(Indicators!Z$6*277800)</f>
        <v>0</v>
      </c>
      <c r="AA42" s="65" cm="1">
        <f t="array" ref="AA42">(SUM(File_5[GHG (kt CO2eq)]*(File_5[Rows]=$BE$74)*(File_5[Year]=AA$8)*(File_5[Energy (Sub-Type)]=$BE$42))+SUM(File_5[GHG (kt CO2eq)]*(File_5[Rows]=$BF$74)*(File_5[Year]=AA$8)*(File_5[Energy (Sub-Type)]=$BE$42)))*1000000000/(Indicators!AA$6*277800)</f>
        <v>0</v>
      </c>
      <c r="AB42" s="65" cm="1">
        <f t="array" ref="AB42">(SUM(File_5[GHG (kt CO2eq)]*(File_5[Rows]=$BE$74)*(File_5[Year]=AB$8)*(File_5[Energy (Sub-Type)]=$BE$42))+SUM(File_5[GHG (kt CO2eq)]*(File_5[Rows]=$BF$74)*(File_5[Year]=AB$8)*(File_5[Energy (Sub-Type)]=$BE$42)))*1000000000/(Indicators!AB$6*277800)</f>
        <v>3.6630820048960486</v>
      </c>
      <c r="AC42" s="65" cm="1">
        <f t="array" ref="AC42">(SUM(File_5[GHG (kt CO2eq)]*(File_5[Rows]=$BE$74)*(File_5[Year]=AC$8)*(File_5[Energy (Sub-Type)]=$BE$42))+SUM(File_5[GHG (kt CO2eq)]*(File_5[Rows]=$BF$74)*(File_5[Year]=AC$8)*(File_5[Energy (Sub-Type)]=$BE$42)))*1000000000/(Indicators!AC$6*277800)</f>
        <v>5.4341959074905208</v>
      </c>
      <c r="AD42" s="65" cm="1">
        <f t="array" ref="AD42">(SUM(File_5[GHG (kt CO2eq)]*(File_5[Rows]=$BE$74)*(File_5[Year]=AD$8)*(File_5[Energy (Sub-Type)]=$BE$42))+SUM(File_5[GHG (kt CO2eq)]*(File_5[Rows]=$BF$74)*(File_5[Year]=AD$8)*(File_5[Energy (Sub-Type)]=$BE$42)))*1000000000/(Indicators!AD$6*277800)</f>
        <v>6.2722413242413992</v>
      </c>
      <c r="AE42" s="65" cm="1">
        <f t="array" ref="AE42">(SUM(File_5[GHG (kt CO2eq)]*(File_5[Rows]=$BE$74)*(File_5[Year]=AE$8)*(File_5[Energy (Sub-Type)]=$BE$42))+SUM(File_5[GHG (kt CO2eq)]*(File_5[Rows]=$BF$74)*(File_5[Year]=AE$8)*(File_5[Energy (Sub-Type)]=$BE$42)))*1000000000/(Indicators!AE$6*277800)</f>
        <v>6.2558579628663686</v>
      </c>
      <c r="AF42" s="65" cm="1">
        <f t="array" ref="AF42">(SUM(File_5[GHG (kt CO2eq)]*(File_5[Rows]=$BE$74)*(File_5[Year]=AF$8)*(File_5[Energy (Sub-Type)]=$BE$42))+SUM(File_5[GHG (kt CO2eq)]*(File_5[Rows]=$BF$74)*(File_5[Year]=AF$8)*(File_5[Energy (Sub-Type)]=$BE$42)))*1000000000/(Indicators!AF$6*277800)</f>
        <v>6.1069843652229503</v>
      </c>
      <c r="AG42" s="65" cm="1">
        <f t="array" ref="AG42">(SUM(File_5[GHG (kt CO2eq)]*(File_5[Rows]=$BE$74)*(File_5[Year]=AG$8)*(File_5[Energy (Sub-Type)]=$BE$42))+SUM(File_5[GHG (kt CO2eq)]*(File_5[Rows]=$BF$74)*(File_5[Year]=AG$8)*(File_5[Energy (Sub-Type)]=$BE$42)))*1000000000/(Indicators!AG$6*277800)</f>
        <v>12.479369485611196</v>
      </c>
      <c r="AH42" s="65" cm="1">
        <f t="array" ref="AH42">(SUM(File_5[GHG (kt CO2eq)]*(File_5[Rows]=$BE$74)*(File_5[Year]=AH$8)*(File_5[Energy (Sub-Type)]=$BE$42))+SUM(File_5[GHG (kt CO2eq)]*(File_5[Rows]=$BF$74)*(File_5[Year]=AH$8)*(File_5[Energy (Sub-Type)]=$BE$42)))*1000000000/(Indicators!AH$6*277800)</f>
        <v>18.815483158266225</v>
      </c>
      <c r="AI42" s="65" cm="1">
        <f t="array" ref="AI42">(SUM(File_5[GHG (kt CO2eq)]*(File_5[Rows]=$BE$74)*(File_5[Year]=AI$8)*(File_5[Energy (Sub-Type)]=$BE$42))+SUM(File_5[GHG (kt CO2eq)]*(File_5[Rows]=$BF$74)*(File_5[Year]=AI$8)*(File_5[Energy (Sub-Type)]=$BE$42)))*1000000000/(Indicators!AI$6*277800)</f>
        <v>18.04159399296773</v>
      </c>
      <c r="AJ42" s="65" cm="1">
        <f t="array" ref="AJ42">(SUM(File_5[GHG (kt CO2eq)]*(File_5[Rows]=$BE$74)*(File_5[Year]=AJ$8)*(File_5[Energy (Sub-Type)]=$BE$42))+SUM(File_5[GHG (kt CO2eq)]*(File_5[Rows]=$BF$74)*(File_5[Year]=AJ$8)*(File_5[Energy (Sub-Type)]=$BE$42)))*1000000000/(Indicators!AJ$6*277800)</f>
        <v>18.562113586508008</v>
      </c>
      <c r="AK42" s="65" cm="1">
        <f t="array" ref="AK42">(SUM(File_5[GHG (kt CO2eq)]*(File_5[Rows]=$BE$74)*(File_5[Year]=AK$8)*(File_5[Energy (Sub-Type)]=$BE$42))+SUM(File_5[GHG (kt CO2eq)]*(File_5[Rows]=$BF$74)*(File_5[Year]=AK$8)*(File_5[Energy (Sub-Type)]=$BE$42)))*1000000000/(Indicators!AK$6*277800)</f>
        <v>17.304970330863984</v>
      </c>
      <c r="AL42" s="65" cm="1">
        <f t="array" ref="AL42">(SUM(File_5[GHG (kt CO2eq)]*(File_5[Rows]=$BE$74)*(File_5[Year]=AL$8)*(File_5[Energy (Sub-Type)]=$BE$42))+SUM(File_5[GHG (kt CO2eq)]*(File_5[Rows]=$BF$74)*(File_5[Year]=AL$8)*(File_5[Energy (Sub-Type)]=$BE$42)))*1000000000/(Indicators!AL$6*277800)</f>
        <v>17.333825401308633</v>
      </c>
      <c r="AM42" s="65" cm="1">
        <f t="array" ref="AM42">(SUM(File_5[GHG (kt CO2eq)]*(File_5[Rows]=$BE$74)*(File_5[Year]=AM$8)*(File_5[Energy (Sub-Type)]=$BE$42))+SUM(File_5[GHG (kt CO2eq)]*(File_5[Rows]=$BF$74)*(File_5[Year]=AM$8)*(File_5[Energy (Sub-Type)]=$BE$42)))*1000000000/(Indicators!AM$6*277800)</f>
        <v>17.335734361877808</v>
      </c>
      <c r="AP42" s="49" t="str">
        <f t="shared" si="7"/>
        <v>Non-ren. waste</v>
      </c>
      <c r="AQ42" s="70" cm="1">
        <f t="array" aca="1" ref="AQ42" ca="1">INDIRECT(ADDRESS(ROW(AP42),AQ$9))</f>
        <v>17.335734361877808</v>
      </c>
      <c r="AR42" s="71" cm="1">
        <f t="array" aca="1" ref="AR42" ca="1">INDIRECT(ADDRESS(ROW(AQ42),AR$9))</f>
        <v>17.333825401308633</v>
      </c>
      <c r="AS42" s="71" cm="1">
        <f t="array" aca="1" ref="AS42" ca="1">INDIRECT(ADDRESS(ROW(AR42),AS$9))</f>
        <v>18.815483158266225</v>
      </c>
      <c r="AT42" s="73" cm="1">
        <f t="array" aca="1" ref="AT42" ca="1">INDIRECT(ADDRESS(ROW(AS42),AT$9))</f>
        <v>5.4341959074905208</v>
      </c>
      <c r="AU42" s="77" cm="1">
        <f t="array" aca="1" ref="AU42" ca="1">AQ42/INDIRECT(ADDRESS($BC42,COLUMN(AQ42)))</f>
        <v>6.817300007096426E-2</v>
      </c>
      <c r="AV42" s="78" cm="1">
        <f t="array" aca="1" ref="AV42" ca="1">AR42/INDIRECT(ADDRESS($BC42,COLUMN(AR42)))</f>
        <v>5.1821397646962274E-2</v>
      </c>
      <c r="AW42" s="78" cm="1">
        <f t="array" aca="1" ref="AW42" ca="1">AS42/INDIRECT(ADDRESS($BC42,COLUMN(AS42)))</f>
        <v>4.9012949965576029E-2</v>
      </c>
      <c r="AX42" s="80" cm="1">
        <f t="array" aca="1" ref="AX42" ca="1">AT42/INDIRECT(ADDRESS($BC42,COLUMN(AT42)))</f>
        <v>1.1546076050351902E-2</v>
      </c>
      <c r="AY42" s="53">
        <f t="shared" ca="1" si="8"/>
        <v>1.101292141220338E-4</v>
      </c>
      <c r="AZ42" s="53">
        <f t="shared" ca="1" si="8"/>
        <v>-7.8645272297369506E-2</v>
      </c>
      <c r="BA42" s="53">
        <f t="shared" ca="1" si="8"/>
        <v>2.1901195056258742</v>
      </c>
      <c r="BC42" s="100">
        <f>+BC44</f>
        <v>44</v>
      </c>
      <c r="BE42" s="7" t="s">
        <v>549</v>
      </c>
      <c r="BP42" s="177" t="str">
        <f t="shared" si="9"/>
        <v>Non-ren. waste</v>
      </c>
      <c r="BQ42" s="185" cm="1">
        <f t="array" ref="BQ42">INDEX(42:42,,BQ$9)/1000</f>
        <v>5.4341959074905213E-3</v>
      </c>
      <c r="BR42" s="185" cm="1">
        <f t="array" ref="BR42">INDEX(42:42,,BR$9)/1000</f>
        <v>6.2722413242413989E-3</v>
      </c>
      <c r="BS42" s="185" cm="1">
        <f t="array" ref="BS42">INDEX(42:42,,BS$9)/1000</f>
        <v>6.2558579628663683E-3</v>
      </c>
      <c r="BT42" s="185" cm="1">
        <f t="array" ref="BT42">INDEX(42:42,,BT$9)/1000</f>
        <v>6.1069843652229502E-3</v>
      </c>
      <c r="BU42" s="185" cm="1">
        <f t="array" ref="BU42">INDEX(42:42,,BU$9)/1000</f>
        <v>1.2479369485611196E-2</v>
      </c>
      <c r="BV42" s="185" cm="1">
        <f t="array" ref="BV42">INDEX(42:42,,BV$9)/1000</f>
        <v>1.8815483158266224E-2</v>
      </c>
      <c r="BW42" s="185" cm="1">
        <f t="array" ref="BW42">INDEX(42:42,,BW$9)/1000</f>
        <v>1.804159399296773E-2</v>
      </c>
      <c r="BX42" s="185" cm="1">
        <f t="array" ref="BX42">INDEX(42:42,,BX$9)/1000</f>
        <v>1.8562113586508007E-2</v>
      </c>
      <c r="BY42" s="185" cm="1">
        <f t="array" ref="BY42">INDEX(42:42,,BY$9)/1000</f>
        <v>1.7304970330863985E-2</v>
      </c>
      <c r="BZ42" s="185" cm="1">
        <f t="array" ref="BZ42">INDEX(42:42,,BZ$9)/1000</f>
        <v>1.7333825401308633E-2</v>
      </c>
      <c r="CA42" s="185" cm="1">
        <f t="array" ref="CA42">INDEX(42:42,,CA$9)/1000</f>
        <v>1.7335734361877807E-2</v>
      </c>
      <c r="CB42" s="179"/>
      <c r="CC42" s="178" t="str">
        <f t="shared" si="10"/>
        <v>Non-ren. waste</v>
      </c>
      <c r="CD42" s="126" cm="1">
        <f t="array" aca="1" ref="CD42" ca="1">BQ42/INDIRECT(ADDRESS($BC42,COLUMN(BQ42)))</f>
        <v>1.1546076050351902E-2</v>
      </c>
      <c r="CE42" s="126" cm="1">
        <f t="array" aca="1" ref="CE42" ca="1">BR42/INDIRECT(ADDRESS($BC42,COLUMN(BR42)))</f>
        <v>1.3505631561869003E-2</v>
      </c>
      <c r="CF42" s="126" cm="1">
        <f t="array" aca="1" ref="CF42" ca="1">BS42/INDIRECT(ADDRESS($BC42,COLUMN(BS42)))</f>
        <v>1.330503045435877E-2</v>
      </c>
      <c r="CG42" s="126" cm="1">
        <f t="array" aca="1" ref="CG42" ca="1">BT42/INDIRECT(ADDRESS($BC42,COLUMN(BT42)))</f>
        <v>1.2529893778832126E-2</v>
      </c>
      <c r="CH42" s="126" cm="1">
        <f t="array" aca="1" ref="CH42" ca="1">BU42/INDIRECT(ADDRESS($BC42,COLUMN(BU42)))</f>
        <v>2.7593156048097568E-2</v>
      </c>
      <c r="CI42" s="126" cm="1">
        <f t="array" aca="1" ref="CI42" ca="1">BV42/INDIRECT(ADDRESS($BC42,COLUMN(BV42)))</f>
        <v>4.9012949965576022E-2</v>
      </c>
      <c r="CJ42" s="126" cm="1">
        <f t="array" aca="1" ref="CJ42" ca="1">BW42/INDIRECT(ADDRESS($BC42,COLUMN(BW42)))</f>
        <v>5.4218351191844212E-2</v>
      </c>
      <c r="CK42" s="126" cm="1">
        <f t="array" aca="1" ref="CK42" ca="1">BX42/INDIRECT(ADDRESS($BC42,COLUMN(BX42)))</f>
        <v>5.9955444591759464E-2</v>
      </c>
      <c r="CL42" s="126" cm="1">
        <f t="array" aca="1" ref="CL42" ca="1">BY42/INDIRECT(ADDRESS($BC42,COLUMN(BY42)))</f>
        <v>5.0009194956919113E-2</v>
      </c>
      <c r="CM42" s="126" cm="1">
        <f t="array" aca="1" ref="CM42" ca="1">BZ42/INDIRECT(ADDRESS($BC42,COLUMN(BZ42)))</f>
        <v>5.1821397646962267E-2</v>
      </c>
      <c r="CN42" s="126" cm="1">
        <f t="array" aca="1" ref="CN42" ca="1">CA42/INDIRECT(ADDRESS($BC42,COLUMN(CA42)))</f>
        <v>6.8173000070964246E-2</v>
      </c>
      <c r="CP42" s="178" t="str">
        <f t="shared" si="11"/>
        <v>Non-ren. waste</v>
      </c>
      <c r="CQ42" s="194" t="str">
        <f t="shared" ca="1" si="12"/>
        <v>0.01
(1.2%)</v>
      </c>
      <c r="CR42" s="194" t="str">
        <f t="shared" ca="1" si="14"/>
        <v>0.01
(1.4%)</v>
      </c>
      <c r="CS42" s="194" t="str">
        <f t="shared" ca="1" si="14"/>
        <v>0.01
(1.3%)</v>
      </c>
      <c r="CT42" s="194" t="str">
        <f t="shared" ca="1" si="14"/>
        <v>0.01
(1.3%)</v>
      </c>
      <c r="CU42" s="194" t="str">
        <f t="shared" ca="1" si="14"/>
        <v>0.01
(2.8%)</v>
      </c>
      <c r="CV42" s="194" t="str">
        <f t="shared" ca="1" si="14"/>
        <v>0.02
(4.9%)</v>
      </c>
      <c r="CW42" s="194" t="str">
        <f t="shared" ca="1" si="14"/>
        <v>0.02
(5.4%)</v>
      </c>
      <c r="CX42" s="194" t="str">
        <f t="shared" ca="1" si="14"/>
        <v>0.02
(6.0%)</v>
      </c>
      <c r="CY42" s="194" t="str">
        <f t="shared" ca="1" si="14"/>
        <v>0.02
(5.0%)</v>
      </c>
      <c r="CZ42" s="194" t="str">
        <f t="shared" ca="1" si="14"/>
        <v>0.02
(5.2%)</v>
      </c>
      <c r="DA42" s="194" t="str">
        <f t="shared" ca="1" si="14"/>
        <v>0.02
(6.8%)</v>
      </c>
    </row>
    <row r="43" spans="2:105" s="58" customFormat="1" ht="15.5">
      <c r="C43" s="107" t="s">
        <v>48</v>
      </c>
      <c r="D43" s="33" t="s">
        <v>703</v>
      </c>
      <c r="F43" s="65" cm="1">
        <f t="array" ref="F43">(SUM(File_5[GHG (kt CO2eq)]*(File_5[Rows]=$BE$74)*(File_5[Year]=F$8)*(File_5[Energy (Sub-Type)]=$BE$43))+SUM(File_5[GHG (kt CO2eq)]*(File_5[Rows]=$BF$74)*(File_5[Year]=F$8)*(File_5[Energy (Sub-Type)]=$BE$43))+SUM(File_5[GHG (kt CO2eq)]*(File_5[Rows]=$BE$74)*(File_5[Year]=F$8)*(File_5[Energy (Sub-Type)]=$BF$43))+SUM(File_5[GHG (kt CO2eq)]*(File_5[Rows]=$BF$74)*(File_5[Year]=F$8)*(File_5[Energy (Sub-Type)]=$BF$43))+SUM(File_5[GHG (kt CO2eq)]*(File_5[Rows]=$BE$74)*(File_5[Year]=F$8)*(File_5[Energy (Sub-Type)]=$BG$43))+SUM(File_5[GHG (kt CO2eq)]*(File_5[Rows]=$BF$74)*(File_5[Year]=F$8)*(File_5[Energy (Sub-Type)]=$BG$43))+SUM(File_5[GHG (kt CO2eq)]*(File_5[Rows]=$BE$74)*(File_5[Year]=F$8)*(File_5[Energy (Sub-Type)]=$BH$43))+SUM(File_5[GHG (kt CO2eq)]*(File_5[Rows]=$BF$74)*(File_5[Year]=F$8)*(File_5[Energy (Sub-Type)]=$BH$43)))*1000000000/(Indicators!F$6*277800)</f>
        <v>0</v>
      </c>
      <c r="G43" s="65" cm="1">
        <f t="array" ref="G43">(SUM(File_5[GHG (kt CO2eq)]*(File_5[Rows]=$BE$74)*(File_5[Year]=G$8)*(File_5[Energy (Sub-Type)]=$BE$43))+SUM(File_5[GHG (kt CO2eq)]*(File_5[Rows]=$BF$74)*(File_5[Year]=G$8)*(File_5[Energy (Sub-Type)]=$BE$43))+SUM(File_5[GHG (kt CO2eq)]*(File_5[Rows]=$BE$74)*(File_5[Year]=G$8)*(File_5[Energy (Sub-Type)]=$BF$43))+SUM(File_5[GHG (kt CO2eq)]*(File_5[Rows]=$BF$74)*(File_5[Year]=G$8)*(File_5[Energy (Sub-Type)]=$BF$43))+SUM(File_5[GHG (kt CO2eq)]*(File_5[Rows]=$BE$74)*(File_5[Year]=G$8)*(File_5[Energy (Sub-Type)]=$BG$43))+SUM(File_5[GHG (kt CO2eq)]*(File_5[Rows]=$BF$74)*(File_5[Year]=G$8)*(File_5[Energy (Sub-Type)]=$BG$43))+SUM(File_5[GHG (kt CO2eq)]*(File_5[Rows]=$BE$74)*(File_5[Year]=G$8)*(File_5[Energy (Sub-Type)]=$BH$43))+SUM(File_5[GHG (kt CO2eq)]*(File_5[Rows]=$BF$74)*(File_5[Year]=G$8)*(File_5[Energy (Sub-Type)]=$BH$43)))*1000000000/(Indicators!G$6*277800)</f>
        <v>0</v>
      </c>
      <c r="H43" s="65" cm="1">
        <f t="array" ref="H43">(SUM(File_5[GHG (kt CO2eq)]*(File_5[Rows]=$BE$74)*(File_5[Year]=H$8)*(File_5[Energy (Sub-Type)]=$BE$43))+SUM(File_5[GHG (kt CO2eq)]*(File_5[Rows]=$BF$74)*(File_5[Year]=H$8)*(File_5[Energy (Sub-Type)]=$BE$43))+SUM(File_5[GHG (kt CO2eq)]*(File_5[Rows]=$BE$74)*(File_5[Year]=H$8)*(File_5[Energy (Sub-Type)]=$BF$43))+SUM(File_5[GHG (kt CO2eq)]*(File_5[Rows]=$BF$74)*(File_5[Year]=H$8)*(File_5[Energy (Sub-Type)]=$BF$43))+SUM(File_5[GHG (kt CO2eq)]*(File_5[Rows]=$BE$74)*(File_5[Year]=H$8)*(File_5[Energy (Sub-Type)]=$BG$43))+SUM(File_5[GHG (kt CO2eq)]*(File_5[Rows]=$BF$74)*(File_5[Year]=H$8)*(File_5[Energy (Sub-Type)]=$BG$43))+SUM(File_5[GHG (kt CO2eq)]*(File_5[Rows]=$BE$74)*(File_5[Year]=H$8)*(File_5[Energy (Sub-Type)]=$BH$43))+SUM(File_5[GHG (kt CO2eq)]*(File_5[Rows]=$BF$74)*(File_5[Year]=H$8)*(File_5[Energy (Sub-Type)]=$BH$43)))*1000000000/(Indicators!H$6*277800)</f>
        <v>0</v>
      </c>
      <c r="I43" s="65" cm="1">
        <f t="array" ref="I43">(SUM(File_5[GHG (kt CO2eq)]*(File_5[Rows]=$BE$74)*(File_5[Year]=I$8)*(File_5[Energy (Sub-Type)]=$BE$43))+SUM(File_5[GHG (kt CO2eq)]*(File_5[Rows]=$BF$74)*(File_5[Year]=I$8)*(File_5[Energy (Sub-Type)]=$BE$43))+SUM(File_5[GHG (kt CO2eq)]*(File_5[Rows]=$BE$74)*(File_5[Year]=I$8)*(File_5[Energy (Sub-Type)]=$BF$43))+SUM(File_5[GHG (kt CO2eq)]*(File_5[Rows]=$BF$74)*(File_5[Year]=I$8)*(File_5[Energy (Sub-Type)]=$BF$43))+SUM(File_5[GHG (kt CO2eq)]*(File_5[Rows]=$BE$74)*(File_5[Year]=I$8)*(File_5[Energy (Sub-Type)]=$BG$43))+SUM(File_5[GHG (kt CO2eq)]*(File_5[Rows]=$BF$74)*(File_5[Year]=I$8)*(File_5[Energy (Sub-Type)]=$BG$43))+SUM(File_5[GHG (kt CO2eq)]*(File_5[Rows]=$BE$74)*(File_5[Year]=I$8)*(File_5[Energy (Sub-Type)]=$BH$43))+SUM(File_5[GHG (kt CO2eq)]*(File_5[Rows]=$BF$74)*(File_5[Year]=I$8)*(File_5[Energy (Sub-Type)]=$BH$43)))*1000000000/(Indicators!I$6*277800)</f>
        <v>0</v>
      </c>
      <c r="J43" s="65" cm="1">
        <f t="array" ref="J43">(SUM(File_5[GHG (kt CO2eq)]*(File_5[Rows]=$BE$74)*(File_5[Year]=J$8)*(File_5[Energy (Sub-Type)]=$BE$43))+SUM(File_5[GHG (kt CO2eq)]*(File_5[Rows]=$BF$74)*(File_5[Year]=J$8)*(File_5[Energy (Sub-Type)]=$BE$43))+SUM(File_5[GHG (kt CO2eq)]*(File_5[Rows]=$BE$74)*(File_5[Year]=J$8)*(File_5[Energy (Sub-Type)]=$BF$43))+SUM(File_5[GHG (kt CO2eq)]*(File_5[Rows]=$BF$74)*(File_5[Year]=J$8)*(File_5[Energy (Sub-Type)]=$BF$43))+SUM(File_5[GHG (kt CO2eq)]*(File_5[Rows]=$BE$74)*(File_5[Year]=J$8)*(File_5[Energy (Sub-Type)]=$BG$43))+SUM(File_5[GHG (kt CO2eq)]*(File_5[Rows]=$BF$74)*(File_5[Year]=J$8)*(File_5[Energy (Sub-Type)]=$BG$43))+SUM(File_5[GHG (kt CO2eq)]*(File_5[Rows]=$BE$74)*(File_5[Year]=J$8)*(File_5[Energy (Sub-Type)]=$BH$43))+SUM(File_5[GHG (kt CO2eq)]*(File_5[Rows]=$BF$74)*(File_5[Year]=J$8)*(File_5[Energy (Sub-Type)]=$BH$43)))*1000000000/(Indicators!J$6*277800)</f>
        <v>0</v>
      </c>
      <c r="K43" s="65" cm="1">
        <f t="array" ref="K43">(SUM(File_5[GHG (kt CO2eq)]*(File_5[Rows]=$BE$74)*(File_5[Year]=K$8)*(File_5[Energy (Sub-Type)]=$BE$43))+SUM(File_5[GHG (kt CO2eq)]*(File_5[Rows]=$BF$74)*(File_5[Year]=K$8)*(File_5[Energy (Sub-Type)]=$BE$43))+SUM(File_5[GHG (kt CO2eq)]*(File_5[Rows]=$BE$74)*(File_5[Year]=K$8)*(File_5[Energy (Sub-Type)]=$BF$43))+SUM(File_5[GHG (kt CO2eq)]*(File_5[Rows]=$BF$74)*(File_5[Year]=K$8)*(File_5[Energy (Sub-Type)]=$BF$43))+SUM(File_5[GHG (kt CO2eq)]*(File_5[Rows]=$BE$74)*(File_5[Year]=K$8)*(File_5[Energy (Sub-Type)]=$BG$43))+SUM(File_5[GHG (kt CO2eq)]*(File_5[Rows]=$BF$74)*(File_5[Year]=K$8)*(File_5[Energy (Sub-Type)]=$BG$43))+SUM(File_5[GHG (kt CO2eq)]*(File_5[Rows]=$BE$74)*(File_5[Year]=K$8)*(File_5[Energy (Sub-Type)]=$BH$43))+SUM(File_5[GHG (kt CO2eq)]*(File_5[Rows]=$BF$74)*(File_5[Year]=K$8)*(File_5[Energy (Sub-Type)]=$BH$43)))*1000000000/(Indicators!K$6*277800)</f>
        <v>0</v>
      </c>
      <c r="L43" s="65" cm="1">
        <f t="array" ref="L43">(SUM(File_5[GHG (kt CO2eq)]*(File_5[Rows]=$BE$74)*(File_5[Year]=L$8)*(File_5[Energy (Sub-Type)]=$BE$43))+SUM(File_5[GHG (kt CO2eq)]*(File_5[Rows]=$BF$74)*(File_5[Year]=L$8)*(File_5[Energy (Sub-Type)]=$BE$43))+SUM(File_5[GHG (kt CO2eq)]*(File_5[Rows]=$BE$74)*(File_5[Year]=L$8)*(File_5[Energy (Sub-Type)]=$BF$43))+SUM(File_5[GHG (kt CO2eq)]*(File_5[Rows]=$BF$74)*(File_5[Year]=L$8)*(File_5[Energy (Sub-Type)]=$BF$43))+SUM(File_5[GHG (kt CO2eq)]*(File_5[Rows]=$BE$74)*(File_5[Year]=L$8)*(File_5[Energy (Sub-Type)]=$BG$43))+SUM(File_5[GHG (kt CO2eq)]*(File_5[Rows]=$BF$74)*(File_5[Year]=L$8)*(File_5[Energy (Sub-Type)]=$BG$43))+SUM(File_5[GHG (kt CO2eq)]*(File_5[Rows]=$BE$74)*(File_5[Year]=L$8)*(File_5[Energy (Sub-Type)]=$BH$43))+SUM(File_5[GHG (kt CO2eq)]*(File_5[Rows]=$BF$74)*(File_5[Year]=L$8)*(File_5[Energy (Sub-Type)]=$BH$43)))*1000000000/(Indicators!L$6*277800)</f>
        <v>1.0068303057553713E-3</v>
      </c>
      <c r="M43" s="65" cm="1">
        <f t="array" ref="M43">(SUM(File_5[GHG (kt CO2eq)]*(File_5[Rows]=$BE$74)*(File_5[Year]=M$8)*(File_5[Energy (Sub-Type)]=$BE$43))+SUM(File_5[GHG (kt CO2eq)]*(File_5[Rows]=$BF$74)*(File_5[Year]=M$8)*(File_5[Energy (Sub-Type)]=$BE$43))+SUM(File_5[GHG (kt CO2eq)]*(File_5[Rows]=$BE$74)*(File_5[Year]=M$8)*(File_5[Energy (Sub-Type)]=$BF$43))+SUM(File_5[GHG (kt CO2eq)]*(File_5[Rows]=$BF$74)*(File_5[Year]=M$8)*(File_5[Energy (Sub-Type)]=$BF$43))+SUM(File_5[GHG (kt CO2eq)]*(File_5[Rows]=$BE$74)*(File_5[Year]=M$8)*(File_5[Energy (Sub-Type)]=$BG$43))+SUM(File_5[GHG (kt CO2eq)]*(File_5[Rows]=$BF$74)*(File_5[Year]=M$8)*(File_5[Energy (Sub-Type)]=$BG$43))+SUM(File_5[GHG (kt CO2eq)]*(File_5[Rows]=$BE$74)*(File_5[Year]=M$8)*(File_5[Energy (Sub-Type)]=$BH$43))+SUM(File_5[GHG (kt CO2eq)]*(File_5[Rows]=$BF$74)*(File_5[Year]=M$8)*(File_5[Energy (Sub-Type)]=$BH$43)))*1000000000/(Indicators!M$6*277800)</f>
        <v>2.9818710572815455E-3</v>
      </c>
      <c r="N43" s="65" cm="1">
        <f t="array" ref="N43">(SUM(File_5[GHG (kt CO2eq)]*(File_5[Rows]=$BE$74)*(File_5[Year]=N$8)*(File_5[Energy (Sub-Type)]=$BE$43))+SUM(File_5[GHG (kt CO2eq)]*(File_5[Rows]=$BF$74)*(File_5[Year]=N$8)*(File_5[Energy (Sub-Type)]=$BE$43))+SUM(File_5[GHG (kt CO2eq)]*(File_5[Rows]=$BE$74)*(File_5[Year]=N$8)*(File_5[Energy (Sub-Type)]=$BF$43))+SUM(File_5[GHG (kt CO2eq)]*(File_5[Rows]=$BF$74)*(File_5[Year]=N$8)*(File_5[Energy (Sub-Type)]=$BF$43))+SUM(File_5[GHG (kt CO2eq)]*(File_5[Rows]=$BE$74)*(File_5[Year]=N$8)*(File_5[Energy (Sub-Type)]=$BG$43))+SUM(File_5[GHG (kt CO2eq)]*(File_5[Rows]=$BF$74)*(File_5[Year]=N$8)*(File_5[Energy (Sub-Type)]=$BG$43))+SUM(File_5[GHG (kt CO2eq)]*(File_5[Rows]=$BE$74)*(File_5[Year]=N$8)*(File_5[Energy (Sub-Type)]=$BH$43))+SUM(File_5[GHG (kt CO2eq)]*(File_5[Rows]=$BF$74)*(File_5[Year]=N$8)*(File_5[Energy (Sub-Type)]=$BH$43)))*1000000000/(Indicators!N$6*277800)</f>
        <v>2.7056076116600603E-3</v>
      </c>
      <c r="O43" s="65" cm="1">
        <f t="array" ref="O43">(SUM(File_5[GHG (kt CO2eq)]*(File_5[Rows]=$BE$74)*(File_5[Year]=O$8)*(File_5[Energy (Sub-Type)]=$BE$43))+SUM(File_5[GHG (kt CO2eq)]*(File_5[Rows]=$BF$74)*(File_5[Year]=O$8)*(File_5[Energy (Sub-Type)]=$BE$43))+SUM(File_5[GHG (kt CO2eq)]*(File_5[Rows]=$BE$74)*(File_5[Year]=O$8)*(File_5[Energy (Sub-Type)]=$BF$43))+SUM(File_5[GHG (kt CO2eq)]*(File_5[Rows]=$BF$74)*(File_5[Year]=O$8)*(File_5[Energy (Sub-Type)]=$BF$43))+SUM(File_5[GHG (kt CO2eq)]*(File_5[Rows]=$BE$74)*(File_5[Year]=O$8)*(File_5[Energy (Sub-Type)]=$BG$43))+SUM(File_5[GHG (kt CO2eq)]*(File_5[Rows]=$BF$74)*(File_5[Year]=O$8)*(File_5[Energy (Sub-Type)]=$BG$43))+SUM(File_5[GHG (kt CO2eq)]*(File_5[Rows]=$BE$74)*(File_5[Year]=O$8)*(File_5[Energy (Sub-Type)]=$BH$43))+SUM(File_5[GHG (kt CO2eq)]*(File_5[Rows]=$BF$74)*(File_5[Year]=O$8)*(File_5[Energy (Sub-Type)]=$BH$43)))*1000000000/(Indicators!O$6*277800)</f>
        <v>2.7824214863241977E-3</v>
      </c>
      <c r="P43" s="65" cm="1">
        <f t="array" ref="P43">(SUM(File_5[GHG (kt CO2eq)]*(File_5[Rows]=$BE$74)*(File_5[Year]=P$8)*(File_5[Energy (Sub-Type)]=$BE$43))+SUM(File_5[GHG (kt CO2eq)]*(File_5[Rows]=$BF$74)*(File_5[Year]=P$8)*(File_5[Energy (Sub-Type)]=$BE$43))+SUM(File_5[GHG (kt CO2eq)]*(File_5[Rows]=$BE$74)*(File_5[Year]=P$8)*(File_5[Energy (Sub-Type)]=$BF$43))+SUM(File_5[GHG (kt CO2eq)]*(File_5[Rows]=$BF$74)*(File_5[Year]=P$8)*(File_5[Energy (Sub-Type)]=$BF$43))+SUM(File_5[GHG (kt CO2eq)]*(File_5[Rows]=$BE$74)*(File_5[Year]=P$8)*(File_5[Energy (Sub-Type)]=$BG$43))+SUM(File_5[GHG (kt CO2eq)]*(File_5[Rows]=$BF$74)*(File_5[Year]=P$8)*(File_5[Energy (Sub-Type)]=$BG$43))+SUM(File_5[GHG (kt CO2eq)]*(File_5[Rows]=$BE$74)*(File_5[Year]=P$8)*(File_5[Energy (Sub-Type)]=$BH$43))+SUM(File_5[GHG (kt CO2eq)]*(File_5[Rows]=$BF$74)*(File_5[Year]=P$8)*(File_5[Energy (Sub-Type)]=$BH$43)))*1000000000/(Indicators!P$6*277800)</f>
        <v>2.6528814369940466E-3</v>
      </c>
      <c r="Q43" s="65" cm="1">
        <f t="array" ref="Q43">(SUM(File_5[GHG (kt CO2eq)]*(File_5[Rows]=$BE$74)*(File_5[Year]=Q$8)*(File_5[Energy (Sub-Type)]=$BE$43))+SUM(File_5[GHG (kt CO2eq)]*(File_5[Rows]=$BF$74)*(File_5[Year]=Q$8)*(File_5[Energy (Sub-Type)]=$BE$43))+SUM(File_5[GHG (kt CO2eq)]*(File_5[Rows]=$BE$74)*(File_5[Year]=Q$8)*(File_5[Energy (Sub-Type)]=$BF$43))+SUM(File_5[GHG (kt CO2eq)]*(File_5[Rows]=$BF$74)*(File_5[Year]=Q$8)*(File_5[Energy (Sub-Type)]=$BF$43))+SUM(File_5[GHG (kt CO2eq)]*(File_5[Rows]=$BE$74)*(File_5[Year]=Q$8)*(File_5[Energy (Sub-Type)]=$BG$43))+SUM(File_5[GHG (kt CO2eq)]*(File_5[Rows]=$BF$74)*(File_5[Year]=Q$8)*(File_5[Energy (Sub-Type)]=$BG$43))+SUM(File_5[GHG (kt CO2eq)]*(File_5[Rows]=$BE$74)*(File_5[Year]=Q$8)*(File_5[Energy (Sub-Type)]=$BH$43))+SUM(File_5[GHG (kt CO2eq)]*(File_5[Rows]=$BF$74)*(File_5[Year]=Q$8)*(File_5[Energy (Sub-Type)]=$BH$43)))*1000000000/(Indicators!Q$6*277800)</f>
        <v>2.6040591609248821E-3</v>
      </c>
      <c r="R43" s="65" cm="1">
        <f t="array" ref="R43">(SUM(File_5[GHG (kt CO2eq)]*(File_5[Rows]=$BE$74)*(File_5[Year]=R$8)*(File_5[Energy (Sub-Type)]=$BE$43))+SUM(File_5[GHG (kt CO2eq)]*(File_5[Rows]=$BF$74)*(File_5[Year]=R$8)*(File_5[Energy (Sub-Type)]=$BE$43))+SUM(File_5[GHG (kt CO2eq)]*(File_5[Rows]=$BE$74)*(File_5[Year]=R$8)*(File_5[Energy (Sub-Type)]=$BF$43))+SUM(File_5[GHG (kt CO2eq)]*(File_5[Rows]=$BF$74)*(File_5[Year]=R$8)*(File_5[Energy (Sub-Type)]=$BF$43))+SUM(File_5[GHG (kt CO2eq)]*(File_5[Rows]=$BE$74)*(File_5[Year]=R$8)*(File_5[Energy (Sub-Type)]=$BG$43))+SUM(File_5[GHG (kt CO2eq)]*(File_5[Rows]=$BF$74)*(File_5[Year]=R$8)*(File_5[Energy (Sub-Type)]=$BG$43))+SUM(File_5[GHG (kt CO2eq)]*(File_5[Rows]=$BE$74)*(File_5[Year]=R$8)*(File_5[Energy (Sub-Type)]=$BH$43))+SUM(File_5[GHG (kt CO2eq)]*(File_5[Rows]=$BF$74)*(File_5[Year]=R$8)*(File_5[Energy (Sub-Type)]=$BH$43)))*1000000000/(Indicators!R$6*277800)</f>
        <v>2.0660547658737306E-3</v>
      </c>
      <c r="S43" s="65" cm="1">
        <f t="array" ref="S43">(SUM(File_5[GHG (kt CO2eq)]*(File_5[Rows]=$BE$74)*(File_5[Year]=S$8)*(File_5[Energy (Sub-Type)]=$BE$43))+SUM(File_5[GHG (kt CO2eq)]*(File_5[Rows]=$BF$74)*(File_5[Year]=S$8)*(File_5[Energy (Sub-Type)]=$BE$43))+SUM(File_5[GHG (kt CO2eq)]*(File_5[Rows]=$BE$74)*(File_5[Year]=S$8)*(File_5[Energy (Sub-Type)]=$BF$43))+SUM(File_5[GHG (kt CO2eq)]*(File_5[Rows]=$BF$74)*(File_5[Year]=S$8)*(File_5[Energy (Sub-Type)]=$BF$43))+SUM(File_5[GHG (kt CO2eq)]*(File_5[Rows]=$BE$74)*(File_5[Year]=S$8)*(File_5[Energy (Sub-Type)]=$BG$43))+SUM(File_5[GHG (kt CO2eq)]*(File_5[Rows]=$BF$74)*(File_5[Year]=S$8)*(File_5[Energy (Sub-Type)]=$BG$43))+SUM(File_5[GHG (kt CO2eq)]*(File_5[Rows]=$BE$74)*(File_5[Year]=S$8)*(File_5[Energy (Sub-Type)]=$BH$43))+SUM(File_5[GHG (kt CO2eq)]*(File_5[Rows]=$BF$74)*(File_5[Year]=S$8)*(File_5[Energy (Sub-Type)]=$BH$43)))*1000000000/(Indicators!S$6*277800)</f>
        <v>2.2124167509009886E-3</v>
      </c>
      <c r="T43" s="65" cm="1">
        <f t="array" ref="T43">(SUM(File_5[GHG (kt CO2eq)]*(File_5[Rows]=$BE$74)*(File_5[Year]=T$8)*(File_5[Energy (Sub-Type)]=$BE$43))+SUM(File_5[GHG (kt CO2eq)]*(File_5[Rows]=$BF$74)*(File_5[Year]=T$8)*(File_5[Energy (Sub-Type)]=$BE$43))+SUM(File_5[GHG (kt CO2eq)]*(File_5[Rows]=$BE$74)*(File_5[Year]=T$8)*(File_5[Energy (Sub-Type)]=$BF$43))+SUM(File_5[GHG (kt CO2eq)]*(File_5[Rows]=$BF$74)*(File_5[Year]=T$8)*(File_5[Energy (Sub-Type)]=$BF$43))+SUM(File_5[GHG (kt CO2eq)]*(File_5[Rows]=$BE$74)*(File_5[Year]=T$8)*(File_5[Energy (Sub-Type)]=$BG$43))+SUM(File_5[GHG (kt CO2eq)]*(File_5[Rows]=$BF$74)*(File_5[Year]=T$8)*(File_5[Energy (Sub-Type)]=$BG$43))+SUM(File_5[GHG (kt CO2eq)]*(File_5[Rows]=$BE$74)*(File_5[Year]=T$8)*(File_5[Energy (Sub-Type)]=$BH$43))+SUM(File_5[GHG (kt CO2eq)]*(File_5[Rows]=$BF$74)*(File_5[Year]=T$8)*(File_5[Energy (Sub-Type)]=$BH$43)))*1000000000/(Indicators!T$6*277800)</f>
        <v>1.1047973414926082E-2</v>
      </c>
      <c r="U43" s="65" cm="1">
        <f t="array" ref="U43">(SUM(File_5[GHG (kt CO2eq)]*(File_5[Rows]=$BE$74)*(File_5[Year]=U$8)*(File_5[Energy (Sub-Type)]=$BE$43))+SUM(File_5[GHG (kt CO2eq)]*(File_5[Rows]=$BF$74)*(File_5[Year]=U$8)*(File_5[Energy (Sub-Type)]=$BE$43))+SUM(File_5[GHG (kt CO2eq)]*(File_5[Rows]=$BE$74)*(File_5[Year]=U$8)*(File_5[Energy (Sub-Type)]=$BF$43))+SUM(File_5[GHG (kt CO2eq)]*(File_5[Rows]=$BF$74)*(File_5[Year]=U$8)*(File_5[Energy (Sub-Type)]=$BF$43))+SUM(File_5[GHG (kt CO2eq)]*(File_5[Rows]=$BE$74)*(File_5[Year]=U$8)*(File_5[Energy (Sub-Type)]=$BG$43))+SUM(File_5[GHG (kt CO2eq)]*(File_5[Rows]=$BF$74)*(File_5[Year]=U$8)*(File_5[Energy (Sub-Type)]=$BG$43))+SUM(File_5[GHG (kt CO2eq)]*(File_5[Rows]=$BE$74)*(File_5[Year]=U$8)*(File_5[Energy (Sub-Type)]=$BH$43))+SUM(File_5[GHG (kt CO2eq)]*(File_5[Rows]=$BF$74)*(File_5[Year]=U$8)*(File_5[Energy (Sub-Type)]=$BH$43)))*1000000000/(Indicators!U$6*277800)</f>
        <v>1.095279405149073E-2</v>
      </c>
      <c r="V43" s="65" cm="1">
        <f t="array" ref="V43">(SUM(File_5[GHG (kt CO2eq)]*(File_5[Rows]=$BE$74)*(File_5[Year]=V$8)*(File_5[Energy (Sub-Type)]=$BE$43))+SUM(File_5[GHG (kt CO2eq)]*(File_5[Rows]=$BF$74)*(File_5[Year]=V$8)*(File_5[Energy (Sub-Type)]=$BE$43))+SUM(File_5[GHG (kt CO2eq)]*(File_5[Rows]=$BE$74)*(File_5[Year]=V$8)*(File_5[Energy (Sub-Type)]=$BF$43))+SUM(File_5[GHG (kt CO2eq)]*(File_5[Rows]=$BF$74)*(File_5[Year]=V$8)*(File_5[Energy (Sub-Type)]=$BF$43))+SUM(File_5[GHG (kt CO2eq)]*(File_5[Rows]=$BE$74)*(File_5[Year]=V$8)*(File_5[Energy (Sub-Type)]=$BG$43))+SUM(File_5[GHG (kt CO2eq)]*(File_5[Rows]=$BF$74)*(File_5[Year]=V$8)*(File_5[Energy (Sub-Type)]=$BG$43))+SUM(File_5[GHG (kt CO2eq)]*(File_5[Rows]=$BE$74)*(File_5[Year]=V$8)*(File_5[Energy (Sub-Type)]=$BH$43))+SUM(File_5[GHG (kt CO2eq)]*(File_5[Rows]=$BF$74)*(File_5[Year]=V$8)*(File_5[Energy (Sub-Type)]=$BH$43)))*1000000000/(Indicators!V$6*277800)</f>
        <v>1.1455809865881975E-2</v>
      </c>
      <c r="W43" s="65" cm="1">
        <f t="array" ref="W43">(SUM(File_5[GHG (kt CO2eq)]*(File_5[Rows]=$BE$74)*(File_5[Year]=W$8)*(File_5[Energy (Sub-Type)]=$BE$43))+SUM(File_5[GHG (kt CO2eq)]*(File_5[Rows]=$BF$74)*(File_5[Year]=W$8)*(File_5[Energy (Sub-Type)]=$BE$43))+SUM(File_5[GHG (kt CO2eq)]*(File_5[Rows]=$BE$74)*(File_5[Year]=W$8)*(File_5[Energy (Sub-Type)]=$BF$43))+SUM(File_5[GHG (kt CO2eq)]*(File_5[Rows]=$BF$74)*(File_5[Year]=W$8)*(File_5[Energy (Sub-Type)]=$BF$43))+SUM(File_5[GHG (kt CO2eq)]*(File_5[Rows]=$BE$74)*(File_5[Year]=W$8)*(File_5[Energy (Sub-Type)]=$BG$43))+SUM(File_5[GHG (kt CO2eq)]*(File_5[Rows]=$BF$74)*(File_5[Year]=W$8)*(File_5[Energy (Sub-Type)]=$BG$43))+SUM(File_5[GHG (kt CO2eq)]*(File_5[Rows]=$BE$74)*(File_5[Year]=W$8)*(File_5[Energy (Sub-Type)]=$BH$43))+SUM(File_5[GHG (kt CO2eq)]*(File_5[Rows]=$BF$74)*(File_5[Year]=W$8)*(File_5[Energy (Sub-Type)]=$BH$43)))*1000000000/(Indicators!W$6*277800)</f>
        <v>1.1260391015638499E-2</v>
      </c>
      <c r="X43" s="65" cm="1">
        <f t="array" ref="X43">(SUM(File_5[GHG (kt CO2eq)]*(File_5[Rows]=$BE$74)*(File_5[Year]=X$8)*(File_5[Energy (Sub-Type)]=$BE$43))+SUM(File_5[GHG (kt CO2eq)]*(File_5[Rows]=$BF$74)*(File_5[Year]=X$8)*(File_5[Energy (Sub-Type)]=$BE$43))+SUM(File_5[GHG (kt CO2eq)]*(File_5[Rows]=$BE$74)*(File_5[Year]=X$8)*(File_5[Energy (Sub-Type)]=$BF$43))+SUM(File_5[GHG (kt CO2eq)]*(File_5[Rows]=$BF$74)*(File_5[Year]=X$8)*(File_5[Energy (Sub-Type)]=$BF$43))+SUM(File_5[GHG (kt CO2eq)]*(File_5[Rows]=$BE$74)*(File_5[Year]=X$8)*(File_5[Energy (Sub-Type)]=$BG$43))+SUM(File_5[GHG (kt CO2eq)]*(File_5[Rows]=$BF$74)*(File_5[Year]=X$8)*(File_5[Energy (Sub-Type)]=$BG$43))+SUM(File_5[GHG (kt CO2eq)]*(File_5[Rows]=$BE$74)*(File_5[Year]=X$8)*(File_5[Energy (Sub-Type)]=$BH$43))+SUM(File_5[GHG (kt CO2eq)]*(File_5[Rows]=$BF$74)*(File_5[Year]=X$8)*(File_5[Energy (Sub-Type)]=$BH$43)))*1000000000/(Indicators!X$6*277800)</f>
        <v>2.3985687286428175E-2</v>
      </c>
      <c r="Y43" s="65" cm="1">
        <f t="array" ref="Y43">(SUM(File_5[GHG (kt CO2eq)]*(File_5[Rows]=$BE$74)*(File_5[Year]=Y$8)*(File_5[Energy (Sub-Type)]=$BE$43))+SUM(File_5[GHG (kt CO2eq)]*(File_5[Rows]=$BF$74)*(File_5[Year]=Y$8)*(File_5[Energy (Sub-Type)]=$BE$43))+SUM(File_5[GHG (kt CO2eq)]*(File_5[Rows]=$BE$74)*(File_5[Year]=Y$8)*(File_5[Energy (Sub-Type)]=$BF$43))+SUM(File_5[GHG (kt CO2eq)]*(File_5[Rows]=$BF$74)*(File_5[Year]=Y$8)*(File_5[Energy (Sub-Type)]=$BF$43))+SUM(File_5[GHG (kt CO2eq)]*(File_5[Rows]=$BE$74)*(File_5[Year]=Y$8)*(File_5[Energy (Sub-Type)]=$BG$43))+SUM(File_5[GHG (kt CO2eq)]*(File_5[Rows]=$BF$74)*(File_5[Year]=Y$8)*(File_5[Energy (Sub-Type)]=$BG$43))+SUM(File_5[GHG (kt CO2eq)]*(File_5[Rows]=$BE$74)*(File_5[Year]=Y$8)*(File_5[Energy (Sub-Type)]=$BH$43))+SUM(File_5[GHG (kt CO2eq)]*(File_5[Rows]=$BF$74)*(File_5[Year]=Y$8)*(File_5[Energy (Sub-Type)]=$BH$43)))*1000000000/(Indicators!Y$6*277800)</f>
        <v>5.1553776841571038E-2</v>
      </c>
      <c r="Z43" s="65" cm="1">
        <f t="array" ref="Z43">(SUM(File_5[GHG (kt CO2eq)]*(File_5[Rows]=$BE$74)*(File_5[Year]=Z$8)*(File_5[Energy (Sub-Type)]=$BE$43))+SUM(File_5[GHG (kt CO2eq)]*(File_5[Rows]=$BF$74)*(File_5[Year]=Z$8)*(File_5[Energy (Sub-Type)]=$BE$43))+SUM(File_5[GHG (kt CO2eq)]*(File_5[Rows]=$BE$74)*(File_5[Year]=Z$8)*(File_5[Energy (Sub-Type)]=$BF$43))+SUM(File_5[GHG (kt CO2eq)]*(File_5[Rows]=$BF$74)*(File_5[Year]=Z$8)*(File_5[Energy (Sub-Type)]=$BF$43))+SUM(File_5[GHG (kt CO2eq)]*(File_5[Rows]=$BE$74)*(File_5[Year]=Z$8)*(File_5[Energy (Sub-Type)]=$BG$43))+SUM(File_5[GHG (kt CO2eq)]*(File_5[Rows]=$BF$74)*(File_5[Year]=Z$8)*(File_5[Energy (Sub-Type)]=$BG$43))+SUM(File_5[GHG (kt CO2eq)]*(File_5[Rows]=$BE$74)*(File_5[Year]=Z$8)*(File_5[Energy (Sub-Type)]=$BH$43))+SUM(File_5[GHG (kt CO2eq)]*(File_5[Rows]=$BF$74)*(File_5[Year]=Z$8)*(File_5[Energy (Sub-Type)]=$BH$43)))*1000000000/(Indicators!Z$6*277800)</f>
        <v>9.0562728594193412E-2</v>
      </c>
      <c r="AA43" s="65" cm="1">
        <f t="array" ref="AA43">(SUM(File_5[GHG (kt CO2eq)]*(File_5[Rows]=$BE$74)*(File_5[Year]=AA$8)*(File_5[Energy (Sub-Type)]=$BE$43))+SUM(File_5[GHG (kt CO2eq)]*(File_5[Rows]=$BF$74)*(File_5[Year]=AA$8)*(File_5[Energy (Sub-Type)]=$BE$43))+SUM(File_5[GHG (kt CO2eq)]*(File_5[Rows]=$BE$74)*(File_5[Year]=AA$8)*(File_5[Energy (Sub-Type)]=$BF$43))+SUM(File_5[GHG (kt CO2eq)]*(File_5[Rows]=$BF$74)*(File_5[Year]=AA$8)*(File_5[Energy (Sub-Type)]=$BF$43))+SUM(File_5[GHG (kt CO2eq)]*(File_5[Rows]=$BE$74)*(File_5[Year]=AA$8)*(File_5[Energy (Sub-Type)]=$BG$43))+SUM(File_5[GHG (kt CO2eq)]*(File_5[Rows]=$BF$74)*(File_5[Year]=AA$8)*(File_5[Energy (Sub-Type)]=$BG$43))+SUM(File_5[GHG (kt CO2eq)]*(File_5[Rows]=$BE$74)*(File_5[Year]=AA$8)*(File_5[Energy (Sub-Type)]=$BH$43))+SUM(File_5[GHG (kt CO2eq)]*(File_5[Rows]=$BF$74)*(File_5[Year]=AA$8)*(File_5[Energy (Sub-Type)]=$BH$43)))*1000000000/(Indicators!AA$6*277800)</f>
        <v>0.11453705102655401</v>
      </c>
      <c r="AB43" s="65" cm="1">
        <f t="array" ref="AB43">(SUM(File_5[GHG (kt CO2eq)]*(File_5[Rows]=$BE$74)*(File_5[Year]=AB$8)*(File_5[Energy (Sub-Type)]=$BE$43))+SUM(File_5[GHG (kt CO2eq)]*(File_5[Rows]=$BF$74)*(File_5[Year]=AB$8)*(File_5[Energy (Sub-Type)]=$BE$43))+SUM(File_5[GHG (kt CO2eq)]*(File_5[Rows]=$BE$74)*(File_5[Year]=AB$8)*(File_5[Energy (Sub-Type)]=$BF$43))+SUM(File_5[GHG (kt CO2eq)]*(File_5[Rows]=$BF$74)*(File_5[Year]=AB$8)*(File_5[Energy (Sub-Type)]=$BF$43))+SUM(File_5[GHG (kt CO2eq)]*(File_5[Rows]=$BE$74)*(File_5[Year]=AB$8)*(File_5[Energy (Sub-Type)]=$BG$43))+SUM(File_5[GHG (kt CO2eq)]*(File_5[Rows]=$BF$74)*(File_5[Year]=AB$8)*(File_5[Energy (Sub-Type)]=$BG$43))+SUM(File_5[GHG (kt CO2eq)]*(File_5[Rows]=$BE$74)*(File_5[Year]=AB$8)*(File_5[Energy (Sub-Type)]=$BH$43))+SUM(File_5[GHG (kt CO2eq)]*(File_5[Rows]=$BF$74)*(File_5[Year]=AB$8)*(File_5[Energy (Sub-Type)]=$BH$43)))*1000000000/(Indicators!AB$6*277800)</f>
        <v>0.2297320467452233</v>
      </c>
      <c r="AC43" s="65" cm="1">
        <f t="array" ref="AC43">(SUM(File_5[GHG (kt CO2eq)]*(File_5[Rows]=$BE$74)*(File_5[Year]=AC$8)*(File_5[Energy (Sub-Type)]=$BE$43))+SUM(File_5[GHG (kt CO2eq)]*(File_5[Rows]=$BF$74)*(File_5[Year]=AC$8)*(File_5[Energy (Sub-Type)]=$BE$43))+SUM(File_5[GHG (kt CO2eq)]*(File_5[Rows]=$BE$74)*(File_5[Year]=AC$8)*(File_5[Energy (Sub-Type)]=$BF$43))+SUM(File_5[GHG (kt CO2eq)]*(File_5[Rows]=$BF$74)*(File_5[Year]=AC$8)*(File_5[Energy (Sub-Type)]=$BF$43))+SUM(File_5[GHG (kt CO2eq)]*(File_5[Rows]=$BE$74)*(File_5[Year]=AC$8)*(File_5[Energy (Sub-Type)]=$BG$43))+SUM(File_5[GHG (kt CO2eq)]*(File_5[Rows]=$BF$74)*(File_5[Year]=AC$8)*(File_5[Energy (Sub-Type)]=$BG$43))+SUM(File_5[GHG (kt CO2eq)]*(File_5[Rows]=$BE$74)*(File_5[Year]=AC$8)*(File_5[Energy (Sub-Type)]=$BH$43))+SUM(File_5[GHG (kt CO2eq)]*(File_5[Rows]=$BF$74)*(File_5[Year]=AC$8)*(File_5[Energy (Sub-Type)]=$BH$43)))*1000000000/(Indicators!AC$6*277800)</f>
        <v>0.27116503924382185</v>
      </c>
      <c r="AD43" s="65" cm="1">
        <f t="array" ref="AD43">(SUM(File_5[GHG (kt CO2eq)]*(File_5[Rows]=$BE$74)*(File_5[Year]=AD$8)*(File_5[Energy (Sub-Type)]=$BE$43))+SUM(File_5[GHG (kt CO2eq)]*(File_5[Rows]=$BF$74)*(File_5[Year]=AD$8)*(File_5[Energy (Sub-Type)]=$BE$43))+SUM(File_5[GHG (kt CO2eq)]*(File_5[Rows]=$BE$74)*(File_5[Year]=AD$8)*(File_5[Energy (Sub-Type)]=$BF$43))+SUM(File_5[GHG (kt CO2eq)]*(File_5[Rows]=$BF$74)*(File_5[Year]=AD$8)*(File_5[Energy (Sub-Type)]=$BF$43))+SUM(File_5[GHG (kt CO2eq)]*(File_5[Rows]=$BE$74)*(File_5[Year]=AD$8)*(File_5[Energy (Sub-Type)]=$BG$43))+SUM(File_5[GHG (kt CO2eq)]*(File_5[Rows]=$BF$74)*(File_5[Year]=AD$8)*(File_5[Energy (Sub-Type)]=$BG$43))+SUM(File_5[GHG (kt CO2eq)]*(File_5[Rows]=$BE$74)*(File_5[Year]=AD$8)*(File_5[Energy (Sub-Type)]=$BH$43))+SUM(File_5[GHG (kt CO2eq)]*(File_5[Rows]=$BF$74)*(File_5[Year]=AD$8)*(File_5[Energy (Sub-Type)]=$BH$43)))*1000000000/(Indicators!AD$6*277800)</f>
        <v>0.29712473806268985</v>
      </c>
      <c r="AE43" s="65" cm="1">
        <f t="array" ref="AE43">(SUM(File_5[GHG (kt CO2eq)]*(File_5[Rows]=$BE$74)*(File_5[Year]=AE$8)*(File_5[Energy (Sub-Type)]=$BE$43))+SUM(File_5[GHG (kt CO2eq)]*(File_5[Rows]=$BF$74)*(File_5[Year]=AE$8)*(File_5[Energy (Sub-Type)]=$BE$43))+SUM(File_5[GHG (kt CO2eq)]*(File_5[Rows]=$BE$74)*(File_5[Year]=AE$8)*(File_5[Energy (Sub-Type)]=$BF$43))+SUM(File_5[GHG (kt CO2eq)]*(File_5[Rows]=$BF$74)*(File_5[Year]=AE$8)*(File_5[Energy (Sub-Type)]=$BF$43))+SUM(File_5[GHG (kt CO2eq)]*(File_5[Rows]=$BE$74)*(File_5[Year]=AE$8)*(File_5[Energy (Sub-Type)]=$BG$43))+SUM(File_5[GHG (kt CO2eq)]*(File_5[Rows]=$BF$74)*(File_5[Year]=AE$8)*(File_5[Energy (Sub-Type)]=$BG$43))+SUM(File_5[GHG (kt CO2eq)]*(File_5[Rows]=$BE$74)*(File_5[Year]=AE$8)*(File_5[Energy (Sub-Type)]=$BH$43))+SUM(File_5[GHG (kt CO2eq)]*(File_5[Rows]=$BF$74)*(File_5[Year]=AE$8)*(File_5[Energy (Sub-Type)]=$BH$43)))*1000000000/(Indicators!AE$6*277800)</f>
        <v>0.2338668925230071</v>
      </c>
      <c r="AF43" s="65" cm="1">
        <f t="array" ref="AF43">(SUM(File_5[GHG (kt CO2eq)]*(File_5[Rows]=$BE$74)*(File_5[Year]=AF$8)*(File_5[Energy (Sub-Type)]=$BE$43))+SUM(File_5[GHG (kt CO2eq)]*(File_5[Rows]=$BF$74)*(File_5[Year]=AF$8)*(File_5[Energy (Sub-Type)]=$BE$43))+SUM(File_5[GHG (kt CO2eq)]*(File_5[Rows]=$BE$74)*(File_5[Year]=AF$8)*(File_5[Energy (Sub-Type)]=$BF$43))+SUM(File_5[GHG (kt CO2eq)]*(File_5[Rows]=$BF$74)*(File_5[Year]=AF$8)*(File_5[Energy (Sub-Type)]=$BF$43))+SUM(File_5[GHG (kt CO2eq)]*(File_5[Rows]=$BE$74)*(File_5[Year]=AF$8)*(File_5[Energy (Sub-Type)]=$BG$43))+SUM(File_5[GHG (kt CO2eq)]*(File_5[Rows]=$BF$74)*(File_5[Year]=AF$8)*(File_5[Energy (Sub-Type)]=$BG$43))+SUM(File_5[GHG (kt CO2eq)]*(File_5[Rows]=$BE$74)*(File_5[Year]=AF$8)*(File_5[Energy (Sub-Type)]=$BH$43))+SUM(File_5[GHG (kt CO2eq)]*(File_5[Rows]=$BF$74)*(File_5[Year]=AF$8)*(File_5[Energy (Sub-Type)]=$BH$43)))*1000000000/(Indicators!AF$6*277800)</f>
        <v>0.38330110083466012</v>
      </c>
      <c r="AG43" s="65" cm="1">
        <f t="array" ref="AG43">(SUM(File_5[GHG (kt CO2eq)]*(File_5[Rows]=$BE$74)*(File_5[Year]=AG$8)*(File_5[Energy (Sub-Type)]=$BE$43))+SUM(File_5[GHG (kt CO2eq)]*(File_5[Rows]=$BF$74)*(File_5[Year]=AG$8)*(File_5[Energy (Sub-Type)]=$BE$43))+SUM(File_5[GHG (kt CO2eq)]*(File_5[Rows]=$BE$74)*(File_5[Year]=AG$8)*(File_5[Energy (Sub-Type)]=$BF$43))+SUM(File_5[GHG (kt CO2eq)]*(File_5[Rows]=$BF$74)*(File_5[Year]=AG$8)*(File_5[Energy (Sub-Type)]=$BF$43))+SUM(File_5[GHG (kt CO2eq)]*(File_5[Rows]=$BE$74)*(File_5[Year]=AG$8)*(File_5[Energy (Sub-Type)]=$BG$43))+SUM(File_5[GHG (kt CO2eq)]*(File_5[Rows]=$BF$74)*(File_5[Year]=AG$8)*(File_5[Energy (Sub-Type)]=$BG$43))+SUM(File_5[GHG (kt CO2eq)]*(File_5[Rows]=$BE$74)*(File_5[Year]=AG$8)*(File_5[Energy (Sub-Type)]=$BH$43))+SUM(File_5[GHG (kt CO2eq)]*(File_5[Rows]=$BF$74)*(File_5[Year]=AG$8)*(File_5[Energy (Sub-Type)]=$BH$43)))*1000000000/(Indicators!AG$6*277800)</f>
        <v>0.45220904657788324</v>
      </c>
      <c r="AH43" s="65" cm="1">
        <f t="array" ref="AH43">(SUM(File_5[GHG (kt CO2eq)]*(File_5[Rows]=$BE$74)*(File_5[Year]=AH$8)*(File_5[Energy (Sub-Type)]=$BE$43))+SUM(File_5[GHG (kt CO2eq)]*(File_5[Rows]=$BF$74)*(File_5[Year]=AH$8)*(File_5[Energy (Sub-Type)]=$BE$43))+SUM(File_5[GHG (kt CO2eq)]*(File_5[Rows]=$BE$74)*(File_5[Year]=AH$8)*(File_5[Energy (Sub-Type)]=$BF$43))+SUM(File_5[GHG (kt CO2eq)]*(File_5[Rows]=$BF$74)*(File_5[Year]=AH$8)*(File_5[Energy (Sub-Type)]=$BF$43))+SUM(File_5[GHG (kt CO2eq)]*(File_5[Rows]=$BE$74)*(File_5[Year]=AH$8)*(File_5[Energy (Sub-Type)]=$BG$43))+SUM(File_5[GHG (kt CO2eq)]*(File_5[Rows]=$BF$74)*(File_5[Year]=AH$8)*(File_5[Energy (Sub-Type)]=$BG$43))+SUM(File_5[GHG (kt CO2eq)]*(File_5[Rows]=$BE$74)*(File_5[Year]=AH$8)*(File_5[Energy (Sub-Type)]=$BH$43))+SUM(File_5[GHG (kt CO2eq)]*(File_5[Rows]=$BF$74)*(File_5[Year]=AH$8)*(File_5[Energy (Sub-Type)]=$BH$43)))*1000000000/(Indicators!AH$6*277800)</f>
        <v>0.53333977520900366</v>
      </c>
      <c r="AI43" s="65" cm="1">
        <f t="array" ref="AI43">(SUM(File_5[GHG (kt CO2eq)]*(File_5[Rows]=$BE$74)*(File_5[Year]=AI$8)*(File_5[Energy (Sub-Type)]=$BE$43))+SUM(File_5[GHG (kt CO2eq)]*(File_5[Rows]=$BF$74)*(File_5[Year]=AI$8)*(File_5[Energy (Sub-Type)]=$BE$43))+SUM(File_5[GHG (kt CO2eq)]*(File_5[Rows]=$BE$74)*(File_5[Year]=AI$8)*(File_5[Energy (Sub-Type)]=$BF$43))+SUM(File_5[GHG (kt CO2eq)]*(File_5[Rows]=$BF$74)*(File_5[Year]=AI$8)*(File_5[Energy (Sub-Type)]=$BF$43))+SUM(File_5[GHG (kt CO2eq)]*(File_5[Rows]=$BE$74)*(File_5[Year]=AI$8)*(File_5[Energy (Sub-Type)]=$BG$43))+SUM(File_5[GHG (kt CO2eq)]*(File_5[Rows]=$BF$74)*(File_5[Year]=AI$8)*(File_5[Energy (Sub-Type)]=$BG$43))+SUM(File_5[GHG (kt CO2eq)]*(File_5[Rows]=$BE$74)*(File_5[Year]=AI$8)*(File_5[Energy (Sub-Type)]=$BH$43))+SUM(File_5[GHG (kt CO2eq)]*(File_5[Rows]=$BF$74)*(File_5[Year]=AI$8)*(File_5[Energy (Sub-Type)]=$BH$43)))*1000000000/(Indicators!AI$6*277800)</f>
        <v>0.51855150471695732</v>
      </c>
      <c r="AJ43" s="65" cm="1">
        <f t="array" ref="AJ43">(SUM(File_5[GHG (kt CO2eq)]*(File_5[Rows]=$BE$74)*(File_5[Year]=AJ$8)*(File_5[Energy (Sub-Type)]=$BE$43))+SUM(File_5[GHG (kt CO2eq)]*(File_5[Rows]=$BF$74)*(File_5[Year]=AJ$8)*(File_5[Energy (Sub-Type)]=$BE$43))+SUM(File_5[GHG (kt CO2eq)]*(File_5[Rows]=$BE$74)*(File_5[Year]=AJ$8)*(File_5[Energy (Sub-Type)]=$BF$43))+SUM(File_5[GHG (kt CO2eq)]*(File_5[Rows]=$BF$74)*(File_5[Year]=AJ$8)*(File_5[Energy (Sub-Type)]=$BF$43))+SUM(File_5[GHG (kt CO2eq)]*(File_5[Rows]=$BE$74)*(File_5[Year]=AJ$8)*(File_5[Energy (Sub-Type)]=$BG$43))+SUM(File_5[GHG (kt CO2eq)]*(File_5[Rows]=$BF$74)*(File_5[Year]=AJ$8)*(File_5[Energy (Sub-Type)]=$BG$43))+SUM(File_5[GHG (kt CO2eq)]*(File_5[Rows]=$BE$74)*(File_5[Year]=AJ$8)*(File_5[Energy (Sub-Type)]=$BH$43))+SUM(File_5[GHG (kt CO2eq)]*(File_5[Rows]=$BF$74)*(File_5[Year]=AJ$8)*(File_5[Energy (Sub-Type)]=$BH$43)))*1000000000/(Indicators!AJ$6*277800)</f>
        <v>0.59543891795889681</v>
      </c>
      <c r="AK43" s="65" cm="1">
        <f t="array" ref="AK43">(SUM(File_5[GHG (kt CO2eq)]*(File_5[Rows]=$BE$74)*(File_5[Year]=AK$8)*(File_5[Energy (Sub-Type)]=$BE$43))+SUM(File_5[GHG (kt CO2eq)]*(File_5[Rows]=$BF$74)*(File_5[Year]=AK$8)*(File_5[Energy (Sub-Type)]=$BE$43))+SUM(File_5[GHG (kt CO2eq)]*(File_5[Rows]=$BE$74)*(File_5[Year]=AK$8)*(File_5[Energy (Sub-Type)]=$BF$43))+SUM(File_5[GHG (kt CO2eq)]*(File_5[Rows]=$BF$74)*(File_5[Year]=AK$8)*(File_5[Energy (Sub-Type)]=$BF$43))+SUM(File_5[GHG (kt CO2eq)]*(File_5[Rows]=$BE$74)*(File_5[Year]=AK$8)*(File_5[Energy (Sub-Type)]=$BG$43))+SUM(File_5[GHG (kt CO2eq)]*(File_5[Rows]=$BF$74)*(File_5[Year]=AK$8)*(File_5[Energy (Sub-Type)]=$BG$43))+SUM(File_5[GHG (kt CO2eq)]*(File_5[Rows]=$BE$74)*(File_5[Year]=AK$8)*(File_5[Energy (Sub-Type)]=$BH$43))+SUM(File_5[GHG (kt CO2eq)]*(File_5[Rows]=$BF$74)*(File_5[Year]=AK$8)*(File_5[Energy (Sub-Type)]=$BH$43)))*1000000000/(Indicators!AK$6*277800)</f>
        <v>0.56802064682974862</v>
      </c>
      <c r="AL43" s="65" cm="1">
        <f t="array" ref="AL43">(SUM(File_5[GHG (kt CO2eq)]*(File_5[Rows]=$BE$74)*(File_5[Year]=AL$8)*(File_5[Energy (Sub-Type)]=$BE$43))+SUM(File_5[GHG (kt CO2eq)]*(File_5[Rows]=$BF$74)*(File_5[Year]=AL$8)*(File_5[Energy (Sub-Type)]=$BE$43))+SUM(File_5[GHG (kt CO2eq)]*(File_5[Rows]=$BE$74)*(File_5[Year]=AL$8)*(File_5[Energy (Sub-Type)]=$BF$43))+SUM(File_5[GHG (kt CO2eq)]*(File_5[Rows]=$BF$74)*(File_5[Year]=AL$8)*(File_5[Energy (Sub-Type)]=$BF$43))+SUM(File_5[GHG (kt CO2eq)]*(File_5[Rows]=$BE$74)*(File_5[Year]=AL$8)*(File_5[Energy (Sub-Type)]=$BG$43))+SUM(File_5[GHG (kt CO2eq)]*(File_5[Rows]=$BF$74)*(File_5[Year]=AL$8)*(File_5[Energy (Sub-Type)]=$BG$43))+SUM(File_5[GHG (kt CO2eq)]*(File_5[Rows]=$BE$74)*(File_5[Year]=AL$8)*(File_5[Energy (Sub-Type)]=$BH$43))+SUM(File_5[GHG (kt CO2eq)]*(File_5[Rows]=$BF$74)*(File_5[Year]=AL$8)*(File_5[Energy (Sub-Type)]=$BH$43)))*1000000000/(Indicators!AL$6*277800)</f>
        <v>0.58306787484906131</v>
      </c>
      <c r="AM43" s="65" cm="1">
        <f t="array" ref="AM43">(SUM(File_5[GHG (kt CO2eq)]*(File_5[Rows]=$BE$74)*(File_5[Year]=AM$8)*(File_5[Energy (Sub-Type)]=$BE$43))+SUM(File_5[GHG (kt CO2eq)]*(File_5[Rows]=$BF$74)*(File_5[Year]=AM$8)*(File_5[Energy (Sub-Type)]=$BE$43))+SUM(File_5[GHG (kt CO2eq)]*(File_5[Rows]=$BE$74)*(File_5[Year]=AM$8)*(File_5[Energy (Sub-Type)]=$BF$43))+SUM(File_5[GHG (kt CO2eq)]*(File_5[Rows]=$BF$74)*(File_5[Year]=AM$8)*(File_5[Energy (Sub-Type)]=$BF$43))+SUM(File_5[GHG (kt CO2eq)]*(File_5[Rows]=$BE$74)*(File_5[Year]=AM$8)*(File_5[Energy (Sub-Type)]=$BG$43))+SUM(File_5[GHG (kt CO2eq)]*(File_5[Rows]=$BF$74)*(File_5[Year]=AM$8)*(File_5[Energy (Sub-Type)]=$BG$43))+SUM(File_5[GHG (kt CO2eq)]*(File_5[Rows]=$BE$74)*(File_5[Year]=AM$8)*(File_5[Energy (Sub-Type)]=$BH$43))+SUM(File_5[GHG (kt CO2eq)]*(File_5[Rows]=$BF$74)*(File_5[Year]=AM$8)*(File_5[Energy (Sub-Type)]=$BH$43)))*1000000000/(Indicators!AM$6*277800)</f>
        <v>0.47218086655907088</v>
      </c>
      <c r="AP43" s="58" t="str">
        <f t="shared" si="7"/>
        <v>Renewables</v>
      </c>
      <c r="AQ43" s="58" cm="1">
        <f t="array" aca="1" ref="AQ43" ca="1">INDIRECT(ADDRESS(ROW(AP43),AQ$9))</f>
        <v>0.47218086655907088</v>
      </c>
      <c r="AR43" s="58" cm="1">
        <f t="array" aca="1" ref="AR43" ca="1">INDIRECT(ADDRESS(ROW(AQ43),AR$9))</f>
        <v>0.58306787484906131</v>
      </c>
      <c r="AS43" s="58" cm="1">
        <f t="array" aca="1" ref="AS43" ca="1">INDIRECT(ADDRESS(ROW(AR43),AS$9))</f>
        <v>0.53333977520900366</v>
      </c>
      <c r="AT43" s="58" cm="1">
        <f t="array" aca="1" ref="AT43" ca="1">INDIRECT(ADDRESS(ROW(AS43),AT$9))</f>
        <v>0.27116503924382185</v>
      </c>
      <c r="AU43" s="58" cm="1">
        <f t="array" aca="1" ref="AU43" ca="1">AQ43/INDIRECT(ADDRESS($BC43,COLUMN(AQ43)))</f>
        <v>1.8568573778003298E-3</v>
      </c>
      <c r="AV43" s="58" cm="1">
        <f t="array" aca="1" ref="AV43" ca="1">AR43/INDIRECT(ADDRESS($BC43,COLUMN(AR43)))</f>
        <v>1.7431462183437765E-3</v>
      </c>
      <c r="AW43" s="58" cm="1">
        <f t="array" aca="1" ref="AW43" ca="1">AS43/INDIRECT(ADDRESS($BC43,COLUMN(AS43)))</f>
        <v>1.3893108934322585E-3</v>
      </c>
      <c r="AX43" s="58" cm="1">
        <f t="array" aca="1" ref="AX43" ca="1">AT43/INDIRECT(ADDRESS($BC43,COLUMN(AT43)))</f>
        <v>5.761463551562778E-4</v>
      </c>
      <c r="AY43" s="58">
        <f t="shared" ca="1" si="8"/>
        <v>-0.19017855908918962</v>
      </c>
      <c r="AZ43" s="58">
        <f t="shared" ca="1" si="8"/>
        <v>-0.11467156865614608</v>
      </c>
      <c r="BA43" s="58">
        <f t="shared" ca="1" si="8"/>
        <v>0.74130436532602872</v>
      </c>
      <c r="BC43" s="228">
        <f>BC44</f>
        <v>44</v>
      </c>
      <c r="BE43" s="107" t="s">
        <v>33</v>
      </c>
      <c r="BF43" s="107" t="s">
        <v>590</v>
      </c>
      <c r="BG43" s="107" t="s">
        <v>27</v>
      </c>
      <c r="BH43" s="107" t="s">
        <v>131</v>
      </c>
      <c r="BP43" s="177" t="str">
        <f t="shared" si="9"/>
        <v>Renewables</v>
      </c>
      <c r="BQ43" s="185" cm="1">
        <f t="array" ref="BQ43">INDEX(43:43,,BQ$9)/1000</f>
        <v>2.7116503924382187E-4</v>
      </c>
      <c r="BR43" s="185" cm="1">
        <f t="array" ref="BR43">INDEX(43:43,,BR$9)/1000</f>
        <v>2.9712473806268986E-4</v>
      </c>
      <c r="BS43" s="185" cm="1">
        <f t="array" ref="BS43">INDEX(43:43,,BS$9)/1000</f>
        <v>2.3386689252300711E-4</v>
      </c>
      <c r="BT43" s="185" cm="1">
        <f t="array" ref="BT43">INDEX(43:43,,BT$9)/1000</f>
        <v>3.8330110083466013E-4</v>
      </c>
      <c r="BU43" s="185" cm="1">
        <f t="array" ref="BU43">INDEX(43:43,,BU$9)/1000</f>
        <v>4.5220904657788323E-4</v>
      </c>
      <c r="BV43" s="185" cm="1">
        <f t="array" ref="BV43">INDEX(43:43,,BV$9)/1000</f>
        <v>5.3333977520900362E-4</v>
      </c>
      <c r="BW43" s="185" cm="1">
        <f t="array" ref="BW43">INDEX(43:43,,BW$9)/1000</f>
        <v>5.1855150471695737E-4</v>
      </c>
      <c r="BX43" s="185" cm="1">
        <f t="array" ref="BX43">INDEX(43:43,,BX$9)/1000</f>
        <v>5.9543891795889683E-4</v>
      </c>
      <c r="BY43" s="185" cm="1">
        <f t="array" ref="BY43">INDEX(43:43,,BY$9)/1000</f>
        <v>5.6802064682974864E-4</v>
      </c>
      <c r="BZ43" s="185" cm="1">
        <f t="array" ref="BZ43">INDEX(43:43,,BZ$9)/1000</f>
        <v>5.830678748490613E-4</v>
      </c>
      <c r="CA43" s="185" cm="1">
        <f t="array" ref="CA43">INDEX(43:43,,CA$9)/1000</f>
        <v>4.7218086655907086E-4</v>
      </c>
      <c r="CB43" s="179"/>
      <c r="CC43" s="178" t="str">
        <f t="shared" si="10"/>
        <v>Renewables</v>
      </c>
      <c r="CD43" s="126" cm="1">
        <f t="array" aca="1" ref="CD43" ca="1">BQ43/INDIRECT(ADDRESS($BC43,COLUMN(BQ43)))</f>
        <v>5.761463551562778E-4</v>
      </c>
      <c r="CE43" s="126" cm="1">
        <f t="array" aca="1" ref="CE43" ca="1">BR43/INDIRECT(ADDRESS($BC43,COLUMN(BR43)))</f>
        <v>6.3978042819914341E-4</v>
      </c>
      <c r="CF43" s="126" cm="1">
        <f t="array" aca="1" ref="CF43" ca="1">BS43/INDIRECT(ADDRESS($BC43,COLUMN(BS43)))</f>
        <v>4.9739078888216218E-4</v>
      </c>
      <c r="CG43" s="126" cm="1">
        <f t="array" aca="1" ref="CG43" ca="1">BT43/INDIRECT(ADDRESS($BC43,COLUMN(BT43)))</f>
        <v>7.8643104215518622E-4</v>
      </c>
      <c r="CH43" s="126" cm="1">
        <f t="array" aca="1" ref="CH43" ca="1">BU43/INDIRECT(ADDRESS($BC43,COLUMN(BU43)))</f>
        <v>9.9988022655888458E-4</v>
      </c>
      <c r="CI43" s="126" cm="1">
        <f t="array" aca="1" ref="CI43" ca="1">BV43/INDIRECT(ADDRESS($BC43,COLUMN(BV43)))</f>
        <v>1.3893108934322585E-3</v>
      </c>
      <c r="CJ43" s="126" cm="1">
        <f t="array" aca="1" ref="CJ43" ca="1">BW43/INDIRECT(ADDRESS($BC43,COLUMN(BW43)))</f>
        <v>1.5583438805219733E-3</v>
      </c>
      <c r="CK43" s="126" cm="1">
        <f t="array" aca="1" ref="CK43" ca="1">BX43/INDIRECT(ADDRESS($BC43,COLUMN(BX43)))</f>
        <v>1.9232618573894777E-3</v>
      </c>
      <c r="CL43" s="126" cm="1">
        <f t="array" aca="1" ref="CL43" ca="1">BY43/INDIRECT(ADDRESS($BC43,COLUMN(BY43)))</f>
        <v>1.6415084639700714E-3</v>
      </c>
      <c r="CM43" s="126" cm="1">
        <f t="array" aca="1" ref="CM43" ca="1">BZ43/INDIRECT(ADDRESS($BC43,COLUMN(BZ43)))</f>
        <v>1.7431462183437763E-3</v>
      </c>
      <c r="CN43" s="126" cm="1">
        <f t="array" aca="1" ref="CN43" ca="1">CA43/INDIRECT(ADDRESS($BC43,COLUMN(CA43)))</f>
        <v>1.8568573778003296E-3</v>
      </c>
      <c r="CO43" s="7"/>
      <c r="CP43" s="178" t="str">
        <f t="shared" si="11"/>
        <v>Renewables</v>
      </c>
      <c r="CQ43" s="194" t="str">
        <f t="shared" ca="1" si="12"/>
        <v>0.00
(0.1%)</v>
      </c>
      <c r="CR43" s="194" t="str">
        <f t="shared" ca="1" si="14"/>
        <v>0.00
(0.1%)</v>
      </c>
      <c r="CS43" s="194" t="str">
        <f t="shared" ca="1" si="14"/>
        <v>0.00
(0.0%)</v>
      </c>
      <c r="CT43" s="194" t="str">
        <f t="shared" ca="1" si="14"/>
        <v>0.00
(0.1%)</v>
      </c>
      <c r="CU43" s="194" t="str">
        <f t="shared" ca="1" si="14"/>
        <v>0.00
(0.1%)</v>
      </c>
      <c r="CV43" s="194" t="str">
        <f t="shared" ca="1" si="14"/>
        <v>0.00
(0.1%)</v>
      </c>
      <c r="CW43" s="194" t="str">
        <f t="shared" ca="1" si="14"/>
        <v>0.00
(0.2%)</v>
      </c>
      <c r="CX43" s="194" t="str">
        <f t="shared" ca="1" si="14"/>
        <v>0.00
(0.2%)</v>
      </c>
      <c r="CY43" s="194" t="str">
        <f t="shared" ca="1" si="14"/>
        <v>0.00
(0.2%)</v>
      </c>
      <c r="CZ43" s="194" t="str">
        <f t="shared" ca="1" si="14"/>
        <v>0.00
(0.2%)</v>
      </c>
      <c r="DA43" s="194" t="str">
        <f t="shared" ca="1" si="14"/>
        <v>0.00
(0.2%)</v>
      </c>
    </row>
    <row r="44" spans="2:105" ht="15">
      <c r="C44" s="55" t="s">
        <v>47</v>
      </c>
      <c r="D44" s="56" t="s">
        <v>704</v>
      </c>
      <c r="E44" s="57"/>
      <c r="F44" s="66">
        <f>SUM(F38:F43)</f>
        <v>901.505286169535</v>
      </c>
      <c r="G44" s="66">
        <f t="shared" ref="G44:AL44" si="15">SUM(G38:G43)</f>
        <v>889.52787044863339</v>
      </c>
      <c r="H44" s="66">
        <f t="shared" si="15"/>
        <v>891.77394749313567</v>
      </c>
      <c r="I44" s="66">
        <f t="shared" si="15"/>
        <v>866.23737048048338</v>
      </c>
      <c r="J44" s="66">
        <f t="shared" si="15"/>
        <v>858.62455236242545</v>
      </c>
      <c r="K44" s="66">
        <f t="shared" si="15"/>
        <v>864.93931005510331</v>
      </c>
      <c r="L44" s="66">
        <f t="shared" si="15"/>
        <v>857.47803480457173</v>
      </c>
      <c r="M44" s="66">
        <f t="shared" si="15"/>
        <v>844.28558317561067</v>
      </c>
      <c r="N44" s="66">
        <f t="shared" si="15"/>
        <v>826.01665106425173</v>
      </c>
      <c r="O44" s="66">
        <f t="shared" si="15"/>
        <v>822.82287173275779</v>
      </c>
      <c r="P44" s="66">
        <f t="shared" si="15"/>
        <v>782.04633536791619</v>
      </c>
      <c r="Q44" s="66">
        <f t="shared" si="15"/>
        <v>809.16911793737506</v>
      </c>
      <c r="R44" s="66">
        <f t="shared" si="15"/>
        <v>750.38038448870304</v>
      </c>
      <c r="S44" s="66">
        <f t="shared" si="15"/>
        <v>666.50708181195489</v>
      </c>
      <c r="T44" s="66">
        <f t="shared" si="15"/>
        <v>651.63382652514258</v>
      </c>
      <c r="U44" s="66">
        <f t="shared" si="15"/>
        <v>636.06126077467775</v>
      </c>
      <c r="V44" s="66">
        <f t="shared" si="15"/>
        <v>583.91783213657914</v>
      </c>
      <c r="W44" s="66">
        <f t="shared" si="15"/>
        <v>566.83219406789453</v>
      </c>
      <c r="X44" s="66">
        <f t="shared" si="15"/>
        <v>549.91432311952974</v>
      </c>
      <c r="Y44" s="66">
        <f t="shared" si="15"/>
        <v>525.33515784448491</v>
      </c>
      <c r="Z44" s="66">
        <f t="shared" si="15"/>
        <v>533.63813475993959</v>
      </c>
      <c r="AA44" s="66">
        <f t="shared" si="15"/>
        <v>488.98330886957183</v>
      </c>
      <c r="AB44" s="66">
        <f t="shared" si="15"/>
        <v>526.33966222868196</v>
      </c>
      <c r="AC44" s="66">
        <f t="shared" si="15"/>
        <v>470.65304990130369</v>
      </c>
      <c r="AD44" s="66">
        <f t="shared" si="15"/>
        <v>464.41673575266719</v>
      </c>
      <c r="AE44" s="66">
        <f t="shared" si="15"/>
        <v>470.18742154152147</v>
      </c>
      <c r="AF44" s="66">
        <f t="shared" si="15"/>
        <v>487.39314738166632</v>
      </c>
      <c r="AG44" s="66">
        <f t="shared" si="15"/>
        <v>452.2632156995175</v>
      </c>
      <c r="AH44" s="66">
        <f t="shared" si="15"/>
        <v>383.88799636588237</v>
      </c>
      <c r="AI44" s="66">
        <f t="shared" si="15"/>
        <v>332.75807169292221</v>
      </c>
      <c r="AJ44" s="66">
        <f t="shared" si="15"/>
        <v>309.59846454143826</v>
      </c>
      <c r="AK44" s="66">
        <f t="shared" si="15"/>
        <v>346.03577093715495</v>
      </c>
      <c r="AL44" s="66">
        <f t="shared" si="15"/>
        <v>334.4916615216905</v>
      </c>
      <c r="AM44" s="66">
        <f>SUM(AM38:AM43)</f>
        <v>254.29032525827358</v>
      </c>
      <c r="AN44" s="58"/>
      <c r="AO44" s="58"/>
      <c r="AP44" s="52" t="str">
        <f>C44</f>
        <v>Total</v>
      </c>
      <c r="AQ44" s="75" cm="1">
        <f t="array" aca="1" ref="AQ44" ca="1">INDIRECT(ADDRESS(ROW(AP44),AQ$9))</f>
        <v>254.29032525827358</v>
      </c>
      <c r="AR44" s="74" cm="1">
        <f t="array" aca="1" ref="AR44" ca="1">INDIRECT(ADDRESS(ROW(AQ44),AR$9))</f>
        <v>334.4916615216905</v>
      </c>
      <c r="AS44" s="74" cm="1">
        <f t="array" aca="1" ref="AS44" ca="1">INDIRECT(ADDRESS(ROW(AR44),AS$9))</f>
        <v>383.88799636588237</v>
      </c>
      <c r="AT44" s="76" cm="1">
        <f t="array" aca="1" ref="AT44" ca="1">INDIRECT(ADDRESS(ROW(AS44),AT$9))</f>
        <v>470.65304990130369</v>
      </c>
      <c r="AU44" s="81" cm="1">
        <f t="array" aca="1" ref="AU44" ca="1">AQ44/INDIRECT(ADDRESS($BC44,COLUMN(AQ44)))</f>
        <v>1</v>
      </c>
      <c r="AV44" s="82" cm="1">
        <f t="array" aca="1" ref="AV44" ca="1">AR44/INDIRECT(ADDRESS($BC44,COLUMN(AR44)))</f>
        <v>1</v>
      </c>
      <c r="AW44" s="82" cm="1">
        <f t="array" aca="1" ref="AW44" ca="1">AS44/INDIRECT(ADDRESS($BC44,COLUMN(AS44)))</f>
        <v>1</v>
      </c>
      <c r="AX44" s="83" cm="1">
        <f t="array" aca="1" ref="AX44" ca="1">AT44/INDIRECT(ADDRESS($BC44,COLUMN(AT44)))</f>
        <v>1</v>
      </c>
      <c r="AY44" s="54">
        <f ca="1">IFERROR(($AQ44-AR44)/AR44,"-")</f>
        <v>-0.23977080893006408</v>
      </c>
      <c r="AZ44" s="54">
        <f ca="1">IFERROR(($AQ44-AS44)/AS44,"-")</f>
        <v>-0.33759240282181074</v>
      </c>
      <c r="BA44" s="54">
        <f ca="1">IFERROR(($AQ44-AT44)/AT44,"-")</f>
        <v>-0.45970747387784172</v>
      </c>
      <c r="BB44" s="58"/>
      <c r="BC44" s="105">
        <f>ROW(AP44)</f>
        <v>44</v>
      </c>
      <c r="BP44" s="177" t="str">
        <f t="shared" si="9"/>
        <v>Total</v>
      </c>
      <c r="BQ44" s="185" cm="1">
        <f t="array" ref="BQ44">INDEX(44:44,,BQ$9)/1000</f>
        <v>0.47065304990130369</v>
      </c>
      <c r="BR44" s="185" cm="1">
        <f t="array" ref="BR44">INDEX(44:44,,BR$9)/1000</f>
        <v>0.46441673575266718</v>
      </c>
      <c r="BS44" s="185" cm="1">
        <f t="array" ref="BS44">INDEX(44:44,,BS$9)/1000</f>
        <v>0.47018742154152149</v>
      </c>
      <c r="BT44" s="185" cm="1">
        <f t="array" ref="BT44">INDEX(44:44,,BT$9)/1000</f>
        <v>0.48739314738166634</v>
      </c>
      <c r="BU44" s="185" cm="1">
        <f t="array" ref="BU44">INDEX(44:44,,BU$9)/1000</f>
        <v>0.4522632156995175</v>
      </c>
      <c r="BV44" s="185" cm="1">
        <f t="array" ref="BV44">INDEX(44:44,,BV$9)/1000</f>
        <v>0.38388799636588239</v>
      </c>
      <c r="BW44" s="185" cm="1">
        <f t="array" ref="BW44">INDEX(44:44,,BW$9)/1000</f>
        <v>0.33275807169292221</v>
      </c>
      <c r="BX44" s="185" cm="1">
        <f t="array" ref="BX44">INDEX(44:44,,BX$9)/1000</f>
        <v>0.30959846454143825</v>
      </c>
      <c r="BY44" s="185" cm="1">
        <f t="array" ref="BY44">INDEX(44:44,,BY$9)/1000</f>
        <v>0.34603577093715493</v>
      </c>
      <c r="BZ44" s="185" cm="1">
        <f t="array" ref="BZ44">INDEX(44:44,,BZ$9)/1000</f>
        <v>0.33449166152169052</v>
      </c>
      <c r="CA44" s="185" cm="1">
        <f t="array" ref="CA44">INDEX(44:44,,CA$9)/1000</f>
        <v>0.25429032525827361</v>
      </c>
      <c r="CB44" s="179"/>
      <c r="CC44" s="178" t="str">
        <f t="shared" si="10"/>
        <v>Total</v>
      </c>
      <c r="CD44" s="126" cm="1">
        <f t="array" aca="1" ref="CD44" ca="1">BQ44/INDIRECT(ADDRESS($BC44,COLUMN(BQ44)))</f>
        <v>1</v>
      </c>
      <c r="CE44" s="126" cm="1">
        <f t="array" aca="1" ref="CE44" ca="1">BR44/INDIRECT(ADDRESS($BC44,COLUMN(BR44)))</f>
        <v>1</v>
      </c>
      <c r="CF44" s="126" cm="1">
        <f t="array" aca="1" ref="CF44" ca="1">BS44/INDIRECT(ADDRESS($BC44,COLUMN(BS44)))</f>
        <v>1</v>
      </c>
      <c r="CG44" s="126" cm="1">
        <f t="array" aca="1" ref="CG44" ca="1">BT44/INDIRECT(ADDRESS($BC44,COLUMN(BT44)))</f>
        <v>1</v>
      </c>
      <c r="CH44" s="126" cm="1">
        <f t="array" aca="1" ref="CH44" ca="1">BU44/INDIRECT(ADDRESS($BC44,COLUMN(BU44)))</f>
        <v>1</v>
      </c>
      <c r="CI44" s="126" cm="1">
        <f t="array" aca="1" ref="CI44" ca="1">BV44/INDIRECT(ADDRESS($BC44,COLUMN(BV44)))</f>
        <v>1</v>
      </c>
      <c r="CJ44" s="126" cm="1">
        <f t="array" aca="1" ref="CJ44" ca="1">BW44/INDIRECT(ADDRESS($BC44,COLUMN(BW44)))</f>
        <v>1</v>
      </c>
      <c r="CK44" s="126" cm="1">
        <f t="array" aca="1" ref="CK44" ca="1">BX44/INDIRECT(ADDRESS($BC44,COLUMN(BX44)))</f>
        <v>1</v>
      </c>
      <c r="CL44" s="126" cm="1">
        <f t="array" aca="1" ref="CL44" ca="1">BY44/INDIRECT(ADDRESS($BC44,COLUMN(BY44)))</f>
        <v>1</v>
      </c>
      <c r="CM44" s="126" cm="1">
        <f t="array" aca="1" ref="CM44" ca="1">BZ44/INDIRECT(ADDRESS($BC44,COLUMN(BZ44)))</f>
        <v>1</v>
      </c>
      <c r="CN44" s="126" cm="1">
        <f t="array" aca="1" ref="CN44" ca="1">CA44/INDIRECT(ADDRESS($BC44,COLUMN(CA44)))</f>
        <v>1</v>
      </c>
      <c r="CP44" s="178" t="str">
        <f t="shared" si="11"/>
        <v>Total</v>
      </c>
      <c r="CQ44" s="194" t="str">
        <f t="shared" ca="1" si="12"/>
        <v>0.47
(100%)</v>
      </c>
      <c r="CR44" s="194" t="str">
        <f t="shared" ca="1" si="14"/>
        <v>0.46
(100%)</v>
      </c>
      <c r="CS44" s="194" t="str">
        <f t="shared" ca="1" si="14"/>
        <v>0.47
(100%)</v>
      </c>
      <c r="CT44" s="194" t="str">
        <f t="shared" ca="1" si="14"/>
        <v>0.49
(100%)</v>
      </c>
      <c r="CU44" s="194" t="str">
        <f t="shared" ca="1" si="14"/>
        <v>0.45
(100%)</v>
      </c>
      <c r="CV44" s="194" t="str">
        <f t="shared" ca="1" si="14"/>
        <v>0.38
(100%)</v>
      </c>
      <c r="CW44" s="194" t="str">
        <f t="shared" ca="1" si="14"/>
        <v>0.33
(100%)</v>
      </c>
      <c r="CX44" s="194" t="str">
        <f t="shared" ca="1" si="14"/>
        <v>0.31
(100%)</v>
      </c>
      <c r="CY44" s="194" t="str">
        <f t="shared" ca="1" si="14"/>
        <v>0.35
(100%)</v>
      </c>
      <c r="CZ44" s="194" t="str">
        <f t="shared" ca="1" si="14"/>
        <v>0.33
(100%)</v>
      </c>
      <c r="DA44" s="194" t="str">
        <f t="shared" ca="1" si="14"/>
        <v>0.25
(100%)</v>
      </c>
    </row>
    <row r="45" spans="2:105">
      <c r="C45" s="33" t="s">
        <v>646</v>
      </c>
    </row>
    <row r="47" spans="2:105" s="27" customFormat="1" ht="17.5" thickBot="1">
      <c r="B47" s="98" t="s">
        <v>248</v>
      </c>
      <c r="C47" s="95" t="s">
        <v>754</v>
      </c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</row>
    <row r="48" spans="2:105" ht="15" thickTop="1"/>
    <row r="63" spans="3:3">
      <c r="C63" s="190"/>
    </row>
    <row r="68" spans="3:105"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</row>
    <row r="69" spans="3:105">
      <c r="F69" s="190"/>
      <c r="G69" s="190"/>
      <c r="H69" s="190"/>
      <c r="I69" s="190"/>
      <c r="J69" s="190"/>
      <c r="K69" s="190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</row>
    <row r="70" spans="3:105"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</row>
    <row r="71" spans="3:105"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</row>
    <row r="72" spans="3:105" ht="16.5">
      <c r="AP72" s="60"/>
      <c r="AQ72" s="305" t="s">
        <v>647</v>
      </c>
      <c r="AR72" s="305"/>
      <c r="AS72" s="305"/>
      <c r="AT72" s="306"/>
      <c r="AU72" s="307" t="s">
        <v>84</v>
      </c>
      <c r="AV72" s="305"/>
      <c r="AW72" s="305"/>
      <c r="AX72" s="306"/>
      <c r="AY72" s="305" t="str">
        <f>"Change to "&amp;year_latest&amp;" (%)"</f>
        <v>Change to 2023 (%)</v>
      </c>
      <c r="AZ72" s="308"/>
      <c r="BA72" s="308"/>
    </row>
    <row r="73" spans="3:105" ht="15" thickBot="1">
      <c r="C73" s="28" t="s">
        <v>754</v>
      </c>
      <c r="D73" s="28" t="s">
        <v>49</v>
      </c>
      <c r="E73" s="28" t="s">
        <v>62</v>
      </c>
      <c r="F73" s="28">
        <f t="shared" ref="F73:AM73" si="16">F$8</f>
        <v>1990</v>
      </c>
      <c r="G73" s="28">
        <f t="shared" si="16"/>
        <v>1991</v>
      </c>
      <c r="H73" s="28">
        <f t="shared" si="16"/>
        <v>1992</v>
      </c>
      <c r="I73" s="28">
        <f t="shared" si="16"/>
        <v>1993</v>
      </c>
      <c r="J73" s="28">
        <f t="shared" si="16"/>
        <v>1994</v>
      </c>
      <c r="K73" s="28">
        <f t="shared" si="16"/>
        <v>1995</v>
      </c>
      <c r="L73" s="28">
        <f t="shared" si="16"/>
        <v>1996</v>
      </c>
      <c r="M73" s="28">
        <f t="shared" si="16"/>
        <v>1997</v>
      </c>
      <c r="N73" s="28">
        <f t="shared" si="16"/>
        <v>1998</v>
      </c>
      <c r="O73" s="28">
        <f t="shared" si="16"/>
        <v>1999</v>
      </c>
      <c r="P73" s="28">
        <f t="shared" si="16"/>
        <v>2000</v>
      </c>
      <c r="Q73" s="28">
        <f t="shared" si="16"/>
        <v>2001</v>
      </c>
      <c r="R73" s="28">
        <f t="shared" si="16"/>
        <v>2002</v>
      </c>
      <c r="S73" s="28">
        <f t="shared" si="16"/>
        <v>2003</v>
      </c>
      <c r="T73" s="28">
        <f t="shared" si="16"/>
        <v>2004</v>
      </c>
      <c r="U73" s="28">
        <f t="shared" si="16"/>
        <v>2005</v>
      </c>
      <c r="V73" s="28">
        <f t="shared" si="16"/>
        <v>2006</v>
      </c>
      <c r="W73" s="28">
        <f t="shared" si="16"/>
        <v>2007</v>
      </c>
      <c r="X73" s="28">
        <f t="shared" si="16"/>
        <v>2008</v>
      </c>
      <c r="Y73" s="28">
        <f t="shared" si="16"/>
        <v>2009</v>
      </c>
      <c r="Z73" s="28">
        <f t="shared" si="16"/>
        <v>2010</v>
      </c>
      <c r="AA73" s="28">
        <f t="shared" si="16"/>
        <v>2011</v>
      </c>
      <c r="AB73" s="28">
        <f t="shared" si="16"/>
        <v>2012</v>
      </c>
      <c r="AC73" s="28">
        <f t="shared" si="16"/>
        <v>2013</v>
      </c>
      <c r="AD73" s="28">
        <f t="shared" si="16"/>
        <v>2014</v>
      </c>
      <c r="AE73" s="28">
        <f t="shared" si="16"/>
        <v>2015</v>
      </c>
      <c r="AF73" s="28">
        <f t="shared" si="16"/>
        <v>2016</v>
      </c>
      <c r="AG73" s="28">
        <f t="shared" si="16"/>
        <v>2017</v>
      </c>
      <c r="AH73" s="28">
        <f t="shared" si="16"/>
        <v>2018</v>
      </c>
      <c r="AI73" s="28">
        <f t="shared" si="16"/>
        <v>2019</v>
      </c>
      <c r="AJ73" s="28">
        <f t="shared" si="16"/>
        <v>2020</v>
      </c>
      <c r="AK73" s="28">
        <f t="shared" si="16"/>
        <v>2021</v>
      </c>
      <c r="AL73" s="28">
        <f t="shared" si="16"/>
        <v>2022</v>
      </c>
      <c r="AM73" s="28">
        <f t="shared" si="16"/>
        <v>2023</v>
      </c>
      <c r="AP73" s="59"/>
      <c r="AQ73" s="28">
        <f>AQ$8</f>
        <v>2023</v>
      </c>
      <c r="AR73" s="28">
        <f>AR$8</f>
        <v>2022</v>
      </c>
      <c r="AS73" s="28">
        <f>AS$8</f>
        <v>2018</v>
      </c>
      <c r="AT73" s="59">
        <f>AT$8</f>
        <v>2013</v>
      </c>
      <c r="AU73" s="28">
        <f>AQ73</f>
        <v>2023</v>
      </c>
      <c r="AV73" s="28">
        <f>AR73</f>
        <v>2022</v>
      </c>
      <c r="AW73" s="28">
        <f>AS73</f>
        <v>2018</v>
      </c>
      <c r="AX73" s="59">
        <f>AT73</f>
        <v>2013</v>
      </c>
      <c r="AY73" s="28">
        <f>AV73</f>
        <v>2022</v>
      </c>
      <c r="AZ73" s="28">
        <f>AW73</f>
        <v>2018</v>
      </c>
      <c r="BA73" s="28">
        <f>AX73</f>
        <v>2013</v>
      </c>
      <c r="BB73" s="27"/>
      <c r="BE73" s="58" t="s">
        <v>513</v>
      </c>
      <c r="BF73" s="58" t="s">
        <v>514</v>
      </c>
      <c r="BP73" s="182"/>
      <c r="BQ73" s="183">
        <f t="shared" ref="BQ73:CA73" si="17">BQ$8</f>
        <v>2013</v>
      </c>
      <c r="BR73" s="183">
        <f t="shared" si="17"/>
        <v>2014</v>
      </c>
      <c r="BS73" s="183">
        <f t="shared" si="17"/>
        <v>2015</v>
      </c>
      <c r="BT73" s="183">
        <f t="shared" si="17"/>
        <v>2016</v>
      </c>
      <c r="BU73" s="183">
        <f t="shared" si="17"/>
        <v>2017</v>
      </c>
      <c r="BV73" s="183">
        <f t="shared" si="17"/>
        <v>2018</v>
      </c>
      <c r="BW73" s="183">
        <f t="shared" si="17"/>
        <v>2019</v>
      </c>
      <c r="BX73" s="183">
        <f t="shared" si="17"/>
        <v>2020</v>
      </c>
      <c r="BY73" s="183">
        <f t="shared" si="17"/>
        <v>2021</v>
      </c>
      <c r="BZ73" s="183">
        <f t="shared" si="17"/>
        <v>2022</v>
      </c>
      <c r="CA73" s="183">
        <f t="shared" si="17"/>
        <v>2023</v>
      </c>
      <c r="CC73" s="183"/>
      <c r="CD73" s="183">
        <f t="shared" ref="CD73:CN73" si="18">BQ73</f>
        <v>2013</v>
      </c>
      <c r="CE73" s="183">
        <f t="shared" si="18"/>
        <v>2014</v>
      </c>
      <c r="CF73" s="183">
        <f t="shared" si="18"/>
        <v>2015</v>
      </c>
      <c r="CG73" s="183">
        <f t="shared" si="18"/>
        <v>2016</v>
      </c>
      <c r="CH73" s="183">
        <f t="shared" si="18"/>
        <v>2017</v>
      </c>
      <c r="CI73" s="183">
        <f t="shared" si="18"/>
        <v>2018</v>
      </c>
      <c r="CJ73" s="183">
        <f t="shared" si="18"/>
        <v>2019</v>
      </c>
      <c r="CK73" s="183">
        <f t="shared" si="18"/>
        <v>2020</v>
      </c>
      <c r="CL73" s="183">
        <f t="shared" si="18"/>
        <v>2021</v>
      </c>
      <c r="CM73" s="183">
        <f t="shared" si="18"/>
        <v>2022</v>
      </c>
      <c r="CN73" s="183">
        <f t="shared" si="18"/>
        <v>2023</v>
      </c>
      <c r="CO73" s="27"/>
      <c r="CP73" s="183"/>
      <c r="CQ73" s="188">
        <f t="shared" ref="CQ73:DA73" si="19">CD73</f>
        <v>2013</v>
      </c>
      <c r="CR73" s="188">
        <f t="shared" si="19"/>
        <v>2014</v>
      </c>
      <c r="CS73" s="188">
        <f t="shared" si="19"/>
        <v>2015</v>
      </c>
      <c r="CT73" s="188">
        <f t="shared" si="19"/>
        <v>2016</v>
      </c>
      <c r="CU73" s="188">
        <f t="shared" si="19"/>
        <v>2017</v>
      </c>
      <c r="CV73" s="188">
        <f t="shared" si="19"/>
        <v>2018</v>
      </c>
      <c r="CW73" s="188">
        <f t="shared" si="19"/>
        <v>2019</v>
      </c>
      <c r="CX73" s="188">
        <f t="shared" si="19"/>
        <v>2020</v>
      </c>
      <c r="CY73" s="188">
        <f t="shared" si="19"/>
        <v>2021</v>
      </c>
      <c r="CZ73" s="188">
        <f t="shared" si="19"/>
        <v>2022</v>
      </c>
      <c r="DA73" s="188">
        <f t="shared" si="19"/>
        <v>2023</v>
      </c>
    </row>
    <row r="74" spans="3:105" ht="15.5">
      <c r="C74" s="7" t="s">
        <v>128</v>
      </c>
      <c r="D74" s="86" t="s">
        <v>648</v>
      </c>
      <c r="F74" s="65" cm="1">
        <f t="array" ref="F74">SUM(File_5[GHG (kt CO2eq)]*(File_5[Rows]=$BE$74)*(File_5[Year]=F$8))+SUM(File_5[GHG (kt CO2eq)]*(File_5[Rows]=$BF$74)*(File_5[Year]=F$8))</f>
        <v>10701.846647158001</v>
      </c>
      <c r="G74" s="65" cm="1">
        <f t="array" ref="G74">SUM(File_5[GHG (kt CO2eq)]*(File_5[Rows]=$BE$74)*(File_5[Year]=G$8))+SUM(File_5[GHG (kt CO2eq)]*(File_5[Rows]=$BF$74)*(File_5[Year]=G$8))</f>
        <v>11090.847935684002</v>
      </c>
      <c r="H74" s="65" cm="1">
        <f t="array" ref="H74">SUM(File_5[GHG (kt CO2eq)]*(File_5[Rows]=$BE$74)*(File_5[Year]=H$8))+SUM(File_5[GHG (kt CO2eq)]*(File_5[Rows]=$BF$74)*(File_5[Year]=H$8))</f>
        <v>11780.720885357001</v>
      </c>
      <c r="I74" s="65" cm="1">
        <f t="array" ref="I74">SUM(File_5[GHG (kt CO2eq)]*(File_5[Rows]=$BE$74)*(File_5[Year]=I$8))+SUM(File_5[GHG (kt CO2eq)]*(File_5[Rows]=$BF$74)*(File_5[Year]=I$8))</f>
        <v>11743.167681100998</v>
      </c>
      <c r="J74" s="65" cm="1">
        <f t="array" ref="J74">SUM(File_5[GHG (kt CO2eq)]*(File_5[Rows]=$BE$74)*(File_5[Year]=J$8))+SUM(File_5[GHG (kt CO2eq)]*(File_5[Rows]=$BF$74)*(File_5[Year]=J$8))</f>
        <v>12156.131861837999</v>
      </c>
      <c r="K74" s="65" cm="1">
        <f t="array" ref="K74">SUM(File_5[GHG (kt CO2eq)]*(File_5[Rows]=$BE$74)*(File_5[Year]=K$8))+SUM(File_5[GHG (kt CO2eq)]*(File_5[Rows]=$BF$74)*(File_5[Year]=K$8))</f>
        <v>12848.55363416</v>
      </c>
      <c r="L74" s="65" cm="1">
        <f t="array" ref="L74">SUM(File_5[GHG (kt CO2eq)]*(File_5[Rows]=$BE$74)*(File_5[Year]=L$8))+SUM(File_5[GHG (kt CO2eq)]*(File_5[Rows]=$BF$74)*(File_5[Year]=L$8))</f>
        <v>13597.133817319</v>
      </c>
      <c r="M74" s="65" cm="1">
        <f t="array" ref="M74">SUM(File_5[GHG (kt CO2eq)]*(File_5[Rows]=$BE$74)*(File_5[Year]=M$8))+SUM(File_5[GHG (kt CO2eq)]*(File_5[Rows]=$BF$74)*(File_5[Year]=M$8))</f>
        <v>14116.747411822</v>
      </c>
      <c r="N74" s="65" cm="1">
        <f t="array" ref="N74">SUM(File_5[GHG (kt CO2eq)]*(File_5[Rows]=$BE$74)*(File_5[Year]=N$8))+SUM(File_5[GHG (kt CO2eq)]*(File_5[Rows]=$BF$74)*(File_5[Year]=N$8))</f>
        <v>14622.643800145999</v>
      </c>
      <c r="O74" s="65" cm="1">
        <f t="array" ref="O74">SUM(File_5[GHG (kt CO2eq)]*(File_5[Rows]=$BE$74)*(File_5[Year]=O$8))+SUM(File_5[GHG (kt CO2eq)]*(File_5[Rows]=$BF$74)*(File_5[Year]=O$8))</f>
        <v>15517.536157674</v>
      </c>
      <c r="P74" s="65" cm="1">
        <f t="array" ref="P74">SUM(File_5[GHG (kt CO2eq)]*(File_5[Rows]=$BE$74)*(File_5[Year]=P$8))+SUM(File_5[GHG (kt CO2eq)]*(File_5[Rows]=$BF$74)*(File_5[Year]=P$8))</f>
        <v>15870.281480990001</v>
      </c>
      <c r="Q74" s="65" cm="1">
        <f t="array" ref="Q74">SUM(File_5[GHG (kt CO2eq)]*(File_5[Rows]=$BE$74)*(File_5[Year]=Q$8))+SUM(File_5[GHG (kt CO2eq)]*(File_5[Rows]=$BF$74)*(File_5[Year]=Q$8))</f>
        <v>17016.394893086999</v>
      </c>
      <c r="R74" s="65" cm="1">
        <f t="array" ref="R74">SUM(File_5[GHG (kt CO2eq)]*(File_5[Rows]=$BE$74)*(File_5[Year]=R$8))+SUM(File_5[GHG (kt CO2eq)]*(File_5[Rows]=$BF$74)*(File_5[Year]=R$8))</f>
        <v>16338.527357617999</v>
      </c>
      <c r="S74" s="65" cm="1">
        <f t="array" ref="S74">SUM(File_5[GHG (kt CO2eq)]*(File_5[Rows]=$BE$74)*(File_5[Year]=S$8))+SUM(File_5[GHG (kt CO2eq)]*(File_5[Rows]=$BF$74)*(File_5[Year]=S$8))</f>
        <v>15354.982587035001</v>
      </c>
      <c r="T74" s="65" cm="1">
        <f t="array" ref="T74">SUM(File_5[GHG (kt CO2eq)]*(File_5[Rows]=$BE$74)*(File_5[Year]=T$8))+SUM(File_5[GHG (kt CO2eq)]*(File_5[Rows]=$BF$74)*(File_5[Year]=T$8))</f>
        <v>15028.452055883003</v>
      </c>
      <c r="U74" s="65" cm="1">
        <f t="array" ref="U74">SUM(File_5[GHG (kt CO2eq)]*(File_5[Rows]=$BE$74)*(File_5[Year]=U$8))+SUM(File_5[GHG (kt CO2eq)]*(File_5[Rows]=$BF$74)*(File_5[Year]=U$8))</f>
        <v>15493.392823762</v>
      </c>
      <c r="V74" s="65" cm="1">
        <f t="array" ref="V74">SUM(File_5[GHG (kt CO2eq)]*(File_5[Rows]=$BE$74)*(File_5[Year]=V$8))+SUM(File_5[GHG (kt CO2eq)]*(File_5[Rows]=$BF$74)*(File_5[Year]=V$8))</f>
        <v>15114.237808915999</v>
      </c>
      <c r="W74" s="65" cm="1">
        <f t="array" ref="W74">SUM(File_5[GHG (kt CO2eq)]*(File_5[Rows]=$BE$74)*(File_5[Year]=W$8))+SUM(File_5[GHG (kt CO2eq)]*(File_5[Rows]=$BF$74)*(File_5[Year]=W$8))</f>
        <v>14663.440009157001</v>
      </c>
      <c r="X74" s="65" cm="1">
        <f t="array" ref="X74">SUM(File_5[GHG (kt CO2eq)]*(File_5[Rows]=$BE$74)*(File_5[Year]=X$8))+SUM(File_5[GHG (kt CO2eq)]*(File_5[Rows]=$BF$74)*(File_5[Year]=X$8))</f>
        <v>14672.688876975</v>
      </c>
      <c r="Y74" s="65" cm="1">
        <f t="array" ref="Y74">SUM(File_5[GHG (kt CO2eq)]*(File_5[Rows]=$BE$74)*(File_5[Year]=Y$8))+SUM(File_5[GHG (kt CO2eq)]*(File_5[Rows]=$BF$74)*(File_5[Year]=Y$8))</f>
        <v>13278.527546371999</v>
      </c>
      <c r="Z74" s="65" cm="1">
        <f t="array" ref="Z74">SUM(File_5[GHG (kt CO2eq)]*(File_5[Rows]=$BE$74)*(File_5[Year]=Z$8))+SUM(File_5[GHG (kt CO2eq)]*(File_5[Rows]=$BF$74)*(File_5[Year]=Z$8))</f>
        <v>13557.697096565002</v>
      </c>
      <c r="AA74" s="65" cm="1">
        <f t="array" ref="AA74">SUM(File_5[GHG (kt CO2eq)]*(File_5[Rows]=$BE$74)*(File_5[Year]=AA$8))+SUM(File_5[GHG (kt CO2eq)]*(File_5[Rows]=$BF$74)*(File_5[Year]=AA$8))</f>
        <v>12166.518545846</v>
      </c>
      <c r="AB74" s="65" cm="1">
        <f t="array" ref="AB74">SUM(File_5[GHG (kt CO2eq)]*(File_5[Rows]=$BE$74)*(File_5[Year]=AB$8))+SUM(File_5[GHG (kt CO2eq)]*(File_5[Rows]=$BF$74)*(File_5[Year]=AB$8))</f>
        <v>13072.606656622002</v>
      </c>
      <c r="AC74" s="65" cm="1">
        <f t="array" ref="AC74">SUM(File_5[GHG (kt CO2eq)]*(File_5[Rows]=$BE$74)*(File_5[Year]=AC$8))+SUM(File_5[GHG (kt CO2eq)]*(File_5[Rows]=$BF$74)*(File_5[Year]=AC$8))</f>
        <v>11704.238743593</v>
      </c>
      <c r="AD74" s="65" cm="1">
        <f t="array" ref="AD74">SUM(File_5[GHG (kt CO2eq)]*(File_5[Rows]=$BE$74)*(File_5[Year]=AD$8))+SUM(File_5[GHG (kt CO2eq)]*(File_5[Rows]=$BF$74)*(File_5[Year]=AD$8))</f>
        <v>11527.254193691</v>
      </c>
      <c r="AE74" s="65" cm="1">
        <f t="array" ref="AE74">SUM(File_5[GHG (kt CO2eq)]*(File_5[Rows]=$BE$74)*(File_5[Year]=AE$8))+SUM(File_5[GHG (kt CO2eq)]*(File_5[Rows]=$BF$74)*(File_5[Year]=AE$8))</f>
        <v>12128.730048575999</v>
      </c>
      <c r="AF74" s="65" cm="1">
        <f t="array" ref="AF74">SUM(File_5[GHG (kt CO2eq)]*(File_5[Rows]=$BE$74)*(File_5[Year]=AF$8))+SUM(File_5[GHG (kt CO2eq)]*(File_5[Rows]=$BF$74)*(File_5[Year]=AF$8))</f>
        <v>12859.497592166999</v>
      </c>
      <c r="AG74" s="65" cm="1">
        <f t="array" ref="AG74">SUM(File_5[GHG (kt CO2eq)]*(File_5[Rows]=$BE$74)*(File_5[Year]=AG$8))+SUM(File_5[GHG (kt CO2eq)]*(File_5[Rows]=$BF$74)*(File_5[Year]=AG$8))</f>
        <v>12046.923813520001</v>
      </c>
      <c r="AH74" s="65" cm="1">
        <f t="array" ref="AH74">SUM(File_5[GHG (kt CO2eq)]*(File_5[Rows]=$BE$74)*(File_5[Year]=AH$8))+SUM(File_5[GHG (kt CO2eq)]*(File_5[Rows]=$BF$74)*(File_5[Year]=AH$8))</f>
        <v>10700.966757894999</v>
      </c>
      <c r="AI74" s="65" cm="1">
        <f t="array" ref="AI74">SUM(File_5[GHG (kt CO2eq)]*(File_5[Rows]=$BE$74)*(File_5[Year]=AI$8))+SUM(File_5[GHG (kt CO2eq)]*(File_5[Rows]=$BF$74)*(File_5[Year]=AI$8))</f>
        <v>9454.100523092</v>
      </c>
      <c r="AJ74" s="65" cm="1">
        <f t="array" ref="AJ74">SUM(File_5[GHG (kt CO2eq)]*(File_5[Rows]=$BE$74)*(File_5[Year]=AJ$8))+SUM(File_5[GHG (kt CO2eq)]*(File_5[Rows]=$BF$74)*(File_5[Year]=AJ$8))</f>
        <v>8863.353583655</v>
      </c>
      <c r="AK74" s="65" cm="1">
        <f t="array" ref="AK74">SUM(File_5[GHG (kt CO2eq)]*(File_5[Rows]=$BE$74)*(File_5[Year]=AK$8))+SUM(File_5[GHG (kt CO2eq)]*(File_5[Rows]=$BF$74)*(File_5[Year]=AK$8))</f>
        <v>10355.897606453</v>
      </c>
      <c r="AL74" s="65" cm="1">
        <f t="array" ref="AL74">SUM(File_5[GHG (kt CO2eq)]*(File_5[Rows]=$BE$74)*(File_5[Year]=AL$8))+SUM(File_5[GHG (kt CO2eq)]*(File_5[Rows]=$BF$74)*(File_5[Year]=AL$8))</f>
        <v>10144.823956765998</v>
      </c>
      <c r="AM74" s="65" cm="1">
        <f t="array" ref="AM74">SUM(File_5[GHG (kt CO2eq)]*(File_5[Rows]=$BE$74)*(File_5[Year]=AM$8))+SUM(File_5[GHG (kt CO2eq)]*(File_5[Rows]=$BF$74)*(File_5[Year]=AM$8))</f>
        <v>8028.9399375740004</v>
      </c>
      <c r="AN74" s="94"/>
      <c r="AP74" s="49" t="str">
        <f t="shared" ref="AP74:AP84" si="20">C74</f>
        <v>Electricity generation</v>
      </c>
      <c r="AQ74" s="70" cm="1">
        <f t="array" aca="1" ref="AQ74" ca="1">INDIRECT(ADDRESS(ROW(AP74),AQ$9))/1000</f>
        <v>8.028939937574</v>
      </c>
      <c r="AR74" s="71" cm="1">
        <f t="array" aca="1" ref="AR74" ca="1">INDIRECT(ADDRESS(ROW(AQ74),AR$9))/1000</f>
        <v>10.144823956765999</v>
      </c>
      <c r="AS74" s="71" cm="1">
        <f t="array" aca="1" ref="AS74" ca="1">INDIRECT(ADDRESS(ROW(AR74),AS$9))/1000</f>
        <v>10.700966757894999</v>
      </c>
      <c r="AT74" s="72" cm="1">
        <f t="array" aca="1" ref="AT74" ca="1">INDIRECT(ADDRESS(ROW(AS74),AT$9))/1000</f>
        <v>11.704238743592999</v>
      </c>
      <c r="AU74" s="77" cm="1">
        <f t="array" aca="1" ref="AU74" ca="1">AQ74/INDIRECT(ADDRESS($BC74,COLUMN(AQ74)))</f>
        <v>0.23130255444164516</v>
      </c>
      <c r="AV74" s="78" cm="1">
        <f t="array" aca="1" ref="AV74" ca="1">AR74/INDIRECT(ADDRESS($BC74,COLUMN(AR74)))</f>
        <v>0.27305020936925795</v>
      </c>
      <c r="AW74" s="78" cm="1">
        <f t="array" aca="1" ref="AW74" ca="1">AS74/INDIRECT(ADDRESS($BC74,COLUMN(AS74)))</f>
        <v>0.26768258701226316</v>
      </c>
      <c r="AX74" s="79" cm="1">
        <f t="array" aca="1" ref="AX74" ca="1">AT74/INDIRECT(ADDRESS($BC74,COLUMN(AT74)))</f>
        <v>0.31009373275584223</v>
      </c>
      <c r="AY74" s="53">
        <f t="shared" ref="AY74:AY84" ca="1" si="21">IFERROR(($AQ74-AR74)/AR74,"-")</f>
        <v>-0.20856783993583533</v>
      </c>
      <c r="AZ74" s="53">
        <f t="shared" ref="AZ74:AZ84" ca="1" si="22">IFERROR(($AQ74-AS74)/AS74,"-")</f>
        <v>-0.24969957208301963</v>
      </c>
      <c r="BA74" s="53">
        <f t="shared" ref="BA74:BA84" ca="1" si="23">IFERROR(($AQ74-AT74)/AT74,"-")</f>
        <v>-0.31401434014928048</v>
      </c>
      <c r="BC74" s="100">
        <f t="shared" ref="BC74:BC82" si="24">BC75</f>
        <v>84</v>
      </c>
      <c r="BE74" s="7" t="s">
        <v>589</v>
      </c>
      <c r="BF74" s="7" t="s">
        <v>591</v>
      </c>
      <c r="BP74" s="177" t="str">
        <f t="shared" ref="BP74:BP84" si="25">AP74</f>
        <v>Electricity generation</v>
      </c>
      <c r="BQ74" s="185" cm="1">
        <f t="array" ref="BQ74">INDEX(74:74,,BQ$9)/1000</f>
        <v>11.704238743592999</v>
      </c>
      <c r="BR74" s="185" cm="1">
        <f t="array" ref="BR74">INDEX(74:74,,BR$9)/1000</f>
        <v>11.527254193691</v>
      </c>
      <c r="BS74" s="185" cm="1">
        <f t="array" ref="BS74">INDEX(74:74,,BS$9)/1000</f>
        <v>12.128730048575999</v>
      </c>
      <c r="BT74" s="185" cm="1">
        <f t="array" ref="BT74">INDEX(74:74,,BT$9)/1000</f>
        <v>12.859497592166999</v>
      </c>
      <c r="BU74" s="185" cm="1">
        <f t="array" ref="BU74">INDEX(74:74,,BU$9)/1000</f>
        <v>12.046923813520001</v>
      </c>
      <c r="BV74" s="185" cm="1">
        <f t="array" ref="BV74">INDEX(74:74,,BV$9)/1000</f>
        <v>10.700966757894999</v>
      </c>
      <c r="BW74" s="185" cm="1">
        <f t="array" ref="BW74">INDEX(74:74,,BW$9)/1000</f>
        <v>9.4541005230920003</v>
      </c>
      <c r="BX74" s="185" cm="1">
        <f t="array" ref="BX74">INDEX(74:74,,BX$9)/1000</f>
        <v>8.8633535836549999</v>
      </c>
      <c r="BY74" s="185" cm="1">
        <f t="array" ref="BY74">INDEX(74:74,,BY$9)/1000</f>
        <v>10.355897606453</v>
      </c>
      <c r="BZ74" s="185" cm="1">
        <f t="array" ref="BZ74">INDEX(74:74,,BZ$9)/1000</f>
        <v>10.144823956765999</v>
      </c>
      <c r="CA74" s="185" cm="1">
        <f t="array" ref="CA74">INDEX(74:74,,CA$9)/1000</f>
        <v>8.028939937574</v>
      </c>
      <c r="CB74" s="179"/>
      <c r="CC74" s="178" t="str">
        <f t="shared" ref="CC74:CC84" si="26">BP74</f>
        <v>Electricity generation</v>
      </c>
      <c r="CD74" s="126" cm="1">
        <f t="array" aca="1" ref="CD74" ca="1">BQ74/INDIRECT(ADDRESS($BC74,COLUMN(BQ74)))</f>
        <v>0.31009373275584223</v>
      </c>
      <c r="CE74" s="126" cm="1">
        <f t="array" aca="1" ref="CE74" ca="1">BR74/INDIRECT(ADDRESS($BC74,COLUMN(BR74)))</f>
        <v>0.30906563085399641</v>
      </c>
      <c r="CF74" s="126" cm="1">
        <f t="array" aca="1" ref="CF74" ca="1">BS74/INDIRECT(ADDRESS($BC74,COLUMN(BS74)))</f>
        <v>0.30861234471486138</v>
      </c>
      <c r="CG74" s="126" cm="1">
        <f t="array" aca="1" ref="CG74" ca="1">BT74/INDIRECT(ADDRESS($BC74,COLUMN(BT74)))</f>
        <v>0.31487647790973977</v>
      </c>
      <c r="CH74" s="126" cm="1">
        <f t="array" aca="1" ref="CH74" ca="1">BU74/INDIRECT(ADDRESS($BC74,COLUMN(BU74)))</f>
        <v>0.30135022484414448</v>
      </c>
      <c r="CI74" s="126" cm="1">
        <f t="array" aca="1" ref="CI74" ca="1">BV74/INDIRECT(ADDRESS($BC74,COLUMN(BV74)))</f>
        <v>0.26768258701226316</v>
      </c>
      <c r="CJ74" s="126" cm="1">
        <f t="array" aca="1" ref="CJ74" ca="1">BW74/INDIRECT(ADDRESS($BC74,COLUMN(BW74)))</f>
        <v>0.24645912641151885</v>
      </c>
      <c r="CK74" s="126" cm="1">
        <f t="array" aca="1" ref="CK74" ca="1">BX74/INDIRECT(ADDRESS($BC74,COLUMN(BX74)))</f>
        <v>0.25935274548731252</v>
      </c>
      <c r="CL74" s="126" cm="1">
        <f t="array" aca="1" ref="CL74" ca="1">BY74/INDIRECT(ADDRESS($BC74,COLUMN(BY74)))</f>
        <v>0.28671690325865135</v>
      </c>
      <c r="CM74" s="126" cm="1">
        <f t="array" aca="1" ref="CM74" ca="1">BZ74/INDIRECT(ADDRESS($BC74,COLUMN(BZ74)))</f>
        <v>0.27305020936925795</v>
      </c>
      <c r="CN74" s="126" cm="1">
        <f t="array" aca="1" ref="CN74" ca="1">CA74/INDIRECT(ADDRESS($BC74,COLUMN(CA74)))</f>
        <v>0.23130255444164516</v>
      </c>
      <c r="CP74" s="178" t="str">
        <f t="shared" ref="CP74:CP84" si="27">CC74</f>
        <v>Electricity generation</v>
      </c>
      <c r="CQ74" s="194" t="str">
        <f t="shared" ref="CQ74:CQ84" ca="1" si="28">TEXT(BQ74,"#,##0.00;-#,##0.00;0") &amp; CHAR(10) &amp; IF(CD74&lt;&gt;1,TEXT(CD74,"(#,##0.0%);(-#,##0.0%);(0%)"),"(100%)")</f>
        <v>11.70
(31.0%)</v>
      </c>
      <c r="CR74" s="194" t="str">
        <f t="shared" ref="CR74:CR79" ca="1" si="29">TEXT(BR74,"#,##0.00;-#,##0.00;0") &amp; CHAR(10) &amp; IF(CE74&lt;&gt;1,TEXT(CE74,"(#,##0.0%);(-#,##0.0%);(0%)"),"(100%)")</f>
        <v>11.53
(30.9%)</v>
      </c>
      <c r="CS74" s="194" t="str">
        <f t="shared" ref="CS74:CS79" ca="1" si="30">TEXT(BS74,"#,##0.00;-#,##0.00;0") &amp; CHAR(10) &amp; IF(CF74&lt;&gt;1,TEXT(CF74,"(#,##0.0%);(-#,##0.0%);(0%)"),"(100%)")</f>
        <v>12.13
(30.9%)</v>
      </c>
      <c r="CT74" s="194" t="str">
        <f t="shared" ref="CT74:CT79" ca="1" si="31">TEXT(BT74,"#,##0.00;-#,##0.00;0") &amp; CHAR(10) &amp; IF(CG74&lt;&gt;1,TEXT(CG74,"(#,##0.0%);(-#,##0.0%);(0%)"),"(100%)")</f>
        <v>12.86
(31.5%)</v>
      </c>
      <c r="CU74" s="194" t="str">
        <f t="shared" ref="CU74:CU79" ca="1" si="32">TEXT(BU74,"#,##0.00;-#,##0.00;0") &amp; CHAR(10) &amp; IF(CH74&lt;&gt;1,TEXT(CH74,"(#,##0.0%);(-#,##0.0%);(0%)"),"(100%)")</f>
        <v>12.05
(30.1%)</v>
      </c>
      <c r="CV74" s="194" t="str">
        <f t="shared" ref="CV74:CV79" ca="1" si="33">TEXT(BV74,"#,##0.00;-#,##0.00;0") &amp; CHAR(10) &amp; IF(CI74&lt;&gt;1,TEXT(CI74,"(#,##0.0%);(-#,##0.0%);(0%)"),"(100%)")</f>
        <v>10.70
(26.8%)</v>
      </c>
      <c r="CW74" s="194" t="str">
        <f t="shared" ref="CW74:CW79" ca="1" si="34">TEXT(BW74,"#,##0.00;-#,##0.00;0") &amp; CHAR(10) &amp; IF(CJ74&lt;&gt;1,TEXT(CJ74,"(#,##0.0%);(-#,##0.0%);(0%)"),"(100%)")</f>
        <v>9.45
(24.6%)</v>
      </c>
      <c r="CX74" s="194" t="str">
        <f t="shared" ref="CX74:CX79" ca="1" si="35">TEXT(BX74,"#,##0.00;-#,##0.00;0") &amp; CHAR(10) &amp; IF(CK74&lt;&gt;1,TEXT(CK74,"(#,##0.0%);(-#,##0.0%);(0%)"),"(100%)")</f>
        <v>8.86
(25.9%)</v>
      </c>
      <c r="CY74" s="194" t="str">
        <f t="shared" ref="CY74:CY79" ca="1" si="36">TEXT(BY74,"#,##0.00;-#,##0.00;0") &amp; CHAR(10) &amp; IF(CL74&lt;&gt;1,TEXT(CL74,"(#,##0.0%);(-#,##0.0%);(0%)"),"(100%)")</f>
        <v>10.36
(28.7%)</v>
      </c>
      <c r="CZ74" s="194" t="str">
        <f t="shared" ref="CZ74:CZ79" ca="1" si="37">TEXT(BZ74,"#,##0.00;-#,##0.00;0") &amp; CHAR(10) &amp; IF(CM74&lt;&gt;1,TEXT(CM74,"(#,##0.0%);(-#,##0.0%);(0%)"),"(100%)")</f>
        <v>10.14
(27.3%)</v>
      </c>
      <c r="DA74" s="194" t="str">
        <f t="shared" ref="DA74:DA79" ca="1" si="38">TEXT(CA74,"#,##0.00;-#,##0.00;0") &amp; CHAR(10) &amp; IF(CN74&lt;&gt;1,TEXT(CN74,"(#,##0.0%);(-#,##0.0%);(0%)"),"(100%)")</f>
        <v>8.03
(23.1%)</v>
      </c>
    </row>
    <row r="75" spans="3:105" ht="15.5">
      <c r="C75" s="7" t="s">
        <v>258</v>
      </c>
      <c r="D75" s="86" t="s">
        <v>648</v>
      </c>
      <c r="F75" s="65" cm="1">
        <f t="array" ref="F75">SUM(File_5[GHG (kt CO2eq)]*(File_5[Row Categories]=$BE$75)*(File_5[Year]=F$8))-SUM(File_5[GHG (kt CO2eq)]*(File_5[Rows]=$BF$75)*(File_5[Year]=F$8))</f>
        <v>5070.0518656839995</v>
      </c>
      <c r="G75" s="65" cm="1">
        <f t="array" ref="G75">SUM(File_5[GHG (kt CO2eq)]*(File_5[Row Categories]=$BE$75)*(File_5[Year]=G$8))-SUM(File_5[GHG (kt CO2eq)]*(File_5[Rows]=$BF$75)*(File_5[Year]=G$8))</f>
        <v>5248.9133732550008</v>
      </c>
      <c r="H75" s="65" cm="1">
        <f t="array" ref="H75">SUM(File_5[GHG (kt CO2eq)]*(File_5[Row Categories]=$BE$75)*(File_5[Year]=H$8))-SUM(File_5[GHG (kt CO2eq)]*(File_5[Rows]=$BF$75)*(File_5[Year]=H$8))</f>
        <v>5676.6146058250015</v>
      </c>
      <c r="I75" s="65" cm="1">
        <f t="array" ref="I75">SUM(File_5[GHG (kt CO2eq)]*(File_5[Row Categories]=$BE$75)*(File_5[Year]=I$8))-SUM(File_5[GHG (kt CO2eq)]*(File_5[Rows]=$BF$75)*(File_5[Year]=I$8))</f>
        <v>5673.2736429920014</v>
      </c>
      <c r="J75" s="65" cm="1">
        <f t="array" ref="J75">SUM(File_5[GHG (kt CO2eq)]*(File_5[Row Categories]=$BE$75)*(File_5[Year]=J$8))-SUM(File_5[GHG (kt CO2eq)]*(File_5[Rows]=$BF$75)*(File_5[Year]=J$8))</f>
        <v>5929.2302056229992</v>
      </c>
      <c r="K75" s="65" cm="1">
        <f t="array" ref="K75">SUM(File_5[GHG (kt CO2eq)]*(File_5[Row Categories]=$BE$75)*(File_5[Year]=K$8))-SUM(File_5[GHG (kt CO2eq)]*(File_5[Rows]=$BF$75)*(File_5[Year]=K$8))</f>
        <v>6138.7747459960001</v>
      </c>
      <c r="L75" s="65" cm="1">
        <f t="array" ref="L75">SUM(File_5[GHG (kt CO2eq)]*(File_5[Row Categories]=$BE$75)*(File_5[Year]=L$8))-SUM(File_5[GHG (kt CO2eq)]*(File_5[Rows]=$BF$75)*(File_5[Year]=L$8))</f>
        <v>7169.9233364749998</v>
      </c>
      <c r="M75" s="65" cm="1">
        <f t="array" ref="M75">SUM(File_5[GHG (kt CO2eq)]*(File_5[Row Categories]=$BE$75)*(File_5[Year]=M$8))-SUM(File_5[GHG (kt CO2eq)]*(File_5[Rows]=$BF$75)*(File_5[Year]=M$8))</f>
        <v>7571.9025681870007</v>
      </c>
      <c r="N75" s="65" cm="1">
        <f t="array" ref="N75">SUM(File_5[GHG (kt CO2eq)]*(File_5[Row Categories]=$BE$75)*(File_5[Year]=N$8))-SUM(File_5[GHG (kt CO2eq)]*(File_5[Rows]=$BF$75)*(File_5[Year]=N$8))</f>
        <v>8945.8201110470018</v>
      </c>
      <c r="O75" s="65" cm="1">
        <f t="array" ref="O75">SUM(File_5[GHG (kt CO2eq)]*(File_5[Row Categories]=$BE$75)*(File_5[Year]=O$8))-SUM(File_5[GHG (kt CO2eq)]*(File_5[Rows]=$BF$75)*(File_5[Year]=O$8))</f>
        <v>9639.9346047439976</v>
      </c>
      <c r="P75" s="65" cm="1">
        <f t="array" ref="P75">SUM(File_5[GHG (kt CO2eq)]*(File_5[Row Categories]=$BE$75)*(File_5[Year]=P$8))-SUM(File_5[GHG (kt CO2eq)]*(File_5[Rows]=$BF$75)*(File_5[Year]=P$8))</f>
        <v>10714.864371739</v>
      </c>
      <c r="Q75" s="65" cm="1">
        <f t="array" ref="Q75">SUM(File_5[GHG (kt CO2eq)]*(File_5[Row Categories]=$BE$75)*(File_5[Year]=Q$8))-SUM(File_5[GHG (kt CO2eq)]*(File_5[Rows]=$BF$75)*(File_5[Year]=Q$8))</f>
        <v>11192.659627429002</v>
      </c>
      <c r="R75" s="65" cm="1">
        <f t="array" ref="R75">SUM(File_5[GHG (kt CO2eq)]*(File_5[Row Categories]=$BE$75)*(File_5[Year]=R$8))-SUM(File_5[GHG (kt CO2eq)]*(File_5[Rows]=$BF$75)*(File_5[Year]=R$8))</f>
        <v>11385.241250769001</v>
      </c>
      <c r="S75" s="65" cm="1">
        <f t="array" ref="S75">SUM(File_5[GHG (kt CO2eq)]*(File_5[Row Categories]=$BE$75)*(File_5[Year]=S$8))-SUM(File_5[GHG (kt CO2eq)]*(File_5[Rows]=$BF$75)*(File_5[Year]=S$8))</f>
        <v>11585.138424096998</v>
      </c>
      <c r="T75" s="65" cm="1">
        <f t="array" ref="T75">SUM(File_5[GHG (kt CO2eq)]*(File_5[Row Categories]=$BE$75)*(File_5[Year]=T$8))-SUM(File_5[GHG (kt CO2eq)]*(File_5[Rows]=$BF$75)*(File_5[Year]=T$8))</f>
        <v>12293.041216248001</v>
      </c>
      <c r="U75" s="65" cm="1">
        <f t="array" ref="U75">SUM(File_5[GHG (kt CO2eq)]*(File_5[Row Categories]=$BE$75)*(File_5[Year]=U$8))-SUM(File_5[GHG (kt CO2eq)]*(File_5[Rows]=$BF$75)*(File_5[Year]=U$8))</f>
        <v>12974.871620986734</v>
      </c>
      <c r="V75" s="65" cm="1">
        <f t="array" ref="V75">SUM(File_5[GHG (kt CO2eq)]*(File_5[Row Categories]=$BE$75)*(File_5[Year]=V$8))-SUM(File_5[GHG (kt CO2eq)]*(File_5[Rows]=$BF$75)*(File_5[Year]=V$8))</f>
        <v>13653.057430899999</v>
      </c>
      <c r="W75" s="65" cm="1">
        <f t="array" ref="W75">SUM(File_5[GHG (kt CO2eq)]*(File_5[Row Categories]=$BE$75)*(File_5[Year]=W$8))-SUM(File_5[GHG (kt CO2eq)]*(File_5[Rows]=$BF$75)*(File_5[Year]=W$8))</f>
        <v>14260.343277104999</v>
      </c>
      <c r="X75" s="65" cm="1">
        <f t="array" ref="X75">SUM(File_5[GHG (kt CO2eq)]*(File_5[Row Categories]=$BE$75)*(File_5[Year]=X$8))-SUM(File_5[GHG (kt CO2eq)]*(File_5[Rows]=$BF$75)*(File_5[Year]=X$8))</f>
        <v>13519.409637881003</v>
      </c>
      <c r="Y75" s="65" cm="1">
        <f t="array" ref="Y75">SUM(File_5[GHG (kt CO2eq)]*(File_5[Row Categories]=$BE$75)*(File_5[Year]=Y$8))-SUM(File_5[GHG (kt CO2eq)]*(File_5[Rows]=$BF$75)*(File_5[Year]=Y$8))</f>
        <v>12295.709834989</v>
      </c>
      <c r="Z75" s="65" cm="1">
        <f t="array" ref="Z75">SUM(File_5[GHG (kt CO2eq)]*(File_5[Row Categories]=$BE$75)*(File_5[Year]=Z$8))-SUM(File_5[GHG (kt CO2eq)]*(File_5[Rows]=$BF$75)*(File_5[Year]=Z$8))</f>
        <v>11369.770078734</v>
      </c>
      <c r="AA75" s="65" cm="1">
        <f t="array" ref="AA75">SUM(File_5[GHG (kt CO2eq)]*(File_5[Row Categories]=$BE$75)*(File_5[Year]=AA$8))-SUM(File_5[GHG (kt CO2eq)]*(File_5[Rows]=$BF$75)*(File_5[Year]=AA$8))</f>
        <v>11075.681203157003</v>
      </c>
      <c r="AB75" s="65" cm="1">
        <f t="array" ref="AB75">SUM(File_5[GHG (kt CO2eq)]*(File_5[Row Categories]=$BE$75)*(File_5[Year]=AB$8))-SUM(File_5[GHG (kt CO2eq)]*(File_5[Rows]=$BF$75)*(File_5[Year]=AB$8))</f>
        <v>10700.862231317002</v>
      </c>
      <c r="AC75" s="65" cm="1">
        <f t="array" ref="AC75">SUM(File_5[GHG (kt CO2eq)]*(File_5[Row Categories]=$BE$75)*(File_5[Year]=AC$8))-SUM(File_5[GHG (kt CO2eq)]*(File_5[Rows]=$BF$75)*(File_5[Year]=AC$8))</f>
        <v>10917.065352917003</v>
      </c>
      <c r="AD75" s="65" cm="1">
        <f t="array" ref="AD75">SUM(File_5[GHG (kt CO2eq)]*(File_5[Row Categories]=$BE$75)*(File_5[Year]=AD$8))-SUM(File_5[GHG (kt CO2eq)]*(File_5[Rows]=$BF$75)*(File_5[Year]=AD$8))</f>
        <v>11197.124629010999</v>
      </c>
      <c r="AE75" s="65" cm="1">
        <f t="array" ref="AE75">SUM(File_5[GHG (kt CO2eq)]*(File_5[Row Categories]=$BE$75)*(File_5[Year]=AE$8))-SUM(File_5[GHG (kt CO2eq)]*(File_5[Rows]=$BF$75)*(File_5[Year]=AE$8))</f>
        <v>11686.399717160999</v>
      </c>
      <c r="AF75" s="65" cm="1">
        <f t="array" ref="AF75">SUM(File_5[GHG (kt CO2eq)]*(File_5[Row Categories]=$BE$75)*(File_5[Year]=AF$8))-SUM(File_5[GHG (kt CO2eq)]*(File_5[Rows]=$BF$75)*(File_5[Year]=AF$8))</f>
        <v>12210.115625947003</v>
      </c>
      <c r="AG75" s="65" cm="1">
        <f t="array" ref="AG75">SUM(File_5[GHG (kt CO2eq)]*(File_5[Row Categories]=$BE$75)*(File_5[Year]=AG$8))-SUM(File_5[GHG (kt CO2eq)]*(File_5[Rows]=$BF$75)*(File_5[Year]=AG$8))</f>
        <v>12052.902822118998</v>
      </c>
      <c r="AH75" s="65" cm="1">
        <f t="array" ref="AH75">SUM(File_5[GHG (kt CO2eq)]*(File_5[Row Categories]=$BE$75)*(File_5[Year]=AH$8))-SUM(File_5[GHG (kt CO2eq)]*(File_5[Rows]=$BF$75)*(File_5[Year]=AH$8))</f>
        <v>12220.861958329</v>
      </c>
      <c r="AI75" s="65" cm="1">
        <f t="array" ref="AI75">SUM(File_5[GHG (kt CO2eq)]*(File_5[Row Categories]=$BE$75)*(File_5[Year]=AI$8))-SUM(File_5[GHG (kt CO2eq)]*(File_5[Rows]=$BF$75)*(File_5[Year]=AI$8))</f>
        <v>12220.089918494999</v>
      </c>
      <c r="AJ75" s="65" cm="1">
        <f t="array" ref="AJ75">SUM(File_5[GHG (kt CO2eq)]*(File_5[Row Categories]=$BE$75)*(File_5[Year]=AJ$8))-SUM(File_5[GHG (kt CO2eq)]*(File_5[Rows]=$BF$75)*(File_5[Year]=AJ$8))</f>
        <v>10289.233907686003</v>
      </c>
      <c r="AK75" s="65" cm="1">
        <f t="array" ref="AK75">SUM(File_5[GHG (kt CO2eq)]*(File_5[Row Categories]=$BE$75)*(File_5[Year]=AK$8))-SUM(File_5[GHG (kt CO2eq)]*(File_5[Rows]=$BF$75)*(File_5[Year]=AK$8))</f>
        <v>10972.194623700001</v>
      </c>
      <c r="AL75" s="65" cm="1">
        <f t="array" ref="AL75">SUM(File_5[GHG (kt CO2eq)]*(File_5[Row Categories]=$BE$75)*(File_5[Year]=AL$8))-SUM(File_5[GHG (kt CO2eq)]*(File_5[Rows]=$BF$75)*(File_5[Year]=AL$8))</f>
        <v>11644.419506593998</v>
      </c>
      <c r="AM75" s="65" cm="1">
        <f t="array" ref="AM75">SUM(File_5[GHG (kt CO2eq)]*(File_5[Row Categories]=$BE$75)*(File_5[Year]=AM$8))-SUM(File_5[GHG (kt CO2eq)]*(File_5[Rows]=$BF$75)*(File_5[Year]=AM$8))</f>
        <v>11681.145322397002</v>
      </c>
      <c r="AN75" s="94"/>
      <c r="AP75" s="49" t="str">
        <f t="shared" si="20"/>
        <v>Transport (excl. int. aviation)</v>
      </c>
      <c r="AQ75" s="70" cm="1">
        <f t="array" aca="1" ref="AQ75" ca="1">INDIRECT(ADDRESS(ROW(AP75),AQ$9))/1000</f>
        <v>11.681145322397002</v>
      </c>
      <c r="AR75" s="71" cm="1">
        <f t="array" aca="1" ref="AR75" ca="1">INDIRECT(ADDRESS(ROW(AQ75),AR$9))/1000</f>
        <v>11.644419506593998</v>
      </c>
      <c r="AS75" s="71" cm="1">
        <f t="array" aca="1" ref="AS75" ca="1">INDIRECT(ADDRESS(ROW(AR75),AS$9))/1000</f>
        <v>12.220861958328999</v>
      </c>
      <c r="AT75" s="73" cm="1">
        <f t="array" aca="1" ref="AT75" ca="1">INDIRECT(ADDRESS(ROW(AS75),AT$9))/1000</f>
        <v>10.917065352917003</v>
      </c>
      <c r="AU75" s="77" cm="1">
        <f t="array" aca="1" ref="AU75" ca="1">AQ75/INDIRECT(ADDRESS($BC75,COLUMN(AQ75)))</f>
        <v>0.33651749457362273</v>
      </c>
      <c r="AV75" s="78" cm="1">
        <f t="array" aca="1" ref="AV75" ca="1">AR75/INDIRECT(ADDRESS($BC75,COLUMN(AR75)))</f>
        <v>0.31341215952184326</v>
      </c>
      <c r="AW75" s="78" cm="1">
        <f t="array" aca="1" ref="AW75" ca="1">AS75/INDIRECT(ADDRESS($BC75,COLUMN(AS75)))</f>
        <v>0.30570246768701886</v>
      </c>
      <c r="AX75" s="80" cm="1">
        <f t="array" aca="1" ref="AX75" ca="1">AT75/INDIRECT(ADDRESS($BC75,COLUMN(AT75)))</f>
        <v>0.2892382512172062</v>
      </c>
      <c r="AY75" s="53">
        <f t="shared" ca="1" si="21"/>
        <v>3.1539413177451479E-3</v>
      </c>
      <c r="AZ75" s="53">
        <f t="shared" ca="1" si="22"/>
        <v>-4.4163549001071806E-2</v>
      </c>
      <c r="BA75" s="53">
        <f t="shared" ca="1" si="23"/>
        <v>6.9989502194913539E-2</v>
      </c>
      <c r="BC75" s="100">
        <f t="shared" si="24"/>
        <v>84</v>
      </c>
      <c r="BE75" s="7" t="s">
        <v>553</v>
      </c>
      <c r="BF75" s="7" t="s">
        <v>573</v>
      </c>
      <c r="BP75" s="177" t="str">
        <f t="shared" si="25"/>
        <v>Transport (excl. int. aviation)</v>
      </c>
      <c r="BQ75" s="185" cm="1">
        <f t="array" ref="BQ75">INDEX(75:75,,BQ$9)/1000</f>
        <v>10.917065352917003</v>
      </c>
      <c r="BR75" s="185" cm="1">
        <f t="array" ref="BR75">INDEX(75:75,,BR$9)/1000</f>
        <v>11.197124629010998</v>
      </c>
      <c r="BS75" s="185" cm="1">
        <f t="array" ref="BS75">INDEX(75:75,,BS$9)/1000</f>
        <v>11.686399717160999</v>
      </c>
      <c r="BT75" s="185" cm="1">
        <f t="array" ref="BT75">INDEX(75:75,,BT$9)/1000</f>
        <v>12.210115625947003</v>
      </c>
      <c r="BU75" s="185" cm="1">
        <f t="array" ref="BU75">INDEX(75:75,,BU$9)/1000</f>
        <v>12.052902822118998</v>
      </c>
      <c r="BV75" s="185" cm="1">
        <f t="array" ref="BV75">INDEX(75:75,,BV$9)/1000</f>
        <v>12.220861958328999</v>
      </c>
      <c r="BW75" s="185" cm="1">
        <f t="array" ref="BW75">INDEX(75:75,,BW$9)/1000</f>
        <v>12.220089918494999</v>
      </c>
      <c r="BX75" s="185" cm="1">
        <f t="array" ref="BX75">INDEX(75:75,,BX$9)/1000</f>
        <v>10.289233907686002</v>
      </c>
      <c r="BY75" s="185" cm="1">
        <f t="array" ref="BY75">INDEX(75:75,,BY$9)/1000</f>
        <v>10.972194623700002</v>
      </c>
      <c r="BZ75" s="185" cm="1">
        <f t="array" ref="BZ75">INDEX(75:75,,BZ$9)/1000</f>
        <v>11.644419506593998</v>
      </c>
      <c r="CA75" s="185" cm="1">
        <f t="array" ref="CA75">INDEX(75:75,,CA$9)/1000</f>
        <v>11.681145322397002</v>
      </c>
      <c r="CB75" s="179"/>
      <c r="CC75" s="178" t="str">
        <f t="shared" si="26"/>
        <v>Transport (excl. int. aviation)</v>
      </c>
      <c r="CD75" s="126" cm="1">
        <f t="array" aca="1" ref="CD75" ca="1">BQ75/INDIRECT(ADDRESS($BC75,COLUMN(BQ75)))</f>
        <v>0.2892382512172062</v>
      </c>
      <c r="CE75" s="126" cm="1">
        <f t="array" aca="1" ref="CE75" ca="1">BR75/INDIRECT(ADDRESS($BC75,COLUMN(BR75)))</f>
        <v>0.30021428599276978</v>
      </c>
      <c r="CF75" s="126" cm="1">
        <f t="array" aca="1" ref="CF75" ca="1">BS75/INDIRECT(ADDRESS($BC75,COLUMN(BS75)))</f>
        <v>0.29735736582014088</v>
      </c>
      <c r="CG75" s="126" cm="1">
        <f t="array" aca="1" ref="CG75" ca="1">BT75/INDIRECT(ADDRESS($BC75,COLUMN(BT75)))</f>
        <v>0.29897577067946629</v>
      </c>
      <c r="CH75" s="126" cm="1">
        <f t="array" aca="1" ref="CH75" ca="1">BU75/INDIRECT(ADDRESS($BC75,COLUMN(BU75)))</f>
        <v>0.30149978797026228</v>
      </c>
      <c r="CI75" s="126" cm="1">
        <f t="array" aca="1" ref="CI75" ca="1">BV75/INDIRECT(ADDRESS($BC75,COLUMN(BV75)))</f>
        <v>0.30570246768701886</v>
      </c>
      <c r="CJ75" s="126" cm="1">
        <f t="array" aca="1" ref="CJ75" ca="1">BW75/INDIRECT(ADDRESS($BC75,COLUMN(BW75)))</f>
        <v>0.31856575658637915</v>
      </c>
      <c r="CK75" s="126" cm="1">
        <f t="array" aca="1" ref="CK75" ca="1">BX75/INDIRECT(ADDRESS($BC75,COLUMN(BX75)))</f>
        <v>0.30107577653684015</v>
      </c>
      <c r="CL75" s="126" cm="1">
        <f t="array" aca="1" ref="CL75" ca="1">BY75/INDIRECT(ADDRESS($BC75,COLUMN(BY75)))</f>
        <v>0.30377991208586264</v>
      </c>
      <c r="CM75" s="126" cm="1">
        <f t="array" aca="1" ref="CM75" ca="1">BZ75/INDIRECT(ADDRESS($BC75,COLUMN(BZ75)))</f>
        <v>0.31341215952184326</v>
      </c>
      <c r="CN75" s="126" cm="1">
        <f t="array" aca="1" ref="CN75" ca="1">CA75/INDIRECT(ADDRESS($BC75,COLUMN(CA75)))</f>
        <v>0.33651749457362273</v>
      </c>
      <c r="CP75" s="178" t="str">
        <f t="shared" si="27"/>
        <v>Transport (excl. int. aviation)</v>
      </c>
      <c r="CQ75" s="194" t="str">
        <f t="shared" ca="1" si="28"/>
        <v>10.92
(28.9%)</v>
      </c>
      <c r="CR75" s="194" t="str">
        <f t="shared" ca="1" si="29"/>
        <v>11.20
(30.0%)</v>
      </c>
      <c r="CS75" s="194" t="str">
        <f t="shared" ca="1" si="30"/>
        <v>11.69
(29.7%)</v>
      </c>
      <c r="CT75" s="194" t="str">
        <f t="shared" ca="1" si="31"/>
        <v>12.21
(29.9%)</v>
      </c>
      <c r="CU75" s="194" t="str">
        <f t="shared" ca="1" si="32"/>
        <v>12.05
(30.1%)</v>
      </c>
      <c r="CV75" s="194" t="str">
        <f t="shared" ca="1" si="33"/>
        <v>12.22
(30.6%)</v>
      </c>
      <c r="CW75" s="194" t="str">
        <f t="shared" ca="1" si="34"/>
        <v>12.22
(31.9%)</v>
      </c>
      <c r="CX75" s="194" t="str">
        <f t="shared" ca="1" si="35"/>
        <v>10.29
(30.1%)</v>
      </c>
      <c r="CY75" s="194" t="str">
        <f t="shared" ca="1" si="36"/>
        <v>10.97
(30.4%)</v>
      </c>
      <c r="CZ75" s="194" t="str">
        <f t="shared" ca="1" si="37"/>
        <v>11.64
(31.3%)</v>
      </c>
      <c r="DA75" s="194" t="str">
        <f t="shared" ca="1" si="38"/>
        <v>11.68
(33.7%)</v>
      </c>
    </row>
    <row r="76" spans="3:105" ht="15.5">
      <c r="C76" s="7" t="s">
        <v>178</v>
      </c>
      <c r="D76" s="86" t="s">
        <v>648</v>
      </c>
      <c r="F76" s="65" cm="1">
        <f t="array" ref="F76">SUM(File_5[GHG (kt CO2eq)]*(File_5[Row Categories]=$BE$76)*(File_5[Year]=F$8))</f>
        <v>4010.8135972800001</v>
      </c>
      <c r="G76" s="65" cm="1">
        <f t="array" ref="G76">SUM(File_5[GHG (kt CO2eq)]*(File_5[Row Categories]=$BE$76)*(File_5[Year]=G$8))</f>
        <v>4094.3487920060006</v>
      </c>
      <c r="H76" s="65" cm="1">
        <f t="array" ref="H76">SUM(File_5[GHG (kt CO2eq)]*(File_5[Row Categories]=$BE$76)*(File_5[Year]=H$8))</f>
        <v>3767.8278651000005</v>
      </c>
      <c r="I76" s="65" cm="1">
        <f t="array" ref="I76">SUM(File_5[GHG (kt CO2eq)]*(File_5[Row Categories]=$BE$76)*(File_5[Year]=I$8))</f>
        <v>3969.4789114349996</v>
      </c>
      <c r="J76" s="65" cm="1">
        <f t="array" ref="J76">SUM(File_5[GHG (kt CO2eq)]*(File_5[Row Categories]=$BE$76)*(File_5[Year]=J$8))</f>
        <v>4203.3298266820011</v>
      </c>
      <c r="K76" s="65" cm="1">
        <f t="array" ref="K76">SUM(File_5[GHG (kt CO2eq)]*(File_5[Row Categories]=$BE$76)*(File_5[Year]=K$8))</f>
        <v>4215.5610686130003</v>
      </c>
      <c r="L76" s="65" cm="1">
        <f t="array" ref="L76">SUM(File_5[GHG (kt CO2eq)]*(File_5[Row Categories]=$BE$76)*(File_5[Year]=L$8))</f>
        <v>4079.4040918259993</v>
      </c>
      <c r="M76" s="65" cm="1">
        <f t="array" ref="M76">SUM(File_5[GHG (kt CO2eq)]*(File_5[Row Categories]=$BE$76)*(File_5[Year]=M$8))</f>
        <v>4400.1430738459994</v>
      </c>
      <c r="N76" s="65" cm="1">
        <f t="array" ref="N76">SUM(File_5[GHG (kt CO2eq)]*(File_5[Row Categories]=$BE$76)*(File_5[Year]=N$8))</f>
        <v>4344.8032144410008</v>
      </c>
      <c r="O76" s="65" cm="1">
        <f t="array" ref="O76">SUM(File_5[GHG (kt CO2eq)]*(File_5[Row Categories]=$BE$76)*(File_5[Year]=O$8))</f>
        <v>4510.929051309</v>
      </c>
      <c r="P76" s="65" cm="1">
        <f t="array" ref="P76">SUM(File_5[GHG (kt CO2eq)]*(File_5[Row Categories]=$BE$76)*(File_5[Year]=P$8))</f>
        <v>5248.7163435669963</v>
      </c>
      <c r="Q76" s="65" cm="1">
        <f t="array" ref="Q76">SUM(File_5[GHG (kt CO2eq)]*(File_5[Row Categories]=$BE$76)*(File_5[Year]=Q$8))</f>
        <v>5204.4203274730007</v>
      </c>
      <c r="R76" s="65" cm="1">
        <f t="array" ref="R76">SUM(File_5[GHG (kt CO2eq)]*(File_5[Row Categories]=$BE$76)*(File_5[Year]=R$8))</f>
        <v>4850.5126318270013</v>
      </c>
      <c r="S76" s="65" cm="1">
        <f t="array" ref="S76">SUM(File_5[GHG (kt CO2eq)]*(File_5[Row Categories]=$BE$76)*(File_5[Year]=S$8))</f>
        <v>4998.6746778050019</v>
      </c>
      <c r="T76" s="65" cm="1">
        <f t="array" ref="T76">SUM(File_5[GHG (kt CO2eq)]*(File_5[Row Categories]=$BE$76)*(File_5[Year]=T$8))</f>
        <v>5067.2528406820011</v>
      </c>
      <c r="U76" s="65" cm="1">
        <f t="array" ref="U76">SUM(File_5[GHG (kt CO2eq)]*(File_5[Row Categories]=$BE$76)*(File_5[Year]=U$8))</f>
        <v>5251.0441686239983</v>
      </c>
      <c r="V76" s="65" cm="1">
        <f t="array" ref="V76">SUM(File_5[GHG (kt CO2eq)]*(File_5[Row Categories]=$BE$76)*(File_5[Year]=V$8))</f>
        <v>4832.1304835749979</v>
      </c>
      <c r="W76" s="65" cm="1">
        <f t="array" ref="W76">SUM(File_5[GHG (kt CO2eq)]*(File_5[Row Categories]=$BE$76)*(File_5[Year]=W$8))</f>
        <v>4807.976899284</v>
      </c>
      <c r="X76" s="65" cm="1">
        <f t="array" ref="X76">SUM(File_5[GHG (kt CO2eq)]*(File_5[Row Categories]=$BE$76)*(File_5[Year]=X$8))</f>
        <v>4623.9118797809997</v>
      </c>
      <c r="Y76" s="65" cm="1">
        <f t="array" ref="Y76">SUM(File_5[GHG (kt CO2eq)]*(File_5[Row Categories]=$BE$76)*(File_5[Year]=Y$8))</f>
        <v>3585.8840700290002</v>
      </c>
      <c r="Z76" s="65" cm="1">
        <f t="array" ref="Z76">SUM(File_5[GHG (kt CO2eq)]*(File_5[Row Categories]=$BE$76)*(File_5[Year]=Z$8))</f>
        <v>3570.7392540159999</v>
      </c>
      <c r="AA76" s="65" cm="1">
        <f t="array" ref="AA76">SUM(File_5[GHG (kt CO2eq)]*(File_5[Row Categories]=$BE$76)*(File_5[Year]=AA$8))</f>
        <v>3174.5952573229633</v>
      </c>
      <c r="AB76" s="65" cm="1">
        <f t="array" ref="AB76">SUM(File_5[GHG (kt CO2eq)]*(File_5[Row Categories]=$BE$76)*(File_5[Year]=AB$8))</f>
        <v>3189.8617825579995</v>
      </c>
      <c r="AC76" s="65" cm="1">
        <f t="array" ref="AC76">SUM(File_5[GHG (kt CO2eq)]*(File_5[Row Categories]=$BE$76)*(File_5[Year]=AC$8))</f>
        <v>3391.0392218069996</v>
      </c>
      <c r="AD76" s="65" cm="1">
        <f t="array" ref="AD76">SUM(File_5[GHG (kt CO2eq)]*(File_5[Row Categories]=$BE$76)*(File_5[Year]=AD$8))</f>
        <v>3609.0923422939995</v>
      </c>
      <c r="AE76" s="65" cm="1">
        <f t="array" ref="AE76">SUM(File_5[GHG (kt CO2eq)]*(File_5[Row Categories]=$BE$76)*(File_5[Year]=AE$8))</f>
        <v>3594.030011541</v>
      </c>
      <c r="AF76" s="65" cm="1">
        <f t="array" ref="AF76">SUM(File_5[GHG (kt CO2eq)]*(File_5[Row Categories]=$BE$76)*(File_5[Year]=AF$8))</f>
        <v>3705.5564216769994</v>
      </c>
      <c r="AG76" s="65" cm="1">
        <f t="array" ref="AG76">SUM(File_5[GHG (kt CO2eq)]*(File_5[Row Categories]=$BE$76)*(File_5[Year]=AG$8))</f>
        <v>3830.8304903179992</v>
      </c>
      <c r="AH76" s="65" cm="1">
        <f t="array" ref="AH76">SUM(File_5[GHG (kt CO2eq)]*(File_5[Row Categories]=$BE$76)*(File_5[Year]=AH$8))</f>
        <v>4045.9121051550001</v>
      </c>
      <c r="AI76" s="65" cm="1">
        <f t="array" ref="AI76">SUM(File_5[GHG (kt CO2eq)]*(File_5[Row Categories]=$BE$76)*(File_5[Year]=AI$8))</f>
        <v>3969.0052955390011</v>
      </c>
      <c r="AJ76" s="65" cm="1">
        <f t="array" ref="AJ76">SUM(File_5[GHG (kt CO2eq)]*(File_5[Row Categories]=$BE$76)*(File_5[Year]=AJ$8))</f>
        <v>4021.8247565740007</v>
      </c>
      <c r="AK76" s="65" cm="1">
        <f t="array" ref="AK76">SUM(File_5[GHG (kt CO2eq)]*(File_5[Row Categories]=$BE$76)*(File_5[Year]=AK$8))</f>
        <v>4041.844382289999</v>
      </c>
      <c r="AL76" s="65" cm="1">
        <f t="array" ref="AL76">SUM(File_5[GHG (kt CO2eq)]*(File_5[Row Categories]=$BE$76)*(File_5[Year]=AL$8))</f>
        <v>3806.6949918530008</v>
      </c>
      <c r="AM76" s="65" cm="1">
        <f t="array" ref="AM76">SUM(File_5[GHG (kt CO2eq)]*(File_5[Row Categories]=$BE$76)*(File_5[Year]=AM$8))</f>
        <v>3617.439215214999</v>
      </c>
      <c r="AN76" s="94"/>
      <c r="AP76" s="49" t="str">
        <f t="shared" si="20"/>
        <v>Industry</v>
      </c>
      <c r="AQ76" s="70" cm="1">
        <f t="array" aca="1" ref="AQ76" ca="1">INDIRECT(ADDRESS(ROW(AP76),AQ$9))/1000</f>
        <v>3.6174392152149988</v>
      </c>
      <c r="AR76" s="71" cm="1">
        <f t="array" aca="1" ref="AR76" ca="1">INDIRECT(ADDRESS(ROW(AQ76),AR$9))/1000</f>
        <v>3.8066949918530009</v>
      </c>
      <c r="AS76" s="71" cm="1">
        <f t="array" aca="1" ref="AS76" ca="1">INDIRECT(ADDRESS(ROW(AR76),AS$9))/1000</f>
        <v>4.0459121051549998</v>
      </c>
      <c r="AT76" s="73" cm="1">
        <f t="array" aca="1" ref="AT76" ca="1">INDIRECT(ADDRESS(ROW(AS76),AT$9))/1000</f>
        <v>3.3910392218069996</v>
      </c>
      <c r="AU76" s="77" cm="1">
        <f t="array" aca="1" ref="AU76" ca="1">AQ76/INDIRECT(ADDRESS($BC76,COLUMN(AQ76)))</f>
        <v>0.10421337530511295</v>
      </c>
      <c r="AV76" s="78" cm="1">
        <f t="array" aca="1" ref="AV76" ca="1">AR76/INDIRECT(ADDRESS($BC76,COLUMN(AR76)))</f>
        <v>0.10245804845505836</v>
      </c>
      <c r="AW76" s="78" cm="1">
        <f t="array" aca="1" ref="AW76" ca="1">AS76/INDIRECT(ADDRESS($BC76,COLUMN(AS76)))</f>
        <v>0.10120769867199964</v>
      </c>
      <c r="AX76" s="80" cm="1">
        <f t="array" aca="1" ref="AX76" ca="1">AT76/INDIRECT(ADDRESS($BC76,COLUMN(AT76)))</f>
        <v>8.9842665827986543E-2</v>
      </c>
      <c r="AY76" s="53">
        <f t="shared" ca="1" si="21"/>
        <v>-4.9716559126234919E-2</v>
      </c>
      <c r="AZ76" s="53">
        <f t="shared" ca="1" si="22"/>
        <v>-0.10590266886768815</v>
      </c>
      <c r="BA76" s="53">
        <f t="shared" ca="1" si="23"/>
        <v>6.6764191918534152E-2</v>
      </c>
      <c r="BC76" s="100">
        <f t="shared" si="24"/>
        <v>84</v>
      </c>
      <c r="BE76" s="7" t="s">
        <v>538</v>
      </c>
      <c r="BP76" s="177" t="str">
        <f t="shared" si="25"/>
        <v>Industry</v>
      </c>
      <c r="BQ76" s="185" cm="1">
        <f t="array" ref="BQ76">INDEX(76:76,,BQ$9)/1000</f>
        <v>3.3910392218069996</v>
      </c>
      <c r="BR76" s="185" cm="1">
        <f t="array" ref="BR76">INDEX(76:76,,BR$9)/1000</f>
        <v>3.6090923422939993</v>
      </c>
      <c r="BS76" s="185" cm="1">
        <f t="array" ref="BS76">INDEX(76:76,,BS$9)/1000</f>
        <v>3.5940300115410002</v>
      </c>
      <c r="BT76" s="185" cm="1">
        <f t="array" ref="BT76">INDEX(76:76,,BT$9)/1000</f>
        <v>3.7055564216769996</v>
      </c>
      <c r="BU76" s="185" cm="1">
        <f t="array" ref="BU76">INDEX(76:76,,BU$9)/1000</f>
        <v>3.8308304903179993</v>
      </c>
      <c r="BV76" s="185" cm="1">
        <f t="array" ref="BV76">INDEX(76:76,,BV$9)/1000</f>
        <v>4.0459121051549998</v>
      </c>
      <c r="BW76" s="185" cm="1">
        <f t="array" ref="BW76">INDEX(76:76,,BW$9)/1000</f>
        <v>3.9690052955390009</v>
      </c>
      <c r="BX76" s="185" cm="1">
        <f t="array" ref="BX76">INDEX(76:76,,BX$9)/1000</f>
        <v>4.0218247565740004</v>
      </c>
      <c r="BY76" s="185" cm="1">
        <f t="array" ref="BY76">INDEX(76:76,,BY$9)/1000</f>
        <v>4.041844382289999</v>
      </c>
      <c r="BZ76" s="185" cm="1">
        <f t="array" ref="BZ76">INDEX(76:76,,BZ$9)/1000</f>
        <v>3.8066949918530009</v>
      </c>
      <c r="CA76" s="185" cm="1">
        <f t="array" ref="CA76">INDEX(76:76,,CA$9)/1000</f>
        <v>3.6174392152149988</v>
      </c>
      <c r="CB76" s="179"/>
      <c r="CC76" s="178" t="str">
        <f t="shared" si="26"/>
        <v>Industry</v>
      </c>
      <c r="CD76" s="126" cm="1">
        <f t="array" aca="1" ref="CD76" ca="1">BQ76/INDIRECT(ADDRESS($BC76,COLUMN(BQ76)))</f>
        <v>8.9842665827986543E-2</v>
      </c>
      <c r="CE76" s="126" cm="1">
        <f t="array" aca="1" ref="CE76" ca="1">BR76/INDIRECT(ADDRESS($BC76,COLUMN(BR76)))</f>
        <v>9.6766010607445371E-2</v>
      </c>
      <c r="CF76" s="126" cm="1">
        <f t="array" aca="1" ref="CF76" ca="1">BS76/INDIRECT(ADDRESS($BC76,COLUMN(BS76)))</f>
        <v>9.1449147964792241E-2</v>
      </c>
      <c r="CG76" s="126" cm="1">
        <f t="array" aca="1" ref="CG76" ca="1">BT76/INDIRECT(ADDRESS($BC76,COLUMN(BT76)))</f>
        <v>9.0733914477669084E-2</v>
      </c>
      <c r="CH76" s="126" cm="1">
        <f t="array" aca="1" ref="CH76" ca="1">BU76/INDIRECT(ADDRESS($BC76,COLUMN(BU76)))</f>
        <v>9.58270880987519E-2</v>
      </c>
      <c r="CI76" s="126" cm="1">
        <f t="array" aca="1" ref="CI76" ca="1">BV76/INDIRECT(ADDRESS($BC76,COLUMN(BV76)))</f>
        <v>0.10120769867199964</v>
      </c>
      <c r="CJ76" s="126" cm="1">
        <f t="array" aca="1" ref="CJ76" ca="1">BW76/INDIRECT(ADDRESS($BC76,COLUMN(BW76)))</f>
        <v>0.10346807456425385</v>
      </c>
      <c r="CK76" s="126" cm="1">
        <f t="array" aca="1" ref="CK76" ca="1">BX76/INDIRECT(ADDRESS($BC76,COLUMN(BX76)))</f>
        <v>0.11768359263133175</v>
      </c>
      <c r="CL76" s="126" cm="1">
        <f t="array" aca="1" ref="CL76" ca="1">BY76/INDIRECT(ADDRESS($BC76,COLUMN(BY76)))</f>
        <v>0.11190387823277137</v>
      </c>
      <c r="CM76" s="126" cm="1">
        <f t="array" aca="1" ref="CM76" ca="1">BZ76/INDIRECT(ADDRESS($BC76,COLUMN(BZ76)))</f>
        <v>0.10245804845505836</v>
      </c>
      <c r="CN76" s="126" cm="1">
        <f t="array" aca="1" ref="CN76" ca="1">CA76/INDIRECT(ADDRESS($BC76,COLUMN(CA76)))</f>
        <v>0.10421337530511295</v>
      </c>
      <c r="CP76" s="178" t="str">
        <f t="shared" si="27"/>
        <v>Industry</v>
      </c>
      <c r="CQ76" s="194" t="str">
        <f t="shared" ca="1" si="28"/>
        <v>3.39
(9.0%)</v>
      </c>
      <c r="CR76" s="194" t="str">
        <f t="shared" ca="1" si="29"/>
        <v>3.61
(9.7%)</v>
      </c>
      <c r="CS76" s="194" t="str">
        <f t="shared" ca="1" si="30"/>
        <v>3.59
(9.1%)</v>
      </c>
      <c r="CT76" s="194" t="str">
        <f t="shared" ca="1" si="31"/>
        <v>3.71
(9.1%)</v>
      </c>
      <c r="CU76" s="194" t="str">
        <f t="shared" ca="1" si="32"/>
        <v>3.83
(9.6%)</v>
      </c>
      <c r="CV76" s="194" t="str">
        <f t="shared" ca="1" si="33"/>
        <v>4.05
(10.1%)</v>
      </c>
      <c r="CW76" s="194" t="str">
        <f t="shared" ca="1" si="34"/>
        <v>3.97
(10.3%)</v>
      </c>
      <c r="CX76" s="194" t="str">
        <f t="shared" ca="1" si="35"/>
        <v>4.02
(11.8%)</v>
      </c>
      <c r="CY76" s="194" t="str">
        <f t="shared" ca="1" si="36"/>
        <v>4.04
(11.2%)</v>
      </c>
      <c r="CZ76" s="194" t="str">
        <f t="shared" ca="1" si="37"/>
        <v>3.81
(10.2%)</v>
      </c>
      <c r="DA76" s="194" t="str">
        <f t="shared" ca="1" si="38"/>
        <v>3.62
(10.4%)</v>
      </c>
    </row>
    <row r="77" spans="3:105" ht="15.5">
      <c r="C77" s="7" t="s">
        <v>180</v>
      </c>
      <c r="D77" s="86" t="s">
        <v>648</v>
      </c>
      <c r="F77" s="65" cm="1">
        <f t="array" ref="F77">SUM(File_5[GHG (kt CO2eq)]*(File_5[Row Categories]=$BE$77)*(File_5[Year]=F$8))</f>
        <v>7571.1079890880001</v>
      </c>
      <c r="G77" s="65" cm="1">
        <f t="array" ref="G77">SUM(File_5[GHG (kt CO2eq)]*(File_5[Row Categories]=$BE$77)*(File_5[Year]=G$8))</f>
        <v>7676.6009178400009</v>
      </c>
      <c r="H77" s="65" cm="1">
        <f t="array" ref="H77">SUM(File_5[GHG (kt CO2eq)]*(File_5[Row Categories]=$BE$77)*(File_5[Year]=H$8))</f>
        <v>6881.8008650219999</v>
      </c>
      <c r="I77" s="65" cm="1">
        <f t="array" ref="I77">SUM(File_5[GHG (kt CO2eq)]*(File_5[Row Categories]=$BE$77)*(File_5[Year]=I$8))</f>
        <v>6878.538128926999</v>
      </c>
      <c r="J77" s="65" cm="1">
        <f t="array" ref="J77">SUM(File_5[GHG (kt CO2eq)]*(File_5[Row Categories]=$BE$77)*(File_5[Year]=J$8))</f>
        <v>6810.2204214900003</v>
      </c>
      <c r="K77" s="65" cm="1">
        <f t="array" ref="K77">SUM(File_5[GHG (kt CO2eq)]*(File_5[Row Categories]=$BE$77)*(File_5[Year]=K$8))</f>
        <v>6641.6355122479999</v>
      </c>
      <c r="L77" s="65" cm="1">
        <f t="array" ref="L77">SUM(File_5[GHG (kt CO2eq)]*(File_5[Row Categories]=$BE$77)*(File_5[Year]=L$8))</f>
        <v>6977.1758580090009</v>
      </c>
      <c r="M77" s="65" cm="1">
        <f t="array" ref="M77">SUM(File_5[GHG (kt CO2eq)]*(File_5[Row Categories]=$BE$77)*(File_5[Year]=M$8))</f>
        <v>6733.9036223500007</v>
      </c>
      <c r="N77" s="65" cm="1">
        <f t="array" ref="N77">SUM(File_5[GHG (kt CO2eq)]*(File_5[Row Categories]=$BE$77)*(File_5[Year]=N$8))</f>
        <v>7308.5595258059993</v>
      </c>
      <c r="O77" s="65" cm="1">
        <f t="array" ref="O77">SUM(File_5[GHG (kt CO2eq)]*(File_5[Row Categories]=$BE$77)*(File_5[Year]=O$8))</f>
        <v>7065.0204957349997</v>
      </c>
      <c r="P77" s="65" cm="1">
        <f t="array" ref="P77">SUM(File_5[GHG (kt CO2eq)]*(File_5[Row Categories]=$BE$77)*(File_5[Year]=P$8))</f>
        <v>7165.6010863160009</v>
      </c>
      <c r="Q77" s="65" cm="1">
        <f t="array" ref="Q77">SUM(File_5[GHG (kt CO2eq)]*(File_5[Row Categories]=$BE$77)*(File_5[Year]=Q$8))</f>
        <v>7522.0105314519997</v>
      </c>
      <c r="R77" s="65" cm="1">
        <f t="array" ref="R77">SUM(File_5[GHG (kt CO2eq)]*(File_5[Row Categories]=$BE$77)*(File_5[Year]=R$8))</f>
        <v>7538.2693204859997</v>
      </c>
      <c r="S77" s="65" cm="1">
        <f t="array" ref="S77">SUM(File_5[GHG (kt CO2eq)]*(File_5[Row Categories]=$BE$77)*(File_5[Year]=S$8))</f>
        <v>7773.6327967679999</v>
      </c>
      <c r="T77" s="65" cm="1">
        <f t="array" ref="T77">SUM(File_5[GHG (kt CO2eq)]*(File_5[Row Categories]=$BE$77)*(File_5[Year]=T$8))</f>
        <v>7925.9752980490011</v>
      </c>
      <c r="U77" s="65" cm="1">
        <f t="array" ref="U77">SUM(File_5[GHG (kt CO2eq)]*(File_5[Row Categories]=$BE$77)*(File_5[Year]=U$8))</f>
        <v>8381.1653789289994</v>
      </c>
      <c r="V77" s="65" cm="1">
        <f t="array" ref="V77">SUM(File_5[GHG (kt CO2eq)]*(File_5[Row Categories]=$BE$77)*(File_5[Year]=V$8))</f>
        <v>8243.5894577359995</v>
      </c>
      <c r="W77" s="65" cm="1">
        <f t="array" ref="W77">SUM(File_5[GHG (kt CO2eq)]*(File_5[Row Categories]=$BE$77)*(File_5[Year]=W$8))</f>
        <v>8073.1226101620005</v>
      </c>
      <c r="X77" s="65" cm="1">
        <f t="array" ref="X77">SUM(File_5[GHG (kt CO2eq)]*(File_5[Row Categories]=$BE$77)*(File_5[Year]=X$8))</f>
        <v>8874.7327848329987</v>
      </c>
      <c r="Y77" s="65" cm="1">
        <f t="array" ref="Y77">SUM(File_5[GHG (kt CO2eq)]*(File_5[Row Categories]=$BE$77)*(File_5[Year]=Y$8))</f>
        <v>8714.9964667060012</v>
      </c>
      <c r="Z77" s="65" cm="1">
        <f t="array" ref="Z77">SUM(File_5[GHG (kt CO2eq)]*(File_5[Row Categories]=$BE$77)*(File_5[Year]=Z$8))</f>
        <v>8976.6715785819997</v>
      </c>
      <c r="AA77" s="65" cm="1">
        <f t="array" ref="AA77">SUM(File_5[GHG (kt CO2eq)]*(File_5[Row Categories]=$BE$77)*(File_5[Year]=AA$8))</f>
        <v>7734.8924001089999</v>
      </c>
      <c r="AB77" s="65" cm="1">
        <f t="array" ref="AB77">SUM(File_5[GHG (kt CO2eq)]*(File_5[Row Categories]=$BE$77)*(File_5[Year]=AB$8))</f>
        <v>7249.0965943519996</v>
      </c>
      <c r="AC77" s="65" cm="1">
        <f t="array" ref="AC77">SUM(File_5[GHG (kt CO2eq)]*(File_5[Row Categories]=$BE$77)*(File_5[Year]=AC$8))</f>
        <v>7065.7869905629996</v>
      </c>
      <c r="AD77" s="65" cm="1">
        <f t="array" ref="AD77">SUM(File_5[GHG (kt CO2eq)]*(File_5[Row Categories]=$BE$77)*(File_5[Year]=AD$8))</f>
        <v>6271.5668118999993</v>
      </c>
      <c r="AE77" s="65" cm="1">
        <f t="array" ref="AE77">SUM(File_5[GHG (kt CO2eq)]*(File_5[Row Categories]=$BE$77)*(File_5[Year]=AE$8))</f>
        <v>6712.4605755909988</v>
      </c>
      <c r="AF77" s="65" cm="1">
        <f t="array" ref="AF77">SUM(File_5[GHG (kt CO2eq)]*(File_5[Row Categories]=$BE$77)*(File_5[Year]=AF$8))</f>
        <v>6997.5592379690006</v>
      </c>
      <c r="AG77" s="65" cm="1">
        <f t="array" ref="AG77">SUM(File_5[GHG (kt CO2eq)]*(File_5[Row Categories]=$BE$77)*(File_5[Year]=AG$8))</f>
        <v>6508.7916637669996</v>
      </c>
      <c r="AH77" s="65" cm="1">
        <f t="array" ref="AH77">SUM(File_5[GHG (kt CO2eq)]*(File_5[Row Categories]=$BE$77)*(File_5[Year]=AH$8))</f>
        <v>6998.8851464719992</v>
      </c>
      <c r="AI77" s="65" cm="1">
        <f t="array" ref="AI77">SUM(File_5[GHG (kt CO2eq)]*(File_5[Row Categories]=$BE$77)*(File_5[Year]=AI$8))</f>
        <v>6728.7391594890005</v>
      </c>
      <c r="AJ77" s="65" cm="1">
        <f t="array" ref="AJ77">SUM(File_5[GHG (kt CO2eq)]*(File_5[Row Categories]=$BE$77)*(File_5[Year]=AJ$8))</f>
        <v>7342.9094449549993</v>
      </c>
      <c r="AK77" s="65" cm="1">
        <f t="array" ref="AK77">SUM(File_5[GHG (kt CO2eq)]*(File_5[Row Categories]=$BE$77)*(File_5[Year]=AK$8))</f>
        <v>6867.1615013509991</v>
      </c>
      <c r="AL77" s="65" cm="1">
        <f t="array" ref="AL77">SUM(File_5[GHG (kt CO2eq)]*(File_5[Row Categories]=$BE$77)*(File_5[Year]=AL$8))</f>
        <v>5752.5331082649991</v>
      </c>
      <c r="AM77" s="65" cm="1">
        <f t="array" ref="AM77">SUM(File_5[GHG (kt CO2eq)]*(File_5[Row Categories]=$BE$77)*(File_5[Year]=AM$8))</f>
        <v>5346.228666817</v>
      </c>
      <c r="AN77" s="94"/>
      <c r="AP77" s="49" t="str">
        <f t="shared" si="20"/>
        <v>Residential</v>
      </c>
      <c r="AQ77" s="70" cm="1">
        <f t="array" aca="1" ref="AQ77" ca="1">INDIRECT(ADDRESS(ROW(AP77),AQ$9))/1000</f>
        <v>5.3462286668169998</v>
      </c>
      <c r="AR77" s="71" cm="1">
        <f t="array" aca="1" ref="AR77" ca="1">INDIRECT(ADDRESS(ROW(AQ77),AR$9))/1000</f>
        <v>5.7525331082649993</v>
      </c>
      <c r="AS77" s="71" cm="1">
        <f t="array" aca="1" ref="AS77" ca="1">INDIRECT(ADDRESS(ROW(AR77),AS$9))/1000</f>
        <v>6.9988851464719994</v>
      </c>
      <c r="AT77" s="73" cm="1">
        <f t="array" aca="1" ref="AT77" ca="1">INDIRECT(ADDRESS(ROW(AS77),AT$9))/1000</f>
        <v>7.0657869905629997</v>
      </c>
      <c r="AU77" s="77" cm="1">
        <f t="array" aca="1" ref="AU77" ca="1">AQ77/INDIRECT(ADDRESS($BC77,COLUMN(AQ77)))</f>
        <v>0.15401738671339088</v>
      </c>
      <c r="AV77" s="78" cm="1">
        <f t="array" aca="1" ref="AV77" ca="1">AR77/INDIRECT(ADDRESS($BC77,COLUMN(AR77)))</f>
        <v>0.15483071725140798</v>
      </c>
      <c r="AW77" s="78" cm="1">
        <f t="array" aca="1" ref="AW77" ca="1">AS77/INDIRECT(ADDRESS($BC77,COLUMN(AS77)))</f>
        <v>0.17507574078081348</v>
      </c>
      <c r="AX77" s="80" cm="1">
        <f t="array" aca="1" ref="AX77" ca="1">AT77/INDIRECT(ADDRESS($BC77,COLUMN(AT77)))</f>
        <v>0.1872019454456833</v>
      </c>
      <c r="AY77" s="53">
        <f t="shared" ca="1" si="21"/>
        <v>-7.0630526378759689E-2</v>
      </c>
      <c r="AZ77" s="53">
        <f t="shared" ca="1" si="22"/>
        <v>-0.2361313902240661</v>
      </c>
      <c r="BA77" s="53">
        <f t="shared" ca="1" si="23"/>
        <v>-0.24336401961205825</v>
      </c>
      <c r="BC77" s="100">
        <f t="shared" si="24"/>
        <v>84</v>
      </c>
      <c r="BE77" s="7" t="s">
        <v>564</v>
      </c>
      <c r="BP77" s="177" t="str">
        <f t="shared" si="25"/>
        <v>Residential</v>
      </c>
      <c r="BQ77" s="185" cm="1">
        <f t="array" ref="BQ77">INDEX(77:77,,BQ$9)/1000</f>
        <v>7.0657869905629997</v>
      </c>
      <c r="BR77" s="185" cm="1">
        <f t="array" ref="BR77">INDEX(77:77,,BR$9)/1000</f>
        <v>6.2715668118999996</v>
      </c>
      <c r="BS77" s="185" cm="1">
        <f t="array" ref="BS77">INDEX(77:77,,BS$9)/1000</f>
        <v>6.712460575590999</v>
      </c>
      <c r="BT77" s="185" cm="1">
        <f t="array" ref="BT77">INDEX(77:77,,BT$9)/1000</f>
        <v>6.9975592379690008</v>
      </c>
      <c r="BU77" s="185" cm="1">
        <f t="array" ref="BU77">INDEX(77:77,,BU$9)/1000</f>
        <v>6.508791663767</v>
      </c>
      <c r="BV77" s="185" cm="1">
        <f t="array" ref="BV77">INDEX(77:77,,BV$9)/1000</f>
        <v>6.9988851464719994</v>
      </c>
      <c r="BW77" s="185" cm="1">
        <f t="array" ref="BW77">INDEX(77:77,,BW$9)/1000</f>
        <v>6.7287391594890007</v>
      </c>
      <c r="BX77" s="185" cm="1">
        <f t="array" ref="BX77">INDEX(77:77,,BX$9)/1000</f>
        <v>7.3429094449549996</v>
      </c>
      <c r="BY77" s="185" cm="1">
        <f t="array" ref="BY77">INDEX(77:77,,BY$9)/1000</f>
        <v>6.8671615013509992</v>
      </c>
      <c r="BZ77" s="185" cm="1">
        <f t="array" ref="BZ77">INDEX(77:77,,BZ$9)/1000</f>
        <v>5.7525331082649993</v>
      </c>
      <c r="CA77" s="185" cm="1">
        <f t="array" ref="CA77">INDEX(77:77,,CA$9)/1000</f>
        <v>5.3462286668169998</v>
      </c>
      <c r="CB77" s="179"/>
      <c r="CC77" s="178" t="str">
        <f t="shared" si="26"/>
        <v>Residential</v>
      </c>
      <c r="CD77" s="126" cm="1">
        <f t="array" aca="1" ref="CD77" ca="1">BQ77/INDIRECT(ADDRESS($BC77,COLUMN(BQ77)))</f>
        <v>0.1872019454456833</v>
      </c>
      <c r="CE77" s="126" cm="1">
        <f t="array" aca="1" ref="CE77" ca="1">BR77/INDIRECT(ADDRESS($BC77,COLUMN(BR77)))</f>
        <v>0.16815155808949964</v>
      </c>
      <c r="CF77" s="126" cm="1">
        <f t="array" aca="1" ref="CF77" ca="1">BS77/INDIRECT(ADDRESS($BC77,COLUMN(BS77)))</f>
        <v>0.17079679313024373</v>
      </c>
      <c r="CG77" s="126" cm="1">
        <f t="array" aca="1" ref="CG77" ca="1">BT77/INDIRECT(ADDRESS($BC77,COLUMN(BT77)))</f>
        <v>0.17134159332620896</v>
      </c>
      <c r="CH77" s="126" cm="1">
        <f t="array" aca="1" ref="CH77" ca="1">BU77/INDIRECT(ADDRESS($BC77,COLUMN(BU77)))</f>
        <v>0.16281549229510467</v>
      </c>
      <c r="CI77" s="126" cm="1">
        <f t="array" aca="1" ref="CI77" ca="1">BV77/INDIRECT(ADDRESS($BC77,COLUMN(BV77)))</f>
        <v>0.17507574078081348</v>
      </c>
      <c r="CJ77" s="126" cm="1">
        <f t="array" aca="1" ref="CJ77" ca="1">BW77/INDIRECT(ADDRESS($BC77,COLUMN(BW77)))</f>
        <v>0.17541162917064732</v>
      </c>
      <c r="CK77" s="126" cm="1">
        <f t="array" aca="1" ref="CK77" ca="1">BX77/INDIRECT(ADDRESS($BC77,COLUMN(BX77)))</f>
        <v>0.21486265965127777</v>
      </c>
      <c r="CL77" s="126" cm="1">
        <f t="array" aca="1" ref="CL77" ca="1">BY77/INDIRECT(ADDRESS($BC77,COLUMN(BY77)))</f>
        <v>0.19012656890480478</v>
      </c>
      <c r="CM77" s="126" cm="1">
        <f t="array" aca="1" ref="CM77" ca="1">BZ77/INDIRECT(ADDRESS($BC77,COLUMN(BZ77)))</f>
        <v>0.15483071725140798</v>
      </c>
      <c r="CN77" s="126" cm="1">
        <f t="array" aca="1" ref="CN77" ca="1">CA77/INDIRECT(ADDRESS($BC77,COLUMN(CA77)))</f>
        <v>0.15401738671339088</v>
      </c>
      <c r="CP77" s="178" t="str">
        <f t="shared" si="27"/>
        <v>Residential</v>
      </c>
      <c r="CQ77" s="194" t="str">
        <f t="shared" ca="1" si="28"/>
        <v>7.07
(18.7%)</v>
      </c>
      <c r="CR77" s="194" t="str">
        <f t="shared" ca="1" si="29"/>
        <v>6.27
(16.8%)</v>
      </c>
      <c r="CS77" s="194" t="str">
        <f t="shared" ca="1" si="30"/>
        <v>6.71
(17.1%)</v>
      </c>
      <c r="CT77" s="194" t="str">
        <f t="shared" ca="1" si="31"/>
        <v>7.00
(17.1%)</v>
      </c>
      <c r="CU77" s="194" t="str">
        <f t="shared" ca="1" si="32"/>
        <v>6.51
(16.3%)</v>
      </c>
      <c r="CV77" s="194" t="str">
        <f t="shared" ca="1" si="33"/>
        <v>7.00
(17.5%)</v>
      </c>
      <c r="CW77" s="194" t="str">
        <f t="shared" ca="1" si="34"/>
        <v>6.73
(17.5%)</v>
      </c>
      <c r="CX77" s="194" t="str">
        <f t="shared" ca="1" si="35"/>
        <v>7.34
(21.5%)</v>
      </c>
      <c r="CY77" s="194" t="str">
        <f t="shared" ca="1" si="36"/>
        <v>6.87
(19.0%)</v>
      </c>
      <c r="CZ77" s="194" t="str">
        <f t="shared" ca="1" si="37"/>
        <v>5.75
(15.5%)</v>
      </c>
      <c r="DA77" s="194" t="str">
        <f t="shared" ca="1" si="38"/>
        <v>5.35
(15.4%)</v>
      </c>
    </row>
    <row r="78" spans="3:105" ht="15.5">
      <c r="C78" s="7" t="s">
        <v>181</v>
      </c>
      <c r="D78" s="86" t="s">
        <v>648</v>
      </c>
      <c r="F78" s="65" cm="1">
        <f t="array" ref="F78">SUM(File_5[GHG (kt CO2eq)]*(File_5[Row Categories]=$BE$78)*(File_5[Year]=F$8))+SUM(File_5[GHG (kt CO2eq)]*(File_5[Row Categories]=$BF$78)*(File_5[Year]=F$8))</f>
        <v>2125.6434599879999</v>
      </c>
      <c r="G78" s="65" cm="1">
        <f t="array" ref="G78">SUM(File_5[GHG (kt CO2eq)]*(File_5[Row Categories]=$BE$78)*(File_5[Year]=G$8))+SUM(File_5[GHG (kt CO2eq)]*(File_5[Row Categories]=$BF$78)*(File_5[Year]=G$8))</f>
        <v>2117.0981990619998</v>
      </c>
      <c r="H78" s="65" cm="1">
        <f t="array" ref="H78">SUM(File_5[GHG (kt CO2eq)]*(File_5[Row Categories]=$BE$78)*(File_5[Year]=H$8))+SUM(File_5[GHG (kt CO2eq)]*(File_5[Row Categories]=$BF$78)*(File_5[Year]=H$8))</f>
        <v>2016.5400751699999</v>
      </c>
      <c r="I78" s="65" cm="1">
        <f t="array" ref="I78">SUM(File_5[GHG (kt CO2eq)]*(File_5[Row Categories]=$BE$78)*(File_5[Year]=I$8))+SUM(File_5[GHG (kt CO2eq)]*(File_5[Row Categories]=$BF$78)*(File_5[Year]=I$8))</f>
        <v>1976.0353375130001</v>
      </c>
      <c r="J78" s="65" cm="1">
        <f t="array" ref="J78">SUM(File_5[GHG (kt CO2eq)]*(File_5[Row Categories]=$BE$78)*(File_5[Year]=J$8))+SUM(File_5[GHG (kt CO2eq)]*(File_5[Row Categories]=$BF$78)*(File_5[Year]=J$8))</f>
        <v>2073.5659027480001</v>
      </c>
      <c r="K78" s="65" cm="1">
        <f t="array" ref="K78">SUM(File_5[GHG (kt CO2eq)]*(File_5[Row Categories]=$BE$78)*(File_5[Year]=K$8))+SUM(File_5[GHG (kt CO2eq)]*(File_5[Row Categories]=$BF$78)*(File_5[Year]=K$8))</f>
        <v>1982.2528438110003</v>
      </c>
      <c r="L78" s="65" cm="1">
        <f t="array" ref="L78">SUM(File_5[GHG (kt CO2eq)]*(File_5[Row Categories]=$BE$78)*(File_5[Year]=L$8))+SUM(File_5[GHG (kt CO2eq)]*(File_5[Row Categories]=$BF$78)*(File_5[Year]=L$8))</f>
        <v>1838.5783392789999</v>
      </c>
      <c r="M78" s="65" cm="1">
        <f t="array" ref="M78">SUM(File_5[GHG (kt CO2eq)]*(File_5[Row Categories]=$BE$78)*(File_5[Year]=M$8))+SUM(File_5[GHG (kt CO2eq)]*(File_5[Row Categories]=$BF$78)*(File_5[Year]=M$8))</f>
        <v>1797.191979958</v>
      </c>
      <c r="N78" s="65" cm="1">
        <f t="array" ref="N78">SUM(File_5[GHG (kt CO2eq)]*(File_5[Row Categories]=$BE$78)*(File_5[Year]=N$8))+SUM(File_5[GHG (kt CO2eq)]*(File_5[Row Categories]=$BF$78)*(File_5[Year]=N$8))</f>
        <v>1728.6656631819999</v>
      </c>
      <c r="O78" s="65" cm="1">
        <f t="array" ref="O78">SUM(File_5[GHG (kt CO2eq)]*(File_5[Row Categories]=$BE$78)*(File_5[Year]=O$8))+SUM(File_5[GHG (kt CO2eq)]*(File_5[Row Categories]=$BF$78)*(File_5[Year]=O$8))</f>
        <v>1788.5666676579999</v>
      </c>
      <c r="P78" s="65" cm="1">
        <f t="array" ref="P78">SUM(File_5[GHG (kt CO2eq)]*(File_5[Row Categories]=$BE$78)*(File_5[Year]=P$8))+SUM(File_5[GHG (kt CO2eq)]*(File_5[Row Categories]=$BF$78)*(File_5[Year]=P$8))</f>
        <v>1857.1919322260001</v>
      </c>
      <c r="Q78" s="65" cm="1">
        <f t="array" ref="Q78">SUM(File_5[GHG (kt CO2eq)]*(File_5[Row Categories]=$BE$78)*(File_5[Year]=Q$8))+SUM(File_5[GHG (kt CO2eq)]*(File_5[Row Categories]=$BF$78)*(File_5[Year]=Q$8))</f>
        <v>1817.182710243</v>
      </c>
      <c r="R78" s="65" cm="1">
        <f t="array" ref="R78">SUM(File_5[GHG (kt CO2eq)]*(File_5[Row Categories]=$BE$78)*(File_5[Year]=R$8))+SUM(File_5[GHG (kt CO2eq)]*(File_5[Row Categories]=$BF$78)*(File_5[Year]=R$8))</f>
        <v>1728.4745012810001</v>
      </c>
      <c r="S78" s="65" cm="1">
        <f t="array" ref="S78">SUM(File_5[GHG (kt CO2eq)]*(File_5[Row Categories]=$BE$78)*(File_5[Year]=S$8))+SUM(File_5[GHG (kt CO2eq)]*(File_5[Row Categories]=$BF$78)*(File_5[Year]=S$8))</f>
        <v>1781.7768382509998</v>
      </c>
      <c r="T78" s="65" cm="1">
        <f t="array" ref="T78">SUM(File_5[GHG (kt CO2eq)]*(File_5[Row Categories]=$BE$78)*(File_5[Year]=T$8))+SUM(File_5[GHG (kt CO2eq)]*(File_5[Row Categories]=$BF$78)*(File_5[Year]=T$8))</f>
        <v>1696.8476680509998</v>
      </c>
      <c r="U78" s="65" cm="1">
        <f t="array" ref="U78">SUM(File_5[GHG (kt CO2eq)]*(File_5[Row Categories]=$BE$78)*(File_5[Year]=U$8))+SUM(File_5[GHG (kt CO2eq)]*(File_5[Row Categories]=$BF$78)*(File_5[Year]=U$8))</f>
        <v>1730.668844068</v>
      </c>
      <c r="V78" s="65" cm="1">
        <f t="array" ref="V78">SUM(File_5[GHG (kt CO2eq)]*(File_5[Row Categories]=$BE$78)*(File_5[Year]=V$8))+SUM(File_5[GHG (kt CO2eq)]*(File_5[Row Categories]=$BF$78)*(File_5[Year]=V$8))</f>
        <v>1707.676069138</v>
      </c>
      <c r="W78" s="65" cm="1">
        <f t="array" ref="W78">SUM(File_5[GHG (kt CO2eq)]*(File_5[Row Categories]=$BE$78)*(File_5[Year]=W$8))+SUM(File_5[GHG (kt CO2eq)]*(File_5[Row Categories]=$BF$78)*(File_5[Year]=W$8))</f>
        <v>1665.346719997</v>
      </c>
      <c r="X78" s="65" cm="1">
        <f t="array" ref="X78">SUM(File_5[GHG (kt CO2eq)]*(File_5[Row Categories]=$BE$78)*(File_5[Year]=X$8))+SUM(File_5[GHG (kt CO2eq)]*(File_5[Row Categories]=$BF$78)*(File_5[Year]=X$8))</f>
        <v>1717.2769582149999</v>
      </c>
      <c r="Y78" s="65" cm="1">
        <f t="array" ref="Y78">SUM(File_5[GHG (kt CO2eq)]*(File_5[Row Categories]=$BE$78)*(File_5[Year]=Y$8))+SUM(File_5[GHG (kt CO2eq)]*(File_5[Row Categories]=$BF$78)*(File_5[Year]=Y$8))</f>
        <v>1380.6430386820002</v>
      </c>
      <c r="Z78" s="65" cm="1">
        <f t="array" ref="Z78">SUM(File_5[GHG (kt CO2eq)]*(File_5[Row Categories]=$BE$78)*(File_5[Year]=Z$8))+SUM(File_5[GHG (kt CO2eq)]*(File_5[Row Categories]=$BF$78)*(File_5[Year]=Z$8))</f>
        <v>1488.6348399250001</v>
      </c>
      <c r="AA78" s="65" cm="1">
        <f t="array" ref="AA78">SUM(File_5[GHG (kt CO2eq)]*(File_5[Row Categories]=$BE$78)*(File_5[Year]=AA$8))+SUM(File_5[GHG (kt CO2eq)]*(File_5[Row Categories]=$BF$78)*(File_5[Year]=AA$8))</f>
        <v>1360.5633243769998</v>
      </c>
      <c r="AB78" s="65" cm="1">
        <f t="array" ref="AB78">SUM(File_5[GHG (kt CO2eq)]*(File_5[Row Categories]=$BE$78)*(File_5[Year]=AB$8))+SUM(File_5[GHG (kt CO2eq)]*(File_5[Row Categories]=$BF$78)*(File_5[Year]=AB$8))</f>
        <v>1420.2688067000001</v>
      </c>
      <c r="AC78" s="65" cm="1">
        <f t="array" ref="AC78">SUM(File_5[GHG (kt CO2eq)]*(File_5[Row Categories]=$BE$78)*(File_5[Year]=AC$8))+SUM(File_5[GHG (kt CO2eq)]*(File_5[Row Categories]=$BF$78)*(File_5[Year]=AC$8))</f>
        <v>1502.4647606020001</v>
      </c>
      <c r="AD78" s="65" cm="1">
        <f t="array" ref="AD78">SUM(File_5[GHG (kt CO2eq)]*(File_5[Row Categories]=$BE$78)*(File_5[Year]=AD$8))+SUM(File_5[GHG (kt CO2eq)]*(File_5[Row Categories]=$BF$78)*(File_5[Year]=AD$8))</f>
        <v>1408.4743408880004</v>
      </c>
      <c r="AE78" s="65" cm="1">
        <f t="array" ref="AE78">SUM(File_5[GHG (kt CO2eq)]*(File_5[Row Categories]=$BE$78)*(File_5[Year]=AE$8))+SUM(File_5[GHG (kt CO2eq)]*(File_5[Row Categories]=$BF$78)*(File_5[Year]=AE$8))</f>
        <v>1539.2985488649999</v>
      </c>
      <c r="AF78" s="65" cm="1">
        <f t="array" ref="AF78">SUM(File_5[GHG (kt CO2eq)]*(File_5[Row Categories]=$BE$78)*(File_5[Year]=AF$8))+SUM(File_5[GHG (kt CO2eq)]*(File_5[Row Categories]=$BF$78)*(File_5[Year]=AF$8))</f>
        <v>1448.8838089469996</v>
      </c>
      <c r="AG78" s="65" cm="1">
        <f t="array" ref="AG78">SUM(File_5[GHG (kt CO2eq)]*(File_5[Row Categories]=$BE$78)*(File_5[Year]=AG$8))+SUM(File_5[GHG (kt CO2eq)]*(File_5[Row Categories]=$BF$78)*(File_5[Year]=AG$8))</f>
        <v>1385.3722808060002</v>
      </c>
      <c r="AH78" s="65" cm="1">
        <f t="array" ref="AH78">SUM(File_5[GHG (kt CO2eq)]*(File_5[Row Categories]=$BE$78)*(File_5[Year]=AH$8))+SUM(File_5[GHG (kt CO2eq)]*(File_5[Row Categories]=$BF$78)*(File_5[Year]=AH$8))</f>
        <v>1512.859188422</v>
      </c>
      <c r="AI78" s="65" cm="1">
        <f t="array" ref="AI78">SUM(File_5[GHG (kt CO2eq)]*(File_5[Row Categories]=$BE$78)*(File_5[Year]=AI$8))+SUM(File_5[GHG (kt CO2eq)]*(File_5[Row Categories]=$BF$78)*(File_5[Year]=AI$8))</f>
        <v>1501.1023177709999</v>
      </c>
      <c r="AJ78" s="65" cm="1">
        <f t="array" ref="AJ78">SUM(File_5[GHG (kt CO2eq)]*(File_5[Row Categories]=$BE$78)*(File_5[Year]=AJ$8))+SUM(File_5[GHG (kt CO2eq)]*(File_5[Row Categories]=$BF$78)*(File_5[Year]=AJ$8))</f>
        <v>1310.7500170799999</v>
      </c>
      <c r="AK78" s="65" cm="1">
        <f t="array" ref="AK78">SUM(File_5[GHG (kt CO2eq)]*(File_5[Row Categories]=$BE$78)*(File_5[Year]=AK$8))+SUM(File_5[GHG (kt CO2eq)]*(File_5[Row Categories]=$BF$78)*(File_5[Year]=AK$8))</f>
        <v>1413.7029357629999</v>
      </c>
      <c r="AL78" s="65" cm="1">
        <f t="array" ref="AL78">SUM(File_5[GHG (kt CO2eq)]*(File_5[Row Categories]=$BE$78)*(File_5[Year]=AL$8))+SUM(File_5[GHG (kt CO2eq)]*(File_5[Row Categories]=$BF$78)*(File_5[Year]=AL$8))</f>
        <v>1388.5307411330002</v>
      </c>
      <c r="AM78" s="65" cm="1">
        <f t="array" ref="AM78">SUM(File_5[GHG (kt CO2eq)]*(File_5[Row Categories]=$BE$78)*(File_5[Year]=AM$8))+SUM(File_5[GHG (kt CO2eq)]*(File_5[Row Categories]=$BF$78)*(File_5[Year]=AM$8))</f>
        <v>1352.5522873569998</v>
      </c>
      <c r="AN78" s="94"/>
      <c r="AP78" s="49" t="str">
        <f t="shared" si="20"/>
        <v>Services</v>
      </c>
      <c r="AQ78" s="70" cm="1">
        <f t="array" aca="1" ref="AQ78" ca="1">INDIRECT(ADDRESS(ROW(AP78),AQ$9))/1000</f>
        <v>1.3525522873569999</v>
      </c>
      <c r="AR78" s="71" cm="1">
        <f t="array" aca="1" ref="AR78" ca="1">INDIRECT(ADDRESS(ROW(AQ78),AR$9))/1000</f>
        <v>1.3885307411330001</v>
      </c>
      <c r="AS78" s="71" cm="1">
        <f t="array" aca="1" ref="AS78" ca="1">INDIRECT(ADDRESS(ROW(AR78),AS$9))/1000</f>
        <v>1.512859188422</v>
      </c>
      <c r="AT78" s="73" cm="1">
        <f t="array" aca="1" ref="AT78" ca="1">INDIRECT(ADDRESS(ROW(AS78),AT$9))/1000</f>
        <v>1.5024647606020001</v>
      </c>
      <c r="AU78" s="77" cm="1">
        <f t="array" aca="1" ref="AU78" ca="1">AQ78/INDIRECT(ADDRESS($BC78,COLUMN(AQ78)))</f>
        <v>3.8965143781620269E-2</v>
      </c>
      <c r="AV78" s="78" cm="1">
        <f t="array" aca="1" ref="AV78" ca="1">AR78/INDIRECT(ADDRESS($BC78,COLUMN(AR78)))</f>
        <v>3.7372615946593482E-2</v>
      </c>
      <c r="AW78" s="78" cm="1">
        <f t="array" aca="1" ref="AW78" ca="1">AS78/INDIRECT(ADDRESS($BC78,COLUMN(AS78)))</f>
        <v>3.7843876212707267E-2</v>
      </c>
      <c r="AX78" s="80" cm="1">
        <f t="array" aca="1" ref="AX78" ca="1">AT78/INDIRECT(ADDRESS($BC78,COLUMN(AT78)))</f>
        <v>3.9806510799707276E-2</v>
      </c>
      <c r="AY78" s="53">
        <f t="shared" ca="1" si="21"/>
        <v>-2.5911168338010881E-2</v>
      </c>
      <c r="AZ78" s="53">
        <f t="shared" ca="1" si="22"/>
        <v>-0.10596286970515043</v>
      </c>
      <c r="BA78" s="53">
        <f t="shared" ca="1" si="23"/>
        <v>-9.9777696739412336E-2</v>
      </c>
      <c r="BC78" s="100">
        <f t="shared" si="24"/>
        <v>84</v>
      </c>
      <c r="BE78" s="7" t="s">
        <v>556</v>
      </c>
      <c r="BF78" s="7" t="s">
        <v>562</v>
      </c>
      <c r="BP78" s="177" t="str">
        <f t="shared" si="25"/>
        <v>Services</v>
      </c>
      <c r="BQ78" s="185" cm="1">
        <f t="array" ref="BQ78">INDEX(78:78,,BQ$9)/1000</f>
        <v>1.5024647606020001</v>
      </c>
      <c r="BR78" s="185" cm="1">
        <f t="array" ref="BR78">INDEX(78:78,,BR$9)/1000</f>
        <v>1.4084743408880003</v>
      </c>
      <c r="BS78" s="185" cm="1">
        <f t="array" ref="BS78">INDEX(78:78,,BS$9)/1000</f>
        <v>1.5392985488649999</v>
      </c>
      <c r="BT78" s="185" cm="1">
        <f t="array" ref="BT78">INDEX(78:78,,BT$9)/1000</f>
        <v>1.4488838089469995</v>
      </c>
      <c r="BU78" s="185" cm="1">
        <f t="array" ref="BU78">INDEX(78:78,,BU$9)/1000</f>
        <v>1.3853722808060001</v>
      </c>
      <c r="BV78" s="185" cm="1">
        <f t="array" ref="BV78">INDEX(78:78,,BV$9)/1000</f>
        <v>1.512859188422</v>
      </c>
      <c r="BW78" s="185" cm="1">
        <f t="array" ref="BW78">INDEX(78:78,,BW$9)/1000</f>
        <v>1.5011023177709999</v>
      </c>
      <c r="BX78" s="185" cm="1">
        <f t="array" ref="BX78">INDEX(78:78,,BX$9)/1000</f>
        <v>1.3107500170799999</v>
      </c>
      <c r="BY78" s="185" cm="1">
        <f t="array" ref="BY78">INDEX(78:78,,BY$9)/1000</f>
        <v>1.413702935763</v>
      </c>
      <c r="BZ78" s="185" cm="1">
        <f t="array" ref="BZ78">INDEX(78:78,,BZ$9)/1000</f>
        <v>1.3885307411330001</v>
      </c>
      <c r="CA78" s="185" cm="1">
        <f t="array" ref="CA78">INDEX(78:78,,CA$9)/1000</f>
        <v>1.3525522873569999</v>
      </c>
      <c r="CB78" s="179"/>
      <c r="CC78" s="178" t="str">
        <f t="shared" si="26"/>
        <v>Services</v>
      </c>
      <c r="CD78" s="126" cm="1">
        <f t="array" aca="1" ref="CD78" ca="1">BQ78/INDIRECT(ADDRESS($BC78,COLUMN(BQ78)))</f>
        <v>3.9806510799707276E-2</v>
      </c>
      <c r="CE78" s="126" cm="1">
        <f t="array" aca="1" ref="CE78" ca="1">BR78/INDIRECT(ADDRESS($BC78,COLUMN(BR78)))</f>
        <v>3.7763634200629267E-2</v>
      </c>
      <c r="CF78" s="126" cm="1">
        <f t="array" aca="1" ref="CF78" ca="1">BS78/INDIRECT(ADDRESS($BC78,COLUMN(BS78)))</f>
        <v>3.9167046548058436E-2</v>
      </c>
      <c r="CG78" s="126" cm="1">
        <f t="array" aca="1" ref="CG78" ca="1">BT78/INDIRECT(ADDRESS($BC78,COLUMN(BT78)))</f>
        <v>3.5477235980010034E-2</v>
      </c>
      <c r="CH78" s="126" cm="1">
        <f t="array" aca="1" ref="CH78" ca="1">BU78/INDIRECT(ADDRESS($BC78,COLUMN(BU78)))</f>
        <v>3.4654676561098705E-2</v>
      </c>
      <c r="CI78" s="126" cm="1">
        <f t="array" aca="1" ref="CI78" ca="1">BV78/INDIRECT(ADDRESS($BC78,COLUMN(BV78)))</f>
        <v>3.7843876212707267E-2</v>
      </c>
      <c r="CJ78" s="126" cm="1">
        <f t="array" aca="1" ref="CJ78" ca="1">BW78/INDIRECT(ADDRESS($BC78,COLUMN(BW78)))</f>
        <v>3.9132264882153996E-2</v>
      </c>
      <c r="CK78" s="126" cm="1">
        <f t="array" aca="1" ref="CK78" ca="1">BX78/INDIRECT(ADDRESS($BC78,COLUMN(BX78)))</f>
        <v>3.8354175128942028E-2</v>
      </c>
      <c r="CL78" s="126" cm="1">
        <f t="array" aca="1" ref="CL78" ca="1">BY78/INDIRECT(ADDRESS($BC78,COLUMN(BY78)))</f>
        <v>3.9140260291590692E-2</v>
      </c>
      <c r="CM78" s="126" cm="1">
        <f t="array" aca="1" ref="CM78" ca="1">BZ78/INDIRECT(ADDRESS($BC78,COLUMN(BZ78)))</f>
        <v>3.7372615946593482E-2</v>
      </c>
      <c r="CN78" s="126" cm="1">
        <f t="array" aca="1" ref="CN78" ca="1">CA78/INDIRECT(ADDRESS($BC78,COLUMN(CA78)))</f>
        <v>3.8965143781620269E-2</v>
      </c>
      <c r="CP78" s="178" t="str">
        <f t="shared" si="27"/>
        <v>Services</v>
      </c>
      <c r="CQ78" s="194" t="str">
        <f t="shared" ca="1" si="28"/>
        <v>1.50
(4.0%)</v>
      </c>
      <c r="CR78" s="194" t="str">
        <f t="shared" ca="1" si="29"/>
        <v>1.41
(3.8%)</v>
      </c>
      <c r="CS78" s="194" t="str">
        <f t="shared" ca="1" si="30"/>
        <v>1.54
(3.9%)</v>
      </c>
      <c r="CT78" s="194" t="str">
        <f t="shared" ca="1" si="31"/>
        <v>1.45
(3.5%)</v>
      </c>
      <c r="CU78" s="194" t="str">
        <f t="shared" ca="1" si="32"/>
        <v>1.39
(3.5%)</v>
      </c>
      <c r="CV78" s="194" t="str">
        <f t="shared" ca="1" si="33"/>
        <v>1.51
(3.8%)</v>
      </c>
      <c r="CW78" s="194" t="str">
        <f t="shared" ca="1" si="34"/>
        <v>1.50
(3.9%)</v>
      </c>
      <c r="CX78" s="194" t="str">
        <f t="shared" ca="1" si="35"/>
        <v>1.31
(3.8%)</v>
      </c>
      <c r="CY78" s="194" t="str">
        <f t="shared" ca="1" si="36"/>
        <v>1.41
(3.9%)</v>
      </c>
      <c r="CZ78" s="194" t="str">
        <f t="shared" ca="1" si="37"/>
        <v>1.39
(3.7%)</v>
      </c>
      <c r="DA78" s="194" t="str">
        <f t="shared" ca="1" si="38"/>
        <v>1.35
(3.9%)</v>
      </c>
    </row>
    <row r="79" spans="3:105" ht="15.5">
      <c r="C79" s="7" t="s">
        <v>182</v>
      </c>
      <c r="D79" s="86" t="s">
        <v>648</v>
      </c>
      <c r="F79" s="65" cm="1">
        <f t="array" ref="F79">SUM(File_5[GHG (kt CO2eq)]*(File_5[Row Categories]=$BE$79)*(File_5[Year]=F$8))</f>
        <v>723.03898650300005</v>
      </c>
      <c r="G79" s="65" cm="1">
        <f t="array" ref="G79">SUM(File_5[GHG (kt CO2eq)]*(File_5[Row Categories]=$BE$79)*(File_5[Year]=G$8))</f>
        <v>750.84817829099995</v>
      </c>
      <c r="H79" s="65" cm="1">
        <f t="array" ref="H79">SUM(File_5[GHG (kt CO2eq)]*(File_5[Row Categories]=$BE$79)*(File_5[Year]=H$8))</f>
        <v>761.276625212</v>
      </c>
      <c r="I79" s="65" cm="1">
        <f t="array" ref="I79">SUM(File_5[GHG (kt CO2eq)]*(File_5[Row Categories]=$BE$79)*(File_5[Year]=I$8))</f>
        <v>764.75277418600001</v>
      </c>
      <c r="J79" s="65" cm="1">
        <f t="array" ref="J79">SUM(File_5[GHG (kt CO2eq)]*(File_5[Row Categories]=$BE$79)*(File_5[Year]=J$8))</f>
        <v>869.03724339300004</v>
      </c>
      <c r="K79" s="65" cm="1">
        <f t="array" ref="K79">SUM(File_5[GHG (kt CO2eq)]*(File_5[Row Categories]=$BE$79)*(File_5[Year]=K$8))</f>
        <v>997.65475541499995</v>
      </c>
      <c r="L79" s="65" cm="1">
        <f t="array" ref="L79">SUM(File_5[GHG (kt CO2eq)]*(File_5[Row Categories]=$BE$79)*(File_5[Year]=L$8))</f>
        <v>802.99041289499996</v>
      </c>
      <c r="M79" s="65" cm="1">
        <f t="array" ref="M79">SUM(File_5[GHG (kt CO2eq)]*(File_5[Row Categories]=$BE$79)*(File_5[Year]=M$8))</f>
        <v>830.79960468399997</v>
      </c>
      <c r="N79" s="65" cm="1">
        <f t="array" ref="N79">SUM(File_5[GHG (kt CO2eq)]*(File_5[Row Categories]=$BE$79)*(File_5[Year]=N$8))</f>
        <v>823.84730673599995</v>
      </c>
      <c r="O79" s="65" cm="1">
        <f t="array" ref="O79">SUM(File_5[GHG (kt CO2eq)]*(File_5[Row Categories]=$BE$79)*(File_5[Year]=O$8))</f>
        <v>869.03724339300004</v>
      </c>
      <c r="P79" s="65" cm="1">
        <f t="array" ref="P79">SUM(File_5[GHG (kt CO2eq)]*(File_5[Row Categories]=$BE$79)*(File_5[Year]=P$8))</f>
        <v>900.32258415499996</v>
      </c>
      <c r="Q79" s="65" cm="1">
        <f t="array" ref="Q79">SUM(File_5[GHG (kt CO2eq)]*(File_5[Row Categories]=$BE$79)*(File_5[Year]=Q$8))</f>
        <v>910.751031076</v>
      </c>
      <c r="R79" s="65" cm="1">
        <f t="array" ref="R79">SUM(File_5[GHG (kt CO2eq)]*(File_5[Row Categories]=$BE$79)*(File_5[Year]=R$8))</f>
        <v>914.22718004900003</v>
      </c>
      <c r="S79" s="65" cm="1">
        <f t="array" ref="S79">SUM(File_5[GHG (kt CO2eq)]*(File_5[Row Categories]=$BE$79)*(File_5[Year]=S$8))</f>
        <v>917.70332902300004</v>
      </c>
      <c r="T79" s="65" cm="1">
        <f t="array" ref="T79">SUM(File_5[GHG (kt CO2eq)]*(File_5[Row Categories]=$BE$79)*(File_5[Year]=T$8))</f>
        <v>879.46569031399997</v>
      </c>
      <c r="U79" s="65" cm="1">
        <f t="array" ref="U79">SUM(File_5[GHG (kt CO2eq)]*(File_5[Row Categories]=$BE$79)*(File_5[Year]=U$8))</f>
        <v>943.73330506900004</v>
      </c>
      <c r="V79" s="65" cm="1">
        <f t="array" ref="V79">SUM(File_5[GHG (kt CO2eq)]*(File_5[Row Categories]=$BE$79)*(File_5[Year]=V$8))</f>
        <v>904.70923997900002</v>
      </c>
      <c r="W79" s="65" cm="1">
        <f t="array" ref="W79">SUM(File_5[GHG (kt CO2eq)]*(File_5[Row Categories]=$BE$79)*(File_5[Year]=W$8))</f>
        <v>859.01356000600003</v>
      </c>
      <c r="X79" s="65" cm="1">
        <f t="array" ref="X79">SUM(File_5[GHG (kt CO2eq)]*(File_5[Row Categories]=$BE$79)*(File_5[Year]=X$8))</f>
        <v>929.44690153900001</v>
      </c>
      <c r="Y79" s="65" cm="1">
        <f t="array" ref="Y79">SUM(File_5[GHG (kt CO2eq)]*(File_5[Row Categories]=$BE$79)*(File_5[Year]=Y$8))</f>
        <v>788.36673417500003</v>
      </c>
      <c r="Z79" s="65" cm="1">
        <f t="array" ref="Z79">SUM(File_5[GHG (kt CO2eq)]*(File_5[Row Categories]=$BE$79)*(File_5[Year]=Z$8))</f>
        <v>745.67679373299995</v>
      </c>
      <c r="AA79" s="65" cm="1">
        <f t="array" ref="AA79">SUM(File_5[GHG (kt CO2eq)]*(File_5[Row Categories]=$BE$79)*(File_5[Year]=AA$8))</f>
        <v>714.43610819800006</v>
      </c>
      <c r="AB79" s="65" cm="1">
        <f t="array" ref="AB79">SUM(File_5[GHG (kt CO2eq)]*(File_5[Row Categories]=$BE$79)*(File_5[Year]=AB$8))</f>
        <v>680.778589797</v>
      </c>
      <c r="AC79" s="65" cm="1">
        <f t="array" ref="AC79">SUM(File_5[GHG (kt CO2eq)]*(File_5[Row Categories]=$BE$79)*(File_5[Year]=AC$8))</f>
        <v>590.362981031</v>
      </c>
      <c r="AD79" s="65" cm="1">
        <f t="array" ref="AD79">SUM(File_5[GHG (kt CO2eq)]*(File_5[Row Categories]=$BE$79)*(File_5[Year]=AD$8))</f>
        <v>528.97379760900003</v>
      </c>
      <c r="AE79" s="65" cm="1">
        <f t="array" ref="AE79">SUM(File_5[GHG (kt CO2eq)]*(File_5[Row Categories]=$BE$79)*(File_5[Year]=AE$8))</f>
        <v>509.59884062399999</v>
      </c>
      <c r="AF79" s="65" cm="1">
        <f t="array" ref="AF79">SUM(File_5[GHG (kt CO2eq)]*(File_5[Row Categories]=$BE$79)*(File_5[Year]=AF$8))</f>
        <v>535.09352777200002</v>
      </c>
      <c r="AG79" s="65" cm="1">
        <f t="array" ref="AG79">SUM(File_5[GHG (kt CO2eq)]*(File_5[Row Categories]=$BE$79)*(File_5[Year]=AG$8))</f>
        <v>554.52895704599996</v>
      </c>
      <c r="AH79" s="65" cm="1">
        <f t="array" ref="AH79">SUM(File_5[GHG (kt CO2eq)]*(File_5[Row Categories]=$BE$79)*(File_5[Year]=AH$8))</f>
        <v>589.65988831599998</v>
      </c>
      <c r="AI79" s="65" cm="1">
        <f t="array" ref="AI79">SUM(File_5[GHG (kt CO2eq)]*(File_5[Row Categories]=$BE$79)*(File_5[Year]=AI$8))</f>
        <v>610.05175070099995</v>
      </c>
      <c r="AJ79" s="65" cm="1">
        <f t="array" ref="AJ79">SUM(File_5[GHG (kt CO2eq)]*(File_5[Row Categories]=$BE$79)*(File_5[Year]=AJ$8))</f>
        <v>622.319947996</v>
      </c>
      <c r="AK79" s="65" cm="1">
        <f t="array" ref="AK79">SUM(File_5[GHG (kt CO2eq)]*(File_5[Row Categories]=$BE$79)*(File_5[Year]=AK$8))</f>
        <v>619.24339645700002</v>
      </c>
      <c r="AL79" s="65" cm="1">
        <f t="array" ref="AL79">SUM(File_5[GHG (kt CO2eq)]*(File_5[Row Categories]=$BE$79)*(File_5[Year]=AL$8))</f>
        <v>852.89491949700005</v>
      </c>
      <c r="AM79" s="65" cm="1">
        <f t="array" ref="AM79">SUM(File_5[GHG (kt CO2eq)]*(File_5[Row Categories]=$BE$79)*(File_5[Year]=AM$8))</f>
        <v>764.13872298700005</v>
      </c>
      <c r="AN79" s="94"/>
      <c r="AP79" s="49" t="str">
        <f t="shared" si="20"/>
        <v>Agriculture</v>
      </c>
      <c r="AQ79" s="70" cm="1">
        <f t="array" aca="1" ref="AQ79" ca="1">INDIRECT(ADDRESS(ROW(AP79),AQ$9))/1000</f>
        <v>0.76413872298700003</v>
      </c>
      <c r="AR79" s="71" cm="1">
        <f t="array" aca="1" ref="AR79" ca="1">INDIRECT(ADDRESS(ROW(AQ79),AR$9))/1000</f>
        <v>0.85289491949700003</v>
      </c>
      <c r="AS79" s="71" cm="1">
        <f t="array" aca="1" ref="AS79" ca="1">INDIRECT(ADDRESS(ROW(AR79),AS$9))/1000</f>
        <v>0.58965988831600002</v>
      </c>
      <c r="AT79" s="73" cm="1">
        <f t="array" aca="1" ref="AT79" ca="1">INDIRECT(ADDRESS(ROW(AS79),AT$9))/1000</f>
        <v>0.59036298103100004</v>
      </c>
      <c r="AU79" s="77" cm="1">
        <f t="array" aca="1" ref="AU79" ca="1">AQ79/INDIRECT(ADDRESS($BC79,COLUMN(AQ79)))</f>
        <v>2.2013770179986573E-2</v>
      </c>
      <c r="AV79" s="78" cm="1">
        <f t="array" aca="1" ref="AV79" ca="1">AR79/INDIRECT(ADDRESS($BC79,COLUMN(AR79)))</f>
        <v>2.2955857817849361E-2</v>
      </c>
      <c r="AW79" s="78" cm="1">
        <f t="array" aca="1" ref="AW79" ca="1">AS79/INDIRECT(ADDRESS($BC79,COLUMN(AS79)))</f>
        <v>1.4750226585400428E-2</v>
      </c>
      <c r="AX79" s="80" cm="1">
        <f t="array" aca="1" ref="AX79" ca="1">AT79/INDIRECT(ADDRESS($BC79,COLUMN(AT79)))</f>
        <v>1.5641159111606656E-2</v>
      </c>
      <c r="AY79" s="53">
        <f t="shared" ca="1" si="21"/>
        <v>-0.10406463267754544</v>
      </c>
      <c r="AZ79" s="53">
        <f t="shared" ca="1" si="22"/>
        <v>0.2958974115897407</v>
      </c>
      <c r="BA79" s="53">
        <f t="shared" ca="1" si="23"/>
        <v>0.29435406273699771</v>
      </c>
      <c r="BC79" s="100">
        <f t="shared" si="24"/>
        <v>84</v>
      </c>
      <c r="BE79" s="7" t="s">
        <v>565</v>
      </c>
      <c r="BP79" s="177" t="str">
        <f t="shared" si="25"/>
        <v>Agriculture</v>
      </c>
      <c r="BQ79" s="185" cm="1">
        <f t="array" ref="BQ79">INDEX(79:79,,BQ$9)/1000</f>
        <v>0.59036298103100004</v>
      </c>
      <c r="BR79" s="185" cm="1">
        <f t="array" ref="BR79">INDEX(79:79,,BR$9)/1000</f>
        <v>0.52897379760899998</v>
      </c>
      <c r="BS79" s="185" cm="1">
        <f t="array" ref="BS79">INDEX(79:79,,BS$9)/1000</f>
        <v>0.50959884062399996</v>
      </c>
      <c r="BT79" s="185" cm="1">
        <f t="array" ref="BT79">INDEX(79:79,,BT$9)/1000</f>
        <v>0.53509352777200003</v>
      </c>
      <c r="BU79" s="185" cm="1">
        <f t="array" ref="BU79">INDEX(79:79,,BU$9)/1000</f>
        <v>0.55452895704599992</v>
      </c>
      <c r="BV79" s="185" cm="1">
        <f t="array" ref="BV79">INDEX(79:79,,BV$9)/1000</f>
        <v>0.58965988831600002</v>
      </c>
      <c r="BW79" s="185" cm="1">
        <f t="array" ref="BW79">INDEX(79:79,,BW$9)/1000</f>
        <v>0.61005175070099993</v>
      </c>
      <c r="BX79" s="185" cm="1">
        <f t="array" ref="BX79">INDEX(79:79,,BX$9)/1000</f>
        <v>0.62231994799599999</v>
      </c>
      <c r="BY79" s="185" cm="1">
        <f t="array" ref="BY79">INDEX(79:79,,BY$9)/1000</f>
        <v>0.61924339645699999</v>
      </c>
      <c r="BZ79" s="185" cm="1">
        <f t="array" ref="BZ79">INDEX(79:79,,BZ$9)/1000</f>
        <v>0.85289491949700003</v>
      </c>
      <c r="CA79" s="185" cm="1">
        <f t="array" ref="CA79">INDEX(79:79,,CA$9)/1000</f>
        <v>0.76413872298700003</v>
      </c>
      <c r="CB79" s="179"/>
      <c r="CC79" s="178" t="str">
        <f t="shared" si="26"/>
        <v>Agriculture</v>
      </c>
      <c r="CD79" s="126" cm="1">
        <f t="array" aca="1" ref="CD79" ca="1">BQ79/INDIRECT(ADDRESS($BC79,COLUMN(BQ79)))</f>
        <v>1.5641159111606656E-2</v>
      </c>
      <c r="CE79" s="126" cm="1">
        <f t="array" aca="1" ref="CE79" ca="1">BR79/INDIRECT(ADDRESS($BC79,COLUMN(BR79)))</f>
        <v>1.4182702811632145E-2</v>
      </c>
      <c r="CF79" s="126" cm="1">
        <f t="array" aca="1" ref="CF79" ca="1">BS79/INDIRECT(ADDRESS($BC79,COLUMN(BS79)))</f>
        <v>1.2966608411522196E-2</v>
      </c>
      <c r="CG79" s="126" cm="1">
        <f t="array" aca="1" ref="CG79" ca="1">BT79/INDIRECT(ADDRESS($BC79,COLUMN(BT79)))</f>
        <v>1.3102251014827735E-2</v>
      </c>
      <c r="CH79" s="126" cm="1">
        <f t="array" aca="1" ref="CH79" ca="1">BU79/INDIRECT(ADDRESS($BC79,COLUMN(BU79)))</f>
        <v>1.3871377330440155E-2</v>
      </c>
      <c r="CI79" s="126" cm="1">
        <f t="array" aca="1" ref="CI79" ca="1">BV79/INDIRECT(ADDRESS($BC79,COLUMN(BV79)))</f>
        <v>1.4750226585400428E-2</v>
      </c>
      <c r="CJ79" s="126" cm="1">
        <f t="array" aca="1" ref="CJ79" ca="1">BW79/INDIRECT(ADDRESS($BC79,COLUMN(BW79)))</f>
        <v>1.5903450695953954E-2</v>
      </c>
      <c r="CK79" s="126" cm="1">
        <f t="array" aca="1" ref="CK79" ca="1">BX79/INDIRECT(ADDRESS($BC79,COLUMN(BX79)))</f>
        <v>1.8209855396260424E-2</v>
      </c>
      <c r="CL79" s="126" cm="1">
        <f t="array" aca="1" ref="CL79" ca="1">BY79/INDIRECT(ADDRESS($BC79,COLUMN(BY79)))</f>
        <v>1.7144583284107246E-2</v>
      </c>
      <c r="CM79" s="126" cm="1">
        <f t="array" aca="1" ref="CM79" ca="1">BZ79/INDIRECT(ADDRESS($BC79,COLUMN(BZ79)))</f>
        <v>2.2955857817849361E-2</v>
      </c>
      <c r="CN79" s="126" cm="1">
        <f t="array" aca="1" ref="CN79" ca="1">CA79/INDIRECT(ADDRESS($BC79,COLUMN(CA79)))</f>
        <v>2.2013770179986573E-2</v>
      </c>
      <c r="CP79" s="178" t="str">
        <f t="shared" si="27"/>
        <v>Agriculture</v>
      </c>
      <c r="CQ79" s="194" t="str">
        <f t="shared" ca="1" si="28"/>
        <v>0.59
(1.6%)</v>
      </c>
      <c r="CR79" s="194" t="str">
        <f t="shared" ca="1" si="29"/>
        <v>0.53
(1.4%)</v>
      </c>
      <c r="CS79" s="194" t="str">
        <f t="shared" ca="1" si="30"/>
        <v>0.51
(1.3%)</v>
      </c>
      <c r="CT79" s="194" t="str">
        <f t="shared" ca="1" si="31"/>
        <v>0.54
(1.3%)</v>
      </c>
      <c r="CU79" s="194" t="str">
        <f t="shared" ca="1" si="32"/>
        <v>0.55
(1.4%)</v>
      </c>
      <c r="CV79" s="194" t="str">
        <f t="shared" ca="1" si="33"/>
        <v>0.59
(1.5%)</v>
      </c>
      <c r="CW79" s="194" t="str">
        <f t="shared" ca="1" si="34"/>
        <v>0.61
(1.6%)</v>
      </c>
      <c r="CX79" s="194" t="str">
        <f t="shared" ca="1" si="35"/>
        <v>0.62
(1.8%)</v>
      </c>
      <c r="CY79" s="194" t="str">
        <f t="shared" ca="1" si="36"/>
        <v>0.62
(1.7%)</v>
      </c>
      <c r="CZ79" s="194" t="str">
        <f t="shared" ca="1" si="37"/>
        <v>0.85
(2.3%)</v>
      </c>
      <c r="DA79" s="194" t="str">
        <f t="shared" ca="1" si="38"/>
        <v>0.76
(2.2%)</v>
      </c>
    </row>
    <row r="80" spans="3:105" ht="15.5">
      <c r="C80" s="7" t="s">
        <v>183</v>
      </c>
      <c r="D80" s="86" t="s">
        <v>648</v>
      </c>
      <c r="F80" s="65" cm="1">
        <f t="array" ref="F80">SUM(File_5[GHG (kt CO2eq)]*(File_5[Row Categories]=$BE$80)*(File_5[Year]=F$8))</f>
        <v>87.788992360999998</v>
      </c>
      <c r="G80" s="65" cm="1">
        <f t="array" ref="G80">SUM(File_5[GHG (kt CO2eq)]*(File_5[Row Categories]=$BE$80)*(File_5[Year]=G$8))</f>
        <v>94.869368992000005</v>
      </c>
      <c r="H80" s="65" cm="1">
        <f t="array" ref="H80">SUM(File_5[GHG (kt CO2eq)]*(File_5[Row Categories]=$BE$80)*(File_5[Year]=H$8))</f>
        <v>101.03697860600001</v>
      </c>
      <c r="I80" s="65" cm="1">
        <f t="array" ref="I80">SUM(File_5[GHG (kt CO2eq)]*(File_5[Row Categories]=$BE$80)*(File_5[Year]=I$8))</f>
        <v>113.074068115</v>
      </c>
      <c r="J80" s="65" cm="1">
        <f t="array" ref="J80">SUM(File_5[GHG (kt CO2eq)]*(File_5[Row Categories]=$BE$80)*(File_5[Year]=J$8))</f>
        <v>117.844960415</v>
      </c>
      <c r="K80" s="65" cm="1">
        <f t="array" ref="K80">SUM(File_5[GHG (kt CO2eq)]*(File_5[Row Categories]=$BE$80)*(File_5[Year]=K$8))</f>
        <v>158.45104495300001</v>
      </c>
      <c r="L80" s="65" cm="1">
        <f t="array" ref="L80">SUM(File_5[GHG (kt CO2eq)]*(File_5[Row Categories]=$BE$80)*(File_5[Year]=L$8))</f>
        <v>135.205911593</v>
      </c>
      <c r="M80" s="65" cm="1">
        <f t="array" ref="M80">SUM(File_5[GHG (kt CO2eq)]*(File_5[Row Categories]=$BE$80)*(File_5[Year]=M$8))</f>
        <v>119.211047963</v>
      </c>
      <c r="N80" s="65" cm="1">
        <f t="array" ref="N80">SUM(File_5[GHG (kt CO2eq)]*(File_5[Row Categories]=$BE$80)*(File_5[Year]=N$8))</f>
        <v>131.74352288200001</v>
      </c>
      <c r="O80" s="65" cm="1">
        <f t="array" ref="O80">SUM(File_5[GHG (kt CO2eq)]*(File_5[Row Categories]=$BE$80)*(File_5[Year]=O$8))</f>
        <v>116.24322786899999</v>
      </c>
      <c r="P80" s="65" cm="1">
        <f t="array" ref="P80">SUM(File_5[GHG (kt CO2eq)]*(File_5[Row Categories]=$BE$80)*(File_5[Year]=P$8))</f>
        <v>113.166774205</v>
      </c>
      <c r="Q80" s="65" cm="1">
        <f t="array" ref="Q80">SUM(File_5[GHG (kt CO2eq)]*(File_5[Row Categories]=$BE$80)*(File_5[Year]=Q$8))</f>
        <v>115.09277387</v>
      </c>
      <c r="R80" s="65" cm="1">
        <f t="array" ref="R80">SUM(File_5[GHG (kt CO2eq)]*(File_5[Row Categories]=$BE$80)*(File_5[Year]=R$8))</f>
        <v>98.810807237000006</v>
      </c>
      <c r="S80" s="65" cm="1">
        <f t="array" ref="S80">SUM(File_5[GHG (kt CO2eq)]*(File_5[Row Categories]=$BE$80)*(File_5[Year]=S$8))</f>
        <v>142.11228251399999</v>
      </c>
      <c r="T80" s="65" cm="1">
        <f t="array" ref="T80">SUM(File_5[GHG (kt CO2eq)]*(File_5[Row Categories]=$BE$80)*(File_5[Year]=T$8))</f>
        <v>161.59887106100001</v>
      </c>
      <c r="U80" s="65" cm="1">
        <f t="array" ref="U80">SUM(File_5[GHG (kt CO2eq)]*(File_5[Row Categories]=$BE$80)*(File_5[Year]=U$8))</f>
        <v>144.84956065599999</v>
      </c>
      <c r="V80" s="65" cm="1">
        <f t="array" ref="V80">SUM(File_5[GHG (kt CO2eq)]*(File_5[Row Categories]=$BE$80)*(File_5[Year]=V$8))</f>
        <v>129.38637908600001</v>
      </c>
      <c r="W80" s="65" cm="1">
        <f t="array" ref="W80">SUM(File_5[GHG (kt CO2eq)]*(File_5[Row Categories]=$BE$80)*(File_5[Year]=W$8))</f>
        <v>120.661798062</v>
      </c>
      <c r="X80" s="65" cm="1">
        <f t="array" ref="X80">SUM(File_5[GHG (kt CO2eq)]*(File_5[Row Categories]=$BE$80)*(File_5[Year]=X$8))</f>
        <v>103.584236289</v>
      </c>
      <c r="Y80" s="65" cm="1">
        <f t="array" ref="Y80">SUM(File_5[GHG (kt CO2eq)]*(File_5[Row Categories]=$BE$80)*(File_5[Year]=Y$8))</f>
        <v>96.855135247999996</v>
      </c>
      <c r="Z80" s="65" cm="1">
        <f t="array" ref="Z80">SUM(File_5[GHG (kt CO2eq)]*(File_5[Row Categories]=$BE$80)*(File_5[Year]=Z$8))</f>
        <v>76.130599502999999</v>
      </c>
      <c r="AA80" s="65" cm="1">
        <f t="array" ref="AA80">SUM(File_5[GHG (kt CO2eq)]*(File_5[Row Categories]=$BE$80)*(File_5[Year]=AA$8))</f>
        <v>63.059494774000001</v>
      </c>
      <c r="AB80" s="65" cm="1">
        <f t="array" ref="AB80">SUM(File_5[GHG (kt CO2eq)]*(File_5[Row Categories]=$BE$80)*(File_5[Year]=AB$8))</f>
        <v>69.807649111000003</v>
      </c>
      <c r="AC80" s="65" cm="1">
        <f t="array" ref="AC80">SUM(File_5[GHG (kt CO2eq)]*(File_5[Row Categories]=$BE$80)*(File_5[Year]=AC$8))</f>
        <v>77.676932798999999</v>
      </c>
      <c r="AD80" s="65" cm="1">
        <f t="array" ref="AD80">SUM(File_5[GHG (kt CO2eq)]*(File_5[Row Categories]=$BE$80)*(File_5[Year]=AD$8))</f>
        <v>74.010733896000005</v>
      </c>
      <c r="AE80" s="65" cm="1">
        <f t="array" ref="AE80">SUM(File_5[GHG (kt CO2eq)]*(File_5[Row Categories]=$BE$80)*(File_5[Year]=AE$8))</f>
        <v>65.068566402000002</v>
      </c>
      <c r="AF80" s="65" cm="1">
        <f t="array" ref="AF80">SUM(File_5[GHG (kt CO2eq)]*(File_5[Row Categories]=$BE$80)*(File_5[Year]=AF$8))</f>
        <v>59.749480237999997</v>
      </c>
      <c r="AG80" s="65" cm="1">
        <f t="array" ref="AG80">SUM(File_5[GHG (kt CO2eq)]*(File_5[Row Categories]=$BE$80)*(File_5[Year]=AG$8))</f>
        <v>70.752773407999996</v>
      </c>
      <c r="AH80" s="65" cm="1">
        <f t="array" ref="AH80">SUM(File_5[GHG (kt CO2eq)]*(File_5[Row Categories]=$BE$80)*(File_5[Year]=AH$8))</f>
        <v>84.452266352999999</v>
      </c>
      <c r="AI80" s="65" cm="1">
        <f t="array" ref="AI80">SUM(File_5[GHG (kt CO2eq)]*(File_5[Row Categories]=$BE$80)*(File_5[Year]=AI$8))</f>
        <v>72.917251168999996</v>
      </c>
      <c r="AJ80" s="65" cm="1">
        <f t="array" ref="AJ80">SUM(File_5[GHG (kt CO2eq)]*(File_5[Row Categories]=$BE$80)*(File_5[Year]=AJ$8))</f>
        <v>59.437187678999997</v>
      </c>
      <c r="AK80" s="65" cm="1">
        <f t="array" ref="AK80">SUM(File_5[GHG (kt CO2eq)]*(File_5[Row Categories]=$BE$80)*(File_5[Year]=AK$8))</f>
        <v>58.15264844</v>
      </c>
      <c r="AL80" s="65" cm="1">
        <f t="array" ref="AL80">SUM(File_5[GHG (kt CO2eq)]*(File_5[Row Categories]=$BE$80)*(File_5[Year]=AL$8))</f>
        <v>53.575247791999999</v>
      </c>
      <c r="AM80" s="65" cm="1">
        <f t="array" ref="AM80">SUM(File_5[GHG (kt CO2eq)]*(File_5[Row Categories]=$BE$80)*(File_5[Year]=AM$8))</f>
        <v>60.895159497000002</v>
      </c>
      <c r="AN80" s="94"/>
      <c r="AP80" s="49" t="str">
        <f t="shared" si="20"/>
        <v>Fisheries</v>
      </c>
      <c r="AQ80" s="70" cm="1">
        <f t="array" aca="1" ref="AQ80" ca="1">INDIRECT(ADDRESS(ROW(AP80),AQ$9))/1000</f>
        <v>6.0895159497000001E-2</v>
      </c>
      <c r="AR80" s="71" cm="1">
        <f t="array" aca="1" ref="AR80" ca="1">INDIRECT(ADDRESS(ROW(AQ80),AR$9))/1000</f>
        <v>5.3575247792E-2</v>
      </c>
      <c r="AS80" s="71" cm="1">
        <f t="array" aca="1" ref="AS80" ca="1">INDIRECT(ADDRESS(ROW(AR80),AS$9))/1000</f>
        <v>8.4452266353000002E-2</v>
      </c>
      <c r="AT80" s="73" cm="1">
        <f t="array" aca="1" ref="AT80" ca="1">INDIRECT(ADDRESS(ROW(AS80),AT$9))/1000</f>
        <v>7.7676932798999995E-2</v>
      </c>
      <c r="AU80" s="77" cm="1">
        <f t="array" aca="1" ref="AU80" ca="1">AQ80/INDIRECT(ADDRESS($BC80,COLUMN(AQ80)))</f>
        <v>1.7543045600417644E-3</v>
      </c>
      <c r="AV80" s="78" cm="1">
        <f t="array" aca="1" ref="AV80" ca="1">AR80/INDIRECT(ADDRESS($BC80,COLUMN(AR80)))</f>
        <v>1.4419897958760509E-3</v>
      </c>
      <c r="AW80" s="78" cm="1">
        <f t="array" aca="1" ref="AW80" ca="1">AS80/INDIRECT(ADDRESS($BC80,COLUMN(AS80)))</f>
        <v>2.1125568976972206E-3</v>
      </c>
      <c r="AX80" s="80" cm="1">
        <f t="array" aca="1" ref="AX80" ca="1">AT80/INDIRECT(ADDRESS($BC80,COLUMN(AT80)))</f>
        <v>2.0579834851584961E-3</v>
      </c>
      <c r="AY80" s="53">
        <f t="shared" ca="1" si="21"/>
        <v>0.13662861128367995</v>
      </c>
      <c r="AZ80" s="53">
        <f t="shared" ca="1" si="22"/>
        <v>-0.27893990147682024</v>
      </c>
      <c r="BA80" s="53">
        <f t="shared" ca="1" si="23"/>
        <v>-0.21604577700596386</v>
      </c>
      <c r="BC80" s="100">
        <f t="shared" si="24"/>
        <v>84</v>
      </c>
      <c r="BE80" s="7" t="s">
        <v>585</v>
      </c>
      <c r="BP80" s="177" t="str">
        <f t="shared" si="25"/>
        <v>Fisheries</v>
      </c>
      <c r="BQ80" s="185" cm="1">
        <f t="array" ref="BQ80">INDEX(80:80,,BQ$9)/1000</f>
        <v>7.7676932798999995E-2</v>
      </c>
      <c r="BR80" s="185" cm="1">
        <f t="array" ref="BR80">INDEX(80:80,,BR$9)/1000</f>
        <v>7.4010733896000006E-2</v>
      </c>
      <c r="BS80" s="185" cm="1">
        <f t="array" ref="BS80">INDEX(80:80,,BS$9)/1000</f>
        <v>6.5068566401999997E-2</v>
      </c>
      <c r="BT80" s="185" cm="1">
        <f t="array" ref="BT80">INDEX(80:80,,BT$9)/1000</f>
        <v>5.9749480237999995E-2</v>
      </c>
      <c r="BU80" s="185" cm="1">
        <f t="array" ref="BU80">INDEX(80:80,,BU$9)/1000</f>
        <v>7.0752773408E-2</v>
      </c>
      <c r="BV80" s="185" cm="1">
        <f t="array" ref="BV80">INDEX(80:80,,BV$9)/1000</f>
        <v>8.4452266353000002E-2</v>
      </c>
      <c r="BW80" s="185" cm="1">
        <f t="array" ref="BW80">INDEX(80:80,,BW$9)/1000</f>
        <v>7.2917251168999997E-2</v>
      </c>
      <c r="BX80" s="185" cm="1">
        <f t="array" ref="BX80">INDEX(80:80,,BX$9)/1000</f>
        <v>5.9437187678999998E-2</v>
      </c>
      <c r="BY80" s="185" cm="1">
        <f t="array" ref="BY80">INDEX(80:80,,BY$9)/1000</f>
        <v>5.8152648440000003E-2</v>
      </c>
      <c r="BZ80" s="185" cm="1">
        <f t="array" ref="BZ80">INDEX(80:80,,BZ$9)/1000</f>
        <v>5.3575247792E-2</v>
      </c>
      <c r="CA80" s="185" cm="1">
        <f t="array" ref="CA80">INDEX(80:80,,CA$9)/1000</f>
        <v>6.0895159497000001E-2</v>
      </c>
      <c r="CB80" s="179"/>
      <c r="CC80" s="178" t="str">
        <f t="shared" si="26"/>
        <v>Fisheries</v>
      </c>
      <c r="CD80" s="126" cm="1">
        <f t="array" aca="1" ref="CD80" ca="1">BQ80/INDIRECT(ADDRESS($BC80,COLUMN(BQ80)))</f>
        <v>2.0579834851584961E-3</v>
      </c>
      <c r="CE80" s="126" cm="1">
        <f t="array" aca="1" ref="CE80" ca="1">BR80/INDIRECT(ADDRESS($BC80,COLUMN(BR80)))</f>
        <v>1.984355838535581E-3</v>
      </c>
      <c r="CF80" s="126" cm="1">
        <f t="array" aca="1" ref="CF80" ca="1">BS80/INDIRECT(ADDRESS($BC80,COLUMN(BS80)))</f>
        <v>1.6556525509373934E-3</v>
      </c>
      <c r="CG80" s="126" cm="1">
        <f t="array" aca="1" ref="CG80" ca="1">BT80/INDIRECT(ADDRESS($BC80,COLUMN(BT80)))</f>
        <v>1.4630202898236768E-3</v>
      </c>
      <c r="CH80" s="126" cm="1">
        <f t="array" aca="1" ref="CH80" ca="1">BU80/INDIRECT(ADDRESS($BC80,COLUMN(BU80)))</f>
        <v>1.7698596342843227E-3</v>
      </c>
      <c r="CI80" s="126" cm="1">
        <f t="array" aca="1" ref="CI80" ca="1">BV80/INDIRECT(ADDRESS($BC80,COLUMN(BV80)))</f>
        <v>2.1125568976972206E-3</v>
      </c>
      <c r="CJ80" s="126" cm="1">
        <f t="array" aca="1" ref="CJ80" ca="1">BW80/INDIRECT(ADDRESS($BC80,COLUMN(BW80)))</f>
        <v>1.9008812080584388E-3</v>
      </c>
      <c r="CK80" s="126" cm="1">
        <f t="array" aca="1" ref="CK80" ca="1">BX80/INDIRECT(ADDRESS($BC80,COLUMN(BX80)))</f>
        <v>1.7392060085497025E-3</v>
      </c>
      <c r="CL80" s="126" cm="1">
        <f t="array" aca="1" ref="CL80" ca="1">BY80/INDIRECT(ADDRESS($BC80,COLUMN(BY80)))</f>
        <v>1.6100340029063529E-3</v>
      </c>
      <c r="CM80" s="126" cm="1">
        <f t="array" aca="1" ref="CM80" ca="1">BZ80/INDIRECT(ADDRESS($BC80,COLUMN(BZ80)))</f>
        <v>1.4419897958760509E-3</v>
      </c>
      <c r="CN80" s="126" cm="1">
        <f t="array" aca="1" ref="CN80" ca="1">CA80/INDIRECT(ADDRESS($BC80,COLUMN(CA80)))</f>
        <v>1.7543045600417644E-3</v>
      </c>
      <c r="CP80" s="178" t="str">
        <f t="shared" si="27"/>
        <v>Fisheries</v>
      </c>
      <c r="CQ80" s="194" t="str">
        <f t="shared" ca="1" si="28"/>
        <v>0.08
(0.2%)</v>
      </c>
      <c r="CR80" s="194" t="str">
        <f t="shared" ref="CR80:DA84" ca="1" si="39">TEXT(BR80,"#,##0.00;-#,##0.00;0") &amp; CHAR(10) &amp; IF(CE80&lt;&gt;1,TEXT(CE80,"(#,##0.0%);(-#,##0.0%);(0%)"),"(100%)")</f>
        <v>0.07
(0.2%)</v>
      </c>
      <c r="CS80" s="194" t="str">
        <f t="shared" ca="1" si="39"/>
        <v>0.07
(0.2%)</v>
      </c>
      <c r="CT80" s="194" t="str">
        <f t="shared" ca="1" si="39"/>
        <v>0.06
(0.1%)</v>
      </c>
      <c r="CU80" s="194" t="str">
        <f t="shared" ca="1" si="39"/>
        <v>0.07
(0.2%)</v>
      </c>
      <c r="CV80" s="194" t="str">
        <f t="shared" ca="1" si="39"/>
        <v>0.08
(0.2%)</v>
      </c>
      <c r="CW80" s="194" t="str">
        <f t="shared" ca="1" si="39"/>
        <v>0.07
(0.2%)</v>
      </c>
      <c r="CX80" s="194" t="str">
        <f t="shared" ca="1" si="39"/>
        <v>0.06
(0.2%)</v>
      </c>
      <c r="CY80" s="194" t="str">
        <f t="shared" ca="1" si="39"/>
        <v>0.06
(0.2%)</v>
      </c>
      <c r="CZ80" s="194" t="str">
        <f t="shared" ca="1" si="39"/>
        <v>0.05
(0.1%)</v>
      </c>
      <c r="DA80" s="194" t="str">
        <f t="shared" ca="1" si="39"/>
        <v>0.06
(0.2%)</v>
      </c>
    </row>
    <row r="81" spans="2:105" ht="15.5">
      <c r="C81" s="7" t="s">
        <v>257</v>
      </c>
      <c r="D81" s="86" t="s">
        <v>648</v>
      </c>
      <c r="F81" s="65" cm="1">
        <f t="array" ref="F81">SUM(File_5[GHG (kt CO2eq)]*(File_5[Rows]=$BE$81)*(File_5[Year]=F$8))+SUM(File_5[GHG (kt CO2eq)]*(File_5[Rows]=$BF$81)*(File_5[Year]=F$8))</f>
        <v>303.385746584</v>
      </c>
      <c r="G81" s="65" cm="1">
        <f t="array" ref="G81">SUM(File_5[GHG (kt CO2eq)]*(File_5[Rows]=$BE$81)*(File_5[Year]=G$8))+SUM(File_5[GHG (kt CO2eq)]*(File_5[Rows]=$BF$81)*(File_5[Year]=G$8))</f>
        <v>290.564732123</v>
      </c>
      <c r="H81" s="65" cm="1">
        <f t="array" ref="H81">SUM(File_5[GHG (kt CO2eq)]*(File_5[Rows]=$BE$81)*(File_5[Year]=H$8))+SUM(File_5[GHG (kt CO2eq)]*(File_5[Rows]=$BF$81)*(File_5[Year]=H$8))</f>
        <v>292.12291164300001</v>
      </c>
      <c r="I81" s="65" cm="1">
        <f t="array" ref="I81">SUM(File_5[GHG (kt CO2eq)]*(File_5[Rows]=$BE$81)*(File_5[Year]=I$8))+SUM(File_5[GHG (kt CO2eq)]*(File_5[Rows]=$BF$81)*(File_5[Year]=I$8))</f>
        <v>267.42259854400004</v>
      </c>
      <c r="J81" s="65" cm="1">
        <f t="array" ref="J81">SUM(File_5[GHG (kt CO2eq)]*(File_5[Rows]=$BE$81)*(File_5[Year]=J$8))+SUM(File_5[GHG (kt CO2eq)]*(File_5[Rows]=$BF$81)*(File_5[Year]=J$8))</f>
        <v>269.79918562300003</v>
      </c>
      <c r="K81" s="65" cm="1">
        <f t="array" ref="K81">SUM(File_5[GHG (kt CO2eq)]*(File_5[Rows]=$BE$81)*(File_5[Year]=K$8))+SUM(File_5[GHG (kt CO2eq)]*(File_5[Rows]=$BF$81)*(File_5[Year]=K$8))</f>
        <v>349.102442236</v>
      </c>
      <c r="L81" s="65" cm="1">
        <f t="array" ref="L81">SUM(File_5[GHG (kt CO2eq)]*(File_5[Rows]=$BE$81)*(File_5[Year]=L$8))+SUM(File_5[GHG (kt CO2eq)]*(File_5[Rows]=$BF$81)*(File_5[Year]=L$8))</f>
        <v>360.22860556099999</v>
      </c>
      <c r="M81" s="65" cm="1">
        <f t="array" ref="M81">SUM(File_5[GHG (kt CO2eq)]*(File_5[Rows]=$BE$81)*(File_5[Year]=M$8))+SUM(File_5[GHG (kt CO2eq)]*(File_5[Rows]=$BF$81)*(File_5[Year]=M$8))</f>
        <v>351.59465281500002</v>
      </c>
      <c r="N81" s="65" cm="1">
        <f t="array" ref="N81">SUM(File_5[GHG (kt CO2eq)]*(File_5[Rows]=$BE$81)*(File_5[Year]=N$8))+SUM(File_5[GHG (kt CO2eq)]*(File_5[Rows]=$BF$81)*(File_5[Year]=N$8))</f>
        <v>365.99068909100004</v>
      </c>
      <c r="O81" s="65" cm="1">
        <f t="array" ref="O81">SUM(File_5[GHG (kt CO2eq)]*(File_5[Rows]=$BE$81)*(File_5[Year]=O$8))+SUM(File_5[GHG (kt CO2eq)]*(File_5[Rows]=$BF$81)*(File_5[Year]=O$8))</f>
        <v>355.19801966900002</v>
      </c>
      <c r="P81" s="65" cm="1">
        <f t="array" ref="P81">SUM(File_5[GHG (kt CO2eq)]*(File_5[Rows]=$BE$81)*(File_5[Year]=P$8))+SUM(File_5[GHG (kt CO2eq)]*(File_5[Rows]=$BF$81)*(File_5[Year]=P$8))</f>
        <v>366.32355306900001</v>
      </c>
      <c r="Q81" s="65" cm="1">
        <f t="array" ref="Q81">SUM(File_5[GHG (kt CO2eq)]*(File_5[Rows]=$BE$81)*(File_5[Year]=Q$8))+SUM(File_5[GHG (kt CO2eq)]*(File_5[Rows]=$BF$81)*(File_5[Year]=Q$8))</f>
        <v>498.55202643600001</v>
      </c>
      <c r="R81" s="65" cm="1">
        <f t="array" ref="R81">SUM(File_5[GHG (kt CO2eq)]*(File_5[Rows]=$BE$81)*(File_5[Year]=R$8))+SUM(File_5[GHG (kt CO2eq)]*(File_5[Rows]=$BF$81)*(File_5[Year]=R$8))</f>
        <v>549.60358802999997</v>
      </c>
      <c r="S81" s="65" cm="1">
        <f t="array" ref="S81">SUM(File_5[GHG (kt CO2eq)]*(File_5[Rows]=$BE$81)*(File_5[Year]=S$8))+SUM(File_5[GHG (kt CO2eq)]*(File_5[Rows]=$BF$81)*(File_5[Year]=S$8))</f>
        <v>604.87570122800003</v>
      </c>
      <c r="T81" s="65" cm="1">
        <f t="array" ref="T81">SUM(File_5[GHG (kt CO2eq)]*(File_5[Rows]=$BE$81)*(File_5[Year]=T$8))+SUM(File_5[GHG (kt CO2eq)]*(File_5[Rows]=$BF$81)*(File_5[Year]=T$8))</f>
        <v>615.84825401500007</v>
      </c>
      <c r="U81" s="65" cm="1">
        <f t="array" ref="U81">SUM(File_5[GHG (kt CO2eq)]*(File_5[Rows]=$BE$81)*(File_5[Year]=U$8))+SUM(File_5[GHG (kt CO2eq)]*(File_5[Rows]=$BF$81)*(File_5[Year]=U$8))</f>
        <v>718.82094362299995</v>
      </c>
      <c r="V81" s="65" cm="1">
        <f t="array" ref="V81">SUM(File_5[GHG (kt CO2eq)]*(File_5[Rows]=$BE$81)*(File_5[Year]=V$8))+SUM(File_5[GHG (kt CO2eq)]*(File_5[Rows]=$BF$81)*(File_5[Year]=V$8))</f>
        <v>691.96582060599997</v>
      </c>
      <c r="W81" s="65" cm="1">
        <f t="array" ref="W81">SUM(File_5[GHG (kt CO2eq)]*(File_5[Rows]=$BE$81)*(File_5[Year]=W$8))+SUM(File_5[GHG (kt CO2eq)]*(File_5[Rows]=$BF$81)*(File_5[Year]=W$8))</f>
        <v>647.01745880600004</v>
      </c>
      <c r="X81" s="65" cm="1">
        <f t="array" ref="X81">SUM(File_5[GHG (kt CO2eq)]*(File_5[Rows]=$BE$81)*(File_5[Year]=X$8))+SUM(File_5[GHG (kt CO2eq)]*(File_5[Rows]=$BF$81)*(File_5[Year]=X$8))</f>
        <v>691.43063253600008</v>
      </c>
      <c r="Y81" s="65" cm="1">
        <f t="array" ref="Y81">SUM(File_5[GHG (kt CO2eq)]*(File_5[Rows]=$BE$81)*(File_5[Year]=Y$8))+SUM(File_5[GHG (kt CO2eq)]*(File_5[Rows]=$BF$81)*(File_5[Year]=Y$8))</f>
        <v>636.11967913199999</v>
      </c>
      <c r="Z81" s="65" cm="1">
        <f t="array" ref="Z81">SUM(File_5[GHG (kt CO2eq)]*(File_5[Rows]=$BE$81)*(File_5[Year]=Z$8))+SUM(File_5[GHG (kt CO2eq)]*(File_5[Rows]=$BF$81)*(File_5[Year]=Z$8))</f>
        <v>557.69601557500005</v>
      </c>
      <c r="AA81" s="65" cm="1">
        <f t="array" ref="AA81">SUM(File_5[GHG (kt CO2eq)]*(File_5[Rows]=$BE$81)*(File_5[Year]=AA$8))+SUM(File_5[GHG (kt CO2eq)]*(File_5[Rows]=$BF$81)*(File_5[Year]=AA$8))</f>
        <v>486.31563525000001</v>
      </c>
      <c r="AB81" s="65" cm="1">
        <f t="array" ref="AB81">SUM(File_5[GHG (kt CO2eq)]*(File_5[Rows]=$BE$81)*(File_5[Year]=AB$8))+SUM(File_5[GHG (kt CO2eq)]*(File_5[Rows]=$BF$81)*(File_5[Year]=AB$8))</f>
        <v>500.03832574900002</v>
      </c>
      <c r="AC81" s="65" cm="1">
        <f t="array" ref="AC81">SUM(File_5[GHG (kt CO2eq)]*(File_5[Rows]=$BE$81)*(File_5[Year]=AC$8))+SUM(File_5[GHG (kt CO2eq)]*(File_5[Rows]=$BF$81)*(File_5[Year]=AC$8))</f>
        <v>475.51843702013286</v>
      </c>
      <c r="AD81" s="65" cm="1">
        <f t="array" ref="AD81">SUM(File_5[GHG (kt CO2eq)]*(File_5[Rows]=$BE$81)*(File_5[Year]=AD$8))+SUM(File_5[GHG (kt CO2eq)]*(File_5[Rows]=$BF$81)*(File_5[Year]=AD$8))</f>
        <v>440.61541573800002</v>
      </c>
      <c r="AE81" s="65" cm="1">
        <f t="array" ref="AE81">SUM(File_5[GHG (kt CO2eq)]*(File_5[Rows]=$BE$81)*(File_5[Year]=AE$8))+SUM(File_5[GHG (kt CO2eq)]*(File_5[Rows]=$BF$81)*(File_5[Year]=AE$8))</f>
        <v>529.795719287</v>
      </c>
      <c r="AF81" s="65" cm="1">
        <f t="array" ref="AF81">SUM(File_5[GHG (kt CO2eq)]*(File_5[Rows]=$BE$81)*(File_5[Year]=AF$8))+SUM(File_5[GHG (kt CO2eq)]*(File_5[Rows]=$BF$81)*(File_5[Year]=AF$8))</f>
        <v>423.01281248399999</v>
      </c>
      <c r="AG81" s="65" cm="1">
        <f t="array" ref="AG81">SUM(File_5[GHG (kt CO2eq)]*(File_5[Rows]=$BE$81)*(File_5[Year]=AG$8))+SUM(File_5[GHG (kt CO2eq)]*(File_5[Rows]=$BF$81)*(File_5[Year]=AG$8))</f>
        <v>466.85069088600005</v>
      </c>
      <c r="AH81" s="65" cm="1">
        <f t="array" ref="AH81">SUM(File_5[GHG (kt CO2eq)]*(File_5[Rows]=$BE$81)*(File_5[Year]=AH$8))+SUM(File_5[GHG (kt CO2eq)]*(File_5[Rows]=$BF$81)*(File_5[Year]=AH$8))</f>
        <v>516.78747788100009</v>
      </c>
      <c r="AI81" s="65" cm="1">
        <f t="array" ref="AI81">SUM(File_5[GHG (kt CO2eq)]*(File_5[Rows]=$BE$81)*(File_5[Year]=AI$8))+SUM(File_5[GHG (kt CO2eq)]*(File_5[Rows]=$BF$81)*(File_5[Year]=AI$8))</f>
        <v>460.149963969</v>
      </c>
      <c r="AJ81" s="65" cm="1">
        <f t="array" ref="AJ81">SUM(File_5[GHG (kt CO2eq)]*(File_5[Rows]=$BE$81)*(File_5[Year]=AJ$8))+SUM(File_5[GHG (kt CO2eq)]*(File_5[Rows]=$BF$81)*(File_5[Year]=AJ$8))</f>
        <v>478.71308533999996</v>
      </c>
      <c r="AK81" s="65" cm="1">
        <f t="array" ref="AK81">SUM(File_5[GHG (kt CO2eq)]*(File_5[Rows]=$BE$81)*(File_5[Year]=AK$8))+SUM(File_5[GHG (kt CO2eq)]*(File_5[Rows]=$BF$81)*(File_5[Year]=AK$8))</f>
        <v>465.893747007</v>
      </c>
      <c r="AL81" s="65" cm="1">
        <f t="array" ref="AL81">SUM(File_5[GHG (kt CO2eq)]*(File_5[Rows]=$BE$81)*(File_5[Year]=AL$8))+SUM(File_5[GHG (kt CO2eq)]*(File_5[Rows]=$BF$81)*(File_5[Year]=AL$8))</f>
        <v>465.39145223900005</v>
      </c>
      <c r="AM81" s="65" cm="1">
        <f t="array" ref="AM81">SUM(File_5[GHG (kt CO2eq)]*(File_5[Rows]=$BE$81)*(File_5[Year]=AM$8))+SUM(File_5[GHG (kt CO2eq)]*(File_5[Rows]=$BF$81)*(File_5[Year]=AM$8))</f>
        <v>422.940521047</v>
      </c>
      <c r="AN81" s="94"/>
      <c r="AP81" s="49" t="str">
        <f t="shared" si="20"/>
        <v>Other</v>
      </c>
      <c r="AQ81" s="70" cm="1">
        <f t="array" aca="1" ref="AQ81" ca="1">INDIRECT(ADDRESS(ROW(AP81),AQ$9))/1000</f>
        <v>0.42294052104700003</v>
      </c>
      <c r="AR81" s="71" cm="1">
        <f t="array" aca="1" ref="AR81" ca="1">INDIRECT(ADDRESS(ROW(AQ81),AR$9))/1000</f>
        <v>0.46539145223900003</v>
      </c>
      <c r="AS81" s="71" cm="1">
        <f t="array" aca="1" ref="AS81" ca="1">INDIRECT(ADDRESS(ROW(AR81),AS$9))/1000</f>
        <v>0.5167874778810001</v>
      </c>
      <c r="AT81" s="73" cm="1">
        <f t="array" aca="1" ref="AT81" ca="1">INDIRECT(ADDRESS(ROW(AS81),AT$9))/1000</f>
        <v>0.47551843702013286</v>
      </c>
      <c r="AU81" s="77" cm="1">
        <f t="array" aca="1" ref="AU81" ca="1">AQ81/INDIRECT(ADDRESS($BC81,COLUMN(AQ81)))</f>
        <v>1.2184326157085522E-2</v>
      </c>
      <c r="AV81" s="78" cm="1">
        <f t="array" aca="1" ref="AV81" ca="1">AR81/INDIRECT(ADDRESS($BC81,COLUMN(AR81)))</f>
        <v>1.2526115190768815E-2</v>
      </c>
      <c r="AW81" s="78" cm="1">
        <f t="array" aca="1" ref="AW81" ca="1">AS81/INDIRECT(ADDRESS($BC81,COLUMN(AS81)))</f>
        <v>1.2927337514871495E-2</v>
      </c>
      <c r="AX81" s="80" cm="1">
        <f t="array" aca="1" ref="AX81" ca="1">AT81/INDIRECT(ADDRESS($BC81,COLUMN(AT81)))</f>
        <v>1.2598451754114736E-2</v>
      </c>
      <c r="AY81" s="53">
        <f t="shared" ca="1" si="21"/>
        <v>-9.1215536915790804E-2</v>
      </c>
      <c r="AZ81" s="53">
        <f t="shared" ca="1" si="22"/>
        <v>-0.18159680884452481</v>
      </c>
      <c r="BA81" s="53">
        <f t="shared" ca="1" si="23"/>
        <v>-0.11056966855505278</v>
      </c>
      <c r="BC81" s="100">
        <f t="shared" si="24"/>
        <v>84</v>
      </c>
      <c r="BE81" s="7" t="s">
        <v>592</v>
      </c>
      <c r="BF81" s="7" t="s">
        <v>530</v>
      </c>
      <c r="BP81" s="177" t="str">
        <f t="shared" si="25"/>
        <v>Other</v>
      </c>
      <c r="BQ81" s="185" cm="1">
        <f t="array" ref="BQ81">INDEX(81:81,,BQ$9)/1000</f>
        <v>0.47551843702013286</v>
      </c>
      <c r="BR81" s="185" cm="1">
        <f t="array" ref="BR81">INDEX(81:81,,BR$9)/1000</f>
        <v>0.440615415738</v>
      </c>
      <c r="BS81" s="185" cm="1">
        <f t="array" ref="BS81">INDEX(81:81,,BS$9)/1000</f>
        <v>0.52979571928699998</v>
      </c>
      <c r="BT81" s="185" cm="1">
        <f t="array" ref="BT81">INDEX(81:81,,BT$9)/1000</f>
        <v>0.42301281248399997</v>
      </c>
      <c r="BU81" s="185" cm="1">
        <f t="array" ref="BU81">INDEX(81:81,,BU$9)/1000</f>
        <v>0.46685069088600006</v>
      </c>
      <c r="BV81" s="185" cm="1">
        <f t="array" ref="BV81">INDEX(81:81,,BV$9)/1000</f>
        <v>0.5167874778810001</v>
      </c>
      <c r="BW81" s="185" cm="1">
        <f t="array" ref="BW81">INDEX(81:81,,BW$9)/1000</f>
        <v>0.46014996396899999</v>
      </c>
      <c r="BX81" s="185" cm="1">
        <f t="array" ref="BX81">INDEX(81:81,,BX$9)/1000</f>
        <v>0.47871308533999996</v>
      </c>
      <c r="BY81" s="185" cm="1">
        <f t="array" ref="BY81">INDEX(81:81,,BY$9)/1000</f>
        <v>0.46589374700699998</v>
      </c>
      <c r="BZ81" s="185" cm="1">
        <f t="array" ref="BZ81">INDEX(81:81,,BZ$9)/1000</f>
        <v>0.46539145223900003</v>
      </c>
      <c r="CA81" s="185" cm="1">
        <f t="array" ref="CA81">INDEX(81:81,,CA$9)/1000</f>
        <v>0.42294052104700003</v>
      </c>
      <c r="CB81" s="179"/>
      <c r="CC81" s="178" t="str">
        <f t="shared" si="26"/>
        <v>Other</v>
      </c>
      <c r="CD81" s="126" cm="1">
        <f t="array" aca="1" ref="CD81" ca="1">BQ81/INDIRECT(ADDRESS($BC81,COLUMN(BQ81)))</f>
        <v>1.2598451754114736E-2</v>
      </c>
      <c r="CE81" s="126" cm="1">
        <f t="array" aca="1" ref="CE81" ca="1">BR81/INDIRECT(ADDRESS($BC81,COLUMN(BR81)))</f>
        <v>1.1813661704761681E-2</v>
      </c>
      <c r="CF81" s="126" cm="1">
        <f t="array" aca="1" ref="CF81" ca="1">BS81/INDIRECT(ADDRESS($BC81,COLUMN(BS81)))</f>
        <v>1.3480512674800098E-2</v>
      </c>
      <c r="CG81" s="126" cm="1">
        <f t="array" aca="1" ref="CG81" ca="1">BT81/INDIRECT(ADDRESS($BC81,COLUMN(BT81)))</f>
        <v>1.0357852906072176E-2</v>
      </c>
      <c r="CH81" s="126" cm="1">
        <f t="array" aca="1" ref="CH81" ca="1">BU81/INDIRECT(ADDRESS($BC81,COLUMN(BU81)))</f>
        <v>1.1678131516798668E-2</v>
      </c>
      <c r="CI81" s="126" cm="1">
        <f t="array" aca="1" ref="CI81" ca="1">BV81/INDIRECT(ADDRESS($BC81,COLUMN(BV81)))</f>
        <v>1.2927337514871495E-2</v>
      </c>
      <c r="CJ81" s="126" cm="1">
        <f t="array" aca="1" ref="CJ81" ca="1">BW81/INDIRECT(ADDRESS($BC81,COLUMN(BW81)))</f>
        <v>1.1995658165585173E-2</v>
      </c>
      <c r="CK81" s="126" cm="1">
        <f t="array" aca="1" ref="CK81" ca="1">BX81/INDIRECT(ADDRESS($BC81,COLUMN(BX81)))</f>
        <v>1.4007740051416615E-2</v>
      </c>
      <c r="CL81" s="126" cm="1">
        <f t="array" aca="1" ref="CL81" ca="1">BY81/INDIRECT(ADDRESS($BC81,COLUMN(BY81)))</f>
        <v>1.2898892733950946E-2</v>
      </c>
      <c r="CM81" s="126" cm="1">
        <f t="array" aca="1" ref="CM81" ca="1">BZ81/INDIRECT(ADDRESS($BC81,COLUMN(BZ81)))</f>
        <v>1.2526115190768815E-2</v>
      </c>
      <c r="CN81" s="126" cm="1">
        <f t="array" aca="1" ref="CN81" ca="1">CA81/INDIRECT(ADDRESS($BC81,COLUMN(CA81)))</f>
        <v>1.2184326157085522E-2</v>
      </c>
      <c r="CP81" s="178" t="str">
        <f t="shared" si="27"/>
        <v>Other</v>
      </c>
      <c r="CQ81" s="194" t="str">
        <f t="shared" ca="1" si="28"/>
        <v>0.48
(1.3%)</v>
      </c>
      <c r="CR81" s="194" t="str">
        <f t="shared" ca="1" si="39"/>
        <v>0.44
(1.2%)</v>
      </c>
      <c r="CS81" s="194" t="str">
        <f t="shared" ca="1" si="39"/>
        <v>0.53
(1.3%)</v>
      </c>
      <c r="CT81" s="194" t="str">
        <f t="shared" ca="1" si="39"/>
        <v>0.42
(1.0%)</v>
      </c>
      <c r="CU81" s="194" t="str">
        <f t="shared" ca="1" si="39"/>
        <v>0.47
(1.2%)</v>
      </c>
      <c r="CV81" s="194" t="str">
        <f t="shared" ca="1" si="39"/>
        <v>0.52
(1.3%)</v>
      </c>
      <c r="CW81" s="194" t="str">
        <f t="shared" ca="1" si="39"/>
        <v>0.46
(1.2%)</v>
      </c>
      <c r="CX81" s="194" t="str">
        <f t="shared" ca="1" si="39"/>
        <v>0.48
(1.4%)</v>
      </c>
      <c r="CY81" s="194" t="str">
        <f t="shared" ca="1" si="39"/>
        <v>0.47
(1.3%)</v>
      </c>
      <c r="CZ81" s="194" t="str">
        <f t="shared" ca="1" si="39"/>
        <v>0.47
(1.3%)</v>
      </c>
      <c r="DA81" s="194" t="str">
        <f t="shared" ca="1" si="39"/>
        <v>0.42
(1.2%)</v>
      </c>
    </row>
    <row r="82" spans="2:105" s="58" customFormat="1" ht="15">
      <c r="C82" s="58" t="s">
        <v>259</v>
      </c>
      <c r="D82" s="56" t="s">
        <v>649</v>
      </c>
      <c r="F82" s="99">
        <f>SUM(F74:F81)</f>
        <v>30593.677284646001</v>
      </c>
      <c r="G82" s="99">
        <f t="shared" ref="G82:AL82" si="40">SUM(G74:G81)</f>
        <v>31364.091497253001</v>
      </c>
      <c r="H82" s="99">
        <f t="shared" si="40"/>
        <v>31277.940811935005</v>
      </c>
      <c r="I82" s="99">
        <f t="shared" si="40"/>
        <v>31385.743142812997</v>
      </c>
      <c r="J82" s="99">
        <f t="shared" si="40"/>
        <v>32429.159607812002</v>
      </c>
      <c r="K82" s="99">
        <f t="shared" si="40"/>
        <v>33331.986047432001</v>
      </c>
      <c r="L82" s="99">
        <f t="shared" si="40"/>
        <v>34960.640372957001</v>
      </c>
      <c r="M82" s="99">
        <f t="shared" si="40"/>
        <v>35921.493961624998</v>
      </c>
      <c r="N82" s="99">
        <f t="shared" si="40"/>
        <v>38272.073833331007</v>
      </c>
      <c r="O82" s="99">
        <f t="shared" si="40"/>
        <v>39862.465468050999</v>
      </c>
      <c r="P82" s="99">
        <f t="shared" si="40"/>
        <v>42236.468126266998</v>
      </c>
      <c r="Q82" s="99">
        <f t="shared" si="40"/>
        <v>44277.063921066001</v>
      </c>
      <c r="R82" s="99">
        <f t="shared" si="40"/>
        <v>43403.666637296999</v>
      </c>
      <c r="S82" s="99">
        <f t="shared" si="40"/>
        <v>43158.896636720994</v>
      </c>
      <c r="T82" s="99">
        <f t="shared" si="40"/>
        <v>43668.481894303011</v>
      </c>
      <c r="U82" s="99">
        <f t="shared" si="40"/>
        <v>45638.546645717739</v>
      </c>
      <c r="V82" s="99">
        <f t="shared" si="40"/>
        <v>45276.752689935987</v>
      </c>
      <c r="W82" s="99">
        <f t="shared" si="40"/>
        <v>45096.922332579001</v>
      </c>
      <c r="X82" s="99">
        <f t="shared" si="40"/>
        <v>45132.481908048998</v>
      </c>
      <c r="Y82" s="99">
        <f t="shared" si="40"/>
        <v>40777.102505333001</v>
      </c>
      <c r="Z82" s="99">
        <f t="shared" si="40"/>
        <v>40343.016256632996</v>
      </c>
      <c r="AA82" s="99">
        <f t="shared" si="40"/>
        <v>36776.061969033974</v>
      </c>
      <c r="AB82" s="99">
        <f t="shared" si="40"/>
        <v>36883.320636206001</v>
      </c>
      <c r="AC82" s="99">
        <f t="shared" si="40"/>
        <v>35724.153420332135</v>
      </c>
      <c r="AD82" s="99">
        <f t="shared" si="40"/>
        <v>35057.112265026997</v>
      </c>
      <c r="AE82" s="99">
        <f t="shared" si="40"/>
        <v>36765.382028046995</v>
      </c>
      <c r="AF82" s="99">
        <f t="shared" si="40"/>
        <v>38239.468507201003</v>
      </c>
      <c r="AG82" s="99">
        <f t="shared" si="40"/>
        <v>36916.953491870001</v>
      </c>
      <c r="AH82" s="99">
        <f t="shared" si="40"/>
        <v>36670.384788822994</v>
      </c>
      <c r="AI82" s="99">
        <f t="shared" si="40"/>
        <v>35016.156180225</v>
      </c>
      <c r="AJ82" s="99">
        <f t="shared" si="40"/>
        <v>32988.541930965002</v>
      </c>
      <c r="AK82" s="99">
        <f t="shared" si="40"/>
        <v>34794.090841461002</v>
      </c>
      <c r="AL82" s="99">
        <f t="shared" si="40"/>
        <v>34108.863924138997</v>
      </c>
      <c r="AM82" s="99">
        <f>SUM(AM74:AM81)</f>
        <v>31274.279832890999</v>
      </c>
      <c r="AN82" s="109"/>
      <c r="AP82" s="52" t="str">
        <f t="shared" si="20"/>
        <v>Total (excl. int. aviation)</v>
      </c>
      <c r="AQ82" s="75" cm="1">
        <f t="array" aca="1" ref="AQ82" ca="1">INDIRECT(ADDRESS(ROW(AP82),AQ$9))/1000</f>
        <v>31.274279832891001</v>
      </c>
      <c r="AR82" s="74" cm="1">
        <f t="array" aca="1" ref="AR82" ca="1">INDIRECT(ADDRESS(ROW(AQ82),AR$9))/1000</f>
        <v>34.108863924138994</v>
      </c>
      <c r="AS82" s="74" cm="1">
        <f t="array" aca="1" ref="AS82" ca="1">INDIRECT(ADDRESS(ROW(AR82),AS$9))/1000</f>
        <v>36.670384788822993</v>
      </c>
      <c r="AT82" s="76" cm="1">
        <f t="array" aca="1" ref="AT82" ca="1">INDIRECT(ADDRESS(ROW(AS82),AT$9))/1000</f>
        <v>35.724153420332136</v>
      </c>
      <c r="AU82" s="81" cm="1">
        <f t="array" aca="1" ref="AU82" ca="1">AQ82/INDIRECT(ADDRESS($BC82,COLUMN(AQ82)))</f>
        <v>0.90096835571250578</v>
      </c>
      <c r="AV82" s="82" cm="1">
        <f t="array" aca="1" ref="AV82" ca="1">AR82/INDIRECT(ADDRESS($BC82,COLUMN(AR82)))</f>
        <v>0.9180477133486552</v>
      </c>
      <c r="AW82" s="82" cm="1">
        <f t="array" aca="1" ref="AW82" ca="1">AS82/INDIRECT(ADDRESS($BC82,COLUMN(AS82)))</f>
        <v>0.91730249136277142</v>
      </c>
      <c r="AX82" s="83" cm="1">
        <f t="array" aca="1" ref="AX82" ca="1">AT82/INDIRECT(ADDRESS($BC82,COLUMN(AT82)))</f>
        <v>0.94648070039730547</v>
      </c>
      <c r="AY82" s="54">
        <f t="shared" ca="1" si="21"/>
        <v>-8.3104031185334964E-2</v>
      </c>
      <c r="AZ82" s="54">
        <f t="shared" ca="1" si="22"/>
        <v>-0.14715157713798266</v>
      </c>
      <c r="BA82" s="54">
        <f t="shared" ca="1" si="23"/>
        <v>-0.12456204448244597</v>
      </c>
      <c r="BC82" s="100">
        <f t="shared" si="24"/>
        <v>84</v>
      </c>
      <c r="BP82" s="177" t="str">
        <f t="shared" si="25"/>
        <v>Total (excl. int. aviation)</v>
      </c>
      <c r="BQ82" s="185" cm="1">
        <f t="array" ref="BQ82">INDEX(82:82,,BQ$9)/1000</f>
        <v>35.724153420332136</v>
      </c>
      <c r="BR82" s="185" cm="1">
        <f t="array" ref="BR82">INDEX(82:82,,BR$9)/1000</f>
        <v>35.057112265026994</v>
      </c>
      <c r="BS82" s="185" cm="1">
        <f t="array" ref="BS82">INDEX(82:82,,BS$9)/1000</f>
        <v>36.765382028046993</v>
      </c>
      <c r="BT82" s="185" cm="1">
        <f t="array" ref="BT82">INDEX(82:82,,BT$9)/1000</f>
        <v>38.239468507201003</v>
      </c>
      <c r="BU82" s="185" cm="1">
        <f t="array" ref="BU82">INDEX(82:82,,BU$9)/1000</f>
        <v>36.916953491870004</v>
      </c>
      <c r="BV82" s="185" cm="1">
        <f t="array" ref="BV82">INDEX(82:82,,BV$9)/1000</f>
        <v>36.670384788822993</v>
      </c>
      <c r="BW82" s="185" cm="1">
        <f t="array" ref="BW82">INDEX(82:82,,BW$9)/1000</f>
        <v>35.016156180224996</v>
      </c>
      <c r="BX82" s="185" cm="1">
        <f t="array" ref="BX82">INDEX(82:82,,BX$9)/1000</f>
        <v>32.988541930964999</v>
      </c>
      <c r="BY82" s="185" cm="1">
        <f t="array" ref="BY82">INDEX(82:82,,BY$9)/1000</f>
        <v>34.794090841460999</v>
      </c>
      <c r="BZ82" s="185" cm="1">
        <f t="array" ref="BZ82">INDEX(82:82,,BZ$9)/1000</f>
        <v>34.108863924138994</v>
      </c>
      <c r="CA82" s="185" cm="1">
        <f t="array" ref="CA82">INDEX(82:82,,CA$9)/1000</f>
        <v>31.274279832891001</v>
      </c>
      <c r="CB82" s="179"/>
      <c r="CC82" s="178" t="str">
        <f t="shared" si="26"/>
        <v>Total (excl. int. aviation)</v>
      </c>
      <c r="CD82" s="126" cm="1">
        <f t="array" aca="1" ref="CD82" ca="1">BQ82/INDIRECT(ADDRESS($BC82,COLUMN(BQ82)))</f>
        <v>0.94648070039730547</v>
      </c>
      <c r="CE82" s="126" cm="1">
        <f t="array" aca="1" ref="CE82" ca="1">BR82/INDIRECT(ADDRESS($BC82,COLUMN(BR82)))</f>
        <v>0.93994184009926973</v>
      </c>
      <c r="CF82" s="126" cm="1">
        <f t="array" aca="1" ref="CF82" ca="1">BS82/INDIRECT(ADDRESS($BC82,COLUMN(BS82)))</f>
        <v>0.93548547181535624</v>
      </c>
      <c r="CG82" s="126" cm="1">
        <f t="array" aca="1" ref="CG82" ca="1">BT82/INDIRECT(ADDRESS($BC82,COLUMN(BT82)))</f>
        <v>0.93632811658381776</v>
      </c>
      <c r="CH82" s="126" cm="1">
        <f t="array" aca="1" ref="CH82" ca="1">BU82/INDIRECT(ADDRESS($BC82,COLUMN(BU82)))</f>
        <v>0.92346663825088526</v>
      </c>
      <c r="CI82" s="126" cm="1">
        <f t="array" aca="1" ref="CI82" ca="1">BV82/INDIRECT(ADDRESS($BC82,COLUMN(BV82)))</f>
        <v>0.91730249136277142</v>
      </c>
      <c r="CJ82" s="126" cm="1">
        <f t="array" aca="1" ref="CJ82" ca="1">BW82/INDIRECT(ADDRESS($BC82,COLUMN(BW82)))</f>
        <v>0.91283684168455059</v>
      </c>
      <c r="CK82" s="126" cm="1">
        <f t="array" aca="1" ref="CK82" ca="1">BX82/INDIRECT(ADDRESS($BC82,COLUMN(BX82)))</f>
        <v>0.96528575089193092</v>
      </c>
      <c r="CL82" s="126" cm="1">
        <f t="array" aca="1" ref="CL82" ca="1">BY82/INDIRECT(ADDRESS($BC82,COLUMN(BY82)))</f>
        <v>0.96332103279464532</v>
      </c>
      <c r="CM82" s="126" cm="1">
        <f t="array" aca="1" ref="CM82" ca="1">BZ82/INDIRECT(ADDRESS($BC82,COLUMN(BZ82)))</f>
        <v>0.9180477133486552</v>
      </c>
      <c r="CN82" s="126" cm="1">
        <f t="array" aca="1" ref="CN82" ca="1">CA82/INDIRECT(ADDRESS($BC82,COLUMN(CA82)))</f>
        <v>0.90096835571250578</v>
      </c>
      <c r="CO82" s="7"/>
      <c r="CP82" s="178" t="str">
        <f t="shared" si="27"/>
        <v>Total (excl. int. aviation)</v>
      </c>
      <c r="CQ82" s="194" t="str">
        <f t="shared" ca="1" si="28"/>
        <v>35.72
(94.6%)</v>
      </c>
      <c r="CR82" s="194" t="str">
        <f t="shared" ca="1" si="39"/>
        <v>35.06
(94.0%)</v>
      </c>
      <c r="CS82" s="194" t="str">
        <f t="shared" ca="1" si="39"/>
        <v>36.77
(93.5%)</v>
      </c>
      <c r="CT82" s="194" t="str">
        <f t="shared" ca="1" si="39"/>
        <v>38.24
(93.6%)</v>
      </c>
      <c r="CU82" s="194" t="str">
        <f t="shared" ca="1" si="39"/>
        <v>36.92
(92.3%)</v>
      </c>
      <c r="CV82" s="194" t="str">
        <f t="shared" ca="1" si="39"/>
        <v>36.67
(91.7%)</v>
      </c>
      <c r="CW82" s="194" t="str">
        <f t="shared" ca="1" si="39"/>
        <v>35.02
(91.3%)</v>
      </c>
      <c r="CX82" s="194" t="str">
        <f t="shared" ca="1" si="39"/>
        <v>32.99
(96.5%)</v>
      </c>
      <c r="CY82" s="194" t="str">
        <f t="shared" ca="1" si="39"/>
        <v>34.79
(96.3%)</v>
      </c>
      <c r="CZ82" s="194" t="str">
        <f t="shared" ca="1" si="39"/>
        <v>34.11
(91.8%)</v>
      </c>
      <c r="DA82" s="194" t="str">
        <f t="shared" ca="1" si="39"/>
        <v>31.27
(90.1%)</v>
      </c>
    </row>
    <row r="83" spans="2:105" ht="15.5">
      <c r="C83" s="7" t="s">
        <v>189</v>
      </c>
      <c r="D83" s="86" t="s">
        <v>648</v>
      </c>
      <c r="F83" s="65" cm="1">
        <f t="array" ref="F83">SUM(File_5[GHG (kt CO2eq)]*(File_5[Rows]=$BF$83)*(File_5[Year]=F$8))</f>
        <v>1080.6800653509999</v>
      </c>
      <c r="G83" s="65" cm="1">
        <f t="array" ref="G83">SUM(File_5[GHG (kt CO2eq)]*(File_5[Rows]=$BF$83)*(File_5[Year]=G$8))</f>
        <v>1047.3124392899999</v>
      </c>
      <c r="H83" s="65" cm="1">
        <f t="array" ref="H83">SUM(File_5[GHG (kt CO2eq)]*(File_5[Rows]=$BF$83)*(File_5[Year]=H$8))</f>
        <v>911.56216206199997</v>
      </c>
      <c r="I83" s="65" cm="1">
        <f t="array" ref="I83">SUM(File_5[GHG (kt CO2eq)]*(File_5[Rows]=$BF$83)*(File_5[Year]=I$8))</f>
        <v>1351.2222175909999</v>
      </c>
      <c r="J83" s="65" cm="1">
        <f t="array" ref="J83">SUM(File_5[GHG (kt CO2eq)]*(File_5[Rows]=$BF$83)*(File_5[Year]=J$8))</f>
        <v>1197.167609892</v>
      </c>
      <c r="K83" s="65" cm="1">
        <f t="array" ref="K83">SUM(File_5[GHG (kt CO2eq)]*(File_5[Rows]=$BF$83)*(File_5[Year]=K$8))</f>
        <v>1162.3920917150001</v>
      </c>
      <c r="L83" s="65" cm="1">
        <f t="array" ref="L83">SUM(File_5[GHG (kt CO2eq)]*(File_5[Rows]=$BF$83)*(File_5[Year]=L$8))</f>
        <v>1067.110131272</v>
      </c>
      <c r="M83" s="65" cm="1">
        <f t="array" ref="M83">SUM(File_5[GHG (kt CO2eq)]*(File_5[Rows]=$BF$83)*(File_5[Year]=M$8))</f>
        <v>1290.2105587399999</v>
      </c>
      <c r="N83" s="65" cm="1">
        <f t="array" ref="N83">SUM(File_5[GHG (kt CO2eq)]*(File_5[Rows]=$BF$83)*(File_5[Year]=N$8))</f>
        <v>1328.6268350549999</v>
      </c>
      <c r="O83" s="65" cm="1">
        <f t="array" ref="O83">SUM(File_5[GHG (kt CO2eq)]*(File_5[Rows]=$BF$83)*(File_5[Year]=O$8))</f>
        <v>1572.9881064819999</v>
      </c>
      <c r="P83" s="65" cm="1">
        <f t="array" ref="P83">SUM(File_5[GHG (kt CO2eq)]*(File_5[Rows]=$BF$83)*(File_5[Year]=P$8))</f>
        <v>1828.2984001120001</v>
      </c>
      <c r="Q83" s="65" cm="1">
        <f t="array" ref="Q83">SUM(File_5[GHG (kt CO2eq)]*(File_5[Rows]=$BF$83)*(File_5[Year]=Q$8))</f>
        <v>2209.5089495010002</v>
      </c>
      <c r="R83" s="65" cm="1">
        <f t="array" ref="R83">SUM(File_5[GHG (kt CO2eq)]*(File_5[Rows]=$BF$83)*(File_5[Year]=R$8))</f>
        <v>2349.1074694660001</v>
      </c>
      <c r="S83" s="65" cm="1">
        <f t="array" ref="S83">SUM(File_5[GHG (kt CO2eq)]*(File_5[Rows]=$BF$83)*(File_5[Year]=S$8))</f>
        <v>2293.2602583309999</v>
      </c>
      <c r="T83" s="65" cm="1">
        <f t="array" ref="T83">SUM(File_5[GHG (kt CO2eq)]*(File_5[Rows]=$BF$83)*(File_5[Year]=T$8))</f>
        <v>2173.0082311860001</v>
      </c>
      <c r="U83" s="65" cm="1">
        <f t="array" ref="U83">SUM(File_5[GHG (kt CO2eq)]*(File_5[Rows]=$BF$83)*(File_5[Year]=U$8))</f>
        <v>2505.152750101</v>
      </c>
      <c r="V83" s="65" cm="1">
        <f t="array" ref="V83">SUM(File_5[GHG (kt CO2eq)]*(File_5[Rows]=$BF$83)*(File_5[Year]=V$8))</f>
        <v>2887.4490435020002</v>
      </c>
      <c r="W83" s="65" cm="1">
        <f t="array" ref="W83">SUM(File_5[GHG (kt CO2eq)]*(File_5[Rows]=$BF$83)*(File_5[Year]=W$8))</f>
        <v>3061.2809831630002</v>
      </c>
      <c r="X83" s="65" cm="1">
        <f t="array" ref="X83">SUM(File_5[GHG (kt CO2eq)]*(File_5[Rows]=$BF$83)*(File_5[Year]=X$8))</f>
        <v>2845.6333785420002</v>
      </c>
      <c r="Y83" s="65" cm="1">
        <f t="array" ref="Y83">SUM(File_5[GHG (kt CO2eq)]*(File_5[Rows]=$BF$83)*(File_5[Year]=Y$8))</f>
        <v>2246.339753751</v>
      </c>
      <c r="Z83" s="65" cm="1">
        <f t="array" ref="Z83">SUM(File_5[GHG (kt CO2eq)]*(File_5[Rows]=$BF$83)*(File_5[Year]=Z$8))</f>
        <v>2323.2427174519999</v>
      </c>
      <c r="AA83" s="65" cm="1">
        <f t="array" ref="AA83">SUM(File_5[GHG (kt CO2eq)]*(File_5[Rows]=$BF$83)*(File_5[Year]=AA$8))</f>
        <v>2083.8798051059998</v>
      </c>
      <c r="AB83" s="65" cm="1">
        <f t="array" ref="AB83">SUM(File_5[GHG (kt CO2eq)]*(File_5[Rows]=$BF$83)*(File_5[Year]=AB$8))</f>
        <v>1750.799259245</v>
      </c>
      <c r="AC83" s="65" cm="1">
        <f t="array" ref="AC83">SUM(File_5[GHG (kt CO2eq)]*(File_5[Rows]=$BF$83)*(File_5[Year]=AC$8))</f>
        <v>2020.042954022</v>
      </c>
      <c r="AD83" s="65" cm="1">
        <f t="array" ref="AD83">SUM(File_5[GHG (kt CO2eq)]*(File_5[Rows]=$BF$83)*(File_5[Year]=AD$8))</f>
        <v>2239.9956723370001</v>
      </c>
      <c r="AE83" s="65" cm="1">
        <f t="array" ref="AE83">SUM(File_5[GHG (kt CO2eq)]*(File_5[Rows]=$BF$83)*(File_5[Year]=AE$8))</f>
        <v>2535.476334512</v>
      </c>
      <c r="AF83" s="65" cm="1">
        <f t="array" ref="AF83">SUM(File_5[GHG (kt CO2eq)]*(File_5[Rows]=$BF$83)*(File_5[Year]=AF$8))</f>
        <v>2600.348037791</v>
      </c>
      <c r="AG83" s="65" cm="1">
        <f t="array" ref="AG83">SUM(File_5[GHG (kt CO2eq)]*(File_5[Rows]=$BF$83)*(File_5[Year]=AG$8))</f>
        <v>3059.5350597830002</v>
      </c>
      <c r="AH83" s="65" cm="1">
        <f t="array" ref="AH83">SUM(File_5[GHG (kt CO2eq)]*(File_5[Rows]=$BF$83)*(File_5[Year]=AH$8))</f>
        <v>3305.9426866909998</v>
      </c>
      <c r="AI83" s="65" cm="1">
        <f t="array" ref="AI83">SUM(File_5[GHG (kt CO2eq)]*(File_5[Rows]=$BF$83)*(File_5[Year]=AI$8))</f>
        <v>3343.553442807</v>
      </c>
      <c r="AJ83" s="65" cm="1">
        <f t="array" ref="AJ83">SUM(File_5[GHG (kt CO2eq)]*(File_5[Rows]=$BF$83)*(File_5[Year]=AJ$8))</f>
        <v>1186.355917142</v>
      </c>
      <c r="AK83" s="65" cm="1">
        <f t="array" ref="AK83">SUM(File_5[GHG (kt CO2eq)]*(File_5[Rows]=$BF$83)*(File_5[Year]=AK$8))</f>
        <v>1324.803750222</v>
      </c>
      <c r="AL83" s="65" cm="1">
        <f t="array" ref="AL83">SUM(File_5[GHG (kt CO2eq)]*(File_5[Rows]=$BF$83)*(File_5[Year]=AL$8))</f>
        <v>3044.8301902160001</v>
      </c>
      <c r="AM83" s="65" cm="1">
        <f t="array" ref="AM83">SUM(File_5[GHG (kt CO2eq)]*(File_5[Rows]=$BF$83)*(File_5[Year]=AM$8))</f>
        <v>3437.5717372549998</v>
      </c>
      <c r="AN83" s="94"/>
      <c r="AP83" s="49" t="str">
        <f t="shared" si="20"/>
        <v>International aviation</v>
      </c>
      <c r="AQ83" s="70" cm="1">
        <f t="array" aca="1" ref="AQ83" ca="1">INDIRECT(ADDRESS(ROW(AP83),AQ$9))/1000</f>
        <v>3.4375717372549999</v>
      </c>
      <c r="AR83" s="71" cm="1">
        <f t="array" aca="1" ref="AR83" ca="1">INDIRECT(ADDRESS(ROW(AQ83),AR$9))/1000</f>
        <v>3.044830190216</v>
      </c>
      <c r="AS83" s="71" cm="1">
        <f t="array" aca="1" ref="AS83" ca="1">INDIRECT(ADDRESS(ROW(AR83),AS$9))/1000</f>
        <v>3.305942686691</v>
      </c>
      <c r="AT83" s="73" cm="1">
        <f t="array" aca="1" ref="AT83" ca="1">INDIRECT(ADDRESS(ROW(AS83),AT$9))/1000</f>
        <v>2.0200429540220002</v>
      </c>
      <c r="AU83" s="77" cm="1">
        <f t="array" aca="1" ref="AU83" ca="1">AQ83/INDIRECT(ADDRESS($BC83,COLUMN(AQ83)))</f>
        <v>9.9031644287494336E-2</v>
      </c>
      <c r="AV83" s="78" cm="1">
        <f t="array" aca="1" ref="AV83" ca="1">AR83/INDIRECT(ADDRESS($BC83,COLUMN(AR83)))</f>
        <v>8.1952286651344713E-2</v>
      </c>
      <c r="AW83" s="78" cm="1">
        <f t="array" aca="1" ref="AW83" ca="1">AS83/INDIRECT(ADDRESS($BC83,COLUMN(AS83)))</f>
        <v>8.2697508637228676E-2</v>
      </c>
      <c r="AX83" s="80" cm="1">
        <f t="array" aca="1" ref="AX83" ca="1">AT83/INDIRECT(ADDRESS($BC83,COLUMN(AT83)))</f>
        <v>5.3519299602694657E-2</v>
      </c>
      <c r="AY83" s="53">
        <f t="shared" ca="1" si="21"/>
        <v>0.12898635474024212</v>
      </c>
      <c r="AZ83" s="53">
        <f t="shared" ca="1" si="22"/>
        <v>3.9815890061830034E-2</v>
      </c>
      <c r="BA83" s="53">
        <f t="shared" ca="1" si="23"/>
        <v>0.7017320005055504</v>
      </c>
      <c r="BC83" s="100">
        <f>BC84</f>
        <v>84</v>
      </c>
      <c r="BF83" s="7" t="s">
        <v>573</v>
      </c>
      <c r="BP83" s="177" t="str">
        <f t="shared" si="25"/>
        <v>International aviation</v>
      </c>
      <c r="BQ83" s="185" cm="1">
        <f t="array" ref="BQ83">INDEX(83:83,,BQ$9)/1000</f>
        <v>2.0200429540220002</v>
      </c>
      <c r="BR83" s="185" cm="1">
        <f t="array" ref="BR83">INDEX(83:83,,BR$9)/1000</f>
        <v>2.2399956723370003</v>
      </c>
      <c r="BS83" s="185" cm="1">
        <f t="array" ref="BS83">INDEX(83:83,,BS$9)/1000</f>
        <v>2.5354763345119999</v>
      </c>
      <c r="BT83" s="185" cm="1">
        <f t="array" ref="BT83">INDEX(83:83,,BT$9)/1000</f>
        <v>2.600348037791</v>
      </c>
      <c r="BU83" s="185" cm="1">
        <f t="array" ref="BU83">INDEX(83:83,,BU$9)/1000</f>
        <v>3.0595350597830002</v>
      </c>
      <c r="BV83" s="185" cm="1">
        <f t="array" ref="BV83">INDEX(83:83,,BV$9)/1000</f>
        <v>3.305942686691</v>
      </c>
      <c r="BW83" s="185" cm="1">
        <f t="array" ref="BW83">INDEX(83:83,,BW$9)/1000</f>
        <v>3.343553442807</v>
      </c>
      <c r="BX83" s="185" cm="1">
        <f t="array" ref="BX83">INDEX(83:83,,BX$9)/1000</f>
        <v>1.1863559171419999</v>
      </c>
      <c r="BY83" s="185" cm="1">
        <f t="array" ref="BY83">INDEX(83:83,,BY$9)/1000</f>
        <v>1.324803750222</v>
      </c>
      <c r="BZ83" s="185" cm="1">
        <f t="array" ref="BZ83">INDEX(83:83,,BZ$9)/1000</f>
        <v>3.044830190216</v>
      </c>
      <c r="CA83" s="185" cm="1">
        <f t="array" ref="CA83">INDEX(83:83,,CA$9)/1000</f>
        <v>3.4375717372549999</v>
      </c>
      <c r="CB83" s="179"/>
      <c r="CC83" s="178" t="str">
        <f t="shared" si="26"/>
        <v>International aviation</v>
      </c>
      <c r="CD83" s="126" cm="1">
        <f t="array" aca="1" ref="CD83" ca="1">BQ83/INDIRECT(ADDRESS($BC83,COLUMN(BQ83)))</f>
        <v>5.3519299602694657E-2</v>
      </c>
      <c r="CE83" s="126" cm="1">
        <f t="array" aca="1" ref="CE83" ca="1">BR83/INDIRECT(ADDRESS($BC83,COLUMN(BR83)))</f>
        <v>6.0058159900730192E-2</v>
      </c>
      <c r="CF83" s="126" cm="1">
        <f t="array" aca="1" ref="CF83" ca="1">BS83/INDIRECT(ADDRESS($BC83,COLUMN(BS83)))</f>
        <v>6.4514528184643635E-2</v>
      </c>
      <c r="CG83" s="126" cm="1">
        <f t="array" aca="1" ref="CG83" ca="1">BT83/INDIRECT(ADDRESS($BC83,COLUMN(BT83)))</f>
        <v>6.3671883416182198E-2</v>
      </c>
      <c r="CH83" s="126" cm="1">
        <f t="array" aca="1" ref="CH83" ca="1">BU83/INDIRECT(ADDRESS($BC83,COLUMN(BU83)))</f>
        <v>7.6533361749114653E-2</v>
      </c>
      <c r="CI83" s="126" cm="1">
        <f t="array" aca="1" ref="CI83" ca="1">BV83/INDIRECT(ADDRESS($BC83,COLUMN(BV83)))</f>
        <v>8.2697508637228676E-2</v>
      </c>
      <c r="CJ83" s="126" cm="1">
        <f t="array" aca="1" ref="CJ83" ca="1">BW83/INDIRECT(ADDRESS($BC83,COLUMN(BW83)))</f>
        <v>8.7163158315449227E-2</v>
      </c>
      <c r="CK83" s="126" cm="1">
        <f t="array" aca="1" ref="CK83" ca="1">BX83/INDIRECT(ADDRESS($BC83,COLUMN(BX83)))</f>
        <v>3.471424910806907E-2</v>
      </c>
      <c r="CL83" s="126" cm="1">
        <f t="array" aca="1" ref="CL83" ca="1">BY83/INDIRECT(ADDRESS($BC83,COLUMN(BY83)))</f>
        <v>3.6678967205354587E-2</v>
      </c>
      <c r="CM83" s="126" cm="1">
        <f t="array" aca="1" ref="CM83" ca="1">BZ83/INDIRECT(ADDRESS($BC83,COLUMN(BZ83)))</f>
        <v>8.1952286651344713E-2</v>
      </c>
      <c r="CN83" s="126" cm="1">
        <f t="array" aca="1" ref="CN83" ca="1">CA83/INDIRECT(ADDRESS($BC83,COLUMN(CA83)))</f>
        <v>9.9031644287494336E-2</v>
      </c>
      <c r="CP83" s="178" t="str">
        <f t="shared" si="27"/>
        <v>International aviation</v>
      </c>
      <c r="CQ83" s="194" t="str">
        <f t="shared" ca="1" si="28"/>
        <v>2.02
(5.4%)</v>
      </c>
      <c r="CR83" s="194" t="str">
        <f t="shared" ca="1" si="39"/>
        <v>2.24
(6.0%)</v>
      </c>
      <c r="CS83" s="194" t="str">
        <f t="shared" ca="1" si="39"/>
        <v>2.54
(6.5%)</v>
      </c>
      <c r="CT83" s="194" t="str">
        <f t="shared" ca="1" si="39"/>
        <v>2.60
(6.4%)</v>
      </c>
      <c r="CU83" s="194" t="str">
        <f t="shared" ca="1" si="39"/>
        <v>3.06
(7.7%)</v>
      </c>
      <c r="CV83" s="194" t="str">
        <f t="shared" ca="1" si="39"/>
        <v>3.31
(8.3%)</v>
      </c>
      <c r="CW83" s="194" t="str">
        <f t="shared" ca="1" si="39"/>
        <v>3.34
(8.7%)</v>
      </c>
      <c r="CX83" s="194" t="str">
        <f t="shared" ca="1" si="39"/>
        <v>1.19
(3.5%)</v>
      </c>
      <c r="CY83" s="194" t="str">
        <f t="shared" ca="1" si="39"/>
        <v>1.32
(3.7%)</v>
      </c>
      <c r="CZ83" s="194" t="str">
        <f t="shared" ca="1" si="39"/>
        <v>3.04
(8.2%)</v>
      </c>
      <c r="DA83" s="194" t="str">
        <f t="shared" ca="1" si="39"/>
        <v>3.44
(9.9%)</v>
      </c>
    </row>
    <row r="84" spans="2:105" s="58" customFormat="1" ht="15">
      <c r="C84" s="58" t="s">
        <v>194</v>
      </c>
      <c r="D84" s="56" t="s">
        <v>649</v>
      </c>
      <c r="F84" s="99">
        <f>F82+F83</f>
        <v>31674.357349997001</v>
      </c>
      <c r="G84" s="99">
        <f t="shared" ref="G84:AM84" si="41">G82+G83</f>
        <v>32411.403936543</v>
      </c>
      <c r="H84" s="99">
        <f t="shared" si="41"/>
        <v>32189.502973997005</v>
      </c>
      <c r="I84" s="99">
        <f t="shared" si="41"/>
        <v>32736.965360403996</v>
      </c>
      <c r="J84" s="99">
        <f t="shared" si="41"/>
        <v>33626.327217704005</v>
      </c>
      <c r="K84" s="99">
        <f t="shared" si="41"/>
        <v>34494.378139147004</v>
      </c>
      <c r="L84" s="99">
        <f t="shared" si="41"/>
        <v>36027.750504228999</v>
      </c>
      <c r="M84" s="99">
        <f t="shared" si="41"/>
        <v>37211.704520364998</v>
      </c>
      <c r="N84" s="99">
        <f t="shared" si="41"/>
        <v>39600.700668386009</v>
      </c>
      <c r="O84" s="99">
        <f t="shared" si="41"/>
        <v>41435.453574532999</v>
      </c>
      <c r="P84" s="99">
        <f t="shared" si="41"/>
        <v>44064.766526378997</v>
      </c>
      <c r="Q84" s="99">
        <f t="shared" si="41"/>
        <v>46486.572870567004</v>
      </c>
      <c r="R84" s="99">
        <f t="shared" si="41"/>
        <v>45752.774106762998</v>
      </c>
      <c r="S84" s="99">
        <f t="shared" si="41"/>
        <v>45452.156895051994</v>
      </c>
      <c r="T84" s="99">
        <f t="shared" si="41"/>
        <v>45841.490125489014</v>
      </c>
      <c r="U84" s="99">
        <f t="shared" si="41"/>
        <v>48143.699395818738</v>
      </c>
      <c r="V84" s="99">
        <f t="shared" si="41"/>
        <v>48164.201733437985</v>
      </c>
      <c r="W84" s="99">
        <f t="shared" si="41"/>
        <v>48158.203315742001</v>
      </c>
      <c r="X84" s="99">
        <f t="shared" si="41"/>
        <v>47978.115286590997</v>
      </c>
      <c r="Y84" s="99">
        <f t="shared" si="41"/>
        <v>43023.442259084004</v>
      </c>
      <c r="Z84" s="99">
        <f t="shared" si="41"/>
        <v>42666.258974084994</v>
      </c>
      <c r="AA84" s="99">
        <f t="shared" si="41"/>
        <v>38859.941774139974</v>
      </c>
      <c r="AB84" s="99">
        <f t="shared" si="41"/>
        <v>38634.119895451004</v>
      </c>
      <c r="AC84" s="99">
        <f t="shared" si="41"/>
        <v>37744.196374354135</v>
      </c>
      <c r="AD84" s="99">
        <f t="shared" si="41"/>
        <v>37297.107937363995</v>
      </c>
      <c r="AE84" s="99">
        <f t="shared" si="41"/>
        <v>39300.858362558996</v>
      </c>
      <c r="AF84" s="99">
        <f t="shared" si="41"/>
        <v>40839.816544992005</v>
      </c>
      <c r="AG84" s="99">
        <f t="shared" si="41"/>
        <v>39976.488551653005</v>
      </c>
      <c r="AH84" s="99">
        <f t="shared" si="41"/>
        <v>39976.327475513994</v>
      </c>
      <c r="AI84" s="99">
        <f t="shared" si="41"/>
        <v>38359.709623032002</v>
      </c>
      <c r="AJ84" s="99">
        <f t="shared" si="41"/>
        <v>34174.897848107001</v>
      </c>
      <c r="AK84" s="99">
        <f t="shared" si="41"/>
        <v>36118.894591683005</v>
      </c>
      <c r="AL84" s="99">
        <f t="shared" si="41"/>
        <v>37153.694114354999</v>
      </c>
      <c r="AM84" s="99">
        <f t="shared" si="41"/>
        <v>34711.851570145998</v>
      </c>
      <c r="AN84" s="109"/>
      <c r="AP84" s="52" t="str">
        <f t="shared" si="20"/>
        <v>Total (incl. int. aviation)</v>
      </c>
      <c r="AQ84" s="75" cm="1">
        <f t="array" aca="1" ref="AQ84" ca="1">INDIRECT(ADDRESS(ROW(AP84),AQ$9))/1000</f>
        <v>34.711851570145996</v>
      </c>
      <c r="AR84" s="74" cm="1">
        <f t="array" aca="1" ref="AR84" ca="1">INDIRECT(ADDRESS(ROW(AQ84),AR$9))/1000</f>
        <v>37.153694114354998</v>
      </c>
      <c r="AS84" s="74" cm="1">
        <f t="array" aca="1" ref="AS84" ca="1">INDIRECT(ADDRESS(ROW(AR84),AS$9))/1000</f>
        <v>39.97632747551399</v>
      </c>
      <c r="AT84" s="76" cm="1">
        <f t="array" aca="1" ref="AT84" ca="1">INDIRECT(ADDRESS(ROW(AS84),AT$9))/1000</f>
        <v>37.744196374354132</v>
      </c>
      <c r="AU84" s="81" cm="1">
        <f t="array" aca="1" ref="AU84" ca="1">AQ84/INDIRECT(ADDRESS($BC84,COLUMN(AQ84)))</f>
        <v>1</v>
      </c>
      <c r="AV84" s="82" cm="1">
        <f t="array" aca="1" ref="AV84" ca="1">AR84/INDIRECT(ADDRESS($BC84,COLUMN(AR84)))</f>
        <v>1</v>
      </c>
      <c r="AW84" s="82" cm="1">
        <f t="array" aca="1" ref="AW84" ca="1">AS84/INDIRECT(ADDRESS($BC84,COLUMN(AS84)))</f>
        <v>1</v>
      </c>
      <c r="AX84" s="83" cm="1">
        <f t="array" aca="1" ref="AX84" ca="1">AT84/INDIRECT(ADDRESS($BC84,COLUMN(AT84)))</f>
        <v>1</v>
      </c>
      <c r="AY84" s="54">
        <f t="shared" ca="1" si="21"/>
        <v>-6.5722739081967976E-2</v>
      </c>
      <c r="AZ84" s="54">
        <f t="shared" ca="1" si="22"/>
        <v>-0.13168983340434545</v>
      </c>
      <c r="BA84" s="54">
        <f t="shared" ca="1" si="23"/>
        <v>-8.0339365928810968E-2</v>
      </c>
      <c r="BC84" s="105">
        <f>ROW(AP84)</f>
        <v>84</v>
      </c>
      <c r="BP84" s="177" t="str">
        <f t="shared" si="25"/>
        <v>Total (incl. int. aviation)</v>
      </c>
      <c r="BQ84" s="185" cm="1">
        <f t="array" ref="BQ84">INDEX(84:84,,BQ$9)/1000</f>
        <v>37.744196374354132</v>
      </c>
      <c r="BR84" s="185" cm="1">
        <f t="array" ref="BR84">INDEX(84:84,,BR$9)/1000</f>
        <v>37.297107937363997</v>
      </c>
      <c r="BS84" s="185" cm="1">
        <f t="array" ref="BS84">INDEX(84:84,,BS$9)/1000</f>
        <v>39.300858362558998</v>
      </c>
      <c r="BT84" s="185" cm="1">
        <f t="array" ref="BT84">INDEX(84:84,,BT$9)/1000</f>
        <v>40.839816544992004</v>
      </c>
      <c r="BU84" s="185" cm="1">
        <f t="array" ref="BU84">INDEX(84:84,,BU$9)/1000</f>
        <v>39.976488551653006</v>
      </c>
      <c r="BV84" s="185" cm="1">
        <f t="array" ref="BV84">INDEX(84:84,,BV$9)/1000</f>
        <v>39.97632747551399</v>
      </c>
      <c r="BW84" s="185" cm="1">
        <f t="array" ref="BW84">INDEX(84:84,,BW$9)/1000</f>
        <v>38.359709623032003</v>
      </c>
      <c r="BX84" s="185" cm="1">
        <f t="array" ref="BX84">INDEX(84:84,,BX$9)/1000</f>
        <v>34.174897848107001</v>
      </c>
      <c r="BY84" s="185" cm="1">
        <f t="array" ref="BY84">INDEX(84:84,,BY$9)/1000</f>
        <v>36.118894591683002</v>
      </c>
      <c r="BZ84" s="185" cm="1">
        <f t="array" ref="BZ84">INDEX(84:84,,BZ$9)/1000</f>
        <v>37.153694114354998</v>
      </c>
      <c r="CA84" s="185" cm="1">
        <f t="array" ref="CA84">INDEX(84:84,,CA$9)/1000</f>
        <v>34.711851570145996</v>
      </c>
      <c r="CB84" s="179"/>
      <c r="CC84" s="178" t="str">
        <f t="shared" si="26"/>
        <v>Total (incl. int. aviation)</v>
      </c>
      <c r="CD84" s="126" cm="1">
        <f t="array" aca="1" ref="CD84" ca="1">BQ84/INDIRECT(ADDRESS($BC84,COLUMN(BQ84)))</f>
        <v>1</v>
      </c>
      <c r="CE84" s="126" cm="1">
        <f t="array" aca="1" ref="CE84" ca="1">BR84/INDIRECT(ADDRESS($BC84,COLUMN(BR84)))</f>
        <v>1</v>
      </c>
      <c r="CF84" s="126" cm="1">
        <f t="array" aca="1" ref="CF84" ca="1">BS84/INDIRECT(ADDRESS($BC84,COLUMN(BS84)))</f>
        <v>1</v>
      </c>
      <c r="CG84" s="126" cm="1">
        <f t="array" aca="1" ref="CG84" ca="1">BT84/INDIRECT(ADDRESS($BC84,COLUMN(BT84)))</f>
        <v>1</v>
      </c>
      <c r="CH84" s="126" cm="1">
        <f t="array" aca="1" ref="CH84" ca="1">BU84/INDIRECT(ADDRESS($BC84,COLUMN(BU84)))</f>
        <v>1</v>
      </c>
      <c r="CI84" s="126" cm="1">
        <f t="array" aca="1" ref="CI84" ca="1">BV84/INDIRECT(ADDRESS($BC84,COLUMN(BV84)))</f>
        <v>1</v>
      </c>
      <c r="CJ84" s="126" cm="1">
        <f t="array" aca="1" ref="CJ84" ca="1">BW84/INDIRECT(ADDRESS($BC84,COLUMN(BW84)))</f>
        <v>1</v>
      </c>
      <c r="CK84" s="126" cm="1">
        <f t="array" aca="1" ref="CK84" ca="1">BX84/INDIRECT(ADDRESS($BC84,COLUMN(BX84)))</f>
        <v>1</v>
      </c>
      <c r="CL84" s="126" cm="1">
        <f t="array" aca="1" ref="CL84" ca="1">BY84/INDIRECT(ADDRESS($BC84,COLUMN(BY84)))</f>
        <v>1</v>
      </c>
      <c r="CM84" s="126" cm="1">
        <f t="array" aca="1" ref="CM84" ca="1">BZ84/INDIRECT(ADDRESS($BC84,COLUMN(BZ84)))</f>
        <v>1</v>
      </c>
      <c r="CN84" s="126" cm="1">
        <f t="array" aca="1" ref="CN84" ca="1">CA84/INDIRECT(ADDRESS($BC84,COLUMN(CA84)))</f>
        <v>1</v>
      </c>
      <c r="CO84" s="7"/>
      <c r="CP84" s="178" t="str">
        <f t="shared" si="27"/>
        <v>Total (incl. int. aviation)</v>
      </c>
      <c r="CQ84" s="194" t="str">
        <f t="shared" ca="1" si="28"/>
        <v>37.74
(100%)</v>
      </c>
      <c r="CR84" s="194" t="str">
        <f t="shared" ca="1" si="39"/>
        <v>37.30
(100%)</v>
      </c>
      <c r="CS84" s="194" t="str">
        <f t="shared" ca="1" si="39"/>
        <v>39.30
(100%)</v>
      </c>
      <c r="CT84" s="194" t="str">
        <f t="shared" ca="1" si="39"/>
        <v>40.84
(100%)</v>
      </c>
      <c r="CU84" s="194" t="str">
        <f t="shared" ca="1" si="39"/>
        <v>39.98
(100%)</v>
      </c>
      <c r="CV84" s="194" t="str">
        <f t="shared" ca="1" si="39"/>
        <v>39.98
(100%)</v>
      </c>
      <c r="CW84" s="194" t="str">
        <f t="shared" ca="1" si="39"/>
        <v>38.36
(100%)</v>
      </c>
      <c r="CX84" s="194" t="str">
        <f t="shared" ca="1" si="39"/>
        <v>34.17
(100%)</v>
      </c>
      <c r="CY84" s="194" t="str">
        <f t="shared" ca="1" si="39"/>
        <v>36.12
(100%)</v>
      </c>
      <c r="CZ84" s="194" t="str">
        <f t="shared" ca="1" si="39"/>
        <v>37.15
(100%)</v>
      </c>
      <c r="DA84" s="194" t="str">
        <f t="shared" ca="1" si="39"/>
        <v>34.71
(100%)</v>
      </c>
    </row>
    <row r="86" spans="2:105" s="27" customFormat="1" ht="17.5" thickBot="1">
      <c r="B86" s="98" t="s">
        <v>250</v>
      </c>
      <c r="C86" s="95" t="s">
        <v>772</v>
      </c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</row>
    <row r="87" spans="2:105" ht="15" thickTop="1"/>
    <row r="108" spans="3:62">
      <c r="F108" s="190"/>
    </row>
    <row r="111" spans="3:62" s="27" customFormat="1" ht="15" thickBot="1">
      <c r="C111" s="28" t="s">
        <v>755</v>
      </c>
      <c r="D111" s="28" t="s">
        <v>49</v>
      </c>
      <c r="E111" s="28" t="s">
        <v>62</v>
      </c>
      <c r="F111" s="28">
        <f t="shared" ref="F111:AM111" si="42">F$8</f>
        <v>1990</v>
      </c>
      <c r="G111" s="28">
        <f t="shared" si="42"/>
        <v>1991</v>
      </c>
      <c r="H111" s="28">
        <f t="shared" si="42"/>
        <v>1992</v>
      </c>
      <c r="I111" s="28">
        <f t="shared" si="42"/>
        <v>1993</v>
      </c>
      <c r="J111" s="28">
        <f t="shared" si="42"/>
        <v>1994</v>
      </c>
      <c r="K111" s="28">
        <f t="shared" si="42"/>
        <v>1995</v>
      </c>
      <c r="L111" s="28">
        <f t="shared" si="42"/>
        <v>1996</v>
      </c>
      <c r="M111" s="28">
        <f t="shared" si="42"/>
        <v>1997</v>
      </c>
      <c r="N111" s="28">
        <f t="shared" si="42"/>
        <v>1998</v>
      </c>
      <c r="O111" s="28">
        <f t="shared" si="42"/>
        <v>1999</v>
      </c>
      <c r="P111" s="28">
        <f t="shared" si="42"/>
        <v>2000</v>
      </c>
      <c r="Q111" s="28">
        <f t="shared" si="42"/>
        <v>2001</v>
      </c>
      <c r="R111" s="28">
        <f t="shared" si="42"/>
        <v>2002</v>
      </c>
      <c r="S111" s="28">
        <f t="shared" si="42"/>
        <v>2003</v>
      </c>
      <c r="T111" s="28">
        <f t="shared" si="42"/>
        <v>2004</v>
      </c>
      <c r="U111" s="28">
        <f t="shared" si="42"/>
        <v>2005</v>
      </c>
      <c r="V111" s="28">
        <f t="shared" si="42"/>
        <v>2006</v>
      </c>
      <c r="W111" s="28">
        <f t="shared" si="42"/>
        <v>2007</v>
      </c>
      <c r="X111" s="28">
        <f t="shared" si="42"/>
        <v>2008</v>
      </c>
      <c r="Y111" s="28">
        <f t="shared" si="42"/>
        <v>2009</v>
      </c>
      <c r="Z111" s="28">
        <f t="shared" si="42"/>
        <v>2010</v>
      </c>
      <c r="AA111" s="28">
        <f t="shared" si="42"/>
        <v>2011</v>
      </c>
      <c r="AB111" s="28">
        <f t="shared" si="42"/>
        <v>2012</v>
      </c>
      <c r="AC111" s="28">
        <f t="shared" si="42"/>
        <v>2013</v>
      </c>
      <c r="AD111" s="28">
        <f t="shared" si="42"/>
        <v>2014</v>
      </c>
      <c r="AE111" s="28">
        <f t="shared" si="42"/>
        <v>2015</v>
      </c>
      <c r="AF111" s="28">
        <f t="shared" si="42"/>
        <v>2016</v>
      </c>
      <c r="AG111" s="28">
        <f t="shared" si="42"/>
        <v>2017</v>
      </c>
      <c r="AH111" s="28">
        <f t="shared" si="42"/>
        <v>2018</v>
      </c>
      <c r="AI111" s="28">
        <f t="shared" si="42"/>
        <v>2019</v>
      </c>
      <c r="AJ111" s="28">
        <f t="shared" si="42"/>
        <v>2020</v>
      </c>
      <c r="AK111" s="28">
        <f t="shared" si="42"/>
        <v>2021</v>
      </c>
      <c r="AL111" s="28">
        <f t="shared" si="42"/>
        <v>2022</v>
      </c>
      <c r="AM111" s="28">
        <f t="shared" si="42"/>
        <v>2023</v>
      </c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E111" s="57" t="s">
        <v>515</v>
      </c>
      <c r="BF111" s="57" t="s">
        <v>515</v>
      </c>
      <c r="BG111" s="57" t="s">
        <v>515</v>
      </c>
      <c r="BH111" s="57" t="s">
        <v>515</v>
      </c>
      <c r="BI111" s="57" t="s">
        <v>515</v>
      </c>
      <c r="BJ111" s="57" t="s">
        <v>515</v>
      </c>
    </row>
    <row r="112" spans="3:62" ht="15.5">
      <c r="C112" s="34" t="s">
        <v>45</v>
      </c>
      <c r="D112" s="86" t="s">
        <v>648</v>
      </c>
      <c r="E112" s="33"/>
      <c r="F112" s="65" cm="1">
        <f t="array" ref="F112">SUM(File_5[GHG (kt CO2eq)]*(File_5[Row Categories]=$BE$76)*(File_5[Energy (Sub-Type)]=$BE$112)*(File_5[Year]=F$8))</f>
        <v>862.308584247</v>
      </c>
      <c r="G112" s="65" cm="1">
        <f t="array" ref="G112">SUM(File_5[GHG (kt CO2eq)]*(File_5[Row Categories]=$BE$76)*(File_5[Energy (Sub-Type)]=$BE$112)*(File_5[Year]=G$8))</f>
        <v>865.52135860400006</v>
      </c>
      <c r="H112" s="65" cm="1">
        <f t="array" ref="H112">SUM(File_5[GHG (kt CO2eq)]*(File_5[Row Categories]=$BE$76)*(File_5[Energy (Sub-Type)]=$BE$112)*(File_5[Year]=H$8))</f>
        <v>436.05937273799998</v>
      </c>
      <c r="I112" s="65" cm="1">
        <f t="array" ref="I112">SUM(File_5[GHG (kt CO2eq)]*(File_5[Row Categories]=$BE$76)*(File_5[Energy (Sub-Type)]=$BE$112)*(File_5[Year]=I$8))</f>
        <v>534.43721899599996</v>
      </c>
      <c r="J112" s="65" cm="1">
        <f t="array" ref="J112">SUM(File_5[GHG (kt CO2eq)]*(File_5[Row Categories]=$BE$76)*(File_5[Energy (Sub-Type)]=$BE$112)*(File_5[Year]=J$8))</f>
        <v>205.44761236599999</v>
      </c>
      <c r="K112" s="65" cm="1">
        <f t="array" ref="K112">SUM(File_5[GHG (kt CO2eq)]*(File_5[Row Categories]=$BE$76)*(File_5[Energy (Sub-Type)]=$BE$112)*(File_5[Year]=K$8))</f>
        <v>284.66593992600002</v>
      </c>
      <c r="L112" s="65" cm="1">
        <f t="array" ref="L112">SUM(File_5[GHG (kt CO2eq)]*(File_5[Row Categories]=$BE$76)*(File_5[Energy (Sub-Type)]=$BE$112)*(File_5[Year]=L$8))</f>
        <v>476.64900929099997</v>
      </c>
      <c r="M112" s="65" cm="1">
        <f t="array" ref="M112">SUM(File_5[GHG (kt CO2eq)]*(File_5[Row Categories]=$BE$76)*(File_5[Energy (Sub-Type)]=$BE$112)*(File_5[Year]=M$8))</f>
        <v>358.36587941199997</v>
      </c>
      <c r="N112" s="65" cm="1">
        <f t="array" ref="N112">SUM(File_5[GHG (kt CO2eq)]*(File_5[Row Categories]=$BE$76)*(File_5[Energy (Sub-Type)]=$BE$112)*(File_5[Year]=N$8))</f>
        <v>310.5546147</v>
      </c>
      <c r="O112" s="65" cm="1">
        <f t="array" ref="O112">SUM(File_5[GHG (kt CO2eq)]*(File_5[Row Categories]=$BE$76)*(File_5[Energy (Sub-Type)]=$BE$112)*(File_5[Year]=O$8))</f>
        <v>255.11890711800001</v>
      </c>
      <c r="P112" s="65" cm="1">
        <f t="array" ref="P112">SUM(File_5[GHG (kt CO2eq)]*(File_5[Row Categories]=$BE$76)*(File_5[Energy (Sub-Type)]=$BE$112)*(File_5[Year]=P$8))</f>
        <v>449.32196282799998</v>
      </c>
      <c r="Q112" s="65" cm="1">
        <f t="array" ref="Q112">SUM(File_5[GHG (kt CO2eq)]*(File_5[Row Categories]=$BE$76)*(File_5[Energy (Sub-Type)]=$BE$112)*(File_5[Year]=Q$8))</f>
        <v>515.47954542100001</v>
      </c>
      <c r="R112" s="65" cm="1">
        <f t="array" ref="R112">SUM(File_5[GHG (kt CO2eq)]*(File_5[Row Categories]=$BE$76)*(File_5[Energy (Sub-Type)]=$BE$112)*(File_5[Year]=R$8))</f>
        <v>487.23647551900001</v>
      </c>
      <c r="S112" s="65" cm="1">
        <f t="array" ref="S112">SUM(File_5[GHG (kt CO2eq)]*(File_5[Row Categories]=$BE$76)*(File_5[Energy (Sub-Type)]=$BE$112)*(File_5[Year]=S$8))</f>
        <v>699.70368881299999</v>
      </c>
      <c r="T112" s="65" cm="1">
        <f t="array" ref="T112">SUM(File_5[GHG (kt CO2eq)]*(File_5[Row Categories]=$BE$76)*(File_5[Energy (Sub-Type)]=$BE$112)*(File_5[Year]=T$8))</f>
        <v>774.37666326999999</v>
      </c>
      <c r="U112" s="65" cm="1">
        <f t="array" ref="U112">SUM(File_5[GHG (kt CO2eq)]*(File_5[Row Categories]=$BE$76)*(File_5[Energy (Sub-Type)]=$BE$112)*(File_5[Year]=U$8))</f>
        <v>844.45939574700003</v>
      </c>
      <c r="V112" s="65" cm="1">
        <f t="array" ref="V112">SUM(File_5[GHG (kt CO2eq)]*(File_5[Row Categories]=$BE$76)*(File_5[Energy (Sub-Type)]=$BE$112)*(File_5[Year]=V$8))</f>
        <v>728.50182162099998</v>
      </c>
      <c r="W112" s="65" cm="1">
        <f t="array" ref="W112">SUM(File_5[GHG (kt CO2eq)]*(File_5[Row Categories]=$BE$76)*(File_5[Energy (Sub-Type)]=$BE$112)*(File_5[Year]=W$8))</f>
        <v>741.04926450500011</v>
      </c>
      <c r="X112" s="65" cm="1">
        <f t="array" ref="X112">SUM(File_5[GHG (kt CO2eq)]*(File_5[Row Categories]=$BE$76)*(File_5[Energy (Sub-Type)]=$BE$112)*(File_5[Year]=X$8))</f>
        <v>658.04776179700002</v>
      </c>
      <c r="Y112" s="65" cm="1">
        <f t="array" ref="Y112">SUM(File_5[GHG (kt CO2eq)]*(File_5[Row Categories]=$BE$76)*(File_5[Energy (Sub-Type)]=$BE$112)*(File_5[Year]=Y$8))</f>
        <v>448.551396157</v>
      </c>
      <c r="Z112" s="65" cm="1">
        <f t="array" ref="Z112">SUM(File_5[GHG (kt CO2eq)]*(File_5[Row Categories]=$BE$76)*(File_5[Energy (Sub-Type)]=$BE$112)*(File_5[Year]=Z$8))</f>
        <v>495.12520849500009</v>
      </c>
      <c r="AA112" s="65" cm="1">
        <f t="array" ref="AA112">SUM(File_5[GHG (kt CO2eq)]*(File_5[Row Categories]=$BE$76)*(File_5[Energy (Sub-Type)]=$BE$112)*(File_5[Year]=AA$8))</f>
        <v>435.53634604699999</v>
      </c>
      <c r="AB112" s="65" cm="1">
        <f t="array" ref="AB112">SUM(File_5[GHG (kt CO2eq)]*(File_5[Row Categories]=$BE$76)*(File_5[Energy (Sub-Type)]=$BE$112)*(File_5[Year]=AB$8))</f>
        <v>387.00237620399997</v>
      </c>
      <c r="AC112" s="65" cm="1">
        <f t="array" ref="AC112">SUM(File_5[GHG (kt CO2eq)]*(File_5[Row Categories]=$BE$76)*(File_5[Energy (Sub-Type)]=$BE$112)*(File_5[Year]=AC$8))</f>
        <v>327.979071831</v>
      </c>
      <c r="AD112" s="65" cm="1">
        <f t="array" ref="AD112">SUM(File_5[GHG (kt CO2eq)]*(File_5[Row Categories]=$BE$76)*(File_5[Energy (Sub-Type)]=$BE$112)*(File_5[Year]=AD$8))</f>
        <v>426.80333020199998</v>
      </c>
      <c r="AE112" s="65" cm="1">
        <f t="array" ref="AE112">SUM(File_5[GHG (kt CO2eq)]*(File_5[Row Categories]=$BE$76)*(File_5[Energy (Sub-Type)]=$BE$112)*(File_5[Year]=AE$8))</f>
        <v>422.33783370000003</v>
      </c>
      <c r="AF112" s="65" cm="1">
        <f t="array" ref="AF112">SUM(File_5[GHG (kt CO2eq)]*(File_5[Row Categories]=$BE$76)*(File_5[Energy (Sub-Type)]=$BE$112)*(File_5[Year]=AF$8))</f>
        <v>424.76151356700001</v>
      </c>
      <c r="AG112" s="65" cm="1">
        <f t="array" ref="AG112">SUM(File_5[GHG (kt CO2eq)]*(File_5[Row Categories]=$BE$76)*(File_5[Energy (Sub-Type)]=$BE$112)*(File_5[Year]=AG$8))</f>
        <v>407.95411076700003</v>
      </c>
      <c r="AH112" s="65" cm="1">
        <f t="array" ref="AH112">SUM(File_5[GHG (kt CO2eq)]*(File_5[Row Categories]=$BE$76)*(File_5[Energy (Sub-Type)]=$BE$112)*(File_5[Year]=AH$8))</f>
        <v>420.54869896299999</v>
      </c>
      <c r="AI112" s="65" cm="1">
        <f t="array" ref="AI112">SUM(File_5[GHG (kt CO2eq)]*(File_5[Row Categories]=$BE$76)*(File_5[Energy (Sub-Type)]=$BE$112)*(File_5[Year]=AI$8))</f>
        <v>315.74024175800002</v>
      </c>
      <c r="AJ112" s="65" cm="1">
        <f t="array" ref="AJ112">SUM(File_5[GHG (kt CO2eq)]*(File_5[Row Categories]=$BE$76)*(File_5[Energy (Sub-Type)]=$BE$112)*(File_5[Year]=AJ$8))</f>
        <v>303.54083338800001</v>
      </c>
      <c r="AK112" s="65" cm="1">
        <f t="array" ref="AK112">SUM(File_5[GHG (kt CO2eq)]*(File_5[Row Categories]=$BE$76)*(File_5[Energy (Sub-Type)]=$BE$112)*(File_5[Year]=AK$8))</f>
        <v>356.52951399800003</v>
      </c>
      <c r="AL112" s="65" cm="1">
        <f t="array" ref="AL112">SUM(File_5[GHG (kt CO2eq)]*(File_5[Row Categories]=$BE$76)*(File_5[Energy (Sub-Type)]=$BE$112)*(File_5[Year]=AL$8))</f>
        <v>282.53992659599999</v>
      </c>
      <c r="AM112" s="65" cm="1">
        <f t="array" ref="AM112">SUM(File_5[GHG (kt CO2eq)]*(File_5[Row Categories]=$BE$76)*(File_5[Energy (Sub-Type)]=$BE$112)*(File_5[Year]=AM$8))</f>
        <v>208.777761255</v>
      </c>
      <c r="BE112" s="7" t="s">
        <v>540</v>
      </c>
    </row>
    <row r="113" spans="3:105" ht="15.5">
      <c r="C113" s="34" t="s">
        <v>43</v>
      </c>
      <c r="D113" s="86" t="s">
        <v>648</v>
      </c>
      <c r="E113" s="33"/>
      <c r="F113" s="65" cm="1">
        <f t="array" ref="F113">SUM(File_5[GHG (kt CO2eq)]*(File_5[Row Categories]=$BE$76)*(File_5[Energy (Sub-Type)]=$BE$113)*(File_5[Year]=F$8))+SUM(File_5[GHG (kt CO2eq)]*(File_5[Row Categories]=$BE$76)*(File_5[Energy (Sub-Type)]=$BF$113)*(File_5[Year]=F$8))</f>
        <v>0</v>
      </c>
      <c r="G113" s="65" cm="1">
        <f t="array" ref="G113">SUM(File_5[GHG (kt CO2eq)]*(File_5[Row Categories]=$BE$76)*(File_5[Energy (Sub-Type)]=$BE$113)*(File_5[Year]=G$8))+SUM(File_5[GHG (kt CO2eq)]*(File_5[Row Categories]=$BE$76)*(File_5[Energy (Sub-Type)]=$BF$113)*(File_5[Year]=G$8))</f>
        <v>0</v>
      </c>
      <c r="H113" s="65" cm="1">
        <f t="array" ref="H113">SUM(File_5[GHG (kt CO2eq)]*(File_5[Row Categories]=$BE$76)*(File_5[Energy (Sub-Type)]=$BE$113)*(File_5[Year]=H$8))+SUM(File_5[GHG (kt CO2eq)]*(File_5[Row Categories]=$BE$76)*(File_5[Energy (Sub-Type)]=$BF$113)*(File_5[Year]=H$8))</f>
        <v>0</v>
      </c>
      <c r="I113" s="65" cm="1">
        <f t="array" ref="I113">SUM(File_5[GHG (kt CO2eq)]*(File_5[Row Categories]=$BE$76)*(File_5[Energy (Sub-Type)]=$BE$113)*(File_5[Year]=I$8))+SUM(File_5[GHG (kt CO2eq)]*(File_5[Row Categories]=$BE$76)*(File_5[Energy (Sub-Type)]=$BF$113)*(File_5[Year]=I$8))</f>
        <v>0</v>
      </c>
      <c r="J113" s="65" cm="1">
        <f t="array" ref="J113">SUM(File_5[GHG (kt CO2eq)]*(File_5[Row Categories]=$BE$76)*(File_5[Energy (Sub-Type)]=$BE$113)*(File_5[Year]=J$8))+SUM(File_5[GHG (kt CO2eq)]*(File_5[Row Categories]=$BE$76)*(File_5[Energy (Sub-Type)]=$BF$113)*(File_5[Year]=J$8))</f>
        <v>0</v>
      </c>
      <c r="K113" s="65" cm="1">
        <f t="array" ref="K113">SUM(File_5[GHG (kt CO2eq)]*(File_5[Row Categories]=$BE$76)*(File_5[Energy (Sub-Type)]=$BE$113)*(File_5[Year]=K$8))+SUM(File_5[GHG (kt CO2eq)]*(File_5[Row Categories]=$BE$76)*(File_5[Energy (Sub-Type)]=$BF$113)*(File_5[Year]=K$8))</f>
        <v>0</v>
      </c>
      <c r="L113" s="65" cm="1">
        <f t="array" ref="L113">SUM(File_5[GHG (kt CO2eq)]*(File_5[Row Categories]=$BE$76)*(File_5[Energy (Sub-Type)]=$BE$113)*(File_5[Year]=L$8))+SUM(File_5[GHG (kt CO2eq)]*(File_5[Row Categories]=$BE$76)*(File_5[Energy (Sub-Type)]=$BF$113)*(File_5[Year]=L$8))</f>
        <v>0</v>
      </c>
      <c r="M113" s="65" cm="1">
        <f t="array" ref="M113">SUM(File_5[GHG (kt CO2eq)]*(File_5[Row Categories]=$BE$76)*(File_5[Energy (Sub-Type)]=$BE$113)*(File_5[Year]=M$8))+SUM(File_5[GHG (kt CO2eq)]*(File_5[Row Categories]=$BE$76)*(File_5[Energy (Sub-Type)]=$BF$113)*(File_5[Year]=M$8))</f>
        <v>0</v>
      </c>
      <c r="N113" s="65" cm="1">
        <f t="array" ref="N113">SUM(File_5[GHG (kt CO2eq)]*(File_5[Row Categories]=$BE$76)*(File_5[Energy (Sub-Type)]=$BE$113)*(File_5[Year]=N$8))+SUM(File_5[GHG (kt CO2eq)]*(File_5[Row Categories]=$BE$76)*(File_5[Energy (Sub-Type)]=$BF$113)*(File_5[Year]=N$8))</f>
        <v>0</v>
      </c>
      <c r="O113" s="65" cm="1">
        <f t="array" ref="O113">SUM(File_5[GHG (kt CO2eq)]*(File_5[Row Categories]=$BE$76)*(File_5[Energy (Sub-Type)]=$BE$113)*(File_5[Year]=O$8))+SUM(File_5[GHG (kt CO2eq)]*(File_5[Row Categories]=$BE$76)*(File_5[Energy (Sub-Type)]=$BF$113)*(File_5[Year]=O$8))</f>
        <v>0</v>
      </c>
      <c r="P113" s="65" cm="1">
        <f t="array" ref="P113">SUM(File_5[GHG (kt CO2eq)]*(File_5[Row Categories]=$BE$76)*(File_5[Energy (Sub-Type)]=$BE$113)*(File_5[Year]=P$8))+SUM(File_5[GHG (kt CO2eq)]*(File_5[Row Categories]=$BE$76)*(File_5[Energy (Sub-Type)]=$BF$113)*(File_5[Year]=P$8))</f>
        <v>0</v>
      </c>
      <c r="Q113" s="65" cm="1">
        <f t="array" ref="Q113">SUM(File_5[GHG (kt CO2eq)]*(File_5[Row Categories]=$BE$76)*(File_5[Energy (Sub-Type)]=$BE$113)*(File_5[Year]=Q$8))+SUM(File_5[GHG (kt CO2eq)]*(File_5[Row Categories]=$BE$76)*(File_5[Energy (Sub-Type)]=$BF$113)*(File_5[Year]=Q$8))</f>
        <v>0</v>
      </c>
      <c r="R113" s="65" cm="1">
        <f t="array" ref="R113">SUM(File_5[GHG (kt CO2eq)]*(File_5[Row Categories]=$BE$76)*(File_5[Energy (Sub-Type)]=$BE$113)*(File_5[Year]=R$8))+SUM(File_5[GHG (kt CO2eq)]*(File_5[Row Categories]=$BE$76)*(File_5[Energy (Sub-Type)]=$BF$113)*(File_5[Year]=R$8))</f>
        <v>0</v>
      </c>
      <c r="S113" s="65" cm="1">
        <f t="array" ref="S113">SUM(File_5[GHG (kt CO2eq)]*(File_5[Row Categories]=$BE$76)*(File_5[Energy (Sub-Type)]=$BE$113)*(File_5[Year]=S$8))+SUM(File_5[GHG (kt CO2eq)]*(File_5[Row Categories]=$BE$76)*(File_5[Energy (Sub-Type)]=$BF$113)*(File_5[Year]=S$8))</f>
        <v>0</v>
      </c>
      <c r="T113" s="65" cm="1">
        <f t="array" ref="T113">SUM(File_5[GHG (kt CO2eq)]*(File_5[Row Categories]=$BE$76)*(File_5[Energy (Sub-Type)]=$BE$113)*(File_5[Year]=T$8))+SUM(File_5[GHG (kt CO2eq)]*(File_5[Row Categories]=$BE$76)*(File_5[Energy (Sub-Type)]=$BF$113)*(File_5[Year]=T$8))</f>
        <v>0</v>
      </c>
      <c r="U113" s="65" cm="1">
        <f t="array" ref="U113">SUM(File_5[GHG (kt CO2eq)]*(File_5[Row Categories]=$BE$76)*(File_5[Energy (Sub-Type)]=$BE$113)*(File_5[Year]=U$8))+SUM(File_5[GHG (kt CO2eq)]*(File_5[Row Categories]=$BE$76)*(File_5[Energy (Sub-Type)]=$BF$113)*(File_5[Year]=U$8))</f>
        <v>1.546588375</v>
      </c>
      <c r="V113" s="191" cm="1">
        <f t="array" ref="V113">SUM(File_5[GHG (kt CO2eq)]*(File_5[Row Categories]=$BE$76)*(File_5[Energy (Sub-Type)]=$BE$113)*(File_5[Year]=V$8))+SUM(File_5[GHG (kt CO2eq)]*(File_5[Row Categories]=$BE$76)*(File_5[Energy (Sub-Type)]=$BF$113)*(File_5[Year]=V$8))</f>
        <v>1.378206493</v>
      </c>
      <c r="W113" s="65" cm="1">
        <f t="array" ref="W113">SUM(File_5[GHG (kt CO2eq)]*(File_5[Row Categories]=$BE$76)*(File_5[Energy (Sub-Type)]=$BE$113)*(File_5[Year]=W$8))+SUM(File_5[GHG (kt CO2eq)]*(File_5[Row Categories]=$BE$76)*(File_5[Energy (Sub-Type)]=$BF$113)*(File_5[Year]=W$8))</f>
        <v>3.0218845060000001</v>
      </c>
      <c r="X113" s="65" cm="1">
        <f t="array" ref="X113">SUM(File_5[GHG (kt CO2eq)]*(File_5[Row Categories]=$BE$76)*(File_5[Energy (Sub-Type)]=$BE$113)*(File_5[Year]=X$8))+SUM(File_5[GHG (kt CO2eq)]*(File_5[Row Categories]=$BE$76)*(File_5[Energy (Sub-Type)]=$BF$113)*(File_5[Year]=X$8))</f>
        <v>2.5631302489999999</v>
      </c>
      <c r="Y113" s="65" cm="1">
        <f t="array" ref="Y113">SUM(File_5[GHG (kt CO2eq)]*(File_5[Row Categories]=$BE$76)*(File_5[Energy (Sub-Type)]=$BE$113)*(File_5[Year]=Y$8))+SUM(File_5[GHG (kt CO2eq)]*(File_5[Row Categories]=$BE$76)*(File_5[Energy (Sub-Type)]=$BF$113)*(File_5[Year]=Y$8))</f>
        <v>4.8632339259999995</v>
      </c>
      <c r="Z113" s="65" cm="1">
        <f t="array" ref="Z113">SUM(File_5[GHG (kt CO2eq)]*(File_5[Row Categories]=$BE$76)*(File_5[Energy (Sub-Type)]=$BE$113)*(File_5[Year]=Z$8))+SUM(File_5[GHG (kt CO2eq)]*(File_5[Row Categories]=$BE$76)*(File_5[Energy (Sub-Type)]=$BF$113)*(File_5[Year]=Z$8))</f>
        <v>1.845226856</v>
      </c>
      <c r="AA113" s="65" cm="1">
        <f t="array" ref="AA113">SUM(File_5[GHG (kt CO2eq)]*(File_5[Row Categories]=$BE$76)*(File_5[Energy (Sub-Type)]=$BE$113)*(File_5[Year]=AA$8))+SUM(File_5[GHG (kt CO2eq)]*(File_5[Row Categories]=$BE$76)*(File_5[Energy (Sub-Type)]=$BF$113)*(File_5[Year]=AA$8))</f>
        <v>1.8336596519999999</v>
      </c>
      <c r="AB113" s="65" cm="1">
        <f t="array" ref="AB113">SUM(File_5[GHG (kt CO2eq)]*(File_5[Row Categories]=$BE$76)*(File_5[Energy (Sub-Type)]=$BE$113)*(File_5[Year]=AB$8))+SUM(File_5[GHG (kt CO2eq)]*(File_5[Row Categories]=$BE$76)*(File_5[Energy (Sub-Type)]=$BF$113)*(File_5[Year]=AB$8))</f>
        <v>3.0876697819999999</v>
      </c>
      <c r="AC113" s="65" cm="1">
        <f t="array" ref="AC113">SUM(File_5[GHG (kt CO2eq)]*(File_5[Row Categories]=$BE$76)*(File_5[Energy (Sub-Type)]=$BE$113)*(File_5[Year]=AC$8))+SUM(File_5[GHG (kt CO2eq)]*(File_5[Row Categories]=$BE$76)*(File_5[Energy (Sub-Type)]=$BF$113)*(File_5[Year]=AC$8))</f>
        <v>2.172395378</v>
      </c>
      <c r="AD113" s="65" cm="1">
        <f t="array" ref="AD113">SUM(File_5[GHG (kt CO2eq)]*(File_5[Row Categories]=$BE$76)*(File_5[Energy (Sub-Type)]=$BE$113)*(File_5[Year]=AD$8))+SUM(File_5[GHG (kt CO2eq)]*(File_5[Row Categories]=$BE$76)*(File_5[Energy (Sub-Type)]=$BF$113)*(File_5[Year]=AD$8))</f>
        <v>2.8258973310000002</v>
      </c>
      <c r="AE113" s="65" cm="1">
        <f t="array" ref="AE113">SUM(File_5[GHG (kt CO2eq)]*(File_5[Row Categories]=$BE$76)*(File_5[Energy (Sub-Type)]=$BE$113)*(File_5[Year]=AE$8))+SUM(File_5[GHG (kt CO2eq)]*(File_5[Row Categories]=$BE$76)*(File_5[Energy (Sub-Type)]=$BF$113)*(File_5[Year]=AE$8))</f>
        <v>3.3499211290000002</v>
      </c>
      <c r="AF113" s="65" cm="1">
        <f t="array" ref="AF113">SUM(File_5[GHG (kt CO2eq)]*(File_5[Row Categories]=$BE$76)*(File_5[Energy (Sub-Type)]=$BE$113)*(File_5[Year]=AF$8))+SUM(File_5[GHG (kt CO2eq)]*(File_5[Row Categories]=$BE$76)*(File_5[Energy (Sub-Type)]=$BF$113)*(File_5[Year]=AF$8))</f>
        <v>3.4927429399999999</v>
      </c>
      <c r="AG113" s="65" cm="1">
        <f t="array" ref="AG113">SUM(File_5[GHG (kt CO2eq)]*(File_5[Row Categories]=$BE$76)*(File_5[Energy (Sub-Type)]=$BE$113)*(File_5[Year]=AG$8))+SUM(File_5[GHG (kt CO2eq)]*(File_5[Row Categories]=$BE$76)*(File_5[Energy (Sub-Type)]=$BF$113)*(File_5[Year]=AG$8))</f>
        <v>3.0189664860000001</v>
      </c>
      <c r="AH113" s="65" cm="1">
        <f t="array" ref="AH113">SUM(File_5[GHG (kt CO2eq)]*(File_5[Row Categories]=$BE$76)*(File_5[Energy (Sub-Type)]=$BE$113)*(File_5[Year]=AH$8))+SUM(File_5[GHG (kt CO2eq)]*(File_5[Row Categories]=$BE$76)*(File_5[Energy (Sub-Type)]=$BF$113)*(File_5[Year]=AH$8))</f>
        <v>3.4497895660000002</v>
      </c>
      <c r="AI113" s="65" cm="1">
        <f t="array" ref="AI113">SUM(File_5[GHG (kt CO2eq)]*(File_5[Row Categories]=$BE$76)*(File_5[Energy (Sub-Type)]=$BE$113)*(File_5[Year]=AI$8))+SUM(File_5[GHG (kt CO2eq)]*(File_5[Row Categories]=$BE$76)*(File_5[Energy (Sub-Type)]=$BF$113)*(File_5[Year]=AI$8))</f>
        <v>0</v>
      </c>
      <c r="AJ113" s="65" cm="1">
        <f t="array" ref="AJ113">SUM(File_5[GHG (kt CO2eq)]*(File_5[Row Categories]=$BE$76)*(File_5[Energy (Sub-Type)]=$BE$113)*(File_5[Year]=AJ$8))+SUM(File_5[GHG (kt CO2eq)]*(File_5[Row Categories]=$BE$76)*(File_5[Energy (Sub-Type)]=$BF$113)*(File_5[Year]=AJ$8))</f>
        <v>0</v>
      </c>
      <c r="AK113" s="65" cm="1">
        <f t="array" ref="AK113">SUM(File_5[GHG (kt CO2eq)]*(File_5[Row Categories]=$BE$76)*(File_5[Energy (Sub-Type)]=$BE$113)*(File_5[Year]=AK$8))+SUM(File_5[GHG (kt CO2eq)]*(File_5[Row Categories]=$BE$76)*(File_5[Energy (Sub-Type)]=$BF$113)*(File_5[Year]=AK$8))</f>
        <v>0</v>
      </c>
      <c r="AL113" s="65" cm="1">
        <f t="array" ref="AL113">SUM(File_5[GHG (kt CO2eq)]*(File_5[Row Categories]=$BE$76)*(File_5[Energy (Sub-Type)]=$BE$113)*(File_5[Year]=AL$8))+SUM(File_5[GHG (kt CO2eq)]*(File_5[Row Categories]=$BE$76)*(File_5[Energy (Sub-Type)]=$BF$113)*(File_5[Year]=AL$8))</f>
        <v>0</v>
      </c>
      <c r="AM113" s="65" cm="1">
        <f t="array" ref="AM113">SUM(File_5[GHG (kt CO2eq)]*(File_5[Row Categories]=$BE$76)*(File_5[Energy (Sub-Type)]=$BE$113)*(File_5[Year]=AM$8))+SUM(File_5[GHG (kt CO2eq)]*(File_5[Row Categories]=$BE$76)*(File_5[Energy (Sub-Type)]=$BF$113)*(File_5[Year]=AM$8))</f>
        <v>0</v>
      </c>
      <c r="BE113" s="7" t="s">
        <v>569</v>
      </c>
      <c r="BF113" s="7" t="s">
        <v>534</v>
      </c>
    </row>
    <row r="114" spans="3:105" ht="15.5">
      <c r="C114" s="34" t="s">
        <v>41</v>
      </c>
      <c r="D114" s="86" t="s">
        <v>648</v>
      </c>
      <c r="E114" s="33"/>
      <c r="F114" s="65" cm="1">
        <f t="array" ref="F114">SUM(File_5[GHG (kt CO2eq)]*(File_5[Row Categories]=$BE$76)*(File_5[Energy (Sub-Type)]=$BE$114)*(File_5[Year]=F$8))+SUM(File_5[GHG (kt CO2eq)]*(File_5[Row Categories]=$BE$76)*(File_5[Energy (Sub-Type)]=$BF$114)*(File_5[Year]=F$8))+SUM(File_5[GHG (kt CO2eq)]*(File_5[Row Categories]=$BE$76)*(File_5[Energy (Sub-Type)]=$BG$114)*(File_5[Year]=F$8))+SUM(File_5[GHG (kt CO2eq)]*(File_5[Row Categories]=$BE$76)*(File_5[Energy (Sub-Type)]=$BH$114)*(File_5[Year]=F$8))+SUM(File_5[GHG (kt CO2eq)]*(File_5[Row Categories]=$BE$76)*(File_5[Energy (Sub-Type)]=$BI$114)*(File_5[Year]=F$8))+SUM(File_5[GHG (kt CO2eq)]*(File_5[Row Categories]=$BE$76)*(File_5[Energy (Sub-Type)]=$BJ$114)*(File_5[Year]=F$8))</f>
        <v>2318.4952219870001</v>
      </c>
      <c r="G114" s="65" cm="1">
        <f t="array" ref="G114">SUM(File_5[GHG (kt CO2eq)]*(File_5[Row Categories]=$BE$76)*(File_5[Energy (Sub-Type)]=$BE$114)*(File_5[Year]=G$8))+SUM(File_5[GHG (kt CO2eq)]*(File_5[Row Categories]=$BE$76)*(File_5[Energy (Sub-Type)]=$BF$114)*(File_5[Year]=G$8))+SUM(File_5[GHG (kt CO2eq)]*(File_5[Row Categories]=$BE$76)*(File_5[Energy (Sub-Type)]=$BG$114)*(File_5[Year]=G$8))+SUM(File_5[GHG (kt CO2eq)]*(File_5[Row Categories]=$BE$76)*(File_5[Energy (Sub-Type)]=$BH$114)*(File_5[Year]=G$8))+SUM(File_5[GHG (kt CO2eq)]*(File_5[Row Categories]=$BE$76)*(File_5[Energy (Sub-Type)]=$BI$114)*(File_5[Year]=G$8))+SUM(File_5[GHG (kt CO2eq)]*(File_5[Row Categories]=$BE$76)*(File_5[Energy (Sub-Type)]=$BJ$114)*(File_5[Year]=G$8))</f>
        <v>2355.6682436060005</v>
      </c>
      <c r="H114" s="65" cm="1">
        <f t="array" ref="H114">SUM(File_5[GHG (kt CO2eq)]*(File_5[Row Categories]=$BE$76)*(File_5[Energy (Sub-Type)]=$BE$114)*(File_5[Year]=H$8))+SUM(File_5[GHG (kt CO2eq)]*(File_5[Row Categories]=$BE$76)*(File_5[Energy (Sub-Type)]=$BF$114)*(File_5[Year]=H$8))+SUM(File_5[GHG (kt CO2eq)]*(File_5[Row Categories]=$BE$76)*(File_5[Energy (Sub-Type)]=$BG$114)*(File_5[Year]=H$8))+SUM(File_5[GHG (kt CO2eq)]*(File_5[Row Categories]=$BE$76)*(File_5[Energy (Sub-Type)]=$BH$114)*(File_5[Year]=H$8))+SUM(File_5[GHG (kt CO2eq)]*(File_5[Row Categories]=$BE$76)*(File_5[Energy (Sub-Type)]=$BI$114)*(File_5[Year]=H$8))+SUM(File_5[GHG (kt CO2eq)]*(File_5[Row Categories]=$BE$76)*(File_5[Energy (Sub-Type)]=$BJ$114)*(File_5[Year]=H$8))</f>
        <v>2524.7092890680005</v>
      </c>
      <c r="I114" s="65" cm="1">
        <f t="array" ref="I114">SUM(File_5[GHG (kt CO2eq)]*(File_5[Row Categories]=$BE$76)*(File_5[Energy (Sub-Type)]=$BE$114)*(File_5[Year]=I$8))+SUM(File_5[GHG (kt CO2eq)]*(File_5[Row Categories]=$BE$76)*(File_5[Energy (Sub-Type)]=$BF$114)*(File_5[Year]=I$8))+SUM(File_5[GHG (kt CO2eq)]*(File_5[Row Categories]=$BE$76)*(File_5[Energy (Sub-Type)]=$BG$114)*(File_5[Year]=I$8))+SUM(File_5[GHG (kt CO2eq)]*(File_5[Row Categories]=$BE$76)*(File_5[Energy (Sub-Type)]=$BH$114)*(File_5[Year]=I$8))+SUM(File_5[GHG (kt CO2eq)]*(File_5[Row Categories]=$BE$76)*(File_5[Energy (Sub-Type)]=$BI$114)*(File_5[Year]=I$8))+SUM(File_5[GHG (kt CO2eq)]*(File_5[Row Categories]=$BE$76)*(File_5[Energy (Sub-Type)]=$BJ$114)*(File_5[Year]=I$8))</f>
        <v>2533.7089579459998</v>
      </c>
      <c r="J114" s="65" cm="1">
        <f t="array" ref="J114">SUM(File_5[GHG (kt CO2eq)]*(File_5[Row Categories]=$BE$76)*(File_5[Energy (Sub-Type)]=$BE$114)*(File_5[Year]=J$8))+SUM(File_5[GHG (kt CO2eq)]*(File_5[Row Categories]=$BE$76)*(File_5[Energy (Sub-Type)]=$BF$114)*(File_5[Year]=J$8))+SUM(File_5[GHG (kt CO2eq)]*(File_5[Row Categories]=$BE$76)*(File_5[Energy (Sub-Type)]=$BG$114)*(File_5[Year]=J$8))+SUM(File_5[GHG (kt CO2eq)]*(File_5[Row Categories]=$BE$76)*(File_5[Energy (Sub-Type)]=$BH$114)*(File_5[Year]=J$8))+SUM(File_5[GHG (kt CO2eq)]*(File_5[Row Categories]=$BE$76)*(File_5[Energy (Sub-Type)]=$BI$114)*(File_5[Year]=J$8))+SUM(File_5[GHG (kt CO2eq)]*(File_5[Row Categories]=$BE$76)*(File_5[Energy (Sub-Type)]=$BJ$114)*(File_5[Year]=J$8))</f>
        <v>3165.0153869010001</v>
      </c>
      <c r="K114" s="65" cm="1">
        <f t="array" ref="K114">SUM(File_5[GHG (kt CO2eq)]*(File_5[Row Categories]=$BE$76)*(File_5[Energy (Sub-Type)]=$BE$114)*(File_5[Year]=K$8))+SUM(File_5[GHG (kt CO2eq)]*(File_5[Row Categories]=$BE$76)*(File_5[Energy (Sub-Type)]=$BF$114)*(File_5[Year]=K$8))+SUM(File_5[GHG (kt CO2eq)]*(File_5[Row Categories]=$BE$76)*(File_5[Energy (Sub-Type)]=$BG$114)*(File_5[Year]=K$8))+SUM(File_5[GHG (kt CO2eq)]*(File_5[Row Categories]=$BE$76)*(File_5[Energy (Sub-Type)]=$BH$114)*(File_5[Year]=K$8))+SUM(File_5[GHG (kt CO2eq)]*(File_5[Row Categories]=$BE$76)*(File_5[Energy (Sub-Type)]=$BI$114)*(File_5[Year]=K$8))+SUM(File_5[GHG (kt CO2eq)]*(File_5[Row Categories]=$BE$76)*(File_5[Energy (Sub-Type)]=$BJ$114)*(File_5[Year]=K$8))</f>
        <v>3076.1560290040006</v>
      </c>
      <c r="L114" s="65" cm="1">
        <f t="array" ref="L114">SUM(File_5[GHG (kt CO2eq)]*(File_5[Row Categories]=$BE$76)*(File_5[Energy (Sub-Type)]=$BE$114)*(File_5[Year]=L$8))+SUM(File_5[GHG (kt CO2eq)]*(File_5[Row Categories]=$BE$76)*(File_5[Energy (Sub-Type)]=$BF$114)*(File_5[Year]=L$8))+SUM(File_5[GHG (kt CO2eq)]*(File_5[Row Categories]=$BE$76)*(File_5[Energy (Sub-Type)]=$BG$114)*(File_5[Year]=L$8))+SUM(File_5[GHG (kt CO2eq)]*(File_5[Row Categories]=$BE$76)*(File_5[Energy (Sub-Type)]=$BH$114)*(File_5[Year]=L$8))+SUM(File_5[GHG (kt CO2eq)]*(File_5[Row Categories]=$BE$76)*(File_5[Energy (Sub-Type)]=$BI$114)*(File_5[Year]=L$8))+SUM(File_5[GHG (kt CO2eq)]*(File_5[Row Categories]=$BE$76)*(File_5[Energy (Sub-Type)]=$BJ$114)*(File_5[Year]=L$8))</f>
        <v>2730.921374126</v>
      </c>
      <c r="M114" s="65" cm="1">
        <f t="array" ref="M114">SUM(File_5[GHG (kt CO2eq)]*(File_5[Row Categories]=$BE$76)*(File_5[Energy (Sub-Type)]=$BE$114)*(File_5[Year]=M$8))+SUM(File_5[GHG (kt CO2eq)]*(File_5[Row Categories]=$BE$76)*(File_5[Energy (Sub-Type)]=$BF$114)*(File_5[Year]=M$8))+SUM(File_5[GHG (kt CO2eq)]*(File_5[Row Categories]=$BE$76)*(File_5[Energy (Sub-Type)]=$BG$114)*(File_5[Year]=M$8))+SUM(File_5[GHG (kt CO2eq)]*(File_5[Row Categories]=$BE$76)*(File_5[Energy (Sub-Type)]=$BH$114)*(File_5[Year]=M$8))+SUM(File_5[GHG (kt CO2eq)]*(File_5[Row Categories]=$BE$76)*(File_5[Energy (Sub-Type)]=$BI$114)*(File_5[Year]=M$8))+SUM(File_5[GHG (kt CO2eq)]*(File_5[Row Categories]=$BE$76)*(File_5[Energy (Sub-Type)]=$BJ$114)*(File_5[Year]=M$8))</f>
        <v>3147.9688216560003</v>
      </c>
      <c r="N114" s="65" cm="1">
        <f t="array" ref="N114">SUM(File_5[GHG (kt CO2eq)]*(File_5[Row Categories]=$BE$76)*(File_5[Energy (Sub-Type)]=$BE$114)*(File_5[Year]=N$8))+SUM(File_5[GHG (kt CO2eq)]*(File_5[Row Categories]=$BE$76)*(File_5[Energy (Sub-Type)]=$BF$114)*(File_5[Year]=N$8))+SUM(File_5[GHG (kt CO2eq)]*(File_5[Row Categories]=$BE$76)*(File_5[Energy (Sub-Type)]=$BG$114)*(File_5[Year]=N$8))+SUM(File_5[GHG (kt CO2eq)]*(File_5[Row Categories]=$BE$76)*(File_5[Energy (Sub-Type)]=$BH$114)*(File_5[Year]=N$8))+SUM(File_5[GHG (kt CO2eq)]*(File_5[Row Categories]=$BE$76)*(File_5[Energy (Sub-Type)]=$BI$114)*(File_5[Year]=N$8))+SUM(File_5[GHG (kt CO2eq)]*(File_5[Row Categories]=$BE$76)*(File_5[Energy (Sub-Type)]=$BJ$114)*(File_5[Year]=N$8))</f>
        <v>3081.9662609550001</v>
      </c>
      <c r="O114" s="65" cm="1">
        <f t="array" ref="O114">SUM(File_5[GHG (kt CO2eq)]*(File_5[Row Categories]=$BE$76)*(File_5[Energy (Sub-Type)]=$BE$114)*(File_5[Year]=O$8))+SUM(File_5[GHG (kt CO2eq)]*(File_5[Row Categories]=$BE$76)*(File_5[Energy (Sub-Type)]=$BF$114)*(File_5[Year]=O$8))+SUM(File_5[GHG (kt CO2eq)]*(File_5[Row Categories]=$BE$76)*(File_5[Energy (Sub-Type)]=$BG$114)*(File_5[Year]=O$8))+SUM(File_5[GHG (kt CO2eq)]*(File_5[Row Categories]=$BE$76)*(File_5[Energy (Sub-Type)]=$BH$114)*(File_5[Year]=O$8))+SUM(File_5[GHG (kt CO2eq)]*(File_5[Row Categories]=$BE$76)*(File_5[Energy (Sub-Type)]=$BI$114)*(File_5[Year]=O$8))+SUM(File_5[GHG (kt CO2eq)]*(File_5[Row Categories]=$BE$76)*(File_5[Energy (Sub-Type)]=$BJ$114)*(File_5[Year]=O$8))</f>
        <v>3287.9527695390002</v>
      </c>
      <c r="P114" s="65" cm="1">
        <f t="array" ref="P114">SUM(File_5[GHG (kt CO2eq)]*(File_5[Row Categories]=$BE$76)*(File_5[Energy (Sub-Type)]=$BE$114)*(File_5[Year]=P$8))+SUM(File_5[GHG (kt CO2eq)]*(File_5[Row Categories]=$BE$76)*(File_5[Energy (Sub-Type)]=$BF$114)*(File_5[Year]=P$8))+SUM(File_5[GHG (kt CO2eq)]*(File_5[Row Categories]=$BE$76)*(File_5[Energy (Sub-Type)]=$BG$114)*(File_5[Year]=P$8))+SUM(File_5[GHG (kt CO2eq)]*(File_5[Row Categories]=$BE$76)*(File_5[Energy (Sub-Type)]=$BH$114)*(File_5[Year]=P$8))+SUM(File_5[GHG (kt CO2eq)]*(File_5[Row Categories]=$BE$76)*(File_5[Energy (Sub-Type)]=$BI$114)*(File_5[Year]=P$8))+SUM(File_5[GHG (kt CO2eq)]*(File_5[Row Categories]=$BE$76)*(File_5[Energy (Sub-Type)]=$BJ$114)*(File_5[Year]=P$8))</f>
        <v>3669.2585566079997</v>
      </c>
      <c r="Q114" s="65" cm="1">
        <f t="array" ref="Q114">SUM(File_5[GHG (kt CO2eq)]*(File_5[Row Categories]=$BE$76)*(File_5[Energy (Sub-Type)]=$BE$114)*(File_5[Year]=Q$8))+SUM(File_5[GHG (kt CO2eq)]*(File_5[Row Categories]=$BE$76)*(File_5[Energy (Sub-Type)]=$BF$114)*(File_5[Year]=Q$8))+SUM(File_5[GHG (kt CO2eq)]*(File_5[Row Categories]=$BE$76)*(File_5[Energy (Sub-Type)]=$BG$114)*(File_5[Year]=Q$8))+SUM(File_5[GHG (kt CO2eq)]*(File_5[Row Categories]=$BE$76)*(File_5[Energy (Sub-Type)]=$BH$114)*(File_5[Year]=Q$8))+SUM(File_5[GHG (kt CO2eq)]*(File_5[Row Categories]=$BE$76)*(File_5[Energy (Sub-Type)]=$BI$114)*(File_5[Year]=Q$8))+SUM(File_5[GHG (kt CO2eq)]*(File_5[Row Categories]=$BE$76)*(File_5[Energy (Sub-Type)]=$BJ$114)*(File_5[Year]=Q$8))</f>
        <v>3561.3536977499998</v>
      </c>
      <c r="R114" s="65" cm="1">
        <f t="array" ref="R114">SUM(File_5[GHG (kt CO2eq)]*(File_5[Row Categories]=$BE$76)*(File_5[Energy (Sub-Type)]=$BE$114)*(File_5[Year]=R$8))+SUM(File_5[GHG (kt CO2eq)]*(File_5[Row Categories]=$BE$76)*(File_5[Energy (Sub-Type)]=$BF$114)*(File_5[Year]=R$8))+SUM(File_5[GHG (kt CO2eq)]*(File_5[Row Categories]=$BE$76)*(File_5[Energy (Sub-Type)]=$BG$114)*(File_5[Year]=R$8))+SUM(File_5[GHG (kt CO2eq)]*(File_5[Row Categories]=$BE$76)*(File_5[Energy (Sub-Type)]=$BH$114)*(File_5[Year]=R$8))+SUM(File_5[GHG (kt CO2eq)]*(File_5[Row Categories]=$BE$76)*(File_5[Energy (Sub-Type)]=$BI$114)*(File_5[Year]=R$8))+SUM(File_5[GHG (kt CO2eq)]*(File_5[Row Categories]=$BE$76)*(File_5[Energy (Sub-Type)]=$BJ$114)*(File_5[Year]=R$8))</f>
        <v>3281.7493021300006</v>
      </c>
      <c r="S114" s="65" cm="1">
        <f t="array" ref="S114">SUM(File_5[GHG (kt CO2eq)]*(File_5[Row Categories]=$BE$76)*(File_5[Energy (Sub-Type)]=$BE$114)*(File_5[Year]=S$8))+SUM(File_5[GHG (kt CO2eq)]*(File_5[Row Categories]=$BE$76)*(File_5[Energy (Sub-Type)]=$BF$114)*(File_5[Year]=S$8))+SUM(File_5[GHG (kt CO2eq)]*(File_5[Row Categories]=$BE$76)*(File_5[Energy (Sub-Type)]=$BG$114)*(File_5[Year]=S$8))+SUM(File_5[GHG (kt CO2eq)]*(File_5[Row Categories]=$BE$76)*(File_5[Energy (Sub-Type)]=$BH$114)*(File_5[Year]=S$8))+SUM(File_5[GHG (kt CO2eq)]*(File_5[Row Categories]=$BE$76)*(File_5[Energy (Sub-Type)]=$BI$114)*(File_5[Year]=S$8))+SUM(File_5[GHG (kt CO2eq)]*(File_5[Row Categories]=$BE$76)*(File_5[Energy (Sub-Type)]=$BJ$114)*(File_5[Year]=S$8))</f>
        <v>3191.2134008530002</v>
      </c>
      <c r="T114" s="65" cm="1">
        <f t="array" ref="T114">SUM(File_5[GHG (kt CO2eq)]*(File_5[Row Categories]=$BE$76)*(File_5[Energy (Sub-Type)]=$BE$114)*(File_5[Year]=T$8))+SUM(File_5[GHG (kt CO2eq)]*(File_5[Row Categories]=$BE$76)*(File_5[Energy (Sub-Type)]=$BF$114)*(File_5[Year]=T$8))+SUM(File_5[GHG (kt CO2eq)]*(File_5[Row Categories]=$BE$76)*(File_5[Energy (Sub-Type)]=$BG$114)*(File_5[Year]=T$8))+SUM(File_5[GHG (kt CO2eq)]*(File_5[Row Categories]=$BE$76)*(File_5[Energy (Sub-Type)]=$BH$114)*(File_5[Year]=T$8))+SUM(File_5[GHG (kt CO2eq)]*(File_5[Row Categories]=$BE$76)*(File_5[Energy (Sub-Type)]=$BI$114)*(File_5[Year]=T$8))+SUM(File_5[GHG (kt CO2eq)]*(File_5[Row Categories]=$BE$76)*(File_5[Energy (Sub-Type)]=$BJ$114)*(File_5[Year]=T$8))</f>
        <v>3164.8030179070006</v>
      </c>
      <c r="U114" s="65" cm="1">
        <f t="array" ref="U114">SUM(File_5[GHG (kt CO2eq)]*(File_5[Row Categories]=$BE$76)*(File_5[Energy (Sub-Type)]=$BE$114)*(File_5[Year]=U$8))+SUM(File_5[GHG (kt CO2eq)]*(File_5[Row Categories]=$BE$76)*(File_5[Energy (Sub-Type)]=$BF$114)*(File_5[Year]=U$8))+SUM(File_5[GHG (kt CO2eq)]*(File_5[Row Categories]=$BE$76)*(File_5[Energy (Sub-Type)]=$BG$114)*(File_5[Year]=U$8))+SUM(File_5[GHG (kt CO2eq)]*(File_5[Row Categories]=$BE$76)*(File_5[Energy (Sub-Type)]=$BH$114)*(File_5[Year]=U$8))+SUM(File_5[GHG (kt CO2eq)]*(File_5[Row Categories]=$BE$76)*(File_5[Energy (Sub-Type)]=$BI$114)*(File_5[Year]=U$8))+SUM(File_5[GHG (kt CO2eq)]*(File_5[Row Categories]=$BE$76)*(File_5[Energy (Sub-Type)]=$BJ$114)*(File_5[Year]=U$8))</f>
        <v>3257.8713998050002</v>
      </c>
      <c r="V114" s="65" cm="1">
        <f t="array" ref="V114">SUM(File_5[GHG (kt CO2eq)]*(File_5[Row Categories]=$BE$76)*(File_5[Energy (Sub-Type)]=$BE$114)*(File_5[Year]=V$8))+SUM(File_5[GHG (kt CO2eq)]*(File_5[Row Categories]=$BE$76)*(File_5[Energy (Sub-Type)]=$BF$114)*(File_5[Year]=V$8))+SUM(File_5[GHG (kt CO2eq)]*(File_5[Row Categories]=$BE$76)*(File_5[Energy (Sub-Type)]=$BG$114)*(File_5[Year]=V$8))+SUM(File_5[GHG (kt CO2eq)]*(File_5[Row Categories]=$BE$76)*(File_5[Energy (Sub-Type)]=$BH$114)*(File_5[Year]=V$8))+SUM(File_5[GHG (kt CO2eq)]*(File_5[Row Categories]=$BE$76)*(File_5[Energy (Sub-Type)]=$BI$114)*(File_5[Year]=V$8))+SUM(File_5[GHG (kt CO2eq)]*(File_5[Row Categories]=$BE$76)*(File_5[Energy (Sub-Type)]=$BJ$114)*(File_5[Year]=V$8))</f>
        <v>2836.9980694940004</v>
      </c>
      <c r="W114" s="65" cm="1">
        <f t="array" ref="W114">SUM(File_5[GHG (kt CO2eq)]*(File_5[Row Categories]=$BE$76)*(File_5[Energy (Sub-Type)]=$BE$114)*(File_5[Year]=W$8))+SUM(File_5[GHG (kt CO2eq)]*(File_5[Row Categories]=$BE$76)*(File_5[Energy (Sub-Type)]=$BF$114)*(File_5[Year]=W$8))+SUM(File_5[GHG (kt CO2eq)]*(File_5[Row Categories]=$BE$76)*(File_5[Energy (Sub-Type)]=$BG$114)*(File_5[Year]=W$8))+SUM(File_5[GHG (kt CO2eq)]*(File_5[Row Categories]=$BE$76)*(File_5[Energy (Sub-Type)]=$BH$114)*(File_5[Year]=W$8))+SUM(File_5[GHG (kt CO2eq)]*(File_5[Row Categories]=$BE$76)*(File_5[Energy (Sub-Type)]=$BI$114)*(File_5[Year]=W$8))+SUM(File_5[GHG (kt CO2eq)]*(File_5[Row Categories]=$BE$76)*(File_5[Energy (Sub-Type)]=$BJ$114)*(File_5[Year]=W$8))</f>
        <v>2758.2570103580001</v>
      </c>
      <c r="X114" s="65" cm="1">
        <f t="array" ref="X114">SUM(File_5[GHG (kt CO2eq)]*(File_5[Row Categories]=$BE$76)*(File_5[Energy (Sub-Type)]=$BE$114)*(File_5[Year]=X$8))+SUM(File_5[GHG (kt CO2eq)]*(File_5[Row Categories]=$BE$76)*(File_5[Energy (Sub-Type)]=$BF$114)*(File_5[Year]=X$8))+SUM(File_5[GHG (kt CO2eq)]*(File_5[Row Categories]=$BE$76)*(File_5[Energy (Sub-Type)]=$BG$114)*(File_5[Year]=X$8))+SUM(File_5[GHG (kt CO2eq)]*(File_5[Row Categories]=$BE$76)*(File_5[Energy (Sub-Type)]=$BH$114)*(File_5[Year]=X$8))+SUM(File_5[GHG (kt CO2eq)]*(File_5[Row Categories]=$BE$76)*(File_5[Energy (Sub-Type)]=$BI$114)*(File_5[Year]=X$8))+SUM(File_5[GHG (kt CO2eq)]*(File_5[Row Categories]=$BE$76)*(File_5[Energy (Sub-Type)]=$BJ$114)*(File_5[Year]=X$8))</f>
        <v>2611.6299435760002</v>
      </c>
      <c r="Y114" s="65" cm="1">
        <f t="array" ref="Y114">SUM(File_5[GHG (kt CO2eq)]*(File_5[Row Categories]=$BE$76)*(File_5[Energy (Sub-Type)]=$BE$114)*(File_5[Year]=Y$8))+SUM(File_5[GHG (kt CO2eq)]*(File_5[Row Categories]=$BE$76)*(File_5[Energy (Sub-Type)]=$BF$114)*(File_5[Year]=Y$8))+SUM(File_5[GHG (kt CO2eq)]*(File_5[Row Categories]=$BE$76)*(File_5[Energy (Sub-Type)]=$BG$114)*(File_5[Year]=Y$8))+SUM(File_5[GHG (kt CO2eq)]*(File_5[Row Categories]=$BE$76)*(File_5[Energy (Sub-Type)]=$BH$114)*(File_5[Year]=Y$8))+SUM(File_5[GHG (kt CO2eq)]*(File_5[Row Categories]=$BE$76)*(File_5[Energy (Sub-Type)]=$BI$114)*(File_5[Year]=Y$8))+SUM(File_5[GHG (kt CO2eq)]*(File_5[Row Categories]=$BE$76)*(File_5[Energy (Sub-Type)]=$BJ$114)*(File_5[Year]=Y$8))</f>
        <v>1823.016157629</v>
      </c>
      <c r="Z114" s="65" cm="1">
        <f t="array" ref="Z114">SUM(File_5[GHG (kt CO2eq)]*(File_5[Row Categories]=$BE$76)*(File_5[Energy (Sub-Type)]=$BE$114)*(File_5[Year]=Z$8))+SUM(File_5[GHG (kt CO2eq)]*(File_5[Row Categories]=$BE$76)*(File_5[Energy (Sub-Type)]=$BF$114)*(File_5[Year]=Z$8))+SUM(File_5[GHG (kt CO2eq)]*(File_5[Row Categories]=$BE$76)*(File_5[Energy (Sub-Type)]=$BG$114)*(File_5[Year]=Z$8))+SUM(File_5[GHG (kt CO2eq)]*(File_5[Row Categories]=$BE$76)*(File_5[Energy (Sub-Type)]=$BH$114)*(File_5[Year]=Z$8))+SUM(File_5[GHG (kt CO2eq)]*(File_5[Row Categories]=$BE$76)*(File_5[Energy (Sub-Type)]=$BI$114)*(File_5[Year]=Z$8))+SUM(File_5[GHG (kt CO2eq)]*(File_5[Row Categories]=$BE$76)*(File_5[Energy (Sub-Type)]=$BJ$114)*(File_5[Year]=Z$8))</f>
        <v>1752.9753156249999</v>
      </c>
      <c r="AA114" s="65" cm="1">
        <f t="array" ref="AA114">SUM(File_5[GHG (kt CO2eq)]*(File_5[Row Categories]=$BE$76)*(File_5[Energy (Sub-Type)]=$BE$114)*(File_5[Year]=AA$8))+SUM(File_5[GHG (kt CO2eq)]*(File_5[Row Categories]=$BE$76)*(File_5[Energy (Sub-Type)]=$BF$114)*(File_5[Year]=AA$8))+SUM(File_5[GHG (kt CO2eq)]*(File_5[Row Categories]=$BE$76)*(File_5[Energy (Sub-Type)]=$BG$114)*(File_5[Year]=AA$8))+SUM(File_5[GHG (kt CO2eq)]*(File_5[Row Categories]=$BE$76)*(File_5[Energy (Sub-Type)]=$BH$114)*(File_5[Year]=AA$8))+SUM(File_5[GHG (kt CO2eq)]*(File_5[Row Categories]=$BE$76)*(File_5[Energy (Sub-Type)]=$BI$114)*(File_5[Year]=AA$8))+SUM(File_5[GHG (kt CO2eq)]*(File_5[Row Categories]=$BE$76)*(File_5[Energy (Sub-Type)]=$BJ$114)*(File_5[Year]=AA$8))</f>
        <v>1207.932626214</v>
      </c>
      <c r="AB114" s="65" cm="1">
        <f t="array" ref="AB114">SUM(File_5[GHG (kt CO2eq)]*(File_5[Row Categories]=$BE$76)*(File_5[Energy (Sub-Type)]=$BE$114)*(File_5[Year]=AB$8))+SUM(File_5[GHG (kt CO2eq)]*(File_5[Row Categories]=$BE$76)*(File_5[Energy (Sub-Type)]=$BF$114)*(File_5[Year]=AB$8))+SUM(File_5[GHG (kt CO2eq)]*(File_5[Row Categories]=$BE$76)*(File_5[Energy (Sub-Type)]=$BG$114)*(File_5[Year]=AB$8))+SUM(File_5[GHG (kt CO2eq)]*(File_5[Row Categories]=$BE$76)*(File_5[Energy (Sub-Type)]=$BH$114)*(File_5[Year]=AB$8))+SUM(File_5[GHG (kt CO2eq)]*(File_5[Row Categories]=$BE$76)*(File_5[Energy (Sub-Type)]=$BI$114)*(File_5[Year]=AB$8))+SUM(File_5[GHG (kt CO2eq)]*(File_5[Row Categories]=$BE$76)*(File_5[Energy (Sub-Type)]=$BJ$114)*(File_5[Year]=AB$8))</f>
        <v>1131.0609491270002</v>
      </c>
      <c r="AC114" s="65" cm="1">
        <f t="array" ref="AC114">SUM(File_5[GHG (kt CO2eq)]*(File_5[Row Categories]=$BE$76)*(File_5[Energy (Sub-Type)]=$BE$114)*(File_5[Year]=AC$8))+SUM(File_5[GHG (kt CO2eq)]*(File_5[Row Categories]=$BE$76)*(File_5[Energy (Sub-Type)]=$BF$114)*(File_5[Year]=AC$8))+SUM(File_5[GHG (kt CO2eq)]*(File_5[Row Categories]=$BE$76)*(File_5[Energy (Sub-Type)]=$BG$114)*(File_5[Year]=AC$8))+SUM(File_5[GHG (kt CO2eq)]*(File_5[Row Categories]=$BE$76)*(File_5[Energy (Sub-Type)]=$BH$114)*(File_5[Year]=AC$8))+SUM(File_5[GHG (kt CO2eq)]*(File_5[Row Categories]=$BE$76)*(File_5[Energy (Sub-Type)]=$BI$114)*(File_5[Year]=AC$8))+SUM(File_5[GHG (kt CO2eq)]*(File_5[Row Categories]=$BE$76)*(File_5[Energy (Sub-Type)]=$BJ$114)*(File_5[Year]=AC$8))</f>
        <v>1256.074649936</v>
      </c>
      <c r="AD114" s="65" cm="1">
        <f t="array" ref="AD114">SUM(File_5[GHG (kt CO2eq)]*(File_5[Row Categories]=$BE$76)*(File_5[Energy (Sub-Type)]=$BE$114)*(File_5[Year]=AD$8))+SUM(File_5[GHG (kt CO2eq)]*(File_5[Row Categories]=$BE$76)*(File_5[Energy (Sub-Type)]=$BF$114)*(File_5[Year]=AD$8))+SUM(File_5[GHG (kt CO2eq)]*(File_5[Row Categories]=$BE$76)*(File_5[Energy (Sub-Type)]=$BG$114)*(File_5[Year]=AD$8))+SUM(File_5[GHG (kt CO2eq)]*(File_5[Row Categories]=$BE$76)*(File_5[Energy (Sub-Type)]=$BH$114)*(File_5[Year]=AD$8))+SUM(File_5[GHG (kt CO2eq)]*(File_5[Row Categories]=$BE$76)*(File_5[Energy (Sub-Type)]=$BI$114)*(File_5[Year]=AD$8))+SUM(File_5[GHG (kt CO2eq)]*(File_5[Row Categories]=$BE$76)*(File_5[Energy (Sub-Type)]=$BJ$114)*(File_5[Year]=AD$8))</f>
        <v>1193.7826820650002</v>
      </c>
      <c r="AE114" s="65" cm="1">
        <f t="array" ref="AE114">SUM(File_5[GHG (kt CO2eq)]*(File_5[Row Categories]=$BE$76)*(File_5[Energy (Sub-Type)]=$BE$114)*(File_5[Year]=AE$8))+SUM(File_5[GHG (kt CO2eq)]*(File_5[Row Categories]=$BE$76)*(File_5[Energy (Sub-Type)]=$BF$114)*(File_5[Year]=AE$8))+SUM(File_5[GHG (kt CO2eq)]*(File_5[Row Categories]=$BE$76)*(File_5[Energy (Sub-Type)]=$BG$114)*(File_5[Year]=AE$8))+SUM(File_5[GHG (kt CO2eq)]*(File_5[Row Categories]=$BE$76)*(File_5[Energy (Sub-Type)]=$BH$114)*(File_5[Year]=AE$8))+SUM(File_5[GHG (kt CO2eq)]*(File_5[Row Categories]=$BE$76)*(File_5[Energy (Sub-Type)]=$BI$114)*(File_5[Year]=AE$8))+SUM(File_5[GHG (kt CO2eq)]*(File_5[Row Categories]=$BE$76)*(File_5[Energy (Sub-Type)]=$BJ$114)*(File_5[Year]=AE$8))</f>
        <v>1071.580435824</v>
      </c>
      <c r="AF114" s="65" cm="1">
        <f t="array" ref="AF114">SUM(File_5[GHG (kt CO2eq)]*(File_5[Row Categories]=$BE$76)*(File_5[Energy (Sub-Type)]=$BE$114)*(File_5[Year]=AF$8))+SUM(File_5[GHG (kt CO2eq)]*(File_5[Row Categories]=$BE$76)*(File_5[Energy (Sub-Type)]=$BF$114)*(File_5[Year]=AF$8))+SUM(File_5[GHG (kt CO2eq)]*(File_5[Row Categories]=$BE$76)*(File_5[Energy (Sub-Type)]=$BG$114)*(File_5[Year]=AF$8))+SUM(File_5[GHG (kt CO2eq)]*(File_5[Row Categories]=$BE$76)*(File_5[Energy (Sub-Type)]=$BH$114)*(File_5[Year]=AF$8))+SUM(File_5[GHG (kt CO2eq)]*(File_5[Row Categories]=$BE$76)*(File_5[Energy (Sub-Type)]=$BI$114)*(File_5[Year]=AF$8))+SUM(File_5[GHG (kt CO2eq)]*(File_5[Row Categories]=$BE$76)*(File_5[Energy (Sub-Type)]=$BJ$114)*(File_5[Year]=AF$8))</f>
        <v>1075.228995639</v>
      </c>
      <c r="AG114" s="65" cm="1">
        <f t="array" ref="AG114">SUM(File_5[GHG (kt CO2eq)]*(File_5[Row Categories]=$BE$76)*(File_5[Energy (Sub-Type)]=$BE$114)*(File_5[Year]=AG$8))+SUM(File_5[GHG (kt CO2eq)]*(File_5[Row Categories]=$BE$76)*(File_5[Energy (Sub-Type)]=$BF$114)*(File_5[Year]=AG$8))+SUM(File_5[GHG (kt CO2eq)]*(File_5[Row Categories]=$BE$76)*(File_5[Energy (Sub-Type)]=$BG$114)*(File_5[Year]=AG$8))+SUM(File_5[GHG (kt CO2eq)]*(File_5[Row Categories]=$BE$76)*(File_5[Energy (Sub-Type)]=$BH$114)*(File_5[Year]=AG$8))+SUM(File_5[GHG (kt CO2eq)]*(File_5[Row Categories]=$BE$76)*(File_5[Energy (Sub-Type)]=$BI$114)*(File_5[Year]=AG$8))+SUM(File_5[GHG (kt CO2eq)]*(File_5[Row Categories]=$BE$76)*(File_5[Energy (Sub-Type)]=$BJ$114)*(File_5[Year]=AG$8))</f>
        <v>1072.3805316290002</v>
      </c>
      <c r="AH114" s="65" cm="1">
        <f t="array" ref="AH114">SUM(File_5[GHG (kt CO2eq)]*(File_5[Row Categories]=$BE$76)*(File_5[Energy (Sub-Type)]=$BE$114)*(File_5[Year]=AH$8))+SUM(File_5[GHG (kt CO2eq)]*(File_5[Row Categories]=$BE$76)*(File_5[Energy (Sub-Type)]=$BF$114)*(File_5[Year]=AH$8))+SUM(File_5[GHG (kt CO2eq)]*(File_5[Row Categories]=$BE$76)*(File_5[Energy (Sub-Type)]=$BG$114)*(File_5[Year]=AH$8))+SUM(File_5[GHG (kt CO2eq)]*(File_5[Row Categories]=$BE$76)*(File_5[Energy (Sub-Type)]=$BH$114)*(File_5[Year]=AH$8))+SUM(File_5[GHG (kt CO2eq)]*(File_5[Row Categories]=$BE$76)*(File_5[Energy (Sub-Type)]=$BI$114)*(File_5[Year]=AH$8))+SUM(File_5[GHG (kt CO2eq)]*(File_5[Row Categories]=$BE$76)*(File_5[Energy (Sub-Type)]=$BJ$114)*(File_5[Year]=AH$8))</f>
        <v>1137.143672641</v>
      </c>
      <c r="AI114" s="65" cm="1">
        <f t="array" ref="AI114">SUM(File_5[GHG (kt CO2eq)]*(File_5[Row Categories]=$BE$76)*(File_5[Energy (Sub-Type)]=$BE$114)*(File_5[Year]=AI$8))+SUM(File_5[GHG (kt CO2eq)]*(File_5[Row Categories]=$BE$76)*(File_5[Energy (Sub-Type)]=$BF$114)*(File_5[Year]=AI$8))+SUM(File_5[GHG (kt CO2eq)]*(File_5[Row Categories]=$BE$76)*(File_5[Energy (Sub-Type)]=$BG$114)*(File_5[Year]=AI$8))+SUM(File_5[GHG (kt CO2eq)]*(File_5[Row Categories]=$BE$76)*(File_5[Energy (Sub-Type)]=$BH$114)*(File_5[Year]=AI$8))+SUM(File_5[GHG (kt CO2eq)]*(File_5[Row Categories]=$BE$76)*(File_5[Energy (Sub-Type)]=$BI$114)*(File_5[Year]=AI$8))+SUM(File_5[GHG (kt CO2eq)]*(File_5[Row Categories]=$BE$76)*(File_5[Energy (Sub-Type)]=$BJ$114)*(File_5[Year]=AI$8))</f>
        <v>1119.8475436410001</v>
      </c>
      <c r="AJ114" s="65" cm="1">
        <f t="array" ref="AJ114">SUM(File_5[GHG (kt CO2eq)]*(File_5[Row Categories]=$BE$76)*(File_5[Energy (Sub-Type)]=$BE$114)*(File_5[Year]=AJ$8))+SUM(File_5[GHG (kt CO2eq)]*(File_5[Row Categories]=$BE$76)*(File_5[Energy (Sub-Type)]=$BF$114)*(File_5[Year]=AJ$8))+SUM(File_5[GHG (kt CO2eq)]*(File_5[Row Categories]=$BE$76)*(File_5[Energy (Sub-Type)]=$BG$114)*(File_5[Year]=AJ$8))+SUM(File_5[GHG (kt CO2eq)]*(File_5[Row Categories]=$BE$76)*(File_5[Energy (Sub-Type)]=$BH$114)*(File_5[Year]=AJ$8))+SUM(File_5[GHG (kt CO2eq)]*(File_5[Row Categories]=$BE$76)*(File_5[Energy (Sub-Type)]=$BI$114)*(File_5[Year]=AJ$8))+SUM(File_5[GHG (kt CO2eq)]*(File_5[Row Categories]=$BE$76)*(File_5[Energy (Sub-Type)]=$BJ$114)*(File_5[Year]=AJ$8))</f>
        <v>1100.8584748160001</v>
      </c>
      <c r="AK114" s="65" cm="1">
        <f t="array" ref="AK114">SUM(File_5[GHG (kt CO2eq)]*(File_5[Row Categories]=$BE$76)*(File_5[Energy (Sub-Type)]=$BE$114)*(File_5[Year]=AK$8))+SUM(File_5[GHG (kt CO2eq)]*(File_5[Row Categories]=$BE$76)*(File_5[Energy (Sub-Type)]=$BF$114)*(File_5[Year]=AK$8))+SUM(File_5[GHG (kt CO2eq)]*(File_5[Row Categories]=$BE$76)*(File_5[Energy (Sub-Type)]=$BG$114)*(File_5[Year]=AK$8))+SUM(File_5[GHG (kt CO2eq)]*(File_5[Row Categories]=$BE$76)*(File_5[Energy (Sub-Type)]=$BH$114)*(File_5[Year]=AK$8))+SUM(File_5[GHG (kt CO2eq)]*(File_5[Row Categories]=$BE$76)*(File_5[Energy (Sub-Type)]=$BI$114)*(File_5[Year]=AK$8))+SUM(File_5[GHG (kt CO2eq)]*(File_5[Row Categories]=$BE$76)*(File_5[Energy (Sub-Type)]=$BJ$114)*(File_5[Year]=AK$8))</f>
        <v>1149.2716438129999</v>
      </c>
      <c r="AL114" s="65" cm="1">
        <f t="array" ref="AL114">SUM(File_5[GHG (kt CO2eq)]*(File_5[Row Categories]=$BE$76)*(File_5[Energy (Sub-Type)]=$BE$114)*(File_5[Year]=AL$8))+SUM(File_5[GHG (kt CO2eq)]*(File_5[Row Categories]=$BE$76)*(File_5[Energy (Sub-Type)]=$BF$114)*(File_5[Year]=AL$8))+SUM(File_5[GHG (kt CO2eq)]*(File_5[Row Categories]=$BE$76)*(File_5[Energy (Sub-Type)]=$BG$114)*(File_5[Year]=AL$8))+SUM(File_5[GHG (kt CO2eq)]*(File_5[Row Categories]=$BE$76)*(File_5[Energy (Sub-Type)]=$BH$114)*(File_5[Year]=AL$8))+SUM(File_5[GHG (kt CO2eq)]*(File_5[Row Categories]=$BE$76)*(File_5[Energy (Sub-Type)]=$BI$114)*(File_5[Year]=AL$8))+SUM(File_5[GHG (kt CO2eq)]*(File_5[Row Categories]=$BE$76)*(File_5[Energy (Sub-Type)]=$BJ$114)*(File_5[Year]=AL$8))</f>
        <v>1153.672439874</v>
      </c>
      <c r="AM114" s="65" cm="1">
        <f t="array" ref="AM114">SUM(File_5[GHG (kt CO2eq)]*(File_5[Row Categories]=$BE$76)*(File_5[Energy (Sub-Type)]=$BE$114)*(File_5[Year]=AM$8))+SUM(File_5[GHG (kt CO2eq)]*(File_5[Row Categories]=$BE$76)*(File_5[Energy (Sub-Type)]=$BF$114)*(File_5[Year]=AM$8))+SUM(File_5[GHG (kt CO2eq)]*(File_5[Row Categories]=$BE$76)*(File_5[Energy (Sub-Type)]=$BG$114)*(File_5[Year]=AM$8))+SUM(File_5[GHG (kt CO2eq)]*(File_5[Row Categories]=$BE$76)*(File_5[Energy (Sub-Type)]=$BH$114)*(File_5[Year]=AM$8))+SUM(File_5[GHG (kt CO2eq)]*(File_5[Row Categories]=$BE$76)*(File_5[Energy (Sub-Type)]=$BI$114)*(File_5[Year]=AM$8))+SUM(File_5[GHG (kt CO2eq)]*(File_5[Row Categories]=$BE$76)*(File_5[Energy (Sub-Type)]=$BJ$114)*(File_5[Year]=AM$8))</f>
        <v>1100.238081534</v>
      </c>
      <c r="BE114" s="7" t="s">
        <v>531</v>
      </c>
      <c r="BF114" s="7" t="s">
        <v>160</v>
      </c>
      <c r="BG114" s="7" t="s">
        <v>541</v>
      </c>
      <c r="BH114" s="7" t="s">
        <v>533</v>
      </c>
      <c r="BI114" s="7" t="s">
        <v>163</v>
      </c>
      <c r="BJ114" s="7" t="s">
        <v>593</v>
      </c>
    </row>
    <row r="115" spans="3:105" ht="15.5">
      <c r="C115" s="34" t="s">
        <v>39</v>
      </c>
      <c r="D115" s="86" t="s">
        <v>648</v>
      </c>
      <c r="E115" s="33"/>
      <c r="F115" s="65" cm="1">
        <f t="array" ref="F115">SUM(File_5[GHG (kt CO2eq)]*(File_5[Row Categories]=$BE$76)*(File_5[Energy (Sub-Type)]=$BE$115)*(File_5[Year]=F$8))</f>
        <v>825.17004373099996</v>
      </c>
      <c r="G115" s="65" cm="1">
        <f t="array" ref="G115">SUM(File_5[GHG (kt CO2eq)]*(File_5[Row Categories]=$BE$76)*(File_5[Energy (Sub-Type)]=$BE$115)*(File_5[Year]=G$8))</f>
        <v>868.31813473199986</v>
      </c>
      <c r="H115" s="65" cm="1">
        <f t="array" ref="H115">SUM(File_5[GHG (kt CO2eq)]*(File_5[Row Categories]=$BE$76)*(File_5[Energy (Sub-Type)]=$BE$115)*(File_5[Year]=H$8))</f>
        <v>802.55449258500005</v>
      </c>
      <c r="I115" s="65" cm="1">
        <f t="array" ref="I115">SUM(File_5[GHG (kt CO2eq)]*(File_5[Row Categories]=$BE$76)*(File_5[Energy (Sub-Type)]=$BE$115)*(File_5[Year]=I$8))</f>
        <v>896.82611665100001</v>
      </c>
      <c r="J115" s="65" cm="1">
        <f t="array" ref="J115">SUM(File_5[GHG (kt CO2eq)]*(File_5[Row Categories]=$BE$76)*(File_5[Energy (Sub-Type)]=$BE$115)*(File_5[Year]=J$8))</f>
        <v>828.14626669199993</v>
      </c>
      <c r="K115" s="65" cm="1">
        <f t="array" ref="K115">SUM(File_5[GHG (kt CO2eq)]*(File_5[Row Categories]=$BE$76)*(File_5[Energy (Sub-Type)]=$BE$115)*(File_5[Year]=K$8))</f>
        <v>850.01772161700001</v>
      </c>
      <c r="L115" s="65" cm="1">
        <f t="array" ref="L115">SUM(File_5[GHG (kt CO2eq)]*(File_5[Row Categories]=$BE$76)*(File_5[Energy (Sub-Type)]=$BE$115)*(File_5[Year]=L$8))</f>
        <v>866.44191519500009</v>
      </c>
      <c r="M115" s="65" cm="1">
        <f t="array" ref="M115">SUM(File_5[GHG (kt CO2eq)]*(File_5[Row Categories]=$BE$76)*(File_5[Energy (Sub-Type)]=$BE$115)*(File_5[Year]=M$8))</f>
        <v>888.41331769100009</v>
      </c>
      <c r="N115" s="65" cm="1">
        <f t="array" ref="N115">SUM(File_5[GHG (kt CO2eq)]*(File_5[Row Categories]=$BE$76)*(File_5[Energy (Sub-Type)]=$BE$115)*(File_5[Year]=N$8))</f>
        <v>945.32133067099983</v>
      </c>
      <c r="O115" s="65" cm="1">
        <f t="array" ref="O115">SUM(File_5[GHG (kt CO2eq)]*(File_5[Row Categories]=$BE$76)*(File_5[Energy (Sub-Type)]=$BE$115)*(File_5[Year]=O$8))</f>
        <v>960.89647551600001</v>
      </c>
      <c r="P115" s="65" cm="1">
        <f t="array" ref="P115">SUM(File_5[GHG (kt CO2eq)]*(File_5[Row Categories]=$BE$76)*(File_5[Energy (Sub-Type)]=$BE$115)*(File_5[Year]=P$8))</f>
        <v>1122.4894837339998</v>
      </c>
      <c r="Q115" s="65" cm="1">
        <f t="array" ref="Q115">SUM(File_5[GHG (kt CO2eq)]*(File_5[Row Categories]=$BE$76)*(File_5[Energy (Sub-Type)]=$BE$115)*(File_5[Year]=Q$8))</f>
        <v>1118.9073425219999</v>
      </c>
      <c r="R115" s="65" cm="1">
        <f t="array" ref="R115">SUM(File_5[GHG (kt CO2eq)]*(File_5[Row Categories]=$BE$76)*(File_5[Energy (Sub-Type)]=$BE$115)*(File_5[Year]=R$8))</f>
        <v>1072.847112398</v>
      </c>
      <c r="S115" s="65" cm="1">
        <f t="array" ref="S115">SUM(File_5[GHG (kt CO2eq)]*(File_5[Row Categories]=$BE$76)*(File_5[Energy (Sub-Type)]=$BE$115)*(File_5[Year]=S$8))</f>
        <v>1099.5030921269999</v>
      </c>
      <c r="T115" s="65" cm="1">
        <f t="array" ref="T115">SUM(File_5[GHG (kt CO2eq)]*(File_5[Row Categories]=$BE$76)*(File_5[Energy (Sub-Type)]=$BE$115)*(File_5[Year]=T$8))</f>
        <v>1118.2176996939997</v>
      </c>
      <c r="U115" s="65" cm="1">
        <f t="array" ref="U115">SUM(File_5[GHG (kt CO2eq)]*(File_5[Row Categories]=$BE$76)*(File_5[Energy (Sub-Type)]=$BE$115)*(File_5[Year]=U$8))</f>
        <v>1134.4752190620002</v>
      </c>
      <c r="V115" s="65" cm="1">
        <f t="array" ref="V115">SUM(File_5[GHG (kt CO2eq)]*(File_5[Row Categories]=$BE$76)*(File_5[Energy (Sub-Type)]=$BE$115)*(File_5[Year]=V$8))</f>
        <v>1252.3306639170003</v>
      </c>
      <c r="W115" s="65" cm="1">
        <f t="array" ref="W115">SUM(File_5[GHG (kt CO2eq)]*(File_5[Row Categories]=$BE$76)*(File_5[Energy (Sub-Type)]=$BE$115)*(File_5[Year]=W$8))</f>
        <v>1293.624026084</v>
      </c>
      <c r="X115" s="65" cm="1">
        <f t="array" ref="X115">SUM(File_5[GHG (kt CO2eq)]*(File_5[Row Categories]=$BE$76)*(File_5[Energy (Sub-Type)]=$BE$115)*(File_5[Year]=X$8))</f>
        <v>1340.7057638600002</v>
      </c>
      <c r="Y115" s="65" cm="1">
        <f t="array" ref="Y115">SUM(File_5[GHG (kt CO2eq)]*(File_5[Row Categories]=$BE$76)*(File_5[Energy (Sub-Type)]=$BE$115)*(File_5[Year]=Y$8))</f>
        <v>1269.5564419129998</v>
      </c>
      <c r="Z115" s="65" cm="1">
        <f t="array" ref="Z115">SUM(File_5[GHG (kt CO2eq)]*(File_5[Row Categories]=$BE$76)*(File_5[Energy (Sub-Type)]=$BE$115)*(File_5[Year]=Z$8))</f>
        <v>1292.6674293230001</v>
      </c>
      <c r="AA115" s="65" cm="1">
        <f t="array" ref="AA115">SUM(File_5[GHG (kt CO2eq)]*(File_5[Row Categories]=$BE$76)*(File_5[Energy (Sub-Type)]=$BE$115)*(File_5[Year]=AA$8))</f>
        <v>1489.0985904599997</v>
      </c>
      <c r="AB115" s="65" cm="1">
        <f t="array" ref="AB115">SUM(File_5[GHG (kt CO2eq)]*(File_5[Row Categories]=$BE$76)*(File_5[Energy (Sub-Type)]=$BE$115)*(File_5[Year]=AB$8))</f>
        <v>1598.2953708979999</v>
      </c>
      <c r="AC115" s="65" cm="1">
        <f t="array" ref="AC115">SUM(File_5[GHG (kt CO2eq)]*(File_5[Row Categories]=$BE$76)*(File_5[Energy (Sub-Type)]=$BE$115)*(File_5[Year]=AC$8))</f>
        <v>1612.1305663580001</v>
      </c>
      <c r="AD115" s="65" cm="1">
        <f t="array" ref="AD115">SUM(File_5[GHG (kt CO2eq)]*(File_5[Row Categories]=$BE$76)*(File_5[Energy (Sub-Type)]=$BE$115)*(File_5[Year]=AD$8))</f>
        <v>1814.9701187689998</v>
      </c>
      <c r="AE115" s="65" cm="1">
        <f t="array" ref="AE115">SUM(File_5[GHG (kt CO2eq)]*(File_5[Row Categories]=$BE$76)*(File_5[Energy (Sub-Type)]=$BE$115)*(File_5[Year]=AE$8))</f>
        <v>1909.9632385899999</v>
      </c>
      <c r="AF115" s="65" cm="1">
        <f t="array" ref="AF115">SUM(File_5[GHG (kt CO2eq)]*(File_5[Row Categories]=$BE$76)*(File_5[Energy (Sub-Type)]=$BE$115)*(File_5[Year]=AF$8))</f>
        <v>2028.6444112959998</v>
      </c>
      <c r="AG115" s="65" cm="1">
        <f t="array" ref="AG115">SUM(File_5[GHG (kt CO2eq)]*(File_5[Row Categories]=$BE$76)*(File_5[Energy (Sub-Type)]=$BE$115)*(File_5[Year]=AG$8))</f>
        <v>2135.6157471789998</v>
      </c>
      <c r="AH115" s="65" cm="1">
        <f t="array" ref="AH115">SUM(File_5[GHG (kt CO2eq)]*(File_5[Row Categories]=$BE$76)*(File_5[Energy (Sub-Type)]=$BE$115)*(File_5[Year]=AH$8))</f>
        <v>2278.5485504520002</v>
      </c>
      <c r="AI115" s="65" cm="1">
        <f t="array" ref="AI115">SUM(File_5[GHG (kt CO2eq)]*(File_5[Row Categories]=$BE$76)*(File_5[Energy (Sub-Type)]=$BE$115)*(File_5[Year]=AI$8))</f>
        <v>2322.2875067010004</v>
      </c>
      <c r="AJ115" s="65" cm="1">
        <f t="array" ref="AJ115">SUM(File_5[GHG (kt CO2eq)]*(File_5[Row Categories]=$BE$76)*(File_5[Energy (Sub-Type)]=$BE$115)*(File_5[Year]=AJ$8))</f>
        <v>2421.0094240540002</v>
      </c>
      <c r="AK115" s="65" cm="1">
        <f t="array" ref="AK115">SUM(File_5[GHG (kt CO2eq)]*(File_5[Row Categories]=$BE$76)*(File_5[Energy (Sub-Type)]=$BE$115)*(File_5[Year]=AK$8))</f>
        <v>2328.5846052779998</v>
      </c>
      <c r="AL115" s="65" cm="1">
        <f t="array" ref="AL115">SUM(File_5[GHG (kt CO2eq)]*(File_5[Row Categories]=$BE$76)*(File_5[Energy (Sub-Type)]=$BE$115)*(File_5[Year]=AL$8))</f>
        <v>2141.9252805460001</v>
      </c>
      <c r="AM115" s="65" cm="1">
        <f t="array" ref="AM115">SUM(File_5[GHG (kt CO2eq)]*(File_5[Row Categories]=$BE$76)*(File_5[Energy (Sub-Type)]=$BE$115)*(File_5[Year]=AM$8))</f>
        <v>2024.1177943610001</v>
      </c>
      <c r="BE115" s="7" t="s">
        <v>535</v>
      </c>
    </row>
    <row r="116" spans="3:105" ht="15.5">
      <c r="C116" s="34" t="s">
        <v>508</v>
      </c>
      <c r="D116" s="86" t="s">
        <v>648</v>
      </c>
      <c r="E116" s="33"/>
      <c r="F116" s="65" cm="1">
        <f t="array" ref="F116">SUM(File_5[GHG (kt CO2eq)]*(File_5[Row Categories]=$BE$76)*(File_5[Energy (Sub-Type)]=$BE$116)*(File_5[Year]=F$8))</f>
        <v>0</v>
      </c>
      <c r="G116" s="65" cm="1">
        <f t="array" ref="G116">SUM(File_5[GHG (kt CO2eq)]*(File_5[Row Categories]=$BE$76)*(File_5[Energy (Sub-Type)]=$BE$116)*(File_5[Year]=G$8))</f>
        <v>0</v>
      </c>
      <c r="H116" s="65" cm="1">
        <f t="array" ref="H116">SUM(File_5[GHG (kt CO2eq)]*(File_5[Row Categories]=$BE$76)*(File_5[Energy (Sub-Type)]=$BE$116)*(File_5[Year]=H$8))</f>
        <v>0</v>
      </c>
      <c r="I116" s="65" cm="1">
        <f t="array" ref="I116">SUM(File_5[GHG (kt CO2eq)]*(File_5[Row Categories]=$BE$76)*(File_5[Energy (Sub-Type)]=$BE$116)*(File_5[Year]=I$8))</f>
        <v>0</v>
      </c>
      <c r="J116" s="65" cm="1">
        <f t="array" ref="J116">SUM(File_5[GHG (kt CO2eq)]*(File_5[Row Categories]=$BE$76)*(File_5[Energy (Sub-Type)]=$BE$116)*(File_5[Year]=J$8))</f>
        <v>0</v>
      </c>
      <c r="K116" s="65" cm="1">
        <f t="array" ref="K116">SUM(File_5[GHG (kt CO2eq)]*(File_5[Row Categories]=$BE$76)*(File_5[Energy (Sub-Type)]=$BE$116)*(File_5[Year]=K$8))</f>
        <v>0</v>
      </c>
      <c r="L116" s="65" cm="1">
        <f t="array" ref="L116">SUM(File_5[GHG (kt CO2eq)]*(File_5[Row Categories]=$BE$76)*(File_5[Energy (Sub-Type)]=$BE$116)*(File_5[Year]=L$8))</f>
        <v>0</v>
      </c>
      <c r="M116" s="65" cm="1">
        <f t="array" ref="M116">SUM(File_5[GHG (kt CO2eq)]*(File_5[Row Categories]=$BE$76)*(File_5[Energy (Sub-Type)]=$BE$116)*(File_5[Year]=M$8))</f>
        <v>0</v>
      </c>
      <c r="N116" s="65" cm="1">
        <f t="array" ref="N116">SUM(File_5[GHG (kt CO2eq)]*(File_5[Row Categories]=$BE$76)*(File_5[Energy (Sub-Type)]=$BE$116)*(File_5[Year]=N$8))</f>
        <v>0</v>
      </c>
      <c r="O116" s="65" cm="1">
        <f t="array" ref="O116">SUM(File_5[GHG (kt CO2eq)]*(File_5[Row Categories]=$BE$76)*(File_5[Energy (Sub-Type)]=$BE$116)*(File_5[Year]=O$8))</f>
        <v>0</v>
      </c>
      <c r="P116" s="65" cm="1">
        <f t="array" ref="P116">SUM(File_5[GHG (kt CO2eq)]*(File_5[Row Categories]=$BE$76)*(File_5[Energy (Sub-Type)]=$BE$116)*(File_5[Year]=P$8))</f>
        <v>0</v>
      </c>
      <c r="Q116" s="65" cm="1">
        <f t="array" ref="Q116">SUM(File_5[GHG (kt CO2eq)]*(File_5[Row Categories]=$BE$76)*(File_5[Energy (Sub-Type)]=$BE$116)*(File_5[Year]=Q$8))</f>
        <v>0</v>
      </c>
      <c r="R116" s="65" cm="1">
        <f t="array" ref="R116">SUM(File_5[GHG (kt CO2eq)]*(File_5[Row Categories]=$BE$76)*(File_5[Energy (Sub-Type)]=$BE$116)*(File_5[Year]=R$8))</f>
        <v>0</v>
      </c>
      <c r="S116" s="65" cm="1">
        <f t="array" ref="S116">SUM(File_5[GHG (kt CO2eq)]*(File_5[Row Categories]=$BE$76)*(File_5[Energy (Sub-Type)]=$BE$116)*(File_5[Year]=S$8))</f>
        <v>0</v>
      </c>
      <c r="T116" s="65" cm="1">
        <f t="array" ref="T116">SUM(File_5[GHG (kt CO2eq)]*(File_5[Row Categories]=$BE$76)*(File_5[Energy (Sub-Type)]=$BE$116)*(File_5[Year]=T$8))</f>
        <v>0</v>
      </c>
      <c r="U116" s="65" cm="1">
        <f t="array" ref="U116">SUM(File_5[GHG (kt CO2eq)]*(File_5[Row Categories]=$BE$76)*(File_5[Energy (Sub-Type)]=$BE$116)*(File_5[Year]=U$8))</f>
        <v>0</v>
      </c>
      <c r="V116" s="65" cm="1">
        <f t="array" ref="V116">SUM(File_5[GHG (kt CO2eq)]*(File_5[Row Categories]=$BE$76)*(File_5[Energy (Sub-Type)]=$BE$116)*(File_5[Year]=V$8))</f>
        <v>0</v>
      </c>
      <c r="W116" s="65" cm="1">
        <f t="array" ref="W116">SUM(File_5[GHG (kt CO2eq)]*(File_5[Row Categories]=$BE$76)*(File_5[Energy (Sub-Type)]=$BE$116)*(File_5[Year]=W$8))</f>
        <v>0</v>
      </c>
      <c r="X116" s="65" cm="1">
        <f t="array" ref="X116">SUM(File_5[GHG (kt CO2eq)]*(File_5[Row Categories]=$BE$76)*(File_5[Energy (Sub-Type)]=$BE$116)*(File_5[Year]=X$8))</f>
        <v>0</v>
      </c>
      <c r="Y116" s="65" cm="1">
        <f t="array" ref="Y116">SUM(File_5[GHG (kt CO2eq)]*(File_5[Row Categories]=$BE$76)*(File_5[Energy (Sub-Type)]=$BE$116)*(File_5[Year]=Y$8))</f>
        <v>29.432445986000001</v>
      </c>
      <c r="Z116" s="65" cm="1">
        <f t="array" ref="Z116">SUM(File_5[GHG (kt CO2eq)]*(File_5[Row Categories]=$BE$76)*(File_5[Energy (Sub-Type)]=$BE$116)*(File_5[Year]=Z$8))</f>
        <v>16.790850624000001</v>
      </c>
      <c r="AA116" s="65" cm="1">
        <f t="array" ref="AA116">SUM(File_5[GHG (kt CO2eq)]*(File_5[Row Categories]=$BE$76)*(File_5[Energy (Sub-Type)]=$BE$116)*(File_5[Year]=AA$8))</f>
        <v>30.026260234999999</v>
      </c>
      <c r="AB116" s="65" cm="1">
        <f t="array" ref="AB116">SUM(File_5[GHG (kt CO2eq)]*(File_5[Row Categories]=$BE$76)*(File_5[Energy (Sub-Type)]=$BE$116)*(File_5[Year]=AB$8))</f>
        <v>61.422779724999998</v>
      </c>
      <c r="AC116" s="65" cm="1">
        <f t="array" ref="AC116">SUM(File_5[GHG (kt CO2eq)]*(File_5[Row Categories]=$BE$76)*(File_5[Energy (Sub-Type)]=$BE$116)*(File_5[Year]=AC$8))</f>
        <v>183.27364267199999</v>
      </c>
      <c r="AD116" s="65" cm="1">
        <f t="array" ref="AD116">SUM(File_5[GHG (kt CO2eq)]*(File_5[Row Categories]=$BE$76)*(File_5[Energy (Sub-Type)]=$BE$116)*(File_5[Year]=AD$8))</f>
        <v>159.12821579800001</v>
      </c>
      <c r="AE116" s="65" cm="1">
        <f t="array" ref="AE116">SUM(File_5[GHG (kt CO2eq)]*(File_5[Row Categories]=$BE$76)*(File_5[Energy (Sub-Type)]=$BE$116)*(File_5[Year]=AE$8))</f>
        <v>175.012358323</v>
      </c>
      <c r="AF116" s="65" cm="1">
        <f t="array" ref="AF116">SUM(File_5[GHG (kt CO2eq)]*(File_5[Row Categories]=$BE$76)*(File_5[Energy (Sub-Type)]=$BE$116)*(File_5[Year]=AF$8))</f>
        <v>162.387392369</v>
      </c>
      <c r="AG116" s="65" cm="1">
        <f t="array" ref="AG116">SUM(File_5[GHG (kt CO2eq)]*(File_5[Row Categories]=$BE$76)*(File_5[Energy (Sub-Type)]=$BE$116)*(File_5[Year]=AG$8))</f>
        <v>199.58895810999999</v>
      </c>
      <c r="AH116" s="65" cm="1">
        <f t="array" ref="AH116">SUM(File_5[GHG (kt CO2eq)]*(File_5[Row Categories]=$BE$76)*(File_5[Energy (Sub-Type)]=$BE$116)*(File_5[Year]=AH$8))</f>
        <v>193.514780884</v>
      </c>
      <c r="AI116" s="65" cm="1">
        <f t="array" ref="AI116">SUM(File_5[GHG (kt CO2eq)]*(File_5[Row Categories]=$BE$76)*(File_5[Energy (Sub-Type)]=$BE$116)*(File_5[Year]=AI$8))</f>
        <v>199.030316769</v>
      </c>
      <c r="AJ116" s="65" cm="1">
        <f t="array" ref="AJ116">SUM(File_5[GHG (kt CO2eq)]*(File_5[Row Categories]=$BE$76)*(File_5[Energy (Sub-Type)]=$BE$116)*(File_5[Year]=AJ$8))</f>
        <v>184.88055724399999</v>
      </c>
      <c r="AK116" s="65" cm="1">
        <f t="array" ref="AK116">SUM(File_5[GHG (kt CO2eq)]*(File_5[Row Categories]=$BE$76)*(File_5[Energy (Sub-Type)]=$BE$116)*(File_5[Year]=AK$8))</f>
        <v>196.87556769</v>
      </c>
      <c r="AL116" s="65" cm="1">
        <f t="array" ref="AL116">SUM(File_5[GHG (kt CO2eq)]*(File_5[Row Categories]=$BE$76)*(File_5[Energy (Sub-Type)]=$BE$116)*(File_5[Year]=AL$8))</f>
        <v>218.16167478700001</v>
      </c>
      <c r="AM116" s="65" cm="1">
        <f t="array" ref="AM116">SUM(File_5[GHG (kt CO2eq)]*(File_5[Row Categories]=$BE$76)*(File_5[Energy (Sub-Type)]=$BE$116)*(File_5[Year]=AM$8))</f>
        <v>275.16621825200002</v>
      </c>
      <c r="BE116" s="7" t="s">
        <v>549</v>
      </c>
    </row>
    <row r="117" spans="3:105" ht="15.5">
      <c r="C117" s="34" t="s">
        <v>13</v>
      </c>
      <c r="D117" s="86" t="s">
        <v>648</v>
      </c>
      <c r="E117" s="33"/>
      <c r="F117" s="65" cm="1">
        <f t="array" ref="F117">SUM(EB_2023[Value]*(EB_2023[Row Categories]=$BE$76)*(EB_2023[Energy (Sub-Type)]=$BE$117)*(EB_2023[Year]=F$8))*Indicators!F$9</f>
        <v>4044.3025120073839</v>
      </c>
      <c r="G117" s="65" cm="1">
        <f t="array" ref="G117">SUM(EB_2023[Value]*(EB_2023[Row Categories]=$BE$76)*(EB_2023[Energy (Sub-Type)]=$BE$117)*(EB_2023[Year]=G$8))*Indicators!G$9</f>
        <v>4116.0258764919572</v>
      </c>
      <c r="H117" s="65" cm="1">
        <f t="array" ref="H117">SUM(EB_2023[Value]*(EB_2023[Row Categories]=$BE$76)*(EB_2023[Energy (Sub-Type)]=$BE$117)*(EB_2023[Year]=H$8))*Indicators!H$9</f>
        <v>4352.0964033967548</v>
      </c>
      <c r="I117" s="65" cm="1">
        <f t="array" ref="I117">SUM(EB_2023[Value]*(EB_2023[Row Categories]=$BE$76)*(EB_2023[Energy (Sub-Type)]=$BE$117)*(EB_2023[Year]=I$8))*Indicators!I$9</f>
        <v>4379.1020040053454</v>
      </c>
      <c r="J117" s="65" cm="1">
        <f t="array" ref="J117">SUM(EB_2023[Value]*(EB_2023[Row Categories]=$BE$76)*(EB_2023[Energy (Sub-Type)]=$BE$117)*(EB_2023[Year]=J$8))*Indicators!J$9</f>
        <v>4613.7304197959338</v>
      </c>
      <c r="K117" s="65" cm="1">
        <f t="array" ref="K117">SUM(EB_2023[Value]*(EB_2023[Row Categories]=$BE$76)*(EB_2023[Energy (Sub-Type)]=$BE$117)*(EB_2023[Year]=K$8))*Indicators!K$9</f>
        <v>4989.401980217016</v>
      </c>
      <c r="L117" s="65" cm="1">
        <f t="array" ref="L117">SUM(EB_2023[Value]*(EB_2023[Row Categories]=$BE$76)*(EB_2023[Energy (Sub-Type)]=$BE$117)*(EB_2023[Year]=L$8))*Indicators!L$9</f>
        <v>5302.3075290901443</v>
      </c>
      <c r="M117" s="65" cm="1">
        <f t="array" ref="M117">SUM(EB_2023[Value]*(EB_2023[Row Categories]=$BE$76)*(EB_2023[Energy (Sub-Type)]=$BE$117)*(EB_2023[Year]=M$8))*Indicators!M$9</f>
        <v>5584.7122896852643</v>
      </c>
      <c r="N117" s="65" cm="1">
        <f t="array" ref="N117">SUM(EB_2023[Value]*(EB_2023[Row Categories]=$BE$76)*(EB_2023[Energy (Sub-Type)]=$BE$117)*(EB_2023[Year]=N$8))*Indicators!N$9</f>
        <v>5855.5021251912476</v>
      </c>
      <c r="O117" s="65" cm="1">
        <f t="array" ref="O117">SUM(EB_2023[Value]*(EB_2023[Row Categories]=$BE$76)*(EB_2023[Energy (Sub-Type)]=$BE$117)*(EB_2023[Year]=O$8))*Indicators!O$9</f>
        <v>5984.3007002465074</v>
      </c>
      <c r="P117" s="65" cm="1">
        <f t="array" ref="P117">SUM(EB_2023[Value]*(EB_2023[Row Categories]=$BE$76)*(EB_2023[Energy (Sub-Type)]=$BE$117)*(EB_2023[Year]=P$8))*Indicators!P$9</f>
        <v>6044.4432671334916</v>
      </c>
      <c r="Q117" s="65" cm="1">
        <f t="array" ref="Q117">SUM(EB_2023[Value]*(EB_2023[Row Categories]=$BE$76)*(EB_2023[Energy (Sub-Type)]=$BE$117)*(EB_2023[Year]=Q$8))*Indicators!Q$9</f>
        <v>6178.5735294565757</v>
      </c>
      <c r="R117" s="65" cm="1">
        <f t="array" ref="R117">SUM(EB_2023[Value]*(EB_2023[Row Categories]=$BE$76)*(EB_2023[Energy (Sub-Type)]=$BE$117)*(EB_2023[Year]=R$8))*Indicators!R$9</f>
        <v>5869.2669273538559</v>
      </c>
      <c r="S117" s="65" cm="1">
        <f t="array" ref="S117">SUM(EB_2023[Value]*(EB_2023[Row Categories]=$BE$76)*(EB_2023[Energy (Sub-Type)]=$BE$117)*(EB_2023[Year]=S$8))*Indicators!S$9</f>
        <v>5304.8797830390213</v>
      </c>
      <c r="T117" s="65" cm="1">
        <f t="array" ref="T117">SUM(EB_2023[Value]*(EB_2023[Row Categories]=$BE$76)*(EB_2023[Energy (Sub-Type)]=$BE$117)*(EB_2023[Year]=T$8))*Indicators!T$9</f>
        <v>4844.9486663365396</v>
      </c>
      <c r="U117" s="65" cm="1">
        <f t="array" ref="U117">SUM(EB_2023[Value]*(EB_2023[Row Categories]=$BE$76)*(EB_2023[Energy (Sub-Type)]=$BE$117)*(EB_2023[Year]=U$8))*Indicators!U$9</f>
        <v>4848.5410289796828</v>
      </c>
      <c r="V117" s="65" cm="1">
        <f t="array" ref="V117">SUM(EB_2023[Value]*(EB_2023[Row Categories]=$BE$76)*(EB_2023[Energy (Sub-Type)]=$BE$117)*(EB_2023[Year]=V$8))*Indicators!V$9</f>
        <v>4507.1156643298336</v>
      </c>
      <c r="W117" s="65" cm="1">
        <f t="array" ref="W117">SUM(EB_2023[Value]*(EB_2023[Row Categories]=$BE$76)*(EB_2023[Energy (Sub-Type)]=$BE$117)*(EB_2023[Year]=W$8))*Indicators!W$9</f>
        <v>4180.7649277965656</v>
      </c>
      <c r="X117" s="65" cm="1">
        <f t="array" ref="X117">SUM(EB_2023[Value]*(EB_2023[Row Categories]=$BE$76)*(EB_2023[Energy (Sub-Type)]=$BE$117)*(EB_2023[Year]=X$8))*Indicators!X$9</f>
        <v>3929.2934876430627</v>
      </c>
      <c r="Y117" s="65" cm="1">
        <f t="array" ref="Y117">SUM(EB_2023[Value]*(EB_2023[Row Categories]=$BE$76)*(EB_2023[Energy (Sub-Type)]=$BE$117)*(EB_2023[Year]=Y$8))*Indicators!Y$9</f>
        <v>3353.9348696740799</v>
      </c>
      <c r="Z117" s="65" cm="1">
        <f t="array" ref="Z117">SUM(EB_2023[Value]*(EB_2023[Row Categories]=$BE$76)*(EB_2023[Energy (Sub-Type)]=$BE$117)*(EB_2023[Year]=Z$8))*Indicators!Z$9</f>
        <v>3419.7770193477504</v>
      </c>
      <c r="AA117" s="65" cm="1">
        <f t="array" ref="AA117">SUM(EB_2023[Value]*(EB_2023[Row Categories]=$BE$76)*(EB_2023[Energy (Sub-Type)]=$BE$117)*(EB_2023[Year]=AA$8))*Indicators!AA$9</f>
        <v>2918.6589380739961</v>
      </c>
      <c r="AB117" s="65" cm="1">
        <f t="array" ref="AB117">SUM(EB_2023[Value]*(EB_2023[Row Categories]=$BE$76)*(EB_2023[Energy (Sub-Type)]=$BE$117)*(EB_2023[Year]=AB$8))*Indicators!AB$9</f>
        <v>3229.9033477919979</v>
      </c>
      <c r="AC117" s="65" cm="1">
        <f t="array" ref="AC117">SUM(EB_2023[Value]*(EB_2023[Row Categories]=$BE$76)*(EB_2023[Energy (Sub-Type)]=$BE$117)*(EB_2023[Year]=AC$8))*Indicators!AC$9</f>
        <v>2959.8668534558547</v>
      </c>
      <c r="AD117" s="65" cm="1">
        <f t="array" ref="AD117">SUM(EB_2023[Value]*(EB_2023[Row Categories]=$BE$76)*(EB_2023[Energy (Sub-Type)]=$BE$117)*(EB_2023[Year]=AD$8))*Indicators!AD$9</f>
        <v>3105.6131435570032</v>
      </c>
      <c r="AE117" s="65" cm="1">
        <f t="array" ref="AE117">SUM(EB_2023[Value]*(EB_2023[Row Categories]=$BE$76)*(EB_2023[Energy (Sub-Type)]=$BE$117)*(EB_2023[Year]=AE$8))*Indicators!AE$9</f>
        <v>3066.7401665778912</v>
      </c>
      <c r="AF117" s="65" cm="1">
        <f t="array" ref="AF117">SUM(EB_2023[Value]*(EB_2023[Row Categories]=$BE$76)*(EB_2023[Energy (Sub-Type)]=$BE$117)*(EB_2023[Year]=AF$8))*Indicators!AF$9</f>
        <v>3282.755063210499</v>
      </c>
      <c r="AG117" s="65" cm="1">
        <f t="array" ref="AG117">SUM(EB_2023[Value]*(EB_2023[Row Categories]=$BE$76)*(EB_2023[Energy (Sub-Type)]=$BE$117)*(EB_2023[Year]=AG$8))*Indicators!AG$9</f>
        <v>3040.2666312880374</v>
      </c>
      <c r="AH117" s="65" cm="1">
        <f t="array" ref="AH117">SUM(EB_2023[Value]*(EB_2023[Row Categories]=$BE$76)*(EB_2023[Energy (Sub-Type)]=$BE$117)*(EB_2023[Year]=AH$8))*Indicators!AH$9</f>
        <v>2471.6913534652545</v>
      </c>
      <c r="AI117" s="65" cm="1">
        <f t="array" ref="AI117">SUM(EB_2023[Value]*(EB_2023[Row Categories]=$BE$76)*(EB_2023[Energy (Sub-Type)]=$BE$117)*(EB_2023[Year]=AI$8))*Indicators!AI$9</f>
        <v>2119.0414519624746</v>
      </c>
      <c r="AJ117" s="65" cm="1">
        <f t="array" ref="AJ117">SUM(EB_2023[Value]*(EB_2023[Row Categories]=$BE$76)*(EB_2023[Energy (Sub-Type)]=$BE$117)*(EB_2023[Year]=AJ$8))*Indicators!AJ$9</f>
        <v>2095.7592735515645</v>
      </c>
      <c r="AK117" s="65" cm="1">
        <f t="array" ref="AK117">SUM(EB_2023[Value]*(EB_2023[Row Categories]=$BE$76)*(EB_2023[Energy (Sub-Type)]=$BE$117)*(EB_2023[Year]=AK$8))*Indicators!AK$9</f>
        <v>2350.8784262217018</v>
      </c>
      <c r="AL117" s="65" cm="1">
        <f t="array" ref="AL117">SUM(EB_2023[Value]*(EB_2023[Row Categories]=$BE$76)*(EB_2023[Energy (Sub-Type)]=$BE$117)*(EB_2023[Year]=AL$8))*Indicators!AL$9</f>
        <v>2212.5201343703588</v>
      </c>
      <c r="AM117" s="65" cm="1">
        <f t="array" ref="AM117">SUM(EB_2023[Value]*(EB_2023[Row Categories]=$BE$76)*(EB_2023[Energy (Sub-Type)]=$BE$117)*(EB_2023[Year]=AM$8))*Indicators!AM$9</f>
        <v>1705.63933460404</v>
      </c>
      <c r="BE117" s="7" t="s">
        <v>13</v>
      </c>
    </row>
    <row r="118" spans="3:105" ht="15.5">
      <c r="C118" s="34" t="s">
        <v>48</v>
      </c>
      <c r="D118" s="86" t="s">
        <v>648</v>
      </c>
      <c r="E118" s="33"/>
      <c r="F118" s="65" cm="1">
        <f t="array" ref="F118">SUM(File_5[GHG (kt CO2eq)]*(File_5[Row Categories]=$BE$76)*(File_5[Energy (Sub-Type)]=$BE$118)*(File_5[Year]=F$8))+SUM(File_5[GHG (kt CO2eq)]*(File_5[Row Categories]=$BE$76)*(File_5[Energy (Sub-Type)]=$BF$118)*(File_5[Year]=F$8))</f>
        <v>4.8397473149999994</v>
      </c>
      <c r="G118" s="65" cm="1">
        <f t="array" ref="G118">SUM(File_5[GHG (kt CO2eq)]*(File_5[Row Categories]=$BE$76)*(File_5[Energy (Sub-Type)]=$BE$118)*(File_5[Year]=G$8))+SUM(File_5[GHG (kt CO2eq)]*(File_5[Row Categories]=$BE$76)*(File_5[Energy (Sub-Type)]=$BF$118)*(File_5[Year]=G$8))</f>
        <v>4.8410550639999999</v>
      </c>
      <c r="H118" s="65" cm="1">
        <f t="array" ref="H118">SUM(File_5[GHG (kt CO2eq)]*(File_5[Row Categories]=$BE$76)*(File_5[Energy (Sub-Type)]=$BE$118)*(File_5[Year]=H$8))+SUM(File_5[GHG (kt CO2eq)]*(File_5[Row Categories]=$BE$76)*(File_5[Energy (Sub-Type)]=$BF$118)*(File_5[Year]=H$8))</f>
        <v>4.5047107090000003</v>
      </c>
      <c r="I118" s="65" cm="1">
        <f t="array" ref="I118">SUM(File_5[GHG (kt CO2eq)]*(File_5[Row Categories]=$BE$76)*(File_5[Energy (Sub-Type)]=$BE$118)*(File_5[Year]=I$8))+SUM(File_5[GHG (kt CO2eq)]*(File_5[Row Categories]=$BE$76)*(File_5[Energy (Sub-Type)]=$BF$118)*(File_5[Year]=I$8))</f>
        <v>4.5066178420000007</v>
      </c>
      <c r="J118" s="65" cm="1">
        <f t="array" ref="J118">SUM(File_5[GHG (kt CO2eq)]*(File_5[Row Categories]=$BE$76)*(File_5[Energy (Sub-Type)]=$BE$118)*(File_5[Year]=J$8))+SUM(File_5[GHG (kt CO2eq)]*(File_5[Row Categories]=$BE$76)*(File_5[Energy (Sub-Type)]=$BF$118)*(File_5[Year]=J$8))</f>
        <v>4.7205607229999993</v>
      </c>
      <c r="K118" s="65" cm="1">
        <f t="array" ref="K118">SUM(File_5[GHG (kt CO2eq)]*(File_5[Row Categories]=$BE$76)*(File_5[Energy (Sub-Type)]=$BE$118)*(File_5[Year]=K$8))+SUM(File_5[GHG (kt CO2eq)]*(File_5[Row Categories]=$BE$76)*(File_5[Energy (Sub-Type)]=$BF$118)*(File_5[Year]=K$8))</f>
        <v>4.7213780659999998</v>
      </c>
      <c r="L118" s="65" cm="1">
        <f t="array" ref="L118">SUM(File_5[GHG (kt CO2eq)]*(File_5[Row Categories]=$BE$76)*(File_5[Energy (Sub-Type)]=$BE$118)*(File_5[Year]=L$8))+SUM(File_5[GHG (kt CO2eq)]*(File_5[Row Categories]=$BE$76)*(File_5[Energy (Sub-Type)]=$BF$118)*(File_5[Year]=L$8))</f>
        <v>5.3917932140000007</v>
      </c>
      <c r="M118" s="65" cm="1">
        <f t="array" ref="M118">SUM(File_5[GHG (kt CO2eq)]*(File_5[Row Categories]=$BE$76)*(File_5[Energy (Sub-Type)]=$BE$118)*(File_5[Year]=M$8))+SUM(File_5[GHG (kt CO2eq)]*(File_5[Row Categories]=$BE$76)*(File_5[Energy (Sub-Type)]=$BF$118)*(File_5[Year]=M$8))</f>
        <v>5.3950550870000002</v>
      </c>
      <c r="N118" s="65" cm="1">
        <f t="array" ref="N118">SUM(File_5[GHG (kt CO2eq)]*(File_5[Row Categories]=$BE$76)*(File_5[Energy (Sub-Type)]=$BE$118)*(File_5[Year]=N$8))+SUM(File_5[GHG (kt CO2eq)]*(File_5[Row Categories]=$BE$76)*(File_5[Energy (Sub-Type)]=$BF$118)*(File_5[Year]=N$8))</f>
        <v>6.9610081150000003</v>
      </c>
      <c r="O118" s="65" cm="1">
        <f t="array" ref="O118">SUM(File_5[GHG (kt CO2eq)]*(File_5[Row Categories]=$BE$76)*(File_5[Energy (Sub-Type)]=$BE$118)*(File_5[Year]=O$8))+SUM(File_5[GHG (kt CO2eq)]*(File_5[Row Categories]=$BE$76)*(File_5[Energy (Sub-Type)]=$BF$118)*(File_5[Year]=O$8))</f>
        <v>6.9608991360000001</v>
      </c>
      <c r="P118" s="65" cm="1">
        <f t="array" ref="P118">SUM(File_5[GHG (kt CO2eq)]*(File_5[Row Categories]=$BE$76)*(File_5[Energy (Sub-Type)]=$BE$118)*(File_5[Year]=P$8))+SUM(File_5[GHG (kt CO2eq)]*(File_5[Row Categories]=$BE$76)*(File_5[Energy (Sub-Type)]=$BF$118)*(File_5[Year]=P$8))</f>
        <v>7.6463403970000003</v>
      </c>
      <c r="Q118" s="65" cm="1">
        <f t="array" ref="Q118">SUM(File_5[GHG (kt CO2eq)]*(File_5[Row Categories]=$BE$76)*(File_5[Energy (Sub-Type)]=$BE$118)*(File_5[Year]=Q$8))+SUM(File_5[GHG (kt CO2eq)]*(File_5[Row Categories]=$BE$76)*(File_5[Energy (Sub-Type)]=$BF$118)*(File_5[Year]=Q$8))</f>
        <v>8.6797417800000005</v>
      </c>
      <c r="R118" s="65" cm="1">
        <f t="array" ref="R118">SUM(File_5[GHG (kt CO2eq)]*(File_5[Row Categories]=$BE$76)*(File_5[Energy (Sub-Type)]=$BE$118)*(File_5[Year]=R$8))+SUM(File_5[GHG (kt CO2eq)]*(File_5[Row Categories]=$BE$76)*(File_5[Energy (Sub-Type)]=$BF$118)*(File_5[Year]=R$8))</f>
        <v>8.6797417800000005</v>
      </c>
      <c r="S118" s="65" cm="1">
        <f t="array" ref="S118">SUM(File_5[GHG (kt CO2eq)]*(File_5[Row Categories]=$BE$76)*(File_5[Energy (Sub-Type)]=$BE$118)*(File_5[Year]=S$8))+SUM(File_5[GHG (kt CO2eq)]*(File_5[Row Categories]=$BE$76)*(File_5[Energy (Sub-Type)]=$BF$118)*(File_5[Year]=S$8))</f>
        <v>8.2544960120000006</v>
      </c>
      <c r="T118" s="65" cm="1">
        <f t="array" ref="T118">SUM(File_5[GHG (kt CO2eq)]*(File_5[Row Categories]=$BE$76)*(File_5[Energy (Sub-Type)]=$BE$118)*(File_5[Year]=T$8))+SUM(File_5[GHG (kt CO2eq)]*(File_5[Row Categories]=$BE$76)*(File_5[Energy (Sub-Type)]=$BF$118)*(File_5[Year]=T$8))</f>
        <v>9.8554598109999993</v>
      </c>
      <c r="U118" s="65" cm="1">
        <f t="array" ref="U118">SUM(File_5[GHG (kt CO2eq)]*(File_5[Row Categories]=$BE$76)*(File_5[Energy (Sub-Type)]=$BE$118)*(File_5[Year]=U$8))+SUM(File_5[GHG (kt CO2eq)]*(File_5[Row Categories]=$BE$76)*(File_5[Energy (Sub-Type)]=$BF$118)*(File_5[Year]=U$8))</f>
        <v>12.691565635</v>
      </c>
      <c r="V118" s="65" cm="1">
        <f t="array" ref="V118">SUM(File_5[GHG (kt CO2eq)]*(File_5[Row Categories]=$BE$76)*(File_5[Energy (Sub-Type)]=$BE$118)*(File_5[Year]=V$8))+SUM(File_5[GHG (kt CO2eq)]*(File_5[Row Categories]=$BE$76)*(File_5[Energy (Sub-Type)]=$BF$118)*(File_5[Year]=V$8))</f>
        <v>12.921722049999998</v>
      </c>
      <c r="W118" s="65" cm="1">
        <f t="array" ref="W118">SUM(File_5[GHG (kt CO2eq)]*(File_5[Row Categories]=$BE$76)*(File_5[Energy (Sub-Type)]=$BE$118)*(File_5[Year]=W$8))+SUM(File_5[GHG (kt CO2eq)]*(File_5[Row Categories]=$BE$76)*(File_5[Energy (Sub-Type)]=$BF$118)*(File_5[Year]=W$8))</f>
        <v>12.024713831000001</v>
      </c>
      <c r="X118" s="65" cm="1">
        <f t="array" ref="X118">SUM(File_5[GHG (kt CO2eq)]*(File_5[Row Categories]=$BE$76)*(File_5[Energy (Sub-Type)]=$BE$118)*(File_5[Year]=X$8))+SUM(File_5[GHG (kt CO2eq)]*(File_5[Row Categories]=$BE$76)*(File_5[Energy (Sub-Type)]=$BF$118)*(File_5[Year]=X$8))</f>
        <v>10.965280299</v>
      </c>
      <c r="Y118" s="65" cm="1">
        <f t="array" ref="Y118">SUM(File_5[GHG (kt CO2eq)]*(File_5[Row Categories]=$BE$76)*(File_5[Energy (Sub-Type)]=$BE$118)*(File_5[Year]=Y$8))+SUM(File_5[GHG (kt CO2eq)]*(File_5[Row Categories]=$BE$76)*(File_5[Energy (Sub-Type)]=$BF$118)*(File_5[Year]=Y$8))</f>
        <v>10.412457797</v>
      </c>
      <c r="Z118" s="65" cm="1">
        <f t="array" ref="Z118">SUM(File_5[GHG (kt CO2eq)]*(File_5[Row Categories]=$BE$76)*(File_5[Energy (Sub-Type)]=$BE$118)*(File_5[Year]=Z$8))+SUM(File_5[GHG (kt CO2eq)]*(File_5[Row Categories]=$BE$76)*(File_5[Energy (Sub-Type)]=$BF$118)*(File_5[Year]=Z$8))</f>
        <v>11.270463957</v>
      </c>
      <c r="AA118" s="65" cm="1">
        <f t="array" ref="AA118">SUM(File_5[GHG (kt CO2eq)]*(File_5[Row Categories]=$BE$76)*(File_5[Energy (Sub-Type)]=$BE$118)*(File_5[Year]=AA$8))+SUM(File_5[GHG (kt CO2eq)]*(File_5[Row Categories]=$BE$76)*(File_5[Energy (Sub-Type)]=$BF$118)*(File_5[Year]=AA$8))</f>
        <v>10.0595956549636</v>
      </c>
      <c r="AB118" s="65" cm="1">
        <f t="array" ref="AB118">SUM(File_5[GHG (kt CO2eq)]*(File_5[Row Categories]=$BE$76)*(File_5[Energy (Sub-Type)]=$BE$118)*(File_5[Year]=AB$8))+SUM(File_5[GHG (kt CO2eq)]*(File_5[Row Categories]=$BE$76)*(File_5[Energy (Sub-Type)]=$BF$118)*(File_5[Year]=AB$8))</f>
        <v>8.7916231380000003</v>
      </c>
      <c r="AC118" s="65" cm="1">
        <f t="array" ref="AC118">SUM(File_5[GHG (kt CO2eq)]*(File_5[Row Categories]=$BE$76)*(File_5[Energy (Sub-Type)]=$BE$118)*(File_5[Year]=AC$8))+SUM(File_5[GHG (kt CO2eq)]*(File_5[Row Categories]=$BE$76)*(File_5[Energy (Sub-Type)]=$BF$118)*(File_5[Year]=AC$8))</f>
        <v>9.1773146350000001</v>
      </c>
      <c r="AD118" s="65" cm="1">
        <f t="array" ref="AD118">SUM(File_5[GHG (kt CO2eq)]*(File_5[Row Categories]=$BE$76)*(File_5[Energy (Sub-Type)]=$BE$118)*(File_5[Year]=AD$8))+SUM(File_5[GHG (kt CO2eq)]*(File_5[Row Categories]=$BE$76)*(File_5[Energy (Sub-Type)]=$BF$118)*(File_5[Year]=AD$8))</f>
        <v>11.316659937999999</v>
      </c>
      <c r="AE118" s="65" cm="1">
        <f t="array" ref="AE118">SUM(File_5[GHG (kt CO2eq)]*(File_5[Row Categories]=$BE$76)*(File_5[Energy (Sub-Type)]=$BE$118)*(File_5[Year]=AE$8))+SUM(File_5[GHG (kt CO2eq)]*(File_5[Row Categories]=$BE$76)*(File_5[Energy (Sub-Type)]=$BF$118)*(File_5[Year]=AE$8))</f>
        <v>11.469517052</v>
      </c>
      <c r="AF118" s="65" cm="1">
        <f t="array" ref="AF118">SUM(File_5[GHG (kt CO2eq)]*(File_5[Row Categories]=$BE$76)*(File_5[Energy (Sub-Type)]=$BE$118)*(File_5[Year]=AF$8))+SUM(File_5[GHG (kt CO2eq)]*(File_5[Row Categories]=$BE$76)*(File_5[Energy (Sub-Type)]=$BF$118)*(File_5[Year]=AF$8))</f>
        <v>10.655297289</v>
      </c>
      <c r="AG118" s="65" cm="1">
        <f t="array" ref="AG118">SUM(File_5[GHG (kt CO2eq)]*(File_5[Row Categories]=$BE$76)*(File_5[Energy (Sub-Type)]=$BE$118)*(File_5[Year]=AG$8))+SUM(File_5[GHG (kt CO2eq)]*(File_5[Row Categories]=$BE$76)*(File_5[Energy (Sub-Type)]=$BF$118)*(File_5[Year]=AG$8))</f>
        <v>11.85900816</v>
      </c>
      <c r="AH118" s="65" cm="1">
        <f t="array" ref="AH118">SUM(File_5[GHG (kt CO2eq)]*(File_5[Row Categories]=$BE$76)*(File_5[Energy (Sub-Type)]=$BE$118)*(File_5[Year]=AH$8))+SUM(File_5[GHG (kt CO2eq)]*(File_5[Row Categories]=$BE$76)*(File_5[Energy (Sub-Type)]=$BF$118)*(File_5[Year]=AH$8))</f>
        <v>12.292606133999998</v>
      </c>
      <c r="AI118" s="65" cm="1">
        <f t="array" ref="AI118">SUM(File_5[GHG (kt CO2eq)]*(File_5[Row Categories]=$BE$76)*(File_5[Energy (Sub-Type)]=$BE$118)*(File_5[Year]=AI$8))+SUM(File_5[GHG (kt CO2eq)]*(File_5[Row Categories]=$BE$76)*(File_5[Energy (Sub-Type)]=$BF$118)*(File_5[Year]=AI$8))</f>
        <v>11.688709942000001</v>
      </c>
      <c r="AJ118" s="65" cm="1">
        <f t="array" ref="AJ118">SUM(File_5[GHG (kt CO2eq)]*(File_5[Row Categories]=$BE$76)*(File_5[Energy (Sub-Type)]=$BE$118)*(File_5[Year]=AJ$8))+SUM(File_5[GHG (kt CO2eq)]*(File_5[Row Categories]=$BE$76)*(File_5[Energy (Sub-Type)]=$BF$118)*(File_5[Year]=AJ$8))</f>
        <v>11.094357389999999</v>
      </c>
      <c r="AK118" s="65" cm="1">
        <f t="array" ref="AK118">SUM(File_5[GHG (kt CO2eq)]*(File_5[Row Categories]=$BE$76)*(File_5[Energy (Sub-Type)]=$BE$118)*(File_5[Year]=AK$8))+SUM(File_5[GHG (kt CO2eq)]*(File_5[Row Categories]=$BE$76)*(File_5[Energy (Sub-Type)]=$BF$118)*(File_5[Year]=AK$8))</f>
        <v>10.108511290999999</v>
      </c>
      <c r="AL118" s="65" cm="1">
        <f t="array" ref="AL118">SUM(File_5[GHG (kt CO2eq)]*(File_5[Row Categories]=$BE$76)*(File_5[Energy (Sub-Type)]=$BE$118)*(File_5[Year]=AL$8))+SUM(File_5[GHG (kt CO2eq)]*(File_5[Row Categories]=$BE$76)*(File_5[Energy (Sub-Type)]=$BF$118)*(File_5[Year]=AL$8))</f>
        <v>9.8471483919999994</v>
      </c>
      <c r="AM118" s="65" cm="1">
        <f t="array" ref="AM118">SUM(File_5[GHG (kt CO2eq)]*(File_5[Row Categories]=$BE$76)*(File_5[Energy (Sub-Type)]=$BE$118)*(File_5[Year]=AM$8))+SUM(File_5[GHG (kt CO2eq)]*(File_5[Row Categories]=$BE$76)*(File_5[Energy (Sub-Type)]=$BF$118)*(File_5[Year]=AM$8))</f>
        <v>8.5435897580000013</v>
      </c>
      <c r="BE118" s="7" t="s">
        <v>33</v>
      </c>
      <c r="BF118" s="7" t="s">
        <v>27</v>
      </c>
    </row>
    <row r="119" spans="3:105" s="58" customFormat="1" ht="15">
      <c r="C119" s="55" t="s">
        <v>47</v>
      </c>
      <c r="D119" s="56" t="s">
        <v>649</v>
      </c>
      <c r="E119" s="57"/>
      <c r="F119" s="66">
        <f>SUM(F112:F117)</f>
        <v>8050.2763619723846</v>
      </c>
      <c r="G119" s="66">
        <f t="shared" ref="G119:AL119" si="43">SUM(G112:G117)</f>
        <v>8205.5336134339577</v>
      </c>
      <c r="H119" s="66">
        <f t="shared" si="43"/>
        <v>8115.4195577877554</v>
      </c>
      <c r="I119" s="66">
        <f t="shared" si="43"/>
        <v>8344.0742975983449</v>
      </c>
      <c r="J119" s="66">
        <f t="shared" si="43"/>
        <v>8812.3396857549342</v>
      </c>
      <c r="K119" s="66">
        <f t="shared" si="43"/>
        <v>9200.2416707640168</v>
      </c>
      <c r="L119" s="66">
        <f t="shared" si="43"/>
        <v>9376.3198277021438</v>
      </c>
      <c r="M119" s="66">
        <f t="shared" si="43"/>
        <v>9979.4603084442642</v>
      </c>
      <c r="N119" s="66">
        <f t="shared" si="43"/>
        <v>10193.344331517248</v>
      </c>
      <c r="O119" s="66">
        <f t="shared" si="43"/>
        <v>10488.268852419507</v>
      </c>
      <c r="P119" s="66">
        <f t="shared" si="43"/>
        <v>11285.513270303491</v>
      </c>
      <c r="Q119" s="66">
        <f t="shared" si="43"/>
        <v>11374.314115149577</v>
      </c>
      <c r="R119" s="66">
        <f t="shared" si="43"/>
        <v>10711.099817400856</v>
      </c>
      <c r="S119" s="66">
        <f t="shared" si="43"/>
        <v>10295.299964832022</v>
      </c>
      <c r="T119" s="66">
        <f t="shared" si="43"/>
        <v>9902.3460472075385</v>
      </c>
      <c r="U119" s="66">
        <f t="shared" si="43"/>
        <v>10086.893631968684</v>
      </c>
      <c r="V119" s="66">
        <f t="shared" si="43"/>
        <v>9326.3244258548348</v>
      </c>
      <c r="W119" s="66">
        <f t="shared" si="43"/>
        <v>8976.717113249566</v>
      </c>
      <c r="X119" s="66">
        <f t="shared" si="43"/>
        <v>8542.2400871250629</v>
      </c>
      <c r="Y119" s="66">
        <f t="shared" si="43"/>
        <v>6929.3545452850794</v>
      </c>
      <c r="Z119" s="66">
        <f t="shared" si="43"/>
        <v>6979.1810502707503</v>
      </c>
      <c r="AA119" s="66">
        <f t="shared" si="43"/>
        <v>6083.0864206819952</v>
      </c>
      <c r="AB119" s="66">
        <f t="shared" si="43"/>
        <v>6410.7724935279984</v>
      </c>
      <c r="AC119" s="66">
        <f t="shared" si="43"/>
        <v>6341.4971796308546</v>
      </c>
      <c r="AD119" s="66">
        <f t="shared" si="43"/>
        <v>6703.1233877220038</v>
      </c>
      <c r="AE119" s="66">
        <f t="shared" si="43"/>
        <v>6648.9839541438914</v>
      </c>
      <c r="AF119" s="66">
        <f t="shared" si="43"/>
        <v>6977.2701190214993</v>
      </c>
      <c r="AG119" s="66">
        <f t="shared" si="43"/>
        <v>6858.8249454590368</v>
      </c>
      <c r="AH119" s="66">
        <f t="shared" si="43"/>
        <v>6504.8968459712542</v>
      </c>
      <c r="AI119" s="66">
        <f t="shared" si="43"/>
        <v>6075.947060831475</v>
      </c>
      <c r="AJ119" s="66">
        <f t="shared" si="43"/>
        <v>6106.048563053565</v>
      </c>
      <c r="AK119" s="66">
        <f t="shared" si="43"/>
        <v>6382.1397570007011</v>
      </c>
      <c r="AL119" s="66">
        <f t="shared" si="43"/>
        <v>6008.819456173359</v>
      </c>
      <c r="AM119" s="66">
        <f>SUM(AM112:AM117)</f>
        <v>5313.93919000604</v>
      </c>
    </row>
    <row r="121" spans="3:105" ht="16.5">
      <c r="AP121" s="60"/>
      <c r="AQ121" s="305" t="s">
        <v>647</v>
      </c>
      <c r="AR121" s="305"/>
      <c r="AS121" s="305"/>
      <c r="AT121" s="306"/>
      <c r="AU121" s="307" t="s">
        <v>84</v>
      </c>
      <c r="AV121" s="305"/>
      <c r="AW121" s="305"/>
      <c r="AX121" s="306"/>
      <c r="AY121" s="305" t="str">
        <f>"Change to "&amp;year_latest&amp;" (%)"</f>
        <v>Change to 2023 (%)</v>
      </c>
      <c r="AZ121" s="308"/>
      <c r="BA121" s="308"/>
    </row>
    <row r="122" spans="3:105" ht="15" thickBot="1">
      <c r="C122" s="28" t="s">
        <v>755</v>
      </c>
      <c r="D122" s="28" t="s">
        <v>49</v>
      </c>
      <c r="E122" s="28" t="s">
        <v>62</v>
      </c>
      <c r="F122" s="28">
        <f t="shared" ref="F122:AM122" si="44">F$8</f>
        <v>1990</v>
      </c>
      <c r="G122" s="28">
        <f t="shared" si="44"/>
        <v>1991</v>
      </c>
      <c r="H122" s="28">
        <f t="shared" si="44"/>
        <v>1992</v>
      </c>
      <c r="I122" s="28">
        <f t="shared" si="44"/>
        <v>1993</v>
      </c>
      <c r="J122" s="28">
        <f t="shared" si="44"/>
        <v>1994</v>
      </c>
      <c r="K122" s="28">
        <f t="shared" si="44"/>
        <v>1995</v>
      </c>
      <c r="L122" s="28">
        <f t="shared" si="44"/>
        <v>1996</v>
      </c>
      <c r="M122" s="28">
        <f t="shared" si="44"/>
        <v>1997</v>
      </c>
      <c r="N122" s="28">
        <f t="shared" si="44"/>
        <v>1998</v>
      </c>
      <c r="O122" s="28">
        <f t="shared" si="44"/>
        <v>1999</v>
      </c>
      <c r="P122" s="28">
        <f t="shared" si="44"/>
        <v>2000</v>
      </c>
      <c r="Q122" s="28">
        <f t="shared" si="44"/>
        <v>2001</v>
      </c>
      <c r="R122" s="28">
        <f t="shared" si="44"/>
        <v>2002</v>
      </c>
      <c r="S122" s="28">
        <f t="shared" si="44"/>
        <v>2003</v>
      </c>
      <c r="T122" s="28">
        <f t="shared" si="44"/>
        <v>2004</v>
      </c>
      <c r="U122" s="28">
        <f t="shared" si="44"/>
        <v>2005</v>
      </c>
      <c r="V122" s="28">
        <f t="shared" si="44"/>
        <v>2006</v>
      </c>
      <c r="W122" s="28">
        <f t="shared" si="44"/>
        <v>2007</v>
      </c>
      <c r="X122" s="28">
        <f t="shared" si="44"/>
        <v>2008</v>
      </c>
      <c r="Y122" s="28">
        <f t="shared" si="44"/>
        <v>2009</v>
      </c>
      <c r="Z122" s="28">
        <f t="shared" si="44"/>
        <v>2010</v>
      </c>
      <c r="AA122" s="28">
        <f t="shared" si="44"/>
        <v>2011</v>
      </c>
      <c r="AB122" s="28">
        <f t="shared" si="44"/>
        <v>2012</v>
      </c>
      <c r="AC122" s="28">
        <f t="shared" si="44"/>
        <v>2013</v>
      </c>
      <c r="AD122" s="28">
        <f t="shared" si="44"/>
        <v>2014</v>
      </c>
      <c r="AE122" s="28">
        <f t="shared" si="44"/>
        <v>2015</v>
      </c>
      <c r="AF122" s="28">
        <f t="shared" si="44"/>
        <v>2016</v>
      </c>
      <c r="AG122" s="28">
        <f t="shared" si="44"/>
        <v>2017</v>
      </c>
      <c r="AH122" s="28">
        <f t="shared" si="44"/>
        <v>2018</v>
      </c>
      <c r="AI122" s="28">
        <f t="shared" si="44"/>
        <v>2019</v>
      </c>
      <c r="AJ122" s="28">
        <f t="shared" si="44"/>
        <v>2020</v>
      </c>
      <c r="AK122" s="28">
        <f t="shared" si="44"/>
        <v>2021</v>
      </c>
      <c r="AL122" s="28">
        <f t="shared" si="44"/>
        <v>2022</v>
      </c>
      <c r="AM122" s="28">
        <f t="shared" si="44"/>
        <v>2023</v>
      </c>
      <c r="AP122" s="59"/>
      <c r="AQ122" s="28">
        <f>AQ$8</f>
        <v>2023</v>
      </c>
      <c r="AR122" s="28">
        <f>AR$8</f>
        <v>2022</v>
      </c>
      <c r="AS122" s="28">
        <f>AS$8</f>
        <v>2018</v>
      </c>
      <c r="AT122" s="59">
        <f>AT$8</f>
        <v>2013</v>
      </c>
      <c r="AU122" s="28">
        <f>AQ122</f>
        <v>2023</v>
      </c>
      <c r="AV122" s="28">
        <f>AR122</f>
        <v>2022</v>
      </c>
      <c r="AW122" s="28">
        <f>AS122</f>
        <v>2018</v>
      </c>
      <c r="AX122" s="59">
        <f>AT122</f>
        <v>2013</v>
      </c>
      <c r="AY122" s="28">
        <f>AV122</f>
        <v>2022</v>
      </c>
      <c r="AZ122" s="28">
        <f>AW122</f>
        <v>2018</v>
      </c>
      <c r="BA122" s="28">
        <f>AX122</f>
        <v>2013</v>
      </c>
      <c r="BB122" s="27"/>
      <c r="BP122" s="182"/>
      <c r="BQ122" s="183">
        <f t="shared" ref="BQ122:CA122" si="45">BQ$8</f>
        <v>2013</v>
      </c>
      <c r="BR122" s="183">
        <f t="shared" si="45"/>
        <v>2014</v>
      </c>
      <c r="BS122" s="183">
        <f t="shared" si="45"/>
        <v>2015</v>
      </c>
      <c r="BT122" s="183">
        <f t="shared" si="45"/>
        <v>2016</v>
      </c>
      <c r="BU122" s="183">
        <f t="shared" si="45"/>
        <v>2017</v>
      </c>
      <c r="BV122" s="183">
        <f t="shared" si="45"/>
        <v>2018</v>
      </c>
      <c r="BW122" s="183">
        <f t="shared" si="45"/>
        <v>2019</v>
      </c>
      <c r="BX122" s="183">
        <f t="shared" si="45"/>
        <v>2020</v>
      </c>
      <c r="BY122" s="183">
        <f t="shared" si="45"/>
        <v>2021</v>
      </c>
      <c r="BZ122" s="183">
        <f t="shared" si="45"/>
        <v>2022</v>
      </c>
      <c r="CA122" s="183">
        <f t="shared" si="45"/>
        <v>2023</v>
      </c>
      <c r="CC122" s="183"/>
      <c r="CD122" s="183">
        <f t="shared" ref="CD122:CN122" si="46">BQ122</f>
        <v>2013</v>
      </c>
      <c r="CE122" s="183">
        <f t="shared" si="46"/>
        <v>2014</v>
      </c>
      <c r="CF122" s="183">
        <f t="shared" si="46"/>
        <v>2015</v>
      </c>
      <c r="CG122" s="183">
        <f t="shared" si="46"/>
        <v>2016</v>
      </c>
      <c r="CH122" s="183">
        <f t="shared" si="46"/>
        <v>2017</v>
      </c>
      <c r="CI122" s="183">
        <f t="shared" si="46"/>
        <v>2018</v>
      </c>
      <c r="CJ122" s="183">
        <f t="shared" si="46"/>
        <v>2019</v>
      </c>
      <c r="CK122" s="183">
        <f t="shared" si="46"/>
        <v>2020</v>
      </c>
      <c r="CL122" s="183">
        <f t="shared" si="46"/>
        <v>2021</v>
      </c>
      <c r="CM122" s="183">
        <f t="shared" si="46"/>
        <v>2022</v>
      </c>
      <c r="CN122" s="183">
        <f t="shared" si="46"/>
        <v>2023</v>
      </c>
      <c r="CO122" s="27"/>
      <c r="CP122" s="183"/>
      <c r="CQ122" s="188">
        <f t="shared" ref="CQ122:DA122" si="47">CD122</f>
        <v>2013</v>
      </c>
      <c r="CR122" s="188">
        <f t="shared" si="47"/>
        <v>2014</v>
      </c>
      <c r="CS122" s="188">
        <f t="shared" si="47"/>
        <v>2015</v>
      </c>
      <c r="CT122" s="188">
        <f t="shared" si="47"/>
        <v>2016</v>
      </c>
      <c r="CU122" s="188">
        <f t="shared" si="47"/>
        <v>2017</v>
      </c>
      <c r="CV122" s="188">
        <f t="shared" si="47"/>
        <v>2018</v>
      </c>
      <c r="CW122" s="188">
        <f t="shared" si="47"/>
        <v>2019</v>
      </c>
      <c r="CX122" s="188">
        <f t="shared" si="47"/>
        <v>2020</v>
      </c>
      <c r="CY122" s="188">
        <f t="shared" si="47"/>
        <v>2021</v>
      </c>
      <c r="CZ122" s="188">
        <f t="shared" si="47"/>
        <v>2022</v>
      </c>
      <c r="DA122" s="188">
        <f t="shared" si="47"/>
        <v>2023</v>
      </c>
    </row>
    <row r="123" spans="3:105" ht="15.5">
      <c r="C123" s="7" t="str" cm="1">
        <f t="array" ref="C123:C129">_xlfn.SORTBY(C112:C118,$AM112:$AM118,-1)</f>
        <v>Natural gas</v>
      </c>
      <c r="D123" s="86" t="s">
        <v>648</v>
      </c>
      <c r="F123" s="89" cm="1">
        <f t="array" ref="F123:F129">_xlfn.SORTBY(F112:F118,$AM112:$AM118,-1)</f>
        <v>825.17004373099996</v>
      </c>
      <c r="G123" s="89" cm="1">
        <f t="array" ref="G123:G129">_xlfn.SORTBY(G112:G118,$AM112:$AM118,-1)</f>
        <v>868.31813473199986</v>
      </c>
      <c r="H123" s="89" cm="1">
        <f t="array" ref="H123:H129">_xlfn.SORTBY(H112:H118,$AM112:$AM118,-1)</f>
        <v>802.55449258500005</v>
      </c>
      <c r="I123" s="89" cm="1">
        <f t="array" ref="I123:I129">_xlfn.SORTBY(I112:I118,$AM112:$AM118,-1)</f>
        <v>896.82611665100001</v>
      </c>
      <c r="J123" s="89" cm="1">
        <f t="array" ref="J123:J129">_xlfn.SORTBY(J112:J118,$AM112:$AM118,-1)</f>
        <v>828.14626669199993</v>
      </c>
      <c r="K123" s="89" cm="1">
        <f t="array" ref="K123:K129">_xlfn.SORTBY(K112:K118,$AM112:$AM118,-1)</f>
        <v>850.01772161700001</v>
      </c>
      <c r="L123" s="89" cm="1">
        <f t="array" ref="L123:L129">_xlfn.SORTBY(L112:L118,$AM112:$AM118,-1)</f>
        <v>866.44191519500009</v>
      </c>
      <c r="M123" s="89" cm="1">
        <f t="array" ref="M123:M129">_xlfn.SORTBY(M112:M118,$AM112:$AM118,-1)</f>
        <v>888.41331769100009</v>
      </c>
      <c r="N123" s="89" cm="1">
        <f t="array" ref="N123:N129">_xlfn.SORTBY(N112:N118,$AM112:$AM118,-1)</f>
        <v>945.32133067099983</v>
      </c>
      <c r="O123" s="89" cm="1">
        <f t="array" ref="O123:O129">_xlfn.SORTBY(O112:O118,$AM112:$AM118,-1)</f>
        <v>960.89647551600001</v>
      </c>
      <c r="P123" s="89" cm="1">
        <f t="array" ref="P123:P129">_xlfn.SORTBY(P112:P118,$AM112:$AM118,-1)</f>
        <v>1122.4894837339998</v>
      </c>
      <c r="Q123" s="89" cm="1">
        <f t="array" ref="Q123:Q129">_xlfn.SORTBY(Q112:Q118,$AM112:$AM118,-1)</f>
        <v>1118.9073425219999</v>
      </c>
      <c r="R123" s="89" cm="1">
        <f t="array" ref="R123:R129">_xlfn.SORTBY(R112:R118,$AM112:$AM118,-1)</f>
        <v>1072.847112398</v>
      </c>
      <c r="S123" s="89" cm="1">
        <f t="array" ref="S123:S129">_xlfn.SORTBY(S112:S118,$AM112:$AM118,-1)</f>
        <v>1099.5030921269999</v>
      </c>
      <c r="T123" s="89" cm="1">
        <f t="array" ref="T123:T129">_xlfn.SORTBY(T112:T118,$AM112:$AM118,-1)</f>
        <v>1118.2176996939997</v>
      </c>
      <c r="U123" s="89" cm="1">
        <f t="array" ref="U123:U129">_xlfn.SORTBY(U112:U118,$AM112:$AM118,-1)</f>
        <v>1134.4752190620002</v>
      </c>
      <c r="V123" s="89" cm="1">
        <f t="array" ref="V123:V129">_xlfn.SORTBY(V112:V118,$AM112:$AM118,-1)</f>
        <v>1252.3306639170003</v>
      </c>
      <c r="W123" s="89" cm="1">
        <f t="array" ref="W123:W129">_xlfn.SORTBY(W112:W118,$AM112:$AM118,-1)</f>
        <v>1293.624026084</v>
      </c>
      <c r="X123" s="89" cm="1">
        <f t="array" ref="X123:X129">_xlfn.SORTBY(X112:X118,$AM112:$AM118,-1)</f>
        <v>1340.7057638600002</v>
      </c>
      <c r="Y123" s="89" cm="1">
        <f t="array" ref="Y123:Y129">_xlfn.SORTBY(Y112:Y118,$AM112:$AM118,-1)</f>
        <v>1269.5564419129998</v>
      </c>
      <c r="Z123" s="89" cm="1">
        <f t="array" ref="Z123:Z129">_xlfn.SORTBY(Z112:Z118,$AM112:$AM118,-1)</f>
        <v>1292.6674293230001</v>
      </c>
      <c r="AA123" s="89" cm="1">
        <f t="array" ref="AA123:AA129">_xlfn.SORTBY(AA112:AA118,$AM112:$AM118,-1)</f>
        <v>1489.0985904599997</v>
      </c>
      <c r="AB123" s="89" cm="1">
        <f t="array" ref="AB123:AB129">_xlfn.SORTBY(AB112:AB118,$AM112:$AM118,-1)</f>
        <v>1598.2953708979999</v>
      </c>
      <c r="AC123" s="89" cm="1">
        <f t="array" ref="AC123:AC129">_xlfn.SORTBY(AC112:AC118,$AM112:$AM118,-1)</f>
        <v>1612.1305663580001</v>
      </c>
      <c r="AD123" s="89" cm="1">
        <f t="array" ref="AD123:AD129">_xlfn.SORTBY(AD112:AD118,$AM112:$AM118,-1)</f>
        <v>1814.9701187689998</v>
      </c>
      <c r="AE123" s="89" cm="1">
        <f t="array" ref="AE123:AE129">_xlfn.SORTBY(AE112:AE118,$AM112:$AM118,-1)</f>
        <v>1909.9632385899999</v>
      </c>
      <c r="AF123" s="89" cm="1">
        <f t="array" ref="AF123:AF129">_xlfn.SORTBY(AF112:AF118,$AM112:$AM118,-1)</f>
        <v>2028.6444112959998</v>
      </c>
      <c r="AG123" s="89" cm="1">
        <f t="array" ref="AG123:AG129">_xlfn.SORTBY(AG112:AG118,$AM112:$AM118,-1)</f>
        <v>2135.6157471789998</v>
      </c>
      <c r="AH123" s="89" cm="1">
        <f t="array" ref="AH123:AH129">_xlfn.SORTBY(AH112:AH118,$AM112:$AM118,-1)</f>
        <v>2278.5485504520002</v>
      </c>
      <c r="AI123" s="89" cm="1">
        <f t="array" ref="AI123:AI129">_xlfn.SORTBY(AI112:AI118,$AM112:$AM118,-1)</f>
        <v>2322.2875067010004</v>
      </c>
      <c r="AJ123" s="89" cm="1">
        <f t="array" ref="AJ123:AJ129">_xlfn.SORTBY(AJ112:AJ118,$AM112:$AM118,-1)</f>
        <v>2421.0094240540002</v>
      </c>
      <c r="AK123" s="89" cm="1">
        <f t="array" ref="AK123:AK129">_xlfn.SORTBY(AK112:AK118,$AM112:$AM118,-1)</f>
        <v>2328.5846052779998</v>
      </c>
      <c r="AL123" s="89" cm="1">
        <f t="array" ref="AL123:AL129">_xlfn.SORTBY(AL112:AL118,$AM112:$AM118,-1)</f>
        <v>2141.9252805460001</v>
      </c>
      <c r="AM123" s="89" cm="1">
        <f t="array" ref="AM123:AM129">_xlfn.SORTBY(AM112:AM118,$AM112:$AM118,-1)</f>
        <v>2024.1177943610001</v>
      </c>
      <c r="AN123" s="94"/>
      <c r="AP123" s="49" t="str">
        <f t="shared" ref="AP123:AP130" si="48">C123</f>
        <v>Natural gas</v>
      </c>
      <c r="AQ123" s="101" cm="1">
        <f t="array" aca="1" ref="AQ123" ca="1">INDIRECT(ADDRESS(ROW(AP123),AQ$9))/1000</f>
        <v>2.024117794361</v>
      </c>
      <c r="AR123" s="102" cm="1">
        <f t="array" aca="1" ref="AR123" ca="1">INDIRECT(ADDRESS(ROW(AQ123),AR$9))/1000</f>
        <v>2.1419252805460003</v>
      </c>
      <c r="AS123" s="102" cm="1">
        <f t="array" aca="1" ref="AS123" ca="1">INDIRECT(ADDRESS(ROW(AR123),AS$9))/1000</f>
        <v>2.2785485504520002</v>
      </c>
      <c r="AT123" s="110" cm="1">
        <f t="array" aca="1" ref="AT123" ca="1">INDIRECT(ADDRESS(ROW(AS123),AT$9))/1000</f>
        <v>1.6121305663580001</v>
      </c>
      <c r="AU123" s="77" cm="1">
        <f t="array" aca="1" ref="AU123" ca="1">AQ123/INDIRECT(ADDRESS($BC123,COLUMN(AQ123)))</f>
        <v>0.3802957901633145</v>
      </c>
      <c r="AV123" s="78" cm="1">
        <f t="array" aca="1" ref="AV123" ca="1">AR123/INDIRECT(ADDRESS($BC123,COLUMN(AR123)))</f>
        <v>0.35588036707686688</v>
      </c>
      <c r="AW123" s="78" cm="1">
        <f t="array" aca="1" ref="AW123" ca="1">AS123/INDIRECT(ADDRESS($BC123,COLUMN(AS123)))</f>
        <v>0.34962134631761521</v>
      </c>
      <c r="AX123" s="79" cm="1">
        <f t="array" aca="1" ref="AX123" ca="1">AT123/INDIRECT(ADDRESS($BC123,COLUMN(AT123)))</f>
        <v>0.25385186531188514</v>
      </c>
      <c r="AY123" s="53">
        <f t="shared" ref="AY123:BA128" ca="1" si="49">IFERROR(($AQ123-AR123)/AR123,"-")</f>
        <v>-5.5000745009634429E-2</v>
      </c>
      <c r="AZ123" s="53">
        <f t="shared" ca="1" si="49"/>
        <v>-0.1116635219559084</v>
      </c>
      <c r="BA123" s="53">
        <f t="shared" ca="1" si="49"/>
        <v>0.25555450445538624</v>
      </c>
      <c r="BC123" s="100">
        <f>+BC124</f>
        <v>130</v>
      </c>
      <c r="BP123" s="177" t="str">
        <f t="shared" ref="BP123:BP129" si="50">AP123</f>
        <v>Natural gas</v>
      </c>
      <c r="BQ123" s="185" cm="1">
        <f t="array" ref="BQ123">INDEX(123:123,,BQ$9)/1000</f>
        <v>1.6121305663580001</v>
      </c>
      <c r="BR123" s="185" cm="1">
        <f t="array" ref="BR123">INDEX(123:123,,BR$9)/1000</f>
        <v>1.8149701187689997</v>
      </c>
      <c r="BS123" s="185" cm="1">
        <f t="array" ref="BS123">INDEX(123:123,,BS$9)/1000</f>
        <v>1.9099632385900001</v>
      </c>
      <c r="BT123" s="185" cm="1">
        <f t="array" ref="BT123">INDEX(123:123,,BT$9)/1000</f>
        <v>2.0286444112959998</v>
      </c>
      <c r="BU123" s="185" cm="1">
        <f t="array" ref="BU123">INDEX(123:123,,BU$9)/1000</f>
        <v>2.1356157471789996</v>
      </c>
      <c r="BV123" s="185" cm="1">
        <f t="array" ref="BV123">INDEX(123:123,,BV$9)/1000</f>
        <v>2.2785485504520002</v>
      </c>
      <c r="BW123" s="185" cm="1">
        <f t="array" ref="BW123">INDEX(123:123,,BW$9)/1000</f>
        <v>2.3222875067010005</v>
      </c>
      <c r="BX123" s="185" cm="1">
        <f t="array" ref="BX123">INDEX(123:123,,BX$9)/1000</f>
        <v>2.4210094240540001</v>
      </c>
      <c r="BY123" s="185" cm="1">
        <f t="array" ref="BY123">INDEX(123:123,,BY$9)/1000</f>
        <v>2.3285846052779999</v>
      </c>
      <c r="BZ123" s="185" cm="1">
        <f t="array" ref="BZ123">INDEX(123:123,,BZ$9)/1000</f>
        <v>2.1419252805460003</v>
      </c>
      <c r="CA123" s="185" cm="1">
        <f t="array" ref="CA123">INDEX(123:123,,CA$9)/1000</f>
        <v>2.024117794361</v>
      </c>
      <c r="CB123" s="179"/>
      <c r="CC123" s="178" t="str">
        <f t="shared" ref="CC123:CC130" si="51">BP123</f>
        <v>Natural gas</v>
      </c>
      <c r="CD123" s="126" cm="1">
        <f t="array" aca="1" ref="CD123" ca="1">BQ123/INDIRECT(ADDRESS($BC123,COLUMN(BQ123)))</f>
        <v>0.25385186531188514</v>
      </c>
      <c r="CE123" s="126" cm="1">
        <f t="array" aca="1" ref="CE123" ca="1">BR123/INDIRECT(ADDRESS($BC123,COLUMN(BR123)))</f>
        <v>0.27030848527741647</v>
      </c>
      <c r="CF123" s="126" cm="1">
        <f t="array" aca="1" ref="CF123" ca="1">BS123/INDIRECT(ADDRESS($BC123,COLUMN(BS123)))</f>
        <v>0.28676174180180319</v>
      </c>
      <c r="CG123" s="126" cm="1">
        <f t="array" aca="1" ref="CG123" ca="1">BT123/INDIRECT(ADDRESS($BC123,COLUMN(BT123)))</f>
        <v>0.29030710696495787</v>
      </c>
      <c r="CH123" s="126" cm="1">
        <f t="array" aca="1" ref="CH123" ca="1">BU123/INDIRECT(ADDRESS($BC123,COLUMN(BU123)))</f>
        <v>0.31083015338729036</v>
      </c>
      <c r="CI123" s="126" cm="1">
        <f t="array" aca="1" ref="CI123" ca="1">BV123/INDIRECT(ADDRESS($BC123,COLUMN(BV123)))</f>
        <v>0.34962134631761521</v>
      </c>
      <c r="CJ123" s="126" cm="1">
        <f t="array" aca="1" ref="CJ123" ca="1">BW123/INDIRECT(ADDRESS($BC123,COLUMN(BW123)))</f>
        <v>0.38147609254979109</v>
      </c>
      <c r="CK123" s="126" cm="1">
        <f t="array" aca="1" ref="CK123" ca="1">BX123/INDIRECT(ADDRESS($BC123,COLUMN(BX123)))</f>
        <v>0.39577453977132981</v>
      </c>
      <c r="CL123" s="126" cm="1">
        <f t="array" aca="1" ref="CL123" ca="1">BY123/INDIRECT(ADDRESS($BC123,COLUMN(BY123)))</f>
        <v>0.36428256656250052</v>
      </c>
      <c r="CM123" s="126" cm="1">
        <f t="array" aca="1" ref="CM123" ca="1">BZ123/INDIRECT(ADDRESS($BC123,COLUMN(BZ123)))</f>
        <v>0.35588036707686688</v>
      </c>
      <c r="CN123" s="126" cm="1">
        <f t="array" aca="1" ref="CN123" ca="1">CA123/INDIRECT(ADDRESS($BC123,COLUMN(CA123)))</f>
        <v>0.3802957901633145</v>
      </c>
      <c r="CP123" s="178" t="str">
        <f t="shared" ref="CP123:CP130" si="52">CC123</f>
        <v>Natural gas</v>
      </c>
      <c r="CQ123" s="194" t="str">
        <f t="shared" ref="CQ123:CQ130" ca="1" si="53">TEXT(BQ123,"#,##0.00;-#,##0.00;0") &amp; CHAR(10) &amp; IF(CD123&lt;&gt;1,TEXT(CD123,"(#,##0.0%);(-#,##0.0%);(0%)"),"(100%)")</f>
        <v>1.61
(25.4%)</v>
      </c>
      <c r="CR123" s="194" t="str">
        <f t="shared" ref="CR123:CR128" ca="1" si="54">TEXT(BR123,"#,##0.00;-#,##0.00;0") &amp; CHAR(10) &amp; IF(CE123&lt;&gt;1,TEXT(CE123,"(#,##0.0%);(-#,##0.0%);(0%)"),"(100%)")</f>
        <v>1.81
(27.0%)</v>
      </c>
      <c r="CS123" s="194" t="str">
        <f t="shared" ref="CS123:CS128" ca="1" si="55">TEXT(BS123,"#,##0.00;-#,##0.00;0") &amp; CHAR(10) &amp; IF(CF123&lt;&gt;1,TEXT(CF123,"(#,##0.0%);(-#,##0.0%);(0%)"),"(100%)")</f>
        <v>1.91
(28.7%)</v>
      </c>
      <c r="CT123" s="194" t="str">
        <f t="shared" ref="CT123:CT128" ca="1" si="56">TEXT(BT123,"#,##0.00;-#,##0.00;0") &amp; CHAR(10) &amp; IF(CG123&lt;&gt;1,TEXT(CG123,"(#,##0.0%);(-#,##0.0%);(0%)"),"(100%)")</f>
        <v>2.03
(29.0%)</v>
      </c>
      <c r="CU123" s="194" t="str">
        <f t="shared" ref="CU123:CU128" ca="1" si="57">TEXT(BU123,"#,##0.00;-#,##0.00;0") &amp; CHAR(10) &amp; IF(CH123&lt;&gt;1,TEXT(CH123,"(#,##0.0%);(-#,##0.0%);(0%)"),"(100%)")</f>
        <v>2.14
(31.1%)</v>
      </c>
      <c r="CV123" s="194" t="str">
        <f t="shared" ref="CV123:CV128" ca="1" si="58">TEXT(BV123,"#,##0.00;-#,##0.00;0") &amp; CHAR(10) &amp; IF(CI123&lt;&gt;1,TEXT(CI123,"(#,##0.0%);(-#,##0.0%);(0%)"),"(100%)")</f>
        <v>2.28
(35.0%)</v>
      </c>
      <c r="CW123" s="194" t="str">
        <f t="shared" ref="CW123:CW128" ca="1" si="59">TEXT(BW123,"#,##0.00;-#,##0.00;0") &amp; CHAR(10) &amp; IF(CJ123&lt;&gt;1,TEXT(CJ123,"(#,##0.0%);(-#,##0.0%);(0%)"),"(100%)")</f>
        <v>2.32
(38.1%)</v>
      </c>
      <c r="CX123" s="194" t="str">
        <f t="shared" ref="CX123:CX128" ca="1" si="60">TEXT(BX123,"#,##0.00;-#,##0.00;0") &amp; CHAR(10) &amp; IF(CK123&lt;&gt;1,TEXT(CK123,"(#,##0.0%);(-#,##0.0%);(0%)"),"(100%)")</f>
        <v>2.42
(39.6%)</v>
      </c>
      <c r="CY123" s="194" t="str">
        <f t="shared" ref="CY123:CY128" ca="1" si="61">TEXT(BY123,"#,##0.00;-#,##0.00;0") &amp; CHAR(10) &amp; IF(CL123&lt;&gt;1,TEXT(CL123,"(#,##0.0%);(-#,##0.0%);(0%)"),"(100%)")</f>
        <v>2.33
(36.4%)</v>
      </c>
      <c r="CZ123" s="194" t="str">
        <f t="shared" ref="CZ123:CZ128" ca="1" si="62">TEXT(BZ123,"#,##0.00;-#,##0.00;0") &amp; CHAR(10) &amp; IF(CM123&lt;&gt;1,TEXT(CM123,"(#,##0.0%);(-#,##0.0%);(0%)"),"(100%)")</f>
        <v>2.14
(35.6%)</v>
      </c>
      <c r="DA123" s="194" t="str">
        <f t="shared" ref="DA123:DA128" ca="1" si="63">TEXT(CA123,"#,##0.00;-#,##0.00;0") &amp; CHAR(10) &amp; IF(CN123&lt;&gt;1,TEXT(CN123,"(#,##0.0%);(-#,##0.0%);(0%)"),"(100%)")</f>
        <v>2.02
(38.0%)</v>
      </c>
    </row>
    <row r="124" spans="3:105" ht="15.5">
      <c r="C124" s="7" t="str">
        <v>Electricity</v>
      </c>
      <c r="D124" s="86" t="s">
        <v>648</v>
      </c>
      <c r="F124" s="89">
        <v>4044.3025120073839</v>
      </c>
      <c r="G124" s="89">
        <v>4116.0258764919572</v>
      </c>
      <c r="H124" s="89">
        <v>4352.0964033967548</v>
      </c>
      <c r="I124" s="89">
        <v>4379.1020040053454</v>
      </c>
      <c r="J124" s="89">
        <v>4613.7304197959338</v>
      </c>
      <c r="K124" s="89">
        <v>4989.401980217016</v>
      </c>
      <c r="L124" s="89">
        <v>5302.3075290901443</v>
      </c>
      <c r="M124" s="89">
        <v>5584.7122896852643</v>
      </c>
      <c r="N124" s="89">
        <v>5855.5021251912476</v>
      </c>
      <c r="O124" s="89">
        <v>5984.3007002465074</v>
      </c>
      <c r="P124" s="89">
        <v>6044.4432671334916</v>
      </c>
      <c r="Q124" s="89">
        <v>6178.5735294565757</v>
      </c>
      <c r="R124" s="89">
        <v>5869.2669273538559</v>
      </c>
      <c r="S124" s="89">
        <v>5304.8797830390213</v>
      </c>
      <c r="T124" s="89">
        <v>4844.9486663365396</v>
      </c>
      <c r="U124" s="89">
        <v>4848.5410289796828</v>
      </c>
      <c r="V124" s="89">
        <v>4507.1156643298336</v>
      </c>
      <c r="W124" s="89">
        <v>4180.7649277965656</v>
      </c>
      <c r="X124" s="89">
        <v>3929.2934876430627</v>
      </c>
      <c r="Y124" s="89">
        <v>3353.9348696740799</v>
      </c>
      <c r="Z124" s="89">
        <v>3419.7770193477504</v>
      </c>
      <c r="AA124" s="89">
        <v>2918.6589380739961</v>
      </c>
      <c r="AB124" s="89">
        <v>3229.9033477919979</v>
      </c>
      <c r="AC124" s="89">
        <v>2959.8668534558547</v>
      </c>
      <c r="AD124" s="89">
        <v>3105.6131435570032</v>
      </c>
      <c r="AE124" s="89">
        <v>3066.7401665778912</v>
      </c>
      <c r="AF124" s="89">
        <v>3282.755063210499</v>
      </c>
      <c r="AG124" s="89">
        <v>3040.2666312880374</v>
      </c>
      <c r="AH124" s="89">
        <v>2471.6913534652545</v>
      </c>
      <c r="AI124" s="89">
        <v>2119.0414519624746</v>
      </c>
      <c r="AJ124" s="89">
        <v>2095.7592735515645</v>
      </c>
      <c r="AK124" s="89">
        <v>2350.8784262217018</v>
      </c>
      <c r="AL124" s="89">
        <v>2212.5201343703588</v>
      </c>
      <c r="AM124" s="89">
        <v>1705.63933460404</v>
      </c>
      <c r="AN124" s="94"/>
      <c r="AP124" s="49" t="str">
        <f t="shared" si="48"/>
        <v>Electricity</v>
      </c>
      <c r="AQ124" s="101" cm="1">
        <f t="array" aca="1" ref="AQ124" ca="1">INDIRECT(ADDRESS(ROW(AP124),AQ$9))/1000</f>
        <v>1.7056393346040399</v>
      </c>
      <c r="AR124" s="102" cm="1">
        <f t="array" aca="1" ref="AR124" ca="1">INDIRECT(ADDRESS(ROW(AQ124),AR$9))/1000</f>
        <v>2.2125201343703589</v>
      </c>
      <c r="AS124" s="102" cm="1">
        <f t="array" aca="1" ref="AS124" ca="1">INDIRECT(ADDRESS(ROW(AR124),AS$9))/1000</f>
        <v>2.4716913534652543</v>
      </c>
      <c r="AT124" s="103" cm="1">
        <f t="array" aca="1" ref="AT124" ca="1">INDIRECT(ADDRESS(ROW(AS124),AT$9))/1000</f>
        <v>2.9598668534558548</v>
      </c>
      <c r="AU124" s="77" cm="1">
        <f t="array" aca="1" ref="AU124" ca="1">AQ124/INDIRECT(ADDRESS($BC124,COLUMN(AQ124)))</f>
        <v>0.32045934297595896</v>
      </c>
      <c r="AV124" s="78" cm="1">
        <f t="array" aca="1" ref="AV124" ca="1">AR124/INDIRECT(ADDRESS($BC124,COLUMN(AR124)))</f>
        <v>0.36760968495780916</v>
      </c>
      <c r="AW124" s="78" cm="1">
        <f t="array" aca="1" ref="AW124" ca="1">AS124/INDIRECT(ADDRESS($BC124,COLUMN(AS124)))</f>
        <v>0.37925725063383281</v>
      </c>
      <c r="AX124" s="80" cm="1">
        <f t="array" aca="1" ref="AX124" ca="1">AT124/INDIRECT(ADDRESS($BC124,COLUMN(AT124)))</f>
        <v>0.46607125843536379</v>
      </c>
      <c r="AY124" s="53">
        <f t="shared" ca="1" si="49"/>
        <v>-0.2290965817179185</v>
      </c>
      <c r="AZ124" s="53">
        <f t="shared" ca="1" si="49"/>
        <v>-0.30993029036057723</v>
      </c>
      <c r="BA124" s="53">
        <f t="shared" ca="1" si="49"/>
        <v>-0.423744573978865</v>
      </c>
      <c r="BC124" s="100">
        <f t="shared" ref="BC124:BC129" si="64">+BC125</f>
        <v>130</v>
      </c>
      <c r="BP124" s="177" t="str">
        <f t="shared" si="50"/>
        <v>Electricity</v>
      </c>
      <c r="BQ124" s="185" cm="1">
        <f t="array" ref="BQ124">INDEX(124:124,,BQ$9)/1000</f>
        <v>2.9598668534558548</v>
      </c>
      <c r="BR124" s="185" cm="1">
        <f t="array" ref="BR124">INDEX(124:124,,BR$9)/1000</f>
        <v>3.1056131435570031</v>
      </c>
      <c r="BS124" s="185" cm="1">
        <f t="array" ref="BS124">INDEX(124:124,,BS$9)/1000</f>
        <v>3.0667401665778913</v>
      </c>
      <c r="BT124" s="185" cm="1">
        <f t="array" ref="BT124">INDEX(124:124,,BT$9)/1000</f>
        <v>3.2827550632104989</v>
      </c>
      <c r="BU124" s="185" cm="1">
        <f t="array" ref="BU124">INDEX(124:124,,BU$9)/1000</f>
        <v>3.0402666312880373</v>
      </c>
      <c r="BV124" s="185" cm="1">
        <f t="array" ref="BV124">INDEX(124:124,,BV$9)/1000</f>
        <v>2.4716913534652543</v>
      </c>
      <c r="BW124" s="185" cm="1">
        <f t="array" ref="BW124">INDEX(124:124,,BW$9)/1000</f>
        <v>2.1190414519624747</v>
      </c>
      <c r="BX124" s="185" cm="1">
        <f t="array" ref="BX124">INDEX(124:124,,BX$9)/1000</f>
        <v>2.0957592735515647</v>
      </c>
      <c r="BY124" s="185" cm="1">
        <f t="array" ref="BY124">INDEX(124:124,,BY$9)/1000</f>
        <v>2.3508784262217017</v>
      </c>
      <c r="BZ124" s="185" cm="1">
        <f t="array" ref="BZ124">INDEX(124:124,,BZ$9)/1000</f>
        <v>2.2125201343703589</v>
      </c>
      <c r="CA124" s="185" cm="1">
        <f t="array" ref="CA124">INDEX(124:124,,CA$9)/1000</f>
        <v>1.7056393346040399</v>
      </c>
      <c r="CB124" s="179"/>
      <c r="CC124" s="178" t="str">
        <f t="shared" si="51"/>
        <v>Electricity</v>
      </c>
      <c r="CD124" s="126" cm="1">
        <f t="array" aca="1" ref="CD124" ca="1">BQ124/INDIRECT(ADDRESS($BC124,COLUMN(BQ124)))</f>
        <v>0.46607125843536379</v>
      </c>
      <c r="CE124" s="126" cm="1">
        <f t="array" aca="1" ref="CE124" ca="1">BR124/INDIRECT(ADDRESS($BC124,COLUMN(BR124)))</f>
        <v>0.46252749618924893</v>
      </c>
      <c r="CF124" s="126" cm="1">
        <f t="array" aca="1" ref="CF124" ca="1">BS124/INDIRECT(ADDRESS($BC124,COLUMN(BS124)))</f>
        <v>0.4604401456808398</v>
      </c>
      <c r="CG124" s="126" cm="1">
        <f t="array" aca="1" ref="CG124" ca="1">BT124/INDIRECT(ADDRESS($BC124,COLUMN(BT124)))</f>
        <v>0.4697753435587948</v>
      </c>
      <c r="CH124" s="126" cm="1">
        <f t="array" aca="1" ref="CH124" ca="1">BU124/INDIRECT(ADDRESS($BC124,COLUMN(BU124)))</f>
        <v>0.44249839634766192</v>
      </c>
      <c r="CI124" s="126" cm="1">
        <f t="array" aca="1" ref="CI124" ca="1">BV124/INDIRECT(ADDRESS($BC124,COLUMN(BV124)))</f>
        <v>0.37925725063383281</v>
      </c>
      <c r="CJ124" s="126" cm="1">
        <f t="array" aca="1" ref="CJ124" ca="1">BW124/INDIRECT(ADDRESS($BC124,COLUMN(BW124)))</f>
        <v>0.34808939492338198</v>
      </c>
      <c r="CK124" s="126" cm="1">
        <f t="array" aca="1" ref="CK124" ca="1">BX124/INDIRECT(ADDRESS($BC124,COLUMN(BX124)))</f>
        <v>0.34260426817027806</v>
      </c>
      <c r="CL124" s="126" cm="1">
        <f t="array" aca="1" ref="CL124" ca="1">BY124/INDIRECT(ADDRESS($BC124,COLUMN(BY124)))</f>
        <v>0.36777020033515739</v>
      </c>
      <c r="CM124" s="126" cm="1">
        <f t="array" aca="1" ref="CM124" ca="1">BZ124/INDIRECT(ADDRESS($BC124,COLUMN(BZ124)))</f>
        <v>0.36760968495780916</v>
      </c>
      <c r="CN124" s="126" cm="1">
        <f t="array" aca="1" ref="CN124" ca="1">CA124/INDIRECT(ADDRESS($BC124,COLUMN(CA124)))</f>
        <v>0.32045934297595896</v>
      </c>
      <c r="CP124" s="178" t="str">
        <f t="shared" si="52"/>
        <v>Electricity</v>
      </c>
      <c r="CQ124" s="194" t="str">
        <f t="shared" ca="1" si="53"/>
        <v>2.96
(46.6%)</v>
      </c>
      <c r="CR124" s="194" t="str">
        <f t="shared" ca="1" si="54"/>
        <v>3.11
(46.3%)</v>
      </c>
      <c r="CS124" s="194" t="str">
        <f t="shared" ca="1" si="55"/>
        <v>3.07
(46.0%)</v>
      </c>
      <c r="CT124" s="194" t="str">
        <f t="shared" ca="1" si="56"/>
        <v>3.28
(47.0%)</v>
      </c>
      <c r="CU124" s="194" t="str">
        <f t="shared" ca="1" si="57"/>
        <v>3.04
(44.2%)</v>
      </c>
      <c r="CV124" s="194" t="str">
        <f t="shared" ca="1" si="58"/>
        <v>2.47
(37.9%)</v>
      </c>
      <c r="CW124" s="194" t="str">
        <f t="shared" ca="1" si="59"/>
        <v>2.12
(34.8%)</v>
      </c>
      <c r="CX124" s="194" t="str">
        <f t="shared" ca="1" si="60"/>
        <v>2.10
(34.3%)</v>
      </c>
      <c r="CY124" s="194" t="str">
        <f t="shared" ca="1" si="61"/>
        <v>2.35
(36.8%)</v>
      </c>
      <c r="CZ124" s="194" t="str">
        <f t="shared" ca="1" si="62"/>
        <v>2.21
(36.8%)</v>
      </c>
      <c r="DA124" s="194" t="str">
        <f t="shared" ca="1" si="63"/>
        <v>1.71
(32.0%)</v>
      </c>
    </row>
    <row r="125" spans="3:105" ht="15.5">
      <c r="C125" s="7" t="str">
        <v>Oil</v>
      </c>
      <c r="D125" s="86" t="s">
        <v>648</v>
      </c>
      <c r="F125" s="89">
        <v>2318.4952219870001</v>
      </c>
      <c r="G125" s="89">
        <v>2355.6682436060005</v>
      </c>
      <c r="H125" s="89">
        <v>2524.7092890680005</v>
      </c>
      <c r="I125" s="89">
        <v>2533.7089579459998</v>
      </c>
      <c r="J125" s="89">
        <v>3165.0153869010001</v>
      </c>
      <c r="K125" s="89">
        <v>3076.1560290040006</v>
      </c>
      <c r="L125" s="89">
        <v>2730.921374126</v>
      </c>
      <c r="M125" s="89">
        <v>3147.9688216560003</v>
      </c>
      <c r="N125" s="89">
        <v>3081.9662609550001</v>
      </c>
      <c r="O125" s="89">
        <v>3287.9527695390002</v>
      </c>
      <c r="P125" s="89">
        <v>3669.2585566079997</v>
      </c>
      <c r="Q125" s="89">
        <v>3561.3536977499998</v>
      </c>
      <c r="R125" s="89">
        <v>3281.7493021300006</v>
      </c>
      <c r="S125" s="89">
        <v>3191.2134008530002</v>
      </c>
      <c r="T125" s="89">
        <v>3164.8030179070006</v>
      </c>
      <c r="U125" s="89">
        <v>3257.8713998050002</v>
      </c>
      <c r="V125" s="89">
        <v>2836.9980694940004</v>
      </c>
      <c r="W125" s="89">
        <v>2758.2570103580001</v>
      </c>
      <c r="X125" s="89">
        <v>2611.6299435760002</v>
      </c>
      <c r="Y125" s="89">
        <v>1823.016157629</v>
      </c>
      <c r="Z125" s="89">
        <v>1752.9753156249999</v>
      </c>
      <c r="AA125" s="89">
        <v>1207.932626214</v>
      </c>
      <c r="AB125" s="89">
        <v>1131.0609491270002</v>
      </c>
      <c r="AC125" s="89">
        <v>1256.074649936</v>
      </c>
      <c r="AD125" s="89">
        <v>1193.7826820650002</v>
      </c>
      <c r="AE125" s="89">
        <v>1071.580435824</v>
      </c>
      <c r="AF125" s="89">
        <v>1075.228995639</v>
      </c>
      <c r="AG125" s="89">
        <v>1072.3805316290002</v>
      </c>
      <c r="AH125" s="89">
        <v>1137.143672641</v>
      </c>
      <c r="AI125" s="89">
        <v>1119.8475436410001</v>
      </c>
      <c r="AJ125" s="89">
        <v>1100.8584748160001</v>
      </c>
      <c r="AK125" s="89">
        <v>1149.2716438129999</v>
      </c>
      <c r="AL125" s="89">
        <v>1153.672439874</v>
      </c>
      <c r="AM125" s="89">
        <v>1100.238081534</v>
      </c>
      <c r="AN125" s="94"/>
      <c r="AP125" s="49" t="str">
        <f t="shared" si="48"/>
        <v>Oil</v>
      </c>
      <c r="AQ125" s="101" cm="1">
        <f t="array" aca="1" ref="AQ125" ca="1">INDIRECT(ADDRESS(ROW(AP125),AQ$9))/1000</f>
        <v>1.100238081534</v>
      </c>
      <c r="AR125" s="102" cm="1">
        <f t="array" aca="1" ref="AR125" ca="1">INDIRECT(ADDRESS(ROW(AQ125),AR$9))/1000</f>
        <v>1.1536724398739999</v>
      </c>
      <c r="AS125" s="102" cm="1">
        <f t="array" aca="1" ref="AS125" ca="1">INDIRECT(ADDRESS(ROW(AR125),AS$9))/1000</f>
        <v>1.137143672641</v>
      </c>
      <c r="AT125" s="103" cm="1">
        <f t="array" aca="1" ref="AT125" ca="1">INDIRECT(ADDRESS(ROW(AS125),AT$9))/1000</f>
        <v>1.256074649936</v>
      </c>
      <c r="AU125" s="77" cm="1">
        <f t="array" aca="1" ref="AU125" ca="1">AQ125/INDIRECT(ADDRESS($BC125,COLUMN(AQ125)))</f>
        <v>0.20671519797435148</v>
      </c>
      <c r="AV125" s="78" cm="1">
        <f t="array" aca="1" ref="AV125" ca="1">AR125/INDIRECT(ADDRESS($BC125,COLUMN(AR125)))</f>
        <v>0.1916823967286875</v>
      </c>
      <c r="AW125" s="78" cm="1">
        <f t="array" aca="1" ref="AW125" ca="1">AS125/INDIRECT(ADDRESS($BC125,COLUMN(AS125)))</f>
        <v>0.17448375269705674</v>
      </c>
      <c r="AX125" s="80" cm="1">
        <f t="array" aca="1" ref="AX125" ca="1">AT125/INDIRECT(ADDRESS($BC125,COLUMN(AT125)))</f>
        <v>0.19778602273981033</v>
      </c>
      <c r="AY125" s="53">
        <f t="shared" ca="1" si="49"/>
        <v>-4.6316750312450729E-2</v>
      </c>
      <c r="AZ125" s="53">
        <f t="shared" ca="1" si="49"/>
        <v>-3.2454642271620142E-2</v>
      </c>
      <c r="BA125" s="53">
        <f t="shared" ca="1" si="49"/>
        <v>-0.12406632711673644</v>
      </c>
      <c r="BC125" s="100">
        <f t="shared" si="64"/>
        <v>130</v>
      </c>
      <c r="BP125" s="177" t="str">
        <f t="shared" si="50"/>
        <v>Oil</v>
      </c>
      <c r="BQ125" s="185" cm="1">
        <f t="array" ref="BQ125">INDEX(125:125,,BQ$9)/1000</f>
        <v>1.256074649936</v>
      </c>
      <c r="BR125" s="185" cm="1">
        <f t="array" ref="BR125">INDEX(125:125,,BR$9)/1000</f>
        <v>1.1937826820650002</v>
      </c>
      <c r="BS125" s="185" cm="1">
        <f t="array" ref="BS125">INDEX(125:125,,BS$9)/1000</f>
        <v>1.071580435824</v>
      </c>
      <c r="BT125" s="185" cm="1">
        <f t="array" ref="BT125">INDEX(125:125,,BT$9)/1000</f>
        <v>1.075228995639</v>
      </c>
      <c r="BU125" s="185" cm="1">
        <f t="array" ref="BU125">INDEX(125:125,,BU$9)/1000</f>
        <v>1.0723805316290003</v>
      </c>
      <c r="BV125" s="185" cm="1">
        <f t="array" ref="BV125">INDEX(125:125,,BV$9)/1000</f>
        <v>1.137143672641</v>
      </c>
      <c r="BW125" s="185" cm="1">
        <f t="array" ref="BW125">INDEX(125:125,,BW$9)/1000</f>
        <v>1.119847543641</v>
      </c>
      <c r="BX125" s="185" cm="1">
        <f t="array" ref="BX125">INDEX(125:125,,BX$9)/1000</f>
        <v>1.1008584748160002</v>
      </c>
      <c r="BY125" s="185" cm="1">
        <f t="array" ref="BY125">INDEX(125:125,,BY$9)/1000</f>
        <v>1.149271643813</v>
      </c>
      <c r="BZ125" s="185" cm="1">
        <f t="array" ref="BZ125">INDEX(125:125,,BZ$9)/1000</f>
        <v>1.1536724398739999</v>
      </c>
      <c r="CA125" s="185" cm="1">
        <f t="array" ref="CA125">INDEX(125:125,,CA$9)/1000</f>
        <v>1.100238081534</v>
      </c>
      <c r="CB125" s="179"/>
      <c r="CC125" s="178" t="str">
        <f t="shared" si="51"/>
        <v>Oil</v>
      </c>
      <c r="CD125" s="126" cm="1">
        <f t="array" aca="1" ref="CD125" ca="1">BQ125/INDIRECT(ADDRESS($BC125,COLUMN(BQ125)))</f>
        <v>0.19778602273981033</v>
      </c>
      <c r="CE125" s="126" cm="1">
        <f t="array" aca="1" ref="CE125" ca="1">BR125/INDIRECT(ADDRESS($BC125,COLUMN(BR125)))</f>
        <v>0.1777933340072097</v>
      </c>
      <c r="CF125" s="126" cm="1">
        <f t="array" aca="1" ref="CF125" ca="1">BS125/INDIRECT(ADDRESS($BC125,COLUMN(BS125)))</f>
        <v>0.16088700873870027</v>
      </c>
      <c r="CG125" s="126" cm="1">
        <f t="array" aca="1" ref="CG125" ca="1">BT125/INDIRECT(ADDRESS($BC125,COLUMN(BT125)))</f>
        <v>0.15386955807074165</v>
      </c>
      <c r="CH125" s="126" cm="1">
        <f t="array" aca="1" ref="CH125" ca="1">BU125/INDIRECT(ADDRESS($BC125,COLUMN(BU125)))</f>
        <v>0.15608060840349655</v>
      </c>
      <c r="CI125" s="126" cm="1">
        <f t="array" aca="1" ref="CI125" ca="1">BV125/INDIRECT(ADDRESS($BC125,COLUMN(BV125)))</f>
        <v>0.17448375269705674</v>
      </c>
      <c r="CJ125" s="126" cm="1">
        <f t="array" aca="1" ref="CJ125" ca="1">BW125/INDIRECT(ADDRESS($BC125,COLUMN(BW125)))</f>
        <v>0.18395442595586103</v>
      </c>
      <c r="CK125" s="126" cm="1">
        <f t="array" aca="1" ref="CK125" ca="1">BX125/INDIRECT(ADDRESS($BC125,COLUMN(BX125)))</f>
        <v>0.17996285016276439</v>
      </c>
      <c r="CL125" s="126" cm="1">
        <f t="array" aca="1" ref="CL125" ca="1">BY125/INDIRECT(ADDRESS($BC125,COLUMN(BY125)))</f>
        <v>0.17979145921379203</v>
      </c>
      <c r="CM125" s="126" cm="1">
        <f t="array" aca="1" ref="CM125" ca="1">BZ125/INDIRECT(ADDRESS($BC125,COLUMN(BZ125)))</f>
        <v>0.1916823967286875</v>
      </c>
      <c r="CN125" s="126" cm="1">
        <f t="array" aca="1" ref="CN125" ca="1">CA125/INDIRECT(ADDRESS($BC125,COLUMN(CA125)))</f>
        <v>0.20671519797435148</v>
      </c>
      <c r="CP125" s="178" t="str">
        <f t="shared" si="52"/>
        <v>Oil</v>
      </c>
      <c r="CQ125" s="194" t="str">
        <f t="shared" ca="1" si="53"/>
        <v>1.26
(19.8%)</v>
      </c>
      <c r="CR125" s="194" t="str">
        <f t="shared" ca="1" si="54"/>
        <v>1.19
(17.8%)</v>
      </c>
      <c r="CS125" s="194" t="str">
        <f t="shared" ca="1" si="55"/>
        <v>1.07
(16.1%)</v>
      </c>
      <c r="CT125" s="194" t="str">
        <f t="shared" ca="1" si="56"/>
        <v>1.08
(15.4%)</v>
      </c>
      <c r="CU125" s="194" t="str">
        <f t="shared" ca="1" si="57"/>
        <v>1.07
(15.6%)</v>
      </c>
      <c r="CV125" s="194" t="str">
        <f t="shared" ca="1" si="58"/>
        <v>1.14
(17.4%)</v>
      </c>
      <c r="CW125" s="194" t="str">
        <f t="shared" ca="1" si="59"/>
        <v>1.12
(18.4%)</v>
      </c>
      <c r="CX125" s="194" t="str">
        <f t="shared" ca="1" si="60"/>
        <v>1.10
(18.0%)</v>
      </c>
      <c r="CY125" s="194" t="str">
        <f t="shared" ca="1" si="61"/>
        <v>1.15
(18.0%)</v>
      </c>
      <c r="CZ125" s="194" t="str">
        <f t="shared" ca="1" si="62"/>
        <v>1.15
(19.2%)</v>
      </c>
      <c r="DA125" s="194" t="str">
        <f t="shared" ca="1" si="63"/>
        <v>1.10
(20.7%)</v>
      </c>
    </row>
    <row r="126" spans="3:105" ht="15.5">
      <c r="C126" s="7" t="str">
        <v>Non-ren. waste</v>
      </c>
      <c r="D126" s="86" t="s">
        <v>648</v>
      </c>
      <c r="F126" s="89">
        <v>0</v>
      </c>
      <c r="G126" s="89">
        <v>0</v>
      </c>
      <c r="H126" s="89">
        <v>0</v>
      </c>
      <c r="I126" s="89">
        <v>0</v>
      </c>
      <c r="J126" s="89">
        <v>0</v>
      </c>
      <c r="K126" s="89">
        <v>0</v>
      </c>
      <c r="L126" s="89">
        <v>0</v>
      </c>
      <c r="M126" s="89">
        <v>0</v>
      </c>
      <c r="N126" s="89">
        <v>0</v>
      </c>
      <c r="O126" s="89">
        <v>0</v>
      </c>
      <c r="P126" s="89">
        <v>0</v>
      </c>
      <c r="Q126" s="89">
        <v>0</v>
      </c>
      <c r="R126" s="89">
        <v>0</v>
      </c>
      <c r="S126" s="89">
        <v>0</v>
      </c>
      <c r="T126" s="89">
        <v>0</v>
      </c>
      <c r="U126" s="89">
        <v>0</v>
      </c>
      <c r="V126" s="89">
        <v>0</v>
      </c>
      <c r="W126" s="89">
        <v>0</v>
      </c>
      <c r="X126" s="89">
        <v>0</v>
      </c>
      <c r="Y126" s="89">
        <v>29.432445986000001</v>
      </c>
      <c r="Z126" s="89">
        <v>16.790850624000001</v>
      </c>
      <c r="AA126" s="89">
        <v>30.026260234999999</v>
      </c>
      <c r="AB126" s="89">
        <v>61.422779724999998</v>
      </c>
      <c r="AC126" s="89">
        <v>183.27364267199999</v>
      </c>
      <c r="AD126" s="89">
        <v>159.12821579800001</v>
      </c>
      <c r="AE126" s="89">
        <v>175.012358323</v>
      </c>
      <c r="AF126" s="89">
        <v>162.387392369</v>
      </c>
      <c r="AG126" s="89">
        <v>199.58895810999999</v>
      </c>
      <c r="AH126" s="89">
        <v>193.514780884</v>
      </c>
      <c r="AI126" s="89">
        <v>199.030316769</v>
      </c>
      <c r="AJ126" s="89">
        <v>184.88055724399999</v>
      </c>
      <c r="AK126" s="89">
        <v>196.87556769</v>
      </c>
      <c r="AL126" s="89">
        <v>218.16167478700001</v>
      </c>
      <c r="AM126" s="89">
        <v>275.16621825200002</v>
      </c>
      <c r="AN126" s="94"/>
      <c r="AP126" s="49" t="str">
        <f t="shared" si="48"/>
        <v>Non-ren. waste</v>
      </c>
      <c r="AQ126" s="101" cm="1">
        <f t="array" aca="1" ref="AQ126" ca="1">INDIRECT(ADDRESS(ROW(AP126),AQ$9))/1000</f>
        <v>0.27516621825199999</v>
      </c>
      <c r="AR126" s="102" cm="1">
        <f t="array" aca="1" ref="AR126" ca="1">INDIRECT(ADDRESS(ROW(AQ126),AR$9))/1000</f>
        <v>0.21816167478700002</v>
      </c>
      <c r="AS126" s="102" cm="1">
        <f t="array" aca="1" ref="AS126" ca="1">INDIRECT(ADDRESS(ROW(AR126),AS$9))/1000</f>
        <v>0.19351478088400001</v>
      </c>
      <c r="AT126" s="103" cm="1">
        <f t="array" aca="1" ref="AT126" ca="1">INDIRECT(ADDRESS(ROW(AS126),AT$9))/1000</f>
        <v>0.183273642672</v>
      </c>
      <c r="AU126" s="77" cm="1">
        <f t="array" aca="1" ref="AU126" ca="1">AQ126/INDIRECT(ADDRESS($BC126,COLUMN(AQ126)))</f>
        <v>5.1698846128385004E-2</v>
      </c>
      <c r="AV126" s="78" cm="1">
        <f t="array" aca="1" ref="AV126" ca="1">AR126/INDIRECT(ADDRESS($BC126,COLUMN(AR126)))</f>
        <v>3.6247509476852742E-2</v>
      </c>
      <c r="AW126" s="78" cm="1">
        <f t="array" aca="1" ref="AW126" ca="1">AS126/INDIRECT(ADDRESS($BC126,COLUMN(AS126)))</f>
        <v>2.9692980740568885E-2</v>
      </c>
      <c r="AX126" s="80" cm="1">
        <f t="array" aca="1" ref="AX126" ca="1">AT126/INDIRECT(ADDRESS($BC126,COLUMN(AT126)))</f>
        <v>2.8858925589318307E-2</v>
      </c>
      <c r="AY126" s="53">
        <f t="shared" ca="1" si="49"/>
        <v>0.26129494798138031</v>
      </c>
      <c r="AZ126" s="53">
        <f t="shared" ca="1" si="49"/>
        <v>0.42193902189282845</v>
      </c>
      <c r="BA126" s="53">
        <f t="shared" ca="1" si="49"/>
        <v>0.50139547749622526</v>
      </c>
      <c r="BC126" s="100">
        <f t="shared" si="64"/>
        <v>130</v>
      </c>
      <c r="BP126" s="177" t="str">
        <f t="shared" si="50"/>
        <v>Non-ren. waste</v>
      </c>
      <c r="BQ126" s="185" cm="1">
        <f t="array" ref="BQ126">INDEX(126:126,,BQ$9)/1000</f>
        <v>0.183273642672</v>
      </c>
      <c r="BR126" s="185" cm="1">
        <f t="array" ref="BR126">INDEX(126:126,,BR$9)/1000</f>
        <v>0.15912821579800002</v>
      </c>
      <c r="BS126" s="185" cm="1">
        <f t="array" ref="BS126">INDEX(126:126,,BS$9)/1000</f>
        <v>0.17501235832299999</v>
      </c>
      <c r="BT126" s="185" cm="1">
        <f t="array" ref="BT126">INDEX(126:126,,BT$9)/1000</f>
        <v>0.16238739236899999</v>
      </c>
      <c r="BU126" s="185" cm="1">
        <f t="array" ref="BU126">INDEX(126:126,,BU$9)/1000</f>
        <v>0.19958895810999999</v>
      </c>
      <c r="BV126" s="185" cm="1">
        <f t="array" ref="BV126">INDEX(126:126,,BV$9)/1000</f>
        <v>0.19351478088400001</v>
      </c>
      <c r="BW126" s="185" cm="1">
        <f t="array" ref="BW126">INDEX(126:126,,BW$9)/1000</f>
        <v>0.19903031676899999</v>
      </c>
      <c r="BX126" s="185" cm="1">
        <f t="array" ref="BX126">INDEX(126:126,,BX$9)/1000</f>
        <v>0.18488055724399999</v>
      </c>
      <c r="BY126" s="185" cm="1">
        <f t="array" ref="BY126">INDEX(126:126,,BY$9)/1000</f>
        <v>0.19687556769</v>
      </c>
      <c r="BZ126" s="185" cm="1">
        <f t="array" ref="BZ126">INDEX(126:126,,BZ$9)/1000</f>
        <v>0.21816167478700002</v>
      </c>
      <c r="CA126" s="185" cm="1">
        <f t="array" ref="CA126">INDEX(126:126,,CA$9)/1000</f>
        <v>0.27516621825199999</v>
      </c>
      <c r="CB126" s="179"/>
      <c r="CC126" s="178" t="str">
        <f t="shared" si="51"/>
        <v>Non-ren. waste</v>
      </c>
      <c r="CD126" s="126" cm="1">
        <f t="array" aca="1" ref="CD126" ca="1">BQ126/INDIRECT(ADDRESS($BC126,COLUMN(BQ126)))</f>
        <v>2.8858925589318307E-2</v>
      </c>
      <c r="CE126" s="126" cm="1">
        <f t="array" aca="1" ref="CE126" ca="1">BR126/INDIRECT(ADDRESS($BC126,COLUMN(BR126)))</f>
        <v>2.3699402283509332E-2</v>
      </c>
      <c r="CF126" s="126" cm="1">
        <f t="array" aca="1" ref="CF126" ca="1">BS126/INDIRECT(ADDRESS($BC126,COLUMN(BS126)))</f>
        <v>2.62763427565205E-2</v>
      </c>
      <c r="CG126" s="126" cm="1">
        <f t="array" aca="1" ref="CG126" ca="1">BT126/INDIRECT(ADDRESS($BC126,COLUMN(BT126)))</f>
        <v>2.3238283566961372E-2</v>
      </c>
      <c r="CH126" s="126" cm="1">
        <f t="array" aca="1" ref="CH126" ca="1">BU126/INDIRECT(ADDRESS($BC126,COLUMN(BU126)))</f>
        <v>2.9049358034416543E-2</v>
      </c>
      <c r="CI126" s="126" cm="1">
        <f t="array" aca="1" ref="CI126" ca="1">BV126/INDIRECT(ADDRESS($BC126,COLUMN(BV126)))</f>
        <v>2.9692980740568885E-2</v>
      </c>
      <c r="CJ126" s="126" cm="1">
        <f t="array" aca="1" ref="CJ126" ca="1">BW126/INDIRECT(ADDRESS($BC126,COLUMN(BW126)))</f>
        <v>3.269418938047141E-2</v>
      </c>
      <c r="CK126" s="126" cm="1">
        <f t="array" aca="1" ref="CK126" ca="1">BX126/INDIRECT(ADDRESS($BC126,COLUMN(BX126)))</f>
        <v>3.0223350941519931E-2</v>
      </c>
      <c r="CL126" s="126" cm="1">
        <f t="array" aca="1" ref="CL126" ca="1">BY126/INDIRECT(ADDRESS($BC126,COLUMN(BY126)))</f>
        <v>3.0799111584352484E-2</v>
      </c>
      <c r="CM126" s="126" cm="1">
        <f t="array" aca="1" ref="CM126" ca="1">BZ126/INDIRECT(ADDRESS($BC126,COLUMN(BZ126)))</f>
        <v>3.6247509476852742E-2</v>
      </c>
      <c r="CN126" s="126" cm="1">
        <f t="array" aca="1" ref="CN126" ca="1">CA126/INDIRECT(ADDRESS($BC126,COLUMN(CA126)))</f>
        <v>5.1698846128385004E-2</v>
      </c>
      <c r="CP126" s="178" t="str">
        <f t="shared" si="52"/>
        <v>Non-ren. waste</v>
      </c>
      <c r="CQ126" s="194" t="str">
        <f t="shared" ca="1" si="53"/>
        <v>0.18
(2.9%)</v>
      </c>
      <c r="CR126" s="194" t="str">
        <f t="shared" ca="1" si="54"/>
        <v>0.16
(2.4%)</v>
      </c>
      <c r="CS126" s="194" t="str">
        <f t="shared" ca="1" si="55"/>
        <v>0.18
(2.6%)</v>
      </c>
      <c r="CT126" s="194" t="str">
        <f t="shared" ca="1" si="56"/>
        <v>0.16
(2.3%)</v>
      </c>
      <c r="CU126" s="194" t="str">
        <f t="shared" ca="1" si="57"/>
        <v>0.20
(2.9%)</v>
      </c>
      <c r="CV126" s="194" t="str">
        <f t="shared" ca="1" si="58"/>
        <v>0.19
(3.0%)</v>
      </c>
      <c r="CW126" s="194" t="str">
        <f t="shared" ca="1" si="59"/>
        <v>0.20
(3.3%)</v>
      </c>
      <c r="CX126" s="194" t="str">
        <f t="shared" ca="1" si="60"/>
        <v>0.18
(3.0%)</v>
      </c>
      <c r="CY126" s="194" t="str">
        <f t="shared" ca="1" si="61"/>
        <v>0.20
(3.1%)</v>
      </c>
      <c r="CZ126" s="194" t="str">
        <f t="shared" ca="1" si="62"/>
        <v>0.22
(3.6%)</v>
      </c>
      <c r="DA126" s="194" t="str">
        <f t="shared" ca="1" si="63"/>
        <v>0.28
(5.2%)</v>
      </c>
    </row>
    <row r="127" spans="3:105" ht="15.5">
      <c r="C127" s="7" t="str">
        <v>Coal</v>
      </c>
      <c r="D127" s="86" t="s">
        <v>648</v>
      </c>
      <c r="F127" s="89">
        <v>862.308584247</v>
      </c>
      <c r="G127" s="89">
        <v>865.52135860400006</v>
      </c>
      <c r="H127" s="89">
        <v>436.05937273799998</v>
      </c>
      <c r="I127" s="89">
        <v>534.43721899599996</v>
      </c>
      <c r="J127" s="89">
        <v>205.44761236599999</v>
      </c>
      <c r="K127" s="89">
        <v>284.66593992600002</v>
      </c>
      <c r="L127" s="89">
        <v>476.64900929099997</v>
      </c>
      <c r="M127" s="89">
        <v>358.36587941199997</v>
      </c>
      <c r="N127" s="89">
        <v>310.5546147</v>
      </c>
      <c r="O127" s="89">
        <v>255.11890711800001</v>
      </c>
      <c r="P127" s="89">
        <v>449.32196282799998</v>
      </c>
      <c r="Q127" s="89">
        <v>515.47954542100001</v>
      </c>
      <c r="R127" s="89">
        <v>487.23647551900001</v>
      </c>
      <c r="S127" s="89">
        <v>699.70368881299999</v>
      </c>
      <c r="T127" s="89">
        <v>774.37666326999999</v>
      </c>
      <c r="U127" s="89">
        <v>844.45939574700003</v>
      </c>
      <c r="V127" s="89">
        <v>728.50182162099998</v>
      </c>
      <c r="W127" s="89">
        <v>741.04926450500011</v>
      </c>
      <c r="X127" s="89">
        <v>658.04776179700002</v>
      </c>
      <c r="Y127" s="89">
        <v>448.551396157</v>
      </c>
      <c r="Z127" s="89">
        <v>495.12520849500009</v>
      </c>
      <c r="AA127" s="89">
        <v>435.53634604699999</v>
      </c>
      <c r="AB127" s="89">
        <v>387.00237620399997</v>
      </c>
      <c r="AC127" s="89">
        <v>327.979071831</v>
      </c>
      <c r="AD127" s="89">
        <v>426.80333020199998</v>
      </c>
      <c r="AE127" s="89">
        <v>422.33783370000003</v>
      </c>
      <c r="AF127" s="89">
        <v>424.76151356700001</v>
      </c>
      <c r="AG127" s="89">
        <v>407.95411076700003</v>
      </c>
      <c r="AH127" s="89">
        <v>420.54869896299999</v>
      </c>
      <c r="AI127" s="89">
        <v>315.74024175800002</v>
      </c>
      <c r="AJ127" s="89">
        <v>303.54083338800001</v>
      </c>
      <c r="AK127" s="89">
        <v>356.52951399800003</v>
      </c>
      <c r="AL127" s="89">
        <v>282.53992659599999</v>
      </c>
      <c r="AM127" s="89">
        <v>208.777761255</v>
      </c>
      <c r="AN127" s="94"/>
      <c r="AP127" s="49" t="str">
        <f t="shared" si="48"/>
        <v>Coal</v>
      </c>
      <c r="AQ127" s="101" cm="1">
        <f t="array" aca="1" ref="AQ127" ca="1">INDIRECT(ADDRESS(ROW(AP127),AQ$9))/1000</f>
        <v>0.208777761255</v>
      </c>
      <c r="AR127" s="102" cm="1">
        <f t="array" aca="1" ref="AR127" ca="1">INDIRECT(ADDRESS(ROW(AQ127),AR$9))/1000</f>
        <v>0.28253992659599997</v>
      </c>
      <c r="AS127" s="102" cm="1">
        <f t="array" aca="1" ref="AS127" ca="1">INDIRECT(ADDRESS(ROW(AR127),AS$9))/1000</f>
        <v>0.42054869896300001</v>
      </c>
      <c r="AT127" s="103" cm="1">
        <f t="array" aca="1" ref="AT127" ca="1">INDIRECT(ADDRESS(ROW(AS127),AT$9))/1000</f>
        <v>0.327979071831</v>
      </c>
      <c r="AU127" s="77" cm="1">
        <f t="array" aca="1" ref="AU127" ca="1">AQ127/INDIRECT(ADDRESS($BC127,COLUMN(AQ127)))</f>
        <v>3.9225633955786265E-2</v>
      </c>
      <c r="AV127" s="78" cm="1">
        <f t="array" aca="1" ref="AV127" ca="1">AR127/INDIRECT(ADDRESS($BC127,COLUMN(AR127)))</f>
        <v>4.6943940437186533E-2</v>
      </c>
      <c r="AW127" s="78" cm="1">
        <f t="array" aca="1" ref="AW127" ca="1">AS127/INDIRECT(ADDRESS($BC127,COLUMN(AS127)))</f>
        <v>6.4529150495563653E-2</v>
      </c>
      <c r="AX127" s="80" cm="1">
        <f t="array" aca="1" ref="AX127" ca="1">AT127/INDIRECT(ADDRESS($BC127,COLUMN(AT127)))</f>
        <v>5.164476184807433E-2</v>
      </c>
      <c r="AY127" s="53">
        <f t="shared" ca="1" si="49"/>
        <v>-0.26106811249537659</v>
      </c>
      <c r="AZ127" s="53">
        <f t="shared" ca="1" si="49"/>
        <v>-0.50355865617986773</v>
      </c>
      <c r="BA127" s="53">
        <f t="shared" ca="1" si="49"/>
        <v>-0.36344181935310088</v>
      </c>
      <c r="BC127" s="100">
        <f t="shared" si="64"/>
        <v>130</v>
      </c>
      <c r="BP127" s="177" t="str">
        <f t="shared" si="50"/>
        <v>Coal</v>
      </c>
      <c r="BQ127" s="185" cm="1">
        <f t="array" ref="BQ127">INDEX(127:127,,BQ$9)/1000</f>
        <v>0.327979071831</v>
      </c>
      <c r="BR127" s="185" cm="1">
        <f t="array" ref="BR127">INDEX(127:127,,BR$9)/1000</f>
        <v>0.42680333020200001</v>
      </c>
      <c r="BS127" s="185" cm="1">
        <f t="array" ref="BS127">INDEX(127:127,,BS$9)/1000</f>
        <v>0.42233783370000005</v>
      </c>
      <c r="BT127" s="185" cm="1">
        <f t="array" ref="BT127">INDEX(127:127,,BT$9)/1000</f>
        <v>0.42476151356699998</v>
      </c>
      <c r="BU127" s="185" cm="1">
        <f t="array" ref="BU127">INDEX(127:127,,BU$9)/1000</f>
        <v>0.40795411076700006</v>
      </c>
      <c r="BV127" s="185" cm="1">
        <f t="array" ref="BV127">INDEX(127:127,,BV$9)/1000</f>
        <v>0.42054869896300001</v>
      </c>
      <c r="BW127" s="185" cm="1">
        <f t="array" ref="BW127">INDEX(127:127,,BW$9)/1000</f>
        <v>0.31574024175800003</v>
      </c>
      <c r="BX127" s="185" cm="1">
        <f t="array" ref="BX127">INDEX(127:127,,BX$9)/1000</f>
        <v>0.30354083338800003</v>
      </c>
      <c r="BY127" s="185" cm="1">
        <f t="array" ref="BY127">INDEX(127:127,,BY$9)/1000</f>
        <v>0.35652951399800004</v>
      </c>
      <c r="BZ127" s="185" cm="1">
        <f t="array" ref="BZ127">INDEX(127:127,,BZ$9)/1000</f>
        <v>0.28253992659599997</v>
      </c>
      <c r="CA127" s="185" cm="1">
        <f t="array" ref="CA127">INDEX(127:127,,CA$9)/1000</f>
        <v>0.208777761255</v>
      </c>
      <c r="CB127" s="179"/>
      <c r="CC127" s="178" t="str">
        <f t="shared" si="51"/>
        <v>Coal</v>
      </c>
      <c r="CD127" s="126" cm="1">
        <f t="array" aca="1" ref="CD127" ca="1">BQ127/INDIRECT(ADDRESS($BC127,COLUMN(BQ127)))</f>
        <v>5.164476184807433E-2</v>
      </c>
      <c r="CE127" s="126" cm="1">
        <f t="array" aca="1" ref="CE127" ca="1">BR127/INDIRECT(ADDRESS($BC127,COLUMN(BR127)))</f>
        <v>6.3564992340759935E-2</v>
      </c>
      <c r="CF127" s="126" cm="1">
        <f t="array" aca="1" ref="CF127" ca="1">BS127/INDIRECT(ADDRESS($BC127,COLUMN(BS127)))</f>
        <v>6.3409771650903654E-2</v>
      </c>
      <c r="CG127" s="126" cm="1">
        <f t="array" aca="1" ref="CG127" ca="1">BT127/INDIRECT(ADDRESS($BC127,COLUMN(BT127)))</f>
        <v>6.0785066849105916E-2</v>
      </c>
      <c r="CH127" s="126" cm="1">
        <f t="array" aca="1" ref="CH127" ca="1">BU127/INDIRECT(ADDRESS($BC127,COLUMN(BU127)))</f>
        <v>5.9376055356485422E-2</v>
      </c>
      <c r="CI127" s="126" cm="1">
        <f t="array" aca="1" ref="CI127" ca="1">BV127/INDIRECT(ADDRESS($BC127,COLUMN(BV127)))</f>
        <v>6.4529150495563653E-2</v>
      </c>
      <c r="CJ127" s="126" cm="1">
        <f t="array" aca="1" ref="CJ127" ca="1">BW127/INDIRECT(ADDRESS($BC127,COLUMN(BW127)))</f>
        <v>5.1865823391382557E-2</v>
      </c>
      <c r="CK127" s="126" cm="1">
        <f t="array" aca="1" ref="CK127" ca="1">BX127/INDIRECT(ADDRESS($BC127,COLUMN(BX127)))</f>
        <v>4.9621340768999031E-2</v>
      </c>
      <c r="CL127" s="126" cm="1">
        <f t="array" aca="1" ref="CL127" ca="1">BY127/INDIRECT(ADDRESS($BC127,COLUMN(BY127)))</f>
        <v>5.5775292046546396E-2</v>
      </c>
      <c r="CM127" s="126" cm="1">
        <f t="array" aca="1" ref="CM127" ca="1">BZ127/INDIRECT(ADDRESS($BC127,COLUMN(BZ127)))</f>
        <v>4.6943940437186533E-2</v>
      </c>
      <c r="CN127" s="126" cm="1">
        <f t="array" aca="1" ref="CN127" ca="1">CA127/INDIRECT(ADDRESS($BC127,COLUMN(CA127)))</f>
        <v>3.9225633955786265E-2</v>
      </c>
      <c r="CP127" s="178" t="str">
        <f t="shared" si="52"/>
        <v>Coal</v>
      </c>
      <c r="CQ127" s="194" t="str">
        <f t="shared" ca="1" si="53"/>
        <v>0.33
(5.2%)</v>
      </c>
      <c r="CR127" s="194" t="str">
        <f t="shared" ca="1" si="54"/>
        <v>0.43
(6.4%)</v>
      </c>
      <c r="CS127" s="194" t="str">
        <f t="shared" ca="1" si="55"/>
        <v>0.42
(6.3%)</v>
      </c>
      <c r="CT127" s="194" t="str">
        <f t="shared" ca="1" si="56"/>
        <v>0.42
(6.1%)</v>
      </c>
      <c r="CU127" s="194" t="str">
        <f t="shared" ca="1" si="57"/>
        <v>0.41
(5.9%)</v>
      </c>
      <c r="CV127" s="194" t="str">
        <f t="shared" ca="1" si="58"/>
        <v>0.42
(6.5%)</v>
      </c>
      <c r="CW127" s="194" t="str">
        <f t="shared" ca="1" si="59"/>
        <v>0.32
(5.2%)</v>
      </c>
      <c r="CX127" s="194" t="str">
        <f t="shared" ca="1" si="60"/>
        <v>0.30
(5.0%)</v>
      </c>
      <c r="CY127" s="194" t="str">
        <f t="shared" ca="1" si="61"/>
        <v>0.36
(5.6%)</v>
      </c>
      <c r="CZ127" s="194" t="str">
        <f t="shared" ca="1" si="62"/>
        <v>0.28
(4.7%)</v>
      </c>
      <c r="DA127" s="194" t="str">
        <f t="shared" ca="1" si="63"/>
        <v>0.21
(3.9%)</v>
      </c>
    </row>
    <row r="128" spans="3:105" ht="15.5">
      <c r="C128" s="7" t="str">
        <v>Renewables</v>
      </c>
      <c r="D128" s="86" t="s">
        <v>648</v>
      </c>
      <c r="F128" s="89">
        <v>4.8397473149999994</v>
      </c>
      <c r="G128" s="89">
        <v>4.8410550639999999</v>
      </c>
      <c r="H128" s="89">
        <v>4.5047107090000003</v>
      </c>
      <c r="I128" s="89">
        <v>4.5066178420000007</v>
      </c>
      <c r="J128" s="89">
        <v>4.7205607229999993</v>
      </c>
      <c r="K128" s="89">
        <v>4.7213780659999998</v>
      </c>
      <c r="L128" s="89">
        <v>5.3917932140000007</v>
      </c>
      <c r="M128" s="89">
        <v>5.3950550870000002</v>
      </c>
      <c r="N128" s="89">
        <v>6.9610081150000003</v>
      </c>
      <c r="O128" s="89">
        <v>6.9608991360000001</v>
      </c>
      <c r="P128" s="89">
        <v>7.6463403970000003</v>
      </c>
      <c r="Q128" s="89">
        <v>8.6797417800000005</v>
      </c>
      <c r="R128" s="89">
        <v>8.6797417800000005</v>
      </c>
      <c r="S128" s="89">
        <v>8.2544960120000006</v>
      </c>
      <c r="T128" s="89">
        <v>9.8554598109999993</v>
      </c>
      <c r="U128" s="89">
        <v>12.691565635</v>
      </c>
      <c r="V128" s="89">
        <v>12.921722049999998</v>
      </c>
      <c r="W128" s="89">
        <v>12.024713831000001</v>
      </c>
      <c r="X128" s="89">
        <v>10.965280299</v>
      </c>
      <c r="Y128" s="89">
        <v>10.412457797</v>
      </c>
      <c r="Z128" s="89">
        <v>11.270463957</v>
      </c>
      <c r="AA128" s="89">
        <v>10.0595956549636</v>
      </c>
      <c r="AB128" s="89">
        <v>8.7916231380000003</v>
      </c>
      <c r="AC128" s="89">
        <v>9.1773146350000001</v>
      </c>
      <c r="AD128" s="89">
        <v>11.316659937999999</v>
      </c>
      <c r="AE128" s="89">
        <v>11.469517052</v>
      </c>
      <c r="AF128" s="89">
        <v>10.655297289</v>
      </c>
      <c r="AG128" s="89">
        <v>11.85900816</v>
      </c>
      <c r="AH128" s="89">
        <v>12.292606133999998</v>
      </c>
      <c r="AI128" s="89">
        <v>11.688709942000001</v>
      </c>
      <c r="AJ128" s="89">
        <v>11.094357389999999</v>
      </c>
      <c r="AK128" s="89">
        <v>10.108511290999999</v>
      </c>
      <c r="AL128" s="89">
        <v>9.8471483919999994</v>
      </c>
      <c r="AM128" s="89">
        <v>8.5435897580000013</v>
      </c>
      <c r="AN128" s="94"/>
      <c r="AP128" s="49" t="str">
        <f t="shared" si="48"/>
        <v>Renewables</v>
      </c>
      <c r="AQ128" s="101" cm="1">
        <f t="array" aca="1" ref="AQ128" ca="1">INDIRECT(ADDRESS(ROW(AP128),AQ$9))/1000</f>
        <v>8.543589758000002E-3</v>
      </c>
      <c r="AR128" s="102" cm="1">
        <f t="array" aca="1" ref="AR128" ca="1">INDIRECT(ADDRESS(ROW(AQ128),AR$9))/1000</f>
        <v>9.8471483920000002E-3</v>
      </c>
      <c r="AS128" s="102" cm="1">
        <f t="array" aca="1" ref="AS128" ca="1">INDIRECT(ADDRESS(ROW(AR128),AS$9))/1000</f>
        <v>1.2292606133999998E-2</v>
      </c>
      <c r="AT128" s="103" cm="1">
        <f t="array" aca="1" ref="AT128" ca="1">INDIRECT(ADDRESS(ROW(AS128),AT$9))/1000</f>
        <v>9.1773146349999994E-3</v>
      </c>
      <c r="AU128" s="77" cm="1">
        <f t="array" aca="1" ref="AU128" ca="1">AQ128/INDIRECT(ADDRESS($BC128,COLUMN(AQ128)))</f>
        <v>1.6051888022038396E-3</v>
      </c>
      <c r="AV128" s="78" cm="1">
        <f t="array" aca="1" ref="AV128" ca="1">AR128/INDIRECT(ADDRESS($BC128,COLUMN(AR128)))</f>
        <v>1.6361013225970364E-3</v>
      </c>
      <c r="AW128" s="78" cm="1">
        <f t="array" aca="1" ref="AW128" ca="1">AS128/INDIRECT(ADDRESS($BC128,COLUMN(AS128)))</f>
        <v>1.8861821072316846E-3</v>
      </c>
      <c r="AX128" s="80" cm="1">
        <f t="array" aca="1" ref="AX128" ca="1">AT128/INDIRECT(ADDRESS($BC128,COLUMN(AT128)))</f>
        <v>1.4450929020667601E-3</v>
      </c>
      <c r="AY128" s="53">
        <f t="shared" ca="1" si="49"/>
        <v>-0.13237930232259246</v>
      </c>
      <c r="AZ128" s="53">
        <f t="shared" ca="1" si="49"/>
        <v>-0.30498141200755052</v>
      </c>
      <c r="BA128" s="53">
        <f t="shared" ca="1" si="49"/>
        <v>-6.9053410742084403E-2</v>
      </c>
      <c r="BC128" s="100">
        <f t="shared" si="64"/>
        <v>130</v>
      </c>
      <c r="BP128" s="177" t="str">
        <f t="shared" si="50"/>
        <v>Renewables</v>
      </c>
      <c r="BQ128" s="185" cm="1">
        <f t="array" ref="BQ128">INDEX(128:128,,BQ$9)/1000</f>
        <v>9.1773146349999994E-3</v>
      </c>
      <c r="BR128" s="185" cm="1">
        <f t="array" ref="BR128">INDEX(128:128,,BR$9)/1000</f>
        <v>1.1316659937999999E-2</v>
      </c>
      <c r="BS128" s="185" cm="1">
        <f t="array" ref="BS128">INDEX(128:128,,BS$9)/1000</f>
        <v>1.1469517052E-2</v>
      </c>
      <c r="BT128" s="185" cm="1">
        <f t="array" ref="BT128">INDEX(128:128,,BT$9)/1000</f>
        <v>1.0655297289E-2</v>
      </c>
      <c r="BU128" s="185" cm="1">
        <f t="array" ref="BU128">INDEX(128:128,,BU$9)/1000</f>
        <v>1.185900816E-2</v>
      </c>
      <c r="BV128" s="185" cm="1">
        <f t="array" ref="BV128">INDEX(128:128,,BV$9)/1000</f>
        <v>1.2292606133999998E-2</v>
      </c>
      <c r="BW128" s="185" cm="1">
        <f t="array" ref="BW128">INDEX(128:128,,BW$9)/1000</f>
        <v>1.1688709942000001E-2</v>
      </c>
      <c r="BX128" s="185" cm="1">
        <f t="array" ref="BX128">INDEX(128:128,,BX$9)/1000</f>
        <v>1.1094357389999998E-2</v>
      </c>
      <c r="BY128" s="185" cm="1">
        <f t="array" ref="BY128">INDEX(128:128,,BY$9)/1000</f>
        <v>1.0108511290999999E-2</v>
      </c>
      <c r="BZ128" s="185" cm="1">
        <f t="array" ref="BZ128">INDEX(128:128,,BZ$9)/1000</f>
        <v>9.8471483920000002E-3</v>
      </c>
      <c r="CA128" s="185" cm="1">
        <f t="array" ref="CA128">INDEX(128:128,,CA$9)/1000</f>
        <v>8.543589758000002E-3</v>
      </c>
      <c r="CB128" s="179"/>
      <c r="CC128" s="178" t="str">
        <f t="shared" si="51"/>
        <v>Renewables</v>
      </c>
      <c r="CD128" s="126" cm="1">
        <f t="array" aca="1" ref="CD128" ca="1">BQ128/INDIRECT(ADDRESS($BC128,COLUMN(BQ128)))</f>
        <v>1.4450929020667601E-3</v>
      </c>
      <c r="CE128" s="126" cm="1">
        <f t="array" aca="1" ref="CE128" ca="1">BR128/INDIRECT(ADDRESS($BC128,COLUMN(BR128)))</f>
        <v>1.6854212499736111E-3</v>
      </c>
      <c r="CF128" s="126" cm="1">
        <f t="array" aca="1" ref="CF128" ca="1">BS128/INDIRECT(ADDRESS($BC128,COLUMN(BS128)))</f>
        <v>1.722032456438831E-3</v>
      </c>
      <c r="CG128" s="126" cm="1">
        <f t="array" aca="1" ref="CG128" ca="1">BT128/INDIRECT(ADDRESS($BC128,COLUMN(BT128)))</f>
        <v>1.5248155431266477E-3</v>
      </c>
      <c r="CH128" s="126" cm="1">
        <f t="array" aca="1" ref="CH128" ca="1">BU128/INDIRECT(ADDRESS($BC128,COLUMN(BU128)))</f>
        <v>1.7260302234908408E-3</v>
      </c>
      <c r="CI128" s="126" cm="1">
        <f t="array" aca="1" ref="CI128" ca="1">BV128/INDIRECT(ADDRESS($BC128,COLUMN(BV128)))</f>
        <v>1.8861821072316846E-3</v>
      </c>
      <c r="CJ128" s="126" cm="1">
        <f t="array" aca="1" ref="CJ128" ca="1">BW128/INDIRECT(ADDRESS($BC128,COLUMN(BW128)))</f>
        <v>1.9200737991121426E-3</v>
      </c>
      <c r="CK128" s="126" cm="1">
        <f t="array" aca="1" ref="CK128" ca="1">BX128/INDIRECT(ADDRESS($BC128,COLUMN(BX128)))</f>
        <v>1.8136501851088887E-3</v>
      </c>
      <c r="CL128" s="126" cm="1">
        <f t="array" aca="1" ref="CL128" ca="1">BY128/INDIRECT(ADDRESS($BC128,COLUMN(BY128)))</f>
        <v>1.5813702576513745E-3</v>
      </c>
      <c r="CM128" s="126" cm="1">
        <f t="array" aca="1" ref="CM128" ca="1">BZ128/INDIRECT(ADDRESS($BC128,COLUMN(BZ128)))</f>
        <v>1.6361013225970364E-3</v>
      </c>
      <c r="CN128" s="126" cm="1">
        <f t="array" aca="1" ref="CN128" ca="1">CA128/INDIRECT(ADDRESS($BC128,COLUMN(CA128)))</f>
        <v>1.6051888022038396E-3</v>
      </c>
      <c r="CP128" s="178" t="str">
        <f t="shared" si="52"/>
        <v>Renewables</v>
      </c>
      <c r="CQ128" s="194" t="str">
        <f t="shared" ca="1" si="53"/>
        <v>0.01
(0.1%)</v>
      </c>
      <c r="CR128" s="194" t="str">
        <f t="shared" ca="1" si="54"/>
        <v>0.01
(0.2%)</v>
      </c>
      <c r="CS128" s="194" t="str">
        <f t="shared" ca="1" si="55"/>
        <v>0.01
(0.2%)</v>
      </c>
      <c r="CT128" s="194" t="str">
        <f t="shared" ca="1" si="56"/>
        <v>0.01
(0.2%)</v>
      </c>
      <c r="CU128" s="194" t="str">
        <f t="shared" ca="1" si="57"/>
        <v>0.01
(0.2%)</v>
      </c>
      <c r="CV128" s="194" t="str">
        <f t="shared" ca="1" si="58"/>
        <v>0.01
(0.2%)</v>
      </c>
      <c r="CW128" s="194" t="str">
        <f t="shared" ca="1" si="59"/>
        <v>0.01
(0.2%)</v>
      </c>
      <c r="CX128" s="194" t="str">
        <f t="shared" ca="1" si="60"/>
        <v>0.01
(0.2%)</v>
      </c>
      <c r="CY128" s="194" t="str">
        <f t="shared" ca="1" si="61"/>
        <v>0.01
(0.2%)</v>
      </c>
      <c r="CZ128" s="194" t="str">
        <f t="shared" ca="1" si="62"/>
        <v>0.01
(0.2%)</v>
      </c>
      <c r="DA128" s="194" t="str">
        <f t="shared" ca="1" si="63"/>
        <v>0.01
(0.2%)</v>
      </c>
    </row>
    <row r="129" spans="2:105" ht="15.5">
      <c r="C129" s="7" t="str">
        <v>Peat</v>
      </c>
      <c r="D129" s="86" t="s">
        <v>648</v>
      </c>
      <c r="F129" s="89">
        <v>0</v>
      </c>
      <c r="G129" s="89">
        <v>0</v>
      </c>
      <c r="H129" s="89">
        <v>0</v>
      </c>
      <c r="I129" s="89">
        <v>0</v>
      </c>
      <c r="J129" s="89">
        <v>0</v>
      </c>
      <c r="K129" s="89">
        <v>0</v>
      </c>
      <c r="L129" s="89">
        <v>0</v>
      </c>
      <c r="M129" s="89">
        <v>0</v>
      </c>
      <c r="N129" s="89">
        <v>0</v>
      </c>
      <c r="O129" s="89">
        <v>0</v>
      </c>
      <c r="P129" s="89">
        <v>0</v>
      </c>
      <c r="Q129" s="89">
        <v>0</v>
      </c>
      <c r="R129" s="89">
        <v>0</v>
      </c>
      <c r="S129" s="89">
        <v>0</v>
      </c>
      <c r="T129" s="89">
        <v>0</v>
      </c>
      <c r="U129" s="89">
        <v>1.546588375</v>
      </c>
      <c r="V129" s="89">
        <v>1.378206493</v>
      </c>
      <c r="W129" s="89">
        <v>3.0218845060000001</v>
      </c>
      <c r="X129" s="89">
        <v>2.5631302489999999</v>
      </c>
      <c r="Y129" s="89">
        <v>4.8632339259999995</v>
      </c>
      <c r="Z129" s="89">
        <v>1.845226856</v>
      </c>
      <c r="AA129" s="89">
        <v>1.8336596519999999</v>
      </c>
      <c r="AB129" s="89">
        <v>3.0876697819999999</v>
      </c>
      <c r="AC129" s="89">
        <v>2.172395378</v>
      </c>
      <c r="AD129" s="89">
        <v>2.8258973310000002</v>
      </c>
      <c r="AE129" s="89">
        <v>3.3499211290000002</v>
      </c>
      <c r="AF129" s="89">
        <v>3.4927429399999999</v>
      </c>
      <c r="AG129" s="89">
        <v>3.0189664860000001</v>
      </c>
      <c r="AH129" s="89">
        <v>3.4497895660000002</v>
      </c>
      <c r="AI129" s="226">
        <v>0</v>
      </c>
      <c r="AJ129" s="226">
        <v>0</v>
      </c>
      <c r="AK129" s="226">
        <v>0</v>
      </c>
      <c r="AL129" s="226">
        <v>0</v>
      </c>
      <c r="AM129" s="226">
        <v>0</v>
      </c>
      <c r="AN129" s="94"/>
      <c r="AP129" s="49" t="str">
        <f t="shared" si="48"/>
        <v>Peat</v>
      </c>
      <c r="AQ129" s="101"/>
      <c r="AR129" s="102"/>
      <c r="AS129" s="102"/>
      <c r="AT129" s="103"/>
      <c r="AU129" s="77"/>
      <c r="AV129" s="78"/>
      <c r="AW129" s="78"/>
      <c r="AX129" s="80"/>
      <c r="AY129" s="53"/>
      <c r="AZ129" s="53"/>
      <c r="BA129" s="53"/>
      <c r="BC129" s="100">
        <f t="shared" si="64"/>
        <v>130</v>
      </c>
      <c r="BP129" s="177" t="str">
        <f t="shared" si="50"/>
        <v>Peat</v>
      </c>
      <c r="BQ129" s="185" cm="1">
        <f t="array" ref="BQ129">INDEX(129:129,,BQ$9)/1000</f>
        <v>2.1723953779999999E-3</v>
      </c>
      <c r="BR129" s="185" cm="1">
        <f t="array" ref="BR129">INDEX(129:129,,BR$9)/1000</f>
        <v>2.8258973310000004E-3</v>
      </c>
      <c r="BS129" s="185" cm="1">
        <f t="array" ref="BS129">INDEX(129:129,,BS$9)/1000</f>
        <v>3.349921129E-3</v>
      </c>
      <c r="BT129" s="185" cm="1">
        <f t="array" ref="BT129">INDEX(129:129,,BT$9)/1000</f>
        <v>3.4927429399999998E-3</v>
      </c>
      <c r="BU129" s="185" cm="1">
        <f t="array" ref="BU129">INDEX(129:129,,BU$9)/1000</f>
        <v>3.0189664859999999E-3</v>
      </c>
      <c r="BV129" s="185" cm="1">
        <f t="array" ref="BV129">INDEX(129:129,,BV$9)/1000</f>
        <v>3.4497895660000003E-3</v>
      </c>
      <c r="BW129" s="185" cm="1">
        <f t="array" ref="BW129">INDEX(129:129,,BW$9)/1000</f>
        <v>0</v>
      </c>
      <c r="BX129" s="185" cm="1">
        <f t="array" ref="BX129">INDEX(129:129,,BX$9)/1000</f>
        <v>0</v>
      </c>
      <c r="BY129" s="185" cm="1">
        <f t="array" ref="BY129">INDEX(129:129,,BY$9)/1000</f>
        <v>0</v>
      </c>
      <c r="BZ129" s="185" cm="1">
        <f t="array" ref="BZ129">INDEX(129:129,,BZ$9)/1000</f>
        <v>0</v>
      </c>
      <c r="CA129" s="185" cm="1">
        <f t="array" ref="CA129">INDEX(129:129,,CA$9)/1000</f>
        <v>0</v>
      </c>
      <c r="CC129" s="178" t="str">
        <f t="shared" si="51"/>
        <v>Peat</v>
      </c>
      <c r="CD129" s="126" cm="1">
        <f t="array" aca="1" ref="CD129" ca="1">BQ129/INDIRECT(ADDRESS($BC129,COLUMN(BQ129)))</f>
        <v>3.4207317348125728E-4</v>
      </c>
      <c r="CE129" s="126" cm="1">
        <f t="array" aca="1" ref="CE129" ca="1">BR129/INDIRECT(ADDRESS($BC129,COLUMN(BR129)))</f>
        <v>4.2086865188182464E-4</v>
      </c>
      <c r="CF129" s="126" cm="1">
        <f t="array" aca="1" ref="CF129" ca="1">BS129/INDIRECT(ADDRESS($BC129,COLUMN(BS129)))</f>
        <v>5.0295691479374871E-4</v>
      </c>
      <c r="CG129" s="126" cm="1">
        <f t="array" aca="1" ref="CG129" ca="1">BT129/INDIRECT(ADDRESS($BC129,COLUMN(BT129)))</f>
        <v>4.9982544631166164E-4</v>
      </c>
      <c r="CH129" s="126" cm="1">
        <f t="array" aca="1" ref="CH129" ca="1">BU129/INDIRECT(ADDRESS($BC129,COLUMN(BU129)))</f>
        <v>4.3939824715846543E-4</v>
      </c>
      <c r="CI129" s="126" cm="1">
        <f t="array" aca="1" ref="CI129" ca="1">BV129/INDIRECT(ADDRESS($BC129,COLUMN(BV129)))</f>
        <v>5.29337008130953E-4</v>
      </c>
      <c r="CJ129" s="126" cm="1">
        <f t="array" aca="1" ref="CJ129" ca="1">BW129/INDIRECT(ADDRESS($BC129,COLUMN(BW129)))</f>
        <v>0</v>
      </c>
      <c r="CK129" s="126" cm="1">
        <f t="array" aca="1" ref="CK129" ca="1">BX129/INDIRECT(ADDRESS($BC129,COLUMN(BX129)))</f>
        <v>0</v>
      </c>
      <c r="CL129" s="126" cm="1">
        <f t="array" aca="1" ref="CL129" ca="1">BY129/INDIRECT(ADDRESS($BC129,COLUMN(BY129)))</f>
        <v>0</v>
      </c>
      <c r="CM129" s="126" cm="1">
        <f t="array" aca="1" ref="CM129" ca="1">BZ129/INDIRECT(ADDRESS($BC129,COLUMN(BZ129)))</f>
        <v>0</v>
      </c>
      <c r="CN129" s="126" cm="1">
        <f t="array" aca="1" ref="CN129" ca="1">CA129/INDIRECT(ADDRESS($BC129,COLUMN(CA129)))</f>
        <v>0</v>
      </c>
      <c r="CP129" s="178" t="str">
        <f t="shared" si="52"/>
        <v>Peat</v>
      </c>
      <c r="CQ129" s="194" t="str">
        <f t="shared" ca="1" si="53"/>
        <v>0.00
(0.0%)</v>
      </c>
      <c r="CR129" s="194" t="str">
        <f t="shared" ref="CR129:DA130" ca="1" si="65">TEXT(BR129,"#,##0.00;-#,##0.00;0") &amp; CHAR(10) &amp; IF(CE129&lt;&gt;1,TEXT(CE129,"(#,##0.0%);(-#,##0.0%);(0%)"),"(100%)")</f>
        <v>0.00
(0.0%)</v>
      </c>
      <c r="CS129" s="194" t="str">
        <f t="shared" ca="1" si="65"/>
        <v>0.00
(0.1%)</v>
      </c>
      <c r="CT129" s="194" t="str">
        <f t="shared" ca="1" si="65"/>
        <v>0.00
(0.0%)</v>
      </c>
      <c r="CU129" s="194" t="str">
        <f t="shared" ca="1" si="65"/>
        <v>0.00
(0.0%)</v>
      </c>
      <c r="CV129" s="194" t="str">
        <f t="shared" ca="1" si="65"/>
        <v>0.00
(0.1%)</v>
      </c>
      <c r="CW129" s="227" t="str">
        <f t="shared" ca="1" si="65"/>
        <v>0
(0%)</v>
      </c>
      <c r="CX129" s="224" t="str">
        <f t="shared" ca="1" si="65"/>
        <v>0
(0%)</v>
      </c>
      <c r="CY129" s="224" t="str">
        <f t="shared" ca="1" si="65"/>
        <v>0
(0%)</v>
      </c>
      <c r="CZ129" s="224" t="str">
        <f t="shared" ca="1" si="65"/>
        <v>0
(0%)</v>
      </c>
      <c r="DA129" s="224" t="str">
        <f t="shared" ca="1" si="65"/>
        <v>0
(0%)</v>
      </c>
    </row>
    <row r="130" spans="2:105" s="58" customFormat="1" ht="15">
      <c r="C130" s="58" t="s">
        <v>47</v>
      </c>
      <c r="D130" s="56" t="s">
        <v>649</v>
      </c>
      <c r="F130" s="90">
        <f t="shared" ref="F130:AM130" si="66">SUM(_xlfn.ANCHORARRAY(F123))</f>
        <v>8055.1161092873836</v>
      </c>
      <c r="G130" s="90">
        <f t="shared" si="66"/>
        <v>8210.3746684979578</v>
      </c>
      <c r="H130" s="90">
        <f t="shared" si="66"/>
        <v>8119.9242684967558</v>
      </c>
      <c r="I130" s="90">
        <f t="shared" si="66"/>
        <v>8348.5809154403451</v>
      </c>
      <c r="J130" s="90">
        <f t="shared" si="66"/>
        <v>8817.0602464779349</v>
      </c>
      <c r="K130" s="90">
        <f t="shared" si="66"/>
        <v>9204.9630488300172</v>
      </c>
      <c r="L130" s="90">
        <f t="shared" si="66"/>
        <v>9381.711620916145</v>
      </c>
      <c r="M130" s="90">
        <f t="shared" si="66"/>
        <v>9984.8553635312637</v>
      </c>
      <c r="N130" s="90">
        <f t="shared" si="66"/>
        <v>10200.305339632248</v>
      </c>
      <c r="O130" s="90">
        <f t="shared" si="66"/>
        <v>10495.229751555507</v>
      </c>
      <c r="P130" s="90">
        <f t="shared" si="66"/>
        <v>11293.159610700492</v>
      </c>
      <c r="Q130" s="90">
        <f t="shared" si="66"/>
        <v>11382.993856929577</v>
      </c>
      <c r="R130" s="90">
        <f t="shared" si="66"/>
        <v>10719.779559180857</v>
      </c>
      <c r="S130" s="90">
        <f t="shared" si="66"/>
        <v>10303.554460844021</v>
      </c>
      <c r="T130" s="90">
        <f t="shared" si="66"/>
        <v>9912.2015070185407</v>
      </c>
      <c r="U130" s="90">
        <f t="shared" si="66"/>
        <v>10099.585197603683</v>
      </c>
      <c r="V130" s="90">
        <f t="shared" si="66"/>
        <v>9339.2461479048325</v>
      </c>
      <c r="W130" s="90">
        <f t="shared" si="66"/>
        <v>8988.7418270805665</v>
      </c>
      <c r="X130" s="90">
        <f t="shared" si="66"/>
        <v>8553.2053674240633</v>
      </c>
      <c r="Y130" s="90">
        <f t="shared" si="66"/>
        <v>6939.7670030820791</v>
      </c>
      <c r="Z130" s="90">
        <f t="shared" si="66"/>
        <v>6990.4515142277514</v>
      </c>
      <c r="AA130" s="90">
        <f t="shared" si="66"/>
        <v>6093.1460163369593</v>
      </c>
      <c r="AB130" s="90">
        <f t="shared" si="66"/>
        <v>6419.564116665998</v>
      </c>
      <c r="AC130" s="90">
        <f t="shared" si="66"/>
        <v>6350.6744942658552</v>
      </c>
      <c r="AD130" s="90">
        <f t="shared" si="66"/>
        <v>6714.4400476600049</v>
      </c>
      <c r="AE130" s="90">
        <f t="shared" si="66"/>
        <v>6660.4534711958913</v>
      </c>
      <c r="AF130" s="90">
        <f t="shared" si="66"/>
        <v>6987.9254163104997</v>
      </c>
      <c r="AG130" s="90">
        <f t="shared" si="66"/>
        <v>6870.6839536190364</v>
      </c>
      <c r="AH130" s="90">
        <f t="shared" si="66"/>
        <v>6517.1894521052545</v>
      </c>
      <c r="AI130" s="90">
        <f t="shared" si="66"/>
        <v>6087.6357707734742</v>
      </c>
      <c r="AJ130" s="90">
        <f t="shared" si="66"/>
        <v>6117.1429204435644</v>
      </c>
      <c r="AK130" s="90">
        <f t="shared" si="66"/>
        <v>6392.2482682917007</v>
      </c>
      <c r="AL130" s="90">
        <f t="shared" si="66"/>
        <v>6018.6666045653601</v>
      </c>
      <c r="AM130" s="90">
        <f t="shared" si="66"/>
        <v>5322.4827797640401</v>
      </c>
      <c r="AN130" s="94"/>
      <c r="AP130" s="52" t="str">
        <f t="shared" si="48"/>
        <v>Total</v>
      </c>
      <c r="AQ130" s="111" cm="1">
        <f t="array" aca="1" ref="AQ130" ca="1">INDIRECT(ADDRESS(ROW(AP130),AQ$9))/1000</f>
        <v>5.3224827797640399</v>
      </c>
      <c r="AR130" s="112" cm="1">
        <f t="array" aca="1" ref="AR130" ca="1">INDIRECT(ADDRESS(ROW(AQ130),AR$9))/1000</f>
        <v>6.0186666045653601</v>
      </c>
      <c r="AS130" s="112" cm="1">
        <f t="array" aca="1" ref="AS130" ca="1">INDIRECT(ADDRESS(ROW(AR130),AS$9))/1000</f>
        <v>6.5171894521052547</v>
      </c>
      <c r="AT130" s="113" cm="1">
        <f t="array" aca="1" ref="AT130" ca="1">INDIRECT(ADDRESS(ROW(AS130),AT$9))/1000</f>
        <v>6.3506744942658555</v>
      </c>
      <c r="AU130" s="81" cm="1">
        <f t="array" aca="1" ref="AU130" ca="1">AQ130/INDIRECT(ADDRESS($BC130,COLUMN(AQ130)))</f>
        <v>1</v>
      </c>
      <c r="AV130" s="82" cm="1">
        <f t="array" aca="1" ref="AV130" ca="1">AR130/INDIRECT(ADDRESS($BC130,COLUMN(AR130)))</f>
        <v>1</v>
      </c>
      <c r="AW130" s="82" cm="1">
        <f t="array" aca="1" ref="AW130" ca="1">AS130/INDIRECT(ADDRESS($BC130,COLUMN(AS130)))</f>
        <v>1</v>
      </c>
      <c r="AX130" s="83" cm="1">
        <f t="array" aca="1" ref="AX130" ca="1">AT130/INDIRECT(ADDRESS($BC130,COLUMN(AT130)))</f>
        <v>1</v>
      </c>
      <c r="AY130" s="54">
        <f ca="1">IFERROR(($AQ130-AR130)/AR130,"-")</f>
        <v>-0.11567077403377708</v>
      </c>
      <c r="AZ130" s="54">
        <f ca="1">IFERROR(($AQ130-AS130)/AS130,"-")</f>
        <v>-0.18331624101479624</v>
      </c>
      <c r="BA130" s="54">
        <f ca="1">IFERROR(($AQ130-AT130)/AT130,"-")</f>
        <v>-0.16190275779843374</v>
      </c>
      <c r="BB130" s="7"/>
      <c r="BC130" s="62">
        <f>ROW(AP130)</f>
        <v>130</v>
      </c>
      <c r="BP130" s="177" t="str">
        <f>AP130</f>
        <v>Total</v>
      </c>
      <c r="BQ130" s="185" cm="1">
        <f t="array" ref="BQ130">INDEX(130:130,,BQ$9)/1000</f>
        <v>6.3506744942658555</v>
      </c>
      <c r="BR130" s="185" cm="1">
        <f t="array" ref="BR130">INDEX(130:130,,BR$9)/1000</f>
        <v>6.7144400476600046</v>
      </c>
      <c r="BS130" s="185" cm="1">
        <f t="array" ref="BS130">INDEX(130:130,,BS$9)/1000</f>
        <v>6.6604534711958916</v>
      </c>
      <c r="BT130" s="185" cm="1">
        <f t="array" ref="BT130">INDEX(130:130,,BT$9)/1000</f>
        <v>6.9879254163104996</v>
      </c>
      <c r="BU130" s="185" cm="1">
        <f t="array" ref="BU130">INDEX(130:130,,BU$9)/1000</f>
        <v>6.8706839536190367</v>
      </c>
      <c r="BV130" s="185" cm="1">
        <f t="array" ref="BV130">INDEX(130:130,,BV$9)/1000</f>
        <v>6.5171894521052547</v>
      </c>
      <c r="BW130" s="185" cm="1">
        <f t="array" ref="BW130">INDEX(130:130,,BW$9)/1000</f>
        <v>6.0876357707734741</v>
      </c>
      <c r="BX130" s="185" cm="1">
        <f t="array" ref="BX130">INDEX(130:130,,BX$9)/1000</f>
        <v>6.1171429204435643</v>
      </c>
      <c r="BY130" s="185" cm="1">
        <f t="array" ref="BY130">INDEX(130:130,,BY$9)/1000</f>
        <v>6.3922482682917003</v>
      </c>
      <c r="BZ130" s="185" cm="1">
        <f t="array" ref="BZ130">INDEX(130:130,,BZ$9)/1000</f>
        <v>6.0186666045653601</v>
      </c>
      <c r="CA130" s="185" cm="1">
        <f t="array" ref="CA130">INDEX(130:130,,CA$9)/1000</f>
        <v>5.3224827797640399</v>
      </c>
      <c r="CC130" s="178" t="str">
        <f t="shared" si="51"/>
        <v>Total</v>
      </c>
      <c r="CD130" s="126" cm="1">
        <f t="array" aca="1" ref="CD130" ca="1">BQ130/INDIRECT(ADDRESS($BC130,COLUMN(BQ130)))</f>
        <v>1</v>
      </c>
      <c r="CE130" s="126" cm="1">
        <f t="array" aca="1" ref="CE130" ca="1">BR130/INDIRECT(ADDRESS($BC130,COLUMN(BR130)))</f>
        <v>1</v>
      </c>
      <c r="CF130" s="126" cm="1">
        <f t="array" aca="1" ref="CF130" ca="1">BS130/INDIRECT(ADDRESS($BC130,COLUMN(BS130)))</f>
        <v>1</v>
      </c>
      <c r="CG130" s="126" cm="1">
        <f t="array" aca="1" ref="CG130" ca="1">BT130/INDIRECT(ADDRESS($BC130,COLUMN(BT130)))</f>
        <v>1</v>
      </c>
      <c r="CH130" s="126" cm="1">
        <f t="array" aca="1" ref="CH130" ca="1">BU130/INDIRECT(ADDRESS($BC130,COLUMN(BU130)))</f>
        <v>1</v>
      </c>
      <c r="CI130" s="126" cm="1">
        <f t="array" aca="1" ref="CI130" ca="1">BV130/INDIRECT(ADDRESS($BC130,COLUMN(BV130)))</f>
        <v>1</v>
      </c>
      <c r="CJ130" s="126" cm="1">
        <f t="array" aca="1" ref="CJ130" ca="1">BW130/INDIRECT(ADDRESS($BC130,COLUMN(BW130)))</f>
        <v>1</v>
      </c>
      <c r="CK130" s="126" cm="1">
        <f t="array" aca="1" ref="CK130" ca="1">BX130/INDIRECT(ADDRESS($BC130,COLUMN(BX130)))</f>
        <v>1</v>
      </c>
      <c r="CL130" s="126" cm="1">
        <f t="array" aca="1" ref="CL130" ca="1">BY130/INDIRECT(ADDRESS($BC130,COLUMN(BY130)))</f>
        <v>1</v>
      </c>
      <c r="CM130" s="126" cm="1">
        <f t="array" aca="1" ref="CM130" ca="1">BZ130/INDIRECT(ADDRESS($BC130,COLUMN(BZ130)))</f>
        <v>1</v>
      </c>
      <c r="CN130" s="126" cm="1">
        <f t="array" aca="1" ref="CN130" ca="1">CA130/INDIRECT(ADDRESS($BC130,COLUMN(CA130)))</f>
        <v>1</v>
      </c>
      <c r="CP130" s="178" t="str">
        <f t="shared" si="52"/>
        <v>Total</v>
      </c>
      <c r="CQ130" s="194" t="str">
        <f t="shared" ca="1" si="53"/>
        <v>6.35
(100%)</v>
      </c>
      <c r="CR130" s="194" t="str">
        <f t="shared" ca="1" si="65"/>
        <v>6.71
(100%)</v>
      </c>
      <c r="CS130" s="194" t="str">
        <f t="shared" ca="1" si="65"/>
        <v>6.66
(100%)</v>
      </c>
      <c r="CT130" s="194" t="str">
        <f t="shared" ca="1" si="65"/>
        <v>6.99
(100%)</v>
      </c>
      <c r="CU130" s="194" t="str">
        <f t="shared" ca="1" si="65"/>
        <v>6.87
(100%)</v>
      </c>
      <c r="CV130" s="194" t="str">
        <f t="shared" ca="1" si="65"/>
        <v>6.52
(100%)</v>
      </c>
      <c r="CW130" s="194" t="str">
        <f t="shared" ca="1" si="65"/>
        <v>6.09
(100%)</v>
      </c>
      <c r="CX130" s="194" t="str">
        <f t="shared" ca="1" si="65"/>
        <v>6.12
(100%)</v>
      </c>
      <c r="CY130" s="194" t="str">
        <f t="shared" ca="1" si="65"/>
        <v>6.39
(100%)</v>
      </c>
      <c r="CZ130" s="194" t="str">
        <f t="shared" ca="1" si="65"/>
        <v>6.02
(100%)</v>
      </c>
      <c r="DA130" s="194" t="str">
        <f t="shared" ca="1" si="65"/>
        <v>5.32
(100%)</v>
      </c>
    </row>
    <row r="135" spans="2:105" s="27" customFormat="1" ht="17.5" thickBot="1">
      <c r="B135" s="98" t="s">
        <v>251</v>
      </c>
      <c r="C135" s="95" t="s">
        <v>249</v>
      </c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</row>
    <row r="136" spans="2:105" ht="15" thickTop="1"/>
    <row r="157" spans="3:57">
      <c r="F157" s="190"/>
    </row>
    <row r="159" spans="3:57" s="27" customFormat="1" ht="15" thickBot="1">
      <c r="C159" s="28" t="s">
        <v>756</v>
      </c>
      <c r="D159" s="28" t="s">
        <v>49</v>
      </c>
      <c r="E159" s="28" t="s">
        <v>62</v>
      </c>
      <c r="F159" s="28">
        <f>F$8</f>
        <v>1990</v>
      </c>
      <c r="G159" s="28">
        <f t="shared" ref="G159:AM159" si="67">G$8</f>
        <v>1991</v>
      </c>
      <c r="H159" s="28">
        <f t="shared" si="67"/>
        <v>1992</v>
      </c>
      <c r="I159" s="28">
        <f t="shared" si="67"/>
        <v>1993</v>
      </c>
      <c r="J159" s="28">
        <f t="shared" si="67"/>
        <v>1994</v>
      </c>
      <c r="K159" s="28">
        <f t="shared" si="67"/>
        <v>1995</v>
      </c>
      <c r="L159" s="28">
        <f t="shared" si="67"/>
        <v>1996</v>
      </c>
      <c r="M159" s="28">
        <f t="shared" si="67"/>
        <v>1997</v>
      </c>
      <c r="N159" s="28">
        <f t="shared" si="67"/>
        <v>1998</v>
      </c>
      <c r="O159" s="28">
        <f t="shared" si="67"/>
        <v>1999</v>
      </c>
      <c r="P159" s="28">
        <f t="shared" si="67"/>
        <v>2000</v>
      </c>
      <c r="Q159" s="28">
        <f t="shared" si="67"/>
        <v>2001</v>
      </c>
      <c r="R159" s="28">
        <f t="shared" si="67"/>
        <v>2002</v>
      </c>
      <c r="S159" s="28">
        <f t="shared" si="67"/>
        <v>2003</v>
      </c>
      <c r="T159" s="28">
        <f t="shared" si="67"/>
        <v>2004</v>
      </c>
      <c r="U159" s="28">
        <f t="shared" si="67"/>
        <v>2005</v>
      </c>
      <c r="V159" s="28">
        <f t="shared" si="67"/>
        <v>2006</v>
      </c>
      <c r="W159" s="28">
        <f t="shared" si="67"/>
        <v>2007</v>
      </c>
      <c r="X159" s="28">
        <f t="shared" si="67"/>
        <v>2008</v>
      </c>
      <c r="Y159" s="28">
        <f t="shared" si="67"/>
        <v>2009</v>
      </c>
      <c r="Z159" s="28">
        <f t="shared" si="67"/>
        <v>2010</v>
      </c>
      <c r="AA159" s="28">
        <f t="shared" si="67"/>
        <v>2011</v>
      </c>
      <c r="AB159" s="28">
        <f t="shared" si="67"/>
        <v>2012</v>
      </c>
      <c r="AC159" s="28">
        <f t="shared" si="67"/>
        <v>2013</v>
      </c>
      <c r="AD159" s="28">
        <f t="shared" si="67"/>
        <v>2014</v>
      </c>
      <c r="AE159" s="28">
        <f t="shared" si="67"/>
        <v>2015</v>
      </c>
      <c r="AF159" s="28">
        <f t="shared" si="67"/>
        <v>2016</v>
      </c>
      <c r="AG159" s="28">
        <f t="shared" si="67"/>
        <v>2017</v>
      </c>
      <c r="AH159" s="28">
        <f t="shared" si="67"/>
        <v>2018</v>
      </c>
      <c r="AI159" s="28">
        <f t="shared" si="67"/>
        <v>2019</v>
      </c>
      <c r="AJ159" s="28">
        <f t="shared" si="67"/>
        <v>2020</v>
      </c>
      <c r="AK159" s="28">
        <f t="shared" si="67"/>
        <v>2021</v>
      </c>
      <c r="AL159" s="28">
        <f t="shared" si="67"/>
        <v>2022</v>
      </c>
      <c r="AM159" s="28">
        <f t="shared" si="67"/>
        <v>2023</v>
      </c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E159" s="57" t="s">
        <v>515</v>
      </c>
    </row>
    <row r="160" spans="3:57" ht="15.5">
      <c r="C160" s="34" t="s">
        <v>159</v>
      </c>
      <c r="D160" s="86" t="s">
        <v>648</v>
      </c>
      <c r="E160" s="33"/>
      <c r="F160" s="65" cm="1">
        <f t="array" ref="F160">SUM(File_5[GHG (kt CO2eq)]*(File_5[Row Categories]=$BE$75)*(File_5[Energy (Sub-Type)]=$BE$160)*(File_5[Year]=F$8))</f>
        <v>2841.082654372</v>
      </c>
      <c r="G160" s="65" cm="1">
        <f t="array" ref="G160">SUM(File_5[GHG (kt CO2eq)]*(File_5[Row Categories]=$BE$75)*(File_5[Energy (Sub-Type)]=$BE$160)*(File_5[Year]=G$8))</f>
        <v>2905.3391030959997</v>
      </c>
      <c r="H160" s="65" cm="1">
        <f t="array" ref="H160">SUM(File_5[GHG (kt CO2eq)]*(File_5[Row Categories]=$BE$75)*(File_5[Energy (Sub-Type)]=$BE$160)*(File_5[Year]=H$8))</f>
        <v>3123.2775507539995</v>
      </c>
      <c r="I160" s="65" cm="1">
        <f t="array" ref="I160">SUM(File_5[GHG (kt CO2eq)]*(File_5[Row Categories]=$BE$75)*(File_5[Energy (Sub-Type)]=$BE$160)*(File_5[Year]=I$8))</f>
        <v>3078.1641451659998</v>
      </c>
      <c r="J160" s="65" cm="1">
        <f t="array" ref="J160">SUM(File_5[GHG (kt CO2eq)]*(File_5[Row Categories]=$BE$75)*(File_5[Energy (Sub-Type)]=$BE$160)*(File_5[Year]=J$8))</f>
        <v>3201.5094491929999</v>
      </c>
      <c r="K160" s="65" cm="1">
        <f t="array" ref="K160">SUM(File_5[GHG (kt CO2eq)]*(File_5[Row Categories]=$BE$75)*(File_5[Energy (Sub-Type)]=$BE$160)*(File_5[Year]=K$8))</f>
        <v>3405.2967730169999</v>
      </c>
      <c r="L160" s="65" cm="1">
        <f t="array" ref="L160">SUM(File_5[GHG (kt CO2eq)]*(File_5[Row Categories]=$BE$75)*(File_5[Energy (Sub-Type)]=$BE$160)*(File_5[Year]=L$8))</f>
        <v>3664.2716045670004</v>
      </c>
      <c r="M160" s="65" cm="1">
        <f t="array" ref="M160">SUM(File_5[GHG (kt CO2eq)]*(File_5[Row Categories]=$BE$75)*(File_5[Energy (Sub-Type)]=$BE$160)*(File_5[Year]=M$8))</f>
        <v>3954.6844518239996</v>
      </c>
      <c r="N160" s="65" cm="1">
        <f t="array" ref="N160">SUM(File_5[GHG (kt CO2eq)]*(File_5[Row Categories]=$BE$75)*(File_5[Energy (Sub-Type)]=$BE$160)*(File_5[Year]=N$8))</f>
        <v>4421.948551171</v>
      </c>
      <c r="O160" s="65" cm="1">
        <f t="array" ref="O160">SUM(File_5[GHG (kt CO2eq)]*(File_5[Row Categories]=$BE$75)*(File_5[Energy (Sub-Type)]=$BE$160)*(File_5[Year]=O$8))</f>
        <v>4563.8959919219997</v>
      </c>
      <c r="P160" s="65" cm="1">
        <f t="array" ref="P160">SUM(File_5[GHG (kt CO2eq)]*(File_5[Row Categories]=$BE$75)*(File_5[Energy (Sub-Type)]=$BE$160)*(File_5[Year]=P$8))</f>
        <v>4815.1695960430006</v>
      </c>
      <c r="Q160" s="65" cm="1">
        <f t="array" ref="Q160">SUM(File_5[GHG (kt CO2eq)]*(File_5[Row Categories]=$BE$75)*(File_5[Energy (Sub-Type)]=$BE$160)*(File_5[Year]=Q$8))</f>
        <v>4999.1744550869998</v>
      </c>
      <c r="R160" s="65" cm="1">
        <f t="array" ref="R160">SUM(File_5[GHG (kt CO2eq)]*(File_5[Row Categories]=$BE$75)*(File_5[Energy (Sub-Type)]=$BE$160)*(File_5[Year]=R$8))</f>
        <v>5099.4425086790006</v>
      </c>
      <c r="S160" s="65" cm="1">
        <f t="array" ref="S160">SUM(File_5[GHG (kt CO2eq)]*(File_5[Row Categories]=$BE$75)*(File_5[Energy (Sub-Type)]=$BE$160)*(File_5[Year]=S$8))</f>
        <v>5083.0911925040009</v>
      </c>
      <c r="T160" s="65" cm="1">
        <f t="array" ref="T160">SUM(File_5[GHG (kt CO2eq)]*(File_5[Row Categories]=$BE$75)*(File_5[Energy (Sub-Type)]=$BE$160)*(File_5[Year]=T$8))</f>
        <v>5207.066551853999</v>
      </c>
      <c r="U160" s="65" cm="1">
        <f t="array" ref="U160">SUM(File_5[GHG (kt CO2eq)]*(File_5[Row Categories]=$BE$75)*(File_5[Energy (Sub-Type)]=$BE$160)*(File_5[Year]=U$8))</f>
        <v>5469.3662708400007</v>
      </c>
      <c r="V160" s="65" cm="1">
        <f t="array" ref="V160">SUM(File_5[GHG (kt CO2eq)]*(File_5[Row Categories]=$BE$75)*(File_5[Energy (Sub-Type)]=$BE$160)*(File_5[Year]=V$8))</f>
        <v>5538.2778530610003</v>
      </c>
      <c r="W160" s="65" cm="1">
        <f t="array" ref="W160">SUM(File_5[GHG (kt CO2eq)]*(File_5[Row Categories]=$BE$75)*(File_5[Energy (Sub-Type)]=$BE$160)*(File_5[Year]=W$8))</f>
        <v>5627.4408013379989</v>
      </c>
      <c r="X160" s="65" cm="1">
        <f t="array" ref="X160">SUM(File_5[GHG (kt CO2eq)]*(File_5[Row Categories]=$BE$75)*(File_5[Energy (Sub-Type)]=$BE$160)*(File_5[Year]=X$8))</f>
        <v>5329.2909319909995</v>
      </c>
      <c r="Y160" s="65" cm="1">
        <f t="array" ref="Y160">SUM(File_5[GHG (kt CO2eq)]*(File_5[Row Categories]=$BE$75)*(File_5[Energy (Sub-Type)]=$BE$160)*(File_5[Year]=Y$8))</f>
        <v>4847.6623925969998</v>
      </c>
      <c r="Z160" s="65" cm="1">
        <f t="array" ref="Z160">SUM(File_5[GHG (kt CO2eq)]*(File_5[Row Categories]=$BE$75)*(File_5[Energy (Sub-Type)]=$BE$160)*(File_5[Year]=Z$8))</f>
        <v>4374.6099285439996</v>
      </c>
      <c r="AA160" s="65" cm="1">
        <f t="array" ref="AA160">SUM(File_5[GHG (kt CO2eq)]*(File_5[Row Categories]=$BE$75)*(File_5[Energy (Sub-Type)]=$BE$160)*(File_5[Year]=AA$8))</f>
        <v>4140.9481655010004</v>
      </c>
      <c r="AB160" s="65" cm="1">
        <f t="array" ref="AB160">SUM(File_5[GHG (kt CO2eq)]*(File_5[Row Categories]=$BE$75)*(File_5[Energy (Sub-Type)]=$BE$160)*(File_5[Year]=AB$8))</f>
        <v>3763.6401990320001</v>
      </c>
      <c r="AC160" s="65" cm="1">
        <f t="array" ref="AC160">SUM(File_5[GHG (kt CO2eq)]*(File_5[Row Categories]=$BE$75)*(File_5[Energy (Sub-Type)]=$BE$160)*(File_5[Year]=AC$8))</f>
        <v>3540.2912614679999</v>
      </c>
      <c r="AD160" s="65" cm="1">
        <f t="array" ref="AD160">SUM(File_5[GHG (kt CO2eq)]*(File_5[Row Categories]=$BE$75)*(File_5[Energy (Sub-Type)]=$BE$160)*(File_5[Year]=AD$8))</f>
        <v>3350.394525701</v>
      </c>
      <c r="AE160" s="65" cm="1">
        <f t="array" ref="AE160">SUM(File_5[GHG (kt CO2eq)]*(File_5[Row Categories]=$BE$75)*(File_5[Energy (Sub-Type)]=$BE$160)*(File_5[Year]=AE$8))</f>
        <v>3174.9420422959997</v>
      </c>
      <c r="AF160" s="65" cm="1">
        <f t="array" ref="AF160">SUM(File_5[GHG (kt CO2eq)]*(File_5[Row Categories]=$BE$75)*(File_5[Energy (Sub-Type)]=$BE$160)*(File_5[Year]=AF$8))</f>
        <v>2961.3137879599994</v>
      </c>
      <c r="AG160" s="65" cm="1">
        <f t="array" ref="AG160">SUM(File_5[GHG (kt CO2eq)]*(File_5[Row Categories]=$BE$75)*(File_5[Energy (Sub-Type)]=$BE$160)*(File_5[Year]=AG$8))</f>
        <v>2668.044826289</v>
      </c>
      <c r="AH160" s="65" cm="1">
        <f t="array" ref="AH160">SUM(File_5[GHG (kt CO2eq)]*(File_5[Row Categories]=$BE$75)*(File_5[Energy (Sub-Type)]=$BE$160)*(File_5[Year]=AH$8))</f>
        <v>2430.6533968700005</v>
      </c>
      <c r="AI160" s="65" cm="1">
        <f t="array" ref="AI160">SUM(File_5[GHG (kt CO2eq)]*(File_5[Row Categories]=$BE$75)*(File_5[Energy (Sub-Type)]=$BE$160)*(File_5[Year]=AI$8))</f>
        <v>2301.6525160720003</v>
      </c>
      <c r="AJ160" s="65" cm="1">
        <f t="array" ref="AJ160">SUM(File_5[GHG (kt CO2eq)]*(File_5[Row Categories]=$BE$75)*(File_5[Energy (Sub-Type)]=$BE$160)*(File_5[Year]=AJ$8))</f>
        <v>1704.4978851409999</v>
      </c>
      <c r="AK160" s="65" cm="1">
        <f t="array" ref="AK160">SUM(File_5[GHG (kt CO2eq)]*(File_5[Row Categories]=$BE$75)*(File_5[Energy (Sub-Type)]=$BE$160)*(File_5[Year]=AK$8))</f>
        <v>1805.266730283</v>
      </c>
      <c r="AL160" s="65" cm="1">
        <f t="array" ref="AL160">SUM(File_5[GHG (kt CO2eq)]*(File_5[Row Categories]=$BE$75)*(File_5[Energy (Sub-Type)]=$BE$160)*(File_5[Year]=AL$8))</f>
        <v>2056.1903860689999</v>
      </c>
      <c r="AM160" s="65" cm="1">
        <f t="array" ref="AM160">SUM(File_5[GHG (kt CO2eq)]*(File_5[Row Categories]=$BE$75)*(File_5[Energy (Sub-Type)]=$BE$160)*(File_5[Year]=AM$8))</f>
        <v>2190.6814435270003</v>
      </c>
      <c r="BE160" s="7" t="s">
        <v>159</v>
      </c>
    </row>
    <row r="161" spans="3:105" ht="15.5">
      <c r="C161" s="34" t="s">
        <v>161</v>
      </c>
      <c r="D161" s="86" t="s">
        <v>648</v>
      </c>
      <c r="E161" s="33"/>
      <c r="F161" s="65" cm="1">
        <f t="array" ref="F161">SUM(File_5[GHG (kt CO2eq)]*(File_5[Row Categories]=$BE$75)*(File_5[Energy (Sub-Type)]=$BE$161)*(File_5[Year]=F$8))</f>
        <v>1126.1058793029999</v>
      </c>
      <c r="G161" s="65" cm="1">
        <f t="array" ref="G161">SUM(File_5[GHG (kt CO2eq)]*(File_5[Row Categories]=$BE$75)*(File_5[Energy (Sub-Type)]=$BE$161)*(File_5[Year]=G$8))</f>
        <v>1088.038562685</v>
      </c>
      <c r="H161" s="65" cm="1">
        <f t="array" ref="H161">SUM(File_5[GHG (kt CO2eq)]*(File_5[Row Categories]=$BE$75)*(File_5[Energy (Sub-Type)]=$BE$161)*(File_5[Year]=H$8))</f>
        <v>951.65439753499993</v>
      </c>
      <c r="I161" s="65" cm="1">
        <f t="array" ref="I161">SUM(File_5[GHG (kt CO2eq)]*(File_5[Row Categories]=$BE$75)*(File_5[Energy (Sub-Type)]=$BE$161)*(File_5[Year]=I$8))</f>
        <v>1386.05610495</v>
      </c>
      <c r="J161" s="65" cm="1">
        <f t="array" ref="J161">SUM(File_5[GHG (kt CO2eq)]*(File_5[Row Categories]=$BE$75)*(File_5[Energy (Sub-Type)]=$BE$161)*(File_5[Year]=J$8))</f>
        <v>1233.874795493</v>
      </c>
      <c r="K161" s="65" cm="1">
        <f t="array" ref="K161">SUM(File_5[GHG (kt CO2eq)]*(File_5[Row Categories]=$BE$75)*(File_5[Energy (Sub-Type)]=$BE$161)*(File_5[Year]=K$8))</f>
        <v>1205.3389906700002</v>
      </c>
      <c r="L161" s="65" cm="1">
        <f t="array" ref="L161">SUM(File_5[GHG (kt CO2eq)]*(File_5[Row Categories]=$BE$75)*(File_5[Energy (Sub-Type)]=$BE$161)*(File_5[Year]=L$8))</f>
        <v>1113.424211821</v>
      </c>
      <c r="M161" s="65" cm="1">
        <f t="array" ref="M161">SUM(File_5[GHG (kt CO2eq)]*(File_5[Row Categories]=$BE$75)*(File_5[Energy (Sub-Type)]=$BE$161)*(File_5[Year]=M$8))</f>
        <v>1338.5680877929999</v>
      </c>
      <c r="N161" s="65" cm="1">
        <f t="array" ref="N161">SUM(File_5[GHG (kt CO2eq)]*(File_5[Row Categories]=$BE$75)*(File_5[Energy (Sub-Type)]=$BE$161)*(File_5[Year]=N$8))</f>
        <v>1383.0055595449999</v>
      </c>
      <c r="O161" s="65" cm="1">
        <f t="array" ref="O161">SUM(File_5[GHG (kt CO2eq)]*(File_5[Row Categories]=$BE$75)*(File_5[Energy (Sub-Type)]=$BE$161)*(File_5[Year]=O$8))</f>
        <v>1633.533201322</v>
      </c>
      <c r="P161" s="65" cm="1">
        <f t="array" ref="P161">SUM(File_5[GHG (kt CO2eq)]*(File_5[Row Categories]=$BE$75)*(File_5[Energy (Sub-Type)]=$BE$161)*(File_5[Year]=P$8))</f>
        <v>1893.580142583</v>
      </c>
      <c r="Q161" s="65" cm="1">
        <f t="array" ref="Q161">SUM(File_5[GHG (kt CO2eq)]*(File_5[Row Categories]=$BE$75)*(File_5[Energy (Sub-Type)]=$BE$161)*(File_5[Year]=Q$8))</f>
        <v>2274.0930522580002</v>
      </c>
      <c r="R161" s="65" cm="1">
        <f t="array" ref="R161">SUM(File_5[GHG (kt CO2eq)]*(File_5[Row Categories]=$BE$75)*(File_5[Energy (Sub-Type)]=$BE$161)*(File_5[Year]=R$8))</f>
        <v>2413.588510863</v>
      </c>
      <c r="S161" s="65" cm="1">
        <f t="array" ref="S161">SUM(File_5[GHG (kt CO2eq)]*(File_5[Row Categories]=$BE$75)*(File_5[Energy (Sub-Type)]=$BE$161)*(File_5[Year]=S$8))</f>
        <v>2359.6769459679999</v>
      </c>
      <c r="T161" s="65" cm="1">
        <f t="array" ref="T161">SUM(File_5[GHG (kt CO2eq)]*(File_5[Row Categories]=$BE$75)*(File_5[Energy (Sub-Type)]=$BE$161)*(File_5[Year]=T$8))</f>
        <v>2236.0096753550001</v>
      </c>
      <c r="U161" s="65" cm="1">
        <f t="array" ref="U161">SUM(File_5[GHG (kt CO2eq)]*(File_5[Row Categories]=$BE$75)*(File_5[Energy (Sub-Type)]=$BE$161)*(File_5[Year]=U$8))</f>
        <v>2580.6243381590002</v>
      </c>
      <c r="V161" s="65" cm="1">
        <f t="array" ref="V161">SUM(File_5[GHG (kt CO2eq)]*(File_5[Row Categories]=$BE$75)*(File_5[Energy (Sub-Type)]=$BE$161)*(File_5[Year]=V$8))</f>
        <v>2974.5504247370004</v>
      </c>
      <c r="W161" s="65" cm="1">
        <f t="array" ref="W161">SUM(File_5[GHG (kt CO2eq)]*(File_5[Row Categories]=$BE$75)*(File_5[Energy (Sub-Type)]=$BE$161)*(File_5[Year]=W$8))</f>
        <v>3141.5214207560002</v>
      </c>
      <c r="X161" s="65" cm="1">
        <f t="array" ref="X161">SUM(File_5[GHG (kt CO2eq)]*(File_5[Row Categories]=$BE$75)*(File_5[Energy (Sub-Type)]=$BE$161)*(File_5[Year]=X$8))</f>
        <v>2921.1586995390003</v>
      </c>
      <c r="Y161" s="65" cm="1">
        <f t="array" ref="Y161">SUM(File_5[GHG (kt CO2eq)]*(File_5[Row Categories]=$BE$75)*(File_5[Energy (Sub-Type)]=$BE$161)*(File_5[Year]=Y$8))</f>
        <v>2309.3060808800001</v>
      </c>
      <c r="Z161" s="65" cm="1">
        <f t="array" ref="Z161">SUM(File_5[GHG (kt CO2eq)]*(File_5[Row Categories]=$BE$75)*(File_5[Energy (Sub-Type)]=$BE$161)*(File_5[Year]=Z$8))</f>
        <v>2369.8960695119999</v>
      </c>
      <c r="AA161" s="65" cm="1">
        <f t="array" ref="AA161">SUM(File_5[GHG (kt CO2eq)]*(File_5[Row Categories]=$BE$75)*(File_5[Energy (Sub-Type)]=$BE$161)*(File_5[Year]=AA$8))</f>
        <v>2105.991144607</v>
      </c>
      <c r="AB161" s="65" cm="1">
        <f t="array" ref="AB161">SUM(File_5[GHG (kt CO2eq)]*(File_5[Row Categories]=$BE$75)*(File_5[Energy (Sub-Type)]=$BE$161)*(File_5[Year]=AB$8))</f>
        <v>1763.593744583</v>
      </c>
      <c r="AC161" s="65" cm="1">
        <f t="array" ref="AC161">SUM(File_5[GHG (kt CO2eq)]*(File_5[Row Categories]=$BE$75)*(File_5[Energy (Sub-Type)]=$BE$161)*(File_5[Year]=AC$8))</f>
        <v>2032.7177132740001</v>
      </c>
      <c r="AD161" s="65" cm="1">
        <f t="array" ref="AD161">SUM(File_5[GHG (kt CO2eq)]*(File_5[Row Categories]=$BE$75)*(File_5[Energy (Sub-Type)]=$BE$161)*(File_5[Year]=AD$8))</f>
        <v>2252.400996158</v>
      </c>
      <c r="AE161" s="65" cm="1">
        <f t="array" ref="AE161">SUM(File_5[GHG (kt CO2eq)]*(File_5[Row Categories]=$BE$75)*(File_5[Energy (Sub-Type)]=$BE$161)*(File_5[Year]=AE$8))</f>
        <v>2548.8734176779999</v>
      </c>
      <c r="AF161" s="65" cm="1">
        <f t="array" ref="AF161">SUM(File_5[GHG (kt CO2eq)]*(File_5[Row Categories]=$BE$75)*(File_5[Energy (Sub-Type)]=$BE$161)*(File_5[Year]=AF$8))</f>
        <v>2614.747552544</v>
      </c>
      <c r="AG161" s="65" cm="1">
        <f t="array" ref="AG161">SUM(File_5[GHG (kt CO2eq)]*(File_5[Row Categories]=$BE$75)*(File_5[Energy (Sub-Type)]=$BE$161)*(File_5[Year]=AG$8))</f>
        <v>3074.8059164180004</v>
      </c>
      <c r="AH161" s="65" cm="1">
        <f t="array" ref="AH161">SUM(File_5[GHG (kt CO2eq)]*(File_5[Row Categories]=$BE$75)*(File_5[Energy (Sub-Type)]=$BE$161)*(File_5[Year]=AH$8))</f>
        <v>3320.7821320819999</v>
      </c>
      <c r="AI161" s="65" cm="1">
        <f t="array" ref="AI161">SUM(File_5[GHG (kt CO2eq)]*(File_5[Row Categories]=$BE$75)*(File_5[Energy (Sub-Type)]=$BE$161)*(File_5[Year]=AI$8))</f>
        <v>3359.3564932969998</v>
      </c>
      <c r="AJ161" s="65" cm="1">
        <f t="array" ref="AJ161">SUM(File_5[GHG (kt CO2eq)]*(File_5[Row Categories]=$BE$75)*(File_5[Energy (Sub-Type)]=$BE$161)*(File_5[Year]=AJ$8))</f>
        <v>1198.063319155</v>
      </c>
      <c r="AK161" s="65" cm="1">
        <f t="array" ref="AK161">SUM(File_5[GHG (kt CO2eq)]*(File_5[Row Categories]=$BE$75)*(File_5[Energy (Sub-Type)]=$BE$161)*(File_5[Year]=AK$8))</f>
        <v>1342.2080097200001</v>
      </c>
      <c r="AL161" s="65" cm="1">
        <f t="array" ref="AL161">SUM(File_5[GHG (kt CO2eq)]*(File_5[Row Categories]=$BE$75)*(File_5[Energy (Sub-Type)]=$BE$161)*(File_5[Year]=AL$8))</f>
        <v>3064.4717612220002</v>
      </c>
      <c r="AM161" s="65" cm="1">
        <f t="array" ref="AM161">SUM(File_5[GHG (kt CO2eq)]*(File_5[Row Categories]=$BE$75)*(File_5[Energy (Sub-Type)]=$BE$161)*(File_5[Year]=AM$8))</f>
        <v>3458.6395332359998</v>
      </c>
      <c r="BE161" s="7" t="s">
        <v>572</v>
      </c>
    </row>
    <row r="162" spans="3:105" ht="15.5">
      <c r="C162" s="34" t="s">
        <v>157</v>
      </c>
      <c r="D162" s="86" t="s">
        <v>648</v>
      </c>
      <c r="E162" s="33"/>
      <c r="F162" s="65" cm="1">
        <f t="array" ref="F162">SUM(File_5[GHG (kt CO2eq)]*(File_5[Row Categories]=$BE$75)*(File_5[Energy (Sub-Type)]=$BE$162)*(File_5[Year]=F$8))</f>
        <v>63.277149381000001</v>
      </c>
      <c r="G162" s="65" cm="1">
        <f t="array" ref="G162">SUM(File_5[GHG (kt CO2eq)]*(File_5[Row Categories]=$BE$75)*(File_5[Energy (Sub-Type)]=$BE$162)*(File_5[Year]=G$8))</f>
        <v>60.113291912000001</v>
      </c>
      <c r="H162" s="65" cm="1">
        <f t="array" ref="H162">SUM(File_5[GHG (kt CO2eq)]*(File_5[Row Categories]=$BE$75)*(File_5[Energy (Sub-Type)]=$BE$162)*(File_5[Year]=H$8))</f>
        <v>66.441006849999994</v>
      </c>
      <c r="I162" s="65" cm="1">
        <f t="array" ref="I162">SUM(File_5[GHG (kt CO2eq)]*(File_5[Row Categories]=$BE$75)*(File_5[Energy (Sub-Type)]=$BE$162)*(File_5[Year]=I$8))</f>
        <v>66.441006849999994</v>
      </c>
      <c r="J162" s="65" cm="1">
        <f t="array" ref="J162">SUM(File_5[GHG (kt CO2eq)]*(File_5[Row Categories]=$BE$75)*(File_5[Energy (Sub-Type)]=$BE$162)*(File_5[Year]=J$8))</f>
        <v>79.096436726999997</v>
      </c>
      <c r="K162" s="65" cm="1">
        <f t="array" ref="K162">SUM(File_5[GHG (kt CO2eq)]*(File_5[Row Categories]=$BE$75)*(File_5[Energy (Sub-Type)]=$BE$162)*(File_5[Year]=K$8))</f>
        <v>69.604864319000001</v>
      </c>
      <c r="L162" s="65" cm="1">
        <f t="array" ref="L162">SUM(File_5[GHG (kt CO2eq)]*(File_5[Row Categories]=$BE$75)*(File_5[Energy (Sub-Type)]=$BE$162)*(File_5[Year]=L$8))</f>
        <v>66.441006849999994</v>
      </c>
      <c r="M162" s="65" cm="1">
        <f t="array" ref="M162">SUM(File_5[GHG (kt CO2eq)]*(File_5[Row Categories]=$BE$75)*(File_5[Energy (Sub-Type)]=$BE$162)*(File_5[Year]=M$8))</f>
        <v>69.604864319000001</v>
      </c>
      <c r="N162" s="65" cm="1">
        <f t="array" ref="N162">SUM(File_5[GHG (kt CO2eq)]*(File_5[Row Categories]=$BE$75)*(File_5[Energy (Sub-Type)]=$BE$162)*(File_5[Year]=N$8))</f>
        <v>69.604864319000001</v>
      </c>
      <c r="O162" s="65" cm="1">
        <f t="array" ref="O162">SUM(File_5[GHG (kt CO2eq)]*(File_5[Row Categories]=$BE$75)*(File_5[Energy (Sub-Type)]=$BE$162)*(File_5[Year]=O$8))</f>
        <v>72.768721787999993</v>
      </c>
      <c r="P162" s="65" cm="1">
        <f t="array" ref="P162">SUM(File_5[GHG (kt CO2eq)]*(File_5[Row Categories]=$BE$75)*(File_5[Energy (Sub-Type)]=$BE$162)*(File_5[Year]=P$8))</f>
        <v>79.096436726999997</v>
      </c>
      <c r="Q162" s="65" cm="1">
        <f t="array" ref="Q162">SUM(File_5[GHG (kt CO2eq)]*(File_5[Row Categories]=$BE$75)*(File_5[Energy (Sub-Type)]=$BE$162)*(File_5[Year]=Q$8))</f>
        <v>63.277149381000001</v>
      </c>
      <c r="R162" s="65" cm="1">
        <f t="array" ref="R162">SUM(File_5[GHG (kt CO2eq)]*(File_5[Row Categories]=$BE$75)*(File_5[Energy (Sub-Type)]=$BE$162)*(File_5[Year]=R$8))</f>
        <v>56.949434443000001</v>
      </c>
      <c r="S162" s="65" cm="1">
        <f t="array" ref="S162">SUM(File_5[GHG (kt CO2eq)]*(File_5[Row Categories]=$BE$75)*(File_5[Energy (Sub-Type)]=$BE$162)*(File_5[Year]=S$8))</f>
        <v>53.785576974000001</v>
      </c>
      <c r="T162" s="65" cm="1">
        <f t="array" ref="T162">SUM(File_5[GHG (kt CO2eq)]*(File_5[Row Categories]=$BE$75)*(File_5[Energy (Sub-Type)]=$BE$162)*(File_5[Year]=T$8))</f>
        <v>56.949434443000001</v>
      </c>
      <c r="U162" s="65" cm="1">
        <f t="array" ref="U162">SUM(File_5[GHG (kt CO2eq)]*(File_5[Row Categories]=$BE$75)*(File_5[Energy (Sub-Type)]=$BE$162)*(File_5[Year]=U$8))</f>
        <v>56.949434443000001</v>
      </c>
      <c r="V162" s="65" cm="1">
        <f t="array" ref="V162">SUM(File_5[GHG (kt CO2eq)]*(File_5[Row Categories]=$BE$75)*(File_5[Energy (Sub-Type)]=$BE$162)*(File_5[Year]=V$8))</f>
        <v>0</v>
      </c>
      <c r="W162" s="65" cm="1">
        <f t="array" ref="W162">SUM(File_5[GHG (kt CO2eq)]*(File_5[Row Categories]=$BE$75)*(File_5[Energy (Sub-Type)]=$BE$162)*(File_5[Year]=W$8))</f>
        <v>0</v>
      </c>
      <c r="X162" s="65" cm="1">
        <f t="array" ref="X162">SUM(File_5[GHG (kt CO2eq)]*(File_5[Row Categories]=$BE$75)*(File_5[Energy (Sub-Type)]=$BE$162)*(File_5[Year]=X$8))</f>
        <v>0</v>
      </c>
      <c r="Y162" s="65" cm="1">
        <f t="array" ref="Y162">SUM(File_5[GHG (kt CO2eq)]*(File_5[Row Categories]=$BE$75)*(File_5[Energy (Sub-Type)]=$BE$162)*(File_5[Year]=Y$8))</f>
        <v>0</v>
      </c>
      <c r="Z162" s="65" cm="1">
        <f t="array" ref="Z162">SUM(File_5[GHG (kt CO2eq)]*(File_5[Row Categories]=$BE$75)*(File_5[Energy (Sub-Type)]=$BE$162)*(File_5[Year]=Z$8))</f>
        <v>0</v>
      </c>
      <c r="AA162" s="65" cm="1">
        <f t="array" ref="AA162">SUM(File_5[GHG (kt CO2eq)]*(File_5[Row Categories]=$BE$75)*(File_5[Energy (Sub-Type)]=$BE$162)*(File_5[Year]=AA$8))</f>
        <v>0</v>
      </c>
      <c r="AB162" s="65" cm="1">
        <f t="array" ref="AB162">SUM(File_5[GHG (kt CO2eq)]*(File_5[Row Categories]=$BE$75)*(File_5[Energy (Sub-Type)]=$BE$162)*(File_5[Year]=AB$8))</f>
        <v>0</v>
      </c>
      <c r="AC162" s="65" cm="1">
        <f t="array" ref="AC162">SUM(File_5[GHG (kt CO2eq)]*(File_5[Row Categories]=$BE$75)*(File_5[Energy (Sub-Type)]=$BE$162)*(File_5[Year]=AC$8))</f>
        <v>0</v>
      </c>
      <c r="AD162" s="65" cm="1">
        <f t="array" ref="AD162">SUM(File_5[GHG (kt CO2eq)]*(File_5[Row Categories]=$BE$75)*(File_5[Energy (Sub-Type)]=$BE$162)*(File_5[Year]=AD$8))</f>
        <v>0</v>
      </c>
      <c r="AE162" s="65" cm="1">
        <f t="array" ref="AE162">SUM(File_5[GHG (kt CO2eq)]*(File_5[Row Categories]=$BE$75)*(File_5[Energy (Sub-Type)]=$BE$162)*(File_5[Year]=AE$8))</f>
        <v>0</v>
      </c>
      <c r="AF162" s="65" cm="1">
        <f t="array" ref="AF162">SUM(File_5[GHG (kt CO2eq)]*(File_5[Row Categories]=$BE$75)*(File_5[Energy (Sub-Type)]=$BE$162)*(File_5[Year]=AF$8))</f>
        <v>0</v>
      </c>
      <c r="AG162" s="65" cm="1">
        <f t="array" ref="AG162">SUM(File_5[GHG (kt CO2eq)]*(File_5[Row Categories]=$BE$75)*(File_5[Energy (Sub-Type)]=$BE$162)*(File_5[Year]=AG$8))</f>
        <v>0</v>
      </c>
      <c r="AH162" s="65" cm="1">
        <f t="array" ref="AH162">SUM(File_5[GHG (kt CO2eq)]*(File_5[Row Categories]=$BE$75)*(File_5[Energy (Sub-Type)]=$BE$162)*(File_5[Year]=AH$8))</f>
        <v>0</v>
      </c>
      <c r="AI162" s="65" cm="1">
        <f t="array" ref="AI162">SUM(File_5[GHG (kt CO2eq)]*(File_5[Row Categories]=$BE$75)*(File_5[Energy (Sub-Type)]=$BE$162)*(File_5[Year]=AI$8))</f>
        <v>0</v>
      </c>
      <c r="AJ162" s="65" cm="1">
        <f t="array" ref="AJ162">SUM(File_5[GHG (kt CO2eq)]*(File_5[Row Categories]=$BE$75)*(File_5[Energy (Sub-Type)]=$BE$162)*(File_5[Year]=AJ$8))</f>
        <v>0</v>
      </c>
      <c r="AK162" s="65" cm="1">
        <f t="array" ref="AK162">SUM(File_5[GHG (kt CO2eq)]*(File_5[Row Categories]=$BE$75)*(File_5[Energy (Sub-Type)]=$BE$162)*(File_5[Year]=AK$8))</f>
        <v>0</v>
      </c>
      <c r="AL162" s="65" cm="1">
        <f t="array" ref="AL162">SUM(File_5[GHG (kt CO2eq)]*(File_5[Row Categories]=$BE$75)*(File_5[Energy (Sub-Type)]=$BE$162)*(File_5[Year]=AL$8))</f>
        <v>0</v>
      </c>
      <c r="AM162" s="65" cm="1">
        <f t="array" ref="AM162">SUM(File_5[GHG (kt CO2eq)]*(File_5[Row Categories]=$BE$75)*(File_5[Energy (Sub-Type)]=$BE$162)*(File_5[Year]=AM$8))</f>
        <v>0</v>
      </c>
      <c r="BE162" s="7" t="s">
        <v>531</v>
      </c>
    </row>
    <row r="163" spans="3:105" ht="15.5">
      <c r="C163" s="34" t="s">
        <v>184</v>
      </c>
      <c r="D163" s="86" t="s">
        <v>648</v>
      </c>
      <c r="E163" s="33"/>
      <c r="F163" s="65" cm="1">
        <f t="array" ref="F163">SUM(File_5[GHG (kt CO2eq)]*(File_5[Row Categories]=$BE$75)*(File_5[Energy (Sub-Type)]=$BE$163)*(File_5[Year]=F$8))</f>
        <v>2101.5912746049999</v>
      </c>
      <c r="G163" s="65" cm="1">
        <f t="array" ref="G163">SUM(File_5[GHG (kt CO2eq)]*(File_5[Row Categories]=$BE$75)*(File_5[Energy (Sub-Type)]=$BE$163)*(File_5[Year]=G$8))</f>
        <v>2221.677410326</v>
      </c>
      <c r="H163" s="65" cm="1">
        <f t="array" ref="H163">SUM(File_5[GHG (kt CO2eq)]*(File_5[Row Categories]=$BE$75)*(File_5[Energy (Sub-Type)]=$BE$163)*(File_5[Year]=H$8))</f>
        <v>2425.4923871909996</v>
      </c>
      <c r="I163" s="65" cm="1">
        <f t="array" ref="I163">SUM(File_5[GHG (kt CO2eq)]*(File_5[Row Categories]=$BE$75)*(File_5[Energy (Sub-Type)]=$BE$163)*(File_5[Year]=I$8))</f>
        <v>2473.3146194710002</v>
      </c>
      <c r="J163" s="65" cm="1">
        <f t="array" ref="J163">SUM(File_5[GHG (kt CO2eq)]*(File_5[Row Categories]=$BE$75)*(File_5[Energy (Sub-Type)]=$BE$163)*(File_5[Year]=J$8))</f>
        <v>2592.6687019699993</v>
      </c>
      <c r="K163" s="65" cm="1">
        <f t="array" ref="K163">SUM(File_5[GHG (kt CO2eq)]*(File_5[Row Categories]=$BE$75)*(File_5[Energy (Sub-Type)]=$BE$163)*(File_5[Year]=K$8))</f>
        <v>2604.7288129140002</v>
      </c>
      <c r="L163" s="65" cm="1">
        <f t="array" ref="L163">SUM(File_5[GHG (kt CO2eq)]*(File_5[Row Categories]=$BE$75)*(File_5[Energy (Sub-Type)]=$BE$163)*(File_5[Year]=L$8))</f>
        <v>3380.1976263930001</v>
      </c>
      <c r="M163" s="65" cm="1">
        <f t="array" ref="M163">SUM(File_5[GHG (kt CO2eq)]*(File_5[Row Categories]=$BE$75)*(File_5[Energy (Sub-Type)]=$BE$163)*(File_5[Year]=M$8))</f>
        <v>3488.4525479640001</v>
      </c>
      <c r="N163" s="65" cm="1">
        <f t="array" ref="N163">SUM(File_5[GHG (kt CO2eq)]*(File_5[Row Categories]=$BE$75)*(File_5[Energy (Sub-Type)]=$BE$163)*(File_5[Year]=N$8))</f>
        <v>4391.3968377840001</v>
      </c>
      <c r="O163" s="65" cm="1">
        <f t="array" ref="O163">SUM(File_5[GHG (kt CO2eq)]*(File_5[Row Categories]=$BE$75)*(File_5[Energy (Sub-Type)]=$BE$163)*(File_5[Year]=O$8))</f>
        <v>4935.6768044229993</v>
      </c>
      <c r="P163" s="65" cm="1">
        <f t="array" ref="P163">SUM(File_5[GHG (kt CO2eq)]*(File_5[Row Categories]=$BE$75)*(File_5[Energy (Sub-Type)]=$BE$163)*(File_5[Year]=P$8))</f>
        <v>5749.3646284470005</v>
      </c>
      <c r="Q163" s="65" cm="1">
        <f t="array" ref="Q163">SUM(File_5[GHG (kt CO2eq)]*(File_5[Row Categories]=$BE$75)*(File_5[Energy (Sub-Type)]=$BE$163)*(File_5[Year]=Q$8))</f>
        <v>6061.3464024970008</v>
      </c>
      <c r="R163" s="65" cm="1">
        <f t="array" ref="R163">SUM(File_5[GHG (kt CO2eq)]*(File_5[Row Categories]=$BE$75)*(File_5[Energy (Sub-Type)]=$BE$163)*(File_5[Year]=R$8))</f>
        <v>6160.6081924200007</v>
      </c>
      <c r="S163" s="65" cm="1">
        <f t="array" ref="S163">SUM(File_5[GHG (kt CO2eq)]*(File_5[Row Categories]=$BE$75)*(File_5[Energy (Sub-Type)]=$BE$163)*(File_5[Year]=S$8))</f>
        <v>6378.5818853310002</v>
      </c>
      <c r="T163" s="65" cm="1">
        <f t="array" ref="T163">SUM(File_5[GHG (kt CO2eq)]*(File_5[Row Categories]=$BE$75)*(File_5[Energy (Sub-Type)]=$BE$163)*(File_5[Year]=T$8))</f>
        <v>6963.1119549210007</v>
      </c>
      <c r="U163" s="65" cm="1">
        <f t="array" ref="U163">SUM(File_5[GHG (kt CO2eq)]*(File_5[Row Categories]=$BE$75)*(File_5[Energy (Sub-Type)]=$BE$163)*(File_5[Year]=U$8))</f>
        <v>7364.9017154240009</v>
      </c>
      <c r="V163" s="65" cm="1">
        <f t="array" ref="V163">SUM(File_5[GHG (kt CO2eq)]*(File_5[Row Categories]=$BE$75)*(File_5[Energy (Sub-Type)]=$BE$163)*(File_5[Year]=V$8))</f>
        <v>8020.6887008199992</v>
      </c>
      <c r="W163" s="65" cm="1">
        <f t="array" ref="W163">SUM(File_5[GHG (kt CO2eq)]*(File_5[Row Categories]=$BE$75)*(File_5[Energy (Sub-Type)]=$BE$163)*(File_5[Year]=W$8))</f>
        <v>8542.8735522579991</v>
      </c>
      <c r="X163" s="65" cm="1">
        <f t="array" ref="X163">SUM(File_5[GHG (kt CO2eq)]*(File_5[Row Categories]=$BE$75)*(File_5[Energy (Sub-Type)]=$BE$163)*(File_5[Year]=X$8))</f>
        <v>8101.6825530549995</v>
      </c>
      <c r="Y163" s="65" cm="1">
        <f t="array" ref="Y163">SUM(File_5[GHG (kt CO2eq)]*(File_5[Row Categories]=$BE$75)*(File_5[Energy (Sub-Type)]=$BE$163)*(File_5[Year]=Y$8))</f>
        <v>7369.3276853029993</v>
      </c>
      <c r="Z163" s="65" cm="1">
        <f t="array" ref="Z163">SUM(File_5[GHG (kt CO2eq)]*(File_5[Row Categories]=$BE$75)*(File_5[Energy (Sub-Type)]=$BE$163)*(File_5[Year]=Z$8))</f>
        <v>6929.4581096649999</v>
      </c>
      <c r="AA163" s="65" cm="1">
        <f t="array" ref="AA163">SUM(File_5[GHG (kt CO2eq)]*(File_5[Row Categories]=$BE$75)*(File_5[Energy (Sub-Type)]=$BE$163)*(File_5[Year]=AA$8))</f>
        <v>6888.1804215049997</v>
      </c>
      <c r="AB163" s="65" cm="1">
        <f t="array" ref="AB163">SUM(File_5[GHG (kt CO2eq)]*(File_5[Row Categories]=$BE$75)*(File_5[Energy (Sub-Type)]=$BE$163)*(File_5[Year]=AB$8))</f>
        <v>6900.0398465389999</v>
      </c>
      <c r="AC163" s="65" cm="1">
        <f t="array" ref="AC163">SUM(File_5[GHG (kt CO2eq)]*(File_5[Row Categories]=$BE$75)*(File_5[Energy (Sub-Type)]=$BE$163)*(File_5[Year]=AC$8))</f>
        <v>7337.1963101729998</v>
      </c>
      <c r="AD163" s="65" cm="1">
        <f t="array" ref="AD163">SUM(File_5[GHG (kt CO2eq)]*(File_5[Row Categories]=$BE$75)*(File_5[Energy (Sub-Type)]=$BE$163)*(File_5[Year]=AD$8))</f>
        <v>7803.4307905749993</v>
      </c>
      <c r="AE163" s="65" cm="1">
        <f t="array" ref="AE163">SUM(File_5[GHG (kt CO2eq)]*(File_5[Row Categories]=$BE$75)*(File_5[Energy (Sub-Type)]=$BE$163)*(File_5[Year]=AE$8))</f>
        <v>8462.3288408999997</v>
      </c>
      <c r="AF163" s="65" cm="1">
        <f t="array" ref="AF163">SUM(File_5[GHG (kt CO2eq)]*(File_5[Row Categories]=$BE$75)*(File_5[Energy (Sub-Type)]=$BE$163)*(File_5[Year]=AF$8))</f>
        <v>9160.3687734440009</v>
      </c>
      <c r="AG163" s="65" cm="1">
        <f t="array" ref="AG163">SUM(File_5[GHG (kt CO2eq)]*(File_5[Row Categories]=$BE$75)*(File_5[Energy (Sub-Type)]=$BE$163)*(File_5[Year]=AG$8))</f>
        <v>9289.465376498998</v>
      </c>
      <c r="AH163" s="65" cm="1">
        <f t="array" ref="AH163">SUM(File_5[GHG (kt CO2eq)]*(File_5[Row Categories]=$BE$75)*(File_5[Energy (Sub-Type)]=$BE$163)*(File_5[Year]=AH$8))</f>
        <v>9691.62782788</v>
      </c>
      <c r="AI163" s="65" cm="1">
        <f t="array" ref="AI163">SUM(File_5[GHG (kt CO2eq)]*(File_5[Row Categories]=$BE$75)*(File_5[Energy (Sub-Type)]=$BE$163)*(File_5[Year]=AI$8))</f>
        <v>9824.2854870190004</v>
      </c>
      <c r="AJ163" s="65" cm="1">
        <f t="array" ref="AJ163">SUM(File_5[GHG (kt CO2eq)]*(File_5[Row Categories]=$BE$75)*(File_5[Energy (Sub-Type)]=$BE$163)*(File_5[Year]=AJ$8))</f>
        <v>8501.0870968239997</v>
      </c>
      <c r="AK163" s="65" cm="1">
        <f t="array" ref="AK163">SUM(File_5[GHG (kt CO2eq)]*(File_5[Row Categories]=$BE$75)*(File_5[Energy (Sub-Type)]=$BE$163)*(File_5[Year]=AK$8))</f>
        <v>9074.4102349379991</v>
      </c>
      <c r="AL163" s="65" cm="1">
        <f t="array" ref="AL163">SUM(File_5[GHG (kt CO2eq)]*(File_5[Row Categories]=$BE$75)*(File_5[Energy (Sub-Type)]=$BE$163)*(File_5[Year]=AL$8))</f>
        <v>9483.693700759999</v>
      </c>
      <c r="AM163" s="65" cm="1">
        <f t="array" ref="AM163">SUM(File_5[GHG (kt CO2eq)]*(File_5[Row Categories]=$BE$75)*(File_5[Energy (Sub-Type)]=$BE$163)*(File_5[Year]=AM$8))</f>
        <v>9376.3325314959984</v>
      </c>
      <c r="BE163" s="7" t="s">
        <v>533</v>
      </c>
    </row>
    <row r="164" spans="3:105" ht="15.5">
      <c r="C164" s="34" t="s">
        <v>39</v>
      </c>
      <c r="D164" s="86" t="s">
        <v>648</v>
      </c>
      <c r="E164" s="33"/>
      <c r="F164" s="65" cm="1">
        <f t="array" ref="F164">SUM(File_5[GHG (kt CO2eq)]*(File_5[Row Categories]=$BE$75)*(File_5[Energy (Sub-Type)]=$BE$164)*(File_5[Year]=F$8))</f>
        <v>0</v>
      </c>
      <c r="G164" s="65" cm="1">
        <f t="array" ref="G164">SUM(File_5[GHG (kt CO2eq)]*(File_5[Row Categories]=$BE$75)*(File_5[Energy (Sub-Type)]=$BE$164)*(File_5[Year]=G$8))</f>
        <v>0</v>
      </c>
      <c r="H164" s="65" cm="1">
        <f t="array" ref="H164">SUM(File_5[GHG (kt CO2eq)]*(File_5[Row Categories]=$BE$75)*(File_5[Energy (Sub-Type)]=$BE$164)*(File_5[Year]=H$8))</f>
        <v>0</v>
      </c>
      <c r="I164" s="65" cm="1">
        <f t="array" ref="I164">SUM(File_5[GHG (kt CO2eq)]*(File_5[Row Categories]=$BE$75)*(File_5[Energy (Sub-Type)]=$BE$164)*(File_5[Year]=I$8))</f>
        <v>0</v>
      </c>
      <c r="J164" s="65" cm="1">
        <f t="array" ref="J164">SUM(File_5[GHG (kt CO2eq)]*(File_5[Row Categories]=$BE$75)*(File_5[Energy (Sub-Type)]=$BE$164)*(File_5[Year]=J$8))</f>
        <v>0</v>
      </c>
      <c r="K164" s="65" cm="1">
        <f t="array" ref="K164">SUM(File_5[GHG (kt CO2eq)]*(File_5[Row Categories]=$BE$75)*(File_5[Energy (Sub-Type)]=$BE$164)*(File_5[Year]=K$8))</f>
        <v>0</v>
      </c>
      <c r="L164" s="65" cm="1">
        <f t="array" ref="L164">SUM(File_5[GHG (kt CO2eq)]*(File_5[Row Categories]=$BE$75)*(File_5[Energy (Sub-Type)]=$BE$164)*(File_5[Year]=L$8))</f>
        <v>0</v>
      </c>
      <c r="M164" s="65" cm="1">
        <f t="array" ref="M164">SUM(File_5[GHG (kt CO2eq)]*(File_5[Row Categories]=$BE$75)*(File_5[Energy (Sub-Type)]=$BE$164)*(File_5[Year]=M$8))</f>
        <v>0</v>
      </c>
      <c r="N164" s="65" cm="1">
        <f t="array" ref="N164">SUM(File_5[GHG (kt CO2eq)]*(File_5[Row Categories]=$BE$75)*(File_5[Energy (Sub-Type)]=$BE$164)*(File_5[Year]=N$8))</f>
        <v>0</v>
      </c>
      <c r="O164" s="65" cm="1">
        <f t="array" ref="O164">SUM(File_5[GHG (kt CO2eq)]*(File_5[Row Categories]=$BE$75)*(File_5[Energy (Sub-Type)]=$BE$164)*(File_5[Year]=O$8))</f>
        <v>0</v>
      </c>
      <c r="P164" s="65" cm="1">
        <f t="array" ref="P164">SUM(File_5[GHG (kt CO2eq)]*(File_5[Row Categories]=$BE$75)*(File_5[Energy (Sub-Type)]=$BE$164)*(File_5[Year]=P$8))</f>
        <v>0</v>
      </c>
      <c r="Q164" s="65" cm="1">
        <f t="array" ref="Q164">SUM(File_5[GHG (kt CO2eq)]*(File_5[Row Categories]=$BE$75)*(File_5[Energy (Sub-Type)]=$BE$164)*(File_5[Year]=Q$8))</f>
        <v>0</v>
      </c>
      <c r="R164" s="65" cm="1">
        <f t="array" ref="R164">SUM(File_5[GHG (kt CO2eq)]*(File_5[Row Categories]=$BE$75)*(File_5[Energy (Sub-Type)]=$BE$164)*(File_5[Year]=R$8))</f>
        <v>0</v>
      </c>
      <c r="S164" s="65" cm="1">
        <f t="array" ref="S164">SUM(File_5[GHG (kt CO2eq)]*(File_5[Row Categories]=$BE$75)*(File_5[Energy (Sub-Type)]=$BE$164)*(File_5[Year]=S$8))</f>
        <v>0</v>
      </c>
      <c r="T164" s="65" cm="1">
        <f t="array" ref="T164">SUM(File_5[GHG (kt CO2eq)]*(File_5[Row Categories]=$BE$75)*(File_5[Energy (Sub-Type)]=$BE$164)*(File_5[Year]=T$8))</f>
        <v>0</v>
      </c>
      <c r="U164" s="65" cm="1">
        <f t="array" ref="U164">SUM(File_5[GHG (kt CO2eq)]*(File_5[Row Categories]=$BE$75)*(File_5[Energy (Sub-Type)]=$BE$164)*(File_5[Year]=U$8))</f>
        <v>5.2440525139999998</v>
      </c>
      <c r="V164" s="65" cm="1">
        <f t="array" ref="V164">SUM(File_5[GHG (kt CO2eq)]*(File_5[Row Categories]=$BE$75)*(File_5[Energy (Sub-Type)]=$BE$164)*(File_5[Year]=V$8))</f>
        <v>4.4022059179999999</v>
      </c>
      <c r="W164" s="65" cm="1">
        <f t="array" ref="W164">SUM(File_5[GHG (kt CO2eq)]*(File_5[Row Categories]=$BE$75)*(File_5[Energy (Sub-Type)]=$BE$164)*(File_5[Year]=W$8))</f>
        <v>3.2012913059999999</v>
      </c>
      <c r="X164" s="65" cm="1">
        <f t="array" ref="X164">SUM(File_5[GHG (kt CO2eq)]*(File_5[Row Categories]=$BE$75)*(File_5[Energy (Sub-Type)]=$BE$164)*(File_5[Year]=X$8))</f>
        <v>3.0241128719999999</v>
      </c>
      <c r="Y164" s="65" cm="1">
        <f t="array" ref="Y164">SUM(File_5[GHG (kt CO2eq)]*(File_5[Row Categories]=$BE$75)*(File_5[Energy (Sub-Type)]=$BE$164)*(File_5[Year]=Y$8))</f>
        <v>3.0848067490000002</v>
      </c>
      <c r="Z164" s="65" cm="1">
        <f t="array" ref="Z164">SUM(File_5[GHG (kt CO2eq)]*(File_5[Row Categories]=$BE$75)*(File_5[Energy (Sub-Type)]=$BE$164)*(File_5[Year]=Z$8))</f>
        <v>5.0330959919999998</v>
      </c>
      <c r="AA164" s="65" cm="1">
        <f t="array" ref="AA164">SUM(File_5[GHG (kt CO2eq)]*(File_5[Row Categories]=$BE$75)*(File_5[Energy (Sub-Type)]=$BE$164)*(File_5[Year]=AA$8))</f>
        <v>8.6828142970000002</v>
      </c>
      <c r="AB164" s="65" cm="1">
        <f t="array" ref="AB164">SUM(File_5[GHG (kt CO2eq)]*(File_5[Row Categories]=$BE$75)*(File_5[Energy (Sub-Type)]=$BE$164)*(File_5[Year]=AB$8))</f>
        <v>9.8618797499999999</v>
      </c>
      <c r="AC164" s="65" cm="1">
        <f t="array" ref="AC164">SUM(File_5[GHG (kt CO2eq)]*(File_5[Row Categories]=$BE$75)*(File_5[Energy (Sub-Type)]=$BE$164)*(File_5[Year]=AC$8))</f>
        <v>8.0937533290000001</v>
      </c>
      <c r="AD164" s="65" cm="1">
        <f t="array" ref="AD164">SUM(File_5[GHG (kt CO2eq)]*(File_5[Row Categories]=$BE$75)*(File_5[Energy (Sub-Type)]=$BE$164)*(File_5[Year]=AD$8))</f>
        <v>6.7699581430000002</v>
      </c>
      <c r="AE164" s="65" cm="1">
        <f t="array" ref="AE164">SUM(File_5[GHG (kt CO2eq)]*(File_5[Row Categories]=$BE$75)*(File_5[Energy (Sub-Type)]=$BE$164)*(File_5[Year]=AE$8))</f>
        <v>9.3622279440000007</v>
      </c>
      <c r="AF164" s="65" cm="1">
        <f t="array" ref="AF164">SUM(File_5[GHG (kt CO2eq)]*(File_5[Row Categories]=$BE$75)*(File_5[Energy (Sub-Type)]=$BE$164)*(File_5[Year]=AF$8))</f>
        <v>49.823231483000001</v>
      </c>
      <c r="AG164" s="65" cm="1">
        <f t="array" ref="AG164">SUM(File_5[GHG (kt CO2eq)]*(File_5[Row Categories]=$BE$75)*(File_5[Energy (Sub-Type)]=$BE$164)*(File_5[Year]=AG$8))</f>
        <v>47.255520165999997</v>
      </c>
      <c r="AH164" s="65" cm="1">
        <f t="array" ref="AH164">SUM(File_5[GHG (kt CO2eq)]*(File_5[Row Categories]=$BE$75)*(File_5[Energy (Sub-Type)]=$BE$164)*(File_5[Year]=AH$8))</f>
        <v>52.756124962999998</v>
      </c>
      <c r="AI164" s="65" cm="1">
        <f t="array" ref="AI164">SUM(File_5[GHG (kt CO2eq)]*(File_5[Row Categories]=$BE$75)*(File_5[Energy (Sub-Type)]=$BE$164)*(File_5[Year]=AI$8))</f>
        <v>40.957491964999996</v>
      </c>
      <c r="AJ164" s="65" cm="1">
        <f t="array" ref="AJ164">SUM(File_5[GHG (kt CO2eq)]*(File_5[Row Categories]=$BE$75)*(File_5[Energy (Sub-Type)]=$BE$164)*(File_5[Year]=AJ$8))</f>
        <v>37.186710003999998</v>
      </c>
      <c r="AK164" s="65" cm="1">
        <f t="array" ref="AK164">SUM(File_5[GHG (kt CO2eq)]*(File_5[Row Categories]=$BE$75)*(File_5[Energy (Sub-Type)]=$BE$164)*(File_5[Year]=AK$8))</f>
        <v>39.584656008000003</v>
      </c>
      <c r="AL164" s="65" cm="1">
        <f t="array" ref="AL164">SUM(File_5[GHG (kt CO2eq)]*(File_5[Row Categories]=$BE$75)*(File_5[Energy (Sub-Type)]=$BE$164)*(File_5[Year]=AL$8))</f>
        <v>39.410102275999996</v>
      </c>
      <c r="AM164" s="65" cm="1">
        <f t="array" ref="AM164">SUM(File_5[GHG (kt CO2eq)]*(File_5[Row Categories]=$BE$75)*(File_5[Energy (Sub-Type)]=$BE$164)*(File_5[Year]=AM$8))</f>
        <v>36.451647885999996</v>
      </c>
      <c r="BE164" s="7" t="s">
        <v>535</v>
      </c>
    </row>
    <row r="165" spans="3:105" ht="15.5">
      <c r="C165" s="34" t="s">
        <v>163</v>
      </c>
      <c r="D165" s="86" t="s">
        <v>648</v>
      </c>
      <c r="E165" s="33"/>
      <c r="F165" s="65" cm="1">
        <f t="array" ref="F165">SUM(File_5[GHG (kt CO2eq)]*(File_5[Row Categories]=$BE$75)*(File_5[Energy (Sub-Type)]=$BE$165)*(File_5[Year]=F$8))</f>
        <v>18.674973374</v>
      </c>
      <c r="G165" s="65" cm="1">
        <f t="array" ref="G165">SUM(File_5[GHG (kt CO2eq)]*(File_5[Row Categories]=$BE$75)*(File_5[Energy (Sub-Type)]=$BE$165)*(File_5[Year]=G$8))</f>
        <v>21.057444526000001</v>
      </c>
      <c r="H165" s="65" cm="1">
        <f t="array" ref="H165">SUM(File_5[GHG (kt CO2eq)]*(File_5[Row Categories]=$BE$75)*(File_5[Energy (Sub-Type)]=$BE$165)*(File_5[Year]=H$8))</f>
        <v>21.311425557</v>
      </c>
      <c r="I165" s="65" cm="1">
        <f t="array" ref="I165">SUM(File_5[GHG (kt CO2eq)]*(File_5[Row Categories]=$BE$75)*(File_5[Energy (Sub-Type)]=$BE$165)*(File_5[Year]=I$8))</f>
        <v>20.519984145999999</v>
      </c>
      <c r="J165" s="65" cm="1">
        <f t="array" ref="J165">SUM(File_5[GHG (kt CO2eq)]*(File_5[Row Categories]=$BE$75)*(File_5[Energy (Sub-Type)]=$BE$165)*(File_5[Year]=J$8))</f>
        <v>19.248432132000001</v>
      </c>
      <c r="K165" s="65" cm="1">
        <f t="array" ref="K165">SUM(File_5[GHG (kt CO2eq)]*(File_5[Row Categories]=$BE$75)*(File_5[Energy (Sub-Type)]=$BE$165)*(File_5[Year]=K$8))</f>
        <v>16.197396790999999</v>
      </c>
      <c r="L165" s="65" cm="1">
        <f t="array" ref="L165">SUM(File_5[GHG (kt CO2eq)]*(File_5[Row Categories]=$BE$75)*(File_5[Energy (Sub-Type)]=$BE$165)*(File_5[Year]=L$8))</f>
        <v>12.699018116</v>
      </c>
      <c r="M165" s="65" cm="1">
        <f t="array" ref="M165">SUM(File_5[GHG (kt CO2eq)]*(File_5[Row Categories]=$BE$75)*(File_5[Energy (Sub-Type)]=$BE$165)*(File_5[Year]=M$8))</f>
        <v>10.803175027</v>
      </c>
      <c r="N165" s="65" cm="1">
        <f t="array" ref="N165">SUM(File_5[GHG (kt CO2eq)]*(File_5[Row Categories]=$BE$75)*(File_5[Energy (Sub-Type)]=$BE$165)*(File_5[Year]=N$8))</f>
        <v>8.4911332829999999</v>
      </c>
      <c r="O165" s="65" cm="1">
        <f t="array" ref="O165">SUM(File_5[GHG (kt CO2eq)]*(File_5[Row Categories]=$BE$75)*(File_5[Energy (Sub-Type)]=$BE$165)*(File_5[Year]=O$8))</f>
        <v>7.0479917710000004</v>
      </c>
      <c r="P165" s="65" cm="1">
        <f t="array" ref="P165">SUM(File_5[GHG (kt CO2eq)]*(File_5[Row Categories]=$BE$75)*(File_5[Energy (Sub-Type)]=$BE$165)*(File_5[Year]=P$8))</f>
        <v>5.9519680509999997</v>
      </c>
      <c r="Q165" s="65" cm="1">
        <f t="array" ref="Q165">SUM(File_5[GHG (kt CO2eq)]*(File_5[Row Categories]=$BE$75)*(File_5[Energy (Sub-Type)]=$BE$165)*(File_5[Year]=Q$8))</f>
        <v>4.2775177070000003</v>
      </c>
      <c r="R165" s="65" cm="1">
        <f t="array" ref="R165">SUM(File_5[GHG (kt CO2eq)]*(File_5[Row Categories]=$BE$75)*(File_5[Energy (Sub-Type)]=$BE$165)*(File_5[Year]=R$8))</f>
        <v>3.7600738300000001</v>
      </c>
      <c r="S165" s="65" cm="1">
        <f t="array" ref="S165">SUM(File_5[GHG (kt CO2eq)]*(File_5[Row Categories]=$BE$75)*(File_5[Energy (Sub-Type)]=$BE$165)*(File_5[Year]=S$8))</f>
        <v>3.2630816509999998</v>
      </c>
      <c r="T165" s="65" cm="1">
        <f t="array" ref="T165">SUM(File_5[GHG (kt CO2eq)]*(File_5[Row Categories]=$BE$75)*(File_5[Energy (Sub-Type)]=$BE$165)*(File_5[Year]=T$8))</f>
        <v>2.9118308609999999</v>
      </c>
      <c r="U165" s="65" cm="1">
        <f t="array" ref="U165">SUM(File_5[GHG (kt CO2eq)]*(File_5[Row Categories]=$BE$75)*(File_5[Energy (Sub-Type)]=$BE$165)*(File_5[Year]=U$8))</f>
        <v>2.7831874189999999</v>
      </c>
      <c r="V165" s="65" cm="1">
        <f t="array" ref="V165">SUM(File_5[GHG (kt CO2eq)]*(File_5[Row Categories]=$BE$75)*(File_5[Energy (Sub-Type)]=$BE$165)*(File_5[Year]=V$8))</f>
        <v>2.3805228450000002</v>
      </c>
      <c r="W165" s="65" cm="1">
        <f t="array" ref="W165">SUM(File_5[GHG (kt CO2eq)]*(File_5[Row Categories]=$BE$75)*(File_5[Energy (Sub-Type)]=$BE$165)*(File_5[Year]=W$8))</f>
        <v>3.1905718689999998</v>
      </c>
      <c r="X165" s="65" cm="1">
        <f t="array" ref="X165">SUM(File_5[GHG (kt CO2eq)]*(File_5[Row Categories]=$BE$75)*(File_5[Energy (Sub-Type)]=$BE$165)*(File_5[Year]=X$8))</f>
        <v>2.457329557</v>
      </c>
      <c r="Y165" s="65" cm="1">
        <f t="array" ref="Y165">SUM(File_5[GHG (kt CO2eq)]*(File_5[Row Categories]=$BE$75)*(File_5[Energy (Sub-Type)]=$BE$165)*(File_5[Year]=Y$8))</f>
        <v>1.601557696</v>
      </c>
      <c r="Z165" s="65" cm="1">
        <f t="array" ref="Z165">SUM(File_5[GHG (kt CO2eq)]*(File_5[Row Categories]=$BE$75)*(File_5[Energy (Sub-Type)]=$BE$165)*(File_5[Year]=Z$8))</f>
        <v>1.404255684</v>
      </c>
      <c r="AA165" s="65" cm="1">
        <f t="array" ref="AA165">SUM(File_5[GHG (kt CO2eq)]*(File_5[Row Categories]=$BE$75)*(File_5[Energy (Sub-Type)]=$BE$165)*(File_5[Year]=AA$8))</f>
        <v>1.4993694639999999</v>
      </c>
      <c r="AB165" s="65" cm="1">
        <f t="array" ref="AB165">SUM(File_5[GHG (kt CO2eq)]*(File_5[Row Categories]=$BE$75)*(File_5[Energy (Sub-Type)]=$BE$165)*(File_5[Year]=AB$8))</f>
        <v>2.72496121</v>
      </c>
      <c r="AC165" s="65" cm="1">
        <f t="array" ref="AC165">SUM(File_5[GHG (kt CO2eq)]*(File_5[Row Categories]=$BE$75)*(File_5[Energy (Sub-Type)]=$BE$165)*(File_5[Year]=AC$8))</f>
        <v>3.5504191550000002</v>
      </c>
      <c r="AD165" s="65" cm="1">
        <f t="array" ref="AD165">SUM(File_5[GHG (kt CO2eq)]*(File_5[Row Categories]=$BE$75)*(File_5[Energy (Sub-Type)]=$BE$165)*(File_5[Year]=AD$8))</f>
        <v>5.7280774040000004</v>
      </c>
      <c r="AE165" s="65" cm="1">
        <f t="array" ref="AE165">SUM(File_5[GHG (kt CO2eq)]*(File_5[Row Categories]=$BE$75)*(File_5[Energy (Sub-Type)]=$BE$165)*(File_5[Year]=AE$8))</f>
        <v>6.8562973749999996</v>
      </c>
      <c r="AF165" s="65" cm="1">
        <f t="array" ref="AF165">SUM(File_5[GHG (kt CO2eq)]*(File_5[Row Categories]=$BE$75)*(File_5[Energy (Sub-Type)]=$BE$165)*(File_5[Year]=AF$8))</f>
        <v>6.891754326</v>
      </c>
      <c r="AG165" s="65" cm="1">
        <f t="array" ref="AG165">SUM(File_5[GHG (kt CO2eq)]*(File_5[Row Categories]=$BE$75)*(File_5[Energy (Sub-Type)]=$BE$165)*(File_5[Year]=AG$8))</f>
        <v>6.0844249709999998</v>
      </c>
      <c r="AH165" s="65" cm="1">
        <f t="array" ref="AH165">SUM(File_5[GHG (kt CO2eq)]*(File_5[Row Categories]=$BE$75)*(File_5[Energy (Sub-Type)]=$BE$165)*(File_5[Year]=AH$8))</f>
        <v>4.9933593390000004</v>
      </c>
      <c r="AI165" s="65" cm="1">
        <f t="array" ref="AI165">SUM(File_5[GHG (kt CO2eq)]*(File_5[Row Categories]=$BE$75)*(File_5[Energy (Sub-Type)]=$BE$165)*(File_5[Year]=AI$8))</f>
        <v>4.3874513259999999</v>
      </c>
      <c r="AJ165" s="65" cm="1">
        <f t="array" ref="AJ165">SUM(File_5[GHG (kt CO2eq)]*(File_5[Row Categories]=$BE$75)*(File_5[Energy (Sub-Type)]=$BE$165)*(File_5[Year]=AJ$8))</f>
        <v>3.0936219509999998</v>
      </c>
      <c r="AK165" s="65" cm="1">
        <f t="array" ref="AK165">SUM(File_5[GHG (kt CO2eq)]*(File_5[Row Categories]=$BE$75)*(File_5[Energy (Sub-Type)]=$BE$165)*(File_5[Year]=AK$8))</f>
        <v>3.1322155820000002</v>
      </c>
      <c r="AL165" s="65" cm="1">
        <f t="array" ref="AL165">SUM(File_5[GHG (kt CO2eq)]*(File_5[Row Categories]=$BE$75)*(File_5[Energy (Sub-Type)]=$BE$165)*(File_5[Year]=AL$8))</f>
        <v>4.3591713070000004</v>
      </c>
      <c r="AM165" s="65" cm="1">
        <f t="array" ref="AM165">SUM(File_5[GHG (kt CO2eq)]*(File_5[Row Categories]=$BE$75)*(File_5[Energy (Sub-Type)]=$BE$165)*(File_5[Year]=AM$8))</f>
        <v>4.2089640990000001</v>
      </c>
      <c r="BE165" s="7" t="s">
        <v>163</v>
      </c>
    </row>
    <row r="166" spans="3:105" ht="15.5">
      <c r="C166" s="34" t="s">
        <v>25</v>
      </c>
      <c r="D166" s="86" t="s">
        <v>648</v>
      </c>
      <c r="E166" s="33"/>
      <c r="F166" s="65" cm="1">
        <f t="array" ref="F166">SUM(File_5[GHG (kt CO2eq)]*(File_5[Row Categories]=$BE$75)*(File_5[Energy (Sub-Type)]=$BE$166)*(File_5[Year]=F$8))</f>
        <v>0</v>
      </c>
      <c r="G166" s="65" cm="1">
        <f t="array" ref="G166">SUM(File_5[GHG (kt CO2eq)]*(File_5[Row Categories]=$BE$75)*(File_5[Energy (Sub-Type)]=$BE$166)*(File_5[Year]=G$8))</f>
        <v>0</v>
      </c>
      <c r="H166" s="65" cm="1">
        <f t="array" ref="H166">SUM(File_5[GHG (kt CO2eq)]*(File_5[Row Categories]=$BE$75)*(File_5[Energy (Sub-Type)]=$BE$166)*(File_5[Year]=H$8))</f>
        <v>0</v>
      </c>
      <c r="I166" s="65" cm="1">
        <f t="array" ref="I166">SUM(File_5[GHG (kt CO2eq)]*(File_5[Row Categories]=$BE$75)*(File_5[Energy (Sub-Type)]=$BE$166)*(File_5[Year]=I$8))</f>
        <v>0</v>
      </c>
      <c r="J166" s="65" cm="1">
        <f t="array" ref="J166">SUM(File_5[GHG (kt CO2eq)]*(File_5[Row Categories]=$BE$75)*(File_5[Energy (Sub-Type)]=$BE$166)*(File_5[Year]=J$8))</f>
        <v>0</v>
      </c>
      <c r="K166" s="65" cm="1">
        <f t="array" ref="K166">SUM(File_5[GHG (kt CO2eq)]*(File_5[Row Categories]=$BE$75)*(File_5[Energy (Sub-Type)]=$BE$166)*(File_5[Year]=K$8))</f>
        <v>0</v>
      </c>
      <c r="L166" s="65" cm="1">
        <f t="array" ref="L166">SUM(File_5[GHG (kt CO2eq)]*(File_5[Row Categories]=$BE$75)*(File_5[Energy (Sub-Type)]=$BE$166)*(File_5[Year]=L$8))</f>
        <v>0</v>
      </c>
      <c r="M166" s="65" cm="1">
        <f t="array" ref="M166">SUM(File_5[GHG (kt CO2eq)]*(File_5[Row Categories]=$BE$75)*(File_5[Energy (Sub-Type)]=$BE$166)*(File_5[Year]=M$8))</f>
        <v>0</v>
      </c>
      <c r="N166" s="65" cm="1">
        <f t="array" ref="N166">SUM(File_5[GHG (kt CO2eq)]*(File_5[Row Categories]=$BE$75)*(File_5[Energy (Sub-Type)]=$BE$166)*(File_5[Year]=N$8))</f>
        <v>0</v>
      </c>
      <c r="O166" s="65" cm="1">
        <f t="array" ref="O166">SUM(File_5[GHG (kt CO2eq)]*(File_5[Row Categories]=$BE$75)*(File_5[Energy (Sub-Type)]=$BE$166)*(File_5[Year]=O$8))</f>
        <v>0</v>
      </c>
      <c r="P166" s="65" cm="1">
        <f t="array" ref="P166">SUM(File_5[GHG (kt CO2eq)]*(File_5[Row Categories]=$BE$75)*(File_5[Energy (Sub-Type)]=$BE$166)*(File_5[Year]=P$8))</f>
        <v>0</v>
      </c>
      <c r="Q166" s="65" cm="1">
        <f t="array" ref="Q166">SUM(File_5[GHG (kt CO2eq)]*(File_5[Row Categories]=$BE$75)*(File_5[Energy (Sub-Type)]=$BE$166)*(File_5[Year]=Q$8))</f>
        <v>0</v>
      </c>
      <c r="R166" s="65" cm="1">
        <f t="array" ref="R166">SUM(File_5[GHG (kt CO2eq)]*(File_5[Row Categories]=$BE$75)*(File_5[Energy (Sub-Type)]=$BE$166)*(File_5[Year]=R$8))</f>
        <v>0</v>
      </c>
      <c r="S166" s="65" cm="1">
        <f t="array" ref="S166">SUM(File_5[GHG (kt CO2eq)]*(File_5[Row Categories]=$BE$75)*(File_5[Energy (Sub-Type)]=$BE$166)*(File_5[Year]=S$8))</f>
        <v>0</v>
      </c>
      <c r="T166" s="65" cm="1">
        <f t="array" ref="T166">SUM(File_5[GHG (kt CO2eq)]*(File_5[Row Categories]=$BE$75)*(File_5[Energy (Sub-Type)]=$BE$166)*(File_5[Year]=T$8))</f>
        <v>0</v>
      </c>
      <c r="U166" s="65" cm="1">
        <f t="array" ref="U166">SUM(File_5[GHG (kt CO2eq)]*(File_5[Row Categories]=$BE$75)*(File_5[Energy (Sub-Type)]=$BE$166)*(File_5[Year]=U$8))</f>
        <v>0.15479657299999999</v>
      </c>
      <c r="V166" s="65" cm="1">
        <f t="array" ref="V166">SUM(File_5[GHG (kt CO2eq)]*(File_5[Row Categories]=$BE$75)*(File_5[Energy (Sub-Type)]=$BE$166)*(File_5[Year]=V$8))</f>
        <v>0.16667422900000001</v>
      </c>
      <c r="W166" s="65" cm="1">
        <f t="array" ref="W166">SUM(File_5[GHG (kt CO2eq)]*(File_5[Row Categories]=$BE$75)*(File_5[Energy (Sub-Type)]=$BE$166)*(File_5[Year]=W$8))</f>
        <v>3.2145149149999996</v>
      </c>
      <c r="X166" s="65" cm="1">
        <f t="array" ref="X166">SUM(File_5[GHG (kt CO2eq)]*(File_5[Row Categories]=$BE$75)*(File_5[Energy (Sub-Type)]=$BE$166)*(File_5[Year]=X$8))</f>
        <v>6.8378118420000007</v>
      </c>
      <c r="Y166" s="65" cm="1">
        <f t="array" ref="Y166">SUM(File_5[GHG (kt CO2eq)]*(File_5[Row Categories]=$BE$75)*(File_5[Energy (Sub-Type)]=$BE$166)*(File_5[Year]=Y$8))</f>
        <v>10.357080611999999</v>
      </c>
      <c r="Z166" s="65" cm="1">
        <f t="array" ref="Z166">SUM(File_5[GHG (kt CO2eq)]*(File_5[Row Categories]=$BE$75)*(File_5[Energy (Sub-Type)]=$BE$166)*(File_5[Year]=Z$8))</f>
        <v>11.738380493000001</v>
      </c>
      <c r="AA166" s="65" cm="1">
        <f t="array" ref="AA166">SUM(File_5[GHG (kt CO2eq)]*(File_5[Row Categories]=$BE$75)*(File_5[Energy (Sub-Type)]=$BE$166)*(File_5[Year]=AA$8))</f>
        <v>13.463241233</v>
      </c>
      <c r="AB166" s="65" cm="1">
        <f t="array" ref="AB166">SUM(File_5[GHG (kt CO2eq)]*(File_5[Row Categories]=$BE$75)*(File_5[Energy (Sub-Type)]=$BE$166)*(File_5[Year]=AB$8))</f>
        <v>11.057156818999999</v>
      </c>
      <c r="AC166" s="65" cm="1">
        <f t="array" ref="AC166">SUM(File_5[GHG (kt CO2eq)]*(File_5[Row Categories]=$BE$75)*(File_5[Energy (Sub-Type)]=$BE$166)*(File_5[Year]=AC$8))</f>
        <v>14.547603023000001</v>
      </c>
      <c r="AD166" s="65" cm="1">
        <f t="array" ref="AD166">SUM(File_5[GHG (kt CO2eq)]*(File_5[Row Categories]=$BE$75)*(File_5[Energy (Sub-Type)]=$BE$166)*(File_5[Year]=AD$8))</f>
        <v>17.759471527999999</v>
      </c>
      <c r="AE166" s="65" cm="1">
        <f t="array" ref="AE166">SUM(File_5[GHG (kt CO2eq)]*(File_5[Row Categories]=$BE$75)*(File_5[Energy (Sub-Type)]=$BE$166)*(File_5[Year]=AE$8))</f>
        <v>18.832915151999998</v>
      </c>
      <c r="AF166" s="65" cm="1">
        <f t="array" ref="AF166">SUM(File_5[GHG (kt CO2eq)]*(File_5[Row Categories]=$BE$75)*(File_5[Energy (Sub-Type)]=$BE$166)*(File_5[Year]=AF$8))</f>
        <v>16.628823535000002</v>
      </c>
      <c r="AG166" s="65" cm="1">
        <f t="array" ref="AG166">SUM(File_5[GHG (kt CO2eq)]*(File_5[Row Categories]=$BE$75)*(File_5[Energy (Sub-Type)]=$BE$166)*(File_5[Year]=AG$8))</f>
        <v>26.228391031000001</v>
      </c>
      <c r="AH166" s="65" cm="1">
        <f t="array" ref="AH166">SUM(File_5[GHG (kt CO2eq)]*(File_5[Row Categories]=$BE$75)*(File_5[Energy (Sub-Type)]=$BE$166)*(File_5[Year]=AH$8))</f>
        <v>25.517757025000002</v>
      </c>
      <c r="AI166" s="65" cm="1">
        <f t="array" ref="AI166">SUM(File_5[GHG (kt CO2eq)]*(File_5[Row Categories]=$BE$75)*(File_5[Energy (Sub-Type)]=$BE$166)*(File_5[Year]=AI$8))</f>
        <v>32.587524112000004</v>
      </c>
      <c r="AJ166" s="65" cm="1">
        <f t="array" ref="AJ166">SUM(File_5[GHG (kt CO2eq)]*(File_5[Row Categories]=$BE$75)*(File_5[Energy (Sub-Type)]=$BE$166)*(File_5[Year]=AJ$8))</f>
        <v>31.360408307</v>
      </c>
      <c r="AK166" s="65" cm="1">
        <f t="array" ref="AK166">SUM(File_5[GHG (kt CO2eq)]*(File_5[Row Categories]=$BE$75)*(File_5[Energy (Sub-Type)]=$BE$166)*(File_5[Year]=AK$8))</f>
        <v>32.091440667999997</v>
      </c>
      <c r="AL166" s="65" cm="1">
        <f t="array" ref="AL166">SUM(File_5[GHG (kt CO2eq)]*(File_5[Row Categories]=$BE$75)*(File_5[Energy (Sub-Type)]=$BE$166)*(File_5[Year]=AL$8))</f>
        <v>40.775152320000004</v>
      </c>
      <c r="AM166" s="65" cm="1">
        <f t="array" ref="AM166">SUM(File_5[GHG (kt CO2eq)]*(File_5[Row Categories]=$BE$75)*(File_5[Energy (Sub-Type)]=$BE$166)*(File_5[Year]=AM$8))</f>
        <v>51.911017809000001</v>
      </c>
      <c r="BE166" s="7" t="s">
        <v>25</v>
      </c>
    </row>
    <row r="167" spans="3:105" ht="15.5">
      <c r="C167" s="34" t="s">
        <v>23</v>
      </c>
      <c r="D167" s="86" t="s">
        <v>648</v>
      </c>
      <c r="E167" s="33"/>
      <c r="F167" s="65" cm="1">
        <f t="array" ref="F167">SUM(File_5[GHG (kt CO2eq)]*(File_5[Row Categories]=$BE$75)*(File_5[Energy (Sub-Type)]=$BE$167)*(File_5[Year]=F$8))</f>
        <v>0</v>
      </c>
      <c r="G167" s="65" cm="1">
        <f t="array" ref="G167">SUM(File_5[GHG (kt CO2eq)]*(File_5[Row Categories]=$BE$75)*(File_5[Energy (Sub-Type)]=$BE$167)*(File_5[Year]=G$8))</f>
        <v>0</v>
      </c>
      <c r="H167" s="65" cm="1">
        <f t="array" ref="H167">SUM(File_5[GHG (kt CO2eq)]*(File_5[Row Categories]=$BE$75)*(File_5[Energy (Sub-Type)]=$BE$167)*(File_5[Year]=H$8))</f>
        <v>0</v>
      </c>
      <c r="I167" s="65" cm="1">
        <f t="array" ref="I167">SUM(File_5[GHG (kt CO2eq)]*(File_5[Row Categories]=$BE$75)*(File_5[Energy (Sub-Type)]=$BE$167)*(File_5[Year]=I$8))</f>
        <v>0</v>
      </c>
      <c r="J167" s="65" cm="1">
        <f t="array" ref="J167">SUM(File_5[GHG (kt CO2eq)]*(File_5[Row Categories]=$BE$75)*(File_5[Energy (Sub-Type)]=$BE$167)*(File_5[Year]=J$8))</f>
        <v>0</v>
      </c>
      <c r="K167" s="65" cm="1">
        <f t="array" ref="K167">SUM(File_5[GHG (kt CO2eq)]*(File_5[Row Categories]=$BE$75)*(File_5[Energy (Sub-Type)]=$BE$167)*(File_5[Year]=K$8))</f>
        <v>0</v>
      </c>
      <c r="L167" s="65" cm="1">
        <f t="array" ref="L167">SUM(File_5[GHG (kt CO2eq)]*(File_5[Row Categories]=$BE$75)*(File_5[Energy (Sub-Type)]=$BE$167)*(File_5[Year]=L$8))</f>
        <v>0</v>
      </c>
      <c r="M167" s="65" cm="1">
        <f t="array" ref="M167">SUM(File_5[GHG (kt CO2eq)]*(File_5[Row Categories]=$BE$75)*(File_5[Energy (Sub-Type)]=$BE$167)*(File_5[Year]=M$8))</f>
        <v>0</v>
      </c>
      <c r="N167" s="65" cm="1">
        <f t="array" ref="N167">SUM(File_5[GHG (kt CO2eq)]*(File_5[Row Categories]=$BE$75)*(File_5[Energy (Sub-Type)]=$BE$167)*(File_5[Year]=N$8))</f>
        <v>0</v>
      </c>
      <c r="O167" s="65" cm="1">
        <f t="array" ref="O167">SUM(File_5[GHG (kt CO2eq)]*(File_5[Row Categories]=$BE$75)*(File_5[Energy (Sub-Type)]=$BE$167)*(File_5[Year]=O$8))</f>
        <v>0</v>
      </c>
      <c r="P167" s="65" cm="1">
        <f t="array" ref="P167">SUM(File_5[GHG (kt CO2eq)]*(File_5[Row Categories]=$BE$75)*(File_5[Energy (Sub-Type)]=$BE$167)*(File_5[Year]=P$8))</f>
        <v>0</v>
      </c>
      <c r="Q167" s="65" cm="1">
        <f t="array" ref="Q167">SUM(File_5[GHG (kt CO2eq)]*(File_5[Row Categories]=$BE$75)*(File_5[Energy (Sub-Type)]=$BE$167)*(File_5[Year]=Q$8))</f>
        <v>0</v>
      </c>
      <c r="R167" s="65" cm="1">
        <f t="array" ref="R167">SUM(File_5[GHG (kt CO2eq)]*(File_5[Row Categories]=$BE$75)*(File_5[Energy (Sub-Type)]=$BE$167)*(File_5[Year]=R$8))</f>
        <v>0</v>
      </c>
      <c r="S167" s="65" cm="1">
        <f t="array" ref="S167">SUM(File_5[GHG (kt CO2eq)]*(File_5[Row Categories]=$BE$75)*(File_5[Energy (Sub-Type)]=$BE$167)*(File_5[Year]=S$8))</f>
        <v>0</v>
      </c>
      <c r="T167" s="65" cm="1">
        <f t="array" ref="T167">SUM(File_5[GHG (kt CO2eq)]*(File_5[Row Categories]=$BE$75)*(File_5[Energy (Sub-Type)]=$BE$167)*(File_5[Year]=T$8))</f>
        <v>0</v>
      </c>
      <c r="U167" s="65" cm="1">
        <f t="array" ref="U167">SUM(File_5[GHG (kt CO2eq)]*(File_5[Row Categories]=$BE$75)*(File_5[Energy (Sub-Type)]=$BE$167)*(File_5[Year]=U$8))</f>
        <v>5.7571573512000011E-4</v>
      </c>
      <c r="V167" s="65" cm="1">
        <f t="array" ref="V167">SUM(File_5[GHG (kt CO2eq)]*(File_5[Row Categories]=$BE$75)*(File_5[Energy (Sub-Type)]=$BE$167)*(File_5[Year]=V$8))</f>
        <v>4.0092792000000002E-2</v>
      </c>
      <c r="W167" s="65" cm="1">
        <f t="array" ref="W167">SUM(File_5[GHG (kt CO2eq)]*(File_5[Row Categories]=$BE$75)*(File_5[Energy (Sub-Type)]=$BE$167)*(File_5[Year]=W$8))</f>
        <v>0.182107826</v>
      </c>
      <c r="X167" s="65" cm="1">
        <f t="array" ref="X167">SUM(File_5[GHG (kt CO2eq)]*(File_5[Row Categories]=$BE$75)*(File_5[Energy (Sub-Type)]=$BE$167)*(File_5[Year]=X$8))</f>
        <v>0.59157756699999997</v>
      </c>
      <c r="Y167" s="65" cm="1">
        <f t="array" ref="Y167">SUM(File_5[GHG (kt CO2eq)]*(File_5[Row Categories]=$BE$75)*(File_5[Energy (Sub-Type)]=$BE$167)*(File_5[Year]=Y$8))</f>
        <v>0.70998490300000006</v>
      </c>
      <c r="Z167" s="65" cm="1">
        <f t="array" ref="Z167">SUM(File_5[GHG (kt CO2eq)]*(File_5[Row Categories]=$BE$75)*(File_5[Energy (Sub-Type)]=$BE$167)*(File_5[Year]=Z$8))</f>
        <v>0.87295629600000002</v>
      </c>
      <c r="AA167" s="65" cm="1">
        <f t="array" ref="AA167">SUM(File_5[GHG (kt CO2eq)]*(File_5[Row Categories]=$BE$75)*(File_5[Energy (Sub-Type)]=$BE$167)*(File_5[Year]=AA$8))</f>
        <v>0.79585165600000007</v>
      </c>
      <c r="AB167" s="65" cm="1">
        <f t="array" ref="AB167">SUM(File_5[GHG (kt CO2eq)]*(File_5[Row Categories]=$BE$75)*(File_5[Energy (Sub-Type)]=$BE$167)*(File_5[Year]=AB$8))</f>
        <v>0.74370262899999995</v>
      </c>
      <c r="AC167" s="65" cm="1">
        <f t="array" ref="AC167">SUM(File_5[GHG (kt CO2eq)]*(File_5[Row Categories]=$BE$75)*(File_5[Energy (Sub-Type)]=$BE$167)*(File_5[Year]=AC$8))</f>
        <v>0.71124651699999997</v>
      </c>
      <c r="AD167" s="65" cm="1">
        <f t="array" ref="AD167">SUM(File_5[GHG (kt CO2eq)]*(File_5[Row Categories]=$BE$75)*(File_5[Energy (Sub-Type)]=$BE$167)*(File_5[Year]=AD$8))</f>
        <v>0.63648183899999999</v>
      </c>
      <c r="AE167" s="65" cm="1">
        <f t="array" ref="AE167">SUM(File_5[GHG (kt CO2eq)]*(File_5[Row Categories]=$BE$75)*(File_5[Energy (Sub-Type)]=$BE$167)*(File_5[Year]=AE$8))</f>
        <v>0.68031032799999991</v>
      </c>
      <c r="AF167" s="65" cm="1">
        <f t="array" ref="AF167">SUM(File_5[GHG (kt CO2eq)]*(File_5[Row Categories]=$BE$75)*(File_5[Energy (Sub-Type)]=$BE$167)*(File_5[Year]=AF$8))</f>
        <v>0.68974044599999995</v>
      </c>
      <c r="AG167" s="65" cm="1">
        <f t="array" ref="AG167">SUM(File_5[GHG (kt CO2eq)]*(File_5[Row Categories]=$BE$75)*(File_5[Energy (Sub-Type)]=$BE$167)*(File_5[Year]=AG$8))</f>
        <v>0.55342652800000003</v>
      </c>
      <c r="AH167" s="65" cm="1">
        <f t="array" ref="AH167">SUM(File_5[GHG (kt CO2eq)]*(File_5[Row Categories]=$BE$75)*(File_5[Energy (Sub-Type)]=$BE$167)*(File_5[Year]=AH$8))</f>
        <v>0.47404686100000004</v>
      </c>
      <c r="AI167" s="65" cm="1">
        <f t="array" ref="AI167">SUM(File_5[GHG (kt CO2eq)]*(File_5[Row Categories]=$BE$75)*(File_5[Energy (Sub-Type)]=$BE$167)*(File_5[Year]=AI$8))</f>
        <v>0.416397511</v>
      </c>
      <c r="AJ167" s="65" cm="1">
        <f t="array" ref="AJ167">SUM(File_5[GHG (kt CO2eq)]*(File_5[Row Categories]=$BE$75)*(File_5[Energy (Sub-Type)]=$BE$167)*(File_5[Year]=AJ$8))</f>
        <v>0.30078344600000007</v>
      </c>
      <c r="AK167" s="65" cm="1">
        <f t="array" ref="AK167">SUM(File_5[GHG (kt CO2eq)]*(File_5[Row Categories]=$BE$75)*(File_5[Energy (Sub-Type)]=$BE$167)*(File_5[Year]=AK$8))</f>
        <v>0.305086723</v>
      </c>
      <c r="AL167" s="65" cm="1">
        <f t="array" ref="AL167">SUM(File_5[GHG (kt CO2eq)]*(File_5[Row Categories]=$BE$75)*(File_5[Energy (Sub-Type)]=$BE$167)*(File_5[Year]=AL$8))</f>
        <v>0.34942285600000006</v>
      </c>
      <c r="AM167" s="65" cm="1">
        <f t="array" ref="AM167">SUM(File_5[GHG (kt CO2eq)]*(File_5[Row Categories]=$BE$75)*(File_5[Energy (Sub-Type)]=$BE$167)*(File_5[Year]=AM$8))</f>
        <v>0.49192159900000004</v>
      </c>
      <c r="BE167" s="7" t="s">
        <v>23</v>
      </c>
    </row>
    <row r="168" spans="3:105" ht="15.5">
      <c r="C168" s="34" t="s">
        <v>13</v>
      </c>
      <c r="D168" s="86" t="s">
        <v>648</v>
      </c>
      <c r="E168" s="33"/>
      <c r="F168" s="65" cm="1">
        <f t="array" ref="F168">SUM(EB_2023[Value]*(EB_2023[Row Categories]=$BE$75)*(EB_2023[Energy (Sub-Type)]=$BE$168)*(EB_2023[Year]=F$8))*Indicators!F$9</f>
        <v>14.427835048409845</v>
      </c>
      <c r="G168" s="65" cm="1">
        <f t="array" ref="G168">SUM(EB_2023[Value]*(EB_2023[Row Categories]=$BE$75)*(EB_2023[Energy (Sub-Type)]=$BE$168)*(EB_2023[Year]=G$8))*Indicators!G$9</f>
        <v>15.125905728570576</v>
      </c>
      <c r="H168" s="65" cm="1">
        <f t="array" ref="H168">SUM(EB_2023[Value]*(EB_2023[Row Categories]=$BE$75)*(EB_2023[Energy (Sub-Type)]=$BE$168)*(EB_2023[Year]=H$8))*Indicators!H$9</f>
        <v>15.164098966537491</v>
      </c>
      <c r="I168" s="65" cm="1">
        <f t="array" ref="I168">SUM(EB_2023[Value]*(EB_2023[Row Categories]=$BE$75)*(EB_2023[Energy (Sub-Type)]=$BE$168)*(EB_2023[Year]=I$8))*Indicators!I$9</f>
        <v>15.596326884071274</v>
      </c>
      <c r="J168" s="65" cm="1">
        <f t="array" ref="J168">SUM(EB_2023[Value]*(EB_2023[Row Categories]=$BE$75)*(EB_2023[Energy (Sub-Type)]=$BE$168)*(EB_2023[Year]=J$8))*Indicators!J$9</f>
        <v>15.459260527984194</v>
      </c>
      <c r="K168" s="65" cm="1">
        <f t="array" ref="K168">SUM(EB_2023[Value]*(EB_2023[Row Categories]=$BE$75)*(EB_2023[Energy (Sub-Type)]=$BE$168)*(EB_2023[Year]=K$8))*Indicators!K$9</f>
        <v>15.572955721155184</v>
      </c>
      <c r="L168" s="65" cm="1">
        <f t="array" ref="L168">SUM(EB_2023[Value]*(EB_2023[Row Categories]=$BE$75)*(EB_2023[Energy (Sub-Type)]=$BE$168)*(EB_2023[Year]=L$8))*Indicators!L$9</f>
        <v>16.296318837384788</v>
      </c>
      <c r="M168" s="65" cm="1">
        <f t="array" ref="M168">SUM(EB_2023[Value]*(EB_2023[Row Categories]=$BE$75)*(EB_2023[Energy (Sub-Type)]=$BE$168)*(EB_2023[Year]=M$8))*Indicators!M$9</f>
        <v>19.423617520453817</v>
      </c>
      <c r="N168" s="65" cm="1">
        <f t="array" ref="N168">SUM(EB_2023[Value]*(EB_2023[Row Categories]=$BE$75)*(EB_2023[Energy (Sub-Type)]=$BE$168)*(EB_2023[Year]=N$8))*Indicators!N$9</f>
        <v>19.829554254916037</v>
      </c>
      <c r="O168" s="65" cm="1">
        <f t="array" ref="O168">SUM(EB_2023[Value]*(EB_2023[Row Categories]=$BE$75)*(EB_2023[Energy (Sub-Type)]=$BE$168)*(EB_2023[Year]=O$8))*Indicators!O$9</f>
        <v>20.575920438201443</v>
      </c>
      <c r="P168" s="65" cm="1">
        <f t="array" ref="P168">SUM(EB_2023[Value]*(EB_2023[Row Categories]=$BE$75)*(EB_2023[Energy (Sub-Type)]=$BE$168)*(EB_2023[Year]=P$8))*Indicators!P$9</f>
        <v>20.338491645591056</v>
      </c>
      <c r="Q168" s="65" cm="1">
        <f t="array" ref="Q168">SUM(EB_2023[Value]*(EB_2023[Row Categories]=$BE$75)*(EB_2023[Energy (Sub-Type)]=$BE$168)*(EB_2023[Year]=Q$8))*Indicators!Q$9</f>
        <v>21.043867352561925</v>
      </c>
      <c r="R168" s="65" cm="1">
        <f t="array" ref="R168">SUM(EB_2023[Value]*(EB_2023[Row Categories]=$BE$75)*(EB_2023[Energy (Sub-Type)]=$BE$168)*(EB_2023[Year]=R$8))*Indicators!R$9</f>
        <v>17.263236366465392</v>
      </c>
      <c r="S168" s="65" cm="1">
        <f t="array" ref="S168">SUM(EB_2023[Value]*(EB_2023[Row Categories]=$BE$75)*(EB_2023[Energy (Sub-Type)]=$BE$168)*(EB_2023[Year]=S$8))*Indicators!S$9</f>
        <v>15.333648814771342</v>
      </c>
      <c r="T168" s="65" cm="1">
        <f t="array" ref="T168">SUM(EB_2023[Value]*(EB_2023[Row Categories]=$BE$75)*(EB_2023[Energy (Sub-Type)]=$BE$168)*(EB_2023[Year]=T$8))*Indicators!T$9</f>
        <v>32.916064665530094</v>
      </c>
      <c r="U168" s="65" cm="1">
        <f t="array" ref="U168">SUM(EB_2023[Value]*(EB_2023[Row Categories]=$BE$75)*(EB_2023[Energy (Sub-Type)]=$BE$168)*(EB_2023[Year]=U$8))*Indicators!U$9</f>
        <v>37.473749441257738</v>
      </c>
      <c r="V168" s="65" cm="1">
        <f t="array" ref="V168">SUM(EB_2023[Value]*(EB_2023[Row Categories]=$BE$75)*(EB_2023[Energy (Sub-Type)]=$BE$168)*(EB_2023[Year]=V$8))*Indicators!V$9</f>
        <v>33.063699796504537</v>
      </c>
      <c r="W168" s="65" cm="1">
        <f t="array" ref="W168">SUM(EB_2023[Value]*(EB_2023[Row Categories]=$BE$75)*(EB_2023[Energy (Sub-Type)]=$BE$168)*(EB_2023[Year]=W$8))*Indicators!W$9</f>
        <v>28.909040790838077</v>
      </c>
      <c r="X168" s="65" cm="1">
        <f t="array" ref="X168">SUM(EB_2023[Value]*(EB_2023[Row Categories]=$BE$75)*(EB_2023[Energy (Sub-Type)]=$BE$168)*(EB_2023[Year]=X$8))*Indicators!X$9</f>
        <v>29.75138915485449</v>
      </c>
      <c r="Y168" s="65" cm="1">
        <f t="array" ref="Y168">SUM(EB_2023[Value]*(EB_2023[Row Categories]=$BE$75)*(EB_2023[Energy (Sub-Type)]=$BE$168)*(EB_2023[Year]=Y$8))*Indicators!Y$9</f>
        <v>23.547376067740679</v>
      </c>
      <c r="Z168" s="65" cm="1">
        <f t="array" ref="Z168">SUM(EB_2023[Value]*(EB_2023[Row Categories]=$BE$75)*(EB_2023[Energy (Sub-Type)]=$BE$168)*(EB_2023[Year]=Z$8))*Indicators!Z$9</f>
        <v>24.319750961471971</v>
      </c>
      <c r="AA168" s="65" cm="1">
        <f t="array" ref="AA168">SUM(EB_2023[Value]*(EB_2023[Row Categories]=$BE$75)*(EB_2023[Energy (Sub-Type)]=$BE$168)*(EB_2023[Year]=AA$8))*Indicators!AA$9</f>
        <v>22.295502581618226</v>
      </c>
      <c r="AB168" s="65" cm="1">
        <f t="array" ref="AB168">SUM(EB_2023[Value]*(EB_2023[Row Categories]=$BE$75)*(EB_2023[Energy (Sub-Type)]=$BE$168)*(EB_2023[Year]=AB$8))*Indicators!AB$9</f>
        <v>23.938326182861115</v>
      </c>
      <c r="AC168" s="65" cm="1">
        <f t="array" ref="AC168">SUM(EB_2023[Value]*(EB_2023[Row Categories]=$BE$75)*(EB_2023[Energy (Sub-Type)]=$BE$168)*(EB_2023[Year]=AC$8))*Indicators!AC$9</f>
        <v>19.989603837411337</v>
      </c>
      <c r="AD168" s="65" cm="1">
        <f t="array" ref="AD168">SUM(EB_2023[Value]*(EB_2023[Row Categories]=$BE$75)*(EB_2023[Energy (Sub-Type)]=$BE$168)*(EB_2023[Year]=AD$8))*Indicators!AD$9</f>
        <v>18.741914100852686</v>
      </c>
      <c r="AE168" s="65" cm="1">
        <f t="array" ref="AE168">SUM(EB_2023[Value]*(EB_2023[Row Categories]=$BE$75)*(EB_2023[Energy (Sub-Type)]=$BE$168)*(EB_2023[Year]=AE$8))*Indicators!AE$9</f>
        <v>20.716937634119354</v>
      </c>
      <c r="AF168" s="65" cm="1">
        <f t="array" ref="AF168">SUM(EB_2023[Value]*(EB_2023[Row Categories]=$BE$75)*(EB_2023[Energy (Sub-Type)]=$BE$168)*(EB_2023[Year]=AF$8))*Indicators!AF$9</f>
        <v>24.212047066277414</v>
      </c>
      <c r="AG168" s="65" cm="1">
        <f t="array" ref="AG168">SUM(EB_2023[Value]*(EB_2023[Row Categories]=$BE$75)*(EB_2023[Energy (Sub-Type)]=$BE$168)*(EB_2023[Year]=AG$8))*Indicators!AG$9</f>
        <v>24.461961117572056</v>
      </c>
      <c r="AH168" s="65" cm="1">
        <f t="array" ref="AH168">SUM(EB_2023[Value]*(EB_2023[Row Categories]=$BE$75)*(EB_2023[Energy (Sub-Type)]=$BE$168)*(EB_2023[Year]=AH$8))*Indicators!AH$9</f>
        <v>25.439166564385012</v>
      </c>
      <c r="AI168" s="65" cm="1">
        <f t="array" ref="AI168">SUM(EB_2023[Value]*(EB_2023[Row Categories]=$BE$75)*(EB_2023[Energy (Sub-Type)]=$BE$168)*(EB_2023[Year]=AI$8))*Indicators!AI$9</f>
        <v>28.74543221633617</v>
      </c>
      <c r="AJ168" s="65" cm="1">
        <f t="array" ref="AJ168">SUM(EB_2023[Value]*(EB_2023[Row Categories]=$BE$75)*(EB_2023[Energy (Sub-Type)]=$BE$168)*(EB_2023[Year]=AJ$8))*Indicators!AJ$9</f>
        <v>29.695333492425661</v>
      </c>
      <c r="AK168" s="65" cm="1">
        <f t="array" ref="AK168">SUM(EB_2023[Value]*(EB_2023[Row Categories]=$BE$75)*(EB_2023[Energy (Sub-Type)]=$BE$168)*(EB_2023[Year]=AK$8))*Indicators!AK$9</f>
        <v>51.183638132324901</v>
      </c>
      <c r="AL168" s="65" cm="1">
        <f t="array" ref="AL168">SUM(EB_2023[Value]*(EB_2023[Row Categories]=$BE$75)*(EB_2023[Energy (Sub-Type)]=$BE$168)*(EB_2023[Year]=AL$8))*Indicators!AL$9</f>
        <v>74.155409576832454</v>
      </c>
      <c r="AM168" s="65" cm="1">
        <f t="array" ref="AM168">SUM(EB_2023[Value]*(EB_2023[Row Categories]=$BE$75)*(EB_2023[Energy (Sub-Type)]=$BE$168)*(EB_2023[Year]=AM$8))*Indicators!AM$9</f>
        <v>83.605325057899975</v>
      </c>
      <c r="BE168" s="7" t="s">
        <v>13</v>
      </c>
    </row>
    <row r="169" spans="3:105" s="58" customFormat="1" ht="15">
      <c r="C169" s="55" t="s">
        <v>47</v>
      </c>
      <c r="D169" s="56" t="s">
        <v>649</v>
      </c>
      <c r="E169" s="57"/>
      <c r="F169" s="66">
        <f>SUM(F160:F168)</f>
        <v>6165.1597660834095</v>
      </c>
      <c r="G169" s="66">
        <f t="shared" ref="G169:AM169" si="68">SUM(G160:G168)</f>
        <v>6311.3517182735704</v>
      </c>
      <c r="H169" s="66">
        <f t="shared" si="68"/>
        <v>6603.3408668535367</v>
      </c>
      <c r="I169" s="66">
        <f t="shared" si="68"/>
        <v>7040.0921874670712</v>
      </c>
      <c r="J169" s="66">
        <f t="shared" si="68"/>
        <v>7141.857076042983</v>
      </c>
      <c r="K169" s="66">
        <f t="shared" si="68"/>
        <v>7316.7397934321552</v>
      </c>
      <c r="L169" s="66">
        <f t="shared" si="68"/>
        <v>8253.329786584387</v>
      </c>
      <c r="M169" s="66">
        <f t="shared" si="68"/>
        <v>8881.5367444474523</v>
      </c>
      <c r="N169" s="66">
        <f t="shared" si="68"/>
        <v>10294.276500356917</v>
      </c>
      <c r="O169" s="66">
        <f t="shared" si="68"/>
        <v>11233.498631664199</v>
      </c>
      <c r="P169" s="66">
        <f t="shared" si="68"/>
        <v>12563.501263496591</v>
      </c>
      <c r="Q169" s="66">
        <f t="shared" si="68"/>
        <v>13423.212444282563</v>
      </c>
      <c r="R169" s="66">
        <f t="shared" si="68"/>
        <v>13751.611956601468</v>
      </c>
      <c r="S169" s="66">
        <f t="shared" si="68"/>
        <v>13893.732331242772</v>
      </c>
      <c r="T169" s="66">
        <f t="shared" si="68"/>
        <v>14498.96551209953</v>
      </c>
      <c r="U169" s="66">
        <f t="shared" si="68"/>
        <v>15517.498120528995</v>
      </c>
      <c r="V169" s="66">
        <f t="shared" si="68"/>
        <v>16573.570174198503</v>
      </c>
      <c r="W169" s="66">
        <f t="shared" si="68"/>
        <v>17350.533301058833</v>
      </c>
      <c r="X169" s="66">
        <f t="shared" si="68"/>
        <v>16394.794405577857</v>
      </c>
      <c r="Y169" s="66">
        <f t="shared" si="68"/>
        <v>14565.596964807741</v>
      </c>
      <c r="Z169" s="66">
        <f t="shared" si="68"/>
        <v>13717.332547147469</v>
      </c>
      <c r="AA169" s="66">
        <f t="shared" si="68"/>
        <v>13181.856510844618</v>
      </c>
      <c r="AB169" s="66">
        <f t="shared" si="68"/>
        <v>12475.599816744862</v>
      </c>
      <c r="AC169" s="66">
        <f t="shared" si="68"/>
        <v>12957.097910776411</v>
      </c>
      <c r="AD169" s="66">
        <f t="shared" si="68"/>
        <v>13455.862215448849</v>
      </c>
      <c r="AE169" s="66">
        <f t="shared" si="68"/>
        <v>14242.592989307117</v>
      </c>
      <c r="AF169" s="66">
        <f t="shared" si="68"/>
        <v>14834.675710804278</v>
      </c>
      <c r="AG169" s="66">
        <f t="shared" si="68"/>
        <v>15136.89984301957</v>
      </c>
      <c r="AH169" s="66">
        <f t="shared" si="68"/>
        <v>15552.243811584385</v>
      </c>
      <c r="AI169" s="66">
        <f t="shared" si="68"/>
        <v>15592.388793518336</v>
      </c>
      <c r="AJ169" s="66">
        <f t="shared" si="68"/>
        <v>11505.285158320426</v>
      </c>
      <c r="AK169" s="66">
        <f t="shared" si="68"/>
        <v>12348.182012054325</v>
      </c>
      <c r="AL169" s="66">
        <f t="shared" si="68"/>
        <v>14763.405106386834</v>
      </c>
      <c r="AM169" s="66">
        <f t="shared" si="68"/>
        <v>15202.322384709898</v>
      </c>
    </row>
    <row r="170" spans="3:105">
      <c r="F170" s="37"/>
    </row>
    <row r="171" spans="3:105" ht="16.5">
      <c r="AP171" s="60"/>
      <c r="AQ171" s="305" t="s">
        <v>647</v>
      </c>
      <c r="AR171" s="305"/>
      <c r="AS171" s="305"/>
      <c r="AT171" s="306"/>
      <c r="AU171" s="307" t="s">
        <v>84</v>
      </c>
      <c r="AV171" s="305"/>
      <c r="AW171" s="305"/>
      <c r="AX171" s="306"/>
      <c r="AY171" s="305" t="str">
        <f>"Change to "&amp;year_latest&amp;" (%)"</f>
        <v>Change to 2023 (%)</v>
      </c>
      <c r="AZ171" s="308"/>
      <c r="BA171" s="308"/>
    </row>
    <row r="172" spans="3:105" ht="15" thickBot="1">
      <c r="C172" s="28" t="s">
        <v>756</v>
      </c>
      <c r="D172" s="28" t="s">
        <v>49</v>
      </c>
      <c r="E172" s="28" t="s">
        <v>62</v>
      </c>
      <c r="F172" s="28">
        <f t="shared" ref="F172:AM172" si="69">F$8</f>
        <v>1990</v>
      </c>
      <c r="G172" s="28">
        <f t="shared" si="69"/>
        <v>1991</v>
      </c>
      <c r="H172" s="28">
        <f t="shared" si="69"/>
        <v>1992</v>
      </c>
      <c r="I172" s="28">
        <f t="shared" si="69"/>
        <v>1993</v>
      </c>
      <c r="J172" s="28">
        <f t="shared" si="69"/>
        <v>1994</v>
      </c>
      <c r="K172" s="28">
        <f t="shared" si="69"/>
        <v>1995</v>
      </c>
      <c r="L172" s="28">
        <f t="shared" si="69"/>
        <v>1996</v>
      </c>
      <c r="M172" s="28">
        <f t="shared" si="69"/>
        <v>1997</v>
      </c>
      <c r="N172" s="28">
        <f t="shared" si="69"/>
        <v>1998</v>
      </c>
      <c r="O172" s="28">
        <f t="shared" si="69"/>
        <v>1999</v>
      </c>
      <c r="P172" s="28">
        <f t="shared" si="69"/>
        <v>2000</v>
      </c>
      <c r="Q172" s="28">
        <f t="shared" si="69"/>
        <v>2001</v>
      </c>
      <c r="R172" s="28">
        <f t="shared" si="69"/>
        <v>2002</v>
      </c>
      <c r="S172" s="28">
        <f t="shared" si="69"/>
        <v>2003</v>
      </c>
      <c r="T172" s="28">
        <f t="shared" si="69"/>
        <v>2004</v>
      </c>
      <c r="U172" s="28">
        <f t="shared" si="69"/>
        <v>2005</v>
      </c>
      <c r="V172" s="28">
        <f t="shared" si="69"/>
        <v>2006</v>
      </c>
      <c r="W172" s="28">
        <f t="shared" si="69"/>
        <v>2007</v>
      </c>
      <c r="X172" s="28">
        <f t="shared" si="69"/>
        <v>2008</v>
      </c>
      <c r="Y172" s="28">
        <f t="shared" si="69"/>
        <v>2009</v>
      </c>
      <c r="Z172" s="28">
        <f t="shared" si="69"/>
        <v>2010</v>
      </c>
      <c r="AA172" s="28">
        <f t="shared" si="69"/>
        <v>2011</v>
      </c>
      <c r="AB172" s="28">
        <f t="shared" si="69"/>
        <v>2012</v>
      </c>
      <c r="AC172" s="28">
        <f t="shared" si="69"/>
        <v>2013</v>
      </c>
      <c r="AD172" s="28">
        <f t="shared" si="69"/>
        <v>2014</v>
      </c>
      <c r="AE172" s="28">
        <f t="shared" si="69"/>
        <v>2015</v>
      </c>
      <c r="AF172" s="28">
        <f t="shared" si="69"/>
        <v>2016</v>
      </c>
      <c r="AG172" s="28">
        <f t="shared" si="69"/>
        <v>2017</v>
      </c>
      <c r="AH172" s="28">
        <f t="shared" si="69"/>
        <v>2018</v>
      </c>
      <c r="AI172" s="28">
        <f t="shared" si="69"/>
        <v>2019</v>
      </c>
      <c r="AJ172" s="28">
        <f t="shared" si="69"/>
        <v>2020</v>
      </c>
      <c r="AK172" s="28">
        <f t="shared" si="69"/>
        <v>2021</v>
      </c>
      <c r="AL172" s="28">
        <f t="shared" si="69"/>
        <v>2022</v>
      </c>
      <c r="AM172" s="28">
        <f t="shared" si="69"/>
        <v>2023</v>
      </c>
      <c r="AP172" s="59"/>
      <c r="AQ172" s="28">
        <f>AQ$8</f>
        <v>2023</v>
      </c>
      <c r="AR172" s="28">
        <f>AR$8</f>
        <v>2022</v>
      </c>
      <c r="AS172" s="28">
        <f>AS$8</f>
        <v>2018</v>
      </c>
      <c r="AT172" s="59">
        <f>AT$8</f>
        <v>2013</v>
      </c>
      <c r="AU172" s="28">
        <f>AQ172</f>
        <v>2023</v>
      </c>
      <c r="AV172" s="28">
        <f>AR172</f>
        <v>2022</v>
      </c>
      <c r="AW172" s="28">
        <f>AS172</f>
        <v>2018</v>
      </c>
      <c r="AX172" s="59">
        <f>AT172</f>
        <v>2013</v>
      </c>
      <c r="AY172" s="28">
        <f>AV172</f>
        <v>2022</v>
      </c>
      <c r="AZ172" s="28">
        <f>AW172</f>
        <v>2018</v>
      </c>
      <c r="BA172" s="28">
        <f>AX172</f>
        <v>2013</v>
      </c>
      <c r="BB172" s="27"/>
      <c r="BP172" s="182"/>
      <c r="BQ172" s="183">
        <f t="shared" ref="BQ172:CA172" si="70">BQ$8</f>
        <v>2013</v>
      </c>
      <c r="BR172" s="183">
        <f t="shared" si="70"/>
        <v>2014</v>
      </c>
      <c r="BS172" s="183">
        <f t="shared" si="70"/>
        <v>2015</v>
      </c>
      <c r="BT172" s="183">
        <f t="shared" si="70"/>
        <v>2016</v>
      </c>
      <c r="BU172" s="183">
        <f t="shared" si="70"/>
        <v>2017</v>
      </c>
      <c r="BV172" s="183">
        <f t="shared" si="70"/>
        <v>2018</v>
      </c>
      <c r="BW172" s="183">
        <f t="shared" si="70"/>
        <v>2019</v>
      </c>
      <c r="BX172" s="183">
        <f t="shared" si="70"/>
        <v>2020</v>
      </c>
      <c r="BY172" s="183">
        <f t="shared" si="70"/>
        <v>2021</v>
      </c>
      <c r="BZ172" s="183">
        <f t="shared" si="70"/>
        <v>2022</v>
      </c>
      <c r="CA172" s="183">
        <f t="shared" si="70"/>
        <v>2023</v>
      </c>
      <c r="CC172" s="183"/>
      <c r="CD172" s="183">
        <f t="shared" ref="CD172:CN172" si="71">BQ172</f>
        <v>2013</v>
      </c>
      <c r="CE172" s="183">
        <f t="shared" si="71"/>
        <v>2014</v>
      </c>
      <c r="CF172" s="183">
        <f t="shared" si="71"/>
        <v>2015</v>
      </c>
      <c r="CG172" s="183">
        <f t="shared" si="71"/>
        <v>2016</v>
      </c>
      <c r="CH172" s="183">
        <f t="shared" si="71"/>
        <v>2017</v>
      </c>
      <c r="CI172" s="183">
        <f t="shared" si="71"/>
        <v>2018</v>
      </c>
      <c r="CJ172" s="183">
        <f t="shared" si="71"/>
        <v>2019</v>
      </c>
      <c r="CK172" s="183">
        <f t="shared" si="71"/>
        <v>2020</v>
      </c>
      <c r="CL172" s="183">
        <f t="shared" si="71"/>
        <v>2021</v>
      </c>
      <c r="CM172" s="183">
        <f t="shared" si="71"/>
        <v>2022</v>
      </c>
      <c r="CN172" s="183">
        <f t="shared" si="71"/>
        <v>2023</v>
      </c>
      <c r="CO172" s="27"/>
      <c r="CP172" s="183"/>
      <c r="CQ172" s="188">
        <f t="shared" ref="CQ172:DA172" si="72">CD172</f>
        <v>2013</v>
      </c>
      <c r="CR172" s="188">
        <f t="shared" si="72"/>
        <v>2014</v>
      </c>
      <c r="CS172" s="188">
        <f t="shared" si="72"/>
        <v>2015</v>
      </c>
      <c r="CT172" s="188">
        <f t="shared" si="72"/>
        <v>2016</v>
      </c>
      <c r="CU172" s="188">
        <f t="shared" si="72"/>
        <v>2017</v>
      </c>
      <c r="CV172" s="188">
        <f t="shared" si="72"/>
        <v>2018</v>
      </c>
      <c r="CW172" s="188">
        <f t="shared" si="72"/>
        <v>2019</v>
      </c>
      <c r="CX172" s="188">
        <f t="shared" si="72"/>
        <v>2020</v>
      </c>
      <c r="CY172" s="188">
        <f t="shared" si="72"/>
        <v>2021</v>
      </c>
      <c r="CZ172" s="188">
        <f t="shared" si="72"/>
        <v>2022</v>
      </c>
      <c r="DA172" s="188">
        <f t="shared" si="72"/>
        <v>2023</v>
      </c>
    </row>
    <row r="173" spans="3:105" ht="15.5">
      <c r="C173" s="7" t="str" cm="1">
        <f t="array" ref="C173:C181">_xlfn.SORTBY(C160:C168,$AM160:$AM168,-1)</f>
        <v>Diesel / gasoil</v>
      </c>
      <c r="D173" s="86" t="s">
        <v>648</v>
      </c>
      <c r="F173" s="89" cm="1">
        <f t="array" ref="F173:F181">_xlfn.SORTBY(F160:F168,$AM160:$AM168,-1)</f>
        <v>2101.5912746049999</v>
      </c>
      <c r="G173" s="89" cm="1">
        <f t="array" ref="G173:G181">_xlfn.SORTBY(G160:G168,$AM160:$AM168,-1)</f>
        <v>2221.677410326</v>
      </c>
      <c r="H173" s="89" cm="1">
        <f t="array" ref="H173:H181">_xlfn.SORTBY(H160:H168,$AM160:$AM168,-1)</f>
        <v>2425.4923871909996</v>
      </c>
      <c r="I173" s="89" cm="1">
        <f t="array" ref="I173:I181">_xlfn.SORTBY(I160:I168,$AM160:$AM168,-1)</f>
        <v>2473.3146194710002</v>
      </c>
      <c r="J173" s="89" cm="1">
        <f t="array" ref="J173:J181">_xlfn.SORTBY(J160:J168,$AM160:$AM168,-1)</f>
        <v>2592.6687019699993</v>
      </c>
      <c r="K173" s="89" cm="1">
        <f t="array" ref="K173:K181">_xlfn.SORTBY(K160:K168,$AM160:$AM168,-1)</f>
        <v>2604.7288129140002</v>
      </c>
      <c r="L173" s="89" cm="1">
        <f t="array" ref="L173:L181">_xlfn.SORTBY(L160:L168,$AM160:$AM168,-1)</f>
        <v>3380.1976263930001</v>
      </c>
      <c r="M173" s="89" cm="1">
        <f t="array" ref="M173:M181">_xlfn.SORTBY(M160:M168,$AM160:$AM168,-1)</f>
        <v>3488.4525479640001</v>
      </c>
      <c r="N173" s="89" cm="1">
        <f t="array" ref="N173:N181">_xlfn.SORTBY(N160:N168,$AM160:$AM168,-1)</f>
        <v>4391.3968377840001</v>
      </c>
      <c r="O173" s="89" cm="1">
        <f t="array" ref="O173:O181">_xlfn.SORTBY(O160:O168,$AM160:$AM168,-1)</f>
        <v>4935.6768044229993</v>
      </c>
      <c r="P173" s="89" cm="1">
        <f t="array" ref="P173:P181">_xlfn.SORTBY(P160:P168,$AM160:$AM168,-1)</f>
        <v>5749.3646284470005</v>
      </c>
      <c r="Q173" s="89" cm="1">
        <f t="array" ref="Q173:Q181">_xlfn.SORTBY(Q160:Q168,$AM160:$AM168,-1)</f>
        <v>6061.3464024970008</v>
      </c>
      <c r="R173" s="89" cm="1">
        <f t="array" ref="R173:R181">_xlfn.SORTBY(R160:R168,$AM160:$AM168,-1)</f>
        <v>6160.6081924200007</v>
      </c>
      <c r="S173" s="89" cm="1">
        <f t="array" ref="S173:S181">_xlfn.SORTBY(S160:S168,$AM160:$AM168,-1)</f>
        <v>6378.5818853310002</v>
      </c>
      <c r="T173" s="89" cm="1">
        <f t="array" ref="T173:T181">_xlfn.SORTBY(T160:T168,$AM160:$AM168,-1)</f>
        <v>6963.1119549210007</v>
      </c>
      <c r="U173" s="89" cm="1">
        <f t="array" ref="U173:U181">_xlfn.SORTBY(U160:U168,$AM160:$AM168,-1)</f>
        <v>7364.9017154240009</v>
      </c>
      <c r="V173" s="89" cm="1">
        <f t="array" ref="V173:V181">_xlfn.SORTBY(V160:V168,$AM160:$AM168,-1)</f>
        <v>8020.6887008199992</v>
      </c>
      <c r="W173" s="89" cm="1">
        <f t="array" ref="W173:W181">_xlfn.SORTBY(W160:W168,$AM160:$AM168,-1)</f>
        <v>8542.8735522579991</v>
      </c>
      <c r="X173" s="89" cm="1">
        <f t="array" ref="X173:X181">_xlfn.SORTBY(X160:X168,$AM160:$AM168,-1)</f>
        <v>8101.6825530549995</v>
      </c>
      <c r="Y173" s="89" cm="1">
        <f t="array" ref="Y173:Y181">_xlfn.SORTBY(Y160:Y168,$AM160:$AM168,-1)</f>
        <v>7369.3276853029993</v>
      </c>
      <c r="Z173" s="89" cm="1">
        <f t="array" ref="Z173:Z181">_xlfn.SORTBY(Z160:Z168,$AM160:$AM168,-1)</f>
        <v>6929.4581096649999</v>
      </c>
      <c r="AA173" s="89" cm="1">
        <f t="array" ref="AA173:AA181">_xlfn.SORTBY(AA160:AA168,$AM160:$AM168,-1)</f>
        <v>6888.1804215049997</v>
      </c>
      <c r="AB173" s="89" cm="1">
        <f t="array" ref="AB173:AB181">_xlfn.SORTBY(AB160:AB168,$AM160:$AM168,-1)</f>
        <v>6900.0398465389999</v>
      </c>
      <c r="AC173" s="89" cm="1">
        <f t="array" ref="AC173:AC181">_xlfn.SORTBY(AC160:AC168,$AM160:$AM168,-1)</f>
        <v>7337.1963101729998</v>
      </c>
      <c r="AD173" s="89" cm="1">
        <f t="array" ref="AD173:AD181">_xlfn.SORTBY(AD160:AD168,$AM160:$AM168,-1)</f>
        <v>7803.4307905749993</v>
      </c>
      <c r="AE173" s="89" cm="1">
        <f t="array" ref="AE173:AE181">_xlfn.SORTBY(AE160:AE168,$AM160:$AM168,-1)</f>
        <v>8462.3288408999997</v>
      </c>
      <c r="AF173" s="89" cm="1">
        <f t="array" ref="AF173:AF181">_xlfn.SORTBY(AF160:AF168,$AM160:$AM168,-1)</f>
        <v>9160.3687734440009</v>
      </c>
      <c r="AG173" s="89" cm="1">
        <f t="array" ref="AG173:AG181">_xlfn.SORTBY(AG160:AG168,$AM160:$AM168,-1)</f>
        <v>9289.465376498998</v>
      </c>
      <c r="AH173" s="89" cm="1">
        <f t="array" ref="AH173:AH181">_xlfn.SORTBY(AH160:AH168,$AM160:$AM168,-1)</f>
        <v>9691.62782788</v>
      </c>
      <c r="AI173" s="89" cm="1">
        <f t="array" ref="AI173:AI181">_xlfn.SORTBY(AI160:AI168,$AM160:$AM168,-1)</f>
        <v>9824.2854870190004</v>
      </c>
      <c r="AJ173" s="89" cm="1">
        <f t="array" ref="AJ173:AJ181">_xlfn.SORTBY(AJ160:AJ168,$AM160:$AM168,-1)</f>
        <v>8501.0870968239997</v>
      </c>
      <c r="AK173" s="89" cm="1">
        <f t="array" ref="AK173:AK181">_xlfn.SORTBY(AK160:AK168,$AM160:$AM168,-1)</f>
        <v>9074.4102349379991</v>
      </c>
      <c r="AL173" s="89" cm="1">
        <f t="array" ref="AL173:AL181">_xlfn.SORTBY(AL160:AL168,$AM160:$AM168,-1)</f>
        <v>9483.693700759999</v>
      </c>
      <c r="AM173" s="89" cm="1">
        <f t="array" ref="AM173:AM181">_xlfn.SORTBY(AM160:AM168,$AM160:$AM168,-1)</f>
        <v>9376.3325314959984</v>
      </c>
      <c r="AN173" s="94"/>
      <c r="AP173" s="49" t="str">
        <f t="shared" ref="AP173:AP182" si="73">C173</f>
        <v>Diesel / gasoil</v>
      </c>
      <c r="AQ173" s="101" cm="1">
        <f t="array" aca="1" ref="AQ173" ca="1">INDIRECT(ADDRESS(ROW(AP173),AQ$9))/1000</f>
        <v>9.3763325314959989</v>
      </c>
      <c r="AR173" s="102" cm="1">
        <f t="array" aca="1" ref="AR173" ca="1">INDIRECT(ADDRESS(ROW(AQ173),AR$9))/1000</f>
        <v>9.4836937007599982</v>
      </c>
      <c r="AS173" s="102" cm="1">
        <f t="array" aca="1" ref="AS173" ca="1">INDIRECT(ADDRESS(ROW(AR173),AS$9))/1000</f>
        <v>9.6916278278799997</v>
      </c>
      <c r="AT173" s="110" cm="1">
        <f t="array" aca="1" ref="AT173" ca="1">INDIRECT(ADDRESS(ROW(AS173),AT$9))/1000</f>
        <v>7.3371963101729998</v>
      </c>
      <c r="AU173" s="77" cm="1">
        <f t="array" aca="1" ref="AU173" ca="1">AQ173/INDIRECT(ADDRESS($BC173,COLUMN(AQ173)))</f>
        <v>0.61676974703065568</v>
      </c>
      <c r="AV173" s="78" cm="1">
        <f t="array" aca="1" ref="AV173" ca="1">AR173/INDIRECT(ADDRESS($BC173,COLUMN(AR173)))</f>
        <v>0.64237847789310021</v>
      </c>
      <c r="AW173" s="78" cm="1">
        <f t="array" aca="1" ref="AW173" ca="1">AS173/INDIRECT(ADDRESS($BC173,COLUMN(AS173)))</f>
        <v>0.62316588816984764</v>
      </c>
      <c r="AX173" s="79" cm="1">
        <f t="array" aca="1" ref="AX173" ca="1">AT173/INDIRECT(ADDRESS($BC173,COLUMN(AT173)))</f>
        <v>0.56626849319944228</v>
      </c>
      <c r="AY173" s="53">
        <f t="shared" ref="AY173:AY182" ca="1" si="74">IFERROR(($AQ173-AR173)/AR173,"-")</f>
        <v>-1.1320606996764949E-2</v>
      </c>
      <c r="AZ173" s="53">
        <f t="shared" ref="AZ173:AZ182" ca="1" si="75">IFERROR(($AQ173-AS173)/AS173,"-")</f>
        <v>-3.25327490885471E-2</v>
      </c>
      <c r="BA173" s="53">
        <f t="shared" ref="BA173:BA182" ca="1" si="76">IFERROR(($AQ173-AT173)/AT173,"-")</f>
        <v>0.27791763162936545</v>
      </c>
      <c r="BC173" s="100">
        <f t="shared" ref="BC173:BC181" si="77">+BC174</f>
        <v>182</v>
      </c>
      <c r="BP173" s="177" t="str">
        <f t="shared" ref="BP173:BP178" si="78">AP173</f>
        <v>Diesel / gasoil</v>
      </c>
      <c r="BQ173" s="185" cm="1">
        <f t="array" ref="BQ173">INDEX(173:173,,BQ$9)/1000</f>
        <v>7.3371963101729998</v>
      </c>
      <c r="BR173" s="185" cm="1">
        <f t="array" ref="BR173">INDEX(173:173,,BR$9)/1000</f>
        <v>7.8034307905749989</v>
      </c>
      <c r="BS173" s="185" cm="1">
        <f t="array" ref="BS173">INDEX(173:173,,BS$9)/1000</f>
        <v>8.4623288408999997</v>
      </c>
      <c r="BT173" s="185" cm="1">
        <f t="array" ref="BT173">INDEX(173:173,,BT$9)/1000</f>
        <v>9.1603687734440005</v>
      </c>
      <c r="BU173" s="185" cm="1">
        <f t="array" ref="BU173">INDEX(173:173,,BU$9)/1000</f>
        <v>9.2894653764989972</v>
      </c>
      <c r="BV173" s="185" cm="1">
        <f t="array" ref="BV173">INDEX(173:173,,BV$9)/1000</f>
        <v>9.6916278278799997</v>
      </c>
      <c r="BW173" s="185" cm="1">
        <f t="array" ref="BW173">INDEX(173:173,,BW$9)/1000</f>
        <v>9.8242854870190008</v>
      </c>
      <c r="BX173" s="185" cm="1">
        <f t="array" ref="BX173">INDEX(173:173,,BX$9)/1000</f>
        <v>8.5010870968239995</v>
      </c>
      <c r="BY173" s="185" cm="1">
        <f t="array" ref="BY173">INDEX(173:173,,BY$9)/1000</f>
        <v>9.0744102349379983</v>
      </c>
      <c r="BZ173" s="185" cm="1">
        <f t="array" ref="BZ173">INDEX(173:173,,BZ$9)/1000</f>
        <v>9.4836937007599982</v>
      </c>
      <c r="CA173" s="185" cm="1">
        <f t="array" ref="CA173">INDEX(173:173,,CA$9)/1000</f>
        <v>9.3763325314959989</v>
      </c>
      <c r="CB173" s="179"/>
      <c r="CC173" s="178" t="str">
        <f t="shared" ref="CC173:CC182" si="79">BP173</f>
        <v>Diesel / gasoil</v>
      </c>
      <c r="CD173" s="126" cm="1">
        <f t="array" aca="1" ref="CD173" ca="1">BQ173/INDIRECT(ADDRESS($BC173,COLUMN(BQ173)))</f>
        <v>0.56626849319944228</v>
      </c>
      <c r="CE173" s="126" cm="1">
        <f t="array" aca="1" ref="CE173" ca="1">BR173/INDIRECT(ADDRESS($BC173,COLUMN(BR173)))</f>
        <v>0.57992796489962417</v>
      </c>
      <c r="CF173" s="126" cm="1">
        <f t="array" aca="1" ref="CF173" ca="1">BS173/INDIRECT(ADDRESS($BC173,COLUMN(BS173)))</f>
        <v>0.5941564746849991</v>
      </c>
      <c r="CG173" s="126" cm="1">
        <f t="array" aca="1" ref="CG173" ca="1">BT173/INDIRECT(ADDRESS($BC173,COLUMN(BT173)))</f>
        <v>0.61749706916561653</v>
      </c>
      <c r="CH173" s="126" cm="1">
        <f t="array" aca="1" ref="CH173" ca="1">BU173/INDIRECT(ADDRESS($BC173,COLUMN(BU173)))</f>
        <v>0.61369669303737007</v>
      </c>
      <c r="CI173" s="126" cm="1">
        <f t="array" aca="1" ref="CI173" ca="1">BV173/INDIRECT(ADDRESS($BC173,COLUMN(BV173)))</f>
        <v>0.62316588816984764</v>
      </c>
      <c r="CJ173" s="126" cm="1">
        <f t="array" aca="1" ref="CJ173" ca="1">BW173/INDIRECT(ADDRESS($BC173,COLUMN(BW173)))</f>
        <v>0.63006929965105152</v>
      </c>
      <c r="CK173" s="126" cm="1">
        <f t="array" aca="1" ref="CK173" ca="1">BX173/INDIRECT(ADDRESS($BC173,COLUMN(BX173)))</f>
        <v>0.73888538874468124</v>
      </c>
      <c r="CL173" s="126" cm="1">
        <f t="array" aca="1" ref="CL173" ca="1">BY173/INDIRECT(ADDRESS($BC173,COLUMN(BY173)))</f>
        <v>0.73487823762878923</v>
      </c>
      <c r="CM173" s="126" cm="1">
        <f t="array" aca="1" ref="CM173" ca="1">BZ173/INDIRECT(ADDRESS($BC173,COLUMN(BZ173)))</f>
        <v>0.64237847789310021</v>
      </c>
      <c r="CN173" s="126" cm="1">
        <f t="array" aca="1" ref="CN173" ca="1">CA173/INDIRECT(ADDRESS($BC173,COLUMN(CA173)))</f>
        <v>0.61676974703065568</v>
      </c>
      <c r="CP173" s="178" t="str">
        <f t="shared" ref="CP173:CP182" si="80">CC173</f>
        <v>Diesel / gasoil</v>
      </c>
      <c r="CQ173" s="194" t="str">
        <f t="shared" ref="CQ173:CQ182" ca="1" si="81">TEXT(BQ173,"#,##0.00;-#,##0.00;0") &amp; CHAR(10) &amp; IF(CD173&lt;&gt;1,TEXT(CD173,"(#,##0.0%);(-#,##0.0%);(0%)"),"(100%)")</f>
        <v>7.34
(56.6%)</v>
      </c>
      <c r="CR173" s="194" t="str">
        <f t="shared" ref="CR173:CR178" ca="1" si="82">TEXT(BR173,"#,##0.00;-#,##0.00;0") &amp; CHAR(10) &amp; IF(CE173&lt;&gt;1,TEXT(CE173,"(#,##0.0%);(-#,##0.0%);(0%)"),"(100%)")</f>
        <v>7.80
(58.0%)</v>
      </c>
      <c r="CS173" s="194" t="str">
        <f t="shared" ref="CS173:CS178" ca="1" si="83">TEXT(BS173,"#,##0.00;-#,##0.00;0") &amp; CHAR(10) &amp; IF(CF173&lt;&gt;1,TEXT(CF173,"(#,##0.0%);(-#,##0.0%);(0%)"),"(100%)")</f>
        <v>8.46
(59.4%)</v>
      </c>
      <c r="CT173" s="194" t="str">
        <f t="shared" ref="CT173:CT178" ca="1" si="84">TEXT(BT173,"#,##0.00;-#,##0.00;0") &amp; CHAR(10) &amp; IF(CG173&lt;&gt;1,TEXT(CG173,"(#,##0.0%);(-#,##0.0%);(0%)"),"(100%)")</f>
        <v>9.16
(61.7%)</v>
      </c>
      <c r="CU173" s="194" t="str">
        <f t="shared" ref="CU173:CU178" ca="1" si="85">TEXT(BU173,"#,##0.00;-#,##0.00;0") &amp; CHAR(10) &amp; IF(CH173&lt;&gt;1,TEXT(CH173,"(#,##0.0%);(-#,##0.0%);(0%)"),"(100%)")</f>
        <v>9.29
(61.4%)</v>
      </c>
      <c r="CV173" s="194" t="str">
        <f t="shared" ref="CV173:CV178" ca="1" si="86">TEXT(BV173,"#,##0.00;-#,##0.00;0") &amp; CHAR(10) &amp; IF(CI173&lt;&gt;1,TEXT(CI173,"(#,##0.0%);(-#,##0.0%);(0%)"),"(100%)")</f>
        <v>9.69
(62.3%)</v>
      </c>
      <c r="CW173" s="194" t="str">
        <f t="shared" ref="CW173:CW178" ca="1" si="87">TEXT(BW173,"#,##0.00;-#,##0.00;0") &amp; CHAR(10) &amp; IF(CJ173&lt;&gt;1,TEXT(CJ173,"(#,##0.0%);(-#,##0.0%);(0%)"),"(100%)")</f>
        <v>9.82
(63.0%)</v>
      </c>
      <c r="CX173" s="194" t="str">
        <f t="shared" ref="CX173:CX178" ca="1" si="88">TEXT(BX173,"#,##0.00;-#,##0.00;0") &amp; CHAR(10) &amp; IF(CK173&lt;&gt;1,TEXT(CK173,"(#,##0.0%);(-#,##0.0%);(0%)"),"(100%)")</f>
        <v>8.50
(73.9%)</v>
      </c>
      <c r="CY173" s="194" t="str">
        <f t="shared" ref="CY173:CY178" ca="1" si="89">TEXT(BY173,"#,##0.00;-#,##0.00;0") &amp; CHAR(10) &amp; IF(CL173&lt;&gt;1,TEXT(CL173,"(#,##0.0%);(-#,##0.0%);(0%)"),"(100%)")</f>
        <v>9.07
(73.5%)</v>
      </c>
      <c r="CZ173" s="194" t="str">
        <f t="shared" ref="CZ173:CZ178" ca="1" si="90">TEXT(BZ173,"#,##0.00;-#,##0.00;0") &amp; CHAR(10) &amp; IF(CM173&lt;&gt;1,TEXT(CM173,"(#,##0.0%);(-#,##0.0%);(0%)"),"(100%)")</f>
        <v>9.48
(64.2%)</v>
      </c>
      <c r="DA173" s="194" t="str">
        <f t="shared" ref="DA173:DA178" ca="1" si="91">TEXT(CA173,"#,##0.00;-#,##0.00;0") &amp; CHAR(10) &amp; IF(CN173&lt;&gt;1,TEXT(CN173,"(#,##0.0%);(-#,##0.0%);(0%)"),"(100%)")</f>
        <v>9.38
(61.7%)</v>
      </c>
    </row>
    <row r="174" spans="3:105" ht="15.5">
      <c r="C174" s="7" t="str">
        <v>Jet kerosene</v>
      </c>
      <c r="D174" s="86" t="s">
        <v>648</v>
      </c>
      <c r="F174" s="89">
        <v>1126.1058793029999</v>
      </c>
      <c r="G174" s="89">
        <v>1088.038562685</v>
      </c>
      <c r="H174" s="89">
        <v>951.65439753499993</v>
      </c>
      <c r="I174" s="89">
        <v>1386.05610495</v>
      </c>
      <c r="J174" s="89">
        <v>1233.874795493</v>
      </c>
      <c r="K174" s="89">
        <v>1205.3389906700002</v>
      </c>
      <c r="L174" s="89">
        <v>1113.424211821</v>
      </c>
      <c r="M174" s="89">
        <v>1338.5680877929999</v>
      </c>
      <c r="N174" s="89">
        <v>1383.0055595449999</v>
      </c>
      <c r="O174" s="89">
        <v>1633.533201322</v>
      </c>
      <c r="P174" s="89">
        <v>1893.580142583</v>
      </c>
      <c r="Q174" s="89">
        <v>2274.0930522580002</v>
      </c>
      <c r="R174" s="89">
        <v>2413.588510863</v>
      </c>
      <c r="S174" s="89">
        <v>2359.6769459679999</v>
      </c>
      <c r="T174" s="89">
        <v>2236.0096753550001</v>
      </c>
      <c r="U174" s="89">
        <v>2580.6243381590002</v>
      </c>
      <c r="V174" s="89">
        <v>2974.5504247370004</v>
      </c>
      <c r="W174" s="89">
        <v>3141.5214207560002</v>
      </c>
      <c r="X174" s="89">
        <v>2921.1586995390003</v>
      </c>
      <c r="Y174" s="89">
        <v>2309.3060808800001</v>
      </c>
      <c r="Z174" s="89">
        <v>2369.8960695119999</v>
      </c>
      <c r="AA174" s="89">
        <v>2105.991144607</v>
      </c>
      <c r="AB174" s="89">
        <v>1763.593744583</v>
      </c>
      <c r="AC174" s="89">
        <v>2032.7177132740001</v>
      </c>
      <c r="AD174" s="89">
        <v>2252.400996158</v>
      </c>
      <c r="AE174" s="89">
        <v>2548.8734176779999</v>
      </c>
      <c r="AF174" s="89">
        <v>2614.747552544</v>
      </c>
      <c r="AG174" s="89">
        <v>3074.8059164180004</v>
      </c>
      <c r="AH174" s="89">
        <v>3320.7821320819999</v>
      </c>
      <c r="AI174" s="89">
        <v>3359.3564932969998</v>
      </c>
      <c r="AJ174" s="89">
        <v>1198.063319155</v>
      </c>
      <c r="AK174" s="89">
        <v>1342.2080097200001</v>
      </c>
      <c r="AL174" s="89">
        <v>3064.4717612220002</v>
      </c>
      <c r="AM174" s="89">
        <v>3458.6395332359998</v>
      </c>
      <c r="AN174" s="94"/>
      <c r="AP174" s="49" t="str">
        <f t="shared" si="73"/>
        <v>Jet kerosene</v>
      </c>
      <c r="AQ174" s="101" cm="1">
        <f t="array" aca="1" ref="AQ174" ca="1">INDIRECT(ADDRESS(ROW(AP174),AQ$9))/1000</f>
        <v>3.4586395332359996</v>
      </c>
      <c r="AR174" s="102" cm="1">
        <f t="array" aca="1" ref="AR174" ca="1">INDIRECT(ADDRESS(ROW(AQ174),AR$9))/1000</f>
        <v>3.0644717612220003</v>
      </c>
      <c r="AS174" s="102" cm="1">
        <f t="array" aca="1" ref="AS174" ca="1">INDIRECT(ADDRESS(ROW(AR174),AS$9))/1000</f>
        <v>3.3207821320819999</v>
      </c>
      <c r="AT174" s="103" cm="1">
        <f t="array" aca="1" ref="AT174" ca="1">INDIRECT(ADDRESS(ROW(AS174),AT$9))/1000</f>
        <v>2.0327177132740002</v>
      </c>
      <c r="AU174" s="77" cm="1">
        <f t="array" aca="1" ref="AU174" ca="1">AQ174/INDIRECT(ADDRESS($BC174,COLUMN(AQ174)))</f>
        <v>0.22750731406108116</v>
      </c>
      <c r="AV174" s="78" cm="1">
        <f t="array" aca="1" ref="AV174" ca="1">AR174/INDIRECT(ADDRESS($BC174,COLUMN(AR174)))</f>
        <v>0.20757215148802435</v>
      </c>
      <c r="AW174" s="78" cm="1">
        <f t="array" aca="1" ref="AW174" ca="1">AS174/INDIRECT(ADDRESS($BC174,COLUMN(AS174)))</f>
        <v>0.21352431020972371</v>
      </c>
      <c r="AX174" s="80" cm="1">
        <f t="array" aca="1" ref="AX174" ca="1">AT174/INDIRECT(ADDRESS($BC174,COLUMN(AT174)))</f>
        <v>0.15688063231994182</v>
      </c>
      <c r="AY174" s="53">
        <f t="shared" ca="1" si="74"/>
        <v>0.1286250299323429</v>
      </c>
      <c r="AZ174" s="53">
        <f t="shared" ca="1" si="75"/>
        <v>4.1513533761267415E-2</v>
      </c>
      <c r="BA174" s="53">
        <f t="shared" ca="1" si="76"/>
        <v>0.70148541071417936</v>
      </c>
      <c r="BC174" s="100">
        <f t="shared" si="77"/>
        <v>182</v>
      </c>
      <c r="BP174" s="177" t="str">
        <f t="shared" si="78"/>
        <v>Jet kerosene</v>
      </c>
      <c r="BQ174" s="185" cm="1">
        <f t="array" ref="BQ174">INDEX(174:174,,BQ$9)/1000</f>
        <v>2.0327177132740002</v>
      </c>
      <c r="BR174" s="185" cm="1">
        <f t="array" ref="BR174">INDEX(174:174,,BR$9)/1000</f>
        <v>2.2524009961579998</v>
      </c>
      <c r="BS174" s="185" cm="1">
        <f t="array" ref="BS174">INDEX(174:174,,BS$9)/1000</f>
        <v>2.5488734176779997</v>
      </c>
      <c r="BT174" s="185" cm="1">
        <f t="array" ref="BT174">INDEX(174:174,,BT$9)/1000</f>
        <v>2.6147475525439998</v>
      </c>
      <c r="BU174" s="185" cm="1">
        <f t="array" ref="BU174">INDEX(174:174,,BU$9)/1000</f>
        <v>3.0748059164180002</v>
      </c>
      <c r="BV174" s="185" cm="1">
        <f t="array" ref="BV174">INDEX(174:174,,BV$9)/1000</f>
        <v>3.3207821320819999</v>
      </c>
      <c r="BW174" s="185" cm="1">
        <f t="array" ref="BW174">INDEX(174:174,,BW$9)/1000</f>
        <v>3.3593564932969997</v>
      </c>
      <c r="BX174" s="185" cm="1">
        <f t="array" ref="BX174">INDEX(174:174,,BX$9)/1000</f>
        <v>1.1980633191550001</v>
      </c>
      <c r="BY174" s="185" cm="1">
        <f t="array" ref="BY174">INDEX(174:174,,BY$9)/1000</f>
        <v>1.34220800972</v>
      </c>
      <c r="BZ174" s="185" cm="1">
        <f t="array" ref="BZ174">INDEX(174:174,,BZ$9)/1000</f>
        <v>3.0644717612220003</v>
      </c>
      <c r="CA174" s="185" cm="1">
        <f t="array" ref="CA174">INDEX(174:174,,CA$9)/1000</f>
        <v>3.4586395332359996</v>
      </c>
      <c r="CB174" s="179"/>
      <c r="CC174" s="178" t="str">
        <f t="shared" si="79"/>
        <v>Jet kerosene</v>
      </c>
      <c r="CD174" s="126" cm="1">
        <f t="array" aca="1" ref="CD174" ca="1">BQ174/INDIRECT(ADDRESS($BC174,COLUMN(BQ174)))</f>
        <v>0.15688063231994182</v>
      </c>
      <c r="CE174" s="126" cm="1">
        <f t="array" aca="1" ref="CE174" ca="1">BR174/INDIRECT(ADDRESS($BC174,COLUMN(BR174)))</f>
        <v>0.16739179995258788</v>
      </c>
      <c r="CF174" s="126" cm="1">
        <f t="array" aca="1" ref="CF174" ca="1">BS174/INDIRECT(ADDRESS($BC174,COLUMN(BS174)))</f>
        <v>0.17896133236353889</v>
      </c>
      <c r="CG174" s="126" cm="1">
        <f t="array" aca="1" ref="CG174" ca="1">BT174/INDIRECT(ADDRESS($BC174,COLUMN(BT174)))</f>
        <v>0.1762591649131667</v>
      </c>
      <c r="CH174" s="126" cm="1">
        <f t="array" aca="1" ref="CH174" ca="1">BU174/INDIRECT(ADDRESS($BC174,COLUMN(BU174)))</f>
        <v>0.20313313481002893</v>
      </c>
      <c r="CI174" s="126" cm="1">
        <f t="array" aca="1" ref="CI174" ca="1">BV174/INDIRECT(ADDRESS($BC174,COLUMN(BV174)))</f>
        <v>0.21352431020972371</v>
      </c>
      <c r="CJ174" s="126" cm="1">
        <f t="array" aca="1" ref="CJ174" ca="1">BW174/INDIRECT(ADDRESS($BC174,COLUMN(BW174)))</f>
        <v>0.21544848180629414</v>
      </c>
      <c r="CK174" s="126" cm="1">
        <f t="array" aca="1" ref="CK174" ca="1">BX174/INDIRECT(ADDRESS($BC174,COLUMN(BX174)))</f>
        <v>0.10413156237927586</v>
      </c>
      <c r="CL174" s="126" cm="1">
        <f t="array" aca="1" ref="CL174" ca="1">BY174/INDIRECT(ADDRESS($BC174,COLUMN(BY174)))</f>
        <v>0.10869681127227744</v>
      </c>
      <c r="CM174" s="126" cm="1">
        <f t="array" aca="1" ref="CM174" ca="1">BZ174/INDIRECT(ADDRESS($BC174,COLUMN(BZ174)))</f>
        <v>0.20757215148802435</v>
      </c>
      <c r="CN174" s="126" cm="1">
        <f t="array" aca="1" ref="CN174" ca="1">CA174/INDIRECT(ADDRESS($BC174,COLUMN(CA174)))</f>
        <v>0.22750731406108116</v>
      </c>
      <c r="CP174" s="178" t="str">
        <f t="shared" si="80"/>
        <v>Jet kerosene</v>
      </c>
      <c r="CQ174" s="194" t="str">
        <f t="shared" ca="1" si="81"/>
        <v>2.03
(15.7%)</v>
      </c>
      <c r="CR174" s="194" t="str">
        <f t="shared" ca="1" si="82"/>
        <v>2.25
(16.7%)</v>
      </c>
      <c r="CS174" s="194" t="str">
        <f t="shared" ca="1" si="83"/>
        <v>2.55
(17.9%)</v>
      </c>
      <c r="CT174" s="194" t="str">
        <f t="shared" ca="1" si="84"/>
        <v>2.61
(17.6%)</v>
      </c>
      <c r="CU174" s="194" t="str">
        <f t="shared" ca="1" si="85"/>
        <v>3.07
(20.3%)</v>
      </c>
      <c r="CV174" s="194" t="str">
        <f t="shared" ca="1" si="86"/>
        <v>3.32
(21.4%)</v>
      </c>
      <c r="CW174" s="194" t="str">
        <f t="shared" ca="1" si="87"/>
        <v>3.36
(21.5%)</v>
      </c>
      <c r="CX174" s="194" t="str">
        <f t="shared" ca="1" si="88"/>
        <v>1.20
(10.4%)</v>
      </c>
      <c r="CY174" s="194" t="str">
        <f t="shared" ca="1" si="89"/>
        <v>1.34
(10.9%)</v>
      </c>
      <c r="CZ174" s="194" t="str">
        <f t="shared" ca="1" si="90"/>
        <v>3.06
(20.8%)</v>
      </c>
      <c r="DA174" s="194" t="str">
        <f t="shared" ca="1" si="91"/>
        <v>3.46
(22.8%)</v>
      </c>
    </row>
    <row r="175" spans="3:105" ht="15.5">
      <c r="C175" s="7" t="str">
        <v>Gasoline</v>
      </c>
      <c r="D175" s="86" t="s">
        <v>648</v>
      </c>
      <c r="F175" s="89">
        <v>2841.082654372</v>
      </c>
      <c r="G175" s="89">
        <v>2905.3391030959997</v>
      </c>
      <c r="H175" s="89">
        <v>3123.2775507539995</v>
      </c>
      <c r="I175" s="89">
        <v>3078.1641451659998</v>
      </c>
      <c r="J175" s="89">
        <v>3201.5094491929999</v>
      </c>
      <c r="K175" s="89">
        <v>3405.2967730169999</v>
      </c>
      <c r="L175" s="89">
        <v>3664.2716045670004</v>
      </c>
      <c r="M175" s="89">
        <v>3954.6844518239996</v>
      </c>
      <c r="N175" s="89">
        <v>4421.948551171</v>
      </c>
      <c r="O175" s="89">
        <v>4563.8959919219997</v>
      </c>
      <c r="P175" s="89">
        <v>4815.1695960430006</v>
      </c>
      <c r="Q175" s="89">
        <v>4999.1744550869998</v>
      </c>
      <c r="R175" s="89">
        <v>5099.4425086790006</v>
      </c>
      <c r="S175" s="89">
        <v>5083.0911925040009</v>
      </c>
      <c r="T175" s="89">
        <v>5207.066551853999</v>
      </c>
      <c r="U175" s="89">
        <v>5469.3662708400007</v>
      </c>
      <c r="V175" s="89">
        <v>5538.2778530610003</v>
      </c>
      <c r="W175" s="89">
        <v>5627.4408013379989</v>
      </c>
      <c r="X175" s="89">
        <v>5329.2909319909995</v>
      </c>
      <c r="Y175" s="89">
        <v>4847.6623925969998</v>
      </c>
      <c r="Z175" s="89">
        <v>4374.6099285439996</v>
      </c>
      <c r="AA175" s="89">
        <v>4140.9481655010004</v>
      </c>
      <c r="AB175" s="89">
        <v>3763.6401990320001</v>
      </c>
      <c r="AC175" s="89">
        <v>3540.2912614679999</v>
      </c>
      <c r="AD175" s="89">
        <v>3350.394525701</v>
      </c>
      <c r="AE175" s="89">
        <v>3174.9420422959997</v>
      </c>
      <c r="AF175" s="89">
        <v>2961.3137879599994</v>
      </c>
      <c r="AG175" s="89">
        <v>2668.044826289</v>
      </c>
      <c r="AH175" s="89">
        <v>2430.6533968700005</v>
      </c>
      <c r="AI175" s="89">
        <v>2301.6525160720003</v>
      </c>
      <c r="AJ175" s="89">
        <v>1704.4978851409999</v>
      </c>
      <c r="AK175" s="89">
        <v>1805.266730283</v>
      </c>
      <c r="AL175" s="89">
        <v>2056.1903860689999</v>
      </c>
      <c r="AM175" s="89">
        <v>2190.6814435270003</v>
      </c>
      <c r="AN175" s="94"/>
      <c r="AP175" s="49" t="str">
        <f t="shared" si="73"/>
        <v>Gasoline</v>
      </c>
      <c r="AQ175" s="101" cm="1">
        <f t="array" aca="1" ref="AQ175" ca="1">INDIRECT(ADDRESS(ROW(AP175),AQ$9))/1000</f>
        <v>2.1906814435270001</v>
      </c>
      <c r="AR175" s="102" cm="1">
        <f t="array" aca="1" ref="AR175" ca="1">INDIRECT(ADDRESS(ROW(AQ175),AR$9))/1000</f>
        <v>2.0561903860689998</v>
      </c>
      <c r="AS175" s="102" cm="1">
        <f t="array" aca="1" ref="AS175" ca="1">INDIRECT(ADDRESS(ROW(AR175),AS$9))/1000</f>
        <v>2.4306533968700004</v>
      </c>
      <c r="AT175" s="103" cm="1">
        <f t="array" aca="1" ref="AT175" ca="1">INDIRECT(ADDRESS(ROW(AS175),AT$9))/1000</f>
        <v>3.540291261468</v>
      </c>
      <c r="AU175" s="77" cm="1">
        <f t="array" aca="1" ref="AU175" ca="1">AQ175/INDIRECT(ADDRESS($BC175,COLUMN(AQ175)))</f>
        <v>0.14410176209197684</v>
      </c>
      <c r="AV175" s="78" cm="1">
        <f t="array" aca="1" ref="AV175" ca="1">AR175/INDIRECT(ADDRESS($BC175,COLUMN(AR175)))</f>
        <v>0.13927616097044349</v>
      </c>
      <c r="AW175" s="78" cm="1">
        <f t="array" aca="1" ref="AW175" ca="1">AS175/INDIRECT(ADDRESS($BC175,COLUMN(AS175)))</f>
        <v>0.15628956350719514</v>
      </c>
      <c r="AX175" s="80" cm="1">
        <f t="array" aca="1" ref="AX175" ca="1">AT175/INDIRECT(ADDRESS($BC175,COLUMN(AT175)))</f>
        <v>0.27323180590644003</v>
      </c>
      <c r="AY175" s="53">
        <f t="shared" ca="1" si="74"/>
        <v>6.5407881667571971E-2</v>
      </c>
      <c r="AZ175" s="53">
        <f t="shared" ca="1" si="75"/>
        <v>-9.8727343706024401E-2</v>
      </c>
      <c r="BA175" s="53">
        <f t="shared" ca="1" si="76"/>
        <v>-0.38121434601439463</v>
      </c>
      <c r="BC175" s="100">
        <f t="shared" si="77"/>
        <v>182</v>
      </c>
      <c r="BP175" s="177" t="str">
        <f t="shared" si="78"/>
        <v>Gasoline</v>
      </c>
      <c r="BQ175" s="185" cm="1">
        <f t="array" ref="BQ175">INDEX(175:175,,BQ$9)/1000</f>
        <v>3.540291261468</v>
      </c>
      <c r="BR175" s="185" cm="1">
        <f t="array" ref="BR175">INDEX(175:175,,BR$9)/1000</f>
        <v>3.3503945257010002</v>
      </c>
      <c r="BS175" s="185" cm="1">
        <f t="array" ref="BS175">INDEX(175:175,,BS$9)/1000</f>
        <v>3.1749420422959997</v>
      </c>
      <c r="BT175" s="185" cm="1">
        <f t="array" ref="BT175">INDEX(175:175,,BT$9)/1000</f>
        <v>2.9613137879599996</v>
      </c>
      <c r="BU175" s="185" cm="1">
        <f t="array" ref="BU175">INDEX(175:175,,BU$9)/1000</f>
        <v>2.668044826289</v>
      </c>
      <c r="BV175" s="185" cm="1">
        <f t="array" ref="BV175">INDEX(175:175,,BV$9)/1000</f>
        <v>2.4306533968700004</v>
      </c>
      <c r="BW175" s="185" cm="1">
        <f t="array" ref="BW175">INDEX(175:175,,BW$9)/1000</f>
        <v>2.3016525160720001</v>
      </c>
      <c r="BX175" s="185" cm="1">
        <f t="array" ref="BX175">INDEX(175:175,,BX$9)/1000</f>
        <v>1.704497885141</v>
      </c>
      <c r="BY175" s="185" cm="1">
        <f t="array" ref="BY175">INDEX(175:175,,BY$9)/1000</f>
        <v>1.8052667302830001</v>
      </c>
      <c r="BZ175" s="185" cm="1">
        <f t="array" ref="BZ175">INDEX(175:175,,BZ$9)/1000</f>
        <v>2.0561903860689998</v>
      </c>
      <c r="CA175" s="185" cm="1">
        <f t="array" ref="CA175">INDEX(175:175,,CA$9)/1000</f>
        <v>2.1906814435270001</v>
      </c>
      <c r="CB175" s="179"/>
      <c r="CC175" s="178" t="str">
        <f t="shared" si="79"/>
        <v>Gasoline</v>
      </c>
      <c r="CD175" s="126" cm="1">
        <f t="array" aca="1" ref="CD175" ca="1">BQ175/INDIRECT(ADDRESS($BC175,COLUMN(BQ175)))</f>
        <v>0.27323180590644003</v>
      </c>
      <c r="CE175" s="126" cm="1">
        <f t="array" aca="1" ref="CE175" ca="1">BR175/INDIRECT(ADDRESS($BC175,COLUMN(BR175)))</f>
        <v>0.24899144120652253</v>
      </c>
      <c r="CF175" s="126" cm="1">
        <f t="array" aca="1" ref="CF175" ca="1">BS175/INDIRECT(ADDRESS($BC175,COLUMN(BS175)))</f>
        <v>0.22291882136066407</v>
      </c>
      <c r="CG175" s="126" cm="1">
        <f t="array" aca="1" ref="CG175" ca="1">BT175/INDIRECT(ADDRESS($BC175,COLUMN(BT175)))</f>
        <v>0.19962106659353787</v>
      </c>
      <c r="CH175" s="126" cm="1">
        <f t="array" aca="1" ref="CH175" ca="1">BU175/INDIRECT(ADDRESS($BC175,COLUMN(BU175)))</f>
        <v>0.1762609817042145</v>
      </c>
      <c r="CI175" s="126" cm="1">
        <f t="array" aca="1" ref="CI175" ca="1">BV175/INDIRECT(ADDRESS($BC175,COLUMN(BV175)))</f>
        <v>0.15628956350719514</v>
      </c>
      <c r="CJ175" s="126" cm="1">
        <f t="array" aca="1" ref="CJ175" ca="1">BW175/INDIRECT(ADDRESS($BC175,COLUMN(BW175)))</f>
        <v>0.14761384843281894</v>
      </c>
      <c r="CK175" s="126" cm="1">
        <f t="array" aca="1" ref="CK175" ca="1">BX175/INDIRECT(ADDRESS($BC175,COLUMN(BX175)))</f>
        <v>0.14814912118091539</v>
      </c>
      <c r="CL175" s="126" cm="1">
        <f t="array" aca="1" ref="CL175" ca="1">BY175/INDIRECT(ADDRESS($BC175,COLUMN(BY175)))</f>
        <v>0.1461969647451499</v>
      </c>
      <c r="CM175" s="126" cm="1">
        <f t="array" aca="1" ref="CM175" ca="1">BZ175/INDIRECT(ADDRESS($BC175,COLUMN(BZ175)))</f>
        <v>0.13927616097044349</v>
      </c>
      <c r="CN175" s="126" cm="1">
        <f t="array" aca="1" ref="CN175" ca="1">CA175/INDIRECT(ADDRESS($BC175,COLUMN(CA175)))</f>
        <v>0.14410176209197684</v>
      </c>
      <c r="CP175" s="178" t="str">
        <f t="shared" si="80"/>
        <v>Gasoline</v>
      </c>
      <c r="CQ175" s="194" t="str">
        <f t="shared" ca="1" si="81"/>
        <v>3.54
(27.3%)</v>
      </c>
      <c r="CR175" s="194" t="str">
        <f t="shared" ca="1" si="82"/>
        <v>3.35
(24.9%)</v>
      </c>
      <c r="CS175" s="194" t="str">
        <f t="shared" ca="1" si="83"/>
        <v>3.17
(22.3%)</v>
      </c>
      <c r="CT175" s="194" t="str">
        <f t="shared" ca="1" si="84"/>
        <v>2.96
(20.0%)</v>
      </c>
      <c r="CU175" s="194" t="str">
        <f t="shared" ca="1" si="85"/>
        <v>2.67
(17.6%)</v>
      </c>
      <c r="CV175" s="194" t="str">
        <f t="shared" ca="1" si="86"/>
        <v>2.43
(15.6%)</v>
      </c>
      <c r="CW175" s="194" t="str">
        <f t="shared" ca="1" si="87"/>
        <v>2.30
(14.8%)</v>
      </c>
      <c r="CX175" s="194" t="str">
        <f t="shared" ca="1" si="88"/>
        <v>1.70
(14.8%)</v>
      </c>
      <c r="CY175" s="194" t="str">
        <f t="shared" ca="1" si="89"/>
        <v>1.81
(14.6%)</v>
      </c>
      <c r="CZ175" s="194" t="str">
        <f t="shared" ca="1" si="90"/>
        <v>2.06
(13.9%)</v>
      </c>
      <c r="DA175" s="194" t="str">
        <f t="shared" ca="1" si="91"/>
        <v>2.19
(14.4%)</v>
      </c>
    </row>
    <row r="176" spans="3:105" ht="15.5">
      <c r="C176" s="7" t="str">
        <v>Electricity</v>
      </c>
      <c r="D176" s="86" t="s">
        <v>648</v>
      </c>
      <c r="F176" s="89">
        <v>14.427835048409845</v>
      </c>
      <c r="G176" s="89">
        <v>15.125905728570576</v>
      </c>
      <c r="H176" s="89">
        <v>15.164098966537491</v>
      </c>
      <c r="I176" s="89">
        <v>15.596326884071274</v>
      </c>
      <c r="J176" s="89">
        <v>15.459260527984194</v>
      </c>
      <c r="K176" s="89">
        <v>15.572955721155184</v>
      </c>
      <c r="L176" s="89">
        <v>16.296318837384788</v>
      </c>
      <c r="M176" s="89">
        <v>19.423617520453817</v>
      </c>
      <c r="N176" s="89">
        <v>19.829554254916037</v>
      </c>
      <c r="O176" s="89">
        <v>20.575920438201443</v>
      </c>
      <c r="P176" s="89">
        <v>20.338491645591056</v>
      </c>
      <c r="Q176" s="89">
        <v>21.043867352561925</v>
      </c>
      <c r="R176" s="89">
        <v>17.263236366465392</v>
      </c>
      <c r="S176" s="89">
        <v>15.333648814771342</v>
      </c>
      <c r="T176" s="89">
        <v>32.916064665530094</v>
      </c>
      <c r="U176" s="89">
        <v>37.473749441257738</v>
      </c>
      <c r="V176" s="89">
        <v>33.063699796504537</v>
      </c>
      <c r="W176" s="89">
        <v>28.909040790838077</v>
      </c>
      <c r="X176" s="89">
        <v>29.75138915485449</v>
      </c>
      <c r="Y176" s="89">
        <v>23.547376067740679</v>
      </c>
      <c r="Z176" s="89">
        <v>24.319750961471971</v>
      </c>
      <c r="AA176" s="89">
        <v>22.295502581618226</v>
      </c>
      <c r="AB176" s="89">
        <v>23.938326182861115</v>
      </c>
      <c r="AC176" s="89">
        <v>19.989603837411337</v>
      </c>
      <c r="AD176" s="89">
        <v>18.741914100852686</v>
      </c>
      <c r="AE176" s="89">
        <v>20.716937634119354</v>
      </c>
      <c r="AF176" s="89">
        <v>24.212047066277414</v>
      </c>
      <c r="AG176" s="89">
        <v>24.461961117572056</v>
      </c>
      <c r="AH176" s="89">
        <v>25.439166564385012</v>
      </c>
      <c r="AI176" s="89">
        <v>28.74543221633617</v>
      </c>
      <c r="AJ176" s="89">
        <v>29.695333492425661</v>
      </c>
      <c r="AK176" s="89">
        <v>51.183638132324901</v>
      </c>
      <c r="AL176" s="89">
        <v>74.155409576832454</v>
      </c>
      <c r="AM176" s="89">
        <v>83.605325057899975</v>
      </c>
      <c r="AN176" s="94"/>
      <c r="AP176" s="49" t="str">
        <f t="shared" si="73"/>
        <v>Electricity</v>
      </c>
      <c r="AQ176" s="101" cm="1">
        <f t="array" aca="1" ref="AQ176" ca="1">INDIRECT(ADDRESS(ROW(AP176),AQ$9))/1000</f>
        <v>8.3605325057899971E-2</v>
      </c>
      <c r="AR176" s="102" cm="1">
        <f t="array" aca="1" ref="AR176" ca="1">INDIRECT(ADDRESS(ROW(AQ176),AR$9))/1000</f>
        <v>7.4155409576832448E-2</v>
      </c>
      <c r="AS176" s="102" cm="1">
        <f t="array" aca="1" ref="AS176" ca="1">INDIRECT(ADDRESS(ROW(AR176),AS$9))/1000</f>
        <v>2.543916656438501E-2</v>
      </c>
      <c r="AT176" s="103" cm="1">
        <f t="array" aca="1" ref="AT176" ca="1">INDIRECT(ADDRESS(ROW(AS176),AT$9))/1000</f>
        <v>1.9989603837411336E-2</v>
      </c>
      <c r="AU176" s="77" cm="1">
        <f t="array" aca="1" ref="AU176" ca="1">AQ176/INDIRECT(ADDRESS($BC176,COLUMN(AQ176)))</f>
        <v>5.4995100710394113E-3</v>
      </c>
      <c r="AV176" s="78" cm="1">
        <f t="array" aca="1" ref="AV176" ca="1">AR176/INDIRECT(ADDRESS($BC176,COLUMN(AR176)))</f>
        <v>5.0229204605888571E-3</v>
      </c>
      <c r="AW176" s="78" cm="1">
        <f t="array" aca="1" ref="AW176" ca="1">AS176/INDIRECT(ADDRESS($BC176,COLUMN(AS176)))</f>
        <v>1.6357232353466683E-3</v>
      </c>
      <c r="AX176" s="80" cm="1">
        <f t="array" aca="1" ref="AX176" ca="1">AT176/INDIRECT(ADDRESS($BC176,COLUMN(AT176)))</f>
        <v>1.5427531670333366E-3</v>
      </c>
      <c r="AY176" s="53">
        <f t="shared" ca="1" si="74"/>
        <v>0.12743393280400483</v>
      </c>
      <c r="AZ176" s="53">
        <f t="shared" ca="1" si="75"/>
        <v>2.2864805081683746</v>
      </c>
      <c r="BA176" s="53">
        <f t="shared" ca="1" si="76"/>
        <v>3.1824403193738786</v>
      </c>
      <c r="BC176" s="100">
        <f t="shared" si="77"/>
        <v>182</v>
      </c>
      <c r="BP176" s="177" t="str">
        <f t="shared" si="78"/>
        <v>Electricity</v>
      </c>
      <c r="BQ176" s="185" cm="1">
        <f t="array" ref="BQ176">INDEX(176:176,,BQ$9)/1000</f>
        <v>1.9989603837411336E-2</v>
      </c>
      <c r="BR176" s="185" cm="1">
        <f t="array" ref="BR176">INDEX(176:176,,BR$9)/1000</f>
        <v>1.8741914100852686E-2</v>
      </c>
      <c r="BS176" s="185" cm="1">
        <f t="array" ref="BS176">INDEX(176:176,,BS$9)/1000</f>
        <v>2.0716937634119355E-2</v>
      </c>
      <c r="BT176" s="185" cm="1">
        <f t="array" ref="BT176">INDEX(176:176,,BT$9)/1000</f>
        <v>2.4212047066277415E-2</v>
      </c>
      <c r="BU176" s="185" cm="1">
        <f t="array" ref="BU176">INDEX(176:176,,BU$9)/1000</f>
        <v>2.4461961117572057E-2</v>
      </c>
      <c r="BV176" s="185" cm="1">
        <f t="array" ref="BV176">INDEX(176:176,,BV$9)/1000</f>
        <v>2.543916656438501E-2</v>
      </c>
      <c r="BW176" s="185" cm="1">
        <f t="array" ref="BW176">INDEX(176:176,,BW$9)/1000</f>
        <v>2.8745432216336169E-2</v>
      </c>
      <c r="BX176" s="185" cm="1">
        <f t="array" ref="BX176">INDEX(176:176,,BX$9)/1000</f>
        <v>2.969533349242566E-2</v>
      </c>
      <c r="BY176" s="185" cm="1">
        <f t="array" ref="BY176">INDEX(176:176,,BY$9)/1000</f>
        <v>5.1183638132324905E-2</v>
      </c>
      <c r="BZ176" s="185" cm="1">
        <f t="array" ref="BZ176">INDEX(176:176,,BZ$9)/1000</f>
        <v>7.4155409576832448E-2</v>
      </c>
      <c r="CA176" s="185" cm="1">
        <f t="array" ref="CA176">INDEX(176:176,,CA$9)/1000</f>
        <v>8.3605325057899971E-2</v>
      </c>
      <c r="CB176" s="179"/>
      <c r="CC176" s="178" t="str">
        <f t="shared" si="79"/>
        <v>Electricity</v>
      </c>
      <c r="CD176" s="126" cm="1">
        <f t="array" aca="1" ref="CD176" ca="1">BQ176/INDIRECT(ADDRESS($BC176,COLUMN(BQ176)))</f>
        <v>1.5427531670333366E-3</v>
      </c>
      <c r="CE176" s="126" cm="1">
        <f t="array" aca="1" ref="CE176" ca="1">BR176/INDIRECT(ADDRESS($BC176,COLUMN(BR176)))</f>
        <v>1.3928437881397784E-3</v>
      </c>
      <c r="CF176" s="126" cm="1">
        <f t="array" aca="1" ref="CF176" ca="1">BS176/INDIRECT(ADDRESS($BC176,COLUMN(BS176)))</f>
        <v>1.4545762593702544E-3</v>
      </c>
      <c r="CG176" s="126" cm="1">
        <f t="array" aca="1" ref="CG176" ca="1">BT176/INDIRECT(ADDRESS($BC176,COLUMN(BT176)))</f>
        <v>1.6321251329170262E-3</v>
      </c>
      <c r="CH176" s="126" cm="1">
        <f t="array" aca="1" ref="CH176" ca="1">BU176/INDIRECT(ADDRESS($BC176,COLUMN(BU176)))</f>
        <v>1.616048290684355E-3</v>
      </c>
      <c r="CI176" s="126" cm="1">
        <f t="array" aca="1" ref="CI176" ca="1">BV176/INDIRECT(ADDRESS($BC176,COLUMN(BV176)))</f>
        <v>1.6357232353466683E-3</v>
      </c>
      <c r="CJ176" s="126" cm="1">
        <f t="array" aca="1" ref="CJ176" ca="1">BW176/INDIRECT(ADDRESS($BC176,COLUMN(BW176)))</f>
        <v>1.8435553780114485E-3</v>
      </c>
      <c r="CK176" s="126" cm="1">
        <f t="array" aca="1" ref="CK176" ca="1">BX176/INDIRECT(ADDRESS($BC176,COLUMN(BX176)))</f>
        <v>2.5810167313367717E-3</v>
      </c>
      <c r="CL176" s="126" cm="1">
        <f t="array" aca="1" ref="CL176" ca="1">BY176/INDIRECT(ADDRESS($BC176,COLUMN(BY176)))</f>
        <v>4.1450343121245958E-3</v>
      </c>
      <c r="CM176" s="126" cm="1">
        <f t="array" aca="1" ref="CM176" ca="1">BZ176/INDIRECT(ADDRESS($BC176,COLUMN(BZ176)))</f>
        <v>5.0229204605888571E-3</v>
      </c>
      <c r="CN176" s="126" cm="1">
        <f t="array" aca="1" ref="CN176" ca="1">CA176/INDIRECT(ADDRESS($BC176,COLUMN(CA176)))</f>
        <v>5.4995100710394113E-3</v>
      </c>
      <c r="CP176" s="178" t="str">
        <f t="shared" si="80"/>
        <v>Electricity</v>
      </c>
      <c r="CQ176" s="194" t="str">
        <f t="shared" ca="1" si="81"/>
        <v>0.02
(0.2%)</v>
      </c>
      <c r="CR176" s="194" t="str">
        <f t="shared" ca="1" si="82"/>
        <v>0.02
(0.1%)</v>
      </c>
      <c r="CS176" s="194" t="str">
        <f t="shared" ca="1" si="83"/>
        <v>0.02
(0.1%)</v>
      </c>
      <c r="CT176" s="194" t="str">
        <f t="shared" ca="1" si="84"/>
        <v>0.02
(0.2%)</v>
      </c>
      <c r="CU176" s="194" t="str">
        <f t="shared" ca="1" si="85"/>
        <v>0.02
(0.2%)</v>
      </c>
      <c r="CV176" s="194" t="str">
        <f t="shared" ca="1" si="86"/>
        <v>0.03
(0.2%)</v>
      </c>
      <c r="CW176" s="194" t="str">
        <f t="shared" ca="1" si="87"/>
        <v>0.03
(0.2%)</v>
      </c>
      <c r="CX176" s="194" t="str">
        <f t="shared" ca="1" si="88"/>
        <v>0.03
(0.3%)</v>
      </c>
      <c r="CY176" s="194" t="str">
        <f t="shared" ca="1" si="89"/>
        <v>0.05
(0.4%)</v>
      </c>
      <c r="CZ176" s="194" t="str">
        <f t="shared" ca="1" si="90"/>
        <v>0.07
(0.5%)</v>
      </c>
      <c r="DA176" s="194" t="str">
        <f t="shared" ca="1" si="91"/>
        <v>0.08
(0.5%)</v>
      </c>
    </row>
    <row r="177" spans="3:105" ht="15.5">
      <c r="C177" s="7" t="str">
        <v>Biodiesel</v>
      </c>
      <c r="D177" s="86" t="s">
        <v>648</v>
      </c>
      <c r="F177" s="89">
        <v>0</v>
      </c>
      <c r="G177" s="89">
        <v>0</v>
      </c>
      <c r="H177" s="89">
        <v>0</v>
      </c>
      <c r="I177" s="89">
        <v>0</v>
      </c>
      <c r="J177" s="89">
        <v>0</v>
      </c>
      <c r="K177" s="89">
        <v>0</v>
      </c>
      <c r="L177" s="89">
        <v>0</v>
      </c>
      <c r="M177" s="89">
        <v>0</v>
      </c>
      <c r="N177" s="89">
        <v>0</v>
      </c>
      <c r="O177" s="89">
        <v>0</v>
      </c>
      <c r="P177" s="89">
        <v>0</v>
      </c>
      <c r="Q177" s="89">
        <v>0</v>
      </c>
      <c r="R177" s="89">
        <v>0</v>
      </c>
      <c r="S177" s="89">
        <v>0</v>
      </c>
      <c r="T177" s="89">
        <v>0</v>
      </c>
      <c r="U177" s="89">
        <v>0.15479657299999999</v>
      </c>
      <c r="V177" s="89">
        <v>0.16667422900000001</v>
      </c>
      <c r="W177" s="89">
        <v>3.2145149149999996</v>
      </c>
      <c r="X177" s="89">
        <v>6.8378118420000007</v>
      </c>
      <c r="Y177" s="89">
        <v>10.357080611999999</v>
      </c>
      <c r="Z177" s="89">
        <v>11.738380493000001</v>
      </c>
      <c r="AA177" s="89">
        <v>13.463241233</v>
      </c>
      <c r="AB177" s="89">
        <v>11.057156818999999</v>
      </c>
      <c r="AC177" s="89">
        <v>14.547603023000001</v>
      </c>
      <c r="AD177" s="89">
        <v>17.759471527999999</v>
      </c>
      <c r="AE177" s="89">
        <v>18.832915151999998</v>
      </c>
      <c r="AF177" s="89">
        <v>16.628823535000002</v>
      </c>
      <c r="AG177" s="89">
        <v>26.228391031000001</v>
      </c>
      <c r="AH177" s="89">
        <v>25.517757025000002</v>
      </c>
      <c r="AI177" s="89">
        <v>32.587524112000004</v>
      </c>
      <c r="AJ177" s="89">
        <v>31.360408307</v>
      </c>
      <c r="AK177" s="89">
        <v>32.091440667999997</v>
      </c>
      <c r="AL177" s="89">
        <v>40.775152320000004</v>
      </c>
      <c r="AM177" s="89">
        <v>51.911017809000001</v>
      </c>
      <c r="AN177" s="94"/>
      <c r="AP177" s="49" t="str">
        <f t="shared" si="73"/>
        <v>Biodiesel</v>
      </c>
      <c r="AQ177" s="101" cm="1">
        <f t="array" aca="1" ref="AQ177" ca="1">INDIRECT(ADDRESS(ROW(AP177),AQ$9))/1000</f>
        <v>5.1911017809000003E-2</v>
      </c>
      <c r="AR177" s="102" cm="1">
        <f t="array" aca="1" ref="AR177" ca="1">INDIRECT(ADDRESS(ROW(AQ177),AR$9))/1000</f>
        <v>4.0775152320000001E-2</v>
      </c>
      <c r="AS177" s="102" cm="1">
        <f t="array" aca="1" ref="AS177" ca="1">INDIRECT(ADDRESS(ROW(AR177),AS$9))/1000</f>
        <v>2.5517757025000001E-2</v>
      </c>
      <c r="AT177" s="103" cm="1">
        <f t="array" aca="1" ref="AT177" ca="1">INDIRECT(ADDRESS(ROW(AS177),AT$9))/1000</f>
        <v>1.4547603023E-2</v>
      </c>
      <c r="AU177" s="77" cm="1">
        <f t="array" aca="1" ref="AU177" ca="1">AQ177/INDIRECT(ADDRESS($BC177,COLUMN(AQ177)))</f>
        <v>3.4146768168270628E-3</v>
      </c>
      <c r="AV177" s="78" cm="1">
        <f t="array" aca="1" ref="AV177" ca="1">AR177/INDIRECT(ADDRESS($BC177,COLUMN(AR177)))</f>
        <v>2.761907027963363E-3</v>
      </c>
      <c r="AW177" s="78" cm="1">
        <f t="array" aca="1" ref="AW177" ca="1">AS177/INDIRECT(ADDRESS($BC177,COLUMN(AS177)))</f>
        <v>1.640776555084136E-3</v>
      </c>
      <c r="AX177" s="80" cm="1">
        <f t="array" aca="1" ref="AX177" ca="1">AT177/INDIRECT(ADDRESS($BC177,COLUMN(AT177)))</f>
        <v>1.1227516472574286E-3</v>
      </c>
      <c r="AY177" s="53">
        <f t="shared" ca="1" si="74"/>
        <v>0.27310420330515645</v>
      </c>
      <c r="AZ177" s="53">
        <f t="shared" ca="1" si="75"/>
        <v>1.0343095891281613</v>
      </c>
      <c r="BA177" s="53">
        <f t="shared" ca="1" si="76"/>
        <v>2.5683554003314377</v>
      </c>
      <c r="BC177" s="100">
        <f t="shared" si="77"/>
        <v>182</v>
      </c>
      <c r="BP177" s="177" t="str">
        <f t="shared" si="78"/>
        <v>Biodiesel</v>
      </c>
      <c r="BQ177" s="185" cm="1">
        <f t="array" ref="BQ177">INDEX(177:177,,BQ$9)/1000</f>
        <v>1.4547603023E-2</v>
      </c>
      <c r="BR177" s="185" cm="1">
        <f t="array" ref="BR177">INDEX(177:177,,BR$9)/1000</f>
        <v>1.7759471528E-2</v>
      </c>
      <c r="BS177" s="185" cm="1">
        <f t="array" ref="BS177">INDEX(177:177,,BS$9)/1000</f>
        <v>1.8832915151999998E-2</v>
      </c>
      <c r="BT177" s="185" cm="1">
        <f t="array" ref="BT177">INDEX(177:177,,BT$9)/1000</f>
        <v>1.6628823535000004E-2</v>
      </c>
      <c r="BU177" s="185" cm="1">
        <f t="array" ref="BU177">INDEX(177:177,,BU$9)/1000</f>
        <v>2.6228391031000001E-2</v>
      </c>
      <c r="BV177" s="185" cm="1">
        <f t="array" ref="BV177">INDEX(177:177,,BV$9)/1000</f>
        <v>2.5517757025000001E-2</v>
      </c>
      <c r="BW177" s="185" cm="1">
        <f t="array" ref="BW177">INDEX(177:177,,BW$9)/1000</f>
        <v>3.2587524112000006E-2</v>
      </c>
      <c r="BX177" s="185" cm="1">
        <f t="array" ref="BX177">INDEX(177:177,,BX$9)/1000</f>
        <v>3.1360408307000001E-2</v>
      </c>
      <c r="BY177" s="185" cm="1">
        <f t="array" ref="BY177">INDEX(177:177,,BY$9)/1000</f>
        <v>3.2091440667999994E-2</v>
      </c>
      <c r="BZ177" s="185" cm="1">
        <f t="array" ref="BZ177">INDEX(177:177,,BZ$9)/1000</f>
        <v>4.0775152320000001E-2</v>
      </c>
      <c r="CA177" s="185" cm="1">
        <f t="array" ref="CA177">INDEX(177:177,,CA$9)/1000</f>
        <v>5.1911017809000003E-2</v>
      </c>
      <c r="CB177" s="179"/>
      <c r="CC177" s="178" t="str">
        <f t="shared" si="79"/>
        <v>Biodiesel</v>
      </c>
      <c r="CD177" s="126" cm="1">
        <f t="array" aca="1" ref="CD177" ca="1">BQ177/INDIRECT(ADDRESS($BC177,COLUMN(BQ177)))</f>
        <v>1.1227516472574286E-3</v>
      </c>
      <c r="CE177" s="126" cm="1">
        <f t="array" aca="1" ref="CE177" ca="1">BR177/INDIRECT(ADDRESS($BC177,COLUMN(BR177)))</f>
        <v>1.3198315532400534E-3</v>
      </c>
      <c r="CF177" s="126" cm="1">
        <f t="array" aca="1" ref="CF177" ca="1">BS177/INDIRECT(ADDRESS($BC177,COLUMN(BS177)))</f>
        <v>1.3222953970628206E-3</v>
      </c>
      <c r="CG177" s="126" cm="1">
        <f t="array" aca="1" ref="CG177" ca="1">BT177/INDIRECT(ADDRESS($BC177,COLUMN(BT177)))</f>
        <v>1.1209428408933148E-3</v>
      </c>
      <c r="CH177" s="126" cm="1">
        <f t="array" aca="1" ref="CH177" ca="1">BU177/INDIRECT(ADDRESS($BC177,COLUMN(BU177)))</f>
        <v>1.7327452320493029E-3</v>
      </c>
      <c r="CI177" s="126" cm="1">
        <f t="array" aca="1" ref="CI177" ca="1">BV177/INDIRECT(ADDRESS($BC177,COLUMN(BV177)))</f>
        <v>1.640776555084136E-3</v>
      </c>
      <c r="CJ177" s="126" cm="1">
        <f t="array" aca="1" ref="CJ177" ca="1">BW177/INDIRECT(ADDRESS($BC177,COLUMN(BW177)))</f>
        <v>2.0899635420549832E-3</v>
      </c>
      <c r="CK177" s="126" cm="1">
        <f t="array" aca="1" ref="CK177" ca="1">BX177/INDIRECT(ADDRESS($BC177,COLUMN(BX177)))</f>
        <v>2.7257393341807517E-3</v>
      </c>
      <c r="CL177" s="126" cm="1">
        <f t="array" aca="1" ref="CL177" ca="1">BY177/INDIRECT(ADDRESS($BC177,COLUMN(BY177)))</f>
        <v>2.598879789484173E-3</v>
      </c>
      <c r="CM177" s="126" cm="1">
        <f t="array" aca="1" ref="CM177" ca="1">BZ177/INDIRECT(ADDRESS($BC177,COLUMN(BZ177)))</f>
        <v>2.761907027963363E-3</v>
      </c>
      <c r="CN177" s="126" cm="1">
        <f t="array" aca="1" ref="CN177" ca="1">CA177/INDIRECT(ADDRESS($BC177,COLUMN(CA177)))</f>
        <v>3.4146768168270628E-3</v>
      </c>
      <c r="CP177" s="178" t="str">
        <f t="shared" si="80"/>
        <v>Biodiesel</v>
      </c>
      <c r="CQ177" s="194" t="str">
        <f t="shared" ca="1" si="81"/>
        <v>0.01
(0.1%)</v>
      </c>
      <c r="CR177" s="194" t="str">
        <f t="shared" ca="1" si="82"/>
        <v>0.02
(0.1%)</v>
      </c>
      <c r="CS177" s="194" t="str">
        <f t="shared" ca="1" si="83"/>
        <v>0.02
(0.1%)</v>
      </c>
      <c r="CT177" s="194" t="str">
        <f t="shared" ca="1" si="84"/>
        <v>0.02
(0.1%)</v>
      </c>
      <c r="CU177" s="194" t="str">
        <f t="shared" ca="1" si="85"/>
        <v>0.03
(0.2%)</v>
      </c>
      <c r="CV177" s="194" t="str">
        <f t="shared" ca="1" si="86"/>
        <v>0.03
(0.2%)</v>
      </c>
      <c r="CW177" s="194" t="str">
        <f t="shared" ca="1" si="87"/>
        <v>0.03
(0.2%)</v>
      </c>
      <c r="CX177" s="194" t="str">
        <f t="shared" ca="1" si="88"/>
        <v>0.03
(0.3%)</v>
      </c>
      <c r="CY177" s="194" t="str">
        <f t="shared" ca="1" si="89"/>
        <v>0.03
(0.3%)</v>
      </c>
      <c r="CZ177" s="194" t="str">
        <f t="shared" ca="1" si="90"/>
        <v>0.04
(0.3%)</v>
      </c>
      <c r="DA177" s="194" t="str">
        <f t="shared" ca="1" si="91"/>
        <v>0.05
(0.3%)</v>
      </c>
    </row>
    <row r="178" spans="3:105" ht="15.5">
      <c r="C178" s="7" t="str">
        <v>Natural gas</v>
      </c>
      <c r="D178" s="86" t="s">
        <v>648</v>
      </c>
      <c r="F178" s="89">
        <v>0</v>
      </c>
      <c r="G178" s="89">
        <v>0</v>
      </c>
      <c r="H178" s="89">
        <v>0</v>
      </c>
      <c r="I178" s="89">
        <v>0</v>
      </c>
      <c r="J178" s="89">
        <v>0</v>
      </c>
      <c r="K178" s="89">
        <v>0</v>
      </c>
      <c r="L178" s="89">
        <v>0</v>
      </c>
      <c r="M178" s="89">
        <v>0</v>
      </c>
      <c r="N178" s="89">
        <v>0</v>
      </c>
      <c r="O178" s="89">
        <v>0</v>
      </c>
      <c r="P178" s="89">
        <v>0</v>
      </c>
      <c r="Q178" s="89">
        <v>0</v>
      </c>
      <c r="R178" s="89">
        <v>0</v>
      </c>
      <c r="S178" s="89">
        <v>0</v>
      </c>
      <c r="T178" s="89">
        <v>0</v>
      </c>
      <c r="U178" s="89">
        <v>5.2440525139999998</v>
      </c>
      <c r="V178" s="89">
        <v>4.4022059179999999</v>
      </c>
      <c r="W178" s="89">
        <v>3.2012913059999999</v>
      </c>
      <c r="X178" s="89">
        <v>3.0241128719999999</v>
      </c>
      <c r="Y178" s="89">
        <v>3.0848067490000002</v>
      </c>
      <c r="Z178" s="89">
        <v>5.0330959919999998</v>
      </c>
      <c r="AA178" s="89">
        <v>8.6828142970000002</v>
      </c>
      <c r="AB178" s="89">
        <v>9.8618797499999999</v>
      </c>
      <c r="AC178" s="89">
        <v>8.0937533290000001</v>
      </c>
      <c r="AD178" s="89">
        <v>6.7699581430000002</v>
      </c>
      <c r="AE178" s="89">
        <v>9.3622279440000007</v>
      </c>
      <c r="AF178" s="89">
        <v>49.823231483000001</v>
      </c>
      <c r="AG178" s="89">
        <v>47.255520165999997</v>
      </c>
      <c r="AH178" s="89">
        <v>52.756124962999998</v>
      </c>
      <c r="AI178" s="89">
        <v>40.957491964999996</v>
      </c>
      <c r="AJ178" s="89">
        <v>37.186710003999998</v>
      </c>
      <c r="AK178" s="89">
        <v>39.584656008000003</v>
      </c>
      <c r="AL178" s="89">
        <v>39.410102275999996</v>
      </c>
      <c r="AM178" s="89">
        <v>36.451647885999996</v>
      </c>
      <c r="AN178" s="94"/>
      <c r="AP178" s="49" t="str">
        <f t="shared" si="73"/>
        <v>Natural gas</v>
      </c>
      <c r="AQ178" s="101" cm="1">
        <f t="array" aca="1" ref="AQ178" ca="1">INDIRECT(ADDRESS(ROW(AP178),AQ$9))/1000</f>
        <v>3.6451647885999999E-2</v>
      </c>
      <c r="AR178" s="102" cm="1">
        <f t="array" aca="1" ref="AR178" ca="1">INDIRECT(ADDRESS(ROW(AQ178),AR$9))/1000</f>
        <v>3.9410102275999996E-2</v>
      </c>
      <c r="AS178" s="102" cm="1">
        <f t="array" aca="1" ref="AS178" ca="1">INDIRECT(ADDRESS(ROW(AR178),AS$9))/1000</f>
        <v>5.2756124963000001E-2</v>
      </c>
      <c r="AT178" s="103" cm="1">
        <f t="array" aca="1" ref="AT178" ca="1">INDIRECT(ADDRESS(ROW(AS178),AT$9))/1000</f>
        <v>8.0937533289999995E-3</v>
      </c>
      <c r="AU178" s="77" cm="1">
        <f t="array" aca="1" ref="AU178" ca="1">AQ178/INDIRECT(ADDRESS($BC178,COLUMN(AQ178)))</f>
        <v>2.3977683779855975E-3</v>
      </c>
      <c r="AV178" s="78" cm="1">
        <f t="array" aca="1" ref="AV178" ca="1">AR178/INDIRECT(ADDRESS($BC178,COLUMN(AR178)))</f>
        <v>2.6694452934134206E-3</v>
      </c>
      <c r="AW178" s="78" cm="1">
        <f t="array" aca="1" ref="AW178" ca="1">AS178/INDIRECT(ADDRESS($BC178,COLUMN(AS178)))</f>
        <v>3.3921873655107953E-3</v>
      </c>
      <c r="AX178" s="80" cm="1">
        <f t="array" aca="1" ref="AX178" ca="1">AT178/INDIRECT(ADDRESS($BC178,COLUMN(AT178)))</f>
        <v>6.2465788131989264E-4</v>
      </c>
      <c r="AY178" s="53">
        <f t="shared" ca="1" si="74"/>
        <v>-7.5068427107372396E-2</v>
      </c>
      <c r="AZ178" s="53">
        <f t="shared" ca="1" si="75"/>
        <v>-0.30905372766546046</v>
      </c>
      <c r="BA178" s="53">
        <f t="shared" ca="1" si="76"/>
        <v>3.5036766509047634</v>
      </c>
      <c r="BC178" s="100">
        <f t="shared" si="77"/>
        <v>182</v>
      </c>
      <c r="BP178" s="177" t="str">
        <f t="shared" si="78"/>
        <v>Natural gas</v>
      </c>
      <c r="BQ178" s="185" cm="1">
        <f t="array" ref="BQ178">INDEX(178:178,,BQ$9)/1000</f>
        <v>8.0937533289999995E-3</v>
      </c>
      <c r="BR178" s="185" cm="1">
        <f t="array" ref="BR178">INDEX(178:178,,BR$9)/1000</f>
        <v>6.7699581430000003E-3</v>
      </c>
      <c r="BS178" s="185" cm="1">
        <f t="array" ref="BS178">INDEX(178:178,,BS$9)/1000</f>
        <v>9.3622279440000004E-3</v>
      </c>
      <c r="BT178" s="185" cm="1">
        <f t="array" ref="BT178">INDEX(178:178,,BT$9)/1000</f>
        <v>4.9823231483000004E-2</v>
      </c>
      <c r="BU178" s="185" cm="1">
        <f t="array" ref="BU178">INDEX(178:178,,BU$9)/1000</f>
        <v>4.7255520165999994E-2</v>
      </c>
      <c r="BV178" s="185" cm="1">
        <f t="array" ref="BV178">INDEX(178:178,,BV$9)/1000</f>
        <v>5.2756124963000001E-2</v>
      </c>
      <c r="BW178" s="185" cm="1">
        <f t="array" ref="BW178">INDEX(178:178,,BW$9)/1000</f>
        <v>4.0957491964999995E-2</v>
      </c>
      <c r="BX178" s="185" cm="1">
        <f t="array" ref="BX178">INDEX(178:178,,BX$9)/1000</f>
        <v>3.7186710004E-2</v>
      </c>
      <c r="BY178" s="185" cm="1">
        <f t="array" ref="BY178">INDEX(178:178,,BY$9)/1000</f>
        <v>3.9584656008000006E-2</v>
      </c>
      <c r="BZ178" s="185" cm="1">
        <f t="array" ref="BZ178">INDEX(178:178,,BZ$9)/1000</f>
        <v>3.9410102275999996E-2</v>
      </c>
      <c r="CA178" s="185" cm="1">
        <f t="array" ref="CA178">INDEX(178:178,,CA$9)/1000</f>
        <v>3.6451647885999999E-2</v>
      </c>
      <c r="CB178" s="179"/>
      <c r="CC178" s="178" t="str">
        <f t="shared" si="79"/>
        <v>Natural gas</v>
      </c>
      <c r="CD178" s="126" cm="1">
        <f t="array" aca="1" ref="CD178" ca="1">BQ178/INDIRECT(ADDRESS($BC178,COLUMN(BQ178)))</f>
        <v>6.2465788131989264E-4</v>
      </c>
      <c r="CE178" s="126" cm="1">
        <f t="array" aca="1" ref="CE178" ca="1">BR178/INDIRECT(ADDRESS($BC178,COLUMN(BR178)))</f>
        <v>5.0312332532859345E-4</v>
      </c>
      <c r="CF178" s="126" cm="1">
        <f t="array" aca="1" ref="CF178" ca="1">BS178/INDIRECT(ADDRESS($BC178,COLUMN(BS178)))</f>
        <v>6.5734013118459971E-4</v>
      </c>
      <c r="CG178" s="126" cm="1">
        <f t="array" aca="1" ref="CG178" ca="1">BT178/INDIRECT(ADDRESS($BC178,COLUMN(BT178)))</f>
        <v>3.3585655968679604E-3</v>
      </c>
      <c r="CH178" s="126" cm="1">
        <f t="array" aca="1" ref="CH178" ca="1">BU178/INDIRECT(ADDRESS($BC178,COLUMN(BU178)))</f>
        <v>3.1218757246248168E-3</v>
      </c>
      <c r="CI178" s="126" cm="1">
        <f t="array" aca="1" ref="CI178" ca="1">BV178/INDIRECT(ADDRESS($BC178,COLUMN(BV178)))</f>
        <v>3.3921873655107953E-3</v>
      </c>
      <c r="CJ178" s="126" cm="1">
        <f t="array" aca="1" ref="CJ178" ca="1">BW178/INDIRECT(ADDRESS($BC178,COLUMN(BW178)))</f>
        <v>2.6267618456272579E-3</v>
      </c>
      <c r="CK178" s="126" cm="1">
        <f t="array" aca="1" ref="CK178" ca="1">BX178/INDIRECT(ADDRESS($BC178,COLUMN(BX178)))</f>
        <v>3.2321415325466491E-3</v>
      </c>
      <c r="CL178" s="126" cm="1">
        <f t="array" aca="1" ref="CL178" ca="1">BY178/INDIRECT(ADDRESS($BC178,COLUMN(BY178)))</f>
        <v>3.2057072020283939E-3</v>
      </c>
      <c r="CM178" s="126" cm="1">
        <f t="array" aca="1" ref="CM178" ca="1">BZ178/INDIRECT(ADDRESS($BC178,COLUMN(BZ178)))</f>
        <v>2.6694452934134206E-3</v>
      </c>
      <c r="CN178" s="126" cm="1">
        <f t="array" aca="1" ref="CN178" ca="1">CA178/INDIRECT(ADDRESS($BC178,COLUMN(CA178)))</f>
        <v>2.3977683779855975E-3</v>
      </c>
      <c r="CP178" s="178" t="str">
        <f t="shared" si="80"/>
        <v>Natural gas</v>
      </c>
      <c r="CQ178" s="194" t="str">
        <f t="shared" ca="1" si="81"/>
        <v>0.01
(0.1%)</v>
      </c>
      <c r="CR178" s="194" t="str">
        <f t="shared" ca="1" si="82"/>
        <v>0.01
(0.1%)</v>
      </c>
      <c r="CS178" s="194" t="str">
        <f t="shared" ca="1" si="83"/>
        <v>0.01
(0.1%)</v>
      </c>
      <c r="CT178" s="194" t="str">
        <f t="shared" ca="1" si="84"/>
        <v>0.05
(0.3%)</v>
      </c>
      <c r="CU178" s="194" t="str">
        <f t="shared" ca="1" si="85"/>
        <v>0.05
(0.3%)</v>
      </c>
      <c r="CV178" s="194" t="str">
        <f t="shared" ca="1" si="86"/>
        <v>0.05
(0.3%)</v>
      </c>
      <c r="CW178" s="194" t="str">
        <f t="shared" ca="1" si="87"/>
        <v>0.04
(0.3%)</v>
      </c>
      <c r="CX178" s="194" t="str">
        <f t="shared" ca="1" si="88"/>
        <v>0.04
(0.3%)</v>
      </c>
      <c r="CY178" s="194" t="str">
        <f t="shared" ca="1" si="89"/>
        <v>0.04
(0.3%)</v>
      </c>
      <c r="CZ178" s="194" t="str">
        <f t="shared" ca="1" si="90"/>
        <v>0.04
(0.3%)</v>
      </c>
      <c r="DA178" s="194" t="str">
        <f t="shared" ca="1" si="91"/>
        <v>0.04
(0.2%)</v>
      </c>
    </row>
    <row r="179" spans="3:105" ht="15.5">
      <c r="C179" s="7" t="str">
        <v>LPG</v>
      </c>
      <c r="D179" s="86" t="s">
        <v>648</v>
      </c>
      <c r="F179" s="89">
        <v>18.674973374</v>
      </c>
      <c r="G179" s="89">
        <v>21.057444526000001</v>
      </c>
      <c r="H179" s="89">
        <v>21.311425557</v>
      </c>
      <c r="I179" s="89">
        <v>20.519984145999999</v>
      </c>
      <c r="J179" s="89">
        <v>19.248432132000001</v>
      </c>
      <c r="K179" s="89">
        <v>16.197396790999999</v>
      </c>
      <c r="L179" s="89">
        <v>12.699018116</v>
      </c>
      <c r="M179" s="89">
        <v>10.803175027</v>
      </c>
      <c r="N179" s="89">
        <v>8.4911332829999999</v>
      </c>
      <c r="O179" s="89">
        <v>7.0479917710000004</v>
      </c>
      <c r="P179" s="89">
        <v>5.9519680509999997</v>
      </c>
      <c r="Q179" s="89">
        <v>4.2775177070000003</v>
      </c>
      <c r="R179" s="89">
        <v>3.7600738300000001</v>
      </c>
      <c r="S179" s="89">
        <v>3.2630816509999998</v>
      </c>
      <c r="T179" s="89">
        <v>2.9118308609999999</v>
      </c>
      <c r="U179" s="89">
        <v>2.7831874189999999</v>
      </c>
      <c r="V179" s="89">
        <v>2.3805228450000002</v>
      </c>
      <c r="W179" s="89">
        <v>3.1905718689999998</v>
      </c>
      <c r="X179" s="89">
        <v>2.457329557</v>
      </c>
      <c r="Y179" s="89">
        <v>1.601557696</v>
      </c>
      <c r="Z179" s="89">
        <v>1.404255684</v>
      </c>
      <c r="AA179" s="89">
        <v>1.4993694639999999</v>
      </c>
      <c r="AB179" s="89">
        <v>2.72496121</v>
      </c>
      <c r="AC179" s="89">
        <v>3.5504191550000002</v>
      </c>
      <c r="AD179" s="89">
        <v>5.7280774040000004</v>
      </c>
      <c r="AE179" s="89">
        <v>6.8562973749999996</v>
      </c>
      <c r="AF179" s="89">
        <v>6.891754326</v>
      </c>
      <c r="AG179" s="89">
        <v>6.0844249709999998</v>
      </c>
      <c r="AH179" s="89">
        <v>4.9933593390000004</v>
      </c>
      <c r="AI179" s="89">
        <v>4.3874513259999999</v>
      </c>
      <c r="AJ179" s="89">
        <v>3.0936219509999998</v>
      </c>
      <c r="AK179" s="89">
        <v>3.1322155820000002</v>
      </c>
      <c r="AL179" s="89">
        <v>4.3591713070000004</v>
      </c>
      <c r="AM179" s="89">
        <v>4.2089640990000001</v>
      </c>
      <c r="AN179" s="94"/>
      <c r="AP179" s="49" t="str">
        <f t="shared" si="73"/>
        <v>LPG</v>
      </c>
      <c r="AQ179" s="101" cm="1">
        <f t="array" aca="1" ref="AQ179" ca="1">INDIRECT(ADDRESS(ROW(AP179),AQ$9))/1000</f>
        <v>4.208964099E-3</v>
      </c>
      <c r="AR179" s="102" cm="1">
        <f t="array" aca="1" ref="AR179" ca="1">INDIRECT(ADDRESS(ROW(AQ179),AR$9))/1000</f>
        <v>4.3591713070000003E-3</v>
      </c>
      <c r="AS179" s="102" cm="1">
        <f t="array" aca="1" ref="AS179" ca="1">INDIRECT(ADDRESS(ROW(AR179),AS$9))/1000</f>
        <v>4.9933593390000001E-3</v>
      </c>
      <c r="AT179" s="103" cm="1">
        <f t="array" aca="1" ref="AT179" ca="1">INDIRECT(ADDRESS(ROW(AS179),AT$9))/1000</f>
        <v>3.5504191550000002E-3</v>
      </c>
      <c r="AU179" s="77" cm="1">
        <f t="array" aca="1" ref="AU179" ca="1">AQ179/INDIRECT(ADDRESS($BC179,COLUMN(AQ179)))</f>
        <v>2.7686323132005585E-4</v>
      </c>
      <c r="AV179" s="78" cm="1">
        <f t="array" aca="1" ref="AV179" ca="1">AR179/INDIRECT(ADDRESS($BC179,COLUMN(AR179)))</f>
        <v>2.9526869144261091E-4</v>
      </c>
      <c r="AW179" s="78" cm="1">
        <f t="array" aca="1" ref="AW179" ca="1">AS179/INDIRECT(ADDRESS($BC179,COLUMN(AS179)))</f>
        <v>3.2107002690380933E-4</v>
      </c>
      <c r="AX179" s="80" cm="1">
        <f t="array" aca="1" ref="AX179" ca="1">AT179/INDIRECT(ADDRESS($BC179,COLUMN(AT179)))</f>
        <v>2.7401345420467331E-4</v>
      </c>
      <c r="AY179" s="53">
        <f t="shared" ca="1" si="74"/>
        <v>-3.4457743782355173E-2</v>
      </c>
      <c r="AZ179" s="53">
        <f t="shared" ca="1" si="75"/>
        <v>-0.15708768120763522</v>
      </c>
      <c r="BA179" s="53">
        <f t="shared" ca="1" si="76"/>
        <v>0.18548371762601076</v>
      </c>
      <c r="BC179" s="100">
        <f t="shared" si="77"/>
        <v>182</v>
      </c>
      <c r="BP179" s="177" t="str">
        <f>AP179</f>
        <v>LPG</v>
      </c>
      <c r="BQ179" s="185" cm="1">
        <f t="array" ref="BQ179">INDEX(179:179,,BQ$9)/1000</f>
        <v>3.5504191550000002E-3</v>
      </c>
      <c r="BR179" s="185" cm="1">
        <f t="array" ref="BR179">INDEX(179:179,,BR$9)/1000</f>
        <v>5.7280774040000008E-3</v>
      </c>
      <c r="BS179" s="185" cm="1">
        <f t="array" ref="BS179">INDEX(179:179,,BS$9)/1000</f>
        <v>6.8562973749999997E-3</v>
      </c>
      <c r="BT179" s="185" cm="1">
        <f t="array" ref="BT179">INDEX(179:179,,BT$9)/1000</f>
        <v>6.8917543260000004E-3</v>
      </c>
      <c r="BU179" s="185" cm="1">
        <f t="array" ref="BU179">INDEX(179:179,,BU$9)/1000</f>
        <v>6.0844249709999998E-3</v>
      </c>
      <c r="BV179" s="185" cm="1">
        <f t="array" ref="BV179">INDEX(179:179,,BV$9)/1000</f>
        <v>4.9933593390000001E-3</v>
      </c>
      <c r="BW179" s="185" cm="1">
        <f t="array" ref="BW179">INDEX(179:179,,BW$9)/1000</f>
        <v>4.3874513260000001E-3</v>
      </c>
      <c r="BX179" s="185" cm="1">
        <f t="array" ref="BX179">INDEX(179:179,,BX$9)/1000</f>
        <v>3.0936219509999996E-3</v>
      </c>
      <c r="BY179" s="185" cm="1">
        <f t="array" ref="BY179">INDEX(179:179,,BY$9)/1000</f>
        <v>3.1322155820000001E-3</v>
      </c>
      <c r="BZ179" s="185" cm="1">
        <f t="array" ref="BZ179">INDEX(179:179,,BZ$9)/1000</f>
        <v>4.3591713070000003E-3</v>
      </c>
      <c r="CA179" s="185" cm="1">
        <f t="array" ref="CA179">INDEX(179:179,,CA$9)/1000</f>
        <v>4.208964099E-3</v>
      </c>
      <c r="CB179" s="179"/>
      <c r="CC179" s="178" t="str">
        <f t="shared" si="79"/>
        <v>LPG</v>
      </c>
      <c r="CD179" s="126" cm="1">
        <f t="array" aca="1" ref="CD179" ca="1">BQ179/INDIRECT(ADDRESS($BC179,COLUMN(BQ179)))</f>
        <v>2.7401345420467331E-4</v>
      </c>
      <c r="CE179" s="126" cm="1">
        <f t="array" aca="1" ref="CE179" ca="1">BR179/INDIRECT(ADDRESS($BC179,COLUMN(BR179)))</f>
        <v>4.2569382119739014E-4</v>
      </c>
      <c r="CF179" s="126" cm="1">
        <f t="array" aca="1" ref="CF179" ca="1">BS179/INDIRECT(ADDRESS($BC179,COLUMN(BS179)))</f>
        <v>4.81393899281366E-4</v>
      </c>
      <c r="CG179" s="126" cm="1">
        <f t="array" aca="1" ref="CG179" ca="1">BT179/INDIRECT(ADDRESS($BC179,COLUMN(BT179)))</f>
        <v>4.6457060877850198E-4</v>
      </c>
      <c r="CH179" s="126" cm="1">
        <f t="array" aca="1" ref="CH179" ca="1">BU179/INDIRECT(ADDRESS($BC179,COLUMN(BU179)))</f>
        <v>4.0195978265693895E-4</v>
      </c>
      <c r="CI179" s="126" cm="1">
        <f t="array" aca="1" ref="CI179" ca="1">BV179/INDIRECT(ADDRESS($BC179,COLUMN(BV179)))</f>
        <v>3.2107002690380933E-4</v>
      </c>
      <c r="CJ179" s="126" cm="1">
        <f t="array" aca="1" ref="CJ179" ca="1">BW179/INDIRECT(ADDRESS($BC179,COLUMN(BW179)))</f>
        <v>2.8138416660209489E-4</v>
      </c>
      <c r="CK179" s="126" cm="1">
        <f t="array" aca="1" ref="CK179" ca="1">BX179/INDIRECT(ADDRESS($BC179,COLUMN(BX179)))</f>
        <v>2.6888702960680165E-4</v>
      </c>
      <c r="CL179" s="126" cm="1">
        <f t="array" aca="1" ref="CL179" ca="1">BY179/INDIRECT(ADDRESS($BC179,COLUMN(BY179)))</f>
        <v>2.5365803475704552E-4</v>
      </c>
      <c r="CM179" s="126" cm="1">
        <f t="array" aca="1" ref="CM179" ca="1">BZ179/INDIRECT(ADDRESS($BC179,COLUMN(BZ179)))</f>
        <v>2.9526869144261091E-4</v>
      </c>
      <c r="CN179" s="126" cm="1">
        <f t="array" aca="1" ref="CN179" ca="1">CA179/INDIRECT(ADDRESS($BC179,COLUMN(CA179)))</f>
        <v>2.7686323132005585E-4</v>
      </c>
      <c r="CP179" s="178" t="str">
        <f t="shared" si="80"/>
        <v>LPG</v>
      </c>
      <c r="CQ179" s="194" t="str">
        <f t="shared" ca="1" si="81"/>
        <v>0.00
(0.0%)</v>
      </c>
      <c r="CR179" s="194" t="str">
        <f t="shared" ref="CR179:DA182" ca="1" si="92">TEXT(BR179,"#,##0.00;-#,##0.00;0") &amp; CHAR(10) &amp; IF(CE179&lt;&gt;1,TEXT(CE179,"(#,##0.0%);(-#,##0.0%);(0%)"),"(100%)")</f>
        <v>0.01
(0.0%)</v>
      </c>
      <c r="CS179" s="194" t="str">
        <f t="shared" ca="1" si="92"/>
        <v>0.01
(0.0%)</v>
      </c>
      <c r="CT179" s="194" t="str">
        <f t="shared" ca="1" si="92"/>
        <v>0.01
(0.0%)</v>
      </c>
      <c r="CU179" s="194" t="str">
        <f t="shared" ca="1" si="92"/>
        <v>0.01
(0.0%)</v>
      </c>
      <c r="CV179" s="194" t="str">
        <f t="shared" ca="1" si="92"/>
        <v>0.00
(0.0%)</v>
      </c>
      <c r="CW179" s="194" t="str">
        <f t="shared" ca="1" si="92"/>
        <v>0.00
(0.0%)</v>
      </c>
      <c r="CX179" s="194" t="str">
        <f t="shared" ca="1" si="92"/>
        <v>0.00
(0.0%)</v>
      </c>
      <c r="CY179" s="194" t="str">
        <f t="shared" ca="1" si="92"/>
        <v>0.00
(0.0%)</v>
      </c>
      <c r="CZ179" s="194" t="str">
        <f t="shared" ca="1" si="92"/>
        <v>0.00
(0.0%)</v>
      </c>
      <c r="DA179" s="194" t="str">
        <f t="shared" ca="1" si="92"/>
        <v>0.00
(0.0%)</v>
      </c>
    </row>
    <row r="180" spans="3:105" ht="15.5">
      <c r="C180" s="7" t="str">
        <v>Bioethanol</v>
      </c>
      <c r="D180" s="86" t="s">
        <v>648</v>
      </c>
      <c r="F180" s="89">
        <v>0</v>
      </c>
      <c r="G180" s="89">
        <v>0</v>
      </c>
      <c r="H180" s="89">
        <v>0</v>
      </c>
      <c r="I180" s="89">
        <v>0</v>
      </c>
      <c r="J180" s="89">
        <v>0</v>
      </c>
      <c r="K180" s="89">
        <v>0</v>
      </c>
      <c r="L180" s="89">
        <v>0</v>
      </c>
      <c r="M180" s="89">
        <v>0</v>
      </c>
      <c r="N180" s="89">
        <v>0</v>
      </c>
      <c r="O180" s="89">
        <v>0</v>
      </c>
      <c r="P180" s="89">
        <v>0</v>
      </c>
      <c r="Q180" s="89">
        <v>0</v>
      </c>
      <c r="R180" s="89">
        <v>0</v>
      </c>
      <c r="S180" s="89">
        <v>0</v>
      </c>
      <c r="T180" s="89">
        <v>0</v>
      </c>
      <c r="U180" s="89">
        <v>5.7571573512000011E-4</v>
      </c>
      <c r="V180" s="89">
        <v>4.0092792000000002E-2</v>
      </c>
      <c r="W180" s="89">
        <v>0.182107826</v>
      </c>
      <c r="X180" s="89">
        <v>0.59157756699999997</v>
      </c>
      <c r="Y180" s="89">
        <v>0.70998490300000006</v>
      </c>
      <c r="Z180" s="89">
        <v>0.87295629600000002</v>
      </c>
      <c r="AA180" s="89">
        <v>0.79585165600000007</v>
      </c>
      <c r="AB180" s="89">
        <v>0.74370262899999995</v>
      </c>
      <c r="AC180" s="89">
        <v>0.71124651699999997</v>
      </c>
      <c r="AD180" s="89">
        <v>0.63648183899999999</v>
      </c>
      <c r="AE180" s="89">
        <v>0.68031032799999991</v>
      </c>
      <c r="AF180" s="89">
        <v>0.68974044599999995</v>
      </c>
      <c r="AG180" s="89">
        <v>0.55342652800000003</v>
      </c>
      <c r="AH180" s="89">
        <v>0.47404686100000004</v>
      </c>
      <c r="AI180" s="89">
        <v>0.416397511</v>
      </c>
      <c r="AJ180" s="89">
        <v>0.30078344600000007</v>
      </c>
      <c r="AK180" s="89">
        <v>0.305086723</v>
      </c>
      <c r="AL180" s="89">
        <v>0.34942285600000006</v>
      </c>
      <c r="AM180" s="89">
        <v>0.49192159900000004</v>
      </c>
      <c r="AN180" s="94"/>
      <c r="AP180" s="49" t="str">
        <f t="shared" si="73"/>
        <v>Bioethanol</v>
      </c>
      <c r="AQ180" s="101" cm="1">
        <f t="array" aca="1" ref="AQ180" ca="1">INDIRECT(ADDRESS(ROW(AP180),AQ$9))/1000</f>
        <v>4.9192159900000008E-4</v>
      </c>
      <c r="AR180" s="102" cm="1">
        <f t="array" aca="1" ref="AR180" ca="1">INDIRECT(ADDRESS(ROW(AQ180),AR$9))/1000</f>
        <v>3.4942285600000005E-4</v>
      </c>
      <c r="AS180" s="102" cm="1">
        <f t="array" aca="1" ref="AS180" ca="1">INDIRECT(ADDRESS(ROW(AR180),AS$9))/1000</f>
        <v>4.7404686100000002E-4</v>
      </c>
      <c r="AT180" s="103" cm="1">
        <f t="array" aca="1" ref="AT180" ca="1">INDIRECT(ADDRESS(ROW(AS180),AT$9))/1000</f>
        <v>7.1124651700000001E-4</v>
      </c>
      <c r="AU180" s="77" cm="1">
        <f t="array" aca="1" ref="AU180" ca="1">AQ180/INDIRECT(ADDRESS($BC180,COLUMN(AQ180)))</f>
        <v>3.2358319114108643E-5</v>
      </c>
      <c r="AV180" s="78" cm="1">
        <f t="array" aca="1" ref="AV180" ca="1">AR180/INDIRECT(ADDRESS($BC180,COLUMN(AR180)))</f>
        <v>2.3668175023446004E-5</v>
      </c>
      <c r="AW180" s="78" cm="1">
        <f t="array" aca="1" ref="AW180" ca="1">AS180/INDIRECT(ADDRESS($BC180,COLUMN(AS180)))</f>
        <v>3.0480930388121694E-5</v>
      </c>
      <c r="AX180" s="80" cm="1">
        <f t="array" aca="1" ref="AX180" ca="1">AT180/INDIRECT(ADDRESS($BC180,COLUMN(AT180)))</f>
        <v>5.4892424360585926E-5</v>
      </c>
      <c r="AY180" s="53">
        <f t="shared" ca="1" si="74"/>
        <v>0.40781174028295392</v>
      </c>
      <c r="AZ180" s="53">
        <f t="shared" ca="1" si="75"/>
        <v>3.7706689929964662E-2</v>
      </c>
      <c r="BA180" s="53">
        <f t="shared" ca="1" si="76"/>
        <v>-0.3083669483895693</v>
      </c>
      <c r="BC180" s="100">
        <f t="shared" si="77"/>
        <v>182</v>
      </c>
      <c r="BP180" s="177" t="str">
        <f>AP180</f>
        <v>Bioethanol</v>
      </c>
      <c r="BQ180" s="185" cm="1">
        <f t="array" ref="BQ180">INDEX(180:180,,BQ$9)/1000</f>
        <v>7.1124651700000001E-4</v>
      </c>
      <c r="BR180" s="185" cm="1">
        <f t="array" ref="BR180">INDEX(180:180,,BR$9)/1000</f>
        <v>6.3648183899999995E-4</v>
      </c>
      <c r="BS180" s="185" cm="1">
        <f t="array" ref="BS180">INDEX(180:180,,BS$9)/1000</f>
        <v>6.8031032799999993E-4</v>
      </c>
      <c r="BT180" s="185" cm="1">
        <f t="array" ref="BT180">INDEX(180:180,,BT$9)/1000</f>
        <v>6.8974044599999995E-4</v>
      </c>
      <c r="BU180" s="185" cm="1">
        <f t="array" ref="BU180">INDEX(180:180,,BU$9)/1000</f>
        <v>5.5342652800000004E-4</v>
      </c>
      <c r="BV180" s="185" cm="1">
        <f t="array" ref="BV180">INDEX(180:180,,BV$9)/1000</f>
        <v>4.7404686100000002E-4</v>
      </c>
      <c r="BW180" s="185" cm="1">
        <f t="array" ref="BW180">INDEX(180:180,,BW$9)/1000</f>
        <v>4.1639751100000001E-4</v>
      </c>
      <c r="BX180" s="185" cm="1">
        <f t="array" ref="BX180">INDEX(180:180,,BX$9)/1000</f>
        <v>3.0078344600000006E-4</v>
      </c>
      <c r="BY180" s="185" cm="1">
        <f t="array" ref="BY180">INDEX(180:180,,BY$9)/1000</f>
        <v>3.0508672300000002E-4</v>
      </c>
      <c r="BZ180" s="185" cm="1">
        <f t="array" ref="BZ180">INDEX(180:180,,BZ$9)/1000</f>
        <v>3.4942285600000005E-4</v>
      </c>
      <c r="CA180" s="185" cm="1">
        <f t="array" ref="CA180">INDEX(180:180,,CA$9)/1000</f>
        <v>4.9192159900000008E-4</v>
      </c>
      <c r="CB180" s="179"/>
      <c r="CC180" s="178" t="str">
        <f t="shared" si="79"/>
        <v>Bioethanol</v>
      </c>
      <c r="CD180" s="126" cm="1">
        <f t="array" aca="1" ref="CD180" ca="1">BQ180/INDIRECT(ADDRESS($BC180,COLUMN(BQ180)))</f>
        <v>5.4892424360585926E-5</v>
      </c>
      <c r="CE180" s="126" cm="1">
        <f t="array" aca="1" ref="CE180" ca="1">BR180/INDIRECT(ADDRESS($BC180,COLUMN(BR180)))</f>
        <v>4.73014533598038E-5</v>
      </c>
      <c r="CF180" s="126" cm="1">
        <f t="array" aca="1" ref="CF180" ca="1">BS180/INDIRECT(ADDRESS($BC180,COLUMN(BS180)))</f>
        <v>4.7765903899012992E-5</v>
      </c>
      <c r="CG180" s="126" cm="1">
        <f t="array" aca="1" ref="CG180" ca="1">BT180/INDIRECT(ADDRESS($BC180,COLUMN(BT180)))</f>
        <v>4.6495148222057418E-5</v>
      </c>
      <c r="CH180" s="126" cm="1">
        <f t="array" aca="1" ref="CH180" ca="1">BU180/INDIRECT(ADDRESS($BC180,COLUMN(BU180)))</f>
        <v>3.6561418370962824E-5</v>
      </c>
      <c r="CI180" s="126" cm="1">
        <f t="array" aca="1" ref="CI180" ca="1">BV180/INDIRECT(ADDRESS($BC180,COLUMN(BV180)))</f>
        <v>3.0480930388121694E-5</v>
      </c>
      <c r="CJ180" s="126" cm="1">
        <f t="array" aca="1" ref="CJ180" ca="1">BW180/INDIRECT(ADDRESS($BC180,COLUMN(BW180)))</f>
        <v>2.6705177539768249E-5</v>
      </c>
      <c r="CK180" s="126" cm="1">
        <f t="array" aca="1" ref="CK180" ca="1">BX180/INDIRECT(ADDRESS($BC180,COLUMN(BX180)))</f>
        <v>2.6143067456479218E-5</v>
      </c>
      <c r="CL180" s="126" cm="1">
        <f t="array" aca="1" ref="CL180" ca="1">BY180/INDIRECT(ADDRESS($BC180,COLUMN(BY180)))</f>
        <v>2.4707015389162037E-5</v>
      </c>
      <c r="CM180" s="126" cm="1">
        <f t="array" aca="1" ref="CM180" ca="1">BZ180/INDIRECT(ADDRESS($BC180,COLUMN(BZ180)))</f>
        <v>2.3668175023446004E-5</v>
      </c>
      <c r="CN180" s="126" cm="1">
        <f t="array" aca="1" ref="CN180" ca="1">CA180/INDIRECT(ADDRESS($BC180,COLUMN(CA180)))</f>
        <v>3.2358319114108643E-5</v>
      </c>
      <c r="CP180" s="178" t="str">
        <f t="shared" si="80"/>
        <v>Bioethanol</v>
      </c>
      <c r="CQ180" s="194" t="str">
        <f t="shared" ca="1" si="81"/>
        <v>0.00
(0.0%)</v>
      </c>
      <c r="CR180" s="194" t="str">
        <f t="shared" ca="1" si="92"/>
        <v>0.00
(0.0%)</v>
      </c>
      <c r="CS180" s="194" t="str">
        <f t="shared" ca="1" si="92"/>
        <v>0.00
(0.0%)</v>
      </c>
      <c r="CT180" s="194" t="str">
        <f t="shared" ca="1" si="92"/>
        <v>0.00
(0.0%)</v>
      </c>
      <c r="CU180" s="194" t="str">
        <f t="shared" ca="1" si="92"/>
        <v>0.00
(0.0%)</v>
      </c>
      <c r="CV180" s="194" t="str">
        <f t="shared" ca="1" si="92"/>
        <v>0.00
(0.0%)</v>
      </c>
      <c r="CW180" s="194" t="str">
        <f t="shared" ca="1" si="92"/>
        <v>0.00
(0.0%)</v>
      </c>
      <c r="CX180" s="194" t="str">
        <f t="shared" ca="1" si="92"/>
        <v>0.00
(0.0%)</v>
      </c>
      <c r="CY180" s="194" t="str">
        <f t="shared" ca="1" si="92"/>
        <v>0.00
(0.0%)</v>
      </c>
      <c r="CZ180" s="194" t="str">
        <f t="shared" ca="1" si="92"/>
        <v>0.00
(0.0%)</v>
      </c>
      <c r="DA180" s="194" t="str">
        <f t="shared" ca="1" si="92"/>
        <v>0.00
(0.0%)</v>
      </c>
    </row>
    <row r="181" spans="3:105" ht="15.5">
      <c r="C181" s="7" t="str">
        <v>Fuel oil</v>
      </c>
      <c r="D181" s="86" t="s">
        <v>648</v>
      </c>
      <c r="F181" s="89">
        <v>63.277149381000001</v>
      </c>
      <c r="G181" s="89">
        <v>60.113291912000001</v>
      </c>
      <c r="H181" s="89">
        <v>66.441006849999994</v>
      </c>
      <c r="I181" s="89">
        <v>66.441006849999994</v>
      </c>
      <c r="J181" s="89">
        <v>79.096436726999997</v>
      </c>
      <c r="K181" s="89">
        <v>69.604864319000001</v>
      </c>
      <c r="L181" s="89">
        <v>66.441006849999994</v>
      </c>
      <c r="M181" s="89">
        <v>69.604864319000001</v>
      </c>
      <c r="N181" s="89">
        <v>69.604864319000001</v>
      </c>
      <c r="O181" s="89">
        <v>72.768721787999993</v>
      </c>
      <c r="P181" s="89">
        <v>79.096436726999997</v>
      </c>
      <c r="Q181" s="89">
        <v>63.277149381000001</v>
      </c>
      <c r="R181" s="89">
        <v>56.949434443000001</v>
      </c>
      <c r="S181" s="89">
        <v>53.785576974000001</v>
      </c>
      <c r="T181" s="89">
        <v>56.949434443000001</v>
      </c>
      <c r="U181" s="89">
        <v>56.949434443000001</v>
      </c>
      <c r="V181" s="225">
        <v>0</v>
      </c>
      <c r="W181" s="225">
        <v>0</v>
      </c>
      <c r="X181" s="225">
        <v>0</v>
      </c>
      <c r="Y181" s="225">
        <v>0</v>
      </c>
      <c r="Z181" s="225">
        <v>0</v>
      </c>
      <c r="AA181" s="225">
        <v>0</v>
      </c>
      <c r="AB181" s="225">
        <v>0</v>
      </c>
      <c r="AC181" s="225">
        <v>0</v>
      </c>
      <c r="AD181" s="225">
        <v>0</v>
      </c>
      <c r="AE181" s="225">
        <v>0</v>
      </c>
      <c r="AF181" s="225">
        <v>0</v>
      </c>
      <c r="AG181" s="225">
        <v>0</v>
      </c>
      <c r="AH181" s="225">
        <v>0</v>
      </c>
      <c r="AI181" s="225">
        <v>0</v>
      </c>
      <c r="AJ181" s="225">
        <v>0</v>
      </c>
      <c r="AK181" s="225">
        <v>0</v>
      </c>
      <c r="AL181" s="225">
        <v>0</v>
      </c>
      <c r="AM181" s="225">
        <v>0</v>
      </c>
      <c r="AN181" s="94"/>
      <c r="AP181" s="49" t="str">
        <f t="shared" si="73"/>
        <v>Fuel oil</v>
      </c>
      <c r="AQ181" s="101" cm="1">
        <f t="array" aca="1" ref="AQ181" ca="1">INDIRECT(ADDRESS(ROW(AP181),AQ$9))/1000</f>
        <v>0</v>
      </c>
      <c r="AR181" s="102" cm="1">
        <f t="array" aca="1" ref="AR181" ca="1">INDIRECT(ADDRESS(ROW(AQ181),AR$9))/1000</f>
        <v>0</v>
      </c>
      <c r="AS181" s="102" cm="1">
        <f t="array" aca="1" ref="AS181" ca="1">INDIRECT(ADDRESS(ROW(AR181),AS$9))/1000</f>
        <v>0</v>
      </c>
      <c r="AT181" s="103" cm="1">
        <f t="array" aca="1" ref="AT181" ca="1">INDIRECT(ADDRESS(ROW(AS181),AT$9))/1000</f>
        <v>0</v>
      </c>
      <c r="AU181" s="77" cm="1">
        <f t="array" aca="1" ref="AU181" ca="1">AQ181/INDIRECT(ADDRESS($BC181,COLUMN(AQ181)))</f>
        <v>0</v>
      </c>
      <c r="AV181" s="78" cm="1">
        <f t="array" aca="1" ref="AV181" ca="1">AR181/INDIRECT(ADDRESS($BC181,COLUMN(AR181)))</f>
        <v>0</v>
      </c>
      <c r="AW181" s="78" cm="1">
        <f t="array" aca="1" ref="AW181" ca="1">AS181/INDIRECT(ADDRESS($BC181,COLUMN(AS181)))</f>
        <v>0</v>
      </c>
      <c r="AX181" s="80" cm="1">
        <f t="array" aca="1" ref="AX181" ca="1">AT181/INDIRECT(ADDRESS($BC181,COLUMN(AT181)))</f>
        <v>0</v>
      </c>
      <c r="AY181" s="53" t="str">
        <f t="shared" ca="1" si="74"/>
        <v>-</v>
      </c>
      <c r="AZ181" s="53" t="str">
        <f t="shared" ca="1" si="75"/>
        <v>-</v>
      </c>
      <c r="BA181" s="53" t="str">
        <f t="shared" ca="1" si="76"/>
        <v>-</v>
      </c>
      <c r="BC181" s="100">
        <f t="shared" si="77"/>
        <v>182</v>
      </c>
      <c r="BP181" s="177" t="str">
        <f>AP181</f>
        <v>Fuel oil</v>
      </c>
      <c r="BQ181" s="185" cm="1">
        <f t="array" ref="BQ181">INDEX(181:181,,BQ$9)/1000</f>
        <v>0</v>
      </c>
      <c r="BR181" s="185" cm="1">
        <f t="array" ref="BR181">INDEX(181:181,,BR$9)/1000</f>
        <v>0</v>
      </c>
      <c r="BS181" s="185" cm="1">
        <f t="array" ref="BS181">INDEX(181:181,,BS$9)/1000</f>
        <v>0</v>
      </c>
      <c r="BT181" s="185" cm="1">
        <f t="array" ref="BT181">INDEX(181:181,,BT$9)/1000</f>
        <v>0</v>
      </c>
      <c r="BU181" s="185" cm="1">
        <f t="array" ref="BU181">INDEX(181:181,,BU$9)/1000</f>
        <v>0</v>
      </c>
      <c r="BV181" s="185" cm="1">
        <f t="array" ref="BV181">INDEX(181:181,,BV$9)/1000</f>
        <v>0</v>
      </c>
      <c r="BW181" s="185" cm="1">
        <f t="array" ref="BW181">INDEX(181:181,,BW$9)/1000</f>
        <v>0</v>
      </c>
      <c r="BX181" s="185" cm="1">
        <f t="array" ref="BX181">INDEX(181:181,,BX$9)/1000</f>
        <v>0</v>
      </c>
      <c r="BY181" s="185" cm="1">
        <f t="array" ref="BY181">INDEX(181:181,,BY$9)/1000</f>
        <v>0</v>
      </c>
      <c r="BZ181" s="185" cm="1">
        <f t="array" ref="BZ181">INDEX(181:181,,BZ$9)/1000</f>
        <v>0</v>
      </c>
      <c r="CA181" s="185" cm="1">
        <f t="array" ref="CA181">INDEX(181:181,,CA$9)/1000</f>
        <v>0</v>
      </c>
      <c r="CB181" s="179"/>
      <c r="CC181" s="178" t="str">
        <f t="shared" si="79"/>
        <v>Fuel oil</v>
      </c>
      <c r="CD181" s="126" cm="1">
        <f t="array" aca="1" ref="CD181" ca="1">BQ181/INDIRECT(ADDRESS($BC181,COLUMN(BQ181)))</f>
        <v>0</v>
      </c>
      <c r="CE181" s="126" cm="1">
        <f t="array" aca="1" ref="CE181" ca="1">BR181/INDIRECT(ADDRESS($BC181,COLUMN(BR181)))</f>
        <v>0</v>
      </c>
      <c r="CF181" s="126" cm="1">
        <f t="array" aca="1" ref="CF181" ca="1">BS181/INDIRECT(ADDRESS($BC181,COLUMN(BS181)))</f>
        <v>0</v>
      </c>
      <c r="CG181" s="126" cm="1">
        <f t="array" aca="1" ref="CG181" ca="1">BT181/INDIRECT(ADDRESS($BC181,COLUMN(BT181)))</f>
        <v>0</v>
      </c>
      <c r="CH181" s="126" cm="1">
        <f t="array" aca="1" ref="CH181" ca="1">BU181/INDIRECT(ADDRESS($BC181,COLUMN(BU181)))</f>
        <v>0</v>
      </c>
      <c r="CI181" s="126" cm="1">
        <f t="array" aca="1" ref="CI181" ca="1">BV181/INDIRECT(ADDRESS($BC181,COLUMN(BV181)))</f>
        <v>0</v>
      </c>
      <c r="CJ181" s="126" cm="1">
        <f t="array" aca="1" ref="CJ181" ca="1">BW181/INDIRECT(ADDRESS($BC181,COLUMN(BW181)))</f>
        <v>0</v>
      </c>
      <c r="CK181" s="126" cm="1">
        <f t="array" aca="1" ref="CK181" ca="1">BX181/INDIRECT(ADDRESS($BC181,COLUMN(BX181)))</f>
        <v>0</v>
      </c>
      <c r="CL181" s="126" cm="1">
        <f t="array" aca="1" ref="CL181" ca="1">BY181/INDIRECT(ADDRESS($BC181,COLUMN(BY181)))</f>
        <v>0</v>
      </c>
      <c r="CM181" s="126" cm="1">
        <f t="array" aca="1" ref="CM181" ca="1">BZ181/INDIRECT(ADDRESS($BC181,COLUMN(BZ181)))</f>
        <v>0</v>
      </c>
      <c r="CN181" s="126" cm="1">
        <f t="array" aca="1" ref="CN181" ca="1">CA181/INDIRECT(ADDRESS($BC181,COLUMN(CA181)))</f>
        <v>0</v>
      </c>
      <c r="CP181" s="178" t="str">
        <f t="shared" si="80"/>
        <v>Fuel oil</v>
      </c>
      <c r="CQ181" s="194" t="str">
        <f t="shared" ca="1" si="81"/>
        <v>0
(0%)</v>
      </c>
      <c r="CR181" s="194" t="str">
        <f t="shared" ca="1" si="92"/>
        <v>0
(0%)</v>
      </c>
      <c r="CS181" s="194" t="str">
        <f t="shared" ca="1" si="92"/>
        <v>0
(0%)</v>
      </c>
      <c r="CT181" s="194" t="str">
        <f t="shared" ca="1" si="92"/>
        <v>0
(0%)</v>
      </c>
      <c r="CU181" s="194" t="str">
        <f t="shared" ca="1" si="92"/>
        <v>0
(0%)</v>
      </c>
      <c r="CV181" s="194" t="str">
        <f t="shared" ca="1" si="92"/>
        <v>0
(0%)</v>
      </c>
      <c r="CW181" s="194" t="str">
        <f t="shared" ca="1" si="92"/>
        <v>0
(0%)</v>
      </c>
      <c r="CX181" s="194" t="str">
        <f t="shared" ca="1" si="92"/>
        <v>0
(0%)</v>
      </c>
      <c r="CY181" s="194" t="str">
        <f t="shared" ca="1" si="92"/>
        <v>0
(0%)</v>
      </c>
      <c r="CZ181" s="194" t="str">
        <f t="shared" ca="1" si="92"/>
        <v>0
(0%)</v>
      </c>
      <c r="DA181" s="194" t="str">
        <f t="shared" ca="1" si="92"/>
        <v>0
(0%)</v>
      </c>
    </row>
    <row r="182" spans="3:105" s="58" customFormat="1" ht="15">
      <c r="C182" s="58" t="s">
        <v>47</v>
      </c>
      <c r="D182" s="56" t="s">
        <v>649</v>
      </c>
      <c r="F182" s="90">
        <f t="shared" ref="F182:AM182" si="93">SUM(_xlfn.ANCHORARRAY(F173))</f>
        <v>6165.1597660834095</v>
      </c>
      <c r="G182" s="90">
        <f t="shared" si="93"/>
        <v>6311.3517182735695</v>
      </c>
      <c r="H182" s="90">
        <f t="shared" si="93"/>
        <v>6603.3408668535367</v>
      </c>
      <c r="I182" s="90">
        <f t="shared" si="93"/>
        <v>7040.0921874670712</v>
      </c>
      <c r="J182" s="90">
        <f t="shared" si="93"/>
        <v>7141.857076042983</v>
      </c>
      <c r="K182" s="90">
        <f t="shared" si="93"/>
        <v>7316.7397934321543</v>
      </c>
      <c r="L182" s="90">
        <f t="shared" si="93"/>
        <v>8253.3297865843851</v>
      </c>
      <c r="M182" s="90">
        <f t="shared" si="93"/>
        <v>8881.5367444474541</v>
      </c>
      <c r="N182" s="90">
        <f t="shared" si="93"/>
        <v>10294.276500356917</v>
      </c>
      <c r="O182" s="90">
        <f t="shared" si="93"/>
        <v>11233.498631664199</v>
      </c>
      <c r="P182" s="90">
        <f t="shared" si="93"/>
        <v>12563.501263496593</v>
      </c>
      <c r="Q182" s="90">
        <f t="shared" si="93"/>
        <v>13423.212444282561</v>
      </c>
      <c r="R182" s="90">
        <f t="shared" si="93"/>
        <v>13751.611956601466</v>
      </c>
      <c r="S182" s="90">
        <f t="shared" si="93"/>
        <v>13893.732331242774</v>
      </c>
      <c r="T182" s="90">
        <f t="shared" si="93"/>
        <v>14498.96551209953</v>
      </c>
      <c r="U182" s="90">
        <f t="shared" si="93"/>
        <v>15517.498120528997</v>
      </c>
      <c r="V182" s="90">
        <f t="shared" si="93"/>
        <v>16573.570174198507</v>
      </c>
      <c r="W182" s="90">
        <f t="shared" si="93"/>
        <v>17350.533301058833</v>
      </c>
      <c r="X182" s="90">
        <f t="shared" si="93"/>
        <v>16394.794405577857</v>
      </c>
      <c r="Y182" s="90">
        <f t="shared" si="93"/>
        <v>14565.596964807743</v>
      </c>
      <c r="Z182" s="90">
        <f t="shared" si="93"/>
        <v>13717.332547147469</v>
      </c>
      <c r="AA182" s="90">
        <f t="shared" si="93"/>
        <v>13181.856510844618</v>
      </c>
      <c r="AB182" s="90">
        <f t="shared" si="93"/>
        <v>12475.599816744862</v>
      </c>
      <c r="AC182" s="90">
        <f t="shared" si="93"/>
        <v>12957.097910776411</v>
      </c>
      <c r="AD182" s="90">
        <f t="shared" si="93"/>
        <v>13455.862215448849</v>
      </c>
      <c r="AE182" s="90">
        <f t="shared" si="93"/>
        <v>14242.592989307117</v>
      </c>
      <c r="AF182" s="90">
        <f t="shared" si="93"/>
        <v>14834.675710804278</v>
      </c>
      <c r="AG182" s="90">
        <f t="shared" si="93"/>
        <v>15136.89984301957</v>
      </c>
      <c r="AH182" s="90">
        <f t="shared" si="93"/>
        <v>15552.243811584385</v>
      </c>
      <c r="AI182" s="90">
        <f t="shared" si="93"/>
        <v>15592.388793518336</v>
      </c>
      <c r="AJ182" s="90">
        <f t="shared" si="93"/>
        <v>11505.285158320426</v>
      </c>
      <c r="AK182" s="90">
        <f t="shared" si="93"/>
        <v>12348.182012054323</v>
      </c>
      <c r="AL182" s="90">
        <f t="shared" si="93"/>
        <v>14763.405106386834</v>
      </c>
      <c r="AM182" s="90">
        <f t="shared" si="93"/>
        <v>15202.3223847099</v>
      </c>
      <c r="AN182" s="94"/>
      <c r="AP182" s="52" t="str">
        <f t="shared" si="73"/>
        <v>Total</v>
      </c>
      <c r="AQ182" s="111" cm="1">
        <f t="array" aca="1" ref="AQ182" ca="1">INDIRECT(ADDRESS(ROW(AP182),AQ$9))/1000</f>
        <v>15.2023223847099</v>
      </c>
      <c r="AR182" s="112" cm="1">
        <f t="array" aca="1" ref="AR182" ca="1">INDIRECT(ADDRESS(ROW(AQ182),AR$9))/1000</f>
        <v>14.763405106386834</v>
      </c>
      <c r="AS182" s="112" cm="1">
        <f t="array" aca="1" ref="AS182" ca="1">INDIRECT(ADDRESS(ROW(AR182),AS$9))/1000</f>
        <v>15.552243811584384</v>
      </c>
      <c r="AT182" s="113" cm="1">
        <f t="array" aca="1" ref="AT182" ca="1">INDIRECT(ADDRESS(ROW(AS182),AT$9))/1000</f>
        <v>12.95709791077641</v>
      </c>
      <c r="AU182" s="81" cm="1">
        <f t="array" aca="1" ref="AU182" ca="1">AQ182/INDIRECT(ADDRESS($BC182,COLUMN(AQ182)))</f>
        <v>1</v>
      </c>
      <c r="AV182" s="82" cm="1">
        <f t="array" aca="1" ref="AV182" ca="1">AR182/INDIRECT(ADDRESS($BC182,COLUMN(AR182)))</f>
        <v>1</v>
      </c>
      <c r="AW182" s="82" cm="1">
        <f t="array" aca="1" ref="AW182" ca="1">AS182/INDIRECT(ADDRESS($BC182,COLUMN(AS182)))</f>
        <v>1</v>
      </c>
      <c r="AX182" s="83" cm="1">
        <f t="array" aca="1" ref="AX182" ca="1">AT182/INDIRECT(ADDRESS($BC182,COLUMN(AT182)))</f>
        <v>1</v>
      </c>
      <c r="AY182" s="54">
        <f t="shared" ca="1" si="74"/>
        <v>2.973008429696106E-2</v>
      </c>
      <c r="AZ182" s="54">
        <f t="shared" ca="1" si="75"/>
        <v>-2.2499739016040805E-2</v>
      </c>
      <c r="BA182" s="54">
        <f t="shared" ca="1" si="76"/>
        <v>0.1732814314898507</v>
      </c>
      <c r="BB182" s="7"/>
      <c r="BC182" s="62">
        <f>ROW(AP182)</f>
        <v>182</v>
      </c>
      <c r="BP182" s="177" t="str">
        <f>AP182</f>
        <v>Total</v>
      </c>
      <c r="BQ182" s="185" cm="1">
        <f t="array" ref="BQ182">INDEX(182:182,,BQ$9)/1000</f>
        <v>12.95709791077641</v>
      </c>
      <c r="BR182" s="185" cm="1">
        <f t="array" ref="BR182">INDEX(182:182,,BR$9)/1000</f>
        <v>13.45586221544885</v>
      </c>
      <c r="BS182" s="185" cm="1">
        <f t="array" ref="BS182">INDEX(182:182,,BS$9)/1000</f>
        <v>14.242592989307116</v>
      </c>
      <c r="BT182" s="185" cm="1">
        <f t="array" ref="BT182">INDEX(182:182,,BT$9)/1000</f>
        <v>14.834675710804278</v>
      </c>
      <c r="BU182" s="185" cm="1">
        <f t="array" ref="BU182">INDEX(182:182,,BU$9)/1000</f>
        <v>15.13689984301957</v>
      </c>
      <c r="BV182" s="185" cm="1">
        <f t="array" ref="BV182">INDEX(182:182,,BV$9)/1000</f>
        <v>15.552243811584384</v>
      </c>
      <c r="BW182" s="185" cm="1">
        <f t="array" ref="BW182">INDEX(182:182,,BW$9)/1000</f>
        <v>15.592388793518335</v>
      </c>
      <c r="BX182" s="185" cm="1">
        <f t="array" ref="BX182">INDEX(182:182,,BX$9)/1000</f>
        <v>11.505285158320426</v>
      </c>
      <c r="BY182" s="185" cm="1">
        <f t="array" ref="BY182">INDEX(182:182,,BY$9)/1000</f>
        <v>12.348182012054323</v>
      </c>
      <c r="BZ182" s="185" cm="1">
        <f t="array" ref="BZ182">INDEX(182:182,,BZ$9)/1000</f>
        <v>14.763405106386834</v>
      </c>
      <c r="CA182" s="185" cm="1">
        <f t="array" ref="CA182">INDEX(182:182,,CA$9)/1000</f>
        <v>15.2023223847099</v>
      </c>
      <c r="CB182" s="179"/>
      <c r="CC182" s="178" t="str">
        <f t="shared" si="79"/>
        <v>Total</v>
      </c>
      <c r="CD182" s="126" cm="1">
        <f t="array" aca="1" ref="CD182" ca="1">BQ182/INDIRECT(ADDRESS($BC182,COLUMN(BQ182)))</f>
        <v>1</v>
      </c>
      <c r="CE182" s="126" cm="1">
        <f t="array" aca="1" ref="CE182" ca="1">BR182/INDIRECT(ADDRESS($BC182,COLUMN(BR182)))</f>
        <v>1</v>
      </c>
      <c r="CF182" s="126" cm="1">
        <f t="array" aca="1" ref="CF182" ca="1">BS182/INDIRECT(ADDRESS($BC182,COLUMN(BS182)))</f>
        <v>1</v>
      </c>
      <c r="CG182" s="126" cm="1">
        <f t="array" aca="1" ref="CG182" ca="1">BT182/INDIRECT(ADDRESS($BC182,COLUMN(BT182)))</f>
        <v>1</v>
      </c>
      <c r="CH182" s="126" cm="1">
        <f t="array" aca="1" ref="CH182" ca="1">BU182/INDIRECT(ADDRESS($BC182,COLUMN(BU182)))</f>
        <v>1</v>
      </c>
      <c r="CI182" s="126" cm="1">
        <f t="array" aca="1" ref="CI182" ca="1">BV182/INDIRECT(ADDRESS($BC182,COLUMN(BV182)))</f>
        <v>1</v>
      </c>
      <c r="CJ182" s="126" cm="1">
        <f t="array" aca="1" ref="CJ182" ca="1">BW182/INDIRECT(ADDRESS($BC182,COLUMN(BW182)))</f>
        <v>1</v>
      </c>
      <c r="CK182" s="126" cm="1">
        <f t="array" aca="1" ref="CK182" ca="1">BX182/INDIRECT(ADDRESS($BC182,COLUMN(BX182)))</f>
        <v>1</v>
      </c>
      <c r="CL182" s="126" cm="1">
        <f t="array" aca="1" ref="CL182" ca="1">BY182/INDIRECT(ADDRESS($BC182,COLUMN(BY182)))</f>
        <v>1</v>
      </c>
      <c r="CM182" s="126" cm="1">
        <f t="array" aca="1" ref="CM182" ca="1">BZ182/INDIRECT(ADDRESS($BC182,COLUMN(BZ182)))</f>
        <v>1</v>
      </c>
      <c r="CN182" s="126" cm="1">
        <f t="array" aca="1" ref="CN182" ca="1">CA182/INDIRECT(ADDRESS($BC182,COLUMN(CA182)))</f>
        <v>1</v>
      </c>
      <c r="CO182" s="7"/>
      <c r="CP182" s="178" t="str">
        <f t="shared" si="80"/>
        <v>Total</v>
      </c>
      <c r="CQ182" s="194" t="str">
        <f t="shared" ca="1" si="81"/>
        <v>12.96
(100%)</v>
      </c>
      <c r="CR182" s="194" t="str">
        <f t="shared" ca="1" si="92"/>
        <v>13.46
(100%)</v>
      </c>
      <c r="CS182" s="194" t="str">
        <f t="shared" ca="1" si="92"/>
        <v>14.24
(100%)</v>
      </c>
      <c r="CT182" s="194" t="str">
        <f t="shared" ca="1" si="92"/>
        <v>14.83
(100%)</v>
      </c>
      <c r="CU182" s="194" t="str">
        <f t="shared" ca="1" si="92"/>
        <v>15.14
(100%)</v>
      </c>
      <c r="CV182" s="194" t="str">
        <f t="shared" ca="1" si="92"/>
        <v>15.55
(100%)</v>
      </c>
      <c r="CW182" s="194" t="str">
        <f t="shared" ca="1" si="92"/>
        <v>15.59
(100%)</v>
      </c>
      <c r="CX182" s="194" t="str">
        <f t="shared" ca="1" si="92"/>
        <v>11.51
(100%)</v>
      </c>
      <c r="CY182" s="194" t="str">
        <f t="shared" ca="1" si="92"/>
        <v>12.35
(100%)</v>
      </c>
      <c r="CZ182" s="194" t="str">
        <f t="shared" ca="1" si="92"/>
        <v>14.76
(100%)</v>
      </c>
      <c r="DA182" s="194" t="str">
        <f t="shared" ca="1" si="92"/>
        <v>15.20
(100%)</v>
      </c>
    </row>
    <row r="183" spans="3:105">
      <c r="F183" s="7" t="b">
        <f>F169=F182</f>
        <v>1</v>
      </c>
      <c r="G183" s="7" t="b">
        <f t="shared" ref="G183:AM183" si="94">G169=G182</f>
        <v>1</v>
      </c>
      <c r="H183" s="7" t="b">
        <f t="shared" si="94"/>
        <v>1</v>
      </c>
      <c r="I183" s="7" t="b">
        <f t="shared" si="94"/>
        <v>1</v>
      </c>
      <c r="J183" s="7" t="b">
        <f t="shared" si="94"/>
        <v>1</v>
      </c>
      <c r="K183" s="7" t="b">
        <f t="shared" si="94"/>
        <v>0</v>
      </c>
      <c r="L183" s="7" t="b">
        <f t="shared" si="94"/>
        <v>1</v>
      </c>
      <c r="M183" s="7" t="b">
        <f t="shared" si="94"/>
        <v>1</v>
      </c>
      <c r="N183" s="7" t="b">
        <f t="shared" si="94"/>
        <v>1</v>
      </c>
      <c r="O183" s="7" t="b">
        <f t="shared" si="94"/>
        <v>1</v>
      </c>
      <c r="P183" s="7" t="b">
        <f t="shared" si="94"/>
        <v>1</v>
      </c>
      <c r="Q183" s="7" t="b">
        <f t="shared" si="94"/>
        <v>1</v>
      </c>
      <c r="R183" s="7" t="b">
        <f t="shared" si="94"/>
        <v>1</v>
      </c>
      <c r="S183" s="7" t="b">
        <f t="shared" si="94"/>
        <v>1</v>
      </c>
      <c r="T183" s="7" t="b">
        <f t="shared" si="94"/>
        <v>1</v>
      </c>
      <c r="U183" s="7" t="b">
        <f t="shared" si="94"/>
        <v>1</v>
      </c>
      <c r="V183" s="7" t="b">
        <f t="shared" si="94"/>
        <v>1</v>
      </c>
      <c r="W183" s="7" t="b">
        <f t="shared" si="94"/>
        <v>1</v>
      </c>
      <c r="X183" s="7" t="b">
        <f t="shared" si="94"/>
        <v>1</v>
      </c>
      <c r="Y183" s="7" t="b">
        <f t="shared" si="94"/>
        <v>1</v>
      </c>
      <c r="Z183" s="7" t="b">
        <f t="shared" si="94"/>
        <v>1</v>
      </c>
      <c r="AA183" s="7" t="b">
        <f t="shared" si="94"/>
        <v>1</v>
      </c>
      <c r="AB183" s="7" t="b">
        <f t="shared" si="94"/>
        <v>1</v>
      </c>
      <c r="AC183" s="7" t="b">
        <f t="shared" si="94"/>
        <v>1</v>
      </c>
      <c r="AD183" s="7" t="b">
        <f t="shared" si="94"/>
        <v>1</v>
      </c>
      <c r="AE183" s="7" t="b">
        <f t="shared" si="94"/>
        <v>1</v>
      </c>
      <c r="AF183" s="7" t="b">
        <f t="shared" si="94"/>
        <v>1</v>
      </c>
      <c r="AG183" s="7" t="b">
        <f t="shared" si="94"/>
        <v>1</v>
      </c>
      <c r="AH183" s="7" t="b">
        <f t="shared" si="94"/>
        <v>1</v>
      </c>
      <c r="AI183" s="7" t="b">
        <f t="shared" si="94"/>
        <v>1</v>
      </c>
      <c r="AJ183" s="7" t="b">
        <f t="shared" si="94"/>
        <v>1</v>
      </c>
      <c r="AK183" s="7" t="b">
        <f t="shared" si="94"/>
        <v>1</v>
      </c>
      <c r="AL183" s="7" t="b">
        <f t="shared" si="94"/>
        <v>1</v>
      </c>
      <c r="AM183" s="7" t="b">
        <f t="shared" si="94"/>
        <v>1</v>
      </c>
    </row>
    <row r="185" spans="3:105" ht="16.5">
      <c r="AP185" s="60"/>
      <c r="AQ185" s="305" t="s">
        <v>647</v>
      </c>
      <c r="AR185" s="305"/>
      <c r="AS185" s="305"/>
      <c r="AT185" s="306"/>
      <c r="AU185" s="307" t="s">
        <v>84</v>
      </c>
      <c r="AV185" s="305"/>
      <c r="AW185" s="305"/>
      <c r="AX185" s="306"/>
      <c r="AY185" s="305" t="str">
        <f>"Change to "&amp;year_latest&amp;" (%)"</f>
        <v>Change to 2023 (%)</v>
      </c>
      <c r="AZ185" s="308"/>
      <c r="BA185" s="308"/>
    </row>
    <row r="186" spans="3:105" s="27" customFormat="1" ht="15" thickBot="1">
      <c r="C186" s="28" t="s">
        <v>757</v>
      </c>
      <c r="D186" s="28" t="s">
        <v>49</v>
      </c>
      <c r="E186" s="28" t="s">
        <v>62</v>
      </c>
      <c r="F186" s="28">
        <f t="shared" ref="F186:AM186" si="95">F$8</f>
        <v>1990</v>
      </c>
      <c r="G186" s="28">
        <f t="shared" si="95"/>
        <v>1991</v>
      </c>
      <c r="H186" s="28">
        <f t="shared" si="95"/>
        <v>1992</v>
      </c>
      <c r="I186" s="28">
        <f t="shared" si="95"/>
        <v>1993</v>
      </c>
      <c r="J186" s="28">
        <f t="shared" si="95"/>
        <v>1994</v>
      </c>
      <c r="K186" s="28">
        <f t="shared" si="95"/>
        <v>1995</v>
      </c>
      <c r="L186" s="28">
        <f t="shared" si="95"/>
        <v>1996</v>
      </c>
      <c r="M186" s="28">
        <f t="shared" si="95"/>
        <v>1997</v>
      </c>
      <c r="N186" s="28">
        <f t="shared" si="95"/>
        <v>1998</v>
      </c>
      <c r="O186" s="28">
        <f t="shared" si="95"/>
        <v>1999</v>
      </c>
      <c r="P186" s="28">
        <f t="shared" si="95"/>
        <v>2000</v>
      </c>
      <c r="Q186" s="28">
        <f t="shared" si="95"/>
        <v>2001</v>
      </c>
      <c r="R186" s="28">
        <f t="shared" si="95"/>
        <v>2002</v>
      </c>
      <c r="S186" s="28">
        <f t="shared" si="95"/>
        <v>2003</v>
      </c>
      <c r="T186" s="28">
        <f t="shared" si="95"/>
        <v>2004</v>
      </c>
      <c r="U186" s="28">
        <f t="shared" si="95"/>
        <v>2005</v>
      </c>
      <c r="V186" s="28">
        <f t="shared" si="95"/>
        <v>2006</v>
      </c>
      <c r="W186" s="28">
        <f t="shared" si="95"/>
        <v>2007</v>
      </c>
      <c r="X186" s="28">
        <f t="shared" si="95"/>
        <v>2008</v>
      </c>
      <c r="Y186" s="28">
        <f t="shared" si="95"/>
        <v>2009</v>
      </c>
      <c r="Z186" s="28">
        <f t="shared" si="95"/>
        <v>2010</v>
      </c>
      <c r="AA186" s="28">
        <f t="shared" si="95"/>
        <v>2011</v>
      </c>
      <c r="AB186" s="28">
        <f t="shared" si="95"/>
        <v>2012</v>
      </c>
      <c r="AC186" s="28">
        <f t="shared" si="95"/>
        <v>2013</v>
      </c>
      <c r="AD186" s="28">
        <f t="shared" si="95"/>
        <v>2014</v>
      </c>
      <c r="AE186" s="28">
        <f t="shared" si="95"/>
        <v>2015</v>
      </c>
      <c r="AF186" s="28">
        <f t="shared" si="95"/>
        <v>2016</v>
      </c>
      <c r="AG186" s="28">
        <f t="shared" si="95"/>
        <v>2017</v>
      </c>
      <c r="AH186" s="28">
        <f t="shared" si="95"/>
        <v>2018</v>
      </c>
      <c r="AI186" s="28">
        <f t="shared" si="95"/>
        <v>2019</v>
      </c>
      <c r="AJ186" s="28">
        <f t="shared" si="95"/>
        <v>2020</v>
      </c>
      <c r="AK186" s="28">
        <f t="shared" si="95"/>
        <v>2021</v>
      </c>
      <c r="AL186" s="28">
        <f t="shared" si="95"/>
        <v>2022</v>
      </c>
      <c r="AM186" s="28">
        <f t="shared" si="95"/>
        <v>2023</v>
      </c>
      <c r="AP186" s="59"/>
      <c r="AQ186" s="28">
        <f>AQ$8</f>
        <v>2023</v>
      </c>
      <c r="AR186" s="28">
        <f>AR$8</f>
        <v>2022</v>
      </c>
      <c r="AS186" s="28">
        <f>AS$8</f>
        <v>2018</v>
      </c>
      <c r="AT186" s="59">
        <f>AT$8</f>
        <v>2013</v>
      </c>
      <c r="AU186" s="28">
        <f>AQ186</f>
        <v>2023</v>
      </c>
      <c r="AV186" s="28">
        <f>AR186</f>
        <v>2022</v>
      </c>
      <c r="AW186" s="28">
        <f>AS186</f>
        <v>2018</v>
      </c>
      <c r="AX186" s="59">
        <f>AT186</f>
        <v>2013</v>
      </c>
      <c r="AY186" s="28">
        <f>AV186</f>
        <v>2022</v>
      </c>
      <c r="AZ186" s="28">
        <f>AW186</f>
        <v>2018</v>
      </c>
      <c r="BA186" s="28">
        <f>AX186</f>
        <v>2013</v>
      </c>
      <c r="BC186" s="7"/>
      <c r="BE186" s="57" t="s">
        <v>514</v>
      </c>
      <c r="BP186" s="182"/>
      <c r="BQ186" s="183">
        <f t="shared" ref="BQ186:CA186" si="96">BQ$8</f>
        <v>2013</v>
      </c>
      <c r="BR186" s="183">
        <f t="shared" si="96"/>
        <v>2014</v>
      </c>
      <c r="BS186" s="183">
        <f t="shared" si="96"/>
        <v>2015</v>
      </c>
      <c r="BT186" s="183">
        <f t="shared" si="96"/>
        <v>2016</v>
      </c>
      <c r="BU186" s="183">
        <f t="shared" si="96"/>
        <v>2017</v>
      </c>
      <c r="BV186" s="183">
        <f t="shared" si="96"/>
        <v>2018</v>
      </c>
      <c r="BW186" s="183">
        <f t="shared" si="96"/>
        <v>2019</v>
      </c>
      <c r="BX186" s="183">
        <f t="shared" si="96"/>
        <v>2020</v>
      </c>
      <c r="BY186" s="183">
        <f t="shared" si="96"/>
        <v>2021</v>
      </c>
      <c r="BZ186" s="183">
        <f t="shared" si="96"/>
        <v>2022</v>
      </c>
      <c r="CA186" s="183">
        <f t="shared" si="96"/>
        <v>2023</v>
      </c>
      <c r="CB186" s="7"/>
      <c r="CC186" s="183"/>
      <c r="CD186" s="183">
        <f t="shared" ref="CD186:CN186" si="97">BQ186</f>
        <v>2013</v>
      </c>
      <c r="CE186" s="183">
        <f t="shared" si="97"/>
        <v>2014</v>
      </c>
      <c r="CF186" s="183">
        <f t="shared" si="97"/>
        <v>2015</v>
      </c>
      <c r="CG186" s="183">
        <f t="shared" si="97"/>
        <v>2016</v>
      </c>
      <c r="CH186" s="183">
        <f t="shared" si="97"/>
        <v>2017</v>
      </c>
      <c r="CI186" s="183">
        <f t="shared" si="97"/>
        <v>2018</v>
      </c>
      <c r="CJ186" s="183">
        <f t="shared" si="97"/>
        <v>2019</v>
      </c>
      <c r="CK186" s="183">
        <f t="shared" si="97"/>
        <v>2020</v>
      </c>
      <c r="CL186" s="183">
        <f t="shared" si="97"/>
        <v>2021</v>
      </c>
      <c r="CM186" s="183">
        <f t="shared" si="97"/>
        <v>2022</v>
      </c>
      <c r="CN186" s="183">
        <f t="shared" si="97"/>
        <v>2023</v>
      </c>
      <c r="CP186" s="183"/>
      <c r="CQ186" s="188">
        <f t="shared" ref="CQ186:DA186" si="98">CD186</f>
        <v>2013</v>
      </c>
      <c r="CR186" s="188">
        <f t="shared" si="98"/>
        <v>2014</v>
      </c>
      <c r="CS186" s="188">
        <f t="shared" si="98"/>
        <v>2015</v>
      </c>
      <c r="CT186" s="188">
        <f t="shared" si="98"/>
        <v>2016</v>
      </c>
      <c r="CU186" s="188">
        <f t="shared" si="98"/>
        <v>2017</v>
      </c>
      <c r="CV186" s="188">
        <f t="shared" si="98"/>
        <v>2018</v>
      </c>
      <c r="CW186" s="188">
        <f t="shared" si="98"/>
        <v>2019</v>
      </c>
      <c r="CX186" s="188">
        <f t="shared" si="98"/>
        <v>2020</v>
      </c>
      <c r="CY186" s="188">
        <f t="shared" si="98"/>
        <v>2021</v>
      </c>
      <c r="CZ186" s="188">
        <f t="shared" si="98"/>
        <v>2022</v>
      </c>
      <c r="DA186" s="188">
        <f t="shared" si="98"/>
        <v>2023</v>
      </c>
    </row>
    <row r="187" spans="3:105" ht="15.5">
      <c r="C187" s="34" t="s">
        <v>187</v>
      </c>
      <c r="D187" s="86" t="s">
        <v>648</v>
      </c>
      <c r="E187" s="33"/>
      <c r="F187" s="65" cm="1">
        <f t="array" ref="F187">SUM(File_5[GHG (kt CO2eq)]*(File_5[Row Categories]=$BE$75)*(File_5[Rows]=$BE$187)*(File_5[Year]=F$8))+(SUM(EB_2023[Value]*(EB_2023[Rows]=$BE$187)*(EB_2023[Energy (Sub-Type)]=$BE$168)*(EB_2023[Year]=F$8))*Indicators!F$9)</f>
        <v>2799.9143648649997</v>
      </c>
      <c r="G187" s="65" cm="1">
        <f t="array" ref="G187">SUM(File_5[GHG (kt CO2eq)]*(File_5[Row Categories]=$BE$75)*(File_5[Rows]=$BE$187)*(File_5[Year]=G$8))+(SUM(EB_2023[Value]*(EB_2023[Rows]=$BE$187)*(EB_2023[Energy (Sub-Type)]=$BE$168)*(EB_2023[Year]=G$8))*Indicators!G$9)</f>
        <v>2967.9770781289999</v>
      </c>
      <c r="H187" s="65" cm="1">
        <f t="array" ref="H187">SUM(File_5[GHG (kt CO2eq)]*(File_5[Row Categories]=$BE$75)*(File_5[Rows]=$BE$187)*(File_5[Year]=H$8))+(SUM(EB_2023[Value]*(EB_2023[Rows]=$BE$187)*(EB_2023[Energy (Sub-Type)]=$BE$168)*(EB_2023[Year]=H$8))*Indicators!H$9)</f>
        <v>3066.2431401229996</v>
      </c>
      <c r="I187" s="65" cm="1">
        <f t="array" ref="I187">SUM(File_5[GHG (kt CO2eq)]*(File_5[Row Categories]=$BE$75)*(File_5[Rows]=$BE$187)*(File_5[Year]=I$8))+(SUM(EB_2023[Value]*(EB_2023[Rows]=$BE$187)*(EB_2023[Energy (Sub-Type)]=$BE$168)*(EB_2023[Year]=I$8))*Indicators!I$9)</f>
        <v>3206.3906595919998</v>
      </c>
      <c r="J187" s="65" cm="1">
        <f t="array" ref="J187">SUM(File_5[GHG (kt CO2eq)]*(File_5[Row Categories]=$BE$75)*(File_5[Rows]=$BE$187)*(File_5[Year]=J$8))+(SUM(EB_2023[Value]*(EB_2023[Rows]=$BE$187)*(EB_2023[Energy (Sub-Type)]=$BE$168)*(EB_2023[Year]=J$8))*Indicators!J$9)</f>
        <v>3408.9736535379998</v>
      </c>
      <c r="K187" s="65" cm="1">
        <f t="array" ref="K187">SUM(File_5[GHG (kt CO2eq)]*(File_5[Row Categories]=$BE$75)*(File_5[Rows]=$BE$187)*(File_5[Year]=K$8))+(SUM(EB_2023[Value]*(EB_2023[Rows]=$BE$187)*(EB_2023[Energy (Sub-Type)]=$BE$168)*(EB_2023[Year]=K$8))*Indicators!K$9)</f>
        <v>3627.8372405909995</v>
      </c>
      <c r="L187" s="65" cm="1">
        <f t="array" ref="L187">SUM(File_5[GHG (kt CO2eq)]*(File_5[Row Categories]=$BE$75)*(File_5[Rows]=$BE$187)*(File_5[Year]=L$8))+(SUM(EB_2023[Value]*(EB_2023[Rows]=$BE$187)*(EB_2023[Energy (Sub-Type)]=$BE$168)*(EB_2023[Year]=L$8))*Indicators!L$9)</f>
        <v>3931.2735117740003</v>
      </c>
      <c r="M187" s="65" cm="1">
        <f t="array" ref="M187">SUM(File_5[GHG (kt CO2eq)]*(File_5[Row Categories]=$BE$75)*(File_5[Rows]=$BE$187)*(File_5[Year]=M$8))+(SUM(EB_2023[Value]*(EB_2023[Rows]=$BE$187)*(EB_2023[Energy (Sub-Type)]=$BE$168)*(EB_2023[Year]=M$8))*Indicators!M$9)</f>
        <v>4240.4552470640001</v>
      </c>
      <c r="N187" s="65" cm="1">
        <f t="array" ref="N187">SUM(File_5[GHG (kt CO2eq)]*(File_5[Row Categories]=$BE$75)*(File_5[Rows]=$BE$187)*(File_5[Year]=N$8))+(SUM(EB_2023[Value]*(EB_2023[Rows]=$BE$187)*(EB_2023[Energy (Sub-Type)]=$BE$168)*(EB_2023[Year]=N$8))*Indicators!N$9)</f>
        <v>4491.9351779849994</v>
      </c>
      <c r="O187" s="65" cm="1">
        <f t="array" ref="O187">SUM(File_5[GHG (kt CO2eq)]*(File_5[Row Categories]=$BE$75)*(File_5[Rows]=$BE$187)*(File_5[Year]=O$8))+(SUM(EB_2023[Value]*(EB_2023[Rows]=$BE$187)*(EB_2023[Energy (Sub-Type)]=$BE$168)*(EB_2023[Year]=O$8))*Indicators!O$9)</f>
        <v>4574.3585676900002</v>
      </c>
      <c r="P187" s="65" cm="1">
        <f t="array" ref="P187">SUM(File_5[GHG (kt CO2eq)]*(File_5[Row Categories]=$BE$75)*(File_5[Rows]=$BE$187)*(File_5[Year]=P$8))+(SUM(EB_2023[Value]*(EB_2023[Rows]=$BE$187)*(EB_2023[Energy (Sub-Type)]=$BE$168)*(EB_2023[Year]=P$8))*Indicators!P$9)</f>
        <v>4749.1377854990005</v>
      </c>
      <c r="Q187" s="65" cm="1">
        <f t="array" ref="Q187">SUM(File_5[GHG (kt CO2eq)]*(File_5[Row Categories]=$BE$75)*(File_5[Rows]=$BE$187)*(File_5[Year]=Q$8))+(SUM(EB_2023[Value]*(EB_2023[Rows]=$BE$187)*(EB_2023[Energy (Sub-Type)]=$BE$168)*(EB_2023[Year]=Q$8))*Indicators!Q$9)</f>
        <v>4989.600188247</v>
      </c>
      <c r="R187" s="65" cm="1">
        <f t="array" ref="R187">SUM(File_5[GHG (kt CO2eq)]*(File_5[Row Categories]=$BE$75)*(File_5[Rows]=$BE$187)*(File_5[Year]=R$8))+(SUM(EB_2023[Value]*(EB_2023[Rows]=$BE$187)*(EB_2023[Energy (Sub-Type)]=$BE$168)*(EB_2023[Year]=R$8))*Indicators!R$9)</f>
        <v>5150.8357897670003</v>
      </c>
      <c r="S187" s="65" cm="1">
        <f t="array" ref="S187">SUM(File_5[GHG (kt CO2eq)]*(File_5[Row Categories]=$BE$75)*(File_5[Rows]=$BE$187)*(File_5[Year]=S$8))+(SUM(EB_2023[Value]*(EB_2023[Rows]=$BE$187)*(EB_2023[Energy (Sub-Type)]=$BE$168)*(EB_2023[Year]=S$8))*Indicators!S$9)</f>
        <v>5290.4961865570003</v>
      </c>
      <c r="T187" s="65" cm="1">
        <f t="array" ref="T187">SUM(File_5[GHG (kt CO2eq)]*(File_5[Row Categories]=$BE$75)*(File_5[Rows]=$BE$187)*(File_5[Year]=T$8))+(SUM(EB_2023[Value]*(EB_2023[Rows]=$BE$187)*(EB_2023[Energy (Sub-Type)]=$BE$168)*(EB_2023[Year]=T$8))*Indicators!T$9)</f>
        <v>5498.8128281099998</v>
      </c>
      <c r="U187" s="65" cm="1">
        <f t="array" ref="U187">SUM(File_5[GHG (kt CO2eq)]*(File_5[Row Categories]=$BE$75)*(File_5[Rows]=$BE$187)*(File_5[Year]=U$8))+(SUM(EB_2023[Value]*(EB_2023[Rows]=$BE$187)*(EB_2023[Energy (Sub-Type)]=$BE$168)*(EB_2023[Year]=U$8))*Indicators!U$9)</f>
        <v>5711.4931963729996</v>
      </c>
      <c r="V187" s="65" cm="1">
        <f t="array" ref="V187">SUM(File_5[GHG (kt CO2eq)]*(File_5[Row Categories]=$BE$75)*(File_5[Rows]=$BE$187)*(File_5[Year]=V$8))+(SUM(EB_2023[Value]*(EB_2023[Rows]=$BE$187)*(EB_2023[Energy (Sub-Type)]=$BE$168)*(EB_2023[Year]=V$8))*Indicators!V$9)</f>
        <v>6045.3936078509996</v>
      </c>
      <c r="W187" s="65" cm="1">
        <f t="array" ref="W187">SUM(File_5[GHG (kt CO2eq)]*(File_5[Row Categories]=$BE$75)*(File_5[Rows]=$BE$187)*(File_5[Year]=W$8))+(SUM(EB_2023[Value]*(EB_2023[Rows]=$BE$187)*(EB_2023[Energy (Sub-Type)]=$BE$168)*(EB_2023[Year]=W$8))*Indicators!W$9)</f>
        <v>6257.3363485890004</v>
      </c>
      <c r="X187" s="65" cm="1">
        <f t="array" ref="X187">SUM(File_5[GHG (kt CO2eq)]*(File_5[Row Categories]=$BE$75)*(File_5[Rows]=$BE$187)*(File_5[Year]=X$8))+(SUM(EB_2023[Value]*(EB_2023[Rows]=$BE$187)*(EB_2023[Energy (Sub-Type)]=$BE$168)*(EB_2023[Year]=X$8))*Indicators!X$9)</f>
        <v>6256.370386607</v>
      </c>
      <c r="Y187" s="65" cm="1">
        <f t="array" ref="Y187">SUM(File_5[GHG (kt CO2eq)]*(File_5[Row Categories]=$BE$75)*(File_5[Rows]=$BE$187)*(File_5[Year]=Y$8))+(SUM(EB_2023[Value]*(EB_2023[Rows]=$BE$187)*(EB_2023[Energy (Sub-Type)]=$BE$168)*(EB_2023[Year]=Y$8))*Indicators!Y$9)</f>
        <v>6073.7965142889998</v>
      </c>
      <c r="Z187" s="65" cm="1">
        <f t="array" ref="Z187">SUM(File_5[GHG (kt CO2eq)]*(File_5[Row Categories]=$BE$75)*(File_5[Rows]=$BE$187)*(File_5[Year]=Z$8))+(SUM(EB_2023[Value]*(EB_2023[Rows]=$BE$187)*(EB_2023[Energy (Sub-Type)]=$BE$168)*(EB_2023[Year]=Z$8))*Indicators!Z$9)</f>
        <v>5913.997878137</v>
      </c>
      <c r="AA187" s="65" cm="1">
        <f t="array" ref="AA187">SUM(File_5[GHG (kt CO2eq)]*(File_5[Row Categories]=$BE$75)*(File_5[Rows]=$BE$187)*(File_5[Year]=AA$8))+(SUM(EB_2023[Value]*(EB_2023[Rows]=$BE$187)*(EB_2023[Energy (Sub-Type)]=$BE$168)*(EB_2023[Year]=AA$8))*Indicators!AA$9)</f>
        <v>6020.3237698930734</v>
      </c>
      <c r="AB187" s="65" cm="1">
        <f t="array" ref="AB187">SUM(File_5[GHG (kt CO2eq)]*(File_5[Row Categories]=$BE$75)*(File_5[Rows]=$BE$187)*(File_5[Year]=AB$8))+(SUM(EB_2023[Value]*(EB_2023[Rows]=$BE$187)*(EB_2023[Energy (Sub-Type)]=$BE$168)*(EB_2023[Year]=AB$8))*Indicators!AB$9)</f>
        <v>6059.9435049610165</v>
      </c>
      <c r="AC187" s="65" cm="1">
        <f t="array" ref="AC187">SUM(File_5[GHG (kt CO2eq)]*(File_5[Row Categories]=$BE$75)*(File_5[Rows]=$BE$187)*(File_5[Year]=AC$8))+(SUM(EB_2023[Value]*(EB_2023[Rows]=$BE$187)*(EB_2023[Energy (Sub-Type)]=$BE$168)*(EB_2023[Year]=AC$8))*Indicators!AC$9)</f>
        <v>6190.212754988881</v>
      </c>
      <c r="AD187" s="65" cm="1">
        <f t="array" ref="AD187">SUM(File_5[GHG (kt CO2eq)]*(File_5[Row Categories]=$BE$75)*(File_5[Rows]=$BE$187)*(File_5[Year]=AD$8))+(SUM(EB_2023[Value]*(EB_2023[Rows]=$BE$187)*(EB_2023[Energy (Sub-Type)]=$BE$168)*(EB_2023[Year]=AD$8))*Indicators!AD$9)</f>
        <v>6345.6069004944429</v>
      </c>
      <c r="AE187" s="65" cm="1">
        <f t="array" ref="AE187">SUM(File_5[GHG (kt CO2eq)]*(File_5[Row Categories]=$BE$75)*(File_5[Rows]=$BE$187)*(File_5[Year]=AE$8))+(SUM(EB_2023[Value]*(EB_2023[Rows]=$BE$187)*(EB_2023[Energy (Sub-Type)]=$BE$168)*(EB_2023[Year]=AE$8))*Indicators!AE$9)</f>
        <v>6369.2109498622131</v>
      </c>
      <c r="AF187" s="65" cm="1">
        <f t="array" ref="AF187">SUM(File_5[GHG (kt CO2eq)]*(File_5[Row Categories]=$BE$75)*(File_5[Rows]=$BE$187)*(File_5[Year]=AF$8))+(SUM(EB_2023[Value]*(EB_2023[Rows]=$BE$187)*(EB_2023[Energy (Sub-Type)]=$BE$168)*(EB_2023[Year]=AF$8))*Indicators!AF$9)</f>
        <v>6296.7399994972902</v>
      </c>
      <c r="AG187" s="65" cm="1">
        <f t="array" ref="AG187">SUM(File_5[GHG (kt CO2eq)]*(File_5[Row Categories]=$BE$75)*(File_5[Rows]=$BE$187)*(File_5[Year]=AG$8))+(SUM(EB_2023[Value]*(EB_2023[Rows]=$BE$187)*(EB_2023[Energy (Sub-Type)]=$BE$168)*(EB_2023[Year]=AG$8))*Indicators!AG$9)</f>
        <v>6138.9281625143221</v>
      </c>
      <c r="AH187" s="65" cm="1">
        <f t="array" ref="AH187">SUM(File_5[GHG (kt CO2eq)]*(File_5[Row Categories]=$BE$75)*(File_5[Rows]=$BE$187)*(File_5[Year]=AH$8))+(SUM(EB_2023[Value]*(EB_2023[Rows]=$BE$187)*(EB_2023[Energy (Sub-Type)]=$BE$168)*(EB_2023[Year]=AH$8))*Indicators!AH$9)</f>
        <v>6155.6568958864227</v>
      </c>
      <c r="AI187" s="65" cm="1">
        <f t="array" ref="AI187">SUM(File_5[GHG (kt CO2eq)]*(File_5[Row Categories]=$BE$75)*(File_5[Rows]=$BE$187)*(File_5[Year]=AI$8))+(SUM(EB_2023[Value]*(EB_2023[Rows]=$BE$187)*(EB_2023[Energy (Sub-Type)]=$BE$168)*(EB_2023[Year]=AI$8))*Indicators!AI$9)</f>
        <v>6187.3033401059265</v>
      </c>
      <c r="AJ187" s="65" cm="1">
        <f t="array" ref="AJ187">SUM(File_5[GHG (kt CO2eq)]*(File_5[Row Categories]=$BE$75)*(File_5[Rows]=$BE$187)*(File_5[Year]=AJ$8))+(SUM(EB_2023[Value]*(EB_2023[Rows]=$BE$187)*(EB_2023[Energy (Sub-Type)]=$BE$168)*(EB_2023[Year]=AJ$8))*Indicators!AJ$9)</f>
        <v>5047.0804698340735</v>
      </c>
      <c r="AK187" s="65" cm="1">
        <f t="array" ref="AK187">SUM(File_5[GHG (kt CO2eq)]*(File_5[Row Categories]=$BE$75)*(File_5[Rows]=$BE$187)*(File_5[Year]=AK$8))+(SUM(EB_2023[Value]*(EB_2023[Rows]=$BE$187)*(EB_2023[Energy (Sub-Type)]=$BE$168)*(EB_2023[Year]=AK$8))*Indicators!AK$9)</f>
        <v>5377.9666508655118</v>
      </c>
      <c r="AL187" s="65" cm="1">
        <f t="array" ref="AL187">SUM(File_5[GHG (kt CO2eq)]*(File_5[Row Categories]=$BE$75)*(File_5[Rows]=$BE$187)*(File_5[Year]=AL$8))+(SUM(EB_2023[Value]*(EB_2023[Rows]=$BE$187)*(EB_2023[Energy (Sub-Type)]=$BE$168)*(EB_2023[Year]=AL$8))*Indicators!AL$9)</f>
        <v>5791.7912127514965</v>
      </c>
      <c r="AM187" s="65" cm="1">
        <f t="array" ref="AM187">SUM(File_5[GHG (kt CO2eq)]*(File_5[Row Categories]=$BE$75)*(File_5[Rows]=$BE$187)*(File_5[Year]=AM$8))+(SUM(EB_2023[Value]*(EB_2023[Rows]=$BE$187)*(EB_2023[Energy (Sub-Type)]=$BE$168)*(EB_2023[Year]=AM$8))*Indicators!AM$9)</f>
        <v>5968.6226950660475</v>
      </c>
      <c r="AP187" s="49" t="str">
        <f t="shared" ref="AP187:AP199" si="99">C187</f>
        <v>Road private car</v>
      </c>
      <c r="AQ187" s="101" cm="1">
        <f t="array" aca="1" ref="AQ187" ca="1">INDIRECT(ADDRESS(ROW(AP187),'Section 5'!AQ$9))/1000</f>
        <v>5.9686226950660473</v>
      </c>
      <c r="AR187" s="102" cm="1">
        <f t="array" aca="1" ref="AR187" ca="1">INDIRECT(ADDRESS(ROW(AQ187),'Section 5'!AR$9))/1000</f>
        <v>5.7917912127514963</v>
      </c>
      <c r="AS187" s="102" cm="1">
        <f t="array" aca="1" ref="AS187" ca="1">INDIRECT(ADDRESS(ROW(AR187),'Section 5'!AS$9))/1000</f>
        <v>6.1556568958864224</v>
      </c>
      <c r="AT187" s="103" cm="1">
        <f t="array" aca="1" ref="AT187" ca="1">INDIRECT(ADDRESS(ROW(AS187),'Section 5'!AT$9))/1000</f>
        <v>6.190212754988881</v>
      </c>
      <c r="AU187" s="77" cm="1">
        <f t="array" aca="1" ref="AU187" ca="1">AQ187/INDIRECT(ADDRESS($BC187,COLUMN(AQ187)))</f>
        <v>0.39261255905670905</v>
      </c>
      <c r="AV187" s="78" cm="1">
        <f t="array" aca="1" ref="AV187" ca="1">AR187/INDIRECT(ADDRESS($BC187,COLUMN(AR187)))</f>
        <v>0.39230727403435511</v>
      </c>
      <c r="AW187" s="78" cm="1">
        <f t="array" aca="1" ref="AW187" ca="1">AS187/INDIRECT(ADDRESS($BC187,COLUMN(AS187)))</f>
        <v>0.39580506648830083</v>
      </c>
      <c r="AX187" s="80" cm="1">
        <f t="array" aca="1" ref="AX187" ca="1">AT187/INDIRECT(ADDRESS($BC187,COLUMN(AT187)))</f>
        <v>0.4777468533166277</v>
      </c>
      <c r="AY187" s="53">
        <f t="shared" ref="AY187:AY199" ca="1" si="100">IFERROR(($AQ187-AR187)/AR187,"-")</f>
        <v>3.0531397942182362E-2</v>
      </c>
      <c r="AZ187" s="53">
        <f t="shared" ref="AZ187:AZ199" ca="1" si="101">IFERROR(($AQ187-AS187)/AS187,"-")</f>
        <v>-3.0384117241063675E-2</v>
      </c>
      <c r="BA187" s="53">
        <f t="shared" ref="BA187:BA199" ca="1" si="102">IFERROR(($AQ187-AT187)/AT187,"-")</f>
        <v>-3.5796840705393781E-2</v>
      </c>
      <c r="BC187" s="100">
        <f t="shared" ref="BC187:BC197" si="103">BC188</f>
        <v>199</v>
      </c>
      <c r="BE187" s="7" t="s">
        <v>560</v>
      </c>
      <c r="BP187" s="177" t="str">
        <f t="shared" ref="BP187:BP196" si="104">AP187</f>
        <v>Road private car</v>
      </c>
      <c r="BQ187" s="185" cm="1">
        <f t="array" ref="BQ187">INDEX(187:187,,BQ$9)/1000</f>
        <v>6.190212754988881</v>
      </c>
      <c r="BR187" s="185" cm="1">
        <f t="array" ref="BR187">INDEX(187:187,,BR$9)/1000</f>
        <v>6.3456069004944426</v>
      </c>
      <c r="BS187" s="185" cm="1">
        <f t="array" ref="BS187">INDEX(187:187,,BS$9)/1000</f>
        <v>6.3692109498622127</v>
      </c>
      <c r="BT187" s="185" cm="1">
        <f t="array" ref="BT187">INDEX(187:187,,BT$9)/1000</f>
        <v>6.2967399994972899</v>
      </c>
      <c r="BU187" s="185" cm="1">
        <f t="array" ref="BU187">INDEX(187:187,,BU$9)/1000</f>
        <v>6.1389281625143219</v>
      </c>
      <c r="BV187" s="185" cm="1">
        <f t="array" ref="BV187">INDEX(187:187,,BV$9)/1000</f>
        <v>6.1556568958864224</v>
      </c>
      <c r="BW187" s="185" cm="1">
        <f t="array" ref="BW187">INDEX(187:187,,BW$9)/1000</f>
        <v>6.1873033401059265</v>
      </c>
      <c r="BX187" s="185" cm="1">
        <f t="array" ref="BX187">INDEX(187:187,,BX$9)/1000</f>
        <v>5.0470804698340732</v>
      </c>
      <c r="BY187" s="185" cm="1">
        <f t="array" ref="BY187">INDEX(187:187,,BY$9)/1000</f>
        <v>5.3779666508655115</v>
      </c>
      <c r="BZ187" s="185" cm="1">
        <f t="array" ref="BZ187">INDEX(187:187,,BZ$9)/1000</f>
        <v>5.7917912127514963</v>
      </c>
      <c r="CA187" s="185" cm="1">
        <f t="array" ref="CA187">INDEX(187:187,,CA$9)/1000</f>
        <v>5.9686226950660473</v>
      </c>
      <c r="CB187" s="179"/>
      <c r="CC187" s="178" t="str">
        <f>BP187</f>
        <v>Road private car</v>
      </c>
      <c r="CD187" s="126" cm="1">
        <f t="array" aca="1" ref="CD187" ca="1">BQ187/INDIRECT(ADDRESS($BC187,COLUMN(BQ187)))</f>
        <v>0.4777468533166277</v>
      </c>
      <c r="CE187" s="126" cm="1">
        <f t="array" aca="1" ref="CE187" ca="1">BR187/INDIRECT(ADDRESS($BC187,COLUMN(BR187)))</f>
        <v>0.47158679235054646</v>
      </c>
      <c r="CF187" s="126" cm="1">
        <f t="array" aca="1" ref="CF187" ca="1">BS187/INDIRECT(ADDRESS($BC187,COLUMN(BS187)))</f>
        <v>0.44719461931152649</v>
      </c>
      <c r="CG187" s="126" cm="1">
        <f t="array" aca="1" ref="CG187" ca="1">BT187/INDIRECT(ADDRESS($BC187,COLUMN(BT187)))</f>
        <v>0.42446091321775886</v>
      </c>
      <c r="CH187" s="126" cm="1">
        <f t="array" aca="1" ref="CH187" ca="1">BU187/INDIRECT(ADDRESS($BC187,COLUMN(BU187)))</f>
        <v>0.40556046655387679</v>
      </c>
      <c r="CI187" s="126" cm="1">
        <f t="array" aca="1" ref="CI187" ca="1">BV187/INDIRECT(ADDRESS($BC187,COLUMN(BV187)))</f>
        <v>0.39580506648830083</v>
      </c>
      <c r="CJ187" s="126" cm="1">
        <f t="array" aca="1" ref="CJ187" ca="1">BW187/INDIRECT(ADDRESS($BC187,COLUMN(BW187)))</f>
        <v>0.39681561446684499</v>
      </c>
      <c r="CK187" s="126" cm="1">
        <f t="array" aca="1" ref="CK187" ca="1">BX187/INDIRECT(ADDRESS($BC187,COLUMN(BX187)))</f>
        <v>0.43867495680314456</v>
      </c>
      <c r="CL187" s="126" cm="1">
        <f t="array" aca="1" ref="CL187" ca="1">BY187/INDIRECT(ADDRESS($BC187,COLUMN(BY187)))</f>
        <v>0.43552699868009137</v>
      </c>
      <c r="CM187" s="126" cm="1">
        <f t="array" aca="1" ref="CM187" ca="1">BZ187/INDIRECT(ADDRESS($BC187,COLUMN(BZ187)))</f>
        <v>0.39230727403435511</v>
      </c>
      <c r="CN187" s="126" cm="1">
        <f t="array" aca="1" ref="CN187" ca="1">CA187/INDIRECT(ADDRESS($BC187,COLUMN(CA187)))</f>
        <v>0.39261255905670905</v>
      </c>
      <c r="CP187" s="178" t="str">
        <f>CC187</f>
        <v>Road private car</v>
      </c>
      <c r="CQ187" s="194" t="str">
        <f ca="1">TEXT(BQ187,"#,##0.00;-#,##0.00;0") &amp; CHAR(10) &amp; IF(CD187&lt;&gt;1,TEXT(CD187,"(#,##0.0%);(-#,##0.0%);(0%)"),"(100%)")</f>
        <v>6.19
(47.8%)</v>
      </c>
      <c r="CR187" s="194" t="str">
        <f t="shared" ref="CR187:CR196" ca="1" si="105">TEXT(BR187,"#,##0.00;-#,##0.00;0") &amp; CHAR(10) &amp; IF(CE187&lt;&gt;1,TEXT(CE187,"(#,##0.0%);(-#,##0.0%);(0%)"),"(100%)")</f>
        <v>6.35
(47.2%)</v>
      </c>
      <c r="CS187" s="194" t="str">
        <f t="shared" ref="CS187:CS196" ca="1" si="106">TEXT(BS187,"#,##0.00;-#,##0.00;0") &amp; CHAR(10) &amp; IF(CF187&lt;&gt;1,TEXT(CF187,"(#,##0.0%);(-#,##0.0%);(0%)"),"(100%)")</f>
        <v>6.37
(44.7%)</v>
      </c>
      <c r="CT187" s="194" t="str">
        <f t="shared" ref="CT187:CT196" ca="1" si="107">TEXT(BT187,"#,##0.00;-#,##0.00;0") &amp; CHAR(10) &amp; IF(CG187&lt;&gt;1,TEXT(CG187,"(#,##0.0%);(-#,##0.0%);(0%)"),"(100%)")</f>
        <v>6.30
(42.4%)</v>
      </c>
      <c r="CU187" s="194" t="str">
        <f t="shared" ref="CU187:CU196" ca="1" si="108">TEXT(BU187,"#,##0.00;-#,##0.00;0") &amp; CHAR(10) &amp; IF(CH187&lt;&gt;1,TEXT(CH187,"(#,##0.0%);(-#,##0.0%);(0%)"),"(100%)")</f>
        <v>6.14
(40.6%)</v>
      </c>
      <c r="CV187" s="194" t="str">
        <f t="shared" ref="CV187:CV196" ca="1" si="109">TEXT(BV187,"#,##0.00;-#,##0.00;0") &amp; CHAR(10) &amp; IF(CI187&lt;&gt;1,TEXT(CI187,"(#,##0.0%);(-#,##0.0%);(0%)"),"(100%)")</f>
        <v>6.16
(39.6%)</v>
      </c>
      <c r="CW187" s="194" t="str">
        <f t="shared" ref="CW187:CW196" ca="1" si="110">TEXT(BW187,"#,##0.00;-#,##0.00;0") &amp; CHAR(10) &amp; IF(CJ187&lt;&gt;1,TEXT(CJ187,"(#,##0.0%);(-#,##0.0%);(0%)"),"(100%)")</f>
        <v>6.19
(39.7%)</v>
      </c>
      <c r="CX187" s="194" t="str">
        <f t="shared" ref="CX187:CX196" ca="1" si="111">TEXT(BX187,"#,##0.00;-#,##0.00;0") &amp; CHAR(10) &amp; IF(CK187&lt;&gt;1,TEXT(CK187,"(#,##0.0%);(-#,##0.0%);(0%)"),"(100%)")</f>
        <v>5.05
(43.9%)</v>
      </c>
      <c r="CY187" s="194" t="str">
        <f t="shared" ref="CY187:CY196" ca="1" si="112">TEXT(BY187,"#,##0.00;-#,##0.00;0") &amp; CHAR(10) &amp; IF(CL187&lt;&gt;1,TEXT(CL187,"(#,##0.0%);(-#,##0.0%);(0%)"),"(100%)")</f>
        <v>5.38
(43.6%)</v>
      </c>
      <c r="CZ187" s="194" t="str">
        <f t="shared" ref="CZ187:CZ196" ca="1" si="113">TEXT(BZ187,"#,##0.00;-#,##0.00;0") &amp; CHAR(10) &amp; IF(CM187&lt;&gt;1,TEXT(CM187,"(#,##0.0%);(-#,##0.0%);(0%)"),"(100%)")</f>
        <v>5.79
(39.2%)</v>
      </c>
      <c r="DA187" s="194" t="str">
        <f t="shared" ref="DA187:DA196" ca="1" si="114">TEXT(CA187,"#,##0.00;-#,##0.00;0") &amp; CHAR(10) &amp; IF(CN187&lt;&gt;1,TEXT(CN187,"(#,##0.0%);(-#,##0.0%);(0%)"),"(100%)")</f>
        <v>5.97
(39.3%)</v>
      </c>
    </row>
    <row r="188" spans="3:105" ht="15.5">
      <c r="C188" s="34" t="s">
        <v>185</v>
      </c>
      <c r="D188" s="86" t="s">
        <v>648</v>
      </c>
      <c r="E188" s="33"/>
      <c r="F188" s="65" cm="1">
        <f t="array" ref="F188">SUM(File_5[GHG (kt CO2eq)]*(File_5[Row Categories]=$BE$75)*(File_5[Rows]=$BE$188)*(File_5[Year]=F$8))</f>
        <v>1069.162190107</v>
      </c>
      <c r="G188" s="65" cm="1">
        <f t="array" ref="G188">SUM(File_5[GHG (kt CO2eq)]*(File_5[Row Categories]=$BE$75)*(File_5[Rows]=$BE$188)*(File_5[Year]=G$8))</f>
        <v>1080.2566667000001</v>
      </c>
      <c r="H188" s="65" cm="1">
        <f t="array" ref="H188">SUM(File_5[GHG (kt CO2eq)]*(File_5[Row Categories]=$BE$75)*(File_5[Rows]=$BE$188)*(File_5[Year]=H$8))</f>
        <v>1091.118989517</v>
      </c>
      <c r="I188" s="65" cm="1">
        <f t="array" ref="I188">SUM(File_5[GHG (kt CO2eq)]*(File_5[Row Categories]=$BE$75)*(File_5[Rows]=$BE$188)*(File_5[Year]=I$8))</f>
        <v>1092.106154845</v>
      </c>
      <c r="J188" s="65" cm="1">
        <f t="array" ref="J188">SUM(File_5[GHG (kt CO2eq)]*(File_5[Row Categories]=$BE$75)*(File_5[Rows]=$BE$188)*(File_5[Year]=J$8))</f>
        <v>1092.5418867569999</v>
      </c>
      <c r="K188" s="65" cm="1">
        <f t="array" ref="K188">SUM(File_5[GHG (kt CO2eq)]*(File_5[Row Categories]=$BE$75)*(File_5[Rows]=$BE$188)*(File_5[Year]=K$8))</f>
        <v>1101.8613993020001</v>
      </c>
      <c r="L188" s="65" cm="1">
        <f t="array" ref="L188">SUM(File_5[GHG (kt CO2eq)]*(File_5[Row Categories]=$BE$75)*(File_5[Rows]=$BE$188)*(File_5[Year]=L$8))</f>
        <v>1341.000889211</v>
      </c>
      <c r="M188" s="65" cm="1">
        <f t="array" ref="M188">SUM(File_5[GHG (kt CO2eq)]*(File_5[Row Categories]=$BE$75)*(File_5[Rows]=$BE$188)*(File_5[Year]=M$8))</f>
        <v>1467.627393575</v>
      </c>
      <c r="N188" s="65" cm="1">
        <f t="array" ref="N188">SUM(File_5[GHG (kt CO2eq)]*(File_5[Row Categories]=$BE$75)*(File_5[Rows]=$BE$188)*(File_5[Year]=N$8))</f>
        <v>1721.320353905</v>
      </c>
      <c r="O188" s="65" cm="1">
        <f t="array" ref="O188">SUM(File_5[GHG (kt CO2eq)]*(File_5[Row Categories]=$BE$75)*(File_5[Rows]=$BE$188)*(File_5[Year]=O$8))</f>
        <v>2141.459214639</v>
      </c>
      <c r="P188" s="65" cm="1">
        <f t="array" ref="P188">SUM(File_5[GHG (kt CO2eq)]*(File_5[Row Categories]=$BE$75)*(File_5[Rows]=$BE$188)*(File_5[Year]=P$8))</f>
        <v>2502.646142303</v>
      </c>
      <c r="Q188" s="65" cm="1">
        <f t="array" ref="Q188">SUM(File_5[GHG (kt CO2eq)]*(File_5[Row Categories]=$BE$75)*(File_5[Rows]=$BE$188)*(File_5[Year]=Q$8))</f>
        <v>2496.5775129200001</v>
      </c>
      <c r="R188" s="65" cm="1">
        <f t="array" ref="R188">SUM(File_5[GHG (kt CO2eq)]*(File_5[Row Categories]=$BE$75)*(File_5[Rows]=$BE$188)*(File_5[Year]=R$8))</f>
        <v>2839.089631887</v>
      </c>
      <c r="S188" s="65" cm="1">
        <f t="array" ref="S188">SUM(File_5[GHG (kt CO2eq)]*(File_5[Row Categories]=$BE$75)*(File_5[Rows]=$BE$188)*(File_5[Year]=S$8))</f>
        <v>3145.866331401</v>
      </c>
      <c r="T188" s="65" cm="1">
        <f t="array" ref="T188">SUM(File_5[GHG (kt CO2eq)]*(File_5[Row Categories]=$BE$75)*(File_5[Rows]=$BE$188)*(File_5[Year]=T$8))</f>
        <v>3323.611919554</v>
      </c>
      <c r="U188" s="65" cm="1">
        <f t="array" ref="U188">SUM(File_5[GHG (kt CO2eq)]*(File_5[Row Categories]=$BE$75)*(File_5[Rows]=$BE$188)*(File_5[Year]=U$8))</f>
        <v>3436.3353645430002</v>
      </c>
      <c r="V188" s="65" cm="1">
        <f t="array" ref="V188">SUM(File_5[GHG (kt CO2eq)]*(File_5[Row Categories]=$BE$75)*(File_5[Rows]=$BE$188)*(File_5[Year]=V$8))</f>
        <v>3324.8741693330003</v>
      </c>
      <c r="W188" s="65" cm="1">
        <f t="array" ref="W188">SUM(File_5[GHG (kt CO2eq)]*(File_5[Row Categories]=$BE$75)*(File_5[Rows]=$BE$188)*(File_5[Year]=W$8))</f>
        <v>3519.2526794869996</v>
      </c>
      <c r="X188" s="65" cm="1">
        <f t="array" ref="X188">SUM(File_5[GHG (kt CO2eq)]*(File_5[Row Categories]=$BE$75)*(File_5[Rows]=$BE$188)*(File_5[Year]=X$8))</f>
        <v>3224.6006472230001</v>
      </c>
      <c r="Y188" s="65" cm="1">
        <f t="array" ref="Y188">SUM(File_5[GHG (kt CO2eq)]*(File_5[Row Categories]=$BE$75)*(File_5[Rows]=$BE$188)*(File_5[Year]=Y$8))</f>
        <v>2375.016024689</v>
      </c>
      <c r="Z188" s="65" cm="1">
        <f t="array" ref="Z188">SUM(File_5[GHG (kt CO2eq)]*(File_5[Row Categories]=$BE$75)*(File_5[Rows]=$BE$188)*(File_5[Year]=Z$8))</f>
        <v>2074.619815864</v>
      </c>
      <c r="AA188" s="65" cm="1">
        <f t="array" ref="AA188">SUM(File_5[GHG (kt CO2eq)]*(File_5[Row Categories]=$BE$75)*(File_5[Rows]=$BE$188)*(File_5[Year]=AA$8))</f>
        <v>1900.147839794</v>
      </c>
      <c r="AB188" s="65" cm="1">
        <f t="array" ref="AB188">SUM(File_5[GHG (kt CO2eq)]*(File_5[Row Categories]=$BE$75)*(File_5[Rows]=$BE$188)*(File_5[Year]=AB$8))</f>
        <v>1901.8852129080001</v>
      </c>
      <c r="AC188" s="65" cm="1">
        <f t="array" ref="AC188">SUM(File_5[GHG (kt CO2eq)]*(File_5[Row Categories]=$BE$75)*(File_5[Rows]=$BE$188)*(File_5[Year]=AC$8))</f>
        <v>1747.35464559</v>
      </c>
      <c r="AD188" s="65" cm="1">
        <f t="array" ref="AD188">SUM(File_5[GHG (kt CO2eq)]*(File_5[Row Categories]=$BE$75)*(File_5[Rows]=$BE$188)*(File_5[Year]=AD$8))</f>
        <v>1861.2471607909999</v>
      </c>
      <c r="AE188" s="65" cm="1">
        <f t="array" ref="AE188">SUM(File_5[GHG (kt CO2eq)]*(File_5[Row Categories]=$BE$75)*(File_5[Rows]=$BE$188)*(File_5[Year]=AE$8))</f>
        <v>1874.5981274360001</v>
      </c>
      <c r="AF188" s="65" cm="1">
        <f t="array" ref="AF188">SUM(File_5[GHG (kt CO2eq)]*(File_5[Row Categories]=$BE$75)*(File_5[Rows]=$BE$188)*(File_5[Year]=AF$8))</f>
        <v>2217.306766791</v>
      </c>
      <c r="AG188" s="65" cm="1">
        <f t="array" ref="AG188">SUM(File_5[GHG (kt CO2eq)]*(File_5[Row Categories]=$BE$75)*(File_5[Rows]=$BE$188)*(File_5[Year]=AG$8))</f>
        <v>2224.366220378</v>
      </c>
      <c r="AH188" s="65" cm="1">
        <f t="array" ref="AH188">SUM(File_5[GHG (kt CO2eq)]*(File_5[Row Categories]=$BE$75)*(File_5[Rows]=$BE$188)*(File_5[Year]=AH$8))</f>
        <v>2189.0503286420003</v>
      </c>
      <c r="AI188" s="65" cm="1">
        <f t="array" ref="AI188">SUM(File_5[GHG (kt CO2eq)]*(File_5[Row Categories]=$BE$75)*(File_5[Rows]=$BE$188)*(File_5[Year]=AI$8))</f>
        <v>2331.5823944679996</v>
      </c>
      <c r="AJ188" s="65" cm="1">
        <f t="array" ref="AJ188">SUM(File_5[GHG (kt CO2eq)]*(File_5[Row Categories]=$BE$75)*(File_5[Rows]=$BE$188)*(File_5[Year]=AJ$8))</f>
        <v>2129.1161811340003</v>
      </c>
      <c r="AK188" s="65" cm="1">
        <f t="array" ref="AK188">SUM(File_5[GHG (kt CO2eq)]*(File_5[Row Categories]=$BE$75)*(File_5[Rows]=$BE$188)*(File_5[Year]=AK$8))</f>
        <v>2343.3692774700003</v>
      </c>
      <c r="AL188" s="65" cm="1">
        <f t="array" ref="AL188">SUM(File_5[GHG (kt CO2eq)]*(File_5[Row Categories]=$BE$75)*(File_5[Rows]=$BE$188)*(File_5[Year]=AL$8))</f>
        <v>2298.1671619439999</v>
      </c>
      <c r="AM188" s="65" cm="1">
        <f t="array" ref="AM188">SUM(File_5[GHG (kt CO2eq)]*(File_5[Row Categories]=$BE$75)*(File_5[Rows]=$BE$188)*(File_5[Year]=AM$8))</f>
        <v>2288.5328497160003</v>
      </c>
      <c r="AP188" s="49" t="str">
        <f t="shared" si="99"/>
        <v>Road freight</v>
      </c>
      <c r="AQ188" s="101" cm="1">
        <f t="array" aca="1" ref="AQ188" ca="1">INDIRECT(ADDRESS(ROW(AP188),'Section 5'!AQ$9))/1000</f>
        <v>2.2885328497160002</v>
      </c>
      <c r="AR188" s="102" cm="1">
        <f t="array" aca="1" ref="AR188" ca="1">INDIRECT(ADDRESS(ROW(AQ188),'Section 5'!AR$9))/1000</f>
        <v>2.2981671619439998</v>
      </c>
      <c r="AS188" s="102" cm="1">
        <f t="array" aca="1" ref="AS188" ca="1">INDIRECT(ADDRESS(ROW(AR188),'Section 5'!AS$9))/1000</f>
        <v>2.1890503286420002</v>
      </c>
      <c r="AT188" s="103" cm="1">
        <f t="array" aca="1" ref="AT188" ca="1">INDIRECT(ADDRESS(ROW(AS188),'Section 5'!AT$9))/1000</f>
        <v>1.74735464559</v>
      </c>
      <c r="AU188" s="77" cm="1">
        <f t="array" aca="1" ref="AU188" ca="1">AQ188/INDIRECT(ADDRESS($BC188,COLUMN(AQ188)))</f>
        <v>0.15053837116477325</v>
      </c>
      <c r="AV188" s="78" cm="1">
        <f t="array" aca="1" ref="AV188" ca="1">AR188/INDIRECT(ADDRESS($BC188,COLUMN(AR188)))</f>
        <v>0.15566647026096875</v>
      </c>
      <c r="AW188" s="78" cm="1">
        <f t="array" aca="1" ref="AW188" ca="1">AS188/INDIRECT(ADDRESS($BC188,COLUMN(AS188)))</f>
        <v>0.14075463033902827</v>
      </c>
      <c r="AX188" s="80" cm="1">
        <f t="array" aca="1" ref="AX188" ca="1">AT188/INDIRECT(ADDRESS($BC188,COLUMN(AT188)))</f>
        <v>0.13485694540725252</v>
      </c>
      <c r="AY188" s="53">
        <f t="shared" ca="1" si="100"/>
        <v>-4.1921720871905656E-3</v>
      </c>
      <c r="AZ188" s="53">
        <f t="shared" ca="1" si="101"/>
        <v>4.5445515697994487E-2</v>
      </c>
      <c r="BA188" s="53">
        <f t="shared" ca="1" si="102"/>
        <v>0.30971285966007756</v>
      </c>
      <c r="BC188" s="100">
        <f t="shared" si="103"/>
        <v>199</v>
      </c>
      <c r="BE188" s="7" t="s">
        <v>554</v>
      </c>
      <c r="BP188" s="177" t="str">
        <f t="shared" si="104"/>
        <v>Road freight</v>
      </c>
      <c r="BQ188" s="185" cm="1">
        <f t="array" ref="BQ188">INDEX(188:188,,BQ$9)/1000</f>
        <v>1.74735464559</v>
      </c>
      <c r="BR188" s="185" cm="1">
        <f t="array" ref="BR188">INDEX(188:188,,BR$9)/1000</f>
        <v>1.8612471607909999</v>
      </c>
      <c r="BS188" s="185" cm="1">
        <f t="array" ref="BS188">INDEX(188:188,,BS$9)/1000</f>
        <v>1.8745981274360002</v>
      </c>
      <c r="BT188" s="185" cm="1">
        <f t="array" ref="BT188">INDEX(188:188,,BT$9)/1000</f>
        <v>2.2173067667909998</v>
      </c>
      <c r="BU188" s="185" cm="1">
        <f t="array" ref="BU188">INDEX(188:188,,BU$9)/1000</f>
        <v>2.2243662203780001</v>
      </c>
      <c r="BV188" s="185" cm="1">
        <f t="array" ref="BV188">INDEX(188:188,,BV$9)/1000</f>
        <v>2.1890503286420002</v>
      </c>
      <c r="BW188" s="185" cm="1">
        <f t="array" ref="BW188">INDEX(188:188,,BW$9)/1000</f>
        <v>2.3315823944679996</v>
      </c>
      <c r="BX188" s="185" cm="1">
        <f t="array" ref="BX188">INDEX(188:188,,BX$9)/1000</f>
        <v>2.1291161811340005</v>
      </c>
      <c r="BY188" s="185" cm="1">
        <f t="array" ref="BY188">INDEX(188:188,,BY$9)/1000</f>
        <v>2.3433692774700003</v>
      </c>
      <c r="BZ188" s="185" cm="1">
        <f t="array" ref="BZ188">INDEX(188:188,,BZ$9)/1000</f>
        <v>2.2981671619439998</v>
      </c>
      <c r="CA188" s="185" cm="1">
        <f t="array" ref="CA188">INDEX(188:188,,CA$9)/1000</f>
        <v>2.2885328497160002</v>
      </c>
      <c r="CB188" s="179"/>
      <c r="CC188" s="178" t="str">
        <f t="shared" ref="CC188:CC196" si="115">BP188</f>
        <v>Road freight</v>
      </c>
      <c r="CD188" s="126" cm="1">
        <f t="array" aca="1" ref="CD188" ca="1">BQ188/INDIRECT(ADDRESS($BC188,COLUMN(BQ188)))</f>
        <v>0.13485694540725252</v>
      </c>
      <c r="CE188" s="126" cm="1">
        <f t="array" aca="1" ref="CE188" ca="1">BR188/INDIRECT(ADDRESS($BC188,COLUMN(BR188)))</f>
        <v>0.13832240037758989</v>
      </c>
      <c r="CF188" s="126" cm="1">
        <f t="array" aca="1" ref="CF188" ca="1">BS188/INDIRECT(ADDRESS($BC188,COLUMN(BS188)))</f>
        <v>0.13161916013772129</v>
      </c>
      <c r="CG188" s="126" cm="1">
        <f t="array" aca="1" ref="CG188" ca="1">BT188/INDIRECT(ADDRESS($BC188,COLUMN(BT188)))</f>
        <v>0.14946782862102659</v>
      </c>
      <c r="CH188" s="126" cm="1">
        <f t="array" aca="1" ref="CH188" ca="1">BU188/INDIRECT(ADDRESS($BC188,COLUMN(BU188)))</f>
        <v>0.14694991996024692</v>
      </c>
      <c r="CI188" s="126" cm="1">
        <f t="array" aca="1" ref="CI188" ca="1">BV188/INDIRECT(ADDRESS($BC188,COLUMN(BV188)))</f>
        <v>0.14075463033902827</v>
      </c>
      <c r="CJ188" s="126" cm="1">
        <f t="array" aca="1" ref="CJ188" ca="1">BW188/INDIRECT(ADDRESS($BC188,COLUMN(BW188)))</f>
        <v>0.14953336691022126</v>
      </c>
      <c r="CK188" s="126" cm="1">
        <f t="array" aca="1" ref="CK188" ca="1">BX188/INDIRECT(ADDRESS($BC188,COLUMN(BX188)))</f>
        <v>0.1850554898758211</v>
      </c>
      <c r="CL188" s="126" cm="1">
        <f t="array" aca="1" ref="CL188" ca="1">BY188/INDIRECT(ADDRESS($BC188,COLUMN(BY188)))</f>
        <v>0.18977443604106239</v>
      </c>
      <c r="CM188" s="126" cm="1">
        <f t="array" aca="1" ref="CM188" ca="1">BZ188/INDIRECT(ADDRESS($BC188,COLUMN(BZ188)))</f>
        <v>0.15566647026096875</v>
      </c>
      <c r="CN188" s="126" cm="1">
        <f t="array" aca="1" ref="CN188" ca="1">CA188/INDIRECT(ADDRESS($BC188,COLUMN(CA188)))</f>
        <v>0.15053837116477325</v>
      </c>
      <c r="CP188" s="178" t="str">
        <f t="shared" ref="CP188:CP196" si="116">CC188</f>
        <v>Road freight</v>
      </c>
      <c r="CQ188" s="194" t="str">
        <f t="shared" ref="CQ188:CQ196" ca="1" si="117">TEXT(BQ188,"#,##0.00;-#,##0.00;0") &amp; CHAR(10) &amp; IF(CD188&lt;&gt;1,TEXT(CD188,"(#,##0.0%);(-#,##0.0%);(0%)"),"(100%)")</f>
        <v>1.75
(13.5%)</v>
      </c>
      <c r="CR188" s="194" t="str">
        <f t="shared" ca="1" si="105"/>
        <v>1.86
(13.8%)</v>
      </c>
      <c r="CS188" s="194" t="str">
        <f t="shared" ca="1" si="106"/>
        <v>1.87
(13.2%)</v>
      </c>
      <c r="CT188" s="194" t="str">
        <f t="shared" ca="1" si="107"/>
        <v>2.22
(14.9%)</v>
      </c>
      <c r="CU188" s="194" t="str">
        <f t="shared" ca="1" si="108"/>
        <v>2.22
(14.7%)</v>
      </c>
      <c r="CV188" s="194" t="str">
        <f t="shared" ca="1" si="109"/>
        <v>2.19
(14.1%)</v>
      </c>
      <c r="CW188" s="194" t="str">
        <f t="shared" ca="1" si="110"/>
        <v>2.33
(15.0%)</v>
      </c>
      <c r="CX188" s="194" t="str">
        <f t="shared" ca="1" si="111"/>
        <v>2.13
(18.5%)</v>
      </c>
      <c r="CY188" s="194" t="str">
        <f t="shared" ca="1" si="112"/>
        <v>2.34
(19.0%)</v>
      </c>
      <c r="CZ188" s="194" t="str">
        <f t="shared" ca="1" si="113"/>
        <v>2.30
(15.6%)</v>
      </c>
      <c r="DA188" s="194" t="str">
        <f t="shared" ca="1" si="114"/>
        <v>2.29
(15.1%)</v>
      </c>
    </row>
    <row r="189" spans="3:105" ht="15.5">
      <c r="C189" s="34" t="s">
        <v>681</v>
      </c>
      <c r="D189" s="86" t="s">
        <v>648</v>
      </c>
      <c r="E189" s="33"/>
      <c r="F189" s="65" cm="1">
        <f t="array" ref="F189">SUM(File_5[GHG (kt CO2eq)]*(File_5[Row Categories]=$BE$75)*(File_5[Rows]=$BE$189)*(File_5[Year]=F$8))-SUM(File_5[GHG (kt CO2eq)]*(File_5[Row Categories]=$BE$75)*(File_5[Rows]=$BE$189)*(File_5[Energy (Sub-Type)]=$BE$164)*(File_5[Year]=F$8))</f>
        <v>820.99332933100004</v>
      </c>
      <c r="G189" s="65" cm="1">
        <f t="array" ref="G189">SUM(File_5[GHG (kt CO2eq)]*(File_5[Row Categories]=$BE$75)*(File_5[Rows]=$BE$189)*(File_5[Year]=G$8))-SUM(File_5[GHG (kt CO2eq)]*(File_5[Row Categories]=$BE$75)*(File_5[Rows]=$BE$189)*(File_5[Energy (Sub-Type)]=$BE$164)*(File_5[Year]=G$8))</f>
        <v>813.89985736400001</v>
      </c>
      <c r="H189" s="65" cm="1">
        <f t="array" ref="H189">SUM(File_5[GHG (kt CO2eq)]*(File_5[Row Categories]=$BE$75)*(File_5[Rows]=$BE$189)*(File_5[Year]=H$8))-SUM(File_5[GHG (kt CO2eq)]*(File_5[Row Categories]=$BE$75)*(File_5[Rows]=$BE$189)*(File_5[Energy (Sub-Type)]=$BE$164)*(File_5[Year]=H$8))</f>
        <v>1149.139434877</v>
      </c>
      <c r="I189" s="65" cm="1">
        <f t="array" ref="I189">SUM(File_5[GHG (kt CO2eq)]*(File_5[Row Categories]=$BE$75)*(File_5[Rows]=$BE$189)*(File_5[Year]=I$8))-SUM(File_5[GHG (kt CO2eq)]*(File_5[Row Categories]=$BE$75)*(File_5[Rows]=$BE$189)*(File_5[Energy (Sub-Type)]=$BE$164)*(File_5[Year]=I$8))</f>
        <v>989.49033716100007</v>
      </c>
      <c r="J189" s="65" cm="1">
        <f t="array" ref="J189">SUM(File_5[GHG (kt CO2eq)]*(File_5[Row Categories]=$BE$75)*(File_5[Rows]=$BE$189)*(File_5[Year]=J$8))-SUM(File_5[GHG (kt CO2eq)]*(File_5[Row Categories]=$BE$75)*(File_5[Rows]=$BE$189)*(File_5[Energy (Sub-Type)]=$BE$164)*(File_5[Year]=J$8))</f>
        <v>1029.980709185</v>
      </c>
      <c r="K189" s="65" cm="1">
        <f t="array" ref="K189">SUM(File_5[GHG (kt CO2eq)]*(File_5[Row Categories]=$BE$75)*(File_5[Rows]=$BE$189)*(File_5[Year]=K$8))-SUM(File_5[GHG (kt CO2eq)]*(File_5[Row Categories]=$BE$75)*(File_5[Rows]=$BE$189)*(File_5[Energy (Sub-Type)]=$BE$164)*(File_5[Year]=K$8))</f>
        <v>972.378742418</v>
      </c>
      <c r="L189" s="65" cm="1">
        <f t="array" ref="L189">SUM(File_5[GHG (kt CO2eq)]*(File_5[Row Categories]=$BE$75)*(File_5[Rows]=$BE$189)*(File_5[Year]=L$8))-SUM(File_5[GHG (kt CO2eq)]*(File_5[Row Categories]=$BE$75)*(File_5[Rows]=$BE$189)*(File_5[Energy (Sub-Type)]=$BE$164)*(File_5[Year]=L$8))</f>
        <v>1427.8471284669999</v>
      </c>
      <c r="M189" s="65" cm="1">
        <f t="array" ref="M189">SUM(File_5[GHG (kt CO2eq)]*(File_5[Row Categories]=$BE$75)*(File_5[Rows]=$BE$189)*(File_5[Year]=M$8))-SUM(File_5[GHG (kt CO2eq)]*(File_5[Row Categories]=$BE$75)*(File_5[Rows]=$BE$189)*(File_5[Energy (Sub-Type)]=$BE$164)*(File_5[Year]=M$8))</f>
        <v>912.69200912600013</v>
      </c>
      <c r="N189" s="65" cm="1">
        <f t="array" ref="N189">SUM(File_5[GHG (kt CO2eq)]*(File_5[Row Categories]=$BE$75)*(File_5[Rows]=$BE$189)*(File_5[Year]=N$8))-SUM(File_5[GHG (kt CO2eq)]*(File_5[Row Categories]=$BE$75)*(File_5[Rows]=$BE$189)*(File_5[Energy (Sub-Type)]=$BE$164)*(File_5[Year]=N$8))</f>
        <v>1136.869205474</v>
      </c>
      <c r="O189" s="65" cm="1">
        <f t="array" ref="O189">SUM(File_5[GHG (kt CO2eq)]*(File_5[Row Categories]=$BE$75)*(File_5[Rows]=$BE$189)*(File_5[Year]=O$8))-SUM(File_5[GHG (kt CO2eq)]*(File_5[Row Categories]=$BE$75)*(File_5[Rows]=$BE$189)*(File_5[Energy (Sub-Type)]=$BE$164)*(File_5[Year]=O$8))</f>
        <v>782.31709552999996</v>
      </c>
      <c r="P189" s="65" cm="1">
        <f t="array" ref="P189">SUM(File_5[GHG (kt CO2eq)]*(File_5[Row Categories]=$BE$75)*(File_5[Rows]=$BE$189)*(File_5[Year]=P$8))-SUM(File_5[GHG (kt CO2eq)]*(File_5[Row Categories]=$BE$75)*(File_5[Rows]=$BE$189)*(File_5[Energy (Sub-Type)]=$BE$164)*(File_5[Year]=P$8))</f>
        <v>712.91736728399997</v>
      </c>
      <c r="Q189" s="65" cm="1">
        <f t="array" ref="Q189">SUM(File_5[GHG (kt CO2eq)]*(File_5[Row Categories]=$BE$75)*(File_5[Rows]=$BE$189)*(File_5[Year]=Q$8))-SUM(File_5[GHG (kt CO2eq)]*(File_5[Row Categories]=$BE$75)*(File_5[Rows]=$BE$189)*(File_5[Energy (Sub-Type)]=$BE$164)*(File_5[Year]=Q$8))</f>
        <v>1073.114332268</v>
      </c>
      <c r="R189" s="65" cm="1">
        <f t="array" ref="R189">SUM(File_5[GHG (kt CO2eq)]*(File_5[Row Categories]=$BE$75)*(File_5[Rows]=$BE$189)*(File_5[Year]=R$8))-SUM(File_5[GHG (kt CO2eq)]*(File_5[Row Categories]=$BE$75)*(File_5[Rows]=$BE$189)*(File_5[Energy (Sub-Type)]=$BE$164)*(File_5[Year]=R$8))</f>
        <v>613.49657602699995</v>
      </c>
      <c r="S189" s="65" cm="1">
        <f t="array" ref="S189">SUM(File_5[GHG (kt CO2eq)]*(File_5[Row Categories]=$BE$75)*(File_5[Rows]=$BE$189)*(File_5[Year]=S$8))-SUM(File_5[GHG (kt CO2eq)]*(File_5[Row Categories]=$BE$75)*(File_5[Rows]=$BE$189)*(File_5[Energy (Sub-Type)]=$BE$164)*(File_5[Year]=S$8))</f>
        <v>541.49642983600006</v>
      </c>
      <c r="T189" s="65" cm="1">
        <f t="array" ref="T189">SUM(File_5[GHG (kt CO2eq)]*(File_5[Row Categories]=$BE$75)*(File_5[Rows]=$BE$189)*(File_5[Year]=T$8))-SUM(File_5[GHG (kt CO2eq)]*(File_5[Row Categories]=$BE$75)*(File_5[Rows]=$BE$189)*(File_5[Energy (Sub-Type)]=$BE$164)*(File_5[Year]=T$8))</f>
        <v>923.96747196799993</v>
      </c>
      <c r="U189" s="65" cm="1">
        <f t="array" ref="U189">SUM(File_5[GHG (kt CO2eq)]*(File_5[Row Categories]=$BE$75)*(File_5[Rows]=$BE$189)*(File_5[Year]=U$8))-SUM(File_5[GHG (kt CO2eq)]*(File_5[Row Categories]=$BE$75)*(File_5[Rows]=$BE$189)*(File_5[Energy (Sub-Type)]=$BE$164)*(File_5[Year]=U$8))</f>
        <v>1778.8948777278079</v>
      </c>
      <c r="V189" s="65" cm="1">
        <f t="array" ref="V189">SUM(File_5[GHG (kt CO2eq)]*(File_5[Row Categories]=$BE$75)*(File_5[Rows]=$BE$189)*(File_5[Year]=V$8))-SUM(File_5[GHG (kt CO2eq)]*(File_5[Row Categories]=$BE$75)*(File_5[Rows]=$BE$189)*(File_5[Energy (Sub-Type)]=$BE$164)*(File_5[Year]=V$8))</f>
        <v>2059.243268318</v>
      </c>
      <c r="W189" s="65" cm="1">
        <f t="array" ref="W189">SUM(File_5[GHG (kt CO2eq)]*(File_5[Row Categories]=$BE$75)*(File_5[Rows]=$BE$189)*(File_5[Year]=W$8))-SUM(File_5[GHG (kt CO2eq)]*(File_5[Row Categories]=$BE$75)*(File_5[Rows]=$BE$189)*(File_5[Energy (Sub-Type)]=$BE$164)*(File_5[Year]=W$8))</f>
        <v>1947.8138851440001</v>
      </c>
      <c r="X189" s="65" cm="1">
        <f t="array" ref="X189">SUM(File_5[GHG (kt CO2eq)]*(File_5[Row Categories]=$BE$75)*(File_5[Rows]=$BE$189)*(File_5[Year]=X$8))-SUM(File_5[GHG (kt CO2eq)]*(File_5[Row Categories]=$BE$75)*(File_5[Rows]=$BE$189)*(File_5[Energy (Sub-Type)]=$BE$164)*(File_5[Year]=X$8))</f>
        <v>975.27229590099989</v>
      </c>
      <c r="Y189" s="65" cm="1">
        <f t="array" ref="Y189">SUM(File_5[GHG (kt CO2eq)]*(File_5[Row Categories]=$BE$75)*(File_5[Rows]=$BE$189)*(File_5[Year]=Y$8))-SUM(File_5[GHG (kt CO2eq)]*(File_5[Row Categories]=$BE$75)*(File_5[Rows]=$BE$189)*(File_5[Energy (Sub-Type)]=$BE$164)*(File_5[Year]=Y$8))</f>
        <v>1123.7073297060001</v>
      </c>
      <c r="Z189" s="65" cm="1">
        <f t="array" ref="Z189">SUM(File_5[GHG (kt CO2eq)]*(File_5[Row Categories]=$BE$75)*(File_5[Rows]=$BE$189)*(File_5[Year]=Z$8))-SUM(File_5[GHG (kt CO2eq)]*(File_5[Row Categories]=$BE$75)*(File_5[Rows]=$BE$189)*(File_5[Energy (Sub-Type)]=$BE$164)*(File_5[Year]=Z$8))</f>
        <v>762.58289119599999</v>
      </c>
      <c r="AA189" s="65" cm="1">
        <f t="array" ref="AA189">SUM(File_5[GHG (kt CO2eq)]*(File_5[Row Categories]=$BE$75)*(File_5[Rows]=$BE$189)*(File_5[Year]=AA$8))-SUM(File_5[GHG (kt CO2eq)]*(File_5[Row Categories]=$BE$75)*(File_5[Rows]=$BE$189)*(File_5[Energy (Sub-Type)]=$BE$164)*(File_5[Year]=AA$8))</f>
        <v>643.99706442199999</v>
      </c>
      <c r="AB189" s="65" cm="1">
        <f t="array" ref="AB189">SUM(File_5[GHG (kt CO2eq)]*(File_5[Row Categories]=$BE$75)*(File_5[Rows]=$BE$189)*(File_5[Year]=AB$8))-SUM(File_5[GHG (kt CO2eq)]*(File_5[Row Categories]=$BE$75)*(File_5[Rows]=$BE$189)*(File_5[Energy (Sub-Type)]=$BE$164)*(File_5[Year]=AB$8))</f>
        <v>450.27103686499999</v>
      </c>
      <c r="AC189" s="65" cm="1">
        <f t="array" ref="AC189">SUM(File_5[GHG (kt CO2eq)]*(File_5[Row Categories]=$BE$75)*(File_5[Rows]=$BE$189)*(File_5[Year]=AC$8))-SUM(File_5[GHG (kt CO2eq)]*(File_5[Row Categories]=$BE$75)*(File_5[Rows]=$BE$189)*(File_5[Energy (Sub-Type)]=$BE$164)*(File_5[Year]=AC$8))</f>
        <v>524.22218565999992</v>
      </c>
      <c r="AD189" s="65" cm="1">
        <f t="array" ref="AD189">SUM(File_5[GHG (kt CO2eq)]*(File_5[Row Categories]=$BE$75)*(File_5[Rows]=$BE$189)*(File_5[Year]=AD$8))-SUM(File_5[GHG (kt CO2eq)]*(File_5[Row Categories]=$BE$75)*(File_5[Rows]=$BE$189)*(File_5[Energy (Sub-Type)]=$BE$164)*(File_5[Year]=AD$8))</f>
        <v>382.375525557</v>
      </c>
      <c r="AE189" s="65" cm="1">
        <f t="array" ref="AE189">SUM(File_5[GHG (kt CO2eq)]*(File_5[Row Categories]=$BE$75)*(File_5[Rows]=$BE$189)*(File_5[Year]=AE$8))-SUM(File_5[GHG (kt CO2eq)]*(File_5[Row Categories]=$BE$75)*(File_5[Rows]=$BE$189)*(File_5[Energy (Sub-Type)]=$BE$164)*(File_5[Year]=AE$8))</f>
        <v>390.86850145899996</v>
      </c>
      <c r="AF189" s="65" cm="1">
        <f t="array" ref="AF189">SUM(File_5[GHG (kt CO2eq)]*(File_5[Row Categories]=$BE$75)*(File_5[Rows]=$BE$189)*(File_5[Year]=AF$8))-SUM(File_5[GHG (kt CO2eq)]*(File_5[Row Categories]=$BE$75)*(File_5[Rows]=$BE$189)*(File_5[Energy (Sub-Type)]=$BE$164)*(File_5[Year]=AF$8))</f>
        <v>604.36332360100005</v>
      </c>
      <c r="AG189" s="65" cm="1">
        <f t="array" ref="AG189">SUM(File_5[GHG (kt CO2eq)]*(File_5[Row Categories]=$BE$75)*(File_5[Rows]=$BE$189)*(File_5[Year]=AG$8))-SUM(File_5[GHG (kt CO2eq)]*(File_5[Row Categories]=$BE$75)*(File_5[Rows]=$BE$189)*(File_5[Energy (Sub-Type)]=$BE$164)*(File_5[Year]=AG$8))</f>
        <v>1343.2333704090001</v>
      </c>
      <c r="AH189" s="65" cm="1">
        <f t="array" ref="AH189">SUM(File_5[GHG (kt CO2eq)]*(File_5[Row Categories]=$BE$75)*(File_5[Rows]=$BE$189)*(File_5[Year]=AH$8))-SUM(File_5[GHG (kt CO2eq)]*(File_5[Row Categories]=$BE$75)*(File_5[Rows]=$BE$189)*(File_5[Energy (Sub-Type)]=$BE$164)*(File_5[Year]=AH$8))</f>
        <v>1442.411666771</v>
      </c>
      <c r="AI189" s="65" cm="1">
        <f t="array" ref="AI189">SUM(File_5[GHG (kt CO2eq)]*(File_5[Row Categories]=$BE$75)*(File_5[Rows]=$BE$189)*(File_5[Year]=AI$8))-SUM(File_5[GHG (kt CO2eq)]*(File_5[Row Categories]=$BE$75)*(File_5[Rows]=$BE$189)*(File_5[Energy (Sub-Type)]=$BE$164)*(File_5[Year]=AI$8))</f>
        <v>1135.363056463</v>
      </c>
      <c r="AJ189" s="65" cm="1">
        <f t="array" ref="AJ189">SUM(File_5[GHG (kt CO2eq)]*(File_5[Row Categories]=$BE$75)*(File_5[Rows]=$BE$189)*(File_5[Year]=AJ$8))-SUM(File_5[GHG (kt CO2eq)]*(File_5[Row Categories]=$BE$75)*(File_5[Rows]=$BE$189)*(File_5[Energy (Sub-Type)]=$BE$164)*(File_5[Year]=AJ$8))</f>
        <v>1174.5676638289999</v>
      </c>
      <c r="AK189" s="65" cm="1">
        <f t="array" ref="AK189">SUM(File_5[GHG (kt CO2eq)]*(File_5[Row Categories]=$BE$75)*(File_5[Rows]=$BE$189)*(File_5[Year]=AK$8))-SUM(File_5[GHG (kt CO2eq)]*(File_5[Row Categories]=$BE$75)*(File_5[Rows]=$BE$189)*(File_5[Energy (Sub-Type)]=$BE$164)*(File_5[Year]=AK$8))</f>
        <v>974.25113695099992</v>
      </c>
      <c r="AL189" s="65" cm="1">
        <f t="array" ref="AL189">SUM(File_5[GHG (kt CO2eq)]*(File_5[Row Categories]=$BE$75)*(File_5[Rows]=$BE$189)*(File_5[Year]=AL$8))-SUM(File_5[GHG (kt CO2eq)]*(File_5[Row Categories]=$BE$75)*(File_5[Rows]=$BE$189)*(File_5[Energy (Sub-Type)]=$BE$164)*(File_5[Year]=AL$8))</f>
        <v>1296.1395723419998</v>
      </c>
      <c r="AM189" s="65" cm="1">
        <f t="array" ref="AM189">SUM(File_5[GHG (kt CO2eq)]*(File_5[Row Categories]=$BE$75)*(File_5[Rows]=$BE$189)*(File_5[Year]=AM$8))-SUM(File_5[GHG (kt CO2eq)]*(File_5[Row Categories]=$BE$75)*(File_5[Rows]=$BE$189)*(File_5[Energy (Sub-Type)]=$BE$164)*(File_5[Year]=AM$8))</f>
        <v>1282.900301614</v>
      </c>
      <c r="AP189" s="49" t="str">
        <f t="shared" si="99"/>
        <v>Road unspecified</v>
      </c>
      <c r="AQ189" s="101" cm="1">
        <f t="array" aca="1" ref="AQ189" ca="1">INDIRECT(ADDRESS(ROW(AP189),'Section 5'!AQ$9))/1000</f>
        <v>1.2829003016139999</v>
      </c>
      <c r="AR189" s="102" cm="1">
        <f t="array" aca="1" ref="AR189" ca="1">INDIRECT(ADDRESS(ROW(AQ189),'Section 5'!AR$9))/1000</f>
        <v>1.2961395723419999</v>
      </c>
      <c r="AS189" s="102" cm="1">
        <f t="array" aca="1" ref="AS189" ca="1">INDIRECT(ADDRESS(ROW(AR189),'Section 5'!AS$9))/1000</f>
        <v>1.4424116667710001</v>
      </c>
      <c r="AT189" s="103" cm="1">
        <f t="array" aca="1" ref="AT189" ca="1">INDIRECT(ADDRESS(ROW(AS189),'Section 5'!AT$9))/1000</f>
        <v>0.5242221856599999</v>
      </c>
      <c r="AU189" s="77" cm="1">
        <f t="array" aca="1" ref="AU189" ca="1">AQ189/INDIRECT(ADDRESS($BC189,COLUMN(AQ189)))</f>
        <v>8.4388442051742521E-2</v>
      </c>
      <c r="AV189" s="78" cm="1">
        <f t="array" aca="1" ref="AV189" ca="1">AR189/INDIRECT(ADDRESS($BC189,COLUMN(AR189)))</f>
        <v>8.7794080227553598E-2</v>
      </c>
      <c r="AW189" s="78" cm="1">
        <f t="array" aca="1" ref="AW189" ca="1">AS189/INDIRECT(ADDRESS($BC189,COLUMN(AS189)))</f>
        <v>9.2746209758915454E-2</v>
      </c>
      <c r="AX189" s="80" cm="1">
        <f t="array" aca="1" ref="AX189" ca="1">AT189/INDIRECT(ADDRESS($BC189,COLUMN(AT189)))</f>
        <v>4.0458302412302111E-2</v>
      </c>
      <c r="AY189" s="53">
        <f t="shared" ca="1" si="100"/>
        <v>-1.0214386637449797E-2</v>
      </c>
      <c r="AZ189" s="53">
        <f t="shared" ca="1" si="101"/>
        <v>-0.11058657443757661</v>
      </c>
      <c r="BA189" s="53">
        <f t="shared" ca="1" si="102"/>
        <v>1.4472453412074087</v>
      </c>
      <c r="BC189" s="100">
        <f t="shared" si="103"/>
        <v>199</v>
      </c>
      <c r="BE189" s="7" t="s">
        <v>561</v>
      </c>
      <c r="BP189" s="177" t="str">
        <f t="shared" si="104"/>
        <v>Road unspecified</v>
      </c>
      <c r="BQ189" s="185" cm="1">
        <f t="array" ref="BQ189">INDEX(189:189,,BQ$9)/1000</f>
        <v>0.5242221856599999</v>
      </c>
      <c r="BR189" s="185" cm="1">
        <f t="array" ref="BR189">INDEX(189:189,,BR$9)/1000</f>
        <v>0.382375525557</v>
      </c>
      <c r="BS189" s="185" cm="1">
        <f t="array" ref="BS189">INDEX(189:189,,BS$9)/1000</f>
        <v>0.39086850145899998</v>
      </c>
      <c r="BT189" s="185" cm="1">
        <f t="array" ref="BT189">INDEX(189:189,,BT$9)/1000</f>
        <v>0.60436332360100009</v>
      </c>
      <c r="BU189" s="185" cm="1">
        <f t="array" ref="BU189">INDEX(189:189,,BU$9)/1000</f>
        <v>1.343233370409</v>
      </c>
      <c r="BV189" s="185" cm="1">
        <f t="array" ref="BV189">INDEX(189:189,,BV$9)/1000</f>
        <v>1.4424116667710001</v>
      </c>
      <c r="BW189" s="185" cm="1">
        <f t="array" ref="BW189">INDEX(189:189,,BW$9)/1000</f>
        <v>1.135363056463</v>
      </c>
      <c r="BX189" s="185" cm="1">
        <f t="array" ref="BX189">INDEX(189:189,,BX$9)/1000</f>
        <v>1.1745676638289999</v>
      </c>
      <c r="BY189" s="185" cm="1">
        <f t="array" ref="BY189">INDEX(189:189,,BY$9)/1000</f>
        <v>0.97425113695099996</v>
      </c>
      <c r="BZ189" s="185" cm="1">
        <f t="array" ref="BZ189">INDEX(189:189,,BZ$9)/1000</f>
        <v>1.2961395723419999</v>
      </c>
      <c r="CA189" s="185" cm="1">
        <f t="array" ref="CA189">INDEX(189:189,,CA$9)/1000</f>
        <v>1.2829003016139999</v>
      </c>
      <c r="CB189" s="179"/>
      <c r="CC189" s="178" t="str">
        <f t="shared" si="115"/>
        <v>Road unspecified</v>
      </c>
      <c r="CD189" s="126" cm="1">
        <f t="array" aca="1" ref="CD189" ca="1">BQ189/INDIRECT(ADDRESS($BC189,COLUMN(BQ189)))</f>
        <v>4.0458302412302111E-2</v>
      </c>
      <c r="CE189" s="126" cm="1">
        <f t="array" aca="1" ref="CE189" ca="1">BR189/INDIRECT(ADDRESS($BC189,COLUMN(BR189)))</f>
        <v>2.8417021476185272E-2</v>
      </c>
      <c r="CF189" s="126" cm="1">
        <f t="array" aca="1" ref="CF189" ca="1">BS189/INDIRECT(ADDRESS($BC189,COLUMN(BS189)))</f>
        <v>2.7443633455821671E-2</v>
      </c>
      <c r="CG189" s="126" cm="1">
        <f t="array" aca="1" ref="CG189" ca="1">BT189/INDIRECT(ADDRESS($BC189,COLUMN(BT189)))</f>
        <v>4.07399079954835E-2</v>
      </c>
      <c r="CH189" s="126" cm="1">
        <f t="array" aca="1" ref="CH189" ca="1">BU189/INDIRECT(ADDRESS($BC189,COLUMN(BU189)))</f>
        <v>8.8739001006764032E-2</v>
      </c>
      <c r="CI189" s="126" cm="1">
        <f t="array" aca="1" ref="CI189" ca="1">BV189/INDIRECT(ADDRESS($BC189,COLUMN(BV189)))</f>
        <v>9.2746209758915454E-2</v>
      </c>
      <c r="CJ189" s="126" cm="1">
        <f t="array" aca="1" ref="CJ189" ca="1">BW189/INDIRECT(ADDRESS($BC189,COLUMN(BW189)))</f>
        <v>7.2815209490861565E-2</v>
      </c>
      <c r="CK189" s="126" cm="1">
        <f t="array" aca="1" ref="CK189" ca="1">BX189/INDIRECT(ADDRESS($BC189,COLUMN(BX189)))</f>
        <v>0.10208940045085042</v>
      </c>
      <c r="CL189" s="126" cm="1">
        <f t="array" aca="1" ref="CL189" ca="1">BY189/INDIRECT(ADDRESS($BC189,COLUMN(BY189)))</f>
        <v>7.8898346007528375E-2</v>
      </c>
      <c r="CM189" s="126" cm="1">
        <f t="array" aca="1" ref="CM189" ca="1">BZ189/INDIRECT(ADDRESS($BC189,COLUMN(BZ189)))</f>
        <v>8.7794080227553598E-2</v>
      </c>
      <c r="CN189" s="126" cm="1">
        <f t="array" aca="1" ref="CN189" ca="1">CA189/INDIRECT(ADDRESS($BC189,COLUMN(CA189)))</f>
        <v>8.4388442051742521E-2</v>
      </c>
      <c r="CP189" s="178" t="str">
        <f t="shared" si="116"/>
        <v>Road unspecified</v>
      </c>
      <c r="CQ189" s="194" t="str">
        <f t="shared" ca="1" si="117"/>
        <v>0.52
(4.0%)</v>
      </c>
      <c r="CR189" s="194" t="str">
        <f t="shared" ca="1" si="105"/>
        <v>0.38
(2.8%)</v>
      </c>
      <c r="CS189" s="194" t="str">
        <f t="shared" ca="1" si="106"/>
        <v>0.39
(2.7%)</v>
      </c>
      <c r="CT189" s="194" t="str">
        <f t="shared" ca="1" si="107"/>
        <v>0.60
(4.1%)</v>
      </c>
      <c r="CU189" s="194" t="str">
        <f t="shared" ca="1" si="108"/>
        <v>1.34
(8.9%)</v>
      </c>
      <c r="CV189" s="194" t="str">
        <f t="shared" ca="1" si="109"/>
        <v>1.44
(9.3%)</v>
      </c>
      <c r="CW189" s="194" t="str">
        <f t="shared" ca="1" si="110"/>
        <v>1.14
(7.3%)</v>
      </c>
      <c r="CX189" s="194" t="str">
        <f t="shared" ca="1" si="111"/>
        <v>1.17
(10.2%)</v>
      </c>
      <c r="CY189" s="194" t="str">
        <f t="shared" ca="1" si="112"/>
        <v>0.97
(7.9%)</v>
      </c>
      <c r="CZ189" s="194" t="str">
        <f t="shared" ca="1" si="113"/>
        <v>1.30
(8.8%)</v>
      </c>
      <c r="DA189" s="194" t="str">
        <f t="shared" ca="1" si="114"/>
        <v>1.28
(8.4%)</v>
      </c>
    </row>
    <row r="190" spans="3:105" ht="15.5">
      <c r="C190" s="34" t="s">
        <v>186</v>
      </c>
      <c r="D190" s="86" t="s">
        <v>648</v>
      </c>
      <c r="E190" s="33"/>
      <c r="F190" s="65" cm="1">
        <f t="array" ref="F190">SUM(File_5[GHG (kt CO2eq)]*(File_5[Row Categories]=$BE$75)*(File_5[Rows]=$BE$190)*(File_5[Year]=F$8))+(SUM(EB_2023[Value]*(EB_2023[Rows]=$BE$190)*(EB_2023[Energy (Sub-Type)]=$BE$168)*(EB_2023[Year]=F$8))*Indicators!F$9)</f>
        <v>0</v>
      </c>
      <c r="G190" s="65" cm="1">
        <f t="array" ref="G190">SUM(File_5[GHG (kt CO2eq)]*(File_5[Row Categories]=$BE$75)*(File_5[Rows]=$BE$190)*(File_5[Year]=G$8))+(SUM(EB_2023[Value]*(EB_2023[Rows]=$BE$190)*(EB_2023[Energy (Sub-Type)]=$BE$168)*(EB_2023[Year]=G$8))*Indicators!G$9)</f>
        <v>0</v>
      </c>
      <c r="H190" s="65" cm="1">
        <f t="array" ref="H190">SUM(File_5[GHG (kt CO2eq)]*(File_5[Row Categories]=$BE$75)*(File_5[Rows]=$BE$190)*(File_5[Year]=H$8))+(SUM(EB_2023[Value]*(EB_2023[Rows]=$BE$190)*(EB_2023[Energy (Sub-Type)]=$BE$168)*(EB_2023[Year]=H$8))*Indicators!H$9)</f>
        <v>0</v>
      </c>
      <c r="I190" s="65" cm="1">
        <f t="array" ref="I190">SUM(File_5[GHG (kt CO2eq)]*(File_5[Row Categories]=$BE$75)*(File_5[Rows]=$BE$190)*(File_5[Year]=I$8))+(SUM(EB_2023[Value]*(EB_2023[Rows]=$BE$190)*(EB_2023[Energy (Sub-Type)]=$BE$168)*(EB_2023[Year]=I$8))*Indicators!I$9)</f>
        <v>0</v>
      </c>
      <c r="J190" s="65" cm="1">
        <f t="array" ref="J190">SUM(File_5[GHG (kt CO2eq)]*(File_5[Row Categories]=$BE$75)*(File_5[Rows]=$BE$190)*(File_5[Year]=J$8))+(SUM(EB_2023[Value]*(EB_2023[Rows]=$BE$190)*(EB_2023[Energy (Sub-Type)]=$BE$168)*(EB_2023[Year]=J$8))*Indicators!J$9)</f>
        <v>0</v>
      </c>
      <c r="K190" s="65" cm="1">
        <f t="array" ref="K190">SUM(File_5[GHG (kt CO2eq)]*(File_5[Row Categories]=$BE$75)*(File_5[Rows]=$BE$190)*(File_5[Year]=K$8))+(SUM(EB_2023[Value]*(EB_2023[Rows]=$BE$190)*(EB_2023[Energy (Sub-Type)]=$BE$168)*(EB_2023[Year]=K$8))*Indicators!K$9)</f>
        <v>0</v>
      </c>
      <c r="L190" s="65" cm="1">
        <f t="array" ref="L190">SUM(File_5[GHG (kt CO2eq)]*(File_5[Row Categories]=$BE$75)*(File_5[Rows]=$BE$190)*(File_5[Year]=L$8))+(SUM(EB_2023[Value]*(EB_2023[Rows]=$BE$190)*(EB_2023[Energy (Sub-Type)]=$BE$168)*(EB_2023[Year]=L$8))*Indicators!L$9)</f>
        <v>0</v>
      </c>
      <c r="M190" s="65" cm="1">
        <f t="array" ref="M190">SUM(File_5[GHG (kt CO2eq)]*(File_5[Row Categories]=$BE$75)*(File_5[Rows]=$BE$190)*(File_5[Year]=M$8))+(SUM(EB_2023[Value]*(EB_2023[Rows]=$BE$190)*(EB_2023[Energy (Sub-Type)]=$BE$168)*(EB_2023[Year]=M$8))*Indicators!M$9)</f>
        <v>0</v>
      </c>
      <c r="N190" s="65" cm="1">
        <f t="array" ref="N190">SUM(File_5[GHG (kt CO2eq)]*(File_5[Row Categories]=$BE$75)*(File_5[Rows]=$BE$190)*(File_5[Year]=N$8))+(SUM(EB_2023[Value]*(EB_2023[Rows]=$BE$190)*(EB_2023[Energy (Sub-Type)]=$BE$168)*(EB_2023[Year]=N$8))*Indicators!N$9)</f>
        <v>0</v>
      </c>
      <c r="O190" s="65" cm="1">
        <f t="array" ref="O190">SUM(File_5[GHG (kt CO2eq)]*(File_5[Row Categories]=$BE$75)*(File_5[Rows]=$BE$190)*(File_5[Year]=O$8))+(SUM(EB_2023[Value]*(EB_2023[Rows]=$BE$190)*(EB_2023[Energy (Sub-Type)]=$BE$168)*(EB_2023[Year]=O$8))*Indicators!O$9)</f>
        <v>0</v>
      </c>
      <c r="P190" s="65" cm="1">
        <f t="array" ref="P190">SUM(File_5[GHG (kt CO2eq)]*(File_5[Row Categories]=$BE$75)*(File_5[Rows]=$BE$190)*(File_5[Year]=P$8))+(SUM(EB_2023[Value]*(EB_2023[Rows]=$BE$190)*(EB_2023[Energy (Sub-Type)]=$BE$168)*(EB_2023[Year]=P$8))*Indicators!P$9)</f>
        <v>0</v>
      </c>
      <c r="Q190" s="65" cm="1">
        <f t="array" ref="Q190">SUM(File_5[GHG (kt CO2eq)]*(File_5[Row Categories]=$BE$75)*(File_5[Rows]=$BE$190)*(File_5[Year]=Q$8))+(SUM(EB_2023[Value]*(EB_2023[Rows]=$BE$190)*(EB_2023[Energy (Sub-Type)]=$BE$168)*(EB_2023[Year]=Q$8))*Indicators!Q$9)</f>
        <v>0</v>
      </c>
      <c r="R190" s="65" cm="1">
        <f t="array" ref="R190">SUM(File_5[GHG (kt CO2eq)]*(File_5[Row Categories]=$BE$75)*(File_5[Rows]=$BE$190)*(File_5[Year]=R$8))+(SUM(EB_2023[Value]*(EB_2023[Rows]=$BE$190)*(EB_2023[Energy (Sub-Type)]=$BE$168)*(EB_2023[Year]=R$8))*Indicators!R$9)</f>
        <v>0</v>
      </c>
      <c r="S190" s="65" cm="1">
        <f t="array" ref="S190">SUM(File_5[GHG (kt CO2eq)]*(File_5[Row Categories]=$BE$75)*(File_5[Rows]=$BE$190)*(File_5[Year]=S$8))+(SUM(EB_2023[Value]*(EB_2023[Rows]=$BE$190)*(EB_2023[Energy (Sub-Type)]=$BE$168)*(EB_2023[Year]=S$8))*Indicators!S$9)</f>
        <v>0</v>
      </c>
      <c r="T190" s="65" cm="1">
        <f t="array" ref="T190">SUM(File_5[GHG (kt CO2eq)]*(File_5[Row Categories]=$BE$75)*(File_5[Rows]=$BE$190)*(File_5[Year]=T$8))+(SUM(EB_2023[Value]*(EB_2023[Rows]=$BE$190)*(EB_2023[Energy (Sub-Type)]=$BE$168)*(EB_2023[Year]=T$8))*Indicators!T$9)</f>
        <v>0</v>
      </c>
      <c r="U190" s="65" cm="1">
        <f t="array" ref="U190">SUM(File_5[GHG (kt CO2eq)]*(File_5[Row Categories]=$BE$75)*(File_5[Rows]=$BE$190)*(File_5[Year]=U$8))+(SUM(EB_2023[Value]*(EB_2023[Rows]=$BE$190)*(EB_2023[Energy (Sub-Type)]=$BE$168)*(EB_2023[Year]=U$8))*Indicators!U$9)</f>
        <v>0</v>
      </c>
      <c r="V190" s="65" cm="1">
        <f t="array" ref="V190">SUM(File_5[GHG (kt CO2eq)]*(File_5[Row Categories]=$BE$75)*(File_5[Rows]=$BE$190)*(File_5[Year]=V$8))+(SUM(EB_2023[Value]*(EB_2023[Rows]=$BE$190)*(EB_2023[Energy (Sub-Type)]=$BE$168)*(EB_2023[Year]=V$8))*Indicators!V$9)</f>
        <v>0</v>
      </c>
      <c r="W190" s="65" cm="1">
        <f t="array" ref="W190">SUM(File_5[GHG (kt CO2eq)]*(File_5[Row Categories]=$BE$75)*(File_5[Rows]=$BE$190)*(File_5[Year]=W$8))+(SUM(EB_2023[Value]*(EB_2023[Rows]=$BE$190)*(EB_2023[Energy (Sub-Type)]=$BE$168)*(EB_2023[Year]=W$8))*Indicators!W$9)</f>
        <v>0</v>
      </c>
      <c r="X190" s="65" cm="1">
        <f t="array" ref="X190">SUM(File_5[GHG (kt CO2eq)]*(File_5[Row Categories]=$BE$75)*(File_5[Rows]=$BE$190)*(File_5[Year]=X$8))+(SUM(EB_2023[Value]*(EB_2023[Rows]=$BE$190)*(EB_2023[Energy (Sub-Type)]=$BE$168)*(EB_2023[Year]=X$8))*Indicators!X$9)</f>
        <v>1234.4078637169998</v>
      </c>
      <c r="Y190" s="65" cm="1">
        <f t="array" ref="Y190">SUM(File_5[GHG (kt CO2eq)]*(File_5[Row Categories]=$BE$75)*(File_5[Rows]=$BE$190)*(File_5[Year]=Y$8))+(SUM(EB_2023[Value]*(EB_2023[Rows]=$BE$190)*(EB_2023[Energy (Sub-Type)]=$BE$168)*(EB_2023[Year]=Y$8))*Indicators!Y$9)</f>
        <v>1131.35847517</v>
      </c>
      <c r="Z190" s="65" cm="1">
        <f t="array" ref="Z190">SUM(File_5[GHG (kt CO2eq)]*(File_5[Row Categories]=$BE$75)*(File_5[Rows]=$BE$190)*(File_5[Year]=Z$8))+(SUM(EB_2023[Value]*(EB_2023[Rows]=$BE$190)*(EB_2023[Energy (Sub-Type)]=$BE$168)*(EB_2023[Year]=Z$8))*Indicators!Z$9)</f>
        <v>1048.6411395950001</v>
      </c>
      <c r="AA190" s="65" cm="1">
        <f t="array" ref="AA190">SUM(File_5[GHG (kt CO2eq)]*(File_5[Row Categories]=$BE$75)*(File_5[Rows]=$BE$190)*(File_5[Year]=AA$8))+(SUM(EB_2023[Value]*(EB_2023[Rows]=$BE$190)*(EB_2023[Energy (Sub-Type)]=$BE$168)*(EB_2023[Year]=AA$8))*Indicators!AA$9)</f>
        <v>1020.3442623709999</v>
      </c>
      <c r="AB190" s="65" cm="1">
        <f t="array" ref="AB190">SUM(File_5[GHG (kt CO2eq)]*(File_5[Row Categories]=$BE$75)*(File_5[Rows]=$BE$190)*(File_5[Year]=AB$8))+(SUM(EB_2023[Value]*(EB_2023[Rows]=$BE$190)*(EB_2023[Energy (Sub-Type)]=$BE$168)*(EB_2023[Year]=AB$8))*Indicators!AB$9)</f>
        <v>992.61748966699997</v>
      </c>
      <c r="AC190" s="65" cm="1">
        <f t="array" ref="AC190">SUM(File_5[GHG (kt CO2eq)]*(File_5[Row Categories]=$BE$75)*(File_5[Rows]=$BE$190)*(File_5[Year]=AC$8))+(SUM(EB_2023[Value]*(EB_2023[Rows]=$BE$190)*(EB_2023[Energy (Sub-Type)]=$BE$168)*(EB_2023[Year]=AC$8))*Indicators!AC$9)</f>
        <v>1066.493530637</v>
      </c>
      <c r="AD190" s="65" cm="1">
        <f t="array" ref="AD190">SUM(File_5[GHG (kt CO2eq)]*(File_5[Row Categories]=$BE$75)*(File_5[Rows]=$BE$190)*(File_5[Year]=AD$8))+(SUM(EB_2023[Value]*(EB_2023[Rows]=$BE$190)*(EB_2023[Energy (Sub-Type)]=$BE$168)*(EB_2023[Year]=AD$8))*Indicators!AD$9)</f>
        <v>1115.5946532759999</v>
      </c>
      <c r="AE190" s="65" cm="1">
        <f t="array" ref="AE190">SUM(File_5[GHG (kt CO2eq)]*(File_5[Row Categories]=$BE$75)*(File_5[Rows]=$BE$190)*(File_5[Year]=AE$8))+(SUM(EB_2023[Value]*(EB_2023[Rows]=$BE$190)*(EB_2023[Energy (Sub-Type)]=$BE$168)*(EB_2023[Year]=AE$8))*Indicators!AE$9)</f>
        <v>1129.0013351468174</v>
      </c>
      <c r="AF190" s="65" cm="1">
        <f t="array" ref="AF190">SUM(File_5[GHG (kt CO2eq)]*(File_5[Row Categories]=$BE$75)*(File_5[Rows]=$BE$190)*(File_5[Year]=AF$8))+(SUM(EB_2023[Value]*(EB_2023[Rows]=$BE$190)*(EB_2023[Energy (Sub-Type)]=$BE$168)*(EB_2023[Year]=AF$8))*Indicators!AF$9)</f>
        <v>1082.8184892471063</v>
      </c>
      <c r="AG190" s="65" cm="1">
        <f t="array" ref="AG190">SUM(File_5[GHG (kt CO2eq)]*(File_5[Row Categories]=$BE$75)*(File_5[Rows]=$BE$190)*(File_5[Year]=AG$8))+(SUM(EB_2023[Value]*(EB_2023[Rows]=$BE$190)*(EB_2023[Energy (Sub-Type)]=$BE$168)*(EB_2023[Year]=AG$8))*Indicators!AG$9)</f>
        <v>1047.5526317633428</v>
      </c>
      <c r="AH190" s="65" cm="1">
        <f t="array" ref="AH190">SUM(File_5[GHG (kt CO2eq)]*(File_5[Row Categories]=$BE$75)*(File_5[Rows]=$BE$190)*(File_5[Year]=AH$8))+(SUM(EB_2023[Value]*(EB_2023[Rows]=$BE$190)*(EB_2023[Energy (Sub-Type)]=$BE$168)*(EB_2023[Year]=AH$8))*Indicators!AH$9)</f>
        <v>1017.2319120655686</v>
      </c>
      <c r="AI190" s="65" cm="1">
        <f t="array" ref="AI190">SUM(File_5[GHG (kt CO2eq)]*(File_5[Row Categories]=$BE$75)*(File_5[Rows]=$BE$190)*(File_5[Year]=AI$8))+(SUM(EB_2023[Value]*(EB_2023[Rows]=$BE$190)*(EB_2023[Energy (Sub-Type)]=$BE$168)*(EB_2023[Year]=AI$8))*Indicators!AI$9)</f>
        <v>970.17225459517169</v>
      </c>
      <c r="AJ190" s="65" cm="1">
        <f t="array" ref="AJ190">SUM(File_5[GHG (kt CO2eq)]*(File_5[Row Categories]=$BE$75)*(File_5[Rows]=$BE$190)*(File_5[Year]=AJ$8))+(SUM(EB_2023[Value]*(EB_2023[Rows]=$BE$190)*(EB_2023[Energy (Sub-Type)]=$BE$168)*(EB_2023[Year]=AJ$8))*Indicators!AJ$9)</f>
        <v>871.85662216506887</v>
      </c>
      <c r="AK190" s="65" cm="1">
        <f t="array" ref="AK190">SUM(File_5[GHG (kt CO2eq)]*(File_5[Row Categories]=$BE$75)*(File_5[Rows]=$BE$190)*(File_5[Year]=AK$8))+(SUM(EB_2023[Value]*(EB_2023[Rows]=$BE$190)*(EB_2023[Energy (Sub-Type)]=$BE$168)*(EB_2023[Year]=AK$8))*Indicators!AK$9)</f>
        <v>810.69553446651298</v>
      </c>
      <c r="AL190" s="65" cm="1">
        <f t="array" ref="AL190">SUM(File_5[GHG (kt CO2eq)]*(File_5[Row Categories]=$BE$75)*(File_5[Rows]=$BE$190)*(File_5[Year]=AL$8))+(SUM(EB_2023[Value]*(EB_2023[Rows]=$BE$190)*(EB_2023[Energy (Sub-Type)]=$BE$168)*(EB_2023[Year]=AL$8))*Indicators!AL$9)</f>
        <v>882.39173628381025</v>
      </c>
      <c r="AM190" s="65" cm="1">
        <f t="array" ref="AM190">SUM(File_5[GHG (kt CO2eq)]*(File_5[Row Categories]=$BE$75)*(File_5[Rows]=$BE$190)*(File_5[Year]=AM$8))+(SUM(EB_2023[Value]*(EB_2023[Rows]=$BE$190)*(EB_2023[Energy (Sub-Type)]=$BE$168)*(EB_2023[Year]=AM$8))*Indicators!AM$9)</f>
        <v>856.00892682408255</v>
      </c>
      <c r="AP190" s="49" t="str">
        <f t="shared" si="99"/>
        <v>Road light goods vehicle</v>
      </c>
      <c r="AQ190" s="101" cm="1">
        <f t="array" aca="1" ref="AQ190" ca="1">INDIRECT(ADDRESS(ROW(AP190),'Section 5'!AQ$9))/1000</f>
        <v>0.85600892682408258</v>
      </c>
      <c r="AR190" s="102" cm="1">
        <f t="array" aca="1" ref="AR190" ca="1">INDIRECT(ADDRESS(ROW(AQ190),'Section 5'!AR$9))/1000</f>
        <v>0.88239173628381029</v>
      </c>
      <c r="AS190" s="102" cm="1">
        <f t="array" aca="1" ref="AS190" ca="1">INDIRECT(ADDRESS(ROW(AR190),'Section 5'!AS$9))/1000</f>
        <v>1.0172319120655686</v>
      </c>
      <c r="AT190" s="103" cm="1">
        <f t="array" aca="1" ref="AT190" ca="1">INDIRECT(ADDRESS(ROW(AS190),'Section 5'!AT$9))/1000</f>
        <v>1.066493530637</v>
      </c>
      <c r="AU190" s="77" cm="1">
        <f t="array" aca="1" ref="AU190" ca="1">AQ190/INDIRECT(ADDRESS($BC190,COLUMN(AQ190)))</f>
        <v>5.6307773586293228E-2</v>
      </c>
      <c r="AV190" s="78" cm="1">
        <f t="array" aca="1" ref="AV190" ca="1">AR190/INDIRECT(ADDRESS($BC190,COLUMN(AR190)))</f>
        <v>5.9768849389770971E-2</v>
      </c>
      <c r="AW190" s="78" cm="1">
        <f t="array" aca="1" ref="AW190" ca="1">AS190/INDIRECT(ADDRESS($BC190,COLUMN(AS190)))</f>
        <v>6.5407405155766915E-2</v>
      </c>
      <c r="AX190" s="80" cm="1">
        <f t="array" aca="1" ref="AX190" ca="1">AT190/INDIRECT(ADDRESS($BC190,COLUMN(AT190)))</f>
        <v>8.2309598799125999E-2</v>
      </c>
      <c r="AY190" s="53">
        <f t="shared" ca="1" si="100"/>
        <v>-2.9899202785872426E-2</v>
      </c>
      <c r="AZ190" s="53">
        <f t="shared" ca="1" si="101"/>
        <v>-0.15849186732070783</v>
      </c>
      <c r="BA190" s="53">
        <f t="shared" ca="1" si="102"/>
        <v>-0.19736135078775233</v>
      </c>
      <c r="BC190" s="100">
        <f t="shared" si="103"/>
        <v>199</v>
      </c>
      <c r="BE190" s="7" t="s">
        <v>555</v>
      </c>
      <c r="BP190" s="177" t="str">
        <f t="shared" si="104"/>
        <v>Road light goods vehicle</v>
      </c>
      <c r="BQ190" s="185" cm="1">
        <f t="array" ref="BQ190">INDEX(190:190,,BQ$9)/1000</f>
        <v>1.066493530637</v>
      </c>
      <c r="BR190" s="185" cm="1">
        <f t="array" ref="BR190">INDEX(190:190,,BR$9)/1000</f>
        <v>1.1155946532759999</v>
      </c>
      <c r="BS190" s="185" cm="1">
        <f t="array" ref="BS190">INDEX(190:190,,BS$9)/1000</f>
        <v>1.1290013351468173</v>
      </c>
      <c r="BT190" s="185" cm="1">
        <f t="array" ref="BT190">INDEX(190:190,,BT$9)/1000</f>
        <v>1.0828184892471062</v>
      </c>
      <c r="BU190" s="185" cm="1">
        <f t="array" ref="BU190">INDEX(190:190,,BU$9)/1000</f>
        <v>1.0475526317633428</v>
      </c>
      <c r="BV190" s="185" cm="1">
        <f t="array" ref="BV190">INDEX(190:190,,BV$9)/1000</f>
        <v>1.0172319120655686</v>
      </c>
      <c r="BW190" s="185" cm="1">
        <f t="array" ref="BW190">INDEX(190:190,,BW$9)/1000</f>
        <v>0.97017225459517165</v>
      </c>
      <c r="BX190" s="185" cm="1">
        <f t="array" ref="BX190">INDEX(190:190,,BX$9)/1000</f>
        <v>0.87185662216506887</v>
      </c>
      <c r="BY190" s="185" cm="1">
        <f t="array" ref="BY190">INDEX(190:190,,BY$9)/1000</f>
        <v>0.81069553446651299</v>
      </c>
      <c r="BZ190" s="185" cm="1">
        <f t="array" ref="BZ190">INDEX(190:190,,BZ$9)/1000</f>
        <v>0.88239173628381029</v>
      </c>
      <c r="CA190" s="185" cm="1">
        <f t="array" ref="CA190">INDEX(190:190,,CA$9)/1000</f>
        <v>0.85600892682408258</v>
      </c>
      <c r="CB190" s="179"/>
      <c r="CC190" s="178" t="str">
        <f t="shared" si="115"/>
        <v>Road light goods vehicle</v>
      </c>
      <c r="CD190" s="126" cm="1">
        <f t="array" aca="1" ref="CD190" ca="1">BQ190/INDIRECT(ADDRESS($BC190,COLUMN(BQ190)))</f>
        <v>8.2309598799125999E-2</v>
      </c>
      <c r="CE190" s="126" cm="1">
        <f t="array" aca="1" ref="CE190" ca="1">BR190/INDIRECT(ADDRESS($BC190,COLUMN(BR190)))</f>
        <v>8.2907704866000409E-2</v>
      </c>
      <c r="CF190" s="126" cm="1">
        <f t="array" aca="1" ref="CF190" ca="1">BS190/INDIRECT(ADDRESS($BC190,COLUMN(BS190)))</f>
        <v>7.9269367312148523E-2</v>
      </c>
      <c r="CG190" s="126" cm="1">
        <f t="array" aca="1" ref="CG190" ca="1">BT190/INDIRECT(ADDRESS($BC190,COLUMN(BT190)))</f>
        <v>7.2992393656335613E-2</v>
      </c>
      <c r="CH190" s="126" cm="1">
        <f t="array" aca="1" ref="CH190" ca="1">BU190/INDIRECT(ADDRESS($BC190,COLUMN(BU190)))</f>
        <v>6.9205229778039723E-2</v>
      </c>
      <c r="CI190" s="126" cm="1">
        <f t="array" aca="1" ref="CI190" ca="1">BV190/INDIRECT(ADDRESS($BC190,COLUMN(BV190)))</f>
        <v>6.5407405155766915E-2</v>
      </c>
      <c r="CJ190" s="126" cm="1">
        <f t="array" aca="1" ref="CJ190" ca="1">BW190/INDIRECT(ADDRESS($BC190,COLUMN(BW190)))</f>
        <v>6.2220886577588834E-2</v>
      </c>
      <c r="CK190" s="126" cm="1">
        <f t="array" aca="1" ref="CK190" ca="1">BX190/INDIRECT(ADDRESS($BC190,COLUMN(BX190)))</f>
        <v>7.5778792977986911E-2</v>
      </c>
      <c r="CL190" s="126" cm="1">
        <f t="array" aca="1" ref="CL190" ca="1">BY190/INDIRECT(ADDRESS($BC190,COLUMN(BY190)))</f>
        <v>6.5653027601561928E-2</v>
      </c>
      <c r="CM190" s="126" cm="1">
        <f t="array" aca="1" ref="CM190" ca="1">BZ190/INDIRECT(ADDRESS($BC190,COLUMN(BZ190)))</f>
        <v>5.9768849389770971E-2</v>
      </c>
      <c r="CN190" s="126" cm="1">
        <f t="array" aca="1" ref="CN190" ca="1">CA190/INDIRECT(ADDRESS($BC190,COLUMN(CA190)))</f>
        <v>5.6307773586293228E-2</v>
      </c>
      <c r="CP190" s="178" t="str">
        <f t="shared" si="116"/>
        <v>Road light goods vehicle</v>
      </c>
      <c r="CQ190" s="194" t="str">
        <f t="shared" ca="1" si="117"/>
        <v>1.07
(8.2%)</v>
      </c>
      <c r="CR190" s="194" t="str">
        <f t="shared" ca="1" si="105"/>
        <v>1.12
(8.3%)</v>
      </c>
      <c r="CS190" s="194" t="str">
        <f t="shared" ca="1" si="106"/>
        <v>1.13
(7.9%)</v>
      </c>
      <c r="CT190" s="194" t="str">
        <f t="shared" ca="1" si="107"/>
        <v>1.08
(7.3%)</v>
      </c>
      <c r="CU190" s="194" t="str">
        <f t="shared" ca="1" si="108"/>
        <v>1.05
(6.9%)</v>
      </c>
      <c r="CV190" s="194" t="str">
        <f t="shared" ca="1" si="109"/>
        <v>1.02
(6.5%)</v>
      </c>
      <c r="CW190" s="194" t="str">
        <f t="shared" ca="1" si="110"/>
        <v>0.97
(6.2%)</v>
      </c>
      <c r="CX190" s="194" t="str">
        <f t="shared" ca="1" si="111"/>
        <v>0.87
(7.6%)</v>
      </c>
      <c r="CY190" s="194" t="str">
        <f t="shared" ca="1" si="112"/>
        <v>0.81
(6.6%)</v>
      </c>
      <c r="CZ190" s="194" t="str">
        <f t="shared" ca="1" si="113"/>
        <v>0.88
(6.0%)</v>
      </c>
      <c r="DA190" s="194" t="str">
        <f t="shared" ca="1" si="114"/>
        <v>0.86
(5.6%)</v>
      </c>
    </row>
    <row r="191" spans="3:105" ht="15.5">
      <c r="C191" s="34" t="s">
        <v>682</v>
      </c>
      <c r="D191" s="86" t="s">
        <v>648</v>
      </c>
      <c r="E191" s="33"/>
      <c r="F191" s="65" cm="1">
        <f t="array" ref="F191">SUM(File_5[GHG (kt CO2eq)]*(File_5[Row Categories]=$BE$75)*(File_5[Rows]=$BE$191)*(File_5[Year]=F$8))</f>
        <v>0</v>
      </c>
      <c r="G191" s="65" cm="1">
        <f t="array" ref="G191">SUM(File_5[GHG (kt CO2eq)]*(File_5[Row Categories]=$BE$75)*(File_5[Rows]=$BE$191)*(File_5[Year]=G$8))</f>
        <v>0</v>
      </c>
      <c r="H191" s="65" cm="1">
        <f t="array" ref="H191">SUM(File_5[GHG (kt CO2eq)]*(File_5[Row Categories]=$BE$75)*(File_5[Rows]=$BE$191)*(File_5[Year]=H$8))</f>
        <v>0</v>
      </c>
      <c r="I191" s="65" cm="1">
        <f t="array" ref="I191">SUM(File_5[GHG (kt CO2eq)]*(File_5[Row Categories]=$BE$75)*(File_5[Rows]=$BE$191)*(File_5[Year]=I$8))</f>
        <v>0</v>
      </c>
      <c r="J191" s="65" cm="1">
        <f t="array" ref="J191">SUM(File_5[GHG (kt CO2eq)]*(File_5[Row Categories]=$BE$75)*(File_5[Rows]=$BE$191)*(File_5[Year]=J$8))</f>
        <v>17.923785208999998</v>
      </c>
      <c r="K191" s="65" cm="1">
        <f t="array" ref="K191">SUM(File_5[GHG (kt CO2eq)]*(File_5[Row Categories]=$BE$75)*(File_5[Rows]=$BE$191)*(File_5[Year]=K$8))</f>
        <v>44.944663572000003</v>
      </c>
      <c r="L191" s="65" cm="1">
        <f t="array" ref="L191">SUM(File_5[GHG (kt CO2eq)]*(File_5[Row Categories]=$BE$75)*(File_5[Rows]=$BE$191)*(File_5[Year]=L$8))</f>
        <v>20.888065139999998</v>
      </c>
      <c r="M191" s="65" cm="1">
        <f t="array" ref="M191">SUM(File_5[GHG (kt CO2eq)]*(File_5[Row Categories]=$BE$75)*(File_5[Rows]=$BE$191)*(File_5[Year]=M$8))</f>
        <v>510.09150192999999</v>
      </c>
      <c r="N191" s="65" cm="1">
        <f t="array" ref="N191">SUM(File_5[GHG (kt CO2eq)]*(File_5[Row Categories]=$BE$75)*(File_5[Rows]=$BE$191)*(File_5[Year]=N$8))</f>
        <v>1098.559385901</v>
      </c>
      <c r="O191" s="65" cm="1">
        <f t="array" ref="O191">SUM(File_5[GHG (kt CO2eq)]*(File_5[Row Categories]=$BE$75)*(File_5[Rows]=$BE$191)*(File_5[Year]=O$8))</f>
        <v>1600.8371148429999</v>
      </c>
      <c r="P191" s="65" cm="1">
        <f t="array" ref="P191">SUM(File_5[GHG (kt CO2eq)]*(File_5[Row Categories]=$BE$75)*(File_5[Rows]=$BE$191)*(File_5[Year]=P$8))</f>
        <v>2205.1550307050002</v>
      </c>
      <c r="Q191" s="65" cm="1">
        <f t="array" ref="Q191">SUM(File_5[GHG (kt CO2eq)]*(File_5[Row Categories]=$BE$75)*(File_5[Rows]=$BE$191)*(File_5[Year]=Q$8))</f>
        <v>2023.1498775919999</v>
      </c>
      <c r="R191" s="65" cm="1">
        <f t="array" ref="R191">SUM(File_5[GHG (kt CO2eq)]*(File_5[Row Categories]=$BE$75)*(File_5[Rows]=$BE$191)*(File_5[Year]=R$8))</f>
        <v>2129.5002567319998</v>
      </c>
      <c r="S191" s="65" cm="1">
        <f t="array" ref="S191">SUM(File_5[GHG (kt CO2eq)]*(File_5[Row Categories]=$BE$75)*(File_5[Rows]=$BE$191)*(File_5[Year]=S$8))</f>
        <v>1872.9357164850001</v>
      </c>
      <c r="T191" s="65" cm="1">
        <f t="array" ref="T191">SUM(File_5[GHG (kt CO2eq)]*(File_5[Row Categories]=$BE$75)*(File_5[Rows]=$BE$191)*(File_5[Year]=T$8))</f>
        <v>1759.497323326</v>
      </c>
      <c r="U191" s="65" cm="1">
        <f t="array" ref="U191">SUM(File_5[GHG (kt CO2eq)]*(File_5[Row Categories]=$BE$75)*(File_5[Rows]=$BE$191)*(File_5[Year]=U$8))</f>
        <v>1190.4593662519853</v>
      </c>
      <c r="V191" s="65" cm="1">
        <f t="array" ref="V191">SUM(File_5[GHG (kt CO2eq)]*(File_5[Row Categories]=$BE$75)*(File_5[Rows]=$BE$191)*(File_5[Year]=V$8))</f>
        <v>1251.5450624529999</v>
      </c>
      <c r="W191" s="65" cm="1">
        <f t="array" ref="W191">SUM(File_5[GHG (kt CO2eq)]*(File_5[Row Categories]=$BE$75)*(File_5[Rows]=$BE$191)*(File_5[Year]=W$8))</f>
        <v>1592.8855075719998</v>
      </c>
      <c r="X191" s="65" cm="1">
        <f t="array" ref="X191">SUM(File_5[GHG (kt CO2eq)]*(File_5[Row Categories]=$BE$75)*(File_5[Rows]=$BE$191)*(File_5[Year]=X$8))</f>
        <v>768.955766165</v>
      </c>
      <c r="Y191" s="65" cm="1">
        <f t="array" ref="Y191">SUM(File_5[GHG (kt CO2eq)]*(File_5[Row Categories]=$BE$75)*(File_5[Rows]=$BE$191)*(File_5[Year]=Y$8))</f>
        <v>641.23283912700003</v>
      </c>
      <c r="Z191" s="65" cm="1">
        <f t="array" ref="Z191">SUM(File_5[GHG (kt CO2eq)]*(File_5[Row Categories]=$BE$75)*(File_5[Rows]=$BE$191)*(File_5[Year]=Z$8))</f>
        <v>687.64449950799997</v>
      </c>
      <c r="AA191" s="65" cm="1">
        <f t="array" ref="AA191">SUM(File_5[GHG (kt CO2eq)]*(File_5[Row Categories]=$BE$75)*(File_5[Rows]=$BE$191)*(File_5[Year]=AA$8))</f>
        <v>690.28920018100007</v>
      </c>
      <c r="AB191" s="65" cm="1">
        <f t="array" ref="AB191">SUM(File_5[GHG (kt CO2eq)]*(File_5[Row Categories]=$BE$75)*(File_5[Rows]=$BE$191)*(File_5[Year]=AB$8))</f>
        <v>511.28250596999999</v>
      </c>
      <c r="AC191" s="65" cm="1">
        <f t="array" ref="AC191">SUM(File_5[GHG (kt CO2eq)]*(File_5[Row Categories]=$BE$75)*(File_5[Rows]=$BE$191)*(File_5[Year]=AC$8))</f>
        <v>631.09010073399998</v>
      </c>
      <c r="AD191" s="65" cm="1">
        <f t="array" ref="AD191">SUM(File_5[GHG (kt CO2eq)]*(File_5[Row Categories]=$BE$75)*(File_5[Rows]=$BE$191)*(File_5[Year]=AD$8))</f>
        <v>723.46979327700001</v>
      </c>
      <c r="AE191" s="65" cm="1">
        <f t="array" ref="AE191">SUM(File_5[GHG (kt CO2eq)]*(File_5[Row Categories]=$BE$75)*(File_5[Rows]=$BE$191)*(File_5[Year]=AE$8))</f>
        <v>1159.177732697</v>
      </c>
      <c r="AF191" s="65" cm="1">
        <f t="array" ref="AF191">SUM(File_5[GHG (kt CO2eq)]*(File_5[Row Categories]=$BE$75)*(File_5[Rows]=$BE$191)*(File_5[Year]=AF$8))</f>
        <v>1156.5938597009999</v>
      </c>
      <c r="AG191" s="65" cm="1">
        <f t="array" ref="AG191">SUM(File_5[GHG (kt CO2eq)]*(File_5[Row Categories]=$BE$75)*(File_5[Rows]=$BE$191)*(File_5[Year]=AG$8))</f>
        <v>490.35365128800004</v>
      </c>
      <c r="AH191" s="65" cm="1">
        <f t="array" ref="AH191">SUM(File_5[GHG (kt CO2eq)]*(File_5[Row Categories]=$BE$75)*(File_5[Rows]=$BE$191)*(File_5[Year]=AH$8))</f>
        <v>556.46602274399993</v>
      </c>
      <c r="AI191" s="65" cm="1">
        <f t="array" ref="AI191">SUM(File_5[GHG (kt CO2eq)]*(File_5[Row Categories]=$BE$75)*(File_5[Rows]=$BE$191)*(File_5[Year]=AI$8))</f>
        <v>734.42250496600002</v>
      </c>
      <c r="AJ191" s="65" cm="1">
        <f t="array" ref="AJ191">SUM(File_5[GHG (kt CO2eq)]*(File_5[Row Categories]=$BE$75)*(File_5[Rows]=$BE$191)*(File_5[Year]=AJ$8))</f>
        <v>236.59845855099999</v>
      </c>
      <c r="AK191" s="65" cm="1">
        <f t="array" ref="AK191">SUM(File_5[GHG (kt CO2eq)]*(File_5[Row Categories]=$BE$75)*(File_5[Rows]=$BE$191)*(File_5[Year]=AK$8))</f>
        <v>610.88499725099996</v>
      </c>
      <c r="AL191" s="65" cm="1">
        <f t="array" ref="AL191">SUM(File_5[GHG (kt CO2eq)]*(File_5[Row Categories]=$BE$75)*(File_5[Rows]=$BE$191)*(File_5[Year]=AL$8))</f>
        <v>573.29274412899997</v>
      </c>
      <c r="AM191" s="65" cm="1">
        <f t="array" ref="AM191">SUM(File_5[GHG (kt CO2eq)]*(File_5[Row Categories]=$BE$75)*(File_5[Rows]=$BE$191)*(File_5[Year]=AM$8))</f>
        <v>502.04488390100005</v>
      </c>
      <c r="AP191" s="49" t="str">
        <f t="shared" si="99"/>
        <v>Road fuel tourism</v>
      </c>
      <c r="AQ191" s="101" cm="1">
        <f t="array" aca="1" ref="AQ191" ca="1">INDIRECT(ADDRESS(ROW(AP191),'Section 5'!AQ$9))/1000</f>
        <v>0.50204488390099999</v>
      </c>
      <c r="AR191" s="102" cm="1">
        <f t="array" aca="1" ref="AR191" ca="1">INDIRECT(ADDRESS(ROW(AQ191),'Section 5'!AR$9))/1000</f>
        <v>0.573292744129</v>
      </c>
      <c r="AS191" s="102" cm="1">
        <f t="array" aca="1" ref="AS191" ca="1">INDIRECT(ADDRESS(ROW(AR191),'Section 5'!AS$9))/1000</f>
        <v>0.55646602274399992</v>
      </c>
      <c r="AT191" s="103" cm="1">
        <f t="array" aca="1" ref="AT191" ca="1">INDIRECT(ADDRESS(ROW(AS191),'Section 5'!AT$9))/1000</f>
        <v>0.63109010073399996</v>
      </c>
      <c r="AU191" s="77" cm="1">
        <f t="array" aca="1" ref="AU191" ca="1">AQ191/INDIRECT(ADDRESS($BC191,COLUMN(AQ191)))</f>
        <v>3.3024222957272864E-2</v>
      </c>
      <c r="AV191" s="78" cm="1">
        <f t="array" aca="1" ref="AV191" ca="1">AR191/INDIRECT(ADDRESS($BC191,COLUMN(AR191)))</f>
        <v>3.8832013346364547E-2</v>
      </c>
      <c r="AW191" s="78" cm="1">
        <f t="array" aca="1" ref="AW191" ca="1">AS191/INDIRECT(ADDRESS($BC191,COLUMN(AS191)))</f>
        <v>3.5780433324322347E-2</v>
      </c>
      <c r="AX191" s="80" cm="1">
        <f t="array" aca="1" ref="AX191" ca="1">AT191/INDIRECT(ADDRESS($BC191,COLUMN(AT191)))</f>
        <v>4.870613042208493E-2</v>
      </c>
      <c r="AY191" s="53">
        <f t="shared" ca="1" si="100"/>
        <v>-0.12427832195268131</v>
      </c>
      <c r="AZ191" s="53">
        <f t="shared" ca="1" si="101"/>
        <v>-9.7797774920098154E-2</v>
      </c>
      <c r="BA191" s="53">
        <f t="shared" ca="1" si="102"/>
        <v>-0.20447986219861752</v>
      </c>
      <c r="BC191" s="100">
        <f t="shared" si="103"/>
        <v>199</v>
      </c>
      <c r="BE191" s="7" t="s">
        <v>558</v>
      </c>
      <c r="BP191" s="177" t="str">
        <f t="shared" si="104"/>
        <v>Road fuel tourism</v>
      </c>
      <c r="BQ191" s="185" cm="1">
        <f t="array" ref="BQ191">INDEX(191:191,,BQ$9)/1000</f>
        <v>0.63109010073399996</v>
      </c>
      <c r="BR191" s="185" cm="1">
        <f t="array" ref="BR191">INDEX(191:191,,BR$9)/1000</f>
        <v>0.72346979327700001</v>
      </c>
      <c r="BS191" s="185" cm="1">
        <f t="array" ref="BS191">INDEX(191:191,,BS$9)/1000</f>
        <v>1.1591777326970001</v>
      </c>
      <c r="BT191" s="185" cm="1">
        <f t="array" ref="BT191">INDEX(191:191,,BT$9)/1000</f>
        <v>1.1565938597009999</v>
      </c>
      <c r="BU191" s="185" cm="1">
        <f t="array" ref="BU191">INDEX(191:191,,BU$9)/1000</f>
        <v>0.49035365128800001</v>
      </c>
      <c r="BV191" s="185" cm="1">
        <f t="array" ref="BV191">INDEX(191:191,,BV$9)/1000</f>
        <v>0.55646602274399992</v>
      </c>
      <c r="BW191" s="185" cm="1">
        <f t="array" ref="BW191">INDEX(191:191,,BW$9)/1000</f>
        <v>0.73442250496600003</v>
      </c>
      <c r="BX191" s="185" cm="1">
        <f t="array" ref="BX191">INDEX(191:191,,BX$9)/1000</f>
        <v>0.23659845855099998</v>
      </c>
      <c r="BY191" s="185" cm="1">
        <f t="array" ref="BY191">INDEX(191:191,,BY$9)/1000</f>
        <v>0.61088499725099998</v>
      </c>
      <c r="BZ191" s="185" cm="1">
        <f t="array" ref="BZ191">INDEX(191:191,,BZ$9)/1000</f>
        <v>0.573292744129</v>
      </c>
      <c r="CA191" s="185" cm="1">
        <f t="array" ref="CA191">INDEX(191:191,,CA$9)/1000</f>
        <v>0.50204488390099999</v>
      </c>
      <c r="CB191" s="179"/>
      <c r="CC191" s="178" t="str">
        <f t="shared" si="115"/>
        <v>Road fuel tourism</v>
      </c>
      <c r="CD191" s="126" cm="1">
        <f t="array" aca="1" ref="CD191" ca="1">BQ191/INDIRECT(ADDRESS($BC191,COLUMN(BQ191)))</f>
        <v>4.870613042208493E-2</v>
      </c>
      <c r="CE191" s="126" cm="1">
        <f t="array" aca="1" ref="CE191" ca="1">BR191/INDIRECT(ADDRESS($BC191,COLUMN(BR191)))</f>
        <v>5.3766141603796655E-2</v>
      </c>
      <c r="CF191" s="126" cm="1">
        <f t="array" aca="1" ref="CF191" ca="1">BS191/INDIRECT(ADDRESS($BC191,COLUMN(BS191)))</f>
        <v>8.1388110547515713E-2</v>
      </c>
      <c r="CG191" s="126" cm="1">
        <f t="array" aca="1" ref="CG191" ca="1">BT191/INDIRECT(ADDRESS($BC191,COLUMN(BT191)))</f>
        <v>7.796556407759142E-2</v>
      </c>
      <c r="CH191" s="126" cm="1">
        <f t="array" aca="1" ref="CH191" ca="1">BU191/INDIRECT(ADDRESS($BC191,COLUMN(BU191)))</f>
        <v>3.2394589141324606E-2</v>
      </c>
      <c r="CI191" s="126" cm="1">
        <f t="array" aca="1" ref="CI191" ca="1">BV191/INDIRECT(ADDRESS($BC191,COLUMN(BV191)))</f>
        <v>3.5780433324322347E-2</v>
      </c>
      <c r="CJ191" s="126" cm="1">
        <f t="array" aca="1" ref="CJ191" ca="1">BW191/INDIRECT(ADDRESS($BC191,COLUMN(BW191)))</f>
        <v>4.7101346348629732E-2</v>
      </c>
      <c r="CK191" s="126" cm="1">
        <f t="array" aca="1" ref="CK191" ca="1">BX191/INDIRECT(ADDRESS($BC191,COLUMN(BX191)))</f>
        <v>2.0564328071425157E-2</v>
      </c>
      <c r="CL191" s="126" cm="1">
        <f t="array" aca="1" ref="CL191" ca="1">BY191/INDIRECT(ADDRESS($BC191,COLUMN(BY191)))</f>
        <v>4.9471654746800188E-2</v>
      </c>
      <c r="CM191" s="126" cm="1">
        <f t="array" aca="1" ref="CM191" ca="1">BZ191/INDIRECT(ADDRESS($BC191,COLUMN(BZ191)))</f>
        <v>3.8832013346364547E-2</v>
      </c>
      <c r="CN191" s="126" cm="1">
        <f t="array" aca="1" ref="CN191" ca="1">CA191/INDIRECT(ADDRESS($BC191,COLUMN(CA191)))</f>
        <v>3.3024222957272864E-2</v>
      </c>
      <c r="CP191" s="178" t="str">
        <f t="shared" si="116"/>
        <v>Road fuel tourism</v>
      </c>
      <c r="CQ191" s="194" t="str">
        <f t="shared" ca="1" si="117"/>
        <v>0.63
(4.9%)</v>
      </c>
      <c r="CR191" s="194" t="str">
        <f t="shared" ca="1" si="105"/>
        <v>0.72
(5.4%)</v>
      </c>
      <c r="CS191" s="194" t="str">
        <f t="shared" ca="1" si="106"/>
        <v>1.16
(8.1%)</v>
      </c>
      <c r="CT191" s="194" t="str">
        <f t="shared" ca="1" si="107"/>
        <v>1.16
(7.8%)</v>
      </c>
      <c r="CU191" s="194" t="str">
        <f t="shared" ca="1" si="108"/>
        <v>0.49
(3.2%)</v>
      </c>
      <c r="CV191" s="194" t="str">
        <f t="shared" ca="1" si="109"/>
        <v>0.56
(3.6%)</v>
      </c>
      <c r="CW191" s="194" t="str">
        <f t="shared" ca="1" si="110"/>
        <v>0.73
(4.7%)</v>
      </c>
      <c r="CX191" s="194" t="str">
        <f t="shared" ca="1" si="111"/>
        <v>0.24
(2.1%)</v>
      </c>
      <c r="CY191" s="194" t="str">
        <f t="shared" ca="1" si="112"/>
        <v>0.61
(4.9%)</v>
      </c>
      <c r="CZ191" s="194" t="str">
        <f t="shared" ca="1" si="113"/>
        <v>0.57
(3.9%)</v>
      </c>
      <c r="DA191" s="194" t="str">
        <f t="shared" ca="1" si="114"/>
        <v>0.50
(3.3%)</v>
      </c>
    </row>
    <row r="192" spans="3:105" ht="15.5">
      <c r="C192" s="34" t="s">
        <v>713</v>
      </c>
      <c r="D192" s="86" t="s">
        <v>648</v>
      </c>
      <c r="E192" s="33"/>
      <c r="F192" s="65" cm="1">
        <f t="array" ref="F192">SUM(File_5[GHG (kt CO2eq)]*(File_5[Row Categories]=$BE$75)*(File_5[Rows]=$BE$192)*(File_5[Year]=F$8))+(SUM(EB_2023[Value]*(EB_2023[Rows]=$BE$192)*(EB_2023[Energy (Sub-Type)]=$BE$168)*(EB_2023[Year]=F$8))*Indicators!F$9)</f>
        <v>162.00558620700002</v>
      </c>
      <c r="G192" s="65" cm="1">
        <f t="array" ref="G192">SUM(File_5[GHG (kt CO2eq)]*(File_5[Row Categories]=$BE$75)*(File_5[Rows]=$BE$192)*(File_5[Year]=G$8))+(SUM(EB_2023[Value]*(EB_2023[Rows]=$BE$192)*(EB_2023[Energy (Sub-Type)]=$BE$168)*(EB_2023[Year]=G$8))*Indicators!G$9)</f>
        <v>177.548243601</v>
      </c>
      <c r="H192" s="65" cm="1">
        <f t="array" ref="H192">SUM(File_5[GHG (kt CO2eq)]*(File_5[Row Categories]=$BE$75)*(File_5[Rows]=$BE$192)*(File_5[Year]=H$8))+(SUM(EB_2023[Value]*(EB_2023[Rows]=$BE$192)*(EB_2023[Energy (Sub-Type)]=$BE$168)*(EB_2023[Year]=H$8))*Indicators!H$9)</f>
        <v>172.811690876</v>
      </c>
      <c r="I192" s="65" cm="1">
        <f t="array" ref="I192">SUM(File_5[GHG (kt CO2eq)]*(File_5[Row Categories]=$BE$75)*(File_5[Rows]=$BE$192)*(File_5[Year]=I$8))+(SUM(EB_2023[Value]*(EB_2023[Rows]=$BE$192)*(EB_2023[Energy (Sub-Type)]=$BE$168)*(EB_2023[Year]=I$8))*Indicators!I$9)</f>
        <v>181.51636195699999</v>
      </c>
      <c r="J192" s="65" cm="1">
        <f t="array" ref="J192">SUM(File_5[GHG (kt CO2eq)]*(File_5[Row Categories]=$BE$75)*(File_5[Rows]=$BE$192)*(File_5[Year]=J$8))+(SUM(EB_2023[Value]*(EB_2023[Rows]=$BE$192)*(EB_2023[Energy (Sub-Type)]=$BE$168)*(EB_2023[Year]=J$8))*Indicators!J$9)</f>
        <v>182.70793811099998</v>
      </c>
      <c r="K192" s="65" cm="1">
        <f t="array" ref="K192">SUM(File_5[GHG (kt CO2eq)]*(File_5[Row Categories]=$BE$75)*(File_5[Rows]=$BE$192)*(File_5[Year]=K$8))+(SUM(EB_2023[Value]*(EB_2023[Rows]=$BE$192)*(EB_2023[Energy (Sub-Type)]=$BE$168)*(EB_2023[Year]=K$8))*Indicators!K$9)</f>
        <v>200.51683744800002</v>
      </c>
      <c r="L192" s="65" cm="1">
        <f t="array" ref="L192">SUM(File_5[GHG (kt CO2eq)]*(File_5[Row Categories]=$BE$75)*(File_5[Rows]=$BE$192)*(File_5[Year]=L$8))+(SUM(EB_2023[Value]*(EB_2023[Rows]=$BE$192)*(EB_2023[Energy (Sub-Type)]=$BE$168)*(EB_2023[Year]=L$8))*Indicators!L$9)</f>
        <v>218.101971209</v>
      </c>
      <c r="M192" s="65" cm="1">
        <f t="array" ref="M192">SUM(File_5[GHG (kt CO2eq)]*(File_5[Row Categories]=$BE$75)*(File_5[Rows]=$BE$192)*(File_5[Year]=M$8))+(SUM(EB_2023[Value]*(EB_2023[Rows]=$BE$192)*(EB_2023[Energy (Sub-Type)]=$BE$168)*(EB_2023[Year]=M$8))*Indicators!M$9)</f>
        <v>212.83857829999999</v>
      </c>
      <c r="N192" s="65" cm="1">
        <f t="array" ref="N192">SUM(File_5[GHG (kt CO2eq)]*(File_5[Row Categories]=$BE$75)*(File_5[Rows]=$BE$192)*(File_5[Year]=N$8))+(SUM(EB_2023[Value]*(EB_2023[Rows]=$BE$192)*(EB_2023[Energy (Sub-Type)]=$BE$168)*(EB_2023[Year]=N$8))*Indicators!N$9)</f>
        <v>249.83139939599999</v>
      </c>
      <c r="O192" s="65" cm="1">
        <f t="array" ref="O192">SUM(File_5[GHG (kt CO2eq)]*(File_5[Row Categories]=$BE$75)*(File_5[Rows]=$BE$192)*(File_5[Year]=O$8))+(SUM(EB_2023[Value]*(EB_2023[Rows]=$BE$192)*(EB_2023[Energy (Sub-Type)]=$BE$168)*(EB_2023[Year]=O$8))*Indicators!O$9)</f>
        <v>281.94205035800002</v>
      </c>
      <c r="P192" s="65" cm="1">
        <f t="array" ref="P192">SUM(File_5[GHG (kt CO2eq)]*(File_5[Row Categories]=$BE$75)*(File_5[Rows]=$BE$192)*(File_5[Year]=P$8))+(SUM(EB_2023[Value]*(EB_2023[Rows]=$BE$192)*(EB_2023[Energy (Sub-Type)]=$BE$168)*(EB_2023[Year]=P$8))*Indicators!P$9)</f>
        <v>265.87050539900002</v>
      </c>
      <c r="Q192" s="65" cm="1">
        <f t="array" ref="Q192">SUM(File_5[GHG (kt CO2eq)]*(File_5[Row Categories]=$BE$75)*(File_5[Rows]=$BE$192)*(File_5[Year]=Q$8))+(SUM(EB_2023[Value]*(EB_2023[Rows]=$BE$192)*(EB_2023[Energy (Sub-Type)]=$BE$168)*(EB_2023[Year]=Q$8))*Indicators!Q$9)</f>
        <v>303.32701000899999</v>
      </c>
      <c r="R192" s="65" cm="1">
        <f t="array" ref="R192">SUM(File_5[GHG (kt CO2eq)]*(File_5[Row Categories]=$BE$75)*(File_5[Rows]=$BE$192)*(File_5[Year]=R$8))+(SUM(EB_2023[Value]*(EB_2023[Rows]=$BE$192)*(EB_2023[Energy (Sub-Type)]=$BE$168)*(EB_2023[Year]=R$8))*Indicators!R$9)</f>
        <v>348.93674443599997</v>
      </c>
      <c r="S192" s="65" cm="1">
        <f t="array" ref="S192">SUM(File_5[GHG (kt CO2eq)]*(File_5[Row Categories]=$BE$75)*(File_5[Rows]=$BE$192)*(File_5[Year]=S$8))+(SUM(EB_2023[Value]*(EB_2023[Rows]=$BE$192)*(EB_2023[Energy (Sub-Type)]=$BE$168)*(EB_2023[Year]=S$8))*Indicators!S$9)</f>
        <v>399.04110922899997</v>
      </c>
      <c r="T192" s="65" cm="1">
        <f t="array" ref="T192">SUM(File_5[GHG (kt CO2eq)]*(File_5[Row Categories]=$BE$75)*(File_5[Rows]=$BE$192)*(File_5[Year]=T$8))+(SUM(EB_2023[Value]*(EB_2023[Rows]=$BE$192)*(EB_2023[Energy (Sub-Type)]=$BE$168)*(EB_2023[Year]=T$8))*Indicators!T$9)</f>
        <v>398.00510384500001</v>
      </c>
      <c r="U192" s="65" cm="1">
        <f t="array" ref="U192">SUM(File_5[GHG (kt CO2eq)]*(File_5[Row Categories]=$BE$75)*(File_5[Rows]=$BE$192)*(File_5[Year]=U$8))+(SUM(EB_2023[Value]*(EB_2023[Rows]=$BE$192)*(EB_2023[Energy (Sub-Type)]=$BE$168)*(EB_2023[Year]=U$8))*Indicators!U$9)</f>
        <v>483.16043318694182</v>
      </c>
      <c r="V192" s="65" cm="1">
        <f t="array" ref="V192">SUM(File_5[GHG (kt CO2eq)]*(File_5[Row Categories]=$BE$75)*(File_5[Rows]=$BE$192)*(File_5[Year]=V$8))+(SUM(EB_2023[Value]*(EB_2023[Rows]=$BE$192)*(EB_2023[Energy (Sub-Type)]=$BE$168)*(EB_2023[Year]=V$8))*Indicators!V$9)</f>
        <v>490.63001636900003</v>
      </c>
      <c r="W192" s="65" cm="1">
        <f t="array" ref="W192">SUM(File_5[GHG (kt CO2eq)]*(File_5[Row Categories]=$BE$75)*(File_5[Rows]=$BE$192)*(File_5[Year]=W$8))+(SUM(EB_2023[Value]*(EB_2023[Rows]=$BE$192)*(EB_2023[Energy (Sub-Type)]=$BE$168)*(EB_2023[Year]=W$8))*Indicators!W$9)</f>
        <v>511.46714575800002</v>
      </c>
      <c r="X192" s="65" cm="1">
        <f t="array" ref="X192">SUM(File_5[GHG (kt CO2eq)]*(File_5[Row Categories]=$BE$75)*(File_5[Rows]=$BE$192)*(File_5[Year]=X$8))+(SUM(EB_2023[Value]*(EB_2023[Rows]=$BE$192)*(EB_2023[Energy (Sub-Type)]=$BE$168)*(EB_2023[Year]=X$8))*Indicators!X$9)</f>
        <v>616.94845082200004</v>
      </c>
      <c r="Y192" s="65" cm="1">
        <f t="array" ref="Y192">SUM(File_5[GHG (kt CO2eq)]*(File_5[Row Categories]=$BE$75)*(File_5[Rows]=$BE$192)*(File_5[Year]=Y$8))+(SUM(EB_2023[Value]*(EB_2023[Rows]=$BE$192)*(EB_2023[Energy (Sub-Type)]=$BE$168)*(EB_2023[Year]=Y$8))*Indicators!Y$9)</f>
        <v>546.75276209599997</v>
      </c>
      <c r="Z192" s="65" cm="1">
        <f t="array" ref="Z192">SUM(File_5[GHG (kt CO2eq)]*(File_5[Row Categories]=$BE$75)*(File_5[Rows]=$BE$192)*(File_5[Year]=Z$8))+(SUM(EB_2023[Value]*(EB_2023[Rows]=$BE$192)*(EB_2023[Energy (Sub-Type)]=$BE$168)*(EB_2023[Year]=Z$8))*Indicators!Z$9)</f>
        <v>493.02604850300003</v>
      </c>
      <c r="AA192" s="65" cm="1">
        <f t="array" ref="AA192">SUM(File_5[GHG (kt CO2eq)]*(File_5[Row Categories]=$BE$75)*(File_5[Rows]=$BE$192)*(File_5[Year]=AA$8))+(SUM(EB_2023[Value]*(EB_2023[Rows]=$BE$192)*(EB_2023[Energy (Sub-Type)]=$BE$168)*(EB_2023[Year]=AA$8))*Indicators!AA$9)</f>
        <v>458.78353713299998</v>
      </c>
      <c r="AB192" s="65" cm="1">
        <f t="array" ref="AB192">SUM(File_5[GHG (kt CO2eq)]*(File_5[Row Categories]=$BE$75)*(File_5[Rows]=$BE$192)*(File_5[Year]=AB$8))+(SUM(EB_2023[Value]*(EB_2023[Rows]=$BE$192)*(EB_2023[Energy (Sub-Type)]=$BE$168)*(EB_2023[Year]=AB$8))*Indicators!AB$9)</f>
        <v>446.35886301300002</v>
      </c>
      <c r="AC192" s="65" cm="1">
        <f t="array" ref="AC192">SUM(File_5[GHG (kt CO2eq)]*(File_5[Row Categories]=$BE$75)*(File_5[Rows]=$BE$192)*(File_5[Year]=AC$8))+(SUM(EB_2023[Value]*(EB_2023[Rows]=$BE$192)*(EB_2023[Energy (Sub-Type)]=$BE$168)*(EB_2023[Year]=AC$8))*Indicators!AC$9)</f>
        <v>425.17500760599995</v>
      </c>
      <c r="AD192" s="65" cm="1">
        <f t="array" ref="AD192">SUM(File_5[GHG (kt CO2eq)]*(File_5[Row Categories]=$BE$75)*(File_5[Rows]=$BE$192)*(File_5[Year]=AD$8))+(SUM(EB_2023[Value]*(EB_2023[Rows]=$BE$192)*(EB_2023[Energy (Sub-Type)]=$BE$168)*(EB_2023[Year]=AD$8))*Indicators!AD$9)</f>
        <v>404.20804367099998</v>
      </c>
      <c r="AE192" s="65" cm="1">
        <f t="array" ref="AE192">SUM(File_5[GHG (kt CO2eq)]*(File_5[Row Categories]=$BE$75)*(File_5[Rows]=$BE$192)*(File_5[Year]=AE$8))+(SUM(EB_2023[Value]*(EB_2023[Rows]=$BE$192)*(EB_2023[Energy (Sub-Type)]=$BE$168)*(EB_2023[Year]=AE$8))*Indicators!AE$9)</f>
        <v>396.96426259151008</v>
      </c>
      <c r="AF192" s="65" cm="1">
        <f t="array" ref="AF192">SUM(File_5[GHG (kt CO2eq)]*(File_5[Row Categories]=$BE$75)*(File_5[Rows]=$BE$192)*(File_5[Year]=AF$8))+(SUM(EB_2023[Value]*(EB_2023[Rows]=$BE$192)*(EB_2023[Energy (Sub-Type)]=$BE$168)*(EB_2023[Year]=AF$8))*Indicators!AF$9)</f>
        <v>398.17176806431871</v>
      </c>
      <c r="AG192" s="65" cm="1">
        <f t="array" ref="AG192">SUM(File_5[GHG (kt CO2eq)]*(File_5[Row Categories]=$BE$75)*(File_5[Rows]=$BE$192)*(File_5[Year]=AG$8))+(SUM(EB_2023[Value]*(EB_2023[Rows]=$BE$192)*(EB_2023[Energy (Sub-Type)]=$BE$168)*(EB_2023[Year]=AG$8))*Indicators!AG$9)</f>
        <v>384.83043097808041</v>
      </c>
      <c r="AH192" s="65" cm="1">
        <f t="array" ref="AH192">SUM(File_5[GHG (kt CO2eq)]*(File_5[Row Categories]=$BE$75)*(File_5[Rows]=$BE$192)*(File_5[Year]=AH$8))+(SUM(EB_2023[Value]*(EB_2023[Rows]=$BE$192)*(EB_2023[Energy (Sub-Type)]=$BE$168)*(EB_2023[Year]=AH$8))*Indicators!AH$9)</f>
        <v>407.64954554230417</v>
      </c>
      <c r="AI192" s="65" cm="1">
        <f t="array" ref="AI192">SUM(File_5[GHG (kt CO2eq)]*(File_5[Row Categories]=$BE$75)*(File_5[Rows]=$BE$192)*(File_5[Year]=AI$8))+(SUM(EB_2023[Value]*(EB_2023[Rows]=$BE$192)*(EB_2023[Energy (Sub-Type)]=$BE$168)*(EB_2023[Year]=AI$8))*Indicators!AI$9)</f>
        <v>402.75443571862098</v>
      </c>
      <c r="AJ192" s="65" cm="1">
        <f t="array" ref="AJ192">SUM(File_5[GHG (kt CO2eq)]*(File_5[Row Categories]=$BE$75)*(File_5[Rows]=$BE$192)*(File_5[Year]=AJ$8))+(SUM(EB_2023[Value]*(EB_2023[Rows]=$BE$192)*(EB_2023[Energy (Sub-Type)]=$BE$168)*(EB_2023[Year]=AJ$8))*Indicators!AJ$9)</f>
        <v>348.78334727790588</v>
      </c>
      <c r="AK192" s="65" cm="1">
        <f t="array" ref="AK192">SUM(File_5[GHG (kt CO2eq)]*(File_5[Row Categories]=$BE$75)*(File_5[Rows]=$BE$192)*(File_5[Year]=AK$8))+(SUM(EB_2023[Value]*(EB_2023[Rows]=$BE$192)*(EB_2023[Energy (Sub-Type)]=$BE$168)*(EB_2023[Year]=AK$8))*Indicators!AK$9)</f>
        <v>355.18199553930089</v>
      </c>
      <c r="AL192" s="65" cm="1">
        <f t="array" ref="AL192">SUM(File_5[GHG (kt CO2eq)]*(File_5[Row Categories]=$BE$75)*(File_5[Rows]=$BE$192)*(File_5[Year]=AL$8))+(SUM(EB_2023[Value]*(EB_2023[Rows]=$BE$192)*(EB_2023[Energy (Sub-Type)]=$BE$168)*(EB_2023[Year]=AL$8))*Indicators!AL$9)</f>
        <v>365.48595566582213</v>
      </c>
      <c r="AM192" s="65" cm="1">
        <f t="array" ref="AM192">SUM(File_5[GHG (kt CO2eq)]*(File_5[Row Categories]=$BE$75)*(File_5[Rows]=$BE$192)*(File_5[Year]=AM$8))+(SUM(EB_2023[Value]*(EB_2023[Rows]=$BE$192)*(EB_2023[Energy (Sub-Type)]=$BE$168)*(EB_2023[Year]=AM$8))*Indicators!AM$9)</f>
        <v>372.2204515946425</v>
      </c>
      <c r="AP192" s="49" t="str">
        <f t="shared" si="99"/>
        <v>Road public passenger services</v>
      </c>
      <c r="AQ192" s="101" cm="1">
        <f t="array" aca="1" ref="AQ192" ca="1">INDIRECT(ADDRESS(ROW(AP192),'Section 5'!AQ$9))/1000</f>
        <v>0.37222045159464251</v>
      </c>
      <c r="AR192" s="102" cm="1">
        <f t="array" aca="1" ref="AR192" ca="1">INDIRECT(ADDRESS(ROW(AQ192),'Section 5'!AR$9))/1000</f>
        <v>0.36548595566582215</v>
      </c>
      <c r="AS192" s="102" cm="1">
        <f t="array" aca="1" ref="AS192" ca="1">INDIRECT(ADDRESS(ROW(AR192),'Section 5'!AS$9))/1000</f>
        <v>0.40764954554230415</v>
      </c>
      <c r="AT192" s="103" cm="1">
        <f t="array" aca="1" ref="AT192" ca="1">INDIRECT(ADDRESS(ROW(AS192),'Section 5'!AT$9))/1000</f>
        <v>0.42517500760599997</v>
      </c>
      <c r="AU192" s="77" cm="1">
        <f t="array" aca="1" ref="AU192" ca="1">AQ192/INDIRECT(ADDRESS($BC192,COLUMN(AQ192)))</f>
        <v>2.4484446663821054E-2</v>
      </c>
      <c r="AV192" s="78" cm="1">
        <f t="array" aca="1" ref="AV192" ca="1">AR192/INDIRECT(ADDRESS($BC192,COLUMN(AR192)))</f>
        <v>2.4756209900906153E-2</v>
      </c>
      <c r="AW192" s="78" cm="1">
        <f t="array" aca="1" ref="AW192" ca="1">AS192/INDIRECT(ADDRESS($BC192,COLUMN(AS192)))</f>
        <v>2.6211622610922459E-2</v>
      </c>
      <c r="AX192" s="80" cm="1">
        <f t="array" aca="1" ref="AX192" ca="1">AT192/INDIRECT(ADDRESS($BC192,COLUMN(AT192)))</f>
        <v>3.2814061492302392E-2</v>
      </c>
      <c r="AY192" s="53">
        <f t="shared" ca="1" si="100"/>
        <v>1.8426141482103815E-2</v>
      </c>
      <c r="AZ192" s="53">
        <f t="shared" ca="1" si="101"/>
        <v>-8.6910667103846817E-2</v>
      </c>
      <c r="BA192" s="53">
        <f t="shared" ca="1" si="102"/>
        <v>-0.12454766875768306</v>
      </c>
      <c r="BC192" s="100">
        <f t="shared" si="103"/>
        <v>199</v>
      </c>
      <c r="BE192" s="7" t="s">
        <v>559</v>
      </c>
      <c r="BP192" s="177" t="str">
        <f t="shared" si="104"/>
        <v>Road public passenger services</v>
      </c>
      <c r="BQ192" s="185" cm="1">
        <f t="array" ref="BQ192">INDEX(192:192,,BQ$9)/1000</f>
        <v>0.42517500760599997</v>
      </c>
      <c r="BR192" s="185" cm="1">
        <f t="array" ref="BR192">INDEX(192:192,,BR$9)/1000</f>
        <v>0.40420804367099999</v>
      </c>
      <c r="BS192" s="185" cm="1">
        <f t="array" ref="BS192">INDEX(192:192,,BS$9)/1000</f>
        <v>0.39696426259151008</v>
      </c>
      <c r="BT192" s="185" cm="1">
        <f t="array" ref="BT192">INDEX(192:192,,BT$9)/1000</f>
        <v>0.3981717680643187</v>
      </c>
      <c r="BU192" s="185" cm="1">
        <f t="array" ref="BU192">INDEX(192:192,,BU$9)/1000</f>
        <v>0.3848304309780804</v>
      </c>
      <c r="BV192" s="185" cm="1">
        <f t="array" ref="BV192">INDEX(192:192,,BV$9)/1000</f>
        <v>0.40764954554230415</v>
      </c>
      <c r="BW192" s="185" cm="1">
        <f t="array" ref="BW192">INDEX(192:192,,BW$9)/1000</f>
        <v>0.40275443571862096</v>
      </c>
      <c r="BX192" s="185" cm="1">
        <f t="array" ref="BX192">INDEX(192:192,,BX$9)/1000</f>
        <v>0.34878334727790589</v>
      </c>
      <c r="BY192" s="185" cm="1">
        <f t="array" ref="BY192">INDEX(192:192,,BY$9)/1000</f>
        <v>0.35518199553930091</v>
      </c>
      <c r="BZ192" s="185" cm="1">
        <f t="array" ref="BZ192">INDEX(192:192,,BZ$9)/1000</f>
        <v>0.36548595566582215</v>
      </c>
      <c r="CA192" s="185" cm="1">
        <f t="array" ref="CA192">INDEX(192:192,,CA$9)/1000</f>
        <v>0.37222045159464251</v>
      </c>
      <c r="CB192" s="179"/>
      <c r="CC192" s="178" t="str">
        <f t="shared" si="115"/>
        <v>Road public passenger services</v>
      </c>
      <c r="CD192" s="126" cm="1">
        <f t="array" aca="1" ref="CD192" ca="1">BQ192/INDIRECT(ADDRESS($BC192,COLUMN(BQ192)))</f>
        <v>3.2814061492302392E-2</v>
      </c>
      <c r="CE192" s="126" cm="1">
        <f t="array" aca="1" ref="CE192" ca="1">BR192/INDIRECT(ADDRESS($BC192,COLUMN(BR192)))</f>
        <v>3.0039549840732125E-2</v>
      </c>
      <c r="CF192" s="126" cm="1">
        <f t="array" aca="1" ref="CF192" ca="1">BS192/INDIRECT(ADDRESS($BC192,COLUMN(BS192)))</f>
        <v>2.7871628634584877E-2</v>
      </c>
      <c r="CG192" s="126" cm="1">
        <f t="array" aca="1" ref="CG192" ca="1">BT192/INDIRECT(ADDRESS($BC192,COLUMN(BT192)))</f>
        <v>2.6840611539241485E-2</v>
      </c>
      <c r="CH192" s="126" cm="1">
        <f t="array" aca="1" ref="CH192" ca="1">BU192/INDIRECT(ADDRESS($BC192,COLUMN(BU192)))</f>
        <v>2.5423332054056374E-2</v>
      </c>
      <c r="CI192" s="126" cm="1">
        <f t="array" aca="1" ref="CI192" ca="1">BV192/INDIRECT(ADDRESS($BC192,COLUMN(BV192)))</f>
        <v>2.6211622610922459E-2</v>
      </c>
      <c r="CJ192" s="126" cm="1">
        <f t="array" aca="1" ref="CJ192" ca="1">BW192/INDIRECT(ADDRESS($BC192,COLUMN(BW192)))</f>
        <v>2.5830194529656902E-2</v>
      </c>
      <c r="CK192" s="126" cm="1">
        <f t="array" aca="1" ref="CK192" ca="1">BX192/INDIRECT(ADDRESS($BC192,COLUMN(BX192)))</f>
        <v>3.0315054557832642E-2</v>
      </c>
      <c r="CL192" s="126" cm="1">
        <f t="array" aca="1" ref="CL192" ca="1">BY192/INDIRECT(ADDRESS($BC192,COLUMN(BY192)))</f>
        <v>2.8763909957965589E-2</v>
      </c>
      <c r="CM192" s="126" cm="1">
        <f t="array" aca="1" ref="CM192" ca="1">BZ192/INDIRECT(ADDRESS($BC192,COLUMN(BZ192)))</f>
        <v>2.4756209900906153E-2</v>
      </c>
      <c r="CN192" s="126" cm="1">
        <f t="array" aca="1" ref="CN192" ca="1">CA192/INDIRECT(ADDRESS($BC192,COLUMN(CA192)))</f>
        <v>2.4484446663821054E-2</v>
      </c>
      <c r="CP192" s="178" t="str">
        <f t="shared" si="116"/>
        <v>Road public passenger services</v>
      </c>
      <c r="CQ192" s="194" t="str">
        <f t="shared" ca="1" si="117"/>
        <v>0.43
(3.3%)</v>
      </c>
      <c r="CR192" s="194" t="str">
        <f t="shared" ca="1" si="105"/>
        <v>0.40
(3.0%)</v>
      </c>
      <c r="CS192" s="194" t="str">
        <f t="shared" ca="1" si="106"/>
        <v>0.40
(2.8%)</v>
      </c>
      <c r="CT192" s="194" t="str">
        <f t="shared" ca="1" si="107"/>
        <v>0.40
(2.7%)</v>
      </c>
      <c r="CU192" s="194" t="str">
        <f t="shared" ca="1" si="108"/>
        <v>0.38
(2.5%)</v>
      </c>
      <c r="CV192" s="194" t="str">
        <f t="shared" ca="1" si="109"/>
        <v>0.41
(2.6%)</v>
      </c>
      <c r="CW192" s="194" t="str">
        <f t="shared" ca="1" si="110"/>
        <v>0.40
(2.6%)</v>
      </c>
      <c r="CX192" s="194" t="str">
        <f t="shared" ca="1" si="111"/>
        <v>0.35
(3.0%)</v>
      </c>
      <c r="CY192" s="194" t="str">
        <f t="shared" ca="1" si="112"/>
        <v>0.36
(2.9%)</v>
      </c>
      <c r="CZ192" s="194" t="str">
        <f t="shared" ca="1" si="113"/>
        <v>0.37
(2.5%)</v>
      </c>
      <c r="DA192" s="194" t="str">
        <f t="shared" ca="1" si="114"/>
        <v>0.37
(2.4%)</v>
      </c>
    </row>
    <row r="193" spans="2:105" ht="15.5">
      <c r="C193" s="34" t="s">
        <v>191</v>
      </c>
      <c r="D193" s="86" t="s">
        <v>648</v>
      </c>
      <c r="E193" s="33"/>
      <c r="F193" s="65" cm="1">
        <f t="array" ref="F193">SUM(File_5[GHG (kt CO2eq)]*(File_5[Row Categories]=$BE$75)*(File_5[Rows]=$BE$193)*(File_5[Year]=F$8))</f>
        <v>22.441560369000001</v>
      </c>
      <c r="G193" s="65" cm="1">
        <f t="array" ref="G193">SUM(File_5[GHG (kt CO2eq)]*(File_5[Row Categories]=$BE$75)*(File_5[Rows]=$BE$193)*(File_5[Year]=G$8))</f>
        <v>22.441560369000001</v>
      </c>
      <c r="H193" s="65" cm="1">
        <f t="array" ref="H193">SUM(File_5[GHG (kt CO2eq)]*(File_5[Row Categories]=$BE$75)*(File_5[Rows]=$BE$193)*(File_5[Year]=H$8))</f>
        <v>25.647497563999998</v>
      </c>
      <c r="I193" s="65" cm="1">
        <f t="array" ref="I193">SUM(File_5[GHG (kt CO2eq)]*(File_5[Row Categories]=$BE$75)*(File_5[Rows]=$BE$193)*(File_5[Year]=I$8))</f>
        <v>25.647497563999998</v>
      </c>
      <c r="J193" s="65" cm="1">
        <f t="array" ref="J193">SUM(File_5[GHG (kt CO2eq)]*(File_5[Row Categories]=$BE$75)*(File_5[Rows]=$BE$193)*(File_5[Year]=J$8))</f>
        <v>25.647497563999998</v>
      </c>
      <c r="K193" s="65" cm="1">
        <f t="array" ref="K193">SUM(File_5[GHG (kt CO2eq)]*(File_5[Row Categories]=$BE$75)*(File_5[Rows]=$BE$193)*(File_5[Year]=K$8))</f>
        <v>22.441560369000001</v>
      </c>
      <c r="L193" s="65" cm="1">
        <f t="array" ref="L193">SUM(File_5[GHG (kt CO2eq)]*(File_5[Row Categories]=$BE$75)*(File_5[Rows]=$BE$193)*(File_5[Year]=L$8))</f>
        <v>38.471246346000001</v>
      </c>
      <c r="M193" s="65" cm="1">
        <f t="array" ref="M193">SUM(File_5[GHG (kt CO2eq)]*(File_5[Row Categories]=$BE$75)*(File_5[Rows]=$BE$193)*(File_5[Year]=M$8))</f>
        <v>38.471246346000001</v>
      </c>
      <c r="N193" s="65" cm="1">
        <f t="array" ref="N193">SUM(File_5[GHG (kt CO2eq)]*(File_5[Row Categories]=$BE$75)*(File_5[Rows]=$BE$193)*(File_5[Year]=N$8))</f>
        <v>48.089057932999999</v>
      </c>
      <c r="O193" s="65" cm="1">
        <f t="array" ref="O193">SUM(File_5[GHG (kt CO2eq)]*(File_5[Row Categories]=$BE$75)*(File_5[Rows]=$BE$193)*(File_5[Year]=O$8))</f>
        <v>57.706869519999998</v>
      </c>
      <c r="P193" s="65" cm="1">
        <f t="array" ref="P193">SUM(File_5[GHG (kt CO2eq)]*(File_5[Row Categories]=$BE$75)*(File_5[Rows]=$BE$193)*(File_5[Year]=P$8))</f>
        <v>73.465505250000007</v>
      </c>
      <c r="Q193" s="65" cm="1">
        <f t="array" ref="Q193">SUM(File_5[GHG (kt CO2eq)]*(File_5[Row Categories]=$BE$75)*(File_5[Rows]=$BE$193)*(File_5[Year]=Q$8))</f>
        <v>89.224140978999998</v>
      </c>
      <c r="R193" s="65" cm="1">
        <f t="array" ref="R193">SUM(File_5[GHG (kt CO2eq)]*(File_5[Row Categories]=$BE$75)*(File_5[Rows]=$BE$193)*(File_5[Year]=R$8))</f>
        <v>104.98277670900001</v>
      </c>
      <c r="S193" s="65" cm="1">
        <f t="array" ref="S193">SUM(File_5[GHG (kt CO2eq)]*(File_5[Row Categories]=$BE$75)*(File_5[Rows]=$BE$193)*(File_5[Year]=S$8))</f>
        <v>120.741412439</v>
      </c>
      <c r="T193" s="65" cm="1">
        <f t="array" ref="T193">SUM(File_5[GHG (kt CO2eq)]*(File_5[Row Categories]=$BE$75)*(File_5[Rows]=$BE$193)*(File_5[Year]=T$8))</f>
        <v>170.02882579199999</v>
      </c>
      <c r="U193" s="65" cm="1">
        <f t="array" ref="U193">SUM(File_5[GHG (kt CO2eq)]*(File_5[Row Categories]=$BE$75)*(File_5[Rows]=$BE$193)*(File_5[Year]=U$8))</f>
        <v>154.11444038799999</v>
      </c>
      <c r="V193" s="65" cm="1">
        <f t="array" ref="V193">SUM(File_5[GHG (kt CO2eq)]*(File_5[Row Categories]=$BE$75)*(File_5[Rows]=$BE$193)*(File_5[Year]=V$8))</f>
        <v>249.977421588</v>
      </c>
      <c r="W193" s="65" cm="1">
        <f t="array" ref="W193">SUM(File_5[GHG (kt CO2eq)]*(File_5[Row Categories]=$BE$75)*(File_5[Rows]=$BE$193)*(File_5[Year]=W$8))</f>
        <v>197.408592688</v>
      </c>
      <c r="X193" s="65" cm="1">
        <f t="array" ref="X193">SUM(File_5[GHG (kt CO2eq)]*(File_5[Row Categories]=$BE$75)*(File_5[Rows]=$BE$193)*(File_5[Year]=X$8))</f>
        <v>204.610457897</v>
      </c>
      <c r="Y193" s="65" cm="1">
        <f t="array" ref="Y193">SUM(File_5[GHG (kt CO2eq)]*(File_5[Row Categories]=$BE$75)*(File_5[Rows]=$BE$193)*(File_5[Year]=Y$8))</f>
        <v>199.40026875500001</v>
      </c>
      <c r="Z193" s="65" cm="1">
        <f t="array" ref="Z193">SUM(File_5[GHG (kt CO2eq)]*(File_5[Row Categories]=$BE$75)*(File_5[Rows]=$BE$193)*(File_5[Year]=Z$8))</f>
        <v>199.99636947499999</v>
      </c>
      <c r="AA193" s="65" cm="1">
        <f t="array" ref="AA193">SUM(File_5[GHG (kt CO2eq)]*(File_5[Row Categories]=$BE$75)*(File_5[Rows]=$BE$193)*(File_5[Year]=AA$8))</f>
        <v>173.62376874500001</v>
      </c>
      <c r="AB193" s="65" cm="1">
        <f t="array" ref="AB193">SUM(File_5[GHG (kt CO2eq)]*(File_5[Row Categories]=$BE$75)*(File_5[Rows]=$BE$193)*(File_5[Year]=AB$8))</f>
        <v>183.485657704</v>
      </c>
      <c r="AC193" s="65" cm="1">
        <f t="array" ref="AC193">SUM(File_5[GHG (kt CO2eq)]*(File_5[Row Categories]=$BE$75)*(File_5[Rows]=$BE$193)*(File_5[Year]=AC$8))</f>
        <v>179.47626489699999</v>
      </c>
      <c r="AD193" s="65" cm="1">
        <f t="array" ref="AD193">SUM(File_5[GHG (kt CO2eq)]*(File_5[Row Categories]=$BE$75)*(File_5[Rows]=$BE$193)*(File_5[Year]=AD$8))</f>
        <v>224.67587290500001</v>
      </c>
      <c r="AE193" s="65" cm="1">
        <f t="array" ref="AE193">SUM(File_5[GHG (kt CO2eq)]*(File_5[Row Categories]=$BE$75)*(File_5[Rows]=$BE$193)*(File_5[Year]=AE$8))</f>
        <v>221.599945787</v>
      </c>
      <c r="AF193" s="65" cm="1">
        <f t="array" ref="AF193">SUM(File_5[GHG (kt CO2eq)]*(File_5[Row Categories]=$BE$75)*(File_5[Rows]=$BE$193)*(File_5[Year]=AF$8))</f>
        <v>266.29683759900001</v>
      </c>
      <c r="AG193" s="65" cm="1">
        <f t="array" ref="AG193">SUM(File_5[GHG (kt CO2eq)]*(File_5[Row Categories]=$BE$75)*(File_5[Rows]=$BE$193)*(File_5[Year]=AG$8))</f>
        <v>235.139657615</v>
      </c>
      <c r="AH193" s="65" cm="1">
        <f t="array" ref="AH193">SUM(File_5[GHG (kt CO2eq)]*(File_5[Row Categories]=$BE$75)*(File_5[Rows]=$BE$193)*(File_5[Year]=AH$8))</f>
        <v>260.075531641</v>
      </c>
      <c r="AI193" s="65" cm="1">
        <f t="array" ref="AI193">SUM(File_5[GHG (kt CO2eq)]*(File_5[Row Categories]=$BE$75)*(File_5[Rows]=$BE$193)*(File_5[Year]=AI$8))</f>
        <v>276.99135330799999</v>
      </c>
      <c r="AJ193" s="65" cm="1">
        <f t="array" ref="AJ193">SUM(File_5[GHG (kt CO2eq)]*(File_5[Row Categories]=$BE$75)*(File_5[Rows]=$BE$193)*(File_5[Year]=AJ$8))</f>
        <v>338.74154628600002</v>
      </c>
      <c r="AK193" s="65" cm="1">
        <f t="array" ref="AK193">SUM(File_5[GHG (kt CO2eq)]*(File_5[Row Categories]=$BE$75)*(File_5[Rows]=$BE$193)*(File_5[Year]=AK$8))</f>
        <v>362.23252940999998</v>
      </c>
      <c r="AL193" s="65" cm="1">
        <f t="array" ref="AL193">SUM(File_5[GHG (kt CO2eq)]*(File_5[Row Categories]=$BE$75)*(File_5[Rows]=$BE$193)*(File_5[Year]=AL$8))</f>
        <v>305.59185758299998</v>
      </c>
      <c r="AM193" s="65" cm="1">
        <f t="array" ref="AM193">SUM(File_5[GHG (kt CO2eq)]*(File_5[Row Categories]=$BE$75)*(File_5[Rows]=$BE$193)*(File_5[Year]=AM$8))</f>
        <v>286.64872536600001</v>
      </c>
      <c r="AP193" s="49" t="str">
        <f t="shared" si="99"/>
        <v>Navigation</v>
      </c>
      <c r="AQ193" s="101" cm="1">
        <f t="array" aca="1" ref="AQ193" ca="1">INDIRECT(ADDRESS(ROW(AP193),'Section 5'!AQ$9))/1000</f>
        <v>0.286648725366</v>
      </c>
      <c r="AR193" s="102" cm="1">
        <f t="array" aca="1" ref="AR193" ca="1">INDIRECT(ADDRESS(ROW(AQ193),'Section 5'!AR$9))/1000</f>
        <v>0.305591857583</v>
      </c>
      <c r="AS193" s="102" cm="1">
        <f t="array" aca="1" ref="AS193" ca="1">INDIRECT(ADDRESS(ROW(AR193),'Section 5'!AS$9))/1000</f>
        <v>0.260075531641</v>
      </c>
      <c r="AT193" s="103" cm="1">
        <f t="array" aca="1" ref="AT193" ca="1">INDIRECT(ADDRESS(ROW(AS193),'Section 5'!AT$9))/1000</f>
        <v>0.179476264897</v>
      </c>
      <c r="AU193" s="77" cm="1">
        <f t="array" aca="1" ref="AU193" ca="1">AQ193/INDIRECT(ADDRESS($BC193,COLUMN(AQ193)))</f>
        <v>1.8855587857701514E-2</v>
      </c>
      <c r="AV193" s="78" cm="1">
        <f t="array" aca="1" ref="AV193" ca="1">AR193/INDIRECT(ADDRESS($BC193,COLUMN(AR193)))</f>
        <v>2.0699280103801877E-2</v>
      </c>
      <c r="AW193" s="78" cm="1">
        <f t="array" aca="1" ref="AW193" ca="1">AS193/INDIRECT(ADDRESS($BC193,COLUMN(AS193)))</f>
        <v>1.6722701546594696E-2</v>
      </c>
      <c r="AX193" s="80" cm="1">
        <f t="array" aca="1" ref="AX193" ca="1">AT193/INDIRECT(ADDRESS($BC193,COLUMN(AT193)))</f>
        <v>1.3851578967210683E-2</v>
      </c>
      <c r="AY193" s="53">
        <f t="shared" ca="1" si="100"/>
        <v>-6.1988340811256627E-2</v>
      </c>
      <c r="AZ193" s="53">
        <f t="shared" ca="1" si="101"/>
        <v>0.10217490879411444</v>
      </c>
      <c r="BA193" s="53">
        <f t="shared" ca="1" si="102"/>
        <v>0.59714002032806635</v>
      </c>
      <c r="BC193" s="100">
        <f t="shared" si="103"/>
        <v>199</v>
      </c>
      <c r="BE193" s="7" t="s">
        <v>191</v>
      </c>
      <c r="BP193" s="177" t="str">
        <f t="shared" si="104"/>
        <v>Navigation</v>
      </c>
      <c r="BQ193" s="185" cm="1">
        <f t="array" ref="BQ193">INDEX(193:193,,BQ$9)/1000</f>
        <v>0.179476264897</v>
      </c>
      <c r="BR193" s="185" cm="1">
        <f t="array" ref="BR193">INDEX(193:193,,BR$9)/1000</f>
        <v>0.22467587290500002</v>
      </c>
      <c r="BS193" s="185" cm="1">
        <f t="array" ref="BS193">INDEX(193:193,,BS$9)/1000</f>
        <v>0.22159994578699999</v>
      </c>
      <c r="BT193" s="185" cm="1">
        <f t="array" ref="BT193">INDEX(193:193,,BT$9)/1000</f>
        <v>0.26629683759900002</v>
      </c>
      <c r="BU193" s="185" cm="1">
        <f t="array" ref="BU193">INDEX(193:193,,BU$9)/1000</f>
        <v>0.235139657615</v>
      </c>
      <c r="BV193" s="185" cm="1">
        <f t="array" ref="BV193">INDEX(193:193,,BV$9)/1000</f>
        <v>0.260075531641</v>
      </c>
      <c r="BW193" s="185" cm="1">
        <f t="array" ref="BW193">INDEX(193:193,,BW$9)/1000</f>
        <v>0.27699135330800001</v>
      </c>
      <c r="BX193" s="185" cm="1">
        <f t="array" ref="BX193">INDEX(193:193,,BX$9)/1000</f>
        <v>0.33874154628600001</v>
      </c>
      <c r="BY193" s="185" cm="1">
        <f t="array" ref="BY193">INDEX(193:193,,BY$9)/1000</f>
        <v>0.36223252941</v>
      </c>
      <c r="BZ193" s="185" cm="1">
        <f t="array" ref="BZ193">INDEX(193:193,,BZ$9)/1000</f>
        <v>0.305591857583</v>
      </c>
      <c r="CA193" s="185" cm="1">
        <f t="array" ref="CA193">INDEX(193:193,,CA$9)/1000</f>
        <v>0.286648725366</v>
      </c>
      <c r="CB193" s="179"/>
      <c r="CC193" s="178" t="str">
        <f t="shared" si="115"/>
        <v>Navigation</v>
      </c>
      <c r="CD193" s="126" cm="1">
        <f t="array" aca="1" ref="CD193" ca="1">BQ193/INDIRECT(ADDRESS($BC193,COLUMN(BQ193)))</f>
        <v>1.3851578967210683E-2</v>
      </c>
      <c r="CE193" s="126" cm="1">
        <f t="array" aca="1" ref="CE193" ca="1">BR193/INDIRECT(ADDRESS($BC193,COLUMN(BR193)))</f>
        <v>1.6697248329954409E-2</v>
      </c>
      <c r="CF193" s="126" cm="1">
        <f t="array" aca="1" ref="CF193" ca="1">BS193/INDIRECT(ADDRESS($BC193,COLUMN(BS193)))</f>
        <v>1.5558960784273631E-2</v>
      </c>
      <c r="CG193" s="126" cm="1">
        <f t="array" aca="1" ref="CG193" ca="1">BT193/INDIRECT(ADDRESS($BC193,COLUMN(BT193)))</f>
        <v>1.7950971277724173E-2</v>
      </c>
      <c r="CH193" s="126" cm="1">
        <f t="array" aca="1" ref="CH193" ca="1">BU193/INDIRECT(ADDRESS($BC193,COLUMN(BU193)))</f>
        <v>1.5534201854644323E-2</v>
      </c>
      <c r="CI193" s="126" cm="1">
        <f t="array" aca="1" ref="CI193" ca="1">BV193/INDIRECT(ADDRESS($BC193,COLUMN(BV193)))</f>
        <v>1.6722701546594696E-2</v>
      </c>
      <c r="CJ193" s="126" cm="1">
        <f t="array" aca="1" ref="CJ193" ca="1">BW193/INDIRECT(ADDRESS($BC193,COLUMN(BW193)))</f>
        <v>1.7764523254008627E-2</v>
      </c>
      <c r="CK193" s="126" cm="1">
        <f t="array" aca="1" ref="CK193" ca="1">BX193/INDIRECT(ADDRESS($BC193,COLUMN(BX193)))</f>
        <v>2.9442255591642413E-2</v>
      </c>
      <c r="CL193" s="126" cm="1">
        <f t="array" aca="1" ref="CL193" ca="1">BY193/INDIRECT(ADDRESS($BC193,COLUMN(BY193)))</f>
        <v>2.9334887439818089E-2</v>
      </c>
      <c r="CM193" s="126" cm="1">
        <f t="array" aca="1" ref="CM193" ca="1">BZ193/INDIRECT(ADDRESS($BC193,COLUMN(BZ193)))</f>
        <v>2.0699280103801877E-2</v>
      </c>
      <c r="CN193" s="126" cm="1">
        <f t="array" aca="1" ref="CN193" ca="1">CA193/INDIRECT(ADDRESS($BC193,COLUMN(CA193)))</f>
        <v>1.8855587857701514E-2</v>
      </c>
      <c r="CP193" s="178" t="str">
        <f t="shared" si="116"/>
        <v>Navigation</v>
      </c>
      <c r="CQ193" s="194" t="str">
        <f t="shared" ca="1" si="117"/>
        <v>0.18
(1.4%)</v>
      </c>
      <c r="CR193" s="194" t="str">
        <f t="shared" ca="1" si="105"/>
        <v>0.22
(1.7%)</v>
      </c>
      <c r="CS193" s="194" t="str">
        <f t="shared" ca="1" si="106"/>
        <v>0.22
(1.6%)</v>
      </c>
      <c r="CT193" s="194" t="str">
        <f t="shared" ca="1" si="107"/>
        <v>0.27
(1.8%)</v>
      </c>
      <c r="CU193" s="194" t="str">
        <f t="shared" ca="1" si="108"/>
        <v>0.24
(1.6%)</v>
      </c>
      <c r="CV193" s="194" t="str">
        <f t="shared" ca="1" si="109"/>
        <v>0.26
(1.7%)</v>
      </c>
      <c r="CW193" s="194" t="str">
        <f t="shared" ca="1" si="110"/>
        <v>0.28
(1.8%)</v>
      </c>
      <c r="CX193" s="194" t="str">
        <f t="shared" ca="1" si="111"/>
        <v>0.34
(2.9%)</v>
      </c>
      <c r="CY193" s="194" t="str">
        <f t="shared" ca="1" si="112"/>
        <v>0.36
(2.9%)</v>
      </c>
      <c r="CZ193" s="194" t="str">
        <f t="shared" ca="1" si="113"/>
        <v>0.31
(2.1%)</v>
      </c>
      <c r="DA193" s="194" t="str">
        <f t="shared" ca="1" si="114"/>
        <v>0.29
(1.9%)</v>
      </c>
    </row>
    <row r="194" spans="2:105" ht="15.5">
      <c r="C194" s="34" t="s">
        <v>188</v>
      </c>
      <c r="D194" s="86" t="s">
        <v>648</v>
      </c>
      <c r="E194" s="33"/>
      <c r="F194" s="65" cm="1">
        <f t="array" ref="F194">SUM(File_5[GHG (kt CO2eq)]*(File_5[Row Categories]=$BE$75)*(File_5[Rows]=$BE$194)*(File_5[Year]=F$8))+(SUM(EB_2023[Value]*(EB_2023[Rows]=$BE$194)*(EB_2023[Energy (Sub-Type)]=$BE$168)*(EB_2023[Year]=F$8))*Indicators!F$9)</f>
        <v>161.60188030640984</v>
      </c>
      <c r="G194" s="65" cm="1">
        <f t="array" ref="G194">SUM(File_5[GHG (kt CO2eq)]*(File_5[Row Categories]=$BE$75)*(File_5[Rows]=$BE$194)*(File_5[Year]=G$8))+(SUM(EB_2023[Value]*(EB_2023[Rows]=$BE$194)*(EB_2023[Energy (Sub-Type)]=$BE$168)*(EB_2023[Year]=G$8))*Indicators!G$9)</f>
        <v>158.0610671945706</v>
      </c>
      <c r="H194" s="65" cm="1">
        <f t="array" ref="H194">SUM(File_5[GHG (kt CO2eq)]*(File_5[Row Categories]=$BE$75)*(File_5[Rows]=$BE$194)*(File_5[Year]=H$8))+(SUM(EB_2023[Value]*(EB_2023[Rows]=$BE$194)*(EB_2023[Energy (Sub-Type)]=$BE$168)*(EB_2023[Year]=H$8))*Indicators!H$9)</f>
        <v>143.34794483653749</v>
      </c>
      <c r="I194" s="65" cm="1">
        <f t="array" ref="I194">SUM(File_5[GHG (kt CO2eq)]*(File_5[Row Categories]=$BE$75)*(File_5[Rows]=$BE$194)*(File_5[Year]=I$8))+(SUM(EB_2023[Value]*(EB_2023[Rows]=$BE$194)*(EB_2023[Energy (Sub-Type)]=$BE$168)*(EB_2023[Year]=I$8))*Indicators!I$9)</f>
        <v>156.3272687780713</v>
      </c>
      <c r="J194" s="65" cm="1">
        <f t="array" ref="J194">SUM(File_5[GHG (kt CO2eq)]*(File_5[Row Categories]=$BE$75)*(File_5[Rows]=$BE$194)*(File_5[Year]=J$8))+(SUM(EB_2023[Value]*(EB_2023[Rows]=$BE$194)*(EB_2023[Energy (Sub-Type)]=$BE$168)*(EB_2023[Year]=J$8))*Indicators!J$9)</f>
        <v>148.05154554198418</v>
      </c>
      <c r="K194" s="65" cm="1">
        <f t="array" ref="K194">SUM(File_5[GHG (kt CO2eq)]*(File_5[Row Categories]=$BE$75)*(File_5[Rows]=$BE$194)*(File_5[Year]=K$8))+(SUM(EB_2023[Value]*(EB_2023[Rows]=$BE$194)*(EB_2023[Energy (Sub-Type)]=$BE$168)*(EB_2023[Year]=K$8))*Indicators!K$9)</f>
        <v>138.67014104115518</v>
      </c>
      <c r="L194" s="65" cm="1">
        <f t="array" ref="L194">SUM(File_5[GHG (kt CO2eq)]*(File_5[Row Categories]=$BE$75)*(File_5[Rows]=$BE$194)*(File_5[Year]=L$8))+(SUM(EB_2023[Value]*(EB_2023[Rows]=$BE$194)*(EB_2023[Energy (Sub-Type)]=$BE$168)*(EB_2023[Year]=L$8))*Indicators!L$9)</f>
        <v>159.74014635838478</v>
      </c>
      <c r="M194" s="65" cm="1">
        <f t="array" ref="M194">SUM(File_5[GHG (kt CO2eq)]*(File_5[Row Categories]=$BE$75)*(File_5[Rows]=$BE$194)*(File_5[Year]=M$8))+(SUM(EB_2023[Value]*(EB_2023[Rows]=$BE$194)*(EB_2023[Energy (Sub-Type)]=$BE$168)*(EB_2023[Year]=M$8))*Indicators!M$9)</f>
        <v>157.7807844914538</v>
      </c>
      <c r="N194" s="65" cm="1">
        <f t="array" ref="N194">SUM(File_5[GHG (kt CO2eq)]*(File_5[Row Categories]=$BE$75)*(File_5[Rows]=$BE$194)*(File_5[Year]=N$8))+(SUM(EB_2023[Value]*(EB_2023[Rows]=$BE$194)*(EB_2023[Energy (Sub-Type)]=$BE$168)*(EB_2023[Year]=N$8))*Indicators!N$9)</f>
        <v>162.25604966591604</v>
      </c>
      <c r="O194" s="65" cm="1">
        <f t="array" ref="O194">SUM(File_5[GHG (kt CO2eq)]*(File_5[Row Categories]=$BE$75)*(File_5[Rows]=$BE$194)*(File_5[Year]=O$8))+(SUM(EB_2023[Value]*(EB_2023[Rows]=$BE$194)*(EB_2023[Energy (Sub-Type)]=$BE$168)*(EB_2023[Year]=O$8))*Indicators!O$9)</f>
        <v>157.57664459520146</v>
      </c>
      <c r="P194" s="65" cm="1">
        <f t="array" ref="P194">SUM(File_5[GHG (kt CO2eq)]*(File_5[Row Categories]=$BE$75)*(File_5[Rows]=$BE$194)*(File_5[Year]=P$8))+(SUM(EB_2023[Value]*(EB_2023[Rows]=$BE$194)*(EB_2023[Energy (Sub-Type)]=$BE$168)*(EB_2023[Year]=P$8))*Indicators!P$9)</f>
        <v>156.42361690359107</v>
      </c>
      <c r="Q194" s="65" cm="1">
        <f t="array" ref="Q194">SUM(File_5[GHG (kt CO2eq)]*(File_5[Row Categories]=$BE$75)*(File_5[Rows]=$BE$194)*(File_5[Year]=Q$8))+(SUM(EB_2023[Value]*(EB_2023[Rows]=$BE$194)*(EB_2023[Energy (Sub-Type)]=$BE$168)*(EB_2023[Year]=Q$8))*Indicators!Q$9)</f>
        <v>169.57435542456193</v>
      </c>
      <c r="R194" s="65" cm="1">
        <f t="array" ref="R194">SUM(File_5[GHG (kt CO2eq)]*(File_5[Row Categories]=$BE$75)*(File_5[Rows]=$BE$194)*(File_5[Year]=R$8))+(SUM(EB_2023[Value]*(EB_2023[Rows]=$BE$194)*(EB_2023[Energy (Sub-Type)]=$BE$168)*(EB_2023[Year]=R$8))*Indicators!R$9)</f>
        <v>147.14263575346541</v>
      </c>
      <c r="S194" s="65" cm="1">
        <f t="array" ref="S194">SUM(File_5[GHG (kt CO2eq)]*(File_5[Row Categories]=$BE$75)*(File_5[Rows]=$BE$194)*(File_5[Year]=S$8))+(SUM(EB_2023[Value]*(EB_2023[Rows]=$BE$194)*(EB_2023[Energy (Sub-Type)]=$BE$168)*(EB_2023[Year]=S$8))*Indicators!S$9)</f>
        <v>158.77747633577135</v>
      </c>
      <c r="T194" s="65" cm="1">
        <f t="array" ref="T194">SUM(File_5[GHG (kt CO2eq)]*(File_5[Row Categories]=$BE$75)*(File_5[Rows]=$BE$194)*(File_5[Year]=T$8))+(SUM(EB_2023[Value]*(EB_2023[Rows]=$BE$194)*(EB_2023[Energy (Sub-Type)]=$BE$168)*(EB_2023[Year]=T$8))*Indicators!T$9)</f>
        <v>184.15943836453008</v>
      </c>
      <c r="U194" s="65" cm="1">
        <f t="array" ref="U194">SUM(File_5[GHG (kt CO2eq)]*(File_5[Row Categories]=$BE$75)*(File_5[Rows]=$BE$194)*(File_5[Year]=U$8))+(SUM(EB_2023[Value]*(EB_2023[Rows]=$BE$194)*(EB_2023[Energy (Sub-Type)]=$BE$168)*(EB_2023[Year]=U$8))*Indicators!U$9)</f>
        <v>172.50177884725775</v>
      </c>
      <c r="V194" s="65" cm="1">
        <f t="array" ref="V194">SUM(File_5[GHG (kt CO2eq)]*(File_5[Row Categories]=$BE$75)*(File_5[Rows]=$BE$194)*(File_5[Year]=V$8))+(SUM(EB_2023[Value]*(EB_2023[Rows]=$BE$194)*(EB_2023[Energy (Sub-Type)]=$BE$168)*(EB_2023[Year]=V$8))*Indicators!V$9)</f>
        <v>168.09172920250455</v>
      </c>
      <c r="W194" s="65" cm="1">
        <f t="array" ref="W194">SUM(File_5[GHG (kt CO2eq)]*(File_5[Row Categories]=$BE$75)*(File_5[Rows]=$BE$194)*(File_5[Year]=W$8))+(SUM(EB_2023[Value]*(EB_2023[Rows]=$BE$194)*(EB_2023[Energy (Sub-Type)]=$BE$168)*(EB_2023[Year]=W$8))*Indicators!W$9)</f>
        <v>174.93517738283808</v>
      </c>
      <c r="X194" s="65" cm="1">
        <f t="array" ref="X194">SUM(File_5[GHG (kt CO2eq)]*(File_5[Row Categories]=$BE$75)*(File_5[Rows]=$BE$194)*(File_5[Year]=X$8))+(SUM(EB_2023[Value]*(EB_2023[Rows]=$BE$194)*(EB_2023[Energy (Sub-Type)]=$BE$168)*(EB_2023[Year]=X$8))*Indicators!X$9)</f>
        <v>184.50892482285448</v>
      </c>
      <c r="Y194" s="65" cm="1">
        <f t="array" ref="Y194">SUM(File_5[GHG (kt CO2eq)]*(File_5[Row Categories]=$BE$75)*(File_5[Rows]=$BE$194)*(File_5[Year]=Y$8))+(SUM(EB_2023[Value]*(EB_2023[Rows]=$BE$194)*(EB_2023[Energy (Sub-Type)]=$BE$168)*(EB_2023[Year]=Y$8))*Indicators!Y$9)</f>
        <v>159.34277124874069</v>
      </c>
      <c r="Z194" s="65" cm="1">
        <f t="array" ref="Z194">SUM(File_5[GHG (kt CO2eq)]*(File_5[Row Categories]=$BE$75)*(File_5[Rows]=$BE$194)*(File_5[Year]=Z$8))+(SUM(EB_2023[Value]*(EB_2023[Rows]=$BE$194)*(EB_2023[Energy (Sub-Type)]=$BE$168)*(EB_2023[Year]=Z$8))*Indicators!Z$9)</f>
        <v>159.07749579947199</v>
      </c>
      <c r="AA194" s="65" cm="1">
        <f t="array" ref="AA194">SUM(File_5[GHG (kt CO2eq)]*(File_5[Row Categories]=$BE$75)*(File_5[Rows]=$BE$194)*(File_5[Year]=AA$8))+(SUM(EB_2023[Value]*(EB_2023[Rows]=$BE$194)*(EB_2023[Energy (Sub-Type)]=$BE$168)*(EB_2023[Year]=AA$8))*Indicators!AA$9)</f>
        <v>157.15212322754428</v>
      </c>
      <c r="AB194" s="65" cm="1">
        <f t="array" ref="AB194">SUM(File_5[GHG (kt CO2eq)]*(File_5[Row Categories]=$BE$75)*(File_5[Rows]=$BE$194)*(File_5[Year]=AB$8))+(SUM(EB_2023[Value]*(EB_2023[Rows]=$BE$194)*(EB_2023[Energy (Sub-Type)]=$BE$168)*(EB_2023[Year]=AB$8))*Indicators!AB$9)</f>
        <v>154.11613190484459</v>
      </c>
      <c r="AC194" s="65" cm="1">
        <f t="array" ref="AC194">SUM(File_5[GHG (kt CO2eq)]*(File_5[Row Categories]=$BE$75)*(File_5[Rows]=$BE$194)*(File_5[Year]=AC$8))+(SUM(EB_2023[Value]*(EB_2023[Rows]=$BE$194)*(EB_2023[Energy (Sub-Type)]=$BE$168)*(EB_2023[Year]=AC$8))*Indicators!AC$9)</f>
        <v>149.57835794953013</v>
      </c>
      <c r="AD194" s="65" cm="1">
        <f t="array" ref="AD194">SUM(File_5[GHG (kt CO2eq)]*(File_5[Row Categories]=$BE$75)*(File_5[Rows]=$BE$194)*(File_5[Year]=AD$8))+(SUM(EB_2023[Value]*(EB_2023[Rows]=$BE$194)*(EB_2023[Energy (Sub-Type)]=$BE$168)*(EB_2023[Year]=AD$8))*Indicators!AD$9)</f>
        <v>137.29805565941029</v>
      </c>
      <c r="AE194" s="65" cm="1">
        <f t="array" ref="AE194">SUM(File_5[GHG (kt CO2eq)]*(File_5[Row Categories]=$BE$75)*(File_5[Rows]=$BE$194)*(File_5[Year]=AE$8))+(SUM(EB_2023[Value]*(EB_2023[Rows]=$BE$194)*(EB_2023[Energy (Sub-Type)]=$BE$168)*(EB_2023[Year]=AE$8))*Indicators!AE$9)</f>
        <v>140.73867059057866</v>
      </c>
      <c r="AF194" s="65" cm="1">
        <f t="array" ref="AF194">SUM(File_5[GHG (kt CO2eq)]*(File_5[Row Categories]=$BE$75)*(File_5[Rows]=$BE$194)*(File_5[Year]=AF$8))+(SUM(EB_2023[Value]*(EB_2023[Rows]=$BE$194)*(EB_2023[Energy (Sub-Type)]=$BE$168)*(EB_2023[Year]=AF$8))*Indicators!AF$9)</f>
        <v>145.413410772563</v>
      </c>
      <c r="AG194" s="65" cm="1">
        <f t="array" ref="AG194">SUM(File_5[GHG (kt CO2eq)]*(File_5[Row Categories]=$BE$75)*(File_5[Rows]=$BE$194)*(File_5[Year]=AG$8))+(SUM(EB_2023[Value]*(EB_2023[Rows]=$BE$194)*(EB_2023[Energy (Sub-Type)]=$BE$168)*(EB_2023[Year]=AG$8))*Indicators!AG$9)</f>
        <v>148.19952704182623</v>
      </c>
      <c r="AH194" s="65" cm="1">
        <f t="array" ref="AH194">SUM(File_5[GHG (kt CO2eq)]*(File_5[Row Categories]=$BE$75)*(File_5[Rows]=$BE$194)*(File_5[Year]=AH$8))+(SUM(EB_2023[Value]*(EB_2023[Rows]=$BE$194)*(EB_2023[Energy (Sub-Type)]=$BE$168)*(EB_2023[Year]=AH$8))*Indicators!AH$9)</f>
        <v>148.24415318408899</v>
      </c>
      <c r="AI194" s="65" cm="1">
        <f t="array" ref="AI194">SUM(File_5[GHG (kt CO2eq)]*(File_5[Row Categories]=$BE$75)*(File_5[Rows]=$BE$194)*(File_5[Year]=AI$8))+(SUM(EB_2023[Value]*(EB_2023[Rows]=$BE$194)*(EB_2023[Energy (Sub-Type)]=$BE$168)*(EB_2023[Year]=AI$8))*Indicators!AI$9)</f>
        <v>152.25368336061749</v>
      </c>
      <c r="AJ194" s="65" cm="1">
        <f t="array" ref="AJ194">SUM(File_5[GHG (kt CO2eq)]*(File_5[Row Categories]=$BE$75)*(File_5[Rows]=$BE$194)*(File_5[Year]=AJ$8))+(SUM(EB_2023[Value]*(EB_2023[Rows]=$BE$194)*(EB_2023[Energy (Sub-Type)]=$BE$168)*(EB_2023[Year]=AJ$8))*Indicators!AJ$9)</f>
        <v>122.49025579937806</v>
      </c>
      <c r="AK194" s="65" cm="1">
        <f t="array" ref="AK194">SUM(File_5[GHG (kt CO2eq)]*(File_5[Row Categories]=$BE$75)*(File_5[Rows]=$BE$194)*(File_5[Year]=AK$8))+(SUM(EB_2023[Value]*(EB_2023[Rows]=$BE$194)*(EB_2023[Energy (Sub-Type)]=$BE$168)*(EB_2023[Year]=AK$8))*Indicators!AK$9)</f>
        <v>133.33648871900007</v>
      </c>
      <c r="AL194" s="65" cm="1">
        <f t="array" ref="AL194">SUM(File_5[GHG (kt CO2eq)]*(File_5[Row Categories]=$BE$75)*(File_5[Rows]=$BE$194)*(File_5[Year]=AL$8))+(SUM(EB_2023[Value]*(EB_2023[Rows]=$BE$194)*(EB_2023[Energy (Sub-Type)]=$BE$168)*(EB_2023[Year]=AL$8))*Indicators!AL$9)</f>
        <v>146.38287702170422</v>
      </c>
      <c r="AM194" s="65" cm="1">
        <f t="array" ref="AM194">SUM(File_5[GHG (kt CO2eq)]*(File_5[Row Categories]=$BE$75)*(File_5[Rows]=$BE$194)*(File_5[Year]=AM$8))+(SUM(EB_2023[Value]*(EB_2023[Rows]=$BE$194)*(EB_2023[Energy (Sub-Type)]=$BE$168)*(EB_2023[Year]=AM$8))*Indicators!AM$9)</f>
        <v>149.54272263612759</v>
      </c>
      <c r="AP194" s="49" t="str">
        <f t="shared" si="99"/>
        <v>Rail</v>
      </c>
      <c r="AQ194" s="101" cm="1">
        <f t="array" aca="1" ref="AQ194" ca="1">INDIRECT(ADDRESS(ROW(AP194),'Section 5'!AQ$9))/1000</f>
        <v>0.14954272263612758</v>
      </c>
      <c r="AR194" s="102" cm="1">
        <f t="array" aca="1" ref="AR194" ca="1">INDIRECT(ADDRESS(ROW(AQ194),'Section 5'!AR$9))/1000</f>
        <v>0.14638287702170422</v>
      </c>
      <c r="AS194" s="102" cm="1">
        <f t="array" aca="1" ref="AS194" ca="1">INDIRECT(ADDRESS(ROW(AR194),'Section 5'!AS$9))/1000</f>
        <v>0.14824415318408898</v>
      </c>
      <c r="AT194" s="103" cm="1">
        <f t="array" aca="1" ref="AT194" ca="1">INDIRECT(ADDRESS(ROW(AS194),'Section 5'!AT$9))/1000</f>
        <v>0.14957835794953012</v>
      </c>
      <c r="AU194" s="77" cm="1">
        <f t="array" aca="1" ref="AU194" ca="1">AQ194/INDIRECT(ADDRESS($BC194,COLUMN(AQ194)))</f>
        <v>9.8368340607309923E-3</v>
      </c>
      <c r="AV194" s="78" cm="1">
        <f t="array" aca="1" ref="AV194" ca="1">AR194/INDIRECT(ADDRESS($BC194,COLUMN(AR194)))</f>
        <v>9.9152516622589438E-3</v>
      </c>
      <c r="AW194" s="78" cm="1">
        <f t="array" aca="1" ref="AW194" ca="1">AS194/INDIRECT(ADDRESS($BC194,COLUMN(AS194)))</f>
        <v>9.5320106204653567E-3</v>
      </c>
      <c r="AX194" s="80" cm="1">
        <f t="array" aca="1" ref="AX194" ca="1">AT194/INDIRECT(ADDRESS($BC194,COLUMN(AT194)))</f>
        <v>1.1544125002337591E-2</v>
      </c>
      <c r="AY194" s="53">
        <f t="shared" ca="1" si="100"/>
        <v>2.1586169630720242E-2</v>
      </c>
      <c r="AZ194" s="53">
        <f t="shared" ca="1" si="101"/>
        <v>8.7596672391257284E-3</v>
      </c>
      <c r="BA194" s="53">
        <f t="shared" ca="1" si="102"/>
        <v>-2.382384316222812E-4</v>
      </c>
      <c r="BC194" s="100">
        <f t="shared" si="103"/>
        <v>199</v>
      </c>
      <c r="BE194" s="7" t="s">
        <v>188</v>
      </c>
      <c r="BP194" s="177" t="str">
        <f t="shared" si="104"/>
        <v>Rail</v>
      </c>
      <c r="BQ194" s="185" cm="1">
        <f t="array" ref="BQ194">INDEX(194:194,,BQ$9)/1000</f>
        <v>0.14957835794953012</v>
      </c>
      <c r="BR194" s="185" cm="1">
        <f t="array" ref="BR194">INDEX(194:194,,BR$9)/1000</f>
        <v>0.13729805565941031</v>
      </c>
      <c r="BS194" s="185" cm="1">
        <f t="array" ref="BS194">INDEX(194:194,,BS$9)/1000</f>
        <v>0.14073867059057865</v>
      </c>
      <c r="BT194" s="185" cm="1">
        <f t="array" ref="BT194">INDEX(194:194,,BT$9)/1000</f>
        <v>0.14541341077256301</v>
      </c>
      <c r="BU194" s="185" cm="1">
        <f t="array" ref="BU194">INDEX(194:194,,BU$9)/1000</f>
        <v>0.14819952704182623</v>
      </c>
      <c r="BV194" s="185" cm="1">
        <f t="array" ref="BV194">INDEX(194:194,,BV$9)/1000</f>
        <v>0.14824415318408898</v>
      </c>
      <c r="BW194" s="185" cm="1">
        <f t="array" ref="BW194">INDEX(194:194,,BW$9)/1000</f>
        <v>0.15225368336061748</v>
      </c>
      <c r="BX194" s="185" cm="1">
        <f t="array" ref="BX194">INDEX(194:194,,BX$9)/1000</f>
        <v>0.12249025579937806</v>
      </c>
      <c r="BY194" s="185" cm="1">
        <f t="array" ref="BY194">INDEX(194:194,,BY$9)/1000</f>
        <v>0.13333648871900008</v>
      </c>
      <c r="BZ194" s="185" cm="1">
        <f t="array" ref="BZ194">INDEX(194:194,,BZ$9)/1000</f>
        <v>0.14638287702170422</v>
      </c>
      <c r="CA194" s="185" cm="1">
        <f t="array" ref="CA194">INDEX(194:194,,CA$9)/1000</f>
        <v>0.14954272263612758</v>
      </c>
      <c r="CB194" s="179"/>
      <c r="CC194" s="178" t="str">
        <f t="shared" si="115"/>
        <v>Rail</v>
      </c>
      <c r="CD194" s="126" cm="1">
        <f t="array" aca="1" ref="CD194" ca="1">BQ194/INDIRECT(ADDRESS($BC194,COLUMN(BQ194)))</f>
        <v>1.1544125002337591E-2</v>
      </c>
      <c r="CE194" s="126" cm="1">
        <f t="array" aca="1" ref="CE194" ca="1">BR194/INDIRECT(ADDRESS($BC194,COLUMN(BR194)))</f>
        <v>1.0203586619798812E-2</v>
      </c>
      <c r="CF194" s="126" cm="1">
        <f t="array" aca="1" ref="CF194" ca="1">BS194/INDIRECT(ADDRESS($BC194,COLUMN(BS194)))</f>
        <v>9.8815342610886047E-3</v>
      </c>
      <c r="CG194" s="126" cm="1">
        <f t="array" aca="1" ref="CG194" ca="1">BT194/INDIRECT(ADDRESS($BC194,COLUMN(BT194)))</f>
        <v>9.8022642090286223E-3</v>
      </c>
      <c r="CH194" s="126" cm="1">
        <f t="array" aca="1" ref="CH194" ca="1">BU194/INDIRECT(ADDRESS($BC194,COLUMN(BU194)))</f>
        <v>9.7906129114125641E-3</v>
      </c>
      <c r="CI194" s="126" cm="1">
        <f t="array" aca="1" ref="CI194" ca="1">BV194/INDIRECT(ADDRESS($BC194,COLUMN(BV194)))</f>
        <v>9.5320106204653567E-3</v>
      </c>
      <c r="CJ194" s="126" cm="1">
        <f t="array" aca="1" ref="CJ194" ca="1">BW194/INDIRECT(ADDRESS($BC194,COLUMN(BW194)))</f>
        <v>9.7646156324621945E-3</v>
      </c>
      <c r="CK194" s="126" cm="1">
        <f t="array" aca="1" ref="CK194" ca="1">BX194/INDIRECT(ADDRESS($BC194,COLUMN(BX194)))</f>
        <v>1.0646433714056639E-2</v>
      </c>
      <c r="CL194" s="126" cm="1">
        <f t="array" aca="1" ref="CL194" ca="1">BY194/INDIRECT(ADDRESS($BC194,COLUMN(BY194)))</f>
        <v>1.0798066354127004E-2</v>
      </c>
      <c r="CM194" s="126" cm="1">
        <f t="array" aca="1" ref="CM194" ca="1">BZ194/INDIRECT(ADDRESS($BC194,COLUMN(BZ194)))</f>
        <v>9.9152516622589438E-3</v>
      </c>
      <c r="CN194" s="126" cm="1">
        <f t="array" aca="1" ref="CN194" ca="1">CA194/INDIRECT(ADDRESS($BC194,COLUMN(CA194)))</f>
        <v>9.8368340607309923E-3</v>
      </c>
      <c r="CP194" s="178" t="str">
        <f t="shared" si="116"/>
        <v>Rail</v>
      </c>
      <c r="CQ194" s="194" t="str">
        <f t="shared" ca="1" si="117"/>
        <v>0.15
(1.2%)</v>
      </c>
      <c r="CR194" s="194" t="str">
        <f t="shared" ca="1" si="105"/>
        <v>0.14
(1.0%)</v>
      </c>
      <c r="CS194" s="194" t="str">
        <f t="shared" ca="1" si="106"/>
        <v>0.14
(1.0%)</v>
      </c>
      <c r="CT194" s="194" t="str">
        <f t="shared" ca="1" si="107"/>
        <v>0.15
(1.0%)</v>
      </c>
      <c r="CU194" s="194" t="str">
        <f t="shared" ca="1" si="108"/>
        <v>0.15
(1.0%)</v>
      </c>
      <c r="CV194" s="194" t="str">
        <f t="shared" ca="1" si="109"/>
        <v>0.15
(1.0%)</v>
      </c>
      <c r="CW194" s="194" t="str">
        <f t="shared" ca="1" si="110"/>
        <v>0.15
(1.0%)</v>
      </c>
      <c r="CX194" s="194" t="str">
        <f t="shared" ca="1" si="111"/>
        <v>0.12
(1.1%)</v>
      </c>
      <c r="CY194" s="194" t="str">
        <f t="shared" ca="1" si="112"/>
        <v>0.13
(1.1%)</v>
      </c>
      <c r="CZ194" s="194" t="str">
        <f t="shared" ca="1" si="113"/>
        <v>0.15
(1.0%)</v>
      </c>
      <c r="DA194" s="194" t="str">
        <f t="shared" ca="1" si="114"/>
        <v>0.15
(1.0%)</v>
      </c>
    </row>
    <row r="195" spans="2:105" ht="15.5">
      <c r="C195" s="34" t="s">
        <v>192</v>
      </c>
      <c r="D195" s="86" t="s">
        <v>648</v>
      </c>
      <c r="E195" s="33"/>
      <c r="F195" s="65" cm="1">
        <f t="array" ref="F195">SUM(File_5[GHG (kt CO2eq)]*(File_5[Row Categories]=$BE$75)*(File_5[Rows]=$BE$195)*(File_5[Energy (Sub-Type)]=$BE$164)*(File_5[Year]=F$8))</f>
        <v>0</v>
      </c>
      <c r="G195" s="65" cm="1">
        <f t="array" ref="G195">SUM(File_5[GHG (kt CO2eq)]*(File_5[Row Categories]=$BE$75)*(File_5[Rows]=$BE$195)*(File_5[Energy (Sub-Type)]=$BE$164)*(File_5[Year]=G$8))</f>
        <v>0</v>
      </c>
      <c r="H195" s="65" cm="1">
        <f t="array" ref="H195">SUM(File_5[GHG (kt CO2eq)]*(File_5[Row Categories]=$BE$75)*(File_5[Rows]=$BE$195)*(File_5[Energy (Sub-Type)]=$BE$164)*(File_5[Year]=H$8))</f>
        <v>0</v>
      </c>
      <c r="I195" s="65" cm="1">
        <f t="array" ref="I195">SUM(File_5[GHG (kt CO2eq)]*(File_5[Row Categories]=$BE$75)*(File_5[Rows]=$BE$195)*(File_5[Energy (Sub-Type)]=$BE$164)*(File_5[Year]=I$8))</f>
        <v>0</v>
      </c>
      <c r="J195" s="65" cm="1">
        <f t="array" ref="J195">SUM(File_5[GHG (kt CO2eq)]*(File_5[Row Categories]=$BE$75)*(File_5[Rows]=$BE$195)*(File_5[Energy (Sub-Type)]=$BE$164)*(File_5[Year]=J$8))</f>
        <v>0</v>
      </c>
      <c r="K195" s="65" cm="1">
        <f t="array" ref="K195">SUM(File_5[GHG (kt CO2eq)]*(File_5[Row Categories]=$BE$75)*(File_5[Rows]=$BE$195)*(File_5[Energy (Sub-Type)]=$BE$164)*(File_5[Year]=K$8))</f>
        <v>0</v>
      </c>
      <c r="L195" s="65" cm="1">
        <f t="array" ref="L195">SUM(File_5[GHG (kt CO2eq)]*(File_5[Row Categories]=$BE$75)*(File_5[Rows]=$BE$195)*(File_5[Energy (Sub-Type)]=$BE$164)*(File_5[Year]=L$8))</f>
        <v>0</v>
      </c>
      <c r="M195" s="65" cm="1">
        <f t="array" ref="M195">SUM(File_5[GHG (kt CO2eq)]*(File_5[Row Categories]=$BE$75)*(File_5[Rows]=$BE$195)*(File_5[Energy (Sub-Type)]=$BE$164)*(File_5[Year]=M$8))</f>
        <v>0</v>
      </c>
      <c r="N195" s="65" cm="1">
        <f t="array" ref="N195">SUM(File_5[GHG (kt CO2eq)]*(File_5[Row Categories]=$BE$75)*(File_5[Rows]=$BE$195)*(File_5[Energy (Sub-Type)]=$BE$164)*(File_5[Year]=N$8))</f>
        <v>0</v>
      </c>
      <c r="O195" s="65" cm="1">
        <f t="array" ref="O195">SUM(File_5[GHG (kt CO2eq)]*(File_5[Row Categories]=$BE$75)*(File_5[Rows]=$BE$195)*(File_5[Energy (Sub-Type)]=$BE$164)*(File_5[Year]=O$8))</f>
        <v>0</v>
      </c>
      <c r="P195" s="65" cm="1">
        <f t="array" ref="P195">SUM(File_5[GHG (kt CO2eq)]*(File_5[Row Categories]=$BE$75)*(File_5[Rows]=$BE$195)*(File_5[Energy (Sub-Type)]=$BE$164)*(File_5[Year]=P$8))</f>
        <v>0</v>
      </c>
      <c r="Q195" s="65" cm="1">
        <f t="array" ref="Q195">SUM(File_5[GHG (kt CO2eq)]*(File_5[Row Categories]=$BE$75)*(File_5[Rows]=$BE$195)*(File_5[Energy (Sub-Type)]=$BE$164)*(File_5[Year]=Q$8))</f>
        <v>0</v>
      </c>
      <c r="R195" s="65" cm="1">
        <f t="array" ref="R195">SUM(File_5[GHG (kt CO2eq)]*(File_5[Row Categories]=$BE$75)*(File_5[Rows]=$BE$195)*(File_5[Energy (Sub-Type)]=$BE$164)*(File_5[Year]=R$8))</f>
        <v>0</v>
      </c>
      <c r="S195" s="65" cm="1">
        <f t="array" ref="S195">SUM(File_5[GHG (kt CO2eq)]*(File_5[Row Categories]=$BE$75)*(File_5[Rows]=$BE$195)*(File_5[Energy (Sub-Type)]=$BE$164)*(File_5[Year]=S$8))</f>
        <v>0</v>
      </c>
      <c r="T195" s="65" cm="1">
        <f t="array" ref="T195">SUM(File_5[GHG (kt CO2eq)]*(File_5[Row Categories]=$BE$75)*(File_5[Rows]=$BE$195)*(File_5[Energy (Sub-Type)]=$BE$164)*(File_5[Year]=T$8))</f>
        <v>0</v>
      </c>
      <c r="U195" s="65" cm="1">
        <f t="array" ref="U195">SUM(File_5[GHG (kt CO2eq)]*(File_5[Row Categories]=$BE$75)*(File_5[Rows]=$BE$195)*(File_5[Energy (Sub-Type)]=$BE$164)*(File_5[Year]=U$8))</f>
        <v>5.2440525139999998</v>
      </c>
      <c r="V195" s="65" cm="1">
        <f t="array" ref="V195">SUM(File_5[GHG (kt CO2eq)]*(File_5[Row Categories]=$BE$75)*(File_5[Rows]=$BE$195)*(File_5[Energy (Sub-Type)]=$BE$164)*(File_5[Year]=V$8))</f>
        <v>4.4022059179999999</v>
      </c>
      <c r="W195" s="65" cm="1">
        <f t="array" ref="W195">SUM(File_5[GHG (kt CO2eq)]*(File_5[Row Categories]=$BE$75)*(File_5[Rows]=$BE$195)*(File_5[Energy (Sub-Type)]=$BE$164)*(File_5[Year]=W$8))</f>
        <v>3.2012913059999999</v>
      </c>
      <c r="X195" s="65" cm="1">
        <f t="array" ref="X195">SUM(File_5[GHG (kt CO2eq)]*(File_5[Row Categories]=$BE$75)*(File_5[Rows]=$BE$195)*(File_5[Energy (Sub-Type)]=$BE$164)*(File_5[Year]=X$8))</f>
        <v>3.0241128719999999</v>
      </c>
      <c r="Y195" s="65" cm="1">
        <f t="array" ref="Y195">SUM(File_5[GHG (kt CO2eq)]*(File_5[Row Categories]=$BE$75)*(File_5[Rows]=$BE$195)*(File_5[Energy (Sub-Type)]=$BE$164)*(File_5[Year]=Y$8))</f>
        <v>3.0848067490000002</v>
      </c>
      <c r="Z195" s="65" cm="1">
        <f t="array" ref="Z195">SUM(File_5[GHG (kt CO2eq)]*(File_5[Row Categories]=$BE$75)*(File_5[Rows]=$BE$195)*(File_5[Energy (Sub-Type)]=$BE$164)*(File_5[Year]=Z$8))</f>
        <v>5.0330959919999998</v>
      </c>
      <c r="AA195" s="65" cm="1">
        <f t="array" ref="AA195">SUM(File_5[GHG (kt CO2eq)]*(File_5[Row Categories]=$BE$75)*(File_5[Rows]=$BE$195)*(File_5[Energy (Sub-Type)]=$BE$164)*(File_5[Year]=AA$8))</f>
        <v>8.6828142970000002</v>
      </c>
      <c r="AB195" s="65" cm="1">
        <f t="array" ref="AB195">SUM(File_5[GHG (kt CO2eq)]*(File_5[Row Categories]=$BE$75)*(File_5[Rows]=$BE$195)*(File_5[Energy (Sub-Type)]=$BE$164)*(File_5[Year]=AB$8))</f>
        <v>9.8618797499999999</v>
      </c>
      <c r="AC195" s="65" cm="1">
        <f t="array" ref="AC195">SUM(File_5[GHG (kt CO2eq)]*(File_5[Row Categories]=$BE$75)*(File_5[Rows]=$BE$195)*(File_5[Energy (Sub-Type)]=$BE$164)*(File_5[Year]=AC$8))</f>
        <v>8.0937533290000001</v>
      </c>
      <c r="AD195" s="65" cm="1">
        <f t="array" ref="AD195">SUM(File_5[GHG (kt CO2eq)]*(File_5[Row Categories]=$BE$75)*(File_5[Rows]=$BE$195)*(File_5[Energy (Sub-Type)]=$BE$164)*(File_5[Year]=AD$8))</f>
        <v>6.7116495949999999</v>
      </c>
      <c r="AE195" s="65" cm="1">
        <f t="array" ref="AE195">SUM(File_5[GHG (kt CO2eq)]*(File_5[Row Categories]=$BE$75)*(File_5[Rows]=$BE$195)*(File_5[Energy (Sub-Type)]=$BE$164)*(File_5[Year]=AE$8))</f>
        <v>9.3302647210000007</v>
      </c>
      <c r="AF195" s="65" cm="1">
        <f t="array" ref="AF195">SUM(File_5[GHG (kt CO2eq)]*(File_5[Row Categories]=$BE$75)*(File_5[Rows]=$BE$195)*(File_5[Energy (Sub-Type)]=$BE$164)*(File_5[Year]=AF$8))</f>
        <v>49.791505039</v>
      </c>
      <c r="AG195" s="65" cm="1">
        <f t="array" ref="AG195">SUM(File_5[GHG (kt CO2eq)]*(File_5[Row Categories]=$BE$75)*(File_5[Rows]=$BE$195)*(File_5[Energy (Sub-Type)]=$BE$164)*(File_5[Year]=AG$8))</f>
        <v>47.220515235999997</v>
      </c>
      <c r="AH195" s="65" cm="1">
        <f t="array" ref="AH195">SUM(File_5[GHG (kt CO2eq)]*(File_5[Row Categories]=$BE$75)*(File_5[Rows]=$BE$195)*(File_5[Energy (Sub-Type)]=$BE$164)*(File_5[Year]=AH$8))</f>
        <v>52.682962322999998</v>
      </c>
      <c r="AI195" s="65" cm="1">
        <f t="array" ref="AI195">SUM(File_5[GHG (kt CO2eq)]*(File_5[Row Categories]=$BE$75)*(File_5[Rows]=$BE$195)*(File_5[Energy (Sub-Type)]=$BE$164)*(File_5[Year]=AI$8))</f>
        <v>39.956914464999997</v>
      </c>
      <c r="AJ195" s="65" cm="1">
        <f t="array" ref="AJ195">SUM(File_5[GHG (kt CO2eq)]*(File_5[Row Categories]=$BE$75)*(File_5[Rows]=$BE$195)*(File_5[Energy (Sub-Type)]=$BE$164)*(File_5[Year]=AJ$8))</f>
        <v>35.728433219999999</v>
      </c>
      <c r="AK195" s="65" cm="1">
        <f t="array" ref="AK195">SUM(File_5[GHG (kt CO2eq)]*(File_5[Row Categories]=$BE$75)*(File_5[Rows]=$BE$195)*(File_5[Energy (Sub-Type)]=$BE$164)*(File_5[Year]=AK$8))</f>
        <v>35.752115644</v>
      </c>
      <c r="AL195" s="65" cm="1">
        <f t="array" ref="AL195">SUM(File_5[GHG (kt CO2eq)]*(File_5[Row Categories]=$BE$75)*(File_5[Rows]=$BE$195)*(File_5[Energy (Sub-Type)]=$BE$164)*(File_5[Year]=AL$8))</f>
        <v>37.788152918999998</v>
      </c>
      <c r="AM195" s="65" cm="1">
        <f t="array" ref="AM195">SUM(File_5[GHG (kt CO2eq)]*(File_5[Row Categories]=$BE$75)*(File_5[Rows]=$BE$195)*(File_5[Energy (Sub-Type)]=$BE$164)*(File_5[Year]=AM$8))</f>
        <v>35.311009388999999</v>
      </c>
      <c r="AP195" s="49" t="str">
        <f t="shared" si="99"/>
        <v>Pipeline</v>
      </c>
      <c r="AQ195" s="101" cm="1">
        <f t="array" aca="1" ref="AQ195" ca="1">INDIRECT(ADDRESS(ROW(AP195),'Section 5'!AQ$9))/1000</f>
        <v>3.5311009388999996E-2</v>
      </c>
      <c r="AR195" s="102" cm="1">
        <f t="array" aca="1" ref="AR195" ca="1">INDIRECT(ADDRESS(ROW(AQ195),'Section 5'!AR$9))/1000</f>
        <v>3.7788152919E-2</v>
      </c>
      <c r="AS195" s="102" cm="1">
        <f t="array" aca="1" ref="AS195" ca="1">INDIRECT(ADDRESS(ROW(AR195),'Section 5'!AS$9))/1000</f>
        <v>5.2682962323000002E-2</v>
      </c>
      <c r="AT195" s="103" cm="1">
        <f t="array" aca="1" ref="AT195" ca="1">INDIRECT(ADDRESS(ROW(AS195),'Section 5'!AT$9))/1000</f>
        <v>8.0937533289999995E-3</v>
      </c>
      <c r="AU195" s="77" cm="1">
        <f t="array" aca="1" ref="AU195" ca="1">AQ195/INDIRECT(ADDRESS($BC195,COLUMN(AQ195)))</f>
        <v>2.3227378354056536E-3</v>
      </c>
      <c r="AV195" s="78" cm="1">
        <f t="array" aca="1" ref="AV195" ca="1">AR195/INDIRECT(ADDRESS($BC195,COLUMN(AR195)))</f>
        <v>2.559582470757534E-3</v>
      </c>
      <c r="AW195" s="78" cm="1">
        <f t="array" aca="1" ref="AW195" ca="1">AS195/INDIRECT(ADDRESS($BC195,COLUMN(AS195)))</f>
        <v>3.3874830514011166E-3</v>
      </c>
      <c r="AX195" s="80" cm="1">
        <f t="array" aca="1" ref="AX195" ca="1">AT195/INDIRECT(ADDRESS($BC195,COLUMN(AT195)))</f>
        <v>6.2465788131989264E-4</v>
      </c>
      <c r="AY195" s="53">
        <f t="shared" ca="1" si="100"/>
        <v>-6.5553443040993087E-2</v>
      </c>
      <c r="AZ195" s="53">
        <f t="shared" ca="1" si="101"/>
        <v>-0.32974518075677506</v>
      </c>
      <c r="BA195" s="53">
        <f t="shared" ca="1" si="102"/>
        <v>3.3627484003596075</v>
      </c>
      <c r="BC195" s="100">
        <f t="shared" si="103"/>
        <v>199</v>
      </c>
      <c r="BE195" s="7" t="s">
        <v>561</v>
      </c>
      <c r="BP195" s="177" t="str">
        <f t="shared" si="104"/>
        <v>Pipeline</v>
      </c>
      <c r="BQ195" s="185" cm="1">
        <f t="array" ref="BQ195">INDEX(195:195,,BQ$9)/1000</f>
        <v>8.0937533289999995E-3</v>
      </c>
      <c r="BR195" s="185" cm="1">
        <f t="array" ref="BR195">INDEX(195:195,,BR$9)/1000</f>
        <v>6.7116495949999999E-3</v>
      </c>
      <c r="BS195" s="185" cm="1">
        <f t="array" ref="BS195">INDEX(195:195,,BS$9)/1000</f>
        <v>9.3302647210000006E-3</v>
      </c>
      <c r="BT195" s="185" cm="1">
        <f t="array" ref="BT195">INDEX(195:195,,BT$9)/1000</f>
        <v>4.9791505038999997E-2</v>
      </c>
      <c r="BU195" s="185" cm="1">
        <f t="array" ref="BU195">INDEX(195:195,,BU$9)/1000</f>
        <v>4.7220515235999995E-2</v>
      </c>
      <c r="BV195" s="185" cm="1">
        <f t="array" ref="BV195">INDEX(195:195,,BV$9)/1000</f>
        <v>5.2682962323000002E-2</v>
      </c>
      <c r="BW195" s="185" cm="1">
        <f t="array" ref="BW195">INDEX(195:195,,BW$9)/1000</f>
        <v>3.9956914465E-2</v>
      </c>
      <c r="BX195" s="185" cm="1">
        <f t="array" ref="BX195">INDEX(195:195,,BX$9)/1000</f>
        <v>3.5728433220000001E-2</v>
      </c>
      <c r="BY195" s="185" cm="1">
        <f t="array" ref="BY195">INDEX(195:195,,BY$9)/1000</f>
        <v>3.5752115644E-2</v>
      </c>
      <c r="BZ195" s="185" cm="1">
        <f t="array" ref="BZ195">INDEX(195:195,,BZ$9)/1000</f>
        <v>3.7788152919E-2</v>
      </c>
      <c r="CA195" s="185" cm="1">
        <f t="array" ref="CA195">INDEX(195:195,,CA$9)/1000</f>
        <v>3.5311009388999996E-2</v>
      </c>
      <c r="CB195" s="179"/>
      <c r="CC195" s="178" t="str">
        <f t="shared" si="115"/>
        <v>Pipeline</v>
      </c>
      <c r="CD195" s="126" cm="1">
        <f t="array" aca="1" ref="CD195" ca="1">BQ195/INDIRECT(ADDRESS($BC195,COLUMN(BQ195)))</f>
        <v>6.2465788131989264E-4</v>
      </c>
      <c r="CE195" s="126" cm="1">
        <f t="array" aca="1" ref="CE195" ca="1">BR195/INDIRECT(ADDRESS($BC195,COLUMN(BR195)))</f>
        <v>4.9879000598670412E-4</v>
      </c>
      <c r="CF195" s="126" cm="1">
        <f t="array" aca="1" ref="CF195" ca="1">BS195/INDIRECT(ADDRESS($BC195,COLUMN(BS195)))</f>
        <v>6.550959314785492E-4</v>
      </c>
      <c r="CG195" s="126" cm="1">
        <f t="array" aca="1" ref="CG195" ca="1">BT195/INDIRECT(ADDRESS($BC195,COLUMN(BT195)))</f>
        <v>3.3564269290184906E-3</v>
      </c>
      <c r="CH195" s="126" cm="1">
        <f t="array" aca="1" ref="CH195" ca="1">BU195/INDIRECT(ADDRESS($BC195,COLUMN(BU195)))</f>
        <v>3.1195631685292467E-3</v>
      </c>
      <c r="CI195" s="126" cm="1">
        <f t="array" aca="1" ref="CI195" ca="1">BV195/INDIRECT(ADDRESS($BC195,COLUMN(BV195)))</f>
        <v>3.3874830514011166E-3</v>
      </c>
      <c r="CJ195" s="126" cm="1">
        <f t="array" aca="1" ref="CJ195" ca="1">BW195/INDIRECT(ADDRESS($BC195,COLUMN(BW195)))</f>
        <v>2.5625909534535115E-3</v>
      </c>
      <c r="CK195" s="126" cm="1">
        <f t="array" aca="1" ref="CK195" ca="1">BX195/INDIRECT(ADDRESS($BC195,COLUMN(BX195)))</f>
        <v>3.1053931065899579E-3</v>
      </c>
      <c r="CL195" s="126" cm="1">
        <f t="array" aca="1" ref="CL195" ca="1">BY195/INDIRECT(ADDRESS($BC195,COLUMN(BY195)))</f>
        <v>2.8953343584584923E-3</v>
      </c>
      <c r="CM195" s="126" cm="1">
        <f t="array" aca="1" ref="CM195" ca="1">BZ195/INDIRECT(ADDRESS($BC195,COLUMN(BZ195)))</f>
        <v>2.559582470757534E-3</v>
      </c>
      <c r="CN195" s="126" cm="1">
        <f t="array" aca="1" ref="CN195" ca="1">CA195/INDIRECT(ADDRESS($BC195,COLUMN(CA195)))</f>
        <v>2.3227378354056536E-3</v>
      </c>
      <c r="CP195" s="178" t="str">
        <f t="shared" si="116"/>
        <v>Pipeline</v>
      </c>
      <c r="CQ195" s="194" t="str">
        <f t="shared" ca="1" si="117"/>
        <v>0.01
(0.1%)</v>
      </c>
      <c r="CR195" s="194" t="str">
        <f t="shared" ca="1" si="105"/>
        <v>0.01
(0.0%)</v>
      </c>
      <c r="CS195" s="194" t="str">
        <f t="shared" ca="1" si="106"/>
        <v>0.01
(0.1%)</v>
      </c>
      <c r="CT195" s="194" t="str">
        <f t="shared" ca="1" si="107"/>
        <v>0.05
(0.3%)</v>
      </c>
      <c r="CU195" s="194" t="str">
        <f t="shared" ca="1" si="108"/>
        <v>0.05
(0.3%)</v>
      </c>
      <c r="CV195" s="194" t="str">
        <f t="shared" ca="1" si="109"/>
        <v>0.05
(0.3%)</v>
      </c>
      <c r="CW195" s="194" t="str">
        <f t="shared" ca="1" si="110"/>
        <v>0.04
(0.3%)</v>
      </c>
      <c r="CX195" s="194" t="str">
        <f t="shared" ca="1" si="111"/>
        <v>0.04
(0.3%)</v>
      </c>
      <c r="CY195" s="194" t="str">
        <f t="shared" ca="1" si="112"/>
        <v>0.04
(0.3%)</v>
      </c>
      <c r="CZ195" s="194" t="str">
        <f t="shared" ca="1" si="113"/>
        <v>0.04
(0.3%)</v>
      </c>
      <c r="DA195" s="194" t="str">
        <f t="shared" ca="1" si="114"/>
        <v>0.04
(0.2%)</v>
      </c>
    </row>
    <row r="196" spans="2:105" ht="15.5">
      <c r="C196" s="34" t="s">
        <v>190</v>
      </c>
      <c r="D196" s="86" t="s">
        <v>648</v>
      </c>
      <c r="E196" s="33"/>
      <c r="F196" s="65" cm="1">
        <f t="array" ref="F196">SUM(File_5[GHG (kt CO2eq)]*(File_5[Row Categories]=$BE$75)*(File_5[Rows]=$BE$196)*(File_5[Year]=F$8))</f>
        <v>48.360789546999996</v>
      </c>
      <c r="G196" s="65" cm="1">
        <f t="array" ref="G196">SUM(File_5[GHG (kt CO2eq)]*(File_5[Row Categories]=$BE$75)*(File_5[Rows]=$BE$196)*(File_5[Year]=G$8))</f>
        <v>43.854805626000001</v>
      </c>
      <c r="H196" s="65" cm="1">
        <f t="array" ref="H196">SUM(File_5[GHG (kt CO2eq)]*(File_5[Row Categories]=$BE$75)*(File_5[Rows]=$BE$196)*(File_5[Year]=H$8))</f>
        <v>43.470006998000002</v>
      </c>
      <c r="I196" s="65" cm="1">
        <f t="array" ref="I196">SUM(File_5[GHG (kt CO2eq)]*(File_5[Row Categories]=$BE$75)*(File_5[Rows]=$BE$196)*(File_5[Year]=I$8))</f>
        <v>37.391689978999999</v>
      </c>
      <c r="J196" s="65" cm="1">
        <f t="array" ref="J196">SUM(File_5[GHG (kt CO2eq)]*(File_5[Row Categories]=$BE$75)*(File_5[Rows]=$BE$196)*(File_5[Year]=J$8))</f>
        <v>38.862450244999998</v>
      </c>
      <c r="K196" s="65" cm="1">
        <f t="array" ref="K196">SUM(File_5[GHG (kt CO2eq)]*(File_5[Row Categories]=$BE$75)*(File_5[Rows]=$BE$196)*(File_5[Year]=K$8))</f>
        <v>45.697116976000004</v>
      </c>
      <c r="L196" s="65" cm="1">
        <f t="array" ref="L196">SUM(File_5[GHG (kt CO2eq)]*(File_5[Row Categories]=$BE$75)*(File_5[Rows]=$BE$196)*(File_5[Year]=L$8))</f>
        <v>48.896696807000005</v>
      </c>
      <c r="M196" s="65" cm="1">
        <f t="array" ref="M196">SUM(File_5[GHG (kt CO2eq)]*(File_5[Row Categories]=$BE$75)*(File_5[Rows]=$BE$196)*(File_5[Year]=M$8))</f>
        <v>51.369424875</v>
      </c>
      <c r="N196" s="65" cm="1">
        <f t="array" ref="N196">SUM(File_5[GHG (kt CO2eq)]*(File_5[Row Categories]=$BE$75)*(File_5[Rows]=$BE$196)*(File_5[Year]=N$8))</f>
        <v>56.789035042000002</v>
      </c>
      <c r="O196" s="65" cm="1">
        <f t="array" ref="O196">SUM(File_5[GHG (kt CO2eq)]*(File_5[Row Categories]=$BE$75)*(File_5[Rows]=$BE$196)*(File_5[Year]=O$8))</f>
        <v>64.312968006999995</v>
      </c>
      <c r="P196" s="65" cm="1">
        <f t="array" ref="P196">SUM(File_5[GHG (kt CO2eq)]*(File_5[Row Categories]=$BE$75)*(File_5[Rows]=$BE$196)*(File_5[Year]=P$8))</f>
        <v>69.586910040999996</v>
      </c>
      <c r="Q196" s="65" cm="1">
        <f t="array" ref="Q196">SUM(File_5[GHG (kt CO2eq)]*(File_5[Row Categories]=$BE$75)*(File_5[Rows]=$BE$196)*(File_5[Year]=Q$8))</f>
        <v>69.136077341999993</v>
      </c>
      <c r="R196" s="65" cm="1">
        <f t="array" ref="R196">SUM(File_5[GHG (kt CO2eq)]*(File_5[Row Categories]=$BE$75)*(File_5[Rows]=$BE$196)*(File_5[Year]=R$8))</f>
        <v>68.520075824000003</v>
      </c>
      <c r="S196" s="65" cm="1">
        <f t="array" ref="S196">SUM(File_5[GHG (kt CO2eq)]*(File_5[Row Categories]=$BE$75)*(File_5[Rows]=$BE$196)*(File_5[Year]=S$8))</f>
        <v>71.117410628999991</v>
      </c>
      <c r="T196" s="65" cm="1">
        <f t="array" ref="T196">SUM(File_5[GHG (kt CO2eq)]*(File_5[Row Categories]=$BE$75)*(File_5[Rows]=$BE$196)*(File_5[Year]=T$8))</f>
        <v>67.874369954000002</v>
      </c>
      <c r="U196" s="65" cm="1">
        <f t="array" ref="U196">SUM(File_5[GHG (kt CO2eq)]*(File_5[Row Categories]=$BE$75)*(File_5[Rows]=$BE$196)*(File_5[Year]=U$8))</f>
        <v>80.141860596000001</v>
      </c>
      <c r="V196" s="65" cm="1">
        <f t="array" ref="V196">SUM(File_5[GHG (kt CO2eq)]*(File_5[Row Categories]=$BE$75)*(File_5[Rows]=$BE$196)*(File_5[Year]=V$8))</f>
        <v>91.963649664000002</v>
      </c>
      <c r="W196" s="65" cm="1">
        <f t="array" ref="W196">SUM(File_5[GHG (kt CO2eq)]*(File_5[Row Categories]=$BE$75)*(File_5[Rows]=$BE$196)*(File_5[Year]=W$8))</f>
        <v>84.951689969</v>
      </c>
      <c r="X196" s="65" cm="1">
        <f t="array" ref="X196">SUM(File_5[GHG (kt CO2eq)]*(File_5[Row Categories]=$BE$75)*(File_5[Rows]=$BE$196)*(File_5[Year]=X$8))</f>
        <v>80.462121009000001</v>
      </c>
      <c r="Y196" s="65" cm="1">
        <f t="array" ref="Y196">SUM(File_5[GHG (kt CO2eq)]*(File_5[Row Categories]=$BE$75)*(File_5[Rows]=$BE$196)*(File_5[Year]=Y$8))</f>
        <v>65.565419227000007</v>
      </c>
      <c r="Z196" s="65" cm="1">
        <f t="array" ref="Z196">SUM(File_5[GHG (kt CO2eq)]*(File_5[Row Categories]=$BE$75)*(File_5[Rows]=$BE$196)*(File_5[Year]=Z$8))</f>
        <v>49.470595626000005</v>
      </c>
      <c r="AA196" s="65" cm="1">
        <f t="array" ref="AA196">SUM(File_5[GHG (kt CO2eq)]*(File_5[Row Categories]=$BE$75)*(File_5[Rows]=$BE$196)*(File_5[Year]=AA$8))</f>
        <v>24.632325675000001</v>
      </c>
      <c r="AB196" s="65" cm="1">
        <f t="array" ref="AB196">SUM(File_5[GHG (kt CO2eq)]*(File_5[Row Categories]=$BE$75)*(File_5[Rows]=$BE$196)*(File_5[Year]=AB$8))</f>
        <v>14.978274756999999</v>
      </c>
      <c r="AC196" s="65" cm="1">
        <f t="array" ref="AC196">SUM(File_5[GHG (kt CO2eq)]*(File_5[Row Categories]=$BE$75)*(File_5[Rows]=$BE$196)*(File_5[Year]=AC$8))</f>
        <v>15.358355362999999</v>
      </c>
      <c r="AD196" s="65" cm="1">
        <f t="array" ref="AD196">SUM(File_5[GHG (kt CO2eq)]*(File_5[Row Categories]=$BE$75)*(File_5[Rows]=$BE$196)*(File_5[Year]=AD$8))</f>
        <v>14.678887886</v>
      </c>
      <c r="AE196" s="65" cm="1">
        <f t="array" ref="AE196">SUM(File_5[GHG (kt CO2eq)]*(File_5[Row Categories]=$BE$75)*(File_5[Rows]=$BE$196)*(File_5[Year]=AE$8))</f>
        <v>15.626864504</v>
      </c>
      <c r="AF196" s="65" cm="1">
        <f t="array" ref="AF196">SUM(File_5[GHG (kt CO2eq)]*(File_5[Row Categories]=$BE$75)*(File_5[Rows]=$BE$196)*(File_5[Year]=AF$8))</f>
        <v>16.831712701000001</v>
      </c>
      <c r="AG196" s="65" cm="1">
        <f t="array" ref="AG196">SUM(File_5[GHG (kt CO2eq)]*(File_5[Row Categories]=$BE$75)*(File_5[Rows]=$BE$196)*(File_5[Year]=AG$8))</f>
        <v>17.540616012999998</v>
      </c>
      <c r="AH196" s="65" cm="1">
        <f t="array" ref="AH196">SUM(File_5[GHG (kt CO2eq)]*(File_5[Row Categories]=$BE$75)*(File_5[Rows]=$BE$196)*(File_5[Year]=AH$8))</f>
        <v>16.832106094</v>
      </c>
      <c r="AI196" s="65" cm="1">
        <f t="array" ref="AI196">SUM(File_5[GHG (kt CO2eq)]*(File_5[Row Categories]=$BE$75)*(File_5[Rows]=$BE$196)*(File_5[Year]=AI$8))</f>
        <v>18.035413261000002</v>
      </c>
      <c r="AJ196" s="65" cm="1">
        <f t="array" ref="AJ196">SUM(File_5[GHG (kt CO2eq)]*(File_5[Row Categories]=$BE$75)*(File_5[Rows]=$BE$196)*(File_5[Year]=AJ$8))</f>
        <v>13.966263081999999</v>
      </c>
      <c r="AK196" s="65" cm="1">
        <f t="array" ref="AK196">SUM(File_5[GHG (kt CO2eq)]*(File_5[Row Categories]=$BE$75)*(File_5[Rows]=$BE$196)*(File_5[Year]=AK$8))</f>
        <v>19.707535516</v>
      </c>
      <c r="AL196" s="65" cm="1">
        <f t="array" ref="AL196">SUM(File_5[GHG (kt CO2eq)]*(File_5[Row Categories]=$BE$75)*(File_5[Rows]=$BE$196)*(File_5[Year]=AL$8))</f>
        <v>21.543645530999999</v>
      </c>
      <c r="AM196" s="65" cm="1">
        <f t="array" ref="AM196">SUM(File_5[GHG (kt CO2eq)]*(File_5[Row Categories]=$BE$75)*(File_5[Rows]=$BE$196)*(File_5[Year]=AM$8))</f>
        <v>22.918081348000001</v>
      </c>
      <c r="AP196" s="49" t="str">
        <f t="shared" si="99"/>
        <v>Domestic aviation</v>
      </c>
      <c r="AQ196" s="101" cm="1">
        <f t="array" aca="1" ref="AQ196" ca="1">INDIRECT(ADDRESS(ROW(AP196),'Section 5'!AQ$9))/1000</f>
        <v>2.2918081348E-2</v>
      </c>
      <c r="AR196" s="102" cm="1">
        <f t="array" aca="1" ref="AR196" ca="1">INDIRECT(ADDRESS(ROW(AQ196),'Section 5'!AR$9))/1000</f>
        <v>2.1543645530999998E-2</v>
      </c>
      <c r="AS196" s="102" cm="1">
        <f t="array" aca="1" ref="AS196" ca="1">INDIRECT(ADDRESS(ROW(AR196),'Section 5'!AS$9))/1000</f>
        <v>1.6832106094000002E-2</v>
      </c>
      <c r="AT196" s="103" cm="1">
        <f t="array" aca="1" ref="AT196" ca="1">INDIRECT(ADDRESS(ROW(AS196),'Section 5'!AT$9))/1000</f>
        <v>1.5358355362999999E-2</v>
      </c>
      <c r="AU196" s="77" cm="1">
        <f t="array" aca="1" ref="AU196" ca="1">AQ196/INDIRECT(ADDRESS($BC196,COLUMN(AQ196)))</f>
        <v>1.5075381752889549E-3</v>
      </c>
      <c r="AV196" s="78" cm="1">
        <f t="array" aca="1" ref="AV196" ca="1">AR196/INDIRECT(ADDRESS($BC196,COLUMN(AR196)))</f>
        <v>1.4592599319570218E-3</v>
      </c>
      <c r="AW196" s="78" cm="1">
        <f t="array" aca="1" ref="AW196" ca="1">AS196/INDIRECT(ADDRESS($BC196,COLUMN(AS196)))</f>
        <v>1.0822943813073641E-3</v>
      </c>
      <c r="AX196" s="80" cm="1">
        <f t="array" aca="1" ref="AX196" ca="1">AT196/INDIRECT(ADDRESS($BC196,COLUMN(AT196)))</f>
        <v>1.1853237097349141E-3</v>
      </c>
      <c r="AY196" s="53">
        <f t="shared" ca="1" si="100"/>
        <v>6.3797736321936457E-2</v>
      </c>
      <c r="AZ196" s="53">
        <f t="shared" ca="1" si="101"/>
        <v>0.36156944472738412</v>
      </c>
      <c r="BA196" s="53">
        <f t="shared" ca="1" si="102"/>
        <v>0.4922223640698033</v>
      </c>
      <c r="BC196" s="100">
        <f t="shared" si="103"/>
        <v>199</v>
      </c>
      <c r="BE196" s="7" t="s">
        <v>571</v>
      </c>
      <c r="BP196" s="177" t="str">
        <f t="shared" si="104"/>
        <v>Domestic aviation</v>
      </c>
      <c r="BQ196" s="185" cm="1">
        <f t="array" ref="BQ196">INDEX(196:196,,BQ$9)/1000</f>
        <v>1.5358355362999999E-2</v>
      </c>
      <c r="BR196" s="185" cm="1">
        <f t="array" ref="BR196">INDEX(196:196,,BR$9)/1000</f>
        <v>1.4678887886000001E-2</v>
      </c>
      <c r="BS196" s="185" cm="1">
        <f t="array" ref="BS196">INDEX(196:196,,BS$9)/1000</f>
        <v>1.5626864503999999E-2</v>
      </c>
      <c r="BT196" s="185" cm="1">
        <f t="array" ref="BT196">INDEX(196:196,,BT$9)/1000</f>
        <v>1.6831712701E-2</v>
      </c>
      <c r="BU196" s="185" cm="1">
        <f t="array" ref="BU196">INDEX(196:196,,BU$9)/1000</f>
        <v>1.7540616012999999E-2</v>
      </c>
      <c r="BV196" s="185" cm="1">
        <f t="array" ref="BV196">INDEX(196:196,,BV$9)/1000</f>
        <v>1.6832106094000002E-2</v>
      </c>
      <c r="BW196" s="185" cm="1">
        <f t="array" ref="BW196">INDEX(196:196,,BW$9)/1000</f>
        <v>1.8035413261000003E-2</v>
      </c>
      <c r="BX196" s="185" cm="1">
        <f t="array" ref="BX196">INDEX(196:196,,BX$9)/1000</f>
        <v>1.3966263082E-2</v>
      </c>
      <c r="BY196" s="185" cm="1">
        <f t="array" ref="BY196">INDEX(196:196,,BY$9)/1000</f>
        <v>1.9707535516000001E-2</v>
      </c>
      <c r="BZ196" s="185" cm="1">
        <f t="array" ref="BZ196">INDEX(196:196,,BZ$9)/1000</f>
        <v>2.1543645530999998E-2</v>
      </c>
      <c r="CA196" s="185" cm="1">
        <f t="array" ref="CA196">INDEX(196:196,,CA$9)/1000</f>
        <v>2.2918081348E-2</v>
      </c>
      <c r="CB196" s="179"/>
      <c r="CC196" s="178" t="str">
        <f t="shared" si="115"/>
        <v>Domestic aviation</v>
      </c>
      <c r="CD196" s="126" cm="1">
        <f t="array" aca="1" ref="CD196" ca="1">BQ196/INDIRECT(ADDRESS($BC196,COLUMN(BQ196)))</f>
        <v>1.1853237097349141E-3</v>
      </c>
      <c r="CE196" s="126" cm="1">
        <f t="array" aca="1" ref="CE196" ca="1">BR196/INDIRECT(ADDRESS($BC196,COLUMN(BR196)))</f>
        <v>1.0908916612676798E-3</v>
      </c>
      <c r="CF196" s="126" cm="1">
        <f t="array" aca="1" ref="CF196" ca="1">BS196/INDIRECT(ADDRESS($BC196,COLUMN(BS196)))</f>
        <v>1.0971923803293506E-3</v>
      </c>
      <c r="CG196" s="126" cm="1">
        <f t="array" aca="1" ref="CG196" ca="1">BT196/INDIRECT(ADDRESS($BC196,COLUMN(BT196)))</f>
        <v>1.134619524492959E-3</v>
      </c>
      <c r="CH196" s="126" cm="1">
        <f t="array" aca="1" ref="CH196" ca="1">BU196/INDIRECT(ADDRESS($BC196,COLUMN(BU196)))</f>
        <v>1.1587984458448345E-3</v>
      </c>
      <c r="CI196" s="126" cm="1">
        <f t="array" aca="1" ref="CI196" ca="1">BV196/INDIRECT(ADDRESS($BC196,COLUMN(BV196)))</f>
        <v>1.0822943813073641E-3</v>
      </c>
      <c r="CJ196" s="126" cm="1">
        <f t="array" aca="1" ref="CJ196" ca="1">BW196/INDIRECT(ADDRESS($BC196,COLUMN(BW196)))</f>
        <v>1.1566805766475767E-3</v>
      </c>
      <c r="CK196" s="126" cm="1">
        <f t="array" aca="1" ref="CK196" ca="1">BX196/INDIRECT(ADDRESS($BC196,COLUMN(BX196)))</f>
        <v>1.2138997764779291E-3</v>
      </c>
      <c r="CL196" s="126" cm="1">
        <f t="array" aca="1" ref="CL196" ca="1">BY196/INDIRECT(ADDRESS($BC196,COLUMN(BY196)))</f>
        <v>1.5959868016815317E-3</v>
      </c>
      <c r="CM196" s="126" cm="1">
        <f t="array" aca="1" ref="CM196" ca="1">BZ196/INDIRECT(ADDRESS($BC196,COLUMN(BZ196)))</f>
        <v>1.4592599319570218E-3</v>
      </c>
      <c r="CN196" s="126" cm="1">
        <f t="array" aca="1" ref="CN196" ca="1">CA196/INDIRECT(ADDRESS($BC196,COLUMN(CA196)))</f>
        <v>1.5075381752889549E-3</v>
      </c>
      <c r="CP196" s="178" t="str">
        <f t="shared" si="116"/>
        <v>Domestic aviation</v>
      </c>
      <c r="CQ196" s="194" t="str">
        <f t="shared" ca="1" si="117"/>
        <v>0.02
(0.1%)</v>
      </c>
      <c r="CR196" s="194" t="str">
        <f t="shared" ca="1" si="105"/>
        <v>0.01
(0.1%)</v>
      </c>
      <c r="CS196" s="194" t="str">
        <f t="shared" ca="1" si="106"/>
        <v>0.02
(0.1%)</v>
      </c>
      <c r="CT196" s="194" t="str">
        <f t="shared" ca="1" si="107"/>
        <v>0.02
(0.1%)</v>
      </c>
      <c r="CU196" s="194" t="str">
        <f t="shared" ca="1" si="108"/>
        <v>0.02
(0.1%)</v>
      </c>
      <c r="CV196" s="194" t="str">
        <f t="shared" ca="1" si="109"/>
        <v>0.02
(0.1%)</v>
      </c>
      <c r="CW196" s="194" t="str">
        <f t="shared" ca="1" si="110"/>
        <v>0.02
(0.1%)</v>
      </c>
      <c r="CX196" s="194" t="str">
        <f t="shared" ca="1" si="111"/>
        <v>0.01
(0.1%)</v>
      </c>
      <c r="CY196" s="194" t="str">
        <f t="shared" ca="1" si="112"/>
        <v>0.02
(0.2%)</v>
      </c>
      <c r="CZ196" s="194" t="str">
        <f t="shared" ca="1" si="113"/>
        <v>0.02
(0.1%)</v>
      </c>
      <c r="DA196" s="194" t="str">
        <f t="shared" ca="1" si="114"/>
        <v>0.02
(0.2%)</v>
      </c>
    </row>
    <row r="197" spans="2:105" s="58" customFormat="1" ht="15">
      <c r="C197" s="55" t="s">
        <v>195</v>
      </c>
      <c r="D197" s="56" t="s">
        <v>649</v>
      </c>
      <c r="E197" s="57"/>
      <c r="F197" s="66">
        <f>SUM(F187:F196)</f>
        <v>5084.4797007324114</v>
      </c>
      <c r="G197" s="66">
        <f t="shared" ref="G197:AM197" si="118">SUM(G187:G196)</f>
        <v>5264.0392789835705</v>
      </c>
      <c r="H197" s="66">
        <f t="shared" si="118"/>
        <v>5691.7787047915381</v>
      </c>
      <c r="I197" s="66">
        <f t="shared" si="118"/>
        <v>5688.8699698760711</v>
      </c>
      <c r="J197" s="66">
        <f t="shared" si="118"/>
        <v>5944.6894661509841</v>
      </c>
      <c r="K197" s="66">
        <f t="shared" si="118"/>
        <v>6154.3477017171545</v>
      </c>
      <c r="L197" s="66">
        <f t="shared" si="118"/>
        <v>7186.2196553123858</v>
      </c>
      <c r="M197" s="66">
        <f t="shared" si="118"/>
        <v>7591.3261857074549</v>
      </c>
      <c r="N197" s="66">
        <f t="shared" si="118"/>
        <v>8965.6496653019167</v>
      </c>
      <c r="O197" s="66">
        <f t="shared" si="118"/>
        <v>9660.5105251822024</v>
      </c>
      <c r="P197" s="66">
        <f t="shared" si="118"/>
        <v>10735.202863384589</v>
      </c>
      <c r="Q197" s="66">
        <f t="shared" si="118"/>
        <v>11213.703494781561</v>
      </c>
      <c r="R197" s="66">
        <f t="shared" si="118"/>
        <v>11402.504487135464</v>
      </c>
      <c r="S197" s="66">
        <f t="shared" si="118"/>
        <v>11600.472072911773</v>
      </c>
      <c r="T197" s="66">
        <f t="shared" si="118"/>
        <v>12325.95728091353</v>
      </c>
      <c r="U197" s="66">
        <f t="shared" si="118"/>
        <v>13012.345370427993</v>
      </c>
      <c r="V197" s="66">
        <f t="shared" si="118"/>
        <v>13686.121130696503</v>
      </c>
      <c r="W197" s="66">
        <f t="shared" si="118"/>
        <v>14289.25231789584</v>
      </c>
      <c r="X197" s="66">
        <f t="shared" si="118"/>
        <v>13549.161027035856</v>
      </c>
      <c r="Y197" s="66">
        <f t="shared" si="118"/>
        <v>12319.25721105674</v>
      </c>
      <c r="Z197" s="66">
        <f t="shared" si="118"/>
        <v>11394.089829695473</v>
      </c>
      <c r="AA197" s="66">
        <f t="shared" si="118"/>
        <v>11097.976705738618</v>
      </c>
      <c r="AB197" s="66">
        <f t="shared" si="118"/>
        <v>10724.800557499864</v>
      </c>
      <c r="AC197" s="66">
        <f t="shared" si="118"/>
        <v>10937.054956754411</v>
      </c>
      <c r="AD197" s="66">
        <f t="shared" si="118"/>
        <v>11215.866543111853</v>
      </c>
      <c r="AE197" s="66">
        <f t="shared" si="118"/>
        <v>11707.11665479512</v>
      </c>
      <c r="AF197" s="66">
        <f t="shared" si="118"/>
        <v>12234.327673013278</v>
      </c>
      <c r="AG197" s="66">
        <f t="shared" si="118"/>
        <v>12077.364783236571</v>
      </c>
      <c r="AH197" s="66">
        <f t="shared" si="118"/>
        <v>12246.301124893385</v>
      </c>
      <c r="AI197" s="66">
        <f t="shared" si="118"/>
        <v>12248.835350711337</v>
      </c>
      <c r="AJ197" s="66">
        <f t="shared" si="118"/>
        <v>10318.929241178426</v>
      </c>
      <c r="AK197" s="66">
        <f t="shared" si="118"/>
        <v>11023.378261832324</v>
      </c>
      <c r="AL197" s="66">
        <f t="shared" si="118"/>
        <v>11718.574916170832</v>
      </c>
      <c r="AM197" s="66">
        <f t="shared" si="118"/>
        <v>11764.750647454903</v>
      </c>
      <c r="AN197" s="88"/>
      <c r="AP197" s="52" t="str">
        <f t="shared" si="99"/>
        <v>Total (ex. int. aviation)</v>
      </c>
      <c r="AQ197" s="111" cm="1">
        <f t="array" aca="1" ref="AQ197" ca="1">INDIRECT(ADDRESS(ROW(AP197),'Section 5'!AQ$9))/1000</f>
        <v>11.764750647454903</v>
      </c>
      <c r="AR197" s="112" cm="1">
        <f t="array" aca="1" ref="AR197" ca="1">INDIRECT(ADDRESS(ROW(AQ197),'Section 5'!AR$9))/1000</f>
        <v>11.718574916170832</v>
      </c>
      <c r="AS197" s="112" cm="1">
        <f t="array" aca="1" ref="AS197" ca="1">INDIRECT(ADDRESS(ROW(AR197),'Section 5'!AS$9))/1000</f>
        <v>12.246301124893385</v>
      </c>
      <c r="AT197" s="113" cm="1">
        <f t="array" aca="1" ref="AT197" ca="1">INDIRECT(ADDRESS(ROW(AS197),'Section 5'!AT$9))/1000</f>
        <v>10.937054956754411</v>
      </c>
      <c r="AU197" s="81" cm="1">
        <f t="array" aca="1" ref="AU197" ca="1">AQ197/INDIRECT(ADDRESS($BC197,COLUMN(AQ197)))</f>
        <v>0.77387851340973934</v>
      </c>
      <c r="AV197" s="82" cm="1">
        <f t="array" aca="1" ref="AV197" ca="1">AR197/INDIRECT(ADDRESS($BC197,COLUMN(AR197)))</f>
        <v>0.79375827132869436</v>
      </c>
      <c r="AW197" s="82" cm="1">
        <f t="array" aca="1" ref="AW197" ca="1">AS197/INDIRECT(ADDRESS($BC197,COLUMN(AS197)))</f>
        <v>0.78742985727702486</v>
      </c>
      <c r="AX197" s="83" cm="1">
        <f t="array" aca="1" ref="AX197" ca="1">AT197/INDIRECT(ADDRESS($BC197,COLUMN(AT197)))</f>
        <v>0.84409757741029878</v>
      </c>
      <c r="AY197" s="54">
        <f t="shared" ca="1" si="100"/>
        <v>3.9403879408879336E-3</v>
      </c>
      <c r="AZ197" s="54">
        <f t="shared" ca="1" si="101"/>
        <v>-3.9322116329445912E-2</v>
      </c>
      <c r="BA197" s="54">
        <f t="shared" ca="1" si="102"/>
        <v>7.5678113895672763E-2</v>
      </c>
      <c r="BB197" s="7"/>
      <c r="BC197" s="100">
        <f t="shared" si="103"/>
        <v>199</v>
      </c>
      <c r="BP197" s="177" t="str">
        <f>AP197</f>
        <v>Total (ex. int. aviation)</v>
      </c>
      <c r="BQ197" s="185" cm="1">
        <f t="array" ref="BQ197">INDEX(197:197,,BQ$9)/1000</f>
        <v>10.937054956754411</v>
      </c>
      <c r="BR197" s="185" cm="1">
        <f t="array" ref="BR197">INDEX(197:197,,BR$9)/1000</f>
        <v>11.215866543111854</v>
      </c>
      <c r="BS197" s="185" cm="1">
        <f t="array" ref="BS197">INDEX(197:197,,BS$9)/1000</f>
        <v>11.70711665479512</v>
      </c>
      <c r="BT197" s="185" cm="1">
        <f t="array" ref="BT197">INDEX(197:197,,BT$9)/1000</f>
        <v>12.234327673013279</v>
      </c>
      <c r="BU197" s="185" cm="1">
        <f t="array" ref="BU197">INDEX(197:197,,BU$9)/1000</f>
        <v>12.077364783236572</v>
      </c>
      <c r="BV197" s="185" cm="1">
        <f t="array" ref="BV197">INDEX(197:197,,BV$9)/1000</f>
        <v>12.246301124893385</v>
      </c>
      <c r="BW197" s="185" cm="1">
        <f t="array" ref="BW197">INDEX(197:197,,BW$9)/1000</f>
        <v>12.248835350711337</v>
      </c>
      <c r="BX197" s="185" cm="1">
        <f t="array" ref="BX197">INDEX(197:197,,BX$9)/1000</f>
        <v>10.318929241178425</v>
      </c>
      <c r="BY197" s="185" cm="1">
        <f t="array" ref="BY197">INDEX(197:197,,BY$9)/1000</f>
        <v>11.023378261832324</v>
      </c>
      <c r="BZ197" s="185" cm="1">
        <f t="array" ref="BZ197">INDEX(197:197,,BZ$9)/1000</f>
        <v>11.718574916170832</v>
      </c>
      <c r="CA197" s="185" cm="1">
        <f t="array" ref="CA197">INDEX(197:197,,CA$9)/1000</f>
        <v>11.764750647454903</v>
      </c>
      <c r="CB197" s="179"/>
      <c r="CC197" s="178" t="str">
        <f>BP197</f>
        <v>Total (ex. int. aviation)</v>
      </c>
      <c r="CD197" s="126" cm="1">
        <f t="array" aca="1" ref="CD197" ca="1">BQ197/INDIRECT(ADDRESS($BC197,COLUMN(BQ197)))</f>
        <v>0.84409757741029878</v>
      </c>
      <c r="CE197" s="126" cm="1">
        <f t="array" aca="1" ref="CE197" ca="1">BR197/INDIRECT(ADDRESS($BC197,COLUMN(BR197)))</f>
        <v>0.83353012713185859</v>
      </c>
      <c r="CF197" s="126" cm="1">
        <f t="array" aca="1" ref="CF197" ca="1">BS197/INDIRECT(ADDRESS($BC197,COLUMN(BS197)))</f>
        <v>0.82197930275648878</v>
      </c>
      <c r="CG197" s="126" cm="1">
        <f t="array" aca="1" ref="CG197" ca="1">BT197/INDIRECT(ADDRESS($BC197,COLUMN(BT197)))</f>
        <v>0.82471150104770186</v>
      </c>
      <c r="CH197" s="126" cm="1">
        <f t="array" aca="1" ref="CH197" ca="1">BU197/INDIRECT(ADDRESS($BC197,COLUMN(BU197)))</f>
        <v>0.79787571487473941</v>
      </c>
      <c r="CI197" s="126" cm="1">
        <f t="array" aca="1" ref="CI197" ca="1">BV197/INDIRECT(ADDRESS($BC197,COLUMN(BV197)))</f>
        <v>0.78742985727702486</v>
      </c>
      <c r="CJ197" s="126" cm="1">
        <f t="array" aca="1" ref="CJ197" ca="1">BW197/INDIRECT(ADDRESS($BC197,COLUMN(BW197)))</f>
        <v>0.78556502874037526</v>
      </c>
      <c r="CK197" s="126" cm="1">
        <f t="array" aca="1" ref="CK197" ca="1">BX197/INDIRECT(ADDRESS($BC197,COLUMN(BX197)))</f>
        <v>0.89688600492582771</v>
      </c>
      <c r="CL197" s="126" cm="1">
        <f t="array" aca="1" ref="CL197" ca="1">BY197/INDIRECT(ADDRESS($BC197,COLUMN(BY197)))</f>
        <v>0.89271264798909489</v>
      </c>
      <c r="CM197" s="126" cm="1">
        <f t="array" aca="1" ref="CM197" ca="1">BZ197/INDIRECT(ADDRESS($BC197,COLUMN(BZ197)))</f>
        <v>0.79375827132869436</v>
      </c>
      <c r="CN197" s="126" cm="1">
        <f t="array" aca="1" ref="CN197" ca="1">CA197/INDIRECT(ADDRESS($BC197,COLUMN(CA197)))</f>
        <v>0.77387851340973934</v>
      </c>
      <c r="CO197" s="7"/>
      <c r="CP197" s="178" t="str">
        <f>CC197</f>
        <v>Total (ex. int. aviation)</v>
      </c>
      <c r="CQ197" s="194" t="str">
        <f t="shared" ref="CQ197:DA199" ca="1" si="119">TEXT(BQ197,"#,##0.00;-#,##0.00;0") &amp; CHAR(10) &amp; IF(CD197&lt;&gt;1,TEXT(CD197,"(#,##0.0%);(-#,##0.0%);(0%)"),"(100%)")</f>
        <v>10.94
(84.4%)</v>
      </c>
      <c r="CR197" s="194" t="str">
        <f t="shared" ca="1" si="119"/>
        <v>11.22
(83.4%)</v>
      </c>
      <c r="CS197" s="194" t="str">
        <f t="shared" ca="1" si="119"/>
        <v>11.71
(82.2%)</v>
      </c>
      <c r="CT197" s="194" t="str">
        <f t="shared" ca="1" si="119"/>
        <v>12.23
(82.5%)</v>
      </c>
      <c r="CU197" s="194" t="str">
        <f t="shared" ca="1" si="119"/>
        <v>12.08
(79.8%)</v>
      </c>
      <c r="CV197" s="194" t="str">
        <f t="shared" ca="1" si="119"/>
        <v>12.25
(78.7%)</v>
      </c>
      <c r="CW197" s="194" t="str">
        <f t="shared" ca="1" si="119"/>
        <v>12.25
(78.6%)</v>
      </c>
      <c r="CX197" s="194" t="str">
        <f t="shared" ca="1" si="119"/>
        <v>10.32
(89.7%)</v>
      </c>
      <c r="CY197" s="194" t="str">
        <f t="shared" ca="1" si="119"/>
        <v>11.02
(89.3%)</v>
      </c>
      <c r="CZ197" s="194" t="str">
        <f t="shared" ca="1" si="119"/>
        <v>11.72
(79.4%)</v>
      </c>
      <c r="DA197" s="194" t="str">
        <f t="shared" ca="1" si="119"/>
        <v>11.76
(77.4%)</v>
      </c>
    </row>
    <row r="198" spans="2:105" ht="15.5">
      <c r="C198" s="34" t="s">
        <v>189</v>
      </c>
      <c r="D198" s="86" t="s">
        <v>648</v>
      </c>
      <c r="E198" s="33"/>
      <c r="F198" s="65" cm="1">
        <f t="array" ref="F198">SUM(File_5[GHG (kt CO2eq)]*(File_5[Row Categories]=$BE$75)*(File_5[Rows]=$BE$198)*(File_5[Year]=F$8))</f>
        <v>1080.6800653509999</v>
      </c>
      <c r="G198" s="65" cm="1">
        <f t="array" ref="G198">SUM(File_5[GHG (kt CO2eq)]*(File_5[Row Categories]=$BE$75)*(File_5[Rows]=$BE$198)*(File_5[Year]=G$8))</f>
        <v>1047.3124392899999</v>
      </c>
      <c r="H198" s="65" cm="1">
        <f t="array" ref="H198">SUM(File_5[GHG (kt CO2eq)]*(File_5[Row Categories]=$BE$75)*(File_5[Rows]=$BE$198)*(File_5[Year]=H$8))</f>
        <v>911.56216206199997</v>
      </c>
      <c r="I198" s="65" cm="1">
        <f t="array" ref="I198">SUM(File_5[GHG (kt CO2eq)]*(File_5[Row Categories]=$BE$75)*(File_5[Rows]=$BE$198)*(File_5[Year]=I$8))</f>
        <v>1351.2222175909999</v>
      </c>
      <c r="J198" s="65" cm="1">
        <f t="array" ref="J198">SUM(File_5[GHG (kt CO2eq)]*(File_5[Row Categories]=$BE$75)*(File_5[Rows]=$BE$198)*(File_5[Year]=J$8))</f>
        <v>1197.167609892</v>
      </c>
      <c r="K198" s="65" cm="1">
        <f t="array" ref="K198">SUM(File_5[GHG (kt CO2eq)]*(File_5[Row Categories]=$BE$75)*(File_5[Rows]=$BE$198)*(File_5[Year]=K$8))</f>
        <v>1162.3920917150001</v>
      </c>
      <c r="L198" s="65" cm="1">
        <f t="array" ref="L198">SUM(File_5[GHG (kt CO2eq)]*(File_5[Row Categories]=$BE$75)*(File_5[Rows]=$BE$198)*(File_5[Year]=L$8))</f>
        <v>1067.110131272</v>
      </c>
      <c r="M198" s="65" cm="1">
        <f t="array" ref="M198">SUM(File_5[GHG (kt CO2eq)]*(File_5[Row Categories]=$BE$75)*(File_5[Rows]=$BE$198)*(File_5[Year]=M$8))</f>
        <v>1290.2105587399999</v>
      </c>
      <c r="N198" s="65" cm="1">
        <f t="array" ref="N198">SUM(File_5[GHG (kt CO2eq)]*(File_5[Row Categories]=$BE$75)*(File_5[Rows]=$BE$198)*(File_5[Year]=N$8))</f>
        <v>1328.6268350549999</v>
      </c>
      <c r="O198" s="65" cm="1">
        <f t="array" ref="O198">SUM(File_5[GHG (kt CO2eq)]*(File_5[Row Categories]=$BE$75)*(File_5[Rows]=$BE$198)*(File_5[Year]=O$8))</f>
        <v>1572.9881064819999</v>
      </c>
      <c r="P198" s="65" cm="1">
        <f t="array" ref="P198">SUM(File_5[GHG (kt CO2eq)]*(File_5[Row Categories]=$BE$75)*(File_5[Rows]=$BE$198)*(File_5[Year]=P$8))</f>
        <v>1828.2984001120001</v>
      </c>
      <c r="Q198" s="65" cm="1">
        <f t="array" ref="Q198">SUM(File_5[GHG (kt CO2eq)]*(File_5[Row Categories]=$BE$75)*(File_5[Rows]=$BE$198)*(File_5[Year]=Q$8))</f>
        <v>2209.5089495010002</v>
      </c>
      <c r="R198" s="65" cm="1">
        <f t="array" ref="R198">SUM(File_5[GHG (kt CO2eq)]*(File_5[Row Categories]=$BE$75)*(File_5[Rows]=$BE$198)*(File_5[Year]=R$8))</f>
        <v>2349.1074694660001</v>
      </c>
      <c r="S198" s="65" cm="1">
        <f t="array" ref="S198">SUM(File_5[GHG (kt CO2eq)]*(File_5[Row Categories]=$BE$75)*(File_5[Rows]=$BE$198)*(File_5[Year]=S$8))</f>
        <v>2293.2602583309999</v>
      </c>
      <c r="T198" s="65" cm="1">
        <f t="array" ref="T198">SUM(File_5[GHG (kt CO2eq)]*(File_5[Row Categories]=$BE$75)*(File_5[Rows]=$BE$198)*(File_5[Year]=T$8))</f>
        <v>2173.0082311860001</v>
      </c>
      <c r="U198" s="65" cm="1">
        <f t="array" ref="U198">SUM(File_5[GHG (kt CO2eq)]*(File_5[Row Categories]=$BE$75)*(File_5[Rows]=$BE$198)*(File_5[Year]=U$8))</f>
        <v>2505.152750101</v>
      </c>
      <c r="V198" s="65" cm="1">
        <f t="array" ref="V198">SUM(File_5[GHG (kt CO2eq)]*(File_5[Row Categories]=$BE$75)*(File_5[Rows]=$BE$198)*(File_5[Year]=V$8))</f>
        <v>2887.4490435020002</v>
      </c>
      <c r="W198" s="65" cm="1">
        <f t="array" ref="W198">SUM(File_5[GHG (kt CO2eq)]*(File_5[Row Categories]=$BE$75)*(File_5[Rows]=$BE$198)*(File_5[Year]=W$8))</f>
        <v>3061.2809831630002</v>
      </c>
      <c r="X198" s="65" cm="1">
        <f t="array" ref="X198">SUM(File_5[GHG (kt CO2eq)]*(File_5[Row Categories]=$BE$75)*(File_5[Rows]=$BE$198)*(File_5[Year]=X$8))</f>
        <v>2845.6333785420002</v>
      </c>
      <c r="Y198" s="65" cm="1">
        <f t="array" ref="Y198">SUM(File_5[GHG (kt CO2eq)]*(File_5[Row Categories]=$BE$75)*(File_5[Rows]=$BE$198)*(File_5[Year]=Y$8))</f>
        <v>2246.339753751</v>
      </c>
      <c r="Z198" s="65" cm="1">
        <f t="array" ref="Z198">SUM(File_5[GHG (kt CO2eq)]*(File_5[Row Categories]=$BE$75)*(File_5[Rows]=$BE$198)*(File_5[Year]=Z$8))</f>
        <v>2323.2427174519999</v>
      </c>
      <c r="AA198" s="65" cm="1">
        <f t="array" ref="AA198">SUM(File_5[GHG (kt CO2eq)]*(File_5[Row Categories]=$BE$75)*(File_5[Rows]=$BE$198)*(File_5[Year]=AA$8))</f>
        <v>2083.8798051059998</v>
      </c>
      <c r="AB198" s="65" cm="1">
        <f t="array" ref="AB198">SUM(File_5[GHG (kt CO2eq)]*(File_5[Row Categories]=$BE$75)*(File_5[Rows]=$BE$198)*(File_5[Year]=AB$8))</f>
        <v>1750.799259245</v>
      </c>
      <c r="AC198" s="65" cm="1">
        <f t="array" ref="AC198">SUM(File_5[GHG (kt CO2eq)]*(File_5[Row Categories]=$BE$75)*(File_5[Rows]=$BE$198)*(File_5[Year]=AC$8))</f>
        <v>2020.042954022</v>
      </c>
      <c r="AD198" s="65" cm="1">
        <f t="array" ref="AD198">SUM(File_5[GHG (kt CO2eq)]*(File_5[Row Categories]=$BE$75)*(File_5[Rows]=$BE$198)*(File_5[Year]=AD$8))</f>
        <v>2239.9956723370001</v>
      </c>
      <c r="AE198" s="65" cm="1">
        <f t="array" ref="AE198">SUM(File_5[GHG (kt CO2eq)]*(File_5[Row Categories]=$BE$75)*(File_5[Rows]=$BE$198)*(File_5[Year]=AE$8))</f>
        <v>2535.476334512</v>
      </c>
      <c r="AF198" s="65" cm="1">
        <f t="array" ref="AF198">SUM(File_5[GHG (kt CO2eq)]*(File_5[Row Categories]=$BE$75)*(File_5[Rows]=$BE$198)*(File_5[Year]=AF$8))</f>
        <v>2600.348037791</v>
      </c>
      <c r="AG198" s="65" cm="1">
        <f t="array" ref="AG198">SUM(File_5[GHG (kt CO2eq)]*(File_5[Row Categories]=$BE$75)*(File_5[Rows]=$BE$198)*(File_5[Year]=AG$8))</f>
        <v>3059.5350597830002</v>
      </c>
      <c r="AH198" s="65" cm="1">
        <f t="array" ref="AH198">SUM(File_5[GHG (kt CO2eq)]*(File_5[Row Categories]=$BE$75)*(File_5[Rows]=$BE$198)*(File_5[Year]=AH$8))</f>
        <v>3305.9426866909998</v>
      </c>
      <c r="AI198" s="65" cm="1">
        <f t="array" ref="AI198">SUM(File_5[GHG (kt CO2eq)]*(File_5[Row Categories]=$BE$75)*(File_5[Rows]=$BE$198)*(File_5[Year]=AI$8))</f>
        <v>3343.553442807</v>
      </c>
      <c r="AJ198" s="65" cm="1">
        <f t="array" ref="AJ198">SUM(File_5[GHG (kt CO2eq)]*(File_5[Row Categories]=$BE$75)*(File_5[Rows]=$BE$198)*(File_5[Year]=AJ$8))</f>
        <v>1186.355917142</v>
      </c>
      <c r="AK198" s="65" cm="1">
        <f t="array" ref="AK198">SUM(File_5[GHG (kt CO2eq)]*(File_5[Row Categories]=$BE$75)*(File_5[Rows]=$BE$198)*(File_5[Year]=AK$8))</f>
        <v>1324.803750222</v>
      </c>
      <c r="AL198" s="65" cm="1">
        <f t="array" ref="AL198">SUM(File_5[GHG (kt CO2eq)]*(File_5[Row Categories]=$BE$75)*(File_5[Rows]=$BE$198)*(File_5[Year]=AL$8))</f>
        <v>3044.8301902160001</v>
      </c>
      <c r="AM198" s="65" cm="1">
        <f t="array" ref="AM198">SUM(File_5[GHG (kt CO2eq)]*(File_5[Row Categories]=$BE$75)*(File_5[Rows]=$BE$198)*(File_5[Year]=AM$8))</f>
        <v>3437.5717372549998</v>
      </c>
      <c r="AP198" s="49" t="str">
        <f t="shared" si="99"/>
        <v>International aviation</v>
      </c>
      <c r="AQ198" s="101" cm="1">
        <f t="array" aca="1" ref="AQ198" ca="1">INDIRECT(ADDRESS(ROW(AP198),'Section 5'!AQ$9))/1000</f>
        <v>3.4375717372549999</v>
      </c>
      <c r="AR198" s="102" cm="1">
        <f t="array" aca="1" ref="AR198" ca="1">INDIRECT(ADDRESS(ROW(AQ198),'Section 5'!AR$9))/1000</f>
        <v>3.044830190216</v>
      </c>
      <c r="AS198" s="102" cm="1">
        <f t="array" aca="1" ref="AS198" ca="1">INDIRECT(ADDRESS(ROW(AR198),'Section 5'!AS$9))/1000</f>
        <v>3.305942686691</v>
      </c>
      <c r="AT198" s="103" cm="1">
        <f t="array" aca="1" ref="AT198" ca="1">INDIRECT(ADDRESS(ROW(AS198),'Section 5'!AT$9))/1000</f>
        <v>2.0200429540220002</v>
      </c>
      <c r="AU198" s="77" cm="1">
        <f t="array" aca="1" ref="AU198" ca="1">AQ198/INDIRECT(ADDRESS($BC198,COLUMN(AQ198)))</f>
        <v>0.22612148659026066</v>
      </c>
      <c r="AV198" s="78" cm="1">
        <f t="array" aca="1" ref="AV198" ca="1">AR198/INDIRECT(ADDRESS($BC198,COLUMN(AR198)))</f>
        <v>0.20624172867130555</v>
      </c>
      <c r="AW198" s="78" cm="1">
        <f t="array" aca="1" ref="AW198" ca="1">AS198/INDIRECT(ADDRESS($BC198,COLUMN(AS198)))</f>
        <v>0.21257014272297517</v>
      </c>
      <c r="AX198" s="80" cm="1">
        <f t="array" aca="1" ref="AX198" ca="1">AT198/INDIRECT(ADDRESS($BC198,COLUMN(AT198)))</f>
        <v>0.15590242258970133</v>
      </c>
      <c r="AY198" s="53">
        <f t="shared" ca="1" si="100"/>
        <v>0.12898635474024212</v>
      </c>
      <c r="AZ198" s="53">
        <f t="shared" ca="1" si="101"/>
        <v>3.9815890061830034E-2</v>
      </c>
      <c r="BA198" s="53">
        <f t="shared" ca="1" si="102"/>
        <v>0.7017320005055504</v>
      </c>
      <c r="BC198" s="100">
        <f>BC199</f>
        <v>199</v>
      </c>
      <c r="BE198" s="7" t="s">
        <v>573</v>
      </c>
      <c r="BP198" s="177" t="str">
        <f>AP198</f>
        <v>International aviation</v>
      </c>
      <c r="BQ198" s="185" cm="1">
        <f t="array" ref="BQ198">INDEX(198:198,,BQ$9)/1000</f>
        <v>2.0200429540220002</v>
      </c>
      <c r="BR198" s="185" cm="1">
        <f t="array" ref="BR198">INDEX(198:198,,BR$9)/1000</f>
        <v>2.2399956723370003</v>
      </c>
      <c r="BS198" s="185" cm="1">
        <f t="array" ref="BS198">INDEX(198:198,,BS$9)/1000</f>
        <v>2.5354763345119999</v>
      </c>
      <c r="BT198" s="185" cm="1">
        <f t="array" ref="BT198">INDEX(198:198,,BT$9)/1000</f>
        <v>2.600348037791</v>
      </c>
      <c r="BU198" s="185" cm="1">
        <f t="array" ref="BU198">INDEX(198:198,,BU$9)/1000</f>
        <v>3.0595350597830002</v>
      </c>
      <c r="BV198" s="185" cm="1">
        <f t="array" ref="BV198">INDEX(198:198,,BV$9)/1000</f>
        <v>3.305942686691</v>
      </c>
      <c r="BW198" s="185" cm="1">
        <f t="array" ref="BW198">INDEX(198:198,,BW$9)/1000</f>
        <v>3.343553442807</v>
      </c>
      <c r="BX198" s="185" cm="1">
        <f t="array" ref="BX198">INDEX(198:198,,BX$9)/1000</f>
        <v>1.1863559171419999</v>
      </c>
      <c r="BY198" s="185" cm="1">
        <f t="array" ref="BY198">INDEX(198:198,,BY$9)/1000</f>
        <v>1.324803750222</v>
      </c>
      <c r="BZ198" s="185" cm="1">
        <f t="array" ref="BZ198">INDEX(198:198,,BZ$9)/1000</f>
        <v>3.044830190216</v>
      </c>
      <c r="CA198" s="185" cm="1">
        <f t="array" ref="CA198">INDEX(198:198,,CA$9)/1000</f>
        <v>3.4375717372549999</v>
      </c>
      <c r="CB198" s="179"/>
      <c r="CC198" s="178" t="str">
        <f>BP198</f>
        <v>International aviation</v>
      </c>
      <c r="CD198" s="126" cm="1">
        <f t="array" aca="1" ref="CD198" ca="1">BQ198/INDIRECT(ADDRESS($BC198,COLUMN(BQ198)))</f>
        <v>0.15590242258970133</v>
      </c>
      <c r="CE198" s="126" cm="1">
        <f t="array" aca="1" ref="CE198" ca="1">BR198/INDIRECT(ADDRESS($BC198,COLUMN(BR198)))</f>
        <v>0.16646987286814155</v>
      </c>
      <c r="CF198" s="126" cm="1">
        <f t="array" aca="1" ref="CF198" ca="1">BS198/INDIRECT(ADDRESS($BC198,COLUMN(BS198)))</f>
        <v>0.17802069724351136</v>
      </c>
      <c r="CG198" s="126" cm="1">
        <f t="array" aca="1" ref="CG198" ca="1">BT198/INDIRECT(ADDRESS($BC198,COLUMN(BT198)))</f>
        <v>0.17528849895229826</v>
      </c>
      <c r="CH198" s="126" cm="1">
        <f t="array" aca="1" ref="CH198" ca="1">BU198/INDIRECT(ADDRESS($BC198,COLUMN(BU198)))</f>
        <v>0.20212428512526059</v>
      </c>
      <c r="CI198" s="126" cm="1">
        <f t="array" aca="1" ref="CI198" ca="1">BV198/INDIRECT(ADDRESS($BC198,COLUMN(BV198)))</f>
        <v>0.21257014272297517</v>
      </c>
      <c r="CJ198" s="126" cm="1">
        <f t="array" aca="1" ref="CJ198" ca="1">BW198/INDIRECT(ADDRESS($BC198,COLUMN(BW198)))</f>
        <v>0.21443497125962477</v>
      </c>
      <c r="CK198" s="126" cm="1">
        <f t="array" aca="1" ref="CK198" ca="1">BX198/INDIRECT(ADDRESS($BC198,COLUMN(BX198)))</f>
        <v>0.10311399507417229</v>
      </c>
      <c r="CL198" s="126" cm="1">
        <f t="array" aca="1" ref="CL198" ca="1">BY198/INDIRECT(ADDRESS($BC198,COLUMN(BY198)))</f>
        <v>0.10728735201090522</v>
      </c>
      <c r="CM198" s="126" cm="1">
        <f t="array" aca="1" ref="CM198" ca="1">BZ198/INDIRECT(ADDRESS($BC198,COLUMN(BZ198)))</f>
        <v>0.20624172867130555</v>
      </c>
      <c r="CN198" s="126" cm="1">
        <f t="array" aca="1" ref="CN198" ca="1">CA198/INDIRECT(ADDRESS($BC198,COLUMN(CA198)))</f>
        <v>0.22612148659026066</v>
      </c>
      <c r="CP198" s="178" t="str">
        <f>CC198</f>
        <v>International aviation</v>
      </c>
      <c r="CQ198" s="194" t="str">
        <f t="shared" ca="1" si="119"/>
        <v>2.02
(15.6%)</v>
      </c>
      <c r="CR198" s="194" t="str">
        <f t="shared" ca="1" si="119"/>
        <v>2.24
(16.6%)</v>
      </c>
      <c r="CS198" s="194" t="str">
        <f t="shared" ca="1" si="119"/>
        <v>2.54
(17.8%)</v>
      </c>
      <c r="CT198" s="194" t="str">
        <f t="shared" ca="1" si="119"/>
        <v>2.60
(17.5%)</v>
      </c>
      <c r="CU198" s="194" t="str">
        <f t="shared" ca="1" si="119"/>
        <v>3.06
(20.2%)</v>
      </c>
      <c r="CV198" s="194" t="str">
        <f t="shared" ca="1" si="119"/>
        <v>3.31
(21.3%)</v>
      </c>
      <c r="CW198" s="194" t="str">
        <f t="shared" ca="1" si="119"/>
        <v>3.34
(21.4%)</v>
      </c>
      <c r="CX198" s="194" t="str">
        <f t="shared" ca="1" si="119"/>
        <v>1.19
(10.3%)</v>
      </c>
      <c r="CY198" s="194" t="str">
        <f t="shared" ca="1" si="119"/>
        <v>1.32
(10.7%)</v>
      </c>
      <c r="CZ198" s="194" t="str">
        <f t="shared" ca="1" si="119"/>
        <v>3.04
(20.6%)</v>
      </c>
      <c r="DA198" s="194" t="str">
        <f t="shared" ca="1" si="119"/>
        <v>3.44
(22.6%)</v>
      </c>
    </row>
    <row r="199" spans="2:105" s="58" customFormat="1" ht="15">
      <c r="C199" s="55" t="s">
        <v>194</v>
      </c>
      <c r="D199" s="56" t="s">
        <v>649</v>
      </c>
      <c r="E199" s="56"/>
      <c r="F199" s="66">
        <f>SUM(F197:F198)</f>
        <v>6165.1597660834113</v>
      </c>
      <c r="G199" s="66">
        <f t="shared" ref="G199:AM199" si="120">SUM(G197:G198)</f>
        <v>6311.3517182735704</v>
      </c>
      <c r="H199" s="66">
        <f t="shared" si="120"/>
        <v>6603.3408668535376</v>
      </c>
      <c r="I199" s="66">
        <f t="shared" si="120"/>
        <v>7040.0921874670712</v>
      </c>
      <c r="J199" s="66">
        <f t="shared" si="120"/>
        <v>7141.8570760429839</v>
      </c>
      <c r="K199" s="66">
        <f t="shared" si="120"/>
        <v>7316.7397934321543</v>
      </c>
      <c r="L199" s="66">
        <f t="shared" si="120"/>
        <v>8253.3297865843851</v>
      </c>
      <c r="M199" s="66">
        <f t="shared" si="120"/>
        <v>8881.5367444474541</v>
      </c>
      <c r="N199" s="66">
        <f t="shared" si="120"/>
        <v>10294.276500356917</v>
      </c>
      <c r="O199" s="66">
        <f t="shared" si="120"/>
        <v>11233.498631664203</v>
      </c>
      <c r="P199" s="66">
        <f t="shared" si="120"/>
        <v>12563.50126349659</v>
      </c>
      <c r="Q199" s="66">
        <f t="shared" si="120"/>
        <v>13423.212444282561</v>
      </c>
      <c r="R199" s="66">
        <f t="shared" si="120"/>
        <v>13751.611956601464</v>
      </c>
      <c r="S199" s="66">
        <f t="shared" si="120"/>
        <v>13893.732331242772</v>
      </c>
      <c r="T199" s="66">
        <f t="shared" si="120"/>
        <v>14498.96551209953</v>
      </c>
      <c r="U199" s="66">
        <f t="shared" si="120"/>
        <v>15517.498120528993</v>
      </c>
      <c r="V199" s="66">
        <f t="shared" si="120"/>
        <v>16573.570174198503</v>
      </c>
      <c r="W199" s="66">
        <f t="shared" si="120"/>
        <v>17350.53330105884</v>
      </c>
      <c r="X199" s="66">
        <f t="shared" si="120"/>
        <v>16394.794405577857</v>
      </c>
      <c r="Y199" s="66">
        <f t="shared" si="120"/>
        <v>14565.596964807741</v>
      </c>
      <c r="Z199" s="66">
        <f t="shared" si="120"/>
        <v>13717.332547147473</v>
      </c>
      <c r="AA199" s="66">
        <f t="shared" si="120"/>
        <v>13181.856510844618</v>
      </c>
      <c r="AB199" s="66">
        <f t="shared" si="120"/>
        <v>12475.599816744863</v>
      </c>
      <c r="AC199" s="66">
        <f t="shared" si="120"/>
        <v>12957.097910776411</v>
      </c>
      <c r="AD199" s="66">
        <f t="shared" si="120"/>
        <v>13455.862215448853</v>
      </c>
      <c r="AE199" s="66">
        <f t="shared" si="120"/>
        <v>14242.592989307119</v>
      </c>
      <c r="AF199" s="66">
        <f t="shared" si="120"/>
        <v>14834.675710804278</v>
      </c>
      <c r="AG199" s="66">
        <f t="shared" si="120"/>
        <v>15136.899843019572</v>
      </c>
      <c r="AH199" s="66">
        <f t="shared" si="120"/>
        <v>15552.243811584385</v>
      </c>
      <c r="AI199" s="66">
        <f t="shared" si="120"/>
        <v>15592.388793518337</v>
      </c>
      <c r="AJ199" s="66">
        <f t="shared" si="120"/>
        <v>11505.285158320426</v>
      </c>
      <c r="AK199" s="66">
        <f t="shared" si="120"/>
        <v>12348.182012054323</v>
      </c>
      <c r="AL199" s="66">
        <f t="shared" si="120"/>
        <v>14763.405106386832</v>
      </c>
      <c r="AM199" s="66">
        <f t="shared" si="120"/>
        <v>15202.322384709903</v>
      </c>
      <c r="AP199" s="52" t="str">
        <f t="shared" si="99"/>
        <v>Total (incl. int. aviation)</v>
      </c>
      <c r="AQ199" s="111" cm="1">
        <f t="array" aca="1" ref="AQ199" ca="1">INDIRECT(ADDRESS(ROW(AP199),'Section 5'!AQ$9))/1000</f>
        <v>15.202322384709904</v>
      </c>
      <c r="AR199" s="112" cm="1">
        <f t="array" aca="1" ref="AR199" ca="1">INDIRECT(ADDRESS(ROW(AQ199),'Section 5'!AR$9))/1000</f>
        <v>14.763405106386832</v>
      </c>
      <c r="AS199" s="112" cm="1">
        <f t="array" aca="1" ref="AS199" ca="1">INDIRECT(ADDRESS(ROW(AR199),'Section 5'!AS$9))/1000</f>
        <v>15.552243811584384</v>
      </c>
      <c r="AT199" s="113" cm="1">
        <f t="array" aca="1" ref="AT199" ca="1">INDIRECT(ADDRESS(ROW(AS199),'Section 5'!AT$9))/1000</f>
        <v>12.95709791077641</v>
      </c>
      <c r="AU199" s="81" cm="1">
        <f t="array" aca="1" ref="AU199" ca="1">AQ199/INDIRECT(ADDRESS($BC199,COLUMN(AQ199)))</f>
        <v>1</v>
      </c>
      <c r="AV199" s="82" cm="1">
        <f t="array" aca="1" ref="AV199" ca="1">AR199/INDIRECT(ADDRESS($BC199,COLUMN(AR199)))</f>
        <v>1</v>
      </c>
      <c r="AW199" s="82" cm="1">
        <f t="array" aca="1" ref="AW199" ca="1">AS199/INDIRECT(ADDRESS($BC199,COLUMN(AS199)))</f>
        <v>1</v>
      </c>
      <c r="AX199" s="83" cm="1">
        <f t="array" aca="1" ref="AX199" ca="1">AT199/INDIRECT(ADDRESS($BC199,COLUMN(AT199)))</f>
        <v>1</v>
      </c>
      <c r="AY199" s="54">
        <f t="shared" ca="1" si="100"/>
        <v>2.9730084296961425E-2</v>
      </c>
      <c r="AZ199" s="54">
        <f t="shared" ca="1" si="101"/>
        <v>-2.2499739016040576E-2</v>
      </c>
      <c r="BA199" s="54">
        <f t="shared" ca="1" si="102"/>
        <v>0.17328143148985098</v>
      </c>
      <c r="BB199" s="7"/>
      <c r="BC199" s="62">
        <f>ROW(AP199)</f>
        <v>199</v>
      </c>
      <c r="BP199" s="177" t="str">
        <f>AP199</f>
        <v>Total (incl. int. aviation)</v>
      </c>
      <c r="BQ199" s="185" cm="1">
        <f t="array" ref="BQ199">INDEX(199:199,,BQ$9)/1000</f>
        <v>12.95709791077641</v>
      </c>
      <c r="BR199" s="185" cm="1">
        <f t="array" ref="BR199">INDEX(199:199,,BR$9)/1000</f>
        <v>13.455862215448853</v>
      </c>
      <c r="BS199" s="185" cm="1">
        <f t="array" ref="BS199">INDEX(199:199,,BS$9)/1000</f>
        <v>14.242592989307118</v>
      </c>
      <c r="BT199" s="185" cm="1">
        <f t="array" ref="BT199">INDEX(199:199,,BT$9)/1000</f>
        <v>14.834675710804278</v>
      </c>
      <c r="BU199" s="185" cm="1">
        <f t="array" ref="BU199">INDEX(199:199,,BU$9)/1000</f>
        <v>15.136899843019572</v>
      </c>
      <c r="BV199" s="185" cm="1">
        <f t="array" ref="BV199">INDEX(199:199,,BV$9)/1000</f>
        <v>15.552243811584384</v>
      </c>
      <c r="BW199" s="185" cm="1">
        <f t="array" ref="BW199">INDEX(199:199,,BW$9)/1000</f>
        <v>15.592388793518337</v>
      </c>
      <c r="BX199" s="185" cm="1">
        <f t="array" ref="BX199">INDEX(199:199,,BX$9)/1000</f>
        <v>11.505285158320426</v>
      </c>
      <c r="BY199" s="185" cm="1">
        <f t="array" ref="BY199">INDEX(199:199,,BY$9)/1000</f>
        <v>12.348182012054323</v>
      </c>
      <c r="BZ199" s="185" cm="1">
        <f t="array" ref="BZ199">INDEX(199:199,,BZ$9)/1000</f>
        <v>14.763405106386832</v>
      </c>
      <c r="CA199" s="185" cm="1">
        <f t="array" ref="CA199">INDEX(199:199,,CA$9)/1000</f>
        <v>15.202322384709904</v>
      </c>
      <c r="CB199" s="179"/>
      <c r="CC199" s="178" t="str">
        <f>BP199</f>
        <v>Total (incl. int. aviation)</v>
      </c>
      <c r="CD199" s="126" cm="1">
        <f t="array" aca="1" ref="CD199" ca="1">BQ199/INDIRECT(ADDRESS($BC199,COLUMN(BQ199)))</f>
        <v>1</v>
      </c>
      <c r="CE199" s="126" cm="1">
        <f t="array" aca="1" ref="CE199" ca="1">BR199/INDIRECT(ADDRESS($BC199,COLUMN(BR199)))</f>
        <v>1</v>
      </c>
      <c r="CF199" s="126" cm="1">
        <f t="array" aca="1" ref="CF199" ca="1">BS199/INDIRECT(ADDRESS($BC199,COLUMN(BS199)))</f>
        <v>1</v>
      </c>
      <c r="CG199" s="126" cm="1">
        <f t="array" aca="1" ref="CG199" ca="1">BT199/INDIRECT(ADDRESS($BC199,COLUMN(BT199)))</f>
        <v>1</v>
      </c>
      <c r="CH199" s="126" cm="1">
        <f t="array" aca="1" ref="CH199" ca="1">BU199/INDIRECT(ADDRESS($BC199,COLUMN(BU199)))</f>
        <v>1</v>
      </c>
      <c r="CI199" s="126" cm="1">
        <f t="array" aca="1" ref="CI199" ca="1">BV199/INDIRECT(ADDRESS($BC199,COLUMN(BV199)))</f>
        <v>1</v>
      </c>
      <c r="CJ199" s="126" cm="1">
        <f t="array" aca="1" ref="CJ199" ca="1">BW199/INDIRECT(ADDRESS($BC199,COLUMN(BW199)))</f>
        <v>1</v>
      </c>
      <c r="CK199" s="126" cm="1">
        <f t="array" aca="1" ref="CK199" ca="1">BX199/INDIRECT(ADDRESS($BC199,COLUMN(BX199)))</f>
        <v>1</v>
      </c>
      <c r="CL199" s="126" cm="1">
        <f t="array" aca="1" ref="CL199" ca="1">BY199/INDIRECT(ADDRESS($BC199,COLUMN(BY199)))</f>
        <v>1</v>
      </c>
      <c r="CM199" s="126" cm="1">
        <f t="array" aca="1" ref="CM199" ca="1">BZ199/INDIRECT(ADDRESS($BC199,COLUMN(BZ199)))</f>
        <v>1</v>
      </c>
      <c r="CN199" s="126" cm="1">
        <f t="array" aca="1" ref="CN199" ca="1">CA199/INDIRECT(ADDRESS($BC199,COLUMN(CA199)))</f>
        <v>1</v>
      </c>
      <c r="CO199" s="7"/>
      <c r="CP199" s="178" t="str">
        <f>CC199</f>
        <v>Total (incl. int. aviation)</v>
      </c>
      <c r="CQ199" s="194" t="str">
        <f t="shared" ca="1" si="119"/>
        <v>12.96
(100%)</v>
      </c>
      <c r="CR199" s="194" t="str">
        <f t="shared" ca="1" si="119"/>
        <v>13.46
(100%)</v>
      </c>
      <c r="CS199" s="194" t="str">
        <f t="shared" ca="1" si="119"/>
        <v>14.24
(100%)</v>
      </c>
      <c r="CT199" s="194" t="str">
        <f t="shared" ca="1" si="119"/>
        <v>14.83
(100%)</v>
      </c>
      <c r="CU199" s="194" t="str">
        <f t="shared" ca="1" si="119"/>
        <v>15.14
(100%)</v>
      </c>
      <c r="CV199" s="194" t="str">
        <f t="shared" ca="1" si="119"/>
        <v>15.55
(100%)</v>
      </c>
      <c r="CW199" s="194" t="str">
        <f t="shared" ca="1" si="119"/>
        <v>15.59
(100%)</v>
      </c>
      <c r="CX199" s="194" t="str">
        <f t="shared" ca="1" si="119"/>
        <v>11.51
(100%)</v>
      </c>
      <c r="CY199" s="194" t="str">
        <f t="shared" ca="1" si="119"/>
        <v>12.35
(100%)</v>
      </c>
      <c r="CZ199" s="194" t="str">
        <f t="shared" ca="1" si="119"/>
        <v>14.76
(100%)</v>
      </c>
      <c r="DA199" s="194" t="str">
        <f t="shared" ca="1" si="119"/>
        <v>15.20
(100%)</v>
      </c>
    </row>
    <row r="200" spans="2:105">
      <c r="F200" s="7" t="b">
        <f>F199=F182</f>
        <v>1</v>
      </c>
      <c r="G200" s="7" t="b">
        <f t="shared" ref="G200:AM200" si="121">G199=G182</f>
        <v>1</v>
      </c>
      <c r="H200" s="7" t="b">
        <f t="shared" si="121"/>
        <v>1</v>
      </c>
      <c r="I200" s="7" t="b">
        <f t="shared" si="121"/>
        <v>1</v>
      </c>
      <c r="J200" s="7" t="b">
        <f t="shared" si="121"/>
        <v>1</v>
      </c>
      <c r="K200" s="7" t="b">
        <f t="shared" si="121"/>
        <v>1</v>
      </c>
      <c r="L200" s="7" t="b">
        <f t="shared" si="121"/>
        <v>1</v>
      </c>
      <c r="M200" s="7" t="b">
        <f t="shared" si="121"/>
        <v>1</v>
      </c>
      <c r="N200" s="7" t="b">
        <f t="shared" si="121"/>
        <v>1</v>
      </c>
      <c r="O200" s="7" t="b">
        <f t="shared" si="121"/>
        <v>1</v>
      </c>
      <c r="P200" s="7" t="b">
        <f t="shared" si="121"/>
        <v>1</v>
      </c>
      <c r="Q200" s="7" t="b">
        <f t="shared" si="121"/>
        <v>1</v>
      </c>
      <c r="R200" s="7" t="b">
        <f t="shared" si="121"/>
        <v>1</v>
      </c>
      <c r="S200" s="7" t="b">
        <f t="shared" si="121"/>
        <v>1</v>
      </c>
      <c r="T200" s="7" t="b">
        <f t="shared" si="121"/>
        <v>1</v>
      </c>
      <c r="U200" s="7" t="b">
        <f t="shared" si="121"/>
        <v>1</v>
      </c>
      <c r="V200" s="7" t="b">
        <f t="shared" si="121"/>
        <v>1</v>
      </c>
      <c r="W200" s="7" t="b">
        <f t="shared" si="121"/>
        <v>1</v>
      </c>
      <c r="X200" s="7" t="b">
        <f t="shared" si="121"/>
        <v>1</v>
      </c>
      <c r="Y200" s="7" t="b">
        <f t="shared" si="121"/>
        <v>1</v>
      </c>
      <c r="Z200" s="7" t="b">
        <f t="shared" si="121"/>
        <v>1</v>
      </c>
      <c r="AA200" s="7" t="b">
        <f t="shared" si="121"/>
        <v>1</v>
      </c>
      <c r="AB200" s="7" t="b">
        <f t="shared" si="121"/>
        <v>1</v>
      </c>
      <c r="AC200" s="7" t="b">
        <f t="shared" si="121"/>
        <v>1</v>
      </c>
      <c r="AD200" s="7" t="b">
        <f t="shared" si="121"/>
        <v>0</v>
      </c>
      <c r="AE200" s="7" t="b">
        <f t="shared" si="121"/>
        <v>1</v>
      </c>
      <c r="AF200" s="7" t="b">
        <f t="shared" si="121"/>
        <v>1</v>
      </c>
      <c r="AG200" s="7" t="b">
        <f t="shared" si="121"/>
        <v>1</v>
      </c>
      <c r="AH200" s="7" t="b">
        <f t="shared" si="121"/>
        <v>1</v>
      </c>
      <c r="AI200" s="7" t="b">
        <f t="shared" si="121"/>
        <v>1</v>
      </c>
      <c r="AJ200" s="7" t="b">
        <f t="shared" si="121"/>
        <v>1</v>
      </c>
      <c r="AK200" s="7" t="b">
        <f t="shared" si="121"/>
        <v>1</v>
      </c>
      <c r="AL200" s="7" t="b">
        <f t="shared" si="121"/>
        <v>1</v>
      </c>
      <c r="AM200" s="7" t="b">
        <f t="shared" si="121"/>
        <v>1</v>
      </c>
    </row>
    <row r="201" spans="2:105">
      <c r="F201" s="190"/>
      <c r="G201" s="190"/>
      <c r="H201" s="190"/>
      <c r="I201" s="190"/>
      <c r="J201" s="190"/>
      <c r="K201" s="190"/>
      <c r="L201" s="190"/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</row>
    <row r="203" spans="2:105" s="27" customFormat="1" ht="17.5" thickBot="1">
      <c r="B203" s="98" t="s">
        <v>252</v>
      </c>
      <c r="C203" s="95" t="s">
        <v>773</v>
      </c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</row>
    <row r="204" spans="2:105" ht="15" thickTop="1"/>
    <row r="226" spans="3:105">
      <c r="F226" s="190"/>
    </row>
    <row r="228" spans="3:105" s="27" customFormat="1" ht="15" thickBot="1">
      <c r="C228" s="28" t="s">
        <v>758</v>
      </c>
      <c r="D228" s="28" t="s">
        <v>49</v>
      </c>
      <c r="E228" s="28" t="s">
        <v>62</v>
      </c>
      <c r="F228" s="28">
        <f>F$8</f>
        <v>1990</v>
      </c>
      <c r="G228" s="28">
        <f t="shared" ref="G228:AM228" si="122">G$8</f>
        <v>1991</v>
      </c>
      <c r="H228" s="28">
        <f t="shared" si="122"/>
        <v>1992</v>
      </c>
      <c r="I228" s="28">
        <f t="shared" si="122"/>
        <v>1993</v>
      </c>
      <c r="J228" s="28">
        <f t="shared" si="122"/>
        <v>1994</v>
      </c>
      <c r="K228" s="28">
        <f t="shared" si="122"/>
        <v>1995</v>
      </c>
      <c r="L228" s="28">
        <f t="shared" si="122"/>
        <v>1996</v>
      </c>
      <c r="M228" s="28">
        <f t="shared" si="122"/>
        <v>1997</v>
      </c>
      <c r="N228" s="28">
        <f t="shared" si="122"/>
        <v>1998</v>
      </c>
      <c r="O228" s="28">
        <f t="shared" si="122"/>
        <v>1999</v>
      </c>
      <c r="P228" s="28">
        <f t="shared" si="122"/>
        <v>2000</v>
      </c>
      <c r="Q228" s="28">
        <f t="shared" si="122"/>
        <v>2001</v>
      </c>
      <c r="R228" s="28">
        <f t="shared" si="122"/>
        <v>2002</v>
      </c>
      <c r="S228" s="28">
        <f t="shared" si="122"/>
        <v>2003</v>
      </c>
      <c r="T228" s="28">
        <f t="shared" si="122"/>
        <v>2004</v>
      </c>
      <c r="U228" s="28">
        <f t="shared" si="122"/>
        <v>2005</v>
      </c>
      <c r="V228" s="28">
        <f t="shared" si="122"/>
        <v>2006</v>
      </c>
      <c r="W228" s="28">
        <f t="shared" si="122"/>
        <v>2007</v>
      </c>
      <c r="X228" s="28">
        <f t="shared" si="122"/>
        <v>2008</v>
      </c>
      <c r="Y228" s="28">
        <f t="shared" si="122"/>
        <v>2009</v>
      </c>
      <c r="Z228" s="28">
        <f t="shared" si="122"/>
        <v>2010</v>
      </c>
      <c r="AA228" s="28">
        <f t="shared" si="122"/>
        <v>2011</v>
      </c>
      <c r="AB228" s="28">
        <f t="shared" si="122"/>
        <v>2012</v>
      </c>
      <c r="AC228" s="28">
        <f t="shared" si="122"/>
        <v>2013</v>
      </c>
      <c r="AD228" s="28">
        <f t="shared" si="122"/>
        <v>2014</v>
      </c>
      <c r="AE228" s="28">
        <f t="shared" si="122"/>
        <v>2015</v>
      </c>
      <c r="AF228" s="28">
        <f t="shared" si="122"/>
        <v>2016</v>
      </c>
      <c r="AG228" s="28">
        <f t="shared" si="122"/>
        <v>2017</v>
      </c>
      <c r="AH228" s="28">
        <f t="shared" si="122"/>
        <v>2018</v>
      </c>
      <c r="AI228" s="28">
        <f t="shared" si="122"/>
        <v>2019</v>
      </c>
      <c r="AJ228" s="28">
        <f t="shared" si="122"/>
        <v>2020</v>
      </c>
      <c r="AK228" s="28">
        <f t="shared" si="122"/>
        <v>2021</v>
      </c>
      <c r="AL228" s="28">
        <f t="shared" si="122"/>
        <v>2022</v>
      </c>
      <c r="AM228" s="28">
        <f t="shared" si="122"/>
        <v>2023</v>
      </c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E228" s="57" t="s">
        <v>515</v>
      </c>
      <c r="BF228" s="57" t="s">
        <v>515</v>
      </c>
      <c r="BG228" s="57" t="s">
        <v>515</v>
      </c>
      <c r="BH228" s="57" t="s">
        <v>515</v>
      </c>
      <c r="BI228" s="57" t="s">
        <v>515</v>
      </c>
      <c r="BJ228" s="57" t="s">
        <v>515</v>
      </c>
    </row>
    <row r="229" spans="3:105" ht="15.5">
      <c r="C229" s="34" t="s">
        <v>45</v>
      </c>
      <c r="D229" s="86" t="s">
        <v>648</v>
      </c>
      <c r="E229" s="33"/>
      <c r="F229" s="65" cm="1">
        <f t="array" ref="F229">SUM(File_5[GHG (kt CO2eq)]*(File_5[Row Categories]=$BE$77)*(File_5[Energy (Sub-Type)]=$BE$229)*(File_5[Year]=F$8))+SUM(File_5[GHG (kt CO2eq)]*(File_5[Row Categories]=$BE$77)*(File_5[Energy (Sub-Type)]=$BF$229)*(File_5[Year]=F$8))+SUM(File_5[GHG (kt CO2eq)]*(File_5[Row Categories]=$BE$77)*(File_5[Energy (Sub-Type)]=$BG$229)*(File_5[Year]=F$8))</f>
        <v>2713.9157107860001</v>
      </c>
      <c r="G229" s="65" cm="1">
        <f t="array" ref="G229">SUM(File_5[GHG (kt CO2eq)]*(File_5[Row Categories]=$BE$77)*(File_5[Energy (Sub-Type)]=$BE$229)*(File_5[Year]=G$8))+SUM(File_5[GHG (kt CO2eq)]*(File_5[Row Categories]=$BE$77)*(File_5[Energy (Sub-Type)]=$BF$229)*(File_5[Year]=G$8))+SUM(File_5[GHG (kt CO2eq)]*(File_5[Row Categories]=$BE$77)*(File_5[Energy (Sub-Type)]=$BG$229)*(File_5[Year]=G$8))</f>
        <v>3051.296012284</v>
      </c>
      <c r="H229" s="65" cm="1">
        <f t="array" ref="H229">SUM(File_5[GHG (kt CO2eq)]*(File_5[Row Categories]=$BE$77)*(File_5[Energy (Sub-Type)]=$BE$229)*(File_5[Year]=H$8))+SUM(File_5[GHG (kt CO2eq)]*(File_5[Row Categories]=$BE$77)*(File_5[Energy (Sub-Type)]=$BF$229)*(File_5[Year]=H$8))+SUM(File_5[GHG (kt CO2eq)]*(File_5[Row Categories]=$BE$77)*(File_5[Energy (Sub-Type)]=$BG$229)*(File_5[Year]=H$8))</f>
        <v>2089.3102573749998</v>
      </c>
      <c r="I229" s="65" cm="1">
        <f t="array" ref="I229">SUM(File_5[GHG (kt CO2eq)]*(File_5[Row Categories]=$BE$77)*(File_5[Energy (Sub-Type)]=$BE$229)*(File_5[Year]=I$8))+SUM(File_5[GHG (kt CO2eq)]*(File_5[Row Categories]=$BE$77)*(File_5[Energy (Sub-Type)]=$BF$229)*(File_5[Year]=I$8))+SUM(File_5[GHG (kt CO2eq)]*(File_5[Row Categories]=$BE$77)*(File_5[Energy (Sub-Type)]=$BG$229)*(File_5[Year]=I$8))</f>
        <v>2084.5660048720001</v>
      </c>
      <c r="J229" s="65" cm="1">
        <f t="array" ref="J229">SUM(File_5[GHG (kt CO2eq)]*(File_5[Row Categories]=$BE$77)*(File_5[Energy (Sub-Type)]=$BE$229)*(File_5[Year]=J$8))+SUM(File_5[GHG (kt CO2eq)]*(File_5[Row Categories]=$BE$77)*(File_5[Energy (Sub-Type)]=$BF$229)*(File_5[Year]=J$8))+SUM(File_5[GHG (kt CO2eq)]*(File_5[Row Categories]=$BE$77)*(File_5[Energy (Sub-Type)]=$BG$229)*(File_5[Year]=J$8))</f>
        <v>1480.512819953</v>
      </c>
      <c r="K229" s="65" cm="1">
        <f t="array" ref="K229">SUM(File_5[GHG (kt CO2eq)]*(File_5[Row Categories]=$BE$77)*(File_5[Energy (Sub-Type)]=$BE$229)*(File_5[Year]=K$8))+SUM(File_5[GHG (kt CO2eq)]*(File_5[Row Categories]=$BE$77)*(File_5[Energy (Sub-Type)]=$BF$229)*(File_5[Year]=K$8))+SUM(File_5[GHG (kt CO2eq)]*(File_5[Row Categories]=$BE$77)*(File_5[Energy (Sub-Type)]=$BG$229)*(File_5[Year]=K$8))</f>
        <v>1078.2613669259999</v>
      </c>
      <c r="L229" s="65" cm="1">
        <f t="array" ref="L229">SUM(File_5[GHG (kt CO2eq)]*(File_5[Row Categories]=$BE$77)*(File_5[Energy (Sub-Type)]=$BE$229)*(File_5[Year]=L$8))+SUM(File_5[GHG (kt CO2eq)]*(File_5[Row Categories]=$BE$77)*(File_5[Energy (Sub-Type)]=$BF$229)*(File_5[Year]=L$8))+SUM(File_5[GHG (kt CO2eq)]*(File_5[Row Categories]=$BE$77)*(File_5[Energy (Sub-Type)]=$BG$229)*(File_5[Year]=L$8))</f>
        <v>1608.8542799769998</v>
      </c>
      <c r="M229" s="65" cm="1">
        <f t="array" ref="M229">SUM(File_5[GHG (kt CO2eq)]*(File_5[Row Categories]=$BE$77)*(File_5[Energy (Sub-Type)]=$BE$229)*(File_5[Year]=M$8))+SUM(File_5[GHG (kt CO2eq)]*(File_5[Row Categories]=$BE$77)*(File_5[Energy (Sub-Type)]=$BF$229)*(File_5[Year]=M$8))+SUM(File_5[GHG (kt CO2eq)]*(File_5[Row Categories]=$BE$77)*(File_5[Energy (Sub-Type)]=$BG$229)*(File_5[Year]=M$8))</f>
        <v>1213.060179053</v>
      </c>
      <c r="N229" s="65" cm="1">
        <f t="array" ref="N229">SUM(File_5[GHG (kt CO2eq)]*(File_5[Row Categories]=$BE$77)*(File_5[Energy (Sub-Type)]=$BE$229)*(File_5[Year]=N$8))+SUM(File_5[GHG (kt CO2eq)]*(File_5[Row Categories]=$BE$77)*(File_5[Energy (Sub-Type)]=$BF$229)*(File_5[Year]=N$8))+SUM(File_5[GHG (kt CO2eq)]*(File_5[Row Categories]=$BE$77)*(File_5[Energy (Sub-Type)]=$BG$229)*(File_5[Year]=N$8))</f>
        <v>1401.1097369279998</v>
      </c>
      <c r="O229" s="65" cm="1">
        <f t="array" ref="O229">SUM(File_5[GHG (kt CO2eq)]*(File_5[Row Categories]=$BE$77)*(File_5[Energy (Sub-Type)]=$BE$229)*(File_5[Year]=O$8))+SUM(File_5[GHG (kt CO2eq)]*(File_5[Row Categories]=$BE$77)*(File_5[Energy (Sub-Type)]=$BF$229)*(File_5[Year]=O$8))+SUM(File_5[GHG (kt CO2eq)]*(File_5[Row Categories]=$BE$77)*(File_5[Energy (Sub-Type)]=$BG$229)*(File_5[Year]=O$8))</f>
        <v>1149.6271972750001</v>
      </c>
      <c r="P229" s="65" cm="1">
        <f t="array" ref="P229">SUM(File_5[GHG (kt CO2eq)]*(File_5[Row Categories]=$BE$77)*(File_5[Energy (Sub-Type)]=$BE$229)*(File_5[Year]=P$8))+SUM(File_5[GHG (kt CO2eq)]*(File_5[Row Categories]=$BE$77)*(File_5[Energy (Sub-Type)]=$BF$229)*(File_5[Year]=P$8))+SUM(File_5[GHG (kt CO2eq)]*(File_5[Row Categories]=$BE$77)*(File_5[Energy (Sub-Type)]=$BG$229)*(File_5[Year]=P$8))</f>
        <v>1250.8178658190002</v>
      </c>
      <c r="Q229" s="65" cm="1">
        <f t="array" ref="Q229">SUM(File_5[GHG (kt CO2eq)]*(File_5[Row Categories]=$BE$77)*(File_5[Energy (Sub-Type)]=$BE$229)*(File_5[Year]=Q$8))+SUM(File_5[GHG (kt CO2eq)]*(File_5[Row Categories]=$BE$77)*(File_5[Energy (Sub-Type)]=$BF$229)*(File_5[Year]=Q$8))+SUM(File_5[GHG (kt CO2eq)]*(File_5[Row Categories]=$BE$77)*(File_5[Energy (Sub-Type)]=$BG$229)*(File_5[Year]=Q$8))</f>
        <v>1157.5266114809999</v>
      </c>
      <c r="R229" s="65" cm="1">
        <f t="array" ref="R229">SUM(File_5[GHG (kt CO2eq)]*(File_5[Row Categories]=$BE$77)*(File_5[Energy (Sub-Type)]=$BE$229)*(File_5[Year]=R$8))+SUM(File_5[GHG (kt CO2eq)]*(File_5[Row Categories]=$BE$77)*(File_5[Energy (Sub-Type)]=$BF$229)*(File_5[Year]=R$8))+SUM(File_5[GHG (kt CO2eq)]*(File_5[Row Categories]=$BE$77)*(File_5[Energy (Sub-Type)]=$BG$229)*(File_5[Year]=R$8))</f>
        <v>1106.36870204</v>
      </c>
      <c r="S229" s="65" cm="1">
        <f t="array" ref="S229">SUM(File_5[GHG (kt CO2eq)]*(File_5[Row Categories]=$BE$77)*(File_5[Energy (Sub-Type)]=$BE$229)*(File_5[Year]=S$8))+SUM(File_5[GHG (kt CO2eq)]*(File_5[Row Categories]=$BE$77)*(File_5[Energy (Sub-Type)]=$BF$229)*(File_5[Year]=S$8))+SUM(File_5[GHG (kt CO2eq)]*(File_5[Row Categories]=$BE$77)*(File_5[Energy (Sub-Type)]=$BG$229)*(File_5[Year]=S$8))</f>
        <v>1045.773287189</v>
      </c>
      <c r="T229" s="65" cm="1">
        <f t="array" ref="T229">SUM(File_5[GHG (kt CO2eq)]*(File_5[Row Categories]=$BE$77)*(File_5[Energy (Sub-Type)]=$BE$229)*(File_5[Year]=T$8))+SUM(File_5[GHG (kt CO2eq)]*(File_5[Row Categories]=$BE$77)*(File_5[Energy (Sub-Type)]=$BF$229)*(File_5[Year]=T$8))+SUM(File_5[GHG (kt CO2eq)]*(File_5[Row Categories]=$BE$77)*(File_5[Energy (Sub-Type)]=$BG$229)*(File_5[Year]=T$8))</f>
        <v>1013.07235112</v>
      </c>
      <c r="U229" s="65" cm="1">
        <f t="array" ref="U229">SUM(File_5[GHG (kt CO2eq)]*(File_5[Row Categories]=$BE$77)*(File_5[Energy (Sub-Type)]=$BE$229)*(File_5[Year]=U$8))+SUM(File_5[GHG (kt CO2eq)]*(File_5[Row Categories]=$BE$77)*(File_5[Energy (Sub-Type)]=$BF$229)*(File_5[Year]=U$8))+SUM(File_5[GHG (kt CO2eq)]*(File_5[Row Categories]=$BE$77)*(File_5[Energy (Sub-Type)]=$BG$229)*(File_5[Year]=U$8))</f>
        <v>1080.0671022640001</v>
      </c>
      <c r="V229" s="65" cm="1">
        <f t="array" ref="V229">SUM(File_5[GHG (kt CO2eq)]*(File_5[Row Categories]=$BE$77)*(File_5[Energy (Sub-Type)]=$BE$229)*(File_5[Year]=V$8))+SUM(File_5[GHG (kt CO2eq)]*(File_5[Row Categories]=$BE$77)*(File_5[Energy (Sub-Type)]=$BF$229)*(File_5[Year]=V$8))+SUM(File_5[GHG (kt CO2eq)]*(File_5[Row Categories]=$BE$77)*(File_5[Energy (Sub-Type)]=$BG$229)*(File_5[Year]=V$8))</f>
        <v>957.17386370199995</v>
      </c>
      <c r="W229" s="65" cm="1">
        <f t="array" ref="W229">SUM(File_5[GHG (kt CO2eq)]*(File_5[Row Categories]=$BE$77)*(File_5[Energy (Sub-Type)]=$BE$229)*(File_5[Year]=W$8))+SUM(File_5[GHG (kt CO2eq)]*(File_5[Row Categories]=$BE$77)*(File_5[Energy (Sub-Type)]=$BF$229)*(File_5[Year]=W$8))+SUM(File_5[GHG (kt CO2eq)]*(File_5[Row Categories]=$BE$77)*(File_5[Energy (Sub-Type)]=$BG$229)*(File_5[Year]=W$8))</f>
        <v>911.81662716000005</v>
      </c>
      <c r="X229" s="65" cm="1">
        <f t="array" ref="X229">SUM(File_5[GHG (kt CO2eq)]*(File_5[Row Categories]=$BE$77)*(File_5[Energy (Sub-Type)]=$BE$229)*(File_5[Year]=X$8))+SUM(File_5[GHG (kt CO2eq)]*(File_5[Row Categories]=$BE$77)*(File_5[Energy (Sub-Type)]=$BF$229)*(File_5[Year]=X$8))+SUM(File_5[GHG (kt CO2eq)]*(File_5[Row Categories]=$BE$77)*(File_5[Energy (Sub-Type)]=$BG$229)*(File_5[Year]=X$8))</f>
        <v>1006.147331693</v>
      </c>
      <c r="Y229" s="65" cm="1">
        <f t="array" ref="Y229">SUM(File_5[GHG (kt CO2eq)]*(File_5[Row Categories]=$BE$77)*(File_5[Energy (Sub-Type)]=$BE$229)*(File_5[Year]=Y$8))+SUM(File_5[GHG (kt CO2eq)]*(File_5[Row Categories]=$BE$77)*(File_5[Energy (Sub-Type)]=$BF$229)*(File_5[Year]=Y$8))+SUM(File_5[GHG (kt CO2eq)]*(File_5[Row Categories]=$BE$77)*(File_5[Energy (Sub-Type)]=$BG$229)*(File_5[Year]=Y$8))</f>
        <v>1167.260187717</v>
      </c>
      <c r="Z229" s="65" cm="1">
        <f t="array" ref="Z229">SUM(File_5[GHG (kt CO2eq)]*(File_5[Row Categories]=$BE$77)*(File_5[Energy (Sub-Type)]=$BE$229)*(File_5[Year]=Z$8))+SUM(File_5[GHG (kt CO2eq)]*(File_5[Row Categories]=$BE$77)*(File_5[Energy (Sub-Type)]=$BF$229)*(File_5[Year]=Z$8))+SUM(File_5[GHG (kt CO2eq)]*(File_5[Row Categories]=$BE$77)*(File_5[Energy (Sub-Type)]=$BG$229)*(File_5[Year]=Z$8))</f>
        <v>1109.6861731219999</v>
      </c>
      <c r="AA229" s="65" cm="1">
        <f t="array" ref="AA229">SUM(File_5[GHG (kt CO2eq)]*(File_5[Row Categories]=$BE$77)*(File_5[Energy (Sub-Type)]=$BE$229)*(File_5[Year]=AA$8))+SUM(File_5[GHG (kt CO2eq)]*(File_5[Row Categories]=$BE$77)*(File_5[Energy (Sub-Type)]=$BF$229)*(File_5[Year]=AA$8))+SUM(File_5[GHG (kt CO2eq)]*(File_5[Row Categories]=$BE$77)*(File_5[Energy (Sub-Type)]=$BG$229)*(File_5[Year]=AA$8))</f>
        <v>954.73336289999997</v>
      </c>
      <c r="AB229" s="65" cm="1">
        <f t="array" ref="AB229">SUM(File_5[GHG (kt CO2eq)]*(File_5[Row Categories]=$BE$77)*(File_5[Energy (Sub-Type)]=$BE$229)*(File_5[Year]=AB$8))+SUM(File_5[GHG (kt CO2eq)]*(File_5[Row Categories]=$BE$77)*(File_5[Energy (Sub-Type)]=$BF$229)*(File_5[Year]=AB$8))+SUM(File_5[GHG (kt CO2eq)]*(File_5[Row Categories]=$BE$77)*(File_5[Energy (Sub-Type)]=$BG$229)*(File_5[Year]=AB$8))</f>
        <v>1057.38114157</v>
      </c>
      <c r="AC229" s="65" cm="1">
        <f t="array" ref="AC229">SUM(File_5[GHG (kt CO2eq)]*(File_5[Row Categories]=$BE$77)*(File_5[Energy (Sub-Type)]=$BE$229)*(File_5[Year]=AC$8))+SUM(File_5[GHG (kt CO2eq)]*(File_5[Row Categories]=$BE$77)*(File_5[Energy (Sub-Type)]=$BF$229)*(File_5[Year]=AC$8))+SUM(File_5[GHG (kt CO2eq)]*(File_5[Row Categories]=$BE$77)*(File_5[Energy (Sub-Type)]=$BG$229)*(File_5[Year]=AC$8))</f>
        <v>1177.1902946250002</v>
      </c>
      <c r="AD229" s="65" cm="1">
        <f t="array" ref="AD229">SUM(File_5[GHG (kt CO2eq)]*(File_5[Row Categories]=$BE$77)*(File_5[Energy (Sub-Type)]=$BE$229)*(File_5[Year]=AD$8))+SUM(File_5[GHG (kt CO2eq)]*(File_5[Row Categories]=$BE$77)*(File_5[Energy (Sub-Type)]=$BF$229)*(File_5[Year]=AD$8))+SUM(File_5[GHG (kt CO2eq)]*(File_5[Row Categories]=$BE$77)*(File_5[Energy (Sub-Type)]=$BG$229)*(File_5[Year]=AD$8))</f>
        <v>1040.2881749869998</v>
      </c>
      <c r="AE229" s="65" cm="1">
        <f t="array" ref="AE229">SUM(File_5[GHG (kt CO2eq)]*(File_5[Row Categories]=$BE$77)*(File_5[Energy (Sub-Type)]=$BE$229)*(File_5[Year]=AE$8))+SUM(File_5[GHG (kt CO2eq)]*(File_5[Row Categories]=$BE$77)*(File_5[Energy (Sub-Type)]=$BF$229)*(File_5[Year]=AE$8))+SUM(File_5[GHG (kt CO2eq)]*(File_5[Row Categories]=$BE$77)*(File_5[Energy (Sub-Type)]=$BG$229)*(File_5[Year]=AE$8))</f>
        <v>1086.429182054</v>
      </c>
      <c r="AF229" s="65" cm="1">
        <f t="array" ref="AF229">SUM(File_5[GHG (kt CO2eq)]*(File_5[Row Categories]=$BE$77)*(File_5[Energy (Sub-Type)]=$BE$229)*(File_5[Year]=AF$8))+SUM(File_5[GHG (kt CO2eq)]*(File_5[Row Categories]=$BE$77)*(File_5[Energy (Sub-Type)]=$BF$229)*(File_5[Year]=AF$8))+SUM(File_5[GHG (kt CO2eq)]*(File_5[Row Categories]=$BE$77)*(File_5[Energy (Sub-Type)]=$BG$229)*(File_5[Year]=AF$8))</f>
        <v>1131.034772217</v>
      </c>
      <c r="AG229" s="65" cm="1">
        <f t="array" ref="AG229">SUM(File_5[GHG (kt CO2eq)]*(File_5[Row Categories]=$BE$77)*(File_5[Energy (Sub-Type)]=$BE$229)*(File_5[Year]=AG$8))+SUM(File_5[GHG (kt CO2eq)]*(File_5[Row Categories]=$BE$77)*(File_5[Energy (Sub-Type)]=$BF$229)*(File_5[Year]=AG$8))+SUM(File_5[GHG (kt CO2eq)]*(File_5[Row Categories]=$BE$77)*(File_5[Energy (Sub-Type)]=$BG$229)*(File_5[Year]=AG$8))</f>
        <v>864.45583684899998</v>
      </c>
      <c r="AH229" s="65" cm="1">
        <f t="array" ref="AH229">SUM(File_5[GHG (kt CO2eq)]*(File_5[Row Categories]=$BE$77)*(File_5[Energy (Sub-Type)]=$BE$229)*(File_5[Year]=AH$8))+SUM(File_5[GHG (kt CO2eq)]*(File_5[Row Categories]=$BE$77)*(File_5[Energy (Sub-Type)]=$BF$229)*(File_5[Year]=AH$8))+SUM(File_5[GHG (kt CO2eq)]*(File_5[Row Categories]=$BE$77)*(File_5[Energy (Sub-Type)]=$BG$229)*(File_5[Year]=AH$8))</f>
        <v>955.39183145100003</v>
      </c>
      <c r="AI229" s="65" cm="1">
        <f t="array" ref="AI229">SUM(File_5[GHG (kt CO2eq)]*(File_5[Row Categories]=$BE$77)*(File_5[Energy (Sub-Type)]=$BE$229)*(File_5[Year]=AI$8))+SUM(File_5[GHG (kt CO2eq)]*(File_5[Row Categories]=$BE$77)*(File_5[Energy (Sub-Type)]=$BF$229)*(File_5[Year]=AI$8))+SUM(File_5[GHG (kt CO2eq)]*(File_5[Row Categories]=$BE$77)*(File_5[Energy (Sub-Type)]=$BG$229)*(File_5[Year]=AI$8))</f>
        <v>821.52620340500005</v>
      </c>
      <c r="AJ229" s="65" cm="1">
        <f t="array" ref="AJ229">SUM(File_5[GHG (kt CO2eq)]*(File_5[Row Categories]=$BE$77)*(File_5[Energy (Sub-Type)]=$BE$229)*(File_5[Year]=AJ$8))+SUM(File_5[GHG (kt CO2eq)]*(File_5[Row Categories]=$BE$77)*(File_5[Energy (Sub-Type)]=$BF$229)*(File_5[Year]=AJ$8))+SUM(File_5[GHG (kt CO2eq)]*(File_5[Row Categories]=$BE$77)*(File_5[Energy (Sub-Type)]=$BG$229)*(File_5[Year]=AJ$8))</f>
        <v>861.28508141999998</v>
      </c>
      <c r="AK229" s="65" cm="1">
        <f t="array" ref="AK229">SUM(File_5[GHG (kt CO2eq)]*(File_5[Row Categories]=$BE$77)*(File_5[Energy (Sub-Type)]=$BE$229)*(File_5[Year]=AK$8))+SUM(File_5[GHG (kt CO2eq)]*(File_5[Row Categories]=$BE$77)*(File_5[Energy (Sub-Type)]=$BF$229)*(File_5[Year]=AK$8))+SUM(File_5[GHG (kt CO2eq)]*(File_5[Row Categories]=$BE$77)*(File_5[Energy (Sub-Type)]=$BG$229)*(File_5[Year]=AK$8))</f>
        <v>821.07403961600005</v>
      </c>
      <c r="AL229" s="65" cm="1">
        <f t="array" ref="AL229">SUM(File_5[GHG (kt CO2eq)]*(File_5[Row Categories]=$BE$77)*(File_5[Energy (Sub-Type)]=$BE$229)*(File_5[Year]=AL$8))+SUM(File_5[GHG (kt CO2eq)]*(File_5[Row Categories]=$BE$77)*(File_5[Energy (Sub-Type)]=$BF$229)*(File_5[Year]=AL$8))+SUM(File_5[GHG (kt CO2eq)]*(File_5[Row Categories]=$BE$77)*(File_5[Energy (Sub-Type)]=$BG$229)*(File_5[Year]=AL$8))</f>
        <v>553.19260323499998</v>
      </c>
      <c r="AM229" s="65" cm="1">
        <f t="array" ref="AM229">SUM(File_5[GHG (kt CO2eq)]*(File_5[Row Categories]=$BE$77)*(File_5[Energy (Sub-Type)]=$BE$229)*(File_5[Year]=AM$8))+SUM(File_5[GHG (kt CO2eq)]*(File_5[Row Categories]=$BE$77)*(File_5[Energy (Sub-Type)]=$BF$229)*(File_5[Year]=AM$8))+SUM(File_5[GHG (kt CO2eq)]*(File_5[Row Categories]=$BE$77)*(File_5[Energy (Sub-Type)]=$BG$229)*(File_5[Year]=AM$8))</f>
        <v>433.79330435500003</v>
      </c>
      <c r="BE229" s="7" t="s">
        <v>540</v>
      </c>
      <c r="BF229" s="7" t="s">
        <v>574</v>
      </c>
      <c r="BG229" s="7" t="s">
        <v>575</v>
      </c>
    </row>
    <row r="230" spans="3:105" ht="15.5">
      <c r="C230" s="34" t="s">
        <v>43</v>
      </c>
      <c r="D230" s="86" t="s">
        <v>648</v>
      </c>
      <c r="E230" s="33"/>
      <c r="F230" s="65" cm="1">
        <f t="array" ref="F230">SUM(File_5[GHG (kt CO2eq)]*(File_5[Row Categories]=$BE$77)*(File_5[Energy (Sub-Type)]=$BE$230)*(File_5[Year]=F$8))+SUM(File_5[GHG (kt CO2eq)]*(File_5[Row Categories]=$BE$77)*(File_5[Energy (Sub-Type)]=$BF$230)*(File_5[Year]=F$8))</f>
        <v>3389.6010493019999</v>
      </c>
      <c r="G230" s="65" cm="1">
        <f t="array" ref="G230">SUM(File_5[GHG (kt CO2eq)]*(File_5[Row Categories]=$BE$77)*(File_5[Energy (Sub-Type)]=$BE$230)*(File_5[Year]=G$8))+SUM(File_5[GHG (kt CO2eq)]*(File_5[Row Categories]=$BE$77)*(File_5[Energy (Sub-Type)]=$BF$230)*(File_5[Year]=G$8))</f>
        <v>2901.0548531949999</v>
      </c>
      <c r="H230" s="65" cm="1">
        <f t="array" ref="H230">SUM(File_5[GHG (kt CO2eq)]*(File_5[Row Categories]=$BE$77)*(File_5[Energy (Sub-Type)]=$BE$230)*(File_5[Year]=H$8))+SUM(File_5[GHG (kt CO2eq)]*(File_5[Row Categories]=$BE$77)*(File_5[Energy (Sub-Type)]=$BF$230)*(File_5[Year]=H$8))</f>
        <v>3011.4419127150004</v>
      </c>
      <c r="I230" s="65" cm="1">
        <f t="array" ref="I230">SUM(File_5[GHG (kt CO2eq)]*(File_5[Row Categories]=$BE$77)*(File_5[Energy (Sub-Type)]=$BE$230)*(File_5[Year]=I$8))+SUM(File_5[GHG (kt CO2eq)]*(File_5[Row Categories]=$BE$77)*(File_5[Energy (Sub-Type)]=$BF$230)*(File_5[Year]=I$8))</f>
        <v>2854.7107140600001</v>
      </c>
      <c r="J230" s="65" cm="1">
        <f t="array" ref="J230">SUM(File_5[GHG (kt CO2eq)]*(File_5[Row Categories]=$BE$77)*(File_5[Energy (Sub-Type)]=$BE$230)*(File_5[Year]=J$8))+SUM(File_5[GHG (kt CO2eq)]*(File_5[Row Categories]=$BE$77)*(File_5[Energy (Sub-Type)]=$BF$230)*(File_5[Year]=J$8))</f>
        <v>2856.0245194499998</v>
      </c>
      <c r="K230" s="65" cm="1">
        <f t="array" ref="K230">SUM(File_5[GHG (kt CO2eq)]*(File_5[Row Categories]=$BE$77)*(File_5[Energy (Sub-Type)]=$BE$230)*(File_5[Year]=K$8))+SUM(File_5[GHG (kt CO2eq)]*(File_5[Row Categories]=$BE$77)*(File_5[Energy (Sub-Type)]=$BF$230)*(File_5[Year]=K$8))</f>
        <v>2835.284911664</v>
      </c>
      <c r="L230" s="65" cm="1">
        <f t="array" ref="L230">SUM(File_5[GHG (kt CO2eq)]*(File_5[Row Categories]=$BE$77)*(File_5[Energy (Sub-Type)]=$BE$230)*(File_5[Year]=L$8))+SUM(File_5[GHG (kt CO2eq)]*(File_5[Row Categories]=$BE$77)*(File_5[Energy (Sub-Type)]=$BF$230)*(File_5[Year]=L$8))</f>
        <v>2258.5639220960002</v>
      </c>
      <c r="M230" s="65" cm="1">
        <f t="array" ref="M230">SUM(File_5[GHG (kt CO2eq)]*(File_5[Row Categories]=$BE$77)*(File_5[Energy (Sub-Type)]=$BE$230)*(File_5[Year]=M$8))+SUM(File_5[GHG (kt CO2eq)]*(File_5[Row Categories]=$BE$77)*(File_5[Energy (Sub-Type)]=$BF$230)*(File_5[Year]=M$8))</f>
        <v>2158.863625638</v>
      </c>
      <c r="N230" s="65" cm="1">
        <f t="array" ref="N230">SUM(File_5[GHG (kt CO2eq)]*(File_5[Row Categories]=$BE$77)*(File_5[Energy (Sub-Type)]=$BE$230)*(File_5[Year]=N$8))+SUM(File_5[GHG (kt CO2eq)]*(File_5[Row Categories]=$BE$77)*(File_5[Energy (Sub-Type)]=$BF$230)*(File_5[Year]=N$8))</f>
        <v>2163.9845258710002</v>
      </c>
      <c r="O230" s="65" cm="1">
        <f t="array" ref="O230">SUM(File_5[GHG (kt CO2eq)]*(File_5[Row Categories]=$BE$77)*(File_5[Energy (Sub-Type)]=$BE$230)*(File_5[Year]=O$8))+SUM(File_5[GHG (kt CO2eq)]*(File_5[Row Categories]=$BE$77)*(File_5[Energy (Sub-Type)]=$BF$230)*(File_5[Year]=O$8))</f>
        <v>1503.423789943</v>
      </c>
      <c r="P230" s="65" cm="1">
        <f t="array" ref="P230">SUM(File_5[GHG (kt CO2eq)]*(File_5[Row Categories]=$BE$77)*(File_5[Energy (Sub-Type)]=$BE$230)*(File_5[Year]=P$8))+SUM(File_5[GHG (kt CO2eq)]*(File_5[Row Categories]=$BE$77)*(File_5[Energy (Sub-Type)]=$BF$230)*(File_5[Year]=P$8))</f>
        <v>1386.311997256</v>
      </c>
      <c r="Q230" s="65" cm="1">
        <f t="array" ref="Q230">SUM(File_5[GHG (kt CO2eq)]*(File_5[Row Categories]=$BE$77)*(File_5[Energy (Sub-Type)]=$BE$230)*(File_5[Year]=Q$8))+SUM(File_5[GHG (kt CO2eq)]*(File_5[Row Categories]=$BE$77)*(File_5[Energy (Sub-Type)]=$BF$230)*(File_5[Year]=Q$8))</f>
        <v>1334.4084948090001</v>
      </c>
      <c r="R230" s="65" cm="1">
        <f t="array" ref="R230">SUM(File_5[GHG (kt CO2eq)]*(File_5[Row Categories]=$BE$77)*(File_5[Energy (Sub-Type)]=$BE$230)*(File_5[Year]=R$8))+SUM(File_5[GHG (kt CO2eq)]*(File_5[Row Categories]=$BE$77)*(File_5[Energy (Sub-Type)]=$BF$230)*(File_5[Year]=R$8))</f>
        <v>1346.4637785330001</v>
      </c>
      <c r="S230" s="65" cm="1">
        <f t="array" ref="S230">SUM(File_5[GHG (kt CO2eq)]*(File_5[Row Categories]=$BE$77)*(File_5[Energy (Sub-Type)]=$BE$230)*(File_5[Year]=S$8))+SUM(File_5[GHG (kt CO2eq)]*(File_5[Row Categories]=$BE$77)*(File_5[Energy (Sub-Type)]=$BF$230)*(File_5[Year]=S$8))</f>
        <v>1256.1898856819998</v>
      </c>
      <c r="T230" s="65" cm="1">
        <f t="array" ref="T230">SUM(File_5[GHG (kt CO2eq)]*(File_5[Row Categories]=$BE$77)*(File_5[Energy (Sub-Type)]=$BE$230)*(File_5[Year]=T$8))+SUM(File_5[GHG (kt CO2eq)]*(File_5[Row Categories]=$BE$77)*(File_5[Energy (Sub-Type)]=$BF$230)*(File_5[Year]=T$8))</f>
        <v>1238.223288681</v>
      </c>
      <c r="U230" s="65" cm="1">
        <f t="array" ref="U230">SUM(File_5[GHG (kt CO2eq)]*(File_5[Row Categories]=$BE$77)*(File_5[Energy (Sub-Type)]=$BE$230)*(File_5[Year]=U$8))+SUM(File_5[GHG (kt CO2eq)]*(File_5[Row Categories]=$BE$77)*(File_5[Energy (Sub-Type)]=$BF$230)*(File_5[Year]=U$8))</f>
        <v>1269.953238517</v>
      </c>
      <c r="V230" s="65" cm="1">
        <f t="array" ref="V230">SUM(File_5[GHG (kt CO2eq)]*(File_5[Row Categories]=$BE$77)*(File_5[Energy (Sub-Type)]=$BE$230)*(File_5[Year]=V$8))+SUM(File_5[GHG (kt CO2eq)]*(File_5[Row Categories]=$BE$77)*(File_5[Energy (Sub-Type)]=$BF$230)*(File_5[Year]=V$8))</f>
        <v>1319.68382967</v>
      </c>
      <c r="W230" s="65" cm="1">
        <f t="array" ref="W230">SUM(File_5[GHG (kt CO2eq)]*(File_5[Row Categories]=$BE$77)*(File_5[Energy (Sub-Type)]=$BE$230)*(File_5[Year]=W$8))+SUM(File_5[GHG (kt CO2eq)]*(File_5[Row Categories]=$BE$77)*(File_5[Energy (Sub-Type)]=$BF$230)*(File_5[Year]=W$8))</f>
        <v>1262.746547059</v>
      </c>
      <c r="X230" s="65" cm="1">
        <f t="array" ref="X230">SUM(File_5[GHG (kt CO2eq)]*(File_5[Row Categories]=$BE$77)*(File_5[Energy (Sub-Type)]=$BE$230)*(File_5[Year]=X$8))+SUM(File_5[GHG (kt CO2eq)]*(File_5[Row Categories]=$BE$77)*(File_5[Energy (Sub-Type)]=$BF$230)*(File_5[Year]=X$8))</f>
        <v>1297.7994441860001</v>
      </c>
      <c r="Y230" s="65" cm="1">
        <f t="array" ref="Y230">SUM(File_5[GHG (kt CO2eq)]*(File_5[Row Categories]=$BE$77)*(File_5[Energy (Sub-Type)]=$BE$230)*(File_5[Year]=Y$8))+SUM(File_5[GHG (kt CO2eq)]*(File_5[Row Categories]=$BE$77)*(File_5[Energy (Sub-Type)]=$BF$230)*(File_5[Year]=Y$8))</f>
        <v>1260.634187249</v>
      </c>
      <c r="Z230" s="65" cm="1">
        <f t="array" ref="Z230">SUM(File_5[GHG (kt CO2eq)]*(File_5[Row Categories]=$BE$77)*(File_5[Energy (Sub-Type)]=$BE$230)*(File_5[Year]=Z$8))+SUM(File_5[GHG (kt CO2eq)]*(File_5[Row Categories]=$BE$77)*(File_5[Energy (Sub-Type)]=$BF$230)*(File_5[Year]=Z$8))</f>
        <v>1178.126419078</v>
      </c>
      <c r="AA230" s="65" cm="1">
        <f t="array" ref="AA230">SUM(File_5[GHG (kt CO2eq)]*(File_5[Row Categories]=$BE$77)*(File_5[Energy (Sub-Type)]=$BE$230)*(File_5[Year]=AA$8))+SUM(File_5[GHG (kt CO2eq)]*(File_5[Row Categories]=$BE$77)*(File_5[Energy (Sub-Type)]=$BF$230)*(File_5[Year]=AA$8))</f>
        <v>1122.231007395</v>
      </c>
      <c r="AB230" s="65" cm="1">
        <f t="array" ref="AB230">SUM(File_5[GHG (kt CO2eq)]*(File_5[Row Categories]=$BE$77)*(File_5[Energy (Sub-Type)]=$BE$230)*(File_5[Year]=AB$8))+SUM(File_5[GHG (kt CO2eq)]*(File_5[Row Categories]=$BE$77)*(File_5[Energy (Sub-Type)]=$BF$230)*(File_5[Year]=AB$8))</f>
        <v>994.22651120699993</v>
      </c>
      <c r="AC230" s="65" cm="1">
        <f t="array" ref="AC230">SUM(File_5[GHG (kt CO2eq)]*(File_5[Row Categories]=$BE$77)*(File_5[Energy (Sub-Type)]=$BE$230)*(File_5[Year]=AC$8))+SUM(File_5[GHG (kt CO2eq)]*(File_5[Row Categories]=$BE$77)*(File_5[Energy (Sub-Type)]=$BF$230)*(File_5[Year]=AC$8))</f>
        <v>1009.420263404</v>
      </c>
      <c r="AD230" s="65" cm="1">
        <f t="array" ref="AD230">SUM(File_5[GHG (kt CO2eq)]*(File_5[Row Categories]=$BE$77)*(File_5[Energy (Sub-Type)]=$BE$230)*(File_5[Year]=AD$8))+SUM(File_5[GHG (kt CO2eq)]*(File_5[Row Categories]=$BE$77)*(File_5[Energy (Sub-Type)]=$BF$230)*(File_5[Year]=AD$8))</f>
        <v>928.60070089499993</v>
      </c>
      <c r="AE230" s="65" cm="1">
        <f t="array" ref="AE230">SUM(File_5[GHG (kt CO2eq)]*(File_5[Row Categories]=$BE$77)*(File_5[Energy (Sub-Type)]=$BE$230)*(File_5[Year]=AE$8))+SUM(File_5[GHG (kt CO2eq)]*(File_5[Row Categories]=$BE$77)*(File_5[Energy (Sub-Type)]=$BF$230)*(File_5[Year]=AE$8))</f>
        <v>931.45321757499994</v>
      </c>
      <c r="AF230" s="65" cm="1">
        <f t="array" ref="AF230">SUM(File_5[GHG (kt CO2eq)]*(File_5[Row Categories]=$BE$77)*(File_5[Energy (Sub-Type)]=$BE$230)*(File_5[Year]=AF$8))+SUM(File_5[GHG (kt CO2eq)]*(File_5[Row Categories]=$BE$77)*(File_5[Energy (Sub-Type)]=$BF$230)*(File_5[Year]=AF$8))</f>
        <v>914.70896801999993</v>
      </c>
      <c r="AG230" s="65" cm="1">
        <f t="array" ref="AG230">SUM(File_5[GHG (kt CO2eq)]*(File_5[Row Categories]=$BE$77)*(File_5[Energy (Sub-Type)]=$BE$230)*(File_5[Year]=AG$8))+SUM(File_5[GHG (kt CO2eq)]*(File_5[Row Categories]=$BE$77)*(File_5[Energy (Sub-Type)]=$BF$230)*(File_5[Year]=AG$8))</f>
        <v>876.15131334299997</v>
      </c>
      <c r="AH230" s="65" cm="1">
        <f t="array" ref="AH230">SUM(File_5[GHG (kt CO2eq)]*(File_5[Row Categories]=$BE$77)*(File_5[Energy (Sub-Type)]=$BE$230)*(File_5[Year]=AH$8))+SUM(File_5[GHG (kt CO2eq)]*(File_5[Row Categories]=$BE$77)*(File_5[Energy (Sub-Type)]=$BF$230)*(File_5[Year]=AH$8))</f>
        <v>913.14387779200001</v>
      </c>
      <c r="AI230" s="65" cm="1">
        <f t="array" ref="AI230">SUM(File_5[GHG (kt CO2eq)]*(File_5[Row Categories]=$BE$77)*(File_5[Energy (Sub-Type)]=$BE$230)*(File_5[Year]=AI$8))+SUM(File_5[GHG (kt CO2eq)]*(File_5[Row Categories]=$BE$77)*(File_5[Energy (Sub-Type)]=$BF$230)*(File_5[Year]=AI$8))</f>
        <v>854.35655355599999</v>
      </c>
      <c r="AJ230" s="65" cm="1">
        <f t="array" ref="AJ230">SUM(File_5[GHG (kt CO2eq)]*(File_5[Row Categories]=$BE$77)*(File_5[Energy (Sub-Type)]=$BE$230)*(File_5[Year]=AJ$8))+SUM(File_5[GHG (kt CO2eq)]*(File_5[Row Categories]=$BE$77)*(File_5[Energy (Sub-Type)]=$BF$230)*(File_5[Year]=AJ$8))</f>
        <v>880.7299808109999</v>
      </c>
      <c r="AK230" s="65" cm="1">
        <f t="array" ref="AK230">SUM(File_5[GHG (kt CO2eq)]*(File_5[Row Categories]=$BE$77)*(File_5[Energy (Sub-Type)]=$BE$230)*(File_5[Year]=AK$8))+SUM(File_5[GHG (kt CO2eq)]*(File_5[Row Categories]=$BE$77)*(File_5[Energy (Sub-Type)]=$BF$230)*(File_5[Year]=AK$8))</f>
        <v>840.28194068599998</v>
      </c>
      <c r="AL230" s="65" cm="1">
        <f t="array" ref="AL230">SUM(File_5[GHG (kt CO2eq)]*(File_5[Row Categories]=$BE$77)*(File_5[Energy (Sub-Type)]=$BE$230)*(File_5[Year]=AL$8))+SUM(File_5[GHG (kt CO2eq)]*(File_5[Row Categories]=$BE$77)*(File_5[Energy (Sub-Type)]=$BF$230)*(File_5[Year]=AL$8))</f>
        <v>751.04841052799998</v>
      </c>
      <c r="AM230" s="65" cm="1">
        <f t="array" ref="AM230">SUM(File_5[GHG (kt CO2eq)]*(File_5[Row Categories]=$BE$77)*(File_5[Energy (Sub-Type)]=$BE$230)*(File_5[Year]=AM$8))+SUM(File_5[GHG (kt CO2eq)]*(File_5[Row Categories]=$BE$77)*(File_5[Energy (Sub-Type)]=$BF$230)*(File_5[Year]=AM$8))</f>
        <v>657.33252017799998</v>
      </c>
      <c r="BE230" s="7" t="s">
        <v>569</v>
      </c>
      <c r="BF230" s="7" t="s">
        <v>570</v>
      </c>
    </row>
    <row r="231" spans="3:105" ht="15.5">
      <c r="C231" s="34" t="s">
        <v>41</v>
      </c>
      <c r="D231" s="86" t="s">
        <v>648</v>
      </c>
      <c r="E231" s="33"/>
      <c r="F231" s="65" cm="1">
        <f t="array" ref="F231">SUM(File_5[GHG (kt CO2eq)]*(File_5[Row Categories]=$BE$77)*(File_5[Energy (Sub-Type)]=$BE$231)*(File_5[Year]=F$8))+SUM(File_5[GHG (kt CO2eq)]*(File_5[Row Categories]=$BE$77)*(File_5[Energy (Sub-Type)]=$BF$231)*(File_5[Year]=F$8))+SUM(File_5[GHG (kt CO2eq)]*(File_5[Row Categories]=$BE$77)*(File_5[Energy (Sub-Type)]=$BG$231)*(File_5[Year]=F$8))+SUM(File_5[GHG (kt CO2eq)]*(File_5[Row Categories]=$BE$77)*(File_5[Energy (Sub-Type)]=$BH$231)*(File_5[Year]=F$8))+SUM(File_5[GHG (kt CO2eq)]*(File_5[Row Categories]=$BE$77)*(File_5[Energy (Sub-Type)]=$BI$231)*(File_5[Year]=F$8))+SUM(File_5[GHG (kt CO2eq)]*(File_5[Row Categories]=$BE$77)*(File_5[Energy (Sub-Type)]=$BJ$231)*(File_5[Year]=F$8))</f>
        <v>1179.347161654</v>
      </c>
      <c r="G231" s="65" cm="1">
        <f t="array" ref="G231">SUM(File_5[GHG (kt CO2eq)]*(File_5[Row Categories]=$BE$77)*(File_5[Energy (Sub-Type)]=$BE$231)*(File_5[Year]=G$8))+SUM(File_5[GHG (kt CO2eq)]*(File_5[Row Categories]=$BE$77)*(File_5[Energy (Sub-Type)]=$BF$231)*(File_5[Year]=G$8))+SUM(File_5[GHG (kt CO2eq)]*(File_5[Row Categories]=$BE$77)*(File_5[Energy (Sub-Type)]=$BG$231)*(File_5[Year]=G$8))+SUM(File_5[GHG (kt CO2eq)]*(File_5[Row Categories]=$BE$77)*(File_5[Energy (Sub-Type)]=$BH$231)*(File_5[Year]=G$8))+SUM(File_5[GHG (kt CO2eq)]*(File_5[Row Categories]=$BE$77)*(File_5[Energy (Sub-Type)]=$BI$231)*(File_5[Year]=G$8))+SUM(File_5[GHG (kt CO2eq)]*(File_5[Row Categories]=$BE$77)*(File_5[Energy (Sub-Type)]=$BJ$231)*(File_5[Year]=G$8))</f>
        <v>1337.1290706279999</v>
      </c>
      <c r="H231" s="65" cm="1">
        <f t="array" ref="H231">SUM(File_5[GHG (kt CO2eq)]*(File_5[Row Categories]=$BE$77)*(File_5[Energy (Sub-Type)]=$BE$231)*(File_5[Year]=H$8))+SUM(File_5[GHG (kt CO2eq)]*(File_5[Row Categories]=$BE$77)*(File_5[Energy (Sub-Type)]=$BF$231)*(File_5[Year]=H$8))+SUM(File_5[GHG (kt CO2eq)]*(File_5[Row Categories]=$BE$77)*(File_5[Energy (Sub-Type)]=$BG$231)*(File_5[Year]=H$8))+SUM(File_5[GHG (kt CO2eq)]*(File_5[Row Categories]=$BE$77)*(File_5[Energy (Sub-Type)]=$BH$231)*(File_5[Year]=H$8))+SUM(File_5[GHG (kt CO2eq)]*(File_5[Row Categories]=$BE$77)*(File_5[Energy (Sub-Type)]=$BI$231)*(File_5[Year]=H$8))+SUM(File_5[GHG (kt CO2eq)]*(File_5[Row Categories]=$BE$77)*(File_5[Energy (Sub-Type)]=$BJ$231)*(File_5[Year]=H$8))</f>
        <v>1337.2339303690001</v>
      </c>
      <c r="I231" s="65" cm="1">
        <f t="array" ref="I231">SUM(File_5[GHG (kt CO2eq)]*(File_5[Row Categories]=$BE$77)*(File_5[Energy (Sub-Type)]=$BE$231)*(File_5[Year]=I$8))+SUM(File_5[GHG (kt CO2eq)]*(File_5[Row Categories]=$BE$77)*(File_5[Energy (Sub-Type)]=$BF$231)*(File_5[Year]=I$8))+SUM(File_5[GHG (kt CO2eq)]*(File_5[Row Categories]=$BE$77)*(File_5[Energy (Sub-Type)]=$BG$231)*(File_5[Year]=I$8))+SUM(File_5[GHG (kt CO2eq)]*(File_5[Row Categories]=$BE$77)*(File_5[Energy (Sub-Type)]=$BH$231)*(File_5[Year]=I$8))+SUM(File_5[GHG (kt CO2eq)]*(File_5[Row Categories]=$BE$77)*(File_5[Energy (Sub-Type)]=$BI$231)*(File_5[Year]=I$8))+SUM(File_5[GHG (kt CO2eq)]*(File_5[Row Categories]=$BE$77)*(File_5[Energy (Sub-Type)]=$BJ$231)*(File_5[Year]=I$8))</f>
        <v>1426.0182891470001</v>
      </c>
      <c r="J231" s="65" cm="1">
        <f t="array" ref="J231">SUM(File_5[GHG (kt CO2eq)]*(File_5[Row Categories]=$BE$77)*(File_5[Energy (Sub-Type)]=$BE$231)*(File_5[Year]=J$8))+SUM(File_5[GHG (kt CO2eq)]*(File_5[Row Categories]=$BE$77)*(File_5[Energy (Sub-Type)]=$BF$231)*(File_5[Year]=J$8))+SUM(File_5[GHG (kt CO2eq)]*(File_5[Row Categories]=$BE$77)*(File_5[Energy (Sub-Type)]=$BG$231)*(File_5[Year]=J$8))+SUM(File_5[GHG (kt CO2eq)]*(File_5[Row Categories]=$BE$77)*(File_5[Energy (Sub-Type)]=$BH$231)*(File_5[Year]=J$8))+SUM(File_5[GHG (kt CO2eq)]*(File_5[Row Categories]=$BE$77)*(File_5[Energy (Sub-Type)]=$BI$231)*(File_5[Year]=J$8))+SUM(File_5[GHG (kt CO2eq)]*(File_5[Row Categories]=$BE$77)*(File_5[Energy (Sub-Type)]=$BJ$231)*(File_5[Year]=J$8))</f>
        <v>1910.8292319320001</v>
      </c>
      <c r="K231" s="65" cm="1">
        <f t="array" ref="K231">SUM(File_5[GHG (kt CO2eq)]*(File_5[Row Categories]=$BE$77)*(File_5[Energy (Sub-Type)]=$BE$231)*(File_5[Year]=K$8))+SUM(File_5[GHG (kt CO2eq)]*(File_5[Row Categories]=$BE$77)*(File_5[Energy (Sub-Type)]=$BF$231)*(File_5[Year]=K$8))+SUM(File_5[GHG (kt CO2eq)]*(File_5[Row Categories]=$BE$77)*(File_5[Energy (Sub-Type)]=$BG$231)*(File_5[Year]=K$8))+SUM(File_5[GHG (kt CO2eq)]*(File_5[Row Categories]=$BE$77)*(File_5[Energy (Sub-Type)]=$BH$231)*(File_5[Year]=K$8))+SUM(File_5[GHG (kt CO2eq)]*(File_5[Row Categories]=$BE$77)*(File_5[Energy (Sub-Type)]=$BI$231)*(File_5[Year]=K$8))+SUM(File_5[GHG (kt CO2eq)]*(File_5[Row Categories]=$BE$77)*(File_5[Energy (Sub-Type)]=$BJ$231)*(File_5[Year]=K$8))</f>
        <v>2134.7234536320002</v>
      </c>
      <c r="L231" s="65" cm="1">
        <f t="array" ref="L231">SUM(File_5[GHG (kt CO2eq)]*(File_5[Row Categories]=$BE$77)*(File_5[Energy (Sub-Type)]=$BE$231)*(File_5[Year]=L$8))+SUM(File_5[GHG (kt CO2eq)]*(File_5[Row Categories]=$BE$77)*(File_5[Energy (Sub-Type)]=$BF$231)*(File_5[Year]=L$8))+SUM(File_5[GHG (kt CO2eq)]*(File_5[Row Categories]=$BE$77)*(File_5[Energy (Sub-Type)]=$BG$231)*(File_5[Year]=L$8))+SUM(File_5[GHG (kt CO2eq)]*(File_5[Row Categories]=$BE$77)*(File_5[Energy (Sub-Type)]=$BH$231)*(File_5[Year]=L$8))+SUM(File_5[GHG (kt CO2eq)]*(File_5[Row Categories]=$BE$77)*(File_5[Energy (Sub-Type)]=$BI$231)*(File_5[Year]=L$8))+SUM(File_5[GHG (kt CO2eq)]*(File_5[Row Categories]=$BE$77)*(File_5[Energy (Sub-Type)]=$BJ$231)*(File_5[Year]=L$8))</f>
        <v>2394.6047941450001</v>
      </c>
      <c r="M231" s="65" cm="1">
        <f t="array" ref="M231">SUM(File_5[GHG (kt CO2eq)]*(File_5[Row Categories]=$BE$77)*(File_5[Energy (Sub-Type)]=$BE$231)*(File_5[Year]=M$8))+SUM(File_5[GHG (kt CO2eq)]*(File_5[Row Categories]=$BE$77)*(File_5[Energy (Sub-Type)]=$BF$231)*(File_5[Year]=M$8))+SUM(File_5[GHG (kt CO2eq)]*(File_5[Row Categories]=$BE$77)*(File_5[Energy (Sub-Type)]=$BG$231)*(File_5[Year]=M$8))+SUM(File_5[GHG (kt CO2eq)]*(File_5[Row Categories]=$BE$77)*(File_5[Energy (Sub-Type)]=$BH$231)*(File_5[Year]=M$8))+SUM(File_5[GHG (kt CO2eq)]*(File_5[Row Categories]=$BE$77)*(File_5[Energy (Sub-Type)]=$BI$231)*(File_5[Year]=M$8))+SUM(File_5[GHG (kt CO2eq)]*(File_5[Row Categories]=$BE$77)*(File_5[Energy (Sub-Type)]=$BJ$231)*(File_5[Year]=M$8))</f>
        <v>2682.8661919880001</v>
      </c>
      <c r="N231" s="65" cm="1">
        <f t="array" ref="N231">SUM(File_5[GHG (kt CO2eq)]*(File_5[Row Categories]=$BE$77)*(File_5[Energy (Sub-Type)]=$BE$231)*(File_5[Year]=N$8))+SUM(File_5[GHG (kt CO2eq)]*(File_5[Row Categories]=$BE$77)*(File_5[Energy (Sub-Type)]=$BF$231)*(File_5[Year]=N$8))+SUM(File_5[GHG (kt CO2eq)]*(File_5[Row Categories]=$BE$77)*(File_5[Energy (Sub-Type)]=$BG$231)*(File_5[Year]=N$8))+SUM(File_5[GHG (kt CO2eq)]*(File_5[Row Categories]=$BE$77)*(File_5[Energy (Sub-Type)]=$BH$231)*(File_5[Year]=N$8))+SUM(File_5[GHG (kt CO2eq)]*(File_5[Row Categories]=$BE$77)*(File_5[Energy (Sub-Type)]=$BI$231)*(File_5[Year]=N$8))+SUM(File_5[GHG (kt CO2eq)]*(File_5[Row Categories]=$BE$77)*(File_5[Energy (Sub-Type)]=$BJ$231)*(File_5[Year]=N$8))</f>
        <v>2933.5355536790003</v>
      </c>
      <c r="O231" s="65" cm="1">
        <f t="array" ref="O231">SUM(File_5[GHG (kt CO2eq)]*(File_5[Row Categories]=$BE$77)*(File_5[Energy (Sub-Type)]=$BE$231)*(File_5[Year]=O$8))+SUM(File_5[GHG (kt CO2eq)]*(File_5[Row Categories]=$BE$77)*(File_5[Energy (Sub-Type)]=$BF$231)*(File_5[Year]=O$8))+SUM(File_5[GHG (kt CO2eq)]*(File_5[Row Categories]=$BE$77)*(File_5[Energy (Sub-Type)]=$BG$231)*(File_5[Year]=O$8))+SUM(File_5[GHG (kt CO2eq)]*(File_5[Row Categories]=$BE$77)*(File_5[Energy (Sub-Type)]=$BH$231)*(File_5[Year]=O$8))+SUM(File_5[GHG (kt CO2eq)]*(File_5[Row Categories]=$BE$77)*(File_5[Energy (Sub-Type)]=$BI$231)*(File_5[Year]=O$8))+SUM(File_5[GHG (kt CO2eq)]*(File_5[Row Categories]=$BE$77)*(File_5[Energy (Sub-Type)]=$BJ$231)*(File_5[Year]=O$8))</f>
        <v>3485.9020247929998</v>
      </c>
      <c r="P231" s="65" cm="1">
        <f t="array" ref="P231">SUM(File_5[GHG (kt CO2eq)]*(File_5[Row Categories]=$BE$77)*(File_5[Energy (Sub-Type)]=$BE$231)*(File_5[Year]=P$8))+SUM(File_5[GHG (kt CO2eq)]*(File_5[Row Categories]=$BE$77)*(File_5[Energy (Sub-Type)]=$BF$231)*(File_5[Year]=P$8))+SUM(File_5[GHG (kt CO2eq)]*(File_5[Row Categories]=$BE$77)*(File_5[Energy (Sub-Type)]=$BG$231)*(File_5[Year]=P$8))+SUM(File_5[GHG (kt CO2eq)]*(File_5[Row Categories]=$BE$77)*(File_5[Energy (Sub-Type)]=$BH$231)*(File_5[Year]=P$8))+SUM(File_5[GHG (kt CO2eq)]*(File_5[Row Categories]=$BE$77)*(File_5[Energy (Sub-Type)]=$BI$231)*(File_5[Year]=P$8))+SUM(File_5[GHG (kt CO2eq)]*(File_5[Row Categories]=$BE$77)*(File_5[Energy (Sub-Type)]=$BJ$231)*(File_5[Year]=P$8))</f>
        <v>3474.2191977869998</v>
      </c>
      <c r="Q231" s="65" cm="1">
        <f t="array" ref="Q231">SUM(File_5[GHG (kt CO2eq)]*(File_5[Row Categories]=$BE$77)*(File_5[Energy (Sub-Type)]=$BE$231)*(File_5[Year]=Q$8))+SUM(File_5[GHG (kt CO2eq)]*(File_5[Row Categories]=$BE$77)*(File_5[Energy (Sub-Type)]=$BF$231)*(File_5[Year]=Q$8))+SUM(File_5[GHG (kt CO2eq)]*(File_5[Row Categories]=$BE$77)*(File_5[Energy (Sub-Type)]=$BG$231)*(File_5[Year]=Q$8))+SUM(File_5[GHG (kt CO2eq)]*(File_5[Row Categories]=$BE$77)*(File_5[Energy (Sub-Type)]=$BH$231)*(File_5[Year]=Q$8))+SUM(File_5[GHG (kt CO2eq)]*(File_5[Row Categories]=$BE$77)*(File_5[Energy (Sub-Type)]=$BI$231)*(File_5[Year]=Q$8))+SUM(File_5[GHG (kt CO2eq)]*(File_5[Row Categories]=$BE$77)*(File_5[Energy (Sub-Type)]=$BJ$231)*(File_5[Year]=Q$8))</f>
        <v>3866.7193904870005</v>
      </c>
      <c r="R231" s="65" cm="1">
        <f t="array" ref="R231">SUM(File_5[GHG (kt CO2eq)]*(File_5[Row Categories]=$BE$77)*(File_5[Energy (Sub-Type)]=$BE$231)*(File_5[Year]=R$8))+SUM(File_5[GHG (kt CO2eq)]*(File_5[Row Categories]=$BE$77)*(File_5[Energy (Sub-Type)]=$BF$231)*(File_5[Year]=R$8))+SUM(File_5[GHG (kt CO2eq)]*(File_5[Row Categories]=$BE$77)*(File_5[Energy (Sub-Type)]=$BG$231)*(File_5[Year]=R$8))+SUM(File_5[GHG (kt CO2eq)]*(File_5[Row Categories]=$BE$77)*(File_5[Energy (Sub-Type)]=$BH$231)*(File_5[Year]=R$8))+SUM(File_5[GHG (kt CO2eq)]*(File_5[Row Categories]=$BE$77)*(File_5[Energy (Sub-Type)]=$BI$231)*(File_5[Year]=R$8))+SUM(File_5[GHG (kt CO2eq)]*(File_5[Row Categories]=$BE$77)*(File_5[Energy (Sub-Type)]=$BJ$231)*(File_5[Year]=R$8))</f>
        <v>3941.1550181189996</v>
      </c>
      <c r="S231" s="65" cm="1">
        <f t="array" ref="S231">SUM(File_5[GHG (kt CO2eq)]*(File_5[Row Categories]=$BE$77)*(File_5[Energy (Sub-Type)]=$BE$231)*(File_5[Year]=S$8))+SUM(File_5[GHG (kt CO2eq)]*(File_5[Row Categories]=$BE$77)*(File_5[Energy (Sub-Type)]=$BF$231)*(File_5[Year]=S$8))+SUM(File_5[GHG (kt CO2eq)]*(File_5[Row Categories]=$BE$77)*(File_5[Energy (Sub-Type)]=$BG$231)*(File_5[Year]=S$8))+SUM(File_5[GHG (kt CO2eq)]*(File_5[Row Categories]=$BE$77)*(File_5[Energy (Sub-Type)]=$BH$231)*(File_5[Year]=S$8))+SUM(File_5[GHG (kt CO2eq)]*(File_5[Row Categories]=$BE$77)*(File_5[Energy (Sub-Type)]=$BI$231)*(File_5[Year]=S$8))+SUM(File_5[GHG (kt CO2eq)]*(File_5[Row Categories]=$BE$77)*(File_5[Energy (Sub-Type)]=$BJ$231)*(File_5[Year]=S$8))</f>
        <v>4178.8802586180009</v>
      </c>
      <c r="T231" s="65" cm="1">
        <f t="array" ref="T231">SUM(File_5[GHG (kt CO2eq)]*(File_5[Row Categories]=$BE$77)*(File_5[Energy (Sub-Type)]=$BE$231)*(File_5[Year]=T$8))+SUM(File_5[GHG (kt CO2eq)]*(File_5[Row Categories]=$BE$77)*(File_5[Energy (Sub-Type)]=$BF$231)*(File_5[Year]=T$8))+SUM(File_5[GHG (kt CO2eq)]*(File_5[Row Categories]=$BE$77)*(File_5[Energy (Sub-Type)]=$BG$231)*(File_5[Year]=T$8))+SUM(File_5[GHG (kt CO2eq)]*(File_5[Row Categories]=$BE$77)*(File_5[Energy (Sub-Type)]=$BH$231)*(File_5[Year]=T$8))+SUM(File_5[GHG (kt CO2eq)]*(File_5[Row Categories]=$BE$77)*(File_5[Energy (Sub-Type)]=$BI$231)*(File_5[Year]=T$8))+SUM(File_5[GHG (kt CO2eq)]*(File_5[Row Categories]=$BE$77)*(File_5[Energy (Sub-Type)]=$BJ$231)*(File_5[Year]=T$8))</f>
        <v>4235.6823786340001</v>
      </c>
      <c r="U231" s="65" cm="1">
        <f t="array" ref="U231">SUM(File_5[GHG (kt CO2eq)]*(File_5[Row Categories]=$BE$77)*(File_5[Energy (Sub-Type)]=$BE$231)*(File_5[Year]=U$8))+SUM(File_5[GHG (kt CO2eq)]*(File_5[Row Categories]=$BE$77)*(File_5[Energy (Sub-Type)]=$BF$231)*(File_5[Year]=U$8))+SUM(File_5[GHG (kt CO2eq)]*(File_5[Row Categories]=$BE$77)*(File_5[Energy (Sub-Type)]=$BG$231)*(File_5[Year]=U$8))+SUM(File_5[GHG (kt CO2eq)]*(File_5[Row Categories]=$BE$77)*(File_5[Energy (Sub-Type)]=$BH$231)*(File_5[Year]=U$8))+SUM(File_5[GHG (kt CO2eq)]*(File_5[Row Categories]=$BE$77)*(File_5[Energy (Sub-Type)]=$BI$231)*(File_5[Year]=U$8))+SUM(File_5[GHG (kt CO2eq)]*(File_5[Row Categories]=$BE$77)*(File_5[Energy (Sub-Type)]=$BJ$231)*(File_5[Year]=U$8))</f>
        <v>4577.8275380140003</v>
      </c>
      <c r="V231" s="65" cm="1">
        <f t="array" ref="V231">SUM(File_5[GHG (kt CO2eq)]*(File_5[Row Categories]=$BE$77)*(File_5[Energy (Sub-Type)]=$BE$231)*(File_5[Year]=V$8))+SUM(File_5[GHG (kt CO2eq)]*(File_5[Row Categories]=$BE$77)*(File_5[Energy (Sub-Type)]=$BF$231)*(File_5[Year]=V$8))+SUM(File_5[GHG (kt CO2eq)]*(File_5[Row Categories]=$BE$77)*(File_5[Energy (Sub-Type)]=$BG$231)*(File_5[Year]=V$8))+SUM(File_5[GHG (kt CO2eq)]*(File_5[Row Categories]=$BE$77)*(File_5[Energy (Sub-Type)]=$BH$231)*(File_5[Year]=V$8))+SUM(File_5[GHG (kt CO2eq)]*(File_5[Row Categories]=$BE$77)*(File_5[Energy (Sub-Type)]=$BI$231)*(File_5[Year]=V$8))+SUM(File_5[GHG (kt CO2eq)]*(File_5[Row Categories]=$BE$77)*(File_5[Energy (Sub-Type)]=$BJ$231)*(File_5[Year]=V$8))</f>
        <v>4451.949428725</v>
      </c>
      <c r="W231" s="65" cm="1">
        <f t="array" ref="W231">SUM(File_5[GHG (kt CO2eq)]*(File_5[Row Categories]=$BE$77)*(File_5[Energy (Sub-Type)]=$BE$231)*(File_5[Year]=W$8))+SUM(File_5[GHG (kt CO2eq)]*(File_5[Row Categories]=$BE$77)*(File_5[Energy (Sub-Type)]=$BF$231)*(File_5[Year]=W$8))+SUM(File_5[GHG (kt CO2eq)]*(File_5[Row Categories]=$BE$77)*(File_5[Energy (Sub-Type)]=$BG$231)*(File_5[Year]=W$8))+SUM(File_5[GHG (kt CO2eq)]*(File_5[Row Categories]=$BE$77)*(File_5[Energy (Sub-Type)]=$BH$231)*(File_5[Year]=W$8))+SUM(File_5[GHG (kt CO2eq)]*(File_5[Row Categories]=$BE$77)*(File_5[Energy (Sub-Type)]=$BI$231)*(File_5[Year]=W$8))+SUM(File_5[GHG (kt CO2eq)]*(File_5[Row Categories]=$BE$77)*(File_5[Energy (Sub-Type)]=$BJ$231)*(File_5[Year]=W$8))</f>
        <v>4471.0088736960006</v>
      </c>
      <c r="X231" s="65" cm="1">
        <f t="array" ref="X231">SUM(File_5[GHG (kt CO2eq)]*(File_5[Row Categories]=$BE$77)*(File_5[Energy (Sub-Type)]=$BE$231)*(File_5[Year]=X$8))+SUM(File_5[GHG (kt CO2eq)]*(File_5[Row Categories]=$BE$77)*(File_5[Energy (Sub-Type)]=$BF$231)*(File_5[Year]=X$8))+SUM(File_5[GHG (kt CO2eq)]*(File_5[Row Categories]=$BE$77)*(File_5[Energy (Sub-Type)]=$BG$231)*(File_5[Year]=X$8))+SUM(File_5[GHG (kt CO2eq)]*(File_5[Row Categories]=$BE$77)*(File_5[Energy (Sub-Type)]=$BH$231)*(File_5[Year]=X$8))+SUM(File_5[GHG (kt CO2eq)]*(File_5[Row Categories]=$BE$77)*(File_5[Energy (Sub-Type)]=$BI$231)*(File_5[Year]=X$8))+SUM(File_5[GHG (kt CO2eq)]*(File_5[Row Categories]=$BE$77)*(File_5[Energy (Sub-Type)]=$BJ$231)*(File_5[Year]=X$8))</f>
        <v>4965.5013748920001</v>
      </c>
      <c r="Y231" s="65" cm="1">
        <f t="array" ref="Y231">SUM(File_5[GHG (kt CO2eq)]*(File_5[Row Categories]=$BE$77)*(File_5[Energy (Sub-Type)]=$BE$231)*(File_5[Year]=Y$8))+SUM(File_5[GHG (kt CO2eq)]*(File_5[Row Categories]=$BE$77)*(File_5[Energy (Sub-Type)]=$BF$231)*(File_5[Year]=Y$8))+SUM(File_5[GHG (kt CO2eq)]*(File_5[Row Categories]=$BE$77)*(File_5[Energy (Sub-Type)]=$BG$231)*(File_5[Year]=Y$8))+SUM(File_5[GHG (kt CO2eq)]*(File_5[Row Categories]=$BE$77)*(File_5[Energy (Sub-Type)]=$BH$231)*(File_5[Year]=Y$8))+SUM(File_5[GHG (kt CO2eq)]*(File_5[Row Categories]=$BE$77)*(File_5[Energy (Sub-Type)]=$BI$231)*(File_5[Year]=Y$8))+SUM(File_5[GHG (kt CO2eq)]*(File_5[Row Categories]=$BE$77)*(File_5[Energy (Sub-Type)]=$BJ$231)*(File_5[Year]=Y$8))</f>
        <v>4780.3607495510005</v>
      </c>
      <c r="Z231" s="65" cm="1">
        <f t="array" ref="Z231">SUM(File_5[GHG (kt CO2eq)]*(File_5[Row Categories]=$BE$77)*(File_5[Energy (Sub-Type)]=$BE$231)*(File_5[Year]=Z$8))+SUM(File_5[GHG (kt CO2eq)]*(File_5[Row Categories]=$BE$77)*(File_5[Energy (Sub-Type)]=$BF$231)*(File_5[Year]=Z$8))+SUM(File_5[GHG (kt CO2eq)]*(File_5[Row Categories]=$BE$77)*(File_5[Energy (Sub-Type)]=$BG$231)*(File_5[Year]=Z$8))+SUM(File_5[GHG (kt CO2eq)]*(File_5[Row Categories]=$BE$77)*(File_5[Energy (Sub-Type)]=$BH$231)*(File_5[Year]=Z$8))+SUM(File_5[GHG (kt CO2eq)]*(File_5[Row Categories]=$BE$77)*(File_5[Energy (Sub-Type)]=$BI$231)*(File_5[Year]=Z$8))+SUM(File_5[GHG (kt CO2eq)]*(File_5[Row Categories]=$BE$77)*(File_5[Energy (Sub-Type)]=$BJ$231)*(File_5[Year]=Z$8))</f>
        <v>4976.0718565540001</v>
      </c>
      <c r="AA231" s="65" cm="1">
        <f t="array" ref="AA231">SUM(File_5[GHG (kt CO2eq)]*(File_5[Row Categories]=$BE$77)*(File_5[Energy (Sub-Type)]=$BE$231)*(File_5[Year]=AA$8))+SUM(File_5[GHG (kt CO2eq)]*(File_5[Row Categories]=$BE$77)*(File_5[Energy (Sub-Type)]=$BF$231)*(File_5[Year]=AA$8))+SUM(File_5[GHG (kt CO2eq)]*(File_5[Row Categories]=$BE$77)*(File_5[Energy (Sub-Type)]=$BG$231)*(File_5[Year]=AA$8))+SUM(File_5[GHG (kt CO2eq)]*(File_5[Row Categories]=$BE$77)*(File_5[Energy (Sub-Type)]=$BH$231)*(File_5[Year]=AA$8))+SUM(File_5[GHG (kt CO2eq)]*(File_5[Row Categories]=$BE$77)*(File_5[Energy (Sub-Type)]=$BI$231)*(File_5[Year]=AA$8))+SUM(File_5[GHG (kt CO2eq)]*(File_5[Row Categories]=$BE$77)*(File_5[Energy (Sub-Type)]=$BJ$231)*(File_5[Year]=AA$8))</f>
        <v>4285.4949992850006</v>
      </c>
      <c r="AB231" s="65" cm="1">
        <f t="array" ref="AB231">SUM(File_5[GHG (kt CO2eq)]*(File_5[Row Categories]=$BE$77)*(File_5[Energy (Sub-Type)]=$BE$231)*(File_5[Year]=AB$8))+SUM(File_5[GHG (kt CO2eq)]*(File_5[Row Categories]=$BE$77)*(File_5[Energy (Sub-Type)]=$BF$231)*(File_5[Year]=AB$8))+SUM(File_5[GHG (kt CO2eq)]*(File_5[Row Categories]=$BE$77)*(File_5[Energy (Sub-Type)]=$BG$231)*(File_5[Year]=AB$8))+SUM(File_5[GHG (kt CO2eq)]*(File_5[Row Categories]=$BE$77)*(File_5[Energy (Sub-Type)]=$BH$231)*(File_5[Year]=AB$8))+SUM(File_5[GHG (kt CO2eq)]*(File_5[Row Categories]=$BE$77)*(File_5[Energy (Sub-Type)]=$BI$231)*(File_5[Year]=AB$8))+SUM(File_5[GHG (kt CO2eq)]*(File_5[Row Categories]=$BE$77)*(File_5[Energy (Sub-Type)]=$BJ$231)*(File_5[Year]=AB$8))</f>
        <v>3752.6409756999997</v>
      </c>
      <c r="AC231" s="65" cm="1">
        <f t="array" ref="AC231">SUM(File_5[GHG (kt CO2eq)]*(File_5[Row Categories]=$BE$77)*(File_5[Energy (Sub-Type)]=$BE$231)*(File_5[Year]=AC$8))+SUM(File_5[GHG (kt CO2eq)]*(File_5[Row Categories]=$BE$77)*(File_5[Energy (Sub-Type)]=$BF$231)*(File_5[Year]=AC$8))+SUM(File_5[GHG (kt CO2eq)]*(File_5[Row Categories]=$BE$77)*(File_5[Energy (Sub-Type)]=$BG$231)*(File_5[Year]=AC$8))+SUM(File_5[GHG (kt CO2eq)]*(File_5[Row Categories]=$BE$77)*(File_5[Energy (Sub-Type)]=$BH$231)*(File_5[Year]=AC$8))+SUM(File_5[GHG (kt CO2eq)]*(File_5[Row Categories]=$BE$77)*(File_5[Energy (Sub-Type)]=$BI$231)*(File_5[Year]=AC$8))+SUM(File_5[GHG (kt CO2eq)]*(File_5[Row Categories]=$BE$77)*(File_5[Energy (Sub-Type)]=$BJ$231)*(File_5[Year]=AC$8))</f>
        <v>3441.6657036320003</v>
      </c>
      <c r="AD231" s="65" cm="1">
        <f t="array" ref="AD231">SUM(File_5[GHG (kt CO2eq)]*(File_5[Row Categories]=$BE$77)*(File_5[Energy (Sub-Type)]=$BE$231)*(File_5[Year]=AD$8))+SUM(File_5[GHG (kt CO2eq)]*(File_5[Row Categories]=$BE$77)*(File_5[Energy (Sub-Type)]=$BF$231)*(File_5[Year]=AD$8))+SUM(File_5[GHG (kt CO2eq)]*(File_5[Row Categories]=$BE$77)*(File_5[Energy (Sub-Type)]=$BG$231)*(File_5[Year]=AD$8))+SUM(File_5[GHG (kt CO2eq)]*(File_5[Row Categories]=$BE$77)*(File_5[Energy (Sub-Type)]=$BH$231)*(File_5[Year]=AD$8))+SUM(File_5[GHG (kt CO2eq)]*(File_5[Row Categories]=$BE$77)*(File_5[Energy (Sub-Type)]=$BI$231)*(File_5[Year]=AD$8))+SUM(File_5[GHG (kt CO2eq)]*(File_5[Row Categories]=$BE$77)*(File_5[Energy (Sub-Type)]=$BJ$231)*(File_5[Year]=AD$8))</f>
        <v>3016.6128984869997</v>
      </c>
      <c r="AE231" s="65" cm="1">
        <f t="array" ref="AE231">SUM(File_5[GHG (kt CO2eq)]*(File_5[Row Categories]=$BE$77)*(File_5[Energy (Sub-Type)]=$BE$231)*(File_5[Year]=AE$8))+SUM(File_5[GHG (kt CO2eq)]*(File_5[Row Categories]=$BE$77)*(File_5[Energy (Sub-Type)]=$BF$231)*(File_5[Year]=AE$8))+SUM(File_5[GHG (kt CO2eq)]*(File_5[Row Categories]=$BE$77)*(File_5[Energy (Sub-Type)]=$BG$231)*(File_5[Year]=AE$8))+SUM(File_5[GHG (kt CO2eq)]*(File_5[Row Categories]=$BE$77)*(File_5[Energy (Sub-Type)]=$BH$231)*(File_5[Year]=AE$8))+SUM(File_5[GHG (kt CO2eq)]*(File_5[Row Categories]=$BE$77)*(File_5[Energy (Sub-Type)]=$BI$231)*(File_5[Year]=AE$8))+SUM(File_5[GHG (kt CO2eq)]*(File_5[Row Categories]=$BE$77)*(File_5[Energy (Sub-Type)]=$BJ$231)*(File_5[Year]=AE$8))</f>
        <v>3354.6679283670001</v>
      </c>
      <c r="AF231" s="65" cm="1">
        <f t="array" ref="AF231">SUM(File_5[GHG (kt CO2eq)]*(File_5[Row Categories]=$BE$77)*(File_5[Energy (Sub-Type)]=$BE$231)*(File_5[Year]=AF$8))+SUM(File_5[GHG (kt CO2eq)]*(File_5[Row Categories]=$BE$77)*(File_5[Energy (Sub-Type)]=$BF$231)*(File_5[Year]=AF$8))+SUM(File_5[GHG (kt CO2eq)]*(File_5[Row Categories]=$BE$77)*(File_5[Energy (Sub-Type)]=$BG$231)*(File_5[Year]=AF$8))+SUM(File_5[GHG (kt CO2eq)]*(File_5[Row Categories]=$BE$77)*(File_5[Energy (Sub-Type)]=$BH$231)*(File_5[Year]=AF$8))+SUM(File_5[GHG (kt CO2eq)]*(File_5[Row Categories]=$BE$77)*(File_5[Energy (Sub-Type)]=$BI$231)*(File_5[Year]=AF$8))+SUM(File_5[GHG (kt CO2eq)]*(File_5[Row Categories]=$BE$77)*(File_5[Energy (Sub-Type)]=$BJ$231)*(File_5[Year]=AF$8))</f>
        <v>3617.8228313089999</v>
      </c>
      <c r="AG231" s="65" cm="1">
        <f t="array" ref="AG231">SUM(File_5[GHG (kt CO2eq)]*(File_5[Row Categories]=$BE$77)*(File_5[Energy (Sub-Type)]=$BE$231)*(File_5[Year]=AG$8))+SUM(File_5[GHG (kt CO2eq)]*(File_5[Row Categories]=$BE$77)*(File_5[Energy (Sub-Type)]=$BF$231)*(File_5[Year]=AG$8))+SUM(File_5[GHG (kt CO2eq)]*(File_5[Row Categories]=$BE$77)*(File_5[Energy (Sub-Type)]=$BG$231)*(File_5[Year]=AG$8))+SUM(File_5[GHG (kt CO2eq)]*(File_5[Row Categories]=$BE$77)*(File_5[Energy (Sub-Type)]=$BH$231)*(File_5[Year]=AG$8))+SUM(File_5[GHG (kt CO2eq)]*(File_5[Row Categories]=$BE$77)*(File_5[Energy (Sub-Type)]=$BI$231)*(File_5[Year]=AG$8))+SUM(File_5[GHG (kt CO2eq)]*(File_5[Row Categories]=$BE$77)*(File_5[Energy (Sub-Type)]=$BJ$231)*(File_5[Year]=AG$8))</f>
        <v>3456.7416626619997</v>
      </c>
      <c r="AH231" s="65" cm="1">
        <f t="array" ref="AH231">SUM(File_5[GHG (kt CO2eq)]*(File_5[Row Categories]=$BE$77)*(File_5[Energy (Sub-Type)]=$BE$231)*(File_5[Year]=AH$8))+SUM(File_5[GHG (kt CO2eq)]*(File_5[Row Categories]=$BE$77)*(File_5[Energy (Sub-Type)]=$BF$231)*(File_5[Year]=AH$8))+SUM(File_5[GHG (kt CO2eq)]*(File_5[Row Categories]=$BE$77)*(File_5[Energy (Sub-Type)]=$BG$231)*(File_5[Year]=AH$8))+SUM(File_5[GHG (kt CO2eq)]*(File_5[Row Categories]=$BE$77)*(File_5[Energy (Sub-Type)]=$BH$231)*(File_5[Year]=AH$8))+SUM(File_5[GHG (kt CO2eq)]*(File_5[Row Categories]=$BE$77)*(File_5[Energy (Sub-Type)]=$BI$231)*(File_5[Year]=AH$8))+SUM(File_5[GHG (kt CO2eq)]*(File_5[Row Categories]=$BE$77)*(File_5[Energy (Sub-Type)]=$BJ$231)*(File_5[Year]=AH$8))</f>
        <v>3702.974627475</v>
      </c>
      <c r="AI231" s="65" cm="1">
        <f t="array" ref="AI231">SUM(File_5[GHG (kt CO2eq)]*(File_5[Row Categories]=$BE$77)*(File_5[Energy (Sub-Type)]=$BE$231)*(File_5[Year]=AI$8))+SUM(File_5[GHG (kt CO2eq)]*(File_5[Row Categories]=$BE$77)*(File_5[Energy (Sub-Type)]=$BF$231)*(File_5[Year]=AI$8))+SUM(File_5[GHG (kt CO2eq)]*(File_5[Row Categories]=$BE$77)*(File_5[Energy (Sub-Type)]=$BG$231)*(File_5[Year]=AI$8))+SUM(File_5[GHG (kt CO2eq)]*(File_5[Row Categories]=$BE$77)*(File_5[Energy (Sub-Type)]=$BH$231)*(File_5[Year]=AI$8))+SUM(File_5[GHG (kt CO2eq)]*(File_5[Row Categories]=$BE$77)*(File_5[Energy (Sub-Type)]=$BI$231)*(File_5[Year]=AI$8))+SUM(File_5[GHG (kt CO2eq)]*(File_5[Row Categories]=$BE$77)*(File_5[Energy (Sub-Type)]=$BJ$231)*(File_5[Year]=AI$8))</f>
        <v>3650.8128924869998</v>
      </c>
      <c r="AJ231" s="65" cm="1">
        <f t="array" ref="AJ231">SUM(File_5[GHG (kt CO2eq)]*(File_5[Row Categories]=$BE$77)*(File_5[Energy (Sub-Type)]=$BE$231)*(File_5[Year]=AJ$8))+SUM(File_5[GHG (kt CO2eq)]*(File_5[Row Categories]=$BE$77)*(File_5[Energy (Sub-Type)]=$BF$231)*(File_5[Year]=AJ$8))+SUM(File_5[GHG (kt CO2eq)]*(File_5[Row Categories]=$BE$77)*(File_5[Energy (Sub-Type)]=$BG$231)*(File_5[Year]=AJ$8))+SUM(File_5[GHG (kt CO2eq)]*(File_5[Row Categories]=$BE$77)*(File_5[Energy (Sub-Type)]=$BH$231)*(File_5[Year]=AJ$8))+SUM(File_5[GHG (kt CO2eq)]*(File_5[Row Categories]=$BE$77)*(File_5[Energy (Sub-Type)]=$BI$231)*(File_5[Year]=AJ$8))+SUM(File_5[GHG (kt CO2eq)]*(File_5[Row Categories]=$BE$77)*(File_5[Energy (Sub-Type)]=$BJ$231)*(File_5[Year]=AJ$8))</f>
        <v>4198.6839580610003</v>
      </c>
      <c r="AK231" s="65" cm="1">
        <f t="array" ref="AK231">SUM(File_5[GHG (kt CO2eq)]*(File_5[Row Categories]=$BE$77)*(File_5[Energy (Sub-Type)]=$BE$231)*(File_5[Year]=AK$8))+SUM(File_5[GHG (kt CO2eq)]*(File_5[Row Categories]=$BE$77)*(File_5[Energy (Sub-Type)]=$BF$231)*(File_5[Year]=AK$8))+SUM(File_5[GHG (kt CO2eq)]*(File_5[Row Categories]=$BE$77)*(File_5[Energy (Sub-Type)]=$BG$231)*(File_5[Year]=AK$8))+SUM(File_5[GHG (kt CO2eq)]*(File_5[Row Categories]=$BE$77)*(File_5[Energy (Sub-Type)]=$BH$231)*(File_5[Year]=AK$8))+SUM(File_5[GHG (kt CO2eq)]*(File_5[Row Categories]=$BE$77)*(File_5[Energy (Sub-Type)]=$BI$231)*(File_5[Year]=AK$8))+SUM(File_5[GHG (kt CO2eq)]*(File_5[Row Categories]=$BE$77)*(File_5[Energy (Sub-Type)]=$BJ$231)*(File_5[Year]=AK$8))</f>
        <v>3786.6050588210001</v>
      </c>
      <c r="AL231" s="65" cm="1">
        <f t="array" ref="AL231">SUM(File_5[GHG (kt CO2eq)]*(File_5[Row Categories]=$BE$77)*(File_5[Energy (Sub-Type)]=$BE$231)*(File_5[Year]=AL$8))+SUM(File_5[GHG (kt CO2eq)]*(File_5[Row Categories]=$BE$77)*(File_5[Energy (Sub-Type)]=$BF$231)*(File_5[Year]=AL$8))+SUM(File_5[GHG (kt CO2eq)]*(File_5[Row Categories]=$BE$77)*(File_5[Energy (Sub-Type)]=$BG$231)*(File_5[Year]=AL$8))+SUM(File_5[GHG (kt CO2eq)]*(File_5[Row Categories]=$BE$77)*(File_5[Energy (Sub-Type)]=$BH$231)*(File_5[Year]=AL$8))+SUM(File_5[GHG (kt CO2eq)]*(File_5[Row Categories]=$BE$77)*(File_5[Energy (Sub-Type)]=$BI$231)*(File_5[Year]=AL$8))+SUM(File_5[GHG (kt CO2eq)]*(File_5[Row Categories]=$BE$77)*(File_5[Energy (Sub-Type)]=$BJ$231)*(File_5[Year]=AL$8))</f>
        <v>3155.366738232</v>
      </c>
      <c r="AM231" s="65" cm="1">
        <f t="array" ref="AM231">SUM(File_5[GHG (kt CO2eq)]*(File_5[Row Categories]=$BE$77)*(File_5[Energy (Sub-Type)]=$BE$231)*(File_5[Year]=AM$8))+SUM(File_5[GHG (kt CO2eq)]*(File_5[Row Categories]=$BE$77)*(File_5[Energy (Sub-Type)]=$BF$231)*(File_5[Year]=AM$8))+SUM(File_5[GHG (kt CO2eq)]*(File_5[Row Categories]=$BE$77)*(File_5[Energy (Sub-Type)]=$BG$231)*(File_5[Year]=AM$8))+SUM(File_5[GHG (kt CO2eq)]*(File_5[Row Categories]=$BE$77)*(File_5[Energy (Sub-Type)]=$BH$231)*(File_5[Year]=AM$8))+SUM(File_5[GHG (kt CO2eq)]*(File_5[Row Categories]=$BE$77)*(File_5[Energy (Sub-Type)]=$BI$231)*(File_5[Year]=AM$8))+SUM(File_5[GHG (kt CO2eq)]*(File_5[Row Categories]=$BE$77)*(File_5[Energy (Sub-Type)]=$BJ$231)*(File_5[Year]=AM$8))</f>
        <v>3140.0046141209996</v>
      </c>
      <c r="BE231" s="7" t="s">
        <v>531</v>
      </c>
      <c r="BF231" s="7" t="s">
        <v>159</v>
      </c>
      <c r="BG231" s="7" t="s">
        <v>533</v>
      </c>
      <c r="BH231" s="7" t="s">
        <v>160</v>
      </c>
      <c r="BI231" s="7" t="s">
        <v>163</v>
      </c>
      <c r="BJ231" s="7" t="s">
        <v>541</v>
      </c>
    </row>
    <row r="232" spans="3:105" ht="15.5">
      <c r="C232" s="34" t="s">
        <v>39</v>
      </c>
      <c r="D232" s="86" t="s">
        <v>648</v>
      </c>
      <c r="E232" s="33"/>
      <c r="F232" s="65" cm="1">
        <f t="array" ref="F232">SUM(File_5[GHG (kt CO2eq)]*(File_5[Row Categories]=$BE$77)*(File_5[Energy (Sub-Type)]=$BE$232)*(File_5[Year]=F$8))</f>
        <v>270.54780851300001</v>
      </c>
      <c r="G232" s="65" cm="1">
        <f t="array" ref="G232">SUM(File_5[GHG (kt CO2eq)]*(File_5[Row Categories]=$BE$77)*(File_5[Energy (Sub-Type)]=$BE$232)*(File_5[Year]=G$8))</f>
        <v>371.33233380000001</v>
      </c>
      <c r="H232" s="65" cm="1">
        <f t="array" ref="H232">SUM(File_5[GHG (kt CO2eq)]*(File_5[Row Categories]=$BE$77)*(File_5[Energy (Sub-Type)]=$BE$232)*(File_5[Year]=H$8))</f>
        <v>431.01784409200002</v>
      </c>
      <c r="I232" s="65" cm="1">
        <f t="array" ref="I232">SUM(File_5[GHG (kt CO2eq)]*(File_5[Row Categories]=$BE$77)*(File_5[Energy (Sub-Type)]=$BE$232)*(File_5[Year]=I$8))</f>
        <v>500.09624763699998</v>
      </c>
      <c r="J232" s="65" cm="1">
        <f t="array" ref="J232">SUM(File_5[GHG (kt CO2eq)]*(File_5[Row Categories]=$BE$77)*(File_5[Energy (Sub-Type)]=$BE$232)*(File_5[Year]=J$8))</f>
        <v>550.37238820899995</v>
      </c>
      <c r="K232" s="65" cm="1">
        <f t="array" ref="K232">SUM(File_5[GHG (kt CO2eq)]*(File_5[Row Categories]=$BE$77)*(File_5[Energy (Sub-Type)]=$BE$232)*(File_5[Year]=K$8))</f>
        <v>581.60470902300005</v>
      </c>
      <c r="L232" s="65" cm="1">
        <f t="array" ref="L232">SUM(File_5[GHG (kt CO2eq)]*(File_5[Row Categories]=$BE$77)*(File_5[Energy (Sub-Type)]=$BE$232)*(File_5[Year]=L$8))</f>
        <v>704.51869718299997</v>
      </c>
      <c r="M232" s="65" cm="1">
        <f t="array" ref="M232">SUM(File_5[GHG (kt CO2eq)]*(File_5[Row Categories]=$BE$77)*(File_5[Energy (Sub-Type)]=$BE$232)*(File_5[Year]=M$8))</f>
        <v>669.51334865499996</v>
      </c>
      <c r="N232" s="65" cm="1">
        <f t="array" ref="N232">SUM(File_5[GHG (kt CO2eq)]*(File_5[Row Categories]=$BE$77)*(File_5[Energy (Sub-Type)]=$BE$232)*(File_5[Year]=N$8))</f>
        <v>800.00568120800006</v>
      </c>
      <c r="O232" s="65" cm="1">
        <f t="array" ref="O232">SUM(File_5[GHG (kt CO2eq)]*(File_5[Row Categories]=$BE$77)*(File_5[Energy (Sub-Type)]=$BE$232)*(File_5[Year]=O$8))</f>
        <v>918.99384060199998</v>
      </c>
      <c r="P232" s="65" cm="1">
        <f t="array" ref="P232">SUM(File_5[GHG (kt CO2eq)]*(File_5[Row Categories]=$BE$77)*(File_5[Energy (Sub-Type)]=$BE$232)*(File_5[Year]=P$8))</f>
        <v>1047.444909955</v>
      </c>
      <c r="Q232" s="65" cm="1">
        <f t="array" ref="Q232">SUM(File_5[GHG (kt CO2eq)]*(File_5[Row Categories]=$BE$77)*(File_5[Energy (Sub-Type)]=$BE$232)*(File_5[Year]=Q$8))</f>
        <v>1156.851092204</v>
      </c>
      <c r="R232" s="65" cm="1">
        <f t="array" ref="R232">SUM(File_5[GHG (kt CO2eq)]*(File_5[Row Categories]=$BE$77)*(File_5[Energy (Sub-Type)]=$BE$232)*(File_5[Year]=R$8))</f>
        <v>1137.8339855310001</v>
      </c>
      <c r="S232" s="65" cm="1">
        <f t="array" ref="S232">SUM(File_5[GHG (kt CO2eq)]*(File_5[Row Categories]=$BE$77)*(File_5[Energy (Sub-Type)]=$BE$232)*(File_5[Year]=S$8))</f>
        <v>1286.715152769</v>
      </c>
      <c r="T232" s="65" cm="1">
        <f t="array" ref="T232">SUM(File_5[GHG (kt CO2eq)]*(File_5[Row Categories]=$BE$77)*(File_5[Energy (Sub-Type)]=$BE$232)*(File_5[Year]=T$8))</f>
        <v>1433.0483830620001</v>
      </c>
      <c r="U232" s="65" cm="1">
        <f t="array" ref="U232">SUM(File_5[GHG (kt CO2eq)]*(File_5[Row Categories]=$BE$77)*(File_5[Energy (Sub-Type)]=$BE$232)*(File_5[Year]=U$8))</f>
        <v>1447.000589969</v>
      </c>
      <c r="V232" s="65" cm="1">
        <f t="array" ref="V232">SUM(File_5[GHG (kt CO2eq)]*(File_5[Row Categories]=$BE$77)*(File_5[Energy (Sub-Type)]=$BE$232)*(File_5[Year]=V$8))</f>
        <v>1508.137543388</v>
      </c>
      <c r="W232" s="65" cm="1">
        <f t="array" ref="W232">SUM(File_5[GHG (kt CO2eq)]*(File_5[Row Categories]=$BE$77)*(File_5[Energy (Sub-Type)]=$BE$232)*(File_5[Year]=W$8))</f>
        <v>1418.3614197950001</v>
      </c>
      <c r="X232" s="65" cm="1">
        <f t="array" ref="X232">SUM(File_5[GHG (kt CO2eq)]*(File_5[Row Categories]=$BE$77)*(File_5[Energy (Sub-Type)]=$BE$232)*(File_5[Year]=X$8))</f>
        <v>1597.194178014</v>
      </c>
      <c r="Y232" s="65" cm="1">
        <f t="array" ref="Y232">SUM(File_5[GHG (kt CO2eq)]*(File_5[Row Categories]=$BE$77)*(File_5[Energy (Sub-Type)]=$BE$232)*(File_5[Year]=Y$8))</f>
        <v>1496.1672583110001</v>
      </c>
      <c r="Z232" s="65" cm="1">
        <f t="array" ref="Z232">SUM(File_5[GHG (kt CO2eq)]*(File_5[Row Categories]=$BE$77)*(File_5[Energy (Sub-Type)]=$BE$232)*(File_5[Year]=Z$8))</f>
        <v>1702.1990771789999</v>
      </c>
      <c r="AA232" s="65" cm="1">
        <f t="array" ref="AA232">SUM(File_5[GHG (kt CO2eq)]*(File_5[Row Categories]=$BE$77)*(File_5[Energy (Sub-Type)]=$BE$232)*(File_5[Year]=AA$8))</f>
        <v>1363.6075727489999</v>
      </c>
      <c r="AB232" s="65" cm="1">
        <f t="array" ref="AB232">SUM(File_5[GHG (kt CO2eq)]*(File_5[Row Categories]=$BE$77)*(File_5[Energy (Sub-Type)]=$BE$232)*(File_5[Year]=AB$8))</f>
        <v>1433.9272292779999</v>
      </c>
      <c r="AC232" s="65" cm="1">
        <f t="array" ref="AC232">SUM(File_5[GHG (kt CO2eq)]*(File_5[Row Categories]=$BE$77)*(File_5[Energy (Sub-Type)]=$BE$232)*(File_5[Year]=AC$8))</f>
        <v>1426.3229599490001</v>
      </c>
      <c r="AD232" s="65" cm="1">
        <f t="array" ref="AD232">SUM(File_5[GHG (kt CO2eq)]*(File_5[Row Categories]=$BE$77)*(File_5[Energy (Sub-Type)]=$BE$232)*(File_5[Year]=AD$8))</f>
        <v>1275.6998854589999</v>
      </c>
      <c r="AE232" s="65" cm="1">
        <f t="array" ref="AE232">SUM(File_5[GHG (kt CO2eq)]*(File_5[Row Categories]=$BE$77)*(File_5[Energy (Sub-Type)]=$BE$232)*(File_5[Year]=AE$8))</f>
        <v>1326.5581812319999</v>
      </c>
      <c r="AF232" s="65" cm="1">
        <f t="array" ref="AF232">SUM(File_5[GHG (kt CO2eq)]*(File_5[Row Categories]=$BE$77)*(File_5[Energy (Sub-Type)]=$BE$232)*(File_5[Year]=AF$8))</f>
        <v>1320.3632152150001</v>
      </c>
      <c r="AG232" s="65" cm="1">
        <f t="array" ref="AG232">SUM(File_5[GHG (kt CO2eq)]*(File_5[Row Categories]=$BE$77)*(File_5[Energy (Sub-Type)]=$BE$232)*(File_5[Year]=AG$8))</f>
        <v>1300.2099421979999</v>
      </c>
      <c r="AH232" s="65" cm="1">
        <f t="array" ref="AH232">SUM(File_5[GHG (kt CO2eq)]*(File_5[Row Categories]=$BE$77)*(File_5[Energy (Sub-Type)]=$BE$232)*(File_5[Year]=AH$8))</f>
        <v>1415.343941351</v>
      </c>
      <c r="AI232" s="65" cm="1">
        <f t="array" ref="AI232">SUM(File_5[GHG (kt CO2eq)]*(File_5[Row Categories]=$BE$77)*(File_5[Energy (Sub-Type)]=$BE$232)*(File_5[Year]=AI$8))</f>
        <v>1391.5201018749999</v>
      </c>
      <c r="AJ232" s="65" cm="1">
        <f t="array" ref="AJ232">SUM(File_5[GHG (kt CO2eq)]*(File_5[Row Categories]=$BE$77)*(File_5[Energy (Sub-Type)]=$BE$232)*(File_5[Year]=AJ$8))</f>
        <v>1391.2862556780001</v>
      </c>
      <c r="AK232" s="65" cm="1">
        <f t="array" ref="AK232">SUM(File_5[GHG (kt CO2eq)]*(File_5[Row Categories]=$BE$77)*(File_5[Energy (Sub-Type)]=$BE$232)*(File_5[Year]=AK$8))</f>
        <v>1408.0608077429999</v>
      </c>
      <c r="AL232" s="65" cm="1">
        <f t="array" ref="AL232">SUM(File_5[GHG (kt CO2eq)]*(File_5[Row Categories]=$BE$77)*(File_5[Energy (Sub-Type)]=$BE$232)*(File_5[Year]=AL$8))</f>
        <v>1282.9790277540001</v>
      </c>
      <c r="AM232" s="65" cm="1">
        <f t="array" ref="AM232">SUM(File_5[GHG (kt CO2eq)]*(File_5[Row Categories]=$BE$77)*(File_5[Energy (Sub-Type)]=$BE$232)*(File_5[Year]=AM$8))</f>
        <v>1105.1302971350001</v>
      </c>
      <c r="BE232" s="7" t="s">
        <v>535</v>
      </c>
    </row>
    <row r="233" spans="3:105" ht="15.5">
      <c r="C233" s="34" t="s">
        <v>508</v>
      </c>
      <c r="D233" s="86" t="s">
        <v>648</v>
      </c>
      <c r="E233" s="33"/>
      <c r="F233" s="65" cm="1">
        <f t="array" ref="F233">SUM(File_5[GHG (kt CO2eq)]*(File_5[Row Categories]=$BE$77)*(File_5[Energy (Sub-Type)]=$BE$233)*(File_5[Year]=F$8))</f>
        <v>0</v>
      </c>
      <c r="G233" s="65" cm="1">
        <f t="array" ref="G233">SUM(File_5[GHG (kt CO2eq)]*(File_5[Row Categories]=$BE$77)*(File_5[Energy (Sub-Type)]=$BE$233)*(File_5[Year]=G$8))</f>
        <v>0</v>
      </c>
      <c r="H233" s="65" cm="1">
        <f t="array" ref="H233">SUM(File_5[GHG (kt CO2eq)]*(File_5[Row Categories]=$BE$77)*(File_5[Energy (Sub-Type)]=$BE$233)*(File_5[Year]=H$8))</f>
        <v>0</v>
      </c>
      <c r="I233" s="65" cm="1">
        <f t="array" ref="I233">SUM(File_5[GHG (kt CO2eq)]*(File_5[Row Categories]=$BE$77)*(File_5[Energy (Sub-Type)]=$BE$233)*(File_5[Year]=I$8))</f>
        <v>0</v>
      </c>
      <c r="J233" s="65" cm="1">
        <f t="array" ref="J233">SUM(File_5[GHG (kt CO2eq)]*(File_5[Row Categories]=$BE$77)*(File_5[Energy (Sub-Type)]=$BE$233)*(File_5[Year]=J$8))</f>
        <v>0</v>
      </c>
      <c r="K233" s="65" cm="1">
        <f t="array" ref="K233">SUM(File_5[GHG (kt CO2eq)]*(File_5[Row Categories]=$BE$77)*(File_5[Energy (Sub-Type)]=$BE$233)*(File_5[Year]=K$8))</f>
        <v>0</v>
      </c>
      <c r="L233" s="65" cm="1">
        <f t="array" ref="L233">SUM(File_5[GHG (kt CO2eq)]*(File_5[Row Categories]=$BE$77)*(File_5[Energy (Sub-Type)]=$BE$233)*(File_5[Year]=L$8))</f>
        <v>0</v>
      </c>
      <c r="M233" s="65" cm="1">
        <f t="array" ref="M233">SUM(File_5[GHG (kt CO2eq)]*(File_5[Row Categories]=$BE$77)*(File_5[Energy (Sub-Type)]=$BE$233)*(File_5[Year]=M$8))</f>
        <v>0</v>
      </c>
      <c r="N233" s="65" cm="1">
        <f t="array" ref="N233">SUM(File_5[GHG (kt CO2eq)]*(File_5[Row Categories]=$BE$77)*(File_5[Energy (Sub-Type)]=$BE$233)*(File_5[Year]=N$8))</f>
        <v>0</v>
      </c>
      <c r="O233" s="65" cm="1">
        <f t="array" ref="O233">SUM(File_5[GHG (kt CO2eq)]*(File_5[Row Categories]=$BE$77)*(File_5[Energy (Sub-Type)]=$BE$233)*(File_5[Year]=O$8))</f>
        <v>0</v>
      </c>
      <c r="P233" s="65" cm="1">
        <f t="array" ref="P233">SUM(File_5[GHG (kt CO2eq)]*(File_5[Row Categories]=$BE$77)*(File_5[Energy (Sub-Type)]=$BE$233)*(File_5[Year]=P$8))</f>
        <v>0</v>
      </c>
      <c r="Q233" s="65" cm="1">
        <f t="array" ref="Q233">SUM(File_5[GHG (kt CO2eq)]*(File_5[Row Categories]=$BE$77)*(File_5[Energy (Sub-Type)]=$BE$233)*(File_5[Year]=Q$8))</f>
        <v>0</v>
      </c>
      <c r="R233" s="65" cm="1">
        <f t="array" ref="R233">SUM(File_5[GHG (kt CO2eq)]*(File_5[Row Categories]=$BE$77)*(File_5[Energy (Sub-Type)]=$BE$233)*(File_5[Year]=R$8))</f>
        <v>0</v>
      </c>
      <c r="S233" s="65" cm="1">
        <f t="array" ref="S233">SUM(File_5[GHG (kt CO2eq)]*(File_5[Row Categories]=$BE$77)*(File_5[Energy (Sub-Type)]=$BE$233)*(File_5[Year]=S$8))</f>
        <v>0</v>
      </c>
      <c r="T233" s="65" cm="1">
        <f t="array" ref="T233">SUM(File_5[GHG (kt CO2eq)]*(File_5[Row Categories]=$BE$77)*(File_5[Energy (Sub-Type)]=$BE$233)*(File_5[Year]=T$8))</f>
        <v>0</v>
      </c>
      <c r="U233" s="65" cm="1">
        <f t="array" ref="U233">SUM(File_5[GHG (kt CO2eq)]*(File_5[Row Categories]=$BE$77)*(File_5[Energy (Sub-Type)]=$BE$233)*(File_5[Year]=U$8))</f>
        <v>0</v>
      </c>
      <c r="V233" s="65" cm="1">
        <f t="array" ref="V233">SUM(File_5[GHG (kt CO2eq)]*(File_5[Row Categories]=$BE$77)*(File_5[Energy (Sub-Type)]=$BE$233)*(File_5[Year]=V$8))</f>
        <v>0</v>
      </c>
      <c r="W233" s="65" cm="1">
        <f t="array" ref="W233">SUM(File_5[GHG (kt CO2eq)]*(File_5[Row Categories]=$BE$77)*(File_5[Energy (Sub-Type)]=$BE$233)*(File_5[Year]=W$8))</f>
        <v>0</v>
      </c>
      <c r="X233" s="65" cm="1">
        <f t="array" ref="X233">SUM(File_5[GHG (kt CO2eq)]*(File_5[Row Categories]=$BE$77)*(File_5[Energy (Sub-Type)]=$BE$233)*(File_5[Year]=X$8))</f>
        <v>0</v>
      </c>
      <c r="Y233" s="65" cm="1">
        <f t="array" ref="Y233">SUM(File_5[GHG (kt CO2eq)]*(File_5[Row Categories]=$BE$77)*(File_5[Energy (Sub-Type)]=$BE$233)*(File_5[Year]=Y$8))</f>
        <v>0</v>
      </c>
      <c r="Z233" s="65" cm="1">
        <f t="array" ref="Z233">SUM(File_5[GHG (kt CO2eq)]*(File_5[Row Categories]=$BE$77)*(File_5[Energy (Sub-Type)]=$BE$233)*(File_5[Year]=Z$8))</f>
        <v>0</v>
      </c>
      <c r="AA233" s="65" cm="1">
        <f t="array" ref="AA233">SUM(File_5[GHG (kt CO2eq)]*(File_5[Row Categories]=$BE$77)*(File_5[Energy (Sub-Type)]=$BE$233)*(File_5[Year]=AA$8))</f>
        <v>0</v>
      </c>
      <c r="AB233" s="65" cm="1">
        <f t="array" ref="AB233">SUM(File_5[GHG (kt CO2eq)]*(File_5[Row Categories]=$BE$77)*(File_5[Energy (Sub-Type)]=$BE$233)*(File_5[Year]=AB$8))</f>
        <v>0</v>
      </c>
      <c r="AC233" s="65" cm="1">
        <f t="array" ref="AC233">SUM(File_5[GHG (kt CO2eq)]*(File_5[Row Categories]=$BE$77)*(File_5[Energy (Sub-Type)]=$BE$233)*(File_5[Year]=AC$8))</f>
        <v>0</v>
      </c>
      <c r="AD233" s="65" cm="1">
        <f t="array" ref="AD233">SUM(File_5[GHG (kt CO2eq)]*(File_5[Row Categories]=$BE$77)*(File_5[Energy (Sub-Type)]=$BE$233)*(File_5[Year]=AD$8))</f>
        <v>0</v>
      </c>
      <c r="AE233" s="65" cm="1">
        <f t="array" ref="AE233">SUM(File_5[GHG (kt CO2eq)]*(File_5[Row Categories]=$BE$77)*(File_5[Energy (Sub-Type)]=$BE$233)*(File_5[Year]=AE$8))</f>
        <v>0</v>
      </c>
      <c r="AF233" s="65" cm="1">
        <f t="array" ref="AF233">SUM(File_5[GHG (kt CO2eq)]*(File_5[Row Categories]=$BE$77)*(File_5[Energy (Sub-Type)]=$BE$233)*(File_5[Year]=AF$8))</f>
        <v>0</v>
      </c>
      <c r="AG233" s="65" cm="1">
        <f t="array" ref="AG233">SUM(File_5[GHG (kt CO2eq)]*(File_5[Row Categories]=$BE$77)*(File_5[Energy (Sub-Type)]=$BE$233)*(File_5[Year]=AG$8))</f>
        <v>0</v>
      </c>
      <c r="AH233" s="65" cm="1">
        <f t="array" ref="AH233">SUM(File_5[GHG (kt CO2eq)]*(File_5[Row Categories]=$BE$77)*(File_5[Energy (Sub-Type)]=$BE$233)*(File_5[Year]=AH$8))</f>
        <v>0</v>
      </c>
      <c r="AI233" s="65" cm="1">
        <f t="array" ref="AI233">SUM(File_5[GHG (kt CO2eq)]*(File_5[Row Categories]=$BE$77)*(File_5[Energy (Sub-Type)]=$BE$233)*(File_5[Year]=AI$8))</f>
        <v>0</v>
      </c>
      <c r="AJ233" s="65" cm="1">
        <f t="array" ref="AJ233">SUM(File_5[GHG (kt CO2eq)]*(File_5[Row Categories]=$BE$77)*(File_5[Energy (Sub-Type)]=$BE$233)*(File_5[Year]=AJ$8))</f>
        <v>0</v>
      </c>
      <c r="AK233" s="65" cm="1">
        <f t="array" ref="AK233">SUM(File_5[GHG (kt CO2eq)]*(File_5[Row Categories]=$BE$77)*(File_5[Energy (Sub-Type)]=$BE$233)*(File_5[Year]=AK$8))</f>
        <v>0</v>
      </c>
      <c r="AL233" s="65" cm="1">
        <f t="array" ref="AL233">SUM(File_5[GHG (kt CO2eq)]*(File_5[Row Categories]=$BE$77)*(File_5[Energy (Sub-Type)]=$BE$233)*(File_5[Year]=AL$8))</f>
        <v>0</v>
      </c>
      <c r="AM233" s="65" cm="1">
        <f t="array" ref="AM233">SUM(File_5[GHG (kt CO2eq)]*(File_5[Row Categories]=$BE$77)*(File_5[Energy (Sub-Type)]=$BE$233)*(File_5[Year]=AM$8))</f>
        <v>0</v>
      </c>
      <c r="BE233" s="7" t="s">
        <v>549</v>
      </c>
    </row>
    <row r="234" spans="3:105" ht="15.5">
      <c r="C234" s="34" t="s">
        <v>13</v>
      </c>
      <c r="D234" s="86" t="s">
        <v>648</v>
      </c>
      <c r="E234" s="33"/>
      <c r="F234" s="65" cm="1">
        <f t="array" ref="F234">SUM(EB_2023[Value]*(EB_2023[Row Categories]=$BE$77)*(EB_2023[Energy (Sub-Type)]=$BE$234)*(EB_2023[Year]=F$8))*Indicators!F$9</f>
        <v>3735.0057981570985</v>
      </c>
      <c r="G234" s="65" cm="1">
        <f t="array" ref="G234">SUM(EB_2023[Value]*(EB_2023[Row Categories]=$BE$77)*(EB_2023[Energy (Sub-Type)]=$BE$234)*(EB_2023[Year]=G$8))*Indicators!G$9</f>
        <v>3871.3421073535633</v>
      </c>
      <c r="H234" s="65" cm="1">
        <f t="array" ref="H234">SUM(EB_2023[Value]*(EB_2023[Row Categories]=$BE$77)*(EB_2023[Energy (Sub-Type)]=$BE$234)*(EB_2023[Year]=H$8))*Indicators!H$9</f>
        <v>4108.5788141100984</v>
      </c>
      <c r="I234" s="65" cm="1">
        <f t="array" ref="I234">SUM(EB_2023[Value]*(EB_2023[Row Categories]=$BE$77)*(EB_2023[Energy (Sub-Type)]=$BE$234)*(EB_2023[Year]=I$8))*Indicators!I$9</f>
        <v>4060.2437654865553</v>
      </c>
      <c r="J234" s="65" cm="1">
        <f t="array" ref="J234">SUM(EB_2023[Value]*(EB_2023[Row Categories]=$BE$77)*(EB_2023[Energy (Sub-Type)]=$BE$234)*(EB_2023[Year]=J$8))*Indicators!J$9</f>
        <v>4148.234908342426</v>
      </c>
      <c r="K234" s="65" cm="1">
        <f t="array" ref="K234">SUM(EB_2023[Value]*(EB_2023[Row Categories]=$BE$77)*(EB_2023[Energy (Sub-Type)]=$BE$234)*(EB_2023[Year]=K$8))*Indicators!K$9</f>
        <v>4291.2144653849846</v>
      </c>
      <c r="L234" s="65" cm="1">
        <f t="array" ref="L234">SUM(EB_2023[Value]*(EB_2023[Row Categories]=$BE$77)*(EB_2023[Energy (Sub-Type)]=$BE$234)*(EB_2023[Year]=L$8))*Indicators!L$9</f>
        <v>4476.3414743321682</v>
      </c>
      <c r="M234" s="65" cm="1">
        <f t="array" ref="M234">SUM(EB_2023[Value]*(EB_2023[Row Categories]=$BE$77)*(EB_2023[Energy (Sub-Type)]=$BE$234)*(EB_2023[Year]=M$8))*Indicators!M$9</f>
        <v>4496.9897085398516</v>
      </c>
      <c r="N234" s="65" cm="1">
        <f t="array" ref="N234">SUM(EB_2023[Value]*(EB_2023[Row Categories]=$BE$77)*(EB_2023[Energy (Sub-Type)]=$BE$234)*(EB_2023[Year]=N$8))*Indicators!N$9</f>
        <v>4553.3613957850948</v>
      </c>
      <c r="O234" s="65" cm="1">
        <f t="array" ref="O234">SUM(EB_2023[Value]*(EB_2023[Row Categories]=$BE$77)*(EB_2023[Energy (Sub-Type)]=$BE$234)*(EB_2023[Year]=O$8))*Indicators!O$9</f>
        <v>4945.6282365260986</v>
      </c>
      <c r="P234" s="65" cm="1">
        <f t="array" ref="P234">SUM(EB_2023[Value]*(EB_2023[Row Categories]=$BE$77)*(EB_2023[Energy (Sub-Type)]=$BE$234)*(EB_2023[Year]=P$8))*Indicators!P$9</f>
        <v>4986.8417015631921</v>
      </c>
      <c r="Q234" s="65" cm="1">
        <f t="array" ref="Q234">SUM(EB_2023[Value]*(EB_2023[Row Categories]=$BE$77)*(EB_2023[Energy (Sub-Type)]=$BE$234)*(EB_2023[Year]=Q$8))*Indicators!Q$9</f>
        <v>5445.5053672321774</v>
      </c>
      <c r="R234" s="65" cm="1">
        <f t="array" ref="R234">SUM(EB_2023[Value]*(EB_2023[Row Categories]=$BE$77)*(EB_2023[Energy (Sub-Type)]=$BE$234)*(EB_2023[Year]=R$8))*Indicators!R$9</f>
        <v>4938.0361763032961</v>
      </c>
      <c r="S234" s="65" cm="1">
        <f t="array" ref="S234">SUM(EB_2023[Value]*(EB_2023[Row Categories]=$BE$77)*(EB_2023[Energy (Sub-Type)]=$BE$234)*(EB_2023[Year]=S$8))*Indicators!S$9</f>
        <v>4644.0955497259638</v>
      </c>
      <c r="T234" s="65" cm="1">
        <f t="array" ref="T234">SUM(EB_2023[Value]*(EB_2023[Row Categories]=$BE$77)*(EB_2023[Energy (Sub-Type)]=$BE$234)*(EB_2023[Year]=T$8))*Indicators!T$9</f>
        <v>4788.1467531283961</v>
      </c>
      <c r="U234" s="65" cm="1">
        <f t="array" ref="U234">SUM(EB_2023[Value]*(EB_2023[Row Categories]=$BE$77)*(EB_2023[Energy (Sub-Type)]=$BE$234)*(EB_2023[Year]=U$8))*Indicators!U$9</f>
        <v>4779.0786097339915</v>
      </c>
      <c r="V234" s="65" cm="1">
        <f t="array" ref="V234">SUM(EB_2023[Value]*(EB_2023[Row Categories]=$BE$77)*(EB_2023[Energy (Sub-Type)]=$BE$234)*(EB_2023[Year]=V$8))*Indicators!V$9</f>
        <v>4720.8750200762479</v>
      </c>
      <c r="W234" s="65" cm="1">
        <f t="array" ref="W234">SUM(EB_2023[Value]*(EB_2023[Row Categories]=$BE$77)*(EB_2023[Energy (Sub-Type)]=$BE$234)*(EB_2023[Year]=W$8))*Indicators!W$9</f>
        <v>4571.5223234830182</v>
      </c>
      <c r="X234" s="65" cm="1">
        <f t="array" ref="X234">SUM(EB_2023[Value]*(EB_2023[Row Categories]=$BE$77)*(EB_2023[Energy (Sub-Type)]=$BE$234)*(EB_2023[Year]=X$8))*Indicators!X$9</f>
        <v>4689.5980798526589</v>
      </c>
      <c r="Y234" s="65" cm="1">
        <f t="array" ref="Y234">SUM(EB_2023[Value]*(EB_2023[Row Categories]=$BE$77)*(EB_2023[Energy (Sub-Type)]=$BE$234)*(EB_2023[Year]=Y$8))*Indicators!Y$9</f>
        <v>4268.4978516367819</v>
      </c>
      <c r="Z234" s="65" cm="1">
        <f t="array" ref="Z234">SUM(EB_2023[Value]*(EB_2023[Row Categories]=$BE$77)*(EB_2023[Energy (Sub-Type)]=$BE$234)*(EB_2023[Year]=Z$8))*Indicators!Z$9</f>
        <v>4561.6406675736807</v>
      </c>
      <c r="AA234" s="65" cm="1">
        <f t="array" ref="AA234">SUM(EB_2023[Value]*(EB_2023[Row Categories]=$BE$77)*(EB_2023[Energy (Sub-Type)]=$BE$234)*(EB_2023[Year]=AA$8))*Indicators!AA$9</f>
        <v>4051.4137744605687</v>
      </c>
      <c r="AB234" s="65" cm="1">
        <f t="array" ref="AB234">SUM(EB_2023[Value]*(EB_2023[Row Categories]=$BE$77)*(EB_2023[Energy (Sub-Type)]=$BE$234)*(EB_2023[Year]=AB$8))*Indicators!AB$9</f>
        <v>4275.2351916696016</v>
      </c>
      <c r="AC234" s="65" cm="1">
        <f t="array" ref="AC234">SUM(EB_2023[Value]*(EB_2023[Row Categories]=$BE$77)*(EB_2023[Energy (Sub-Type)]=$BE$234)*(EB_2023[Year]=AC$8))*Indicators!AC$9</f>
        <v>3741.6021003123246</v>
      </c>
      <c r="AD234" s="65" cm="1">
        <f t="array" ref="AD234">SUM(EB_2023[Value]*(EB_2023[Row Categories]=$BE$77)*(EB_2023[Energy (Sub-Type)]=$BE$234)*(EB_2023[Year]=AD$8))*Indicators!AD$9</f>
        <v>3578.7036395858363</v>
      </c>
      <c r="AE234" s="65" cm="1">
        <f t="array" ref="AE234">SUM(EB_2023[Value]*(EB_2023[Row Categories]=$BE$77)*(EB_2023[Energy (Sub-Type)]=$BE$234)*(EB_2023[Year]=AE$8))*Indicators!AE$9</f>
        <v>3706.3980502310415</v>
      </c>
      <c r="AF234" s="65" cm="1">
        <f t="array" ref="AF234">SUM(EB_2023[Value]*(EB_2023[Row Categories]=$BE$77)*(EB_2023[Energy (Sub-Type)]=$BE$234)*(EB_2023[Year]=AF$8))*Indicators!AF$9</f>
        <v>3838.1195037735642</v>
      </c>
      <c r="AG234" s="65" cm="1">
        <f t="array" ref="AG234">SUM(EB_2023[Value]*(EB_2023[Row Categories]=$BE$77)*(EB_2023[Energy (Sub-Type)]=$BE$234)*(EB_2023[Year]=AG$8))*Indicators!AG$9</f>
        <v>3597.7175967971343</v>
      </c>
      <c r="AH234" s="65" cm="1">
        <f t="array" ref="AH234">SUM(EB_2023[Value]*(EB_2023[Row Categories]=$BE$77)*(EB_2023[Energy (Sub-Type)]=$BE$234)*(EB_2023[Year]=AH$8))*Indicators!AH$9</f>
        <v>3134.6991688638018</v>
      </c>
      <c r="AI234" s="65" cm="1">
        <f t="array" ref="AI234">SUM(EB_2023[Value]*(EB_2023[Row Categories]=$BE$77)*(EB_2023[Energy (Sub-Type)]=$BE$234)*(EB_2023[Year]=AI$8))*Indicators!AI$9</f>
        <v>2698.0398536843463</v>
      </c>
      <c r="AJ234" s="65" cm="1">
        <f t="array" ref="AJ234">SUM(EB_2023[Value]*(EB_2023[Row Categories]=$BE$77)*(EB_2023[Energy (Sub-Type)]=$BE$234)*(EB_2023[Year]=AJ$8))*Indicators!AJ$9</f>
        <v>2691.0731564421681</v>
      </c>
      <c r="AK234" s="65" cm="1">
        <f t="array" ref="AK234">SUM(EB_2023[Value]*(EB_2023[Row Categories]=$BE$77)*(EB_2023[Energy (Sub-Type)]=$BE$234)*(EB_2023[Year]=AK$8))*Indicators!AK$9</f>
        <v>3028.1656770461777</v>
      </c>
      <c r="AL234" s="65" cm="1">
        <f t="array" ref="AL234">SUM(EB_2023[Value]*(EB_2023[Row Categories]=$BE$77)*(EB_2023[Energy (Sub-Type)]=$BE$234)*(EB_2023[Year]=AL$8))*Indicators!AL$9</f>
        <v>2748.3614444970963</v>
      </c>
      <c r="AM234" s="65" cm="1">
        <f t="array" ref="AM234">SUM(EB_2023[Value]*(EB_2023[Row Categories]=$BE$77)*(EB_2023[Energy (Sub-Type)]=$BE$234)*(EB_2023[Year]=AM$8))*Indicators!AM$9</f>
        <v>2055.847677532689</v>
      </c>
      <c r="BE234" s="7" t="s">
        <v>13</v>
      </c>
    </row>
    <row r="235" spans="3:105" ht="15.5">
      <c r="C235" s="34" t="s">
        <v>48</v>
      </c>
      <c r="D235" s="86" t="s">
        <v>648</v>
      </c>
      <c r="E235" s="33"/>
      <c r="F235" s="65" cm="1">
        <f t="array" ref="F235">SUM(File_5[GHG (kt CO2eq)]*(File_5[Row Categories]=$BE$77)*(File_5[Energy (Sub-Type)]=$BE$235)*(File_5[Year]=F$8))</f>
        <v>17.696258833000002</v>
      </c>
      <c r="G235" s="65" cm="1">
        <f t="array" ref="G235">SUM(File_5[GHG (kt CO2eq)]*(File_5[Row Categories]=$BE$77)*(File_5[Energy (Sub-Type)]=$BE$235)*(File_5[Year]=G$8))</f>
        <v>15.788647933</v>
      </c>
      <c r="H235" s="65" cm="1">
        <f t="array" ref="H235">SUM(File_5[GHG (kt CO2eq)]*(File_5[Row Categories]=$BE$77)*(File_5[Energy (Sub-Type)]=$BE$235)*(File_5[Year]=H$8))</f>
        <v>12.796920471</v>
      </c>
      <c r="I235" s="65" cm="1">
        <f t="array" ref="I235">SUM(File_5[GHG (kt CO2eq)]*(File_5[Row Categories]=$BE$77)*(File_5[Energy (Sub-Type)]=$BE$235)*(File_5[Year]=I$8))</f>
        <v>13.146873211000001</v>
      </c>
      <c r="J235" s="65" cm="1">
        <f t="array" ref="J235">SUM(File_5[GHG (kt CO2eq)]*(File_5[Row Categories]=$BE$77)*(File_5[Energy (Sub-Type)]=$BE$235)*(File_5[Year]=J$8))</f>
        <v>12.481461946</v>
      </c>
      <c r="K235" s="65" cm="1">
        <f t="array" ref="K235">SUM(File_5[GHG (kt CO2eq)]*(File_5[Row Categories]=$BE$77)*(File_5[Energy (Sub-Type)]=$BE$235)*(File_5[Year]=K$8))</f>
        <v>11.761071003</v>
      </c>
      <c r="L235" s="65" cm="1">
        <f t="array" ref="L235">SUM(File_5[GHG (kt CO2eq)]*(File_5[Row Categories]=$BE$77)*(File_5[Energy (Sub-Type)]=$BE$235)*(File_5[Year]=L$8))</f>
        <v>10.634164608000001</v>
      </c>
      <c r="M235" s="65" cm="1">
        <f t="array" ref="M235">SUM(File_5[GHG (kt CO2eq)]*(File_5[Row Categories]=$BE$77)*(File_5[Energy (Sub-Type)]=$BE$235)*(File_5[Year]=M$8))</f>
        <v>9.6002770159999997</v>
      </c>
      <c r="N235" s="65" cm="1">
        <f t="array" ref="N235">SUM(File_5[GHG (kt CO2eq)]*(File_5[Row Categories]=$BE$77)*(File_5[Energy (Sub-Type)]=$BE$235)*(File_5[Year]=N$8))</f>
        <v>9.9240281199999991</v>
      </c>
      <c r="O235" s="65" cm="1">
        <f t="array" ref="O235">SUM(File_5[GHG (kt CO2eq)]*(File_5[Row Categories]=$BE$77)*(File_5[Energy (Sub-Type)]=$BE$235)*(File_5[Year]=O$8))</f>
        <v>7.073643122</v>
      </c>
      <c r="P235" s="65" cm="1">
        <f t="array" ref="P235">SUM(File_5[GHG (kt CO2eq)]*(File_5[Row Categories]=$BE$77)*(File_5[Energy (Sub-Type)]=$BE$235)*(File_5[Year]=P$8))</f>
        <v>6.807115499</v>
      </c>
      <c r="Q235" s="65" cm="1">
        <f t="array" ref="Q235">SUM(File_5[GHG (kt CO2eq)]*(File_5[Row Categories]=$BE$77)*(File_5[Energy (Sub-Type)]=$BE$235)*(File_5[Year]=Q$8))</f>
        <v>6.5049424709999997</v>
      </c>
      <c r="R235" s="65" cm="1">
        <f t="array" ref="R235">SUM(File_5[GHG (kt CO2eq)]*(File_5[Row Categories]=$BE$77)*(File_5[Energy (Sub-Type)]=$BE$235)*(File_5[Year]=R$8))</f>
        <v>6.4478362630000001</v>
      </c>
      <c r="S235" s="65" cm="1">
        <f t="array" ref="S235">SUM(File_5[GHG (kt CO2eq)]*(File_5[Row Categories]=$BE$77)*(File_5[Energy (Sub-Type)]=$BE$235)*(File_5[Year]=S$8))</f>
        <v>6.0742125099999997</v>
      </c>
      <c r="T235" s="65" cm="1">
        <f t="array" ref="T235">SUM(File_5[GHG (kt CO2eq)]*(File_5[Row Categories]=$BE$77)*(File_5[Energy (Sub-Type)]=$BE$235)*(File_5[Year]=T$8))</f>
        <v>5.9488965519999999</v>
      </c>
      <c r="U235" s="65" cm="1">
        <f t="array" ref="U235">SUM(File_5[GHG (kt CO2eq)]*(File_5[Row Categories]=$BE$77)*(File_5[Energy (Sub-Type)]=$BE$235)*(File_5[Year]=U$8))</f>
        <v>6.3169101650000004</v>
      </c>
      <c r="V235" s="65" cm="1">
        <f t="array" ref="V235">SUM(File_5[GHG (kt CO2eq)]*(File_5[Row Categories]=$BE$77)*(File_5[Energy (Sub-Type)]=$BE$235)*(File_5[Year]=V$8))</f>
        <v>6.6447922510000001</v>
      </c>
      <c r="W235" s="65" cm="1">
        <f t="array" ref="W235">SUM(File_5[GHG (kt CO2eq)]*(File_5[Row Categories]=$BE$77)*(File_5[Energy (Sub-Type)]=$BE$235)*(File_5[Year]=W$8))</f>
        <v>9.1891424520000005</v>
      </c>
      <c r="X235" s="65" cm="1">
        <f t="array" ref="X235">SUM(File_5[GHG (kt CO2eq)]*(File_5[Row Categories]=$BE$77)*(File_5[Energy (Sub-Type)]=$BE$235)*(File_5[Year]=X$8))</f>
        <v>8.0904560480000001</v>
      </c>
      <c r="Y235" s="65" cm="1">
        <f t="array" ref="Y235">SUM(File_5[GHG (kt CO2eq)]*(File_5[Row Categories]=$BE$77)*(File_5[Energy (Sub-Type)]=$BE$235)*(File_5[Year]=Y$8))</f>
        <v>10.574083878</v>
      </c>
      <c r="Z235" s="65" cm="1">
        <f t="array" ref="Z235">SUM(File_5[GHG (kt CO2eq)]*(File_5[Row Categories]=$BE$77)*(File_5[Energy (Sub-Type)]=$BE$235)*(File_5[Year]=Z$8))</f>
        <v>10.588052649</v>
      </c>
      <c r="AA235" s="65" cm="1">
        <f t="array" ref="AA235">SUM(File_5[GHG (kt CO2eq)]*(File_5[Row Categories]=$BE$77)*(File_5[Energy (Sub-Type)]=$BE$235)*(File_5[Year]=AA$8))</f>
        <v>8.8254577800000007</v>
      </c>
      <c r="AB235" s="65" cm="1">
        <f t="array" ref="AB235">SUM(File_5[GHG (kt CO2eq)]*(File_5[Row Categories]=$BE$77)*(File_5[Energy (Sub-Type)]=$BE$235)*(File_5[Year]=AB$8))</f>
        <v>10.920736596999999</v>
      </c>
      <c r="AC235" s="65" cm="1">
        <f t="array" ref="AC235">SUM(File_5[GHG (kt CO2eq)]*(File_5[Row Categories]=$BE$77)*(File_5[Energy (Sub-Type)]=$BE$235)*(File_5[Year]=AC$8))</f>
        <v>11.187768953000001</v>
      </c>
      <c r="AD235" s="65" cm="1">
        <f t="array" ref="AD235">SUM(File_5[GHG (kt CO2eq)]*(File_5[Row Categories]=$BE$77)*(File_5[Energy (Sub-Type)]=$BE$235)*(File_5[Year]=AD$8))</f>
        <v>10.365152072000001</v>
      </c>
      <c r="AE235" s="65" cm="1">
        <f t="array" ref="AE235">SUM(File_5[GHG (kt CO2eq)]*(File_5[Row Categories]=$BE$77)*(File_5[Energy (Sub-Type)]=$BE$235)*(File_5[Year]=AE$8))</f>
        <v>13.352066363</v>
      </c>
      <c r="AF235" s="65" cm="1">
        <f t="array" ref="AF235">SUM(File_5[GHG (kt CO2eq)]*(File_5[Row Categories]=$BE$77)*(File_5[Energy (Sub-Type)]=$BE$235)*(File_5[Year]=AF$8))</f>
        <v>13.629451208000001</v>
      </c>
      <c r="AG235" s="65" cm="1">
        <f t="array" ref="AG235">SUM(File_5[GHG (kt CO2eq)]*(File_5[Row Categories]=$BE$77)*(File_5[Energy (Sub-Type)]=$BE$235)*(File_5[Year]=AG$8))</f>
        <v>11.232908715000001</v>
      </c>
      <c r="AH235" s="65" cm="1">
        <f t="array" ref="AH235">SUM(File_5[GHG (kt CO2eq)]*(File_5[Row Categories]=$BE$77)*(File_5[Energy (Sub-Type)]=$BE$235)*(File_5[Year]=AH$8))</f>
        <v>12.030868402999999</v>
      </c>
      <c r="AI235" s="65" cm="1">
        <f t="array" ref="AI235">SUM(File_5[GHG (kt CO2eq)]*(File_5[Row Categories]=$BE$77)*(File_5[Energy (Sub-Type)]=$BE$235)*(File_5[Year]=AI$8))</f>
        <v>10.523408165999999</v>
      </c>
      <c r="AJ235" s="65" cm="1">
        <f t="array" ref="AJ235">SUM(File_5[GHG (kt CO2eq)]*(File_5[Row Categories]=$BE$77)*(File_5[Energy (Sub-Type)]=$BE$235)*(File_5[Year]=AJ$8))</f>
        <v>10.924168985</v>
      </c>
      <c r="AK235" s="65" cm="1">
        <f t="array" ref="AK235">SUM(File_5[GHG (kt CO2eq)]*(File_5[Row Categories]=$BE$77)*(File_5[Energy (Sub-Type)]=$BE$235)*(File_5[Year]=AK$8))</f>
        <v>11.139654484999999</v>
      </c>
      <c r="AL235" s="65" cm="1">
        <f t="array" ref="AL235">SUM(File_5[GHG (kt CO2eq)]*(File_5[Row Categories]=$BE$77)*(File_5[Energy (Sub-Type)]=$BE$235)*(File_5[Year]=AL$8))</f>
        <v>9.9463285159999995</v>
      </c>
      <c r="AM235" s="65" cm="1">
        <f t="array" ref="AM235">SUM(File_5[GHG (kt CO2eq)]*(File_5[Row Categories]=$BE$77)*(File_5[Energy (Sub-Type)]=$BE$235)*(File_5[Year]=AM$8))</f>
        <v>9.9679310280000006</v>
      </c>
      <c r="BE235" s="7" t="s">
        <v>33</v>
      </c>
    </row>
    <row r="236" spans="3:105" s="58" customFormat="1" ht="15">
      <c r="C236" s="55" t="s">
        <v>47</v>
      </c>
      <c r="D236" s="56" t="s">
        <v>649</v>
      </c>
      <c r="E236" s="57"/>
      <c r="F236" s="66">
        <f>SUM(F229:F235)</f>
        <v>11306.113787245098</v>
      </c>
      <c r="G236" s="66">
        <f t="shared" ref="G236:AM236" si="123">SUM(G229:G235)</f>
        <v>11547.943025193565</v>
      </c>
      <c r="H236" s="66">
        <f t="shared" si="123"/>
        <v>10990.379679132098</v>
      </c>
      <c r="I236" s="66">
        <f t="shared" si="123"/>
        <v>10938.781894413556</v>
      </c>
      <c r="J236" s="66">
        <f t="shared" si="123"/>
        <v>10958.455329832424</v>
      </c>
      <c r="K236" s="66">
        <f t="shared" si="123"/>
        <v>10932.849977632986</v>
      </c>
      <c r="L236" s="66">
        <f t="shared" si="123"/>
        <v>11453.517332341169</v>
      </c>
      <c r="M236" s="66">
        <f t="shared" si="123"/>
        <v>11230.89333088985</v>
      </c>
      <c r="N236" s="66">
        <f t="shared" si="123"/>
        <v>11861.920921591096</v>
      </c>
      <c r="O236" s="66">
        <f t="shared" si="123"/>
        <v>12010.648732261097</v>
      </c>
      <c r="P236" s="66">
        <f t="shared" si="123"/>
        <v>12152.44278787919</v>
      </c>
      <c r="Q236" s="66">
        <f t="shared" si="123"/>
        <v>12967.515898684178</v>
      </c>
      <c r="R236" s="66">
        <f t="shared" si="123"/>
        <v>12476.305496789295</v>
      </c>
      <c r="S236" s="66">
        <f t="shared" si="123"/>
        <v>12417.728346493965</v>
      </c>
      <c r="T236" s="66">
        <f t="shared" si="123"/>
        <v>12714.122051177395</v>
      </c>
      <c r="U236" s="66">
        <f t="shared" si="123"/>
        <v>13160.243988662993</v>
      </c>
      <c r="V236" s="66">
        <f t="shared" si="123"/>
        <v>12964.464477812247</v>
      </c>
      <c r="W236" s="66">
        <f t="shared" si="123"/>
        <v>12644.644933645019</v>
      </c>
      <c r="X236" s="66">
        <f t="shared" si="123"/>
        <v>13564.330864685659</v>
      </c>
      <c r="Y236" s="66">
        <f t="shared" si="123"/>
        <v>12983.494318342782</v>
      </c>
      <c r="Z236" s="66">
        <f t="shared" si="123"/>
        <v>13538.312246155681</v>
      </c>
      <c r="AA236" s="66">
        <f t="shared" si="123"/>
        <v>11786.306174569569</v>
      </c>
      <c r="AB236" s="66">
        <f t="shared" si="123"/>
        <v>11524.331786021601</v>
      </c>
      <c r="AC236" s="66">
        <f t="shared" si="123"/>
        <v>10807.389090875324</v>
      </c>
      <c r="AD236" s="66">
        <f t="shared" si="123"/>
        <v>9850.270451485836</v>
      </c>
      <c r="AE236" s="66">
        <f t="shared" si="123"/>
        <v>10418.858625822042</v>
      </c>
      <c r="AF236" s="66">
        <f t="shared" si="123"/>
        <v>10835.678741742564</v>
      </c>
      <c r="AG236" s="66">
        <f t="shared" si="123"/>
        <v>10106.509260564133</v>
      </c>
      <c r="AH236" s="66">
        <f t="shared" si="123"/>
        <v>10133.584315335802</v>
      </c>
      <c r="AI236" s="66">
        <f t="shared" si="123"/>
        <v>9426.7790131733454</v>
      </c>
      <c r="AJ236" s="66">
        <f t="shared" si="123"/>
        <v>10033.982601397169</v>
      </c>
      <c r="AK236" s="66">
        <f t="shared" si="123"/>
        <v>9895.3271783971759</v>
      </c>
      <c r="AL236" s="66">
        <f t="shared" si="123"/>
        <v>8500.8945527620945</v>
      </c>
      <c r="AM236" s="66">
        <f t="shared" si="123"/>
        <v>7402.076344349688</v>
      </c>
    </row>
    <row r="238" spans="3:105" ht="16.5">
      <c r="AP238" s="60"/>
      <c r="AQ238" s="305" t="s">
        <v>647</v>
      </c>
      <c r="AR238" s="305"/>
      <c r="AS238" s="305"/>
      <c r="AT238" s="306"/>
      <c r="AU238" s="307" t="s">
        <v>84</v>
      </c>
      <c r="AV238" s="305"/>
      <c r="AW238" s="305"/>
      <c r="AX238" s="306"/>
      <c r="AY238" s="305" t="str">
        <f>"Change to "&amp;year_latest&amp;" (%)"</f>
        <v>Change to 2023 (%)</v>
      </c>
      <c r="AZ238" s="308"/>
      <c r="BA238" s="308"/>
    </row>
    <row r="239" spans="3:105" ht="15" thickBot="1">
      <c r="C239" s="28" t="s">
        <v>758</v>
      </c>
      <c r="D239" s="28" t="s">
        <v>49</v>
      </c>
      <c r="E239" s="28" t="s">
        <v>62</v>
      </c>
      <c r="F239" s="28">
        <f>F$8</f>
        <v>1990</v>
      </c>
      <c r="G239" s="28">
        <f t="shared" ref="G239:AM239" si="124">G$8</f>
        <v>1991</v>
      </c>
      <c r="H239" s="28">
        <f t="shared" si="124"/>
        <v>1992</v>
      </c>
      <c r="I239" s="28">
        <f t="shared" si="124"/>
        <v>1993</v>
      </c>
      <c r="J239" s="28">
        <f t="shared" si="124"/>
        <v>1994</v>
      </c>
      <c r="K239" s="28">
        <f t="shared" si="124"/>
        <v>1995</v>
      </c>
      <c r="L239" s="28">
        <f t="shared" si="124"/>
        <v>1996</v>
      </c>
      <c r="M239" s="28">
        <f t="shared" si="124"/>
        <v>1997</v>
      </c>
      <c r="N239" s="28">
        <f t="shared" si="124"/>
        <v>1998</v>
      </c>
      <c r="O239" s="28">
        <f t="shared" si="124"/>
        <v>1999</v>
      </c>
      <c r="P239" s="28">
        <f t="shared" si="124"/>
        <v>2000</v>
      </c>
      <c r="Q239" s="28">
        <f t="shared" si="124"/>
        <v>2001</v>
      </c>
      <c r="R239" s="28">
        <f t="shared" si="124"/>
        <v>2002</v>
      </c>
      <c r="S239" s="28">
        <f t="shared" si="124"/>
        <v>2003</v>
      </c>
      <c r="T239" s="28">
        <f t="shared" si="124"/>
        <v>2004</v>
      </c>
      <c r="U239" s="28">
        <f t="shared" si="124"/>
        <v>2005</v>
      </c>
      <c r="V239" s="28">
        <f t="shared" si="124"/>
        <v>2006</v>
      </c>
      <c r="W239" s="28">
        <f t="shared" si="124"/>
        <v>2007</v>
      </c>
      <c r="X239" s="28">
        <f t="shared" si="124"/>
        <v>2008</v>
      </c>
      <c r="Y239" s="28">
        <f t="shared" si="124"/>
        <v>2009</v>
      </c>
      <c r="Z239" s="28">
        <f t="shared" si="124"/>
        <v>2010</v>
      </c>
      <c r="AA239" s="28">
        <f t="shared" si="124"/>
        <v>2011</v>
      </c>
      <c r="AB239" s="28">
        <f t="shared" si="124"/>
        <v>2012</v>
      </c>
      <c r="AC239" s="28">
        <f t="shared" si="124"/>
        <v>2013</v>
      </c>
      <c r="AD239" s="28">
        <f t="shared" si="124"/>
        <v>2014</v>
      </c>
      <c r="AE239" s="28">
        <f t="shared" si="124"/>
        <v>2015</v>
      </c>
      <c r="AF239" s="28">
        <f t="shared" si="124"/>
        <v>2016</v>
      </c>
      <c r="AG239" s="28">
        <f t="shared" si="124"/>
        <v>2017</v>
      </c>
      <c r="AH239" s="28">
        <f t="shared" si="124"/>
        <v>2018</v>
      </c>
      <c r="AI239" s="28">
        <f t="shared" si="124"/>
        <v>2019</v>
      </c>
      <c r="AJ239" s="28">
        <f t="shared" si="124"/>
        <v>2020</v>
      </c>
      <c r="AK239" s="28">
        <f t="shared" si="124"/>
        <v>2021</v>
      </c>
      <c r="AL239" s="28">
        <f t="shared" si="124"/>
        <v>2022</v>
      </c>
      <c r="AM239" s="28">
        <f t="shared" si="124"/>
        <v>2023</v>
      </c>
      <c r="AP239" s="59"/>
      <c r="AQ239" s="28">
        <f>AQ$8</f>
        <v>2023</v>
      </c>
      <c r="AR239" s="28">
        <f>AR$8</f>
        <v>2022</v>
      </c>
      <c r="AS239" s="28">
        <f>AS$8</f>
        <v>2018</v>
      </c>
      <c r="AT239" s="28">
        <f>AT$8</f>
        <v>2013</v>
      </c>
      <c r="AU239" s="28">
        <f>AQ239</f>
        <v>2023</v>
      </c>
      <c r="AV239" s="28">
        <f>AR239</f>
        <v>2022</v>
      </c>
      <c r="AW239" s="28">
        <f>AS239</f>
        <v>2018</v>
      </c>
      <c r="AX239" s="59">
        <f>AT239</f>
        <v>2013</v>
      </c>
      <c r="AY239" s="28">
        <f>AV239</f>
        <v>2022</v>
      </c>
      <c r="AZ239" s="28">
        <f>AW239</f>
        <v>2018</v>
      </c>
      <c r="BA239" s="28">
        <f>AX239</f>
        <v>2013</v>
      </c>
      <c r="BB239" s="27"/>
      <c r="BP239" s="182"/>
      <c r="BQ239" s="183">
        <f t="shared" ref="BQ239:CA239" si="125">BQ$8</f>
        <v>2013</v>
      </c>
      <c r="BR239" s="183">
        <f t="shared" si="125"/>
        <v>2014</v>
      </c>
      <c r="BS239" s="183">
        <f t="shared" si="125"/>
        <v>2015</v>
      </c>
      <c r="BT239" s="183">
        <f t="shared" si="125"/>
        <v>2016</v>
      </c>
      <c r="BU239" s="183">
        <f t="shared" si="125"/>
        <v>2017</v>
      </c>
      <c r="BV239" s="183">
        <f t="shared" si="125"/>
        <v>2018</v>
      </c>
      <c r="BW239" s="183">
        <f t="shared" si="125"/>
        <v>2019</v>
      </c>
      <c r="BX239" s="183">
        <f t="shared" si="125"/>
        <v>2020</v>
      </c>
      <c r="BY239" s="183">
        <f t="shared" si="125"/>
        <v>2021</v>
      </c>
      <c r="BZ239" s="183">
        <f t="shared" si="125"/>
        <v>2022</v>
      </c>
      <c r="CA239" s="183">
        <f t="shared" si="125"/>
        <v>2023</v>
      </c>
      <c r="CC239" s="183"/>
      <c r="CD239" s="183">
        <f t="shared" ref="CD239:CN239" si="126">BQ239</f>
        <v>2013</v>
      </c>
      <c r="CE239" s="183">
        <f t="shared" si="126"/>
        <v>2014</v>
      </c>
      <c r="CF239" s="183">
        <f t="shared" si="126"/>
        <v>2015</v>
      </c>
      <c r="CG239" s="183">
        <f t="shared" si="126"/>
        <v>2016</v>
      </c>
      <c r="CH239" s="183">
        <f t="shared" si="126"/>
        <v>2017</v>
      </c>
      <c r="CI239" s="183">
        <f t="shared" si="126"/>
        <v>2018</v>
      </c>
      <c r="CJ239" s="183">
        <f t="shared" si="126"/>
        <v>2019</v>
      </c>
      <c r="CK239" s="183">
        <f t="shared" si="126"/>
        <v>2020</v>
      </c>
      <c r="CL239" s="183">
        <f t="shared" si="126"/>
        <v>2021</v>
      </c>
      <c r="CM239" s="183">
        <f t="shared" si="126"/>
        <v>2022</v>
      </c>
      <c r="CN239" s="183">
        <f t="shared" si="126"/>
        <v>2023</v>
      </c>
      <c r="CO239" s="27"/>
      <c r="CP239" s="183"/>
      <c r="CQ239" s="188">
        <f t="shared" ref="CQ239:DA239" si="127">CD239</f>
        <v>2013</v>
      </c>
      <c r="CR239" s="188">
        <f t="shared" si="127"/>
        <v>2014</v>
      </c>
      <c r="CS239" s="188">
        <f t="shared" si="127"/>
        <v>2015</v>
      </c>
      <c r="CT239" s="188">
        <f t="shared" si="127"/>
        <v>2016</v>
      </c>
      <c r="CU239" s="188">
        <f t="shared" si="127"/>
        <v>2017</v>
      </c>
      <c r="CV239" s="188">
        <f t="shared" si="127"/>
        <v>2018</v>
      </c>
      <c r="CW239" s="188">
        <f t="shared" si="127"/>
        <v>2019</v>
      </c>
      <c r="CX239" s="188">
        <f t="shared" si="127"/>
        <v>2020</v>
      </c>
      <c r="CY239" s="188">
        <f t="shared" si="127"/>
        <v>2021</v>
      </c>
      <c r="CZ239" s="188">
        <f t="shared" si="127"/>
        <v>2022</v>
      </c>
      <c r="DA239" s="188">
        <f t="shared" si="127"/>
        <v>2023</v>
      </c>
    </row>
    <row r="240" spans="3:105" ht="15.5">
      <c r="C240" s="7" t="str" cm="1">
        <f t="array" ref="C240:C246">_xlfn.SORTBY(C229:C235,$AM229:$AM235,-1)</f>
        <v>Oil</v>
      </c>
      <c r="D240" s="86" t="s">
        <v>648</v>
      </c>
      <c r="F240" s="89" cm="1">
        <f t="array" ref="F240:F246">_xlfn.SORTBY(F229:F235,$AM229:$AM235,-1)</f>
        <v>1179.347161654</v>
      </c>
      <c r="G240" s="89" cm="1">
        <f t="array" ref="G240:G246">_xlfn.SORTBY(G229:G235,$AM229:$AM235,-1)</f>
        <v>1337.1290706279999</v>
      </c>
      <c r="H240" s="89" cm="1">
        <f t="array" ref="H240:H246">_xlfn.SORTBY(H229:H235,$AM229:$AM235,-1)</f>
        <v>1337.2339303690001</v>
      </c>
      <c r="I240" s="89" cm="1">
        <f t="array" ref="I240:I246">_xlfn.SORTBY(I229:I235,$AM229:$AM235,-1)</f>
        <v>1426.0182891470001</v>
      </c>
      <c r="J240" s="89" cm="1">
        <f t="array" ref="J240:J246">_xlfn.SORTBY(J229:J235,$AM229:$AM235,-1)</f>
        <v>1910.8292319320001</v>
      </c>
      <c r="K240" s="89" cm="1">
        <f t="array" ref="K240:K246">_xlfn.SORTBY(K229:K235,$AM229:$AM235,-1)</f>
        <v>2134.7234536320002</v>
      </c>
      <c r="L240" s="89" cm="1">
        <f t="array" ref="L240:L246">_xlfn.SORTBY(L229:L235,$AM229:$AM235,-1)</f>
        <v>2394.6047941450001</v>
      </c>
      <c r="M240" s="89" cm="1">
        <f t="array" ref="M240:M246">_xlfn.SORTBY(M229:M235,$AM229:$AM235,-1)</f>
        <v>2682.8661919880001</v>
      </c>
      <c r="N240" s="89" cm="1">
        <f t="array" ref="N240:N246">_xlfn.SORTBY(N229:N235,$AM229:$AM235,-1)</f>
        <v>2933.5355536790003</v>
      </c>
      <c r="O240" s="89" cm="1">
        <f t="array" ref="O240:O246">_xlfn.SORTBY(O229:O235,$AM229:$AM235,-1)</f>
        <v>3485.9020247929998</v>
      </c>
      <c r="P240" s="89" cm="1">
        <f t="array" ref="P240:P246">_xlfn.SORTBY(P229:P235,$AM229:$AM235,-1)</f>
        <v>3474.2191977869998</v>
      </c>
      <c r="Q240" s="89" cm="1">
        <f t="array" ref="Q240:Q246">_xlfn.SORTBY(Q229:Q235,$AM229:$AM235,-1)</f>
        <v>3866.7193904870005</v>
      </c>
      <c r="R240" s="89" cm="1">
        <f t="array" ref="R240:R246">_xlfn.SORTBY(R229:R235,$AM229:$AM235,-1)</f>
        <v>3941.1550181189996</v>
      </c>
      <c r="S240" s="89" cm="1">
        <f t="array" ref="S240:S246">_xlfn.SORTBY(S229:S235,$AM229:$AM235,-1)</f>
        <v>4178.8802586180009</v>
      </c>
      <c r="T240" s="89" cm="1">
        <f t="array" ref="T240:T246">_xlfn.SORTBY(T229:T235,$AM229:$AM235,-1)</f>
        <v>4235.6823786340001</v>
      </c>
      <c r="U240" s="89" cm="1">
        <f t="array" ref="U240:U246">_xlfn.SORTBY(U229:U235,$AM229:$AM235,-1)</f>
        <v>4577.8275380140003</v>
      </c>
      <c r="V240" s="89" cm="1">
        <f t="array" ref="V240:V246">_xlfn.SORTBY(V229:V235,$AM229:$AM235,-1)</f>
        <v>4451.949428725</v>
      </c>
      <c r="W240" s="89" cm="1">
        <f t="array" ref="W240:W246">_xlfn.SORTBY(W229:W235,$AM229:$AM235,-1)</f>
        <v>4471.0088736960006</v>
      </c>
      <c r="X240" s="89" cm="1">
        <f t="array" ref="X240:X246">_xlfn.SORTBY(X229:X235,$AM229:$AM235,-1)</f>
        <v>4965.5013748920001</v>
      </c>
      <c r="Y240" s="89" cm="1">
        <f t="array" ref="Y240:Y246">_xlfn.SORTBY(Y229:Y235,$AM229:$AM235,-1)</f>
        <v>4780.3607495510005</v>
      </c>
      <c r="Z240" s="89" cm="1">
        <f t="array" ref="Z240:Z246">_xlfn.SORTBY(Z229:Z235,$AM229:$AM235,-1)</f>
        <v>4976.0718565540001</v>
      </c>
      <c r="AA240" s="89" cm="1">
        <f t="array" ref="AA240:AA246">_xlfn.SORTBY(AA229:AA235,$AM229:$AM235,-1)</f>
        <v>4285.4949992850006</v>
      </c>
      <c r="AB240" s="89" cm="1">
        <f t="array" ref="AB240:AB246">_xlfn.SORTBY(AB229:AB235,$AM229:$AM235,-1)</f>
        <v>3752.6409756999997</v>
      </c>
      <c r="AC240" s="89" cm="1">
        <f t="array" ref="AC240:AC246">_xlfn.SORTBY(AC229:AC235,$AM229:$AM235,-1)</f>
        <v>3441.6657036320003</v>
      </c>
      <c r="AD240" s="89" cm="1">
        <f t="array" ref="AD240:AD246">_xlfn.SORTBY(AD229:AD235,$AM229:$AM235,-1)</f>
        <v>3016.6128984869997</v>
      </c>
      <c r="AE240" s="89" cm="1">
        <f t="array" ref="AE240:AE246">_xlfn.SORTBY(AE229:AE235,$AM229:$AM235,-1)</f>
        <v>3354.6679283670001</v>
      </c>
      <c r="AF240" s="89" cm="1">
        <f t="array" ref="AF240:AF246">_xlfn.SORTBY(AF229:AF235,$AM229:$AM235,-1)</f>
        <v>3617.8228313089999</v>
      </c>
      <c r="AG240" s="89" cm="1">
        <f t="array" ref="AG240:AG246">_xlfn.SORTBY(AG229:AG235,$AM229:$AM235,-1)</f>
        <v>3456.7416626619997</v>
      </c>
      <c r="AH240" s="89" cm="1">
        <f t="array" ref="AH240:AH246">_xlfn.SORTBY(AH229:AH235,$AM229:$AM235,-1)</f>
        <v>3702.974627475</v>
      </c>
      <c r="AI240" s="89" cm="1">
        <f t="array" ref="AI240:AI246">_xlfn.SORTBY(AI229:AI235,$AM229:$AM235,-1)</f>
        <v>3650.8128924869998</v>
      </c>
      <c r="AJ240" s="89" cm="1">
        <f t="array" ref="AJ240:AJ246">_xlfn.SORTBY(AJ229:AJ235,$AM229:$AM235,-1)</f>
        <v>4198.6839580610003</v>
      </c>
      <c r="AK240" s="89" cm="1">
        <f t="array" ref="AK240:AK246">_xlfn.SORTBY(AK229:AK235,$AM229:$AM235,-1)</f>
        <v>3786.6050588210001</v>
      </c>
      <c r="AL240" s="89" cm="1">
        <f t="array" ref="AL240:AL246">_xlfn.SORTBY(AL229:AL235,$AM229:$AM235,-1)</f>
        <v>3155.366738232</v>
      </c>
      <c r="AM240" s="89" cm="1">
        <f t="array" ref="AM240:AM246">_xlfn.SORTBY(AM229:AM235,$AM229:$AM235,-1)</f>
        <v>3140.0046141209996</v>
      </c>
      <c r="AN240" s="94"/>
      <c r="AP240" s="49" t="str">
        <f t="shared" ref="AP240:AP247" si="128">C240</f>
        <v>Oil</v>
      </c>
      <c r="AQ240" s="101" cm="1">
        <f t="array" aca="1" ref="AQ240" ca="1">INDIRECT(ADDRESS(ROW(AP240),AQ$9))/1000</f>
        <v>3.1400046141209996</v>
      </c>
      <c r="AR240" s="102" cm="1">
        <f t="array" aca="1" ref="AR240" ca="1">INDIRECT(ADDRESS(ROW(AQ240),AR$9))/1000</f>
        <v>3.1553667382319999</v>
      </c>
      <c r="AS240" s="102" cm="1">
        <f t="array" aca="1" ref="AS240" ca="1">INDIRECT(ADDRESS(ROW(AR240),AS$9))/1000</f>
        <v>3.7029746274750002</v>
      </c>
      <c r="AT240" s="110" cm="1">
        <f t="array" aca="1" ref="AT240" ca="1">INDIRECT(ADDRESS(ROW(AS240),AT$9))/1000</f>
        <v>3.4416657036320002</v>
      </c>
      <c r="AU240" s="77" cm="1">
        <f t="array" aca="1" ref="AU240" ca="1">AQ240/INDIRECT(ADDRESS($BC240,COLUMN(AQ240)))</f>
        <v>0.42420592115587874</v>
      </c>
      <c r="AV240" s="78" cm="1">
        <f t="array" aca="1" ref="AV240" ca="1">AR240/INDIRECT(ADDRESS($BC240,COLUMN(AR240)))</f>
        <v>0.3711805526639268</v>
      </c>
      <c r="AW240" s="78" cm="1">
        <f t="array" aca="1" ref="AW240" ca="1">AS240/INDIRECT(ADDRESS($BC240,COLUMN(AS240)))</f>
        <v>0.36541607710028634</v>
      </c>
      <c r="AX240" s="79" cm="1">
        <f t="array" aca="1" ref="AX240" ca="1">AT240/INDIRECT(ADDRESS($BC240,COLUMN(AT240)))</f>
        <v>0.31845487144881246</v>
      </c>
      <c r="AY240" s="53">
        <f t="shared" ref="AY240:BA245" ca="1" si="129">IFERROR(($AQ240-AR240)/AR240,"-")</f>
        <v>-4.8685700856464864E-3</v>
      </c>
      <c r="AZ240" s="53">
        <f t="shared" ca="1" si="129"/>
        <v>-0.1520318311599885</v>
      </c>
      <c r="BA240" s="53">
        <f t="shared" ca="1" si="129"/>
        <v>-8.764973576389383E-2</v>
      </c>
      <c r="BC240" s="100">
        <f>+BC241</f>
        <v>247</v>
      </c>
      <c r="BP240" s="177" t="str">
        <f t="shared" ref="BP240:BP246" si="130">AP240</f>
        <v>Oil</v>
      </c>
      <c r="BQ240" s="185" cm="1">
        <f t="array" ref="BQ240">INDEX(240:240,,BQ$9)/1000</f>
        <v>3.4416657036320002</v>
      </c>
      <c r="BR240" s="185" cm="1">
        <f t="array" ref="BR240">INDEX(240:240,,BR$9)/1000</f>
        <v>3.0166128984869998</v>
      </c>
      <c r="BS240" s="185" cm="1">
        <f t="array" ref="BS240">INDEX(240:240,,BS$9)/1000</f>
        <v>3.3546679283670002</v>
      </c>
      <c r="BT240" s="185" cm="1">
        <f t="array" ref="BT240">INDEX(240:240,,BT$9)/1000</f>
        <v>3.6178228313089997</v>
      </c>
      <c r="BU240" s="185" cm="1">
        <f t="array" ref="BU240">INDEX(240:240,,BU$9)/1000</f>
        <v>3.4567416626619996</v>
      </c>
      <c r="BV240" s="185" cm="1">
        <f t="array" ref="BV240">INDEX(240:240,,BV$9)/1000</f>
        <v>3.7029746274750002</v>
      </c>
      <c r="BW240" s="185" cm="1">
        <f t="array" ref="BW240">INDEX(240:240,,BW$9)/1000</f>
        <v>3.6508128924869996</v>
      </c>
      <c r="BX240" s="185" cm="1">
        <f t="array" ref="BX240">INDEX(240:240,,BX$9)/1000</f>
        <v>4.1986839580610003</v>
      </c>
      <c r="BY240" s="185" cm="1">
        <f t="array" ref="BY240">INDEX(240:240,,BY$9)/1000</f>
        <v>3.7866050588209998</v>
      </c>
      <c r="BZ240" s="185" cm="1">
        <f t="array" ref="BZ240">INDEX(240:240,,BZ$9)/1000</f>
        <v>3.1553667382319999</v>
      </c>
      <c r="CA240" s="185" cm="1">
        <f t="array" ref="CA240">INDEX(240:240,,CA$9)/1000</f>
        <v>3.1400046141209996</v>
      </c>
      <c r="CB240" s="179"/>
      <c r="CC240" s="178" t="str">
        <f>BP240</f>
        <v>Oil</v>
      </c>
      <c r="CD240" s="126" cm="1">
        <f t="array" aca="1" ref="CD240" ca="1">BQ240/INDIRECT(ADDRESS($BC240,COLUMN(BQ240)))</f>
        <v>0.31845487144881246</v>
      </c>
      <c r="CE240" s="126" cm="1">
        <f t="array" aca="1" ref="CE240" ca="1">BR240/INDIRECT(ADDRESS($BC240,COLUMN(BR240)))</f>
        <v>0.30624670798068981</v>
      </c>
      <c r="CF240" s="126" cm="1">
        <f t="array" aca="1" ref="CF240" ca="1">BS240/INDIRECT(ADDRESS($BC240,COLUMN(BS240)))</f>
        <v>0.32198036741306862</v>
      </c>
      <c r="CG240" s="126" cm="1">
        <f t="array" aca="1" ref="CG240" ca="1">BT240/INDIRECT(ADDRESS($BC240,COLUMN(BT240)))</f>
        <v>0.33388059184257352</v>
      </c>
      <c r="CH240" s="126" cm="1">
        <f t="array" aca="1" ref="CH240" ca="1">BU240/INDIRECT(ADDRESS($BC240,COLUMN(BU240)))</f>
        <v>0.34203121706426343</v>
      </c>
      <c r="CI240" s="126" cm="1">
        <f t="array" aca="1" ref="CI240" ca="1">BV240/INDIRECT(ADDRESS($BC240,COLUMN(BV240)))</f>
        <v>0.36541607710028634</v>
      </c>
      <c r="CJ240" s="126" cm="1">
        <f t="array" aca="1" ref="CJ240" ca="1">BW240/INDIRECT(ADDRESS($BC240,COLUMN(BW240)))</f>
        <v>0.38728105192507573</v>
      </c>
      <c r="CK240" s="126" cm="1">
        <f t="array" aca="1" ref="CK240" ca="1">BX240/INDIRECT(ADDRESS($BC240,COLUMN(BX240)))</f>
        <v>0.41844640606376576</v>
      </c>
      <c r="CL240" s="126" cm="1">
        <f t="array" aca="1" ref="CL240" ca="1">BY240/INDIRECT(ADDRESS($BC240,COLUMN(BY240)))</f>
        <v>0.38266597865380997</v>
      </c>
      <c r="CM240" s="126" cm="1">
        <f t="array" aca="1" ref="CM240" ca="1">BZ240/INDIRECT(ADDRESS($BC240,COLUMN(BZ240)))</f>
        <v>0.3711805526639268</v>
      </c>
      <c r="CN240" s="126" cm="1">
        <f t="array" aca="1" ref="CN240" ca="1">CA240/INDIRECT(ADDRESS($BC240,COLUMN(CA240)))</f>
        <v>0.42420592115587874</v>
      </c>
      <c r="CP240" s="178" t="str">
        <f>CC240</f>
        <v>Oil</v>
      </c>
      <c r="CQ240" s="194" t="str">
        <f ca="1">TEXT(BQ240,"#,##0.00;-#,##0.00;0") &amp; CHAR(10) &amp; IF(CD240&lt;&gt;1,TEXT(CD240,"(#,##0.0%);(-#,##0.0%);(0%)"),"(100%)")</f>
        <v>3.44
(31.8%)</v>
      </c>
      <c r="CR240" s="194" t="str">
        <f t="shared" ref="CR240:CR246" ca="1" si="131">TEXT(BR240,"#,##0.00;-#,##0.00;0") &amp; CHAR(10) &amp; IF(CE240&lt;&gt;1,TEXT(CE240,"(#,##0.0%);(-#,##0.0%);(0%)"),"(100%)")</f>
        <v>3.02
(30.6%)</v>
      </c>
      <c r="CS240" s="194" t="str">
        <f t="shared" ref="CS240:CS246" ca="1" si="132">TEXT(BS240,"#,##0.00;-#,##0.00;0") &amp; CHAR(10) &amp; IF(CF240&lt;&gt;1,TEXT(CF240,"(#,##0.0%);(-#,##0.0%);(0%)"),"(100%)")</f>
        <v>3.35
(32.2%)</v>
      </c>
      <c r="CT240" s="194" t="str">
        <f t="shared" ref="CT240:CT246" ca="1" si="133">TEXT(BT240,"#,##0.00;-#,##0.00;0") &amp; CHAR(10) &amp; IF(CG240&lt;&gt;1,TEXT(CG240,"(#,##0.0%);(-#,##0.0%);(0%)"),"(100%)")</f>
        <v>3.62
(33.4%)</v>
      </c>
      <c r="CU240" s="194" t="str">
        <f t="shared" ref="CU240:CU246" ca="1" si="134">TEXT(BU240,"#,##0.00;-#,##0.00;0") &amp; CHAR(10) &amp; IF(CH240&lt;&gt;1,TEXT(CH240,"(#,##0.0%);(-#,##0.0%);(0%)"),"(100%)")</f>
        <v>3.46
(34.2%)</v>
      </c>
      <c r="CV240" s="194" t="str">
        <f t="shared" ref="CV240:CV246" ca="1" si="135">TEXT(BV240,"#,##0.00;-#,##0.00;0") &amp; CHAR(10) &amp; IF(CI240&lt;&gt;1,TEXT(CI240,"(#,##0.0%);(-#,##0.0%);(0%)"),"(100%)")</f>
        <v>3.70
(36.5%)</v>
      </c>
      <c r="CW240" s="194" t="str">
        <f t="shared" ref="CW240:CW246" ca="1" si="136">TEXT(BW240,"#,##0.00;-#,##0.00;0") &amp; CHAR(10) &amp; IF(CJ240&lt;&gt;1,TEXT(CJ240,"(#,##0.0%);(-#,##0.0%);(0%)"),"(100%)")</f>
        <v>3.65
(38.7%)</v>
      </c>
      <c r="CX240" s="194" t="str">
        <f t="shared" ref="CX240:CX246" ca="1" si="137">TEXT(BX240,"#,##0.00;-#,##0.00;0") &amp; CHAR(10) &amp; IF(CK240&lt;&gt;1,TEXT(CK240,"(#,##0.0%);(-#,##0.0%);(0%)"),"(100%)")</f>
        <v>4.20
(41.8%)</v>
      </c>
      <c r="CY240" s="194" t="str">
        <f t="shared" ref="CY240:CY246" ca="1" si="138">TEXT(BY240,"#,##0.00;-#,##0.00;0") &amp; CHAR(10) &amp; IF(CL240&lt;&gt;1,TEXT(CL240,"(#,##0.0%);(-#,##0.0%);(0%)"),"(100%)")</f>
        <v>3.79
(38.3%)</v>
      </c>
      <c r="CZ240" s="194" t="str">
        <f t="shared" ref="CZ240:CZ246" ca="1" si="139">TEXT(BZ240,"#,##0.00;-#,##0.00;0") &amp; CHAR(10) &amp; IF(CM240&lt;&gt;1,TEXT(CM240,"(#,##0.0%);(-#,##0.0%);(0%)"),"(100%)")</f>
        <v>3.16
(37.1%)</v>
      </c>
      <c r="DA240" s="194" t="str">
        <f t="shared" ref="DA240:DA246" ca="1" si="140">TEXT(CA240,"#,##0.00;-#,##0.00;0") &amp; CHAR(10) &amp; IF(CN240&lt;&gt;1,TEXT(CN240,"(#,##0.0%);(-#,##0.0%);(0%)"),"(100%)")</f>
        <v>3.14
(42.4%)</v>
      </c>
    </row>
    <row r="241" spans="2:105" ht="15.5">
      <c r="C241" s="7" t="str">
        <v>Electricity</v>
      </c>
      <c r="D241" s="86" t="s">
        <v>648</v>
      </c>
      <c r="F241" s="89">
        <v>3735.0057981570985</v>
      </c>
      <c r="G241" s="89">
        <v>3871.3421073535633</v>
      </c>
      <c r="H241" s="89">
        <v>4108.5788141100984</v>
      </c>
      <c r="I241" s="89">
        <v>4060.2437654865553</v>
      </c>
      <c r="J241" s="89">
        <v>4148.234908342426</v>
      </c>
      <c r="K241" s="89">
        <v>4291.2144653849846</v>
      </c>
      <c r="L241" s="89">
        <v>4476.3414743321682</v>
      </c>
      <c r="M241" s="89">
        <v>4496.9897085398516</v>
      </c>
      <c r="N241" s="89">
        <v>4553.3613957850948</v>
      </c>
      <c r="O241" s="89">
        <v>4945.6282365260986</v>
      </c>
      <c r="P241" s="89">
        <v>4986.8417015631921</v>
      </c>
      <c r="Q241" s="89">
        <v>5445.5053672321774</v>
      </c>
      <c r="R241" s="89">
        <v>4938.0361763032961</v>
      </c>
      <c r="S241" s="89">
        <v>4644.0955497259638</v>
      </c>
      <c r="T241" s="89">
        <v>4788.1467531283961</v>
      </c>
      <c r="U241" s="89">
        <v>4779.0786097339915</v>
      </c>
      <c r="V241" s="89">
        <v>4720.8750200762479</v>
      </c>
      <c r="W241" s="89">
        <v>4571.5223234830182</v>
      </c>
      <c r="X241" s="89">
        <v>4689.5980798526589</v>
      </c>
      <c r="Y241" s="89">
        <v>4268.4978516367819</v>
      </c>
      <c r="Z241" s="89">
        <v>4561.6406675736807</v>
      </c>
      <c r="AA241" s="89">
        <v>4051.4137744605687</v>
      </c>
      <c r="AB241" s="89">
        <v>4275.2351916696016</v>
      </c>
      <c r="AC241" s="89">
        <v>3741.6021003123246</v>
      </c>
      <c r="AD241" s="89">
        <v>3578.7036395858363</v>
      </c>
      <c r="AE241" s="89">
        <v>3706.3980502310415</v>
      </c>
      <c r="AF241" s="89">
        <v>3838.1195037735642</v>
      </c>
      <c r="AG241" s="89">
        <v>3597.7175967971343</v>
      </c>
      <c r="AH241" s="89">
        <v>3134.6991688638018</v>
      </c>
      <c r="AI241" s="89">
        <v>2698.0398536843463</v>
      </c>
      <c r="AJ241" s="89">
        <v>2691.0731564421681</v>
      </c>
      <c r="AK241" s="89">
        <v>3028.1656770461777</v>
      </c>
      <c r="AL241" s="89">
        <v>2748.3614444970963</v>
      </c>
      <c r="AM241" s="89">
        <v>2055.847677532689</v>
      </c>
      <c r="AN241" s="94"/>
      <c r="AP241" s="49" t="str">
        <f t="shared" si="128"/>
        <v>Electricity</v>
      </c>
      <c r="AQ241" s="101" cm="1">
        <f t="array" aca="1" ref="AQ241" ca="1">INDIRECT(ADDRESS(ROW(AP241),AQ$9))/1000</f>
        <v>2.055847677532689</v>
      </c>
      <c r="AR241" s="102" cm="1">
        <f t="array" aca="1" ref="AR241" ca="1">INDIRECT(ADDRESS(ROW(AQ241),AR$9))/1000</f>
        <v>2.7483614444970961</v>
      </c>
      <c r="AS241" s="102" cm="1">
        <f t="array" aca="1" ref="AS241" ca="1">INDIRECT(ADDRESS(ROW(AR241),AS$9))/1000</f>
        <v>3.134699168863802</v>
      </c>
      <c r="AT241" s="103" cm="1">
        <f t="array" aca="1" ref="AT241" ca="1">INDIRECT(ADDRESS(ROW(AS241),AT$9))/1000</f>
        <v>3.7416021003123245</v>
      </c>
      <c r="AU241" s="77" cm="1">
        <f t="array" aca="1" ref="AU241" ca="1">AQ241/INDIRECT(ADDRESS($BC241,COLUMN(AQ241)))</f>
        <v>0.27773932365639575</v>
      </c>
      <c r="AV241" s="78" cm="1">
        <f t="array" aca="1" ref="AV241" ca="1">AR241/INDIRECT(ADDRESS($BC241,COLUMN(AR241)))</f>
        <v>0.32330261567638235</v>
      </c>
      <c r="AW241" s="78" cm="1">
        <f t="array" aca="1" ref="AW241" ca="1">AS241/INDIRECT(ADDRESS($BC241,COLUMN(AS241)))</f>
        <v>0.30933765105401656</v>
      </c>
      <c r="AX241" s="80" cm="1">
        <f t="array" aca="1" ref="AX241" ca="1">AT241/INDIRECT(ADDRESS($BC241,COLUMN(AT241)))</f>
        <v>0.34620777218721194</v>
      </c>
      <c r="AY241" s="53">
        <f t="shared" ca="1" si="129"/>
        <v>-0.25197332335999401</v>
      </c>
      <c r="AZ241" s="53">
        <f t="shared" ca="1" si="129"/>
        <v>-0.34416428282722633</v>
      </c>
      <c r="BA241" s="53">
        <f t="shared" ca="1" si="129"/>
        <v>-0.45054347778961307</v>
      </c>
      <c r="BC241" s="100">
        <f>+BC242</f>
        <v>247</v>
      </c>
      <c r="BP241" s="177" t="str">
        <f t="shared" si="130"/>
        <v>Electricity</v>
      </c>
      <c r="BQ241" s="185" cm="1">
        <f t="array" ref="BQ241">INDEX(241:241,,BQ$9)/1000</f>
        <v>3.7416021003123245</v>
      </c>
      <c r="BR241" s="185" cm="1">
        <f t="array" ref="BR241">INDEX(241:241,,BR$9)/1000</f>
        <v>3.5787036395858363</v>
      </c>
      <c r="BS241" s="185" cm="1">
        <f t="array" ref="BS241">INDEX(241:241,,BS$9)/1000</f>
        <v>3.7063980502310416</v>
      </c>
      <c r="BT241" s="185" cm="1">
        <f t="array" ref="BT241">INDEX(241:241,,BT$9)/1000</f>
        <v>3.838119503773564</v>
      </c>
      <c r="BU241" s="185" cm="1">
        <f t="array" ref="BU241">INDEX(241:241,,BU$9)/1000</f>
        <v>3.5977175967971342</v>
      </c>
      <c r="BV241" s="185" cm="1">
        <f t="array" ref="BV241">INDEX(241:241,,BV$9)/1000</f>
        <v>3.134699168863802</v>
      </c>
      <c r="BW241" s="185" cm="1">
        <f t="array" ref="BW241">INDEX(241:241,,BW$9)/1000</f>
        <v>2.6980398536843464</v>
      </c>
      <c r="BX241" s="185" cm="1">
        <f t="array" ref="BX241">INDEX(241:241,,BX$9)/1000</f>
        <v>2.6910731564421679</v>
      </c>
      <c r="BY241" s="185" cm="1">
        <f t="array" ref="BY241">INDEX(241:241,,BY$9)/1000</f>
        <v>3.0281656770461778</v>
      </c>
      <c r="BZ241" s="185" cm="1">
        <f t="array" ref="BZ241">INDEX(241:241,,BZ$9)/1000</f>
        <v>2.7483614444970961</v>
      </c>
      <c r="CA241" s="185" cm="1">
        <f t="array" ref="CA241">INDEX(241:241,,CA$9)/1000</f>
        <v>2.055847677532689</v>
      </c>
      <c r="CB241" s="179"/>
      <c r="CC241" s="178" t="str">
        <f t="shared" ref="CC241:CC246" si="141">BP241</f>
        <v>Electricity</v>
      </c>
      <c r="CD241" s="126" cm="1">
        <f t="array" aca="1" ref="CD241" ca="1">BQ241/INDIRECT(ADDRESS($BC241,COLUMN(BQ241)))</f>
        <v>0.34620777218721194</v>
      </c>
      <c r="CE241" s="126" cm="1">
        <f t="array" aca="1" ref="CE241" ca="1">BR241/INDIRECT(ADDRESS($BC241,COLUMN(BR241)))</f>
        <v>0.36331019104617757</v>
      </c>
      <c r="CF241" s="126" cm="1">
        <f t="array" aca="1" ref="CF241" ca="1">BS241/INDIRECT(ADDRESS($BC241,COLUMN(BS241)))</f>
        <v>0.35573935527305506</v>
      </c>
      <c r="CG241" s="126" cm="1">
        <f t="array" aca="1" ref="CG241" ca="1">BT241/INDIRECT(ADDRESS($BC241,COLUMN(BT241)))</f>
        <v>0.35421126772500899</v>
      </c>
      <c r="CH241" s="126" cm="1">
        <f t="array" aca="1" ref="CH241" ca="1">BU241/INDIRECT(ADDRESS($BC241,COLUMN(BU241)))</f>
        <v>0.35598024046101889</v>
      </c>
      <c r="CI241" s="126" cm="1">
        <f t="array" aca="1" ref="CI241" ca="1">BV241/INDIRECT(ADDRESS($BC241,COLUMN(BV241)))</f>
        <v>0.30933765105401656</v>
      </c>
      <c r="CJ241" s="126" cm="1">
        <f t="array" aca="1" ref="CJ241" ca="1">BW241/INDIRECT(ADDRESS($BC241,COLUMN(BW241)))</f>
        <v>0.28621015194203681</v>
      </c>
      <c r="CK241" s="126" cm="1">
        <f t="array" aca="1" ref="CK241" ca="1">BX241/INDIRECT(ADDRESS($BC241,COLUMN(BX241)))</f>
        <v>0.26819591615272015</v>
      </c>
      <c r="CL241" s="126" cm="1">
        <f t="array" aca="1" ref="CL241" ca="1">BY241/INDIRECT(ADDRESS($BC241,COLUMN(BY241)))</f>
        <v>0.30601976290961541</v>
      </c>
      <c r="CM241" s="126" cm="1">
        <f t="array" aca="1" ref="CM241" ca="1">BZ241/INDIRECT(ADDRESS($BC241,COLUMN(BZ241)))</f>
        <v>0.32330261567638235</v>
      </c>
      <c r="CN241" s="126" cm="1">
        <f t="array" aca="1" ref="CN241" ca="1">CA241/INDIRECT(ADDRESS($BC241,COLUMN(CA241)))</f>
        <v>0.27773932365639575</v>
      </c>
      <c r="CP241" s="178" t="str">
        <f t="shared" ref="CP241:CP246" si="142">CC241</f>
        <v>Electricity</v>
      </c>
      <c r="CQ241" s="194" t="str">
        <f t="shared" ref="CQ241:CQ246" ca="1" si="143">TEXT(BQ241,"#,##0.00;-#,##0.00;0") &amp; CHAR(10) &amp; IF(CD241&lt;&gt;1,TEXT(CD241,"(#,##0.0%);(-#,##0.0%);(0%)"),"(100%)")</f>
        <v>3.74
(34.6%)</v>
      </c>
      <c r="CR241" s="194" t="str">
        <f t="shared" ca="1" si="131"/>
        <v>3.58
(36.3%)</v>
      </c>
      <c r="CS241" s="194" t="str">
        <f t="shared" ca="1" si="132"/>
        <v>3.71
(35.6%)</v>
      </c>
      <c r="CT241" s="194" t="str">
        <f t="shared" ca="1" si="133"/>
        <v>3.84
(35.4%)</v>
      </c>
      <c r="CU241" s="194" t="str">
        <f t="shared" ca="1" si="134"/>
        <v>3.60
(35.6%)</v>
      </c>
      <c r="CV241" s="194" t="str">
        <f t="shared" ca="1" si="135"/>
        <v>3.13
(30.9%)</v>
      </c>
      <c r="CW241" s="194" t="str">
        <f t="shared" ca="1" si="136"/>
        <v>2.70
(28.6%)</v>
      </c>
      <c r="CX241" s="194" t="str">
        <f t="shared" ca="1" si="137"/>
        <v>2.69
(26.8%)</v>
      </c>
      <c r="CY241" s="194" t="str">
        <f t="shared" ca="1" si="138"/>
        <v>3.03
(30.6%)</v>
      </c>
      <c r="CZ241" s="194" t="str">
        <f t="shared" ca="1" si="139"/>
        <v>2.75
(32.3%)</v>
      </c>
      <c r="DA241" s="194" t="str">
        <f t="shared" ca="1" si="140"/>
        <v>2.06
(27.8%)</v>
      </c>
    </row>
    <row r="242" spans="2:105" ht="15.5">
      <c r="C242" s="7" t="str">
        <v>Natural gas</v>
      </c>
      <c r="D242" s="86" t="s">
        <v>648</v>
      </c>
      <c r="F242" s="89">
        <v>270.54780851300001</v>
      </c>
      <c r="G242" s="89">
        <v>371.33233380000001</v>
      </c>
      <c r="H242" s="89">
        <v>431.01784409200002</v>
      </c>
      <c r="I242" s="89">
        <v>500.09624763699998</v>
      </c>
      <c r="J242" s="89">
        <v>550.37238820899995</v>
      </c>
      <c r="K242" s="89">
        <v>581.60470902300005</v>
      </c>
      <c r="L242" s="89">
        <v>704.51869718299997</v>
      </c>
      <c r="M242" s="89">
        <v>669.51334865499996</v>
      </c>
      <c r="N242" s="89">
        <v>800.00568120800006</v>
      </c>
      <c r="O242" s="89">
        <v>918.99384060199998</v>
      </c>
      <c r="P242" s="89">
        <v>1047.444909955</v>
      </c>
      <c r="Q242" s="89">
        <v>1156.851092204</v>
      </c>
      <c r="R242" s="89">
        <v>1137.8339855310001</v>
      </c>
      <c r="S242" s="89">
        <v>1286.715152769</v>
      </c>
      <c r="T242" s="89">
        <v>1433.0483830620001</v>
      </c>
      <c r="U242" s="89">
        <v>1447.000589969</v>
      </c>
      <c r="V242" s="89">
        <v>1508.137543388</v>
      </c>
      <c r="W242" s="89">
        <v>1418.3614197950001</v>
      </c>
      <c r="X242" s="89">
        <v>1597.194178014</v>
      </c>
      <c r="Y242" s="89">
        <v>1496.1672583110001</v>
      </c>
      <c r="Z242" s="89">
        <v>1702.1990771789999</v>
      </c>
      <c r="AA242" s="89">
        <v>1363.6075727489999</v>
      </c>
      <c r="AB242" s="89">
        <v>1433.9272292779999</v>
      </c>
      <c r="AC242" s="89">
        <v>1426.3229599490001</v>
      </c>
      <c r="AD242" s="89">
        <v>1275.6998854589999</v>
      </c>
      <c r="AE242" s="89">
        <v>1326.5581812319999</v>
      </c>
      <c r="AF242" s="89">
        <v>1320.3632152150001</v>
      </c>
      <c r="AG242" s="89">
        <v>1300.2099421979999</v>
      </c>
      <c r="AH242" s="89">
        <v>1415.343941351</v>
      </c>
      <c r="AI242" s="89">
        <v>1391.5201018749999</v>
      </c>
      <c r="AJ242" s="89">
        <v>1391.2862556780001</v>
      </c>
      <c r="AK242" s="89">
        <v>1408.0608077429999</v>
      </c>
      <c r="AL242" s="89">
        <v>1282.9790277540001</v>
      </c>
      <c r="AM242" s="89">
        <v>1105.1302971350001</v>
      </c>
      <c r="AN242" s="94"/>
      <c r="AP242" s="49" t="str">
        <f t="shared" si="128"/>
        <v>Natural gas</v>
      </c>
      <c r="AQ242" s="101" cm="1">
        <f t="array" aca="1" ref="AQ242" ca="1">INDIRECT(ADDRESS(ROW(AP242),AQ$9))/1000</f>
        <v>1.1051302971350001</v>
      </c>
      <c r="AR242" s="102" cm="1">
        <f t="array" aca="1" ref="AR242" ca="1">INDIRECT(ADDRESS(ROW(AQ242),AR$9))/1000</f>
        <v>1.2829790277540001</v>
      </c>
      <c r="AS242" s="102" cm="1">
        <f t="array" aca="1" ref="AS242" ca="1">INDIRECT(ADDRESS(ROW(AR242),AS$9))/1000</f>
        <v>1.4153439413510001</v>
      </c>
      <c r="AT242" s="103" cm="1">
        <f t="array" aca="1" ref="AT242" ca="1">INDIRECT(ADDRESS(ROW(AS242),AT$9))/1000</f>
        <v>1.4263229599490002</v>
      </c>
      <c r="AU242" s="77" cm="1">
        <f t="array" aca="1" ref="AU242" ca="1">AQ242/INDIRECT(ADDRESS($BC242,COLUMN(AQ242)))</f>
        <v>0.14930004038374878</v>
      </c>
      <c r="AV242" s="78" cm="1">
        <f t="array" aca="1" ref="AV242" ca="1">AR242/INDIRECT(ADDRESS($BC242,COLUMN(AR242)))</f>
        <v>0.15092282580274294</v>
      </c>
      <c r="AW242" s="78" cm="1">
        <f t="array" aca="1" ref="AW242" ca="1">AS242/INDIRECT(ADDRESS($BC242,COLUMN(AS242)))</f>
        <v>0.13966864016802716</v>
      </c>
      <c r="AX242" s="80" cm="1">
        <f t="array" aca="1" ref="AX242" ca="1">AT242/INDIRECT(ADDRESS($BC242,COLUMN(AT242)))</f>
        <v>0.131976645603816</v>
      </c>
      <c r="AY242" s="53">
        <f t="shared" ca="1" si="129"/>
        <v>-0.13862169744921263</v>
      </c>
      <c r="AZ242" s="53">
        <f t="shared" ca="1" si="129"/>
        <v>-0.21917898197938315</v>
      </c>
      <c r="BA242" s="53">
        <f t="shared" ca="1" si="129"/>
        <v>-0.22518929571566643</v>
      </c>
      <c r="BC242" s="100">
        <f>+BC243</f>
        <v>247</v>
      </c>
      <c r="BP242" s="177" t="str">
        <f t="shared" si="130"/>
        <v>Natural gas</v>
      </c>
      <c r="BQ242" s="185" cm="1">
        <f t="array" ref="BQ242">INDEX(242:242,,BQ$9)/1000</f>
        <v>1.4263229599490002</v>
      </c>
      <c r="BR242" s="185" cm="1">
        <f t="array" ref="BR242">INDEX(242:242,,BR$9)/1000</f>
        <v>1.2756998854589998</v>
      </c>
      <c r="BS242" s="185" cm="1">
        <f t="array" ref="BS242">INDEX(242:242,,BS$9)/1000</f>
        <v>1.326558181232</v>
      </c>
      <c r="BT242" s="185" cm="1">
        <f t="array" ref="BT242">INDEX(242:242,,BT$9)/1000</f>
        <v>1.320363215215</v>
      </c>
      <c r="BU242" s="185" cm="1">
        <f t="array" ref="BU242">INDEX(242:242,,BU$9)/1000</f>
        <v>1.300209942198</v>
      </c>
      <c r="BV242" s="185" cm="1">
        <f t="array" ref="BV242">INDEX(242:242,,BV$9)/1000</f>
        <v>1.4153439413510001</v>
      </c>
      <c r="BW242" s="185" cm="1">
        <f t="array" ref="BW242">INDEX(242:242,,BW$9)/1000</f>
        <v>1.3915201018749999</v>
      </c>
      <c r="BX242" s="185" cm="1">
        <f t="array" ref="BX242">INDEX(242:242,,BX$9)/1000</f>
        <v>1.3912862556780001</v>
      </c>
      <c r="BY242" s="185" cm="1">
        <f t="array" ref="BY242">INDEX(242:242,,BY$9)/1000</f>
        <v>1.4080608077429999</v>
      </c>
      <c r="BZ242" s="185" cm="1">
        <f t="array" ref="BZ242">INDEX(242:242,,BZ$9)/1000</f>
        <v>1.2829790277540001</v>
      </c>
      <c r="CA242" s="185" cm="1">
        <f t="array" ref="CA242">INDEX(242:242,,CA$9)/1000</f>
        <v>1.1051302971350001</v>
      </c>
      <c r="CB242" s="179"/>
      <c r="CC242" s="178" t="str">
        <f t="shared" si="141"/>
        <v>Natural gas</v>
      </c>
      <c r="CD242" s="126" cm="1">
        <f t="array" aca="1" ref="CD242" ca="1">BQ242/INDIRECT(ADDRESS($BC242,COLUMN(BQ242)))</f>
        <v>0.131976645603816</v>
      </c>
      <c r="CE242" s="126" cm="1">
        <f t="array" aca="1" ref="CE242" ca="1">BR242/INDIRECT(ADDRESS($BC242,COLUMN(BR242)))</f>
        <v>0.12950912279434629</v>
      </c>
      <c r="CF242" s="126" cm="1">
        <f t="array" aca="1" ref="CF242" ca="1">BS242/INDIRECT(ADDRESS($BC242,COLUMN(BS242)))</f>
        <v>0.12732279310751618</v>
      </c>
      <c r="CG242" s="126" cm="1">
        <f t="array" aca="1" ref="CG242" ca="1">BT242/INDIRECT(ADDRESS($BC242,COLUMN(BT242)))</f>
        <v>0.12185330025783533</v>
      </c>
      <c r="CH242" s="126" cm="1">
        <f t="array" aca="1" ref="CH242" ca="1">BU242/INDIRECT(ADDRESS($BC242,COLUMN(BU242)))</f>
        <v>0.12865074465141527</v>
      </c>
      <c r="CI242" s="126" cm="1">
        <f t="array" aca="1" ref="CI242" ca="1">BV242/INDIRECT(ADDRESS($BC242,COLUMN(BV242)))</f>
        <v>0.13966864016802716</v>
      </c>
      <c r="CJ242" s="126" cm="1">
        <f t="array" aca="1" ref="CJ242" ca="1">BW242/INDIRECT(ADDRESS($BC242,COLUMN(BW242)))</f>
        <v>0.14761352737031772</v>
      </c>
      <c r="CK242" s="126" cm="1">
        <f t="array" aca="1" ref="CK242" ca="1">BX242/INDIRECT(ADDRESS($BC242,COLUMN(BX242)))</f>
        <v>0.13865743154510476</v>
      </c>
      <c r="CL242" s="126" cm="1">
        <f t="array" aca="1" ref="CL242" ca="1">BY242/INDIRECT(ADDRESS($BC242,COLUMN(BY242)))</f>
        <v>0.1422955282183074</v>
      </c>
      <c r="CM242" s="126" cm="1">
        <f t="array" aca="1" ref="CM242" ca="1">BZ242/INDIRECT(ADDRESS($BC242,COLUMN(BZ242)))</f>
        <v>0.15092282580274294</v>
      </c>
      <c r="CN242" s="126" cm="1">
        <f t="array" aca="1" ref="CN242" ca="1">CA242/INDIRECT(ADDRESS($BC242,COLUMN(CA242)))</f>
        <v>0.14930004038374878</v>
      </c>
      <c r="CP242" s="178" t="str">
        <f t="shared" si="142"/>
        <v>Natural gas</v>
      </c>
      <c r="CQ242" s="194" t="str">
        <f t="shared" ca="1" si="143"/>
        <v>1.43
(13.2%)</v>
      </c>
      <c r="CR242" s="194" t="str">
        <f t="shared" ca="1" si="131"/>
        <v>1.28
(13.0%)</v>
      </c>
      <c r="CS242" s="194" t="str">
        <f t="shared" ca="1" si="132"/>
        <v>1.33
(12.7%)</v>
      </c>
      <c r="CT242" s="194" t="str">
        <f t="shared" ca="1" si="133"/>
        <v>1.32
(12.2%)</v>
      </c>
      <c r="CU242" s="194" t="str">
        <f t="shared" ca="1" si="134"/>
        <v>1.30
(12.9%)</v>
      </c>
      <c r="CV242" s="194" t="str">
        <f t="shared" ca="1" si="135"/>
        <v>1.42
(14.0%)</v>
      </c>
      <c r="CW242" s="194" t="str">
        <f t="shared" ca="1" si="136"/>
        <v>1.39
(14.8%)</v>
      </c>
      <c r="CX242" s="194" t="str">
        <f t="shared" ca="1" si="137"/>
        <v>1.39
(13.9%)</v>
      </c>
      <c r="CY242" s="194" t="str">
        <f t="shared" ca="1" si="138"/>
        <v>1.41
(14.2%)</v>
      </c>
      <c r="CZ242" s="194" t="str">
        <f t="shared" ca="1" si="139"/>
        <v>1.28
(15.1%)</v>
      </c>
      <c r="DA242" s="194" t="str">
        <f t="shared" ca="1" si="140"/>
        <v>1.11
(14.9%)</v>
      </c>
    </row>
    <row r="243" spans="2:105" ht="15.5">
      <c r="C243" s="7" t="str">
        <v>Peat</v>
      </c>
      <c r="D243" s="86" t="s">
        <v>648</v>
      </c>
      <c r="F243" s="89">
        <v>3389.6010493019999</v>
      </c>
      <c r="G243" s="89">
        <v>2901.0548531949999</v>
      </c>
      <c r="H243" s="89">
        <v>3011.4419127150004</v>
      </c>
      <c r="I243" s="89">
        <v>2854.7107140600001</v>
      </c>
      <c r="J243" s="89">
        <v>2856.0245194499998</v>
      </c>
      <c r="K243" s="89">
        <v>2835.284911664</v>
      </c>
      <c r="L243" s="89">
        <v>2258.5639220960002</v>
      </c>
      <c r="M243" s="89">
        <v>2158.863625638</v>
      </c>
      <c r="N243" s="89">
        <v>2163.9845258710002</v>
      </c>
      <c r="O243" s="89">
        <v>1503.423789943</v>
      </c>
      <c r="P243" s="89">
        <v>1386.311997256</v>
      </c>
      <c r="Q243" s="89">
        <v>1334.4084948090001</v>
      </c>
      <c r="R243" s="89">
        <v>1346.4637785330001</v>
      </c>
      <c r="S243" s="89">
        <v>1256.1898856819998</v>
      </c>
      <c r="T243" s="89">
        <v>1238.223288681</v>
      </c>
      <c r="U243" s="89">
        <v>1269.953238517</v>
      </c>
      <c r="V243" s="89">
        <v>1319.68382967</v>
      </c>
      <c r="W243" s="89">
        <v>1262.746547059</v>
      </c>
      <c r="X243" s="89">
        <v>1297.7994441860001</v>
      </c>
      <c r="Y243" s="89">
        <v>1260.634187249</v>
      </c>
      <c r="Z243" s="89">
        <v>1178.126419078</v>
      </c>
      <c r="AA243" s="89">
        <v>1122.231007395</v>
      </c>
      <c r="AB243" s="89">
        <v>994.22651120699993</v>
      </c>
      <c r="AC243" s="89">
        <v>1009.420263404</v>
      </c>
      <c r="AD243" s="89">
        <v>928.60070089499993</v>
      </c>
      <c r="AE243" s="89">
        <v>931.45321757499994</v>
      </c>
      <c r="AF243" s="89">
        <v>914.70896801999993</v>
      </c>
      <c r="AG243" s="89">
        <v>876.15131334299997</v>
      </c>
      <c r="AH243" s="89">
        <v>913.14387779200001</v>
      </c>
      <c r="AI243" s="89">
        <v>854.35655355599999</v>
      </c>
      <c r="AJ243" s="89">
        <v>880.7299808109999</v>
      </c>
      <c r="AK243" s="89">
        <v>840.28194068599998</v>
      </c>
      <c r="AL243" s="89">
        <v>751.04841052799998</v>
      </c>
      <c r="AM243" s="89">
        <v>657.33252017799998</v>
      </c>
      <c r="AN243" s="94"/>
      <c r="AP243" s="49" t="str">
        <f t="shared" si="128"/>
        <v>Peat</v>
      </c>
      <c r="AQ243" s="101" cm="1">
        <f t="array" aca="1" ref="AQ243" ca="1">INDIRECT(ADDRESS(ROW(AP243),AQ$9))/1000</f>
        <v>0.65733252017800003</v>
      </c>
      <c r="AR243" s="102" cm="1">
        <f t="array" aca="1" ref="AR243" ca="1">INDIRECT(ADDRESS(ROW(AQ243),AR$9))/1000</f>
        <v>0.75104841052799998</v>
      </c>
      <c r="AS243" s="102" cm="1">
        <f t="array" aca="1" ref="AS243" ca="1">INDIRECT(ADDRESS(ROW(AR243),AS$9))/1000</f>
        <v>0.91314387779200001</v>
      </c>
      <c r="AT243" s="103" cm="1">
        <f t="array" aca="1" ref="AT243" ca="1">INDIRECT(ADDRESS(ROW(AS243),AT$9))/1000</f>
        <v>1.0094202634039999</v>
      </c>
      <c r="AU243" s="77" cm="1">
        <f t="array" aca="1" ref="AU243" ca="1">AQ243/INDIRECT(ADDRESS($BC243,COLUMN(AQ243)))</f>
        <v>8.8803801744056471E-2</v>
      </c>
      <c r="AV243" s="78" cm="1">
        <f t="array" aca="1" ref="AV243" ca="1">AR243/INDIRECT(ADDRESS($BC243,COLUMN(AR243)))</f>
        <v>8.8349338515670756E-2</v>
      </c>
      <c r="AW243" s="78" cm="1">
        <f t="array" aca="1" ref="AW243" ca="1">AS243/INDIRECT(ADDRESS($BC243,COLUMN(AS243)))</f>
        <v>9.0110650819777649E-2</v>
      </c>
      <c r="AX243" s="80" cm="1">
        <f t="array" aca="1" ref="AX243" ca="1">AT243/INDIRECT(ADDRESS($BC243,COLUMN(AT243)))</f>
        <v>9.3400936610698426E-2</v>
      </c>
      <c r="AY243" s="53">
        <f t="shared" ca="1" si="129"/>
        <v>-0.1247800927827223</v>
      </c>
      <c r="AZ243" s="53">
        <f t="shared" ca="1" si="129"/>
        <v>-0.2801435390801249</v>
      </c>
      <c r="BA243" s="53">
        <f t="shared" ca="1" si="129"/>
        <v>-0.34880193710266733</v>
      </c>
      <c r="BC243" s="100">
        <f>+BC244</f>
        <v>247</v>
      </c>
      <c r="BP243" s="177" t="str">
        <f t="shared" si="130"/>
        <v>Peat</v>
      </c>
      <c r="BQ243" s="185" cm="1">
        <f t="array" ref="BQ243">INDEX(243:243,,BQ$9)/1000</f>
        <v>1.0094202634039999</v>
      </c>
      <c r="BR243" s="185" cm="1">
        <f t="array" ref="BR243">INDEX(243:243,,BR$9)/1000</f>
        <v>0.92860070089499991</v>
      </c>
      <c r="BS243" s="185" cm="1">
        <f t="array" ref="BS243">INDEX(243:243,,BS$9)/1000</f>
        <v>0.93145321757499999</v>
      </c>
      <c r="BT243" s="185" cm="1">
        <f t="array" ref="BT243">INDEX(243:243,,BT$9)/1000</f>
        <v>0.9147089680199999</v>
      </c>
      <c r="BU243" s="185" cm="1">
        <f t="array" ref="BU243">INDEX(243:243,,BU$9)/1000</f>
        <v>0.876151313343</v>
      </c>
      <c r="BV243" s="185" cm="1">
        <f t="array" ref="BV243">INDEX(243:243,,BV$9)/1000</f>
        <v>0.91314387779200001</v>
      </c>
      <c r="BW243" s="185" cm="1">
        <f t="array" ref="BW243">INDEX(243:243,,BW$9)/1000</f>
        <v>0.85435655355600004</v>
      </c>
      <c r="BX243" s="185" cm="1">
        <f t="array" ref="BX243">INDEX(243:243,,BX$9)/1000</f>
        <v>0.88072998081099996</v>
      </c>
      <c r="BY243" s="185" cm="1">
        <f t="array" ref="BY243">INDEX(243:243,,BY$9)/1000</f>
        <v>0.84028194068600004</v>
      </c>
      <c r="BZ243" s="185" cm="1">
        <f t="array" ref="BZ243">INDEX(243:243,,BZ$9)/1000</f>
        <v>0.75104841052799998</v>
      </c>
      <c r="CA243" s="185" cm="1">
        <f t="array" ref="CA243">INDEX(243:243,,CA$9)/1000</f>
        <v>0.65733252017800003</v>
      </c>
      <c r="CB243" s="179"/>
      <c r="CC243" s="178" t="str">
        <f t="shared" si="141"/>
        <v>Peat</v>
      </c>
      <c r="CD243" s="126" cm="1">
        <f t="array" aca="1" ref="CD243" ca="1">BQ243/INDIRECT(ADDRESS($BC243,COLUMN(BQ243)))</f>
        <v>9.3400936610698426E-2</v>
      </c>
      <c r="CE243" s="126" cm="1">
        <f t="array" aca="1" ref="CE243" ca="1">BR243/INDIRECT(ADDRESS($BC243,COLUMN(BR243)))</f>
        <v>9.4271594416468846E-2</v>
      </c>
      <c r="CF243" s="126" cm="1">
        <f t="array" aca="1" ref="CF243" ca="1">BS243/INDIRECT(ADDRESS($BC243,COLUMN(BS243)))</f>
        <v>8.940069647038798E-2</v>
      </c>
      <c r="CG243" s="126" cm="1">
        <f t="array" aca="1" ref="CG243" ca="1">BT243/INDIRECT(ADDRESS($BC243,COLUMN(BT243)))</f>
        <v>8.4416397885279035E-2</v>
      </c>
      <c r="CH243" s="126" cm="1">
        <f t="array" aca="1" ref="CH243" ca="1">BU243/INDIRECT(ADDRESS($BC243,COLUMN(BU243)))</f>
        <v>8.669178355792595E-2</v>
      </c>
      <c r="CI243" s="126" cm="1">
        <f t="array" aca="1" ref="CI243" ca="1">BV243/INDIRECT(ADDRESS($BC243,COLUMN(BV243)))</f>
        <v>9.0110650819777649E-2</v>
      </c>
      <c r="CJ243" s="126" cm="1">
        <f t="array" aca="1" ref="CJ243" ca="1">BW243/INDIRECT(ADDRESS($BC243,COLUMN(BW243)))</f>
        <v>9.0630803200339088E-2</v>
      </c>
      <c r="CK243" s="126" cm="1">
        <f t="array" aca="1" ref="CK243" ca="1">BX243/INDIRECT(ADDRESS($BC243,COLUMN(BX243)))</f>
        <v>8.7774716759860025E-2</v>
      </c>
      <c r="CL243" s="126" cm="1">
        <f t="array" aca="1" ref="CL243" ca="1">BY243/INDIRECT(ADDRESS($BC243,COLUMN(BY243)))</f>
        <v>8.4917044736069758E-2</v>
      </c>
      <c r="CM243" s="126" cm="1">
        <f t="array" aca="1" ref="CM243" ca="1">BZ243/INDIRECT(ADDRESS($BC243,COLUMN(BZ243)))</f>
        <v>8.8349338515670756E-2</v>
      </c>
      <c r="CN243" s="126" cm="1">
        <f t="array" aca="1" ref="CN243" ca="1">CA243/INDIRECT(ADDRESS($BC243,COLUMN(CA243)))</f>
        <v>8.8803801744056471E-2</v>
      </c>
      <c r="CP243" s="178" t="str">
        <f t="shared" si="142"/>
        <v>Peat</v>
      </c>
      <c r="CQ243" s="194" t="str">
        <f t="shared" ca="1" si="143"/>
        <v>1.01
(9.3%)</v>
      </c>
      <c r="CR243" s="194" t="str">
        <f t="shared" ca="1" si="131"/>
        <v>0.93
(9.4%)</v>
      </c>
      <c r="CS243" s="194" t="str">
        <f t="shared" ca="1" si="132"/>
        <v>0.93
(8.9%)</v>
      </c>
      <c r="CT243" s="194" t="str">
        <f t="shared" ca="1" si="133"/>
        <v>0.91
(8.4%)</v>
      </c>
      <c r="CU243" s="194" t="str">
        <f t="shared" ca="1" si="134"/>
        <v>0.88
(8.7%)</v>
      </c>
      <c r="CV243" s="194" t="str">
        <f t="shared" ca="1" si="135"/>
        <v>0.91
(9.0%)</v>
      </c>
      <c r="CW243" s="194" t="str">
        <f t="shared" ca="1" si="136"/>
        <v>0.85
(9.1%)</v>
      </c>
      <c r="CX243" s="194" t="str">
        <f t="shared" ca="1" si="137"/>
        <v>0.88
(8.8%)</v>
      </c>
      <c r="CY243" s="194" t="str">
        <f t="shared" ca="1" si="138"/>
        <v>0.84
(8.5%)</v>
      </c>
      <c r="CZ243" s="194" t="str">
        <f t="shared" ca="1" si="139"/>
        <v>0.75
(8.8%)</v>
      </c>
      <c r="DA243" s="194" t="str">
        <f t="shared" ca="1" si="140"/>
        <v>0.66
(8.9%)</v>
      </c>
    </row>
    <row r="244" spans="2:105" ht="15.5">
      <c r="C244" s="7" t="str">
        <v>Coal</v>
      </c>
      <c r="D244" s="86" t="s">
        <v>648</v>
      </c>
      <c r="F244" s="89">
        <v>2713.9157107860001</v>
      </c>
      <c r="G244" s="89">
        <v>3051.296012284</v>
      </c>
      <c r="H244" s="89">
        <v>2089.3102573749998</v>
      </c>
      <c r="I244" s="89">
        <v>2084.5660048720001</v>
      </c>
      <c r="J244" s="89">
        <v>1480.512819953</v>
      </c>
      <c r="K244" s="89">
        <v>1078.2613669259999</v>
      </c>
      <c r="L244" s="89">
        <v>1608.8542799769998</v>
      </c>
      <c r="M244" s="89">
        <v>1213.060179053</v>
      </c>
      <c r="N244" s="89">
        <v>1401.1097369279998</v>
      </c>
      <c r="O244" s="89">
        <v>1149.6271972750001</v>
      </c>
      <c r="P244" s="89">
        <v>1250.8178658190002</v>
      </c>
      <c r="Q244" s="89">
        <v>1157.5266114809999</v>
      </c>
      <c r="R244" s="89">
        <v>1106.36870204</v>
      </c>
      <c r="S244" s="89">
        <v>1045.773287189</v>
      </c>
      <c r="T244" s="89">
        <v>1013.07235112</v>
      </c>
      <c r="U244" s="89">
        <v>1080.0671022640001</v>
      </c>
      <c r="V244" s="89">
        <v>957.17386370199995</v>
      </c>
      <c r="W244" s="89">
        <v>911.81662716000005</v>
      </c>
      <c r="X244" s="89">
        <v>1006.147331693</v>
      </c>
      <c r="Y244" s="89">
        <v>1167.260187717</v>
      </c>
      <c r="Z244" s="89">
        <v>1109.6861731219999</v>
      </c>
      <c r="AA244" s="89">
        <v>954.73336289999997</v>
      </c>
      <c r="AB244" s="89">
        <v>1057.38114157</v>
      </c>
      <c r="AC244" s="89">
        <v>1177.1902946250002</v>
      </c>
      <c r="AD244" s="89">
        <v>1040.2881749869998</v>
      </c>
      <c r="AE244" s="89">
        <v>1086.429182054</v>
      </c>
      <c r="AF244" s="89">
        <v>1131.034772217</v>
      </c>
      <c r="AG244" s="89">
        <v>864.45583684899998</v>
      </c>
      <c r="AH244" s="89">
        <v>955.39183145100003</v>
      </c>
      <c r="AI244" s="89">
        <v>821.52620340500005</v>
      </c>
      <c r="AJ244" s="89">
        <v>861.28508141999998</v>
      </c>
      <c r="AK244" s="89">
        <v>821.07403961600005</v>
      </c>
      <c r="AL244" s="89">
        <v>553.19260323499998</v>
      </c>
      <c r="AM244" s="89">
        <v>433.79330435500003</v>
      </c>
      <c r="AN244" s="94"/>
      <c r="AP244" s="49" t="str">
        <f t="shared" si="128"/>
        <v>Coal</v>
      </c>
      <c r="AQ244" s="101" cm="1">
        <f t="array" aca="1" ref="AQ244" ca="1">INDIRECT(ADDRESS(ROW(AP244),AQ$9))/1000</f>
        <v>0.43379330435500002</v>
      </c>
      <c r="AR244" s="102" cm="1">
        <f t="array" aca="1" ref="AR244" ca="1">INDIRECT(ADDRESS(ROW(AQ244),AR$9))/1000</f>
        <v>0.55319260323499997</v>
      </c>
      <c r="AS244" s="102" cm="1">
        <f t="array" aca="1" ref="AS244" ca="1">INDIRECT(ADDRESS(ROW(AR244),AS$9))/1000</f>
        <v>0.95539183145100004</v>
      </c>
      <c r="AT244" s="103" cm="1">
        <f t="array" aca="1" ref="AT244" ca="1">INDIRECT(ADDRESS(ROW(AS244),AT$9))/1000</f>
        <v>1.1771902946250001</v>
      </c>
      <c r="AU244" s="77" cm="1">
        <f t="array" aca="1" ref="AU244" ca="1">AQ244/INDIRECT(ADDRESS($BC244,COLUMN(AQ244)))</f>
        <v>5.8604273203171214E-2</v>
      </c>
      <c r="AV244" s="78" cm="1">
        <f t="array" aca="1" ref="AV244" ca="1">AR244/INDIRECT(ADDRESS($BC244,COLUMN(AR244)))</f>
        <v>6.5074634181323601E-2</v>
      </c>
      <c r="AW244" s="78" cm="1">
        <f t="array" aca="1" ref="AW244" ca="1">AS244/INDIRECT(ADDRESS($BC244,COLUMN(AS244)))</f>
        <v>9.4279753512796494E-2</v>
      </c>
      <c r="AX244" s="80" cm="1">
        <f t="array" aca="1" ref="AX244" ca="1">AT244/INDIRECT(ADDRESS($BC244,COLUMN(AT244)))</f>
        <v>0.10892457787227272</v>
      </c>
      <c r="AY244" s="53">
        <f t="shared" ca="1" si="129"/>
        <v>-0.21583675953324039</v>
      </c>
      <c r="AZ244" s="53">
        <f t="shared" ca="1" si="129"/>
        <v>-0.54595246675264419</v>
      </c>
      <c r="BA244" s="53">
        <f t="shared" ca="1" si="129"/>
        <v>-0.63150112064660968</v>
      </c>
      <c r="BC244" s="100">
        <f>+BC245</f>
        <v>247</v>
      </c>
      <c r="BP244" s="177" t="str">
        <f t="shared" si="130"/>
        <v>Coal</v>
      </c>
      <c r="BQ244" s="185" cm="1">
        <f t="array" ref="BQ244">INDEX(244:244,,BQ$9)/1000</f>
        <v>1.1771902946250001</v>
      </c>
      <c r="BR244" s="185" cm="1">
        <f t="array" ref="BR244">INDEX(244:244,,BR$9)/1000</f>
        <v>1.0402881749869999</v>
      </c>
      <c r="BS244" s="185" cm="1">
        <f t="array" ref="BS244">INDEX(244:244,,BS$9)/1000</f>
        <v>1.086429182054</v>
      </c>
      <c r="BT244" s="185" cm="1">
        <f t="array" ref="BT244">INDEX(244:244,,BT$9)/1000</f>
        <v>1.131034772217</v>
      </c>
      <c r="BU244" s="185" cm="1">
        <f t="array" ref="BU244">INDEX(244:244,,BU$9)/1000</f>
        <v>0.86445583684899996</v>
      </c>
      <c r="BV244" s="185" cm="1">
        <f t="array" ref="BV244">INDEX(244:244,,BV$9)/1000</f>
        <v>0.95539183145100004</v>
      </c>
      <c r="BW244" s="185" cm="1">
        <f t="array" ref="BW244">INDEX(244:244,,BW$9)/1000</f>
        <v>0.82152620340500004</v>
      </c>
      <c r="BX244" s="185" cm="1">
        <f t="array" ref="BX244">INDEX(244:244,,BX$9)/1000</f>
        <v>0.86128508141999993</v>
      </c>
      <c r="BY244" s="185" cm="1">
        <f t="array" ref="BY244">INDEX(244:244,,BY$9)/1000</f>
        <v>0.82107403961600001</v>
      </c>
      <c r="BZ244" s="185" cm="1">
        <f t="array" ref="BZ244">INDEX(244:244,,BZ$9)/1000</f>
        <v>0.55319260323499997</v>
      </c>
      <c r="CA244" s="185" cm="1">
        <f t="array" ref="CA244">INDEX(244:244,,CA$9)/1000</f>
        <v>0.43379330435500002</v>
      </c>
      <c r="CB244" s="179"/>
      <c r="CC244" s="178" t="str">
        <f t="shared" si="141"/>
        <v>Coal</v>
      </c>
      <c r="CD244" s="126" cm="1">
        <f t="array" aca="1" ref="CD244" ca="1">BQ244/INDIRECT(ADDRESS($BC244,COLUMN(BQ244)))</f>
        <v>0.10892457787227272</v>
      </c>
      <c r="CE244" s="126" cm="1">
        <f t="array" aca="1" ref="CE244" ca="1">BR244/INDIRECT(ADDRESS($BC244,COLUMN(BR244)))</f>
        <v>0.10561011295177999</v>
      </c>
      <c r="CF244" s="126" cm="1">
        <f t="array" aca="1" ref="CF244" ca="1">BS244/INDIRECT(ADDRESS($BC244,COLUMN(BS244)))</f>
        <v>0.10427525903474685</v>
      </c>
      <c r="CG244" s="126" cm="1">
        <f t="array" aca="1" ref="CG244" ca="1">BT244/INDIRECT(ADDRESS($BC244,COLUMN(BT244)))</f>
        <v>0.1043806114202967</v>
      </c>
      <c r="CH244" s="126" cm="1">
        <f t="array" aca="1" ref="CH244" ca="1">BU244/INDIRECT(ADDRESS($BC244,COLUMN(BU244)))</f>
        <v>8.5534561396201317E-2</v>
      </c>
      <c r="CI244" s="126" cm="1">
        <f t="array" aca="1" ref="CI244" ca="1">BV244/INDIRECT(ADDRESS($BC244,COLUMN(BV244)))</f>
        <v>9.4279753512796494E-2</v>
      </c>
      <c r="CJ244" s="126" cm="1">
        <f t="array" aca="1" ref="CJ244" ca="1">BW244/INDIRECT(ADDRESS($BC244,COLUMN(BW244)))</f>
        <v>8.7148134294541935E-2</v>
      </c>
      <c r="CK244" s="126" cm="1">
        <f t="array" aca="1" ref="CK244" ca="1">BX244/INDIRECT(ADDRESS($BC244,COLUMN(BX244)))</f>
        <v>8.5836812324158449E-2</v>
      </c>
      <c r="CL244" s="126" cm="1">
        <f t="array" aca="1" ref="CL244" ca="1">BY244/INDIRECT(ADDRESS($BC244,COLUMN(BY244)))</f>
        <v>8.2975936501474598E-2</v>
      </c>
      <c r="CM244" s="126" cm="1">
        <f t="array" aca="1" ref="CM244" ca="1">BZ244/INDIRECT(ADDRESS($BC244,COLUMN(BZ244)))</f>
        <v>6.5074634181323601E-2</v>
      </c>
      <c r="CN244" s="126" cm="1">
        <f t="array" aca="1" ref="CN244" ca="1">CA244/INDIRECT(ADDRESS($BC244,COLUMN(CA244)))</f>
        <v>5.8604273203171214E-2</v>
      </c>
      <c r="CP244" s="178" t="str">
        <f t="shared" si="142"/>
        <v>Coal</v>
      </c>
      <c r="CQ244" s="194" t="str">
        <f t="shared" ca="1" si="143"/>
        <v>1.18
(10.9%)</v>
      </c>
      <c r="CR244" s="194" t="str">
        <f t="shared" ca="1" si="131"/>
        <v>1.04
(10.6%)</v>
      </c>
      <c r="CS244" s="194" t="str">
        <f t="shared" ca="1" si="132"/>
        <v>1.09
(10.4%)</v>
      </c>
      <c r="CT244" s="194" t="str">
        <f t="shared" ca="1" si="133"/>
        <v>1.13
(10.4%)</v>
      </c>
      <c r="CU244" s="194" t="str">
        <f t="shared" ca="1" si="134"/>
        <v>0.86
(8.6%)</v>
      </c>
      <c r="CV244" s="194" t="str">
        <f t="shared" ca="1" si="135"/>
        <v>0.96
(9.4%)</v>
      </c>
      <c r="CW244" s="194" t="str">
        <f t="shared" ca="1" si="136"/>
        <v>0.82
(8.7%)</v>
      </c>
      <c r="CX244" s="194" t="str">
        <f t="shared" ca="1" si="137"/>
        <v>0.86
(8.6%)</v>
      </c>
      <c r="CY244" s="194" t="str">
        <f t="shared" ca="1" si="138"/>
        <v>0.82
(8.3%)</v>
      </c>
      <c r="CZ244" s="194" t="str">
        <f t="shared" ca="1" si="139"/>
        <v>0.55
(6.5%)</v>
      </c>
      <c r="DA244" s="194" t="str">
        <f t="shared" ca="1" si="140"/>
        <v>0.43
(5.9%)</v>
      </c>
    </row>
    <row r="245" spans="2:105" ht="15.5">
      <c r="C245" s="7" t="str">
        <v>Renewables</v>
      </c>
      <c r="D245" s="86" t="s">
        <v>648</v>
      </c>
      <c r="F245" s="89">
        <v>17.696258833000002</v>
      </c>
      <c r="G245" s="89">
        <v>15.788647933</v>
      </c>
      <c r="H245" s="89">
        <v>12.796920471</v>
      </c>
      <c r="I245" s="89">
        <v>13.146873211000001</v>
      </c>
      <c r="J245" s="89">
        <v>12.481461946</v>
      </c>
      <c r="K245" s="89">
        <v>11.761071003</v>
      </c>
      <c r="L245" s="89">
        <v>10.634164608000001</v>
      </c>
      <c r="M245" s="89">
        <v>9.6002770159999997</v>
      </c>
      <c r="N245" s="89">
        <v>9.9240281199999991</v>
      </c>
      <c r="O245" s="89">
        <v>7.073643122</v>
      </c>
      <c r="P245" s="89">
        <v>6.807115499</v>
      </c>
      <c r="Q245" s="89">
        <v>6.5049424709999997</v>
      </c>
      <c r="R245" s="89">
        <v>6.4478362630000001</v>
      </c>
      <c r="S245" s="89">
        <v>6.0742125099999997</v>
      </c>
      <c r="T245" s="89">
        <v>5.9488965519999999</v>
      </c>
      <c r="U245" s="89">
        <v>6.3169101650000004</v>
      </c>
      <c r="V245" s="89">
        <v>6.6447922510000001</v>
      </c>
      <c r="W245" s="89">
        <v>9.1891424520000005</v>
      </c>
      <c r="X245" s="89">
        <v>8.0904560480000001</v>
      </c>
      <c r="Y245" s="89">
        <v>10.574083878</v>
      </c>
      <c r="Z245" s="89">
        <v>10.588052649</v>
      </c>
      <c r="AA245" s="89">
        <v>8.8254577800000007</v>
      </c>
      <c r="AB245" s="89">
        <v>10.920736596999999</v>
      </c>
      <c r="AC245" s="89">
        <v>11.187768953000001</v>
      </c>
      <c r="AD245" s="89">
        <v>10.365152072000001</v>
      </c>
      <c r="AE245" s="89">
        <v>13.352066363</v>
      </c>
      <c r="AF245" s="89">
        <v>13.629451208000001</v>
      </c>
      <c r="AG245" s="89">
        <v>11.232908715000001</v>
      </c>
      <c r="AH245" s="89">
        <v>12.030868402999999</v>
      </c>
      <c r="AI245" s="89">
        <v>10.523408165999999</v>
      </c>
      <c r="AJ245" s="89">
        <v>10.924168985</v>
      </c>
      <c r="AK245" s="89">
        <v>11.139654484999999</v>
      </c>
      <c r="AL245" s="89">
        <v>9.9463285159999995</v>
      </c>
      <c r="AM245" s="89">
        <v>9.9679310280000006</v>
      </c>
      <c r="AN245" s="94"/>
      <c r="AP245" s="49" t="str">
        <f t="shared" si="128"/>
        <v>Renewables</v>
      </c>
      <c r="AQ245" s="101" cm="1">
        <f t="array" aca="1" ref="AQ245" ca="1">INDIRECT(ADDRESS(ROW(AP245),AQ$9))/1000</f>
        <v>9.9679310280000009E-3</v>
      </c>
      <c r="AR245" s="102" cm="1">
        <f t="array" aca="1" ref="AR245" ca="1">INDIRECT(ADDRESS(ROW(AQ245),AR$9))/1000</f>
        <v>9.9463285159999987E-3</v>
      </c>
      <c r="AS245" s="102" cm="1">
        <f t="array" aca="1" ref="AS245" ca="1">INDIRECT(ADDRESS(ROW(AR245),AS$9))/1000</f>
        <v>1.2030868403E-2</v>
      </c>
      <c r="AT245" s="103" cm="1">
        <f t="array" aca="1" ref="AT245" ca="1">INDIRECT(ADDRESS(ROW(AS245),AT$9))/1000</f>
        <v>1.1187768953000001E-2</v>
      </c>
      <c r="AU245" s="77" cm="1">
        <f t="array" aca="1" ref="AU245" ca="1">AQ245/INDIRECT(ADDRESS($BC245,COLUMN(AQ245)))</f>
        <v>1.3466398567489695E-3</v>
      </c>
      <c r="AV245" s="78" cm="1">
        <f t="array" aca="1" ref="AV245" ca="1">AR245/INDIRECT(ADDRESS($BC245,COLUMN(AR245)))</f>
        <v>1.1700331599535316E-3</v>
      </c>
      <c r="AW245" s="78" cm="1">
        <f t="array" aca="1" ref="AW245" ca="1">AS245/INDIRECT(ADDRESS($BC245,COLUMN(AS245)))</f>
        <v>1.1872273450957442E-3</v>
      </c>
      <c r="AX245" s="80" cm="1">
        <f t="array" aca="1" ref="AX245" ca="1">AT245/INDIRECT(ADDRESS($BC245,COLUMN(AT245)))</f>
        <v>1.0351962771883386E-3</v>
      </c>
      <c r="AY245" s="53">
        <f t="shared" ca="1" si="129"/>
        <v>2.1719081533705296E-3</v>
      </c>
      <c r="AZ245" s="53">
        <f t="shared" ca="1" si="129"/>
        <v>-0.17147036322711234</v>
      </c>
      <c r="BA245" s="53">
        <f t="shared" ca="1" si="129"/>
        <v>-0.10903317096773797</v>
      </c>
      <c r="BC245" s="100">
        <f>BC247</f>
        <v>247</v>
      </c>
      <c r="BP245" s="177" t="str">
        <f t="shared" si="130"/>
        <v>Renewables</v>
      </c>
      <c r="BQ245" s="185" cm="1">
        <f t="array" ref="BQ245">INDEX(245:245,,BQ$9)/1000</f>
        <v>1.1187768953000001E-2</v>
      </c>
      <c r="BR245" s="185" cm="1">
        <f t="array" ref="BR245">INDEX(245:245,,BR$9)/1000</f>
        <v>1.0365152072E-2</v>
      </c>
      <c r="BS245" s="185" cm="1">
        <f t="array" ref="BS245">INDEX(245:245,,BS$9)/1000</f>
        <v>1.3352066363000001E-2</v>
      </c>
      <c r="BT245" s="185" cm="1">
        <f t="array" ref="BT245">INDEX(245:245,,BT$9)/1000</f>
        <v>1.3629451208E-2</v>
      </c>
      <c r="BU245" s="185" cm="1">
        <f t="array" ref="BU245">INDEX(245:245,,BU$9)/1000</f>
        <v>1.1232908715E-2</v>
      </c>
      <c r="BV245" s="185" cm="1">
        <f t="array" ref="BV245">INDEX(245:245,,BV$9)/1000</f>
        <v>1.2030868403E-2</v>
      </c>
      <c r="BW245" s="185" cm="1">
        <f t="array" ref="BW245">INDEX(245:245,,BW$9)/1000</f>
        <v>1.0523408166E-2</v>
      </c>
      <c r="BX245" s="185" cm="1">
        <f t="array" ref="BX245">INDEX(245:245,,BX$9)/1000</f>
        <v>1.0924168985E-2</v>
      </c>
      <c r="BY245" s="185" cm="1">
        <f t="array" ref="BY245">INDEX(245:245,,BY$9)/1000</f>
        <v>1.1139654484999999E-2</v>
      </c>
      <c r="BZ245" s="185" cm="1">
        <f t="array" ref="BZ245">INDEX(245:245,,BZ$9)/1000</f>
        <v>9.9463285159999987E-3</v>
      </c>
      <c r="CA245" s="185" cm="1">
        <f t="array" ref="CA245">INDEX(245:245,,CA$9)/1000</f>
        <v>9.9679310280000009E-3</v>
      </c>
      <c r="CB245" s="179"/>
      <c r="CC245" s="178" t="str">
        <f t="shared" si="141"/>
        <v>Renewables</v>
      </c>
      <c r="CD245" s="126" cm="1">
        <f t="array" aca="1" ref="CD245" ca="1">BQ245/INDIRECT(ADDRESS($BC245,COLUMN(BQ245)))</f>
        <v>1.0351962771883386E-3</v>
      </c>
      <c r="CE245" s="126" cm="1">
        <f t="array" aca="1" ref="CE245" ca="1">BR245/INDIRECT(ADDRESS($BC245,COLUMN(BR245)))</f>
        <v>1.0522708105376438E-3</v>
      </c>
      <c r="CF245" s="126" cm="1">
        <f t="array" aca="1" ref="CF245" ca="1">BS245/INDIRECT(ADDRESS($BC245,COLUMN(BS245)))</f>
        <v>1.2815287012253255E-3</v>
      </c>
      <c r="CG245" s="126" cm="1">
        <f t="array" aca="1" ref="CG245" ca="1">BT245/INDIRECT(ADDRESS($BC245,COLUMN(BT245)))</f>
        <v>1.2578308690063794E-3</v>
      </c>
      <c r="CH245" s="126" cm="1">
        <f t="array" aca="1" ref="CH245" ca="1">BU245/INDIRECT(ADDRESS($BC245,COLUMN(BU245)))</f>
        <v>1.1114528691752263E-3</v>
      </c>
      <c r="CI245" s="126" cm="1">
        <f t="array" aca="1" ref="CI245" ca="1">BV245/INDIRECT(ADDRESS($BC245,COLUMN(BV245)))</f>
        <v>1.1872273450957442E-3</v>
      </c>
      <c r="CJ245" s="126" cm="1">
        <f t="array" aca="1" ref="CJ245" ca="1">BW245/INDIRECT(ADDRESS($BC245,COLUMN(BW245)))</f>
        <v>1.116331267689015E-3</v>
      </c>
      <c r="CK245" s="126" cm="1">
        <f t="array" aca="1" ref="CK245" ca="1">BX245/INDIRECT(ADDRESS($BC245,COLUMN(BX245)))</f>
        <v>1.0887171543908078E-3</v>
      </c>
      <c r="CL245" s="126" cm="1">
        <f t="array" aca="1" ref="CL245" ca="1">BY245/INDIRECT(ADDRESS($BC245,COLUMN(BY245)))</f>
        <v>1.1257489807228764E-3</v>
      </c>
      <c r="CM245" s="126" cm="1">
        <f t="array" aca="1" ref="CM245" ca="1">BZ245/INDIRECT(ADDRESS($BC245,COLUMN(BZ245)))</f>
        <v>1.1700331599535316E-3</v>
      </c>
      <c r="CN245" s="126" cm="1">
        <f t="array" aca="1" ref="CN245" ca="1">CA245/INDIRECT(ADDRESS($BC245,COLUMN(CA245)))</f>
        <v>1.3466398567489695E-3</v>
      </c>
      <c r="CP245" s="178" t="str">
        <f t="shared" si="142"/>
        <v>Renewables</v>
      </c>
      <c r="CQ245" s="194" t="str">
        <f t="shared" ca="1" si="143"/>
        <v>0.01
(0.1%)</v>
      </c>
      <c r="CR245" s="194" t="str">
        <f t="shared" ca="1" si="131"/>
        <v>0.01
(0.1%)</v>
      </c>
      <c r="CS245" s="194" t="str">
        <f t="shared" ca="1" si="132"/>
        <v>0.01
(0.1%)</v>
      </c>
      <c r="CT245" s="194" t="str">
        <f t="shared" ca="1" si="133"/>
        <v>0.01
(0.1%)</v>
      </c>
      <c r="CU245" s="194" t="str">
        <f t="shared" ca="1" si="134"/>
        <v>0.01
(0.1%)</v>
      </c>
      <c r="CV245" s="194" t="str">
        <f t="shared" ca="1" si="135"/>
        <v>0.01
(0.1%)</v>
      </c>
      <c r="CW245" s="194" t="str">
        <f t="shared" ca="1" si="136"/>
        <v>0.01
(0.1%)</v>
      </c>
      <c r="CX245" s="194" t="str">
        <f t="shared" ca="1" si="137"/>
        <v>0.01
(0.1%)</v>
      </c>
      <c r="CY245" s="194" t="str">
        <f t="shared" ca="1" si="138"/>
        <v>0.01
(0.1%)</v>
      </c>
      <c r="CZ245" s="194" t="str">
        <f t="shared" ca="1" si="139"/>
        <v>0.01
(0.1%)</v>
      </c>
      <c r="DA245" s="194" t="str">
        <f t="shared" ca="1" si="140"/>
        <v>0.01
(0.1%)</v>
      </c>
    </row>
    <row r="246" spans="2:105">
      <c r="C246" s="7" t="str">
        <v>Non-ren. waste</v>
      </c>
      <c r="D246" s="33"/>
      <c r="F246" s="89">
        <v>0</v>
      </c>
      <c r="G246" s="89">
        <v>0</v>
      </c>
      <c r="H246" s="89">
        <v>0</v>
      </c>
      <c r="I246" s="89">
        <v>0</v>
      </c>
      <c r="J246" s="89">
        <v>0</v>
      </c>
      <c r="K246" s="89">
        <v>0</v>
      </c>
      <c r="L246" s="89">
        <v>0</v>
      </c>
      <c r="M246" s="89">
        <v>0</v>
      </c>
      <c r="N246" s="89">
        <v>0</v>
      </c>
      <c r="O246" s="89">
        <v>0</v>
      </c>
      <c r="P246" s="89">
        <v>0</v>
      </c>
      <c r="Q246" s="89">
        <v>0</v>
      </c>
      <c r="R246" s="89">
        <v>0</v>
      </c>
      <c r="S246" s="89">
        <v>0</v>
      </c>
      <c r="T246" s="89">
        <v>0</v>
      </c>
      <c r="U246" s="89">
        <v>0</v>
      </c>
      <c r="V246" s="89">
        <v>0</v>
      </c>
      <c r="W246" s="89">
        <v>0</v>
      </c>
      <c r="X246" s="89">
        <v>0</v>
      </c>
      <c r="Y246" s="89">
        <v>0</v>
      </c>
      <c r="Z246" s="89">
        <v>0</v>
      </c>
      <c r="AA246" s="89">
        <v>0</v>
      </c>
      <c r="AB246" s="89">
        <v>0</v>
      </c>
      <c r="AC246" s="89">
        <v>0</v>
      </c>
      <c r="AD246" s="89">
        <v>0</v>
      </c>
      <c r="AE246" s="89">
        <v>0</v>
      </c>
      <c r="AF246" s="89">
        <v>0</v>
      </c>
      <c r="AG246" s="89">
        <v>0</v>
      </c>
      <c r="AH246" s="89">
        <v>0</v>
      </c>
      <c r="AI246" s="89">
        <v>0</v>
      </c>
      <c r="AJ246" s="89">
        <v>0</v>
      </c>
      <c r="AK246" s="89">
        <v>0</v>
      </c>
      <c r="AL246" s="89">
        <v>0</v>
      </c>
      <c r="AM246" s="89">
        <v>0</v>
      </c>
      <c r="AN246" s="94"/>
      <c r="AP246" s="49" t="str">
        <f t="shared" si="128"/>
        <v>Non-ren. waste</v>
      </c>
      <c r="AQ246" s="101" cm="1">
        <f t="array" aca="1" ref="AQ246" ca="1">INDIRECT(ADDRESS(ROW(AP246),AQ$9))/1000</f>
        <v>0</v>
      </c>
      <c r="AR246" s="102" cm="1">
        <f t="array" aca="1" ref="AR246" ca="1">INDIRECT(ADDRESS(ROW(AQ246),AR$9))/1000</f>
        <v>0</v>
      </c>
      <c r="AS246" s="102" cm="1">
        <f t="array" aca="1" ref="AS246" ca="1">INDIRECT(ADDRESS(ROW(AR246),AS$9))/1000</f>
        <v>0</v>
      </c>
      <c r="AT246" s="103" cm="1">
        <f t="array" aca="1" ref="AT246" ca="1">INDIRECT(ADDRESS(ROW(AS246),AT$9))/1000</f>
        <v>0</v>
      </c>
      <c r="AU246" s="77" cm="1">
        <f t="array" aca="1" ref="AU246" ca="1">AQ246/INDIRECT(ADDRESS($BC246,COLUMN(AQ246)))</f>
        <v>0</v>
      </c>
      <c r="AV246" s="78" cm="1">
        <f t="array" aca="1" ref="AV246" ca="1">AR246/INDIRECT(ADDRESS($BC246,COLUMN(AR246)))</f>
        <v>0</v>
      </c>
      <c r="AW246" s="78" cm="1">
        <f t="array" aca="1" ref="AW246" ca="1">AS246/INDIRECT(ADDRESS($BC246,COLUMN(AS246)))</f>
        <v>0</v>
      </c>
      <c r="AX246" s="80" cm="1">
        <f t="array" aca="1" ref="AX246" ca="1">AT246/INDIRECT(ADDRESS($BC246,COLUMN(AT246)))</f>
        <v>0</v>
      </c>
      <c r="AY246" s="53" t="str">
        <f t="shared" ref="AY246:BA247" ca="1" si="144">IFERROR(($AQ246-AR246)/AR246,"-")</f>
        <v>-</v>
      </c>
      <c r="AZ246" s="53" t="str">
        <f t="shared" ca="1" si="144"/>
        <v>-</v>
      </c>
      <c r="BA246" s="53" t="str">
        <f t="shared" ca="1" si="144"/>
        <v>-</v>
      </c>
      <c r="BC246" s="100">
        <f>BC247</f>
        <v>247</v>
      </c>
      <c r="BP246" s="177" t="str">
        <f t="shared" si="130"/>
        <v>Non-ren. waste</v>
      </c>
      <c r="BQ246" s="185" cm="1">
        <f t="array" ref="BQ246">INDEX(246:246,,BQ$9)/1000</f>
        <v>0</v>
      </c>
      <c r="BR246" s="185" cm="1">
        <f t="array" ref="BR246">INDEX(246:246,,BR$9)/1000</f>
        <v>0</v>
      </c>
      <c r="BS246" s="185" cm="1">
        <f t="array" ref="BS246">INDEX(246:246,,BS$9)/1000</f>
        <v>0</v>
      </c>
      <c r="BT246" s="185" cm="1">
        <f t="array" ref="BT246">INDEX(246:246,,BT$9)/1000</f>
        <v>0</v>
      </c>
      <c r="BU246" s="185" cm="1">
        <f t="array" ref="BU246">INDEX(246:246,,BU$9)/1000</f>
        <v>0</v>
      </c>
      <c r="BV246" s="185" cm="1">
        <f t="array" ref="BV246">INDEX(246:246,,BV$9)/1000</f>
        <v>0</v>
      </c>
      <c r="BW246" s="185" cm="1">
        <f t="array" ref="BW246">INDEX(246:246,,BW$9)/1000</f>
        <v>0</v>
      </c>
      <c r="BX246" s="185" cm="1">
        <f t="array" ref="BX246">INDEX(246:246,,BX$9)/1000</f>
        <v>0</v>
      </c>
      <c r="BY246" s="185" cm="1">
        <f t="array" ref="BY246">INDEX(246:246,,BY$9)/1000</f>
        <v>0</v>
      </c>
      <c r="BZ246" s="185" cm="1">
        <f t="array" ref="BZ246">INDEX(246:246,,BZ$9)/1000</f>
        <v>0</v>
      </c>
      <c r="CA246" s="185" cm="1">
        <f t="array" ref="CA246">INDEX(246:246,,CA$9)/1000</f>
        <v>0</v>
      </c>
      <c r="CB246" s="179"/>
      <c r="CC246" s="178" t="str">
        <f t="shared" si="141"/>
        <v>Non-ren. waste</v>
      </c>
      <c r="CD246" s="126" cm="1">
        <f t="array" aca="1" ref="CD246" ca="1">BQ246/INDIRECT(ADDRESS($BC246,COLUMN(BQ246)))</f>
        <v>0</v>
      </c>
      <c r="CE246" s="126" cm="1">
        <f t="array" aca="1" ref="CE246" ca="1">BR246/INDIRECT(ADDRESS($BC246,COLUMN(BR246)))</f>
        <v>0</v>
      </c>
      <c r="CF246" s="126" cm="1">
        <f t="array" aca="1" ref="CF246" ca="1">BS246/INDIRECT(ADDRESS($BC246,COLUMN(BS246)))</f>
        <v>0</v>
      </c>
      <c r="CG246" s="126" cm="1">
        <f t="array" aca="1" ref="CG246" ca="1">BT246/INDIRECT(ADDRESS($BC246,COLUMN(BT246)))</f>
        <v>0</v>
      </c>
      <c r="CH246" s="126" cm="1">
        <f t="array" aca="1" ref="CH246" ca="1">BU246/INDIRECT(ADDRESS($BC246,COLUMN(BU246)))</f>
        <v>0</v>
      </c>
      <c r="CI246" s="126" cm="1">
        <f t="array" aca="1" ref="CI246" ca="1">BV246/INDIRECT(ADDRESS($BC246,COLUMN(BV246)))</f>
        <v>0</v>
      </c>
      <c r="CJ246" s="126" cm="1">
        <f t="array" aca="1" ref="CJ246" ca="1">BW246/INDIRECT(ADDRESS($BC246,COLUMN(BW246)))</f>
        <v>0</v>
      </c>
      <c r="CK246" s="126" cm="1">
        <f t="array" aca="1" ref="CK246" ca="1">BX246/INDIRECT(ADDRESS($BC246,COLUMN(BX246)))</f>
        <v>0</v>
      </c>
      <c r="CL246" s="126" cm="1">
        <f t="array" aca="1" ref="CL246" ca="1">BY246/INDIRECT(ADDRESS($BC246,COLUMN(BY246)))</f>
        <v>0</v>
      </c>
      <c r="CM246" s="126" cm="1">
        <f t="array" aca="1" ref="CM246" ca="1">BZ246/INDIRECT(ADDRESS($BC246,COLUMN(BZ246)))</f>
        <v>0</v>
      </c>
      <c r="CN246" s="126" cm="1">
        <f t="array" aca="1" ref="CN246" ca="1">CA246/INDIRECT(ADDRESS($BC246,COLUMN(CA246)))</f>
        <v>0</v>
      </c>
      <c r="CP246" s="178" t="str">
        <f t="shared" si="142"/>
        <v>Non-ren. waste</v>
      </c>
      <c r="CQ246" s="194" t="str">
        <f t="shared" ca="1" si="143"/>
        <v>0
(0%)</v>
      </c>
      <c r="CR246" s="194" t="str">
        <f t="shared" ca="1" si="131"/>
        <v>0
(0%)</v>
      </c>
      <c r="CS246" s="194" t="str">
        <f t="shared" ca="1" si="132"/>
        <v>0
(0%)</v>
      </c>
      <c r="CT246" s="194" t="str">
        <f t="shared" ca="1" si="133"/>
        <v>0
(0%)</v>
      </c>
      <c r="CU246" s="194" t="str">
        <f t="shared" ca="1" si="134"/>
        <v>0
(0%)</v>
      </c>
      <c r="CV246" s="194" t="str">
        <f t="shared" ca="1" si="135"/>
        <v>0
(0%)</v>
      </c>
      <c r="CW246" s="194" t="str">
        <f t="shared" ca="1" si="136"/>
        <v>0
(0%)</v>
      </c>
      <c r="CX246" s="194" t="str">
        <f t="shared" ca="1" si="137"/>
        <v>0
(0%)</v>
      </c>
      <c r="CY246" s="194" t="str">
        <f t="shared" ca="1" si="138"/>
        <v>0
(0%)</v>
      </c>
      <c r="CZ246" s="194" t="str">
        <f t="shared" ca="1" si="139"/>
        <v>0
(0%)</v>
      </c>
      <c r="DA246" s="194" t="str">
        <f t="shared" ca="1" si="140"/>
        <v>0
(0%)</v>
      </c>
    </row>
    <row r="247" spans="2:105" s="58" customFormat="1" ht="15">
      <c r="C247" s="58" t="s">
        <v>47</v>
      </c>
      <c r="D247" s="56" t="s">
        <v>649</v>
      </c>
      <c r="F247" s="90">
        <f t="shared" ref="F247:AM247" si="145">SUM(_xlfn.ANCHORARRAY(F240))</f>
        <v>11306.113787245098</v>
      </c>
      <c r="G247" s="90">
        <f t="shared" si="145"/>
        <v>11547.943025193565</v>
      </c>
      <c r="H247" s="90">
        <f t="shared" si="145"/>
        <v>10990.3796791321</v>
      </c>
      <c r="I247" s="90">
        <f t="shared" si="145"/>
        <v>10938.781894413556</v>
      </c>
      <c r="J247" s="90">
        <f t="shared" si="145"/>
        <v>10958.455329832426</v>
      </c>
      <c r="K247" s="90">
        <f t="shared" si="145"/>
        <v>10932.849977632986</v>
      </c>
      <c r="L247" s="90">
        <f t="shared" si="145"/>
        <v>11453.517332341169</v>
      </c>
      <c r="M247" s="90">
        <f t="shared" si="145"/>
        <v>11230.89333088985</v>
      </c>
      <c r="N247" s="90">
        <f t="shared" si="145"/>
        <v>11861.920921591096</v>
      </c>
      <c r="O247" s="90">
        <f t="shared" si="145"/>
        <v>12010.648732261096</v>
      </c>
      <c r="P247" s="90">
        <f t="shared" si="145"/>
        <v>12152.442787879192</v>
      </c>
      <c r="Q247" s="90">
        <f t="shared" si="145"/>
        <v>12967.515898684178</v>
      </c>
      <c r="R247" s="90">
        <f t="shared" si="145"/>
        <v>12476.305496789295</v>
      </c>
      <c r="S247" s="90">
        <f t="shared" si="145"/>
        <v>12417.728346493965</v>
      </c>
      <c r="T247" s="90">
        <f t="shared" si="145"/>
        <v>12714.122051177394</v>
      </c>
      <c r="U247" s="90">
        <f t="shared" si="145"/>
        <v>13160.243988662993</v>
      </c>
      <c r="V247" s="90">
        <f t="shared" si="145"/>
        <v>12964.464477812249</v>
      </c>
      <c r="W247" s="90">
        <f t="shared" si="145"/>
        <v>12644.644933645019</v>
      </c>
      <c r="X247" s="90">
        <f t="shared" si="145"/>
        <v>13564.33086468566</v>
      </c>
      <c r="Y247" s="90">
        <f t="shared" si="145"/>
        <v>12983.49431834278</v>
      </c>
      <c r="Z247" s="90">
        <f t="shared" si="145"/>
        <v>13538.312246155681</v>
      </c>
      <c r="AA247" s="90">
        <f t="shared" si="145"/>
        <v>11786.30617456957</v>
      </c>
      <c r="AB247" s="90">
        <f t="shared" si="145"/>
        <v>11524.331786021601</v>
      </c>
      <c r="AC247" s="90">
        <f t="shared" si="145"/>
        <v>10807.389090875326</v>
      </c>
      <c r="AD247" s="90">
        <f t="shared" si="145"/>
        <v>9850.2704514858342</v>
      </c>
      <c r="AE247" s="90">
        <f t="shared" si="145"/>
        <v>10418.858625822042</v>
      </c>
      <c r="AF247" s="90">
        <f t="shared" si="145"/>
        <v>10835.678741742564</v>
      </c>
      <c r="AG247" s="90">
        <f t="shared" si="145"/>
        <v>10106.509260564133</v>
      </c>
      <c r="AH247" s="90">
        <f t="shared" si="145"/>
        <v>10133.584315335802</v>
      </c>
      <c r="AI247" s="90">
        <f t="shared" si="145"/>
        <v>9426.7790131733436</v>
      </c>
      <c r="AJ247" s="90">
        <f t="shared" si="145"/>
        <v>10033.982601397169</v>
      </c>
      <c r="AK247" s="90">
        <f t="shared" si="145"/>
        <v>9895.3271783971777</v>
      </c>
      <c r="AL247" s="90">
        <f t="shared" si="145"/>
        <v>8500.8945527620963</v>
      </c>
      <c r="AM247" s="90">
        <f t="shared" si="145"/>
        <v>7402.076344349689</v>
      </c>
      <c r="AN247" s="94"/>
      <c r="AP247" s="52" t="str">
        <f t="shared" si="128"/>
        <v>Total</v>
      </c>
      <c r="AQ247" s="111" cm="1">
        <f t="array" aca="1" ref="AQ247" ca="1">INDIRECT(ADDRESS(ROW(AP247),AQ$9))/1000</f>
        <v>7.4020763443496893</v>
      </c>
      <c r="AR247" s="112" cm="1">
        <f t="array" aca="1" ref="AR247" ca="1">INDIRECT(ADDRESS(ROW(AQ247),AR$9))/1000</f>
        <v>8.5008945527620963</v>
      </c>
      <c r="AS247" s="112" cm="1">
        <f t="array" aca="1" ref="AS247" ca="1">INDIRECT(ADDRESS(ROW(AR247),AS$9))/1000</f>
        <v>10.133584315335803</v>
      </c>
      <c r="AT247" s="113" cm="1">
        <f t="array" aca="1" ref="AT247" ca="1">INDIRECT(ADDRESS(ROW(AS247),AT$9))/1000</f>
        <v>10.807389090875326</v>
      </c>
      <c r="AU247" s="81" cm="1">
        <f t="array" aca="1" ref="AU247" ca="1">AQ247/INDIRECT(ADDRESS($BC247,COLUMN(AQ247)))</f>
        <v>1</v>
      </c>
      <c r="AV247" s="82" cm="1">
        <f t="array" aca="1" ref="AV247" ca="1">AR247/INDIRECT(ADDRESS($BC247,COLUMN(AR247)))</f>
        <v>1</v>
      </c>
      <c r="AW247" s="82" cm="1">
        <f t="array" aca="1" ref="AW247" ca="1">AS247/INDIRECT(ADDRESS($BC247,COLUMN(AS247)))</f>
        <v>1</v>
      </c>
      <c r="AX247" s="83" cm="1">
        <f t="array" aca="1" ref="AX247" ca="1">AT247/INDIRECT(ADDRESS($BC247,COLUMN(AT247)))</f>
        <v>1</v>
      </c>
      <c r="AY247" s="54">
        <f t="shared" ca="1" si="144"/>
        <v>-0.12925912697686395</v>
      </c>
      <c r="AZ247" s="54">
        <f t="shared" ca="1" si="144"/>
        <v>-0.2695500314584986</v>
      </c>
      <c r="BA247" s="54">
        <f t="shared" ca="1" si="144"/>
        <v>-0.3150911582706632</v>
      </c>
      <c r="BB247" s="7"/>
      <c r="BC247" s="62">
        <f>ROW(AP247)</f>
        <v>247</v>
      </c>
      <c r="BP247" s="177" t="str">
        <f>AP247</f>
        <v>Total</v>
      </c>
      <c r="BQ247" s="185" cm="1">
        <f t="array" ref="BQ247">INDEX(247:247,,BQ$9)/1000</f>
        <v>10.807389090875326</v>
      </c>
      <c r="BR247" s="185" cm="1">
        <f t="array" ref="BR247">INDEX(247:247,,BR$9)/1000</f>
        <v>9.8502704514858337</v>
      </c>
      <c r="BS247" s="185" cm="1">
        <f t="array" ref="BS247">INDEX(247:247,,BS$9)/1000</f>
        <v>10.418858625822041</v>
      </c>
      <c r="BT247" s="185" cm="1">
        <f t="array" ref="BT247">INDEX(247:247,,BT$9)/1000</f>
        <v>10.835678741742564</v>
      </c>
      <c r="BU247" s="185" cm="1">
        <f t="array" ref="BU247">INDEX(247:247,,BU$9)/1000</f>
        <v>10.106509260564133</v>
      </c>
      <c r="BV247" s="185" cm="1">
        <f t="array" ref="BV247">INDEX(247:247,,BV$9)/1000</f>
        <v>10.133584315335803</v>
      </c>
      <c r="BW247" s="185" cm="1">
        <f t="array" ref="BW247">INDEX(247:247,,BW$9)/1000</f>
        <v>9.4267790131733431</v>
      </c>
      <c r="BX247" s="185" cm="1">
        <f t="array" ref="BX247">INDEX(247:247,,BX$9)/1000</f>
        <v>10.033982601397168</v>
      </c>
      <c r="BY247" s="185" cm="1">
        <f t="array" ref="BY247">INDEX(247:247,,BY$9)/1000</f>
        <v>9.8953271783971779</v>
      </c>
      <c r="BZ247" s="185" cm="1">
        <f t="array" ref="BZ247">INDEX(247:247,,BZ$9)/1000</f>
        <v>8.5008945527620963</v>
      </c>
      <c r="CA247" s="185" cm="1">
        <f t="array" ref="CA247">INDEX(247:247,,CA$9)/1000</f>
        <v>7.4020763443496893</v>
      </c>
      <c r="CB247" s="179"/>
      <c r="CC247" s="178" t="str">
        <f>BP247</f>
        <v>Total</v>
      </c>
      <c r="CD247" s="126" cm="1">
        <f t="array" aca="1" ref="CD247" ca="1">BQ247/INDIRECT(ADDRESS($BC247,COLUMN(BQ247)))</f>
        <v>1</v>
      </c>
      <c r="CE247" s="126" cm="1">
        <f t="array" aca="1" ref="CE247" ca="1">BR247/INDIRECT(ADDRESS($BC247,COLUMN(BR247)))</f>
        <v>1</v>
      </c>
      <c r="CF247" s="126" cm="1">
        <f t="array" aca="1" ref="CF247" ca="1">BS247/INDIRECT(ADDRESS($BC247,COLUMN(BS247)))</f>
        <v>1</v>
      </c>
      <c r="CG247" s="126" cm="1">
        <f t="array" aca="1" ref="CG247" ca="1">BT247/INDIRECT(ADDRESS($BC247,COLUMN(BT247)))</f>
        <v>1</v>
      </c>
      <c r="CH247" s="126" cm="1">
        <f t="array" aca="1" ref="CH247" ca="1">BU247/INDIRECT(ADDRESS($BC247,COLUMN(BU247)))</f>
        <v>1</v>
      </c>
      <c r="CI247" s="126" cm="1">
        <f t="array" aca="1" ref="CI247" ca="1">BV247/INDIRECT(ADDRESS($BC247,COLUMN(BV247)))</f>
        <v>1</v>
      </c>
      <c r="CJ247" s="126" cm="1">
        <f t="array" aca="1" ref="CJ247" ca="1">BW247/INDIRECT(ADDRESS($BC247,COLUMN(BW247)))</f>
        <v>1</v>
      </c>
      <c r="CK247" s="126" cm="1">
        <f t="array" aca="1" ref="CK247" ca="1">BX247/INDIRECT(ADDRESS($BC247,COLUMN(BX247)))</f>
        <v>1</v>
      </c>
      <c r="CL247" s="126" cm="1">
        <f t="array" aca="1" ref="CL247" ca="1">BY247/INDIRECT(ADDRESS($BC247,COLUMN(BY247)))</f>
        <v>1</v>
      </c>
      <c r="CM247" s="126" cm="1">
        <f t="array" aca="1" ref="CM247" ca="1">BZ247/INDIRECT(ADDRESS($BC247,COLUMN(BZ247)))</f>
        <v>1</v>
      </c>
      <c r="CN247" s="126" cm="1">
        <f t="array" aca="1" ref="CN247" ca="1">CA247/INDIRECT(ADDRESS($BC247,COLUMN(CA247)))</f>
        <v>1</v>
      </c>
      <c r="CO247" s="7"/>
      <c r="CP247" s="178" t="str">
        <f>CC247</f>
        <v>Total</v>
      </c>
      <c r="CQ247" s="194" t="str">
        <f t="shared" ref="CQ247:DA247" ca="1" si="146">TEXT(BQ247,"#,##0.00;-#,##0.00;0") &amp; CHAR(10) &amp; IF(CD247&lt;&gt;1,TEXT(CD247,"(#,##0.0%);(-#,##0.0%);(0%)"),"(100%)")</f>
        <v>10.81
(100%)</v>
      </c>
      <c r="CR247" s="194" t="str">
        <f t="shared" ca="1" si="146"/>
        <v>9.85
(100%)</v>
      </c>
      <c r="CS247" s="194" t="str">
        <f t="shared" ca="1" si="146"/>
        <v>10.42
(100%)</v>
      </c>
      <c r="CT247" s="194" t="str">
        <f t="shared" ca="1" si="146"/>
        <v>10.84
(100%)</v>
      </c>
      <c r="CU247" s="194" t="str">
        <f t="shared" ca="1" si="146"/>
        <v>10.11
(100%)</v>
      </c>
      <c r="CV247" s="194" t="str">
        <f t="shared" ca="1" si="146"/>
        <v>10.13
(100%)</v>
      </c>
      <c r="CW247" s="194" t="str">
        <f t="shared" ca="1" si="146"/>
        <v>9.43
(100%)</v>
      </c>
      <c r="CX247" s="194" t="str">
        <f t="shared" ca="1" si="146"/>
        <v>10.03
(100%)</v>
      </c>
      <c r="CY247" s="194" t="str">
        <f t="shared" ca="1" si="146"/>
        <v>9.90
(100%)</v>
      </c>
      <c r="CZ247" s="194" t="str">
        <f t="shared" ca="1" si="146"/>
        <v>8.50
(100%)</v>
      </c>
      <c r="DA247" s="194" t="str">
        <f t="shared" ca="1" si="146"/>
        <v>7.40
(100%)</v>
      </c>
    </row>
    <row r="251" spans="2:105" s="27" customFormat="1" ht="17.5" thickBot="1">
      <c r="B251" s="98" t="s">
        <v>253</v>
      </c>
      <c r="C251" s="95" t="s">
        <v>774</v>
      </c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</row>
    <row r="252" spans="2:105" ht="15" thickTop="1"/>
    <row r="273" spans="3:105">
      <c r="F273" s="190"/>
    </row>
    <row r="276" spans="3:105" s="27" customFormat="1" ht="15" thickBot="1">
      <c r="C276" s="28" t="s">
        <v>759</v>
      </c>
      <c r="D276" s="28" t="s">
        <v>49</v>
      </c>
      <c r="E276" s="28" t="s">
        <v>62</v>
      </c>
      <c r="F276" s="28">
        <f t="shared" ref="F276:AM276" si="147">F$8</f>
        <v>1990</v>
      </c>
      <c r="G276" s="28">
        <f t="shared" si="147"/>
        <v>1991</v>
      </c>
      <c r="H276" s="28">
        <f t="shared" si="147"/>
        <v>1992</v>
      </c>
      <c r="I276" s="28">
        <f t="shared" si="147"/>
        <v>1993</v>
      </c>
      <c r="J276" s="28">
        <f t="shared" si="147"/>
        <v>1994</v>
      </c>
      <c r="K276" s="28">
        <f t="shared" si="147"/>
        <v>1995</v>
      </c>
      <c r="L276" s="28">
        <f t="shared" si="147"/>
        <v>1996</v>
      </c>
      <c r="M276" s="28">
        <f t="shared" si="147"/>
        <v>1997</v>
      </c>
      <c r="N276" s="28">
        <f t="shared" si="147"/>
        <v>1998</v>
      </c>
      <c r="O276" s="28">
        <f t="shared" si="147"/>
        <v>1999</v>
      </c>
      <c r="P276" s="28">
        <f t="shared" si="147"/>
        <v>2000</v>
      </c>
      <c r="Q276" s="28">
        <f t="shared" si="147"/>
        <v>2001</v>
      </c>
      <c r="R276" s="28">
        <f t="shared" si="147"/>
        <v>2002</v>
      </c>
      <c r="S276" s="28">
        <f t="shared" si="147"/>
        <v>2003</v>
      </c>
      <c r="T276" s="28">
        <f t="shared" si="147"/>
        <v>2004</v>
      </c>
      <c r="U276" s="28">
        <f t="shared" si="147"/>
        <v>2005</v>
      </c>
      <c r="V276" s="28">
        <f t="shared" si="147"/>
        <v>2006</v>
      </c>
      <c r="W276" s="28">
        <f t="shared" si="147"/>
        <v>2007</v>
      </c>
      <c r="X276" s="28">
        <f t="shared" si="147"/>
        <v>2008</v>
      </c>
      <c r="Y276" s="28">
        <f t="shared" si="147"/>
        <v>2009</v>
      </c>
      <c r="Z276" s="28">
        <f t="shared" si="147"/>
        <v>2010</v>
      </c>
      <c r="AA276" s="28">
        <f t="shared" si="147"/>
        <v>2011</v>
      </c>
      <c r="AB276" s="28">
        <f t="shared" si="147"/>
        <v>2012</v>
      </c>
      <c r="AC276" s="28">
        <f t="shared" si="147"/>
        <v>2013</v>
      </c>
      <c r="AD276" s="28">
        <f t="shared" si="147"/>
        <v>2014</v>
      </c>
      <c r="AE276" s="28">
        <f t="shared" si="147"/>
        <v>2015</v>
      </c>
      <c r="AF276" s="28">
        <f t="shared" si="147"/>
        <v>2016</v>
      </c>
      <c r="AG276" s="28">
        <f t="shared" si="147"/>
        <v>2017</v>
      </c>
      <c r="AH276" s="28">
        <f t="shared" si="147"/>
        <v>2018</v>
      </c>
      <c r="AI276" s="28">
        <f t="shared" si="147"/>
        <v>2019</v>
      </c>
      <c r="AJ276" s="28">
        <f t="shared" si="147"/>
        <v>2020</v>
      </c>
      <c r="AK276" s="28">
        <f t="shared" si="147"/>
        <v>2021</v>
      </c>
      <c r="AL276" s="28">
        <f t="shared" si="147"/>
        <v>2022</v>
      </c>
      <c r="AM276" s="28">
        <f t="shared" si="147"/>
        <v>2023</v>
      </c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E276" s="57" t="s">
        <v>515</v>
      </c>
      <c r="BF276" s="57" t="s">
        <v>515</v>
      </c>
      <c r="BG276" s="57" t="s">
        <v>515</v>
      </c>
      <c r="BH276" s="57" t="s">
        <v>515</v>
      </c>
      <c r="BI276" s="57" t="s">
        <v>515</v>
      </c>
    </row>
    <row r="277" spans="3:105" ht="15.5">
      <c r="C277" s="34" t="s">
        <v>45</v>
      </c>
      <c r="D277" s="86" t="s">
        <v>648</v>
      </c>
      <c r="E277" s="33"/>
      <c r="F277" s="65" cm="1">
        <f t="array" ref="F277">SUM(File_5[GHG (kt CO2eq)]*(File_5[Row Categories]=$BE$78)*(File_5[Energy (Sub-Type)]=$BE$277)*(File_5[Year]=F$8))+SUM(File_5[GHG (kt CO2eq)]*(File_5[Row Categories]=$BE$78)*(File_5[Energy (Sub-Type)]=$BF$277)*(File_5[Year]=F$8))+SUM(File_5[GHG (kt CO2eq)]*(File_5[Row Categories]=$BE$78)*(File_5[Energy (Sub-Type)]=$BG$277)*(File_5[Year]=F$8))+SUM(File_5[GHG (kt CO2eq)]*(File_5[Row Categories]=$BF$78)*(File_5[Energy (Sub-Type)]=$BE$277)*(File_5[Year]=F$8))+SUM(File_5[GHG (kt CO2eq)]*(File_5[Row Categories]=$BF$78)*(File_5[Energy (Sub-Type)]=$BF$277)*(File_5[Year]=F$8))+SUM(File_5[GHG (kt CO2eq)]*(File_5[Row Categories]=$BF$78)*(File_5[Energy (Sub-Type)]=$BG$277)*(File_5[Year]=F$8))</f>
        <v>2.5740554750000002</v>
      </c>
      <c r="G277" s="65" cm="1">
        <f t="array" ref="G277">SUM(File_5[GHG (kt CO2eq)]*(File_5[Row Categories]=$BE$78)*(File_5[Energy (Sub-Type)]=$BE$277)*(File_5[Year]=G$8))+SUM(File_5[GHG (kt CO2eq)]*(File_5[Row Categories]=$BE$78)*(File_5[Energy (Sub-Type)]=$BF$277)*(File_5[Year]=G$8))+SUM(File_5[GHG (kt CO2eq)]*(File_5[Row Categories]=$BE$78)*(File_5[Energy (Sub-Type)]=$BG$277)*(File_5[Year]=G$8))+SUM(File_5[GHG (kt CO2eq)]*(File_5[Row Categories]=$BF$78)*(File_5[Energy (Sub-Type)]=$BE$277)*(File_5[Year]=G$8))+SUM(File_5[GHG (kt CO2eq)]*(File_5[Row Categories]=$BF$78)*(File_5[Energy (Sub-Type)]=$BF$277)*(File_5[Year]=G$8))+SUM(File_5[GHG (kt CO2eq)]*(File_5[Row Categories]=$BF$78)*(File_5[Energy (Sub-Type)]=$BG$277)*(File_5[Year]=G$8))</f>
        <v>0</v>
      </c>
      <c r="H277" s="65" cm="1">
        <f t="array" ref="H277">SUM(File_5[GHG (kt CO2eq)]*(File_5[Row Categories]=$BE$78)*(File_5[Energy (Sub-Type)]=$BE$277)*(File_5[Year]=H$8))+SUM(File_5[GHG (kt CO2eq)]*(File_5[Row Categories]=$BE$78)*(File_5[Energy (Sub-Type)]=$BF$277)*(File_5[Year]=H$8))+SUM(File_5[GHG (kt CO2eq)]*(File_5[Row Categories]=$BE$78)*(File_5[Energy (Sub-Type)]=$BG$277)*(File_5[Year]=H$8))+SUM(File_5[GHG (kt CO2eq)]*(File_5[Row Categories]=$BF$78)*(File_5[Energy (Sub-Type)]=$BE$277)*(File_5[Year]=H$8))+SUM(File_5[GHG (kt CO2eq)]*(File_5[Row Categories]=$BF$78)*(File_5[Energy (Sub-Type)]=$BF$277)*(File_5[Year]=H$8))+SUM(File_5[GHG (kt CO2eq)]*(File_5[Row Categories]=$BF$78)*(File_5[Energy (Sub-Type)]=$BG$277)*(File_5[Year]=H$8))</f>
        <v>0</v>
      </c>
      <c r="I277" s="65" cm="1">
        <f t="array" ref="I277">SUM(File_5[GHG (kt CO2eq)]*(File_5[Row Categories]=$BE$78)*(File_5[Energy (Sub-Type)]=$BE$277)*(File_5[Year]=I$8))+SUM(File_5[GHG (kt CO2eq)]*(File_5[Row Categories]=$BE$78)*(File_5[Energy (Sub-Type)]=$BF$277)*(File_5[Year]=I$8))+SUM(File_5[GHG (kt CO2eq)]*(File_5[Row Categories]=$BE$78)*(File_5[Energy (Sub-Type)]=$BG$277)*(File_5[Year]=I$8))+SUM(File_5[GHG (kt CO2eq)]*(File_5[Row Categories]=$BF$78)*(File_5[Energy (Sub-Type)]=$BE$277)*(File_5[Year]=I$8))+SUM(File_5[GHG (kt CO2eq)]*(File_5[Row Categories]=$BF$78)*(File_5[Energy (Sub-Type)]=$BF$277)*(File_5[Year]=I$8))+SUM(File_5[GHG (kt CO2eq)]*(File_5[Row Categories]=$BF$78)*(File_5[Energy (Sub-Type)]=$BG$277)*(File_5[Year]=I$8))</f>
        <v>0</v>
      </c>
      <c r="J277" s="65" cm="1">
        <f t="array" ref="J277">SUM(File_5[GHG (kt CO2eq)]*(File_5[Row Categories]=$BE$78)*(File_5[Energy (Sub-Type)]=$BE$277)*(File_5[Year]=J$8))+SUM(File_5[GHG (kt CO2eq)]*(File_5[Row Categories]=$BE$78)*(File_5[Energy (Sub-Type)]=$BF$277)*(File_5[Year]=J$8))+SUM(File_5[GHG (kt CO2eq)]*(File_5[Row Categories]=$BE$78)*(File_5[Energy (Sub-Type)]=$BG$277)*(File_5[Year]=J$8))+SUM(File_5[GHG (kt CO2eq)]*(File_5[Row Categories]=$BF$78)*(File_5[Energy (Sub-Type)]=$BE$277)*(File_5[Year]=J$8))+SUM(File_5[GHG (kt CO2eq)]*(File_5[Row Categories]=$BF$78)*(File_5[Energy (Sub-Type)]=$BF$277)*(File_5[Year]=J$8))+SUM(File_5[GHG (kt CO2eq)]*(File_5[Row Categories]=$BF$78)*(File_5[Energy (Sub-Type)]=$BG$277)*(File_5[Year]=J$8))</f>
        <v>0</v>
      </c>
      <c r="K277" s="65" cm="1">
        <f t="array" ref="K277">SUM(File_5[GHG (kt CO2eq)]*(File_5[Row Categories]=$BE$78)*(File_5[Energy (Sub-Type)]=$BE$277)*(File_5[Year]=K$8))+SUM(File_5[GHG (kt CO2eq)]*(File_5[Row Categories]=$BE$78)*(File_5[Energy (Sub-Type)]=$BF$277)*(File_5[Year]=K$8))+SUM(File_5[GHG (kt CO2eq)]*(File_5[Row Categories]=$BE$78)*(File_5[Energy (Sub-Type)]=$BG$277)*(File_5[Year]=K$8))+SUM(File_5[GHG (kt CO2eq)]*(File_5[Row Categories]=$BF$78)*(File_5[Energy (Sub-Type)]=$BE$277)*(File_5[Year]=K$8))+SUM(File_5[GHG (kt CO2eq)]*(File_5[Row Categories]=$BF$78)*(File_5[Energy (Sub-Type)]=$BF$277)*(File_5[Year]=K$8))+SUM(File_5[GHG (kt CO2eq)]*(File_5[Row Categories]=$BF$78)*(File_5[Energy (Sub-Type)]=$BG$277)*(File_5[Year]=K$8))</f>
        <v>0</v>
      </c>
      <c r="L277" s="65" cm="1">
        <f t="array" ref="L277">SUM(File_5[GHG (kt CO2eq)]*(File_5[Row Categories]=$BE$78)*(File_5[Energy (Sub-Type)]=$BE$277)*(File_5[Year]=L$8))+SUM(File_5[GHG (kt CO2eq)]*(File_5[Row Categories]=$BE$78)*(File_5[Energy (Sub-Type)]=$BF$277)*(File_5[Year]=L$8))+SUM(File_5[GHG (kt CO2eq)]*(File_5[Row Categories]=$BE$78)*(File_5[Energy (Sub-Type)]=$BG$277)*(File_5[Year]=L$8))+SUM(File_5[GHG (kt CO2eq)]*(File_5[Row Categories]=$BF$78)*(File_5[Energy (Sub-Type)]=$BE$277)*(File_5[Year]=L$8))+SUM(File_5[GHG (kt CO2eq)]*(File_5[Row Categories]=$BF$78)*(File_5[Energy (Sub-Type)]=$BF$277)*(File_5[Year]=L$8))+SUM(File_5[GHG (kt CO2eq)]*(File_5[Row Categories]=$BF$78)*(File_5[Energy (Sub-Type)]=$BG$277)*(File_5[Year]=L$8))</f>
        <v>0</v>
      </c>
      <c r="M277" s="65" cm="1">
        <f t="array" ref="M277">SUM(File_5[GHG (kt CO2eq)]*(File_5[Row Categories]=$BE$78)*(File_5[Energy (Sub-Type)]=$BE$277)*(File_5[Year]=M$8))+SUM(File_5[GHG (kt CO2eq)]*(File_5[Row Categories]=$BE$78)*(File_5[Energy (Sub-Type)]=$BF$277)*(File_5[Year]=M$8))+SUM(File_5[GHG (kt CO2eq)]*(File_5[Row Categories]=$BE$78)*(File_5[Energy (Sub-Type)]=$BG$277)*(File_5[Year]=M$8))+SUM(File_5[GHG (kt CO2eq)]*(File_5[Row Categories]=$BF$78)*(File_5[Energy (Sub-Type)]=$BE$277)*(File_5[Year]=M$8))+SUM(File_5[GHG (kt CO2eq)]*(File_5[Row Categories]=$BF$78)*(File_5[Energy (Sub-Type)]=$BF$277)*(File_5[Year]=M$8))+SUM(File_5[GHG (kt CO2eq)]*(File_5[Row Categories]=$BF$78)*(File_5[Energy (Sub-Type)]=$BG$277)*(File_5[Year]=M$8))</f>
        <v>0</v>
      </c>
      <c r="N277" s="65" cm="1">
        <f t="array" ref="N277">SUM(File_5[GHG (kt CO2eq)]*(File_5[Row Categories]=$BE$78)*(File_5[Energy (Sub-Type)]=$BE$277)*(File_5[Year]=N$8))+SUM(File_5[GHG (kt CO2eq)]*(File_5[Row Categories]=$BE$78)*(File_5[Energy (Sub-Type)]=$BF$277)*(File_5[Year]=N$8))+SUM(File_5[GHG (kt CO2eq)]*(File_5[Row Categories]=$BE$78)*(File_5[Energy (Sub-Type)]=$BG$277)*(File_5[Year]=N$8))+SUM(File_5[GHG (kt CO2eq)]*(File_5[Row Categories]=$BF$78)*(File_5[Energy (Sub-Type)]=$BE$277)*(File_5[Year]=N$8))+SUM(File_5[GHG (kt CO2eq)]*(File_5[Row Categories]=$BF$78)*(File_5[Energy (Sub-Type)]=$BF$277)*(File_5[Year]=N$8))+SUM(File_5[GHG (kt CO2eq)]*(File_5[Row Categories]=$BF$78)*(File_5[Energy (Sub-Type)]=$BG$277)*(File_5[Year]=N$8))</f>
        <v>0</v>
      </c>
      <c r="O277" s="65" cm="1">
        <f t="array" ref="O277">SUM(File_5[GHG (kt CO2eq)]*(File_5[Row Categories]=$BE$78)*(File_5[Energy (Sub-Type)]=$BE$277)*(File_5[Year]=O$8))+SUM(File_5[GHG (kt CO2eq)]*(File_5[Row Categories]=$BE$78)*(File_5[Energy (Sub-Type)]=$BF$277)*(File_5[Year]=O$8))+SUM(File_5[GHG (kt CO2eq)]*(File_5[Row Categories]=$BE$78)*(File_5[Energy (Sub-Type)]=$BG$277)*(File_5[Year]=O$8))+SUM(File_5[GHG (kt CO2eq)]*(File_5[Row Categories]=$BF$78)*(File_5[Energy (Sub-Type)]=$BE$277)*(File_5[Year]=O$8))+SUM(File_5[GHG (kt CO2eq)]*(File_5[Row Categories]=$BF$78)*(File_5[Energy (Sub-Type)]=$BF$277)*(File_5[Year]=O$8))+SUM(File_5[GHG (kt CO2eq)]*(File_5[Row Categories]=$BF$78)*(File_5[Energy (Sub-Type)]=$BG$277)*(File_5[Year]=O$8))</f>
        <v>0</v>
      </c>
      <c r="P277" s="65" cm="1">
        <f t="array" ref="P277">SUM(File_5[GHG (kt CO2eq)]*(File_5[Row Categories]=$BE$78)*(File_5[Energy (Sub-Type)]=$BE$277)*(File_5[Year]=P$8))+SUM(File_5[GHG (kt CO2eq)]*(File_5[Row Categories]=$BE$78)*(File_5[Energy (Sub-Type)]=$BF$277)*(File_5[Year]=P$8))+SUM(File_5[GHG (kt CO2eq)]*(File_5[Row Categories]=$BE$78)*(File_5[Energy (Sub-Type)]=$BG$277)*(File_5[Year]=P$8))+SUM(File_5[GHG (kt CO2eq)]*(File_5[Row Categories]=$BF$78)*(File_5[Energy (Sub-Type)]=$BE$277)*(File_5[Year]=P$8))+SUM(File_5[GHG (kt CO2eq)]*(File_5[Row Categories]=$BF$78)*(File_5[Energy (Sub-Type)]=$BF$277)*(File_5[Year]=P$8))+SUM(File_5[GHG (kt CO2eq)]*(File_5[Row Categories]=$BF$78)*(File_5[Energy (Sub-Type)]=$BG$277)*(File_5[Year]=P$8))</f>
        <v>0</v>
      </c>
      <c r="Q277" s="65" cm="1">
        <f t="array" ref="Q277">SUM(File_5[GHG (kt CO2eq)]*(File_5[Row Categories]=$BE$78)*(File_5[Energy (Sub-Type)]=$BE$277)*(File_5[Year]=Q$8))+SUM(File_5[GHG (kt CO2eq)]*(File_5[Row Categories]=$BE$78)*(File_5[Energy (Sub-Type)]=$BF$277)*(File_5[Year]=Q$8))+SUM(File_5[GHG (kt CO2eq)]*(File_5[Row Categories]=$BE$78)*(File_5[Energy (Sub-Type)]=$BG$277)*(File_5[Year]=Q$8))+SUM(File_5[GHG (kt CO2eq)]*(File_5[Row Categories]=$BF$78)*(File_5[Energy (Sub-Type)]=$BE$277)*(File_5[Year]=Q$8))+SUM(File_5[GHG (kt CO2eq)]*(File_5[Row Categories]=$BF$78)*(File_5[Energy (Sub-Type)]=$BF$277)*(File_5[Year]=Q$8))+SUM(File_5[GHG (kt CO2eq)]*(File_5[Row Categories]=$BF$78)*(File_5[Energy (Sub-Type)]=$BG$277)*(File_5[Year]=Q$8))</f>
        <v>0</v>
      </c>
      <c r="R277" s="65" cm="1">
        <f t="array" ref="R277">SUM(File_5[GHG (kt CO2eq)]*(File_5[Row Categories]=$BE$78)*(File_5[Energy (Sub-Type)]=$BE$277)*(File_5[Year]=R$8))+SUM(File_5[GHG (kt CO2eq)]*(File_5[Row Categories]=$BE$78)*(File_5[Energy (Sub-Type)]=$BF$277)*(File_5[Year]=R$8))+SUM(File_5[GHG (kt CO2eq)]*(File_5[Row Categories]=$BE$78)*(File_5[Energy (Sub-Type)]=$BG$277)*(File_5[Year]=R$8))+SUM(File_5[GHG (kt CO2eq)]*(File_5[Row Categories]=$BF$78)*(File_5[Energy (Sub-Type)]=$BE$277)*(File_5[Year]=R$8))+SUM(File_5[GHG (kt CO2eq)]*(File_5[Row Categories]=$BF$78)*(File_5[Energy (Sub-Type)]=$BF$277)*(File_5[Year]=R$8))+SUM(File_5[GHG (kt CO2eq)]*(File_5[Row Categories]=$BF$78)*(File_5[Energy (Sub-Type)]=$BG$277)*(File_5[Year]=R$8))</f>
        <v>0</v>
      </c>
      <c r="S277" s="65" cm="1">
        <f t="array" ref="S277">SUM(File_5[GHG (kt CO2eq)]*(File_5[Row Categories]=$BE$78)*(File_5[Energy (Sub-Type)]=$BE$277)*(File_5[Year]=S$8))+SUM(File_5[GHG (kt CO2eq)]*(File_5[Row Categories]=$BE$78)*(File_5[Energy (Sub-Type)]=$BF$277)*(File_5[Year]=S$8))+SUM(File_5[GHG (kt CO2eq)]*(File_5[Row Categories]=$BE$78)*(File_5[Energy (Sub-Type)]=$BG$277)*(File_5[Year]=S$8))+SUM(File_5[GHG (kt CO2eq)]*(File_5[Row Categories]=$BF$78)*(File_5[Energy (Sub-Type)]=$BE$277)*(File_5[Year]=S$8))+SUM(File_5[GHG (kt CO2eq)]*(File_5[Row Categories]=$BF$78)*(File_5[Energy (Sub-Type)]=$BF$277)*(File_5[Year]=S$8))+SUM(File_5[GHG (kt CO2eq)]*(File_5[Row Categories]=$BF$78)*(File_5[Energy (Sub-Type)]=$BG$277)*(File_5[Year]=S$8))</f>
        <v>108.40501529599999</v>
      </c>
      <c r="T277" s="65" cm="1">
        <f t="array" ref="T277">SUM(File_5[GHG (kt CO2eq)]*(File_5[Row Categories]=$BE$78)*(File_5[Energy (Sub-Type)]=$BE$277)*(File_5[Year]=T$8))+SUM(File_5[GHG (kt CO2eq)]*(File_5[Row Categories]=$BE$78)*(File_5[Energy (Sub-Type)]=$BF$277)*(File_5[Year]=T$8))+SUM(File_5[GHG (kt CO2eq)]*(File_5[Row Categories]=$BE$78)*(File_5[Energy (Sub-Type)]=$BG$277)*(File_5[Year]=T$8))+SUM(File_5[GHG (kt CO2eq)]*(File_5[Row Categories]=$BF$78)*(File_5[Energy (Sub-Type)]=$BE$277)*(File_5[Year]=T$8))+SUM(File_5[GHG (kt CO2eq)]*(File_5[Row Categories]=$BF$78)*(File_5[Energy (Sub-Type)]=$BF$277)*(File_5[Year]=T$8))+SUM(File_5[GHG (kt CO2eq)]*(File_5[Row Categories]=$BF$78)*(File_5[Energy (Sub-Type)]=$BG$277)*(File_5[Year]=T$8))</f>
        <v>106.07432639399998</v>
      </c>
      <c r="U277" s="65" cm="1">
        <f t="array" ref="U277">SUM(File_5[GHG (kt CO2eq)]*(File_5[Row Categories]=$BE$78)*(File_5[Energy (Sub-Type)]=$BE$277)*(File_5[Year]=U$8))+SUM(File_5[GHG (kt CO2eq)]*(File_5[Row Categories]=$BE$78)*(File_5[Energy (Sub-Type)]=$BF$277)*(File_5[Year]=U$8))+SUM(File_5[GHG (kt CO2eq)]*(File_5[Row Categories]=$BE$78)*(File_5[Energy (Sub-Type)]=$BG$277)*(File_5[Year]=U$8))+SUM(File_5[GHG (kt CO2eq)]*(File_5[Row Categories]=$BF$78)*(File_5[Energy (Sub-Type)]=$BE$277)*(File_5[Year]=U$8))+SUM(File_5[GHG (kt CO2eq)]*(File_5[Row Categories]=$BF$78)*(File_5[Energy (Sub-Type)]=$BF$277)*(File_5[Year]=U$8))+SUM(File_5[GHG (kt CO2eq)]*(File_5[Row Categories]=$BF$78)*(File_5[Energy (Sub-Type)]=$BG$277)*(File_5[Year]=U$8))</f>
        <v>107.05887050699999</v>
      </c>
      <c r="V277" s="65" cm="1">
        <f t="array" ref="V277">SUM(File_5[GHG (kt CO2eq)]*(File_5[Row Categories]=$BE$78)*(File_5[Energy (Sub-Type)]=$BE$277)*(File_5[Year]=V$8))+SUM(File_5[GHG (kt CO2eq)]*(File_5[Row Categories]=$BE$78)*(File_5[Energy (Sub-Type)]=$BF$277)*(File_5[Year]=V$8))+SUM(File_5[GHG (kt CO2eq)]*(File_5[Row Categories]=$BE$78)*(File_5[Energy (Sub-Type)]=$BG$277)*(File_5[Year]=V$8))+SUM(File_5[GHG (kt CO2eq)]*(File_5[Row Categories]=$BF$78)*(File_5[Energy (Sub-Type)]=$BE$277)*(File_5[Year]=V$8))+SUM(File_5[GHG (kt CO2eq)]*(File_5[Row Categories]=$BF$78)*(File_5[Energy (Sub-Type)]=$BF$277)*(File_5[Year]=V$8))+SUM(File_5[GHG (kt CO2eq)]*(File_5[Row Categories]=$BF$78)*(File_5[Energy (Sub-Type)]=$BG$277)*(File_5[Year]=V$8))</f>
        <v>107.05887050699999</v>
      </c>
      <c r="W277" s="65" cm="1">
        <f t="array" ref="W277">SUM(File_5[GHG (kt CO2eq)]*(File_5[Row Categories]=$BE$78)*(File_5[Energy (Sub-Type)]=$BE$277)*(File_5[Year]=W$8))+SUM(File_5[GHG (kt CO2eq)]*(File_5[Row Categories]=$BE$78)*(File_5[Energy (Sub-Type)]=$BF$277)*(File_5[Year]=W$8))+SUM(File_5[GHG (kt CO2eq)]*(File_5[Row Categories]=$BE$78)*(File_5[Energy (Sub-Type)]=$BG$277)*(File_5[Year]=W$8))+SUM(File_5[GHG (kt CO2eq)]*(File_5[Row Categories]=$BF$78)*(File_5[Energy (Sub-Type)]=$BE$277)*(File_5[Year]=W$8))+SUM(File_5[GHG (kt CO2eq)]*(File_5[Row Categories]=$BF$78)*(File_5[Energy (Sub-Type)]=$BF$277)*(File_5[Year]=W$8))+SUM(File_5[GHG (kt CO2eq)]*(File_5[Row Categories]=$BF$78)*(File_5[Energy (Sub-Type)]=$BG$277)*(File_5[Year]=W$8))</f>
        <v>107.05887050699999</v>
      </c>
      <c r="X277" s="65" cm="1">
        <f t="array" ref="X277">SUM(File_5[GHG (kt CO2eq)]*(File_5[Row Categories]=$BE$78)*(File_5[Energy (Sub-Type)]=$BE$277)*(File_5[Year]=X$8))+SUM(File_5[GHG (kt CO2eq)]*(File_5[Row Categories]=$BE$78)*(File_5[Energy (Sub-Type)]=$BF$277)*(File_5[Year]=X$8))+SUM(File_5[GHG (kt CO2eq)]*(File_5[Row Categories]=$BE$78)*(File_5[Energy (Sub-Type)]=$BG$277)*(File_5[Year]=X$8))+SUM(File_5[GHG (kt CO2eq)]*(File_5[Row Categories]=$BF$78)*(File_5[Energy (Sub-Type)]=$BE$277)*(File_5[Year]=X$8))+SUM(File_5[GHG (kt CO2eq)]*(File_5[Row Categories]=$BF$78)*(File_5[Energy (Sub-Type)]=$BF$277)*(File_5[Year]=X$8))+SUM(File_5[GHG (kt CO2eq)]*(File_5[Row Categories]=$BF$78)*(File_5[Energy (Sub-Type)]=$BG$277)*(File_5[Year]=X$8))</f>
        <v>107.05887050699999</v>
      </c>
      <c r="Y277" s="65" cm="1">
        <f t="array" ref="Y277">SUM(File_5[GHG (kt CO2eq)]*(File_5[Row Categories]=$BE$78)*(File_5[Energy (Sub-Type)]=$BE$277)*(File_5[Year]=Y$8))+SUM(File_5[GHG (kt CO2eq)]*(File_5[Row Categories]=$BE$78)*(File_5[Energy (Sub-Type)]=$BF$277)*(File_5[Year]=Y$8))+SUM(File_5[GHG (kt CO2eq)]*(File_5[Row Categories]=$BE$78)*(File_5[Energy (Sub-Type)]=$BG$277)*(File_5[Year]=Y$8))+SUM(File_5[GHG (kt CO2eq)]*(File_5[Row Categories]=$BF$78)*(File_5[Energy (Sub-Type)]=$BE$277)*(File_5[Year]=Y$8))+SUM(File_5[GHG (kt CO2eq)]*(File_5[Row Categories]=$BF$78)*(File_5[Energy (Sub-Type)]=$BF$277)*(File_5[Year]=Y$8))+SUM(File_5[GHG (kt CO2eq)]*(File_5[Row Categories]=$BF$78)*(File_5[Energy (Sub-Type)]=$BG$277)*(File_5[Year]=Y$8))</f>
        <v>2.564591681</v>
      </c>
      <c r="Z277" s="65" cm="1">
        <f t="array" ref="Z277">SUM(File_5[GHG (kt CO2eq)]*(File_5[Row Categories]=$BE$78)*(File_5[Energy (Sub-Type)]=$BE$277)*(File_5[Year]=Z$8))+SUM(File_5[GHG (kt CO2eq)]*(File_5[Row Categories]=$BE$78)*(File_5[Energy (Sub-Type)]=$BF$277)*(File_5[Year]=Z$8))+SUM(File_5[GHG (kt CO2eq)]*(File_5[Row Categories]=$BE$78)*(File_5[Energy (Sub-Type)]=$BG$277)*(File_5[Year]=Z$8))+SUM(File_5[GHG (kt CO2eq)]*(File_5[Row Categories]=$BF$78)*(File_5[Energy (Sub-Type)]=$BE$277)*(File_5[Year]=Z$8))+SUM(File_5[GHG (kt CO2eq)]*(File_5[Row Categories]=$BF$78)*(File_5[Energy (Sub-Type)]=$BF$277)*(File_5[Year]=Z$8))+SUM(File_5[GHG (kt CO2eq)]*(File_5[Row Categories]=$BF$78)*(File_5[Energy (Sub-Type)]=$BG$277)*(File_5[Year]=Z$8))</f>
        <v>3.9406167679999999</v>
      </c>
      <c r="AA277" s="65" cm="1">
        <f t="array" ref="AA277">SUM(File_5[GHG (kt CO2eq)]*(File_5[Row Categories]=$BE$78)*(File_5[Energy (Sub-Type)]=$BE$277)*(File_5[Year]=AA$8))+SUM(File_5[GHG (kt CO2eq)]*(File_5[Row Categories]=$BE$78)*(File_5[Energy (Sub-Type)]=$BF$277)*(File_5[Year]=AA$8))+SUM(File_5[GHG (kt CO2eq)]*(File_5[Row Categories]=$BE$78)*(File_5[Energy (Sub-Type)]=$BG$277)*(File_5[Year]=AA$8))+SUM(File_5[GHG (kt CO2eq)]*(File_5[Row Categories]=$BF$78)*(File_5[Energy (Sub-Type)]=$BE$277)*(File_5[Year]=AA$8))+SUM(File_5[GHG (kt CO2eq)]*(File_5[Row Categories]=$BF$78)*(File_5[Energy (Sub-Type)]=$BF$277)*(File_5[Year]=AA$8))+SUM(File_5[GHG (kt CO2eq)]*(File_5[Row Categories]=$BF$78)*(File_5[Energy (Sub-Type)]=$BG$277)*(File_5[Year]=AA$8))</f>
        <v>5.0015520500000008</v>
      </c>
      <c r="AB277" s="65" cm="1">
        <f t="array" ref="AB277">SUM(File_5[GHG (kt CO2eq)]*(File_5[Row Categories]=$BE$78)*(File_5[Energy (Sub-Type)]=$BE$277)*(File_5[Year]=AB$8))+SUM(File_5[GHG (kt CO2eq)]*(File_5[Row Categories]=$BE$78)*(File_5[Energy (Sub-Type)]=$BF$277)*(File_5[Year]=AB$8))+SUM(File_5[GHG (kt CO2eq)]*(File_5[Row Categories]=$BE$78)*(File_5[Energy (Sub-Type)]=$BG$277)*(File_5[Year]=AB$8))+SUM(File_5[GHG (kt CO2eq)]*(File_5[Row Categories]=$BF$78)*(File_5[Energy (Sub-Type)]=$BE$277)*(File_5[Year]=AB$8))+SUM(File_5[GHG (kt CO2eq)]*(File_5[Row Categories]=$BF$78)*(File_5[Energy (Sub-Type)]=$BF$277)*(File_5[Year]=AB$8))+SUM(File_5[GHG (kt CO2eq)]*(File_5[Row Categories]=$BF$78)*(File_5[Energy (Sub-Type)]=$BG$277)*(File_5[Year]=AB$8))</f>
        <v>2.1737207889999999</v>
      </c>
      <c r="AC277" s="65" cm="1">
        <f t="array" ref="AC277">SUM(File_5[GHG (kt CO2eq)]*(File_5[Row Categories]=$BE$78)*(File_5[Energy (Sub-Type)]=$BE$277)*(File_5[Year]=AC$8))+SUM(File_5[GHG (kt CO2eq)]*(File_5[Row Categories]=$BE$78)*(File_5[Energy (Sub-Type)]=$BF$277)*(File_5[Year]=AC$8))+SUM(File_5[GHG (kt CO2eq)]*(File_5[Row Categories]=$BE$78)*(File_5[Energy (Sub-Type)]=$BG$277)*(File_5[Year]=AC$8))+SUM(File_5[GHG (kt CO2eq)]*(File_5[Row Categories]=$BF$78)*(File_5[Energy (Sub-Type)]=$BE$277)*(File_5[Year]=AC$8))+SUM(File_5[GHG (kt CO2eq)]*(File_5[Row Categories]=$BF$78)*(File_5[Energy (Sub-Type)]=$BF$277)*(File_5[Year]=AC$8))+SUM(File_5[GHG (kt CO2eq)]*(File_5[Row Categories]=$BF$78)*(File_5[Energy (Sub-Type)]=$BG$277)*(File_5[Year]=AC$8))</f>
        <v>1.8865503350000001</v>
      </c>
      <c r="AD277" s="65" cm="1">
        <f t="array" ref="AD277">SUM(File_5[GHG (kt CO2eq)]*(File_5[Row Categories]=$BE$78)*(File_5[Energy (Sub-Type)]=$BE$277)*(File_5[Year]=AD$8))+SUM(File_5[GHG (kt CO2eq)]*(File_5[Row Categories]=$BE$78)*(File_5[Energy (Sub-Type)]=$BF$277)*(File_5[Year]=AD$8))+SUM(File_5[GHG (kt CO2eq)]*(File_5[Row Categories]=$BE$78)*(File_5[Energy (Sub-Type)]=$BG$277)*(File_5[Year]=AD$8))+SUM(File_5[GHG (kt CO2eq)]*(File_5[Row Categories]=$BF$78)*(File_5[Energy (Sub-Type)]=$BE$277)*(File_5[Year]=AD$8))+SUM(File_5[GHG (kt CO2eq)]*(File_5[Row Categories]=$BF$78)*(File_5[Energy (Sub-Type)]=$BF$277)*(File_5[Year]=AD$8))+SUM(File_5[GHG (kt CO2eq)]*(File_5[Row Categories]=$BF$78)*(File_5[Energy (Sub-Type)]=$BG$277)*(File_5[Year]=AD$8))</f>
        <v>1.1167739829999999</v>
      </c>
      <c r="AE277" s="65" cm="1">
        <f t="array" ref="AE277">SUM(File_5[GHG (kt CO2eq)]*(File_5[Row Categories]=$BE$78)*(File_5[Energy (Sub-Type)]=$BE$277)*(File_5[Year]=AE$8))+SUM(File_5[GHG (kt CO2eq)]*(File_5[Row Categories]=$BE$78)*(File_5[Energy (Sub-Type)]=$BF$277)*(File_5[Year]=AE$8))+SUM(File_5[GHG (kt CO2eq)]*(File_5[Row Categories]=$BE$78)*(File_5[Energy (Sub-Type)]=$BG$277)*(File_5[Year]=AE$8))+SUM(File_5[GHG (kt CO2eq)]*(File_5[Row Categories]=$BF$78)*(File_5[Energy (Sub-Type)]=$BE$277)*(File_5[Year]=AE$8))+SUM(File_5[GHG (kt CO2eq)]*(File_5[Row Categories]=$BF$78)*(File_5[Energy (Sub-Type)]=$BF$277)*(File_5[Year]=AE$8))+SUM(File_5[GHG (kt CO2eq)]*(File_5[Row Categories]=$BF$78)*(File_5[Energy (Sub-Type)]=$BG$277)*(File_5[Year]=AE$8))</f>
        <v>1.1127855049999997</v>
      </c>
      <c r="AF277" s="65" cm="1">
        <f t="array" ref="AF277">SUM(File_5[GHG (kt CO2eq)]*(File_5[Row Categories]=$BE$78)*(File_5[Energy (Sub-Type)]=$BE$277)*(File_5[Year]=AF$8))+SUM(File_5[GHG (kt CO2eq)]*(File_5[Row Categories]=$BE$78)*(File_5[Energy (Sub-Type)]=$BF$277)*(File_5[Year]=AF$8))+SUM(File_5[GHG (kt CO2eq)]*(File_5[Row Categories]=$BE$78)*(File_5[Energy (Sub-Type)]=$BG$277)*(File_5[Year]=AF$8))+SUM(File_5[GHG (kt CO2eq)]*(File_5[Row Categories]=$BF$78)*(File_5[Energy (Sub-Type)]=$BE$277)*(File_5[Year]=AF$8))+SUM(File_5[GHG (kt CO2eq)]*(File_5[Row Categories]=$BF$78)*(File_5[Energy (Sub-Type)]=$BF$277)*(File_5[Year]=AF$8))+SUM(File_5[GHG (kt CO2eq)]*(File_5[Row Categories]=$BF$78)*(File_5[Energy (Sub-Type)]=$BG$277)*(File_5[Year]=AF$8))</f>
        <v>2.4249949339999999</v>
      </c>
      <c r="AG277" s="65" cm="1">
        <f t="array" ref="AG277">SUM(File_5[GHG (kt CO2eq)]*(File_5[Row Categories]=$BE$78)*(File_5[Energy (Sub-Type)]=$BE$277)*(File_5[Year]=AG$8))+SUM(File_5[GHG (kt CO2eq)]*(File_5[Row Categories]=$BE$78)*(File_5[Energy (Sub-Type)]=$BF$277)*(File_5[Year]=AG$8))+SUM(File_5[GHG (kt CO2eq)]*(File_5[Row Categories]=$BE$78)*(File_5[Energy (Sub-Type)]=$BG$277)*(File_5[Year]=AG$8))+SUM(File_5[GHG (kt CO2eq)]*(File_5[Row Categories]=$BF$78)*(File_5[Energy (Sub-Type)]=$BE$277)*(File_5[Year]=AG$8))+SUM(File_5[GHG (kt CO2eq)]*(File_5[Row Categories]=$BF$78)*(File_5[Energy (Sub-Type)]=$BF$277)*(File_5[Year]=AG$8))+SUM(File_5[GHG (kt CO2eq)]*(File_5[Row Categories]=$BF$78)*(File_5[Energy (Sub-Type)]=$BG$277)*(File_5[Year]=AG$8))</f>
        <v>2.1338360029999999</v>
      </c>
      <c r="AH277" s="65" cm="1">
        <f t="array" ref="AH277">SUM(File_5[GHG (kt CO2eq)]*(File_5[Row Categories]=$BE$78)*(File_5[Energy (Sub-Type)]=$BE$277)*(File_5[Year]=AH$8))+SUM(File_5[GHG (kt CO2eq)]*(File_5[Row Categories]=$BE$78)*(File_5[Energy (Sub-Type)]=$BF$277)*(File_5[Year]=AH$8))+SUM(File_5[GHG (kt CO2eq)]*(File_5[Row Categories]=$BE$78)*(File_5[Energy (Sub-Type)]=$BG$277)*(File_5[Year]=AH$8))+SUM(File_5[GHG (kt CO2eq)]*(File_5[Row Categories]=$BF$78)*(File_5[Energy (Sub-Type)]=$BE$277)*(File_5[Year]=AH$8))+SUM(File_5[GHG (kt CO2eq)]*(File_5[Row Categories]=$BF$78)*(File_5[Energy (Sub-Type)]=$BF$277)*(File_5[Year]=AH$8))+SUM(File_5[GHG (kt CO2eq)]*(File_5[Row Categories]=$BF$78)*(File_5[Energy (Sub-Type)]=$BG$277)*(File_5[Year]=AH$8))</f>
        <v>2.229559487</v>
      </c>
      <c r="AI277" s="65" cm="1">
        <f t="array" ref="AI277">SUM(File_5[GHG (kt CO2eq)]*(File_5[Row Categories]=$BE$78)*(File_5[Energy (Sub-Type)]=$BE$277)*(File_5[Year]=AI$8))+SUM(File_5[GHG (kt CO2eq)]*(File_5[Row Categories]=$BE$78)*(File_5[Energy (Sub-Type)]=$BF$277)*(File_5[Year]=AI$8))+SUM(File_5[GHG (kt CO2eq)]*(File_5[Row Categories]=$BE$78)*(File_5[Energy (Sub-Type)]=$BG$277)*(File_5[Year]=AI$8))+SUM(File_5[GHG (kt CO2eq)]*(File_5[Row Categories]=$BF$78)*(File_5[Energy (Sub-Type)]=$BE$277)*(File_5[Year]=AI$8))+SUM(File_5[GHG (kt CO2eq)]*(File_5[Row Categories]=$BF$78)*(File_5[Energy (Sub-Type)]=$BF$277)*(File_5[Year]=AI$8))+SUM(File_5[GHG (kt CO2eq)]*(File_5[Row Categories]=$BF$78)*(File_5[Energy (Sub-Type)]=$BG$277)*(File_5[Year]=AI$8))</f>
        <v>1.8107692440000001</v>
      </c>
      <c r="AJ277" s="65" cm="1">
        <f t="array" ref="AJ277">SUM(File_5[GHG (kt CO2eq)]*(File_5[Row Categories]=$BE$78)*(File_5[Energy (Sub-Type)]=$BE$277)*(File_5[Year]=AJ$8))+SUM(File_5[GHG (kt CO2eq)]*(File_5[Row Categories]=$BE$78)*(File_5[Energy (Sub-Type)]=$BF$277)*(File_5[Year]=AJ$8))+SUM(File_5[GHG (kt CO2eq)]*(File_5[Row Categories]=$BE$78)*(File_5[Energy (Sub-Type)]=$BG$277)*(File_5[Year]=AJ$8))+SUM(File_5[GHG (kt CO2eq)]*(File_5[Row Categories]=$BF$78)*(File_5[Energy (Sub-Type)]=$BE$277)*(File_5[Year]=AJ$8))+SUM(File_5[GHG (kt CO2eq)]*(File_5[Row Categories]=$BF$78)*(File_5[Energy (Sub-Type)]=$BF$277)*(File_5[Year]=AJ$8))+SUM(File_5[GHG (kt CO2eq)]*(File_5[Row Categories]=$BF$78)*(File_5[Energy (Sub-Type)]=$BG$277)*(File_5[Year]=AJ$8))</f>
        <v>0.72191461100000009</v>
      </c>
      <c r="AK277" s="65" cm="1">
        <f t="array" ref="AK277">SUM(File_5[GHG (kt CO2eq)]*(File_5[Row Categories]=$BE$78)*(File_5[Energy (Sub-Type)]=$BE$277)*(File_5[Year]=AK$8))+SUM(File_5[GHG (kt CO2eq)]*(File_5[Row Categories]=$BE$78)*(File_5[Energy (Sub-Type)]=$BF$277)*(File_5[Year]=AK$8))+SUM(File_5[GHG (kt CO2eq)]*(File_5[Row Categories]=$BE$78)*(File_5[Energy (Sub-Type)]=$BG$277)*(File_5[Year]=AK$8))+SUM(File_5[GHG (kt CO2eq)]*(File_5[Row Categories]=$BF$78)*(File_5[Energy (Sub-Type)]=$BE$277)*(File_5[Year]=AK$8))+SUM(File_5[GHG (kt CO2eq)]*(File_5[Row Categories]=$BF$78)*(File_5[Energy (Sub-Type)]=$BF$277)*(File_5[Year]=AK$8))+SUM(File_5[GHG (kt CO2eq)]*(File_5[Row Categories]=$BF$78)*(File_5[Energy (Sub-Type)]=$BG$277)*(File_5[Year]=AK$8))</f>
        <v>0.78573026800000001</v>
      </c>
      <c r="AL277" s="65" cm="1">
        <f t="array" ref="AL277">SUM(File_5[GHG (kt CO2eq)]*(File_5[Row Categories]=$BE$78)*(File_5[Energy (Sub-Type)]=$BE$277)*(File_5[Year]=AL$8))+SUM(File_5[GHG (kt CO2eq)]*(File_5[Row Categories]=$BE$78)*(File_5[Energy (Sub-Type)]=$BF$277)*(File_5[Year]=AL$8))+SUM(File_5[GHG (kt CO2eq)]*(File_5[Row Categories]=$BE$78)*(File_5[Energy (Sub-Type)]=$BG$277)*(File_5[Year]=AL$8))+SUM(File_5[GHG (kt CO2eq)]*(File_5[Row Categories]=$BF$78)*(File_5[Energy (Sub-Type)]=$BE$277)*(File_5[Year]=AL$8))+SUM(File_5[GHG (kt CO2eq)]*(File_5[Row Categories]=$BF$78)*(File_5[Energy (Sub-Type)]=$BF$277)*(File_5[Year]=AL$8))+SUM(File_5[GHG (kt CO2eq)]*(File_5[Row Categories]=$BF$78)*(File_5[Energy (Sub-Type)]=$BG$277)*(File_5[Year]=AL$8))</f>
        <v>0.84555744500000007</v>
      </c>
      <c r="AM277" s="65" cm="1">
        <f t="array" ref="AM277">SUM(File_5[GHG (kt CO2eq)]*(File_5[Row Categories]=$BE$78)*(File_5[Energy (Sub-Type)]=$BE$277)*(File_5[Year]=AM$8))+SUM(File_5[GHG (kt CO2eq)]*(File_5[Row Categories]=$BE$78)*(File_5[Energy (Sub-Type)]=$BF$277)*(File_5[Year]=AM$8))+SUM(File_5[GHG (kt CO2eq)]*(File_5[Row Categories]=$BE$78)*(File_5[Energy (Sub-Type)]=$BG$277)*(File_5[Year]=AM$8))+SUM(File_5[GHG (kt CO2eq)]*(File_5[Row Categories]=$BF$78)*(File_5[Energy (Sub-Type)]=$BE$277)*(File_5[Year]=AM$8))+SUM(File_5[GHG (kt CO2eq)]*(File_5[Row Categories]=$BF$78)*(File_5[Energy (Sub-Type)]=$BF$277)*(File_5[Year]=AM$8))+SUM(File_5[GHG (kt CO2eq)]*(File_5[Row Categories]=$BF$78)*(File_5[Energy (Sub-Type)]=$BG$277)*(File_5[Year]=AM$8))</f>
        <v>0.84555744500000007</v>
      </c>
      <c r="BE277" s="7" t="s">
        <v>540</v>
      </c>
      <c r="BF277" s="7" t="s">
        <v>574</v>
      </c>
      <c r="BG277" s="7" t="s">
        <v>575</v>
      </c>
    </row>
    <row r="278" spans="3:105" ht="15.5">
      <c r="C278" s="34" t="s">
        <v>43</v>
      </c>
      <c r="D278" s="86" t="s">
        <v>648</v>
      </c>
      <c r="E278" s="33"/>
      <c r="F278" s="65" cm="1">
        <f t="array" ref="F278">SUM(File_5[GHG (kt CO2eq)]*(File_5[Row Categories]=$BE$78)*(File_5[Energy (Sub-Type)]=$BE$278)*(File_5[Year]=F$8))+SUM(File_5[GHG (kt CO2eq)]*(File_5[Row Categories]=$BE$78)*(File_5[Energy (Sub-Type)]=$BF$278)*(File_5[Year]=F$8))+SUM(File_5[GHG (kt CO2eq)]*(File_5[Row Categories]=$BF$78)*(File_5[Energy (Sub-Type)]=$BE$278)*(File_5[Year]=F$8))+SUM(File_5[GHG (kt CO2eq)]*(File_5[Row Categories]=$BF$78)*(File_5[Energy (Sub-Type)]=$BF$278)*(File_5[Year]=F$8))</f>
        <v>136.603557317</v>
      </c>
      <c r="G278" s="65" cm="1">
        <f t="array" ref="G278">SUM(File_5[GHG (kt CO2eq)]*(File_5[Row Categories]=$BE$78)*(File_5[Energy (Sub-Type)]=$BE$278)*(File_5[Year]=G$8))+SUM(File_5[GHG (kt CO2eq)]*(File_5[Row Categories]=$BE$78)*(File_5[Energy (Sub-Type)]=$BF$278)*(File_5[Year]=G$8))+SUM(File_5[GHG (kt CO2eq)]*(File_5[Row Categories]=$BF$78)*(File_5[Energy (Sub-Type)]=$BE$278)*(File_5[Year]=G$8))+SUM(File_5[GHG (kt CO2eq)]*(File_5[Row Categories]=$BF$78)*(File_5[Energy (Sub-Type)]=$BF$278)*(File_5[Year]=G$8))</f>
        <v>124.26079275000001</v>
      </c>
      <c r="H278" s="65" cm="1">
        <f t="array" ref="H278">SUM(File_5[GHG (kt CO2eq)]*(File_5[Row Categories]=$BE$78)*(File_5[Energy (Sub-Type)]=$BE$278)*(File_5[Year]=H$8))+SUM(File_5[GHG (kt CO2eq)]*(File_5[Row Categories]=$BE$78)*(File_5[Energy (Sub-Type)]=$BF$278)*(File_5[Year]=H$8))+SUM(File_5[GHG (kt CO2eq)]*(File_5[Row Categories]=$BF$78)*(File_5[Energy (Sub-Type)]=$BE$278)*(File_5[Year]=H$8))+SUM(File_5[GHG (kt CO2eq)]*(File_5[Row Categories]=$BF$78)*(File_5[Energy (Sub-Type)]=$BF$278)*(File_5[Year]=H$8))</f>
        <v>58.575041331999998</v>
      </c>
      <c r="I278" s="65" cm="1">
        <f t="array" ref="I278">SUM(File_5[GHG (kt CO2eq)]*(File_5[Row Categories]=$BE$78)*(File_5[Energy (Sub-Type)]=$BE$278)*(File_5[Year]=I$8))+SUM(File_5[GHG (kt CO2eq)]*(File_5[Row Categories]=$BE$78)*(File_5[Energy (Sub-Type)]=$BF$278)*(File_5[Year]=I$8))+SUM(File_5[GHG (kt CO2eq)]*(File_5[Row Categories]=$BF$78)*(File_5[Energy (Sub-Type)]=$BE$278)*(File_5[Year]=I$8))+SUM(File_5[GHG (kt CO2eq)]*(File_5[Row Categories]=$BF$78)*(File_5[Energy (Sub-Type)]=$BF$278)*(File_5[Year]=I$8))</f>
        <v>59.900926097000003</v>
      </c>
      <c r="J278" s="65" cm="1">
        <f t="array" ref="J278">SUM(File_5[GHG (kt CO2eq)]*(File_5[Row Categories]=$BE$78)*(File_5[Energy (Sub-Type)]=$BE$278)*(File_5[Year]=J$8))+SUM(File_5[GHG (kt CO2eq)]*(File_5[Row Categories]=$BE$78)*(File_5[Energy (Sub-Type)]=$BF$278)*(File_5[Year]=J$8))+SUM(File_5[GHG (kt CO2eq)]*(File_5[Row Categories]=$BF$78)*(File_5[Energy (Sub-Type)]=$BE$278)*(File_5[Year]=J$8))+SUM(File_5[GHG (kt CO2eq)]*(File_5[Row Categories]=$BF$78)*(File_5[Energy (Sub-Type)]=$BF$278)*(File_5[Year]=J$8))</f>
        <v>44.836159946999999</v>
      </c>
      <c r="K278" s="65" cm="1">
        <f t="array" ref="K278">SUM(File_5[GHG (kt CO2eq)]*(File_5[Row Categories]=$BE$78)*(File_5[Energy (Sub-Type)]=$BE$278)*(File_5[Year]=K$8))+SUM(File_5[GHG (kt CO2eq)]*(File_5[Row Categories]=$BE$78)*(File_5[Energy (Sub-Type)]=$BF$278)*(File_5[Year]=K$8))+SUM(File_5[GHG (kt CO2eq)]*(File_5[Row Categories]=$BF$78)*(File_5[Energy (Sub-Type)]=$BE$278)*(File_5[Year]=K$8))+SUM(File_5[GHG (kt CO2eq)]*(File_5[Row Categories]=$BF$78)*(File_5[Energy (Sub-Type)]=$BF$278)*(File_5[Year]=K$8))</f>
        <v>23.312746861000001</v>
      </c>
      <c r="L278" s="65" cm="1">
        <f t="array" ref="L278">SUM(File_5[GHG (kt CO2eq)]*(File_5[Row Categories]=$BE$78)*(File_5[Energy (Sub-Type)]=$BE$278)*(File_5[Year]=L$8))+SUM(File_5[GHG (kt CO2eq)]*(File_5[Row Categories]=$BE$78)*(File_5[Energy (Sub-Type)]=$BF$278)*(File_5[Year]=L$8))+SUM(File_5[GHG (kt CO2eq)]*(File_5[Row Categories]=$BF$78)*(File_5[Energy (Sub-Type)]=$BE$278)*(File_5[Year]=L$8))+SUM(File_5[GHG (kt CO2eq)]*(File_5[Row Categories]=$BF$78)*(File_5[Energy (Sub-Type)]=$BF$278)*(File_5[Year]=L$8))</f>
        <v>64.455295419999999</v>
      </c>
      <c r="M278" s="65" cm="1">
        <f t="array" ref="M278">SUM(File_5[GHG (kt CO2eq)]*(File_5[Row Categories]=$BE$78)*(File_5[Energy (Sub-Type)]=$BE$278)*(File_5[Year]=M$8))+SUM(File_5[GHG (kt CO2eq)]*(File_5[Row Categories]=$BE$78)*(File_5[Energy (Sub-Type)]=$BF$278)*(File_5[Year]=M$8))+SUM(File_5[GHG (kt CO2eq)]*(File_5[Row Categories]=$BF$78)*(File_5[Energy (Sub-Type)]=$BE$278)*(File_5[Year]=M$8))+SUM(File_5[GHG (kt CO2eq)]*(File_5[Row Categories]=$BF$78)*(File_5[Energy (Sub-Type)]=$BF$278)*(File_5[Year]=M$8))</f>
        <v>44.190475289000005</v>
      </c>
      <c r="N278" s="65" cm="1">
        <f t="array" ref="N278">SUM(File_5[GHG (kt CO2eq)]*(File_5[Row Categories]=$BE$78)*(File_5[Energy (Sub-Type)]=$BE$278)*(File_5[Year]=N$8))+SUM(File_5[GHG (kt CO2eq)]*(File_5[Row Categories]=$BE$78)*(File_5[Energy (Sub-Type)]=$BF$278)*(File_5[Year]=N$8))+SUM(File_5[GHG (kt CO2eq)]*(File_5[Row Categories]=$BF$78)*(File_5[Energy (Sub-Type)]=$BE$278)*(File_5[Year]=N$8))+SUM(File_5[GHG (kt CO2eq)]*(File_5[Row Categories]=$BF$78)*(File_5[Energy (Sub-Type)]=$BF$278)*(File_5[Year]=N$8))</f>
        <v>27.800280782999998</v>
      </c>
      <c r="O278" s="65" cm="1">
        <f t="array" ref="O278">SUM(File_5[GHG (kt CO2eq)]*(File_5[Row Categories]=$BE$78)*(File_5[Energy (Sub-Type)]=$BE$278)*(File_5[Year]=O$8))+SUM(File_5[GHG (kt CO2eq)]*(File_5[Row Categories]=$BE$78)*(File_5[Energy (Sub-Type)]=$BF$278)*(File_5[Year]=O$8))+SUM(File_5[GHG (kt CO2eq)]*(File_5[Row Categories]=$BF$78)*(File_5[Energy (Sub-Type)]=$BE$278)*(File_5[Year]=O$8))+SUM(File_5[GHG (kt CO2eq)]*(File_5[Row Categories]=$BF$78)*(File_5[Energy (Sub-Type)]=$BF$278)*(File_5[Year]=O$8))</f>
        <v>18.456826608</v>
      </c>
      <c r="P278" s="65" cm="1">
        <f t="array" ref="P278">SUM(File_5[GHG (kt CO2eq)]*(File_5[Row Categories]=$BE$78)*(File_5[Energy (Sub-Type)]=$BE$278)*(File_5[Year]=P$8))+SUM(File_5[GHG (kt CO2eq)]*(File_5[Row Categories]=$BE$78)*(File_5[Energy (Sub-Type)]=$BF$278)*(File_5[Year]=P$8))+SUM(File_5[GHG (kt CO2eq)]*(File_5[Row Categories]=$BF$78)*(File_5[Energy (Sub-Type)]=$BE$278)*(File_5[Year]=P$8))+SUM(File_5[GHG (kt CO2eq)]*(File_5[Row Categories]=$BF$78)*(File_5[Energy (Sub-Type)]=$BF$278)*(File_5[Year]=P$8))</f>
        <v>16.611143946999999</v>
      </c>
      <c r="Q278" s="65" cm="1">
        <f t="array" ref="Q278">SUM(File_5[GHG (kt CO2eq)]*(File_5[Row Categories]=$BE$78)*(File_5[Energy (Sub-Type)]=$BE$278)*(File_5[Year]=Q$8))+SUM(File_5[GHG (kt CO2eq)]*(File_5[Row Categories]=$BE$78)*(File_5[Energy (Sub-Type)]=$BF$278)*(File_5[Year]=Q$8))+SUM(File_5[GHG (kt CO2eq)]*(File_5[Row Categories]=$BF$78)*(File_5[Energy (Sub-Type)]=$BE$278)*(File_5[Year]=Q$8))+SUM(File_5[GHG (kt CO2eq)]*(File_5[Row Categories]=$BF$78)*(File_5[Energy (Sub-Type)]=$BF$278)*(File_5[Year]=Q$8))</f>
        <v>18.456826608</v>
      </c>
      <c r="R278" s="65" cm="1">
        <f t="array" ref="R278">SUM(File_5[GHG (kt CO2eq)]*(File_5[Row Categories]=$BE$78)*(File_5[Energy (Sub-Type)]=$BE$278)*(File_5[Year]=R$8))+SUM(File_5[GHG (kt CO2eq)]*(File_5[Row Categories]=$BE$78)*(File_5[Energy (Sub-Type)]=$BF$278)*(File_5[Year]=R$8))+SUM(File_5[GHG (kt CO2eq)]*(File_5[Row Categories]=$BF$78)*(File_5[Energy (Sub-Type)]=$BE$278)*(File_5[Year]=R$8))+SUM(File_5[GHG (kt CO2eq)]*(File_5[Row Categories]=$BF$78)*(File_5[Energy (Sub-Type)]=$BF$278)*(File_5[Year]=R$8))</f>
        <v>12.919778624999999</v>
      </c>
      <c r="S278" s="65" cm="1">
        <f t="array" ref="S278">SUM(File_5[GHG (kt CO2eq)]*(File_5[Row Categories]=$BE$78)*(File_5[Energy (Sub-Type)]=$BE$278)*(File_5[Year]=S$8))+SUM(File_5[GHG (kt CO2eq)]*(File_5[Row Categories]=$BE$78)*(File_5[Energy (Sub-Type)]=$BF$278)*(File_5[Year]=S$8))+SUM(File_5[GHG (kt CO2eq)]*(File_5[Row Categories]=$BF$78)*(File_5[Energy (Sub-Type)]=$BE$278)*(File_5[Year]=S$8))+SUM(File_5[GHG (kt CO2eq)]*(File_5[Row Categories]=$BF$78)*(File_5[Energy (Sub-Type)]=$BF$278)*(File_5[Year]=S$8))</f>
        <v>3.6913653219999998</v>
      </c>
      <c r="T278" s="65" cm="1">
        <f t="array" ref="T278">SUM(File_5[GHG (kt CO2eq)]*(File_5[Row Categories]=$BE$78)*(File_5[Energy (Sub-Type)]=$BE$278)*(File_5[Year]=T$8))+SUM(File_5[GHG (kt CO2eq)]*(File_5[Row Categories]=$BE$78)*(File_5[Energy (Sub-Type)]=$BF$278)*(File_5[Year]=T$8))+SUM(File_5[GHG (kt CO2eq)]*(File_5[Row Categories]=$BF$78)*(File_5[Energy (Sub-Type)]=$BE$278)*(File_5[Year]=T$8))+SUM(File_5[GHG (kt CO2eq)]*(File_5[Row Categories]=$BF$78)*(File_5[Energy (Sub-Type)]=$BF$278)*(File_5[Year]=T$8))</f>
        <v>1.8456826609999999</v>
      </c>
      <c r="U278" s="65" cm="1">
        <f t="array" ref="U278">SUM(File_5[GHG (kt CO2eq)]*(File_5[Row Categories]=$BE$78)*(File_5[Energy (Sub-Type)]=$BE$278)*(File_5[Year]=U$8))+SUM(File_5[GHG (kt CO2eq)]*(File_5[Row Categories]=$BE$78)*(File_5[Energy (Sub-Type)]=$BF$278)*(File_5[Year]=U$8))+SUM(File_5[GHG (kt CO2eq)]*(File_5[Row Categories]=$BF$78)*(File_5[Energy (Sub-Type)]=$BE$278)*(File_5[Year]=U$8))+SUM(File_5[GHG (kt CO2eq)]*(File_5[Row Categories]=$BF$78)*(File_5[Energy (Sub-Type)]=$BF$278)*(File_5[Year]=U$8))</f>
        <v>1.9028988229999999</v>
      </c>
      <c r="V278" s="65" cm="1">
        <f t="array" ref="V278">SUM(File_5[GHG (kt CO2eq)]*(File_5[Row Categories]=$BE$78)*(File_5[Energy (Sub-Type)]=$BE$278)*(File_5[Year]=V$8))+SUM(File_5[GHG (kt CO2eq)]*(File_5[Row Categories]=$BE$78)*(File_5[Energy (Sub-Type)]=$BF$278)*(File_5[Year]=V$8))+SUM(File_5[GHG (kt CO2eq)]*(File_5[Row Categories]=$BF$78)*(File_5[Energy (Sub-Type)]=$BE$278)*(File_5[Year]=V$8))+SUM(File_5[GHG (kt CO2eq)]*(File_5[Row Categories]=$BF$78)*(File_5[Energy (Sub-Type)]=$BF$278)*(File_5[Year]=V$8))</f>
        <v>1.622355059</v>
      </c>
      <c r="W278" s="65" cm="1">
        <f t="array" ref="W278">SUM(File_5[GHG (kt CO2eq)]*(File_5[Row Categories]=$BE$78)*(File_5[Energy (Sub-Type)]=$BE$278)*(File_5[Year]=W$8))+SUM(File_5[GHG (kt CO2eq)]*(File_5[Row Categories]=$BE$78)*(File_5[Energy (Sub-Type)]=$BF$278)*(File_5[Year]=W$8))+SUM(File_5[GHG (kt CO2eq)]*(File_5[Row Categories]=$BF$78)*(File_5[Energy (Sub-Type)]=$BE$278)*(File_5[Year]=W$8))+SUM(File_5[GHG (kt CO2eq)]*(File_5[Row Categories]=$BF$78)*(File_5[Energy (Sub-Type)]=$BF$278)*(File_5[Year]=W$8))</f>
        <v>0</v>
      </c>
      <c r="X278" s="65" cm="1">
        <f t="array" ref="X278">SUM(File_5[GHG (kt CO2eq)]*(File_5[Row Categories]=$BE$78)*(File_5[Energy (Sub-Type)]=$BE$278)*(File_5[Year]=X$8))+SUM(File_5[GHG (kt CO2eq)]*(File_5[Row Categories]=$BE$78)*(File_5[Energy (Sub-Type)]=$BF$278)*(File_5[Year]=X$8))+SUM(File_5[GHG (kt CO2eq)]*(File_5[Row Categories]=$BF$78)*(File_5[Energy (Sub-Type)]=$BE$278)*(File_5[Year]=X$8))+SUM(File_5[GHG (kt CO2eq)]*(File_5[Row Categories]=$BF$78)*(File_5[Energy (Sub-Type)]=$BF$278)*(File_5[Year]=X$8))</f>
        <v>0</v>
      </c>
      <c r="Y278" s="65" cm="1">
        <f t="array" ref="Y278">SUM(File_5[GHG (kt CO2eq)]*(File_5[Row Categories]=$BE$78)*(File_5[Energy (Sub-Type)]=$BE$278)*(File_5[Year]=Y$8))+SUM(File_5[GHG (kt CO2eq)]*(File_5[Row Categories]=$BE$78)*(File_5[Energy (Sub-Type)]=$BF$278)*(File_5[Year]=Y$8))+SUM(File_5[GHG (kt CO2eq)]*(File_5[Row Categories]=$BF$78)*(File_5[Energy (Sub-Type)]=$BE$278)*(File_5[Year]=Y$8))+SUM(File_5[GHG (kt CO2eq)]*(File_5[Row Categories]=$BF$78)*(File_5[Energy (Sub-Type)]=$BF$278)*(File_5[Year]=Y$8))</f>
        <v>0</v>
      </c>
      <c r="Z278" s="65" cm="1">
        <f t="array" ref="Z278">SUM(File_5[GHG (kt CO2eq)]*(File_5[Row Categories]=$BE$78)*(File_5[Energy (Sub-Type)]=$BE$278)*(File_5[Year]=Z$8))+SUM(File_5[GHG (kt CO2eq)]*(File_5[Row Categories]=$BE$78)*(File_5[Energy (Sub-Type)]=$BF$278)*(File_5[Year]=Z$8))+SUM(File_5[GHG (kt CO2eq)]*(File_5[Row Categories]=$BF$78)*(File_5[Energy (Sub-Type)]=$BE$278)*(File_5[Year]=Z$8))+SUM(File_5[GHG (kt CO2eq)]*(File_5[Row Categories]=$BF$78)*(File_5[Energy (Sub-Type)]=$BF$278)*(File_5[Year]=Z$8))</f>
        <v>0</v>
      </c>
      <c r="AA278" s="65" cm="1">
        <f t="array" ref="AA278">SUM(File_5[GHG (kt CO2eq)]*(File_5[Row Categories]=$BE$78)*(File_5[Energy (Sub-Type)]=$BE$278)*(File_5[Year]=AA$8))+SUM(File_5[GHG (kt CO2eq)]*(File_5[Row Categories]=$BE$78)*(File_5[Energy (Sub-Type)]=$BF$278)*(File_5[Year]=AA$8))+SUM(File_5[GHG (kt CO2eq)]*(File_5[Row Categories]=$BF$78)*(File_5[Energy (Sub-Type)]=$BE$278)*(File_5[Year]=AA$8))+SUM(File_5[GHG (kt CO2eq)]*(File_5[Row Categories]=$BF$78)*(File_5[Energy (Sub-Type)]=$BF$278)*(File_5[Year]=AA$8))</f>
        <v>0</v>
      </c>
      <c r="AB278" s="65" cm="1">
        <f t="array" ref="AB278">SUM(File_5[GHG (kt CO2eq)]*(File_5[Row Categories]=$BE$78)*(File_5[Energy (Sub-Type)]=$BE$278)*(File_5[Year]=AB$8))+SUM(File_5[GHG (kt CO2eq)]*(File_5[Row Categories]=$BE$78)*(File_5[Energy (Sub-Type)]=$BF$278)*(File_5[Year]=AB$8))+SUM(File_5[GHG (kt CO2eq)]*(File_5[Row Categories]=$BF$78)*(File_5[Energy (Sub-Type)]=$BE$278)*(File_5[Year]=AB$8))+SUM(File_5[GHG (kt CO2eq)]*(File_5[Row Categories]=$BF$78)*(File_5[Energy (Sub-Type)]=$BF$278)*(File_5[Year]=AB$8))</f>
        <v>0</v>
      </c>
      <c r="AC278" s="65" cm="1">
        <f t="array" ref="AC278">SUM(File_5[GHG (kt CO2eq)]*(File_5[Row Categories]=$BE$78)*(File_5[Energy (Sub-Type)]=$BE$278)*(File_5[Year]=AC$8))+SUM(File_5[GHG (kt CO2eq)]*(File_5[Row Categories]=$BE$78)*(File_5[Energy (Sub-Type)]=$BF$278)*(File_5[Year]=AC$8))+SUM(File_5[GHG (kt CO2eq)]*(File_5[Row Categories]=$BF$78)*(File_5[Energy (Sub-Type)]=$BE$278)*(File_5[Year]=AC$8))+SUM(File_5[GHG (kt CO2eq)]*(File_5[Row Categories]=$BF$78)*(File_5[Energy (Sub-Type)]=$BF$278)*(File_5[Year]=AC$8))</f>
        <v>0</v>
      </c>
      <c r="AD278" s="65" cm="1">
        <f t="array" ref="AD278">SUM(File_5[GHG (kt CO2eq)]*(File_5[Row Categories]=$BE$78)*(File_5[Energy (Sub-Type)]=$BE$278)*(File_5[Year]=AD$8))+SUM(File_5[GHG (kt CO2eq)]*(File_5[Row Categories]=$BE$78)*(File_5[Energy (Sub-Type)]=$BF$278)*(File_5[Year]=AD$8))+SUM(File_5[GHG (kt CO2eq)]*(File_5[Row Categories]=$BF$78)*(File_5[Energy (Sub-Type)]=$BE$278)*(File_5[Year]=AD$8))+SUM(File_5[GHG (kt CO2eq)]*(File_5[Row Categories]=$BF$78)*(File_5[Energy (Sub-Type)]=$BF$278)*(File_5[Year]=AD$8))</f>
        <v>0</v>
      </c>
      <c r="AE278" s="65" cm="1">
        <f t="array" ref="AE278">SUM(File_5[GHG (kt CO2eq)]*(File_5[Row Categories]=$BE$78)*(File_5[Energy (Sub-Type)]=$BE$278)*(File_5[Year]=AE$8))+SUM(File_5[GHG (kt CO2eq)]*(File_5[Row Categories]=$BE$78)*(File_5[Energy (Sub-Type)]=$BF$278)*(File_5[Year]=AE$8))+SUM(File_5[GHG (kt CO2eq)]*(File_5[Row Categories]=$BF$78)*(File_5[Energy (Sub-Type)]=$BE$278)*(File_5[Year]=AE$8))+SUM(File_5[GHG (kt CO2eq)]*(File_5[Row Categories]=$BF$78)*(File_5[Energy (Sub-Type)]=$BF$278)*(File_5[Year]=AE$8))</f>
        <v>0</v>
      </c>
      <c r="AF278" s="65" cm="1">
        <f t="array" ref="AF278">SUM(File_5[GHG (kt CO2eq)]*(File_5[Row Categories]=$BE$78)*(File_5[Energy (Sub-Type)]=$BE$278)*(File_5[Year]=AF$8))+SUM(File_5[GHG (kt CO2eq)]*(File_5[Row Categories]=$BE$78)*(File_5[Energy (Sub-Type)]=$BF$278)*(File_5[Year]=AF$8))+SUM(File_5[GHG (kt CO2eq)]*(File_5[Row Categories]=$BF$78)*(File_5[Energy (Sub-Type)]=$BE$278)*(File_5[Year]=AF$8))+SUM(File_5[GHG (kt CO2eq)]*(File_5[Row Categories]=$BF$78)*(File_5[Energy (Sub-Type)]=$BF$278)*(File_5[Year]=AF$8))</f>
        <v>0</v>
      </c>
      <c r="AG278" s="65" cm="1">
        <f t="array" ref="AG278">SUM(File_5[GHG (kt CO2eq)]*(File_5[Row Categories]=$BE$78)*(File_5[Energy (Sub-Type)]=$BE$278)*(File_5[Year]=AG$8))+SUM(File_5[GHG (kt CO2eq)]*(File_5[Row Categories]=$BE$78)*(File_5[Energy (Sub-Type)]=$BF$278)*(File_5[Year]=AG$8))+SUM(File_5[GHG (kt CO2eq)]*(File_5[Row Categories]=$BF$78)*(File_5[Energy (Sub-Type)]=$BE$278)*(File_5[Year]=AG$8))+SUM(File_5[GHG (kt CO2eq)]*(File_5[Row Categories]=$BF$78)*(File_5[Energy (Sub-Type)]=$BF$278)*(File_5[Year]=AG$8))</f>
        <v>0</v>
      </c>
      <c r="AH278" s="65" cm="1">
        <f t="array" ref="AH278">SUM(File_5[GHG (kt CO2eq)]*(File_5[Row Categories]=$BE$78)*(File_5[Energy (Sub-Type)]=$BE$278)*(File_5[Year]=AH$8))+SUM(File_5[GHG (kt CO2eq)]*(File_5[Row Categories]=$BE$78)*(File_5[Energy (Sub-Type)]=$BF$278)*(File_5[Year]=AH$8))+SUM(File_5[GHG (kt CO2eq)]*(File_5[Row Categories]=$BF$78)*(File_5[Energy (Sub-Type)]=$BE$278)*(File_5[Year]=AH$8))+SUM(File_5[GHG (kt CO2eq)]*(File_5[Row Categories]=$BF$78)*(File_5[Energy (Sub-Type)]=$BF$278)*(File_5[Year]=AH$8))</f>
        <v>0</v>
      </c>
      <c r="AI278" s="65" cm="1">
        <f t="array" ref="AI278">SUM(File_5[GHG (kt CO2eq)]*(File_5[Row Categories]=$BE$78)*(File_5[Energy (Sub-Type)]=$BE$278)*(File_5[Year]=AI$8))+SUM(File_5[GHG (kt CO2eq)]*(File_5[Row Categories]=$BE$78)*(File_5[Energy (Sub-Type)]=$BF$278)*(File_5[Year]=AI$8))+SUM(File_5[GHG (kt CO2eq)]*(File_5[Row Categories]=$BF$78)*(File_5[Energy (Sub-Type)]=$BE$278)*(File_5[Year]=AI$8))+SUM(File_5[GHG (kt CO2eq)]*(File_5[Row Categories]=$BF$78)*(File_5[Energy (Sub-Type)]=$BF$278)*(File_5[Year]=AI$8))</f>
        <v>0</v>
      </c>
      <c r="AJ278" s="65" cm="1">
        <f t="array" ref="AJ278">SUM(File_5[GHG (kt CO2eq)]*(File_5[Row Categories]=$BE$78)*(File_5[Energy (Sub-Type)]=$BE$278)*(File_5[Year]=AJ$8))+SUM(File_5[GHG (kt CO2eq)]*(File_5[Row Categories]=$BE$78)*(File_5[Energy (Sub-Type)]=$BF$278)*(File_5[Year]=AJ$8))+SUM(File_5[GHG (kt CO2eq)]*(File_5[Row Categories]=$BF$78)*(File_5[Energy (Sub-Type)]=$BE$278)*(File_5[Year]=AJ$8))+SUM(File_5[GHG (kt CO2eq)]*(File_5[Row Categories]=$BF$78)*(File_5[Energy (Sub-Type)]=$BF$278)*(File_5[Year]=AJ$8))</f>
        <v>0</v>
      </c>
      <c r="AK278" s="65" cm="1">
        <f t="array" ref="AK278">SUM(File_5[GHG (kt CO2eq)]*(File_5[Row Categories]=$BE$78)*(File_5[Energy (Sub-Type)]=$BE$278)*(File_5[Year]=AK$8))+SUM(File_5[GHG (kt CO2eq)]*(File_5[Row Categories]=$BE$78)*(File_5[Energy (Sub-Type)]=$BF$278)*(File_5[Year]=AK$8))+SUM(File_5[GHG (kt CO2eq)]*(File_5[Row Categories]=$BF$78)*(File_5[Energy (Sub-Type)]=$BE$278)*(File_5[Year]=AK$8))+SUM(File_5[GHG (kt CO2eq)]*(File_5[Row Categories]=$BF$78)*(File_5[Energy (Sub-Type)]=$BF$278)*(File_5[Year]=AK$8))</f>
        <v>0</v>
      </c>
      <c r="AL278" s="65" cm="1">
        <f t="array" ref="AL278">SUM(File_5[GHG (kt CO2eq)]*(File_5[Row Categories]=$BE$78)*(File_5[Energy (Sub-Type)]=$BE$278)*(File_5[Year]=AL$8))+SUM(File_5[GHG (kt CO2eq)]*(File_5[Row Categories]=$BE$78)*(File_5[Energy (Sub-Type)]=$BF$278)*(File_5[Year]=AL$8))+SUM(File_5[GHG (kt CO2eq)]*(File_5[Row Categories]=$BF$78)*(File_5[Energy (Sub-Type)]=$BE$278)*(File_5[Year]=AL$8))+SUM(File_5[GHG (kt CO2eq)]*(File_5[Row Categories]=$BF$78)*(File_5[Energy (Sub-Type)]=$BF$278)*(File_5[Year]=AL$8))</f>
        <v>0</v>
      </c>
      <c r="AM278" s="65" cm="1">
        <f t="array" ref="AM278">SUM(File_5[GHG (kt CO2eq)]*(File_5[Row Categories]=$BE$78)*(File_5[Energy (Sub-Type)]=$BE$278)*(File_5[Year]=AM$8))+SUM(File_5[GHG (kt CO2eq)]*(File_5[Row Categories]=$BE$78)*(File_5[Energy (Sub-Type)]=$BF$278)*(File_5[Year]=AM$8))+SUM(File_5[GHG (kt CO2eq)]*(File_5[Row Categories]=$BF$78)*(File_5[Energy (Sub-Type)]=$BE$278)*(File_5[Year]=AM$8))+SUM(File_5[GHG (kt CO2eq)]*(File_5[Row Categories]=$BF$78)*(File_5[Energy (Sub-Type)]=$BF$278)*(File_5[Year]=AM$8))</f>
        <v>0</v>
      </c>
      <c r="BE278" s="7" t="s">
        <v>569</v>
      </c>
      <c r="BF278" s="7" t="s">
        <v>570</v>
      </c>
    </row>
    <row r="279" spans="3:105" ht="15.5">
      <c r="C279" s="34" t="s">
        <v>41</v>
      </c>
      <c r="D279" s="86" t="s">
        <v>648</v>
      </c>
      <c r="E279" s="33"/>
      <c r="F279" s="65" cm="1">
        <f t="array" ref="F279">SUM(File_5[GHG (kt CO2eq)]*(File_5[Row Categories]=$BE$78)*(File_5[Energy (Sub-Type)]=$BE$279)*(File_5[Year]=F$8))+SUM(File_5[GHG (kt CO2eq)]*(File_5[Row Categories]=$BE$78)*(File_5[Energy (Sub-Type)]=$BF$279)*(File_5[Year]=F$8))+SUM(File_5[GHG (kt CO2eq)]*(File_5[Row Categories]=$BE$78)*(File_5[Energy (Sub-Type)]=$BG$279)*(File_5[Year]=F$8))+SUM(File_5[GHG (kt CO2eq)]*(File_5[Row Categories]=$BE$78)*(File_5[Energy (Sub-Type)]=$BH$279)*(File_5[Year]=F$8))+SUM(File_5[GHG (kt CO2eq)]*(File_5[Row Categories]=$BE$78)*(File_5[Energy (Sub-Type)]=$BI$279)*(File_5[Year]=F$8))+SUM(File_5[GHG (kt CO2eq)]*(File_5[Row Categories]=$BF$78)*(File_5[Energy (Sub-Type)]=$BE$279)*(File_5[Year]=F$8))+SUM(File_5[GHG (kt CO2eq)]*(File_5[Row Categories]=$BF$78)*(File_5[Energy (Sub-Type)]=$BF$279)*(File_5[Year]=F$8))+SUM(File_5[GHG (kt CO2eq)]*(File_5[Row Categories]=$BF$78)*(File_5[Energy (Sub-Type)]=$BG$279)*(File_5[Year]=F$8))+SUM(File_5[GHG (kt CO2eq)]*(File_5[Row Categories]=$BF$78)*(File_5[Energy (Sub-Type)]=$BH$279)*(File_5[Year]=F$8))+SUM(File_5[GHG (kt CO2eq)]*(File_5[Row Categories]=$BF$78)*(File_5[Energy (Sub-Type)]=$BI$279)*(File_5[Year]=F$8))</f>
        <v>1769.6399675960001</v>
      </c>
      <c r="G279" s="65" cm="1">
        <f t="array" ref="G279">SUM(File_5[GHG (kt CO2eq)]*(File_5[Row Categories]=$BE$78)*(File_5[Energy (Sub-Type)]=$BE$279)*(File_5[Year]=G$8))+SUM(File_5[GHG (kt CO2eq)]*(File_5[Row Categories]=$BE$78)*(File_5[Energy (Sub-Type)]=$BF$279)*(File_5[Year]=G$8))+SUM(File_5[GHG (kt CO2eq)]*(File_5[Row Categories]=$BE$78)*(File_5[Energy (Sub-Type)]=$BG$279)*(File_5[Year]=G$8))+SUM(File_5[GHG (kt CO2eq)]*(File_5[Row Categories]=$BE$78)*(File_5[Energy (Sub-Type)]=$BH$279)*(File_5[Year]=G$8))+SUM(File_5[GHG (kt CO2eq)]*(File_5[Row Categories]=$BE$78)*(File_5[Energy (Sub-Type)]=$BI$279)*(File_5[Year]=G$8))+SUM(File_5[GHG (kt CO2eq)]*(File_5[Row Categories]=$BF$78)*(File_5[Energy (Sub-Type)]=$BE$279)*(File_5[Year]=G$8))+SUM(File_5[GHG (kt CO2eq)]*(File_5[Row Categories]=$BF$78)*(File_5[Energy (Sub-Type)]=$BF$279)*(File_5[Year]=G$8))+SUM(File_5[GHG (kt CO2eq)]*(File_5[Row Categories]=$BF$78)*(File_5[Energy (Sub-Type)]=$BG$279)*(File_5[Year]=G$8))+SUM(File_5[GHG (kt CO2eq)]*(File_5[Row Categories]=$BF$78)*(File_5[Energy (Sub-Type)]=$BH$279)*(File_5[Year]=G$8))+SUM(File_5[GHG (kt CO2eq)]*(File_5[Row Categories]=$BF$78)*(File_5[Energy (Sub-Type)]=$BI$279)*(File_5[Year]=G$8))</f>
        <v>1730.9864873079998</v>
      </c>
      <c r="H279" s="65" cm="1">
        <f t="array" ref="H279">SUM(File_5[GHG (kt CO2eq)]*(File_5[Row Categories]=$BE$78)*(File_5[Energy (Sub-Type)]=$BE$279)*(File_5[Year]=H$8))+SUM(File_5[GHG (kt CO2eq)]*(File_5[Row Categories]=$BE$78)*(File_5[Energy (Sub-Type)]=$BF$279)*(File_5[Year]=H$8))+SUM(File_5[GHG (kt CO2eq)]*(File_5[Row Categories]=$BE$78)*(File_5[Energy (Sub-Type)]=$BG$279)*(File_5[Year]=H$8))+SUM(File_5[GHG (kt CO2eq)]*(File_5[Row Categories]=$BE$78)*(File_5[Energy (Sub-Type)]=$BH$279)*(File_5[Year]=H$8))+SUM(File_5[GHG (kt CO2eq)]*(File_5[Row Categories]=$BE$78)*(File_5[Energy (Sub-Type)]=$BI$279)*(File_5[Year]=H$8))+SUM(File_5[GHG (kt CO2eq)]*(File_5[Row Categories]=$BF$78)*(File_5[Energy (Sub-Type)]=$BE$279)*(File_5[Year]=H$8))+SUM(File_5[GHG (kt CO2eq)]*(File_5[Row Categories]=$BF$78)*(File_5[Energy (Sub-Type)]=$BF$279)*(File_5[Year]=H$8))+SUM(File_5[GHG (kt CO2eq)]*(File_5[Row Categories]=$BF$78)*(File_5[Energy (Sub-Type)]=$BG$279)*(File_5[Year]=H$8))+SUM(File_5[GHG (kt CO2eq)]*(File_5[Row Categories]=$BF$78)*(File_5[Energy (Sub-Type)]=$BH$279)*(File_5[Year]=H$8))+SUM(File_5[GHG (kt CO2eq)]*(File_5[Row Categories]=$BF$78)*(File_5[Energy (Sub-Type)]=$BI$279)*(File_5[Year]=H$8))</f>
        <v>1651.7351300800001</v>
      </c>
      <c r="I279" s="65" cm="1">
        <f t="array" ref="I279">SUM(File_5[GHG (kt CO2eq)]*(File_5[Row Categories]=$BE$78)*(File_5[Energy (Sub-Type)]=$BE$279)*(File_5[Year]=I$8))+SUM(File_5[GHG (kt CO2eq)]*(File_5[Row Categories]=$BE$78)*(File_5[Energy (Sub-Type)]=$BF$279)*(File_5[Year]=I$8))+SUM(File_5[GHG (kt CO2eq)]*(File_5[Row Categories]=$BE$78)*(File_5[Energy (Sub-Type)]=$BG$279)*(File_5[Year]=I$8))+SUM(File_5[GHG (kt CO2eq)]*(File_5[Row Categories]=$BE$78)*(File_5[Energy (Sub-Type)]=$BH$279)*(File_5[Year]=I$8))+SUM(File_5[GHG (kt CO2eq)]*(File_5[Row Categories]=$BE$78)*(File_5[Energy (Sub-Type)]=$BI$279)*(File_5[Year]=I$8))+SUM(File_5[GHG (kt CO2eq)]*(File_5[Row Categories]=$BF$78)*(File_5[Energy (Sub-Type)]=$BE$279)*(File_5[Year]=I$8))+SUM(File_5[GHG (kt CO2eq)]*(File_5[Row Categories]=$BF$78)*(File_5[Energy (Sub-Type)]=$BF$279)*(File_5[Year]=I$8))+SUM(File_5[GHG (kt CO2eq)]*(File_5[Row Categories]=$BF$78)*(File_5[Energy (Sub-Type)]=$BG$279)*(File_5[Year]=I$8))+SUM(File_5[GHG (kt CO2eq)]*(File_5[Row Categories]=$BF$78)*(File_5[Energy (Sub-Type)]=$BH$279)*(File_5[Year]=I$8))+SUM(File_5[GHG (kt CO2eq)]*(File_5[Row Categories]=$BF$78)*(File_5[Energy (Sub-Type)]=$BI$279)*(File_5[Year]=I$8))</f>
        <v>1552.4190128659998</v>
      </c>
      <c r="J279" s="65" cm="1">
        <f t="array" ref="J279">SUM(File_5[GHG (kt CO2eq)]*(File_5[Row Categories]=$BE$78)*(File_5[Energy (Sub-Type)]=$BE$279)*(File_5[Year]=J$8))+SUM(File_5[GHG (kt CO2eq)]*(File_5[Row Categories]=$BE$78)*(File_5[Energy (Sub-Type)]=$BF$279)*(File_5[Year]=J$8))+SUM(File_5[GHG (kt CO2eq)]*(File_5[Row Categories]=$BE$78)*(File_5[Energy (Sub-Type)]=$BG$279)*(File_5[Year]=J$8))+SUM(File_5[GHG (kt CO2eq)]*(File_5[Row Categories]=$BE$78)*(File_5[Energy (Sub-Type)]=$BH$279)*(File_5[Year]=J$8))+SUM(File_5[GHG (kt CO2eq)]*(File_5[Row Categories]=$BE$78)*(File_5[Energy (Sub-Type)]=$BI$279)*(File_5[Year]=J$8))+SUM(File_5[GHG (kt CO2eq)]*(File_5[Row Categories]=$BF$78)*(File_5[Energy (Sub-Type)]=$BE$279)*(File_5[Year]=J$8))+SUM(File_5[GHG (kt CO2eq)]*(File_5[Row Categories]=$BF$78)*(File_5[Energy (Sub-Type)]=$BF$279)*(File_5[Year]=J$8))+SUM(File_5[GHG (kt CO2eq)]*(File_5[Row Categories]=$BF$78)*(File_5[Energy (Sub-Type)]=$BG$279)*(File_5[Year]=J$8))+SUM(File_5[GHG (kt CO2eq)]*(File_5[Row Categories]=$BF$78)*(File_5[Energy (Sub-Type)]=$BH$279)*(File_5[Year]=J$8))+SUM(File_5[GHG (kt CO2eq)]*(File_5[Row Categories]=$BF$78)*(File_5[Energy (Sub-Type)]=$BI$279)*(File_5[Year]=J$8))</f>
        <v>1626.5612973089999</v>
      </c>
      <c r="K279" s="65" cm="1">
        <f t="array" ref="K279">SUM(File_5[GHG (kt CO2eq)]*(File_5[Row Categories]=$BE$78)*(File_5[Energy (Sub-Type)]=$BE$279)*(File_5[Year]=K$8))+SUM(File_5[GHG (kt CO2eq)]*(File_5[Row Categories]=$BE$78)*(File_5[Energy (Sub-Type)]=$BF$279)*(File_5[Year]=K$8))+SUM(File_5[GHG (kt CO2eq)]*(File_5[Row Categories]=$BE$78)*(File_5[Energy (Sub-Type)]=$BG$279)*(File_5[Year]=K$8))+SUM(File_5[GHG (kt CO2eq)]*(File_5[Row Categories]=$BE$78)*(File_5[Energy (Sub-Type)]=$BH$279)*(File_5[Year]=K$8))+SUM(File_5[GHG (kt CO2eq)]*(File_5[Row Categories]=$BE$78)*(File_5[Energy (Sub-Type)]=$BI$279)*(File_5[Year]=K$8))+SUM(File_5[GHG (kt CO2eq)]*(File_5[Row Categories]=$BF$78)*(File_5[Energy (Sub-Type)]=$BE$279)*(File_5[Year]=K$8))+SUM(File_5[GHG (kt CO2eq)]*(File_5[Row Categories]=$BF$78)*(File_5[Energy (Sub-Type)]=$BF$279)*(File_5[Year]=K$8))+SUM(File_5[GHG (kt CO2eq)]*(File_5[Row Categories]=$BF$78)*(File_5[Energy (Sub-Type)]=$BG$279)*(File_5[Year]=K$8))+SUM(File_5[GHG (kt CO2eq)]*(File_5[Row Categories]=$BF$78)*(File_5[Energy (Sub-Type)]=$BH$279)*(File_5[Year]=K$8))+SUM(File_5[GHG (kt CO2eq)]*(File_5[Row Categories]=$BF$78)*(File_5[Energy (Sub-Type)]=$BI$279)*(File_5[Year]=K$8))</f>
        <v>1549.6959000519998</v>
      </c>
      <c r="L279" s="65" cm="1">
        <f t="array" ref="L279">SUM(File_5[GHG (kt CO2eq)]*(File_5[Row Categories]=$BE$78)*(File_5[Energy (Sub-Type)]=$BE$279)*(File_5[Year]=L$8))+SUM(File_5[GHG (kt CO2eq)]*(File_5[Row Categories]=$BE$78)*(File_5[Energy (Sub-Type)]=$BF$279)*(File_5[Year]=L$8))+SUM(File_5[GHG (kt CO2eq)]*(File_5[Row Categories]=$BE$78)*(File_5[Energy (Sub-Type)]=$BG$279)*(File_5[Year]=L$8))+SUM(File_5[GHG (kt CO2eq)]*(File_5[Row Categories]=$BE$78)*(File_5[Energy (Sub-Type)]=$BH$279)*(File_5[Year]=L$8))+SUM(File_5[GHG (kt CO2eq)]*(File_5[Row Categories]=$BE$78)*(File_5[Energy (Sub-Type)]=$BI$279)*(File_5[Year]=L$8))+SUM(File_5[GHG (kt CO2eq)]*(File_5[Row Categories]=$BF$78)*(File_5[Energy (Sub-Type)]=$BE$279)*(File_5[Year]=L$8))+SUM(File_5[GHG (kt CO2eq)]*(File_5[Row Categories]=$BF$78)*(File_5[Energy (Sub-Type)]=$BF$279)*(File_5[Year]=L$8))+SUM(File_5[GHG (kt CO2eq)]*(File_5[Row Categories]=$BF$78)*(File_5[Energy (Sub-Type)]=$BG$279)*(File_5[Year]=L$8))+SUM(File_5[GHG (kt CO2eq)]*(File_5[Row Categories]=$BF$78)*(File_5[Energy (Sub-Type)]=$BH$279)*(File_5[Year]=L$8))+SUM(File_5[GHG (kt CO2eq)]*(File_5[Row Categories]=$BF$78)*(File_5[Energy (Sub-Type)]=$BI$279)*(File_5[Year]=L$8))</f>
        <v>1318.5971152049999</v>
      </c>
      <c r="M279" s="65" cm="1">
        <f t="array" ref="M279">SUM(File_5[GHG (kt CO2eq)]*(File_5[Row Categories]=$BE$78)*(File_5[Energy (Sub-Type)]=$BE$279)*(File_5[Year]=M$8))+SUM(File_5[GHG (kt CO2eq)]*(File_5[Row Categories]=$BE$78)*(File_5[Energy (Sub-Type)]=$BF$279)*(File_5[Year]=M$8))+SUM(File_5[GHG (kt CO2eq)]*(File_5[Row Categories]=$BE$78)*(File_5[Energy (Sub-Type)]=$BG$279)*(File_5[Year]=M$8))+SUM(File_5[GHG (kt CO2eq)]*(File_5[Row Categories]=$BE$78)*(File_5[Energy (Sub-Type)]=$BH$279)*(File_5[Year]=M$8))+SUM(File_5[GHG (kt CO2eq)]*(File_5[Row Categories]=$BE$78)*(File_5[Energy (Sub-Type)]=$BI$279)*(File_5[Year]=M$8))+SUM(File_5[GHG (kt CO2eq)]*(File_5[Row Categories]=$BF$78)*(File_5[Energy (Sub-Type)]=$BE$279)*(File_5[Year]=M$8))+SUM(File_5[GHG (kt CO2eq)]*(File_5[Row Categories]=$BF$78)*(File_5[Energy (Sub-Type)]=$BF$279)*(File_5[Year]=M$8))+SUM(File_5[GHG (kt CO2eq)]*(File_5[Row Categories]=$BF$78)*(File_5[Energy (Sub-Type)]=$BG$279)*(File_5[Year]=M$8))+SUM(File_5[GHG (kt CO2eq)]*(File_5[Row Categories]=$BF$78)*(File_5[Energy (Sub-Type)]=$BH$279)*(File_5[Year]=M$8))+SUM(File_5[GHG (kt CO2eq)]*(File_5[Row Categories]=$BF$78)*(File_5[Energy (Sub-Type)]=$BI$279)*(File_5[Year]=M$8))</f>
        <v>1268.4998703709998</v>
      </c>
      <c r="N279" s="65" cm="1">
        <f t="array" ref="N279">SUM(File_5[GHG (kt CO2eq)]*(File_5[Row Categories]=$BE$78)*(File_5[Energy (Sub-Type)]=$BE$279)*(File_5[Year]=N$8))+SUM(File_5[GHG (kt CO2eq)]*(File_5[Row Categories]=$BE$78)*(File_5[Energy (Sub-Type)]=$BF$279)*(File_5[Year]=N$8))+SUM(File_5[GHG (kt CO2eq)]*(File_5[Row Categories]=$BE$78)*(File_5[Energy (Sub-Type)]=$BG$279)*(File_5[Year]=N$8))+SUM(File_5[GHG (kt CO2eq)]*(File_5[Row Categories]=$BE$78)*(File_5[Energy (Sub-Type)]=$BH$279)*(File_5[Year]=N$8))+SUM(File_5[GHG (kt CO2eq)]*(File_5[Row Categories]=$BE$78)*(File_5[Energy (Sub-Type)]=$BI$279)*(File_5[Year]=N$8))+SUM(File_5[GHG (kt CO2eq)]*(File_5[Row Categories]=$BF$78)*(File_5[Energy (Sub-Type)]=$BE$279)*(File_5[Year]=N$8))+SUM(File_5[GHG (kt CO2eq)]*(File_5[Row Categories]=$BF$78)*(File_5[Energy (Sub-Type)]=$BF$279)*(File_5[Year]=N$8))+SUM(File_5[GHG (kt CO2eq)]*(File_5[Row Categories]=$BF$78)*(File_5[Energy (Sub-Type)]=$BG$279)*(File_5[Year]=N$8))+SUM(File_5[GHG (kt CO2eq)]*(File_5[Row Categories]=$BF$78)*(File_5[Energy (Sub-Type)]=$BH$279)*(File_5[Year]=N$8))+SUM(File_5[GHG (kt CO2eq)]*(File_5[Row Categories]=$BF$78)*(File_5[Energy (Sub-Type)]=$BI$279)*(File_5[Year]=N$8))</f>
        <v>1165.9334756999999</v>
      </c>
      <c r="O279" s="65" cm="1">
        <f t="array" ref="O279">SUM(File_5[GHG (kt CO2eq)]*(File_5[Row Categories]=$BE$78)*(File_5[Energy (Sub-Type)]=$BE$279)*(File_5[Year]=O$8))+SUM(File_5[GHG (kt CO2eq)]*(File_5[Row Categories]=$BE$78)*(File_5[Energy (Sub-Type)]=$BF$279)*(File_5[Year]=O$8))+SUM(File_5[GHG (kt CO2eq)]*(File_5[Row Categories]=$BE$78)*(File_5[Energy (Sub-Type)]=$BG$279)*(File_5[Year]=O$8))+SUM(File_5[GHG (kt CO2eq)]*(File_5[Row Categories]=$BE$78)*(File_5[Energy (Sub-Type)]=$BH$279)*(File_5[Year]=O$8))+SUM(File_5[GHG (kt CO2eq)]*(File_5[Row Categories]=$BE$78)*(File_5[Energy (Sub-Type)]=$BI$279)*(File_5[Year]=O$8))+SUM(File_5[GHG (kt CO2eq)]*(File_5[Row Categories]=$BF$78)*(File_5[Energy (Sub-Type)]=$BE$279)*(File_5[Year]=O$8))+SUM(File_5[GHG (kt CO2eq)]*(File_5[Row Categories]=$BF$78)*(File_5[Energy (Sub-Type)]=$BF$279)*(File_5[Year]=O$8))+SUM(File_5[GHG (kt CO2eq)]*(File_5[Row Categories]=$BF$78)*(File_5[Energy (Sub-Type)]=$BG$279)*(File_5[Year]=O$8))+SUM(File_5[GHG (kt CO2eq)]*(File_5[Row Categories]=$BF$78)*(File_5[Energy (Sub-Type)]=$BH$279)*(File_5[Year]=O$8))+SUM(File_5[GHG (kt CO2eq)]*(File_5[Row Categories]=$BF$78)*(File_5[Energy (Sub-Type)]=$BI$279)*(File_5[Year]=O$8))</f>
        <v>1186.0864153140001</v>
      </c>
      <c r="P279" s="65" cm="1">
        <f t="array" ref="P279">SUM(File_5[GHG (kt CO2eq)]*(File_5[Row Categories]=$BE$78)*(File_5[Energy (Sub-Type)]=$BE$279)*(File_5[Year]=P$8))+SUM(File_5[GHG (kt CO2eq)]*(File_5[Row Categories]=$BE$78)*(File_5[Energy (Sub-Type)]=$BF$279)*(File_5[Year]=P$8))+SUM(File_5[GHG (kt CO2eq)]*(File_5[Row Categories]=$BE$78)*(File_5[Energy (Sub-Type)]=$BG$279)*(File_5[Year]=P$8))+SUM(File_5[GHG (kt CO2eq)]*(File_5[Row Categories]=$BE$78)*(File_5[Energy (Sub-Type)]=$BH$279)*(File_5[Year]=P$8))+SUM(File_5[GHG (kt CO2eq)]*(File_5[Row Categories]=$BE$78)*(File_5[Energy (Sub-Type)]=$BI$279)*(File_5[Year]=P$8))+SUM(File_5[GHG (kt CO2eq)]*(File_5[Row Categories]=$BF$78)*(File_5[Energy (Sub-Type)]=$BE$279)*(File_5[Year]=P$8))+SUM(File_5[GHG (kt CO2eq)]*(File_5[Row Categories]=$BF$78)*(File_5[Energy (Sub-Type)]=$BF$279)*(File_5[Year]=P$8))+SUM(File_5[GHG (kt CO2eq)]*(File_5[Row Categories]=$BF$78)*(File_5[Energy (Sub-Type)]=$BG$279)*(File_5[Year]=P$8))+SUM(File_5[GHG (kt CO2eq)]*(File_5[Row Categories]=$BF$78)*(File_5[Energy (Sub-Type)]=$BH$279)*(File_5[Year]=P$8))+SUM(File_5[GHG (kt CO2eq)]*(File_5[Row Categories]=$BF$78)*(File_5[Energy (Sub-Type)]=$BI$279)*(File_5[Year]=P$8))</f>
        <v>1140.2611273929999</v>
      </c>
      <c r="Q279" s="65" cm="1">
        <f t="array" ref="Q279">SUM(File_5[GHG (kt CO2eq)]*(File_5[Row Categories]=$BE$78)*(File_5[Energy (Sub-Type)]=$BE$279)*(File_5[Year]=Q$8))+SUM(File_5[GHG (kt CO2eq)]*(File_5[Row Categories]=$BE$78)*(File_5[Energy (Sub-Type)]=$BF$279)*(File_5[Year]=Q$8))+SUM(File_5[GHG (kt CO2eq)]*(File_5[Row Categories]=$BE$78)*(File_5[Energy (Sub-Type)]=$BG$279)*(File_5[Year]=Q$8))+SUM(File_5[GHG (kt CO2eq)]*(File_5[Row Categories]=$BE$78)*(File_5[Energy (Sub-Type)]=$BH$279)*(File_5[Year]=Q$8))+SUM(File_5[GHG (kt CO2eq)]*(File_5[Row Categories]=$BE$78)*(File_5[Energy (Sub-Type)]=$BI$279)*(File_5[Year]=Q$8))+SUM(File_5[GHG (kt CO2eq)]*(File_5[Row Categories]=$BF$78)*(File_5[Energy (Sub-Type)]=$BE$279)*(File_5[Year]=Q$8))+SUM(File_5[GHG (kt CO2eq)]*(File_5[Row Categories]=$BF$78)*(File_5[Energy (Sub-Type)]=$BF$279)*(File_5[Year]=Q$8))+SUM(File_5[GHG (kt CO2eq)]*(File_5[Row Categories]=$BF$78)*(File_5[Energy (Sub-Type)]=$BG$279)*(File_5[Year]=Q$8))+SUM(File_5[GHG (kt CO2eq)]*(File_5[Row Categories]=$BF$78)*(File_5[Energy (Sub-Type)]=$BH$279)*(File_5[Year]=Q$8))+SUM(File_5[GHG (kt CO2eq)]*(File_5[Row Categories]=$BF$78)*(File_5[Energy (Sub-Type)]=$BI$279)*(File_5[Year]=Q$8))</f>
        <v>1107.041514088</v>
      </c>
      <c r="R279" s="65" cm="1">
        <f t="array" ref="R279">SUM(File_5[GHG (kt CO2eq)]*(File_5[Row Categories]=$BE$78)*(File_5[Energy (Sub-Type)]=$BE$279)*(File_5[Year]=R$8))+SUM(File_5[GHG (kt CO2eq)]*(File_5[Row Categories]=$BE$78)*(File_5[Energy (Sub-Type)]=$BF$279)*(File_5[Year]=R$8))+SUM(File_5[GHG (kt CO2eq)]*(File_5[Row Categories]=$BE$78)*(File_5[Energy (Sub-Type)]=$BG$279)*(File_5[Year]=R$8))+SUM(File_5[GHG (kt CO2eq)]*(File_5[Row Categories]=$BE$78)*(File_5[Energy (Sub-Type)]=$BH$279)*(File_5[Year]=R$8))+SUM(File_5[GHG (kt CO2eq)]*(File_5[Row Categories]=$BE$78)*(File_5[Energy (Sub-Type)]=$BI$279)*(File_5[Year]=R$8))+SUM(File_5[GHG (kt CO2eq)]*(File_5[Row Categories]=$BF$78)*(File_5[Energy (Sub-Type)]=$BE$279)*(File_5[Year]=R$8))+SUM(File_5[GHG (kt CO2eq)]*(File_5[Row Categories]=$BF$78)*(File_5[Energy (Sub-Type)]=$BF$279)*(File_5[Year]=R$8))+SUM(File_5[GHG (kt CO2eq)]*(File_5[Row Categories]=$BF$78)*(File_5[Energy (Sub-Type)]=$BG$279)*(File_5[Year]=R$8))+SUM(File_5[GHG (kt CO2eq)]*(File_5[Row Categories]=$BF$78)*(File_5[Energy (Sub-Type)]=$BH$279)*(File_5[Year]=R$8))+SUM(File_5[GHG (kt CO2eq)]*(File_5[Row Categories]=$BF$78)*(File_5[Energy (Sub-Type)]=$BI$279)*(File_5[Year]=R$8))</f>
        <v>1058.4259199779999</v>
      </c>
      <c r="S279" s="65" cm="1">
        <f t="array" ref="S279">SUM(File_5[GHG (kt CO2eq)]*(File_5[Row Categories]=$BE$78)*(File_5[Energy (Sub-Type)]=$BE$279)*(File_5[Year]=S$8))+SUM(File_5[GHG (kt CO2eq)]*(File_5[Row Categories]=$BE$78)*(File_5[Energy (Sub-Type)]=$BF$279)*(File_5[Year]=S$8))+SUM(File_5[GHG (kt CO2eq)]*(File_5[Row Categories]=$BE$78)*(File_5[Energy (Sub-Type)]=$BG$279)*(File_5[Year]=S$8))+SUM(File_5[GHG (kt CO2eq)]*(File_5[Row Categories]=$BE$78)*(File_5[Energy (Sub-Type)]=$BH$279)*(File_5[Year]=S$8))+SUM(File_5[GHG (kt CO2eq)]*(File_5[Row Categories]=$BE$78)*(File_5[Energy (Sub-Type)]=$BI$279)*(File_5[Year]=S$8))+SUM(File_5[GHG (kt CO2eq)]*(File_5[Row Categories]=$BF$78)*(File_5[Energy (Sub-Type)]=$BE$279)*(File_5[Year]=S$8))+SUM(File_5[GHG (kt CO2eq)]*(File_5[Row Categories]=$BF$78)*(File_5[Energy (Sub-Type)]=$BF$279)*(File_5[Year]=S$8))+SUM(File_5[GHG (kt CO2eq)]*(File_5[Row Categories]=$BF$78)*(File_5[Energy (Sub-Type)]=$BG$279)*(File_5[Year]=S$8))+SUM(File_5[GHG (kt CO2eq)]*(File_5[Row Categories]=$BF$78)*(File_5[Energy (Sub-Type)]=$BH$279)*(File_5[Year]=S$8))+SUM(File_5[GHG (kt CO2eq)]*(File_5[Row Categories]=$BF$78)*(File_5[Energy (Sub-Type)]=$BI$279)*(File_5[Year]=S$8))</f>
        <v>1002.3991419069999</v>
      </c>
      <c r="T279" s="65" cm="1">
        <f t="array" ref="T279">SUM(File_5[GHG (kt CO2eq)]*(File_5[Row Categories]=$BE$78)*(File_5[Energy (Sub-Type)]=$BE$279)*(File_5[Year]=T$8))+SUM(File_5[GHG (kt CO2eq)]*(File_5[Row Categories]=$BE$78)*(File_5[Energy (Sub-Type)]=$BF$279)*(File_5[Year]=T$8))+SUM(File_5[GHG (kt CO2eq)]*(File_5[Row Categories]=$BE$78)*(File_5[Energy (Sub-Type)]=$BG$279)*(File_5[Year]=T$8))+SUM(File_5[GHG (kt CO2eq)]*(File_5[Row Categories]=$BE$78)*(File_5[Energy (Sub-Type)]=$BH$279)*(File_5[Year]=T$8))+SUM(File_5[GHG (kt CO2eq)]*(File_5[Row Categories]=$BE$78)*(File_5[Energy (Sub-Type)]=$BI$279)*(File_5[Year]=T$8))+SUM(File_5[GHG (kt CO2eq)]*(File_5[Row Categories]=$BF$78)*(File_5[Energy (Sub-Type)]=$BE$279)*(File_5[Year]=T$8))+SUM(File_5[GHG (kt CO2eq)]*(File_5[Row Categories]=$BF$78)*(File_5[Energy (Sub-Type)]=$BF$279)*(File_5[Year]=T$8))+SUM(File_5[GHG (kt CO2eq)]*(File_5[Row Categories]=$BF$78)*(File_5[Energy (Sub-Type)]=$BG$279)*(File_5[Year]=T$8))+SUM(File_5[GHG (kt CO2eq)]*(File_5[Row Categories]=$BF$78)*(File_5[Energy (Sub-Type)]=$BH$279)*(File_5[Year]=T$8))+SUM(File_5[GHG (kt CO2eq)]*(File_5[Row Categories]=$BF$78)*(File_5[Energy (Sub-Type)]=$BI$279)*(File_5[Year]=T$8))</f>
        <v>916.54310749699994</v>
      </c>
      <c r="U279" s="65" cm="1">
        <f t="array" ref="U279">SUM(File_5[GHG (kt CO2eq)]*(File_5[Row Categories]=$BE$78)*(File_5[Energy (Sub-Type)]=$BE$279)*(File_5[Year]=U$8))+SUM(File_5[GHG (kt CO2eq)]*(File_5[Row Categories]=$BE$78)*(File_5[Energy (Sub-Type)]=$BF$279)*(File_5[Year]=U$8))+SUM(File_5[GHG (kt CO2eq)]*(File_5[Row Categories]=$BE$78)*(File_5[Energy (Sub-Type)]=$BG$279)*(File_5[Year]=U$8))+SUM(File_5[GHG (kt CO2eq)]*(File_5[Row Categories]=$BE$78)*(File_5[Energy (Sub-Type)]=$BH$279)*(File_5[Year]=U$8))+SUM(File_5[GHG (kt CO2eq)]*(File_5[Row Categories]=$BE$78)*(File_5[Energy (Sub-Type)]=$BI$279)*(File_5[Year]=U$8))+SUM(File_5[GHG (kt CO2eq)]*(File_5[Row Categories]=$BF$78)*(File_5[Energy (Sub-Type)]=$BE$279)*(File_5[Year]=U$8))+SUM(File_5[GHG (kt CO2eq)]*(File_5[Row Categories]=$BF$78)*(File_5[Energy (Sub-Type)]=$BF$279)*(File_5[Year]=U$8))+SUM(File_5[GHG (kt CO2eq)]*(File_5[Row Categories]=$BF$78)*(File_5[Energy (Sub-Type)]=$BG$279)*(File_5[Year]=U$8))+SUM(File_5[GHG (kt CO2eq)]*(File_5[Row Categories]=$BF$78)*(File_5[Energy (Sub-Type)]=$BH$279)*(File_5[Year]=U$8))+SUM(File_5[GHG (kt CO2eq)]*(File_5[Row Categories]=$BF$78)*(File_5[Energy (Sub-Type)]=$BI$279)*(File_5[Year]=U$8))</f>
        <v>945.77844835099995</v>
      </c>
      <c r="V279" s="65" cm="1">
        <f t="array" ref="V279">SUM(File_5[GHG (kt CO2eq)]*(File_5[Row Categories]=$BE$78)*(File_5[Energy (Sub-Type)]=$BE$279)*(File_5[Year]=V$8))+SUM(File_5[GHG (kt CO2eq)]*(File_5[Row Categories]=$BE$78)*(File_5[Energy (Sub-Type)]=$BF$279)*(File_5[Year]=V$8))+SUM(File_5[GHG (kt CO2eq)]*(File_5[Row Categories]=$BE$78)*(File_5[Energy (Sub-Type)]=$BG$279)*(File_5[Year]=V$8))+SUM(File_5[GHG (kt CO2eq)]*(File_5[Row Categories]=$BE$78)*(File_5[Energy (Sub-Type)]=$BH$279)*(File_5[Year]=V$8))+SUM(File_5[GHG (kt CO2eq)]*(File_5[Row Categories]=$BE$78)*(File_5[Energy (Sub-Type)]=$BI$279)*(File_5[Year]=V$8))+SUM(File_5[GHG (kt CO2eq)]*(File_5[Row Categories]=$BF$78)*(File_5[Energy (Sub-Type)]=$BE$279)*(File_5[Year]=V$8))+SUM(File_5[GHG (kt CO2eq)]*(File_5[Row Categories]=$BF$78)*(File_5[Energy (Sub-Type)]=$BF$279)*(File_5[Year]=V$8))+SUM(File_5[GHG (kt CO2eq)]*(File_5[Row Categories]=$BF$78)*(File_5[Energy (Sub-Type)]=$BG$279)*(File_5[Year]=V$8))+SUM(File_5[GHG (kt CO2eq)]*(File_5[Row Categories]=$BF$78)*(File_5[Energy (Sub-Type)]=$BH$279)*(File_5[Year]=V$8))+SUM(File_5[GHG (kt CO2eq)]*(File_5[Row Categories]=$BF$78)*(File_5[Energy (Sub-Type)]=$BI$279)*(File_5[Year]=V$8))</f>
        <v>859.27627802300003</v>
      </c>
      <c r="W279" s="65" cm="1">
        <f t="array" ref="W279">SUM(File_5[GHG (kt CO2eq)]*(File_5[Row Categories]=$BE$78)*(File_5[Energy (Sub-Type)]=$BE$279)*(File_5[Year]=W$8))+SUM(File_5[GHG (kt CO2eq)]*(File_5[Row Categories]=$BE$78)*(File_5[Energy (Sub-Type)]=$BF$279)*(File_5[Year]=W$8))+SUM(File_5[GHG (kt CO2eq)]*(File_5[Row Categories]=$BE$78)*(File_5[Energy (Sub-Type)]=$BG$279)*(File_5[Year]=W$8))+SUM(File_5[GHG (kt CO2eq)]*(File_5[Row Categories]=$BE$78)*(File_5[Energy (Sub-Type)]=$BH$279)*(File_5[Year]=W$8))+SUM(File_5[GHG (kt CO2eq)]*(File_5[Row Categories]=$BE$78)*(File_5[Energy (Sub-Type)]=$BI$279)*(File_5[Year]=W$8))+SUM(File_5[GHG (kt CO2eq)]*(File_5[Row Categories]=$BF$78)*(File_5[Energy (Sub-Type)]=$BE$279)*(File_5[Year]=W$8))+SUM(File_5[GHG (kt CO2eq)]*(File_5[Row Categories]=$BF$78)*(File_5[Energy (Sub-Type)]=$BF$279)*(File_5[Year]=W$8))+SUM(File_5[GHG (kt CO2eq)]*(File_5[Row Categories]=$BF$78)*(File_5[Energy (Sub-Type)]=$BG$279)*(File_5[Year]=W$8))+SUM(File_5[GHG (kt CO2eq)]*(File_5[Row Categories]=$BF$78)*(File_5[Energy (Sub-Type)]=$BH$279)*(File_5[Year]=W$8))+SUM(File_5[GHG (kt CO2eq)]*(File_5[Row Categories]=$BF$78)*(File_5[Energy (Sub-Type)]=$BI$279)*(File_5[Year]=W$8))</f>
        <v>799.54040116700003</v>
      </c>
      <c r="X279" s="65" cm="1">
        <f t="array" ref="X279">SUM(File_5[GHG (kt CO2eq)]*(File_5[Row Categories]=$BE$78)*(File_5[Energy (Sub-Type)]=$BE$279)*(File_5[Year]=X$8))+SUM(File_5[GHG (kt CO2eq)]*(File_5[Row Categories]=$BE$78)*(File_5[Energy (Sub-Type)]=$BF$279)*(File_5[Year]=X$8))+SUM(File_5[GHG (kt CO2eq)]*(File_5[Row Categories]=$BE$78)*(File_5[Energy (Sub-Type)]=$BG$279)*(File_5[Year]=X$8))+SUM(File_5[GHG (kt CO2eq)]*(File_5[Row Categories]=$BE$78)*(File_5[Energy (Sub-Type)]=$BH$279)*(File_5[Year]=X$8))+SUM(File_5[GHG (kt CO2eq)]*(File_5[Row Categories]=$BE$78)*(File_5[Energy (Sub-Type)]=$BI$279)*(File_5[Year]=X$8))+SUM(File_5[GHG (kt CO2eq)]*(File_5[Row Categories]=$BF$78)*(File_5[Energy (Sub-Type)]=$BE$279)*(File_5[Year]=X$8))+SUM(File_5[GHG (kt CO2eq)]*(File_5[Row Categories]=$BF$78)*(File_5[Energy (Sub-Type)]=$BF$279)*(File_5[Year]=X$8))+SUM(File_5[GHG (kt CO2eq)]*(File_5[Row Categories]=$BF$78)*(File_5[Energy (Sub-Type)]=$BG$279)*(File_5[Year]=X$8))+SUM(File_5[GHG (kt CO2eq)]*(File_5[Row Categories]=$BF$78)*(File_5[Energy (Sub-Type)]=$BH$279)*(File_5[Year]=X$8))+SUM(File_5[GHG (kt CO2eq)]*(File_5[Row Categories]=$BF$78)*(File_5[Energy (Sub-Type)]=$BI$279)*(File_5[Year]=X$8))</f>
        <v>829.07679498000005</v>
      </c>
      <c r="Y279" s="65" cm="1">
        <f t="array" ref="Y279">SUM(File_5[GHG (kt CO2eq)]*(File_5[Row Categories]=$BE$78)*(File_5[Energy (Sub-Type)]=$BE$279)*(File_5[Year]=Y$8))+SUM(File_5[GHG (kt CO2eq)]*(File_5[Row Categories]=$BE$78)*(File_5[Energy (Sub-Type)]=$BF$279)*(File_5[Year]=Y$8))+SUM(File_5[GHG (kt CO2eq)]*(File_5[Row Categories]=$BE$78)*(File_5[Energy (Sub-Type)]=$BG$279)*(File_5[Year]=Y$8))+SUM(File_5[GHG (kt CO2eq)]*(File_5[Row Categories]=$BE$78)*(File_5[Energy (Sub-Type)]=$BH$279)*(File_5[Year]=Y$8))+SUM(File_5[GHG (kt CO2eq)]*(File_5[Row Categories]=$BE$78)*(File_5[Energy (Sub-Type)]=$BI$279)*(File_5[Year]=Y$8))+SUM(File_5[GHG (kt CO2eq)]*(File_5[Row Categories]=$BF$78)*(File_5[Energy (Sub-Type)]=$BE$279)*(File_5[Year]=Y$8))+SUM(File_5[GHG (kt CO2eq)]*(File_5[Row Categories]=$BF$78)*(File_5[Energy (Sub-Type)]=$BF$279)*(File_5[Year]=Y$8))+SUM(File_5[GHG (kt CO2eq)]*(File_5[Row Categories]=$BF$78)*(File_5[Energy (Sub-Type)]=$BG$279)*(File_5[Year]=Y$8))+SUM(File_5[GHG (kt CO2eq)]*(File_5[Row Categories]=$BF$78)*(File_5[Energy (Sub-Type)]=$BH$279)*(File_5[Year]=Y$8))+SUM(File_5[GHG (kt CO2eq)]*(File_5[Row Categories]=$BF$78)*(File_5[Energy (Sub-Type)]=$BI$279)*(File_5[Year]=Y$8))</f>
        <v>643.73589617699997</v>
      </c>
      <c r="Z279" s="65" cm="1">
        <f t="array" ref="Z279">SUM(File_5[GHG (kt CO2eq)]*(File_5[Row Categories]=$BE$78)*(File_5[Energy (Sub-Type)]=$BE$279)*(File_5[Year]=Z$8))+SUM(File_5[GHG (kt CO2eq)]*(File_5[Row Categories]=$BE$78)*(File_5[Energy (Sub-Type)]=$BF$279)*(File_5[Year]=Z$8))+SUM(File_5[GHG (kt CO2eq)]*(File_5[Row Categories]=$BE$78)*(File_5[Energy (Sub-Type)]=$BG$279)*(File_5[Year]=Z$8))+SUM(File_5[GHG (kt CO2eq)]*(File_5[Row Categories]=$BE$78)*(File_5[Energy (Sub-Type)]=$BH$279)*(File_5[Year]=Z$8))+SUM(File_5[GHG (kt CO2eq)]*(File_5[Row Categories]=$BE$78)*(File_5[Energy (Sub-Type)]=$BI$279)*(File_5[Year]=Z$8))+SUM(File_5[GHG (kt CO2eq)]*(File_5[Row Categories]=$BF$78)*(File_5[Energy (Sub-Type)]=$BE$279)*(File_5[Year]=Z$8))+SUM(File_5[GHG (kt CO2eq)]*(File_5[Row Categories]=$BF$78)*(File_5[Energy (Sub-Type)]=$BF$279)*(File_5[Year]=Z$8))+SUM(File_5[GHG (kt CO2eq)]*(File_5[Row Categories]=$BF$78)*(File_5[Energy (Sub-Type)]=$BG$279)*(File_5[Year]=Z$8))+SUM(File_5[GHG (kt CO2eq)]*(File_5[Row Categories]=$BF$78)*(File_5[Energy (Sub-Type)]=$BH$279)*(File_5[Year]=Z$8))+SUM(File_5[GHG (kt CO2eq)]*(File_5[Row Categories]=$BF$78)*(File_5[Energy (Sub-Type)]=$BI$279)*(File_5[Year]=Z$8))</f>
        <v>669.99176290599985</v>
      </c>
      <c r="AA279" s="65" cm="1">
        <f t="array" ref="AA279">SUM(File_5[GHG (kt CO2eq)]*(File_5[Row Categories]=$BE$78)*(File_5[Energy (Sub-Type)]=$BE$279)*(File_5[Year]=AA$8))+SUM(File_5[GHG (kt CO2eq)]*(File_5[Row Categories]=$BE$78)*(File_5[Energy (Sub-Type)]=$BF$279)*(File_5[Year]=AA$8))+SUM(File_5[GHG (kt CO2eq)]*(File_5[Row Categories]=$BE$78)*(File_5[Energy (Sub-Type)]=$BG$279)*(File_5[Year]=AA$8))+SUM(File_5[GHG (kt CO2eq)]*(File_5[Row Categories]=$BE$78)*(File_5[Energy (Sub-Type)]=$BH$279)*(File_5[Year]=AA$8))+SUM(File_5[GHG (kt CO2eq)]*(File_5[Row Categories]=$BE$78)*(File_5[Energy (Sub-Type)]=$BI$279)*(File_5[Year]=AA$8))+SUM(File_5[GHG (kt CO2eq)]*(File_5[Row Categories]=$BF$78)*(File_5[Energy (Sub-Type)]=$BE$279)*(File_5[Year]=AA$8))+SUM(File_5[GHG (kt CO2eq)]*(File_5[Row Categories]=$BF$78)*(File_5[Energy (Sub-Type)]=$BF$279)*(File_5[Year]=AA$8))+SUM(File_5[GHG (kt CO2eq)]*(File_5[Row Categories]=$BF$78)*(File_5[Energy (Sub-Type)]=$BG$279)*(File_5[Year]=AA$8))+SUM(File_5[GHG (kt CO2eq)]*(File_5[Row Categories]=$BF$78)*(File_5[Energy (Sub-Type)]=$BH$279)*(File_5[Year]=AA$8))+SUM(File_5[GHG (kt CO2eq)]*(File_5[Row Categories]=$BF$78)*(File_5[Energy (Sub-Type)]=$BI$279)*(File_5[Year]=AA$8))</f>
        <v>613.07582395300005</v>
      </c>
      <c r="AB279" s="65" cm="1">
        <f t="array" ref="AB279">SUM(File_5[GHG (kt CO2eq)]*(File_5[Row Categories]=$BE$78)*(File_5[Energy (Sub-Type)]=$BE$279)*(File_5[Year]=AB$8))+SUM(File_5[GHG (kt CO2eq)]*(File_5[Row Categories]=$BE$78)*(File_5[Energy (Sub-Type)]=$BF$279)*(File_5[Year]=AB$8))+SUM(File_5[GHG (kt CO2eq)]*(File_5[Row Categories]=$BE$78)*(File_5[Energy (Sub-Type)]=$BG$279)*(File_5[Year]=AB$8))+SUM(File_5[GHG (kt CO2eq)]*(File_5[Row Categories]=$BE$78)*(File_5[Energy (Sub-Type)]=$BH$279)*(File_5[Year]=AB$8))+SUM(File_5[GHG (kt CO2eq)]*(File_5[Row Categories]=$BE$78)*(File_5[Energy (Sub-Type)]=$BI$279)*(File_5[Year]=AB$8))+SUM(File_5[GHG (kt CO2eq)]*(File_5[Row Categories]=$BF$78)*(File_5[Energy (Sub-Type)]=$BE$279)*(File_5[Year]=AB$8))+SUM(File_5[GHG (kt CO2eq)]*(File_5[Row Categories]=$BF$78)*(File_5[Energy (Sub-Type)]=$BF$279)*(File_5[Year]=AB$8))+SUM(File_5[GHG (kt CO2eq)]*(File_5[Row Categories]=$BF$78)*(File_5[Energy (Sub-Type)]=$BG$279)*(File_5[Year]=AB$8))+SUM(File_5[GHG (kt CO2eq)]*(File_5[Row Categories]=$BF$78)*(File_5[Energy (Sub-Type)]=$BH$279)*(File_5[Year]=AB$8))+SUM(File_5[GHG (kt CO2eq)]*(File_5[Row Categories]=$BF$78)*(File_5[Energy (Sub-Type)]=$BI$279)*(File_5[Year]=AB$8))</f>
        <v>584.79252143500003</v>
      </c>
      <c r="AC279" s="65" cm="1">
        <f t="array" ref="AC279">SUM(File_5[GHG (kt CO2eq)]*(File_5[Row Categories]=$BE$78)*(File_5[Energy (Sub-Type)]=$BE$279)*(File_5[Year]=AC$8))+SUM(File_5[GHG (kt CO2eq)]*(File_5[Row Categories]=$BE$78)*(File_5[Energy (Sub-Type)]=$BF$279)*(File_5[Year]=AC$8))+SUM(File_5[GHG (kt CO2eq)]*(File_5[Row Categories]=$BE$78)*(File_5[Energy (Sub-Type)]=$BG$279)*(File_5[Year]=AC$8))+SUM(File_5[GHG (kt CO2eq)]*(File_5[Row Categories]=$BE$78)*(File_5[Energy (Sub-Type)]=$BH$279)*(File_5[Year]=AC$8))+SUM(File_5[GHG (kt CO2eq)]*(File_5[Row Categories]=$BE$78)*(File_5[Energy (Sub-Type)]=$BI$279)*(File_5[Year]=AC$8))+SUM(File_5[GHG (kt CO2eq)]*(File_5[Row Categories]=$BF$78)*(File_5[Energy (Sub-Type)]=$BE$279)*(File_5[Year]=AC$8))+SUM(File_5[GHG (kt CO2eq)]*(File_5[Row Categories]=$BF$78)*(File_5[Energy (Sub-Type)]=$BF$279)*(File_5[Year]=AC$8))+SUM(File_5[GHG (kt CO2eq)]*(File_5[Row Categories]=$BF$78)*(File_5[Energy (Sub-Type)]=$BG$279)*(File_5[Year]=AC$8))+SUM(File_5[GHG (kt CO2eq)]*(File_5[Row Categories]=$BF$78)*(File_5[Energy (Sub-Type)]=$BH$279)*(File_5[Year]=AC$8))+SUM(File_5[GHG (kt CO2eq)]*(File_5[Row Categories]=$BF$78)*(File_5[Energy (Sub-Type)]=$BI$279)*(File_5[Year]=AC$8))</f>
        <v>709.47695360499995</v>
      </c>
      <c r="AD279" s="65" cm="1">
        <f t="array" ref="AD279">SUM(File_5[GHG (kt CO2eq)]*(File_5[Row Categories]=$BE$78)*(File_5[Energy (Sub-Type)]=$BE$279)*(File_5[Year]=AD$8))+SUM(File_5[GHG (kt CO2eq)]*(File_5[Row Categories]=$BE$78)*(File_5[Energy (Sub-Type)]=$BF$279)*(File_5[Year]=AD$8))+SUM(File_5[GHG (kt CO2eq)]*(File_5[Row Categories]=$BE$78)*(File_5[Energy (Sub-Type)]=$BG$279)*(File_5[Year]=AD$8))+SUM(File_5[GHG (kt CO2eq)]*(File_5[Row Categories]=$BE$78)*(File_5[Energy (Sub-Type)]=$BH$279)*(File_5[Year]=AD$8))+SUM(File_5[GHG (kt CO2eq)]*(File_5[Row Categories]=$BE$78)*(File_5[Energy (Sub-Type)]=$BI$279)*(File_5[Year]=AD$8))+SUM(File_5[GHG (kt CO2eq)]*(File_5[Row Categories]=$BF$78)*(File_5[Energy (Sub-Type)]=$BE$279)*(File_5[Year]=AD$8))+SUM(File_5[GHG (kt CO2eq)]*(File_5[Row Categories]=$BF$78)*(File_5[Energy (Sub-Type)]=$BF$279)*(File_5[Year]=AD$8))+SUM(File_5[GHG (kt CO2eq)]*(File_5[Row Categories]=$BF$78)*(File_5[Energy (Sub-Type)]=$BG$279)*(File_5[Year]=AD$8))+SUM(File_5[GHG (kt CO2eq)]*(File_5[Row Categories]=$BF$78)*(File_5[Energy (Sub-Type)]=$BH$279)*(File_5[Year]=AD$8))+SUM(File_5[GHG (kt CO2eq)]*(File_5[Row Categories]=$BF$78)*(File_5[Energy (Sub-Type)]=$BI$279)*(File_5[Year]=AD$8))</f>
        <v>649.21687324300001</v>
      </c>
      <c r="AE279" s="65" cm="1">
        <f t="array" ref="AE279">SUM(File_5[GHG (kt CO2eq)]*(File_5[Row Categories]=$BE$78)*(File_5[Energy (Sub-Type)]=$BE$279)*(File_5[Year]=AE$8))+SUM(File_5[GHG (kt CO2eq)]*(File_5[Row Categories]=$BE$78)*(File_5[Energy (Sub-Type)]=$BF$279)*(File_5[Year]=AE$8))+SUM(File_5[GHG (kt CO2eq)]*(File_5[Row Categories]=$BE$78)*(File_5[Energy (Sub-Type)]=$BG$279)*(File_5[Year]=AE$8))+SUM(File_5[GHG (kt CO2eq)]*(File_5[Row Categories]=$BE$78)*(File_5[Energy (Sub-Type)]=$BH$279)*(File_5[Year]=AE$8))+SUM(File_5[GHG (kt CO2eq)]*(File_5[Row Categories]=$BE$78)*(File_5[Energy (Sub-Type)]=$BI$279)*(File_5[Year]=AE$8))+SUM(File_5[GHG (kt CO2eq)]*(File_5[Row Categories]=$BF$78)*(File_5[Energy (Sub-Type)]=$BE$279)*(File_5[Year]=AE$8))+SUM(File_5[GHG (kt CO2eq)]*(File_5[Row Categories]=$BF$78)*(File_5[Energy (Sub-Type)]=$BF$279)*(File_5[Year]=AE$8))+SUM(File_5[GHG (kt CO2eq)]*(File_5[Row Categories]=$BF$78)*(File_5[Energy (Sub-Type)]=$BG$279)*(File_5[Year]=AE$8))+SUM(File_5[GHG (kt CO2eq)]*(File_5[Row Categories]=$BF$78)*(File_5[Energy (Sub-Type)]=$BH$279)*(File_5[Year]=AE$8))+SUM(File_5[GHG (kt CO2eq)]*(File_5[Row Categories]=$BF$78)*(File_5[Energy (Sub-Type)]=$BI$279)*(File_5[Year]=AE$8))</f>
        <v>688.1550333109999</v>
      </c>
      <c r="AF279" s="65" cm="1">
        <f t="array" ref="AF279">SUM(File_5[GHG (kt CO2eq)]*(File_5[Row Categories]=$BE$78)*(File_5[Energy (Sub-Type)]=$BE$279)*(File_5[Year]=AF$8))+SUM(File_5[GHG (kt CO2eq)]*(File_5[Row Categories]=$BE$78)*(File_5[Energy (Sub-Type)]=$BF$279)*(File_5[Year]=AF$8))+SUM(File_5[GHG (kt CO2eq)]*(File_5[Row Categories]=$BE$78)*(File_5[Energy (Sub-Type)]=$BG$279)*(File_5[Year]=AF$8))+SUM(File_5[GHG (kt CO2eq)]*(File_5[Row Categories]=$BE$78)*(File_5[Energy (Sub-Type)]=$BH$279)*(File_5[Year]=AF$8))+SUM(File_5[GHG (kt CO2eq)]*(File_5[Row Categories]=$BE$78)*(File_5[Energy (Sub-Type)]=$BI$279)*(File_5[Year]=AF$8))+SUM(File_5[GHG (kt CO2eq)]*(File_5[Row Categories]=$BF$78)*(File_5[Energy (Sub-Type)]=$BE$279)*(File_5[Year]=AF$8))+SUM(File_5[GHG (kt CO2eq)]*(File_5[Row Categories]=$BF$78)*(File_5[Energy (Sub-Type)]=$BF$279)*(File_5[Year]=AF$8))+SUM(File_5[GHG (kt CO2eq)]*(File_5[Row Categories]=$BF$78)*(File_5[Energy (Sub-Type)]=$BG$279)*(File_5[Year]=AF$8))+SUM(File_5[GHG (kt CO2eq)]*(File_5[Row Categories]=$BF$78)*(File_5[Energy (Sub-Type)]=$BH$279)*(File_5[Year]=AF$8))+SUM(File_5[GHG (kt CO2eq)]*(File_5[Row Categories]=$BF$78)*(File_5[Energy (Sub-Type)]=$BI$279)*(File_5[Year]=AF$8))</f>
        <v>644.42314064600009</v>
      </c>
      <c r="AG279" s="65" cm="1">
        <f t="array" ref="AG279">SUM(File_5[GHG (kt CO2eq)]*(File_5[Row Categories]=$BE$78)*(File_5[Energy (Sub-Type)]=$BE$279)*(File_5[Year]=AG$8))+SUM(File_5[GHG (kt CO2eq)]*(File_5[Row Categories]=$BE$78)*(File_5[Energy (Sub-Type)]=$BF$279)*(File_5[Year]=AG$8))+SUM(File_5[GHG (kt CO2eq)]*(File_5[Row Categories]=$BE$78)*(File_5[Energy (Sub-Type)]=$BG$279)*(File_5[Year]=AG$8))+SUM(File_5[GHG (kt CO2eq)]*(File_5[Row Categories]=$BE$78)*(File_5[Energy (Sub-Type)]=$BH$279)*(File_5[Year]=AG$8))+SUM(File_5[GHG (kt CO2eq)]*(File_5[Row Categories]=$BE$78)*(File_5[Energy (Sub-Type)]=$BI$279)*(File_5[Year]=AG$8))+SUM(File_5[GHG (kt CO2eq)]*(File_5[Row Categories]=$BF$78)*(File_5[Energy (Sub-Type)]=$BE$279)*(File_5[Year]=AG$8))+SUM(File_5[GHG (kt CO2eq)]*(File_5[Row Categories]=$BF$78)*(File_5[Energy (Sub-Type)]=$BF$279)*(File_5[Year]=AG$8))+SUM(File_5[GHG (kt CO2eq)]*(File_5[Row Categories]=$BF$78)*(File_5[Energy (Sub-Type)]=$BG$279)*(File_5[Year]=AG$8))+SUM(File_5[GHG (kt CO2eq)]*(File_5[Row Categories]=$BF$78)*(File_5[Energy (Sub-Type)]=$BH$279)*(File_5[Year]=AG$8))+SUM(File_5[GHG (kt CO2eq)]*(File_5[Row Categories]=$BF$78)*(File_5[Energy (Sub-Type)]=$BI$279)*(File_5[Year]=AG$8))</f>
        <v>611.21487441500005</v>
      </c>
      <c r="AH279" s="65" cm="1">
        <f t="array" ref="AH279">SUM(File_5[GHG (kt CO2eq)]*(File_5[Row Categories]=$BE$78)*(File_5[Energy (Sub-Type)]=$BE$279)*(File_5[Year]=AH$8))+SUM(File_5[GHG (kt CO2eq)]*(File_5[Row Categories]=$BE$78)*(File_5[Energy (Sub-Type)]=$BF$279)*(File_5[Year]=AH$8))+SUM(File_5[GHG (kt CO2eq)]*(File_5[Row Categories]=$BE$78)*(File_5[Energy (Sub-Type)]=$BG$279)*(File_5[Year]=AH$8))+SUM(File_5[GHG (kt CO2eq)]*(File_5[Row Categories]=$BE$78)*(File_5[Energy (Sub-Type)]=$BH$279)*(File_5[Year]=AH$8))+SUM(File_5[GHG (kt CO2eq)]*(File_5[Row Categories]=$BE$78)*(File_5[Energy (Sub-Type)]=$BI$279)*(File_5[Year]=AH$8))+SUM(File_5[GHG (kt CO2eq)]*(File_5[Row Categories]=$BF$78)*(File_5[Energy (Sub-Type)]=$BE$279)*(File_5[Year]=AH$8))+SUM(File_5[GHG (kt CO2eq)]*(File_5[Row Categories]=$BF$78)*(File_5[Energy (Sub-Type)]=$BF$279)*(File_5[Year]=AH$8))+SUM(File_5[GHG (kt CO2eq)]*(File_5[Row Categories]=$BF$78)*(File_5[Energy (Sub-Type)]=$BG$279)*(File_5[Year]=AH$8))+SUM(File_5[GHG (kt CO2eq)]*(File_5[Row Categories]=$BF$78)*(File_5[Energy (Sub-Type)]=$BH$279)*(File_5[Year]=AH$8))+SUM(File_5[GHG (kt CO2eq)]*(File_5[Row Categories]=$BF$78)*(File_5[Energy (Sub-Type)]=$BI$279)*(File_5[Year]=AH$8))</f>
        <v>669.88874124000006</v>
      </c>
      <c r="AI279" s="65" cm="1">
        <f t="array" ref="AI279">SUM(File_5[GHG (kt CO2eq)]*(File_5[Row Categories]=$BE$78)*(File_5[Energy (Sub-Type)]=$BE$279)*(File_5[Year]=AI$8))+SUM(File_5[GHG (kt CO2eq)]*(File_5[Row Categories]=$BE$78)*(File_5[Energy (Sub-Type)]=$BF$279)*(File_5[Year]=AI$8))+SUM(File_5[GHG (kt CO2eq)]*(File_5[Row Categories]=$BE$78)*(File_5[Energy (Sub-Type)]=$BG$279)*(File_5[Year]=AI$8))+SUM(File_5[GHG (kt CO2eq)]*(File_5[Row Categories]=$BE$78)*(File_5[Energy (Sub-Type)]=$BH$279)*(File_5[Year]=AI$8))+SUM(File_5[GHG (kt CO2eq)]*(File_5[Row Categories]=$BE$78)*(File_5[Energy (Sub-Type)]=$BI$279)*(File_5[Year]=AI$8))+SUM(File_5[GHG (kt CO2eq)]*(File_5[Row Categories]=$BF$78)*(File_5[Energy (Sub-Type)]=$BE$279)*(File_5[Year]=AI$8))+SUM(File_5[GHG (kt CO2eq)]*(File_5[Row Categories]=$BF$78)*(File_5[Energy (Sub-Type)]=$BF$279)*(File_5[Year]=AI$8))+SUM(File_5[GHG (kt CO2eq)]*(File_5[Row Categories]=$BF$78)*(File_5[Energy (Sub-Type)]=$BG$279)*(File_5[Year]=AI$8))+SUM(File_5[GHG (kt CO2eq)]*(File_5[Row Categories]=$BF$78)*(File_5[Energy (Sub-Type)]=$BH$279)*(File_5[Year]=AI$8))+SUM(File_5[GHG (kt CO2eq)]*(File_5[Row Categories]=$BF$78)*(File_5[Energy (Sub-Type)]=$BI$279)*(File_5[Year]=AI$8))</f>
        <v>620.74207068599992</v>
      </c>
      <c r="AJ279" s="65" cm="1">
        <f t="array" ref="AJ279">SUM(File_5[GHG (kt CO2eq)]*(File_5[Row Categories]=$BE$78)*(File_5[Energy (Sub-Type)]=$BE$279)*(File_5[Year]=AJ$8))+SUM(File_5[GHG (kt CO2eq)]*(File_5[Row Categories]=$BE$78)*(File_5[Energy (Sub-Type)]=$BF$279)*(File_5[Year]=AJ$8))+SUM(File_5[GHG (kt CO2eq)]*(File_5[Row Categories]=$BE$78)*(File_5[Energy (Sub-Type)]=$BG$279)*(File_5[Year]=AJ$8))+SUM(File_5[GHG (kt CO2eq)]*(File_5[Row Categories]=$BE$78)*(File_5[Energy (Sub-Type)]=$BH$279)*(File_5[Year]=AJ$8))+SUM(File_5[GHG (kt CO2eq)]*(File_5[Row Categories]=$BE$78)*(File_5[Energy (Sub-Type)]=$BI$279)*(File_5[Year]=AJ$8))+SUM(File_5[GHG (kt CO2eq)]*(File_5[Row Categories]=$BF$78)*(File_5[Energy (Sub-Type)]=$BE$279)*(File_5[Year]=AJ$8))+SUM(File_5[GHG (kt CO2eq)]*(File_5[Row Categories]=$BF$78)*(File_5[Energy (Sub-Type)]=$BF$279)*(File_5[Year]=AJ$8))+SUM(File_5[GHG (kt CO2eq)]*(File_5[Row Categories]=$BF$78)*(File_5[Energy (Sub-Type)]=$BG$279)*(File_5[Year]=AJ$8))+SUM(File_5[GHG (kt CO2eq)]*(File_5[Row Categories]=$BF$78)*(File_5[Energy (Sub-Type)]=$BH$279)*(File_5[Year]=AJ$8))+SUM(File_5[GHG (kt CO2eq)]*(File_5[Row Categories]=$BF$78)*(File_5[Energy (Sub-Type)]=$BI$279)*(File_5[Year]=AJ$8))</f>
        <v>543.29179443099997</v>
      </c>
      <c r="AK279" s="65" cm="1">
        <f t="array" ref="AK279">SUM(File_5[GHG (kt CO2eq)]*(File_5[Row Categories]=$BE$78)*(File_5[Energy (Sub-Type)]=$BE$279)*(File_5[Year]=AK$8))+SUM(File_5[GHG (kt CO2eq)]*(File_5[Row Categories]=$BE$78)*(File_5[Energy (Sub-Type)]=$BF$279)*(File_5[Year]=AK$8))+SUM(File_5[GHG (kt CO2eq)]*(File_5[Row Categories]=$BE$78)*(File_5[Energy (Sub-Type)]=$BG$279)*(File_5[Year]=AK$8))+SUM(File_5[GHG (kt CO2eq)]*(File_5[Row Categories]=$BE$78)*(File_5[Energy (Sub-Type)]=$BH$279)*(File_5[Year]=AK$8))+SUM(File_5[GHG (kt CO2eq)]*(File_5[Row Categories]=$BE$78)*(File_5[Energy (Sub-Type)]=$BI$279)*(File_5[Year]=AK$8))+SUM(File_5[GHG (kt CO2eq)]*(File_5[Row Categories]=$BF$78)*(File_5[Energy (Sub-Type)]=$BE$279)*(File_5[Year]=AK$8))+SUM(File_5[GHG (kt CO2eq)]*(File_5[Row Categories]=$BF$78)*(File_5[Energy (Sub-Type)]=$BF$279)*(File_5[Year]=AK$8))+SUM(File_5[GHG (kt CO2eq)]*(File_5[Row Categories]=$BF$78)*(File_5[Energy (Sub-Type)]=$BG$279)*(File_5[Year]=AK$8))+SUM(File_5[GHG (kt CO2eq)]*(File_5[Row Categories]=$BF$78)*(File_5[Energy (Sub-Type)]=$BH$279)*(File_5[Year]=AK$8))+SUM(File_5[GHG (kt CO2eq)]*(File_5[Row Categories]=$BF$78)*(File_5[Energy (Sub-Type)]=$BI$279)*(File_5[Year]=AK$8))</f>
        <v>577.23080809199996</v>
      </c>
      <c r="AL279" s="65" cm="1">
        <f t="array" ref="AL279">SUM(File_5[GHG (kt CO2eq)]*(File_5[Row Categories]=$BE$78)*(File_5[Energy (Sub-Type)]=$BE$279)*(File_5[Year]=AL$8))+SUM(File_5[GHG (kt CO2eq)]*(File_5[Row Categories]=$BE$78)*(File_5[Energy (Sub-Type)]=$BF$279)*(File_5[Year]=AL$8))+SUM(File_5[GHG (kt CO2eq)]*(File_5[Row Categories]=$BE$78)*(File_5[Energy (Sub-Type)]=$BG$279)*(File_5[Year]=AL$8))+SUM(File_5[GHG (kt CO2eq)]*(File_5[Row Categories]=$BE$78)*(File_5[Energy (Sub-Type)]=$BH$279)*(File_5[Year]=AL$8))+SUM(File_5[GHG (kt CO2eq)]*(File_5[Row Categories]=$BE$78)*(File_5[Energy (Sub-Type)]=$BI$279)*(File_5[Year]=AL$8))+SUM(File_5[GHG (kt CO2eq)]*(File_5[Row Categories]=$BF$78)*(File_5[Energy (Sub-Type)]=$BE$279)*(File_5[Year]=AL$8))+SUM(File_5[GHG (kt CO2eq)]*(File_5[Row Categories]=$BF$78)*(File_5[Energy (Sub-Type)]=$BF$279)*(File_5[Year]=AL$8))+SUM(File_5[GHG (kt CO2eq)]*(File_5[Row Categories]=$BF$78)*(File_5[Energy (Sub-Type)]=$BG$279)*(File_5[Year]=AL$8))+SUM(File_5[GHG (kt CO2eq)]*(File_5[Row Categories]=$BF$78)*(File_5[Energy (Sub-Type)]=$BH$279)*(File_5[Year]=AL$8))+SUM(File_5[GHG (kt CO2eq)]*(File_5[Row Categories]=$BF$78)*(File_5[Energy (Sub-Type)]=$BI$279)*(File_5[Year]=AL$8))</f>
        <v>557.70498918600003</v>
      </c>
      <c r="AM279" s="65" cm="1">
        <f t="array" ref="AM279">SUM(File_5[GHG (kt CO2eq)]*(File_5[Row Categories]=$BE$78)*(File_5[Energy (Sub-Type)]=$BE$279)*(File_5[Year]=AM$8))+SUM(File_5[GHG (kt CO2eq)]*(File_5[Row Categories]=$BE$78)*(File_5[Energy (Sub-Type)]=$BF$279)*(File_5[Year]=AM$8))+SUM(File_5[GHG (kt CO2eq)]*(File_5[Row Categories]=$BE$78)*(File_5[Energy (Sub-Type)]=$BG$279)*(File_5[Year]=AM$8))+SUM(File_5[GHG (kt CO2eq)]*(File_5[Row Categories]=$BE$78)*(File_5[Energy (Sub-Type)]=$BH$279)*(File_5[Year]=AM$8))+SUM(File_5[GHG (kt CO2eq)]*(File_5[Row Categories]=$BE$78)*(File_5[Energy (Sub-Type)]=$BI$279)*(File_5[Year]=AM$8))+SUM(File_5[GHG (kt CO2eq)]*(File_5[Row Categories]=$BF$78)*(File_5[Energy (Sub-Type)]=$BE$279)*(File_5[Year]=AM$8))+SUM(File_5[GHG (kt CO2eq)]*(File_5[Row Categories]=$BF$78)*(File_5[Energy (Sub-Type)]=$BF$279)*(File_5[Year]=AM$8))+SUM(File_5[GHG (kt CO2eq)]*(File_5[Row Categories]=$BF$78)*(File_5[Energy (Sub-Type)]=$BG$279)*(File_5[Year]=AM$8))+SUM(File_5[GHG (kt CO2eq)]*(File_5[Row Categories]=$BF$78)*(File_5[Energy (Sub-Type)]=$BH$279)*(File_5[Year]=AM$8))+SUM(File_5[GHG (kt CO2eq)]*(File_5[Row Categories]=$BF$78)*(File_5[Energy (Sub-Type)]=$BI$279)*(File_5[Year]=AM$8))</f>
        <v>567.98859391099995</v>
      </c>
      <c r="BE279" s="7" t="s">
        <v>531</v>
      </c>
      <c r="BF279" s="7" t="s">
        <v>533</v>
      </c>
      <c r="BG279" s="7" t="s">
        <v>160</v>
      </c>
      <c r="BH279" s="7" t="s">
        <v>163</v>
      </c>
      <c r="BI279" s="7" t="s">
        <v>541</v>
      </c>
    </row>
    <row r="280" spans="3:105" ht="15.5">
      <c r="C280" s="34" t="s">
        <v>39</v>
      </c>
      <c r="D280" s="86" t="s">
        <v>648</v>
      </c>
      <c r="E280" s="33"/>
      <c r="F280" s="65" cm="1">
        <f t="array" ref="F280">SUM(File_5[GHG (kt CO2eq)]*(File_5[Row Categories]=$BE$78)*(File_5[Energy (Sub-Type)]=$BE$280)*(File_5[Year]=F$8))+SUM(File_5[GHG (kt CO2eq)]*(File_5[Row Categories]=$BF$78)*(File_5[Energy (Sub-Type)]=$BE$280)*(File_5[Year]=F$8))</f>
        <v>216.82587960000001</v>
      </c>
      <c r="G280" s="65" cm="1">
        <f t="array" ref="G280">SUM(File_5[GHG (kt CO2eq)]*(File_5[Row Categories]=$BE$78)*(File_5[Energy (Sub-Type)]=$BE$280)*(File_5[Year]=G$8))+SUM(File_5[GHG (kt CO2eq)]*(File_5[Row Categories]=$BF$78)*(File_5[Energy (Sub-Type)]=$BE$280)*(File_5[Year]=G$8))</f>
        <v>261.85091900399999</v>
      </c>
      <c r="H280" s="65" cm="1">
        <f t="array" ref="H280">SUM(File_5[GHG (kt CO2eq)]*(File_5[Row Categories]=$BE$78)*(File_5[Energy (Sub-Type)]=$BE$280)*(File_5[Year]=H$8))+SUM(File_5[GHG (kt CO2eq)]*(File_5[Row Categories]=$BF$78)*(File_5[Energy (Sub-Type)]=$BE$280)*(File_5[Year]=H$8))</f>
        <v>306.22990375799998</v>
      </c>
      <c r="I280" s="65" cm="1">
        <f t="array" ref="I280">SUM(File_5[GHG (kt CO2eq)]*(File_5[Row Categories]=$BE$78)*(File_5[Energy (Sub-Type)]=$BE$280)*(File_5[Year]=I$8))+SUM(File_5[GHG (kt CO2eq)]*(File_5[Row Categories]=$BF$78)*(File_5[Energy (Sub-Type)]=$BE$280)*(File_5[Year]=I$8))</f>
        <v>363.71539855000003</v>
      </c>
      <c r="J280" s="65" cm="1">
        <f t="array" ref="J280">SUM(File_5[GHG (kt CO2eq)]*(File_5[Row Categories]=$BE$78)*(File_5[Energy (Sub-Type)]=$BE$280)*(File_5[Year]=J$8))+SUM(File_5[GHG (kt CO2eq)]*(File_5[Row Categories]=$BF$78)*(File_5[Energy (Sub-Type)]=$BE$280)*(File_5[Year]=J$8))</f>
        <v>402.16844549200005</v>
      </c>
      <c r="K280" s="65" cm="1">
        <f t="array" ref="K280">SUM(File_5[GHG (kt CO2eq)]*(File_5[Row Categories]=$BE$78)*(File_5[Energy (Sub-Type)]=$BE$280)*(File_5[Year]=K$8))+SUM(File_5[GHG (kt CO2eq)]*(File_5[Row Categories]=$BF$78)*(File_5[Energy (Sub-Type)]=$BE$280)*(File_5[Year]=K$8))</f>
        <v>409.24419689800004</v>
      </c>
      <c r="L280" s="65" cm="1">
        <f t="array" ref="L280">SUM(File_5[GHG (kt CO2eq)]*(File_5[Row Categories]=$BE$78)*(File_5[Energy (Sub-Type)]=$BE$280)*(File_5[Year]=L$8))+SUM(File_5[GHG (kt CO2eq)]*(File_5[Row Categories]=$BF$78)*(File_5[Energy (Sub-Type)]=$BE$280)*(File_5[Year]=L$8))</f>
        <v>455.52592865400004</v>
      </c>
      <c r="M280" s="65" cm="1">
        <f t="array" ref="M280">SUM(File_5[GHG (kt CO2eq)]*(File_5[Row Categories]=$BE$78)*(File_5[Energy (Sub-Type)]=$BE$280)*(File_5[Year]=M$8))+SUM(File_5[GHG (kt CO2eq)]*(File_5[Row Categories]=$BF$78)*(File_5[Energy (Sub-Type)]=$BE$280)*(File_5[Year]=M$8))</f>
        <v>484.501634298</v>
      </c>
      <c r="N280" s="65" cm="1">
        <f t="array" ref="N280">SUM(File_5[GHG (kt CO2eq)]*(File_5[Row Categories]=$BE$78)*(File_5[Energy (Sub-Type)]=$BE$280)*(File_5[Year]=N$8))+SUM(File_5[GHG (kt CO2eq)]*(File_5[Row Categories]=$BF$78)*(File_5[Energy (Sub-Type)]=$BE$280)*(File_5[Year]=N$8))</f>
        <v>534.93190669900002</v>
      </c>
      <c r="O280" s="65" cm="1">
        <f t="array" ref="O280">SUM(File_5[GHG (kt CO2eq)]*(File_5[Row Categories]=$BE$78)*(File_5[Energy (Sub-Type)]=$BE$280)*(File_5[Year]=O$8))+SUM(File_5[GHG (kt CO2eq)]*(File_5[Row Categories]=$BF$78)*(File_5[Energy (Sub-Type)]=$BE$280)*(File_5[Year]=O$8))</f>
        <v>584.02342573600004</v>
      </c>
      <c r="P280" s="65" cm="1">
        <f t="array" ref="P280">SUM(File_5[GHG (kt CO2eq)]*(File_5[Row Categories]=$BE$78)*(File_5[Energy (Sub-Type)]=$BE$280)*(File_5[Year]=P$8))+SUM(File_5[GHG (kt CO2eq)]*(File_5[Row Categories]=$BF$78)*(File_5[Energy (Sub-Type)]=$BE$280)*(File_5[Year]=P$8))</f>
        <v>700.31966088600007</v>
      </c>
      <c r="Q280" s="65" cm="1">
        <f t="array" ref="Q280">SUM(File_5[GHG (kt CO2eq)]*(File_5[Row Categories]=$BE$78)*(File_5[Energy (Sub-Type)]=$BE$280)*(File_5[Year]=Q$8))+SUM(File_5[GHG (kt CO2eq)]*(File_5[Row Categories]=$BF$78)*(File_5[Energy (Sub-Type)]=$BE$280)*(File_5[Year]=Q$8))</f>
        <v>691.68436954699996</v>
      </c>
      <c r="R280" s="65" cm="1">
        <f t="array" ref="R280">SUM(File_5[GHG (kt CO2eq)]*(File_5[Row Categories]=$BE$78)*(File_5[Energy (Sub-Type)]=$BE$280)*(File_5[Year]=R$8))+SUM(File_5[GHG (kt CO2eq)]*(File_5[Row Categories]=$BF$78)*(File_5[Energy (Sub-Type)]=$BE$280)*(File_5[Year]=R$8))</f>
        <v>657.12880267800006</v>
      </c>
      <c r="S280" s="65" cm="1">
        <f t="array" ref="S280">SUM(File_5[GHG (kt CO2eq)]*(File_5[Row Categories]=$BE$78)*(File_5[Energy (Sub-Type)]=$BE$280)*(File_5[Year]=S$8))+SUM(File_5[GHG (kt CO2eq)]*(File_5[Row Categories]=$BF$78)*(File_5[Energy (Sub-Type)]=$BE$280)*(File_5[Year]=S$8))</f>
        <v>667.26433598899996</v>
      </c>
      <c r="T280" s="65" cm="1">
        <f t="array" ref="T280">SUM(File_5[GHG (kt CO2eq)]*(File_5[Row Categories]=$BE$78)*(File_5[Energy (Sub-Type)]=$BE$280)*(File_5[Year]=T$8))+SUM(File_5[GHG (kt CO2eq)]*(File_5[Row Categories]=$BF$78)*(File_5[Energy (Sub-Type)]=$BE$280)*(File_5[Year]=T$8))</f>
        <v>672.36773822999999</v>
      </c>
      <c r="U280" s="65" cm="1">
        <f t="array" ref="U280">SUM(File_5[GHG (kt CO2eq)]*(File_5[Row Categories]=$BE$78)*(File_5[Energy (Sub-Type)]=$BE$280)*(File_5[Year]=U$8))+SUM(File_5[GHG (kt CO2eq)]*(File_5[Row Categories]=$BF$78)*(File_5[Energy (Sub-Type)]=$BE$280)*(File_5[Year]=U$8))</f>
        <v>675.83969627700003</v>
      </c>
      <c r="V280" s="65" cm="1">
        <f t="array" ref="V280">SUM(File_5[GHG (kt CO2eq)]*(File_5[Row Categories]=$BE$78)*(File_5[Energy (Sub-Type)]=$BE$280)*(File_5[Year]=V$8))+SUM(File_5[GHG (kt CO2eq)]*(File_5[Row Categories]=$BF$78)*(File_5[Energy (Sub-Type)]=$BE$280)*(File_5[Year]=V$8))</f>
        <v>739.13901879900004</v>
      </c>
      <c r="W280" s="65" cm="1">
        <f t="array" ref="W280">SUM(File_5[GHG (kt CO2eq)]*(File_5[Row Categories]=$BE$78)*(File_5[Energy (Sub-Type)]=$BE$280)*(File_5[Year]=W$8))+SUM(File_5[GHG (kt CO2eq)]*(File_5[Row Categories]=$BF$78)*(File_5[Energy (Sub-Type)]=$BE$280)*(File_5[Year]=W$8))</f>
        <v>756.41849525700002</v>
      </c>
      <c r="X280" s="65" cm="1">
        <f t="array" ref="X280">SUM(File_5[GHG (kt CO2eq)]*(File_5[Row Categories]=$BE$78)*(File_5[Energy (Sub-Type)]=$BE$280)*(File_5[Year]=X$8))+SUM(File_5[GHG (kt CO2eq)]*(File_5[Row Categories]=$BF$78)*(File_5[Energy (Sub-Type)]=$BE$280)*(File_5[Year]=X$8))</f>
        <v>776.65511302000004</v>
      </c>
      <c r="Y280" s="65" cm="1">
        <f t="array" ref="Y280">SUM(File_5[GHG (kt CO2eq)]*(File_5[Row Categories]=$BE$78)*(File_5[Energy (Sub-Type)]=$BE$280)*(File_5[Year]=Y$8))+SUM(File_5[GHG (kt CO2eq)]*(File_5[Row Categories]=$BF$78)*(File_5[Energy (Sub-Type)]=$BE$280)*(File_5[Year]=Y$8))</f>
        <v>728.57335351900008</v>
      </c>
      <c r="Z280" s="65" cm="1">
        <f t="array" ref="Z280">SUM(File_5[GHG (kt CO2eq)]*(File_5[Row Categories]=$BE$78)*(File_5[Energy (Sub-Type)]=$BE$280)*(File_5[Year]=Z$8))+SUM(File_5[GHG (kt CO2eq)]*(File_5[Row Categories]=$BF$78)*(File_5[Energy (Sub-Type)]=$BE$280)*(File_5[Year]=Z$8))</f>
        <v>809.92082436999999</v>
      </c>
      <c r="AA280" s="65" cm="1">
        <f t="array" ref="AA280">SUM(File_5[GHG (kt CO2eq)]*(File_5[Row Categories]=$BE$78)*(File_5[Energy (Sub-Type)]=$BE$280)*(File_5[Year]=AA$8))+SUM(File_5[GHG (kt CO2eq)]*(File_5[Row Categories]=$BF$78)*(File_5[Energy (Sub-Type)]=$BE$280)*(File_5[Year]=AA$8))</f>
        <v>736.215238881</v>
      </c>
      <c r="AB280" s="65" cm="1">
        <f t="array" ref="AB280">SUM(File_5[GHG (kt CO2eq)]*(File_5[Row Categories]=$BE$78)*(File_5[Energy (Sub-Type)]=$BE$280)*(File_5[Year]=AB$8))+SUM(File_5[GHG (kt CO2eq)]*(File_5[Row Categories]=$BF$78)*(File_5[Energy (Sub-Type)]=$BE$280)*(File_5[Year]=AB$8))</f>
        <v>825.705035318</v>
      </c>
      <c r="AC280" s="65" cm="1">
        <f t="array" ref="AC280">SUM(File_5[GHG (kt CO2eq)]*(File_5[Row Categories]=$BE$78)*(File_5[Energy (Sub-Type)]=$BE$280)*(File_5[Year]=AC$8))+SUM(File_5[GHG (kt CO2eq)]*(File_5[Row Categories]=$BF$78)*(File_5[Energy (Sub-Type)]=$BE$280)*(File_5[Year]=AC$8))</f>
        <v>781.13517114700005</v>
      </c>
      <c r="AD280" s="65" cm="1">
        <f t="array" ref="AD280">SUM(File_5[GHG (kt CO2eq)]*(File_5[Row Categories]=$BE$78)*(File_5[Energy (Sub-Type)]=$BE$280)*(File_5[Year]=AD$8))+SUM(File_5[GHG (kt CO2eq)]*(File_5[Row Categories]=$BF$78)*(File_5[Energy (Sub-Type)]=$BE$280)*(File_5[Year]=AD$8))</f>
        <v>747.08815446700009</v>
      </c>
      <c r="AE280" s="65" cm="1">
        <f t="array" ref="AE280">SUM(File_5[GHG (kt CO2eq)]*(File_5[Row Categories]=$BE$78)*(File_5[Energy (Sub-Type)]=$BE$280)*(File_5[Year]=AE$8))+SUM(File_5[GHG (kt CO2eq)]*(File_5[Row Categories]=$BF$78)*(File_5[Energy (Sub-Type)]=$BE$280)*(File_5[Year]=AE$8))</f>
        <v>843.38597812299986</v>
      </c>
      <c r="AF280" s="65" cm="1">
        <f t="array" ref="AF280">SUM(File_5[GHG (kt CO2eq)]*(File_5[Row Categories]=$BE$78)*(File_5[Energy (Sub-Type)]=$BE$280)*(File_5[Year]=AF$8))+SUM(File_5[GHG (kt CO2eq)]*(File_5[Row Categories]=$BF$78)*(File_5[Energy (Sub-Type)]=$BE$280)*(File_5[Year]=AF$8))</f>
        <v>792.20484561300009</v>
      </c>
      <c r="AG280" s="65" cm="1">
        <f t="array" ref="AG280">SUM(File_5[GHG (kt CO2eq)]*(File_5[Row Categories]=$BE$78)*(File_5[Energy (Sub-Type)]=$BE$280)*(File_5[Year]=AG$8))+SUM(File_5[GHG (kt CO2eq)]*(File_5[Row Categories]=$BF$78)*(File_5[Energy (Sub-Type)]=$BE$280)*(File_5[Year]=AG$8))</f>
        <v>763.64408599199987</v>
      </c>
      <c r="AH280" s="65" cm="1">
        <f t="array" ref="AH280">SUM(File_5[GHG (kt CO2eq)]*(File_5[Row Categories]=$BE$78)*(File_5[Energy (Sub-Type)]=$BE$280)*(File_5[Year]=AH$8))+SUM(File_5[GHG (kt CO2eq)]*(File_5[Row Categories]=$BF$78)*(File_5[Energy (Sub-Type)]=$BE$280)*(File_5[Year]=AH$8))</f>
        <v>833.27993472000003</v>
      </c>
      <c r="AI280" s="65" cm="1">
        <f t="array" ref="AI280">SUM(File_5[GHG (kt CO2eq)]*(File_5[Row Categories]=$BE$78)*(File_5[Energy (Sub-Type)]=$BE$280)*(File_5[Year]=AI$8))+SUM(File_5[GHG (kt CO2eq)]*(File_5[Row Categories]=$BF$78)*(File_5[Energy (Sub-Type)]=$BE$280)*(File_5[Year]=AI$8))</f>
        <v>872.37098445499998</v>
      </c>
      <c r="AJ280" s="65" cm="1">
        <f t="array" ref="AJ280">SUM(File_5[GHG (kt CO2eq)]*(File_5[Row Categories]=$BE$78)*(File_5[Energy (Sub-Type)]=$BE$280)*(File_5[Year]=AJ$8))+SUM(File_5[GHG (kt CO2eq)]*(File_5[Row Categories]=$BF$78)*(File_5[Energy (Sub-Type)]=$BE$280)*(File_5[Year]=AJ$8))</f>
        <v>759.86627088299997</v>
      </c>
      <c r="AK280" s="65" cm="1">
        <f t="array" ref="AK280">SUM(File_5[GHG (kt CO2eq)]*(File_5[Row Categories]=$BE$78)*(File_5[Energy (Sub-Type)]=$BE$280)*(File_5[Year]=AK$8))+SUM(File_5[GHG (kt CO2eq)]*(File_5[Row Categories]=$BF$78)*(File_5[Energy (Sub-Type)]=$BE$280)*(File_5[Year]=AK$8))</f>
        <v>827.77120484199997</v>
      </c>
      <c r="AL280" s="65" cm="1">
        <f t="array" ref="AL280">SUM(File_5[GHG (kt CO2eq)]*(File_5[Row Categories]=$BE$78)*(File_5[Energy (Sub-Type)]=$BE$280)*(File_5[Year]=AL$8))+SUM(File_5[GHG (kt CO2eq)]*(File_5[Row Categories]=$BF$78)*(File_5[Energy (Sub-Type)]=$BE$280)*(File_5[Year]=AL$8))</f>
        <v>821.56970614800002</v>
      </c>
      <c r="AM280" s="65" cm="1">
        <f t="array" ref="AM280">SUM(File_5[GHG (kt CO2eq)]*(File_5[Row Categories]=$BE$78)*(File_5[Energy (Sub-Type)]=$BE$280)*(File_5[Year]=AM$8))+SUM(File_5[GHG (kt CO2eq)]*(File_5[Row Categories]=$BF$78)*(File_5[Energy (Sub-Type)]=$BE$280)*(File_5[Year]=AM$8))</f>
        <v>776.17392268100002</v>
      </c>
      <c r="BE280" s="7" t="s">
        <v>535</v>
      </c>
    </row>
    <row r="281" spans="3:105" ht="15.5">
      <c r="C281" s="34" t="s">
        <v>508</v>
      </c>
      <c r="D281" s="86" t="s">
        <v>648</v>
      </c>
      <c r="E281" s="33"/>
      <c r="F281" s="65" cm="1">
        <f t="array" ref="F281">SUM(File_5[GHG (kt CO2eq)]*(File_5[Row Categories]=$BE$78)*(File_5[Energy (Sub-Type)]=$BE$281)*(File_5[Year]=F$8))+SUM(File_5[GHG (kt CO2eq)]*(File_5[Row Categories]=$BF$78)*(File_5[Energy (Sub-Type)]=$BE$281)*(File_5[Year]=F$8))</f>
        <v>0</v>
      </c>
      <c r="G281" s="65" cm="1">
        <f t="array" ref="G281">SUM(File_5[GHG (kt CO2eq)]*(File_5[Row Categories]=$BE$78)*(File_5[Energy (Sub-Type)]=$BE$281)*(File_5[Year]=G$8))+SUM(File_5[GHG (kt CO2eq)]*(File_5[Row Categories]=$BF$78)*(File_5[Energy (Sub-Type)]=$BE$281)*(File_5[Year]=G$8))</f>
        <v>0</v>
      </c>
      <c r="H281" s="65" cm="1">
        <f t="array" ref="H281">SUM(File_5[GHG (kt CO2eq)]*(File_5[Row Categories]=$BE$78)*(File_5[Energy (Sub-Type)]=$BE$281)*(File_5[Year]=H$8))+SUM(File_5[GHG (kt CO2eq)]*(File_5[Row Categories]=$BF$78)*(File_5[Energy (Sub-Type)]=$BE$281)*(File_5[Year]=H$8))</f>
        <v>0</v>
      </c>
      <c r="I281" s="65" cm="1">
        <f t="array" ref="I281">SUM(File_5[GHG (kt CO2eq)]*(File_5[Row Categories]=$BE$78)*(File_5[Energy (Sub-Type)]=$BE$281)*(File_5[Year]=I$8))+SUM(File_5[GHG (kt CO2eq)]*(File_5[Row Categories]=$BF$78)*(File_5[Energy (Sub-Type)]=$BE$281)*(File_5[Year]=I$8))</f>
        <v>0</v>
      </c>
      <c r="J281" s="65" cm="1">
        <f t="array" ref="J281">SUM(File_5[GHG (kt CO2eq)]*(File_5[Row Categories]=$BE$78)*(File_5[Energy (Sub-Type)]=$BE$281)*(File_5[Year]=J$8))+SUM(File_5[GHG (kt CO2eq)]*(File_5[Row Categories]=$BF$78)*(File_5[Energy (Sub-Type)]=$BE$281)*(File_5[Year]=J$8))</f>
        <v>0</v>
      </c>
      <c r="K281" s="65" cm="1">
        <f t="array" ref="K281">SUM(File_5[GHG (kt CO2eq)]*(File_5[Row Categories]=$BE$78)*(File_5[Energy (Sub-Type)]=$BE$281)*(File_5[Year]=K$8))+SUM(File_5[GHG (kt CO2eq)]*(File_5[Row Categories]=$BF$78)*(File_5[Energy (Sub-Type)]=$BE$281)*(File_5[Year]=K$8))</f>
        <v>0</v>
      </c>
      <c r="L281" s="65" cm="1">
        <f t="array" ref="L281">SUM(File_5[GHG (kt CO2eq)]*(File_5[Row Categories]=$BE$78)*(File_5[Energy (Sub-Type)]=$BE$281)*(File_5[Year]=L$8))+SUM(File_5[GHG (kt CO2eq)]*(File_5[Row Categories]=$BF$78)*(File_5[Energy (Sub-Type)]=$BE$281)*(File_5[Year]=L$8))</f>
        <v>0</v>
      </c>
      <c r="M281" s="65" cm="1">
        <f t="array" ref="M281">SUM(File_5[GHG (kt CO2eq)]*(File_5[Row Categories]=$BE$78)*(File_5[Energy (Sub-Type)]=$BE$281)*(File_5[Year]=M$8))+SUM(File_5[GHG (kt CO2eq)]*(File_5[Row Categories]=$BF$78)*(File_5[Energy (Sub-Type)]=$BE$281)*(File_5[Year]=M$8))</f>
        <v>0</v>
      </c>
      <c r="N281" s="65" cm="1">
        <f t="array" ref="N281">SUM(File_5[GHG (kt CO2eq)]*(File_5[Row Categories]=$BE$78)*(File_5[Energy (Sub-Type)]=$BE$281)*(File_5[Year]=N$8))+SUM(File_5[GHG (kt CO2eq)]*(File_5[Row Categories]=$BF$78)*(File_5[Energy (Sub-Type)]=$BE$281)*(File_5[Year]=N$8))</f>
        <v>0</v>
      </c>
      <c r="O281" s="65" cm="1">
        <f t="array" ref="O281">SUM(File_5[GHG (kt CO2eq)]*(File_5[Row Categories]=$BE$78)*(File_5[Energy (Sub-Type)]=$BE$281)*(File_5[Year]=O$8))+SUM(File_5[GHG (kt CO2eq)]*(File_5[Row Categories]=$BF$78)*(File_5[Energy (Sub-Type)]=$BE$281)*(File_5[Year]=O$8))</f>
        <v>0</v>
      </c>
      <c r="P281" s="65" cm="1">
        <f t="array" ref="P281">SUM(File_5[GHG (kt CO2eq)]*(File_5[Row Categories]=$BE$78)*(File_5[Energy (Sub-Type)]=$BE$281)*(File_5[Year]=P$8))+SUM(File_5[GHG (kt CO2eq)]*(File_5[Row Categories]=$BF$78)*(File_5[Energy (Sub-Type)]=$BE$281)*(File_5[Year]=P$8))</f>
        <v>0</v>
      </c>
      <c r="Q281" s="65" cm="1">
        <f t="array" ref="Q281">SUM(File_5[GHG (kt CO2eq)]*(File_5[Row Categories]=$BE$78)*(File_5[Energy (Sub-Type)]=$BE$281)*(File_5[Year]=Q$8))+SUM(File_5[GHG (kt CO2eq)]*(File_5[Row Categories]=$BF$78)*(File_5[Energy (Sub-Type)]=$BE$281)*(File_5[Year]=Q$8))</f>
        <v>0</v>
      </c>
      <c r="R281" s="65" cm="1">
        <f t="array" ref="R281">SUM(File_5[GHG (kt CO2eq)]*(File_5[Row Categories]=$BE$78)*(File_5[Energy (Sub-Type)]=$BE$281)*(File_5[Year]=R$8))+SUM(File_5[GHG (kt CO2eq)]*(File_5[Row Categories]=$BF$78)*(File_5[Energy (Sub-Type)]=$BE$281)*(File_5[Year]=R$8))</f>
        <v>0</v>
      </c>
      <c r="S281" s="65" cm="1">
        <f t="array" ref="S281">SUM(File_5[GHG (kt CO2eq)]*(File_5[Row Categories]=$BE$78)*(File_5[Energy (Sub-Type)]=$BE$281)*(File_5[Year]=S$8))+SUM(File_5[GHG (kt CO2eq)]*(File_5[Row Categories]=$BF$78)*(File_5[Energy (Sub-Type)]=$BE$281)*(File_5[Year]=S$8))</f>
        <v>0</v>
      </c>
      <c r="T281" s="65" cm="1">
        <f t="array" ref="T281">SUM(File_5[GHG (kt CO2eq)]*(File_5[Row Categories]=$BE$78)*(File_5[Energy (Sub-Type)]=$BE$281)*(File_5[Year]=T$8))+SUM(File_5[GHG (kt CO2eq)]*(File_5[Row Categories]=$BF$78)*(File_5[Energy (Sub-Type)]=$BE$281)*(File_5[Year]=T$8))</f>
        <v>0</v>
      </c>
      <c r="U281" s="65" cm="1">
        <f t="array" ref="U281">SUM(File_5[GHG (kt CO2eq)]*(File_5[Row Categories]=$BE$78)*(File_5[Energy (Sub-Type)]=$BE$281)*(File_5[Year]=U$8))+SUM(File_5[GHG (kt CO2eq)]*(File_5[Row Categories]=$BF$78)*(File_5[Energy (Sub-Type)]=$BE$281)*(File_5[Year]=U$8))</f>
        <v>0</v>
      </c>
      <c r="V281" s="65" cm="1">
        <f t="array" ref="V281">SUM(File_5[GHG (kt CO2eq)]*(File_5[Row Categories]=$BE$78)*(File_5[Energy (Sub-Type)]=$BE$281)*(File_5[Year]=V$8))+SUM(File_5[GHG (kt CO2eq)]*(File_5[Row Categories]=$BF$78)*(File_5[Energy (Sub-Type)]=$BE$281)*(File_5[Year]=V$8))</f>
        <v>0</v>
      </c>
      <c r="W281" s="65" cm="1">
        <f t="array" ref="W281">SUM(File_5[GHG (kt CO2eq)]*(File_5[Row Categories]=$BE$78)*(File_5[Energy (Sub-Type)]=$BE$281)*(File_5[Year]=W$8))+SUM(File_5[GHG (kt CO2eq)]*(File_5[Row Categories]=$BF$78)*(File_5[Energy (Sub-Type)]=$BE$281)*(File_5[Year]=W$8))</f>
        <v>0</v>
      </c>
      <c r="X281" s="65" cm="1">
        <f t="array" ref="X281">SUM(File_5[GHG (kt CO2eq)]*(File_5[Row Categories]=$BE$78)*(File_5[Energy (Sub-Type)]=$BE$281)*(File_5[Year]=X$8))+SUM(File_5[GHG (kt CO2eq)]*(File_5[Row Categories]=$BF$78)*(File_5[Energy (Sub-Type)]=$BE$281)*(File_5[Year]=X$8))</f>
        <v>0</v>
      </c>
      <c r="Y281" s="65" cm="1">
        <f t="array" ref="Y281">SUM(File_5[GHG (kt CO2eq)]*(File_5[Row Categories]=$BE$78)*(File_5[Energy (Sub-Type)]=$BE$281)*(File_5[Year]=Y$8))+SUM(File_5[GHG (kt CO2eq)]*(File_5[Row Categories]=$BF$78)*(File_5[Energy (Sub-Type)]=$BE$281)*(File_5[Year]=Y$8))</f>
        <v>0</v>
      </c>
      <c r="Z281" s="65" cm="1">
        <f t="array" ref="Z281">SUM(File_5[GHG (kt CO2eq)]*(File_5[Row Categories]=$BE$78)*(File_5[Energy (Sub-Type)]=$BE$281)*(File_5[Year]=Z$8))+SUM(File_5[GHG (kt CO2eq)]*(File_5[Row Categories]=$BF$78)*(File_5[Energy (Sub-Type)]=$BE$281)*(File_5[Year]=Z$8))</f>
        <v>0</v>
      </c>
      <c r="AA281" s="65" cm="1">
        <f t="array" ref="AA281">SUM(File_5[GHG (kt CO2eq)]*(File_5[Row Categories]=$BE$78)*(File_5[Energy (Sub-Type)]=$BE$281)*(File_5[Year]=AA$8))+SUM(File_5[GHG (kt CO2eq)]*(File_5[Row Categories]=$BF$78)*(File_5[Energy (Sub-Type)]=$BE$281)*(File_5[Year]=AA$8))</f>
        <v>0</v>
      </c>
      <c r="AB281" s="65" cm="1">
        <f t="array" ref="AB281">SUM(File_5[GHG (kt CO2eq)]*(File_5[Row Categories]=$BE$78)*(File_5[Energy (Sub-Type)]=$BE$281)*(File_5[Year]=AB$8))+SUM(File_5[GHG (kt CO2eq)]*(File_5[Row Categories]=$BF$78)*(File_5[Energy (Sub-Type)]=$BE$281)*(File_5[Year]=AB$8))</f>
        <v>0</v>
      </c>
      <c r="AC281" s="65" cm="1">
        <f t="array" ref="AC281">SUM(File_5[GHG (kt CO2eq)]*(File_5[Row Categories]=$BE$78)*(File_5[Energy (Sub-Type)]=$BE$281)*(File_5[Year]=AC$8))+SUM(File_5[GHG (kt CO2eq)]*(File_5[Row Categories]=$BF$78)*(File_5[Energy (Sub-Type)]=$BE$281)*(File_5[Year]=AC$8))</f>
        <v>0</v>
      </c>
      <c r="AD281" s="65" cm="1">
        <f t="array" ref="AD281">SUM(File_5[GHG (kt CO2eq)]*(File_5[Row Categories]=$BE$78)*(File_5[Energy (Sub-Type)]=$BE$281)*(File_5[Year]=AD$8))+SUM(File_5[GHG (kt CO2eq)]*(File_5[Row Categories]=$BF$78)*(File_5[Energy (Sub-Type)]=$BE$281)*(File_5[Year]=AD$8))</f>
        <v>0</v>
      </c>
      <c r="AE281" s="65" cm="1">
        <f t="array" ref="AE281">SUM(File_5[GHG (kt CO2eq)]*(File_5[Row Categories]=$BE$78)*(File_5[Energy (Sub-Type)]=$BE$281)*(File_5[Year]=AE$8))+SUM(File_5[GHG (kt CO2eq)]*(File_5[Row Categories]=$BF$78)*(File_5[Energy (Sub-Type)]=$BE$281)*(File_5[Year]=AE$8))</f>
        <v>0</v>
      </c>
      <c r="AF281" s="65" cm="1">
        <f t="array" ref="AF281">SUM(File_5[GHG (kt CO2eq)]*(File_5[Row Categories]=$BE$78)*(File_5[Energy (Sub-Type)]=$BE$281)*(File_5[Year]=AF$8))+SUM(File_5[GHG (kt CO2eq)]*(File_5[Row Categories]=$BF$78)*(File_5[Energy (Sub-Type)]=$BE$281)*(File_5[Year]=AF$8))</f>
        <v>0</v>
      </c>
      <c r="AG281" s="65" cm="1">
        <f t="array" ref="AG281">SUM(File_5[GHG (kt CO2eq)]*(File_5[Row Categories]=$BE$78)*(File_5[Energy (Sub-Type)]=$BE$281)*(File_5[Year]=AG$8))+SUM(File_5[GHG (kt CO2eq)]*(File_5[Row Categories]=$BF$78)*(File_5[Energy (Sub-Type)]=$BE$281)*(File_5[Year]=AG$8))</f>
        <v>0</v>
      </c>
      <c r="AH281" s="65" cm="1">
        <f t="array" ref="AH281">SUM(File_5[GHG (kt CO2eq)]*(File_5[Row Categories]=$BE$78)*(File_5[Energy (Sub-Type)]=$BE$281)*(File_5[Year]=AH$8))+SUM(File_5[GHG (kt CO2eq)]*(File_5[Row Categories]=$BF$78)*(File_5[Energy (Sub-Type)]=$BE$281)*(File_5[Year]=AH$8))</f>
        <v>0</v>
      </c>
      <c r="AI281" s="65" cm="1">
        <f t="array" ref="AI281">SUM(File_5[GHG (kt CO2eq)]*(File_5[Row Categories]=$BE$78)*(File_5[Energy (Sub-Type)]=$BE$281)*(File_5[Year]=AI$8))+SUM(File_5[GHG (kt CO2eq)]*(File_5[Row Categories]=$BF$78)*(File_5[Energy (Sub-Type)]=$BE$281)*(File_5[Year]=AI$8))</f>
        <v>0</v>
      </c>
      <c r="AJ281" s="65" cm="1">
        <f t="array" ref="AJ281">SUM(File_5[GHG (kt CO2eq)]*(File_5[Row Categories]=$BE$78)*(File_5[Energy (Sub-Type)]=$BE$281)*(File_5[Year]=AJ$8))+SUM(File_5[GHG (kt CO2eq)]*(File_5[Row Categories]=$BF$78)*(File_5[Energy (Sub-Type)]=$BE$281)*(File_5[Year]=AJ$8))</f>
        <v>0</v>
      </c>
      <c r="AK281" s="65" cm="1">
        <f t="array" ref="AK281">SUM(File_5[GHG (kt CO2eq)]*(File_5[Row Categories]=$BE$78)*(File_5[Energy (Sub-Type)]=$BE$281)*(File_5[Year]=AK$8))+SUM(File_5[GHG (kt CO2eq)]*(File_5[Row Categories]=$BF$78)*(File_5[Energy (Sub-Type)]=$BE$281)*(File_5[Year]=AK$8))</f>
        <v>0</v>
      </c>
      <c r="AL281" s="65" cm="1">
        <f t="array" ref="AL281">SUM(File_5[GHG (kt CO2eq)]*(File_5[Row Categories]=$BE$78)*(File_5[Energy (Sub-Type)]=$BE$281)*(File_5[Year]=AL$8))+SUM(File_5[GHG (kt CO2eq)]*(File_5[Row Categories]=$BF$78)*(File_5[Energy (Sub-Type)]=$BE$281)*(File_5[Year]=AL$8))</f>
        <v>0</v>
      </c>
      <c r="AM281" s="65" cm="1">
        <f t="array" ref="AM281">SUM(File_5[GHG (kt CO2eq)]*(File_5[Row Categories]=$BE$78)*(File_5[Energy (Sub-Type)]=$BE$281)*(File_5[Year]=AM$8))+SUM(File_5[GHG (kt CO2eq)]*(File_5[Row Categories]=$BF$78)*(File_5[Energy (Sub-Type)]=$BE$281)*(File_5[Year]=AM$8))</f>
        <v>0</v>
      </c>
      <c r="BE281" s="7" t="s">
        <v>549</v>
      </c>
    </row>
    <row r="282" spans="3:105" ht="15.5">
      <c r="C282" s="34" t="s">
        <v>13</v>
      </c>
      <c r="D282" s="86" t="s">
        <v>648</v>
      </c>
      <c r="E282" s="33"/>
      <c r="F282" s="65" cm="1">
        <f t="array" ref="F282">(SUM(EB_2023[Value]*(EB_2023[Row Categories]=$BE$78)*(EB_2023[Energy (Sub-Type)]=$BE$282)*(EB_2023[Year]=F$8))+SUM(EB_2023[Value]*(EB_2023[Row Categories]=$BF$78)*(EB_2023[Energy (Sub-Type)]=$BE$282)*(EB_2023[Year]=F$8)))*Indicators!F$9</f>
        <v>2520.3624350190944</v>
      </c>
      <c r="G282" s="65" cm="1">
        <f t="array" ref="G282">(SUM(EB_2023[Value]*(EB_2023[Row Categories]=$BE$78)*(EB_2023[Energy (Sub-Type)]=$BE$282)*(EB_2023[Year]=G$8))+SUM(EB_2023[Value]*(EB_2023[Row Categories]=$BF$78)*(EB_2023[Energy (Sub-Type)]=$BE$282)*(EB_2023[Year]=G$8)))*Indicators!G$9</f>
        <v>2695.080497167075</v>
      </c>
      <c r="H282" s="65" cm="1">
        <f t="array" ref="H282">(SUM(EB_2023[Value]*(EB_2023[Row Categories]=$BE$78)*(EB_2023[Energy (Sub-Type)]=$BE$282)*(EB_2023[Year]=H$8))+SUM(EB_2023[Value]*(EB_2023[Row Categories]=$BF$78)*(EB_2023[Energy (Sub-Type)]=$BE$282)*(EB_2023[Year]=H$8)))*Indicators!H$9</f>
        <v>2890.0988618577335</v>
      </c>
      <c r="I282" s="65" cm="1">
        <f t="array" ref="I282">(SUM(EB_2023[Value]*(EB_2023[Row Categories]=$BE$78)*(EB_2023[Energy (Sub-Type)]=$BE$282)*(EB_2023[Year]=I$8))+SUM(EB_2023[Value]*(EB_2023[Row Categories]=$BF$78)*(EB_2023[Energy (Sub-Type)]=$BE$282)*(EB_2023[Year]=I$8)))*Indicators!I$9</f>
        <v>2874.9229222971385</v>
      </c>
      <c r="J282" s="65" cm="1">
        <f t="array" ref="J282">(SUM(EB_2023[Value]*(EB_2023[Row Categories]=$BE$78)*(EB_2023[Energy (Sub-Type)]=$BE$282)*(EB_2023[Year]=J$8))+SUM(EB_2023[Value]*(EB_2023[Row Categories]=$BF$78)*(EB_2023[Energy (Sub-Type)]=$BE$282)*(EB_2023[Year]=J$8)))*Indicators!J$9</f>
        <v>2959.5895433018636</v>
      </c>
      <c r="K282" s="65" cm="1">
        <f t="array" ref="K282">(SUM(EB_2023[Value]*(EB_2023[Row Categories]=$BE$78)*(EB_2023[Energy (Sub-Type)]=$BE$282)*(EB_2023[Year]=K$8))+SUM(EB_2023[Value]*(EB_2023[Row Categories]=$BF$78)*(EB_2023[Energy (Sub-Type)]=$BE$282)*(EB_2023[Year]=K$8)))*Indicators!K$9</f>
        <v>3119.7821294714222</v>
      </c>
      <c r="L282" s="65" cm="1">
        <f t="array" ref="L282">(SUM(EB_2023[Value]*(EB_2023[Row Categories]=$BE$78)*(EB_2023[Energy (Sub-Type)]=$BE$282)*(EB_2023[Year]=L$8))+SUM(EB_2023[Value]*(EB_2023[Row Categories]=$BF$78)*(EB_2023[Energy (Sub-Type)]=$BE$282)*(EB_2023[Year]=L$8)))*Indicators!L$9</f>
        <v>3353.6108765355011</v>
      </c>
      <c r="M282" s="65" cm="1">
        <f t="array" ref="M282">(SUM(EB_2023[Value]*(EB_2023[Row Categories]=$BE$78)*(EB_2023[Energy (Sub-Type)]=$BE$282)*(EB_2023[Year]=M$8))+SUM(EB_2023[Value]*(EB_2023[Row Categories]=$BF$78)*(EB_2023[Energy (Sub-Type)]=$BE$282)*(EB_2023[Year]=M$8)))*Indicators!M$9</f>
        <v>3553.6775011334635</v>
      </c>
      <c r="N282" s="65" cm="1">
        <f t="array" ref="N282">(SUM(EB_2023[Value]*(EB_2023[Row Categories]=$BE$78)*(EB_2023[Energy (Sub-Type)]=$BE$282)*(EB_2023[Year]=N$8))+SUM(EB_2023[Value]*(EB_2023[Row Categories]=$BF$78)*(EB_2023[Energy (Sub-Type)]=$BE$282)*(EB_2023[Year]=N$8)))*Indicators!N$9</f>
        <v>3713.9102656603163</v>
      </c>
      <c r="O282" s="65" cm="1">
        <f t="array" ref="O282">(SUM(EB_2023[Value]*(EB_2023[Row Categories]=$BE$78)*(EB_2023[Energy (Sub-Type)]=$BE$282)*(EB_2023[Year]=O$8))+SUM(EB_2023[Value]*(EB_2023[Row Categories]=$BF$78)*(EB_2023[Energy (Sub-Type)]=$BE$282)*(EB_2023[Year]=O$8)))*Indicators!O$9</f>
        <v>4126.7066030856813</v>
      </c>
      <c r="P282" s="65" cm="1">
        <f t="array" ref="P282">(SUM(EB_2023[Value]*(EB_2023[Row Categories]=$BE$78)*(EB_2023[Energy (Sub-Type)]=$BE$282)*(EB_2023[Year]=P$8))+SUM(EB_2023[Value]*(EB_2023[Row Categories]=$BF$78)*(EB_2023[Energy (Sub-Type)]=$BE$282)*(EB_2023[Year]=P$8)))*Indicators!P$9</f>
        <v>4372.7757038020764</v>
      </c>
      <c r="Q282" s="65" cm="1">
        <f t="array" ref="Q282">(SUM(EB_2023[Value]*(EB_2023[Row Categories]=$BE$78)*(EB_2023[Energy (Sub-Type)]=$BE$282)*(EB_2023[Year]=Q$8))+SUM(EB_2023[Value]*(EB_2023[Row Categories]=$BF$78)*(EB_2023[Energy (Sub-Type)]=$BE$282)*(EB_2023[Year]=Q$8)))*Indicators!Q$9</f>
        <v>4881.5975233418367</v>
      </c>
      <c r="R282" s="65" cm="1">
        <f t="array" ref="R282">(SUM(EB_2023[Value]*(EB_2023[Row Categories]=$BE$78)*(EB_2023[Energy (Sub-Type)]=$BE$282)*(EB_2023[Year]=R$8))+SUM(EB_2023[Value]*(EB_2023[Row Categories]=$BF$78)*(EB_2023[Energy (Sub-Type)]=$BE$282)*(EB_2023[Year]=R$8)))*Indicators!R$9</f>
        <v>5059.8628436069193</v>
      </c>
      <c r="S282" s="65" cm="1">
        <f t="array" ref="S282">(SUM(EB_2023[Value]*(EB_2023[Row Categories]=$BE$78)*(EB_2023[Energy (Sub-Type)]=$BE$282)*(EB_2023[Year]=S$8))+SUM(EB_2023[Value]*(EB_2023[Row Categories]=$BF$78)*(EB_2023[Energy (Sub-Type)]=$BE$282)*(EB_2023[Year]=S$8)))*Indicators!S$9</f>
        <v>4987.3319735884334</v>
      </c>
      <c r="T282" s="65" cm="1">
        <f t="array" ref="T282">(SUM(EB_2023[Value]*(EB_2023[Row Categories]=$BE$78)*(EB_2023[Energy (Sub-Type)]=$BE$282)*(EB_2023[Year]=T$8))+SUM(EB_2023[Value]*(EB_2023[Row Categories]=$BF$78)*(EB_2023[Energy (Sub-Type)]=$BE$282)*(EB_2023[Year]=T$8)))*Indicators!T$9</f>
        <v>4966.1441892447665</v>
      </c>
      <c r="U282" s="65" cm="1">
        <f t="array" ref="U282">(SUM(EB_2023[Value]*(EB_2023[Row Categories]=$BE$78)*(EB_2023[Energy (Sub-Type)]=$BE$282)*(EB_2023[Year]=U$8))+SUM(EB_2023[Value]*(EB_2023[Row Categories]=$BF$78)*(EB_2023[Energy (Sub-Type)]=$BE$282)*(EB_2023[Year]=U$8)))*Indicators!U$9</f>
        <v>5418.9953805250452</v>
      </c>
      <c r="V282" s="65" cm="1">
        <f t="array" ref="V282">(SUM(EB_2023[Value]*(EB_2023[Row Categories]=$BE$78)*(EB_2023[Energy (Sub-Type)]=$BE$282)*(EB_2023[Year]=V$8))+SUM(EB_2023[Value]*(EB_2023[Row Categories]=$BF$78)*(EB_2023[Energy (Sub-Type)]=$BE$282)*(EB_2023[Year]=V$8)))*Indicators!V$9</f>
        <v>5494.9735027374918</v>
      </c>
      <c r="W282" s="65" cm="1">
        <f t="array" ref="W282">(SUM(EB_2023[Value]*(EB_2023[Row Categories]=$BE$78)*(EB_2023[Energy (Sub-Type)]=$BE$282)*(EB_2023[Year]=W$8))+SUM(EB_2023[Value]*(EB_2023[Row Categories]=$BF$78)*(EB_2023[Energy (Sub-Type)]=$BE$282)*(EB_2023[Year]=W$8)))*Indicators!W$9</f>
        <v>5564.2815694072879</v>
      </c>
      <c r="X282" s="65" cm="1">
        <f t="array" ref="X282">(SUM(EB_2023[Value]*(EB_2023[Row Categories]=$BE$78)*(EB_2023[Energy (Sub-Type)]=$BE$282)*(EB_2023[Year]=X$8))+SUM(EB_2023[Value]*(EB_2023[Row Categories]=$BF$78)*(EB_2023[Energy (Sub-Type)]=$BE$282)*(EB_2023[Year]=X$8)))*Indicators!X$9</f>
        <v>5715.2437471852636</v>
      </c>
      <c r="Y282" s="65" cm="1">
        <f t="array" ref="Y282">(SUM(EB_2023[Value]*(EB_2023[Row Categories]=$BE$78)*(EB_2023[Energy (Sub-Type)]=$BE$282)*(EB_2023[Year]=Y$8))+SUM(EB_2023[Value]*(EB_2023[Row Categories]=$BF$78)*(EB_2023[Energy (Sub-Type)]=$BE$282)*(EB_2023[Year]=Y$8)))*Indicators!Y$9</f>
        <v>5339.3342110703043</v>
      </c>
      <c r="Z282" s="65" cm="1">
        <f t="array" ref="Z282">(SUM(EB_2023[Value]*(EB_2023[Row Categories]=$BE$78)*(EB_2023[Energy (Sub-Type)]=$BE$282)*(EB_2023[Year]=Z$8))+SUM(EB_2023[Value]*(EB_2023[Row Categories]=$BF$78)*(EB_2023[Energy (Sub-Type)]=$BE$282)*(EB_2023[Year]=Z$8)))*Indicators!Z$9</f>
        <v>5254.1121549775735</v>
      </c>
      <c r="AA282" s="65" cm="1">
        <f t="array" ref="AA282">(SUM(EB_2023[Value]*(EB_2023[Row Categories]=$BE$78)*(EB_2023[Energy (Sub-Type)]=$BE$282)*(EB_2023[Year]=AA$8))+SUM(EB_2023[Value]*(EB_2023[Row Categories]=$BF$78)*(EB_2023[Energy (Sub-Type)]=$BE$282)*(EB_2023[Year]=AA$8)))*Indicators!AA$9</f>
        <v>4901.2266987530666</v>
      </c>
      <c r="AB282" s="65" cm="1">
        <f t="array" ref="AB282">(SUM(EB_2023[Value]*(EB_2023[Row Categories]=$BE$78)*(EB_2023[Energy (Sub-Type)]=$BE$282)*(EB_2023[Year]=AB$8))+SUM(EB_2023[Value]*(EB_2023[Row Categories]=$BF$78)*(EB_2023[Energy (Sub-Type)]=$BE$282)*(EB_2023[Year]=AB$8)))*Indicators!AB$9</f>
        <v>5249.7558938664961</v>
      </c>
      <c r="AC282" s="65" cm="1">
        <f t="array" ref="AC282">(SUM(EB_2023[Value]*(EB_2023[Row Categories]=$BE$78)*(EB_2023[Energy (Sub-Type)]=$BE$282)*(EB_2023[Year]=AC$8))+SUM(EB_2023[Value]*(EB_2023[Row Categories]=$BF$78)*(EB_2023[Energy (Sub-Type)]=$BE$282)*(EB_2023[Year]=AC$8)))*Indicators!AC$9</f>
        <v>4720.0874980162098</v>
      </c>
      <c r="AD282" s="65" cm="1">
        <f t="array" ref="AD282">(SUM(EB_2023[Value]*(EB_2023[Row Categories]=$BE$78)*(EB_2023[Energy (Sub-Type)]=$BE$282)*(EB_2023[Year]=AD$8))+SUM(EB_2023[Value]*(EB_2023[Row Categories]=$BF$78)*(EB_2023[Energy (Sub-Type)]=$BE$282)*(EB_2023[Year]=AD$8)))*Indicators!AD$9</f>
        <v>4564.9835765856142</v>
      </c>
      <c r="AE282" s="65" cm="1">
        <f t="array" ref="AE282">(SUM(EB_2023[Value]*(EB_2023[Row Categories]=$BE$78)*(EB_2023[Energy (Sub-Type)]=$BE$282)*(EB_2023[Year]=AE$8))+SUM(EB_2023[Value]*(EB_2023[Row Categories]=$BF$78)*(EB_2023[Energy (Sub-Type)]=$BE$282)*(EB_2023[Year]=AE$8)))*Indicators!AE$9</f>
        <v>5072.4420943436089</v>
      </c>
      <c r="AF282" s="65" cm="1">
        <f t="array" ref="AF282">(SUM(EB_2023[Value]*(EB_2023[Row Categories]=$BE$78)*(EB_2023[Energy (Sub-Type)]=$BE$282)*(EB_2023[Year]=AF$8))+SUM(EB_2023[Value]*(EB_2023[Row Categories]=$BF$78)*(EB_2023[Energy (Sub-Type)]=$BE$282)*(EB_2023[Year]=AF$8)))*Indicators!AF$9</f>
        <v>5442.3748869635674</v>
      </c>
      <c r="AG282" s="65" cm="1">
        <f t="array" ref="AG282">(SUM(EB_2023[Value]*(EB_2023[Row Categories]=$BE$78)*(EB_2023[Energy (Sub-Type)]=$BE$282)*(EB_2023[Year]=AG$8))+SUM(EB_2023[Value]*(EB_2023[Row Categories]=$BF$78)*(EB_2023[Energy (Sub-Type)]=$BE$282)*(EB_2023[Year]=AG$8)))*Indicators!AG$9</f>
        <v>5132.049131975572</v>
      </c>
      <c r="AH282" s="65" cm="1">
        <f t="array" ref="AH282">(SUM(EB_2023[Value]*(EB_2023[Row Categories]=$BE$78)*(EB_2023[Energy (Sub-Type)]=$BE$282)*(EB_2023[Year]=AH$8))+SUM(EB_2023[Value]*(EB_2023[Row Categories]=$BF$78)*(EB_2023[Energy (Sub-Type)]=$BE$282)*(EB_2023[Year]=AH$8)))*Indicators!AH$9</f>
        <v>4854.8718694742638</v>
      </c>
      <c r="AI282" s="65" cm="1">
        <f t="array" ref="AI282">(SUM(EB_2023[Value]*(EB_2023[Row Categories]=$BE$78)*(EB_2023[Energy (Sub-Type)]=$BE$282)*(EB_2023[Year]=AI$8))+SUM(EB_2023[Value]*(EB_2023[Row Categories]=$BF$78)*(EB_2023[Energy (Sub-Type)]=$BE$282)*(EB_2023[Year]=AI$8)))*Indicators!AI$9</f>
        <v>4425.4321807204742</v>
      </c>
      <c r="AJ282" s="65" cm="1">
        <f t="array" ref="AJ282">(SUM(EB_2023[Value]*(EB_2023[Row Categories]=$BE$78)*(EB_2023[Energy (Sub-Type)]=$BE$282)*(EB_2023[Year]=AJ$8))+SUM(EB_2023[Value]*(EB_2023[Row Categories]=$BF$78)*(EB_2023[Energy (Sub-Type)]=$BE$282)*(EB_2023[Year]=AJ$8)))*Indicators!AJ$9</f>
        <v>3871.5555347288482</v>
      </c>
      <c r="AK282" s="65" cm="1">
        <f t="array" ref="AK282">(SUM(EB_2023[Value]*(EB_2023[Row Categories]=$BE$78)*(EB_2023[Energy (Sub-Type)]=$BE$282)*(EB_2023[Year]=AK$8))+SUM(EB_2023[Value]*(EB_2023[Row Categories]=$BF$78)*(EB_2023[Energy (Sub-Type)]=$BE$282)*(EB_2023[Year]=AK$8)))*Indicators!AK$9</f>
        <v>4733.9462830286611</v>
      </c>
      <c r="AL282" s="65" cm="1">
        <f t="array" ref="AL282">(SUM(EB_2023[Value]*(EB_2023[Row Categories]=$BE$78)*(EB_2023[Energy (Sub-Type)]=$BE$282)*(EB_2023[Year]=AL$8))+SUM(EB_2023[Value]*(EB_2023[Row Categories]=$BF$78)*(EB_2023[Energy (Sub-Type)]=$BE$282)*(EB_2023[Year]=AL$8)))*Indicators!AL$9</f>
        <v>4930.9786135205295</v>
      </c>
      <c r="AM282" s="65" cm="1">
        <f t="array" ref="AM282">(SUM(EB_2023[Value]*(EB_2023[Row Categories]=$BE$78)*(EB_2023[Energy (Sub-Type)]=$BE$282)*(EB_2023[Year]=AM$8))+SUM(EB_2023[Value]*(EB_2023[Row Categories]=$BF$78)*(EB_2023[Energy (Sub-Type)]=$BE$282)*(EB_2023[Year]=AM$8)))*Indicators!AM$9</f>
        <v>4052.7799243388158</v>
      </c>
      <c r="BE282" s="7" t="s">
        <v>13</v>
      </c>
    </row>
    <row r="283" spans="3:105" ht="15.5">
      <c r="C283" s="34" t="s">
        <v>48</v>
      </c>
      <c r="D283" s="86" t="s">
        <v>648</v>
      </c>
      <c r="E283" s="33"/>
      <c r="F283" s="65" cm="1">
        <f t="array" ref="F283">SUM(File_5[GHG (kt CO2eq)]*(File_5[Row Categories]=$BE$78)*(File_5[Energy (Sub-Type)]=$BE$283)*(File_5[Year]=F$8))+SUM(File_5[GHG (kt CO2eq)]*(File_5[Row Categories]=$BE$78)*(File_5[Energy (Sub-Type)]=$BF$283)*(File_5[Year]=F$8))+SUM(File_5[GHG (kt CO2eq)]*(File_5[Row Categories]=$BF$78)*(File_5[Energy (Sub-Type)]=$BE$283)*(File_5[Year]=F$8))+SUM(File_5[GHG (kt CO2eq)]*(File_5[Row Categories]=$BF$78)*(File_5[Energy (Sub-Type)]=$BF$283)*(File_5[Year]=F$8))</f>
        <v>0</v>
      </c>
      <c r="G283" s="65" cm="1">
        <f t="array" ref="G283">SUM(File_5[GHG (kt CO2eq)]*(File_5[Row Categories]=$BE$78)*(File_5[Energy (Sub-Type)]=$BE$283)*(File_5[Year]=G$8))+SUM(File_5[GHG (kt CO2eq)]*(File_5[Row Categories]=$BE$78)*(File_5[Energy (Sub-Type)]=$BF$283)*(File_5[Year]=G$8))+SUM(File_5[GHG (kt CO2eq)]*(File_5[Row Categories]=$BF$78)*(File_5[Energy (Sub-Type)]=$BE$283)*(File_5[Year]=G$8))+SUM(File_5[GHG (kt CO2eq)]*(File_5[Row Categories]=$BF$78)*(File_5[Energy (Sub-Type)]=$BF$283)*(File_5[Year]=G$8))</f>
        <v>0</v>
      </c>
      <c r="H283" s="65" cm="1">
        <f t="array" ref="H283">SUM(File_5[GHG (kt CO2eq)]*(File_5[Row Categories]=$BE$78)*(File_5[Energy (Sub-Type)]=$BE$283)*(File_5[Year]=H$8))+SUM(File_5[GHG (kt CO2eq)]*(File_5[Row Categories]=$BE$78)*(File_5[Energy (Sub-Type)]=$BF$283)*(File_5[Year]=H$8))+SUM(File_5[GHG (kt CO2eq)]*(File_5[Row Categories]=$BF$78)*(File_5[Energy (Sub-Type)]=$BE$283)*(File_5[Year]=H$8))+SUM(File_5[GHG (kt CO2eq)]*(File_5[Row Categories]=$BF$78)*(File_5[Energy (Sub-Type)]=$BF$283)*(File_5[Year]=H$8))</f>
        <v>0</v>
      </c>
      <c r="I283" s="65" cm="1">
        <f t="array" ref="I283">SUM(File_5[GHG (kt CO2eq)]*(File_5[Row Categories]=$BE$78)*(File_5[Energy (Sub-Type)]=$BE$283)*(File_5[Year]=I$8))+SUM(File_5[GHG (kt CO2eq)]*(File_5[Row Categories]=$BE$78)*(File_5[Energy (Sub-Type)]=$BF$283)*(File_5[Year]=I$8))+SUM(File_5[GHG (kt CO2eq)]*(File_5[Row Categories]=$BF$78)*(File_5[Energy (Sub-Type)]=$BE$283)*(File_5[Year]=I$8))+SUM(File_5[GHG (kt CO2eq)]*(File_5[Row Categories]=$BF$78)*(File_5[Energy (Sub-Type)]=$BF$283)*(File_5[Year]=I$8))</f>
        <v>0</v>
      </c>
      <c r="J283" s="65" cm="1">
        <f t="array" ref="J283">SUM(File_5[GHG (kt CO2eq)]*(File_5[Row Categories]=$BE$78)*(File_5[Energy (Sub-Type)]=$BE$283)*(File_5[Year]=J$8))+SUM(File_5[GHG (kt CO2eq)]*(File_5[Row Categories]=$BE$78)*(File_5[Energy (Sub-Type)]=$BF$283)*(File_5[Year]=J$8))+SUM(File_5[GHG (kt CO2eq)]*(File_5[Row Categories]=$BF$78)*(File_5[Energy (Sub-Type)]=$BE$283)*(File_5[Year]=J$8))+SUM(File_5[GHG (kt CO2eq)]*(File_5[Row Categories]=$BF$78)*(File_5[Energy (Sub-Type)]=$BF$283)*(File_5[Year]=J$8))</f>
        <v>0</v>
      </c>
      <c r="K283" s="65" cm="1">
        <f t="array" ref="K283">SUM(File_5[GHG (kt CO2eq)]*(File_5[Row Categories]=$BE$78)*(File_5[Energy (Sub-Type)]=$BE$283)*(File_5[Year]=K$8))+SUM(File_5[GHG (kt CO2eq)]*(File_5[Row Categories]=$BE$78)*(File_5[Energy (Sub-Type)]=$BF$283)*(File_5[Year]=K$8))+SUM(File_5[GHG (kt CO2eq)]*(File_5[Row Categories]=$BF$78)*(File_5[Energy (Sub-Type)]=$BE$283)*(File_5[Year]=K$8))+SUM(File_5[GHG (kt CO2eq)]*(File_5[Row Categories]=$BF$78)*(File_5[Energy (Sub-Type)]=$BF$283)*(File_5[Year]=K$8))</f>
        <v>0</v>
      </c>
      <c r="L283" s="65" cm="1">
        <f t="array" ref="L283">SUM(File_5[GHG (kt CO2eq)]*(File_5[Row Categories]=$BE$78)*(File_5[Energy (Sub-Type)]=$BE$283)*(File_5[Year]=L$8))+SUM(File_5[GHG (kt CO2eq)]*(File_5[Row Categories]=$BE$78)*(File_5[Energy (Sub-Type)]=$BF$283)*(File_5[Year]=L$8))+SUM(File_5[GHG (kt CO2eq)]*(File_5[Row Categories]=$BF$78)*(File_5[Energy (Sub-Type)]=$BE$283)*(File_5[Year]=L$8))+SUM(File_5[GHG (kt CO2eq)]*(File_5[Row Categories]=$BF$78)*(File_5[Energy (Sub-Type)]=$BF$283)*(File_5[Year]=L$8))</f>
        <v>0</v>
      </c>
      <c r="M283" s="65" cm="1">
        <f t="array" ref="M283">SUM(File_5[GHG (kt CO2eq)]*(File_5[Row Categories]=$BE$78)*(File_5[Energy (Sub-Type)]=$BE$283)*(File_5[Year]=M$8))+SUM(File_5[GHG (kt CO2eq)]*(File_5[Row Categories]=$BE$78)*(File_5[Energy (Sub-Type)]=$BF$283)*(File_5[Year]=M$8))+SUM(File_5[GHG (kt CO2eq)]*(File_5[Row Categories]=$BF$78)*(File_5[Energy (Sub-Type)]=$BE$283)*(File_5[Year]=M$8))+SUM(File_5[GHG (kt CO2eq)]*(File_5[Row Categories]=$BF$78)*(File_5[Energy (Sub-Type)]=$BF$283)*(File_5[Year]=M$8))</f>
        <v>0</v>
      </c>
      <c r="N283" s="65" cm="1">
        <f t="array" ref="N283">SUM(File_5[GHG (kt CO2eq)]*(File_5[Row Categories]=$BE$78)*(File_5[Energy (Sub-Type)]=$BE$283)*(File_5[Year]=N$8))+SUM(File_5[GHG (kt CO2eq)]*(File_5[Row Categories]=$BE$78)*(File_5[Energy (Sub-Type)]=$BF$283)*(File_5[Year]=N$8))+SUM(File_5[GHG (kt CO2eq)]*(File_5[Row Categories]=$BF$78)*(File_5[Energy (Sub-Type)]=$BE$283)*(File_5[Year]=N$8))+SUM(File_5[GHG (kt CO2eq)]*(File_5[Row Categories]=$BF$78)*(File_5[Energy (Sub-Type)]=$BF$283)*(File_5[Year]=N$8))</f>
        <v>0</v>
      </c>
      <c r="O283" s="65" cm="1">
        <f t="array" ref="O283">SUM(File_5[GHG (kt CO2eq)]*(File_5[Row Categories]=$BE$78)*(File_5[Energy (Sub-Type)]=$BE$283)*(File_5[Year]=O$8))+SUM(File_5[GHG (kt CO2eq)]*(File_5[Row Categories]=$BE$78)*(File_5[Energy (Sub-Type)]=$BF$283)*(File_5[Year]=O$8))+SUM(File_5[GHG (kt CO2eq)]*(File_5[Row Categories]=$BF$78)*(File_5[Energy (Sub-Type)]=$BE$283)*(File_5[Year]=O$8))+SUM(File_5[GHG (kt CO2eq)]*(File_5[Row Categories]=$BF$78)*(File_5[Energy (Sub-Type)]=$BF$283)*(File_5[Year]=O$8))</f>
        <v>0</v>
      </c>
      <c r="P283" s="65" cm="1">
        <f t="array" ref="P283">SUM(File_5[GHG (kt CO2eq)]*(File_5[Row Categories]=$BE$78)*(File_5[Energy (Sub-Type)]=$BE$283)*(File_5[Year]=P$8))+SUM(File_5[GHG (kt CO2eq)]*(File_5[Row Categories]=$BE$78)*(File_5[Energy (Sub-Type)]=$BF$283)*(File_5[Year]=P$8))+SUM(File_5[GHG (kt CO2eq)]*(File_5[Row Categories]=$BF$78)*(File_5[Energy (Sub-Type)]=$BE$283)*(File_5[Year]=P$8))+SUM(File_5[GHG (kt CO2eq)]*(File_5[Row Categories]=$BF$78)*(File_5[Energy (Sub-Type)]=$BF$283)*(File_5[Year]=P$8))</f>
        <v>0</v>
      </c>
      <c r="Q283" s="65" cm="1">
        <f t="array" ref="Q283">SUM(File_5[GHG (kt CO2eq)]*(File_5[Row Categories]=$BE$78)*(File_5[Energy (Sub-Type)]=$BE$283)*(File_5[Year]=Q$8))+SUM(File_5[GHG (kt CO2eq)]*(File_5[Row Categories]=$BE$78)*(File_5[Energy (Sub-Type)]=$BF$283)*(File_5[Year]=Q$8))+SUM(File_5[GHG (kt CO2eq)]*(File_5[Row Categories]=$BF$78)*(File_5[Energy (Sub-Type)]=$BE$283)*(File_5[Year]=Q$8))+SUM(File_5[GHG (kt CO2eq)]*(File_5[Row Categories]=$BF$78)*(File_5[Energy (Sub-Type)]=$BF$283)*(File_5[Year]=Q$8))</f>
        <v>0</v>
      </c>
      <c r="R283" s="65" cm="1">
        <f t="array" ref="R283">SUM(File_5[GHG (kt CO2eq)]*(File_5[Row Categories]=$BE$78)*(File_5[Energy (Sub-Type)]=$BE$283)*(File_5[Year]=R$8))+SUM(File_5[GHG (kt CO2eq)]*(File_5[Row Categories]=$BE$78)*(File_5[Energy (Sub-Type)]=$BF$283)*(File_5[Year]=R$8))+SUM(File_5[GHG (kt CO2eq)]*(File_5[Row Categories]=$BF$78)*(File_5[Energy (Sub-Type)]=$BE$283)*(File_5[Year]=R$8))+SUM(File_5[GHG (kt CO2eq)]*(File_5[Row Categories]=$BF$78)*(File_5[Energy (Sub-Type)]=$BF$283)*(File_5[Year]=R$8))</f>
        <v>0</v>
      </c>
      <c r="S283" s="65" cm="1">
        <f t="array" ref="S283">SUM(File_5[GHG (kt CO2eq)]*(File_5[Row Categories]=$BE$78)*(File_5[Energy (Sub-Type)]=$BE$283)*(File_5[Year]=S$8))+SUM(File_5[GHG (kt CO2eq)]*(File_5[Row Categories]=$BE$78)*(File_5[Energy (Sub-Type)]=$BF$283)*(File_5[Year]=S$8))+SUM(File_5[GHG (kt CO2eq)]*(File_5[Row Categories]=$BF$78)*(File_5[Energy (Sub-Type)]=$BE$283)*(File_5[Year]=S$8))+SUM(File_5[GHG (kt CO2eq)]*(File_5[Row Categories]=$BF$78)*(File_5[Energy (Sub-Type)]=$BF$283)*(File_5[Year]=S$8))</f>
        <v>1.6979737000000002E-2</v>
      </c>
      <c r="T283" s="65" cm="1">
        <f t="array" ref="T283">SUM(File_5[GHG (kt CO2eq)]*(File_5[Row Categories]=$BE$78)*(File_5[Energy (Sub-Type)]=$BE$283)*(File_5[Year]=T$8))+SUM(File_5[GHG (kt CO2eq)]*(File_5[Row Categories]=$BE$78)*(File_5[Energy (Sub-Type)]=$BF$283)*(File_5[Year]=T$8))+SUM(File_5[GHG (kt CO2eq)]*(File_5[Row Categories]=$BF$78)*(File_5[Energy (Sub-Type)]=$BE$283)*(File_5[Year]=T$8))+SUM(File_5[GHG (kt CO2eq)]*(File_5[Row Categories]=$BF$78)*(File_5[Energy (Sub-Type)]=$BF$283)*(File_5[Year]=T$8))</f>
        <v>1.6813268999999999E-2</v>
      </c>
      <c r="U283" s="65" cm="1">
        <f t="array" ref="U283">SUM(File_5[GHG (kt CO2eq)]*(File_5[Row Categories]=$BE$78)*(File_5[Energy (Sub-Type)]=$BE$283)*(File_5[Year]=U$8))+SUM(File_5[GHG (kt CO2eq)]*(File_5[Row Categories]=$BE$78)*(File_5[Energy (Sub-Type)]=$BF$283)*(File_5[Year]=U$8))+SUM(File_5[GHG (kt CO2eq)]*(File_5[Row Categories]=$BF$78)*(File_5[Energy (Sub-Type)]=$BE$283)*(File_5[Year]=U$8))+SUM(File_5[GHG (kt CO2eq)]*(File_5[Row Categories]=$BF$78)*(File_5[Energy (Sub-Type)]=$BF$283)*(File_5[Year]=U$8))</f>
        <v>8.8930109999999993E-2</v>
      </c>
      <c r="V283" s="65" cm="1">
        <f t="array" ref="V283">SUM(File_5[GHG (kt CO2eq)]*(File_5[Row Categories]=$BE$78)*(File_5[Energy (Sub-Type)]=$BE$283)*(File_5[Year]=V$8))+SUM(File_5[GHG (kt CO2eq)]*(File_5[Row Categories]=$BE$78)*(File_5[Energy (Sub-Type)]=$BF$283)*(File_5[Year]=V$8))+SUM(File_5[GHG (kt CO2eq)]*(File_5[Row Categories]=$BF$78)*(File_5[Energy (Sub-Type)]=$BE$283)*(File_5[Year]=V$8))+SUM(File_5[GHG (kt CO2eq)]*(File_5[Row Categories]=$BF$78)*(File_5[Energy (Sub-Type)]=$BF$283)*(File_5[Year]=V$8))</f>
        <v>0.57954675</v>
      </c>
      <c r="W283" s="65" cm="1">
        <f t="array" ref="W283">SUM(File_5[GHG (kt CO2eq)]*(File_5[Row Categories]=$BE$78)*(File_5[Energy (Sub-Type)]=$BE$283)*(File_5[Year]=W$8))+SUM(File_5[GHG (kt CO2eq)]*(File_5[Row Categories]=$BE$78)*(File_5[Energy (Sub-Type)]=$BF$283)*(File_5[Year]=W$8))+SUM(File_5[GHG (kt CO2eq)]*(File_5[Row Categories]=$BF$78)*(File_5[Energy (Sub-Type)]=$BE$283)*(File_5[Year]=W$8))+SUM(File_5[GHG (kt CO2eq)]*(File_5[Row Categories]=$BF$78)*(File_5[Energy (Sub-Type)]=$BF$283)*(File_5[Year]=W$8))</f>
        <v>2.328953066</v>
      </c>
      <c r="X283" s="65" cm="1">
        <f t="array" ref="X283">SUM(File_5[GHG (kt CO2eq)]*(File_5[Row Categories]=$BE$78)*(File_5[Energy (Sub-Type)]=$BE$283)*(File_5[Year]=X$8))+SUM(File_5[GHG (kt CO2eq)]*(File_5[Row Categories]=$BE$78)*(File_5[Energy (Sub-Type)]=$BF$283)*(File_5[Year]=X$8))+SUM(File_5[GHG (kt CO2eq)]*(File_5[Row Categories]=$BF$78)*(File_5[Energy (Sub-Type)]=$BE$283)*(File_5[Year]=X$8))+SUM(File_5[GHG (kt CO2eq)]*(File_5[Row Categories]=$BF$78)*(File_5[Energy (Sub-Type)]=$BF$283)*(File_5[Year]=X$8))</f>
        <v>4.4861797079999999</v>
      </c>
      <c r="Y283" s="65" cm="1">
        <f t="array" ref="Y283">SUM(File_5[GHG (kt CO2eq)]*(File_5[Row Categories]=$BE$78)*(File_5[Energy (Sub-Type)]=$BE$283)*(File_5[Year]=Y$8))+SUM(File_5[GHG (kt CO2eq)]*(File_5[Row Categories]=$BE$78)*(File_5[Energy (Sub-Type)]=$BF$283)*(File_5[Year]=Y$8))+SUM(File_5[GHG (kt CO2eq)]*(File_5[Row Categories]=$BF$78)*(File_5[Energy (Sub-Type)]=$BE$283)*(File_5[Year]=Y$8))+SUM(File_5[GHG (kt CO2eq)]*(File_5[Row Categories]=$BF$78)*(File_5[Energy (Sub-Type)]=$BF$283)*(File_5[Year]=Y$8))</f>
        <v>5.7691973049999996</v>
      </c>
      <c r="Z283" s="65" cm="1">
        <f t="array" ref="Z283">SUM(File_5[GHG (kt CO2eq)]*(File_5[Row Categories]=$BE$78)*(File_5[Energy (Sub-Type)]=$BE$283)*(File_5[Year]=Z$8))+SUM(File_5[GHG (kt CO2eq)]*(File_5[Row Categories]=$BE$78)*(File_5[Energy (Sub-Type)]=$BF$283)*(File_5[Year]=Z$8))+SUM(File_5[GHG (kt CO2eq)]*(File_5[Row Categories]=$BF$78)*(File_5[Energy (Sub-Type)]=$BE$283)*(File_5[Year]=Z$8))+SUM(File_5[GHG (kt CO2eq)]*(File_5[Row Categories]=$BF$78)*(File_5[Energy (Sub-Type)]=$BF$283)*(File_5[Year]=Z$8))</f>
        <v>4.7816358809999997</v>
      </c>
      <c r="AA283" s="65" cm="1">
        <f t="array" ref="AA283">SUM(File_5[GHG (kt CO2eq)]*(File_5[Row Categories]=$BE$78)*(File_5[Energy (Sub-Type)]=$BE$283)*(File_5[Year]=AA$8))+SUM(File_5[GHG (kt CO2eq)]*(File_5[Row Categories]=$BE$78)*(File_5[Energy (Sub-Type)]=$BF$283)*(File_5[Year]=AA$8))+SUM(File_5[GHG (kt CO2eq)]*(File_5[Row Categories]=$BF$78)*(File_5[Energy (Sub-Type)]=$BE$283)*(File_5[Year]=AA$8))+SUM(File_5[GHG (kt CO2eq)]*(File_5[Row Categories]=$BF$78)*(File_5[Energy (Sub-Type)]=$BF$283)*(File_5[Year]=AA$8))</f>
        <v>6.270709493</v>
      </c>
      <c r="AB283" s="65" cm="1">
        <f t="array" ref="AB283">SUM(File_5[GHG (kt CO2eq)]*(File_5[Row Categories]=$BE$78)*(File_5[Energy (Sub-Type)]=$BE$283)*(File_5[Year]=AB$8))+SUM(File_5[GHG (kt CO2eq)]*(File_5[Row Categories]=$BE$78)*(File_5[Energy (Sub-Type)]=$BF$283)*(File_5[Year]=AB$8))+SUM(File_5[GHG (kt CO2eq)]*(File_5[Row Categories]=$BF$78)*(File_5[Energy (Sub-Type)]=$BE$283)*(File_5[Year]=AB$8))+SUM(File_5[GHG (kt CO2eq)]*(File_5[Row Categories]=$BF$78)*(File_5[Energy (Sub-Type)]=$BF$283)*(File_5[Year]=AB$8))</f>
        <v>7.5975291580000013</v>
      </c>
      <c r="AC283" s="65" cm="1">
        <f t="array" ref="AC283">SUM(File_5[GHG (kt CO2eq)]*(File_5[Row Categories]=$BE$78)*(File_5[Energy (Sub-Type)]=$BE$283)*(File_5[Year]=AC$8))+SUM(File_5[GHG (kt CO2eq)]*(File_5[Row Categories]=$BE$78)*(File_5[Energy (Sub-Type)]=$BF$283)*(File_5[Year]=AC$8))+SUM(File_5[GHG (kt CO2eq)]*(File_5[Row Categories]=$BF$78)*(File_5[Energy (Sub-Type)]=$BE$283)*(File_5[Year]=AC$8))+SUM(File_5[GHG (kt CO2eq)]*(File_5[Row Categories]=$BF$78)*(File_5[Energy (Sub-Type)]=$BF$283)*(File_5[Year]=AC$8))</f>
        <v>9.9660855149999996</v>
      </c>
      <c r="AD283" s="65" cm="1">
        <f t="array" ref="AD283">SUM(File_5[GHG (kt CO2eq)]*(File_5[Row Categories]=$BE$78)*(File_5[Energy (Sub-Type)]=$BE$283)*(File_5[Year]=AD$8))+SUM(File_5[GHG (kt CO2eq)]*(File_5[Row Categories]=$BE$78)*(File_5[Energy (Sub-Type)]=$BF$283)*(File_5[Year]=AD$8))+SUM(File_5[GHG (kt CO2eq)]*(File_5[Row Categories]=$BF$78)*(File_5[Energy (Sub-Type)]=$BE$283)*(File_5[Year]=AD$8))+SUM(File_5[GHG (kt CO2eq)]*(File_5[Row Categories]=$BF$78)*(File_5[Energy (Sub-Type)]=$BF$283)*(File_5[Year]=AD$8))</f>
        <v>11.052539195</v>
      </c>
      <c r="AE283" s="65" cm="1">
        <f t="array" ref="AE283">SUM(File_5[GHG (kt CO2eq)]*(File_5[Row Categories]=$BE$78)*(File_5[Energy (Sub-Type)]=$BE$283)*(File_5[Year]=AE$8))+SUM(File_5[GHG (kt CO2eq)]*(File_5[Row Categories]=$BE$78)*(File_5[Energy (Sub-Type)]=$BF$283)*(File_5[Year]=AE$8))+SUM(File_5[GHG (kt CO2eq)]*(File_5[Row Categories]=$BF$78)*(File_5[Energy (Sub-Type)]=$BE$283)*(File_5[Year]=AE$8))+SUM(File_5[GHG (kt CO2eq)]*(File_5[Row Categories]=$BF$78)*(File_5[Energy (Sub-Type)]=$BF$283)*(File_5[Year]=AE$8))</f>
        <v>6.6447519259999988</v>
      </c>
      <c r="AF283" s="65" cm="1">
        <f t="array" ref="AF283">SUM(File_5[GHG (kt CO2eq)]*(File_5[Row Categories]=$BE$78)*(File_5[Energy (Sub-Type)]=$BE$283)*(File_5[Year]=AF$8))+SUM(File_5[GHG (kt CO2eq)]*(File_5[Row Categories]=$BE$78)*(File_5[Energy (Sub-Type)]=$BF$283)*(File_5[Year]=AF$8))+SUM(File_5[GHG (kt CO2eq)]*(File_5[Row Categories]=$BF$78)*(File_5[Energy (Sub-Type)]=$BE$283)*(File_5[Year]=AF$8))+SUM(File_5[GHG (kt CO2eq)]*(File_5[Row Categories]=$BF$78)*(File_5[Energy (Sub-Type)]=$BF$283)*(File_5[Year]=AF$8))</f>
        <v>9.8308277540000013</v>
      </c>
      <c r="AG283" s="65" cm="1">
        <f t="array" ref="AG283">SUM(File_5[GHG (kt CO2eq)]*(File_5[Row Categories]=$BE$78)*(File_5[Energy (Sub-Type)]=$BE$283)*(File_5[Year]=AG$8))+SUM(File_5[GHG (kt CO2eq)]*(File_5[Row Categories]=$BE$78)*(File_5[Energy (Sub-Type)]=$BF$283)*(File_5[Year]=AG$8))+SUM(File_5[GHG (kt CO2eq)]*(File_5[Row Categories]=$BF$78)*(File_5[Energy (Sub-Type)]=$BE$283)*(File_5[Year]=AG$8))+SUM(File_5[GHG (kt CO2eq)]*(File_5[Row Categories]=$BF$78)*(File_5[Energy (Sub-Type)]=$BF$283)*(File_5[Year]=AG$8))</f>
        <v>8.3794843960000005</v>
      </c>
      <c r="AH283" s="65" cm="1">
        <f t="array" ref="AH283">SUM(File_5[GHG (kt CO2eq)]*(File_5[Row Categories]=$BE$78)*(File_5[Energy (Sub-Type)]=$BE$283)*(File_5[Year]=AH$8))+SUM(File_5[GHG (kt CO2eq)]*(File_5[Row Categories]=$BE$78)*(File_5[Energy (Sub-Type)]=$BF$283)*(File_5[Year]=AH$8))+SUM(File_5[GHG (kt CO2eq)]*(File_5[Row Categories]=$BF$78)*(File_5[Energy (Sub-Type)]=$BE$283)*(File_5[Year]=AH$8))+SUM(File_5[GHG (kt CO2eq)]*(File_5[Row Categories]=$BF$78)*(File_5[Energy (Sub-Type)]=$BF$283)*(File_5[Year]=AH$8))</f>
        <v>7.4609529749999997</v>
      </c>
      <c r="AI283" s="65" cm="1">
        <f t="array" ref="AI283">SUM(File_5[GHG (kt CO2eq)]*(File_5[Row Categories]=$BE$78)*(File_5[Energy (Sub-Type)]=$BE$283)*(File_5[Year]=AI$8))+SUM(File_5[GHG (kt CO2eq)]*(File_5[Row Categories]=$BE$78)*(File_5[Energy (Sub-Type)]=$BF$283)*(File_5[Year]=AI$8))+SUM(File_5[GHG (kt CO2eq)]*(File_5[Row Categories]=$BF$78)*(File_5[Energy (Sub-Type)]=$BE$283)*(File_5[Year]=AI$8))+SUM(File_5[GHG (kt CO2eq)]*(File_5[Row Categories]=$BF$78)*(File_5[Energy (Sub-Type)]=$BF$283)*(File_5[Year]=AI$8))</f>
        <v>6.1784933859999995</v>
      </c>
      <c r="AJ283" s="65" cm="1">
        <f t="array" ref="AJ283">SUM(File_5[GHG (kt CO2eq)]*(File_5[Row Categories]=$BE$78)*(File_5[Energy (Sub-Type)]=$BE$283)*(File_5[Year]=AJ$8))+SUM(File_5[GHG (kt CO2eq)]*(File_5[Row Categories]=$BE$78)*(File_5[Energy (Sub-Type)]=$BF$283)*(File_5[Year]=AJ$8))+SUM(File_5[GHG (kt CO2eq)]*(File_5[Row Categories]=$BF$78)*(File_5[Energy (Sub-Type)]=$BE$283)*(File_5[Year]=AJ$8))+SUM(File_5[GHG (kt CO2eq)]*(File_5[Row Categories]=$BF$78)*(File_5[Energy (Sub-Type)]=$BF$283)*(File_5[Year]=AJ$8))</f>
        <v>6.8700371549999995</v>
      </c>
      <c r="AK283" s="65" cm="1">
        <f t="array" ref="AK283">SUM(File_5[GHG (kt CO2eq)]*(File_5[Row Categories]=$BE$78)*(File_5[Energy (Sub-Type)]=$BE$283)*(File_5[Year]=AK$8))+SUM(File_5[GHG (kt CO2eq)]*(File_5[Row Categories]=$BE$78)*(File_5[Energy (Sub-Type)]=$BF$283)*(File_5[Year]=AK$8))+SUM(File_5[GHG (kt CO2eq)]*(File_5[Row Categories]=$BF$78)*(File_5[Energy (Sub-Type)]=$BE$283)*(File_5[Year]=AK$8))+SUM(File_5[GHG (kt CO2eq)]*(File_5[Row Categories]=$BF$78)*(File_5[Energy (Sub-Type)]=$BF$283)*(File_5[Year]=AK$8))</f>
        <v>7.9151925609999996</v>
      </c>
      <c r="AL283" s="65" cm="1">
        <f t="array" ref="AL283">SUM(File_5[GHG (kt CO2eq)]*(File_5[Row Categories]=$BE$78)*(File_5[Energy (Sub-Type)]=$BE$283)*(File_5[Year]=AL$8))+SUM(File_5[GHG (kt CO2eq)]*(File_5[Row Categories]=$BE$78)*(File_5[Energy (Sub-Type)]=$BF$283)*(File_5[Year]=AL$8))+SUM(File_5[GHG (kt CO2eq)]*(File_5[Row Categories]=$BF$78)*(File_5[Energy (Sub-Type)]=$BE$283)*(File_5[Year]=AL$8))+SUM(File_5[GHG (kt CO2eq)]*(File_5[Row Categories]=$BF$78)*(File_5[Energy (Sub-Type)]=$BF$283)*(File_5[Year]=AL$8))</f>
        <v>8.4104883539999999</v>
      </c>
      <c r="AM283" s="65" cm="1">
        <f t="array" ref="AM283">SUM(File_5[GHG (kt CO2eq)]*(File_5[Row Categories]=$BE$78)*(File_5[Energy (Sub-Type)]=$BE$283)*(File_5[Year]=AM$8))+SUM(File_5[GHG (kt CO2eq)]*(File_5[Row Categories]=$BE$78)*(File_5[Energy (Sub-Type)]=$BF$283)*(File_5[Year]=AM$8))+SUM(File_5[GHG (kt CO2eq)]*(File_5[Row Categories]=$BF$78)*(File_5[Energy (Sub-Type)]=$BE$283)*(File_5[Year]=AM$8))+SUM(File_5[GHG (kt CO2eq)]*(File_5[Row Categories]=$BF$78)*(File_5[Energy (Sub-Type)]=$BF$283)*(File_5[Year]=AM$8))</f>
        <v>7.5442133200000008</v>
      </c>
      <c r="BE283" s="7" t="s">
        <v>33</v>
      </c>
      <c r="BF283" s="7" t="s">
        <v>27</v>
      </c>
    </row>
    <row r="284" spans="3:105" s="58" customFormat="1" ht="15">
      <c r="C284" s="55" t="s">
        <v>47</v>
      </c>
      <c r="D284" s="56" t="s">
        <v>649</v>
      </c>
      <c r="E284" s="57"/>
      <c r="F284" s="66">
        <f>SUM(F277:F283)</f>
        <v>4646.0058950070943</v>
      </c>
      <c r="G284" s="66">
        <f t="shared" ref="G284:AM284" si="148">SUM(G277:G283)</f>
        <v>4812.1786962290753</v>
      </c>
      <c r="H284" s="66">
        <f t="shared" si="148"/>
        <v>4906.6389370277338</v>
      </c>
      <c r="I284" s="66">
        <f t="shared" si="148"/>
        <v>4850.9582598101388</v>
      </c>
      <c r="J284" s="66">
        <f t="shared" si="148"/>
        <v>5033.1554460498628</v>
      </c>
      <c r="K284" s="66">
        <f t="shared" si="148"/>
        <v>5102.0349732824216</v>
      </c>
      <c r="L284" s="66">
        <f t="shared" si="148"/>
        <v>5192.189215814501</v>
      </c>
      <c r="M284" s="66">
        <f t="shared" si="148"/>
        <v>5350.8694810914631</v>
      </c>
      <c r="N284" s="66">
        <f t="shared" si="148"/>
        <v>5442.575928842316</v>
      </c>
      <c r="O284" s="66">
        <f t="shared" si="148"/>
        <v>5915.2732707436817</v>
      </c>
      <c r="P284" s="66">
        <f t="shared" si="148"/>
        <v>6229.9676360280764</v>
      </c>
      <c r="Q284" s="66">
        <f t="shared" si="148"/>
        <v>6698.7802335848364</v>
      </c>
      <c r="R284" s="66">
        <f t="shared" si="148"/>
        <v>6788.3373448879192</v>
      </c>
      <c r="S284" s="66">
        <f t="shared" si="148"/>
        <v>6769.1088118394327</v>
      </c>
      <c r="T284" s="66">
        <f t="shared" si="148"/>
        <v>6662.9918572957658</v>
      </c>
      <c r="U284" s="66">
        <f t="shared" si="148"/>
        <v>7149.6642245930452</v>
      </c>
      <c r="V284" s="66">
        <f t="shared" si="148"/>
        <v>7202.6495718754923</v>
      </c>
      <c r="W284" s="66">
        <f t="shared" si="148"/>
        <v>7229.6282894042888</v>
      </c>
      <c r="X284" s="66">
        <f t="shared" si="148"/>
        <v>7432.520705400264</v>
      </c>
      <c r="Y284" s="66">
        <f t="shared" si="148"/>
        <v>6719.9772497523036</v>
      </c>
      <c r="Z284" s="66">
        <f t="shared" si="148"/>
        <v>6742.7469949025726</v>
      </c>
      <c r="AA284" s="66">
        <f t="shared" si="148"/>
        <v>6261.7900231300673</v>
      </c>
      <c r="AB284" s="66">
        <f t="shared" si="148"/>
        <v>6670.024700566496</v>
      </c>
      <c r="AC284" s="66">
        <f t="shared" si="148"/>
        <v>6222.5522586182096</v>
      </c>
      <c r="AD284" s="66">
        <f t="shared" si="148"/>
        <v>5973.4579174736136</v>
      </c>
      <c r="AE284" s="66">
        <f t="shared" si="148"/>
        <v>6611.7406432086082</v>
      </c>
      <c r="AF284" s="66">
        <f t="shared" si="148"/>
        <v>6891.2586959105674</v>
      </c>
      <c r="AG284" s="66">
        <f t="shared" si="148"/>
        <v>6517.4214127815721</v>
      </c>
      <c r="AH284" s="66">
        <f t="shared" si="148"/>
        <v>6367.7310578962633</v>
      </c>
      <c r="AI284" s="66">
        <f t="shared" si="148"/>
        <v>5926.5344984914736</v>
      </c>
      <c r="AJ284" s="66">
        <f t="shared" si="148"/>
        <v>5182.3055518088486</v>
      </c>
      <c r="AK284" s="66">
        <f t="shared" si="148"/>
        <v>6147.649218791661</v>
      </c>
      <c r="AL284" s="66">
        <f t="shared" si="148"/>
        <v>6319.50935465353</v>
      </c>
      <c r="AM284" s="66">
        <f t="shared" si="148"/>
        <v>5405.3322116958161</v>
      </c>
    </row>
    <row r="286" spans="3:105" ht="16.5">
      <c r="AP286" s="60"/>
      <c r="AQ286" s="305" t="s">
        <v>647</v>
      </c>
      <c r="AR286" s="305"/>
      <c r="AS286" s="305"/>
      <c r="AT286" s="306"/>
      <c r="AU286" s="307" t="s">
        <v>84</v>
      </c>
      <c r="AV286" s="305"/>
      <c r="AW286" s="305"/>
      <c r="AX286" s="306"/>
      <c r="AY286" s="305" t="str">
        <f>"Change to "&amp;year_latest&amp;" (%)"</f>
        <v>Change to 2023 (%)</v>
      </c>
      <c r="AZ286" s="308"/>
      <c r="BA286" s="308"/>
    </row>
    <row r="287" spans="3:105" ht="15" thickBot="1">
      <c r="C287" s="28" t="s">
        <v>759</v>
      </c>
      <c r="D287" s="28" t="s">
        <v>49</v>
      </c>
      <c r="E287" s="28" t="s">
        <v>62</v>
      </c>
      <c r="F287" s="28">
        <f t="shared" ref="F287:AM287" si="149">F$8</f>
        <v>1990</v>
      </c>
      <c r="G287" s="28">
        <f t="shared" si="149"/>
        <v>1991</v>
      </c>
      <c r="H287" s="28">
        <f t="shared" si="149"/>
        <v>1992</v>
      </c>
      <c r="I287" s="28">
        <f t="shared" si="149"/>
        <v>1993</v>
      </c>
      <c r="J287" s="28">
        <f t="shared" si="149"/>
        <v>1994</v>
      </c>
      <c r="K287" s="28">
        <f t="shared" si="149"/>
        <v>1995</v>
      </c>
      <c r="L287" s="28">
        <f t="shared" si="149"/>
        <v>1996</v>
      </c>
      <c r="M287" s="28">
        <f t="shared" si="149"/>
        <v>1997</v>
      </c>
      <c r="N287" s="28">
        <f t="shared" si="149"/>
        <v>1998</v>
      </c>
      <c r="O287" s="28">
        <f t="shared" si="149"/>
        <v>1999</v>
      </c>
      <c r="P287" s="28">
        <f t="shared" si="149"/>
        <v>2000</v>
      </c>
      <c r="Q287" s="28">
        <f t="shared" si="149"/>
        <v>2001</v>
      </c>
      <c r="R287" s="28">
        <f t="shared" si="149"/>
        <v>2002</v>
      </c>
      <c r="S287" s="28">
        <f t="shared" si="149"/>
        <v>2003</v>
      </c>
      <c r="T287" s="28">
        <f t="shared" si="149"/>
        <v>2004</v>
      </c>
      <c r="U287" s="28">
        <f t="shared" si="149"/>
        <v>2005</v>
      </c>
      <c r="V287" s="28">
        <f t="shared" si="149"/>
        <v>2006</v>
      </c>
      <c r="W287" s="28">
        <f t="shared" si="149"/>
        <v>2007</v>
      </c>
      <c r="X287" s="28">
        <f t="shared" si="149"/>
        <v>2008</v>
      </c>
      <c r="Y287" s="28">
        <f t="shared" si="149"/>
        <v>2009</v>
      </c>
      <c r="Z287" s="28">
        <f t="shared" si="149"/>
        <v>2010</v>
      </c>
      <c r="AA287" s="28">
        <f t="shared" si="149"/>
        <v>2011</v>
      </c>
      <c r="AB287" s="28">
        <f t="shared" si="149"/>
        <v>2012</v>
      </c>
      <c r="AC287" s="28">
        <f t="shared" si="149"/>
        <v>2013</v>
      </c>
      <c r="AD287" s="28">
        <f t="shared" si="149"/>
        <v>2014</v>
      </c>
      <c r="AE287" s="28">
        <f t="shared" si="149"/>
        <v>2015</v>
      </c>
      <c r="AF287" s="28">
        <f t="shared" si="149"/>
        <v>2016</v>
      </c>
      <c r="AG287" s="28">
        <f t="shared" si="149"/>
        <v>2017</v>
      </c>
      <c r="AH287" s="28">
        <f t="shared" si="149"/>
        <v>2018</v>
      </c>
      <c r="AI287" s="28">
        <f t="shared" si="149"/>
        <v>2019</v>
      </c>
      <c r="AJ287" s="28">
        <f t="shared" si="149"/>
        <v>2020</v>
      </c>
      <c r="AK287" s="28">
        <f t="shared" si="149"/>
        <v>2021</v>
      </c>
      <c r="AL287" s="28">
        <f t="shared" si="149"/>
        <v>2022</v>
      </c>
      <c r="AM287" s="28">
        <f t="shared" si="149"/>
        <v>2023</v>
      </c>
      <c r="AP287" s="59"/>
      <c r="AQ287" s="28">
        <f>AQ$8</f>
        <v>2023</v>
      </c>
      <c r="AR287" s="28">
        <f>AR$8</f>
        <v>2022</v>
      </c>
      <c r="AS287" s="28">
        <f>AS$8</f>
        <v>2018</v>
      </c>
      <c r="AT287" s="59">
        <f>AT$8</f>
        <v>2013</v>
      </c>
      <c r="AU287" s="28">
        <f>AQ287</f>
        <v>2023</v>
      </c>
      <c r="AV287" s="28">
        <f>AR287</f>
        <v>2022</v>
      </c>
      <c r="AW287" s="28">
        <f>AS287</f>
        <v>2018</v>
      </c>
      <c r="AX287" s="59">
        <f>AT287</f>
        <v>2013</v>
      </c>
      <c r="AY287" s="28">
        <f>AV287</f>
        <v>2022</v>
      </c>
      <c r="AZ287" s="28">
        <f>AW287</f>
        <v>2018</v>
      </c>
      <c r="BA287" s="28">
        <f>AX287</f>
        <v>2013</v>
      </c>
      <c r="BB287" s="27"/>
      <c r="BP287" s="182"/>
      <c r="BQ287" s="183">
        <f t="shared" ref="BQ287:CA287" si="150">BQ$8</f>
        <v>2013</v>
      </c>
      <c r="BR287" s="183">
        <f t="shared" si="150"/>
        <v>2014</v>
      </c>
      <c r="BS287" s="183">
        <f t="shared" si="150"/>
        <v>2015</v>
      </c>
      <c r="BT287" s="183">
        <f t="shared" si="150"/>
        <v>2016</v>
      </c>
      <c r="BU287" s="183">
        <f t="shared" si="150"/>
        <v>2017</v>
      </c>
      <c r="BV287" s="183">
        <f t="shared" si="150"/>
        <v>2018</v>
      </c>
      <c r="BW287" s="183">
        <f t="shared" si="150"/>
        <v>2019</v>
      </c>
      <c r="BX287" s="183">
        <f t="shared" si="150"/>
        <v>2020</v>
      </c>
      <c r="BY287" s="183">
        <f t="shared" si="150"/>
        <v>2021</v>
      </c>
      <c r="BZ287" s="183">
        <f t="shared" si="150"/>
        <v>2022</v>
      </c>
      <c r="CA287" s="183">
        <f t="shared" si="150"/>
        <v>2023</v>
      </c>
      <c r="CC287" s="183"/>
      <c r="CD287" s="183">
        <f t="shared" ref="CD287:CN287" si="151">BQ287</f>
        <v>2013</v>
      </c>
      <c r="CE287" s="183">
        <f t="shared" si="151"/>
        <v>2014</v>
      </c>
      <c r="CF287" s="183">
        <f t="shared" si="151"/>
        <v>2015</v>
      </c>
      <c r="CG287" s="183">
        <f t="shared" si="151"/>
        <v>2016</v>
      </c>
      <c r="CH287" s="183">
        <f t="shared" si="151"/>
        <v>2017</v>
      </c>
      <c r="CI287" s="183">
        <f t="shared" si="151"/>
        <v>2018</v>
      </c>
      <c r="CJ287" s="183">
        <f t="shared" si="151"/>
        <v>2019</v>
      </c>
      <c r="CK287" s="183">
        <f t="shared" si="151"/>
        <v>2020</v>
      </c>
      <c r="CL287" s="183">
        <f t="shared" si="151"/>
        <v>2021</v>
      </c>
      <c r="CM287" s="183">
        <f t="shared" si="151"/>
        <v>2022</v>
      </c>
      <c r="CN287" s="183">
        <f t="shared" si="151"/>
        <v>2023</v>
      </c>
      <c r="CO287" s="27"/>
      <c r="CP287" s="183"/>
      <c r="CQ287" s="188">
        <f t="shared" ref="CQ287:DA287" si="152">CD287</f>
        <v>2013</v>
      </c>
      <c r="CR287" s="188">
        <f t="shared" si="152"/>
        <v>2014</v>
      </c>
      <c r="CS287" s="188">
        <f t="shared" si="152"/>
        <v>2015</v>
      </c>
      <c r="CT287" s="188">
        <f t="shared" si="152"/>
        <v>2016</v>
      </c>
      <c r="CU287" s="188">
        <f t="shared" si="152"/>
        <v>2017</v>
      </c>
      <c r="CV287" s="188">
        <f t="shared" si="152"/>
        <v>2018</v>
      </c>
      <c r="CW287" s="188">
        <f t="shared" si="152"/>
        <v>2019</v>
      </c>
      <c r="CX287" s="188">
        <f t="shared" si="152"/>
        <v>2020</v>
      </c>
      <c r="CY287" s="188">
        <f t="shared" si="152"/>
        <v>2021</v>
      </c>
      <c r="CZ287" s="188">
        <f t="shared" si="152"/>
        <v>2022</v>
      </c>
      <c r="DA287" s="188">
        <f t="shared" si="152"/>
        <v>2023</v>
      </c>
    </row>
    <row r="288" spans="3:105" ht="15.5">
      <c r="C288" s="7" t="str" cm="1">
        <f t="array" ref="C288:C294">_xlfn.SORTBY(C277:C283,$AM277:$AM283,-1)</f>
        <v>Electricity</v>
      </c>
      <c r="D288" s="86" t="s">
        <v>648</v>
      </c>
      <c r="F288" s="89" cm="1">
        <f t="array" ref="F288:F294">_xlfn.SORTBY(F277:F283,$AM277:$AM283,-1)</f>
        <v>2520.3624350190944</v>
      </c>
      <c r="G288" s="89" cm="1">
        <f t="array" ref="G288:G294">_xlfn.SORTBY(G277:G283,$AM277:$AM283,-1)</f>
        <v>2695.080497167075</v>
      </c>
      <c r="H288" s="89" cm="1">
        <f t="array" ref="H288:H294">_xlfn.SORTBY(H277:H283,$AM277:$AM283,-1)</f>
        <v>2890.0988618577335</v>
      </c>
      <c r="I288" s="89" cm="1">
        <f t="array" ref="I288:I294">_xlfn.SORTBY(I277:I283,$AM277:$AM283,-1)</f>
        <v>2874.9229222971385</v>
      </c>
      <c r="J288" s="89" cm="1">
        <f t="array" ref="J288:J294">_xlfn.SORTBY(J277:J283,$AM277:$AM283,-1)</f>
        <v>2959.5895433018636</v>
      </c>
      <c r="K288" s="89" cm="1">
        <f t="array" ref="K288:K294">_xlfn.SORTBY(K277:K283,$AM277:$AM283,-1)</f>
        <v>3119.7821294714222</v>
      </c>
      <c r="L288" s="89" cm="1">
        <f t="array" ref="L288:L294">_xlfn.SORTBY(L277:L283,$AM277:$AM283,-1)</f>
        <v>3353.6108765355011</v>
      </c>
      <c r="M288" s="89" cm="1">
        <f t="array" ref="M288:M294">_xlfn.SORTBY(M277:M283,$AM277:$AM283,-1)</f>
        <v>3553.6775011334635</v>
      </c>
      <c r="N288" s="89" cm="1">
        <f t="array" ref="N288:N294">_xlfn.SORTBY(N277:N283,$AM277:$AM283,-1)</f>
        <v>3713.9102656603163</v>
      </c>
      <c r="O288" s="89" cm="1">
        <f t="array" ref="O288:O294">_xlfn.SORTBY(O277:O283,$AM277:$AM283,-1)</f>
        <v>4126.7066030856813</v>
      </c>
      <c r="P288" s="89" cm="1">
        <f t="array" ref="P288:P294">_xlfn.SORTBY(P277:P283,$AM277:$AM283,-1)</f>
        <v>4372.7757038020764</v>
      </c>
      <c r="Q288" s="89" cm="1">
        <f t="array" ref="Q288:Q294">_xlfn.SORTBY(Q277:Q283,$AM277:$AM283,-1)</f>
        <v>4881.5975233418367</v>
      </c>
      <c r="R288" s="89" cm="1">
        <f t="array" ref="R288:R294">_xlfn.SORTBY(R277:R283,$AM277:$AM283,-1)</f>
        <v>5059.8628436069193</v>
      </c>
      <c r="S288" s="89" cm="1">
        <f t="array" ref="S288:S294">_xlfn.SORTBY(S277:S283,$AM277:$AM283,-1)</f>
        <v>4987.3319735884334</v>
      </c>
      <c r="T288" s="89" cm="1">
        <f t="array" ref="T288:T294">_xlfn.SORTBY(T277:T283,$AM277:$AM283,-1)</f>
        <v>4966.1441892447665</v>
      </c>
      <c r="U288" s="89" cm="1">
        <f t="array" ref="U288:U294">_xlfn.SORTBY(U277:U283,$AM277:$AM283,-1)</f>
        <v>5418.9953805250452</v>
      </c>
      <c r="V288" s="89" cm="1">
        <f t="array" ref="V288:V294">_xlfn.SORTBY(V277:V283,$AM277:$AM283,-1)</f>
        <v>5494.9735027374918</v>
      </c>
      <c r="W288" s="89" cm="1">
        <f t="array" ref="W288:W294">_xlfn.SORTBY(W277:W283,$AM277:$AM283,-1)</f>
        <v>5564.2815694072879</v>
      </c>
      <c r="X288" s="89" cm="1">
        <f t="array" ref="X288:X294">_xlfn.SORTBY(X277:X283,$AM277:$AM283,-1)</f>
        <v>5715.2437471852636</v>
      </c>
      <c r="Y288" s="89" cm="1">
        <f t="array" ref="Y288:Y294">_xlfn.SORTBY(Y277:Y283,$AM277:$AM283,-1)</f>
        <v>5339.3342110703043</v>
      </c>
      <c r="Z288" s="89" cm="1">
        <f t="array" ref="Z288:Z294">_xlfn.SORTBY(Z277:Z283,$AM277:$AM283,-1)</f>
        <v>5254.1121549775735</v>
      </c>
      <c r="AA288" s="89" cm="1">
        <f t="array" ref="AA288:AA294">_xlfn.SORTBY(AA277:AA283,$AM277:$AM283,-1)</f>
        <v>4901.2266987530666</v>
      </c>
      <c r="AB288" s="89" cm="1">
        <f t="array" ref="AB288:AB294">_xlfn.SORTBY(AB277:AB283,$AM277:$AM283,-1)</f>
        <v>5249.7558938664961</v>
      </c>
      <c r="AC288" s="89" cm="1">
        <f t="array" ref="AC288:AC294">_xlfn.SORTBY(AC277:AC283,$AM277:$AM283,-1)</f>
        <v>4720.0874980162098</v>
      </c>
      <c r="AD288" s="89" cm="1">
        <f t="array" ref="AD288:AD294">_xlfn.SORTBY(AD277:AD283,$AM277:$AM283,-1)</f>
        <v>4564.9835765856142</v>
      </c>
      <c r="AE288" s="89" cm="1">
        <f t="array" ref="AE288:AE294">_xlfn.SORTBY(AE277:AE283,$AM277:$AM283,-1)</f>
        <v>5072.4420943436089</v>
      </c>
      <c r="AF288" s="89" cm="1">
        <f t="array" ref="AF288:AF294">_xlfn.SORTBY(AF277:AF283,$AM277:$AM283,-1)</f>
        <v>5442.3748869635674</v>
      </c>
      <c r="AG288" s="89" cm="1">
        <f t="array" ref="AG288:AG294">_xlfn.SORTBY(AG277:AG283,$AM277:$AM283,-1)</f>
        <v>5132.049131975572</v>
      </c>
      <c r="AH288" s="89" cm="1">
        <f t="array" ref="AH288:AH294">_xlfn.SORTBY(AH277:AH283,$AM277:$AM283,-1)</f>
        <v>4854.8718694742638</v>
      </c>
      <c r="AI288" s="89" cm="1">
        <f t="array" ref="AI288:AI294">_xlfn.SORTBY(AI277:AI283,$AM277:$AM283,-1)</f>
        <v>4425.4321807204742</v>
      </c>
      <c r="AJ288" s="89" cm="1">
        <f t="array" ref="AJ288:AJ294">_xlfn.SORTBY(AJ277:AJ283,$AM277:$AM283,-1)</f>
        <v>3871.5555347288482</v>
      </c>
      <c r="AK288" s="89" cm="1">
        <f t="array" ref="AK288:AK294">_xlfn.SORTBY(AK277:AK283,$AM277:$AM283,-1)</f>
        <v>4733.9462830286611</v>
      </c>
      <c r="AL288" s="89" cm="1">
        <f t="array" ref="AL288:AL294">_xlfn.SORTBY(AL277:AL283,$AM277:$AM283,-1)</f>
        <v>4930.9786135205295</v>
      </c>
      <c r="AM288" s="89" cm="1">
        <f t="array" ref="AM288:AM294">_xlfn.SORTBY(AM277:AM283,$AM277:$AM283,-1)</f>
        <v>4052.7799243388158</v>
      </c>
      <c r="AN288" s="94"/>
      <c r="AP288" s="49" t="str">
        <f t="shared" ref="AP288:AP295" si="153">C288</f>
        <v>Electricity</v>
      </c>
      <c r="AQ288" s="101" cm="1">
        <f t="array" aca="1" ref="AQ288" ca="1">INDIRECT(ADDRESS(ROW(AP288),AQ$9))/1000</f>
        <v>4.0527799243388154</v>
      </c>
      <c r="AR288" s="102" cm="1">
        <f t="array" aca="1" ref="AR288" ca="1">INDIRECT(ADDRESS(ROW(AQ288),AR$9))/1000</f>
        <v>4.9309786135205291</v>
      </c>
      <c r="AS288" s="102" cm="1">
        <f t="array" aca="1" ref="AS288" ca="1">INDIRECT(ADDRESS(ROW(AR288),AS$9))/1000</f>
        <v>4.8548718694742634</v>
      </c>
      <c r="AT288" s="110" cm="1">
        <f t="array" aca="1" ref="AT288" ca="1">INDIRECT(ADDRESS(ROW(AS288),AT$9))/1000</f>
        <v>4.72008749801621</v>
      </c>
      <c r="AU288" s="77" cm="1">
        <f t="array" aca="1" ref="AU288" ca="1">AQ288/INDIRECT(ADDRESS($BC288,COLUMN(AQ288)))</f>
        <v>0.74977443857559611</v>
      </c>
      <c r="AV288" s="78" cm="1">
        <f t="array" aca="1" ref="AV288" ca="1">AR288/INDIRECT(ADDRESS($BC288,COLUMN(AR288)))</f>
        <v>0.78027871101883561</v>
      </c>
      <c r="AW288" s="78" cm="1">
        <f t="array" aca="1" ref="AW288" ca="1">AS288/INDIRECT(ADDRESS($BC288,COLUMN(AS288)))</f>
        <v>0.76241785737072099</v>
      </c>
      <c r="AX288" s="79" cm="1">
        <f t="array" aca="1" ref="AX288" ca="1">AT288/INDIRECT(ADDRESS($BC288,COLUMN(AT288)))</f>
        <v>0.75854525632611736</v>
      </c>
      <c r="AY288" s="53">
        <f t="shared" ref="AY288:BA294" ca="1" si="154">IFERROR(($AQ288-AR288)/AR288,"-")</f>
        <v>-0.17809825554175618</v>
      </c>
      <c r="AZ288" s="53">
        <f t="shared" ca="1" si="154"/>
        <v>-0.16521382370124363</v>
      </c>
      <c r="BA288" s="53">
        <f t="shared" ca="1" si="154"/>
        <v>-0.14137610244679893</v>
      </c>
      <c r="BC288" s="100">
        <f>+BC289</f>
        <v>295</v>
      </c>
      <c r="BP288" s="177" t="str">
        <f t="shared" ref="BP288:BP295" si="155">AP288</f>
        <v>Electricity</v>
      </c>
      <c r="BQ288" s="185" cm="1">
        <f t="array" ref="BQ288">INDEX(288:288,,BQ$9)/1000</f>
        <v>4.72008749801621</v>
      </c>
      <c r="BR288" s="185" cm="1">
        <f t="array" ref="BR288">INDEX(288:288,,BR$9)/1000</f>
        <v>4.5649835765856146</v>
      </c>
      <c r="BS288" s="185" cm="1">
        <f t="array" ref="BS288">INDEX(288:288,,BS$9)/1000</f>
        <v>5.072442094343609</v>
      </c>
      <c r="BT288" s="185" cm="1">
        <f t="array" ref="BT288">INDEX(288:288,,BT$9)/1000</f>
        <v>5.4423748869635675</v>
      </c>
      <c r="BU288" s="185" cm="1">
        <f t="array" ref="BU288">INDEX(288:288,,BU$9)/1000</f>
        <v>5.1320491319755721</v>
      </c>
      <c r="BV288" s="185" cm="1">
        <f t="array" ref="BV288">INDEX(288:288,,BV$9)/1000</f>
        <v>4.8548718694742634</v>
      </c>
      <c r="BW288" s="185" cm="1">
        <f t="array" ref="BW288">INDEX(288:288,,BW$9)/1000</f>
        <v>4.425432180720474</v>
      </c>
      <c r="BX288" s="185" cm="1">
        <f t="array" ref="BX288">INDEX(288:288,,BX$9)/1000</f>
        <v>3.8715555347288482</v>
      </c>
      <c r="BY288" s="185" cm="1">
        <f t="array" ref="BY288">INDEX(288:288,,BY$9)/1000</f>
        <v>4.7339462830286614</v>
      </c>
      <c r="BZ288" s="185" cm="1">
        <f t="array" ref="BZ288">INDEX(288:288,,BZ$9)/1000</f>
        <v>4.9309786135205291</v>
      </c>
      <c r="CA288" s="185" cm="1">
        <f t="array" ref="CA288">INDEX(288:288,,CA$9)/1000</f>
        <v>4.0527799243388154</v>
      </c>
      <c r="CB288" s="179"/>
      <c r="CC288" s="178" t="str">
        <f>BP288</f>
        <v>Electricity</v>
      </c>
      <c r="CD288" s="126" cm="1">
        <f t="array" aca="1" ref="CD288" ca="1">BQ288/INDIRECT(ADDRESS($BC288,COLUMN(BQ288)))</f>
        <v>0.75854525632611736</v>
      </c>
      <c r="CE288" s="126" cm="1">
        <f t="array" aca="1" ref="CE288" ca="1">BR288/INDIRECT(ADDRESS($BC288,COLUMN(BR288)))</f>
        <v>0.76421122231933425</v>
      </c>
      <c r="CF288" s="126" cm="1">
        <f t="array" aca="1" ref="CF288" ca="1">BS288/INDIRECT(ADDRESS($BC288,COLUMN(BS288)))</f>
        <v>0.76718709460478862</v>
      </c>
      <c r="CG288" s="126" cm="1">
        <f t="array" aca="1" ref="CG288" ca="1">BT288/INDIRECT(ADDRESS($BC288,COLUMN(BT288)))</f>
        <v>0.78975048349196342</v>
      </c>
      <c r="CH288" s="126" cm="1">
        <f t="array" aca="1" ref="CH288" ca="1">BU288/INDIRECT(ADDRESS($BC288,COLUMN(BU288)))</f>
        <v>0.7874355219551874</v>
      </c>
      <c r="CI288" s="126" cm="1">
        <f t="array" aca="1" ref="CI288" ca="1">BV288/INDIRECT(ADDRESS($BC288,COLUMN(BV288)))</f>
        <v>0.76241785737072099</v>
      </c>
      <c r="CJ288" s="126" cm="1">
        <f t="array" aca="1" ref="CJ288" ca="1">BW288/INDIRECT(ADDRESS($BC288,COLUMN(BW288)))</f>
        <v>0.7467149953901242</v>
      </c>
      <c r="CK288" s="126" cm="1">
        <f t="array" aca="1" ref="CK288" ca="1">BX288/INDIRECT(ADDRESS($BC288,COLUMN(BX288)))</f>
        <v>0.7470720311691208</v>
      </c>
      <c r="CL288" s="126" cm="1">
        <f t="array" aca="1" ref="CL288" ca="1">BY288/INDIRECT(ADDRESS($BC288,COLUMN(BY288)))</f>
        <v>0.77004170448735076</v>
      </c>
      <c r="CM288" s="126" cm="1">
        <f t="array" aca="1" ref="CM288" ca="1">BZ288/INDIRECT(ADDRESS($BC288,COLUMN(BZ288)))</f>
        <v>0.78027871101883561</v>
      </c>
      <c r="CN288" s="126" cm="1">
        <f t="array" aca="1" ref="CN288" ca="1">CA288/INDIRECT(ADDRESS($BC288,COLUMN(CA288)))</f>
        <v>0.74977443857559611</v>
      </c>
      <c r="CP288" s="178" t="str">
        <f>CC288</f>
        <v>Electricity</v>
      </c>
      <c r="CQ288" s="194" t="str">
        <f ca="1">TEXT(BQ288,"#,##0.00;-#,##0.00;0") &amp; CHAR(10) &amp; IF(CD288&lt;&gt;1,TEXT(CD288,"(#,##0.0%);(-#,##0.0%);(0%)"),"(100%)")</f>
        <v>4.72
(75.9%)</v>
      </c>
      <c r="CR288" s="194" t="str">
        <f t="shared" ref="CR288:CR295" ca="1" si="156">TEXT(BR288,"#,##0.00;-#,##0.00;0") &amp; CHAR(10) &amp; IF(CE288&lt;&gt;1,TEXT(CE288,"(#,##0.0%);(-#,##0.0%);(0%)"),"(100%)")</f>
        <v>4.56
(76.4%)</v>
      </c>
      <c r="CS288" s="194" t="str">
        <f t="shared" ref="CS288:CS295" ca="1" si="157">TEXT(BS288,"#,##0.00;-#,##0.00;0") &amp; CHAR(10) &amp; IF(CF288&lt;&gt;1,TEXT(CF288,"(#,##0.0%);(-#,##0.0%);(0%)"),"(100%)")</f>
        <v>5.07
(76.7%)</v>
      </c>
      <c r="CT288" s="194" t="str">
        <f t="shared" ref="CT288:CT295" ca="1" si="158">TEXT(BT288,"#,##0.00;-#,##0.00;0") &amp; CHAR(10) &amp; IF(CG288&lt;&gt;1,TEXT(CG288,"(#,##0.0%);(-#,##0.0%);(0%)"),"(100%)")</f>
        <v>5.44
(79.0%)</v>
      </c>
      <c r="CU288" s="194" t="str">
        <f t="shared" ref="CU288:CU295" ca="1" si="159">TEXT(BU288,"#,##0.00;-#,##0.00;0") &amp; CHAR(10) &amp; IF(CH288&lt;&gt;1,TEXT(CH288,"(#,##0.0%);(-#,##0.0%);(0%)"),"(100%)")</f>
        <v>5.13
(78.7%)</v>
      </c>
      <c r="CV288" s="194" t="str">
        <f t="shared" ref="CV288:CV295" ca="1" si="160">TEXT(BV288,"#,##0.00;-#,##0.00;0") &amp; CHAR(10) &amp; IF(CI288&lt;&gt;1,TEXT(CI288,"(#,##0.0%);(-#,##0.0%);(0%)"),"(100%)")</f>
        <v>4.85
(76.2%)</v>
      </c>
      <c r="CW288" s="194" t="str">
        <f t="shared" ref="CW288:CW295" ca="1" si="161">TEXT(BW288,"#,##0.00;-#,##0.00;0") &amp; CHAR(10) &amp; IF(CJ288&lt;&gt;1,TEXT(CJ288,"(#,##0.0%);(-#,##0.0%);(0%)"),"(100%)")</f>
        <v>4.43
(74.7%)</v>
      </c>
      <c r="CX288" s="194" t="str">
        <f t="shared" ref="CX288:CX295" ca="1" si="162">TEXT(BX288,"#,##0.00;-#,##0.00;0") &amp; CHAR(10) &amp; IF(CK288&lt;&gt;1,TEXT(CK288,"(#,##0.0%);(-#,##0.0%);(0%)"),"(100%)")</f>
        <v>3.87
(74.7%)</v>
      </c>
      <c r="CY288" s="194" t="str">
        <f t="shared" ref="CY288:CY295" ca="1" si="163">TEXT(BY288,"#,##0.00;-#,##0.00;0") &amp; CHAR(10) &amp; IF(CL288&lt;&gt;1,TEXT(CL288,"(#,##0.0%);(-#,##0.0%);(0%)"),"(100%)")</f>
        <v>4.73
(77.0%)</v>
      </c>
      <c r="CZ288" s="194" t="str">
        <f t="shared" ref="CZ288:CZ295" ca="1" si="164">TEXT(BZ288,"#,##0.00;-#,##0.00;0") &amp; CHAR(10) &amp; IF(CM288&lt;&gt;1,TEXT(CM288,"(#,##0.0%);(-#,##0.0%);(0%)"),"(100%)")</f>
        <v>4.93
(78.0%)</v>
      </c>
      <c r="DA288" s="194" t="str">
        <f t="shared" ref="DA288:DA295" ca="1" si="165">TEXT(CA288,"#,##0.00;-#,##0.00;0") &amp; CHAR(10) &amp; IF(CN288&lt;&gt;1,TEXT(CN288,"(#,##0.0%);(-#,##0.0%);(0%)"),"(100%)")</f>
        <v>4.05
(75.0%)</v>
      </c>
    </row>
    <row r="289" spans="2:105" ht="15.5">
      <c r="C289" s="7" t="str">
        <v>Natural gas</v>
      </c>
      <c r="D289" s="86" t="s">
        <v>648</v>
      </c>
      <c r="F289" s="89">
        <v>216.82587960000001</v>
      </c>
      <c r="G289" s="89">
        <v>261.85091900399999</v>
      </c>
      <c r="H289" s="89">
        <v>306.22990375799998</v>
      </c>
      <c r="I289" s="89">
        <v>363.71539855000003</v>
      </c>
      <c r="J289" s="89">
        <v>402.16844549200005</v>
      </c>
      <c r="K289" s="89">
        <v>409.24419689800004</v>
      </c>
      <c r="L289" s="89">
        <v>455.52592865400004</v>
      </c>
      <c r="M289" s="89">
        <v>484.501634298</v>
      </c>
      <c r="N289" s="89">
        <v>534.93190669900002</v>
      </c>
      <c r="O289" s="89">
        <v>584.02342573600004</v>
      </c>
      <c r="P289" s="89">
        <v>700.31966088600007</v>
      </c>
      <c r="Q289" s="89">
        <v>691.68436954699996</v>
      </c>
      <c r="R289" s="89">
        <v>657.12880267800006</v>
      </c>
      <c r="S289" s="89">
        <v>667.26433598899996</v>
      </c>
      <c r="T289" s="89">
        <v>672.36773822999999</v>
      </c>
      <c r="U289" s="89">
        <v>675.83969627700003</v>
      </c>
      <c r="V289" s="89">
        <v>739.13901879900004</v>
      </c>
      <c r="W289" s="89">
        <v>756.41849525700002</v>
      </c>
      <c r="X289" s="89">
        <v>776.65511302000004</v>
      </c>
      <c r="Y289" s="89">
        <v>728.57335351900008</v>
      </c>
      <c r="Z289" s="89">
        <v>809.92082436999999</v>
      </c>
      <c r="AA289" s="89">
        <v>736.215238881</v>
      </c>
      <c r="AB289" s="89">
        <v>825.705035318</v>
      </c>
      <c r="AC289" s="89">
        <v>781.13517114700005</v>
      </c>
      <c r="AD289" s="89">
        <v>747.08815446700009</v>
      </c>
      <c r="AE289" s="89">
        <v>843.38597812299986</v>
      </c>
      <c r="AF289" s="89">
        <v>792.20484561300009</v>
      </c>
      <c r="AG289" s="89">
        <v>763.64408599199987</v>
      </c>
      <c r="AH289" s="89">
        <v>833.27993472000003</v>
      </c>
      <c r="AI289" s="89">
        <v>872.37098445499998</v>
      </c>
      <c r="AJ289" s="89">
        <v>759.86627088299997</v>
      </c>
      <c r="AK289" s="89">
        <v>827.77120484199997</v>
      </c>
      <c r="AL289" s="89">
        <v>821.56970614800002</v>
      </c>
      <c r="AM289" s="89">
        <v>776.17392268100002</v>
      </c>
      <c r="AN289" s="94"/>
      <c r="AP289" s="49" t="str">
        <f t="shared" si="153"/>
        <v>Natural gas</v>
      </c>
      <c r="AQ289" s="101" cm="1">
        <f t="array" aca="1" ref="AQ289" ca="1">INDIRECT(ADDRESS(ROW(AP289),AQ$9))/1000</f>
        <v>0.77617392268100005</v>
      </c>
      <c r="AR289" s="102" cm="1">
        <f t="array" aca="1" ref="AR289" ca="1">INDIRECT(ADDRESS(ROW(AQ289),AR$9))/1000</f>
        <v>0.82156970614800007</v>
      </c>
      <c r="AS289" s="102" cm="1">
        <f t="array" aca="1" ref="AS289" ca="1">INDIRECT(ADDRESS(ROW(AR289),AS$9))/1000</f>
        <v>0.83327993472000006</v>
      </c>
      <c r="AT289" s="103" cm="1">
        <f t="array" aca="1" ref="AT289" ca="1">INDIRECT(ADDRESS(ROW(AS289),AT$9))/1000</f>
        <v>0.78113517114700004</v>
      </c>
      <c r="AU289" s="77" cm="1">
        <f t="array" aca="1" ref="AU289" ca="1">AQ289/INDIRECT(ADDRESS($BC289,COLUMN(AQ289)))</f>
        <v>0.14359412008045494</v>
      </c>
      <c r="AV289" s="78" cm="1">
        <f t="array" aca="1" ref="AV289" ca="1">AR289/INDIRECT(ADDRESS($BC289,COLUMN(AR289)))</f>
        <v>0.13000529946886091</v>
      </c>
      <c r="AW289" s="78" cm="1">
        <f t="array" aca="1" ref="AW289" ca="1">AS289/INDIRECT(ADDRESS($BC289,COLUMN(AS289)))</f>
        <v>0.13085978775543555</v>
      </c>
      <c r="AX289" s="80" cm="1">
        <f t="array" aca="1" ref="AX289" ca="1">AT289/INDIRECT(ADDRESS($BC289,COLUMN(AT289)))</f>
        <v>0.12553292261469257</v>
      </c>
      <c r="AY289" s="53">
        <f t="shared" ca="1" si="154"/>
        <v>-5.5254938354338839E-2</v>
      </c>
      <c r="AZ289" s="53">
        <f t="shared" ca="1" si="154"/>
        <v>-6.8531605838065515E-2</v>
      </c>
      <c r="BA289" s="53">
        <f t="shared" ca="1" si="154"/>
        <v>-6.3513315611112642E-3</v>
      </c>
      <c r="BC289" s="100">
        <f>+BC290</f>
        <v>295</v>
      </c>
      <c r="BP289" s="177" t="str">
        <f t="shared" si="155"/>
        <v>Natural gas</v>
      </c>
      <c r="BQ289" s="185" cm="1">
        <f t="array" ref="BQ289">INDEX(289:289,,BQ$9)/1000</f>
        <v>0.78113517114700004</v>
      </c>
      <c r="BR289" s="185" cm="1">
        <f t="array" ref="BR289">INDEX(289:289,,BR$9)/1000</f>
        <v>0.74708815446700005</v>
      </c>
      <c r="BS289" s="185" cm="1">
        <f t="array" ref="BS289">INDEX(289:289,,BS$9)/1000</f>
        <v>0.84338597812299987</v>
      </c>
      <c r="BT289" s="185" cm="1">
        <f t="array" ref="BT289">INDEX(289:289,,BT$9)/1000</f>
        <v>0.79220484561300009</v>
      </c>
      <c r="BU289" s="185" cm="1">
        <f t="array" ref="BU289">INDEX(289:289,,BU$9)/1000</f>
        <v>0.76364408599199984</v>
      </c>
      <c r="BV289" s="185" cm="1">
        <f t="array" ref="BV289">INDEX(289:289,,BV$9)/1000</f>
        <v>0.83327993472000006</v>
      </c>
      <c r="BW289" s="185" cm="1">
        <f t="array" ref="BW289">INDEX(289:289,,BW$9)/1000</f>
        <v>0.87237098445499994</v>
      </c>
      <c r="BX289" s="185" cm="1">
        <f t="array" ref="BX289">INDEX(289:289,,BX$9)/1000</f>
        <v>0.75986627088299996</v>
      </c>
      <c r="BY289" s="185" cm="1">
        <f t="array" ref="BY289">INDEX(289:289,,BY$9)/1000</f>
        <v>0.82777120484199995</v>
      </c>
      <c r="BZ289" s="185" cm="1">
        <f t="array" ref="BZ289">INDEX(289:289,,BZ$9)/1000</f>
        <v>0.82156970614800007</v>
      </c>
      <c r="CA289" s="185" cm="1">
        <f t="array" ref="CA289">INDEX(289:289,,CA$9)/1000</f>
        <v>0.77617392268100005</v>
      </c>
      <c r="CB289" s="179"/>
      <c r="CC289" s="178" t="str">
        <f t="shared" ref="CC289:CC295" si="166">BP289</f>
        <v>Natural gas</v>
      </c>
      <c r="CD289" s="126" cm="1">
        <f t="array" aca="1" ref="CD289" ca="1">BQ289/INDIRECT(ADDRESS($BC289,COLUMN(BQ289)))</f>
        <v>0.12553292261469257</v>
      </c>
      <c r="CE289" s="126" cm="1">
        <f t="array" aca="1" ref="CE289" ca="1">BR289/INDIRECT(ADDRESS($BC289,COLUMN(BR289)))</f>
        <v>0.12506795306644933</v>
      </c>
      <c r="CF289" s="126" cm="1">
        <f t="array" aca="1" ref="CF289" ca="1">BS289/INDIRECT(ADDRESS($BC289,COLUMN(BS289)))</f>
        <v>0.12755884170824242</v>
      </c>
      <c r="CG289" s="126" cm="1">
        <f t="array" aca="1" ref="CG289" ca="1">BT289/INDIRECT(ADDRESS($BC289,COLUMN(BT289)))</f>
        <v>0.11495793157251706</v>
      </c>
      <c r="CH289" s="126" cm="1">
        <f t="array" aca="1" ref="CH289" ca="1">BU289/INDIRECT(ADDRESS($BC289,COLUMN(BU289)))</f>
        <v>0.11716966536710167</v>
      </c>
      <c r="CI289" s="126" cm="1">
        <f t="array" aca="1" ref="CI289" ca="1">BV289/INDIRECT(ADDRESS($BC289,COLUMN(BV289)))</f>
        <v>0.13085978775543555</v>
      </c>
      <c r="CJ289" s="126" cm="1">
        <f t="array" aca="1" ref="CJ289" ca="1">BW289/INDIRECT(ADDRESS($BC289,COLUMN(BW289)))</f>
        <v>0.14719748694233553</v>
      </c>
      <c r="CK289" s="126" cm="1">
        <f t="array" aca="1" ref="CK289" ca="1">BX289/INDIRECT(ADDRESS($BC289,COLUMN(BX289)))</f>
        <v>0.14662706845175769</v>
      </c>
      <c r="CL289" s="126" cm="1">
        <f t="array" aca="1" ref="CL289" ca="1">BY289/INDIRECT(ADDRESS($BC289,COLUMN(BY289)))</f>
        <v>0.13464841199978239</v>
      </c>
      <c r="CM289" s="126" cm="1">
        <f t="array" aca="1" ref="CM289" ca="1">BZ289/INDIRECT(ADDRESS($BC289,COLUMN(BZ289)))</f>
        <v>0.13000529946886091</v>
      </c>
      <c r="CN289" s="126" cm="1">
        <f t="array" aca="1" ref="CN289" ca="1">CA289/INDIRECT(ADDRESS($BC289,COLUMN(CA289)))</f>
        <v>0.14359412008045494</v>
      </c>
      <c r="CP289" s="178" t="str">
        <f t="shared" ref="CP289:CP295" si="167">CC289</f>
        <v>Natural gas</v>
      </c>
      <c r="CQ289" s="194" t="str">
        <f t="shared" ref="CQ289:CQ295" ca="1" si="168">TEXT(BQ289,"#,##0.00;-#,##0.00;0") &amp; CHAR(10) &amp; IF(CD289&lt;&gt;1,TEXT(CD289,"(#,##0.0%);(-#,##0.0%);(0%)"),"(100%)")</f>
        <v>0.78
(12.6%)</v>
      </c>
      <c r="CR289" s="194" t="str">
        <f t="shared" ca="1" si="156"/>
        <v>0.75
(12.5%)</v>
      </c>
      <c r="CS289" s="194" t="str">
        <f t="shared" ca="1" si="157"/>
        <v>0.84
(12.8%)</v>
      </c>
      <c r="CT289" s="194" t="str">
        <f t="shared" ca="1" si="158"/>
        <v>0.79
(11.5%)</v>
      </c>
      <c r="CU289" s="194" t="str">
        <f t="shared" ca="1" si="159"/>
        <v>0.76
(11.7%)</v>
      </c>
      <c r="CV289" s="194" t="str">
        <f t="shared" ca="1" si="160"/>
        <v>0.83
(13.1%)</v>
      </c>
      <c r="CW289" s="194" t="str">
        <f t="shared" ca="1" si="161"/>
        <v>0.87
(14.7%)</v>
      </c>
      <c r="CX289" s="194" t="str">
        <f t="shared" ca="1" si="162"/>
        <v>0.76
(14.7%)</v>
      </c>
      <c r="CY289" s="194" t="str">
        <f t="shared" ca="1" si="163"/>
        <v>0.83
(13.5%)</v>
      </c>
      <c r="CZ289" s="194" t="str">
        <f t="shared" ca="1" si="164"/>
        <v>0.82
(13.0%)</v>
      </c>
      <c r="DA289" s="194" t="str">
        <f t="shared" ca="1" si="165"/>
        <v>0.78
(14.4%)</v>
      </c>
    </row>
    <row r="290" spans="2:105" ht="15.5">
      <c r="C290" s="7" t="str">
        <v>Oil</v>
      </c>
      <c r="D290" s="86" t="s">
        <v>648</v>
      </c>
      <c r="F290" s="89">
        <v>1769.6399675960001</v>
      </c>
      <c r="G290" s="89">
        <v>1730.9864873079998</v>
      </c>
      <c r="H290" s="89">
        <v>1651.7351300800001</v>
      </c>
      <c r="I290" s="89">
        <v>1552.4190128659998</v>
      </c>
      <c r="J290" s="89">
        <v>1626.5612973089999</v>
      </c>
      <c r="K290" s="89">
        <v>1549.6959000519998</v>
      </c>
      <c r="L290" s="89">
        <v>1318.5971152049999</v>
      </c>
      <c r="M290" s="89">
        <v>1268.4998703709998</v>
      </c>
      <c r="N290" s="89">
        <v>1165.9334756999999</v>
      </c>
      <c r="O290" s="89">
        <v>1186.0864153140001</v>
      </c>
      <c r="P290" s="89">
        <v>1140.2611273929999</v>
      </c>
      <c r="Q290" s="89">
        <v>1107.041514088</v>
      </c>
      <c r="R290" s="89">
        <v>1058.4259199779999</v>
      </c>
      <c r="S290" s="89">
        <v>1002.3991419069999</v>
      </c>
      <c r="T290" s="89">
        <v>916.54310749699994</v>
      </c>
      <c r="U290" s="89">
        <v>945.77844835099995</v>
      </c>
      <c r="V290" s="89">
        <v>859.27627802300003</v>
      </c>
      <c r="W290" s="89">
        <v>799.54040116700003</v>
      </c>
      <c r="X290" s="89">
        <v>829.07679498000005</v>
      </c>
      <c r="Y290" s="89">
        <v>643.73589617699997</v>
      </c>
      <c r="Z290" s="89">
        <v>669.99176290599985</v>
      </c>
      <c r="AA290" s="89">
        <v>613.07582395300005</v>
      </c>
      <c r="AB290" s="89">
        <v>584.79252143500003</v>
      </c>
      <c r="AC290" s="89">
        <v>709.47695360499995</v>
      </c>
      <c r="AD290" s="89">
        <v>649.21687324300001</v>
      </c>
      <c r="AE290" s="89">
        <v>688.1550333109999</v>
      </c>
      <c r="AF290" s="89">
        <v>644.42314064600009</v>
      </c>
      <c r="AG290" s="89">
        <v>611.21487441500005</v>
      </c>
      <c r="AH290" s="89">
        <v>669.88874124000006</v>
      </c>
      <c r="AI290" s="89">
        <v>620.74207068599992</v>
      </c>
      <c r="AJ290" s="89">
        <v>543.29179443099997</v>
      </c>
      <c r="AK290" s="89">
        <v>577.23080809199996</v>
      </c>
      <c r="AL290" s="89">
        <v>557.70498918600003</v>
      </c>
      <c r="AM290" s="89">
        <v>567.98859391099995</v>
      </c>
      <c r="AN290" s="94"/>
      <c r="AP290" s="49" t="str">
        <f t="shared" si="153"/>
        <v>Oil</v>
      </c>
      <c r="AQ290" s="101" cm="1">
        <f t="array" aca="1" ref="AQ290" ca="1">INDIRECT(ADDRESS(ROW(AP290),AQ$9))/1000</f>
        <v>0.56798859391099998</v>
      </c>
      <c r="AR290" s="102" cm="1">
        <f t="array" aca="1" ref="AR290" ca="1">INDIRECT(ADDRESS(ROW(AQ290),AR$9))/1000</f>
        <v>0.55770498918600009</v>
      </c>
      <c r="AS290" s="102" cm="1">
        <f t="array" aca="1" ref="AS290" ca="1">INDIRECT(ADDRESS(ROW(AR290),AS$9))/1000</f>
        <v>0.66988874124000009</v>
      </c>
      <c r="AT290" s="103" cm="1">
        <f t="array" aca="1" ref="AT290" ca="1">INDIRECT(ADDRESS(ROW(AS290),AT$9))/1000</f>
        <v>0.70947695360499996</v>
      </c>
      <c r="AU290" s="77" cm="1">
        <f t="array" aca="1" ref="AU290" ca="1">AQ290/INDIRECT(ADDRESS($BC290,COLUMN(AQ290)))</f>
        <v>0.10507931273530453</v>
      </c>
      <c r="AV290" s="78" cm="1">
        <f t="array" aca="1" ref="AV290" ca="1">AR290/INDIRECT(ADDRESS($BC290,COLUMN(AR290)))</f>
        <v>8.8251311595150983E-2</v>
      </c>
      <c r="AW290" s="78" cm="1">
        <f t="array" aca="1" ref="AW290" ca="1">AS290/INDIRECT(ADDRESS($BC290,COLUMN(AS290)))</f>
        <v>0.1052005392736097</v>
      </c>
      <c r="AX290" s="80" cm="1">
        <f t="array" aca="1" ref="AX290" ca="1">AT290/INDIRECT(ADDRESS($BC290,COLUMN(AT290)))</f>
        <v>0.11401703418760001</v>
      </c>
      <c r="AY290" s="53">
        <f t="shared" ca="1" si="154"/>
        <v>1.8439147801079133E-2</v>
      </c>
      <c r="AZ290" s="53">
        <f t="shared" ca="1" si="154"/>
        <v>-0.15211503202812074</v>
      </c>
      <c r="BA290" s="53">
        <f t="shared" ca="1" si="154"/>
        <v>-0.19942629422290351</v>
      </c>
      <c r="BC290" s="100">
        <f>+BC291</f>
        <v>295</v>
      </c>
      <c r="BP290" s="177" t="str">
        <f t="shared" si="155"/>
        <v>Oil</v>
      </c>
      <c r="BQ290" s="185" cm="1">
        <f t="array" ref="BQ290">INDEX(290:290,,BQ$9)/1000</f>
        <v>0.70947695360499996</v>
      </c>
      <c r="BR290" s="185" cm="1">
        <f t="array" ref="BR290">INDEX(290:290,,BR$9)/1000</f>
        <v>0.64921687324300004</v>
      </c>
      <c r="BS290" s="185" cm="1">
        <f t="array" ref="BS290">INDEX(290:290,,BS$9)/1000</f>
        <v>0.68815503331099992</v>
      </c>
      <c r="BT290" s="185" cm="1">
        <f t="array" ref="BT290">INDEX(290:290,,BT$9)/1000</f>
        <v>0.64442314064600015</v>
      </c>
      <c r="BU290" s="185" cm="1">
        <f t="array" ref="BU290">INDEX(290:290,,BU$9)/1000</f>
        <v>0.61121487441500011</v>
      </c>
      <c r="BV290" s="185" cm="1">
        <f t="array" ref="BV290">INDEX(290:290,,BV$9)/1000</f>
        <v>0.66988874124000009</v>
      </c>
      <c r="BW290" s="185" cm="1">
        <f t="array" ref="BW290">INDEX(290:290,,BW$9)/1000</f>
        <v>0.62074207068599996</v>
      </c>
      <c r="BX290" s="185" cm="1">
        <f t="array" ref="BX290">INDEX(290:290,,BX$9)/1000</f>
        <v>0.54329179443099995</v>
      </c>
      <c r="BY290" s="185" cm="1">
        <f t="array" ref="BY290">INDEX(290:290,,BY$9)/1000</f>
        <v>0.577230808092</v>
      </c>
      <c r="BZ290" s="185" cm="1">
        <f t="array" ref="BZ290">INDEX(290:290,,BZ$9)/1000</f>
        <v>0.55770498918600009</v>
      </c>
      <c r="CA290" s="185" cm="1">
        <f t="array" ref="CA290">INDEX(290:290,,CA$9)/1000</f>
        <v>0.56798859391099998</v>
      </c>
      <c r="CB290" s="179"/>
      <c r="CC290" s="178" t="str">
        <f t="shared" si="166"/>
        <v>Oil</v>
      </c>
      <c r="CD290" s="126" cm="1">
        <f t="array" aca="1" ref="CD290" ca="1">BQ290/INDIRECT(ADDRESS($BC290,COLUMN(BQ290)))</f>
        <v>0.11401703418760001</v>
      </c>
      <c r="CE290" s="126" cm="1">
        <f t="array" aca="1" ref="CE290" ca="1">BR290/INDIRECT(ADDRESS($BC290,COLUMN(BR290)))</f>
        <v>0.10868359369267588</v>
      </c>
      <c r="CF290" s="126" cm="1">
        <f t="array" aca="1" ref="CF290" ca="1">BS290/INDIRECT(ADDRESS($BC290,COLUMN(BS290)))</f>
        <v>0.1040807663890829</v>
      </c>
      <c r="CG290" s="126" cm="1">
        <f t="array" aca="1" ref="CG290" ca="1">BT290/INDIRECT(ADDRESS($BC290,COLUMN(BT290)))</f>
        <v>9.3513125697692323E-2</v>
      </c>
      <c r="CH290" s="126" cm="1">
        <f t="array" aca="1" ref="CH290" ca="1">BU290/INDIRECT(ADDRESS($BC290,COLUMN(BU290)))</f>
        <v>9.378170225671191E-2</v>
      </c>
      <c r="CI290" s="126" cm="1">
        <f t="array" aca="1" ref="CI290" ca="1">BV290/INDIRECT(ADDRESS($BC290,COLUMN(BV290)))</f>
        <v>0.1052005392736097</v>
      </c>
      <c r="CJ290" s="126" cm="1">
        <f t="array" aca="1" ref="CJ290" ca="1">BW290/INDIRECT(ADDRESS($BC290,COLUMN(BW290)))</f>
        <v>0.10473946803886859</v>
      </c>
      <c r="CK290" s="126" cm="1">
        <f t="array" aca="1" ref="CK290" ca="1">BX290/INDIRECT(ADDRESS($BC290,COLUMN(BX290)))</f>
        <v>0.10483592466703698</v>
      </c>
      <c r="CL290" s="126" cm="1">
        <f t="array" aca="1" ref="CL290" ca="1">BY290/INDIRECT(ADDRESS($BC290,COLUMN(BY290)))</f>
        <v>9.3894558317928298E-2</v>
      </c>
      <c r="CM290" s="126" cm="1">
        <f t="array" aca="1" ref="CM290" ca="1">BZ290/INDIRECT(ADDRESS($BC290,COLUMN(BZ290)))</f>
        <v>8.8251311595150983E-2</v>
      </c>
      <c r="CN290" s="126" cm="1">
        <f t="array" aca="1" ref="CN290" ca="1">CA290/INDIRECT(ADDRESS($BC290,COLUMN(CA290)))</f>
        <v>0.10507931273530453</v>
      </c>
      <c r="CP290" s="178" t="str">
        <f t="shared" si="167"/>
        <v>Oil</v>
      </c>
      <c r="CQ290" s="194" t="str">
        <f t="shared" ca="1" si="168"/>
        <v>0.71
(11.4%)</v>
      </c>
      <c r="CR290" s="194" t="str">
        <f t="shared" ca="1" si="156"/>
        <v>0.65
(10.9%)</v>
      </c>
      <c r="CS290" s="194" t="str">
        <f t="shared" ca="1" si="157"/>
        <v>0.69
(10.4%)</v>
      </c>
      <c r="CT290" s="194" t="str">
        <f t="shared" ca="1" si="158"/>
        <v>0.64
(9.4%)</v>
      </c>
      <c r="CU290" s="194" t="str">
        <f t="shared" ca="1" si="159"/>
        <v>0.61
(9.4%)</v>
      </c>
      <c r="CV290" s="194" t="str">
        <f t="shared" ca="1" si="160"/>
        <v>0.67
(10.5%)</v>
      </c>
      <c r="CW290" s="194" t="str">
        <f t="shared" ca="1" si="161"/>
        <v>0.62
(10.5%)</v>
      </c>
      <c r="CX290" s="194" t="str">
        <f t="shared" ca="1" si="162"/>
        <v>0.54
(10.5%)</v>
      </c>
      <c r="CY290" s="194" t="str">
        <f t="shared" ca="1" si="163"/>
        <v>0.58
(9.4%)</v>
      </c>
      <c r="CZ290" s="194" t="str">
        <f t="shared" ca="1" si="164"/>
        <v>0.56
(8.8%)</v>
      </c>
      <c r="DA290" s="194" t="str">
        <f t="shared" ca="1" si="165"/>
        <v>0.57
(10.5%)</v>
      </c>
    </row>
    <row r="291" spans="2:105" ht="15.5">
      <c r="C291" s="7" t="str">
        <v>Renewables</v>
      </c>
      <c r="D291" s="86" t="s">
        <v>648</v>
      </c>
      <c r="F291" s="89">
        <v>0</v>
      </c>
      <c r="G291" s="89">
        <v>0</v>
      </c>
      <c r="H291" s="89">
        <v>0</v>
      </c>
      <c r="I291" s="89">
        <v>0</v>
      </c>
      <c r="J291" s="89">
        <v>0</v>
      </c>
      <c r="K291" s="89">
        <v>0</v>
      </c>
      <c r="L291" s="89">
        <v>0</v>
      </c>
      <c r="M291" s="89">
        <v>0</v>
      </c>
      <c r="N291" s="89">
        <v>0</v>
      </c>
      <c r="O291" s="89">
        <v>0</v>
      </c>
      <c r="P291" s="89">
        <v>0</v>
      </c>
      <c r="Q291" s="89">
        <v>0</v>
      </c>
      <c r="R291" s="89">
        <v>0</v>
      </c>
      <c r="S291" s="89">
        <v>1.6979737000000002E-2</v>
      </c>
      <c r="T291" s="89">
        <v>1.6813268999999999E-2</v>
      </c>
      <c r="U291" s="89">
        <v>8.8930109999999993E-2</v>
      </c>
      <c r="V291" s="89">
        <v>0.57954675</v>
      </c>
      <c r="W291" s="89">
        <v>2.328953066</v>
      </c>
      <c r="X291" s="89">
        <v>4.4861797079999999</v>
      </c>
      <c r="Y291" s="89">
        <v>5.7691973049999996</v>
      </c>
      <c r="Z291" s="89">
        <v>4.7816358809999997</v>
      </c>
      <c r="AA291" s="89">
        <v>6.270709493</v>
      </c>
      <c r="AB291" s="89">
        <v>7.5975291580000013</v>
      </c>
      <c r="AC291" s="89">
        <v>9.9660855149999996</v>
      </c>
      <c r="AD291" s="89">
        <v>11.052539195</v>
      </c>
      <c r="AE291" s="89">
        <v>6.6447519259999988</v>
      </c>
      <c r="AF291" s="89">
        <v>9.8308277540000013</v>
      </c>
      <c r="AG291" s="89">
        <v>8.3794843960000005</v>
      </c>
      <c r="AH291" s="89">
        <v>7.4609529749999997</v>
      </c>
      <c r="AI291" s="89">
        <v>6.1784933859999995</v>
      </c>
      <c r="AJ291" s="89">
        <v>6.8700371549999995</v>
      </c>
      <c r="AK291" s="89">
        <v>7.9151925609999996</v>
      </c>
      <c r="AL291" s="89">
        <v>8.4104883539999999</v>
      </c>
      <c r="AM291" s="89">
        <v>7.5442133200000008</v>
      </c>
      <c r="AN291" s="94"/>
      <c r="AP291" s="49" t="str">
        <f t="shared" si="153"/>
        <v>Renewables</v>
      </c>
      <c r="AQ291" s="101" cm="1">
        <f t="array" aca="1" ref="AQ291" ca="1">INDIRECT(ADDRESS(ROW(AP291),AQ$9))/1000</f>
        <v>7.5442133200000006E-3</v>
      </c>
      <c r="AR291" s="102" cm="1">
        <f t="array" aca="1" ref="AR291" ca="1">INDIRECT(ADDRESS(ROW(AQ291),AR$9))/1000</f>
        <v>8.4104883540000001E-3</v>
      </c>
      <c r="AS291" s="102" cm="1">
        <f t="array" aca="1" ref="AS291" ca="1">INDIRECT(ADDRESS(ROW(AR291),AS$9))/1000</f>
        <v>7.4609529749999999E-3</v>
      </c>
      <c r="AT291" s="103" cm="1">
        <f t="array" aca="1" ref="AT291" ca="1">INDIRECT(ADDRESS(ROW(AS291),AT$9))/1000</f>
        <v>9.9660855149999988E-3</v>
      </c>
      <c r="AU291" s="77" cm="1">
        <f t="array" aca="1" ref="AU291" ca="1">AQ291/INDIRECT(ADDRESS($BC291,COLUMN(AQ291)))</f>
        <v>1.3956983631230231E-3</v>
      </c>
      <c r="AV291" s="78" cm="1">
        <f t="array" aca="1" ref="AV291" ca="1">AR291/INDIRECT(ADDRESS($BC291,COLUMN(AR291)))</f>
        <v>1.3308767947003237E-3</v>
      </c>
      <c r="AW291" s="78" cm="1">
        <f t="array" aca="1" ref="AW291" ca="1">AS291/INDIRECT(ADDRESS($BC291,COLUMN(AS291)))</f>
        <v>1.1716815467179781E-3</v>
      </c>
      <c r="AX291" s="80" cm="1">
        <f t="array" aca="1" ref="AX291" ca="1">AT291/INDIRECT(ADDRESS($BC291,COLUMN(AT291)))</f>
        <v>1.601607363151834E-3</v>
      </c>
      <c r="AY291" s="53">
        <f t="shared" ca="1" si="154"/>
        <v>-0.10299937382209227</v>
      </c>
      <c r="AZ291" s="53">
        <f t="shared" ca="1" si="154"/>
        <v>1.1159478591942301E-2</v>
      </c>
      <c r="BA291" s="53">
        <f t="shared" ca="1" si="154"/>
        <v>-0.24301138008045664</v>
      </c>
      <c r="BC291" s="100">
        <f>+BC292</f>
        <v>295</v>
      </c>
      <c r="BP291" s="177" t="str">
        <f t="shared" si="155"/>
        <v>Renewables</v>
      </c>
      <c r="BQ291" s="185" cm="1">
        <f t="array" ref="BQ291">INDEX(291:291,,BQ$9)/1000</f>
        <v>9.9660855149999988E-3</v>
      </c>
      <c r="BR291" s="185" cm="1">
        <f t="array" ref="BR291">INDEX(291:291,,BR$9)/1000</f>
        <v>1.1052539194999999E-2</v>
      </c>
      <c r="BS291" s="185" cm="1">
        <f t="array" ref="BS291">INDEX(291:291,,BS$9)/1000</f>
        <v>6.6447519259999989E-3</v>
      </c>
      <c r="BT291" s="185" cm="1">
        <f t="array" ref="BT291">INDEX(291:291,,BT$9)/1000</f>
        <v>9.8308277540000016E-3</v>
      </c>
      <c r="BU291" s="185" cm="1">
        <f t="array" ref="BU291">INDEX(291:291,,BU$9)/1000</f>
        <v>8.3794843959999997E-3</v>
      </c>
      <c r="BV291" s="185" cm="1">
        <f t="array" ref="BV291">INDEX(291:291,,BV$9)/1000</f>
        <v>7.4609529749999999E-3</v>
      </c>
      <c r="BW291" s="185" cm="1">
        <f t="array" ref="BW291">INDEX(291:291,,BW$9)/1000</f>
        <v>6.1784933859999995E-3</v>
      </c>
      <c r="BX291" s="185" cm="1">
        <f t="array" ref="BX291">INDEX(291:291,,BX$9)/1000</f>
        <v>6.8700371549999997E-3</v>
      </c>
      <c r="BY291" s="185" cm="1">
        <f t="array" ref="BY291">INDEX(291:291,,BY$9)/1000</f>
        <v>7.9151925609999996E-3</v>
      </c>
      <c r="BZ291" s="185" cm="1">
        <f t="array" ref="BZ291">INDEX(291:291,,BZ$9)/1000</f>
        <v>8.4104883540000001E-3</v>
      </c>
      <c r="CA291" s="185" cm="1">
        <f t="array" ref="CA291">INDEX(291:291,,CA$9)/1000</f>
        <v>7.5442133200000006E-3</v>
      </c>
      <c r="CB291" s="179"/>
      <c r="CC291" s="178" t="str">
        <f t="shared" si="166"/>
        <v>Renewables</v>
      </c>
      <c r="CD291" s="126" cm="1">
        <f t="array" aca="1" ref="CD291" ca="1">BQ291/INDIRECT(ADDRESS($BC291,COLUMN(BQ291)))</f>
        <v>1.601607363151834E-3</v>
      </c>
      <c r="CE291" s="126" cm="1">
        <f t="array" aca="1" ref="CE291" ca="1">BR291/INDIRECT(ADDRESS($BC291,COLUMN(BR291)))</f>
        <v>1.8502748906406474E-3</v>
      </c>
      <c r="CF291" s="126" cm="1">
        <f t="array" aca="1" ref="CF291" ca="1">BS291/INDIRECT(ADDRESS($BC291,COLUMN(BS291)))</f>
        <v>1.004992827845614E-3</v>
      </c>
      <c r="CG291" s="126" cm="1">
        <f t="array" aca="1" ref="CG291" ca="1">BT291/INDIRECT(ADDRESS($BC291,COLUMN(BT291)))</f>
        <v>1.4265648973291109E-3</v>
      </c>
      <c r="CH291" s="126" cm="1">
        <f t="array" aca="1" ref="CH291" ca="1">BU291/INDIRECT(ADDRESS($BC291,COLUMN(BU291)))</f>
        <v>1.2857054754149644E-3</v>
      </c>
      <c r="CI291" s="126" cm="1">
        <f t="array" aca="1" ref="CI291" ca="1">BV291/INDIRECT(ADDRESS($BC291,COLUMN(BV291)))</f>
        <v>1.1716815467179781E-3</v>
      </c>
      <c r="CJ291" s="126" cm="1">
        <f t="array" aca="1" ref="CJ291" ca="1">BW291/INDIRECT(ADDRESS($BC291,COLUMN(BW291)))</f>
        <v>1.0425136962541361E-3</v>
      </c>
      <c r="CK291" s="126" cm="1">
        <f t="array" aca="1" ref="CK291" ca="1">BX291/INDIRECT(ADDRESS($BC291,COLUMN(BX291)))</f>
        <v>1.3256719593853473E-3</v>
      </c>
      <c r="CL291" s="126" cm="1">
        <f t="array" aca="1" ref="CL291" ca="1">BY291/INDIRECT(ADDRESS($BC291,COLUMN(BY291)))</f>
        <v>1.2875153215973103E-3</v>
      </c>
      <c r="CM291" s="126" cm="1">
        <f t="array" aca="1" ref="CM291" ca="1">BZ291/INDIRECT(ADDRESS($BC291,COLUMN(BZ291)))</f>
        <v>1.3308767947003237E-3</v>
      </c>
      <c r="CN291" s="126" cm="1">
        <f t="array" aca="1" ref="CN291" ca="1">CA291/INDIRECT(ADDRESS($BC291,COLUMN(CA291)))</f>
        <v>1.3956983631230231E-3</v>
      </c>
      <c r="CP291" s="178" t="str">
        <f t="shared" si="167"/>
        <v>Renewables</v>
      </c>
      <c r="CQ291" s="194" t="str">
        <f t="shared" ca="1" si="168"/>
        <v>0.01
(0.2%)</v>
      </c>
      <c r="CR291" s="194" t="str">
        <f t="shared" ca="1" si="156"/>
        <v>0.01
(0.2%)</v>
      </c>
      <c r="CS291" s="194" t="str">
        <f t="shared" ca="1" si="157"/>
        <v>0.01
(0.1%)</v>
      </c>
      <c r="CT291" s="194" t="str">
        <f t="shared" ca="1" si="158"/>
        <v>0.01
(0.1%)</v>
      </c>
      <c r="CU291" s="194" t="str">
        <f t="shared" ca="1" si="159"/>
        <v>0.01
(0.1%)</v>
      </c>
      <c r="CV291" s="194" t="str">
        <f t="shared" ca="1" si="160"/>
        <v>0.01
(0.1%)</v>
      </c>
      <c r="CW291" s="194" t="str">
        <f t="shared" ca="1" si="161"/>
        <v>0.01
(0.1%)</v>
      </c>
      <c r="CX291" s="194" t="str">
        <f t="shared" ca="1" si="162"/>
        <v>0.01
(0.1%)</v>
      </c>
      <c r="CY291" s="194" t="str">
        <f t="shared" ca="1" si="163"/>
        <v>0.01
(0.1%)</v>
      </c>
      <c r="CZ291" s="194" t="str">
        <f t="shared" ca="1" si="164"/>
        <v>0.01
(0.1%)</v>
      </c>
      <c r="DA291" s="194" t="str">
        <f t="shared" ca="1" si="165"/>
        <v>0.01
(0.1%)</v>
      </c>
    </row>
    <row r="292" spans="2:105" ht="15.5">
      <c r="C292" s="7" t="str">
        <v>Coal</v>
      </c>
      <c r="D292" s="86" t="s">
        <v>648</v>
      </c>
      <c r="F292" s="89">
        <v>2.5740554750000002</v>
      </c>
      <c r="G292" s="89">
        <v>0</v>
      </c>
      <c r="H292" s="89">
        <v>0</v>
      </c>
      <c r="I292" s="89">
        <v>0</v>
      </c>
      <c r="J292" s="89">
        <v>0</v>
      </c>
      <c r="K292" s="89">
        <v>0</v>
      </c>
      <c r="L292" s="89">
        <v>0</v>
      </c>
      <c r="M292" s="89">
        <v>0</v>
      </c>
      <c r="N292" s="89">
        <v>0</v>
      </c>
      <c r="O292" s="89">
        <v>0</v>
      </c>
      <c r="P292" s="89">
        <v>0</v>
      </c>
      <c r="Q292" s="89">
        <v>0</v>
      </c>
      <c r="R292" s="89">
        <v>0</v>
      </c>
      <c r="S292" s="89">
        <v>108.40501529599999</v>
      </c>
      <c r="T292" s="89">
        <v>106.07432639399998</v>
      </c>
      <c r="U292" s="89">
        <v>107.05887050699999</v>
      </c>
      <c r="V292" s="89">
        <v>107.05887050699999</v>
      </c>
      <c r="W292" s="89">
        <v>107.05887050699999</v>
      </c>
      <c r="X292" s="89">
        <v>107.05887050699999</v>
      </c>
      <c r="Y292" s="89">
        <v>2.564591681</v>
      </c>
      <c r="Z292" s="89">
        <v>3.9406167679999999</v>
      </c>
      <c r="AA292" s="89">
        <v>5.0015520500000008</v>
      </c>
      <c r="AB292" s="89">
        <v>2.1737207889999999</v>
      </c>
      <c r="AC292" s="89">
        <v>1.8865503350000001</v>
      </c>
      <c r="AD292" s="89">
        <v>1.1167739829999999</v>
      </c>
      <c r="AE292" s="89">
        <v>1.1127855049999997</v>
      </c>
      <c r="AF292" s="89">
        <v>2.4249949339999999</v>
      </c>
      <c r="AG292" s="89">
        <v>2.1338360029999999</v>
      </c>
      <c r="AH292" s="89">
        <v>2.229559487</v>
      </c>
      <c r="AI292" s="89">
        <v>1.8107692440000001</v>
      </c>
      <c r="AJ292" s="89">
        <v>0.72191461100000009</v>
      </c>
      <c r="AK292" s="89">
        <v>0.78573026800000001</v>
      </c>
      <c r="AL292" s="89">
        <v>0.84555744500000007</v>
      </c>
      <c r="AM292" s="89">
        <v>0.84555744500000007</v>
      </c>
      <c r="AN292" s="94"/>
      <c r="AP292" s="49" t="str">
        <f t="shared" si="153"/>
        <v>Coal</v>
      </c>
      <c r="AQ292" s="101" cm="1">
        <f t="array" aca="1" ref="AQ292" ca="1">INDIRECT(ADDRESS(ROW(AP292),AQ$9))/1000</f>
        <v>8.455574450000001E-4</v>
      </c>
      <c r="AR292" s="102" cm="1">
        <f t="array" aca="1" ref="AR292" ca="1">INDIRECT(ADDRESS(ROW(AQ292),AR$9))/1000</f>
        <v>8.455574450000001E-4</v>
      </c>
      <c r="AS292" s="102" cm="1">
        <f t="array" aca="1" ref="AS292" ca="1">INDIRECT(ADDRESS(ROW(AR292),AS$9))/1000</f>
        <v>2.2295594870000001E-3</v>
      </c>
      <c r="AT292" s="103" cm="1">
        <f t="array" aca="1" ref="AT292" ca="1">INDIRECT(ADDRESS(ROW(AS292),AT$9))/1000</f>
        <v>1.886550335E-3</v>
      </c>
      <c r="AU292" s="77" cm="1">
        <f t="array" aca="1" ref="AU292" ca="1">AQ292/INDIRECT(ADDRESS($BC292,COLUMN(AQ292)))</f>
        <v>1.5643024552134294E-4</v>
      </c>
      <c r="AV292" s="78" cm="1">
        <f t="array" aca="1" ref="AV292" ca="1">AR292/INDIRECT(ADDRESS($BC292,COLUMN(AR292)))</f>
        <v>1.3380112245222847E-4</v>
      </c>
      <c r="AW292" s="78" cm="1">
        <f t="array" aca="1" ref="AW292" ca="1">AS292/INDIRECT(ADDRESS($BC292,COLUMN(AS292)))</f>
        <v>3.5013405351585157E-4</v>
      </c>
      <c r="AX292" s="80" cm="1">
        <f t="array" aca="1" ref="AX292" ca="1">AT292/INDIRECT(ADDRESS($BC292,COLUMN(AT292)))</f>
        <v>3.0317950843838004E-4</v>
      </c>
      <c r="AY292" s="53">
        <f t="shared" ca="1" si="154"/>
        <v>0</v>
      </c>
      <c r="AZ292" s="53">
        <f t="shared" ca="1" si="154"/>
        <v>-0.62075134127156839</v>
      </c>
      <c r="BA292" s="53">
        <f t="shared" ca="1" si="154"/>
        <v>-0.5517970396480304</v>
      </c>
      <c r="BC292" s="100">
        <f>+BC293</f>
        <v>295</v>
      </c>
      <c r="BP292" s="177" t="str">
        <f t="shared" si="155"/>
        <v>Coal</v>
      </c>
      <c r="BQ292" s="185" cm="1">
        <f t="array" ref="BQ292">INDEX(292:292,,BQ$9)/1000</f>
        <v>1.886550335E-3</v>
      </c>
      <c r="BR292" s="185" cm="1">
        <f t="array" ref="BR292">INDEX(292:292,,BR$9)/1000</f>
        <v>1.1167739829999999E-3</v>
      </c>
      <c r="BS292" s="185" cm="1">
        <f t="array" ref="BS292">INDEX(292:292,,BS$9)/1000</f>
        <v>1.1127855049999997E-3</v>
      </c>
      <c r="BT292" s="185" cm="1">
        <f t="array" ref="BT292">INDEX(292:292,,BT$9)/1000</f>
        <v>2.4249949339999999E-3</v>
      </c>
      <c r="BU292" s="185" cm="1">
        <f t="array" ref="BU292">INDEX(292:292,,BU$9)/1000</f>
        <v>2.1338360030000001E-3</v>
      </c>
      <c r="BV292" s="185" cm="1">
        <f t="array" ref="BV292">INDEX(292:292,,BV$9)/1000</f>
        <v>2.2295594870000001E-3</v>
      </c>
      <c r="BW292" s="185" cm="1">
        <f t="array" ref="BW292">INDEX(292:292,,BW$9)/1000</f>
        <v>1.8107692440000002E-3</v>
      </c>
      <c r="BX292" s="185" cm="1">
        <f t="array" ref="BX292">INDEX(292:292,,BX$9)/1000</f>
        <v>7.2191461100000009E-4</v>
      </c>
      <c r="BY292" s="185" cm="1">
        <f t="array" ref="BY292">INDEX(292:292,,BY$9)/1000</f>
        <v>7.8573026800000001E-4</v>
      </c>
      <c r="BZ292" s="185" cm="1">
        <f t="array" ref="BZ292">INDEX(292:292,,BZ$9)/1000</f>
        <v>8.455574450000001E-4</v>
      </c>
      <c r="CA292" s="185" cm="1">
        <f t="array" ref="CA292">INDEX(292:292,,CA$9)/1000</f>
        <v>8.455574450000001E-4</v>
      </c>
      <c r="CB292" s="179"/>
      <c r="CC292" s="178" t="str">
        <f t="shared" si="166"/>
        <v>Coal</v>
      </c>
      <c r="CD292" s="126" cm="1">
        <f t="array" aca="1" ref="CD292" ca="1">BQ292/INDIRECT(ADDRESS($BC292,COLUMN(BQ292)))</f>
        <v>3.0317950843838004E-4</v>
      </c>
      <c r="CE292" s="126" cm="1">
        <f t="array" aca="1" ref="CE292" ca="1">BR292/INDIRECT(ADDRESS($BC292,COLUMN(BR292)))</f>
        <v>1.869560309001596E-4</v>
      </c>
      <c r="CF292" s="126" cm="1">
        <f t="array" aca="1" ref="CF292" ca="1">BS292/INDIRECT(ADDRESS($BC292,COLUMN(BS292)))</f>
        <v>1.6830447004043047E-4</v>
      </c>
      <c r="CG292" s="126" cm="1">
        <f t="array" aca="1" ref="CG292" ca="1">BT292/INDIRECT(ADDRESS($BC292,COLUMN(BT292)))</f>
        <v>3.5189434049820944E-4</v>
      </c>
      <c r="CH292" s="126" cm="1">
        <f t="array" aca="1" ref="CH292" ca="1">BU292/INDIRECT(ADDRESS($BC292,COLUMN(BU292)))</f>
        <v>3.274049455840388E-4</v>
      </c>
      <c r="CI292" s="126" cm="1">
        <f t="array" aca="1" ref="CI292" ca="1">BV292/INDIRECT(ADDRESS($BC292,COLUMN(BV292)))</f>
        <v>3.5013405351585157E-4</v>
      </c>
      <c r="CJ292" s="126" cm="1">
        <f t="array" aca="1" ref="CJ292" ca="1">BW292/INDIRECT(ADDRESS($BC292,COLUMN(BW292)))</f>
        <v>3.0553593241731887E-4</v>
      </c>
      <c r="CK292" s="126" cm="1">
        <f t="array" aca="1" ref="CK292" ca="1">BX292/INDIRECT(ADDRESS($BC292,COLUMN(BX292)))</f>
        <v>1.3930375269903195E-4</v>
      </c>
      <c r="CL292" s="126" cm="1">
        <f t="array" aca="1" ref="CL292" ca="1">BY292/INDIRECT(ADDRESS($BC292,COLUMN(BY292)))</f>
        <v>1.27809873341218E-4</v>
      </c>
      <c r="CM292" s="126" cm="1">
        <f t="array" aca="1" ref="CM292" ca="1">BZ292/INDIRECT(ADDRESS($BC292,COLUMN(BZ292)))</f>
        <v>1.3380112245222847E-4</v>
      </c>
      <c r="CN292" s="126" cm="1">
        <f t="array" aca="1" ref="CN292" ca="1">CA292/INDIRECT(ADDRESS($BC292,COLUMN(CA292)))</f>
        <v>1.5643024552134294E-4</v>
      </c>
      <c r="CP292" s="178" t="str">
        <f t="shared" si="167"/>
        <v>Coal</v>
      </c>
      <c r="CQ292" s="194" t="str">
        <f t="shared" ca="1" si="168"/>
        <v>0.00
(0.0%)</v>
      </c>
      <c r="CR292" s="194" t="str">
        <f t="shared" ca="1" si="156"/>
        <v>0.00
(0.0%)</v>
      </c>
      <c r="CS292" s="194" t="str">
        <f t="shared" ca="1" si="157"/>
        <v>0.00
(0.0%)</v>
      </c>
      <c r="CT292" s="194" t="str">
        <f t="shared" ca="1" si="158"/>
        <v>0.00
(0.0%)</v>
      </c>
      <c r="CU292" s="194" t="str">
        <f t="shared" ca="1" si="159"/>
        <v>0.00
(0.0%)</v>
      </c>
      <c r="CV292" s="194" t="str">
        <f t="shared" ca="1" si="160"/>
        <v>0.00
(0.0%)</v>
      </c>
      <c r="CW292" s="194" t="str">
        <f t="shared" ca="1" si="161"/>
        <v>0.00
(0.0%)</v>
      </c>
      <c r="CX292" s="194" t="str">
        <f t="shared" ca="1" si="162"/>
        <v>0.00
(0.0%)</v>
      </c>
      <c r="CY292" s="194" t="str">
        <f t="shared" ca="1" si="163"/>
        <v>0.00
(0.0%)</v>
      </c>
      <c r="CZ292" s="194" t="str">
        <f t="shared" ca="1" si="164"/>
        <v>0.00
(0.0%)</v>
      </c>
      <c r="DA292" s="194" t="str">
        <f t="shared" ca="1" si="165"/>
        <v>0.00
(0.0%)</v>
      </c>
    </row>
    <row r="293" spans="2:105" ht="15.5">
      <c r="C293" s="7" t="str">
        <v>Peat</v>
      </c>
      <c r="D293" s="86" t="s">
        <v>648</v>
      </c>
      <c r="F293" s="89">
        <v>136.603557317</v>
      </c>
      <c r="G293" s="89">
        <v>124.26079275000001</v>
      </c>
      <c r="H293" s="89">
        <v>58.575041331999998</v>
      </c>
      <c r="I293" s="89">
        <v>59.900926097000003</v>
      </c>
      <c r="J293" s="89">
        <v>44.836159946999999</v>
      </c>
      <c r="K293" s="89">
        <v>23.312746861000001</v>
      </c>
      <c r="L293" s="89">
        <v>64.455295419999999</v>
      </c>
      <c r="M293" s="89">
        <v>44.190475289000005</v>
      </c>
      <c r="N293" s="89">
        <v>27.800280782999998</v>
      </c>
      <c r="O293" s="89">
        <v>18.456826608</v>
      </c>
      <c r="P293" s="89">
        <v>16.611143946999999</v>
      </c>
      <c r="Q293" s="89">
        <v>18.456826608</v>
      </c>
      <c r="R293" s="89">
        <v>12.919778624999999</v>
      </c>
      <c r="S293" s="89">
        <v>3.6913653219999998</v>
      </c>
      <c r="T293" s="89">
        <v>1.8456826609999999</v>
      </c>
      <c r="U293" s="89">
        <v>1.9028988229999999</v>
      </c>
      <c r="V293" s="89">
        <v>1.622355059</v>
      </c>
      <c r="W293" s="89">
        <v>0</v>
      </c>
      <c r="X293" s="89">
        <v>0</v>
      </c>
      <c r="Y293" s="89">
        <v>0</v>
      </c>
      <c r="Z293" s="89">
        <v>0</v>
      </c>
      <c r="AA293" s="89">
        <v>0</v>
      </c>
      <c r="AB293" s="89">
        <v>0</v>
      </c>
      <c r="AC293" s="89">
        <v>0</v>
      </c>
      <c r="AD293" s="89">
        <v>0</v>
      </c>
      <c r="AE293" s="89">
        <v>0</v>
      </c>
      <c r="AF293" s="89">
        <v>0</v>
      </c>
      <c r="AG293" s="89">
        <v>0</v>
      </c>
      <c r="AH293" s="89">
        <v>0</v>
      </c>
      <c r="AI293" s="89">
        <v>0</v>
      </c>
      <c r="AJ293" s="89">
        <v>0</v>
      </c>
      <c r="AK293" s="89">
        <v>0</v>
      </c>
      <c r="AL293" s="89">
        <v>0</v>
      </c>
      <c r="AM293" s="89">
        <v>0</v>
      </c>
      <c r="AN293" s="94"/>
      <c r="AP293" s="49" t="str">
        <f t="shared" si="153"/>
        <v>Peat</v>
      </c>
      <c r="AQ293" s="101" cm="1">
        <f t="array" aca="1" ref="AQ293" ca="1">INDIRECT(ADDRESS(ROW(AP293),AQ$9))/1000</f>
        <v>0</v>
      </c>
      <c r="AR293" s="102" cm="1">
        <f t="array" aca="1" ref="AR293" ca="1">INDIRECT(ADDRESS(ROW(AQ293),AR$9))/1000</f>
        <v>0</v>
      </c>
      <c r="AS293" s="102" cm="1">
        <f t="array" aca="1" ref="AS293" ca="1">INDIRECT(ADDRESS(ROW(AR293),AS$9))/1000</f>
        <v>0</v>
      </c>
      <c r="AT293" s="103" cm="1">
        <f t="array" aca="1" ref="AT293" ca="1">INDIRECT(ADDRESS(ROW(AS293),AT$9))/1000</f>
        <v>0</v>
      </c>
      <c r="AU293" s="77" cm="1">
        <f t="array" aca="1" ref="AU293" ca="1">AQ293/INDIRECT(ADDRESS($BC293,COLUMN(AQ293)))</f>
        <v>0</v>
      </c>
      <c r="AV293" s="78" cm="1">
        <f t="array" aca="1" ref="AV293" ca="1">AR293/INDIRECT(ADDRESS($BC293,COLUMN(AR293)))</f>
        <v>0</v>
      </c>
      <c r="AW293" s="78" cm="1">
        <f t="array" aca="1" ref="AW293" ca="1">AS293/INDIRECT(ADDRESS($BC293,COLUMN(AS293)))</f>
        <v>0</v>
      </c>
      <c r="AX293" s="80" cm="1">
        <f t="array" aca="1" ref="AX293" ca="1">AT293/INDIRECT(ADDRESS($BC293,COLUMN(AT293)))</f>
        <v>0</v>
      </c>
      <c r="AY293" s="53" t="str">
        <f t="shared" ca="1" si="154"/>
        <v>-</v>
      </c>
      <c r="AZ293" s="53" t="str">
        <f t="shared" ca="1" si="154"/>
        <v>-</v>
      </c>
      <c r="BA293" s="53" t="str">
        <f t="shared" ca="1" si="154"/>
        <v>-</v>
      </c>
      <c r="BC293" s="100">
        <f>BC295</f>
        <v>295</v>
      </c>
      <c r="BP293" s="177" t="str">
        <f t="shared" si="155"/>
        <v>Peat</v>
      </c>
      <c r="BQ293" s="185" cm="1">
        <f t="array" ref="BQ293">INDEX(293:293,,BQ$9)/1000</f>
        <v>0</v>
      </c>
      <c r="BR293" s="185" cm="1">
        <f t="array" ref="BR293">INDEX(293:293,,BR$9)/1000</f>
        <v>0</v>
      </c>
      <c r="BS293" s="185" cm="1">
        <f t="array" ref="BS293">INDEX(293:293,,BS$9)/1000</f>
        <v>0</v>
      </c>
      <c r="BT293" s="185" cm="1">
        <f t="array" ref="BT293">INDEX(293:293,,BT$9)/1000</f>
        <v>0</v>
      </c>
      <c r="BU293" s="185" cm="1">
        <f t="array" ref="BU293">INDEX(293:293,,BU$9)/1000</f>
        <v>0</v>
      </c>
      <c r="BV293" s="185" cm="1">
        <f t="array" ref="BV293">INDEX(293:293,,BV$9)/1000</f>
        <v>0</v>
      </c>
      <c r="BW293" s="185" cm="1">
        <f t="array" ref="BW293">INDEX(293:293,,BW$9)/1000</f>
        <v>0</v>
      </c>
      <c r="BX293" s="185" cm="1">
        <f t="array" ref="BX293">INDEX(293:293,,BX$9)/1000</f>
        <v>0</v>
      </c>
      <c r="BY293" s="185" cm="1">
        <f t="array" ref="BY293">INDEX(293:293,,BY$9)/1000</f>
        <v>0</v>
      </c>
      <c r="BZ293" s="185" cm="1">
        <f t="array" ref="BZ293">INDEX(293:293,,BZ$9)/1000</f>
        <v>0</v>
      </c>
      <c r="CA293" s="185" cm="1">
        <f t="array" ref="CA293">INDEX(293:293,,CA$9)/1000</f>
        <v>0</v>
      </c>
      <c r="CB293" s="179"/>
      <c r="CC293" s="178" t="str">
        <f t="shared" si="166"/>
        <v>Peat</v>
      </c>
      <c r="CD293" s="126" cm="1">
        <f t="array" aca="1" ref="CD293" ca="1">BQ293/INDIRECT(ADDRESS($BC293,COLUMN(BQ293)))</f>
        <v>0</v>
      </c>
      <c r="CE293" s="126" cm="1">
        <f t="array" aca="1" ref="CE293" ca="1">BR293/INDIRECT(ADDRESS($BC293,COLUMN(BR293)))</f>
        <v>0</v>
      </c>
      <c r="CF293" s="126" cm="1">
        <f t="array" aca="1" ref="CF293" ca="1">BS293/INDIRECT(ADDRESS($BC293,COLUMN(BS293)))</f>
        <v>0</v>
      </c>
      <c r="CG293" s="126" cm="1">
        <f t="array" aca="1" ref="CG293" ca="1">BT293/INDIRECT(ADDRESS($BC293,COLUMN(BT293)))</f>
        <v>0</v>
      </c>
      <c r="CH293" s="126" cm="1">
        <f t="array" aca="1" ref="CH293" ca="1">BU293/INDIRECT(ADDRESS($BC293,COLUMN(BU293)))</f>
        <v>0</v>
      </c>
      <c r="CI293" s="126" cm="1">
        <f t="array" aca="1" ref="CI293" ca="1">BV293/INDIRECT(ADDRESS($BC293,COLUMN(BV293)))</f>
        <v>0</v>
      </c>
      <c r="CJ293" s="126" cm="1">
        <f t="array" aca="1" ref="CJ293" ca="1">BW293/INDIRECT(ADDRESS($BC293,COLUMN(BW293)))</f>
        <v>0</v>
      </c>
      <c r="CK293" s="126" cm="1">
        <f t="array" aca="1" ref="CK293" ca="1">BX293/INDIRECT(ADDRESS($BC293,COLUMN(BX293)))</f>
        <v>0</v>
      </c>
      <c r="CL293" s="126" cm="1">
        <f t="array" aca="1" ref="CL293" ca="1">BY293/INDIRECT(ADDRESS($BC293,COLUMN(BY293)))</f>
        <v>0</v>
      </c>
      <c r="CM293" s="126" cm="1">
        <f t="array" aca="1" ref="CM293" ca="1">BZ293/INDIRECT(ADDRESS($BC293,COLUMN(BZ293)))</f>
        <v>0</v>
      </c>
      <c r="CN293" s="126" cm="1">
        <f t="array" aca="1" ref="CN293" ca="1">CA293/INDIRECT(ADDRESS($BC293,COLUMN(CA293)))</f>
        <v>0</v>
      </c>
      <c r="CP293" s="178" t="str">
        <f t="shared" si="167"/>
        <v>Peat</v>
      </c>
      <c r="CQ293" s="194" t="str">
        <f t="shared" ca="1" si="168"/>
        <v>0
(0%)</v>
      </c>
      <c r="CR293" s="194" t="str">
        <f t="shared" ca="1" si="156"/>
        <v>0
(0%)</v>
      </c>
      <c r="CS293" s="194" t="str">
        <f t="shared" ca="1" si="157"/>
        <v>0
(0%)</v>
      </c>
      <c r="CT293" s="194" t="str">
        <f t="shared" ca="1" si="158"/>
        <v>0
(0%)</v>
      </c>
      <c r="CU293" s="194" t="str">
        <f t="shared" ca="1" si="159"/>
        <v>0
(0%)</v>
      </c>
      <c r="CV293" s="194" t="str">
        <f t="shared" ca="1" si="160"/>
        <v>0
(0%)</v>
      </c>
      <c r="CW293" s="194" t="str">
        <f t="shared" ca="1" si="161"/>
        <v>0
(0%)</v>
      </c>
      <c r="CX293" s="194" t="str">
        <f t="shared" ca="1" si="162"/>
        <v>0
(0%)</v>
      </c>
      <c r="CY293" s="194" t="str">
        <f t="shared" ca="1" si="163"/>
        <v>0
(0%)</v>
      </c>
      <c r="CZ293" s="194" t="str">
        <f t="shared" ca="1" si="164"/>
        <v>0
(0%)</v>
      </c>
      <c r="DA293" s="194" t="str">
        <f t="shared" ca="1" si="165"/>
        <v>0
(0%)</v>
      </c>
    </row>
    <row r="294" spans="2:105" ht="15.5">
      <c r="C294" s="7" t="str">
        <v>Non-ren. waste</v>
      </c>
      <c r="D294" s="86" t="s">
        <v>648</v>
      </c>
      <c r="F294" s="89">
        <v>0</v>
      </c>
      <c r="G294" s="89">
        <v>0</v>
      </c>
      <c r="H294" s="89">
        <v>0</v>
      </c>
      <c r="I294" s="89">
        <v>0</v>
      </c>
      <c r="J294" s="89">
        <v>0</v>
      </c>
      <c r="K294" s="89">
        <v>0</v>
      </c>
      <c r="L294" s="89">
        <v>0</v>
      </c>
      <c r="M294" s="89">
        <v>0</v>
      </c>
      <c r="N294" s="89">
        <v>0</v>
      </c>
      <c r="O294" s="89">
        <v>0</v>
      </c>
      <c r="P294" s="89">
        <v>0</v>
      </c>
      <c r="Q294" s="89">
        <v>0</v>
      </c>
      <c r="R294" s="89">
        <v>0</v>
      </c>
      <c r="S294" s="89">
        <v>0</v>
      </c>
      <c r="T294" s="89">
        <v>0</v>
      </c>
      <c r="U294" s="89">
        <v>0</v>
      </c>
      <c r="V294" s="89">
        <v>0</v>
      </c>
      <c r="W294" s="89">
        <v>0</v>
      </c>
      <c r="X294" s="89">
        <v>0</v>
      </c>
      <c r="Y294" s="89">
        <v>0</v>
      </c>
      <c r="Z294" s="89">
        <v>0</v>
      </c>
      <c r="AA294" s="89">
        <v>0</v>
      </c>
      <c r="AB294" s="89">
        <v>0</v>
      </c>
      <c r="AC294" s="89">
        <v>0</v>
      </c>
      <c r="AD294" s="89">
        <v>0</v>
      </c>
      <c r="AE294" s="89">
        <v>0</v>
      </c>
      <c r="AF294" s="89">
        <v>0</v>
      </c>
      <c r="AG294" s="89">
        <v>0</v>
      </c>
      <c r="AH294" s="89">
        <v>0</v>
      </c>
      <c r="AI294" s="89">
        <v>0</v>
      </c>
      <c r="AJ294" s="89">
        <v>0</v>
      </c>
      <c r="AK294" s="89">
        <v>0</v>
      </c>
      <c r="AL294" s="89">
        <v>0</v>
      </c>
      <c r="AM294" s="89">
        <v>0</v>
      </c>
      <c r="AN294" s="94"/>
      <c r="AP294" s="49" t="str">
        <f>C294</f>
        <v>Non-ren. waste</v>
      </c>
      <c r="AQ294" s="101" cm="1">
        <f t="array" aca="1" ref="AQ294" ca="1">INDIRECT(ADDRESS(ROW(AP294),AQ$9))/1000</f>
        <v>0</v>
      </c>
      <c r="AR294" s="102" cm="1">
        <f t="array" aca="1" ref="AR294" ca="1">INDIRECT(ADDRESS(ROW(AQ294),AR$9))/1000</f>
        <v>0</v>
      </c>
      <c r="AS294" s="102" cm="1">
        <f t="array" aca="1" ref="AS294" ca="1">INDIRECT(ADDRESS(ROW(AR294),AS$9))/1000</f>
        <v>0</v>
      </c>
      <c r="AT294" s="103" cm="1">
        <f t="array" aca="1" ref="AT294" ca="1">INDIRECT(ADDRESS(ROW(AS294),AT$9))/1000</f>
        <v>0</v>
      </c>
      <c r="AU294" s="77" cm="1">
        <f t="array" aca="1" ref="AU294" ca="1">AQ294/INDIRECT(ADDRESS($BC294,COLUMN(AQ294)))</f>
        <v>0</v>
      </c>
      <c r="AV294" s="78" cm="1">
        <f t="array" aca="1" ref="AV294" ca="1">AR294/INDIRECT(ADDRESS($BC294,COLUMN(AR294)))</f>
        <v>0</v>
      </c>
      <c r="AW294" s="78" cm="1">
        <f t="array" aca="1" ref="AW294" ca="1">AS294/INDIRECT(ADDRESS($BC294,COLUMN(AS294)))</f>
        <v>0</v>
      </c>
      <c r="AX294" s="80" cm="1">
        <f t="array" aca="1" ref="AX294" ca="1">AT294/INDIRECT(ADDRESS($BC294,COLUMN(AT294)))</f>
        <v>0</v>
      </c>
      <c r="AY294" s="53" t="str">
        <f t="shared" ca="1" si="154"/>
        <v>-</v>
      </c>
      <c r="AZ294" s="53" t="str">
        <f t="shared" ca="1" si="154"/>
        <v>-</v>
      </c>
      <c r="BA294" s="53" t="str">
        <f t="shared" ca="1" si="154"/>
        <v>-</v>
      </c>
      <c r="BC294" s="100">
        <f>BC295</f>
        <v>295</v>
      </c>
      <c r="BP294" s="177" t="str">
        <f t="shared" si="155"/>
        <v>Non-ren. waste</v>
      </c>
      <c r="BQ294" s="185" cm="1">
        <f t="array" ref="BQ294">INDEX(294:294,,BQ$9)/1000</f>
        <v>0</v>
      </c>
      <c r="BR294" s="185" cm="1">
        <f t="array" ref="BR294">INDEX(294:294,,BR$9)/1000</f>
        <v>0</v>
      </c>
      <c r="BS294" s="185" cm="1">
        <f t="array" ref="BS294">INDEX(294:294,,BS$9)/1000</f>
        <v>0</v>
      </c>
      <c r="BT294" s="185" cm="1">
        <f t="array" ref="BT294">INDEX(294:294,,BT$9)/1000</f>
        <v>0</v>
      </c>
      <c r="BU294" s="185" cm="1">
        <f t="array" ref="BU294">INDEX(294:294,,BU$9)/1000</f>
        <v>0</v>
      </c>
      <c r="BV294" s="185" cm="1">
        <f t="array" ref="BV294">INDEX(294:294,,BV$9)/1000</f>
        <v>0</v>
      </c>
      <c r="BW294" s="185" cm="1">
        <f t="array" ref="BW294">INDEX(294:294,,BW$9)/1000</f>
        <v>0</v>
      </c>
      <c r="BX294" s="185" cm="1">
        <f t="array" ref="BX294">INDEX(294:294,,BX$9)/1000</f>
        <v>0</v>
      </c>
      <c r="BY294" s="185" cm="1">
        <f t="array" ref="BY294">INDEX(294:294,,BY$9)/1000</f>
        <v>0</v>
      </c>
      <c r="BZ294" s="185" cm="1">
        <f t="array" ref="BZ294">INDEX(294:294,,BZ$9)/1000</f>
        <v>0</v>
      </c>
      <c r="CA294" s="185" cm="1">
        <f t="array" ref="CA294">INDEX(294:294,,CA$9)/1000</f>
        <v>0</v>
      </c>
      <c r="CB294" s="179"/>
      <c r="CC294" s="178" t="str">
        <f t="shared" si="166"/>
        <v>Non-ren. waste</v>
      </c>
      <c r="CD294" s="126" cm="1">
        <f t="array" aca="1" ref="CD294" ca="1">BQ294/INDIRECT(ADDRESS($BC294,COLUMN(BQ294)))</f>
        <v>0</v>
      </c>
      <c r="CE294" s="126" cm="1">
        <f t="array" aca="1" ref="CE294" ca="1">BR294/INDIRECT(ADDRESS($BC294,COLUMN(BR294)))</f>
        <v>0</v>
      </c>
      <c r="CF294" s="126" cm="1">
        <f t="array" aca="1" ref="CF294" ca="1">BS294/INDIRECT(ADDRESS($BC294,COLUMN(BS294)))</f>
        <v>0</v>
      </c>
      <c r="CG294" s="126" cm="1">
        <f t="array" aca="1" ref="CG294" ca="1">BT294/INDIRECT(ADDRESS($BC294,COLUMN(BT294)))</f>
        <v>0</v>
      </c>
      <c r="CH294" s="126" cm="1">
        <f t="array" aca="1" ref="CH294" ca="1">BU294/INDIRECT(ADDRESS($BC294,COLUMN(BU294)))</f>
        <v>0</v>
      </c>
      <c r="CI294" s="126" cm="1">
        <f t="array" aca="1" ref="CI294" ca="1">BV294/INDIRECT(ADDRESS($BC294,COLUMN(BV294)))</f>
        <v>0</v>
      </c>
      <c r="CJ294" s="126" cm="1">
        <f t="array" aca="1" ref="CJ294" ca="1">BW294/INDIRECT(ADDRESS($BC294,COLUMN(BW294)))</f>
        <v>0</v>
      </c>
      <c r="CK294" s="126" cm="1">
        <f t="array" aca="1" ref="CK294" ca="1">BX294/INDIRECT(ADDRESS($BC294,COLUMN(BX294)))</f>
        <v>0</v>
      </c>
      <c r="CL294" s="126" cm="1">
        <f t="array" aca="1" ref="CL294" ca="1">BY294/INDIRECT(ADDRESS($BC294,COLUMN(BY294)))</f>
        <v>0</v>
      </c>
      <c r="CM294" s="126" cm="1">
        <f t="array" aca="1" ref="CM294" ca="1">BZ294/INDIRECT(ADDRESS($BC294,COLUMN(BZ294)))</f>
        <v>0</v>
      </c>
      <c r="CN294" s="126" cm="1">
        <f t="array" aca="1" ref="CN294" ca="1">CA294/INDIRECT(ADDRESS($BC294,COLUMN(CA294)))</f>
        <v>0</v>
      </c>
      <c r="CP294" s="178" t="str">
        <f t="shared" si="167"/>
        <v>Non-ren. waste</v>
      </c>
      <c r="CQ294" s="194" t="str">
        <f t="shared" ca="1" si="168"/>
        <v>0
(0%)</v>
      </c>
      <c r="CR294" s="194" t="str">
        <f t="shared" ca="1" si="156"/>
        <v>0
(0%)</v>
      </c>
      <c r="CS294" s="194" t="str">
        <f t="shared" ca="1" si="157"/>
        <v>0
(0%)</v>
      </c>
      <c r="CT294" s="194" t="str">
        <f t="shared" ca="1" si="158"/>
        <v>0
(0%)</v>
      </c>
      <c r="CU294" s="194" t="str">
        <f t="shared" ca="1" si="159"/>
        <v>0
(0%)</v>
      </c>
      <c r="CV294" s="194" t="str">
        <f t="shared" ca="1" si="160"/>
        <v>0
(0%)</v>
      </c>
      <c r="CW294" s="194" t="str">
        <f t="shared" ca="1" si="161"/>
        <v>0
(0%)</v>
      </c>
      <c r="CX294" s="194" t="str">
        <f t="shared" ca="1" si="162"/>
        <v>0
(0%)</v>
      </c>
      <c r="CY294" s="194" t="str">
        <f t="shared" ca="1" si="163"/>
        <v>0
(0%)</v>
      </c>
      <c r="CZ294" s="194" t="str">
        <f t="shared" ca="1" si="164"/>
        <v>0
(0%)</v>
      </c>
      <c r="DA294" s="194" t="str">
        <f t="shared" ca="1" si="165"/>
        <v>0
(0%)</v>
      </c>
    </row>
    <row r="295" spans="2:105" s="58" customFormat="1" ht="15">
      <c r="C295" s="58" t="s">
        <v>47</v>
      </c>
      <c r="D295" s="56" t="s">
        <v>649</v>
      </c>
      <c r="F295" s="90">
        <f t="shared" ref="F295:AM295" si="169">SUM(_xlfn.ANCHORARRAY(F288))</f>
        <v>4646.0058950070943</v>
      </c>
      <c r="G295" s="90">
        <f t="shared" si="169"/>
        <v>4812.1786962290753</v>
      </c>
      <c r="H295" s="90">
        <f t="shared" si="169"/>
        <v>4906.6389370277338</v>
      </c>
      <c r="I295" s="90">
        <f t="shared" si="169"/>
        <v>4850.9582598101379</v>
      </c>
      <c r="J295" s="90">
        <f t="shared" si="169"/>
        <v>5033.1554460498637</v>
      </c>
      <c r="K295" s="90">
        <f t="shared" si="169"/>
        <v>5102.0349732824225</v>
      </c>
      <c r="L295" s="90">
        <f t="shared" si="169"/>
        <v>5192.189215814501</v>
      </c>
      <c r="M295" s="90">
        <f t="shared" si="169"/>
        <v>5350.869481091464</v>
      </c>
      <c r="N295" s="90">
        <f t="shared" si="169"/>
        <v>5442.575928842316</v>
      </c>
      <c r="O295" s="90">
        <f t="shared" si="169"/>
        <v>5915.2732707436808</v>
      </c>
      <c r="P295" s="90">
        <f t="shared" si="169"/>
        <v>6229.9676360280755</v>
      </c>
      <c r="Q295" s="90">
        <f t="shared" si="169"/>
        <v>6698.7802335848364</v>
      </c>
      <c r="R295" s="90">
        <f t="shared" si="169"/>
        <v>6788.3373448879192</v>
      </c>
      <c r="S295" s="90">
        <f t="shared" si="169"/>
        <v>6769.1088118394327</v>
      </c>
      <c r="T295" s="90">
        <f t="shared" si="169"/>
        <v>6662.9918572957667</v>
      </c>
      <c r="U295" s="90">
        <f t="shared" si="169"/>
        <v>7149.6642245930452</v>
      </c>
      <c r="V295" s="90">
        <f t="shared" si="169"/>
        <v>7202.6495718754932</v>
      </c>
      <c r="W295" s="90">
        <f t="shared" si="169"/>
        <v>7229.6282894042888</v>
      </c>
      <c r="X295" s="90">
        <f t="shared" si="169"/>
        <v>7432.520705400264</v>
      </c>
      <c r="Y295" s="90">
        <f t="shared" si="169"/>
        <v>6719.9772497523036</v>
      </c>
      <c r="Z295" s="90">
        <f t="shared" si="169"/>
        <v>6742.7469949025735</v>
      </c>
      <c r="AA295" s="90">
        <f t="shared" si="169"/>
        <v>6261.7900231300673</v>
      </c>
      <c r="AB295" s="90">
        <f t="shared" si="169"/>
        <v>6670.024700566496</v>
      </c>
      <c r="AC295" s="90">
        <f t="shared" si="169"/>
        <v>6222.5522586182087</v>
      </c>
      <c r="AD295" s="90">
        <f t="shared" si="169"/>
        <v>5973.4579174736136</v>
      </c>
      <c r="AE295" s="90">
        <f t="shared" si="169"/>
        <v>6611.7406432086091</v>
      </c>
      <c r="AF295" s="90">
        <f t="shared" si="169"/>
        <v>6891.2586959105674</v>
      </c>
      <c r="AG295" s="90">
        <f t="shared" si="169"/>
        <v>6517.4214127815721</v>
      </c>
      <c r="AH295" s="90">
        <f t="shared" si="169"/>
        <v>6367.7310578962633</v>
      </c>
      <c r="AI295" s="90">
        <f t="shared" si="169"/>
        <v>5926.5344984914746</v>
      </c>
      <c r="AJ295" s="90">
        <f t="shared" si="169"/>
        <v>5182.3055518088486</v>
      </c>
      <c r="AK295" s="90">
        <f t="shared" si="169"/>
        <v>6147.649218791662</v>
      </c>
      <c r="AL295" s="90">
        <f t="shared" si="169"/>
        <v>6319.509354653529</v>
      </c>
      <c r="AM295" s="90">
        <f t="shared" si="169"/>
        <v>5405.3322116958161</v>
      </c>
      <c r="AN295" s="94"/>
      <c r="AP295" s="52" t="str">
        <f t="shared" si="153"/>
        <v>Total</v>
      </c>
      <c r="AQ295" s="111" cm="1">
        <f t="array" aca="1" ref="AQ295" ca="1">INDIRECT(ADDRESS(ROW(AP295),AQ$9))/1000</f>
        <v>5.405332211695816</v>
      </c>
      <c r="AR295" s="112" cm="1">
        <f t="array" aca="1" ref="AR295" ca="1">INDIRECT(ADDRESS(ROW(AQ295),AR$9))/1000</f>
        <v>6.3195093546535288</v>
      </c>
      <c r="AS295" s="112" cm="1">
        <f t="array" aca="1" ref="AS295" ca="1">INDIRECT(ADDRESS(ROW(AR295),AS$9))/1000</f>
        <v>6.3677310578962629</v>
      </c>
      <c r="AT295" s="113" cm="1">
        <f t="array" aca="1" ref="AT295" ca="1">INDIRECT(ADDRESS(ROW(AS295),AT$9))/1000</f>
        <v>6.2225522586182089</v>
      </c>
      <c r="AU295" s="81" cm="1">
        <f t="array" aca="1" ref="AU295" ca="1">AQ295/INDIRECT(ADDRESS($BC295,COLUMN(AQ295)))</f>
        <v>1</v>
      </c>
      <c r="AV295" s="82" cm="1">
        <f t="array" aca="1" ref="AV295" ca="1">AR295/INDIRECT(ADDRESS($BC295,COLUMN(AR295)))</f>
        <v>1</v>
      </c>
      <c r="AW295" s="82" cm="1">
        <f t="array" aca="1" ref="AW295" ca="1">AS295/INDIRECT(ADDRESS($BC295,COLUMN(AS295)))</f>
        <v>1</v>
      </c>
      <c r="AX295" s="83" cm="1">
        <f t="array" aca="1" ref="AX295" ca="1">AT295/INDIRECT(ADDRESS($BC295,COLUMN(AT295)))</f>
        <v>1</v>
      </c>
      <c r="AY295" s="54">
        <f ca="1">IFERROR(($AQ295-AR295)/AR295,"-")</f>
        <v>-0.14465951257506021</v>
      </c>
      <c r="AZ295" s="54">
        <f ca="1">IFERROR(($AQ295-AS295)/AS295,"-")</f>
        <v>-0.1511368550980228</v>
      </c>
      <c r="BA295" s="54">
        <f ca="1">IFERROR(($AQ295-AT295)/AT295,"-")</f>
        <v>-0.13133197005947947</v>
      </c>
      <c r="BB295" s="7"/>
      <c r="BC295" s="62">
        <f>ROW(AP295)</f>
        <v>295</v>
      </c>
      <c r="BP295" s="177" t="str">
        <f t="shared" si="155"/>
        <v>Total</v>
      </c>
      <c r="BQ295" s="185" cm="1">
        <f t="array" ref="BQ295">INDEX(295:295,,BQ$9)/1000</f>
        <v>6.2225522586182089</v>
      </c>
      <c r="BR295" s="185" cm="1">
        <f t="array" ref="BR295">INDEX(295:295,,BR$9)/1000</f>
        <v>5.9734579174736133</v>
      </c>
      <c r="BS295" s="185" cm="1">
        <f t="array" ref="BS295">INDEX(295:295,,BS$9)/1000</f>
        <v>6.6117406432086092</v>
      </c>
      <c r="BT295" s="185" cm="1">
        <f t="array" ref="BT295">INDEX(295:295,,BT$9)/1000</f>
        <v>6.8912586959105671</v>
      </c>
      <c r="BU295" s="185" cm="1">
        <f t="array" ref="BU295">INDEX(295:295,,BU$9)/1000</f>
        <v>6.5174214127815722</v>
      </c>
      <c r="BV295" s="185" cm="1">
        <f t="array" ref="BV295">INDEX(295:295,,BV$9)/1000</f>
        <v>6.3677310578962629</v>
      </c>
      <c r="BW295" s="185" cm="1">
        <f t="array" ref="BW295">INDEX(295:295,,BW$9)/1000</f>
        <v>5.926534498491475</v>
      </c>
      <c r="BX295" s="185" cm="1">
        <f t="array" ref="BX295">INDEX(295:295,,BX$9)/1000</f>
        <v>5.1823055518088488</v>
      </c>
      <c r="BY295" s="185" cm="1">
        <f t="array" ref="BY295">INDEX(295:295,,BY$9)/1000</f>
        <v>6.1476492187916616</v>
      </c>
      <c r="BZ295" s="185" cm="1">
        <f t="array" ref="BZ295">INDEX(295:295,,BZ$9)/1000</f>
        <v>6.3195093546535288</v>
      </c>
      <c r="CA295" s="185" cm="1">
        <f t="array" ref="CA295">INDEX(295:295,,CA$9)/1000</f>
        <v>5.405332211695816</v>
      </c>
      <c r="CB295" s="179"/>
      <c r="CC295" s="178" t="str">
        <f t="shared" si="166"/>
        <v>Total</v>
      </c>
      <c r="CD295" s="126" cm="1">
        <f t="array" aca="1" ref="CD295" ca="1">BQ295/INDIRECT(ADDRESS($BC295,COLUMN(BQ295)))</f>
        <v>1</v>
      </c>
      <c r="CE295" s="126" cm="1">
        <f t="array" aca="1" ref="CE295" ca="1">BR295/INDIRECT(ADDRESS($BC295,COLUMN(BR295)))</f>
        <v>1</v>
      </c>
      <c r="CF295" s="126" cm="1">
        <f t="array" aca="1" ref="CF295" ca="1">BS295/INDIRECT(ADDRESS($BC295,COLUMN(BS295)))</f>
        <v>1</v>
      </c>
      <c r="CG295" s="126" cm="1">
        <f t="array" aca="1" ref="CG295" ca="1">BT295/INDIRECT(ADDRESS($BC295,COLUMN(BT295)))</f>
        <v>1</v>
      </c>
      <c r="CH295" s="126" cm="1">
        <f t="array" aca="1" ref="CH295" ca="1">BU295/INDIRECT(ADDRESS($BC295,COLUMN(BU295)))</f>
        <v>1</v>
      </c>
      <c r="CI295" s="126" cm="1">
        <f t="array" aca="1" ref="CI295" ca="1">BV295/INDIRECT(ADDRESS($BC295,COLUMN(BV295)))</f>
        <v>1</v>
      </c>
      <c r="CJ295" s="126" cm="1">
        <f t="array" aca="1" ref="CJ295" ca="1">BW295/INDIRECT(ADDRESS($BC295,COLUMN(BW295)))</f>
        <v>1</v>
      </c>
      <c r="CK295" s="126" cm="1">
        <f t="array" aca="1" ref="CK295" ca="1">BX295/INDIRECT(ADDRESS($BC295,COLUMN(BX295)))</f>
        <v>1</v>
      </c>
      <c r="CL295" s="126" cm="1">
        <f t="array" aca="1" ref="CL295" ca="1">BY295/INDIRECT(ADDRESS($BC295,COLUMN(BY295)))</f>
        <v>1</v>
      </c>
      <c r="CM295" s="126" cm="1">
        <f t="array" aca="1" ref="CM295" ca="1">BZ295/INDIRECT(ADDRESS($BC295,COLUMN(BZ295)))</f>
        <v>1</v>
      </c>
      <c r="CN295" s="126" cm="1">
        <f t="array" aca="1" ref="CN295" ca="1">CA295/INDIRECT(ADDRESS($BC295,COLUMN(CA295)))</f>
        <v>1</v>
      </c>
      <c r="CO295" s="7"/>
      <c r="CP295" s="178" t="str">
        <f t="shared" si="167"/>
        <v>Total</v>
      </c>
      <c r="CQ295" s="194" t="str">
        <f t="shared" ca="1" si="168"/>
        <v>6.22
(100%)</v>
      </c>
      <c r="CR295" s="194" t="str">
        <f t="shared" ca="1" si="156"/>
        <v>5.97
(100%)</v>
      </c>
      <c r="CS295" s="194" t="str">
        <f t="shared" ca="1" si="157"/>
        <v>6.61
(100%)</v>
      </c>
      <c r="CT295" s="194" t="str">
        <f t="shared" ca="1" si="158"/>
        <v>6.89
(100%)</v>
      </c>
      <c r="CU295" s="194" t="str">
        <f t="shared" ca="1" si="159"/>
        <v>6.52
(100%)</v>
      </c>
      <c r="CV295" s="194" t="str">
        <f t="shared" ca="1" si="160"/>
        <v>6.37
(100%)</v>
      </c>
      <c r="CW295" s="194" t="str">
        <f t="shared" ca="1" si="161"/>
        <v>5.93
(100%)</v>
      </c>
      <c r="CX295" s="194" t="str">
        <f t="shared" ca="1" si="162"/>
        <v>5.18
(100%)</v>
      </c>
      <c r="CY295" s="194" t="str">
        <f t="shared" ca="1" si="163"/>
        <v>6.15
(100%)</v>
      </c>
      <c r="CZ295" s="194" t="str">
        <f t="shared" ca="1" si="164"/>
        <v>6.32
(100%)</v>
      </c>
      <c r="DA295" s="194" t="str">
        <f t="shared" ca="1" si="165"/>
        <v>5.41
(100%)</v>
      </c>
    </row>
    <row r="299" spans="2:105" s="27" customFormat="1" ht="17.5" thickBot="1">
      <c r="B299" s="117"/>
      <c r="C299" s="95" t="s">
        <v>760</v>
      </c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95"/>
      <c r="AD299" s="95"/>
      <c r="AE299" s="95"/>
      <c r="AF299" s="95"/>
      <c r="AG299" s="95"/>
      <c r="AH299" s="95"/>
      <c r="AI299" s="95"/>
      <c r="AJ299" s="95"/>
      <c r="AK299" s="95"/>
      <c r="AL299" s="95"/>
      <c r="AM299" s="95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</row>
    <row r="300" spans="2:105" ht="15" thickTop="1">
      <c r="C300" s="236" t="s">
        <v>712</v>
      </c>
    </row>
    <row r="324" spans="3:59" s="27" customFormat="1" ht="15" thickBot="1">
      <c r="C324" s="28" t="s">
        <v>761</v>
      </c>
      <c r="D324" s="28" t="s">
        <v>49</v>
      </c>
      <c r="E324" s="28" t="s">
        <v>62</v>
      </c>
      <c r="F324" s="28">
        <f>F$8</f>
        <v>1990</v>
      </c>
      <c r="G324" s="28">
        <f t="shared" ref="G324:AM324" si="170">G$8</f>
        <v>1991</v>
      </c>
      <c r="H324" s="28">
        <f t="shared" si="170"/>
        <v>1992</v>
      </c>
      <c r="I324" s="28">
        <f t="shared" si="170"/>
        <v>1993</v>
      </c>
      <c r="J324" s="28">
        <f t="shared" si="170"/>
        <v>1994</v>
      </c>
      <c r="K324" s="28">
        <f t="shared" si="170"/>
        <v>1995</v>
      </c>
      <c r="L324" s="28">
        <f t="shared" si="170"/>
        <v>1996</v>
      </c>
      <c r="M324" s="28">
        <f t="shared" si="170"/>
        <v>1997</v>
      </c>
      <c r="N324" s="28">
        <f t="shared" si="170"/>
        <v>1998</v>
      </c>
      <c r="O324" s="28">
        <f t="shared" si="170"/>
        <v>1999</v>
      </c>
      <c r="P324" s="28">
        <f t="shared" si="170"/>
        <v>2000</v>
      </c>
      <c r="Q324" s="28">
        <f t="shared" si="170"/>
        <v>2001</v>
      </c>
      <c r="R324" s="28">
        <f t="shared" si="170"/>
        <v>2002</v>
      </c>
      <c r="S324" s="28">
        <f t="shared" si="170"/>
        <v>2003</v>
      </c>
      <c r="T324" s="28">
        <f t="shared" si="170"/>
        <v>2004</v>
      </c>
      <c r="U324" s="28">
        <f t="shared" si="170"/>
        <v>2005</v>
      </c>
      <c r="V324" s="28">
        <f t="shared" si="170"/>
        <v>2006</v>
      </c>
      <c r="W324" s="28">
        <f t="shared" si="170"/>
        <v>2007</v>
      </c>
      <c r="X324" s="28">
        <f t="shared" si="170"/>
        <v>2008</v>
      </c>
      <c r="Y324" s="28">
        <f t="shared" si="170"/>
        <v>2009</v>
      </c>
      <c r="Z324" s="28">
        <f t="shared" si="170"/>
        <v>2010</v>
      </c>
      <c r="AA324" s="28">
        <f t="shared" si="170"/>
        <v>2011</v>
      </c>
      <c r="AB324" s="28">
        <f t="shared" si="170"/>
        <v>2012</v>
      </c>
      <c r="AC324" s="28">
        <f t="shared" si="170"/>
        <v>2013</v>
      </c>
      <c r="AD324" s="28">
        <f t="shared" si="170"/>
        <v>2014</v>
      </c>
      <c r="AE324" s="28">
        <f t="shared" si="170"/>
        <v>2015</v>
      </c>
      <c r="AF324" s="28">
        <f t="shared" si="170"/>
        <v>2016</v>
      </c>
      <c r="AG324" s="28">
        <f t="shared" si="170"/>
        <v>2017</v>
      </c>
      <c r="AH324" s="28">
        <f t="shared" si="170"/>
        <v>2018</v>
      </c>
      <c r="AI324" s="28">
        <f t="shared" si="170"/>
        <v>2019</v>
      </c>
      <c r="AJ324" s="28">
        <f t="shared" si="170"/>
        <v>2020</v>
      </c>
      <c r="AK324" s="28">
        <f t="shared" si="170"/>
        <v>2021</v>
      </c>
      <c r="AL324" s="28">
        <f t="shared" si="170"/>
        <v>2022</v>
      </c>
      <c r="AM324" s="28">
        <f t="shared" si="170"/>
        <v>2023</v>
      </c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E324" s="57" t="s">
        <v>515</v>
      </c>
    </row>
    <row r="325" spans="3:59" ht="15.5">
      <c r="C325" s="34" t="s">
        <v>45</v>
      </c>
      <c r="D325" s="86" t="s">
        <v>648</v>
      </c>
      <c r="E325" s="33"/>
      <c r="F325" s="65" cm="1">
        <f t="array" ref="F325">SUM(File_5[GHG (kt CO2eq)]*(File_5[Row Categories]=$BE$79)*(File_5[Energy (Sub-Type)]=$BE$325)*(File_5[Year]=F$8))+SUM(File_5[GHG (kt CO2eq)]*(File_5[Row Categories]=$BE$80)*(File_5[Energy (Sub-Type)]=$BE$325)*(File_5[Year]=F$8))</f>
        <v>0</v>
      </c>
      <c r="G325" s="65" cm="1">
        <f t="array" ref="G325">SUM(File_5[GHG (kt CO2eq)]*(File_5[Row Categories]=$BE$79)*(File_5[Energy (Sub-Type)]=$BE$325)*(File_5[Year]=G$8))+SUM(File_5[GHG (kt CO2eq)]*(File_5[Row Categories]=$BE$80)*(File_5[Energy (Sub-Type)]=$BE$325)*(File_5[Year]=G$8))</f>
        <v>0</v>
      </c>
      <c r="H325" s="65" cm="1">
        <f t="array" ref="H325">SUM(File_5[GHG (kt CO2eq)]*(File_5[Row Categories]=$BE$79)*(File_5[Energy (Sub-Type)]=$BE$325)*(File_5[Year]=H$8))+SUM(File_5[GHG (kt CO2eq)]*(File_5[Row Categories]=$BE$80)*(File_5[Energy (Sub-Type)]=$BE$325)*(File_5[Year]=H$8))</f>
        <v>0</v>
      </c>
      <c r="I325" s="65" cm="1">
        <f t="array" ref="I325">SUM(File_5[GHG (kt CO2eq)]*(File_5[Row Categories]=$BE$79)*(File_5[Energy (Sub-Type)]=$BE$325)*(File_5[Year]=I$8))+SUM(File_5[GHG (kt CO2eq)]*(File_5[Row Categories]=$BE$80)*(File_5[Energy (Sub-Type)]=$BE$325)*(File_5[Year]=I$8))</f>
        <v>0</v>
      </c>
      <c r="J325" s="65" cm="1">
        <f t="array" ref="J325">SUM(File_5[GHG (kt CO2eq)]*(File_5[Row Categories]=$BE$79)*(File_5[Energy (Sub-Type)]=$BE$325)*(File_5[Year]=J$8))+SUM(File_5[GHG (kt CO2eq)]*(File_5[Row Categories]=$BE$80)*(File_5[Energy (Sub-Type)]=$BE$325)*(File_5[Year]=J$8))</f>
        <v>0</v>
      </c>
      <c r="K325" s="65" cm="1">
        <f t="array" ref="K325">SUM(File_5[GHG (kt CO2eq)]*(File_5[Row Categories]=$BE$79)*(File_5[Energy (Sub-Type)]=$BE$325)*(File_5[Year]=K$8))+SUM(File_5[GHG (kt CO2eq)]*(File_5[Row Categories]=$BE$80)*(File_5[Energy (Sub-Type)]=$BE$325)*(File_5[Year]=K$8))</f>
        <v>0</v>
      </c>
      <c r="L325" s="65" cm="1">
        <f t="array" ref="L325">SUM(File_5[GHG (kt CO2eq)]*(File_5[Row Categories]=$BE$79)*(File_5[Energy (Sub-Type)]=$BE$325)*(File_5[Year]=L$8))+SUM(File_5[GHG (kt CO2eq)]*(File_5[Row Categories]=$BE$80)*(File_5[Energy (Sub-Type)]=$BE$325)*(File_5[Year]=L$8))</f>
        <v>0</v>
      </c>
      <c r="M325" s="65" cm="1">
        <f t="array" ref="M325">SUM(File_5[GHG (kt CO2eq)]*(File_5[Row Categories]=$BE$79)*(File_5[Energy (Sub-Type)]=$BE$325)*(File_5[Year]=M$8))+SUM(File_5[GHG (kt CO2eq)]*(File_5[Row Categories]=$BE$80)*(File_5[Energy (Sub-Type)]=$BE$325)*(File_5[Year]=M$8))</f>
        <v>0</v>
      </c>
      <c r="N325" s="65" cm="1">
        <f t="array" ref="N325">SUM(File_5[GHG (kt CO2eq)]*(File_5[Row Categories]=$BE$79)*(File_5[Energy (Sub-Type)]=$BE$325)*(File_5[Year]=N$8))+SUM(File_5[GHG (kt CO2eq)]*(File_5[Row Categories]=$BE$80)*(File_5[Energy (Sub-Type)]=$BE$325)*(File_5[Year]=N$8))</f>
        <v>0</v>
      </c>
      <c r="O325" s="65" cm="1">
        <f t="array" ref="O325">SUM(File_5[GHG (kt CO2eq)]*(File_5[Row Categories]=$BE$79)*(File_5[Energy (Sub-Type)]=$BE$325)*(File_5[Year]=O$8))+SUM(File_5[GHG (kt CO2eq)]*(File_5[Row Categories]=$BE$80)*(File_5[Energy (Sub-Type)]=$BE$325)*(File_5[Year]=O$8))</f>
        <v>0</v>
      </c>
      <c r="P325" s="65" cm="1">
        <f t="array" ref="P325">SUM(File_5[GHG (kt CO2eq)]*(File_5[Row Categories]=$BE$79)*(File_5[Energy (Sub-Type)]=$BE$325)*(File_5[Year]=P$8))+SUM(File_5[GHG (kt CO2eq)]*(File_5[Row Categories]=$BE$80)*(File_5[Energy (Sub-Type)]=$BE$325)*(File_5[Year]=P$8))</f>
        <v>0</v>
      </c>
      <c r="Q325" s="65" cm="1">
        <f t="array" ref="Q325">SUM(File_5[GHG (kt CO2eq)]*(File_5[Row Categories]=$BE$79)*(File_5[Energy (Sub-Type)]=$BE$325)*(File_5[Year]=Q$8))+SUM(File_5[GHG (kt CO2eq)]*(File_5[Row Categories]=$BE$80)*(File_5[Energy (Sub-Type)]=$BE$325)*(File_5[Year]=Q$8))</f>
        <v>0</v>
      </c>
      <c r="R325" s="65" cm="1">
        <f t="array" ref="R325">SUM(File_5[GHG (kt CO2eq)]*(File_5[Row Categories]=$BE$79)*(File_5[Energy (Sub-Type)]=$BE$325)*(File_5[Year]=R$8))+SUM(File_5[GHG (kt CO2eq)]*(File_5[Row Categories]=$BE$80)*(File_5[Energy (Sub-Type)]=$BE$325)*(File_5[Year]=R$8))</f>
        <v>0</v>
      </c>
      <c r="S325" s="65" cm="1">
        <f t="array" ref="S325">SUM(File_5[GHG (kt CO2eq)]*(File_5[Row Categories]=$BE$79)*(File_5[Energy (Sub-Type)]=$BE$325)*(File_5[Year]=S$8))+SUM(File_5[GHG (kt CO2eq)]*(File_5[Row Categories]=$BE$80)*(File_5[Energy (Sub-Type)]=$BE$325)*(File_5[Year]=S$8))</f>
        <v>0</v>
      </c>
      <c r="T325" s="65" cm="1">
        <f t="array" ref="T325">SUM(File_5[GHG (kt CO2eq)]*(File_5[Row Categories]=$BE$79)*(File_5[Energy (Sub-Type)]=$BE$325)*(File_5[Year]=T$8))+SUM(File_5[GHG (kt CO2eq)]*(File_5[Row Categories]=$BE$80)*(File_5[Energy (Sub-Type)]=$BE$325)*(File_5[Year]=T$8))</f>
        <v>0</v>
      </c>
      <c r="U325" s="65" cm="1">
        <f t="array" ref="U325">SUM(File_5[GHG (kt CO2eq)]*(File_5[Row Categories]=$BE$79)*(File_5[Energy (Sub-Type)]=$BE$325)*(File_5[Year]=U$8))+SUM(File_5[GHG (kt CO2eq)]*(File_5[Row Categories]=$BE$80)*(File_5[Energy (Sub-Type)]=$BE$325)*(File_5[Year]=U$8))</f>
        <v>0</v>
      </c>
      <c r="V325" s="65" cm="1">
        <f t="array" ref="V325">SUM(File_5[GHG (kt CO2eq)]*(File_5[Row Categories]=$BE$79)*(File_5[Energy (Sub-Type)]=$BE$325)*(File_5[Year]=V$8))+SUM(File_5[GHG (kt CO2eq)]*(File_5[Row Categories]=$BE$80)*(File_5[Energy (Sub-Type)]=$BE$325)*(File_5[Year]=V$8))</f>
        <v>0</v>
      </c>
      <c r="W325" s="65" cm="1">
        <f t="array" ref="W325">SUM(File_5[GHG (kt CO2eq)]*(File_5[Row Categories]=$BE$79)*(File_5[Energy (Sub-Type)]=$BE$325)*(File_5[Year]=W$8))+SUM(File_5[GHG (kt CO2eq)]*(File_5[Row Categories]=$BE$80)*(File_5[Energy (Sub-Type)]=$BE$325)*(File_5[Year]=W$8))</f>
        <v>0</v>
      </c>
      <c r="X325" s="65" cm="1">
        <f t="array" ref="X325">SUM(File_5[GHG (kt CO2eq)]*(File_5[Row Categories]=$BE$79)*(File_5[Energy (Sub-Type)]=$BE$325)*(File_5[Year]=X$8))+SUM(File_5[GHG (kt CO2eq)]*(File_5[Row Categories]=$BE$80)*(File_5[Energy (Sub-Type)]=$BE$325)*(File_5[Year]=X$8))</f>
        <v>0</v>
      </c>
      <c r="Y325" s="65" cm="1">
        <f t="array" ref="Y325">SUM(File_5[GHG (kt CO2eq)]*(File_5[Row Categories]=$BE$79)*(File_5[Energy (Sub-Type)]=$BE$325)*(File_5[Year]=Y$8))+SUM(File_5[GHG (kt CO2eq)]*(File_5[Row Categories]=$BE$80)*(File_5[Energy (Sub-Type)]=$BE$325)*(File_5[Year]=Y$8))</f>
        <v>0</v>
      </c>
      <c r="Z325" s="65" cm="1">
        <f t="array" ref="Z325">SUM(File_5[GHG (kt CO2eq)]*(File_5[Row Categories]=$BE$79)*(File_5[Energy (Sub-Type)]=$BE$325)*(File_5[Year]=Z$8))+SUM(File_5[GHG (kt CO2eq)]*(File_5[Row Categories]=$BE$80)*(File_5[Energy (Sub-Type)]=$BE$325)*(File_5[Year]=Z$8))</f>
        <v>0</v>
      </c>
      <c r="AA325" s="65" cm="1">
        <f t="array" ref="AA325">SUM(File_5[GHG (kt CO2eq)]*(File_5[Row Categories]=$BE$79)*(File_5[Energy (Sub-Type)]=$BE$325)*(File_5[Year]=AA$8))+SUM(File_5[GHG (kt CO2eq)]*(File_5[Row Categories]=$BE$80)*(File_5[Energy (Sub-Type)]=$BE$325)*(File_5[Year]=AA$8))</f>
        <v>0</v>
      </c>
      <c r="AB325" s="65" cm="1">
        <f t="array" ref="AB325">SUM(File_5[GHG (kt CO2eq)]*(File_5[Row Categories]=$BE$79)*(File_5[Energy (Sub-Type)]=$BE$325)*(File_5[Year]=AB$8))+SUM(File_5[GHG (kt CO2eq)]*(File_5[Row Categories]=$BE$80)*(File_5[Energy (Sub-Type)]=$BE$325)*(File_5[Year]=AB$8))</f>
        <v>0</v>
      </c>
      <c r="AC325" s="65" cm="1">
        <f t="array" ref="AC325">SUM(File_5[GHG (kt CO2eq)]*(File_5[Row Categories]=$BE$79)*(File_5[Energy (Sub-Type)]=$BE$325)*(File_5[Year]=AC$8))+SUM(File_5[GHG (kt CO2eq)]*(File_5[Row Categories]=$BE$80)*(File_5[Energy (Sub-Type)]=$BE$325)*(File_5[Year]=AC$8))</f>
        <v>0</v>
      </c>
      <c r="AD325" s="65" cm="1">
        <f t="array" ref="AD325">SUM(File_5[GHG (kt CO2eq)]*(File_5[Row Categories]=$BE$79)*(File_5[Energy (Sub-Type)]=$BE$325)*(File_5[Year]=AD$8))+SUM(File_5[GHG (kt CO2eq)]*(File_5[Row Categories]=$BE$80)*(File_5[Energy (Sub-Type)]=$BE$325)*(File_5[Year]=AD$8))</f>
        <v>0</v>
      </c>
      <c r="AE325" s="65" cm="1">
        <f t="array" ref="AE325">SUM(File_5[GHG (kt CO2eq)]*(File_5[Row Categories]=$BE$79)*(File_5[Energy (Sub-Type)]=$BE$325)*(File_5[Year]=AE$8))+SUM(File_5[GHG (kt CO2eq)]*(File_5[Row Categories]=$BE$80)*(File_5[Energy (Sub-Type)]=$BE$325)*(File_5[Year]=AE$8))</f>
        <v>0</v>
      </c>
      <c r="AF325" s="65" cm="1">
        <f t="array" ref="AF325">SUM(File_5[GHG (kt CO2eq)]*(File_5[Row Categories]=$BE$79)*(File_5[Energy (Sub-Type)]=$BE$325)*(File_5[Year]=AF$8))+SUM(File_5[GHG (kt CO2eq)]*(File_5[Row Categories]=$BE$80)*(File_5[Energy (Sub-Type)]=$BE$325)*(File_5[Year]=AF$8))</f>
        <v>0</v>
      </c>
      <c r="AG325" s="65" cm="1">
        <f t="array" ref="AG325">SUM(File_5[GHG (kt CO2eq)]*(File_5[Row Categories]=$BE$79)*(File_5[Energy (Sub-Type)]=$BE$325)*(File_5[Year]=AG$8))+SUM(File_5[GHG (kt CO2eq)]*(File_5[Row Categories]=$BE$80)*(File_5[Energy (Sub-Type)]=$BE$325)*(File_5[Year]=AG$8))</f>
        <v>0</v>
      </c>
      <c r="AH325" s="65" cm="1">
        <f t="array" ref="AH325">SUM(File_5[GHG (kt CO2eq)]*(File_5[Row Categories]=$BE$79)*(File_5[Energy (Sub-Type)]=$BE$325)*(File_5[Year]=AH$8))+SUM(File_5[GHG (kt CO2eq)]*(File_5[Row Categories]=$BE$80)*(File_5[Energy (Sub-Type)]=$BE$325)*(File_5[Year]=AH$8))</f>
        <v>0</v>
      </c>
      <c r="AI325" s="65" cm="1">
        <f t="array" ref="AI325">SUM(File_5[GHG (kt CO2eq)]*(File_5[Row Categories]=$BE$79)*(File_5[Energy (Sub-Type)]=$BE$325)*(File_5[Year]=AI$8))+SUM(File_5[GHG (kt CO2eq)]*(File_5[Row Categories]=$BE$80)*(File_5[Energy (Sub-Type)]=$BE$325)*(File_5[Year]=AI$8))</f>
        <v>0</v>
      </c>
      <c r="AJ325" s="65" cm="1">
        <f t="array" ref="AJ325">SUM(File_5[GHG (kt CO2eq)]*(File_5[Row Categories]=$BE$79)*(File_5[Energy (Sub-Type)]=$BE$325)*(File_5[Year]=AJ$8))+SUM(File_5[GHG (kt CO2eq)]*(File_5[Row Categories]=$BE$80)*(File_5[Energy (Sub-Type)]=$BE$325)*(File_5[Year]=AJ$8))</f>
        <v>0</v>
      </c>
      <c r="AK325" s="65" cm="1">
        <f t="array" ref="AK325">SUM(File_5[GHG (kt CO2eq)]*(File_5[Row Categories]=$BE$79)*(File_5[Energy (Sub-Type)]=$BE$325)*(File_5[Year]=AK$8))+SUM(File_5[GHG (kt CO2eq)]*(File_5[Row Categories]=$BE$80)*(File_5[Energy (Sub-Type)]=$BE$325)*(File_5[Year]=AK$8))</f>
        <v>0</v>
      </c>
      <c r="AL325" s="65" cm="1">
        <f t="array" ref="AL325">SUM(File_5[GHG (kt CO2eq)]*(File_5[Row Categories]=$BE$79)*(File_5[Energy (Sub-Type)]=$BE$325)*(File_5[Year]=AL$8))+SUM(File_5[GHG (kt CO2eq)]*(File_5[Row Categories]=$BE$80)*(File_5[Energy (Sub-Type)]=$BE$325)*(File_5[Year]=AL$8))</f>
        <v>0</v>
      </c>
      <c r="AM325" s="65" cm="1">
        <f t="array" ref="AM325">SUM(File_5[GHG (kt CO2eq)]*(File_5[Row Categories]=$BE$79)*(File_5[Energy (Sub-Type)]=$BE$325)*(File_5[Year]=AM$8))+SUM(File_5[GHG (kt CO2eq)]*(File_5[Row Categories]=$BE$80)*(File_5[Energy (Sub-Type)]=$BE$325)*(File_5[Year]=AM$8))</f>
        <v>0</v>
      </c>
      <c r="BE325" s="7" t="s">
        <v>540</v>
      </c>
    </row>
    <row r="326" spans="3:59" ht="15.5">
      <c r="C326" s="34" t="s">
        <v>43</v>
      </c>
      <c r="D326" s="86" t="s">
        <v>648</v>
      </c>
      <c r="E326" s="33"/>
      <c r="F326" s="65" cm="1">
        <f t="array" ref="F326">SUM(File_5[GHG (kt CO2eq)]*(File_5[Row Categories]=$BE$79)*(File_5[Energy (Sub-Type)]=$BE$326)*(File_5[Year]=F$8))+SUM(File_5[GHG (kt CO2eq)]*(File_5[Row Categories]=$BE$80)*(File_5[Energy (Sub-Type)]=$BE$326)*(File_5[Year]=F$8))</f>
        <v>0</v>
      </c>
      <c r="G326" s="65" cm="1">
        <f t="array" ref="G326">SUM(File_5[GHG (kt CO2eq)]*(File_5[Row Categories]=$BE$79)*(File_5[Energy (Sub-Type)]=$BE$326)*(File_5[Year]=G$8))+SUM(File_5[GHG (kt CO2eq)]*(File_5[Row Categories]=$BE$80)*(File_5[Energy (Sub-Type)]=$BE$326)*(File_5[Year]=G$8))</f>
        <v>0</v>
      </c>
      <c r="H326" s="65" cm="1">
        <f t="array" ref="H326">SUM(File_5[GHG (kt CO2eq)]*(File_5[Row Categories]=$BE$79)*(File_5[Energy (Sub-Type)]=$BE$326)*(File_5[Year]=H$8))+SUM(File_5[GHG (kt CO2eq)]*(File_5[Row Categories]=$BE$80)*(File_5[Energy (Sub-Type)]=$BE$326)*(File_5[Year]=H$8))</f>
        <v>0</v>
      </c>
      <c r="I326" s="65" cm="1">
        <f t="array" ref="I326">SUM(File_5[GHG (kt CO2eq)]*(File_5[Row Categories]=$BE$79)*(File_5[Energy (Sub-Type)]=$BE$326)*(File_5[Year]=I$8))+SUM(File_5[GHG (kt CO2eq)]*(File_5[Row Categories]=$BE$80)*(File_5[Energy (Sub-Type)]=$BE$326)*(File_5[Year]=I$8))</f>
        <v>0</v>
      </c>
      <c r="J326" s="65" cm="1">
        <f t="array" ref="J326">SUM(File_5[GHG (kt CO2eq)]*(File_5[Row Categories]=$BE$79)*(File_5[Energy (Sub-Type)]=$BE$326)*(File_5[Year]=J$8))+SUM(File_5[GHG (kt CO2eq)]*(File_5[Row Categories]=$BE$80)*(File_5[Energy (Sub-Type)]=$BE$326)*(File_5[Year]=J$8))</f>
        <v>0</v>
      </c>
      <c r="K326" s="65" cm="1">
        <f t="array" ref="K326">SUM(File_5[GHG (kt CO2eq)]*(File_5[Row Categories]=$BE$79)*(File_5[Energy (Sub-Type)]=$BE$326)*(File_5[Year]=K$8))+SUM(File_5[GHG (kt CO2eq)]*(File_5[Row Categories]=$BE$80)*(File_5[Energy (Sub-Type)]=$BE$326)*(File_5[Year]=K$8))</f>
        <v>0</v>
      </c>
      <c r="L326" s="65" cm="1">
        <f t="array" ref="L326">SUM(File_5[GHG (kt CO2eq)]*(File_5[Row Categories]=$BE$79)*(File_5[Energy (Sub-Type)]=$BE$326)*(File_5[Year]=L$8))+SUM(File_5[GHG (kt CO2eq)]*(File_5[Row Categories]=$BE$80)*(File_5[Energy (Sub-Type)]=$BE$326)*(File_5[Year]=L$8))</f>
        <v>0</v>
      </c>
      <c r="M326" s="65" cm="1">
        <f t="array" ref="M326">SUM(File_5[GHG (kt CO2eq)]*(File_5[Row Categories]=$BE$79)*(File_5[Energy (Sub-Type)]=$BE$326)*(File_5[Year]=M$8))+SUM(File_5[GHG (kt CO2eq)]*(File_5[Row Categories]=$BE$80)*(File_5[Energy (Sub-Type)]=$BE$326)*(File_5[Year]=M$8))</f>
        <v>0</v>
      </c>
      <c r="N326" s="65" cm="1">
        <f t="array" ref="N326">SUM(File_5[GHG (kt CO2eq)]*(File_5[Row Categories]=$BE$79)*(File_5[Energy (Sub-Type)]=$BE$326)*(File_5[Year]=N$8))+SUM(File_5[GHG (kt CO2eq)]*(File_5[Row Categories]=$BE$80)*(File_5[Energy (Sub-Type)]=$BE$326)*(File_5[Year]=N$8))</f>
        <v>0</v>
      </c>
      <c r="O326" s="65" cm="1">
        <f t="array" ref="O326">SUM(File_5[GHG (kt CO2eq)]*(File_5[Row Categories]=$BE$79)*(File_5[Energy (Sub-Type)]=$BE$326)*(File_5[Year]=O$8))+SUM(File_5[GHG (kt CO2eq)]*(File_5[Row Categories]=$BE$80)*(File_5[Energy (Sub-Type)]=$BE$326)*(File_5[Year]=O$8))</f>
        <v>0</v>
      </c>
      <c r="P326" s="65" cm="1">
        <f t="array" ref="P326">SUM(File_5[GHG (kt CO2eq)]*(File_5[Row Categories]=$BE$79)*(File_5[Energy (Sub-Type)]=$BE$326)*(File_5[Year]=P$8))+SUM(File_5[GHG (kt CO2eq)]*(File_5[Row Categories]=$BE$80)*(File_5[Energy (Sub-Type)]=$BE$326)*(File_5[Year]=P$8))</f>
        <v>0</v>
      </c>
      <c r="Q326" s="65" cm="1">
        <f t="array" ref="Q326">SUM(File_5[GHG (kt CO2eq)]*(File_5[Row Categories]=$BE$79)*(File_5[Energy (Sub-Type)]=$BE$326)*(File_5[Year]=Q$8))+SUM(File_5[GHG (kt CO2eq)]*(File_5[Row Categories]=$BE$80)*(File_5[Energy (Sub-Type)]=$BE$326)*(File_5[Year]=Q$8))</f>
        <v>0</v>
      </c>
      <c r="R326" s="65" cm="1">
        <f t="array" ref="R326">SUM(File_5[GHG (kt CO2eq)]*(File_5[Row Categories]=$BE$79)*(File_5[Energy (Sub-Type)]=$BE$326)*(File_5[Year]=R$8))+SUM(File_5[GHG (kt CO2eq)]*(File_5[Row Categories]=$BE$80)*(File_5[Energy (Sub-Type)]=$BE$326)*(File_5[Year]=R$8))</f>
        <v>0</v>
      </c>
      <c r="S326" s="65" cm="1">
        <f t="array" ref="S326">SUM(File_5[GHG (kt CO2eq)]*(File_5[Row Categories]=$BE$79)*(File_5[Energy (Sub-Type)]=$BE$326)*(File_5[Year]=S$8))+SUM(File_5[GHG (kt CO2eq)]*(File_5[Row Categories]=$BE$80)*(File_5[Energy (Sub-Type)]=$BE$326)*(File_5[Year]=S$8))</f>
        <v>0</v>
      </c>
      <c r="T326" s="65" cm="1">
        <f t="array" ref="T326">SUM(File_5[GHG (kt CO2eq)]*(File_5[Row Categories]=$BE$79)*(File_5[Energy (Sub-Type)]=$BE$326)*(File_5[Year]=T$8))+SUM(File_5[GHG (kt CO2eq)]*(File_5[Row Categories]=$BE$80)*(File_5[Energy (Sub-Type)]=$BE$326)*(File_5[Year]=T$8))</f>
        <v>0</v>
      </c>
      <c r="U326" s="65" cm="1">
        <f t="array" ref="U326">SUM(File_5[GHG (kt CO2eq)]*(File_5[Row Categories]=$BE$79)*(File_5[Energy (Sub-Type)]=$BE$326)*(File_5[Year]=U$8))+SUM(File_5[GHG (kt CO2eq)]*(File_5[Row Categories]=$BE$80)*(File_5[Energy (Sub-Type)]=$BE$326)*(File_5[Year]=U$8))</f>
        <v>0</v>
      </c>
      <c r="V326" s="65" cm="1">
        <f t="array" ref="V326">SUM(File_5[GHG (kt CO2eq)]*(File_5[Row Categories]=$BE$79)*(File_5[Energy (Sub-Type)]=$BE$326)*(File_5[Year]=V$8))+SUM(File_5[GHG (kt CO2eq)]*(File_5[Row Categories]=$BE$80)*(File_5[Energy (Sub-Type)]=$BE$326)*(File_5[Year]=V$8))</f>
        <v>0</v>
      </c>
      <c r="W326" s="65" cm="1">
        <f t="array" ref="W326">SUM(File_5[GHG (kt CO2eq)]*(File_5[Row Categories]=$BE$79)*(File_5[Energy (Sub-Type)]=$BE$326)*(File_5[Year]=W$8))+SUM(File_5[GHG (kt CO2eq)]*(File_5[Row Categories]=$BE$80)*(File_5[Energy (Sub-Type)]=$BE$326)*(File_5[Year]=W$8))</f>
        <v>0</v>
      </c>
      <c r="X326" s="65" cm="1">
        <f t="array" ref="X326">SUM(File_5[GHG (kt CO2eq)]*(File_5[Row Categories]=$BE$79)*(File_5[Energy (Sub-Type)]=$BE$326)*(File_5[Year]=X$8))+SUM(File_5[GHG (kt CO2eq)]*(File_5[Row Categories]=$BE$80)*(File_5[Energy (Sub-Type)]=$BE$326)*(File_5[Year]=X$8))</f>
        <v>0</v>
      </c>
      <c r="Y326" s="65" cm="1">
        <f t="array" ref="Y326">SUM(File_5[GHG (kt CO2eq)]*(File_5[Row Categories]=$BE$79)*(File_5[Energy (Sub-Type)]=$BE$326)*(File_5[Year]=Y$8))+SUM(File_5[GHG (kt CO2eq)]*(File_5[Row Categories]=$BE$80)*(File_5[Energy (Sub-Type)]=$BE$326)*(File_5[Year]=Y$8))</f>
        <v>0</v>
      </c>
      <c r="Z326" s="65" cm="1">
        <f t="array" ref="Z326">SUM(File_5[GHG (kt CO2eq)]*(File_5[Row Categories]=$BE$79)*(File_5[Energy (Sub-Type)]=$BE$326)*(File_5[Year]=Z$8))+SUM(File_5[GHG (kt CO2eq)]*(File_5[Row Categories]=$BE$80)*(File_5[Energy (Sub-Type)]=$BE$326)*(File_5[Year]=Z$8))</f>
        <v>0</v>
      </c>
      <c r="AA326" s="65" cm="1">
        <f t="array" ref="AA326">SUM(File_5[GHG (kt CO2eq)]*(File_5[Row Categories]=$BE$79)*(File_5[Energy (Sub-Type)]=$BE$326)*(File_5[Year]=AA$8))+SUM(File_5[GHG (kt CO2eq)]*(File_5[Row Categories]=$BE$80)*(File_5[Energy (Sub-Type)]=$BE$326)*(File_5[Year]=AA$8))</f>
        <v>0</v>
      </c>
      <c r="AB326" s="65" cm="1">
        <f t="array" ref="AB326">SUM(File_5[GHG (kt CO2eq)]*(File_5[Row Categories]=$BE$79)*(File_5[Energy (Sub-Type)]=$BE$326)*(File_5[Year]=AB$8))+SUM(File_5[GHG (kt CO2eq)]*(File_5[Row Categories]=$BE$80)*(File_5[Energy (Sub-Type)]=$BE$326)*(File_5[Year]=AB$8))</f>
        <v>0</v>
      </c>
      <c r="AC326" s="65" cm="1">
        <f t="array" ref="AC326">SUM(File_5[GHG (kt CO2eq)]*(File_5[Row Categories]=$BE$79)*(File_5[Energy (Sub-Type)]=$BE$326)*(File_5[Year]=AC$8))+SUM(File_5[GHG (kt CO2eq)]*(File_5[Row Categories]=$BE$80)*(File_5[Energy (Sub-Type)]=$BE$326)*(File_5[Year]=AC$8))</f>
        <v>0</v>
      </c>
      <c r="AD326" s="65" cm="1">
        <f t="array" ref="AD326">SUM(File_5[GHG (kt CO2eq)]*(File_5[Row Categories]=$BE$79)*(File_5[Energy (Sub-Type)]=$BE$326)*(File_5[Year]=AD$8))+SUM(File_5[GHG (kt CO2eq)]*(File_5[Row Categories]=$BE$80)*(File_5[Energy (Sub-Type)]=$BE$326)*(File_5[Year]=AD$8))</f>
        <v>0</v>
      </c>
      <c r="AE326" s="65" cm="1">
        <f t="array" ref="AE326">SUM(File_5[GHG (kt CO2eq)]*(File_5[Row Categories]=$BE$79)*(File_5[Energy (Sub-Type)]=$BE$326)*(File_5[Year]=AE$8))+SUM(File_5[GHG (kt CO2eq)]*(File_5[Row Categories]=$BE$80)*(File_5[Energy (Sub-Type)]=$BE$326)*(File_5[Year]=AE$8))</f>
        <v>0</v>
      </c>
      <c r="AF326" s="65" cm="1">
        <f t="array" ref="AF326">SUM(File_5[GHG (kt CO2eq)]*(File_5[Row Categories]=$BE$79)*(File_5[Energy (Sub-Type)]=$BE$326)*(File_5[Year]=AF$8))+SUM(File_5[GHG (kt CO2eq)]*(File_5[Row Categories]=$BE$80)*(File_5[Energy (Sub-Type)]=$BE$326)*(File_5[Year]=AF$8))</f>
        <v>0</v>
      </c>
      <c r="AG326" s="65" cm="1">
        <f t="array" ref="AG326">SUM(File_5[GHG (kt CO2eq)]*(File_5[Row Categories]=$BE$79)*(File_5[Energy (Sub-Type)]=$BE$326)*(File_5[Year]=AG$8))+SUM(File_5[GHG (kt CO2eq)]*(File_5[Row Categories]=$BE$80)*(File_5[Energy (Sub-Type)]=$BE$326)*(File_5[Year]=AG$8))</f>
        <v>0</v>
      </c>
      <c r="AH326" s="65" cm="1">
        <f t="array" ref="AH326">SUM(File_5[GHG (kt CO2eq)]*(File_5[Row Categories]=$BE$79)*(File_5[Energy (Sub-Type)]=$BE$326)*(File_5[Year]=AH$8))+SUM(File_5[GHG (kt CO2eq)]*(File_5[Row Categories]=$BE$80)*(File_5[Energy (Sub-Type)]=$BE$326)*(File_5[Year]=AH$8))</f>
        <v>0</v>
      </c>
      <c r="AI326" s="65" cm="1">
        <f t="array" ref="AI326">SUM(File_5[GHG (kt CO2eq)]*(File_5[Row Categories]=$BE$79)*(File_5[Energy (Sub-Type)]=$BE$326)*(File_5[Year]=AI$8))+SUM(File_5[GHG (kt CO2eq)]*(File_5[Row Categories]=$BE$80)*(File_5[Energy (Sub-Type)]=$BE$326)*(File_5[Year]=AI$8))</f>
        <v>0</v>
      </c>
      <c r="AJ326" s="65" cm="1">
        <f t="array" ref="AJ326">SUM(File_5[GHG (kt CO2eq)]*(File_5[Row Categories]=$BE$79)*(File_5[Energy (Sub-Type)]=$BE$326)*(File_5[Year]=AJ$8))+SUM(File_5[GHG (kt CO2eq)]*(File_5[Row Categories]=$BE$80)*(File_5[Energy (Sub-Type)]=$BE$326)*(File_5[Year]=AJ$8))</f>
        <v>0</v>
      </c>
      <c r="AK326" s="65" cm="1">
        <f t="array" ref="AK326">SUM(File_5[GHG (kt CO2eq)]*(File_5[Row Categories]=$BE$79)*(File_5[Energy (Sub-Type)]=$BE$326)*(File_5[Year]=AK$8))+SUM(File_5[GHG (kt CO2eq)]*(File_5[Row Categories]=$BE$80)*(File_5[Energy (Sub-Type)]=$BE$326)*(File_5[Year]=AK$8))</f>
        <v>0</v>
      </c>
      <c r="AL326" s="65" cm="1">
        <f t="array" ref="AL326">SUM(File_5[GHG (kt CO2eq)]*(File_5[Row Categories]=$BE$79)*(File_5[Energy (Sub-Type)]=$BE$326)*(File_5[Year]=AL$8))+SUM(File_5[GHG (kt CO2eq)]*(File_5[Row Categories]=$BE$80)*(File_5[Energy (Sub-Type)]=$BE$326)*(File_5[Year]=AL$8))</f>
        <v>0</v>
      </c>
      <c r="AM326" s="65" cm="1">
        <f t="array" ref="AM326">SUM(File_5[GHG (kt CO2eq)]*(File_5[Row Categories]=$BE$79)*(File_5[Energy (Sub-Type)]=$BE$326)*(File_5[Year]=AM$8))+SUM(File_5[GHG (kt CO2eq)]*(File_5[Row Categories]=$BE$80)*(File_5[Energy (Sub-Type)]=$BE$326)*(File_5[Year]=AM$8))</f>
        <v>0</v>
      </c>
      <c r="BE326" s="7" t="s">
        <v>569</v>
      </c>
    </row>
    <row r="327" spans="3:59" ht="15.5">
      <c r="C327" s="34" t="s">
        <v>41</v>
      </c>
      <c r="D327" s="86" t="s">
        <v>648</v>
      </c>
      <c r="E327" s="33"/>
      <c r="F327" s="65" cm="1">
        <f t="array" ref="F327">SUM(File_5[GHG (kt CO2eq)]*(File_5[Row Categories]=$BE$79)*(File_5[Energy (Sub-Type)]=$BE$327)*(File_5[Year]=F$8))+SUM(File_5[GHG (kt CO2eq)]*(File_5[Row Categories]=$BE$80)*(File_5[Energy (Sub-Type)]=$BE$327)*(File_5[Year]=F$8))+SUM(File_5[GHG (kt CO2eq)]*(File_5[Row Categories]=$BE$79)*(File_5[Energy (Sub-Type)]=$BF$327)*(File_5[Year]=F$8))+SUM(File_5[GHG (kt CO2eq)]*(File_5[Row Categories]=$BE$80)*(File_5[Energy (Sub-Type)]=$BF$327)*(File_5[Year]=F$8))+SUM(File_5[GHG (kt CO2eq)]*(File_5[Row Categories]=$BE$79)*(File_5[Energy (Sub-Type)]=$BG$327)*(File_5[Year]=F$8))+SUM(File_5[GHG (kt CO2eq)]*(File_5[Row Categories]=$BE$80)*(File_5[Energy (Sub-Type)]=$BG$327)*(File_5[Year]=F$8))</f>
        <v>810.82797886399999</v>
      </c>
      <c r="G327" s="65" cm="1">
        <f t="array" ref="G327">SUM(File_5[GHG (kt CO2eq)]*(File_5[Row Categories]=$BE$79)*(File_5[Energy (Sub-Type)]=$BE$327)*(File_5[Year]=G$8))+SUM(File_5[GHG (kt CO2eq)]*(File_5[Row Categories]=$BE$80)*(File_5[Energy (Sub-Type)]=$BE$327)*(File_5[Year]=G$8))+SUM(File_5[GHG (kt CO2eq)]*(File_5[Row Categories]=$BE$79)*(File_5[Energy (Sub-Type)]=$BF$327)*(File_5[Year]=G$8))+SUM(File_5[GHG (kt CO2eq)]*(File_5[Row Categories]=$BE$80)*(File_5[Energy (Sub-Type)]=$BF$327)*(File_5[Year]=G$8))+SUM(File_5[GHG (kt CO2eq)]*(File_5[Row Categories]=$BE$79)*(File_5[Energy (Sub-Type)]=$BG$327)*(File_5[Year]=G$8))+SUM(File_5[GHG (kt CO2eq)]*(File_5[Row Categories]=$BE$80)*(File_5[Energy (Sub-Type)]=$BG$327)*(File_5[Year]=G$8))</f>
        <v>845.71754728299993</v>
      </c>
      <c r="H327" s="65" cm="1">
        <f t="array" ref="H327">SUM(File_5[GHG (kt CO2eq)]*(File_5[Row Categories]=$BE$79)*(File_5[Energy (Sub-Type)]=$BE$327)*(File_5[Year]=H$8))+SUM(File_5[GHG (kt CO2eq)]*(File_5[Row Categories]=$BE$80)*(File_5[Energy (Sub-Type)]=$BE$327)*(File_5[Year]=H$8))+SUM(File_5[GHG (kt CO2eq)]*(File_5[Row Categories]=$BE$79)*(File_5[Energy (Sub-Type)]=$BF$327)*(File_5[Year]=H$8))+SUM(File_5[GHG (kt CO2eq)]*(File_5[Row Categories]=$BE$80)*(File_5[Energy (Sub-Type)]=$BF$327)*(File_5[Year]=H$8))+SUM(File_5[GHG (kt CO2eq)]*(File_5[Row Categories]=$BE$79)*(File_5[Energy (Sub-Type)]=$BG$327)*(File_5[Year]=H$8))+SUM(File_5[GHG (kt CO2eq)]*(File_5[Row Categories]=$BE$80)*(File_5[Energy (Sub-Type)]=$BG$327)*(File_5[Year]=H$8))</f>
        <v>862.31360381800005</v>
      </c>
      <c r="I327" s="65" cm="1">
        <f t="array" ref="I327">SUM(File_5[GHG (kt CO2eq)]*(File_5[Row Categories]=$BE$79)*(File_5[Energy (Sub-Type)]=$BE$327)*(File_5[Year]=I$8))+SUM(File_5[GHG (kt CO2eq)]*(File_5[Row Categories]=$BE$80)*(File_5[Energy (Sub-Type)]=$BE$327)*(File_5[Year]=I$8))+SUM(File_5[GHG (kt CO2eq)]*(File_5[Row Categories]=$BE$79)*(File_5[Energy (Sub-Type)]=$BF$327)*(File_5[Year]=I$8))+SUM(File_5[GHG (kt CO2eq)]*(File_5[Row Categories]=$BE$80)*(File_5[Energy (Sub-Type)]=$BF$327)*(File_5[Year]=I$8))+SUM(File_5[GHG (kt CO2eq)]*(File_5[Row Categories]=$BE$79)*(File_5[Energy (Sub-Type)]=$BG$327)*(File_5[Year]=I$8))+SUM(File_5[GHG (kt CO2eq)]*(File_5[Row Categories]=$BE$80)*(File_5[Energy (Sub-Type)]=$BG$327)*(File_5[Year]=I$8))</f>
        <v>877.82684230100006</v>
      </c>
      <c r="J327" s="65" cm="1">
        <f t="array" ref="J327">SUM(File_5[GHG (kt CO2eq)]*(File_5[Row Categories]=$BE$79)*(File_5[Energy (Sub-Type)]=$BE$327)*(File_5[Year]=J$8))+SUM(File_5[GHG (kt CO2eq)]*(File_5[Row Categories]=$BE$80)*(File_5[Energy (Sub-Type)]=$BE$327)*(File_5[Year]=J$8))+SUM(File_5[GHG (kt CO2eq)]*(File_5[Row Categories]=$BE$79)*(File_5[Energy (Sub-Type)]=$BF$327)*(File_5[Year]=J$8))+SUM(File_5[GHG (kt CO2eq)]*(File_5[Row Categories]=$BE$80)*(File_5[Energy (Sub-Type)]=$BF$327)*(File_5[Year]=J$8))+SUM(File_5[GHG (kt CO2eq)]*(File_5[Row Categories]=$BE$79)*(File_5[Energy (Sub-Type)]=$BG$327)*(File_5[Year]=J$8))+SUM(File_5[GHG (kt CO2eq)]*(File_5[Row Categories]=$BE$80)*(File_5[Energy (Sub-Type)]=$BG$327)*(File_5[Year]=J$8))</f>
        <v>986.88220380799999</v>
      </c>
      <c r="K327" s="65" cm="1">
        <f t="array" ref="K327">SUM(File_5[GHG (kt CO2eq)]*(File_5[Row Categories]=$BE$79)*(File_5[Energy (Sub-Type)]=$BE$327)*(File_5[Year]=K$8))+SUM(File_5[GHG (kt CO2eq)]*(File_5[Row Categories]=$BE$80)*(File_5[Energy (Sub-Type)]=$BE$327)*(File_5[Year]=K$8))+SUM(File_5[GHG (kt CO2eq)]*(File_5[Row Categories]=$BE$79)*(File_5[Energy (Sub-Type)]=$BF$327)*(File_5[Year]=K$8))+SUM(File_5[GHG (kt CO2eq)]*(File_5[Row Categories]=$BE$80)*(File_5[Energy (Sub-Type)]=$BF$327)*(File_5[Year]=K$8))+SUM(File_5[GHG (kt CO2eq)]*(File_5[Row Categories]=$BE$79)*(File_5[Energy (Sub-Type)]=$BG$327)*(File_5[Year]=K$8))+SUM(File_5[GHG (kt CO2eq)]*(File_5[Row Categories]=$BE$80)*(File_5[Energy (Sub-Type)]=$BG$327)*(File_5[Year]=K$8))</f>
        <v>1156.105800368</v>
      </c>
      <c r="L327" s="65" cm="1">
        <f t="array" ref="L327">SUM(File_5[GHG (kt CO2eq)]*(File_5[Row Categories]=$BE$79)*(File_5[Energy (Sub-Type)]=$BE$327)*(File_5[Year]=L$8))+SUM(File_5[GHG (kt CO2eq)]*(File_5[Row Categories]=$BE$80)*(File_5[Energy (Sub-Type)]=$BE$327)*(File_5[Year]=L$8))+SUM(File_5[GHG (kt CO2eq)]*(File_5[Row Categories]=$BE$79)*(File_5[Energy (Sub-Type)]=$BF$327)*(File_5[Year]=L$8))+SUM(File_5[GHG (kt CO2eq)]*(File_5[Row Categories]=$BE$80)*(File_5[Energy (Sub-Type)]=$BF$327)*(File_5[Year]=L$8))+SUM(File_5[GHG (kt CO2eq)]*(File_5[Row Categories]=$BE$79)*(File_5[Energy (Sub-Type)]=$BG$327)*(File_5[Year]=L$8))+SUM(File_5[GHG (kt CO2eq)]*(File_5[Row Categories]=$BE$80)*(File_5[Energy (Sub-Type)]=$BG$327)*(File_5[Year]=L$8))</f>
        <v>938.19632448799996</v>
      </c>
      <c r="M327" s="65" cm="1">
        <f t="array" ref="M327">SUM(File_5[GHG (kt CO2eq)]*(File_5[Row Categories]=$BE$79)*(File_5[Energy (Sub-Type)]=$BE$327)*(File_5[Year]=M$8))+SUM(File_5[GHG (kt CO2eq)]*(File_5[Row Categories]=$BE$80)*(File_5[Energy (Sub-Type)]=$BE$327)*(File_5[Year]=M$8))+SUM(File_5[GHG (kt CO2eq)]*(File_5[Row Categories]=$BE$79)*(File_5[Energy (Sub-Type)]=$BF$327)*(File_5[Year]=M$8))+SUM(File_5[GHG (kt CO2eq)]*(File_5[Row Categories]=$BE$80)*(File_5[Energy (Sub-Type)]=$BF$327)*(File_5[Year]=M$8))+SUM(File_5[GHG (kt CO2eq)]*(File_5[Row Categories]=$BE$79)*(File_5[Energy (Sub-Type)]=$BG$327)*(File_5[Year]=M$8))+SUM(File_5[GHG (kt CO2eq)]*(File_5[Row Categories]=$BE$80)*(File_5[Energy (Sub-Type)]=$BG$327)*(File_5[Year]=M$8))</f>
        <v>950.01065264699992</v>
      </c>
      <c r="N327" s="65" cm="1">
        <f t="array" ref="N327">SUM(File_5[GHG (kt CO2eq)]*(File_5[Row Categories]=$BE$79)*(File_5[Energy (Sub-Type)]=$BE$327)*(File_5[Year]=N$8))+SUM(File_5[GHG (kt CO2eq)]*(File_5[Row Categories]=$BE$80)*(File_5[Energy (Sub-Type)]=$BE$327)*(File_5[Year]=N$8))+SUM(File_5[GHG (kt CO2eq)]*(File_5[Row Categories]=$BE$79)*(File_5[Energy (Sub-Type)]=$BF$327)*(File_5[Year]=N$8))+SUM(File_5[GHG (kt CO2eq)]*(File_5[Row Categories]=$BE$80)*(File_5[Energy (Sub-Type)]=$BF$327)*(File_5[Year]=N$8))+SUM(File_5[GHG (kt CO2eq)]*(File_5[Row Categories]=$BE$79)*(File_5[Energy (Sub-Type)]=$BG$327)*(File_5[Year]=N$8))+SUM(File_5[GHG (kt CO2eq)]*(File_5[Row Categories]=$BE$80)*(File_5[Energy (Sub-Type)]=$BG$327)*(File_5[Year]=N$8))</f>
        <v>955.59082961799993</v>
      </c>
      <c r="O327" s="65" cm="1">
        <f t="array" ref="O327">SUM(File_5[GHG (kt CO2eq)]*(File_5[Row Categories]=$BE$79)*(File_5[Energy (Sub-Type)]=$BE$327)*(File_5[Year]=O$8))+SUM(File_5[GHG (kt CO2eq)]*(File_5[Row Categories]=$BE$80)*(File_5[Energy (Sub-Type)]=$BE$327)*(File_5[Year]=O$8))+SUM(File_5[GHG (kt CO2eq)]*(File_5[Row Categories]=$BE$79)*(File_5[Energy (Sub-Type)]=$BF$327)*(File_5[Year]=O$8))+SUM(File_5[GHG (kt CO2eq)]*(File_5[Row Categories]=$BE$80)*(File_5[Energy (Sub-Type)]=$BF$327)*(File_5[Year]=O$8))+SUM(File_5[GHG (kt CO2eq)]*(File_5[Row Categories]=$BE$79)*(File_5[Energy (Sub-Type)]=$BG$327)*(File_5[Year]=O$8))+SUM(File_5[GHG (kt CO2eq)]*(File_5[Row Categories]=$BE$80)*(File_5[Energy (Sub-Type)]=$BG$327)*(File_5[Year]=O$8))</f>
        <v>985.28047126199999</v>
      </c>
      <c r="P327" s="65" cm="1">
        <f t="array" ref="P327">SUM(File_5[GHG (kt CO2eq)]*(File_5[Row Categories]=$BE$79)*(File_5[Energy (Sub-Type)]=$BE$327)*(File_5[Year]=P$8))+SUM(File_5[GHG (kt CO2eq)]*(File_5[Row Categories]=$BE$80)*(File_5[Energy (Sub-Type)]=$BE$327)*(File_5[Year]=P$8))+SUM(File_5[GHG (kt CO2eq)]*(File_5[Row Categories]=$BE$79)*(File_5[Energy (Sub-Type)]=$BF$327)*(File_5[Year]=P$8))+SUM(File_5[GHG (kt CO2eq)]*(File_5[Row Categories]=$BE$80)*(File_5[Energy (Sub-Type)]=$BF$327)*(File_5[Year]=P$8))+SUM(File_5[GHG (kt CO2eq)]*(File_5[Row Categories]=$BE$79)*(File_5[Energy (Sub-Type)]=$BG$327)*(File_5[Year]=P$8))+SUM(File_5[GHG (kt CO2eq)]*(File_5[Row Categories]=$BE$80)*(File_5[Energy (Sub-Type)]=$BG$327)*(File_5[Year]=P$8))</f>
        <v>1013.48935836</v>
      </c>
      <c r="Q327" s="65" cm="1">
        <f t="array" ref="Q327">SUM(File_5[GHG (kt CO2eq)]*(File_5[Row Categories]=$BE$79)*(File_5[Energy (Sub-Type)]=$BE$327)*(File_5[Year]=Q$8))+SUM(File_5[GHG (kt CO2eq)]*(File_5[Row Categories]=$BE$80)*(File_5[Energy (Sub-Type)]=$BE$327)*(File_5[Year]=Q$8))+SUM(File_5[GHG (kt CO2eq)]*(File_5[Row Categories]=$BE$79)*(File_5[Energy (Sub-Type)]=$BF$327)*(File_5[Year]=Q$8))+SUM(File_5[GHG (kt CO2eq)]*(File_5[Row Categories]=$BE$80)*(File_5[Energy (Sub-Type)]=$BF$327)*(File_5[Year]=Q$8))+SUM(File_5[GHG (kt CO2eq)]*(File_5[Row Categories]=$BE$79)*(File_5[Energy (Sub-Type)]=$BG$327)*(File_5[Year]=Q$8))+SUM(File_5[GHG (kt CO2eq)]*(File_5[Row Categories]=$BE$80)*(File_5[Energy (Sub-Type)]=$BG$327)*(File_5[Year]=Q$8))</f>
        <v>1025.8438049460001</v>
      </c>
      <c r="R327" s="65" cm="1">
        <f t="array" ref="R327">SUM(File_5[GHG (kt CO2eq)]*(File_5[Row Categories]=$BE$79)*(File_5[Energy (Sub-Type)]=$BE$327)*(File_5[Year]=R$8))+SUM(File_5[GHG (kt CO2eq)]*(File_5[Row Categories]=$BE$80)*(File_5[Energy (Sub-Type)]=$BE$327)*(File_5[Year]=R$8))+SUM(File_5[GHG (kt CO2eq)]*(File_5[Row Categories]=$BE$79)*(File_5[Energy (Sub-Type)]=$BF$327)*(File_5[Year]=R$8))+SUM(File_5[GHG (kt CO2eq)]*(File_5[Row Categories]=$BE$80)*(File_5[Energy (Sub-Type)]=$BF$327)*(File_5[Year]=R$8))+SUM(File_5[GHG (kt CO2eq)]*(File_5[Row Categories]=$BE$79)*(File_5[Energy (Sub-Type)]=$BG$327)*(File_5[Year]=R$8))+SUM(File_5[GHG (kt CO2eq)]*(File_5[Row Categories]=$BE$80)*(File_5[Energy (Sub-Type)]=$BG$327)*(File_5[Year]=R$8))</f>
        <v>1013.0379872860001</v>
      </c>
      <c r="S327" s="65" cm="1">
        <f t="array" ref="S327">SUM(File_5[GHG (kt CO2eq)]*(File_5[Row Categories]=$BE$79)*(File_5[Energy (Sub-Type)]=$BE$327)*(File_5[Year]=S$8))+SUM(File_5[GHG (kt CO2eq)]*(File_5[Row Categories]=$BE$80)*(File_5[Energy (Sub-Type)]=$BE$327)*(File_5[Year]=S$8))+SUM(File_5[GHG (kt CO2eq)]*(File_5[Row Categories]=$BE$79)*(File_5[Energy (Sub-Type)]=$BF$327)*(File_5[Year]=S$8))+SUM(File_5[GHG (kt CO2eq)]*(File_5[Row Categories]=$BE$80)*(File_5[Energy (Sub-Type)]=$BF$327)*(File_5[Year]=S$8))+SUM(File_5[GHG (kt CO2eq)]*(File_5[Row Categories]=$BE$79)*(File_5[Energy (Sub-Type)]=$BG$327)*(File_5[Year]=S$8))+SUM(File_5[GHG (kt CO2eq)]*(File_5[Row Categories]=$BE$80)*(File_5[Energy (Sub-Type)]=$BG$327)*(File_5[Year]=S$8))</f>
        <v>1059.815611537</v>
      </c>
      <c r="T327" s="65" cm="1">
        <f t="array" ref="T327">SUM(File_5[GHG (kt CO2eq)]*(File_5[Row Categories]=$BE$79)*(File_5[Energy (Sub-Type)]=$BE$327)*(File_5[Year]=T$8))+SUM(File_5[GHG (kt CO2eq)]*(File_5[Row Categories]=$BE$80)*(File_5[Energy (Sub-Type)]=$BE$327)*(File_5[Year]=T$8))+SUM(File_5[GHG (kt CO2eq)]*(File_5[Row Categories]=$BE$79)*(File_5[Energy (Sub-Type)]=$BF$327)*(File_5[Year]=T$8))+SUM(File_5[GHG (kt CO2eq)]*(File_5[Row Categories]=$BE$80)*(File_5[Energy (Sub-Type)]=$BF$327)*(File_5[Year]=T$8))+SUM(File_5[GHG (kt CO2eq)]*(File_5[Row Categories]=$BE$79)*(File_5[Energy (Sub-Type)]=$BG$327)*(File_5[Year]=T$8))+SUM(File_5[GHG (kt CO2eq)]*(File_5[Row Categories]=$BE$80)*(File_5[Energy (Sub-Type)]=$BG$327)*(File_5[Year]=T$8))</f>
        <v>1041.064561375</v>
      </c>
      <c r="U327" s="65" cm="1">
        <f t="array" ref="U327">SUM(File_5[GHG (kt CO2eq)]*(File_5[Row Categories]=$BE$79)*(File_5[Energy (Sub-Type)]=$BE$327)*(File_5[Year]=U$8))+SUM(File_5[GHG (kt CO2eq)]*(File_5[Row Categories]=$BE$80)*(File_5[Energy (Sub-Type)]=$BE$327)*(File_5[Year]=U$8))+SUM(File_5[GHG (kt CO2eq)]*(File_5[Row Categories]=$BE$79)*(File_5[Energy (Sub-Type)]=$BF$327)*(File_5[Year]=U$8))+SUM(File_5[GHG (kt CO2eq)]*(File_5[Row Categories]=$BE$80)*(File_5[Energy (Sub-Type)]=$BF$327)*(File_5[Year]=U$8))+SUM(File_5[GHG (kt CO2eq)]*(File_5[Row Categories]=$BE$79)*(File_5[Energy (Sub-Type)]=$BG$327)*(File_5[Year]=U$8))+SUM(File_5[GHG (kt CO2eq)]*(File_5[Row Categories]=$BE$80)*(File_5[Energy (Sub-Type)]=$BG$327)*(File_5[Year]=U$8))</f>
        <v>1088.5828657249999</v>
      </c>
      <c r="V327" s="65" cm="1">
        <f t="array" ref="V327">SUM(File_5[GHG (kt CO2eq)]*(File_5[Row Categories]=$BE$79)*(File_5[Energy (Sub-Type)]=$BE$327)*(File_5[Year]=V$8))+SUM(File_5[GHG (kt CO2eq)]*(File_5[Row Categories]=$BE$80)*(File_5[Energy (Sub-Type)]=$BE$327)*(File_5[Year]=V$8))+SUM(File_5[GHG (kt CO2eq)]*(File_5[Row Categories]=$BE$79)*(File_5[Energy (Sub-Type)]=$BF$327)*(File_5[Year]=V$8))+SUM(File_5[GHG (kt CO2eq)]*(File_5[Row Categories]=$BE$80)*(File_5[Energy (Sub-Type)]=$BF$327)*(File_5[Year]=V$8))+SUM(File_5[GHG (kt CO2eq)]*(File_5[Row Categories]=$BE$79)*(File_5[Energy (Sub-Type)]=$BG$327)*(File_5[Year]=V$8))+SUM(File_5[GHG (kt CO2eq)]*(File_5[Row Categories]=$BE$80)*(File_5[Energy (Sub-Type)]=$BG$327)*(File_5[Year]=V$8))</f>
        <v>1034.0956190649999</v>
      </c>
      <c r="W327" s="65" cm="1">
        <f t="array" ref="W327">SUM(File_5[GHG (kt CO2eq)]*(File_5[Row Categories]=$BE$79)*(File_5[Energy (Sub-Type)]=$BE$327)*(File_5[Year]=W$8))+SUM(File_5[GHG (kt CO2eq)]*(File_5[Row Categories]=$BE$80)*(File_5[Energy (Sub-Type)]=$BE$327)*(File_5[Year]=W$8))+SUM(File_5[GHG (kt CO2eq)]*(File_5[Row Categories]=$BE$79)*(File_5[Energy (Sub-Type)]=$BF$327)*(File_5[Year]=W$8))+SUM(File_5[GHG (kt CO2eq)]*(File_5[Row Categories]=$BE$80)*(File_5[Energy (Sub-Type)]=$BF$327)*(File_5[Year]=W$8))+SUM(File_5[GHG (kt CO2eq)]*(File_5[Row Categories]=$BE$79)*(File_5[Energy (Sub-Type)]=$BG$327)*(File_5[Year]=W$8))+SUM(File_5[GHG (kt CO2eq)]*(File_5[Row Categories]=$BE$80)*(File_5[Energy (Sub-Type)]=$BG$327)*(File_5[Year]=W$8))</f>
        <v>979.67535806800004</v>
      </c>
      <c r="X327" s="65" cm="1">
        <f t="array" ref="X327">SUM(File_5[GHG (kt CO2eq)]*(File_5[Row Categories]=$BE$79)*(File_5[Energy (Sub-Type)]=$BE$327)*(File_5[Year]=X$8))+SUM(File_5[GHG (kt CO2eq)]*(File_5[Row Categories]=$BE$80)*(File_5[Energy (Sub-Type)]=$BE$327)*(File_5[Year]=X$8))+SUM(File_5[GHG (kt CO2eq)]*(File_5[Row Categories]=$BE$79)*(File_5[Energy (Sub-Type)]=$BF$327)*(File_5[Year]=X$8))+SUM(File_5[GHG (kt CO2eq)]*(File_5[Row Categories]=$BE$80)*(File_5[Energy (Sub-Type)]=$BF$327)*(File_5[Year]=X$8))+SUM(File_5[GHG (kt CO2eq)]*(File_5[Row Categories]=$BE$79)*(File_5[Energy (Sub-Type)]=$BG$327)*(File_5[Year]=X$8))+SUM(File_5[GHG (kt CO2eq)]*(File_5[Row Categories]=$BE$80)*(File_5[Energy (Sub-Type)]=$BG$327)*(File_5[Year]=X$8))</f>
        <v>1033.0311378280001</v>
      </c>
      <c r="Y327" s="65" cm="1">
        <f t="array" ref="Y327">SUM(File_5[GHG (kt CO2eq)]*(File_5[Row Categories]=$BE$79)*(File_5[Energy (Sub-Type)]=$BE$327)*(File_5[Year]=Y$8))+SUM(File_5[GHG (kt CO2eq)]*(File_5[Row Categories]=$BE$80)*(File_5[Energy (Sub-Type)]=$BE$327)*(File_5[Year]=Y$8))+SUM(File_5[GHG (kt CO2eq)]*(File_5[Row Categories]=$BE$79)*(File_5[Energy (Sub-Type)]=$BF$327)*(File_5[Year]=Y$8))+SUM(File_5[GHG (kt CO2eq)]*(File_5[Row Categories]=$BE$80)*(File_5[Energy (Sub-Type)]=$BF$327)*(File_5[Year]=Y$8))+SUM(File_5[GHG (kt CO2eq)]*(File_5[Row Categories]=$BE$79)*(File_5[Energy (Sub-Type)]=$BG$327)*(File_5[Year]=Y$8))+SUM(File_5[GHG (kt CO2eq)]*(File_5[Row Categories]=$BE$80)*(File_5[Energy (Sub-Type)]=$BG$327)*(File_5[Year]=Y$8))</f>
        <v>885.22186942300004</v>
      </c>
      <c r="Z327" s="65" cm="1">
        <f t="array" ref="Z327">SUM(File_5[GHG (kt CO2eq)]*(File_5[Row Categories]=$BE$79)*(File_5[Energy (Sub-Type)]=$BE$327)*(File_5[Year]=Z$8))+SUM(File_5[GHG (kt CO2eq)]*(File_5[Row Categories]=$BE$80)*(File_5[Energy (Sub-Type)]=$BE$327)*(File_5[Year]=Z$8))+SUM(File_5[GHG (kt CO2eq)]*(File_5[Row Categories]=$BE$79)*(File_5[Energy (Sub-Type)]=$BF$327)*(File_5[Year]=Z$8))+SUM(File_5[GHG (kt CO2eq)]*(File_5[Row Categories]=$BE$80)*(File_5[Energy (Sub-Type)]=$BF$327)*(File_5[Year]=Z$8))+SUM(File_5[GHG (kt CO2eq)]*(File_5[Row Categories]=$BE$79)*(File_5[Energy (Sub-Type)]=$BG$327)*(File_5[Year]=Z$8))+SUM(File_5[GHG (kt CO2eq)]*(File_5[Row Categories]=$BE$80)*(File_5[Energy (Sub-Type)]=$BG$327)*(File_5[Year]=Z$8))</f>
        <v>821.80739323599994</v>
      </c>
      <c r="AA327" s="65" cm="1">
        <f t="array" ref="AA327">SUM(File_5[GHG (kt CO2eq)]*(File_5[Row Categories]=$BE$79)*(File_5[Energy (Sub-Type)]=$BE$327)*(File_5[Year]=AA$8))+SUM(File_5[GHG (kt CO2eq)]*(File_5[Row Categories]=$BE$80)*(File_5[Energy (Sub-Type)]=$BE$327)*(File_5[Year]=AA$8))+SUM(File_5[GHG (kt CO2eq)]*(File_5[Row Categories]=$BE$79)*(File_5[Energy (Sub-Type)]=$BF$327)*(File_5[Year]=AA$8))+SUM(File_5[GHG (kt CO2eq)]*(File_5[Row Categories]=$BE$80)*(File_5[Energy (Sub-Type)]=$BF$327)*(File_5[Year]=AA$8))+SUM(File_5[GHG (kt CO2eq)]*(File_5[Row Categories]=$BE$79)*(File_5[Energy (Sub-Type)]=$BG$327)*(File_5[Year]=AA$8))+SUM(File_5[GHG (kt CO2eq)]*(File_5[Row Categories]=$BE$80)*(File_5[Energy (Sub-Type)]=$BG$327)*(File_5[Year]=AA$8))</f>
        <v>777.49560297200003</v>
      </c>
      <c r="AB327" s="65" cm="1">
        <f t="array" ref="AB327">SUM(File_5[GHG (kt CO2eq)]*(File_5[Row Categories]=$BE$79)*(File_5[Energy (Sub-Type)]=$BE$327)*(File_5[Year]=AB$8))+SUM(File_5[GHG (kt CO2eq)]*(File_5[Row Categories]=$BE$80)*(File_5[Energy (Sub-Type)]=$BE$327)*(File_5[Year]=AB$8))+SUM(File_5[GHG (kt CO2eq)]*(File_5[Row Categories]=$BE$79)*(File_5[Energy (Sub-Type)]=$BF$327)*(File_5[Year]=AB$8))+SUM(File_5[GHG (kt CO2eq)]*(File_5[Row Categories]=$BE$80)*(File_5[Energy (Sub-Type)]=$BF$327)*(File_5[Year]=AB$8))+SUM(File_5[GHG (kt CO2eq)]*(File_5[Row Categories]=$BE$79)*(File_5[Energy (Sub-Type)]=$BG$327)*(File_5[Year]=AB$8))+SUM(File_5[GHG (kt CO2eq)]*(File_5[Row Categories]=$BE$80)*(File_5[Energy (Sub-Type)]=$BG$327)*(File_5[Year]=AB$8))</f>
        <v>750.58623890800004</v>
      </c>
      <c r="AC327" s="65" cm="1">
        <f t="array" ref="AC327">SUM(File_5[GHG (kt CO2eq)]*(File_5[Row Categories]=$BE$79)*(File_5[Energy (Sub-Type)]=$BE$327)*(File_5[Year]=AC$8))+SUM(File_5[GHG (kt CO2eq)]*(File_5[Row Categories]=$BE$80)*(File_5[Energy (Sub-Type)]=$BE$327)*(File_5[Year]=AC$8))+SUM(File_5[GHG (kt CO2eq)]*(File_5[Row Categories]=$BE$79)*(File_5[Energy (Sub-Type)]=$BF$327)*(File_5[Year]=AC$8))+SUM(File_5[GHG (kt CO2eq)]*(File_5[Row Categories]=$BE$80)*(File_5[Energy (Sub-Type)]=$BF$327)*(File_5[Year]=AC$8))+SUM(File_5[GHG (kt CO2eq)]*(File_5[Row Categories]=$BE$79)*(File_5[Energy (Sub-Type)]=$BG$327)*(File_5[Year]=AC$8))+SUM(File_5[GHG (kt CO2eq)]*(File_5[Row Categories]=$BE$80)*(File_5[Energy (Sub-Type)]=$BG$327)*(File_5[Year]=AC$8))</f>
        <v>668.03991383000005</v>
      </c>
      <c r="AD327" s="65" cm="1">
        <f t="array" ref="AD327">SUM(File_5[GHG (kt CO2eq)]*(File_5[Row Categories]=$BE$79)*(File_5[Energy (Sub-Type)]=$BE$327)*(File_5[Year]=AD$8))+SUM(File_5[GHG (kt CO2eq)]*(File_5[Row Categories]=$BE$80)*(File_5[Energy (Sub-Type)]=$BE$327)*(File_5[Year]=AD$8))+SUM(File_5[GHG (kt CO2eq)]*(File_5[Row Categories]=$BE$79)*(File_5[Energy (Sub-Type)]=$BF$327)*(File_5[Year]=AD$8))+SUM(File_5[GHG (kt CO2eq)]*(File_5[Row Categories]=$BE$80)*(File_5[Energy (Sub-Type)]=$BF$327)*(File_5[Year]=AD$8))+SUM(File_5[GHG (kt CO2eq)]*(File_5[Row Categories]=$BE$79)*(File_5[Energy (Sub-Type)]=$BG$327)*(File_5[Year]=AD$8))+SUM(File_5[GHG (kt CO2eq)]*(File_5[Row Categories]=$BE$80)*(File_5[Energy (Sub-Type)]=$BG$327)*(File_5[Year]=AD$8))</f>
        <v>602.98453150500006</v>
      </c>
      <c r="AE327" s="65" cm="1">
        <f t="array" ref="AE327">SUM(File_5[GHG (kt CO2eq)]*(File_5[Row Categories]=$BE$79)*(File_5[Energy (Sub-Type)]=$BE$327)*(File_5[Year]=AE$8))+SUM(File_5[GHG (kt CO2eq)]*(File_5[Row Categories]=$BE$80)*(File_5[Energy (Sub-Type)]=$BE$327)*(File_5[Year]=AE$8))+SUM(File_5[GHG (kt CO2eq)]*(File_5[Row Categories]=$BE$79)*(File_5[Energy (Sub-Type)]=$BF$327)*(File_5[Year]=AE$8))+SUM(File_5[GHG (kt CO2eq)]*(File_5[Row Categories]=$BE$80)*(File_5[Energy (Sub-Type)]=$BF$327)*(File_5[Year]=AE$8))+SUM(File_5[GHG (kt CO2eq)]*(File_5[Row Categories]=$BE$79)*(File_5[Energy (Sub-Type)]=$BG$327)*(File_5[Year]=AE$8))+SUM(File_5[GHG (kt CO2eq)]*(File_5[Row Categories]=$BE$80)*(File_5[Energy (Sub-Type)]=$BG$327)*(File_5[Year]=AE$8))</f>
        <v>574.66740702599998</v>
      </c>
      <c r="AF327" s="65" cm="1">
        <f t="array" ref="AF327">SUM(File_5[GHG (kt CO2eq)]*(File_5[Row Categories]=$BE$79)*(File_5[Energy (Sub-Type)]=$BE$327)*(File_5[Year]=AF$8))+SUM(File_5[GHG (kt CO2eq)]*(File_5[Row Categories]=$BE$80)*(File_5[Energy (Sub-Type)]=$BE$327)*(File_5[Year]=AF$8))+SUM(File_5[GHG (kt CO2eq)]*(File_5[Row Categories]=$BE$79)*(File_5[Energy (Sub-Type)]=$BF$327)*(File_5[Year]=AF$8))+SUM(File_5[GHG (kt CO2eq)]*(File_5[Row Categories]=$BE$80)*(File_5[Energy (Sub-Type)]=$BF$327)*(File_5[Year]=AF$8))+SUM(File_5[GHG (kt CO2eq)]*(File_5[Row Categories]=$BE$79)*(File_5[Energy (Sub-Type)]=$BG$327)*(File_5[Year]=AF$8))+SUM(File_5[GHG (kt CO2eq)]*(File_5[Row Categories]=$BE$80)*(File_5[Energy (Sub-Type)]=$BG$327)*(File_5[Year]=AF$8))</f>
        <v>594.84300801000006</v>
      </c>
      <c r="AG327" s="65" cm="1">
        <f t="array" ref="AG327">SUM(File_5[GHG (kt CO2eq)]*(File_5[Row Categories]=$BE$79)*(File_5[Energy (Sub-Type)]=$BE$327)*(File_5[Year]=AG$8))+SUM(File_5[GHG (kt CO2eq)]*(File_5[Row Categories]=$BE$80)*(File_5[Energy (Sub-Type)]=$BE$327)*(File_5[Year]=AG$8))+SUM(File_5[GHG (kt CO2eq)]*(File_5[Row Categories]=$BE$79)*(File_5[Energy (Sub-Type)]=$BF$327)*(File_5[Year]=AG$8))+SUM(File_5[GHG (kt CO2eq)]*(File_5[Row Categories]=$BE$80)*(File_5[Energy (Sub-Type)]=$BF$327)*(File_5[Year]=AG$8))+SUM(File_5[GHG (kt CO2eq)]*(File_5[Row Categories]=$BE$79)*(File_5[Energy (Sub-Type)]=$BG$327)*(File_5[Year]=AG$8))+SUM(File_5[GHG (kt CO2eq)]*(File_5[Row Categories]=$BE$80)*(File_5[Energy (Sub-Type)]=$BG$327)*(File_5[Year]=AG$8))</f>
        <v>625.2817304539999</v>
      </c>
      <c r="AH327" s="65" cm="1">
        <f t="array" ref="AH327">SUM(File_5[GHG (kt CO2eq)]*(File_5[Row Categories]=$BE$79)*(File_5[Energy (Sub-Type)]=$BE$327)*(File_5[Year]=AH$8))+SUM(File_5[GHG (kt CO2eq)]*(File_5[Row Categories]=$BE$80)*(File_5[Energy (Sub-Type)]=$BE$327)*(File_5[Year]=AH$8))+SUM(File_5[GHG (kt CO2eq)]*(File_5[Row Categories]=$BE$79)*(File_5[Energy (Sub-Type)]=$BF$327)*(File_5[Year]=AH$8))+SUM(File_5[GHG (kt CO2eq)]*(File_5[Row Categories]=$BE$80)*(File_5[Energy (Sub-Type)]=$BF$327)*(File_5[Year]=AH$8))+SUM(File_5[GHG (kt CO2eq)]*(File_5[Row Categories]=$BE$79)*(File_5[Energy (Sub-Type)]=$BG$327)*(File_5[Year]=AH$8))+SUM(File_5[GHG (kt CO2eq)]*(File_5[Row Categories]=$BE$80)*(File_5[Energy (Sub-Type)]=$BG$327)*(File_5[Year]=AH$8))</f>
        <v>674.11215466900001</v>
      </c>
      <c r="AI327" s="65" cm="1">
        <f t="array" ref="AI327">SUM(File_5[GHG (kt CO2eq)]*(File_5[Row Categories]=$BE$79)*(File_5[Energy (Sub-Type)]=$BE$327)*(File_5[Year]=AI$8))+SUM(File_5[GHG (kt CO2eq)]*(File_5[Row Categories]=$BE$80)*(File_5[Energy (Sub-Type)]=$BE$327)*(File_5[Year]=AI$8))+SUM(File_5[GHG (kt CO2eq)]*(File_5[Row Categories]=$BE$79)*(File_5[Energy (Sub-Type)]=$BF$327)*(File_5[Year]=AI$8))+SUM(File_5[GHG (kt CO2eq)]*(File_5[Row Categories]=$BE$80)*(File_5[Energy (Sub-Type)]=$BF$327)*(File_5[Year]=AI$8))+SUM(File_5[GHG (kt CO2eq)]*(File_5[Row Categories]=$BE$79)*(File_5[Energy (Sub-Type)]=$BG$327)*(File_5[Year]=AI$8))+SUM(File_5[GHG (kt CO2eq)]*(File_5[Row Categories]=$BE$80)*(File_5[Energy (Sub-Type)]=$BG$327)*(File_5[Year]=AI$8))</f>
        <v>682.96900186999994</v>
      </c>
      <c r="AJ327" s="65" cm="1">
        <f t="array" ref="AJ327">SUM(File_5[GHG (kt CO2eq)]*(File_5[Row Categories]=$BE$79)*(File_5[Energy (Sub-Type)]=$BE$327)*(File_5[Year]=AJ$8))+SUM(File_5[GHG (kt CO2eq)]*(File_5[Row Categories]=$BE$80)*(File_5[Energy (Sub-Type)]=$BE$327)*(File_5[Year]=AJ$8))+SUM(File_5[GHG (kt CO2eq)]*(File_5[Row Categories]=$BE$79)*(File_5[Energy (Sub-Type)]=$BF$327)*(File_5[Year]=AJ$8))+SUM(File_5[GHG (kt CO2eq)]*(File_5[Row Categories]=$BE$80)*(File_5[Energy (Sub-Type)]=$BF$327)*(File_5[Year]=AJ$8))+SUM(File_5[GHG (kt CO2eq)]*(File_5[Row Categories]=$BE$79)*(File_5[Energy (Sub-Type)]=$BG$327)*(File_5[Year]=AJ$8))+SUM(File_5[GHG (kt CO2eq)]*(File_5[Row Categories]=$BE$80)*(File_5[Energy (Sub-Type)]=$BG$327)*(File_5[Year]=AJ$8))</f>
        <v>681.75713567499997</v>
      </c>
      <c r="AK327" s="65" cm="1">
        <f t="array" ref="AK327">SUM(File_5[GHG (kt CO2eq)]*(File_5[Row Categories]=$BE$79)*(File_5[Energy (Sub-Type)]=$BE$327)*(File_5[Year]=AK$8))+SUM(File_5[GHG (kt CO2eq)]*(File_5[Row Categories]=$BE$80)*(File_5[Energy (Sub-Type)]=$BE$327)*(File_5[Year]=AK$8))+SUM(File_5[GHG (kt CO2eq)]*(File_5[Row Categories]=$BE$79)*(File_5[Energy (Sub-Type)]=$BF$327)*(File_5[Year]=AK$8))+SUM(File_5[GHG (kt CO2eq)]*(File_5[Row Categories]=$BE$80)*(File_5[Energy (Sub-Type)]=$BF$327)*(File_5[Year]=AK$8))+SUM(File_5[GHG (kt CO2eq)]*(File_5[Row Categories]=$BE$79)*(File_5[Energy (Sub-Type)]=$BG$327)*(File_5[Year]=AK$8))+SUM(File_5[GHG (kt CO2eq)]*(File_5[Row Categories]=$BE$80)*(File_5[Energy (Sub-Type)]=$BG$327)*(File_5[Year]=AK$8))</f>
        <v>677.39604489700002</v>
      </c>
      <c r="AL327" s="65" cm="1">
        <f t="array" ref="AL327">SUM(File_5[GHG (kt CO2eq)]*(File_5[Row Categories]=$BE$79)*(File_5[Energy (Sub-Type)]=$BE$327)*(File_5[Year]=AL$8))+SUM(File_5[GHG (kt CO2eq)]*(File_5[Row Categories]=$BE$80)*(File_5[Energy (Sub-Type)]=$BE$327)*(File_5[Year]=AL$8))+SUM(File_5[GHG (kt CO2eq)]*(File_5[Row Categories]=$BE$79)*(File_5[Energy (Sub-Type)]=$BF$327)*(File_5[Year]=AL$8))+SUM(File_5[GHG (kt CO2eq)]*(File_5[Row Categories]=$BE$80)*(File_5[Energy (Sub-Type)]=$BF$327)*(File_5[Year]=AL$8))+SUM(File_5[GHG (kt CO2eq)]*(File_5[Row Categories]=$BE$79)*(File_5[Energy (Sub-Type)]=$BG$327)*(File_5[Year]=AL$8))+SUM(File_5[GHG (kt CO2eq)]*(File_5[Row Categories]=$BE$80)*(File_5[Energy (Sub-Type)]=$BG$327)*(File_5[Year]=AL$8))</f>
        <v>906.47016728900007</v>
      </c>
      <c r="AM327" s="65" cm="1">
        <f t="array" ref="AM327">SUM(File_5[GHG (kt CO2eq)]*(File_5[Row Categories]=$BE$79)*(File_5[Energy (Sub-Type)]=$BE$327)*(File_5[Year]=AM$8))+SUM(File_5[GHG (kt CO2eq)]*(File_5[Row Categories]=$BE$80)*(File_5[Energy (Sub-Type)]=$BE$327)*(File_5[Year]=AM$8))+SUM(File_5[GHG (kt CO2eq)]*(File_5[Row Categories]=$BE$79)*(File_5[Energy (Sub-Type)]=$BF$327)*(File_5[Year]=AM$8))+SUM(File_5[GHG (kt CO2eq)]*(File_5[Row Categories]=$BE$80)*(File_5[Energy (Sub-Type)]=$BF$327)*(File_5[Year]=AM$8))+SUM(File_5[GHG (kt CO2eq)]*(File_5[Row Categories]=$BE$79)*(File_5[Energy (Sub-Type)]=$BG$327)*(File_5[Year]=AM$8))+SUM(File_5[GHG (kt CO2eq)]*(File_5[Row Categories]=$BE$80)*(File_5[Energy (Sub-Type)]=$BG$327)*(File_5[Year]=AM$8))</f>
        <v>825.03388248400006</v>
      </c>
      <c r="BE327" s="7" t="s">
        <v>533</v>
      </c>
      <c r="BF327" s="7" t="s">
        <v>159</v>
      </c>
      <c r="BG327" s="7" t="s">
        <v>160</v>
      </c>
    </row>
    <row r="328" spans="3:59" ht="15.5">
      <c r="C328" s="34" t="s">
        <v>39</v>
      </c>
      <c r="D328" s="86" t="s">
        <v>648</v>
      </c>
      <c r="E328" s="33"/>
      <c r="F328" s="65" cm="1">
        <f t="array" ref="F328">SUM(File_5[GHG (kt CO2eq)]*(File_5[Row Categories]=$BE$79)*(File_5[Energy (Sub-Type)]=$BE$328)*(File_5[Year]=F$8))+SUM(File_5[GHG (kt CO2eq)]*(File_5[Row Categories]=$BE$80)*(File_5[Energy (Sub-Type)]=$BE$328)*(File_5[Year]=F$8))</f>
        <v>0</v>
      </c>
      <c r="G328" s="65" cm="1">
        <f t="array" ref="G328">SUM(File_5[GHG (kt CO2eq)]*(File_5[Row Categories]=$BE$79)*(File_5[Energy (Sub-Type)]=$BE$328)*(File_5[Year]=G$8))+SUM(File_5[GHG (kt CO2eq)]*(File_5[Row Categories]=$BE$80)*(File_5[Energy (Sub-Type)]=$BE$328)*(File_5[Year]=G$8))</f>
        <v>0</v>
      </c>
      <c r="H328" s="65" cm="1">
        <f t="array" ref="H328">SUM(File_5[GHG (kt CO2eq)]*(File_5[Row Categories]=$BE$79)*(File_5[Energy (Sub-Type)]=$BE$328)*(File_5[Year]=H$8))+SUM(File_5[GHG (kt CO2eq)]*(File_5[Row Categories]=$BE$80)*(File_5[Energy (Sub-Type)]=$BE$328)*(File_5[Year]=H$8))</f>
        <v>0</v>
      </c>
      <c r="I328" s="65" cm="1">
        <f t="array" ref="I328">SUM(File_5[GHG (kt CO2eq)]*(File_5[Row Categories]=$BE$79)*(File_5[Energy (Sub-Type)]=$BE$328)*(File_5[Year]=I$8))+SUM(File_5[GHG (kt CO2eq)]*(File_5[Row Categories]=$BE$80)*(File_5[Energy (Sub-Type)]=$BE$328)*(File_5[Year]=I$8))</f>
        <v>0</v>
      </c>
      <c r="J328" s="65" cm="1">
        <f t="array" ref="J328">SUM(File_5[GHG (kt CO2eq)]*(File_5[Row Categories]=$BE$79)*(File_5[Energy (Sub-Type)]=$BE$328)*(File_5[Year]=J$8))+SUM(File_5[GHG (kt CO2eq)]*(File_5[Row Categories]=$BE$80)*(File_5[Energy (Sub-Type)]=$BE$328)*(File_5[Year]=J$8))</f>
        <v>0</v>
      </c>
      <c r="K328" s="65" cm="1">
        <f t="array" ref="K328">SUM(File_5[GHG (kt CO2eq)]*(File_5[Row Categories]=$BE$79)*(File_5[Energy (Sub-Type)]=$BE$328)*(File_5[Year]=K$8))+SUM(File_5[GHG (kt CO2eq)]*(File_5[Row Categories]=$BE$80)*(File_5[Energy (Sub-Type)]=$BE$328)*(File_5[Year]=K$8))</f>
        <v>0</v>
      </c>
      <c r="L328" s="65" cm="1">
        <f t="array" ref="L328">SUM(File_5[GHG (kt CO2eq)]*(File_5[Row Categories]=$BE$79)*(File_5[Energy (Sub-Type)]=$BE$328)*(File_5[Year]=L$8))+SUM(File_5[GHG (kt CO2eq)]*(File_5[Row Categories]=$BE$80)*(File_5[Energy (Sub-Type)]=$BE$328)*(File_5[Year]=L$8))</f>
        <v>0</v>
      </c>
      <c r="M328" s="65" cm="1">
        <f t="array" ref="M328">SUM(File_5[GHG (kt CO2eq)]*(File_5[Row Categories]=$BE$79)*(File_5[Energy (Sub-Type)]=$BE$328)*(File_5[Year]=M$8))+SUM(File_5[GHG (kt CO2eq)]*(File_5[Row Categories]=$BE$80)*(File_5[Energy (Sub-Type)]=$BE$328)*(File_5[Year]=M$8))</f>
        <v>0</v>
      </c>
      <c r="N328" s="65" cm="1">
        <f t="array" ref="N328">SUM(File_5[GHG (kt CO2eq)]*(File_5[Row Categories]=$BE$79)*(File_5[Energy (Sub-Type)]=$BE$328)*(File_5[Year]=N$8))+SUM(File_5[GHG (kt CO2eq)]*(File_5[Row Categories]=$BE$80)*(File_5[Energy (Sub-Type)]=$BE$328)*(File_5[Year]=N$8))</f>
        <v>0</v>
      </c>
      <c r="O328" s="65" cm="1">
        <f t="array" ref="O328">SUM(File_5[GHG (kt CO2eq)]*(File_5[Row Categories]=$BE$79)*(File_5[Energy (Sub-Type)]=$BE$328)*(File_5[Year]=O$8))+SUM(File_5[GHG (kt CO2eq)]*(File_5[Row Categories]=$BE$80)*(File_5[Energy (Sub-Type)]=$BE$328)*(File_5[Year]=O$8))</f>
        <v>0</v>
      </c>
      <c r="P328" s="65" cm="1">
        <f t="array" ref="P328">SUM(File_5[GHG (kt CO2eq)]*(File_5[Row Categories]=$BE$79)*(File_5[Energy (Sub-Type)]=$BE$328)*(File_5[Year]=P$8))+SUM(File_5[GHG (kt CO2eq)]*(File_5[Row Categories]=$BE$80)*(File_5[Energy (Sub-Type)]=$BE$328)*(File_5[Year]=P$8))</f>
        <v>0</v>
      </c>
      <c r="Q328" s="65" cm="1">
        <f t="array" ref="Q328">SUM(File_5[GHG (kt CO2eq)]*(File_5[Row Categories]=$BE$79)*(File_5[Energy (Sub-Type)]=$BE$328)*(File_5[Year]=Q$8))+SUM(File_5[GHG (kt CO2eq)]*(File_5[Row Categories]=$BE$80)*(File_5[Energy (Sub-Type)]=$BE$328)*(File_5[Year]=Q$8))</f>
        <v>0</v>
      </c>
      <c r="R328" s="65" cm="1">
        <f t="array" ref="R328">SUM(File_5[GHG (kt CO2eq)]*(File_5[Row Categories]=$BE$79)*(File_5[Energy (Sub-Type)]=$BE$328)*(File_5[Year]=R$8))+SUM(File_5[GHG (kt CO2eq)]*(File_5[Row Categories]=$BE$80)*(File_5[Energy (Sub-Type)]=$BE$328)*(File_5[Year]=R$8))</f>
        <v>0</v>
      </c>
      <c r="S328" s="65" cm="1">
        <f t="array" ref="S328">SUM(File_5[GHG (kt CO2eq)]*(File_5[Row Categories]=$BE$79)*(File_5[Energy (Sub-Type)]=$BE$328)*(File_5[Year]=S$8))+SUM(File_5[GHG (kt CO2eq)]*(File_5[Row Categories]=$BE$80)*(File_5[Energy (Sub-Type)]=$BE$328)*(File_5[Year]=S$8))</f>
        <v>0</v>
      </c>
      <c r="T328" s="65" cm="1">
        <f t="array" ref="T328">SUM(File_5[GHG (kt CO2eq)]*(File_5[Row Categories]=$BE$79)*(File_5[Energy (Sub-Type)]=$BE$328)*(File_5[Year]=T$8))+SUM(File_5[GHG (kt CO2eq)]*(File_5[Row Categories]=$BE$80)*(File_5[Energy (Sub-Type)]=$BE$328)*(File_5[Year]=T$8))</f>
        <v>0</v>
      </c>
      <c r="U328" s="65" cm="1">
        <f t="array" ref="U328">SUM(File_5[GHG (kt CO2eq)]*(File_5[Row Categories]=$BE$79)*(File_5[Energy (Sub-Type)]=$BE$328)*(File_5[Year]=U$8))+SUM(File_5[GHG (kt CO2eq)]*(File_5[Row Categories]=$BE$80)*(File_5[Energy (Sub-Type)]=$BE$328)*(File_5[Year]=U$8))</f>
        <v>0</v>
      </c>
      <c r="V328" s="65" cm="1">
        <f t="array" ref="V328">SUM(File_5[GHG (kt CO2eq)]*(File_5[Row Categories]=$BE$79)*(File_5[Energy (Sub-Type)]=$BE$328)*(File_5[Year]=V$8))+SUM(File_5[GHG (kt CO2eq)]*(File_5[Row Categories]=$BE$80)*(File_5[Energy (Sub-Type)]=$BE$328)*(File_5[Year]=V$8))</f>
        <v>0</v>
      </c>
      <c r="W328" s="65" cm="1">
        <f t="array" ref="W328">SUM(File_5[GHG (kt CO2eq)]*(File_5[Row Categories]=$BE$79)*(File_5[Energy (Sub-Type)]=$BE$328)*(File_5[Year]=W$8))+SUM(File_5[GHG (kt CO2eq)]*(File_5[Row Categories]=$BE$80)*(File_5[Energy (Sub-Type)]=$BE$328)*(File_5[Year]=W$8))</f>
        <v>0</v>
      </c>
      <c r="X328" s="65" cm="1">
        <f t="array" ref="X328">SUM(File_5[GHG (kt CO2eq)]*(File_5[Row Categories]=$BE$79)*(File_5[Energy (Sub-Type)]=$BE$328)*(File_5[Year]=X$8))+SUM(File_5[GHG (kt CO2eq)]*(File_5[Row Categories]=$BE$80)*(File_5[Energy (Sub-Type)]=$BE$328)*(File_5[Year]=X$8))</f>
        <v>0</v>
      </c>
      <c r="Y328" s="65" cm="1">
        <f t="array" ref="Y328">SUM(File_5[GHG (kt CO2eq)]*(File_5[Row Categories]=$BE$79)*(File_5[Energy (Sub-Type)]=$BE$328)*(File_5[Year]=Y$8))+SUM(File_5[GHG (kt CO2eq)]*(File_5[Row Categories]=$BE$80)*(File_5[Energy (Sub-Type)]=$BE$328)*(File_5[Year]=Y$8))</f>
        <v>0</v>
      </c>
      <c r="Z328" s="65" cm="1">
        <f t="array" ref="Z328">SUM(File_5[GHG (kt CO2eq)]*(File_5[Row Categories]=$BE$79)*(File_5[Energy (Sub-Type)]=$BE$328)*(File_5[Year]=Z$8))+SUM(File_5[GHG (kt CO2eq)]*(File_5[Row Categories]=$BE$80)*(File_5[Energy (Sub-Type)]=$BE$328)*(File_5[Year]=Z$8))</f>
        <v>0</v>
      </c>
      <c r="AA328" s="65" cm="1">
        <f t="array" ref="AA328">SUM(File_5[GHG (kt CO2eq)]*(File_5[Row Categories]=$BE$79)*(File_5[Energy (Sub-Type)]=$BE$328)*(File_5[Year]=AA$8))+SUM(File_5[GHG (kt CO2eq)]*(File_5[Row Categories]=$BE$80)*(File_5[Energy (Sub-Type)]=$BE$328)*(File_5[Year]=AA$8))</f>
        <v>0</v>
      </c>
      <c r="AB328" s="65" cm="1">
        <f t="array" ref="AB328">SUM(File_5[GHG (kt CO2eq)]*(File_5[Row Categories]=$BE$79)*(File_5[Energy (Sub-Type)]=$BE$328)*(File_5[Year]=AB$8))+SUM(File_5[GHG (kt CO2eq)]*(File_5[Row Categories]=$BE$80)*(File_5[Energy (Sub-Type)]=$BE$328)*(File_5[Year]=AB$8))</f>
        <v>0</v>
      </c>
      <c r="AC328" s="65" cm="1">
        <f t="array" ref="AC328">SUM(File_5[GHG (kt CO2eq)]*(File_5[Row Categories]=$BE$79)*(File_5[Energy (Sub-Type)]=$BE$328)*(File_5[Year]=AC$8))+SUM(File_5[GHG (kt CO2eq)]*(File_5[Row Categories]=$BE$80)*(File_5[Energy (Sub-Type)]=$BE$328)*(File_5[Year]=AC$8))</f>
        <v>0</v>
      </c>
      <c r="AD328" s="65" cm="1">
        <f t="array" ref="AD328">SUM(File_5[GHG (kt CO2eq)]*(File_5[Row Categories]=$BE$79)*(File_5[Energy (Sub-Type)]=$BE$328)*(File_5[Year]=AD$8))+SUM(File_5[GHG (kt CO2eq)]*(File_5[Row Categories]=$BE$80)*(File_5[Energy (Sub-Type)]=$BE$328)*(File_5[Year]=AD$8))</f>
        <v>0</v>
      </c>
      <c r="AE328" s="65" cm="1">
        <f t="array" ref="AE328">SUM(File_5[GHG (kt CO2eq)]*(File_5[Row Categories]=$BE$79)*(File_5[Energy (Sub-Type)]=$BE$328)*(File_5[Year]=AE$8))+SUM(File_5[GHG (kt CO2eq)]*(File_5[Row Categories]=$BE$80)*(File_5[Energy (Sub-Type)]=$BE$328)*(File_5[Year]=AE$8))</f>
        <v>0</v>
      </c>
      <c r="AF328" s="65" cm="1">
        <f t="array" ref="AF328">SUM(File_5[GHG (kt CO2eq)]*(File_5[Row Categories]=$BE$79)*(File_5[Energy (Sub-Type)]=$BE$328)*(File_5[Year]=AF$8))+SUM(File_5[GHG (kt CO2eq)]*(File_5[Row Categories]=$BE$80)*(File_5[Energy (Sub-Type)]=$BE$328)*(File_5[Year]=AF$8))</f>
        <v>0</v>
      </c>
      <c r="AG328" s="65" cm="1">
        <f t="array" ref="AG328">SUM(File_5[GHG (kt CO2eq)]*(File_5[Row Categories]=$BE$79)*(File_5[Energy (Sub-Type)]=$BE$328)*(File_5[Year]=AG$8))+SUM(File_5[GHG (kt CO2eq)]*(File_5[Row Categories]=$BE$80)*(File_5[Energy (Sub-Type)]=$BE$328)*(File_5[Year]=AG$8))</f>
        <v>0</v>
      </c>
      <c r="AH328" s="65" cm="1">
        <f t="array" ref="AH328">SUM(File_5[GHG (kt CO2eq)]*(File_5[Row Categories]=$BE$79)*(File_5[Energy (Sub-Type)]=$BE$328)*(File_5[Year]=AH$8))+SUM(File_5[GHG (kt CO2eq)]*(File_5[Row Categories]=$BE$80)*(File_5[Energy (Sub-Type)]=$BE$328)*(File_5[Year]=AH$8))</f>
        <v>0</v>
      </c>
      <c r="AI328" s="65" cm="1">
        <f t="array" ref="AI328">SUM(File_5[GHG (kt CO2eq)]*(File_5[Row Categories]=$BE$79)*(File_5[Energy (Sub-Type)]=$BE$328)*(File_5[Year]=AI$8))+SUM(File_5[GHG (kt CO2eq)]*(File_5[Row Categories]=$BE$80)*(File_5[Energy (Sub-Type)]=$BE$328)*(File_5[Year]=AI$8))</f>
        <v>0</v>
      </c>
      <c r="AJ328" s="65" cm="1">
        <f t="array" ref="AJ328">SUM(File_5[GHG (kt CO2eq)]*(File_5[Row Categories]=$BE$79)*(File_5[Energy (Sub-Type)]=$BE$328)*(File_5[Year]=AJ$8))+SUM(File_5[GHG (kt CO2eq)]*(File_5[Row Categories]=$BE$80)*(File_5[Energy (Sub-Type)]=$BE$328)*(File_5[Year]=AJ$8))</f>
        <v>0</v>
      </c>
      <c r="AK328" s="65" cm="1">
        <f t="array" ref="AK328">SUM(File_5[GHG (kt CO2eq)]*(File_5[Row Categories]=$BE$79)*(File_5[Energy (Sub-Type)]=$BE$328)*(File_5[Year]=AK$8))+SUM(File_5[GHG (kt CO2eq)]*(File_5[Row Categories]=$BE$80)*(File_5[Energy (Sub-Type)]=$BE$328)*(File_5[Year]=AK$8))</f>
        <v>0</v>
      </c>
      <c r="AL328" s="65" cm="1">
        <f t="array" ref="AL328">SUM(File_5[GHG (kt CO2eq)]*(File_5[Row Categories]=$BE$79)*(File_5[Energy (Sub-Type)]=$BE$328)*(File_5[Year]=AL$8))+SUM(File_5[GHG (kt CO2eq)]*(File_5[Row Categories]=$BE$80)*(File_5[Energy (Sub-Type)]=$BE$328)*(File_5[Year]=AL$8))</f>
        <v>0</v>
      </c>
      <c r="AM328" s="65" cm="1">
        <f t="array" ref="AM328">SUM(File_5[GHG (kt CO2eq)]*(File_5[Row Categories]=$BE$79)*(File_5[Energy (Sub-Type)]=$BE$328)*(File_5[Year]=AM$8))+SUM(File_5[GHG (kt CO2eq)]*(File_5[Row Categories]=$BE$80)*(File_5[Energy (Sub-Type)]=$BE$328)*(File_5[Year]=AM$8))</f>
        <v>0</v>
      </c>
      <c r="BE328" s="7" t="s">
        <v>535</v>
      </c>
    </row>
    <row r="329" spans="3:59" ht="15.5">
      <c r="C329" s="34" t="s">
        <v>508</v>
      </c>
      <c r="D329" s="86" t="s">
        <v>648</v>
      </c>
      <c r="E329" s="33"/>
      <c r="F329" s="65" cm="1">
        <f t="array" ref="F329">SUM(File_5[GHG (kt CO2eq)]*(File_5[Row Categories]=$BE$79)*(File_5[Energy (Sub-Type)]=$BE$329)*(File_5[Year]=F$8))+SUM(File_5[GHG (kt CO2eq)]*(File_5[Row Categories]=$BE$80)*(File_5[Energy (Sub-Type)]=$BE$329)*(File_5[Year]=F$8))</f>
        <v>0</v>
      </c>
      <c r="G329" s="65" cm="1">
        <f t="array" ref="G329">SUM(File_5[GHG (kt CO2eq)]*(File_5[Row Categories]=$BE$79)*(File_5[Energy (Sub-Type)]=$BE$329)*(File_5[Year]=G$8))+SUM(File_5[GHG (kt CO2eq)]*(File_5[Row Categories]=$BE$80)*(File_5[Energy (Sub-Type)]=$BE$329)*(File_5[Year]=G$8))</f>
        <v>0</v>
      </c>
      <c r="H329" s="65" cm="1">
        <f t="array" ref="H329">SUM(File_5[GHG (kt CO2eq)]*(File_5[Row Categories]=$BE$79)*(File_5[Energy (Sub-Type)]=$BE$329)*(File_5[Year]=H$8))+SUM(File_5[GHG (kt CO2eq)]*(File_5[Row Categories]=$BE$80)*(File_5[Energy (Sub-Type)]=$BE$329)*(File_5[Year]=H$8))</f>
        <v>0</v>
      </c>
      <c r="I329" s="65" cm="1">
        <f t="array" ref="I329">SUM(File_5[GHG (kt CO2eq)]*(File_5[Row Categories]=$BE$79)*(File_5[Energy (Sub-Type)]=$BE$329)*(File_5[Year]=I$8))+SUM(File_5[GHG (kt CO2eq)]*(File_5[Row Categories]=$BE$80)*(File_5[Energy (Sub-Type)]=$BE$329)*(File_5[Year]=I$8))</f>
        <v>0</v>
      </c>
      <c r="J329" s="65" cm="1">
        <f t="array" ref="J329">SUM(File_5[GHG (kt CO2eq)]*(File_5[Row Categories]=$BE$79)*(File_5[Energy (Sub-Type)]=$BE$329)*(File_5[Year]=J$8))+SUM(File_5[GHG (kt CO2eq)]*(File_5[Row Categories]=$BE$80)*(File_5[Energy (Sub-Type)]=$BE$329)*(File_5[Year]=J$8))</f>
        <v>0</v>
      </c>
      <c r="K329" s="65" cm="1">
        <f t="array" ref="K329">SUM(File_5[GHG (kt CO2eq)]*(File_5[Row Categories]=$BE$79)*(File_5[Energy (Sub-Type)]=$BE$329)*(File_5[Year]=K$8))+SUM(File_5[GHG (kt CO2eq)]*(File_5[Row Categories]=$BE$80)*(File_5[Energy (Sub-Type)]=$BE$329)*(File_5[Year]=K$8))</f>
        <v>0</v>
      </c>
      <c r="L329" s="65" cm="1">
        <f t="array" ref="L329">SUM(File_5[GHG (kt CO2eq)]*(File_5[Row Categories]=$BE$79)*(File_5[Energy (Sub-Type)]=$BE$329)*(File_5[Year]=L$8))+SUM(File_5[GHG (kt CO2eq)]*(File_5[Row Categories]=$BE$80)*(File_5[Energy (Sub-Type)]=$BE$329)*(File_5[Year]=L$8))</f>
        <v>0</v>
      </c>
      <c r="M329" s="65" cm="1">
        <f t="array" ref="M329">SUM(File_5[GHG (kt CO2eq)]*(File_5[Row Categories]=$BE$79)*(File_5[Energy (Sub-Type)]=$BE$329)*(File_5[Year]=M$8))+SUM(File_5[GHG (kt CO2eq)]*(File_5[Row Categories]=$BE$80)*(File_5[Energy (Sub-Type)]=$BE$329)*(File_5[Year]=M$8))</f>
        <v>0</v>
      </c>
      <c r="N329" s="65" cm="1">
        <f t="array" ref="N329">SUM(File_5[GHG (kt CO2eq)]*(File_5[Row Categories]=$BE$79)*(File_5[Energy (Sub-Type)]=$BE$329)*(File_5[Year]=N$8))+SUM(File_5[GHG (kt CO2eq)]*(File_5[Row Categories]=$BE$80)*(File_5[Energy (Sub-Type)]=$BE$329)*(File_5[Year]=N$8))</f>
        <v>0</v>
      </c>
      <c r="O329" s="65" cm="1">
        <f t="array" ref="O329">SUM(File_5[GHG (kt CO2eq)]*(File_5[Row Categories]=$BE$79)*(File_5[Energy (Sub-Type)]=$BE$329)*(File_5[Year]=O$8))+SUM(File_5[GHG (kt CO2eq)]*(File_5[Row Categories]=$BE$80)*(File_5[Energy (Sub-Type)]=$BE$329)*(File_5[Year]=O$8))</f>
        <v>0</v>
      </c>
      <c r="P329" s="65" cm="1">
        <f t="array" ref="P329">SUM(File_5[GHG (kt CO2eq)]*(File_5[Row Categories]=$BE$79)*(File_5[Energy (Sub-Type)]=$BE$329)*(File_5[Year]=P$8))+SUM(File_5[GHG (kt CO2eq)]*(File_5[Row Categories]=$BE$80)*(File_5[Energy (Sub-Type)]=$BE$329)*(File_5[Year]=P$8))</f>
        <v>0</v>
      </c>
      <c r="Q329" s="65" cm="1">
        <f t="array" ref="Q329">SUM(File_5[GHG (kt CO2eq)]*(File_5[Row Categories]=$BE$79)*(File_5[Energy (Sub-Type)]=$BE$329)*(File_5[Year]=Q$8))+SUM(File_5[GHG (kt CO2eq)]*(File_5[Row Categories]=$BE$80)*(File_5[Energy (Sub-Type)]=$BE$329)*(File_5[Year]=Q$8))</f>
        <v>0</v>
      </c>
      <c r="R329" s="65" cm="1">
        <f t="array" ref="R329">SUM(File_5[GHG (kt CO2eq)]*(File_5[Row Categories]=$BE$79)*(File_5[Energy (Sub-Type)]=$BE$329)*(File_5[Year]=R$8))+SUM(File_5[GHG (kt CO2eq)]*(File_5[Row Categories]=$BE$80)*(File_5[Energy (Sub-Type)]=$BE$329)*(File_5[Year]=R$8))</f>
        <v>0</v>
      </c>
      <c r="S329" s="65" cm="1">
        <f t="array" ref="S329">SUM(File_5[GHG (kt CO2eq)]*(File_5[Row Categories]=$BE$79)*(File_5[Energy (Sub-Type)]=$BE$329)*(File_5[Year]=S$8))+SUM(File_5[GHG (kt CO2eq)]*(File_5[Row Categories]=$BE$80)*(File_5[Energy (Sub-Type)]=$BE$329)*(File_5[Year]=S$8))</f>
        <v>0</v>
      </c>
      <c r="T329" s="65" cm="1">
        <f t="array" ref="T329">SUM(File_5[GHG (kt CO2eq)]*(File_5[Row Categories]=$BE$79)*(File_5[Energy (Sub-Type)]=$BE$329)*(File_5[Year]=T$8))+SUM(File_5[GHG (kt CO2eq)]*(File_5[Row Categories]=$BE$80)*(File_5[Energy (Sub-Type)]=$BE$329)*(File_5[Year]=T$8))</f>
        <v>0</v>
      </c>
      <c r="U329" s="65" cm="1">
        <f t="array" ref="U329">SUM(File_5[GHG (kt CO2eq)]*(File_5[Row Categories]=$BE$79)*(File_5[Energy (Sub-Type)]=$BE$329)*(File_5[Year]=U$8))+SUM(File_5[GHG (kt CO2eq)]*(File_5[Row Categories]=$BE$80)*(File_5[Energy (Sub-Type)]=$BE$329)*(File_5[Year]=U$8))</f>
        <v>0</v>
      </c>
      <c r="V329" s="65" cm="1">
        <f t="array" ref="V329">SUM(File_5[GHG (kt CO2eq)]*(File_5[Row Categories]=$BE$79)*(File_5[Energy (Sub-Type)]=$BE$329)*(File_5[Year]=V$8))+SUM(File_5[GHG (kt CO2eq)]*(File_5[Row Categories]=$BE$80)*(File_5[Energy (Sub-Type)]=$BE$329)*(File_5[Year]=V$8))</f>
        <v>0</v>
      </c>
      <c r="W329" s="65" cm="1">
        <f t="array" ref="W329">SUM(File_5[GHG (kt CO2eq)]*(File_5[Row Categories]=$BE$79)*(File_5[Energy (Sub-Type)]=$BE$329)*(File_5[Year]=W$8))+SUM(File_5[GHG (kt CO2eq)]*(File_5[Row Categories]=$BE$80)*(File_5[Energy (Sub-Type)]=$BE$329)*(File_5[Year]=W$8))</f>
        <v>0</v>
      </c>
      <c r="X329" s="65" cm="1">
        <f t="array" ref="X329">SUM(File_5[GHG (kt CO2eq)]*(File_5[Row Categories]=$BE$79)*(File_5[Energy (Sub-Type)]=$BE$329)*(File_5[Year]=X$8))+SUM(File_5[GHG (kt CO2eq)]*(File_5[Row Categories]=$BE$80)*(File_5[Energy (Sub-Type)]=$BE$329)*(File_5[Year]=X$8))</f>
        <v>0</v>
      </c>
      <c r="Y329" s="65" cm="1">
        <f t="array" ref="Y329">SUM(File_5[GHG (kt CO2eq)]*(File_5[Row Categories]=$BE$79)*(File_5[Energy (Sub-Type)]=$BE$329)*(File_5[Year]=Y$8))+SUM(File_5[GHG (kt CO2eq)]*(File_5[Row Categories]=$BE$80)*(File_5[Energy (Sub-Type)]=$BE$329)*(File_5[Year]=Y$8))</f>
        <v>0</v>
      </c>
      <c r="Z329" s="65" cm="1">
        <f t="array" ref="Z329">SUM(File_5[GHG (kt CO2eq)]*(File_5[Row Categories]=$BE$79)*(File_5[Energy (Sub-Type)]=$BE$329)*(File_5[Year]=Z$8))+SUM(File_5[GHG (kt CO2eq)]*(File_5[Row Categories]=$BE$80)*(File_5[Energy (Sub-Type)]=$BE$329)*(File_5[Year]=Z$8))</f>
        <v>0</v>
      </c>
      <c r="AA329" s="65" cm="1">
        <f t="array" ref="AA329">SUM(File_5[GHG (kt CO2eq)]*(File_5[Row Categories]=$BE$79)*(File_5[Energy (Sub-Type)]=$BE$329)*(File_5[Year]=AA$8))+SUM(File_5[GHG (kt CO2eq)]*(File_5[Row Categories]=$BE$80)*(File_5[Energy (Sub-Type)]=$BE$329)*(File_5[Year]=AA$8))</f>
        <v>0</v>
      </c>
      <c r="AB329" s="65" cm="1">
        <f t="array" ref="AB329">SUM(File_5[GHG (kt CO2eq)]*(File_5[Row Categories]=$BE$79)*(File_5[Energy (Sub-Type)]=$BE$329)*(File_5[Year]=AB$8))+SUM(File_5[GHG (kt CO2eq)]*(File_5[Row Categories]=$BE$80)*(File_5[Energy (Sub-Type)]=$BE$329)*(File_5[Year]=AB$8))</f>
        <v>0</v>
      </c>
      <c r="AC329" s="65" cm="1">
        <f t="array" ref="AC329">SUM(File_5[GHG (kt CO2eq)]*(File_5[Row Categories]=$BE$79)*(File_5[Energy (Sub-Type)]=$BE$329)*(File_5[Year]=AC$8))+SUM(File_5[GHG (kt CO2eq)]*(File_5[Row Categories]=$BE$80)*(File_5[Energy (Sub-Type)]=$BE$329)*(File_5[Year]=AC$8))</f>
        <v>0</v>
      </c>
      <c r="AD329" s="65" cm="1">
        <f t="array" ref="AD329">SUM(File_5[GHG (kt CO2eq)]*(File_5[Row Categories]=$BE$79)*(File_5[Energy (Sub-Type)]=$BE$329)*(File_5[Year]=AD$8))+SUM(File_5[GHG (kt CO2eq)]*(File_5[Row Categories]=$BE$80)*(File_5[Energy (Sub-Type)]=$BE$329)*(File_5[Year]=AD$8))</f>
        <v>0</v>
      </c>
      <c r="AE329" s="65" cm="1">
        <f t="array" ref="AE329">SUM(File_5[GHG (kt CO2eq)]*(File_5[Row Categories]=$BE$79)*(File_5[Energy (Sub-Type)]=$BE$329)*(File_5[Year]=AE$8))+SUM(File_5[GHG (kt CO2eq)]*(File_5[Row Categories]=$BE$80)*(File_5[Energy (Sub-Type)]=$BE$329)*(File_5[Year]=AE$8))</f>
        <v>0</v>
      </c>
      <c r="AF329" s="65" cm="1">
        <f t="array" ref="AF329">SUM(File_5[GHG (kt CO2eq)]*(File_5[Row Categories]=$BE$79)*(File_5[Energy (Sub-Type)]=$BE$329)*(File_5[Year]=AF$8))+SUM(File_5[GHG (kt CO2eq)]*(File_5[Row Categories]=$BE$80)*(File_5[Energy (Sub-Type)]=$BE$329)*(File_5[Year]=AF$8))</f>
        <v>0</v>
      </c>
      <c r="AG329" s="65" cm="1">
        <f t="array" ref="AG329">SUM(File_5[GHG (kt CO2eq)]*(File_5[Row Categories]=$BE$79)*(File_5[Energy (Sub-Type)]=$BE$329)*(File_5[Year]=AG$8))+SUM(File_5[GHG (kt CO2eq)]*(File_5[Row Categories]=$BE$80)*(File_5[Energy (Sub-Type)]=$BE$329)*(File_5[Year]=AG$8))</f>
        <v>0</v>
      </c>
      <c r="AH329" s="65" cm="1">
        <f t="array" ref="AH329">SUM(File_5[GHG (kt CO2eq)]*(File_5[Row Categories]=$BE$79)*(File_5[Energy (Sub-Type)]=$BE$329)*(File_5[Year]=AH$8))+SUM(File_5[GHG (kt CO2eq)]*(File_5[Row Categories]=$BE$80)*(File_5[Energy (Sub-Type)]=$BE$329)*(File_5[Year]=AH$8))</f>
        <v>0</v>
      </c>
      <c r="AI329" s="65" cm="1">
        <f t="array" ref="AI329">SUM(File_5[GHG (kt CO2eq)]*(File_5[Row Categories]=$BE$79)*(File_5[Energy (Sub-Type)]=$BE$329)*(File_5[Year]=AI$8))+SUM(File_5[GHG (kt CO2eq)]*(File_5[Row Categories]=$BE$80)*(File_5[Energy (Sub-Type)]=$BE$329)*(File_5[Year]=AI$8))</f>
        <v>0</v>
      </c>
      <c r="AJ329" s="65" cm="1">
        <f t="array" ref="AJ329">SUM(File_5[GHG (kt CO2eq)]*(File_5[Row Categories]=$BE$79)*(File_5[Energy (Sub-Type)]=$BE$329)*(File_5[Year]=AJ$8))+SUM(File_5[GHG (kt CO2eq)]*(File_5[Row Categories]=$BE$80)*(File_5[Energy (Sub-Type)]=$BE$329)*(File_5[Year]=AJ$8))</f>
        <v>0</v>
      </c>
      <c r="AK329" s="65" cm="1">
        <f t="array" ref="AK329">SUM(File_5[GHG (kt CO2eq)]*(File_5[Row Categories]=$BE$79)*(File_5[Energy (Sub-Type)]=$BE$329)*(File_5[Year]=AK$8))+SUM(File_5[GHG (kt CO2eq)]*(File_5[Row Categories]=$BE$80)*(File_5[Energy (Sub-Type)]=$BE$329)*(File_5[Year]=AK$8))</f>
        <v>0</v>
      </c>
      <c r="AL329" s="65" cm="1">
        <f t="array" ref="AL329">SUM(File_5[GHG (kt CO2eq)]*(File_5[Row Categories]=$BE$79)*(File_5[Energy (Sub-Type)]=$BE$329)*(File_5[Year]=AL$8))+SUM(File_5[GHG (kt CO2eq)]*(File_5[Row Categories]=$BE$80)*(File_5[Energy (Sub-Type)]=$BE$329)*(File_5[Year]=AL$8))</f>
        <v>0</v>
      </c>
      <c r="AM329" s="65" cm="1">
        <f t="array" ref="AM329">SUM(File_5[GHG (kt CO2eq)]*(File_5[Row Categories]=$BE$79)*(File_5[Energy (Sub-Type)]=$BE$329)*(File_5[Year]=AM$8))+SUM(File_5[GHG (kt CO2eq)]*(File_5[Row Categories]=$BE$80)*(File_5[Energy (Sub-Type)]=$BE$329)*(File_5[Year]=AM$8))</f>
        <v>0</v>
      </c>
      <c r="BE329" s="7" t="s">
        <v>549</v>
      </c>
    </row>
    <row r="330" spans="3:59" ht="15.5">
      <c r="C330" s="34" t="s">
        <v>13</v>
      </c>
      <c r="D330" s="86" t="s">
        <v>648</v>
      </c>
      <c r="E330" s="33"/>
      <c r="F330" s="65" cm="1">
        <f t="array" ref="F330">(SUM(EB_2023[Value]*(EB_2023[Row Categories]=$BE$79)*(EB_2023[Energy (Sub-Type)]=$BE$330)*(EB_2023[Year]=F$8))+SUM(EB_2023[Value]*(EB_2023[Row Categories]=$BE$80)*(EB_2023[Energy (Sub-Type)]=$BE$330)*(EB_2023[Year]=F$8)))*Indicators!F$9</f>
        <v>387.74806692601459</v>
      </c>
      <c r="G330" s="65" cm="1">
        <f t="array" ref="G330">(SUM(EB_2023[Value]*(EB_2023[Row Categories]=$BE$79)*(EB_2023[Energy (Sub-Type)]=$BE$330)*(EB_2023[Year]=G$8))+SUM(EB_2023[Value]*(EB_2023[Row Categories]=$BE$80)*(EB_2023[Energy (Sub-Type)]=$BE$330)*(EB_2023[Year]=G$8)))*Indicators!G$9</f>
        <v>393.27354894283496</v>
      </c>
      <c r="H330" s="65" cm="1">
        <f t="array" ref="H330">(SUM(EB_2023[Value]*(EB_2023[Row Categories]=$BE$79)*(EB_2023[Energy (Sub-Type)]=$BE$330)*(EB_2023[Year]=H$8))+SUM(EB_2023[Value]*(EB_2023[Row Categories]=$BE$80)*(EB_2023[Energy (Sub-Type)]=$BE$330)*(EB_2023[Year]=H$8)))*Indicators!H$9</f>
        <v>414.78270702587844</v>
      </c>
      <c r="I330" s="65" cm="1">
        <f t="array" ref="I330">(SUM(EB_2023[Value]*(EB_2023[Row Categories]=$BE$79)*(EB_2023[Energy (Sub-Type)]=$BE$330)*(EB_2023[Year]=I$8))+SUM(EB_2023[Value]*(EB_2023[Row Categories]=$BE$80)*(EB_2023[Energy (Sub-Type)]=$BE$330)*(EB_2023[Year]=I$8)))*Indicators!I$9</f>
        <v>413.30266242788883</v>
      </c>
      <c r="J330" s="65" cm="1">
        <f t="array" ref="J330">(SUM(EB_2023[Value]*(EB_2023[Row Categories]=$BE$79)*(EB_2023[Energy (Sub-Type)]=$BE$330)*(EB_2023[Year]=J$8))+SUM(EB_2023[Value]*(EB_2023[Row Categories]=$BE$80)*(EB_2023[Energy (Sub-Type)]=$BE$330)*(EB_2023[Year]=J$8)))*Indicators!J$9</f>
        <v>419.11772986979372</v>
      </c>
      <c r="K330" s="65" cm="1">
        <f t="array" ref="K330">(SUM(EB_2023[Value]*(EB_2023[Row Categories]=$BE$79)*(EB_2023[Energy (Sub-Type)]=$BE$330)*(EB_2023[Year]=K$8))+SUM(EB_2023[Value]*(EB_2023[Row Categories]=$BE$80)*(EB_2023[Energy (Sub-Type)]=$BE$330)*(EB_2023[Year]=K$8)))*Indicators!K$9</f>
        <v>432.58210336542186</v>
      </c>
      <c r="L330" s="65" cm="1">
        <f t="array" ref="L330">(SUM(EB_2023[Value]*(EB_2023[Row Categories]=$BE$79)*(EB_2023[Energy (Sub-Type)]=$BE$330)*(EB_2023[Year]=L$8))+SUM(EB_2023[Value]*(EB_2023[Row Categories]=$BE$80)*(EB_2023[Energy (Sub-Type)]=$BE$330)*(EB_2023[Year]=L$8)))*Indicators!L$9</f>
        <v>448.5776185238023</v>
      </c>
      <c r="M330" s="65" cm="1">
        <f t="array" ref="M330">(SUM(EB_2023[Value]*(EB_2023[Row Categories]=$BE$79)*(EB_2023[Energy (Sub-Type)]=$BE$330)*(EB_2023[Year]=M$8))+SUM(EB_2023[Value]*(EB_2023[Row Categories]=$BE$80)*(EB_2023[Energy (Sub-Type)]=$BE$330)*(EB_2023[Year]=M$8)))*Indicators!M$9</f>
        <v>461.94429494296691</v>
      </c>
      <c r="N330" s="65" cm="1">
        <f t="array" ref="N330">(SUM(EB_2023[Value]*(EB_2023[Row Categories]=$BE$79)*(EB_2023[Energy (Sub-Type)]=$BE$330)*(EB_2023[Year]=N$8))+SUM(EB_2023[Value]*(EB_2023[Row Categories]=$BE$80)*(EB_2023[Energy (Sub-Type)]=$BE$330)*(EB_2023[Year]=N$8)))*Indicators!N$9</f>
        <v>480.04045925442568</v>
      </c>
      <c r="O330" s="65" cm="1">
        <f t="array" ref="O330">(SUM(EB_2023[Value]*(EB_2023[Row Categories]=$BE$79)*(EB_2023[Energy (Sub-Type)]=$BE$330)*(EB_2023[Year]=O$8))+SUM(EB_2023[Value]*(EB_2023[Row Categories]=$BE$80)*(EB_2023[Energy (Sub-Type)]=$BE$330)*(EB_2023[Year]=O$8)))*Indicators!O$9</f>
        <v>440.32469737751092</v>
      </c>
      <c r="P330" s="65" cm="1">
        <f t="array" ref="P330">(SUM(EB_2023[Value]*(EB_2023[Row Categories]=$BE$79)*(EB_2023[Energy (Sub-Type)]=$BE$330)*(EB_2023[Year]=P$8))+SUM(EB_2023[Value]*(EB_2023[Row Categories]=$BE$80)*(EB_2023[Energy (Sub-Type)]=$BE$330)*(EB_2023[Year]=P$8)))*Indicators!P$9</f>
        <v>445.88231684565011</v>
      </c>
      <c r="Q330" s="65" cm="1">
        <f t="array" ref="Q330">(SUM(EB_2023[Value]*(EB_2023[Row Categories]=$BE$79)*(EB_2023[Energy (Sub-Type)]=$BE$330)*(EB_2023[Year]=Q$8))+SUM(EB_2023[Value]*(EB_2023[Row Categories]=$BE$80)*(EB_2023[Energy (Sub-Type)]=$BE$330)*(EB_2023[Year]=Q$8)))*Indicators!Q$9</f>
        <v>489.6746057038448</v>
      </c>
      <c r="R330" s="65" cm="1">
        <f t="array" ref="R330">(SUM(EB_2023[Value]*(EB_2023[Row Categories]=$BE$79)*(EB_2023[Energy (Sub-Type)]=$BE$330)*(EB_2023[Year]=R$8))+SUM(EB_2023[Value]*(EB_2023[Row Categories]=$BE$80)*(EB_2023[Energy (Sub-Type)]=$BE$330)*(EB_2023[Year]=R$8)))*Indicators!R$9</f>
        <v>454.09817398745929</v>
      </c>
      <c r="S330" s="65" cm="1">
        <f t="array" ref="S330">(SUM(EB_2023[Value]*(EB_2023[Row Categories]=$BE$79)*(EB_2023[Energy (Sub-Type)]=$BE$330)*(EB_2023[Year]=S$8))+SUM(EB_2023[Value]*(EB_2023[Row Categories]=$BE$80)*(EB_2023[Energy (Sub-Type)]=$BE$330)*(EB_2023[Year]=S$8)))*Indicators!S$9</f>
        <v>403.34163186681144</v>
      </c>
      <c r="T330" s="65" cm="1">
        <f t="array" ref="T330">(SUM(EB_2023[Value]*(EB_2023[Row Categories]=$BE$79)*(EB_2023[Energy (Sub-Type)]=$BE$330)*(EB_2023[Year]=T$8))+SUM(EB_2023[Value]*(EB_2023[Row Categories]=$BE$80)*(EB_2023[Energy (Sub-Type)]=$BE$330)*(EB_2023[Year]=T$8)))*Indicators!T$9</f>
        <v>396.29638250776821</v>
      </c>
      <c r="U330" s="65" cm="1">
        <f t="array" ref="U330">(SUM(EB_2023[Value]*(EB_2023[Row Categories]=$BE$79)*(EB_2023[Energy (Sub-Type)]=$BE$330)*(EB_2023[Year]=U$8))+SUM(EB_2023[Value]*(EB_2023[Row Categories]=$BE$80)*(EB_2023[Energy (Sub-Type)]=$BE$330)*(EB_2023[Year]=U$8)))*Indicators!U$9</f>
        <v>409.30405508202506</v>
      </c>
      <c r="V330" s="65" cm="1">
        <f t="array" ref="V330">(SUM(EB_2023[Value]*(EB_2023[Row Categories]=$BE$79)*(EB_2023[Energy (Sub-Type)]=$BE$330)*(EB_2023[Year]=V$8))+SUM(EB_2023[Value]*(EB_2023[Row Categories]=$BE$80)*(EB_2023[Energy (Sub-Type)]=$BE$330)*(EB_2023[Year]=V$8)))*Indicators!V$9</f>
        <v>358.20992197592284</v>
      </c>
      <c r="W330" s="65" cm="1">
        <f t="array" ref="W330">(SUM(EB_2023[Value]*(EB_2023[Row Categories]=$BE$79)*(EB_2023[Energy (Sub-Type)]=$BE$330)*(EB_2023[Year]=W$8))+SUM(EB_2023[Value]*(EB_2023[Row Categories]=$BE$80)*(EB_2023[Energy (Sub-Type)]=$BE$330)*(EB_2023[Year]=W$8)))*Indicators!W$9</f>
        <v>317.96214767929268</v>
      </c>
      <c r="X330" s="65" cm="1">
        <f t="array" ref="X330">(SUM(EB_2023[Value]*(EB_2023[Row Categories]=$BE$79)*(EB_2023[Energy (Sub-Type)]=$BE$330)*(EB_2023[Year]=X$8))+SUM(EB_2023[Value]*(EB_2023[Row Categories]=$BE$80)*(EB_2023[Energy (Sub-Type)]=$BE$330)*(EB_2023[Year]=X$8)))*Indicators!X$9</f>
        <v>308.80217313915921</v>
      </c>
      <c r="Y330" s="65" cm="1">
        <f t="array" ref="Y330">(SUM(EB_2023[Value]*(EB_2023[Row Categories]=$BE$79)*(EB_2023[Energy (Sub-Type)]=$BE$330)*(EB_2023[Year]=Y$8))+SUM(EB_2023[Value]*(EB_2023[Row Categories]=$BE$80)*(EB_2023[Energy (Sub-Type)]=$BE$330)*(EB_2023[Year]=Y$8)))*Indicators!Y$9</f>
        <v>293.21323792309568</v>
      </c>
      <c r="Z330" s="65" cm="1">
        <f t="array" ref="Z330">(SUM(EB_2023[Value]*(EB_2023[Row Categories]=$BE$79)*(EB_2023[Energy (Sub-Type)]=$BE$330)*(EB_2023[Year]=Z$8))+SUM(EB_2023[Value]*(EB_2023[Row Categories]=$BE$80)*(EB_2023[Energy (Sub-Type)]=$BE$330)*(EB_2023[Year]=Z$8)))*Indicators!Z$9</f>
        <v>297.84750370452639</v>
      </c>
      <c r="AA330" s="65" cm="1">
        <f t="array" ref="AA330">(SUM(EB_2023[Value]*(EB_2023[Row Categories]=$BE$79)*(EB_2023[Energy (Sub-Type)]=$BE$330)*(EB_2023[Year]=AA$8))+SUM(EB_2023[Value]*(EB_2023[Row Categories]=$BE$80)*(EB_2023[Energy (Sub-Type)]=$BE$330)*(EB_2023[Year]=AA$8)))*Indicators!AA$9</f>
        <v>272.92363197675053</v>
      </c>
      <c r="AB330" s="65" cm="1">
        <f t="array" ref="AB330">(SUM(EB_2023[Value]*(EB_2023[Row Categories]=$BE$79)*(EB_2023[Energy (Sub-Type)]=$BE$330)*(EB_2023[Year]=AB$8))+SUM(EB_2023[Value]*(EB_2023[Row Categories]=$BE$80)*(EB_2023[Energy (Sub-Type)]=$BE$330)*(EB_2023[Year]=AB$8)))*Indicators!AB$9</f>
        <v>293.77389711104513</v>
      </c>
      <c r="AC330" s="65" cm="1">
        <f t="array" ref="AC330">(SUM(EB_2023[Value]*(EB_2023[Row Categories]=$BE$79)*(EB_2023[Energy (Sub-Type)]=$BE$330)*(EB_2023[Year]=AC$8))+SUM(EB_2023[Value]*(EB_2023[Row Categories]=$BE$80)*(EB_2023[Energy (Sub-Type)]=$BE$330)*(EB_2023[Year]=AC$8)))*Indicators!AC$9</f>
        <v>262.6926879711985</v>
      </c>
      <c r="AD330" s="65" cm="1">
        <f t="array" ref="AD330">(SUM(EB_2023[Value]*(EB_2023[Row Categories]=$BE$79)*(EB_2023[Energy (Sub-Type)]=$BE$330)*(EB_2023[Year]=AD$8))+SUM(EB_2023[Value]*(EB_2023[Row Categories]=$BE$80)*(EB_2023[Energy (Sub-Type)]=$BE$330)*(EB_2023[Year]=AD$8)))*Indicators!AD$9</f>
        <v>259.21191986169265</v>
      </c>
      <c r="AE330" s="65" cm="1">
        <f t="array" ref="AE330">(SUM(EB_2023[Value]*(EB_2023[Row Categories]=$BE$79)*(EB_2023[Energy (Sub-Type)]=$BE$330)*(EB_2023[Year]=AE$8))+SUM(EB_2023[Value]*(EB_2023[Row Categories]=$BE$80)*(EB_2023[Energy (Sub-Type)]=$BE$330)*(EB_2023[Year]=AE$8)))*Indicators!AE$9</f>
        <v>262.43279978933617</v>
      </c>
      <c r="AF330" s="65" cm="1">
        <f t="array" ref="AF330">(SUM(EB_2023[Value]*(EB_2023[Row Categories]=$BE$79)*(EB_2023[Energy (Sub-Type)]=$BE$330)*(EB_2023[Year]=AF$8))+SUM(EB_2023[Value]*(EB_2023[Row Categories]=$BE$80)*(EB_2023[Energy (Sub-Type)]=$BE$330)*(EB_2023[Year]=AF$8)))*Indicators!AF$9</f>
        <v>272.03609115309337</v>
      </c>
      <c r="AG330" s="65" cm="1">
        <f t="array" ref="AG330">(SUM(EB_2023[Value]*(EB_2023[Row Categories]=$BE$79)*(EB_2023[Energy (Sub-Type)]=$BE$330)*(EB_2023[Year]=AG$8))+SUM(EB_2023[Value]*(EB_2023[Row Categories]=$BE$80)*(EB_2023[Energy (Sub-Type)]=$BE$330)*(EB_2023[Year]=AG$8)))*Indicators!AG$9</f>
        <v>252.42849234168986</v>
      </c>
      <c r="AH330" s="65" cm="1">
        <f t="array" ref="AH330">(SUM(EB_2023[Value]*(EB_2023[Row Categories]=$BE$79)*(EB_2023[Energy (Sub-Type)]=$BE$330)*(EB_2023[Year]=AH$8))+SUM(EB_2023[Value]*(EB_2023[Row Categories]=$BE$80)*(EB_2023[Energy (Sub-Type)]=$BE$330)*(EB_2023[Year]=AH$8)))*Indicators!AH$9</f>
        <v>214.26519952729191</v>
      </c>
      <c r="AI330" s="65" cm="1">
        <f t="array" ref="AI330">(SUM(EB_2023[Value]*(EB_2023[Row Categories]=$BE$79)*(EB_2023[Energy (Sub-Type)]=$BE$330)*(EB_2023[Year]=AI$8))+SUM(EB_2023[Value]*(EB_2023[Row Categories]=$BE$80)*(EB_2023[Energy (Sub-Type)]=$BE$330)*(EB_2023[Year]=AI$8)))*Indicators!AI$9</f>
        <v>182.84160450836779</v>
      </c>
      <c r="AJ330" s="65" cm="1">
        <f t="array" ref="AJ330">(SUM(EB_2023[Value]*(EB_2023[Row Categories]=$BE$79)*(EB_2023[Energy (Sub-Type)]=$BE$330)*(EB_2023[Year]=AJ$8))+SUM(EB_2023[Value]*(EB_2023[Row Categories]=$BE$80)*(EB_2023[Energy (Sub-Type)]=$BE$330)*(EB_2023[Year]=AJ$8)))*Indicators!AJ$9</f>
        <v>175.27028543999384</v>
      </c>
      <c r="AK330" s="65" cm="1">
        <f t="array" ref="AK330">(SUM(EB_2023[Value]*(EB_2023[Row Categories]=$BE$79)*(EB_2023[Energy (Sub-Type)]=$BE$330)*(EB_2023[Year]=AK$8))+SUM(EB_2023[Value]*(EB_2023[Row Categories]=$BE$80)*(EB_2023[Energy (Sub-Type)]=$BE$330)*(EB_2023[Year]=AK$8)))*Indicators!AK$9</f>
        <v>191.72358202413508</v>
      </c>
      <c r="AL330" s="65" cm="1">
        <f t="array" ref="AL330">(SUM(EB_2023[Value]*(EB_2023[Row Categories]=$BE$79)*(EB_2023[Energy (Sub-Type)]=$BE$330)*(EB_2023[Year]=AL$8))+SUM(EB_2023[Value]*(EB_2023[Row Categories]=$BE$80)*(EB_2023[Energy (Sub-Type)]=$BE$330)*(EB_2023[Year]=AL$8)))*Indicators!AL$9</f>
        <v>178.80835480118336</v>
      </c>
      <c r="AM330" s="65" cm="1">
        <f t="array" ref="AM330">(SUM(EB_2023[Value]*(EB_2023[Row Categories]=$BE$79)*(EB_2023[Energy (Sub-Type)]=$BE$330)*(EB_2023[Year]=AM$8))+SUM(EB_2023[Value]*(EB_2023[Row Categories]=$BE$80)*(EB_2023[Energy (Sub-Type)]=$BE$330)*(EB_2023[Year]=AM$8)))*Indicators!AM$9</f>
        <v>131.06767604055653</v>
      </c>
      <c r="BE330" s="7" t="s">
        <v>13</v>
      </c>
    </row>
    <row r="331" spans="3:59" ht="15.5">
      <c r="C331" s="34" t="s">
        <v>48</v>
      </c>
      <c r="D331" s="86" t="s">
        <v>648</v>
      </c>
      <c r="E331" s="33"/>
      <c r="F331" s="65" cm="1">
        <f t="array" ref="F331">SUM(File_5[GHG (kt CO2eq)]*(File_5[Row Categories]=$BE$79)*(File_5[Energy (Sub-Type)]=$BE$331)*(File_5[Year]=F$8))+SUM(File_5[GHG (kt CO2eq)]*(File_5[Row Categories]=$BE$80)*(File_5[Energy (Sub-Type)]=$BE$331)*(File_5[Year]=F$8))</f>
        <v>0</v>
      </c>
      <c r="G331" s="65" cm="1">
        <f t="array" ref="G331">SUM(File_5[GHG (kt CO2eq)]*(File_5[Row Categories]=$BE$79)*(File_5[Energy (Sub-Type)]=$BE$331)*(File_5[Year]=G$8))+SUM(File_5[GHG (kt CO2eq)]*(File_5[Row Categories]=$BE$80)*(File_5[Energy (Sub-Type)]=$BE$331)*(File_5[Year]=G$8))</f>
        <v>0</v>
      </c>
      <c r="H331" s="65" cm="1">
        <f t="array" ref="H331">SUM(File_5[GHG (kt CO2eq)]*(File_5[Row Categories]=$BE$79)*(File_5[Energy (Sub-Type)]=$BE$331)*(File_5[Year]=H$8))+SUM(File_5[GHG (kt CO2eq)]*(File_5[Row Categories]=$BE$80)*(File_5[Energy (Sub-Type)]=$BE$331)*(File_5[Year]=H$8))</f>
        <v>0</v>
      </c>
      <c r="I331" s="65" cm="1">
        <f t="array" ref="I331">SUM(File_5[GHG (kt CO2eq)]*(File_5[Row Categories]=$BE$79)*(File_5[Energy (Sub-Type)]=$BE$331)*(File_5[Year]=I$8))+SUM(File_5[GHG (kt CO2eq)]*(File_5[Row Categories]=$BE$80)*(File_5[Energy (Sub-Type)]=$BE$331)*(File_5[Year]=I$8))</f>
        <v>0</v>
      </c>
      <c r="J331" s="65" cm="1">
        <f t="array" ref="J331">SUM(File_5[GHG (kt CO2eq)]*(File_5[Row Categories]=$BE$79)*(File_5[Energy (Sub-Type)]=$BE$331)*(File_5[Year]=J$8))+SUM(File_5[GHG (kt CO2eq)]*(File_5[Row Categories]=$BE$80)*(File_5[Energy (Sub-Type)]=$BE$331)*(File_5[Year]=J$8))</f>
        <v>0</v>
      </c>
      <c r="K331" s="65" cm="1">
        <f t="array" ref="K331">SUM(File_5[GHG (kt CO2eq)]*(File_5[Row Categories]=$BE$79)*(File_5[Energy (Sub-Type)]=$BE$331)*(File_5[Year]=K$8))+SUM(File_5[GHG (kt CO2eq)]*(File_5[Row Categories]=$BE$80)*(File_5[Energy (Sub-Type)]=$BE$331)*(File_5[Year]=K$8))</f>
        <v>0</v>
      </c>
      <c r="L331" s="65" cm="1">
        <f t="array" ref="L331">SUM(File_5[GHG (kt CO2eq)]*(File_5[Row Categories]=$BE$79)*(File_5[Energy (Sub-Type)]=$BE$331)*(File_5[Year]=L$8))+SUM(File_5[GHG (kt CO2eq)]*(File_5[Row Categories]=$BE$80)*(File_5[Energy (Sub-Type)]=$BE$331)*(File_5[Year]=L$8))</f>
        <v>0</v>
      </c>
      <c r="M331" s="65" cm="1">
        <f t="array" ref="M331">SUM(File_5[GHG (kt CO2eq)]*(File_5[Row Categories]=$BE$79)*(File_5[Energy (Sub-Type)]=$BE$331)*(File_5[Year]=M$8))+SUM(File_5[GHG (kt CO2eq)]*(File_5[Row Categories]=$BE$80)*(File_5[Energy (Sub-Type)]=$BE$331)*(File_5[Year]=M$8))</f>
        <v>0</v>
      </c>
      <c r="N331" s="65" cm="1">
        <f t="array" ref="N331">SUM(File_5[GHG (kt CO2eq)]*(File_5[Row Categories]=$BE$79)*(File_5[Energy (Sub-Type)]=$BE$331)*(File_5[Year]=N$8))+SUM(File_5[GHG (kt CO2eq)]*(File_5[Row Categories]=$BE$80)*(File_5[Energy (Sub-Type)]=$BE$331)*(File_5[Year]=N$8))</f>
        <v>0</v>
      </c>
      <c r="O331" s="65" cm="1">
        <f t="array" ref="O331">SUM(File_5[GHG (kt CO2eq)]*(File_5[Row Categories]=$BE$79)*(File_5[Energy (Sub-Type)]=$BE$331)*(File_5[Year]=O$8))+SUM(File_5[GHG (kt CO2eq)]*(File_5[Row Categories]=$BE$80)*(File_5[Energy (Sub-Type)]=$BE$331)*(File_5[Year]=O$8))</f>
        <v>0</v>
      </c>
      <c r="P331" s="65" cm="1">
        <f t="array" ref="P331">SUM(File_5[GHG (kt CO2eq)]*(File_5[Row Categories]=$BE$79)*(File_5[Energy (Sub-Type)]=$BE$331)*(File_5[Year]=P$8))+SUM(File_5[GHG (kt CO2eq)]*(File_5[Row Categories]=$BE$80)*(File_5[Energy (Sub-Type)]=$BE$331)*(File_5[Year]=P$8))</f>
        <v>0</v>
      </c>
      <c r="Q331" s="65" cm="1">
        <f t="array" ref="Q331">SUM(File_5[GHG (kt CO2eq)]*(File_5[Row Categories]=$BE$79)*(File_5[Energy (Sub-Type)]=$BE$331)*(File_5[Year]=Q$8))+SUM(File_5[GHG (kt CO2eq)]*(File_5[Row Categories]=$BE$80)*(File_5[Energy (Sub-Type)]=$BE$331)*(File_5[Year]=Q$8))</f>
        <v>0</v>
      </c>
      <c r="R331" s="65" cm="1">
        <f t="array" ref="R331">SUM(File_5[GHG (kt CO2eq)]*(File_5[Row Categories]=$BE$79)*(File_5[Energy (Sub-Type)]=$BE$331)*(File_5[Year]=R$8))+SUM(File_5[GHG (kt CO2eq)]*(File_5[Row Categories]=$BE$80)*(File_5[Energy (Sub-Type)]=$BE$331)*(File_5[Year]=R$8))</f>
        <v>0</v>
      </c>
      <c r="S331" s="65" cm="1">
        <f t="array" ref="S331">SUM(File_5[GHG (kt CO2eq)]*(File_5[Row Categories]=$BE$79)*(File_5[Energy (Sub-Type)]=$BE$331)*(File_5[Year]=S$8))+SUM(File_5[GHG (kt CO2eq)]*(File_5[Row Categories]=$BE$80)*(File_5[Energy (Sub-Type)]=$BE$331)*(File_5[Year]=S$8))</f>
        <v>0</v>
      </c>
      <c r="T331" s="65" cm="1">
        <f t="array" ref="T331">SUM(File_5[GHG (kt CO2eq)]*(File_5[Row Categories]=$BE$79)*(File_5[Energy (Sub-Type)]=$BE$331)*(File_5[Year]=T$8))+SUM(File_5[GHG (kt CO2eq)]*(File_5[Row Categories]=$BE$80)*(File_5[Energy (Sub-Type)]=$BE$331)*(File_5[Year]=T$8))</f>
        <v>0</v>
      </c>
      <c r="U331" s="65" cm="1">
        <f t="array" ref="U331">SUM(File_5[GHG (kt CO2eq)]*(File_5[Row Categories]=$BE$79)*(File_5[Energy (Sub-Type)]=$BE$331)*(File_5[Year]=U$8))+SUM(File_5[GHG (kt CO2eq)]*(File_5[Row Categories]=$BE$80)*(File_5[Energy (Sub-Type)]=$BE$331)*(File_5[Year]=U$8))</f>
        <v>0</v>
      </c>
      <c r="V331" s="65" cm="1">
        <f t="array" ref="V331">SUM(File_5[GHG (kt CO2eq)]*(File_5[Row Categories]=$BE$79)*(File_5[Energy (Sub-Type)]=$BE$331)*(File_5[Year]=V$8))+SUM(File_5[GHG (kt CO2eq)]*(File_5[Row Categories]=$BE$80)*(File_5[Energy (Sub-Type)]=$BE$331)*(File_5[Year]=V$8))</f>
        <v>0</v>
      </c>
      <c r="W331" s="65" cm="1">
        <f t="array" ref="W331">SUM(File_5[GHG (kt CO2eq)]*(File_5[Row Categories]=$BE$79)*(File_5[Energy (Sub-Type)]=$BE$331)*(File_5[Year]=W$8))+SUM(File_5[GHG (kt CO2eq)]*(File_5[Row Categories]=$BE$80)*(File_5[Energy (Sub-Type)]=$BE$331)*(File_5[Year]=W$8))</f>
        <v>0</v>
      </c>
      <c r="X331" s="65" cm="1">
        <f t="array" ref="X331">SUM(File_5[GHG (kt CO2eq)]*(File_5[Row Categories]=$BE$79)*(File_5[Energy (Sub-Type)]=$BE$331)*(File_5[Year]=X$8))+SUM(File_5[GHG (kt CO2eq)]*(File_5[Row Categories]=$BE$80)*(File_5[Energy (Sub-Type)]=$BE$331)*(File_5[Year]=X$8))</f>
        <v>0</v>
      </c>
      <c r="Y331" s="65" cm="1">
        <f t="array" ref="Y331">SUM(File_5[GHG (kt CO2eq)]*(File_5[Row Categories]=$BE$79)*(File_5[Energy (Sub-Type)]=$BE$331)*(File_5[Year]=Y$8))+SUM(File_5[GHG (kt CO2eq)]*(File_5[Row Categories]=$BE$80)*(File_5[Energy (Sub-Type)]=$BE$331)*(File_5[Year]=Y$8))</f>
        <v>0</v>
      </c>
      <c r="Z331" s="65" cm="1">
        <f t="array" ref="Z331">SUM(File_5[GHG (kt CO2eq)]*(File_5[Row Categories]=$BE$79)*(File_5[Energy (Sub-Type)]=$BE$331)*(File_5[Year]=Z$8))+SUM(File_5[GHG (kt CO2eq)]*(File_5[Row Categories]=$BE$80)*(File_5[Energy (Sub-Type)]=$BE$331)*(File_5[Year]=Z$8))</f>
        <v>0</v>
      </c>
      <c r="AA331" s="65" cm="1">
        <f t="array" ref="AA331">SUM(File_5[GHG (kt CO2eq)]*(File_5[Row Categories]=$BE$79)*(File_5[Energy (Sub-Type)]=$BE$331)*(File_5[Year]=AA$8))+SUM(File_5[GHG (kt CO2eq)]*(File_5[Row Categories]=$BE$80)*(File_5[Energy (Sub-Type)]=$BE$331)*(File_5[Year]=AA$8))</f>
        <v>0</v>
      </c>
      <c r="AB331" s="65" cm="1">
        <f t="array" ref="AB331">SUM(File_5[GHG (kt CO2eq)]*(File_5[Row Categories]=$BE$79)*(File_5[Energy (Sub-Type)]=$BE$331)*(File_5[Year]=AB$8))+SUM(File_5[GHG (kt CO2eq)]*(File_5[Row Categories]=$BE$80)*(File_5[Energy (Sub-Type)]=$BE$331)*(File_5[Year]=AB$8))</f>
        <v>0</v>
      </c>
      <c r="AC331" s="65" cm="1">
        <f t="array" ref="AC331">SUM(File_5[GHG (kt CO2eq)]*(File_5[Row Categories]=$BE$79)*(File_5[Energy (Sub-Type)]=$BE$331)*(File_5[Year]=AC$8))+SUM(File_5[GHG (kt CO2eq)]*(File_5[Row Categories]=$BE$80)*(File_5[Energy (Sub-Type)]=$BE$331)*(File_5[Year]=AC$8))</f>
        <v>0</v>
      </c>
      <c r="AD331" s="65" cm="1">
        <f t="array" ref="AD331">SUM(File_5[GHG (kt CO2eq)]*(File_5[Row Categories]=$BE$79)*(File_5[Energy (Sub-Type)]=$BE$331)*(File_5[Year]=AD$8))+SUM(File_5[GHG (kt CO2eq)]*(File_5[Row Categories]=$BE$80)*(File_5[Energy (Sub-Type)]=$BE$331)*(File_5[Year]=AD$8))</f>
        <v>0</v>
      </c>
      <c r="AE331" s="65" cm="1">
        <f t="array" ref="AE331">SUM(File_5[GHG (kt CO2eq)]*(File_5[Row Categories]=$BE$79)*(File_5[Energy (Sub-Type)]=$BE$331)*(File_5[Year]=AE$8))+SUM(File_5[GHG (kt CO2eq)]*(File_5[Row Categories]=$BE$80)*(File_5[Energy (Sub-Type)]=$BE$331)*(File_5[Year]=AE$8))</f>
        <v>0</v>
      </c>
      <c r="AF331" s="65" cm="1">
        <f t="array" ref="AF331">SUM(File_5[GHG (kt CO2eq)]*(File_5[Row Categories]=$BE$79)*(File_5[Energy (Sub-Type)]=$BE$331)*(File_5[Year]=AF$8))+SUM(File_5[GHG (kt CO2eq)]*(File_5[Row Categories]=$BE$80)*(File_5[Energy (Sub-Type)]=$BE$331)*(File_5[Year]=AF$8))</f>
        <v>0</v>
      </c>
      <c r="AG331" s="65" cm="1">
        <f t="array" ref="AG331">SUM(File_5[GHG (kt CO2eq)]*(File_5[Row Categories]=$BE$79)*(File_5[Energy (Sub-Type)]=$BE$331)*(File_5[Year]=AG$8))+SUM(File_5[GHG (kt CO2eq)]*(File_5[Row Categories]=$BE$80)*(File_5[Energy (Sub-Type)]=$BE$331)*(File_5[Year]=AG$8))</f>
        <v>0</v>
      </c>
      <c r="AH331" s="65" cm="1">
        <f t="array" ref="AH331">SUM(File_5[GHG (kt CO2eq)]*(File_5[Row Categories]=$BE$79)*(File_5[Energy (Sub-Type)]=$BE$331)*(File_5[Year]=AH$8))+SUM(File_5[GHG (kt CO2eq)]*(File_5[Row Categories]=$BE$80)*(File_5[Energy (Sub-Type)]=$BE$331)*(File_5[Year]=AH$8))</f>
        <v>0</v>
      </c>
      <c r="AI331" s="65" cm="1">
        <f t="array" ref="AI331">SUM(File_5[GHG (kt CO2eq)]*(File_5[Row Categories]=$BE$79)*(File_5[Energy (Sub-Type)]=$BE$331)*(File_5[Year]=AI$8))+SUM(File_5[GHG (kt CO2eq)]*(File_5[Row Categories]=$BE$80)*(File_5[Energy (Sub-Type)]=$BE$331)*(File_5[Year]=AI$8))</f>
        <v>0</v>
      </c>
      <c r="AJ331" s="65" cm="1">
        <f t="array" ref="AJ331">SUM(File_5[GHG (kt CO2eq)]*(File_5[Row Categories]=$BE$79)*(File_5[Energy (Sub-Type)]=$BE$331)*(File_5[Year]=AJ$8))+SUM(File_5[GHG (kt CO2eq)]*(File_5[Row Categories]=$BE$80)*(File_5[Energy (Sub-Type)]=$BE$331)*(File_5[Year]=AJ$8))</f>
        <v>0</v>
      </c>
      <c r="AK331" s="65" cm="1">
        <f t="array" ref="AK331">SUM(File_5[GHG (kt CO2eq)]*(File_5[Row Categories]=$BE$79)*(File_5[Energy (Sub-Type)]=$BE$331)*(File_5[Year]=AK$8))+SUM(File_5[GHG (kt CO2eq)]*(File_5[Row Categories]=$BE$80)*(File_5[Energy (Sub-Type)]=$BE$331)*(File_5[Year]=AK$8))</f>
        <v>0</v>
      </c>
      <c r="AL331" s="65" cm="1">
        <f t="array" ref="AL331">SUM(File_5[GHG (kt CO2eq)]*(File_5[Row Categories]=$BE$79)*(File_5[Energy (Sub-Type)]=$BE$331)*(File_5[Year]=AL$8))+SUM(File_5[GHG (kt CO2eq)]*(File_5[Row Categories]=$BE$80)*(File_5[Energy (Sub-Type)]=$BE$331)*(File_5[Year]=AL$8))</f>
        <v>0</v>
      </c>
      <c r="AM331" s="65" cm="1">
        <f t="array" ref="AM331">SUM(File_5[GHG (kt CO2eq)]*(File_5[Row Categories]=$BE$79)*(File_5[Energy (Sub-Type)]=$BE$331)*(File_5[Year]=AM$8))+SUM(File_5[GHG (kt CO2eq)]*(File_5[Row Categories]=$BE$80)*(File_5[Energy (Sub-Type)]=$BE$331)*(File_5[Year]=AM$8))</f>
        <v>0</v>
      </c>
      <c r="BE331" s="7" t="s">
        <v>33</v>
      </c>
    </row>
    <row r="332" spans="3:59" s="58" customFormat="1" ht="15">
      <c r="C332" s="55" t="s">
        <v>47</v>
      </c>
      <c r="D332" s="56" t="s">
        <v>649</v>
      </c>
      <c r="E332" s="57"/>
      <c r="F332" s="66">
        <f>SUM(F325:F331)</f>
        <v>1198.5760457900146</v>
      </c>
      <c r="G332" s="66">
        <f t="shared" ref="G332:AM332" si="171">SUM(G325:G331)</f>
        <v>1238.991096225835</v>
      </c>
      <c r="H332" s="66">
        <f t="shared" si="171"/>
        <v>1277.0963108438784</v>
      </c>
      <c r="I332" s="66">
        <f t="shared" si="171"/>
        <v>1291.1295047288888</v>
      </c>
      <c r="J332" s="66">
        <f t="shared" si="171"/>
        <v>1405.9999336777937</v>
      </c>
      <c r="K332" s="66">
        <f t="shared" si="171"/>
        <v>1588.687903733422</v>
      </c>
      <c r="L332" s="66">
        <f t="shared" si="171"/>
        <v>1386.7739430118022</v>
      </c>
      <c r="M332" s="66">
        <f t="shared" si="171"/>
        <v>1411.9549475899669</v>
      </c>
      <c r="N332" s="66">
        <f t="shared" si="171"/>
        <v>1435.6312888724256</v>
      </c>
      <c r="O332" s="66">
        <f t="shared" si="171"/>
        <v>1425.6051686395108</v>
      </c>
      <c r="P332" s="66">
        <f t="shared" si="171"/>
        <v>1459.37167520565</v>
      </c>
      <c r="Q332" s="66">
        <f t="shared" si="171"/>
        <v>1515.518410649845</v>
      </c>
      <c r="R332" s="66">
        <f t="shared" si="171"/>
        <v>1467.1361612734595</v>
      </c>
      <c r="S332" s="66">
        <f t="shared" si="171"/>
        <v>1463.1572434038114</v>
      </c>
      <c r="T332" s="66">
        <f t="shared" si="171"/>
        <v>1437.3609438827682</v>
      </c>
      <c r="U332" s="66">
        <f t="shared" si="171"/>
        <v>1497.886920807025</v>
      </c>
      <c r="V332" s="66">
        <f t="shared" si="171"/>
        <v>1392.3055410409229</v>
      </c>
      <c r="W332" s="66">
        <f t="shared" si="171"/>
        <v>1297.6375057472928</v>
      </c>
      <c r="X332" s="66">
        <f t="shared" si="171"/>
        <v>1341.8333109671594</v>
      </c>
      <c r="Y332" s="66">
        <f t="shared" si="171"/>
        <v>1178.4351073460957</v>
      </c>
      <c r="Z332" s="66">
        <f t="shared" si="171"/>
        <v>1119.6548969405262</v>
      </c>
      <c r="AA332" s="66">
        <f t="shared" si="171"/>
        <v>1050.4192349487505</v>
      </c>
      <c r="AB332" s="66">
        <f t="shared" si="171"/>
        <v>1044.3601360190451</v>
      </c>
      <c r="AC332" s="66">
        <f t="shared" si="171"/>
        <v>930.7326018011986</v>
      </c>
      <c r="AD332" s="66">
        <f t="shared" si="171"/>
        <v>862.19645136669271</v>
      </c>
      <c r="AE332" s="66">
        <f t="shared" si="171"/>
        <v>837.10020681533615</v>
      </c>
      <c r="AF332" s="66">
        <f t="shared" si="171"/>
        <v>866.87909916309343</v>
      </c>
      <c r="AG332" s="66">
        <f t="shared" si="171"/>
        <v>877.71022279568979</v>
      </c>
      <c r="AH332" s="66">
        <f t="shared" si="171"/>
        <v>888.37735419629189</v>
      </c>
      <c r="AI332" s="66">
        <f t="shared" si="171"/>
        <v>865.81060637836777</v>
      </c>
      <c r="AJ332" s="66">
        <f t="shared" si="171"/>
        <v>857.02742111499379</v>
      </c>
      <c r="AK332" s="66">
        <f t="shared" si="171"/>
        <v>869.11962692113514</v>
      </c>
      <c r="AL332" s="66">
        <f t="shared" si="171"/>
        <v>1085.2785220901835</v>
      </c>
      <c r="AM332" s="66">
        <f t="shared" si="171"/>
        <v>956.10155852455659</v>
      </c>
    </row>
    <row r="334" spans="3:59" ht="16.5">
      <c r="AP334" s="60"/>
      <c r="AQ334" s="305" t="s">
        <v>647</v>
      </c>
      <c r="AR334" s="305"/>
      <c r="AS334" s="305"/>
      <c r="AT334" s="306"/>
      <c r="AU334" s="307" t="s">
        <v>84</v>
      </c>
      <c r="AV334" s="305"/>
      <c r="AW334" s="305"/>
      <c r="AX334" s="306"/>
      <c r="AY334" s="305" t="str">
        <f>"Change to "&amp;year_latest&amp;" (%)"</f>
        <v>Change to 2023 (%)</v>
      </c>
      <c r="AZ334" s="308"/>
      <c r="BA334" s="308"/>
    </row>
    <row r="335" spans="3:59" ht="15" thickBot="1">
      <c r="C335" s="28" t="s">
        <v>761</v>
      </c>
      <c r="D335" s="28" t="s">
        <v>49</v>
      </c>
      <c r="E335" s="28" t="s">
        <v>62</v>
      </c>
      <c r="F335" s="28">
        <f t="shared" ref="F335:AM335" si="172">F$8</f>
        <v>1990</v>
      </c>
      <c r="G335" s="28">
        <f t="shared" si="172"/>
        <v>1991</v>
      </c>
      <c r="H335" s="28">
        <f t="shared" si="172"/>
        <v>1992</v>
      </c>
      <c r="I335" s="28">
        <f t="shared" si="172"/>
        <v>1993</v>
      </c>
      <c r="J335" s="28">
        <f t="shared" si="172"/>
        <v>1994</v>
      </c>
      <c r="K335" s="28">
        <f t="shared" si="172"/>
        <v>1995</v>
      </c>
      <c r="L335" s="28">
        <f t="shared" si="172"/>
        <v>1996</v>
      </c>
      <c r="M335" s="28">
        <f t="shared" si="172"/>
        <v>1997</v>
      </c>
      <c r="N335" s="28">
        <f t="shared" si="172"/>
        <v>1998</v>
      </c>
      <c r="O335" s="28">
        <f t="shared" si="172"/>
        <v>1999</v>
      </c>
      <c r="P335" s="28">
        <f t="shared" si="172"/>
        <v>2000</v>
      </c>
      <c r="Q335" s="28">
        <f t="shared" si="172"/>
        <v>2001</v>
      </c>
      <c r="R335" s="28">
        <f t="shared" si="172"/>
        <v>2002</v>
      </c>
      <c r="S335" s="28">
        <f t="shared" si="172"/>
        <v>2003</v>
      </c>
      <c r="T335" s="28">
        <f t="shared" si="172"/>
        <v>2004</v>
      </c>
      <c r="U335" s="28">
        <f t="shared" si="172"/>
        <v>2005</v>
      </c>
      <c r="V335" s="28">
        <f t="shared" si="172"/>
        <v>2006</v>
      </c>
      <c r="W335" s="28">
        <f t="shared" si="172"/>
        <v>2007</v>
      </c>
      <c r="X335" s="28">
        <f t="shared" si="172"/>
        <v>2008</v>
      </c>
      <c r="Y335" s="28">
        <f t="shared" si="172"/>
        <v>2009</v>
      </c>
      <c r="Z335" s="28">
        <f t="shared" si="172"/>
        <v>2010</v>
      </c>
      <c r="AA335" s="28">
        <f t="shared" si="172"/>
        <v>2011</v>
      </c>
      <c r="AB335" s="28">
        <f t="shared" si="172"/>
        <v>2012</v>
      </c>
      <c r="AC335" s="28">
        <f t="shared" si="172"/>
        <v>2013</v>
      </c>
      <c r="AD335" s="28">
        <f t="shared" si="172"/>
        <v>2014</v>
      </c>
      <c r="AE335" s="28">
        <f t="shared" si="172"/>
        <v>2015</v>
      </c>
      <c r="AF335" s="28">
        <f t="shared" si="172"/>
        <v>2016</v>
      </c>
      <c r="AG335" s="28">
        <f t="shared" si="172"/>
        <v>2017</v>
      </c>
      <c r="AH335" s="28">
        <f t="shared" si="172"/>
        <v>2018</v>
      </c>
      <c r="AI335" s="28">
        <f t="shared" si="172"/>
        <v>2019</v>
      </c>
      <c r="AJ335" s="28">
        <f t="shared" si="172"/>
        <v>2020</v>
      </c>
      <c r="AK335" s="28">
        <f t="shared" si="172"/>
        <v>2021</v>
      </c>
      <c r="AL335" s="28">
        <f t="shared" si="172"/>
        <v>2022</v>
      </c>
      <c r="AM335" s="28">
        <f t="shared" si="172"/>
        <v>2023</v>
      </c>
      <c r="AP335" s="59"/>
      <c r="AQ335" s="28">
        <f>AQ$8</f>
        <v>2023</v>
      </c>
      <c r="AR335" s="28">
        <f>AR$8</f>
        <v>2022</v>
      </c>
      <c r="AS335" s="28">
        <f>AS$8</f>
        <v>2018</v>
      </c>
      <c r="AT335" s="59">
        <f>AT$8</f>
        <v>2013</v>
      </c>
      <c r="AU335" s="28">
        <f>AQ335</f>
        <v>2023</v>
      </c>
      <c r="AV335" s="28">
        <f>AR335</f>
        <v>2022</v>
      </c>
      <c r="AW335" s="28">
        <f>AS335</f>
        <v>2018</v>
      </c>
      <c r="AX335" s="59">
        <f>AT335</f>
        <v>2013</v>
      </c>
      <c r="AY335" s="28">
        <f>AV335</f>
        <v>2022</v>
      </c>
      <c r="AZ335" s="28">
        <f>AW335</f>
        <v>2018</v>
      </c>
      <c r="BA335" s="28">
        <f>AX335</f>
        <v>2013</v>
      </c>
      <c r="BB335" s="27"/>
    </row>
    <row r="336" spans="3:59" ht="15.5">
      <c r="C336" s="7" t="str" cm="1">
        <f t="array" ref="C336:C342">_xlfn.SORTBY(C325:C331,$AM325:$AM331,-1)</f>
        <v>Oil</v>
      </c>
      <c r="D336" s="86" t="s">
        <v>648</v>
      </c>
      <c r="F336" s="89" cm="1">
        <f t="array" ref="F336:F342">_xlfn.SORTBY(F325:F331,$AM325:$AM331,-1)</f>
        <v>810.82797886399999</v>
      </c>
      <c r="G336" s="89" cm="1">
        <f t="array" ref="G336:G342">_xlfn.SORTBY(G325:G331,$AM325:$AM331,-1)</f>
        <v>845.71754728299993</v>
      </c>
      <c r="H336" s="89" cm="1">
        <f t="array" ref="H336:H342">_xlfn.SORTBY(H325:H331,$AM325:$AM331,-1)</f>
        <v>862.31360381800005</v>
      </c>
      <c r="I336" s="89" cm="1">
        <f t="array" ref="I336:I342">_xlfn.SORTBY(I325:I331,$AM325:$AM331,-1)</f>
        <v>877.82684230100006</v>
      </c>
      <c r="J336" s="89" cm="1">
        <f t="array" ref="J336:J342">_xlfn.SORTBY(J325:J331,$AM325:$AM331,-1)</f>
        <v>986.88220380799999</v>
      </c>
      <c r="K336" s="89" cm="1">
        <f t="array" ref="K336:K342">_xlfn.SORTBY(K325:K331,$AM325:$AM331,-1)</f>
        <v>1156.105800368</v>
      </c>
      <c r="L336" s="89" cm="1">
        <f t="array" ref="L336:L342">_xlfn.SORTBY(L325:L331,$AM325:$AM331,-1)</f>
        <v>938.19632448799996</v>
      </c>
      <c r="M336" s="89" cm="1">
        <f t="array" ref="M336:M342">_xlfn.SORTBY(M325:M331,$AM325:$AM331,-1)</f>
        <v>950.01065264699992</v>
      </c>
      <c r="N336" s="89" cm="1">
        <f t="array" ref="N336:N342">_xlfn.SORTBY(N325:N331,$AM325:$AM331,-1)</f>
        <v>955.59082961799993</v>
      </c>
      <c r="O336" s="89" cm="1">
        <f t="array" ref="O336:O342">_xlfn.SORTBY(O325:O331,$AM325:$AM331,-1)</f>
        <v>985.28047126199999</v>
      </c>
      <c r="P336" s="89" cm="1">
        <f t="array" ref="P336:P342">_xlfn.SORTBY(P325:P331,$AM325:$AM331,-1)</f>
        <v>1013.48935836</v>
      </c>
      <c r="Q336" s="89" cm="1">
        <f t="array" ref="Q336:Q342">_xlfn.SORTBY(Q325:Q331,$AM325:$AM331,-1)</f>
        <v>1025.8438049460001</v>
      </c>
      <c r="R336" s="89" cm="1">
        <f t="array" ref="R336:R342">_xlfn.SORTBY(R325:R331,$AM325:$AM331,-1)</f>
        <v>1013.0379872860001</v>
      </c>
      <c r="S336" s="89" cm="1">
        <f t="array" ref="S336:S342">_xlfn.SORTBY(S325:S331,$AM325:$AM331,-1)</f>
        <v>1059.815611537</v>
      </c>
      <c r="T336" s="89" cm="1">
        <f t="array" ref="T336:T342">_xlfn.SORTBY(T325:T331,$AM325:$AM331,-1)</f>
        <v>1041.064561375</v>
      </c>
      <c r="U336" s="89" cm="1">
        <f t="array" ref="U336:U342">_xlfn.SORTBY(U325:U331,$AM325:$AM331,-1)</f>
        <v>1088.5828657249999</v>
      </c>
      <c r="V336" s="89" cm="1">
        <f t="array" ref="V336:V342">_xlfn.SORTBY(V325:V331,$AM325:$AM331,-1)</f>
        <v>1034.0956190649999</v>
      </c>
      <c r="W336" s="89" cm="1">
        <f t="array" ref="W336:W342">_xlfn.SORTBY(W325:W331,$AM325:$AM331,-1)</f>
        <v>979.67535806800004</v>
      </c>
      <c r="X336" s="89" cm="1">
        <f t="array" ref="X336:X342">_xlfn.SORTBY(X325:X331,$AM325:$AM331,-1)</f>
        <v>1033.0311378280001</v>
      </c>
      <c r="Y336" s="89" cm="1">
        <f t="array" ref="Y336:Y342">_xlfn.SORTBY(Y325:Y331,$AM325:$AM331,-1)</f>
        <v>885.22186942300004</v>
      </c>
      <c r="Z336" s="89" cm="1">
        <f t="array" ref="Z336:Z342">_xlfn.SORTBY(Z325:Z331,$AM325:$AM331,-1)</f>
        <v>821.80739323599994</v>
      </c>
      <c r="AA336" s="89" cm="1">
        <f t="array" ref="AA336:AA342">_xlfn.SORTBY(AA325:AA331,$AM325:$AM331,-1)</f>
        <v>777.49560297200003</v>
      </c>
      <c r="AB336" s="89" cm="1">
        <f t="array" ref="AB336:AB342">_xlfn.SORTBY(AB325:AB331,$AM325:$AM331,-1)</f>
        <v>750.58623890800004</v>
      </c>
      <c r="AC336" s="89" cm="1">
        <f t="array" ref="AC336:AC342">_xlfn.SORTBY(AC325:AC331,$AM325:$AM331,-1)</f>
        <v>668.03991383000005</v>
      </c>
      <c r="AD336" s="89" cm="1">
        <f t="array" ref="AD336:AD342">_xlfn.SORTBY(AD325:AD331,$AM325:$AM331,-1)</f>
        <v>602.98453150500006</v>
      </c>
      <c r="AE336" s="89" cm="1">
        <f t="array" ref="AE336:AE342">_xlfn.SORTBY(AE325:AE331,$AM325:$AM331,-1)</f>
        <v>574.66740702599998</v>
      </c>
      <c r="AF336" s="89" cm="1">
        <f t="array" ref="AF336:AF342">_xlfn.SORTBY(AF325:AF331,$AM325:$AM331,-1)</f>
        <v>594.84300801000006</v>
      </c>
      <c r="AG336" s="89" cm="1">
        <f t="array" ref="AG336:AG342">_xlfn.SORTBY(AG325:AG331,$AM325:$AM331,-1)</f>
        <v>625.2817304539999</v>
      </c>
      <c r="AH336" s="89" cm="1">
        <f t="array" ref="AH336:AH342">_xlfn.SORTBY(AH325:AH331,$AM325:$AM331,-1)</f>
        <v>674.11215466900001</v>
      </c>
      <c r="AI336" s="89" cm="1">
        <f t="array" ref="AI336:AI342">_xlfn.SORTBY(AI325:AI331,$AM325:$AM331,-1)</f>
        <v>682.96900186999994</v>
      </c>
      <c r="AJ336" s="89" cm="1">
        <f t="array" ref="AJ336:AJ342">_xlfn.SORTBY(AJ325:AJ331,$AM325:$AM331,-1)</f>
        <v>681.75713567499997</v>
      </c>
      <c r="AK336" s="89" cm="1">
        <f t="array" ref="AK336:AK342">_xlfn.SORTBY(AK325:AK331,$AM325:$AM331,-1)</f>
        <v>677.39604489700002</v>
      </c>
      <c r="AL336" s="89" cm="1">
        <f t="array" ref="AL336:AL342">_xlfn.SORTBY(AL325:AL331,$AM325:$AM331,-1)</f>
        <v>906.47016728900007</v>
      </c>
      <c r="AM336" s="89" cm="1">
        <f t="array" ref="AM336:AM342">_xlfn.SORTBY(AM325:AM331,$AM325:$AM331,-1)</f>
        <v>825.03388248400006</v>
      </c>
      <c r="AN336" s="94"/>
      <c r="AP336" s="49" t="str">
        <f t="shared" ref="AP336:AP343" si="173">C336</f>
        <v>Oil</v>
      </c>
      <c r="AQ336" s="101" cm="1">
        <f t="array" aca="1" ref="AQ336" ca="1">INDIRECT(ADDRESS(ROW(AP336),AQ$9))/1000</f>
        <v>0.82503388248400011</v>
      </c>
      <c r="AR336" s="102" cm="1">
        <f t="array" aca="1" ref="AR336" ca="1">INDIRECT(ADDRESS(ROW(AQ336),AR$9))/1000</f>
        <v>0.90647016728900009</v>
      </c>
      <c r="AS336" s="102" cm="1">
        <f t="array" aca="1" ref="AS336" ca="1">INDIRECT(ADDRESS(ROW(AR336),AS$9))/1000</f>
        <v>0.67411215466899999</v>
      </c>
      <c r="AT336" s="110" cm="1">
        <f t="array" aca="1" ref="AT336" ca="1">INDIRECT(ADDRESS(ROW(AS336),AT$9))/1000</f>
        <v>0.66803991383000005</v>
      </c>
      <c r="AU336" s="77" cm="1">
        <f t="array" aca="1" ref="AU336" ca="1">AQ336/INDIRECT(ADDRESS($BC336,COLUMN(AQ336)))</f>
        <v>0.86291448343330979</v>
      </c>
      <c r="AV336" s="78" cm="1">
        <f t="array" aca="1" ref="AV336" ca="1">AR336/INDIRECT(ADDRESS($BC336,COLUMN(AR336)))</f>
        <v>0.83524196677475115</v>
      </c>
      <c r="AW336" s="78" cm="1">
        <f t="array" aca="1" ref="AW336" ca="1">AS336/INDIRECT(ADDRESS($BC336,COLUMN(AS336)))</f>
        <v>0.75881285298955414</v>
      </c>
      <c r="AX336" s="79" cm="1">
        <f t="array" aca="1" ref="AX336" ca="1">AT336/INDIRECT(ADDRESS($BC336,COLUMN(AT336)))</f>
        <v>0.71775707924830079</v>
      </c>
      <c r="AY336" s="53">
        <f t="shared" ref="AY336:BA341" ca="1" si="174">IFERROR(($AQ336-AR336)/AR336,"-")</f>
        <v>-8.9838902308890356E-2</v>
      </c>
      <c r="AZ336" s="53">
        <f t="shared" ca="1" si="174"/>
        <v>0.22388222311331138</v>
      </c>
      <c r="BA336" s="53">
        <f t="shared" ca="1" si="174"/>
        <v>0.23500686920624808</v>
      </c>
      <c r="BC336" s="61">
        <f>+BC337</f>
        <v>343</v>
      </c>
    </row>
    <row r="337" spans="2:55" ht="15.5">
      <c r="C337" s="7" t="str">
        <v>Electricity</v>
      </c>
      <c r="D337" s="86" t="s">
        <v>648</v>
      </c>
      <c r="F337" s="89">
        <v>387.74806692601459</v>
      </c>
      <c r="G337" s="89">
        <v>393.27354894283496</v>
      </c>
      <c r="H337" s="89">
        <v>414.78270702587844</v>
      </c>
      <c r="I337" s="89">
        <v>413.30266242788883</v>
      </c>
      <c r="J337" s="89">
        <v>419.11772986979372</v>
      </c>
      <c r="K337" s="89">
        <v>432.58210336542186</v>
      </c>
      <c r="L337" s="89">
        <v>448.5776185238023</v>
      </c>
      <c r="M337" s="89">
        <v>461.94429494296691</v>
      </c>
      <c r="N337" s="89">
        <v>480.04045925442568</v>
      </c>
      <c r="O337" s="89">
        <v>440.32469737751092</v>
      </c>
      <c r="P337" s="89">
        <v>445.88231684565011</v>
      </c>
      <c r="Q337" s="89">
        <v>489.6746057038448</v>
      </c>
      <c r="R337" s="89">
        <v>454.09817398745929</v>
      </c>
      <c r="S337" s="89">
        <v>403.34163186681144</v>
      </c>
      <c r="T337" s="89">
        <v>396.29638250776821</v>
      </c>
      <c r="U337" s="89">
        <v>409.30405508202506</v>
      </c>
      <c r="V337" s="89">
        <v>358.20992197592284</v>
      </c>
      <c r="W337" s="89">
        <v>317.96214767929268</v>
      </c>
      <c r="X337" s="89">
        <v>308.80217313915921</v>
      </c>
      <c r="Y337" s="89">
        <v>293.21323792309568</v>
      </c>
      <c r="Z337" s="89">
        <v>297.84750370452639</v>
      </c>
      <c r="AA337" s="89">
        <v>272.92363197675053</v>
      </c>
      <c r="AB337" s="89">
        <v>293.77389711104513</v>
      </c>
      <c r="AC337" s="89">
        <v>262.6926879711985</v>
      </c>
      <c r="AD337" s="89">
        <v>259.21191986169265</v>
      </c>
      <c r="AE337" s="89">
        <v>262.43279978933617</v>
      </c>
      <c r="AF337" s="89">
        <v>272.03609115309337</v>
      </c>
      <c r="AG337" s="89">
        <v>252.42849234168986</v>
      </c>
      <c r="AH337" s="89">
        <v>214.26519952729191</v>
      </c>
      <c r="AI337" s="89">
        <v>182.84160450836779</v>
      </c>
      <c r="AJ337" s="89">
        <v>175.27028543999384</v>
      </c>
      <c r="AK337" s="89">
        <v>191.72358202413508</v>
      </c>
      <c r="AL337" s="89">
        <v>178.80835480118336</v>
      </c>
      <c r="AM337" s="89">
        <v>131.06767604055653</v>
      </c>
      <c r="AN337" s="94"/>
      <c r="AP337" s="49" t="str">
        <f t="shared" si="173"/>
        <v>Electricity</v>
      </c>
      <c r="AQ337" s="101" cm="1">
        <f t="array" aca="1" ref="AQ337" ca="1">INDIRECT(ADDRESS(ROW(AP337),AQ$9))/1000</f>
        <v>0.13106767604055652</v>
      </c>
      <c r="AR337" s="102" cm="1">
        <f t="array" aca="1" ref="AR337" ca="1">INDIRECT(ADDRESS(ROW(AQ337),AR$9))/1000</f>
        <v>0.17880835480118334</v>
      </c>
      <c r="AS337" s="102" cm="1">
        <f t="array" aca="1" ref="AS337" ca="1">INDIRECT(ADDRESS(ROW(AR337),AS$9))/1000</f>
        <v>0.21426519952729192</v>
      </c>
      <c r="AT337" s="103" cm="1">
        <f t="array" aca="1" ref="AT337" ca="1">INDIRECT(ADDRESS(ROW(AS337),AT$9))/1000</f>
        <v>0.26269268797119849</v>
      </c>
      <c r="AU337" s="77" cm="1">
        <f t="array" aca="1" ref="AU337" ca="1">AQ337/INDIRECT(ADDRESS($BC337,COLUMN(AQ337)))</f>
        <v>0.1370855165666903</v>
      </c>
      <c r="AV337" s="78" cm="1">
        <f t="array" aca="1" ref="AV337" ca="1">AR337/INDIRECT(ADDRESS($BC337,COLUMN(AR337)))</f>
        <v>0.16475803322524879</v>
      </c>
      <c r="AW337" s="78" cm="1">
        <f t="array" aca="1" ref="AW337" ca="1">AS337/INDIRECT(ADDRESS($BC337,COLUMN(AS337)))</f>
        <v>0.24118714701044577</v>
      </c>
      <c r="AX337" s="80" cm="1">
        <f t="array" aca="1" ref="AX337" ca="1">AT337/INDIRECT(ADDRESS($BC337,COLUMN(AT337)))</f>
        <v>0.28224292075169921</v>
      </c>
      <c r="AY337" s="53">
        <f t="shared" ca="1" si="174"/>
        <v>-0.26699355750859399</v>
      </c>
      <c r="AZ337" s="53">
        <f t="shared" ca="1" si="174"/>
        <v>-0.38829228297588358</v>
      </c>
      <c r="BA337" s="53">
        <f t="shared" ca="1" si="174"/>
        <v>-0.50106081348207632</v>
      </c>
      <c r="BC337" s="61">
        <f>+BC338</f>
        <v>343</v>
      </c>
    </row>
    <row r="338" spans="2:55" ht="15.5">
      <c r="C338" s="7" t="str">
        <v>Coal</v>
      </c>
      <c r="D338" s="86" t="s">
        <v>648</v>
      </c>
      <c r="F338" s="89">
        <v>0</v>
      </c>
      <c r="G338" s="89">
        <v>0</v>
      </c>
      <c r="H338" s="89">
        <v>0</v>
      </c>
      <c r="I338" s="89">
        <v>0</v>
      </c>
      <c r="J338" s="89">
        <v>0</v>
      </c>
      <c r="K338" s="89">
        <v>0</v>
      </c>
      <c r="L338" s="89">
        <v>0</v>
      </c>
      <c r="M338" s="89">
        <v>0</v>
      </c>
      <c r="N338" s="89">
        <v>0</v>
      </c>
      <c r="O338" s="89">
        <v>0</v>
      </c>
      <c r="P338" s="89">
        <v>0</v>
      </c>
      <c r="Q338" s="89">
        <v>0</v>
      </c>
      <c r="R338" s="89">
        <v>0</v>
      </c>
      <c r="S338" s="89">
        <v>0</v>
      </c>
      <c r="T338" s="89">
        <v>0</v>
      </c>
      <c r="U338" s="89">
        <v>0</v>
      </c>
      <c r="V338" s="89">
        <v>0</v>
      </c>
      <c r="W338" s="89">
        <v>0</v>
      </c>
      <c r="X338" s="89">
        <v>0</v>
      </c>
      <c r="Y338" s="89">
        <v>0</v>
      </c>
      <c r="Z338" s="89">
        <v>0</v>
      </c>
      <c r="AA338" s="89">
        <v>0</v>
      </c>
      <c r="AB338" s="89">
        <v>0</v>
      </c>
      <c r="AC338" s="89">
        <v>0</v>
      </c>
      <c r="AD338" s="89">
        <v>0</v>
      </c>
      <c r="AE338" s="89">
        <v>0</v>
      </c>
      <c r="AF338" s="89">
        <v>0</v>
      </c>
      <c r="AG338" s="89">
        <v>0</v>
      </c>
      <c r="AH338" s="89">
        <v>0</v>
      </c>
      <c r="AI338" s="89">
        <v>0</v>
      </c>
      <c r="AJ338" s="89">
        <v>0</v>
      </c>
      <c r="AK338" s="89">
        <v>0</v>
      </c>
      <c r="AL338" s="89">
        <v>0</v>
      </c>
      <c r="AM338" s="89">
        <v>0</v>
      </c>
      <c r="AN338" s="94"/>
      <c r="AP338" s="49" t="str">
        <f t="shared" si="173"/>
        <v>Coal</v>
      </c>
      <c r="AQ338" s="101" cm="1">
        <f t="array" aca="1" ref="AQ338" ca="1">INDIRECT(ADDRESS(ROW(AP338),AQ$9))/1000</f>
        <v>0</v>
      </c>
      <c r="AR338" s="102" cm="1">
        <f t="array" aca="1" ref="AR338" ca="1">INDIRECT(ADDRESS(ROW(AQ338),AR$9))/1000</f>
        <v>0</v>
      </c>
      <c r="AS338" s="102" cm="1">
        <f t="array" aca="1" ref="AS338" ca="1">INDIRECT(ADDRESS(ROW(AR338),AS$9))/1000</f>
        <v>0</v>
      </c>
      <c r="AT338" s="103" cm="1">
        <f t="array" aca="1" ref="AT338" ca="1">INDIRECT(ADDRESS(ROW(AS338),AT$9))/1000</f>
        <v>0</v>
      </c>
      <c r="AU338" s="77" cm="1">
        <f t="array" aca="1" ref="AU338" ca="1">AQ338/INDIRECT(ADDRESS($BC338,COLUMN(AQ338)))</f>
        <v>0</v>
      </c>
      <c r="AV338" s="78" cm="1">
        <f t="array" aca="1" ref="AV338" ca="1">AR338/INDIRECT(ADDRESS($BC338,COLUMN(AR338)))</f>
        <v>0</v>
      </c>
      <c r="AW338" s="78" cm="1">
        <f t="array" aca="1" ref="AW338" ca="1">AS338/INDIRECT(ADDRESS($BC338,COLUMN(AS338)))</f>
        <v>0</v>
      </c>
      <c r="AX338" s="80" cm="1">
        <f t="array" aca="1" ref="AX338" ca="1">AT338/INDIRECT(ADDRESS($BC338,COLUMN(AT338)))</f>
        <v>0</v>
      </c>
      <c r="AY338" s="53" t="str">
        <f t="shared" ca="1" si="174"/>
        <v>-</v>
      </c>
      <c r="AZ338" s="53" t="str">
        <f t="shared" ca="1" si="174"/>
        <v>-</v>
      </c>
      <c r="BA338" s="53" t="str">
        <f t="shared" ca="1" si="174"/>
        <v>-</v>
      </c>
      <c r="BC338" s="61">
        <f>+BC339</f>
        <v>343</v>
      </c>
    </row>
    <row r="339" spans="2:55" ht="15.5">
      <c r="C339" s="7" t="str">
        <v>Peat</v>
      </c>
      <c r="D339" s="86" t="s">
        <v>648</v>
      </c>
      <c r="F339" s="89">
        <v>0</v>
      </c>
      <c r="G339" s="89">
        <v>0</v>
      </c>
      <c r="H339" s="89">
        <v>0</v>
      </c>
      <c r="I339" s="89">
        <v>0</v>
      </c>
      <c r="J339" s="89">
        <v>0</v>
      </c>
      <c r="K339" s="89">
        <v>0</v>
      </c>
      <c r="L339" s="89">
        <v>0</v>
      </c>
      <c r="M339" s="89">
        <v>0</v>
      </c>
      <c r="N339" s="89">
        <v>0</v>
      </c>
      <c r="O339" s="89">
        <v>0</v>
      </c>
      <c r="P339" s="89">
        <v>0</v>
      </c>
      <c r="Q339" s="89">
        <v>0</v>
      </c>
      <c r="R339" s="89">
        <v>0</v>
      </c>
      <c r="S339" s="89">
        <v>0</v>
      </c>
      <c r="T339" s="89">
        <v>0</v>
      </c>
      <c r="U339" s="89">
        <v>0</v>
      </c>
      <c r="V339" s="89">
        <v>0</v>
      </c>
      <c r="W339" s="89">
        <v>0</v>
      </c>
      <c r="X339" s="89">
        <v>0</v>
      </c>
      <c r="Y339" s="89">
        <v>0</v>
      </c>
      <c r="Z339" s="89">
        <v>0</v>
      </c>
      <c r="AA339" s="89">
        <v>0</v>
      </c>
      <c r="AB339" s="89">
        <v>0</v>
      </c>
      <c r="AC339" s="89">
        <v>0</v>
      </c>
      <c r="AD339" s="89">
        <v>0</v>
      </c>
      <c r="AE339" s="89">
        <v>0</v>
      </c>
      <c r="AF339" s="89">
        <v>0</v>
      </c>
      <c r="AG339" s="89">
        <v>0</v>
      </c>
      <c r="AH339" s="89">
        <v>0</v>
      </c>
      <c r="AI339" s="89">
        <v>0</v>
      </c>
      <c r="AJ339" s="89">
        <v>0</v>
      </c>
      <c r="AK339" s="89">
        <v>0</v>
      </c>
      <c r="AL339" s="89">
        <v>0</v>
      </c>
      <c r="AM339" s="89">
        <v>0</v>
      </c>
      <c r="AN339" s="94"/>
      <c r="AP339" s="49" t="str">
        <f t="shared" si="173"/>
        <v>Peat</v>
      </c>
      <c r="AQ339" s="101" cm="1">
        <f t="array" aca="1" ref="AQ339" ca="1">INDIRECT(ADDRESS(ROW(AP339),AQ$9))/1000</f>
        <v>0</v>
      </c>
      <c r="AR339" s="102" cm="1">
        <f t="array" aca="1" ref="AR339" ca="1">INDIRECT(ADDRESS(ROW(AQ339),AR$9))/1000</f>
        <v>0</v>
      </c>
      <c r="AS339" s="102" cm="1">
        <f t="array" aca="1" ref="AS339" ca="1">INDIRECT(ADDRESS(ROW(AR339),AS$9))/1000</f>
        <v>0</v>
      </c>
      <c r="AT339" s="103" cm="1">
        <f t="array" aca="1" ref="AT339" ca="1">INDIRECT(ADDRESS(ROW(AS339),AT$9))/1000</f>
        <v>0</v>
      </c>
      <c r="AU339" s="77" cm="1">
        <f t="array" aca="1" ref="AU339" ca="1">AQ339/INDIRECT(ADDRESS($BC339,COLUMN(AQ339)))</f>
        <v>0</v>
      </c>
      <c r="AV339" s="78" cm="1">
        <f t="array" aca="1" ref="AV339" ca="1">AR339/INDIRECT(ADDRESS($BC339,COLUMN(AR339)))</f>
        <v>0</v>
      </c>
      <c r="AW339" s="78" cm="1">
        <f t="array" aca="1" ref="AW339" ca="1">AS339/INDIRECT(ADDRESS($BC339,COLUMN(AS339)))</f>
        <v>0</v>
      </c>
      <c r="AX339" s="80" cm="1">
        <f t="array" aca="1" ref="AX339" ca="1">AT339/INDIRECT(ADDRESS($BC339,COLUMN(AT339)))</f>
        <v>0</v>
      </c>
      <c r="AY339" s="53" t="str">
        <f t="shared" ca="1" si="174"/>
        <v>-</v>
      </c>
      <c r="AZ339" s="53" t="str">
        <f t="shared" ca="1" si="174"/>
        <v>-</v>
      </c>
      <c r="BA339" s="53" t="str">
        <f t="shared" ca="1" si="174"/>
        <v>-</v>
      </c>
      <c r="BC339" s="61">
        <f>+BC340</f>
        <v>343</v>
      </c>
    </row>
    <row r="340" spans="2:55" ht="15.5">
      <c r="C340" s="7" t="str">
        <v>Natural gas</v>
      </c>
      <c r="D340" s="86" t="s">
        <v>648</v>
      </c>
      <c r="F340" s="89">
        <v>0</v>
      </c>
      <c r="G340" s="89">
        <v>0</v>
      </c>
      <c r="H340" s="89">
        <v>0</v>
      </c>
      <c r="I340" s="89">
        <v>0</v>
      </c>
      <c r="J340" s="89">
        <v>0</v>
      </c>
      <c r="K340" s="89">
        <v>0</v>
      </c>
      <c r="L340" s="89">
        <v>0</v>
      </c>
      <c r="M340" s="89">
        <v>0</v>
      </c>
      <c r="N340" s="89">
        <v>0</v>
      </c>
      <c r="O340" s="89">
        <v>0</v>
      </c>
      <c r="P340" s="89">
        <v>0</v>
      </c>
      <c r="Q340" s="89">
        <v>0</v>
      </c>
      <c r="R340" s="89">
        <v>0</v>
      </c>
      <c r="S340" s="89">
        <v>0</v>
      </c>
      <c r="T340" s="89">
        <v>0</v>
      </c>
      <c r="U340" s="89">
        <v>0</v>
      </c>
      <c r="V340" s="89">
        <v>0</v>
      </c>
      <c r="W340" s="89">
        <v>0</v>
      </c>
      <c r="X340" s="89">
        <v>0</v>
      </c>
      <c r="Y340" s="89">
        <v>0</v>
      </c>
      <c r="Z340" s="89">
        <v>0</v>
      </c>
      <c r="AA340" s="89">
        <v>0</v>
      </c>
      <c r="AB340" s="89">
        <v>0</v>
      </c>
      <c r="AC340" s="89">
        <v>0</v>
      </c>
      <c r="AD340" s="89">
        <v>0</v>
      </c>
      <c r="AE340" s="89">
        <v>0</v>
      </c>
      <c r="AF340" s="89">
        <v>0</v>
      </c>
      <c r="AG340" s="89">
        <v>0</v>
      </c>
      <c r="AH340" s="89">
        <v>0</v>
      </c>
      <c r="AI340" s="89">
        <v>0</v>
      </c>
      <c r="AJ340" s="89">
        <v>0</v>
      </c>
      <c r="AK340" s="89">
        <v>0</v>
      </c>
      <c r="AL340" s="89">
        <v>0</v>
      </c>
      <c r="AM340" s="89">
        <v>0</v>
      </c>
      <c r="AN340" s="94"/>
      <c r="AP340" s="49" t="str">
        <f t="shared" si="173"/>
        <v>Natural gas</v>
      </c>
      <c r="AQ340" s="101" cm="1">
        <f t="array" aca="1" ref="AQ340" ca="1">INDIRECT(ADDRESS(ROW(AP340),AQ$9))/1000</f>
        <v>0</v>
      </c>
      <c r="AR340" s="102" cm="1">
        <f t="array" aca="1" ref="AR340" ca="1">INDIRECT(ADDRESS(ROW(AQ340),AR$9))/1000</f>
        <v>0</v>
      </c>
      <c r="AS340" s="102" cm="1">
        <f t="array" aca="1" ref="AS340" ca="1">INDIRECT(ADDRESS(ROW(AR340),AS$9))/1000</f>
        <v>0</v>
      </c>
      <c r="AT340" s="103" cm="1">
        <f t="array" aca="1" ref="AT340" ca="1">INDIRECT(ADDRESS(ROW(AS340),AT$9))/1000</f>
        <v>0</v>
      </c>
      <c r="AU340" s="77" cm="1">
        <f t="array" aca="1" ref="AU340" ca="1">AQ340/INDIRECT(ADDRESS($BC340,COLUMN(AQ340)))</f>
        <v>0</v>
      </c>
      <c r="AV340" s="78" cm="1">
        <f t="array" aca="1" ref="AV340" ca="1">AR340/INDIRECT(ADDRESS($BC340,COLUMN(AR340)))</f>
        <v>0</v>
      </c>
      <c r="AW340" s="78" cm="1">
        <f t="array" aca="1" ref="AW340" ca="1">AS340/INDIRECT(ADDRESS($BC340,COLUMN(AS340)))</f>
        <v>0</v>
      </c>
      <c r="AX340" s="80" cm="1">
        <f t="array" aca="1" ref="AX340" ca="1">AT340/INDIRECT(ADDRESS($BC340,COLUMN(AT340)))</f>
        <v>0</v>
      </c>
      <c r="AY340" s="53" t="str">
        <f t="shared" ca="1" si="174"/>
        <v>-</v>
      </c>
      <c r="AZ340" s="53" t="str">
        <f t="shared" ca="1" si="174"/>
        <v>-</v>
      </c>
      <c r="BA340" s="53" t="str">
        <f t="shared" ca="1" si="174"/>
        <v>-</v>
      </c>
      <c r="BC340" s="61">
        <f>+BC341</f>
        <v>343</v>
      </c>
    </row>
    <row r="341" spans="2:55" ht="15.5">
      <c r="C341" s="7" t="str">
        <v>Non-ren. waste</v>
      </c>
      <c r="D341" s="86" t="s">
        <v>648</v>
      </c>
      <c r="F341" s="89">
        <v>0</v>
      </c>
      <c r="G341" s="89">
        <v>0</v>
      </c>
      <c r="H341" s="89">
        <v>0</v>
      </c>
      <c r="I341" s="89">
        <v>0</v>
      </c>
      <c r="J341" s="89">
        <v>0</v>
      </c>
      <c r="K341" s="89">
        <v>0</v>
      </c>
      <c r="L341" s="89">
        <v>0</v>
      </c>
      <c r="M341" s="89">
        <v>0</v>
      </c>
      <c r="N341" s="89">
        <v>0</v>
      </c>
      <c r="O341" s="89">
        <v>0</v>
      </c>
      <c r="P341" s="89">
        <v>0</v>
      </c>
      <c r="Q341" s="89">
        <v>0</v>
      </c>
      <c r="R341" s="89">
        <v>0</v>
      </c>
      <c r="S341" s="89">
        <v>0</v>
      </c>
      <c r="T341" s="89">
        <v>0</v>
      </c>
      <c r="U341" s="89">
        <v>0</v>
      </c>
      <c r="V341" s="89">
        <v>0</v>
      </c>
      <c r="W341" s="89">
        <v>0</v>
      </c>
      <c r="X341" s="89">
        <v>0</v>
      </c>
      <c r="Y341" s="89">
        <v>0</v>
      </c>
      <c r="Z341" s="89">
        <v>0</v>
      </c>
      <c r="AA341" s="89">
        <v>0</v>
      </c>
      <c r="AB341" s="89">
        <v>0</v>
      </c>
      <c r="AC341" s="89">
        <v>0</v>
      </c>
      <c r="AD341" s="89">
        <v>0</v>
      </c>
      <c r="AE341" s="89">
        <v>0</v>
      </c>
      <c r="AF341" s="89">
        <v>0</v>
      </c>
      <c r="AG341" s="89">
        <v>0</v>
      </c>
      <c r="AH341" s="89">
        <v>0</v>
      </c>
      <c r="AI341" s="89">
        <v>0</v>
      </c>
      <c r="AJ341" s="89">
        <v>0</v>
      </c>
      <c r="AK341" s="89">
        <v>0</v>
      </c>
      <c r="AL341" s="89">
        <v>0</v>
      </c>
      <c r="AM341" s="89">
        <v>0</v>
      </c>
      <c r="AN341" s="94"/>
      <c r="AP341" s="49" t="str">
        <f t="shared" si="173"/>
        <v>Non-ren. waste</v>
      </c>
      <c r="AQ341" s="101" cm="1">
        <f t="array" aca="1" ref="AQ341" ca="1">INDIRECT(ADDRESS(ROW(AP341),AQ$9))/1000</f>
        <v>0</v>
      </c>
      <c r="AR341" s="102" cm="1">
        <f t="array" aca="1" ref="AR341" ca="1">INDIRECT(ADDRESS(ROW(AQ341),AR$9))/1000</f>
        <v>0</v>
      </c>
      <c r="AS341" s="102" cm="1">
        <f t="array" aca="1" ref="AS341" ca="1">INDIRECT(ADDRESS(ROW(AR341),AS$9))/1000</f>
        <v>0</v>
      </c>
      <c r="AT341" s="103" cm="1">
        <f t="array" aca="1" ref="AT341" ca="1">INDIRECT(ADDRESS(ROW(AS341),AT$9))/1000</f>
        <v>0</v>
      </c>
      <c r="AU341" s="77" cm="1">
        <f t="array" aca="1" ref="AU341" ca="1">AQ341/INDIRECT(ADDRESS($BC341,COLUMN(AQ341)))</f>
        <v>0</v>
      </c>
      <c r="AV341" s="78" cm="1">
        <f t="array" aca="1" ref="AV341" ca="1">AR341/INDIRECT(ADDRESS($BC341,COLUMN(AR341)))</f>
        <v>0</v>
      </c>
      <c r="AW341" s="78" cm="1">
        <f t="array" aca="1" ref="AW341" ca="1">AS341/INDIRECT(ADDRESS($BC341,COLUMN(AS341)))</f>
        <v>0</v>
      </c>
      <c r="AX341" s="80" cm="1">
        <f t="array" aca="1" ref="AX341" ca="1">AT341/INDIRECT(ADDRESS($BC341,COLUMN(AT341)))</f>
        <v>0</v>
      </c>
      <c r="AY341" s="53" t="str">
        <f t="shared" ca="1" si="174"/>
        <v>-</v>
      </c>
      <c r="AZ341" s="53" t="str">
        <f t="shared" ca="1" si="174"/>
        <v>-</v>
      </c>
      <c r="BA341" s="53" t="str">
        <f t="shared" ca="1" si="174"/>
        <v>-</v>
      </c>
      <c r="BC341" s="100">
        <f>BC343</f>
        <v>343</v>
      </c>
    </row>
    <row r="342" spans="2:55" ht="15.5">
      <c r="C342" s="7" t="str">
        <v>Renewables</v>
      </c>
      <c r="D342" s="86" t="s">
        <v>648</v>
      </c>
      <c r="F342" s="89">
        <v>0</v>
      </c>
      <c r="G342" s="89">
        <v>0</v>
      </c>
      <c r="H342" s="89">
        <v>0</v>
      </c>
      <c r="I342" s="89">
        <v>0</v>
      </c>
      <c r="J342" s="89">
        <v>0</v>
      </c>
      <c r="K342" s="89">
        <v>0</v>
      </c>
      <c r="L342" s="89">
        <v>0</v>
      </c>
      <c r="M342" s="89">
        <v>0</v>
      </c>
      <c r="N342" s="89">
        <v>0</v>
      </c>
      <c r="O342" s="89">
        <v>0</v>
      </c>
      <c r="P342" s="89">
        <v>0</v>
      </c>
      <c r="Q342" s="89">
        <v>0</v>
      </c>
      <c r="R342" s="89">
        <v>0</v>
      </c>
      <c r="S342" s="89">
        <v>0</v>
      </c>
      <c r="T342" s="89">
        <v>0</v>
      </c>
      <c r="U342" s="89">
        <v>0</v>
      </c>
      <c r="V342" s="89">
        <v>0</v>
      </c>
      <c r="W342" s="89">
        <v>0</v>
      </c>
      <c r="X342" s="89">
        <v>0</v>
      </c>
      <c r="Y342" s="89">
        <v>0</v>
      </c>
      <c r="Z342" s="89">
        <v>0</v>
      </c>
      <c r="AA342" s="89">
        <v>0</v>
      </c>
      <c r="AB342" s="89">
        <v>0</v>
      </c>
      <c r="AC342" s="89">
        <v>0</v>
      </c>
      <c r="AD342" s="89">
        <v>0</v>
      </c>
      <c r="AE342" s="89">
        <v>0</v>
      </c>
      <c r="AF342" s="89">
        <v>0</v>
      </c>
      <c r="AG342" s="89">
        <v>0</v>
      </c>
      <c r="AH342" s="89">
        <v>0</v>
      </c>
      <c r="AI342" s="89">
        <v>0</v>
      </c>
      <c r="AJ342" s="89">
        <v>0</v>
      </c>
      <c r="AK342" s="89">
        <v>0</v>
      </c>
      <c r="AL342" s="89">
        <v>0</v>
      </c>
      <c r="AM342" s="89">
        <v>0</v>
      </c>
      <c r="AN342" s="94"/>
      <c r="AP342" s="49"/>
      <c r="AQ342" s="101"/>
      <c r="AR342" s="102"/>
      <c r="AS342" s="102"/>
      <c r="AT342" s="103"/>
      <c r="AU342" s="77"/>
      <c r="AV342" s="78"/>
      <c r="AW342" s="78"/>
      <c r="AX342" s="80"/>
      <c r="AY342" s="53"/>
      <c r="AZ342" s="53"/>
      <c r="BA342" s="53"/>
      <c r="BC342" s="100"/>
    </row>
    <row r="343" spans="2:55" s="58" customFormat="1" ht="15">
      <c r="C343" s="58" t="s">
        <v>47</v>
      </c>
      <c r="D343" s="56" t="s">
        <v>649</v>
      </c>
      <c r="F343" s="90">
        <f t="shared" ref="F343:AM343" si="175">SUM(_xlfn.ANCHORARRAY(F336))</f>
        <v>1198.5760457900146</v>
      </c>
      <c r="G343" s="90">
        <f t="shared" si="175"/>
        <v>1238.991096225835</v>
      </c>
      <c r="H343" s="90">
        <f t="shared" si="175"/>
        <v>1277.0963108438784</v>
      </c>
      <c r="I343" s="90">
        <f t="shared" si="175"/>
        <v>1291.1295047288888</v>
      </c>
      <c r="J343" s="90">
        <f t="shared" si="175"/>
        <v>1405.9999336777937</v>
      </c>
      <c r="K343" s="90">
        <f t="shared" si="175"/>
        <v>1588.687903733422</v>
      </c>
      <c r="L343" s="90">
        <f t="shared" si="175"/>
        <v>1386.7739430118022</v>
      </c>
      <c r="M343" s="90">
        <f t="shared" si="175"/>
        <v>1411.9549475899669</v>
      </c>
      <c r="N343" s="90">
        <f t="shared" si="175"/>
        <v>1435.6312888724256</v>
      </c>
      <c r="O343" s="90">
        <f t="shared" si="175"/>
        <v>1425.6051686395108</v>
      </c>
      <c r="P343" s="90">
        <f t="shared" si="175"/>
        <v>1459.37167520565</v>
      </c>
      <c r="Q343" s="90">
        <f t="shared" si="175"/>
        <v>1515.518410649845</v>
      </c>
      <c r="R343" s="90">
        <f t="shared" si="175"/>
        <v>1467.1361612734595</v>
      </c>
      <c r="S343" s="90">
        <f t="shared" si="175"/>
        <v>1463.1572434038114</v>
      </c>
      <c r="T343" s="90">
        <f t="shared" si="175"/>
        <v>1437.3609438827682</v>
      </c>
      <c r="U343" s="90">
        <f t="shared" si="175"/>
        <v>1497.886920807025</v>
      </c>
      <c r="V343" s="90">
        <f t="shared" si="175"/>
        <v>1392.3055410409229</v>
      </c>
      <c r="W343" s="90">
        <f t="shared" si="175"/>
        <v>1297.6375057472928</v>
      </c>
      <c r="X343" s="90">
        <f t="shared" si="175"/>
        <v>1341.8333109671594</v>
      </c>
      <c r="Y343" s="90">
        <f t="shared" si="175"/>
        <v>1178.4351073460957</v>
      </c>
      <c r="Z343" s="90">
        <f t="shared" si="175"/>
        <v>1119.6548969405262</v>
      </c>
      <c r="AA343" s="90">
        <f t="shared" si="175"/>
        <v>1050.4192349487505</v>
      </c>
      <c r="AB343" s="90">
        <f t="shared" si="175"/>
        <v>1044.3601360190451</v>
      </c>
      <c r="AC343" s="90">
        <f t="shared" si="175"/>
        <v>930.7326018011986</v>
      </c>
      <c r="AD343" s="90">
        <f t="shared" si="175"/>
        <v>862.19645136669271</v>
      </c>
      <c r="AE343" s="90">
        <f t="shared" si="175"/>
        <v>837.10020681533615</v>
      </c>
      <c r="AF343" s="90">
        <f t="shared" si="175"/>
        <v>866.87909916309343</v>
      </c>
      <c r="AG343" s="90">
        <f t="shared" si="175"/>
        <v>877.71022279568979</v>
      </c>
      <c r="AH343" s="90">
        <f t="shared" si="175"/>
        <v>888.37735419629189</v>
      </c>
      <c r="AI343" s="90">
        <f t="shared" si="175"/>
        <v>865.81060637836777</v>
      </c>
      <c r="AJ343" s="90">
        <f t="shared" si="175"/>
        <v>857.02742111499379</v>
      </c>
      <c r="AK343" s="90">
        <f t="shared" si="175"/>
        <v>869.11962692113514</v>
      </c>
      <c r="AL343" s="90">
        <f t="shared" si="175"/>
        <v>1085.2785220901835</v>
      </c>
      <c r="AM343" s="90">
        <f t="shared" si="175"/>
        <v>956.10155852455659</v>
      </c>
      <c r="AN343" s="94"/>
      <c r="AP343" s="52" t="str">
        <f t="shared" si="173"/>
        <v>Total</v>
      </c>
      <c r="AQ343" s="111" cm="1">
        <f t="array" aca="1" ref="AQ343" ca="1">INDIRECT(ADDRESS(ROW(AP343),AQ$9))/1000</f>
        <v>0.95610155852455658</v>
      </c>
      <c r="AR343" s="112" cm="1">
        <f t="array" aca="1" ref="AR343" ca="1">INDIRECT(ADDRESS(ROW(AQ343),AR$9))/1000</f>
        <v>1.0852785220901835</v>
      </c>
      <c r="AS343" s="112" cm="1">
        <f t="array" aca="1" ref="AS343" ca="1">INDIRECT(ADDRESS(ROW(AR343),AS$9))/1000</f>
        <v>0.88837735419629194</v>
      </c>
      <c r="AT343" s="113" cm="1">
        <f t="array" aca="1" ref="AT343" ca="1">INDIRECT(ADDRESS(ROW(AS343),AT$9))/1000</f>
        <v>0.93073260180119854</v>
      </c>
      <c r="AU343" s="81" cm="1">
        <f t="array" aca="1" ref="AU343" ca="1">AQ343/INDIRECT(ADDRESS($BC343,COLUMN(AQ343)))</f>
        <v>1</v>
      </c>
      <c r="AV343" s="82" cm="1">
        <f t="array" aca="1" ref="AV343" ca="1">AR343/INDIRECT(ADDRESS($BC343,COLUMN(AR343)))</f>
        <v>1</v>
      </c>
      <c r="AW343" s="82" cm="1">
        <f t="array" aca="1" ref="AW343" ca="1">AS343/INDIRECT(ADDRESS($BC343,COLUMN(AS343)))</f>
        <v>1</v>
      </c>
      <c r="AX343" s="83" cm="1">
        <f t="array" aca="1" ref="AX343" ca="1">AT343/INDIRECT(ADDRESS($BC343,COLUMN(AT343)))</f>
        <v>1</v>
      </c>
      <c r="AY343" s="54">
        <f ca="1">IFERROR(($AQ343-AR343)/AR343,"-")</f>
        <v>-0.11902655487629071</v>
      </c>
      <c r="AZ343" s="54">
        <f ca="1">IFERROR(($AQ343-AS343)/AS343,"-")</f>
        <v>7.6233600517129574E-2</v>
      </c>
      <c r="BA343" s="54">
        <f ca="1">IFERROR(($AQ343-AT343)/AT343,"-")</f>
        <v>2.7256976573360396E-2</v>
      </c>
      <c r="BB343" s="7"/>
      <c r="BC343" s="62">
        <f>ROW(AP343)</f>
        <v>343</v>
      </c>
    </row>
    <row r="347" spans="2:55" s="27" customFormat="1" ht="17.5" thickBot="1">
      <c r="B347" s="98" t="s">
        <v>254</v>
      </c>
      <c r="C347" s="95" t="s">
        <v>762</v>
      </c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  <c r="AC347" s="95"/>
      <c r="AD347" s="95"/>
      <c r="AE347" s="95"/>
      <c r="AF347" s="95"/>
      <c r="AG347" s="95"/>
      <c r="AH347" s="95"/>
      <c r="AI347" s="95"/>
      <c r="AJ347" s="95"/>
      <c r="AK347" s="95"/>
      <c r="AL347" s="95"/>
      <c r="AM347" s="95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</row>
    <row r="348" spans="2:55" ht="15" thickTop="1"/>
    <row r="370" spans="2:55" s="27" customFormat="1" ht="15" thickBot="1">
      <c r="C370" s="28" t="s">
        <v>763</v>
      </c>
      <c r="D370" s="28" t="s">
        <v>49</v>
      </c>
      <c r="E370" s="28" t="s">
        <v>62</v>
      </c>
      <c r="F370" s="28">
        <f t="shared" ref="F370:AM370" si="176">F$8</f>
        <v>1990</v>
      </c>
      <c r="G370" s="28">
        <f t="shared" si="176"/>
        <v>1991</v>
      </c>
      <c r="H370" s="28">
        <f t="shared" si="176"/>
        <v>1992</v>
      </c>
      <c r="I370" s="28">
        <f t="shared" si="176"/>
        <v>1993</v>
      </c>
      <c r="J370" s="28">
        <f t="shared" si="176"/>
        <v>1994</v>
      </c>
      <c r="K370" s="28">
        <f t="shared" si="176"/>
        <v>1995</v>
      </c>
      <c r="L370" s="28">
        <f t="shared" si="176"/>
        <v>1996</v>
      </c>
      <c r="M370" s="28">
        <f t="shared" si="176"/>
        <v>1997</v>
      </c>
      <c r="N370" s="28">
        <f t="shared" si="176"/>
        <v>1998</v>
      </c>
      <c r="O370" s="28">
        <f t="shared" si="176"/>
        <v>1999</v>
      </c>
      <c r="P370" s="28">
        <f t="shared" si="176"/>
        <v>2000</v>
      </c>
      <c r="Q370" s="28">
        <f t="shared" si="176"/>
        <v>2001</v>
      </c>
      <c r="R370" s="28">
        <f t="shared" si="176"/>
        <v>2002</v>
      </c>
      <c r="S370" s="28">
        <f t="shared" si="176"/>
        <v>2003</v>
      </c>
      <c r="T370" s="28">
        <f t="shared" si="176"/>
        <v>2004</v>
      </c>
      <c r="U370" s="28">
        <f t="shared" si="176"/>
        <v>2005</v>
      </c>
      <c r="V370" s="28">
        <f t="shared" si="176"/>
        <v>2006</v>
      </c>
      <c r="W370" s="28">
        <f t="shared" si="176"/>
        <v>2007</v>
      </c>
      <c r="X370" s="28">
        <f t="shared" si="176"/>
        <v>2008</v>
      </c>
      <c r="Y370" s="28">
        <f t="shared" si="176"/>
        <v>2009</v>
      </c>
      <c r="Z370" s="28">
        <f t="shared" si="176"/>
        <v>2010</v>
      </c>
      <c r="AA370" s="28">
        <f t="shared" si="176"/>
        <v>2011</v>
      </c>
      <c r="AB370" s="28">
        <f t="shared" si="176"/>
        <v>2012</v>
      </c>
      <c r="AC370" s="28">
        <f t="shared" si="176"/>
        <v>2013</v>
      </c>
      <c r="AD370" s="28">
        <f t="shared" si="176"/>
        <v>2014</v>
      </c>
      <c r="AE370" s="28">
        <f t="shared" si="176"/>
        <v>2015</v>
      </c>
      <c r="AF370" s="28">
        <f t="shared" si="176"/>
        <v>2016</v>
      </c>
      <c r="AG370" s="28">
        <f t="shared" si="176"/>
        <v>2017</v>
      </c>
      <c r="AH370" s="28">
        <f t="shared" si="176"/>
        <v>2018</v>
      </c>
      <c r="AI370" s="28">
        <f t="shared" si="176"/>
        <v>2019</v>
      </c>
      <c r="AJ370" s="28">
        <f t="shared" si="176"/>
        <v>2020</v>
      </c>
      <c r="AK370" s="28">
        <f t="shared" si="176"/>
        <v>2021</v>
      </c>
      <c r="AL370" s="28">
        <f t="shared" si="176"/>
        <v>2022</v>
      </c>
      <c r="AM370" s="28">
        <f t="shared" si="176"/>
        <v>2023</v>
      </c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</row>
    <row r="371" spans="2:55" ht="15.5">
      <c r="C371" s="34" t="s">
        <v>13</v>
      </c>
      <c r="D371" s="86" t="s">
        <v>648</v>
      </c>
      <c r="E371" s="33"/>
      <c r="F371" s="65">
        <f>F$74</f>
        <v>10701.846647158001</v>
      </c>
      <c r="G371" s="65">
        <f t="shared" ref="G371:AM371" si="177">G$74</f>
        <v>11090.847935684002</v>
      </c>
      <c r="H371" s="65">
        <f t="shared" si="177"/>
        <v>11780.720885357001</v>
      </c>
      <c r="I371" s="65">
        <f t="shared" si="177"/>
        <v>11743.167681100998</v>
      </c>
      <c r="J371" s="65">
        <f t="shared" si="177"/>
        <v>12156.131861837999</v>
      </c>
      <c r="K371" s="65">
        <f t="shared" si="177"/>
        <v>12848.55363416</v>
      </c>
      <c r="L371" s="65">
        <f t="shared" si="177"/>
        <v>13597.133817319</v>
      </c>
      <c r="M371" s="65">
        <f t="shared" si="177"/>
        <v>14116.747411822</v>
      </c>
      <c r="N371" s="65">
        <f t="shared" si="177"/>
        <v>14622.643800145999</v>
      </c>
      <c r="O371" s="65">
        <f t="shared" si="177"/>
        <v>15517.536157674</v>
      </c>
      <c r="P371" s="65">
        <f t="shared" si="177"/>
        <v>15870.281480990001</v>
      </c>
      <c r="Q371" s="65">
        <f t="shared" si="177"/>
        <v>17016.394893086999</v>
      </c>
      <c r="R371" s="65">
        <f t="shared" si="177"/>
        <v>16338.527357617999</v>
      </c>
      <c r="S371" s="65">
        <f t="shared" si="177"/>
        <v>15354.982587035001</v>
      </c>
      <c r="T371" s="65">
        <f t="shared" si="177"/>
        <v>15028.452055883003</v>
      </c>
      <c r="U371" s="65">
        <f t="shared" si="177"/>
        <v>15493.392823762</v>
      </c>
      <c r="V371" s="65">
        <f t="shared" si="177"/>
        <v>15114.237808915999</v>
      </c>
      <c r="W371" s="65">
        <f t="shared" si="177"/>
        <v>14663.440009157001</v>
      </c>
      <c r="X371" s="65">
        <f t="shared" si="177"/>
        <v>14672.688876975</v>
      </c>
      <c r="Y371" s="65">
        <f t="shared" si="177"/>
        <v>13278.527546371999</v>
      </c>
      <c r="Z371" s="65">
        <f t="shared" si="177"/>
        <v>13557.697096565002</v>
      </c>
      <c r="AA371" s="65">
        <f t="shared" si="177"/>
        <v>12166.518545846</v>
      </c>
      <c r="AB371" s="65">
        <f t="shared" si="177"/>
        <v>13072.606656622002</v>
      </c>
      <c r="AC371" s="65">
        <f t="shared" si="177"/>
        <v>11704.238743593</v>
      </c>
      <c r="AD371" s="65">
        <f t="shared" si="177"/>
        <v>11527.254193691</v>
      </c>
      <c r="AE371" s="65">
        <f t="shared" si="177"/>
        <v>12128.730048575999</v>
      </c>
      <c r="AF371" s="65">
        <f t="shared" si="177"/>
        <v>12859.497592166999</v>
      </c>
      <c r="AG371" s="65">
        <f t="shared" si="177"/>
        <v>12046.923813520001</v>
      </c>
      <c r="AH371" s="65">
        <f t="shared" si="177"/>
        <v>10700.966757894999</v>
      </c>
      <c r="AI371" s="65">
        <f t="shared" si="177"/>
        <v>9454.100523092</v>
      </c>
      <c r="AJ371" s="65">
        <f t="shared" si="177"/>
        <v>8863.353583655</v>
      </c>
      <c r="AK371" s="65">
        <f t="shared" si="177"/>
        <v>10355.897606453</v>
      </c>
      <c r="AL371" s="65">
        <f t="shared" si="177"/>
        <v>10144.823956765998</v>
      </c>
      <c r="AM371" s="65">
        <f t="shared" si="177"/>
        <v>8028.9399375740004</v>
      </c>
    </row>
    <row r="372" spans="2:55" ht="15.5">
      <c r="C372" s="34" t="s">
        <v>256</v>
      </c>
      <c r="D372" s="86" t="s">
        <v>648</v>
      </c>
      <c r="E372" s="33"/>
      <c r="F372" s="65">
        <f>F$75</f>
        <v>5070.0518656839995</v>
      </c>
      <c r="G372" s="65">
        <f t="shared" ref="G372:AM372" si="178">G$75</f>
        <v>5248.9133732550008</v>
      </c>
      <c r="H372" s="65">
        <f t="shared" si="178"/>
        <v>5676.6146058250015</v>
      </c>
      <c r="I372" s="65">
        <f t="shared" si="178"/>
        <v>5673.2736429920014</v>
      </c>
      <c r="J372" s="65">
        <f t="shared" si="178"/>
        <v>5929.2302056229992</v>
      </c>
      <c r="K372" s="65">
        <f t="shared" si="178"/>
        <v>6138.7747459960001</v>
      </c>
      <c r="L372" s="65">
        <f t="shared" si="178"/>
        <v>7169.9233364749998</v>
      </c>
      <c r="M372" s="65">
        <f t="shared" si="178"/>
        <v>7571.9025681870007</v>
      </c>
      <c r="N372" s="65">
        <f t="shared" si="178"/>
        <v>8945.8201110470018</v>
      </c>
      <c r="O372" s="65">
        <f t="shared" si="178"/>
        <v>9639.9346047439976</v>
      </c>
      <c r="P372" s="65">
        <f t="shared" si="178"/>
        <v>10714.864371739</v>
      </c>
      <c r="Q372" s="65">
        <f t="shared" si="178"/>
        <v>11192.659627429002</v>
      </c>
      <c r="R372" s="65">
        <f t="shared" si="178"/>
        <v>11385.241250769001</v>
      </c>
      <c r="S372" s="65">
        <f t="shared" si="178"/>
        <v>11585.138424096998</v>
      </c>
      <c r="T372" s="65">
        <f t="shared" si="178"/>
        <v>12293.041216248001</v>
      </c>
      <c r="U372" s="65">
        <f t="shared" si="178"/>
        <v>12974.871620986734</v>
      </c>
      <c r="V372" s="65">
        <f t="shared" si="178"/>
        <v>13653.057430899999</v>
      </c>
      <c r="W372" s="65">
        <f t="shared" si="178"/>
        <v>14260.343277104999</v>
      </c>
      <c r="X372" s="65">
        <f t="shared" si="178"/>
        <v>13519.409637881003</v>
      </c>
      <c r="Y372" s="65">
        <f t="shared" si="178"/>
        <v>12295.709834989</v>
      </c>
      <c r="Z372" s="65">
        <f t="shared" si="178"/>
        <v>11369.770078734</v>
      </c>
      <c r="AA372" s="65">
        <f t="shared" si="178"/>
        <v>11075.681203157003</v>
      </c>
      <c r="AB372" s="65">
        <f t="shared" si="178"/>
        <v>10700.862231317002</v>
      </c>
      <c r="AC372" s="65">
        <f t="shared" si="178"/>
        <v>10917.065352917003</v>
      </c>
      <c r="AD372" s="65">
        <f t="shared" si="178"/>
        <v>11197.124629010999</v>
      </c>
      <c r="AE372" s="65">
        <f t="shared" si="178"/>
        <v>11686.399717160999</v>
      </c>
      <c r="AF372" s="65">
        <f t="shared" si="178"/>
        <v>12210.115625947003</v>
      </c>
      <c r="AG372" s="65">
        <f t="shared" si="178"/>
        <v>12052.902822118998</v>
      </c>
      <c r="AH372" s="65">
        <f t="shared" si="178"/>
        <v>12220.861958329</v>
      </c>
      <c r="AI372" s="65">
        <f t="shared" si="178"/>
        <v>12220.089918494999</v>
      </c>
      <c r="AJ372" s="65">
        <f t="shared" si="178"/>
        <v>10289.233907686003</v>
      </c>
      <c r="AK372" s="65">
        <f t="shared" si="178"/>
        <v>10972.194623700001</v>
      </c>
      <c r="AL372" s="65">
        <f t="shared" si="178"/>
        <v>11644.419506593998</v>
      </c>
      <c r="AM372" s="65">
        <f t="shared" si="178"/>
        <v>11681.145322397002</v>
      </c>
    </row>
    <row r="373" spans="2:55" ht="15.5">
      <c r="C373" s="34" t="s">
        <v>149</v>
      </c>
      <c r="D373" s="86" t="s">
        <v>648</v>
      </c>
      <c r="E373" s="33"/>
      <c r="F373" s="65">
        <f>F$82-F$74-F$75</f>
        <v>14821.778771803998</v>
      </c>
      <c r="G373" s="65">
        <f t="shared" ref="G373:AM373" si="179">G$82-G$74-G$75</f>
        <v>15024.330188313997</v>
      </c>
      <c r="H373" s="65">
        <f t="shared" si="179"/>
        <v>13820.605320753002</v>
      </c>
      <c r="I373" s="65">
        <f t="shared" si="179"/>
        <v>13969.301818719996</v>
      </c>
      <c r="J373" s="65">
        <f t="shared" si="179"/>
        <v>14343.797540351003</v>
      </c>
      <c r="K373" s="65">
        <f t="shared" si="179"/>
        <v>14344.657667275998</v>
      </c>
      <c r="L373" s="65">
        <f t="shared" si="179"/>
        <v>14193.583219163</v>
      </c>
      <c r="M373" s="65">
        <f t="shared" si="179"/>
        <v>14232.843981615999</v>
      </c>
      <c r="N373" s="65">
        <f t="shared" si="179"/>
        <v>14703.609922138008</v>
      </c>
      <c r="O373" s="65">
        <f t="shared" si="179"/>
        <v>14704.994705633002</v>
      </c>
      <c r="P373" s="65">
        <f t="shared" si="179"/>
        <v>15651.322273537997</v>
      </c>
      <c r="Q373" s="65">
        <f t="shared" si="179"/>
        <v>16068.00940055</v>
      </c>
      <c r="R373" s="65">
        <f t="shared" si="179"/>
        <v>15679.898028910002</v>
      </c>
      <c r="S373" s="65">
        <f t="shared" si="179"/>
        <v>16218.775625588993</v>
      </c>
      <c r="T373" s="65">
        <f t="shared" si="179"/>
        <v>16346.988622172006</v>
      </c>
      <c r="U373" s="65">
        <f t="shared" si="179"/>
        <v>17170.282200969006</v>
      </c>
      <c r="V373" s="65">
        <f t="shared" si="179"/>
        <v>16509.45745011999</v>
      </c>
      <c r="W373" s="65">
        <f t="shared" si="179"/>
        <v>16173.139046317003</v>
      </c>
      <c r="X373" s="65">
        <f t="shared" si="179"/>
        <v>16940.383393192995</v>
      </c>
      <c r="Y373" s="65">
        <f t="shared" si="179"/>
        <v>15202.865123972002</v>
      </c>
      <c r="Z373" s="65">
        <f t="shared" si="179"/>
        <v>15415.549081333993</v>
      </c>
      <c r="AA373" s="65">
        <f t="shared" si="179"/>
        <v>13533.862220030971</v>
      </c>
      <c r="AB373" s="65">
        <f t="shared" si="179"/>
        <v>13109.851748266996</v>
      </c>
      <c r="AC373" s="65">
        <f t="shared" si="179"/>
        <v>13102.849323822133</v>
      </c>
      <c r="AD373" s="65">
        <f t="shared" si="179"/>
        <v>12332.733442324999</v>
      </c>
      <c r="AE373" s="65">
        <f t="shared" si="179"/>
        <v>12950.252262309998</v>
      </c>
      <c r="AF373" s="65">
        <f t="shared" si="179"/>
        <v>13169.855289087003</v>
      </c>
      <c r="AG373" s="65">
        <f t="shared" si="179"/>
        <v>12817.126856231003</v>
      </c>
      <c r="AH373" s="65">
        <f t="shared" si="179"/>
        <v>13748.556072598994</v>
      </c>
      <c r="AI373" s="65">
        <f t="shared" si="179"/>
        <v>13341.965738638002</v>
      </c>
      <c r="AJ373" s="65">
        <f t="shared" si="179"/>
        <v>13835.954439624</v>
      </c>
      <c r="AK373" s="65">
        <f t="shared" si="179"/>
        <v>13465.998611308001</v>
      </c>
      <c r="AL373" s="65">
        <f t="shared" si="179"/>
        <v>12319.620460779</v>
      </c>
      <c r="AM373" s="65">
        <f t="shared" si="179"/>
        <v>11564.194572919998</v>
      </c>
    </row>
    <row r="374" spans="2:55" s="58" customFormat="1"/>
    <row r="375" spans="2:55" ht="15.5">
      <c r="C375" s="114" t="s">
        <v>743</v>
      </c>
      <c r="D375" s="33" t="s">
        <v>648</v>
      </c>
      <c r="F375" s="37">
        <f>(F$75+F$83)</f>
        <v>6150.7319310349994</v>
      </c>
      <c r="G375" s="37">
        <f>(G$75+G$83)</f>
        <v>6296.2258125450007</v>
      </c>
      <c r="H375" s="37">
        <f t="shared" ref="H375:AM375" si="180">(H$75+H$83)</f>
        <v>6588.1767678870019</v>
      </c>
      <c r="I375" s="37">
        <f t="shared" si="180"/>
        <v>7024.4958605830016</v>
      </c>
      <c r="J375" s="37">
        <f t="shared" si="180"/>
        <v>7126.3978155149989</v>
      </c>
      <c r="K375" s="37">
        <f t="shared" si="180"/>
        <v>7301.166837711</v>
      </c>
      <c r="L375" s="37">
        <f t="shared" si="180"/>
        <v>8237.033467747</v>
      </c>
      <c r="M375" s="37">
        <f t="shared" si="180"/>
        <v>8862.1131269270008</v>
      </c>
      <c r="N375" s="37">
        <f t="shared" si="180"/>
        <v>10274.446946102002</v>
      </c>
      <c r="O375" s="37">
        <f t="shared" si="180"/>
        <v>11212.922711225998</v>
      </c>
      <c r="P375" s="37">
        <f t="shared" si="180"/>
        <v>12543.162771851001</v>
      </c>
      <c r="Q375" s="37">
        <f t="shared" si="180"/>
        <v>13402.168576930002</v>
      </c>
      <c r="R375" s="37">
        <f t="shared" si="180"/>
        <v>13734.348720235001</v>
      </c>
      <c r="S375" s="37">
        <f t="shared" si="180"/>
        <v>13878.398682427998</v>
      </c>
      <c r="T375" s="37">
        <f t="shared" si="180"/>
        <v>14466.049447434001</v>
      </c>
      <c r="U375" s="37">
        <f t="shared" si="180"/>
        <v>15480.024371087735</v>
      </c>
      <c r="V375" s="37">
        <f t="shared" si="180"/>
        <v>16540.506474401998</v>
      </c>
      <c r="W375" s="37">
        <f t="shared" si="180"/>
        <v>17321.624260267999</v>
      </c>
      <c r="X375" s="37">
        <f t="shared" si="180"/>
        <v>16365.043016423002</v>
      </c>
      <c r="Y375" s="37">
        <f t="shared" si="180"/>
        <v>14542.049588739999</v>
      </c>
      <c r="Z375" s="37">
        <f t="shared" si="180"/>
        <v>13693.012796186</v>
      </c>
      <c r="AA375" s="37">
        <f t="shared" si="180"/>
        <v>13159.561008263003</v>
      </c>
      <c r="AB375" s="37">
        <f t="shared" si="180"/>
        <v>12451.661490562001</v>
      </c>
      <c r="AC375" s="37">
        <f t="shared" si="180"/>
        <v>12937.108306939002</v>
      </c>
      <c r="AD375" s="37">
        <f t="shared" si="180"/>
        <v>13437.120301347999</v>
      </c>
      <c r="AE375" s="37">
        <f t="shared" si="180"/>
        <v>14221.876051673</v>
      </c>
      <c r="AF375" s="37">
        <f t="shared" si="180"/>
        <v>14810.463663738003</v>
      </c>
      <c r="AG375" s="37">
        <f t="shared" si="180"/>
        <v>15112.437881901998</v>
      </c>
      <c r="AH375" s="37">
        <f t="shared" si="180"/>
        <v>15526.80464502</v>
      </c>
      <c r="AI375" s="37">
        <f t="shared" si="180"/>
        <v>15563.643361302</v>
      </c>
      <c r="AJ375" s="37">
        <f t="shared" si="180"/>
        <v>11475.589824828003</v>
      </c>
      <c r="AK375" s="37">
        <f t="shared" si="180"/>
        <v>12296.998373922001</v>
      </c>
      <c r="AL375" s="37">
        <f t="shared" si="180"/>
        <v>14689.249696809999</v>
      </c>
      <c r="AM375" s="37">
        <f t="shared" si="180"/>
        <v>15118.717059652001</v>
      </c>
    </row>
    <row r="376" spans="2:55" s="107" customFormat="1" ht="15.5">
      <c r="C376" s="108" t="s">
        <v>194</v>
      </c>
      <c r="D376" s="33" t="s">
        <v>648</v>
      </c>
      <c r="F376" s="66">
        <f>F$84</f>
        <v>31674.357349997001</v>
      </c>
      <c r="G376" s="66">
        <f t="shared" ref="G376:AM376" si="181">G$84</f>
        <v>32411.403936543</v>
      </c>
      <c r="H376" s="66">
        <f t="shared" si="181"/>
        <v>32189.502973997005</v>
      </c>
      <c r="I376" s="66">
        <f t="shared" si="181"/>
        <v>32736.965360403996</v>
      </c>
      <c r="J376" s="66">
        <f t="shared" si="181"/>
        <v>33626.327217704005</v>
      </c>
      <c r="K376" s="66">
        <f t="shared" si="181"/>
        <v>34494.378139147004</v>
      </c>
      <c r="L376" s="66">
        <f t="shared" si="181"/>
        <v>36027.750504228999</v>
      </c>
      <c r="M376" s="66">
        <f t="shared" si="181"/>
        <v>37211.704520364998</v>
      </c>
      <c r="N376" s="66">
        <f t="shared" si="181"/>
        <v>39600.700668386009</v>
      </c>
      <c r="O376" s="66">
        <f t="shared" si="181"/>
        <v>41435.453574532999</v>
      </c>
      <c r="P376" s="66">
        <f t="shared" si="181"/>
        <v>44064.766526378997</v>
      </c>
      <c r="Q376" s="66">
        <f t="shared" si="181"/>
        <v>46486.572870567004</v>
      </c>
      <c r="R376" s="66">
        <f t="shared" si="181"/>
        <v>45752.774106762998</v>
      </c>
      <c r="S376" s="66">
        <f t="shared" si="181"/>
        <v>45452.156895051994</v>
      </c>
      <c r="T376" s="66">
        <f t="shared" si="181"/>
        <v>45841.490125489014</v>
      </c>
      <c r="U376" s="66">
        <f t="shared" si="181"/>
        <v>48143.699395818738</v>
      </c>
      <c r="V376" s="66">
        <f t="shared" si="181"/>
        <v>48164.201733437985</v>
      </c>
      <c r="W376" s="66">
        <f t="shared" si="181"/>
        <v>48158.203315742001</v>
      </c>
      <c r="X376" s="66">
        <f t="shared" si="181"/>
        <v>47978.115286590997</v>
      </c>
      <c r="Y376" s="66">
        <f t="shared" si="181"/>
        <v>43023.442259084004</v>
      </c>
      <c r="Z376" s="66">
        <f t="shared" si="181"/>
        <v>42666.258974084994</v>
      </c>
      <c r="AA376" s="66">
        <f t="shared" si="181"/>
        <v>38859.941774139974</v>
      </c>
      <c r="AB376" s="66">
        <f t="shared" si="181"/>
        <v>38634.119895451004</v>
      </c>
      <c r="AC376" s="66">
        <f t="shared" si="181"/>
        <v>37744.196374354135</v>
      </c>
      <c r="AD376" s="66">
        <f t="shared" si="181"/>
        <v>37297.107937363995</v>
      </c>
      <c r="AE376" s="66">
        <f t="shared" si="181"/>
        <v>39300.858362558996</v>
      </c>
      <c r="AF376" s="66">
        <f t="shared" si="181"/>
        <v>40839.816544992005</v>
      </c>
      <c r="AG376" s="66">
        <f t="shared" si="181"/>
        <v>39976.488551653005</v>
      </c>
      <c r="AH376" s="66">
        <f t="shared" si="181"/>
        <v>39976.327475513994</v>
      </c>
      <c r="AI376" s="66">
        <f t="shared" si="181"/>
        <v>38359.709623032002</v>
      </c>
      <c r="AJ376" s="66">
        <f t="shared" si="181"/>
        <v>34174.897848107001</v>
      </c>
      <c r="AK376" s="66">
        <f t="shared" si="181"/>
        <v>36118.894591683005</v>
      </c>
      <c r="AL376" s="66">
        <f t="shared" si="181"/>
        <v>37153.694114354999</v>
      </c>
      <c r="AM376" s="66">
        <f t="shared" si="181"/>
        <v>34711.851570145998</v>
      </c>
      <c r="AP376" s="115"/>
      <c r="AQ376" s="232"/>
      <c r="AR376" s="232"/>
      <c r="AS376" s="232"/>
      <c r="AT376" s="232"/>
      <c r="AU376" s="233"/>
      <c r="AV376" s="233"/>
      <c r="AW376" s="233"/>
      <c r="AX376" s="233"/>
      <c r="AY376" s="234"/>
      <c r="AZ376" s="234"/>
      <c r="BA376" s="234"/>
      <c r="BB376" s="233"/>
      <c r="BC376" s="233"/>
    </row>
    <row r="377" spans="2:55">
      <c r="AP377" s="235"/>
      <c r="AQ377" s="310"/>
      <c r="AR377" s="310"/>
      <c r="AS377" s="310"/>
      <c r="AT377" s="310"/>
      <c r="AU377" s="310"/>
      <c r="AV377" s="310"/>
      <c r="AW377" s="310"/>
      <c r="AX377" s="310"/>
      <c r="AY377" s="310"/>
      <c r="AZ377" s="310"/>
      <c r="BA377" s="310"/>
      <c r="BB377" s="229"/>
      <c r="BC377" s="229"/>
    </row>
    <row r="378" spans="2:55" s="27" customFormat="1">
      <c r="B378" s="230"/>
      <c r="C378" s="231"/>
      <c r="D378" s="231"/>
      <c r="E378" s="231"/>
      <c r="F378" s="231"/>
      <c r="G378" s="231"/>
      <c r="H378" s="231"/>
      <c r="I378" s="231"/>
      <c r="J378" s="231"/>
      <c r="K378" s="231"/>
      <c r="L378" s="231"/>
      <c r="M378" s="231"/>
      <c r="N378" s="231"/>
      <c r="O378" s="231"/>
      <c r="P378" s="231"/>
      <c r="Q378" s="231"/>
      <c r="R378" s="231"/>
      <c r="S378" s="231"/>
      <c r="T378" s="231"/>
      <c r="U378" s="231"/>
      <c r="V378" s="231"/>
      <c r="W378" s="231"/>
      <c r="X378" s="231"/>
      <c r="Y378" s="231"/>
      <c r="Z378" s="231"/>
      <c r="AA378" s="231"/>
      <c r="AB378" s="231"/>
      <c r="AC378" s="231"/>
      <c r="AD378" s="231"/>
      <c r="AE378" s="231"/>
      <c r="AF378" s="231"/>
      <c r="AG378" s="231"/>
      <c r="AH378" s="231"/>
      <c r="AI378" s="231"/>
      <c r="AJ378" s="231"/>
      <c r="AK378" s="231"/>
      <c r="AL378" s="231"/>
      <c r="AM378" s="231"/>
      <c r="AN378" s="230"/>
      <c r="AO378" s="230"/>
      <c r="AP378" s="231"/>
      <c r="AQ378" s="231"/>
      <c r="AR378" s="231"/>
      <c r="AS378" s="231"/>
      <c r="AT378" s="231"/>
      <c r="AU378" s="231"/>
      <c r="AV378" s="231"/>
      <c r="AW378" s="231"/>
      <c r="AX378" s="231"/>
      <c r="AY378" s="231"/>
      <c r="AZ378" s="231"/>
      <c r="BA378" s="231"/>
      <c r="BB378" s="230"/>
      <c r="BC378" s="229"/>
    </row>
    <row r="379" spans="2:55" s="27" customFormat="1" ht="17.5" thickBot="1">
      <c r="B379" s="117" t="s">
        <v>742</v>
      </c>
      <c r="C379" s="118" t="s">
        <v>775</v>
      </c>
      <c r="D379" s="118"/>
      <c r="E379" s="118"/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  <c r="X379" s="118"/>
      <c r="Y379" s="118"/>
      <c r="Z379" s="118"/>
      <c r="AA379" s="118"/>
      <c r="AB379" s="118"/>
      <c r="AC379" s="118"/>
      <c r="AD379" s="118"/>
      <c r="AE379" s="118"/>
      <c r="AF379" s="118"/>
      <c r="AG379" s="118"/>
      <c r="AH379" s="118"/>
      <c r="AI379" s="118"/>
      <c r="AJ379" s="118"/>
      <c r="AK379" s="118"/>
      <c r="AL379" s="118"/>
      <c r="AM379" s="118"/>
      <c r="AN379" s="118"/>
      <c r="AO379" s="118"/>
      <c r="AP379" s="118"/>
      <c r="AQ379" s="118"/>
      <c r="AR379" s="118"/>
      <c r="AS379" s="118"/>
      <c r="AT379" s="118"/>
      <c r="AU379" s="118"/>
      <c r="AV379" s="118"/>
    </row>
    <row r="380" spans="2:55" customFormat="1" ht="15" thickTop="1">
      <c r="L380" s="7"/>
      <c r="AM380" s="7"/>
      <c r="AO380" s="7"/>
      <c r="AP380" s="7"/>
      <c r="AQ380" s="7"/>
      <c r="AR380" s="7"/>
      <c r="AS380" s="7"/>
      <c r="AT380" s="7"/>
      <c r="AU380" s="7"/>
      <c r="AV380" s="7"/>
    </row>
    <row r="381" spans="2:55" customFormat="1">
      <c r="L381" s="7"/>
      <c r="AM381" s="7"/>
      <c r="AO381" s="7"/>
      <c r="AP381" s="7"/>
      <c r="AQ381" s="7"/>
      <c r="AR381" s="7"/>
      <c r="AS381" s="7"/>
      <c r="AT381" s="7"/>
      <c r="AU381" s="7"/>
      <c r="AV381" s="7"/>
    </row>
    <row r="382" spans="2:55" customFormat="1">
      <c r="L382" s="7"/>
      <c r="AM382" s="7"/>
      <c r="AO382" s="7"/>
      <c r="AP382" s="7"/>
      <c r="AQ382" s="7"/>
      <c r="AR382" s="7"/>
      <c r="AS382" s="7"/>
      <c r="AT382" s="7"/>
      <c r="AU382" s="7"/>
      <c r="AV382" s="7"/>
    </row>
    <row r="383" spans="2:55" customFormat="1">
      <c r="L383" s="7"/>
      <c r="AM383" s="7"/>
      <c r="AO383" s="7"/>
      <c r="AP383" s="7"/>
      <c r="AQ383" s="7"/>
      <c r="AR383" s="7"/>
      <c r="AS383" s="7"/>
      <c r="AT383" s="7"/>
      <c r="AU383" s="7"/>
      <c r="AV383" s="7"/>
    </row>
    <row r="384" spans="2:55" customFormat="1">
      <c r="L384" s="7"/>
      <c r="AM384" s="7"/>
      <c r="AO384" s="7"/>
      <c r="AP384" s="7"/>
      <c r="AQ384" s="7"/>
      <c r="AR384" s="7"/>
      <c r="AS384" s="7"/>
      <c r="AT384" s="7"/>
      <c r="AU384" s="7"/>
      <c r="AV384" s="7"/>
    </row>
    <row r="385" spans="3:48" customFormat="1">
      <c r="L385" s="7"/>
      <c r="AM385" s="7"/>
      <c r="AO385" s="7"/>
      <c r="AP385" s="7"/>
      <c r="AQ385" s="7"/>
      <c r="AR385" s="7"/>
      <c r="AS385" s="7"/>
      <c r="AT385" s="7"/>
      <c r="AU385" s="7"/>
      <c r="AV385" s="7"/>
    </row>
    <row r="386" spans="3:48" customFormat="1">
      <c r="L386" s="7"/>
      <c r="AM386" s="7"/>
      <c r="AO386" s="7"/>
      <c r="AP386" s="7"/>
      <c r="AQ386" s="7"/>
      <c r="AR386" s="7"/>
      <c r="AS386" s="7"/>
      <c r="AT386" s="7"/>
      <c r="AU386" s="7"/>
      <c r="AV386" s="7"/>
    </row>
    <row r="387" spans="3:48" customFormat="1">
      <c r="L387" s="7"/>
      <c r="AM387" s="7"/>
      <c r="AO387" s="7"/>
      <c r="AP387" s="7"/>
      <c r="AQ387" s="7"/>
      <c r="AR387" s="7"/>
      <c r="AS387" s="7"/>
      <c r="AT387" s="7"/>
      <c r="AU387" s="7"/>
      <c r="AV387" s="7"/>
    </row>
    <row r="388" spans="3:48" customFormat="1">
      <c r="L388" s="7"/>
      <c r="AM388" s="7"/>
      <c r="AO388" s="7"/>
      <c r="AP388" s="7"/>
      <c r="AQ388" s="7"/>
      <c r="AR388" s="7"/>
      <c r="AS388" s="7"/>
      <c r="AT388" s="7"/>
      <c r="AU388" s="7"/>
      <c r="AV388" s="7"/>
    </row>
    <row r="389" spans="3:48" customFormat="1">
      <c r="L389" s="7"/>
      <c r="AM389" s="7"/>
      <c r="AO389" s="7"/>
      <c r="AP389" s="7"/>
      <c r="AQ389" s="7"/>
      <c r="AR389" s="7"/>
      <c r="AS389" s="7"/>
      <c r="AT389" s="7"/>
      <c r="AU389" s="7"/>
      <c r="AV389" s="7"/>
    </row>
    <row r="390" spans="3:48" customFormat="1">
      <c r="L390" s="7"/>
      <c r="AM390" s="7"/>
      <c r="AO390" s="7"/>
      <c r="AP390" s="7"/>
      <c r="AQ390" s="7"/>
      <c r="AR390" s="7"/>
      <c r="AS390" s="7"/>
      <c r="AT390" s="7"/>
      <c r="AU390" s="7"/>
      <c r="AV390" s="7"/>
    </row>
    <row r="391" spans="3:48" customFormat="1">
      <c r="L391" s="7"/>
      <c r="AM391" s="7"/>
      <c r="AO391" s="7"/>
      <c r="AP391" s="7"/>
      <c r="AQ391" s="7"/>
      <c r="AR391" s="7"/>
      <c r="AS391" s="7"/>
      <c r="AT391" s="7"/>
      <c r="AU391" s="7"/>
      <c r="AV391" s="7"/>
    </row>
    <row r="392" spans="3:48" customFormat="1">
      <c r="L392" s="7"/>
      <c r="AM392" s="7"/>
      <c r="AO392" s="7"/>
      <c r="AP392" s="7"/>
      <c r="AQ392" s="7"/>
      <c r="AR392" s="7"/>
      <c r="AS392" s="7"/>
      <c r="AT392" s="7"/>
      <c r="AU392" s="7"/>
      <c r="AV392" s="7"/>
    </row>
    <row r="393" spans="3:48" customFormat="1">
      <c r="L393" s="7"/>
      <c r="AM393" s="7"/>
      <c r="AO393" s="7"/>
      <c r="AP393" s="7"/>
      <c r="AQ393" s="7"/>
      <c r="AR393" s="7"/>
      <c r="AS393" s="7"/>
      <c r="AT393" s="7"/>
      <c r="AU393" s="7"/>
      <c r="AV393" s="7"/>
    </row>
    <row r="394" spans="3:48" customFormat="1">
      <c r="L394" s="7"/>
      <c r="AM394" s="7"/>
      <c r="AO394" s="7"/>
      <c r="AP394" s="7"/>
      <c r="AQ394" s="7"/>
      <c r="AR394" s="7"/>
      <c r="AS394" s="7"/>
      <c r="AT394" s="7"/>
      <c r="AU394" s="7"/>
      <c r="AV394" s="7"/>
    </row>
    <row r="399" spans="3:48" customFormat="1">
      <c r="L399" s="7"/>
      <c r="AM399" s="7"/>
      <c r="AO399" s="7"/>
      <c r="AP399" s="7"/>
      <c r="AQ399" s="7"/>
      <c r="AR399" s="7"/>
      <c r="AS399" s="7"/>
      <c r="AT399" s="7"/>
      <c r="AU399" s="7"/>
      <c r="AV399" s="7"/>
    </row>
    <row r="400" spans="3:48" customFormat="1" ht="15" thickBot="1">
      <c r="C400" s="28" t="s">
        <v>740</v>
      </c>
      <c r="D400" s="28" t="s">
        <v>49</v>
      </c>
      <c r="E400" s="28" t="s">
        <v>62</v>
      </c>
      <c r="F400" s="28">
        <f t="shared" ref="F400:AM400" si="182">years</f>
        <v>1990</v>
      </c>
      <c r="G400" s="28">
        <f t="shared" si="182"/>
        <v>1991</v>
      </c>
      <c r="H400" s="28">
        <f t="shared" si="182"/>
        <v>1992</v>
      </c>
      <c r="I400" s="28">
        <f t="shared" si="182"/>
        <v>1993</v>
      </c>
      <c r="J400" s="28">
        <f t="shared" si="182"/>
        <v>1994</v>
      </c>
      <c r="K400" s="28">
        <f t="shared" si="182"/>
        <v>1995</v>
      </c>
      <c r="L400" s="28">
        <f t="shared" si="182"/>
        <v>1996</v>
      </c>
      <c r="M400" s="28">
        <f t="shared" si="182"/>
        <v>1997</v>
      </c>
      <c r="N400" s="28">
        <f t="shared" si="182"/>
        <v>1998</v>
      </c>
      <c r="O400" s="28">
        <f t="shared" si="182"/>
        <v>1999</v>
      </c>
      <c r="P400" s="28">
        <f t="shared" si="182"/>
        <v>2000</v>
      </c>
      <c r="Q400" s="28">
        <f t="shared" si="182"/>
        <v>2001</v>
      </c>
      <c r="R400" s="28">
        <f t="shared" si="182"/>
        <v>2002</v>
      </c>
      <c r="S400" s="28">
        <f t="shared" si="182"/>
        <v>2003</v>
      </c>
      <c r="T400" s="28">
        <f t="shared" si="182"/>
        <v>2004</v>
      </c>
      <c r="U400" s="28">
        <f t="shared" si="182"/>
        <v>2005</v>
      </c>
      <c r="V400" s="28">
        <f t="shared" si="182"/>
        <v>2006</v>
      </c>
      <c r="W400" s="28">
        <f t="shared" si="182"/>
        <v>2007</v>
      </c>
      <c r="X400" s="28">
        <f t="shared" si="182"/>
        <v>2008</v>
      </c>
      <c r="Y400" s="28">
        <f t="shared" si="182"/>
        <v>2009</v>
      </c>
      <c r="Z400" s="28">
        <f t="shared" si="182"/>
        <v>2010</v>
      </c>
      <c r="AA400" s="28">
        <f t="shared" si="182"/>
        <v>2011</v>
      </c>
      <c r="AB400" s="28">
        <f t="shared" si="182"/>
        <v>2012</v>
      </c>
      <c r="AC400" s="28">
        <f t="shared" si="182"/>
        <v>2013</v>
      </c>
      <c r="AD400" s="28">
        <f t="shared" si="182"/>
        <v>2014</v>
      </c>
      <c r="AE400" s="28">
        <f t="shared" si="182"/>
        <v>2015</v>
      </c>
      <c r="AF400" s="28">
        <f t="shared" si="182"/>
        <v>2016</v>
      </c>
      <c r="AG400" s="28">
        <f t="shared" si="182"/>
        <v>2017</v>
      </c>
      <c r="AH400" s="28">
        <f t="shared" si="182"/>
        <v>2018</v>
      </c>
      <c r="AI400" s="28">
        <f t="shared" si="182"/>
        <v>2019</v>
      </c>
      <c r="AJ400" s="28">
        <f t="shared" si="182"/>
        <v>2020</v>
      </c>
      <c r="AK400" s="28">
        <f t="shared" si="182"/>
        <v>2021</v>
      </c>
      <c r="AL400" s="28">
        <f t="shared" si="182"/>
        <v>2022</v>
      </c>
      <c r="AM400" s="28">
        <f t="shared" si="182"/>
        <v>2023</v>
      </c>
      <c r="AN400" s="28"/>
      <c r="AO400" s="28"/>
      <c r="AP400" s="28"/>
      <c r="AQ400" s="28"/>
      <c r="AR400" s="28"/>
      <c r="AS400" s="28"/>
      <c r="AT400" s="28"/>
      <c r="AU400" s="28"/>
      <c r="AV400" s="28"/>
    </row>
    <row r="401" spans="3:48">
      <c r="C401" s="7" t="s">
        <v>738</v>
      </c>
      <c r="D401" s="7" t="s">
        <v>510</v>
      </c>
      <c r="F401" s="7">
        <v>0</v>
      </c>
      <c r="G401" s="7">
        <v>0</v>
      </c>
      <c r="H401" s="7">
        <v>0</v>
      </c>
      <c r="I401" s="7">
        <v>0</v>
      </c>
      <c r="J401" s="7">
        <v>0</v>
      </c>
      <c r="K401" s="7">
        <v>0</v>
      </c>
      <c r="L401" s="7">
        <v>0</v>
      </c>
      <c r="M401" s="7">
        <v>0</v>
      </c>
      <c r="N401" s="7">
        <v>0</v>
      </c>
      <c r="O401" s="7">
        <v>0</v>
      </c>
      <c r="P401" s="7">
        <v>0</v>
      </c>
      <c r="Q401" s="7">
        <v>0</v>
      </c>
      <c r="R401" s="7">
        <v>0</v>
      </c>
      <c r="S401" s="7">
        <v>0</v>
      </c>
      <c r="T401" s="7">
        <v>0</v>
      </c>
      <c r="U401" s="7">
        <v>0</v>
      </c>
      <c r="V401" s="7">
        <v>0</v>
      </c>
      <c r="W401" s="7">
        <v>0</v>
      </c>
      <c r="X401" s="7">
        <v>0</v>
      </c>
      <c r="Y401" s="7">
        <v>0</v>
      </c>
      <c r="Z401" s="7">
        <v>0</v>
      </c>
      <c r="AA401" s="7">
        <v>0</v>
      </c>
      <c r="AB401" s="7">
        <v>39.407589070879062</v>
      </c>
      <c r="AC401" s="7">
        <v>43.165826113343805</v>
      </c>
      <c r="AD401" s="7">
        <v>42.671804584223494</v>
      </c>
      <c r="AE401" s="7">
        <v>45.922659230504728</v>
      </c>
      <c r="AF401" s="7">
        <v>42.231082215105857</v>
      </c>
      <c r="AG401" s="7">
        <v>80.771228099082279</v>
      </c>
      <c r="AH401" s="7">
        <v>163.16967932592368</v>
      </c>
      <c r="AI401" s="7">
        <v>152.14616176488062</v>
      </c>
      <c r="AJ401" s="7">
        <v>145.44410982066745</v>
      </c>
      <c r="AK401" s="7">
        <v>174.99585774244056</v>
      </c>
      <c r="AL401" s="7">
        <v>163.30633246445325</v>
      </c>
      <c r="AM401" s="7">
        <v>144.56592119716947</v>
      </c>
    </row>
    <row r="402" spans="3:48">
      <c r="C402" s="7" t="s">
        <v>297</v>
      </c>
      <c r="D402" s="7" t="s">
        <v>510</v>
      </c>
      <c r="F402" s="7">
        <v>186.80106670549594</v>
      </c>
      <c r="G402" s="7">
        <v>166.62133024713341</v>
      </c>
      <c r="H402" s="7">
        <v>134.58990764467251</v>
      </c>
      <c r="I402" s="7">
        <v>138.45613787247237</v>
      </c>
      <c r="J402" s="7">
        <v>124.83597134237658</v>
      </c>
      <c r="K402" s="7">
        <v>117.17009003446134</v>
      </c>
      <c r="L402" s="7">
        <v>106.72301707683044</v>
      </c>
      <c r="M402" s="7">
        <v>98.086566310134899</v>
      </c>
      <c r="N402" s="7">
        <v>100.89630491016679</v>
      </c>
      <c r="O402" s="7">
        <v>72.747866395546055</v>
      </c>
      <c r="P402" s="7">
        <v>69.935271094497892</v>
      </c>
      <c r="Q402" s="7">
        <v>66.897152030792043</v>
      </c>
      <c r="R402" s="7">
        <v>66.504293431606001</v>
      </c>
      <c r="S402" s="7">
        <v>191.06457733360017</v>
      </c>
      <c r="T402" s="7">
        <v>192.06236735395046</v>
      </c>
      <c r="U402" s="7">
        <v>226.33451754328377</v>
      </c>
      <c r="V402" s="7">
        <v>248.9036762673972</v>
      </c>
      <c r="W402" s="7">
        <v>287.98978492454239</v>
      </c>
      <c r="X402" s="7">
        <v>279.1002569533207</v>
      </c>
      <c r="Y402" s="7">
        <v>325.87807045217386</v>
      </c>
      <c r="Z402" s="7">
        <v>317.52601177764996</v>
      </c>
      <c r="AA402" s="7">
        <v>315.61199304609744</v>
      </c>
      <c r="AB402" s="7">
        <v>322.01239747821899</v>
      </c>
      <c r="AC402" s="7">
        <v>363.07508651197281</v>
      </c>
      <c r="AD402" s="7">
        <v>442.3939742089895</v>
      </c>
      <c r="AE402" s="7">
        <v>460.36456735305796</v>
      </c>
      <c r="AF402" s="7">
        <v>489.47872367270315</v>
      </c>
      <c r="AG402" s="7">
        <v>488.6237292446138</v>
      </c>
      <c r="AH402" s="7">
        <v>520.07862121104961</v>
      </c>
      <c r="AI402" s="7">
        <v>524.44565244262947</v>
      </c>
      <c r="AJ402" s="7">
        <v>599.38101355986737</v>
      </c>
      <c r="AK402" s="7">
        <v>553.66532778549504</v>
      </c>
      <c r="AL402" s="7">
        <v>621.03884787364541</v>
      </c>
      <c r="AM402" s="7">
        <v>702.54907115997526</v>
      </c>
    </row>
    <row r="403" spans="3:48">
      <c r="C403" s="7" t="s">
        <v>739</v>
      </c>
      <c r="D403" s="7" t="s">
        <v>510</v>
      </c>
      <c r="F403" s="7">
        <v>0</v>
      </c>
      <c r="G403" s="7">
        <v>0</v>
      </c>
      <c r="H403" s="7">
        <v>0</v>
      </c>
      <c r="I403" s="7">
        <v>0</v>
      </c>
      <c r="J403" s="7">
        <v>0</v>
      </c>
      <c r="K403" s="7">
        <v>0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Q403" s="7">
        <v>0</v>
      </c>
      <c r="R403" s="7">
        <v>0</v>
      </c>
      <c r="S403" s="7">
        <v>0</v>
      </c>
      <c r="T403" s="7">
        <v>0</v>
      </c>
      <c r="U403" s="7">
        <v>3.2388705153249022</v>
      </c>
      <c r="V403" s="7">
        <v>7.9610838988932651</v>
      </c>
      <c r="W403" s="7">
        <v>62.834124596391916</v>
      </c>
      <c r="X403" s="7">
        <v>162.13329258380975</v>
      </c>
      <c r="Y403" s="7">
        <v>225.43005435647356</v>
      </c>
      <c r="Z403" s="7">
        <v>269.86605298943647</v>
      </c>
      <c r="AA403" s="7">
        <v>283.35919275457093</v>
      </c>
      <c r="AB403" s="7">
        <v>247.03890266366361</v>
      </c>
      <c r="AC403" s="7">
        <v>297.44514655830704</v>
      </c>
      <c r="AD403" s="7">
        <v>337.8100480497892</v>
      </c>
      <c r="AE403" s="7">
        <v>373.28640518988891</v>
      </c>
      <c r="AF403" s="7">
        <v>345.1790522109801</v>
      </c>
      <c r="AG403" s="7">
        <v>466.83731375909264</v>
      </c>
      <c r="AH403" s="7">
        <v>449.11496088762317</v>
      </c>
      <c r="AI403" s="7">
        <v>550.01444574252173</v>
      </c>
      <c r="AJ403" s="7">
        <v>511.72038188342572</v>
      </c>
      <c r="AK403" s="7">
        <v>526.43461033529593</v>
      </c>
      <c r="AL403" s="7">
        <v>662.17740756135549</v>
      </c>
      <c r="AM403" s="7">
        <v>883.71644609325278</v>
      </c>
    </row>
    <row r="404" spans="3:48">
      <c r="F404" s="58">
        <f t="shared" ref="F404:AM404" si="183">SUM(F401:F403)</f>
        <v>186.80106670549594</v>
      </c>
      <c r="G404" s="58">
        <f t="shared" si="183"/>
        <v>166.62133024713341</v>
      </c>
      <c r="H404" s="58">
        <f t="shared" si="183"/>
        <v>134.58990764467251</v>
      </c>
      <c r="I404" s="58">
        <f t="shared" si="183"/>
        <v>138.45613787247237</v>
      </c>
      <c r="J404" s="58">
        <f t="shared" si="183"/>
        <v>124.83597134237658</v>
      </c>
      <c r="K404" s="58">
        <f t="shared" si="183"/>
        <v>117.17009003446134</v>
      </c>
      <c r="L404" s="58">
        <f t="shared" si="183"/>
        <v>106.72301707683044</v>
      </c>
      <c r="M404" s="58">
        <f t="shared" si="183"/>
        <v>98.086566310134899</v>
      </c>
      <c r="N404" s="58">
        <f t="shared" si="183"/>
        <v>100.89630491016679</v>
      </c>
      <c r="O404" s="58">
        <f t="shared" si="183"/>
        <v>72.747866395546055</v>
      </c>
      <c r="P404" s="58">
        <f t="shared" si="183"/>
        <v>69.935271094497892</v>
      </c>
      <c r="Q404" s="58">
        <f t="shared" si="183"/>
        <v>66.897152030792043</v>
      </c>
      <c r="R404" s="58">
        <f t="shared" si="183"/>
        <v>66.504293431606001</v>
      </c>
      <c r="S404" s="58">
        <f t="shared" si="183"/>
        <v>191.06457733360017</v>
      </c>
      <c r="T404" s="58">
        <f t="shared" si="183"/>
        <v>192.06236735395046</v>
      </c>
      <c r="U404" s="58">
        <f t="shared" si="183"/>
        <v>229.57338805860866</v>
      </c>
      <c r="V404" s="58">
        <f t="shared" si="183"/>
        <v>256.86476016629047</v>
      </c>
      <c r="W404" s="58">
        <f t="shared" si="183"/>
        <v>350.82390952093431</v>
      </c>
      <c r="X404" s="58">
        <f t="shared" si="183"/>
        <v>441.23354953713044</v>
      </c>
      <c r="Y404" s="58">
        <f t="shared" si="183"/>
        <v>551.30812480864745</v>
      </c>
      <c r="Z404" s="58">
        <f t="shared" si="183"/>
        <v>587.39206476708637</v>
      </c>
      <c r="AA404" s="58">
        <f t="shared" si="183"/>
        <v>598.97118580066831</v>
      </c>
      <c r="AB404" s="58">
        <f t="shared" si="183"/>
        <v>608.45888921276162</v>
      </c>
      <c r="AC404" s="58">
        <f t="shared" si="183"/>
        <v>703.68605918362368</v>
      </c>
      <c r="AD404" s="58">
        <f t="shared" si="183"/>
        <v>822.87582684300219</v>
      </c>
      <c r="AE404" s="58">
        <f t="shared" si="183"/>
        <v>879.57363177345155</v>
      </c>
      <c r="AF404" s="58">
        <f t="shared" si="183"/>
        <v>876.88885809878911</v>
      </c>
      <c r="AG404" s="58">
        <f t="shared" si="183"/>
        <v>1036.2322711027887</v>
      </c>
      <c r="AH404" s="58">
        <f t="shared" si="183"/>
        <v>1132.3632614245964</v>
      </c>
      <c r="AI404" s="58">
        <f t="shared" si="183"/>
        <v>1226.6062599500319</v>
      </c>
      <c r="AJ404" s="58">
        <f t="shared" si="183"/>
        <v>1256.5455052639604</v>
      </c>
      <c r="AK404" s="58">
        <f t="shared" si="183"/>
        <v>1255.0957958632316</v>
      </c>
      <c r="AL404" s="58">
        <f t="shared" si="183"/>
        <v>1446.5225878994543</v>
      </c>
      <c r="AM404" s="58">
        <f t="shared" si="183"/>
        <v>1730.8314384503974</v>
      </c>
    </row>
    <row r="405" spans="3:48" customFormat="1">
      <c r="L405" s="7"/>
      <c r="AM405" s="7"/>
      <c r="AO405" s="7"/>
      <c r="AP405" s="7"/>
      <c r="AQ405" s="7"/>
      <c r="AR405" s="7"/>
      <c r="AS405" s="7"/>
      <c r="AT405" s="7"/>
      <c r="AU405" s="7"/>
      <c r="AV405" s="7"/>
    </row>
    <row r="406" spans="3:48">
      <c r="C406" s="7" t="s">
        <v>968</v>
      </c>
      <c r="D406" s="7" t="s">
        <v>510</v>
      </c>
      <c r="F406" s="7">
        <v>416.47250708077706</v>
      </c>
      <c r="G406" s="7">
        <v>461.10142402532915</v>
      </c>
      <c r="H406" s="7">
        <v>514.21854682007893</v>
      </c>
      <c r="I406" s="7">
        <v>483.57148551861968</v>
      </c>
      <c r="J406" s="7">
        <v>580.71377184190465</v>
      </c>
      <c r="K406" s="7">
        <v>436.94362871115322</v>
      </c>
      <c r="L406" s="7">
        <v>459.14983647900112</v>
      </c>
      <c r="M406" s="7">
        <v>510.49821461100214</v>
      </c>
      <c r="N406" s="7">
        <v>749.84072472590333</v>
      </c>
      <c r="O406" s="7">
        <v>743.74868611142074</v>
      </c>
      <c r="P406" s="7">
        <v>721.81573701395746</v>
      </c>
      <c r="Q406" s="7">
        <v>644.4939424813017</v>
      </c>
      <c r="R406" s="7">
        <v>802.13562754595694</v>
      </c>
      <c r="S406" s="7">
        <v>601.93851428777566</v>
      </c>
      <c r="T406" s="7">
        <v>735.96822374177179</v>
      </c>
      <c r="U406" s="7">
        <v>1006.3900712493388</v>
      </c>
      <c r="V406" s="7">
        <v>1329.3859768985162</v>
      </c>
      <c r="W406" s="7">
        <v>1346.3224622823068</v>
      </c>
      <c r="X406" s="7">
        <v>1700.3845906177123</v>
      </c>
      <c r="Y406" s="7">
        <v>1935.1423449721633</v>
      </c>
      <c r="Z406" s="7">
        <v>1678.0110687759752</v>
      </c>
      <c r="AA406" s="7">
        <v>2078.4311436113012</v>
      </c>
      <c r="AB406" s="7">
        <v>2051.2221625897687</v>
      </c>
      <c r="AC406" s="7">
        <v>2214.4246716389976</v>
      </c>
      <c r="AD406" s="7">
        <v>2530.0706928825489</v>
      </c>
      <c r="AE406" s="7">
        <v>3086.0422548492229</v>
      </c>
      <c r="AF406" s="7">
        <v>2827.9958774130569</v>
      </c>
      <c r="AG406" s="7">
        <v>3348.25568823496</v>
      </c>
      <c r="AH406" s="7">
        <v>3831.2024749985771</v>
      </c>
      <c r="AI406" s="7">
        <v>4643.8694737235928</v>
      </c>
      <c r="AJ406" s="7">
        <v>5343.2669561097491</v>
      </c>
      <c r="AK406" s="7">
        <v>4908.1909113841511</v>
      </c>
      <c r="AL406" s="7">
        <v>5395.1899968555272</v>
      </c>
      <c r="AM406" s="7">
        <v>5566.273532800913</v>
      </c>
      <c r="AN406" s="7">
        <f>_xlfn.RANK.AVG(AM406,AM$406:AM$420)</f>
        <v>1</v>
      </c>
      <c r="AO406" s="126">
        <f>AM406/AM$421</f>
        <v>0.44509052532937576</v>
      </c>
    </row>
    <row r="407" spans="3:48">
      <c r="C407" s="7" t="s">
        <v>968</v>
      </c>
      <c r="D407" s="7" t="s">
        <v>510</v>
      </c>
      <c r="F407" s="7">
        <v>0</v>
      </c>
      <c r="G407" s="7">
        <v>0</v>
      </c>
      <c r="H407" s="7">
        <v>0</v>
      </c>
      <c r="I407" s="7">
        <v>0</v>
      </c>
      <c r="J407" s="7">
        <v>0</v>
      </c>
      <c r="K407" s="7">
        <v>0</v>
      </c>
      <c r="L407" s="7">
        <v>0</v>
      </c>
      <c r="M407" s="7">
        <v>0</v>
      </c>
      <c r="N407" s="7">
        <v>0</v>
      </c>
      <c r="O407" s="7">
        <v>0</v>
      </c>
      <c r="P407" s="7">
        <v>0</v>
      </c>
      <c r="Q407" s="7">
        <v>0</v>
      </c>
      <c r="R407" s="7">
        <v>0</v>
      </c>
      <c r="S407" s="7">
        <v>0</v>
      </c>
      <c r="T407" s="7">
        <v>0</v>
      </c>
      <c r="U407" s="7">
        <v>0</v>
      </c>
      <c r="V407" s="7">
        <v>0</v>
      </c>
      <c r="W407" s="7">
        <v>0</v>
      </c>
      <c r="X407" s="7">
        <v>0</v>
      </c>
      <c r="Y407" s="7">
        <v>0</v>
      </c>
      <c r="Z407" s="7">
        <v>0</v>
      </c>
      <c r="AA407" s="7">
        <v>0</v>
      </c>
      <c r="AB407" s="7">
        <v>0</v>
      </c>
      <c r="AC407" s="7">
        <v>0</v>
      </c>
      <c r="AD407" s="7">
        <v>0</v>
      </c>
      <c r="AE407" s="7">
        <v>0</v>
      </c>
      <c r="AF407" s="7">
        <v>0</v>
      </c>
      <c r="AG407" s="7">
        <v>0</v>
      </c>
      <c r="AH407" s="7">
        <v>0</v>
      </c>
      <c r="AI407" s="7">
        <v>0</v>
      </c>
      <c r="AJ407" s="7">
        <v>0</v>
      </c>
      <c r="AK407" s="7">
        <v>0</v>
      </c>
      <c r="AL407" s="7">
        <v>0</v>
      </c>
      <c r="AM407" s="7">
        <v>0</v>
      </c>
      <c r="AN407" s="7">
        <f t="shared" ref="AN407:AN420" si="184">_xlfn.RANK.AVG(AM407,AM$406:AM$420)</f>
        <v>14.5</v>
      </c>
      <c r="AO407" s="126">
        <f t="shared" ref="AO407:AO420" si="185">AM407/AM$421</f>
        <v>0</v>
      </c>
    </row>
    <row r="408" spans="3:48">
      <c r="C408" s="7" t="s">
        <v>969</v>
      </c>
      <c r="D408" s="7" t="s">
        <v>510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0</v>
      </c>
      <c r="V408" s="7">
        <v>0</v>
      </c>
      <c r="W408" s="7">
        <v>0</v>
      </c>
      <c r="X408" s="7">
        <v>0</v>
      </c>
      <c r="Y408" s="7">
        <v>0</v>
      </c>
      <c r="Z408" s="7">
        <v>0</v>
      </c>
      <c r="AA408" s="7">
        <v>0</v>
      </c>
      <c r="AB408" s="7">
        <v>0</v>
      </c>
      <c r="AC408" s="7">
        <v>0</v>
      </c>
      <c r="AD408" s="7">
        <v>0</v>
      </c>
      <c r="AE408" s="7">
        <v>0</v>
      </c>
      <c r="AF408" s="7">
        <v>0</v>
      </c>
      <c r="AG408" s="7">
        <v>0</v>
      </c>
      <c r="AH408" s="7">
        <v>0</v>
      </c>
      <c r="AI408" s="7">
        <v>0</v>
      </c>
      <c r="AJ408" s="7">
        <v>0</v>
      </c>
      <c r="AK408" s="7">
        <v>0</v>
      </c>
      <c r="AL408" s="7">
        <v>0</v>
      </c>
      <c r="AM408" s="7">
        <v>0</v>
      </c>
      <c r="AN408" s="7">
        <f t="shared" si="184"/>
        <v>14.5</v>
      </c>
      <c r="AO408" s="126">
        <f t="shared" si="185"/>
        <v>0</v>
      </c>
    </row>
    <row r="409" spans="3:48">
      <c r="C409" s="7" t="s">
        <v>970</v>
      </c>
      <c r="D409" s="7" t="s">
        <v>510</v>
      </c>
      <c r="F409" s="7">
        <v>0</v>
      </c>
      <c r="G409" s="7">
        <v>0</v>
      </c>
      <c r="H409" s="7">
        <v>3.1741885606177709</v>
      </c>
      <c r="I409" s="7">
        <v>9.4447555765355382</v>
      </c>
      <c r="J409" s="7">
        <v>11.915293374725904</v>
      </c>
      <c r="K409" s="7">
        <v>9.7504854384636701</v>
      </c>
      <c r="L409" s="7">
        <v>8.4749741657924869</v>
      </c>
      <c r="M409" s="7">
        <v>31.367667868571932</v>
      </c>
      <c r="N409" s="7">
        <v>108.02781111122771</v>
      </c>
      <c r="O409" s="7">
        <v>123.42295425757159</v>
      </c>
      <c r="P409" s="7">
        <v>148.25795246086639</v>
      </c>
      <c r="Q409" s="7">
        <v>208.92354700777796</v>
      </c>
      <c r="R409" s="7">
        <v>224.17286852489033</v>
      </c>
      <c r="S409" s="7">
        <v>237.82721587882668</v>
      </c>
      <c r="T409" s="7">
        <v>342.56630352095152</v>
      </c>
      <c r="U409" s="7">
        <v>590.1945579012247</v>
      </c>
      <c r="V409" s="7">
        <v>866.85496238666462</v>
      </c>
      <c r="W409" s="7">
        <v>929.90484123570661</v>
      </c>
      <c r="X409" s="7">
        <v>1128.6451491418272</v>
      </c>
      <c r="Y409" s="7">
        <v>1373.5662790192762</v>
      </c>
      <c r="Z409" s="7">
        <v>1239.8493430077579</v>
      </c>
      <c r="AA409" s="7">
        <v>1589.0032651671538</v>
      </c>
      <c r="AB409" s="7">
        <v>1448.9104677050084</v>
      </c>
      <c r="AC409" s="7">
        <v>1679.0173628332843</v>
      </c>
      <c r="AD409" s="7">
        <v>1914.400114009738</v>
      </c>
      <c r="AE409" s="7">
        <v>2469.8503108383593</v>
      </c>
      <c r="AF409" s="7">
        <v>2174.8092822613116</v>
      </c>
      <c r="AG409" s="7">
        <v>2673.7938543836181</v>
      </c>
      <c r="AH409" s="7">
        <v>3130.9538614520643</v>
      </c>
      <c r="AI409" s="7">
        <v>3857.6534260622416</v>
      </c>
      <c r="AJ409" s="7">
        <v>4519.7952608174273</v>
      </c>
      <c r="AK409" s="7">
        <v>4041.7811623951625</v>
      </c>
      <c r="AL409" s="7">
        <v>4548.2269383759522</v>
      </c>
      <c r="AM409" s="7">
        <v>4552.1447483681568</v>
      </c>
      <c r="AN409" s="7">
        <f t="shared" si="184"/>
        <v>2</v>
      </c>
      <c r="AO409" s="126">
        <f t="shared" si="185"/>
        <v>0.36399873011756456</v>
      </c>
    </row>
    <row r="410" spans="3:48">
      <c r="C410" s="7" t="s">
        <v>971</v>
      </c>
      <c r="D410" s="7" t="s">
        <v>510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Q410" s="7">
        <v>0</v>
      </c>
      <c r="R410" s="7">
        <v>0</v>
      </c>
      <c r="S410" s="7">
        <v>0</v>
      </c>
      <c r="T410" s="7">
        <v>0</v>
      </c>
      <c r="U410" s="7">
        <v>0</v>
      </c>
      <c r="V410" s="7">
        <v>0</v>
      </c>
      <c r="W410" s="7">
        <v>0</v>
      </c>
      <c r="X410" s="7">
        <v>0</v>
      </c>
      <c r="Y410" s="7">
        <v>0.19714667124201635</v>
      </c>
      <c r="Z410" s="7">
        <v>0.20968584049346181</v>
      </c>
      <c r="AA410" s="7">
        <v>0.22972718804081091</v>
      </c>
      <c r="AB410" s="7">
        <v>0.27145979950648086</v>
      </c>
      <c r="AC410" s="7">
        <v>0.29185456145965483</v>
      </c>
      <c r="AD410" s="7">
        <v>0.80357038035070139</v>
      </c>
      <c r="AE410" s="7">
        <v>1.2754050140891324</v>
      </c>
      <c r="AF410" s="7">
        <v>1.9698152732771039</v>
      </c>
      <c r="AG410" s="7">
        <v>3.872946461683862</v>
      </c>
      <c r="AH410" s="7">
        <v>7.2549027405912536</v>
      </c>
      <c r="AI410" s="7">
        <v>14.104170396392727</v>
      </c>
      <c r="AJ410" s="7">
        <v>23.059125161780749</v>
      </c>
      <c r="AK410" s="7">
        <v>37.72918929664791</v>
      </c>
      <c r="AL410" s="7">
        <v>64.439587025868633</v>
      </c>
      <c r="AM410" s="7">
        <v>266.56253003289891</v>
      </c>
      <c r="AN410" s="7">
        <f t="shared" si="184"/>
        <v>6</v>
      </c>
      <c r="AO410" s="126">
        <f t="shared" si="185"/>
        <v>2.1314880741365463E-2</v>
      </c>
    </row>
    <row r="411" spans="3:48">
      <c r="C411" s="7" t="s">
        <v>972</v>
      </c>
      <c r="D411" s="7" t="s">
        <v>510</v>
      </c>
      <c r="F411" s="7">
        <v>416.47250708077706</v>
      </c>
      <c r="G411" s="7">
        <v>461.10142402532915</v>
      </c>
      <c r="H411" s="7">
        <v>511.04435825946115</v>
      </c>
      <c r="I411" s="7">
        <v>474.12672994208413</v>
      </c>
      <c r="J411" s="7">
        <v>568.79847846717871</v>
      </c>
      <c r="K411" s="7">
        <v>427.19314327268955</v>
      </c>
      <c r="L411" s="7">
        <v>430.40761656274702</v>
      </c>
      <c r="M411" s="7">
        <v>418.44468936674957</v>
      </c>
      <c r="N411" s="7">
        <v>578.49212458971056</v>
      </c>
      <c r="O411" s="7">
        <v>551.77320726914354</v>
      </c>
      <c r="P411" s="7">
        <v>506.14292786844965</v>
      </c>
      <c r="Q411" s="7">
        <v>365.30344746270157</v>
      </c>
      <c r="R411" s="7">
        <v>520.5663776827995</v>
      </c>
      <c r="S411" s="7">
        <v>308.02291395759931</v>
      </c>
      <c r="T411" s="7">
        <v>324.26123386716023</v>
      </c>
      <c r="U411" s="7">
        <v>330.47731713437361</v>
      </c>
      <c r="V411" s="7">
        <v>381.0252823727256</v>
      </c>
      <c r="W411" s="7">
        <v>311.50175623162733</v>
      </c>
      <c r="X411" s="7">
        <v>447.15614271764372</v>
      </c>
      <c r="Y411" s="7">
        <v>413.04957791828502</v>
      </c>
      <c r="Z411" s="7">
        <v>260.40731633370979</v>
      </c>
      <c r="AA411" s="7">
        <v>296.4266450197714</v>
      </c>
      <c r="AB411" s="7">
        <v>332.82859878706881</v>
      </c>
      <c r="AC411" s="7">
        <v>246.09378822037317</v>
      </c>
      <c r="AD411" s="7">
        <v>288.04985771500105</v>
      </c>
      <c r="AE411" s="7">
        <v>322.81482405173841</v>
      </c>
      <c r="AF411" s="7">
        <v>264.01841566573427</v>
      </c>
      <c r="AG411" s="7">
        <v>267.74186384818609</v>
      </c>
      <c r="AH411" s="7">
        <v>268.06050769131502</v>
      </c>
      <c r="AI411" s="7">
        <v>360.27490338613586</v>
      </c>
      <c r="AJ411" s="7">
        <v>382.14572362360684</v>
      </c>
      <c r="AK411" s="7">
        <v>327.65725459409151</v>
      </c>
      <c r="AL411" s="7">
        <v>299.6251084922115</v>
      </c>
      <c r="AM411" s="7">
        <v>383.36468067254685</v>
      </c>
      <c r="AN411" s="7">
        <f t="shared" si="184"/>
        <v>4</v>
      </c>
      <c r="AO411" s="126">
        <f t="shared" si="185"/>
        <v>3.06546176913105E-2</v>
      </c>
    </row>
    <row r="412" spans="3:48">
      <c r="C412" s="7" t="s">
        <v>973</v>
      </c>
      <c r="D412" s="7" t="s">
        <v>510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Q412" s="7">
        <v>0</v>
      </c>
      <c r="R412" s="7">
        <v>0</v>
      </c>
      <c r="S412" s="7">
        <v>0</v>
      </c>
      <c r="T412" s="7">
        <v>4.922610245956422</v>
      </c>
      <c r="U412" s="7">
        <v>5.1149215268103676</v>
      </c>
      <c r="V412" s="7">
        <v>4.9702626153615368</v>
      </c>
      <c r="W412" s="7">
        <v>8.2326570327184321</v>
      </c>
      <c r="X412" s="7">
        <v>18.745309807623322</v>
      </c>
      <c r="Y412" s="7">
        <v>36.476118692806679</v>
      </c>
      <c r="Z412" s="7">
        <v>60.624917988006167</v>
      </c>
      <c r="AA412" s="7">
        <v>76.616548050855641</v>
      </c>
      <c r="AB412" s="7">
        <v>107.53012210166932</v>
      </c>
      <c r="AC412" s="7">
        <v>133.53804808884087</v>
      </c>
      <c r="AD412" s="7">
        <v>158.35685680224285</v>
      </c>
      <c r="AE412" s="7">
        <v>118.65916160110551</v>
      </c>
      <c r="AF412" s="7">
        <v>223.34543612779214</v>
      </c>
      <c r="AG412" s="7">
        <v>207.49636267288318</v>
      </c>
      <c r="AH412" s="7">
        <v>166.3151412082762</v>
      </c>
      <c r="AI412" s="7">
        <v>165.84275973783804</v>
      </c>
      <c r="AJ412" s="7">
        <v>193.66461475670337</v>
      </c>
      <c r="AK412" s="7">
        <v>235.81840961643269</v>
      </c>
      <c r="AL412" s="7">
        <v>240.88067956205819</v>
      </c>
      <c r="AM412" s="7">
        <v>151.32478602709853</v>
      </c>
      <c r="AN412" s="7">
        <f t="shared" si="184"/>
        <v>8</v>
      </c>
      <c r="AO412" s="126">
        <f t="shared" si="185"/>
        <v>1.2100236919953331E-2</v>
      </c>
    </row>
    <row r="413" spans="3:48">
      <c r="C413" s="7" t="s">
        <v>979</v>
      </c>
      <c r="D413" s="7" t="s">
        <v>510</v>
      </c>
      <c r="F413" s="7">
        <v>0</v>
      </c>
      <c r="G413" s="7">
        <v>0</v>
      </c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3.2145464943601438</v>
      </c>
      <c r="V413" s="7">
        <v>6.0701155262207367</v>
      </c>
      <c r="W413" s="7">
        <v>52.541011334520157</v>
      </c>
      <c r="X413" s="7">
        <v>109.73935184371604</v>
      </c>
      <c r="Y413" s="7">
        <v>158.57660874358066</v>
      </c>
      <c r="Z413" s="7">
        <v>181.46220638299297</v>
      </c>
      <c r="AA413" s="7">
        <v>198.12375019142169</v>
      </c>
      <c r="AB413" s="7">
        <v>163.21285523728818</v>
      </c>
      <c r="AC413" s="7">
        <v>213.74094409218725</v>
      </c>
      <c r="AD413" s="7">
        <v>259.78307319399062</v>
      </c>
      <c r="AE413" s="7">
        <v>285.75045843862404</v>
      </c>
      <c r="AF413" s="7">
        <v>249.1433827458003</v>
      </c>
      <c r="AG413" s="7">
        <v>380.04822068645103</v>
      </c>
      <c r="AH413" s="7">
        <v>369.1683132643858</v>
      </c>
      <c r="AI413" s="7">
        <v>473.24404433765631</v>
      </c>
      <c r="AJ413" s="7">
        <v>454.75038329376065</v>
      </c>
      <c r="AK413" s="7">
        <v>465.98511194491783</v>
      </c>
      <c r="AL413" s="7">
        <v>591.80190435056727</v>
      </c>
      <c r="AM413" s="7">
        <v>783.06135111896344</v>
      </c>
      <c r="AN413" s="7">
        <f t="shared" si="184"/>
        <v>3</v>
      </c>
      <c r="AO413" s="126">
        <f t="shared" si="185"/>
        <v>6.2615174421600972E-2</v>
      </c>
    </row>
    <row r="414" spans="3:48">
      <c r="C414" s="7" t="s">
        <v>980</v>
      </c>
      <c r="D414" s="7" t="s">
        <v>510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2.4324020964758553E-2</v>
      </c>
      <c r="V414" s="7">
        <v>1.8909683726725286</v>
      </c>
      <c r="W414" s="7">
        <v>10.29311326187176</v>
      </c>
      <c r="X414" s="7">
        <v>52.393940740093711</v>
      </c>
      <c r="Y414" s="7">
        <v>66.853445612892898</v>
      </c>
      <c r="Z414" s="7">
        <v>88.403846606443494</v>
      </c>
      <c r="AA414" s="7">
        <v>85.235442563149235</v>
      </c>
      <c r="AB414" s="7">
        <v>83.826047426375425</v>
      </c>
      <c r="AC414" s="7">
        <v>83.704202466119781</v>
      </c>
      <c r="AD414" s="7">
        <v>78.026974855798599</v>
      </c>
      <c r="AE414" s="7">
        <v>87.535946751264859</v>
      </c>
      <c r="AF414" s="7">
        <v>96.035669465179794</v>
      </c>
      <c r="AG414" s="7">
        <v>86.789093072641592</v>
      </c>
      <c r="AH414" s="7">
        <v>79.946647623237396</v>
      </c>
      <c r="AI414" s="7">
        <v>76.770401404865439</v>
      </c>
      <c r="AJ414" s="7">
        <v>56.969998589665096</v>
      </c>
      <c r="AK414" s="7">
        <v>59.570808952943118</v>
      </c>
      <c r="AL414" s="7">
        <v>68.247949892485238</v>
      </c>
      <c r="AM414" s="7">
        <v>96.080264965674999</v>
      </c>
      <c r="AN414" s="7">
        <f t="shared" si="184"/>
        <v>10</v>
      </c>
      <c r="AO414" s="126">
        <f t="shared" si="185"/>
        <v>7.6827729279482834E-3</v>
      </c>
    </row>
    <row r="415" spans="3:48">
      <c r="C415" s="7" t="s">
        <v>981</v>
      </c>
      <c r="D415" s="7" t="s">
        <v>510</v>
      </c>
      <c r="F415" s="7">
        <v>0</v>
      </c>
      <c r="G415" s="7">
        <v>0</v>
      </c>
      <c r="H415" s="7">
        <v>0</v>
      </c>
      <c r="I415" s="7">
        <v>0</v>
      </c>
      <c r="J415" s="7">
        <v>0</v>
      </c>
      <c r="K415" s="7">
        <v>0</v>
      </c>
      <c r="L415" s="7">
        <v>0</v>
      </c>
      <c r="M415" s="7">
        <v>0</v>
      </c>
      <c r="N415" s="7">
        <v>0</v>
      </c>
      <c r="O415" s="7">
        <v>0</v>
      </c>
      <c r="P415" s="7">
        <v>0</v>
      </c>
      <c r="Q415" s="7">
        <v>0</v>
      </c>
      <c r="R415" s="7">
        <v>0</v>
      </c>
      <c r="S415" s="7">
        <v>0</v>
      </c>
      <c r="T415" s="7">
        <v>0</v>
      </c>
      <c r="U415" s="7">
        <v>0</v>
      </c>
      <c r="V415" s="7">
        <v>0</v>
      </c>
      <c r="W415" s="7">
        <v>0</v>
      </c>
      <c r="X415" s="7">
        <v>0</v>
      </c>
      <c r="Y415" s="7">
        <v>0</v>
      </c>
      <c r="Z415" s="7">
        <v>0</v>
      </c>
      <c r="AA415" s="7">
        <v>0</v>
      </c>
      <c r="AB415" s="7">
        <v>0</v>
      </c>
      <c r="AC415" s="7">
        <v>0</v>
      </c>
      <c r="AD415" s="7">
        <v>0</v>
      </c>
      <c r="AE415" s="7">
        <v>0</v>
      </c>
      <c r="AF415" s="7">
        <v>0</v>
      </c>
      <c r="AG415" s="7">
        <v>0</v>
      </c>
      <c r="AH415" s="7">
        <v>0</v>
      </c>
      <c r="AI415" s="7">
        <v>0</v>
      </c>
      <c r="AJ415" s="7">
        <v>0</v>
      </c>
      <c r="AK415" s="7">
        <v>0.87868943743499495</v>
      </c>
      <c r="AL415" s="7">
        <v>2.1275533183029132</v>
      </c>
      <c r="AM415" s="7">
        <v>4.5748300086142688</v>
      </c>
      <c r="AN415" s="7">
        <f t="shared" si="184"/>
        <v>13</v>
      </c>
      <c r="AO415" s="126">
        <f t="shared" si="185"/>
        <v>3.6581268955392283E-4</v>
      </c>
    </row>
    <row r="416" spans="3:48">
      <c r="C416" s="7" t="s">
        <v>974</v>
      </c>
      <c r="D416" s="7" t="s">
        <v>510</v>
      </c>
      <c r="F416" s="7">
        <v>179.81875785772343</v>
      </c>
      <c r="G416" s="7">
        <v>157.63684332487921</v>
      </c>
      <c r="H416" s="7">
        <v>126.02412582208167</v>
      </c>
      <c r="I416" s="7">
        <v>127.45384852071069</v>
      </c>
      <c r="J416" s="7">
        <v>117.21856908826412</v>
      </c>
      <c r="K416" s="7">
        <v>108.48293671754938</v>
      </c>
      <c r="L416" s="7">
        <v>95.832228012363743</v>
      </c>
      <c r="M416" s="7">
        <v>85.326618090899444</v>
      </c>
      <c r="N416" s="7">
        <v>87.388603952679347</v>
      </c>
      <c r="O416" s="7">
        <v>59.375550494293357</v>
      </c>
      <c r="P416" s="7">
        <v>56.765867011350842</v>
      </c>
      <c r="Q416" s="7">
        <v>53.639261357981162</v>
      </c>
      <c r="R416" s="7">
        <v>52.987546050024683</v>
      </c>
      <c r="S416" s="7">
        <v>169.50786782219822</v>
      </c>
      <c r="T416" s="7">
        <v>167.6007959529812</v>
      </c>
      <c r="U416" s="7">
        <v>201.46475771569672</v>
      </c>
      <c r="V416" s="7">
        <v>222.99831344581816</v>
      </c>
      <c r="W416" s="7">
        <v>258.3304310715568</v>
      </c>
      <c r="X416" s="7">
        <v>239.62722839859484</v>
      </c>
      <c r="Y416" s="7">
        <v>250.59077698281112</v>
      </c>
      <c r="Z416" s="7">
        <v>229.67515411481426</v>
      </c>
      <c r="AA416" s="7">
        <v>199.77550927579844</v>
      </c>
      <c r="AB416" s="7">
        <v>175.08956099184562</v>
      </c>
      <c r="AC416" s="7">
        <v>198.3445775372125</v>
      </c>
      <c r="AD416" s="7">
        <v>255.62263300734881</v>
      </c>
      <c r="AE416" s="7">
        <v>243.54669870820968</v>
      </c>
      <c r="AF416" s="7">
        <v>241.72687002719368</v>
      </c>
      <c r="AG416" s="7">
        <v>214.45456463029183</v>
      </c>
      <c r="AH416" s="7">
        <v>222.43047086421552</v>
      </c>
      <c r="AI416" s="7">
        <v>200.07685240782507</v>
      </c>
      <c r="AJ416" s="7">
        <v>229.32558414632308</v>
      </c>
      <c r="AK416" s="7">
        <v>158.7290664169881</v>
      </c>
      <c r="AL416" s="7">
        <v>153.51395916825467</v>
      </c>
      <c r="AM416" s="7">
        <v>138.99542249342102</v>
      </c>
      <c r="AN416" s="7">
        <f t="shared" si="184"/>
        <v>9</v>
      </c>
      <c r="AO416" s="126">
        <f t="shared" si="185"/>
        <v>1.1114355996235951E-2</v>
      </c>
    </row>
    <row r="417" spans="3:41">
      <c r="C417" s="7" t="s">
        <v>975</v>
      </c>
      <c r="D417" s="7" t="s">
        <v>510</v>
      </c>
      <c r="F417" s="7">
        <v>6.7900551668838096</v>
      </c>
      <c r="G417" s="7">
        <v>8.5122347876350126</v>
      </c>
      <c r="H417" s="7">
        <v>8.1931333458059221</v>
      </c>
      <c r="I417" s="7">
        <v>10.635445194180559</v>
      </c>
      <c r="J417" s="7">
        <v>7.2620311707056056</v>
      </c>
      <c r="K417" s="7">
        <v>8.3381209605629021</v>
      </c>
      <c r="L417" s="7">
        <v>10.549785173562523</v>
      </c>
      <c r="M417" s="7">
        <v>12.423628837707051</v>
      </c>
      <c r="N417" s="7">
        <v>13.091188537638596</v>
      </c>
      <c r="O417" s="7">
        <v>12.975283779354056</v>
      </c>
      <c r="P417" s="7">
        <v>12.774960135479573</v>
      </c>
      <c r="Q417" s="7">
        <v>12.867858466774063</v>
      </c>
      <c r="R417" s="7">
        <v>12.794075106731276</v>
      </c>
      <c r="S417" s="7">
        <v>19.898929539494763</v>
      </c>
      <c r="T417" s="7">
        <v>21.697658722059522</v>
      </c>
      <c r="U417" s="7">
        <v>19.874952926256398</v>
      </c>
      <c r="V417" s="7">
        <v>16.734843359390801</v>
      </c>
      <c r="W417" s="7">
        <v>14.251569008399557</v>
      </c>
      <c r="X417" s="7">
        <v>14.009503933857715</v>
      </c>
      <c r="Y417" s="7">
        <v>21.414724743127358</v>
      </c>
      <c r="Z417" s="7">
        <v>22.652704349273527</v>
      </c>
      <c r="AA417" s="7">
        <v>24.959387379519939</v>
      </c>
      <c r="AB417" s="7">
        <v>22.931424031759988</v>
      </c>
      <c r="AC417" s="7">
        <v>18.562704190516101</v>
      </c>
      <c r="AD417" s="7">
        <v>21.29058286159313</v>
      </c>
      <c r="AE417" s="7">
        <v>23.093269950406828</v>
      </c>
      <c r="AF417" s="7">
        <v>23.862114387971836</v>
      </c>
      <c r="AG417" s="7">
        <v>24.838289945408732</v>
      </c>
      <c r="AH417" s="7">
        <v>24.965224771314055</v>
      </c>
      <c r="AI417" s="7">
        <v>25.852985472297721</v>
      </c>
      <c r="AJ417" s="7">
        <v>30.672222341754328</v>
      </c>
      <c r="AK417" s="7">
        <v>31.616895956630295</v>
      </c>
      <c r="AL417" s="7">
        <v>34.177303497057835</v>
      </c>
      <c r="AM417" s="7">
        <v>30.952208751087063</v>
      </c>
      <c r="AN417" s="7">
        <f t="shared" si="184"/>
        <v>12</v>
      </c>
      <c r="AO417" s="126">
        <f t="shared" si="185"/>
        <v>2.4750014119758108E-3</v>
      </c>
    </row>
    <row r="418" spans="3:41">
      <c r="C418" s="7" t="s">
        <v>976</v>
      </c>
      <c r="D418" s="7" t="s">
        <v>510</v>
      </c>
      <c r="F418" s="7">
        <v>0</v>
      </c>
      <c r="G418" s="7">
        <v>0</v>
      </c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Q418" s="7">
        <v>0</v>
      </c>
      <c r="R418" s="7">
        <v>0</v>
      </c>
      <c r="S418" s="7">
        <v>0</v>
      </c>
      <c r="T418" s="7">
        <v>0</v>
      </c>
      <c r="U418" s="7">
        <v>0</v>
      </c>
      <c r="V418" s="7">
        <v>0</v>
      </c>
      <c r="W418" s="7">
        <v>0</v>
      </c>
      <c r="X418" s="7">
        <v>0</v>
      </c>
      <c r="Y418" s="7">
        <v>18.7760024607133</v>
      </c>
      <c r="Z418" s="7">
        <v>23.602445540347411</v>
      </c>
      <c r="AA418" s="7">
        <v>38.754738390130157</v>
      </c>
      <c r="AB418" s="7">
        <v>72.59744493614734</v>
      </c>
      <c r="AC418" s="7">
        <v>83.510343317097394</v>
      </c>
      <c r="AD418" s="7">
        <v>95.823078107171966</v>
      </c>
      <c r="AE418" s="7">
        <v>116.35596100491084</v>
      </c>
      <c r="AF418" s="7">
        <v>141.41119211697753</v>
      </c>
      <c r="AG418" s="7">
        <v>151.11894322481439</v>
      </c>
      <c r="AH418" s="7">
        <v>149.96524940004429</v>
      </c>
      <c r="AI418" s="7">
        <v>147.33344113344396</v>
      </c>
      <c r="AJ418" s="7">
        <v>159.60956165210979</v>
      </c>
      <c r="AK418" s="7">
        <v>173.73788257099343</v>
      </c>
      <c r="AL418" s="7">
        <v>200.62857626919174</v>
      </c>
      <c r="AM418" s="7">
        <v>214.27496262245654</v>
      </c>
      <c r="AN418" s="7">
        <f t="shared" si="184"/>
        <v>7</v>
      </c>
      <c r="AO418" s="126">
        <f t="shared" si="185"/>
        <v>1.7133860762780569E-2</v>
      </c>
    </row>
    <row r="419" spans="3:41">
      <c r="C419" s="7" t="s">
        <v>977</v>
      </c>
      <c r="D419" s="7" t="s">
        <v>510</v>
      </c>
      <c r="F419" s="7">
        <v>0.19225368088872355</v>
      </c>
      <c r="G419" s="7">
        <v>0.47225213461920557</v>
      </c>
      <c r="H419" s="7">
        <v>0.37264847678490332</v>
      </c>
      <c r="I419" s="7">
        <v>0.36684415758112138</v>
      </c>
      <c r="J419" s="7">
        <v>0.35537108340684559</v>
      </c>
      <c r="K419" s="7">
        <v>0.34903235634905017</v>
      </c>
      <c r="L419" s="7">
        <v>0.34100389090418132</v>
      </c>
      <c r="M419" s="7">
        <v>0.33631938152839841</v>
      </c>
      <c r="N419" s="7">
        <v>0.41651241984884685</v>
      </c>
      <c r="O419" s="7">
        <v>0.39703212189865361</v>
      </c>
      <c r="P419" s="7">
        <v>0.39444394766747959</v>
      </c>
      <c r="Q419" s="7">
        <v>0.39003220603682098</v>
      </c>
      <c r="R419" s="7">
        <v>0.54418802780481124</v>
      </c>
      <c r="S419" s="7">
        <v>0.68980592862437295</v>
      </c>
      <c r="T419" s="7">
        <v>0.90926683177402046</v>
      </c>
      <c r="U419" s="7">
        <v>1.4661983624455373</v>
      </c>
      <c r="V419" s="7">
        <v>2.0433042788864118</v>
      </c>
      <c r="W419" s="7">
        <v>4.4890309668568662</v>
      </c>
      <c r="X419" s="7">
        <v>10.163373860261066</v>
      </c>
      <c r="Y419" s="7">
        <v>17.023395468038814</v>
      </c>
      <c r="Z419" s="7">
        <v>23.348395050128836</v>
      </c>
      <c r="AA419" s="7">
        <v>27.216931090288597</v>
      </c>
      <c r="AB419" s="7">
        <v>29.332929167465011</v>
      </c>
      <c r="AC419" s="7">
        <v>31.702880470158412</v>
      </c>
      <c r="AD419" s="7">
        <v>33.857983543932036</v>
      </c>
      <c r="AE419" s="7">
        <v>35.896222739807449</v>
      </c>
      <c r="AF419" s="7">
        <v>37.776309339245934</v>
      </c>
      <c r="AG419" s="7">
        <v>39.0818617750435</v>
      </c>
      <c r="AH419" s="7">
        <v>41.820083512037677</v>
      </c>
      <c r="AI419" s="7">
        <v>42.049429163033551</v>
      </c>
      <c r="AJ419" s="7">
        <v>43.273818644367616</v>
      </c>
      <c r="AK419" s="7">
        <v>43.041916660167409</v>
      </c>
      <c r="AL419" s="7">
        <v>42.83687261790211</v>
      </c>
      <c r="AM419" s="7">
        <v>42.815441052498066</v>
      </c>
      <c r="AN419" s="7">
        <f t="shared" si="184"/>
        <v>11</v>
      </c>
      <c r="AO419" s="126">
        <f t="shared" si="185"/>
        <v>3.4236095366078881E-3</v>
      </c>
    </row>
    <row r="420" spans="3:41">
      <c r="C420" s="7" t="s">
        <v>978</v>
      </c>
      <c r="D420" s="7" t="s">
        <v>510</v>
      </c>
      <c r="F420" s="7">
        <v>0</v>
      </c>
      <c r="G420" s="7">
        <v>0</v>
      </c>
      <c r="H420" s="7">
        <v>0</v>
      </c>
      <c r="I420" s="7">
        <v>0</v>
      </c>
      <c r="J420" s="7">
        <v>0</v>
      </c>
      <c r="K420" s="7">
        <v>0</v>
      </c>
      <c r="L420" s="7">
        <v>0</v>
      </c>
      <c r="M420" s="7">
        <v>0</v>
      </c>
      <c r="N420" s="7">
        <v>0</v>
      </c>
      <c r="O420" s="7">
        <v>0</v>
      </c>
      <c r="P420" s="7">
        <v>0</v>
      </c>
      <c r="Q420" s="7">
        <v>0</v>
      </c>
      <c r="R420" s="7">
        <v>0.17848424704523214</v>
      </c>
      <c r="S420" s="7">
        <v>0.967974043282819</v>
      </c>
      <c r="T420" s="7">
        <v>1.8546458471357117</v>
      </c>
      <c r="U420" s="7">
        <v>3.5286085388851198</v>
      </c>
      <c r="V420" s="7">
        <v>7.1272151833018533</v>
      </c>
      <c r="W420" s="7">
        <v>10.918753877729136</v>
      </c>
      <c r="X420" s="7">
        <v>15.300150760607096</v>
      </c>
      <c r="Y420" s="7">
        <v>18.073170797483275</v>
      </c>
      <c r="Z420" s="7">
        <v>18.247312723085969</v>
      </c>
      <c r="AA420" s="7">
        <v>24.90542691036028</v>
      </c>
      <c r="AB420" s="7">
        <v>22.061038351001038</v>
      </c>
      <c r="AC420" s="7">
        <v>30.954580996988408</v>
      </c>
      <c r="AD420" s="7">
        <v>35.799696688943527</v>
      </c>
      <c r="AE420" s="7">
        <v>41.472414949723124</v>
      </c>
      <c r="AF420" s="7">
        <v>44.702237801314197</v>
      </c>
      <c r="AG420" s="7">
        <v>59.130069669055402</v>
      </c>
      <c r="AH420" s="7">
        <v>80.897592663438061</v>
      </c>
      <c r="AI420" s="7">
        <v>109.13294426602918</v>
      </c>
      <c r="AJ420" s="7">
        <v>136.49982677531258</v>
      </c>
      <c r="AK420" s="7">
        <v>146.53956618071584</v>
      </c>
      <c r="AL420" s="7">
        <v>189.88213632123907</v>
      </c>
      <c r="AM420" s="7">
        <v>275.51103624051262</v>
      </c>
      <c r="AN420" s="7">
        <f t="shared" si="184"/>
        <v>5</v>
      </c>
      <c r="AO420" s="126">
        <f t="shared" si="185"/>
        <v>2.2030421453727078E-2</v>
      </c>
    </row>
    <row r="421" spans="3:41">
      <c r="F421" s="7">
        <f>SUM(F406:F420)</f>
        <v>1019.7460808670501</v>
      </c>
      <c r="G421" s="7">
        <f t="shared" ref="G421:AM421" si="186">SUM(G406:G420)</f>
        <v>1088.8241782977916</v>
      </c>
      <c r="H421" s="7">
        <f t="shared" si="186"/>
        <v>1163.0270012848305</v>
      </c>
      <c r="I421" s="7">
        <f t="shared" si="186"/>
        <v>1105.599108909712</v>
      </c>
      <c r="J421" s="7">
        <f t="shared" si="186"/>
        <v>1286.2635150261858</v>
      </c>
      <c r="K421" s="7">
        <f t="shared" si="186"/>
        <v>991.05734745676784</v>
      </c>
      <c r="L421" s="7">
        <f t="shared" si="186"/>
        <v>1004.7554442843712</v>
      </c>
      <c r="M421" s="7">
        <f t="shared" si="186"/>
        <v>1058.3971381564588</v>
      </c>
      <c r="N421" s="7">
        <f t="shared" si="186"/>
        <v>1537.2569653370085</v>
      </c>
      <c r="O421" s="7">
        <f t="shared" si="186"/>
        <v>1491.6927140336818</v>
      </c>
      <c r="P421" s="7">
        <f t="shared" si="186"/>
        <v>1446.1518884377713</v>
      </c>
      <c r="Q421" s="7">
        <f t="shared" si="186"/>
        <v>1285.6180889825735</v>
      </c>
      <c r="R421" s="7">
        <f t="shared" si="186"/>
        <v>1613.3791671852528</v>
      </c>
      <c r="S421" s="7">
        <f t="shared" si="186"/>
        <v>1338.8532214578017</v>
      </c>
      <c r="T421" s="7">
        <f t="shared" si="186"/>
        <v>1599.7807387297901</v>
      </c>
      <c r="U421" s="7">
        <f t="shared" si="186"/>
        <v>2161.7502558703563</v>
      </c>
      <c r="V421" s="7">
        <f t="shared" si="186"/>
        <v>2839.1012444395583</v>
      </c>
      <c r="W421" s="7">
        <f t="shared" si="186"/>
        <v>2946.7856263032936</v>
      </c>
      <c r="X421" s="7">
        <f t="shared" si="186"/>
        <v>3736.1647418219372</v>
      </c>
      <c r="Y421" s="7">
        <f t="shared" si="186"/>
        <v>4309.739592082421</v>
      </c>
      <c r="Z421" s="7">
        <f t="shared" si="186"/>
        <v>3826.4943967130289</v>
      </c>
      <c r="AA421" s="7">
        <f t="shared" si="186"/>
        <v>4639.6785148377912</v>
      </c>
      <c r="AB421" s="7">
        <f t="shared" si="186"/>
        <v>4509.8141111249042</v>
      </c>
      <c r="AC421" s="7">
        <f t="shared" si="186"/>
        <v>4933.885958413236</v>
      </c>
      <c r="AD421" s="7">
        <f t="shared" si="186"/>
        <v>5671.8851140486586</v>
      </c>
      <c r="AE421" s="7">
        <f t="shared" si="186"/>
        <v>6832.2929288974619</v>
      </c>
      <c r="AF421" s="7">
        <f t="shared" si="186"/>
        <v>6326.796602624855</v>
      </c>
      <c r="AG421" s="7">
        <f t="shared" si="186"/>
        <v>7456.6217586050379</v>
      </c>
      <c r="AH421" s="7">
        <f t="shared" si="186"/>
        <v>8372.9804701894955</v>
      </c>
      <c r="AI421" s="7">
        <f t="shared" si="186"/>
        <v>10116.204831491352</v>
      </c>
      <c r="AJ421" s="7">
        <f t="shared" si="186"/>
        <v>11573.033075912563</v>
      </c>
      <c r="AK421" s="7">
        <f t="shared" si="186"/>
        <v>10631.276865407279</v>
      </c>
      <c r="AL421" s="7">
        <f t="shared" si="186"/>
        <v>11831.578565746617</v>
      </c>
      <c r="AM421" s="7">
        <f t="shared" si="186"/>
        <v>12505.935795154841</v>
      </c>
    </row>
    <row r="422" spans="3:41">
      <c r="F422" s="7" t="b">
        <f>F421=F404</f>
        <v>0</v>
      </c>
      <c r="G422" s="7" t="b">
        <f t="shared" ref="G422:AM422" si="187">G421=G404</f>
        <v>0</v>
      </c>
      <c r="H422" s="7" t="b">
        <f t="shared" si="187"/>
        <v>0</v>
      </c>
      <c r="I422" s="7" t="b">
        <f t="shared" si="187"/>
        <v>0</v>
      </c>
      <c r="J422" s="7" t="b">
        <f t="shared" si="187"/>
        <v>0</v>
      </c>
      <c r="K422" s="7" t="b">
        <f t="shared" si="187"/>
        <v>0</v>
      </c>
      <c r="L422" s="7" t="b">
        <f t="shared" si="187"/>
        <v>0</v>
      </c>
      <c r="M422" s="7" t="b">
        <f t="shared" si="187"/>
        <v>0</v>
      </c>
      <c r="N422" s="7" t="b">
        <f t="shared" si="187"/>
        <v>0</v>
      </c>
      <c r="O422" s="7" t="b">
        <f t="shared" si="187"/>
        <v>0</v>
      </c>
      <c r="P422" s="7" t="b">
        <f t="shared" si="187"/>
        <v>0</v>
      </c>
      <c r="Q422" s="7" t="b">
        <f t="shared" si="187"/>
        <v>0</v>
      </c>
      <c r="R422" s="7" t="b">
        <f t="shared" si="187"/>
        <v>0</v>
      </c>
      <c r="S422" s="7" t="b">
        <f t="shared" si="187"/>
        <v>0</v>
      </c>
      <c r="T422" s="7" t="b">
        <f t="shared" si="187"/>
        <v>0</v>
      </c>
      <c r="U422" s="7" t="b">
        <f t="shared" si="187"/>
        <v>0</v>
      </c>
      <c r="V422" s="7" t="b">
        <f t="shared" si="187"/>
        <v>0</v>
      </c>
      <c r="W422" s="7" t="b">
        <f t="shared" si="187"/>
        <v>0</v>
      </c>
      <c r="X422" s="7" t="b">
        <f t="shared" si="187"/>
        <v>0</v>
      </c>
      <c r="Y422" s="7" t="b">
        <f t="shared" si="187"/>
        <v>0</v>
      </c>
      <c r="Z422" s="7" t="b">
        <f t="shared" si="187"/>
        <v>0</v>
      </c>
      <c r="AA422" s="7" t="b">
        <f t="shared" si="187"/>
        <v>0</v>
      </c>
      <c r="AB422" s="7" t="b">
        <f t="shared" si="187"/>
        <v>0</v>
      </c>
      <c r="AC422" s="7" t="b">
        <f t="shared" si="187"/>
        <v>0</v>
      </c>
      <c r="AD422" s="7" t="b">
        <f t="shared" si="187"/>
        <v>0</v>
      </c>
      <c r="AE422" s="7" t="b">
        <f t="shared" si="187"/>
        <v>0</v>
      </c>
      <c r="AF422" s="7" t="b">
        <f t="shared" si="187"/>
        <v>0</v>
      </c>
      <c r="AG422" s="7" t="b">
        <f t="shared" si="187"/>
        <v>0</v>
      </c>
      <c r="AH422" s="7" t="b">
        <f t="shared" si="187"/>
        <v>0</v>
      </c>
      <c r="AI422" s="7" t="b">
        <f t="shared" si="187"/>
        <v>0</v>
      </c>
      <c r="AJ422" s="7" t="b">
        <f t="shared" si="187"/>
        <v>0</v>
      </c>
      <c r="AK422" s="7" t="b">
        <f t="shared" si="187"/>
        <v>0</v>
      </c>
      <c r="AL422" s="7" t="b">
        <f t="shared" si="187"/>
        <v>0</v>
      </c>
      <c r="AM422" s="7" t="b">
        <f t="shared" si="187"/>
        <v>0</v>
      </c>
    </row>
  </sheetData>
  <mergeCells count="27">
    <mergeCell ref="AQ377:AT377"/>
    <mergeCell ref="AU377:AX377"/>
    <mergeCell ref="AY377:BA377"/>
    <mergeCell ref="AQ286:AT286"/>
    <mergeCell ref="AU286:AX286"/>
    <mergeCell ref="AY286:BA286"/>
    <mergeCell ref="AQ334:AT334"/>
    <mergeCell ref="AU334:AX334"/>
    <mergeCell ref="AY334:BA334"/>
    <mergeCell ref="AQ185:AT185"/>
    <mergeCell ref="AU185:AX185"/>
    <mergeCell ref="AY185:BA185"/>
    <mergeCell ref="AQ238:AT238"/>
    <mergeCell ref="AU238:AX238"/>
    <mergeCell ref="AY238:BA238"/>
    <mergeCell ref="AQ121:AT121"/>
    <mergeCell ref="AU121:AX121"/>
    <mergeCell ref="AY121:BA121"/>
    <mergeCell ref="AQ171:AT171"/>
    <mergeCell ref="AU171:AX171"/>
    <mergeCell ref="AY171:BA171"/>
    <mergeCell ref="AQ36:AT36"/>
    <mergeCell ref="AU36:AX36"/>
    <mergeCell ref="AY36:BA36"/>
    <mergeCell ref="AQ72:AT72"/>
    <mergeCell ref="AU72:AX72"/>
    <mergeCell ref="AY72:BA72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8C962-F118-42E2-B85E-AFC69AC25042}">
  <dimension ref="B1:CY933"/>
  <sheetViews>
    <sheetView zoomScale="70" zoomScaleNormal="70" workbookViewId="0"/>
  </sheetViews>
  <sheetFormatPr defaultColWidth="8.7265625" defaultRowHeight="14.5"/>
  <cols>
    <col min="1" max="1" width="8.7265625" style="7"/>
    <col min="2" max="2" width="5.81640625" style="7" bestFit="1" customWidth="1"/>
    <col min="3" max="3" width="37.81640625" style="7" customWidth="1"/>
    <col min="4" max="5" width="8.7265625" style="7"/>
    <col min="6" max="46" width="8.81640625" style="7" customWidth="1"/>
    <col min="47" max="50" width="8.7265625" style="7"/>
    <col min="51" max="51" width="25.453125" style="7" bestFit="1" customWidth="1"/>
    <col min="52" max="16384" width="8.7265625" style="7"/>
  </cols>
  <sheetData>
    <row r="1" spans="2:77" s="27" customFormat="1" ht="12.5"/>
    <row r="2" spans="2:77" s="27" customFormat="1" ht="21.5" thickBot="1">
      <c r="B2" s="85" t="s">
        <v>260</v>
      </c>
      <c r="C2" s="85" t="s">
        <v>277</v>
      </c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</row>
    <row r="3" spans="2:77" s="27" customFormat="1" ht="15" thickTop="1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</row>
    <row r="4" spans="2:77" s="10" customFormat="1" hidden="1"/>
    <row r="5" spans="2:77" s="10" customFormat="1" hidden="1"/>
    <row r="6" spans="2:77" s="10" customFormat="1" hidden="1"/>
    <row r="7" spans="2:77" s="10" customFormat="1" hidden="1"/>
    <row r="8" spans="2:77" s="27" customFormat="1" ht="15" hidden="1" thickBot="1">
      <c r="C8" s="28" t="s">
        <v>511</v>
      </c>
      <c r="D8" s="28"/>
      <c r="E8" s="28"/>
      <c r="F8" s="28">
        <f>years</f>
        <v>1990</v>
      </c>
      <c r="G8" s="28">
        <f t="shared" ref="G8:AT8" si="0">years</f>
        <v>1991</v>
      </c>
      <c r="H8" s="28">
        <f t="shared" si="0"/>
        <v>1992</v>
      </c>
      <c r="I8" s="28">
        <f t="shared" si="0"/>
        <v>1993</v>
      </c>
      <c r="J8" s="28">
        <f t="shared" si="0"/>
        <v>1994</v>
      </c>
      <c r="K8" s="28">
        <f t="shared" si="0"/>
        <v>1995</v>
      </c>
      <c r="L8" s="28">
        <f t="shared" si="0"/>
        <v>1996</v>
      </c>
      <c r="M8" s="28">
        <f t="shared" si="0"/>
        <v>1997</v>
      </c>
      <c r="N8" s="28">
        <f t="shared" si="0"/>
        <v>1998</v>
      </c>
      <c r="O8" s="28">
        <f t="shared" si="0"/>
        <v>1999</v>
      </c>
      <c r="P8" s="28">
        <f t="shared" si="0"/>
        <v>2000</v>
      </c>
      <c r="Q8" s="28">
        <f t="shared" si="0"/>
        <v>2001</v>
      </c>
      <c r="R8" s="28">
        <f t="shared" si="0"/>
        <v>2002</v>
      </c>
      <c r="S8" s="28">
        <f t="shared" si="0"/>
        <v>2003</v>
      </c>
      <c r="T8" s="28">
        <f t="shared" si="0"/>
        <v>2004</v>
      </c>
      <c r="U8" s="28">
        <f t="shared" si="0"/>
        <v>2005</v>
      </c>
      <c r="V8" s="28">
        <f t="shared" si="0"/>
        <v>2006</v>
      </c>
      <c r="W8" s="28">
        <f t="shared" si="0"/>
        <v>2007</v>
      </c>
      <c r="X8" s="28">
        <f t="shared" si="0"/>
        <v>2008</v>
      </c>
      <c r="Y8" s="28">
        <f t="shared" si="0"/>
        <v>2009</v>
      </c>
      <c r="Z8" s="28">
        <f t="shared" si="0"/>
        <v>2010</v>
      </c>
      <c r="AA8" s="28">
        <f t="shared" si="0"/>
        <v>2011</v>
      </c>
      <c r="AB8" s="28">
        <f t="shared" si="0"/>
        <v>2012</v>
      </c>
      <c r="AC8" s="28">
        <f t="shared" si="0"/>
        <v>2013</v>
      </c>
      <c r="AD8" s="28">
        <f t="shared" si="0"/>
        <v>2014</v>
      </c>
      <c r="AE8" s="28">
        <f t="shared" si="0"/>
        <v>2015</v>
      </c>
      <c r="AF8" s="28">
        <f t="shared" si="0"/>
        <v>2016</v>
      </c>
      <c r="AG8" s="28">
        <f t="shared" si="0"/>
        <v>2017</v>
      </c>
      <c r="AH8" s="28">
        <f t="shared" si="0"/>
        <v>2018</v>
      </c>
      <c r="AI8" s="28">
        <f t="shared" si="0"/>
        <v>2019</v>
      </c>
      <c r="AJ8" s="28">
        <f t="shared" si="0"/>
        <v>2020</v>
      </c>
      <c r="AK8" s="28">
        <f t="shared" si="0"/>
        <v>2021</v>
      </c>
      <c r="AL8" s="28">
        <f t="shared" si="0"/>
        <v>2022</v>
      </c>
      <c r="AM8" s="28">
        <f t="shared" si="0"/>
        <v>2023</v>
      </c>
      <c r="AN8" s="28">
        <f t="shared" si="0"/>
        <v>2024</v>
      </c>
      <c r="AO8" s="28">
        <f t="shared" si="0"/>
        <v>2025</v>
      </c>
      <c r="AP8" s="28">
        <f t="shared" si="0"/>
        <v>2026</v>
      </c>
      <c r="AQ8" s="28">
        <f t="shared" si="0"/>
        <v>2027</v>
      </c>
      <c r="AR8" s="28">
        <f t="shared" si="0"/>
        <v>2028</v>
      </c>
      <c r="AS8" s="28">
        <f t="shared" si="0"/>
        <v>2029</v>
      </c>
      <c r="AT8" s="28">
        <f t="shared" si="0"/>
        <v>2030</v>
      </c>
      <c r="AU8" s="28"/>
      <c r="AV8" s="28"/>
      <c r="AZ8" s="27">
        <f>year_latest</f>
        <v>2023</v>
      </c>
      <c r="BA8" s="27">
        <f>AZ8-1</f>
        <v>2022</v>
      </c>
      <c r="BB8" s="27">
        <f>year_cb_baseline</f>
        <v>2018</v>
      </c>
      <c r="BC8" s="27">
        <f>AZ8-10</f>
        <v>2013</v>
      </c>
      <c r="BO8" s="27">
        <f>year_latest-10</f>
        <v>2013</v>
      </c>
      <c r="BP8" s="27">
        <f t="shared" ref="BP8:BY8" si="1">BO8+1</f>
        <v>2014</v>
      </c>
      <c r="BQ8" s="27">
        <f t="shared" si="1"/>
        <v>2015</v>
      </c>
      <c r="BR8" s="27">
        <f t="shared" si="1"/>
        <v>2016</v>
      </c>
      <c r="BS8" s="27">
        <f t="shared" si="1"/>
        <v>2017</v>
      </c>
      <c r="BT8" s="27">
        <f t="shared" si="1"/>
        <v>2018</v>
      </c>
      <c r="BU8" s="27">
        <f t="shared" si="1"/>
        <v>2019</v>
      </c>
      <c r="BV8" s="27">
        <f t="shared" si="1"/>
        <v>2020</v>
      </c>
      <c r="BW8" s="27">
        <f t="shared" si="1"/>
        <v>2021</v>
      </c>
      <c r="BX8" s="27">
        <f t="shared" si="1"/>
        <v>2022</v>
      </c>
      <c r="BY8" s="27">
        <f t="shared" si="1"/>
        <v>2023</v>
      </c>
    </row>
    <row r="9" spans="2:77" s="10" customFormat="1" hidden="1">
      <c r="C9" s="10" t="s">
        <v>802</v>
      </c>
      <c r="F9" s="10">
        <f t="shared" ref="F9:AM9" si="2">ex_eb_index</f>
        <v>3</v>
      </c>
      <c r="G9" s="10">
        <f t="shared" si="2"/>
        <v>4</v>
      </c>
      <c r="H9" s="10">
        <f t="shared" si="2"/>
        <v>5</v>
      </c>
      <c r="I9" s="10">
        <f t="shared" si="2"/>
        <v>6</v>
      </c>
      <c r="J9" s="10">
        <f t="shared" si="2"/>
        <v>7</v>
      </c>
      <c r="K9" s="10">
        <f t="shared" si="2"/>
        <v>8</v>
      </c>
      <c r="L9" s="10">
        <f t="shared" si="2"/>
        <v>9</v>
      </c>
      <c r="M9" s="10">
        <f t="shared" si="2"/>
        <v>10</v>
      </c>
      <c r="N9" s="10">
        <f t="shared" si="2"/>
        <v>11</v>
      </c>
      <c r="O9" s="10">
        <f t="shared" si="2"/>
        <v>12</v>
      </c>
      <c r="P9" s="10">
        <f t="shared" si="2"/>
        <v>13</v>
      </c>
      <c r="Q9" s="10">
        <f t="shared" si="2"/>
        <v>14</v>
      </c>
      <c r="R9" s="10">
        <f t="shared" si="2"/>
        <v>15</v>
      </c>
      <c r="S9" s="10">
        <f t="shared" si="2"/>
        <v>16</v>
      </c>
      <c r="T9" s="10">
        <f t="shared" si="2"/>
        <v>17</v>
      </c>
      <c r="U9" s="10">
        <f t="shared" si="2"/>
        <v>18</v>
      </c>
      <c r="V9" s="10">
        <f t="shared" si="2"/>
        <v>19</v>
      </c>
      <c r="W9" s="10">
        <f t="shared" si="2"/>
        <v>20</v>
      </c>
      <c r="X9" s="10">
        <f t="shared" si="2"/>
        <v>21</v>
      </c>
      <c r="Y9" s="10">
        <f t="shared" si="2"/>
        <v>22</v>
      </c>
      <c r="Z9" s="10">
        <f t="shared" si="2"/>
        <v>23</v>
      </c>
      <c r="AA9" s="10">
        <f t="shared" si="2"/>
        <v>24</v>
      </c>
      <c r="AB9" s="10">
        <f t="shared" si="2"/>
        <v>25</v>
      </c>
      <c r="AC9" s="10">
        <f t="shared" si="2"/>
        <v>26</v>
      </c>
      <c r="AD9" s="10">
        <f t="shared" si="2"/>
        <v>27</v>
      </c>
      <c r="AE9" s="10">
        <f t="shared" si="2"/>
        <v>28</v>
      </c>
      <c r="AF9" s="10">
        <f t="shared" si="2"/>
        <v>29</v>
      </c>
      <c r="AG9" s="10">
        <f t="shared" si="2"/>
        <v>30</v>
      </c>
      <c r="AH9" s="10">
        <f t="shared" si="2"/>
        <v>31</v>
      </c>
      <c r="AI9" s="10">
        <f t="shared" si="2"/>
        <v>32</v>
      </c>
      <c r="AJ9" s="10">
        <f t="shared" si="2"/>
        <v>33</v>
      </c>
      <c r="AK9" s="10">
        <f t="shared" si="2"/>
        <v>34</v>
      </c>
      <c r="AL9" s="10">
        <f t="shared" si="2"/>
        <v>35</v>
      </c>
      <c r="AM9" s="10">
        <f t="shared" si="2"/>
        <v>36</v>
      </c>
      <c r="AN9" s="10">
        <f t="shared" ref="AN9:AT10" si="3">AM9+1</f>
        <v>37</v>
      </c>
      <c r="AO9" s="10">
        <f t="shared" si="3"/>
        <v>38</v>
      </c>
      <c r="AP9" s="10">
        <f t="shared" si="3"/>
        <v>39</v>
      </c>
      <c r="AQ9" s="10">
        <f t="shared" si="3"/>
        <v>40</v>
      </c>
      <c r="AR9" s="10">
        <f t="shared" si="3"/>
        <v>41</v>
      </c>
      <c r="AS9" s="10">
        <f t="shared" si="3"/>
        <v>42</v>
      </c>
      <c r="AT9" s="10">
        <f t="shared" si="3"/>
        <v>43</v>
      </c>
      <c r="AZ9" s="10">
        <f>MATCH(AZ$8,8:8,0)</f>
        <v>39</v>
      </c>
      <c r="BA9" s="10">
        <f>MATCH(BA$8,8:8,0)</f>
        <v>38</v>
      </c>
      <c r="BB9" s="10">
        <f>MATCH(BB$8,8:8,0)</f>
        <v>34</v>
      </c>
      <c r="BC9" s="10">
        <f>MATCH(BC$8,8:8,0)</f>
        <v>29</v>
      </c>
      <c r="BO9" s="10" cm="1">
        <f t="array" ref="BO9">INDEX(years_index,,MATCH(BO$8,years,0))</f>
        <v>29</v>
      </c>
      <c r="BP9" s="10" cm="1">
        <f t="array" ref="BP9">INDEX(years_index,,MATCH(BP$8,years,0))</f>
        <v>30</v>
      </c>
      <c r="BQ9" s="10" cm="1">
        <f t="array" ref="BQ9">INDEX(years_index,,MATCH(BQ$8,years,0))</f>
        <v>31</v>
      </c>
      <c r="BR9" s="10" cm="1">
        <f t="array" ref="BR9">INDEX(years_index,,MATCH(BR$8,years,0))</f>
        <v>32</v>
      </c>
      <c r="BS9" s="10" cm="1">
        <f t="array" ref="BS9">INDEX(years_index,,MATCH(BS$8,years,0))</f>
        <v>33</v>
      </c>
      <c r="BT9" s="10" cm="1">
        <f t="array" ref="BT9">INDEX(years_index,,MATCH(BT$8,years,0))</f>
        <v>34</v>
      </c>
      <c r="BU9" s="10" cm="1">
        <f t="array" ref="BU9">INDEX(years_index,,MATCH(BU$8,years,0))</f>
        <v>35</v>
      </c>
      <c r="BV9" s="10" cm="1">
        <f t="array" ref="BV9">INDEX(years_index,,MATCH(BV$8,years,0))</f>
        <v>36</v>
      </c>
      <c r="BW9" s="10" cm="1">
        <f t="array" ref="BW9">INDEX(years_index,,MATCH(BW$8,years,0))</f>
        <v>37</v>
      </c>
      <c r="BX9" s="10" cm="1">
        <f t="array" ref="BX9">INDEX(years_index,,MATCH(BX$8,years,0))</f>
        <v>38</v>
      </c>
      <c r="BY9" s="10" cm="1">
        <f t="array" ref="BY9">INDEX(years_index,,MATCH(BY$8,years,0))</f>
        <v>39</v>
      </c>
    </row>
    <row r="10" spans="2:77" s="10" customFormat="1" hidden="1">
      <c r="C10" s="10" t="s">
        <v>803</v>
      </c>
      <c r="F10" s="10">
        <f t="shared" ref="F10:AM10" si="4">bts_index</f>
        <v>7</v>
      </c>
      <c r="G10" s="10">
        <f t="shared" si="4"/>
        <v>8</v>
      </c>
      <c r="H10" s="10">
        <f t="shared" si="4"/>
        <v>9</v>
      </c>
      <c r="I10" s="10">
        <f t="shared" si="4"/>
        <v>10</v>
      </c>
      <c r="J10" s="10">
        <f t="shared" si="4"/>
        <v>11</v>
      </c>
      <c r="K10" s="10">
        <f t="shared" si="4"/>
        <v>12</v>
      </c>
      <c r="L10" s="10">
        <f t="shared" si="4"/>
        <v>13</v>
      </c>
      <c r="M10" s="10">
        <f t="shared" si="4"/>
        <v>14</v>
      </c>
      <c r="N10" s="10">
        <f t="shared" si="4"/>
        <v>15</v>
      </c>
      <c r="O10" s="10">
        <f t="shared" si="4"/>
        <v>16</v>
      </c>
      <c r="P10" s="10">
        <f t="shared" si="4"/>
        <v>17</v>
      </c>
      <c r="Q10" s="10">
        <f t="shared" si="4"/>
        <v>18</v>
      </c>
      <c r="R10" s="10">
        <f t="shared" si="4"/>
        <v>19</v>
      </c>
      <c r="S10" s="10">
        <f t="shared" si="4"/>
        <v>20</v>
      </c>
      <c r="T10" s="10">
        <f t="shared" si="4"/>
        <v>21</v>
      </c>
      <c r="U10" s="10">
        <f t="shared" si="4"/>
        <v>22</v>
      </c>
      <c r="V10" s="10">
        <f t="shared" si="4"/>
        <v>23</v>
      </c>
      <c r="W10" s="10">
        <f t="shared" si="4"/>
        <v>24</v>
      </c>
      <c r="X10" s="10">
        <f t="shared" si="4"/>
        <v>25</v>
      </c>
      <c r="Y10" s="10">
        <f t="shared" si="4"/>
        <v>26</v>
      </c>
      <c r="Z10" s="10">
        <f t="shared" si="4"/>
        <v>27</v>
      </c>
      <c r="AA10" s="10">
        <f t="shared" si="4"/>
        <v>28</v>
      </c>
      <c r="AB10" s="10">
        <f t="shared" si="4"/>
        <v>29</v>
      </c>
      <c r="AC10" s="10">
        <f t="shared" si="4"/>
        <v>30</v>
      </c>
      <c r="AD10" s="10">
        <f t="shared" si="4"/>
        <v>31</v>
      </c>
      <c r="AE10" s="10">
        <f t="shared" si="4"/>
        <v>32</v>
      </c>
      <c r="AF10" s="10">
        <f t="shared" si="4"/>
        <v>33</v>
      </c>
      <c r="AG10" s="10">
        <f t="shared" si="4"/>
        <v>34</v>
      </c>
      <c r="AH10" s="10">
        <f t="shared" si="4"/>
        <v>35</v>
      </c>
      <c r="AI10" s="10">
        <f t="shared" si="4"/>
        <v>36</v>
      </c>
      <c r="AJ10" s="10">
        <f t="shared" si="4"/>
        <v>37</v>
      </c>
      <c r="AK10" s="10">
        <f t="shared" si="4"/>
        <v>38</v>
      </c>
      <c r="AL10" s="10">
        <f t="shared" si="4"/>
        <v>39</v>
      </c>
      <c r="AM10" s="10">
        <f t="shared" si="4"/>
        <v>40</v>
      </c>
      <c r="AN10" s="10">
        <f t="shared" si="3"/>
        <v>41</v>
      </c>
      <c r="AO10" s="10">
        <f t="shared" si="3"/>
        <v>42</v>
      </c>
      <c r="AP10" s="10">
        <f t="shared" si="3"/>
        <v>43</v>
      </c>
      <c r="AQ10" s="10">
        <f t="shared" si="3"/>
        <v>44</v>
      </c>
      <c r="AR10" s="10">
        <f t="shared" si="3"/>
        <v>45</v>
      </c>
      <c r="AS10" s="10">
        <f t="shared" si="3"/>
        <v>46</v>
      </c>
      <c r="AT10" s="10">
        <f t="shared" si="3"/>
        <v>47</v>
      </c>
    </row>
    <row r="11" spans="2:77" hidden="1"/>
    <row r="12" spans="2:77" hidden="1"/>
    <row r="14" spans="2:77" s="27" customFormat="1" ht="20" thickBot="1">
      <c r="B14" s="116" t="s">
        <v>261</v>
      </c>
      <c r="C14" s="29" t="s">
        <v>262</v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</row>
    <row r="15" spans="2:77" ht="15" thickTop="1"/>
    <row r="17" spans="2:48" s="27" customFormat="1" ht="17.5" thickBot="1">
      <c r="B17" s="117" t="s">
        <v>261</v>
      </c>
      <c r="C17" s="118" t="s">
        <v>262</v>
      </c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18"/>
      <c r="AV17" s="118"/>
    </row>
    <row r="18" spans="2:48" ht="15" thickTop="1"/>
    <row r="38" spans="3:48" s="27" customFormat="1" ht="15" thickBot="1">
      <c r="C38" s="28" t="s">
        <v>687</v>
      </c>
      <c r="D38" s="28" t="s">
        <v>4</v>
      </c>
      <c r="E38" s="28" t="s">
        <v>5</v>
      </c>
      <c r="F38" s="28">
        <f t="shared" ref="F38:AM38" si="5">years</f>
        <v>1990</v>
      </c>
      <c r="G38" s="28">
        <f t="shared" si="5"/>
        <v>1991</v>
      </c>
      <c r="H38" s="28">
        <f t="shared" si="5"/>
        <v>1992</v>
      </c>
      <c r="I38" s="28">
        <f t="shared" si="5"/>
        <v>1993</v>
      </c>
      <c r="J38" s="28">
        <f t="shared" si="5"/>
        <v>1994</v>
      </c>
      <c r="K38" s="28">
        <f t="shared" si="5"/>
        <v>1995</v>
      </c>
      <c r="L38" s="28">
        <f t="shared" si="5"/>
        <v>1996</v>
      </c>
      <c r="M38" s="28">
        <f t="shared" si="5"/>
        <v>1997</v>
      </c>
      <c r="N38" s="28">
        <f t="shared" si="5"/>
        <v>1998</v>
      </c>
      <c r="O38" s="28">
        <f t="shared" si="5"/>
        <v>1999</v>
      </c>
      <c r="P38" s="28">
        <f t="shared" si="5"/>
        <v>2000</v>
      </c>
      <c r="Q38" s="28">
        <f t="shared" si="5"/>
        <v>2001</v>
      </c>
      <c r="R38" s="28">
        <f t="shared" si="5"/>
        <v>2002</v>
      </c>
      <c r="S38" s="28">
        <f t="shared" si="5"/>
        <v>2003</v>
      </c>
      <c r="T38" s="28">
        <f t="shared" si="5"/>
        <v>2004</v>
      </c>
      <c r="U38" s="28">
        <f t="shared" si="5"/>
        <v>2005</v>
      </c>
      <c r="V38" s="28">
        <f t="shared" si="5"/>
        <v>2006</v>
      </c>
      <c r="W38" s="28">
        <f t="shared" si="5"/>
        <v>2007</v>
      </c>
      <c r="X38" s="28">
        <f t="shared" si="5"/>
        <v>2008</v>
      </c>
      <c r="Y38" s="28">
        <f t="shared" si="5"/>
        <v>2009</v>
      </c>
      <c r="Z38" s="28">
        <f t="shared" si="5"/>
        <v>2010</v>
      </c>
      <c r="AA38" s="28">
        <f t="shared" si="5"/>
        <v>2011</v>
      </c>
      <c r="AB38" s="28">
        <f t="shared" si="5"/>
        <v>2012</v>
      </c>
      <c r="AC38" s="28">
        <f t="shared" si="5"/>
        <v>2013</v>
      </c>
      <c r="AD38" s="28">
        <f t="shared" si="5"/>
        <v>2014</v>
      </c>
      <c r="AE38" s="28">
        <f t="shared" si="5"/>
        <v>2015</v>
      </c>
      <c r="AF38" s="28">
        <f t="shared" si="5"/>
        <v>2016</v>
      </c>
      <c r="AG38" s="28">
        <f t="shared" si="5"/>
        <v>2017</v>
      </c>
      <c r="AH38" s="28">
        <f t="shared" si="5"/>
        <v>2018</v>
      </c>
      <c r="AI38" s="28">
        <f t="shared" si="5"/>
        <v>2019</v>
      </c>
      <c r="AJ38" s="28">
        <f t="shared" si="5"/>
        <v>2020</v>
      </c>
      <c r="AK38" s="28">
        <f t="shared" si="5"/>
        <v>2021</v>
      </c>
      <c r="AL38" s="28">
        <f t="shared" si="5"/>
        <v>2022</v>
      </c>
      <c r="AM38" s="28">
        <f t="shared" si="5"/>
        <v>2023</v>
      </c>
      <c r="AN38" s="7"/>
      <c r="AO38" s="7"/>
      <c r="AP38" s="7"/>
      <c r="AQ38" s="7"/>
      <c r="AR38" s="7"/>
      <c r="AS38" s="7"/>
      <c r="AT38" s="7"/>
      <c r="AU38" s="7"/>
      <c r="AV38" s="7"/>
    </row>
    <row r="39" spans="3:48" s="27" customFormat="1">
      <c r="C39" s="27" t="s">
        <v>690</v>
      </c>
      <c r="D39" s="27" t="s">
        <v>510</v>
      </c>
      <c r="F39" s="220">
        <v>19705.220162113546</v>
      </c>
      <c r="G39" s="220">
        <v>19810.742036283256</v>
      </c>
      <c r="H39" s="220">
        <v>19923.817437496939</v>
      </c>
      <c r="I39" s="220">
        <v>20157.375646041604</v>
      </c>
      <c r="J39" s="220">
        <v>20192.381500108953</v>
      </c>
      <c r="K39" s="220">
        <v>20666.202699049252</v>
      </c>
      <c r="L39" s="220">
        <v>21092.439202523001</v>
      </c>
      <c r="M39" s="220">
        <v>21190.58533294798</v>
      </c>
      <c r="N39" s="220">
        <v>21617.494297732748</v>
      </c>
      <c r="O39" s="220">
        <v>21244.015134211058</v>
      </c>
      <c r="P39" s="220">
        <v>20287.193143930752</v>
      </c>
      <c r="Q39" s="220">
        <v>19975.946965888557</v>
      </c>
      <c r="R39" s="220">
        <v>19664.118461950395</v>
      </c>
      <c r="S39" s="220">
        <v>19908.01227611932</v>
      </c>
      <c r="T39" s="220">
        <v>19580.657278053299</v>
      </c>
      <c r="U39" s="220">
        <v>19072.084922175629</v>
      </c>
      <c r="V39" s="220">
        <v>18715.42719864742</v>
      </c>
      <c r="W39" s="220">
        <v>18630.365221508579</v>
      </c>
      <c r="X39" s="220">
        <v>18205.575873032434</v>
      </c>
      <c r="Y39" s="220">
        <v>17943.285634970704</v>
      </c>
      <c r="Z39" s="220">
        <v>18147.238571127793</v>
      </c>
      <c r="AA39" s="220">
        <v>17762.382025400835</v>
      </c>
      <c r="AB39" s="220">
        <v>18101.871349051427</v>
      </c>
      <c r="AC39" s="220">
        <v>18777.858324303463</v>
      </c>
      <c r="AD39" s="220">
        <v>18911.437666465921</v>
      </c>
      <c r="AE39" s="220">
        <v>19328.925466000717</v>
      </c>
      <c r="AF39" s="220">
        <v>19897.333614179355</v>
      </c>
      <c r="AG39" s="220">
        <v>20477.242247388098</v>
      </c>
      <c r="AH39" s="220">
        <v>20718.492845605932</v>
      </c>
      <c r="AI39" s="220">
        <v>20576.922105591624</v>
      </c>
      <c r="AJ39" s="220">
        <v>20862.977613543273</v>
      </c>
      <c r="AK39" s="220">
        <v>21262.229110064236</v>
      </c>
      <c r="AL39" s="220">
        <v>20865.146624156368</v>
      </c>
      <c r="AM39" s="220">
        <v>19922.22934789009</v>
      </c>
      <c r="AN39" s="7"/>
      <c r="AO39" s="7"/>
      <c r="AP39" s="7"/>
      <c r="AQ39" s="7"/>
      <c r="AR39" s="7"/>
      <c r="AS39" s="7"/>
      <c r="AT39" s="7"/>
      <c r="AU39" s="7"/>
      <c r="AV39" s="7"/>
    </row>
    <row r="40" spans="3:48" s="27" customFormat="1">
      <c r="C40" s="27" t="s">
        <v>263</v>
      </c>
      <c r="D40" s="27" t="s">
        <v>510</v>
      </c>
      <c r="F40" s="220">
        <v>4907.520150066729</v>
      </c>
      <c r="G40" s="220">
        <v>4723.1818046069402</v>
      </c>
      <c r="H40" s="220">
        <v>4721.7582873409356</v>
      </c>
      <c r="I40" s="220">
        <v>4775.8147891726276</v>
      </c>
      <c r="J40" s="220">
        <v>5103.0212159005896</v>
      </c>
      <c r="K40" s="220">
        <v>5127.8779086997311</v>
      </c>
      <c r="L40" s="220">
        <v>5167.5709843915747</v>
      </c>
      <c r="M40" s="220">
        <v>5294.643905067438</v>
      </c>
      <c r="N40" s="220">
        <v>5138.3412643772681</v>
      </c>
      <c r="O40" s="220">
        <v>5270.322782270372</v>
      </c>
      <c r="P40" s="220">
        <v>6050.6046089124047</v>
      </c>
      <c r="Q40" s="220">
        <v>6251.5578121459139</v>
      </c>
      <c r="R40" s="220">
        <v>5882.179872806214</v>
      </c>
      <c r="S40" s="220">
        <v>5361.5702771463275</v>
      </c>
      <c r="T40" s="220">
        <v>5278.8649683237818</v>
      </c>
      <c r="U40" s="220">
        <v>5354.7814358930455</v>
      </c>
      <c r="V40" s="220">
        <v>5321.3235815791268</v>
      </c>
      <c r="W40" s="220">
        <v>4856.0809125339138</v>
      </c>
      <c r="X40" s="220">
        <v>4455.9637330611595</v>
      </c>
      <c r="Y40" s="220">
        <v>3414.7883451749649</v>
      </c>
      <c r="Z40" s="220">
        <v>3171.7331917277934</v>
      </c>
      <c r="AA40" s="220">
        <v>3142.7204339924315</v>
      </c>
      <c r="AB40" s="220">
        <v>3248.7437797347829</v>
      </c>
      <c r="AC40" s="220">
        <v>3363.001206547016</v>
      </c>
      <c r="AD40" s="220">
        <v>3966.4934840478086</v>
      </c>
      <c r="AE40" s="220">
        <v>4221.8309974835884</v>
      </c>
      <c r="AF40" s="220">
        <v>4436.0906649797189</v>
      </c>
      <c r="AG40" s="220">
        <v>4417.024196623247</v>
      </c>
      <c r="AH40" s="220">
        <v>4113.6537776944033</v>
      </c>
      <c r="AI40" s="220">
        <v>4035.405652028775</v>
      </c>
      <c r="AJ40" s="220">
        <v>3691.9029788755697</v>
      </c>
      <c r="AK40" s="220">
        <v>4041.5398236509127</v>
      </c>
      <c r="AL40" s="220">
        <v>3910.9013559536334</v>
      </c>
      <c r="AM40" s="220">
        <v>3699.286686401932</v>
      </c>
      <c r="AN40" s="7"/>
      <c r="AO40" s="7"/>
      <c r="AP40" s="7"/>
      <c r="AQ40" s="7"/>
      <c r="AR40" s="7"/>
      <c r="AS40" s="7"/>
      <c r="AT40" s="7"/>
      <c r="AU40" s="7"/>
      <c r="AV40" s="7"/>
    </row>
    <row r="41" spans="3:48" s="27" customFormat="1">
      <c r="C41" s="27" t="s">
        <v>264</v>
      </c>
      <c r="D41" s="27" t="s">
        <v>510</v>
      </c>
      <c r="F41" s="220">
        <v>31067.507592430899</v>
      </c>
      <c r="G41" s="220">
        <v>31916.505768338277</v>
      </c>
      <c r="H41" s="220">
        <v>31797.562405379467</v>
      </c>
      <c r="I41" s="220">
        <v>31973.411279384949</v>
      </c>
      <c r="J41" s="220">
        <v>32932.460094780115</v>
      </c>
      <c r="K41" s="220">
        <v>33835.420209924057</v>
      </c>
      <c r="L41" s="220">
        <v>35441.286066846253</v>
      </c>
      <c r="M41" s="220">
        <v>36540.209647347576</v>
      </c>
      <c r="N41" s="220">
        <v>38744.404226686464</v>
      </c>
      <c r="O41" s="220">
        <v>40177.930937139259</v>
      </c>
      <c r="P41" s="220">
        <v>42483.523043159752</v>
      </c>
      <c r="Q41" s="220">
        <v>44590.240887478183</v>
      </c>
      <c r="R41" s="220">
        <v>43365.867238782077</v>
      </c>
      <c r="S41" s="220">
        <v>44079.133498766212</v>
      </c>
      <c r="T41" s="220">
        <v>43799.67652851723</v>
      </c>
      <c r="U41" s="220">
        <v>45702.287929508107</v>
      </c>
      <c r="V41" s="220">
        <v>45217.844012855487</v>
      </c>
      <c r="W41" s="220">
        <v>45151.850361159755</v>
      </c>
      <c r="X41" s="220">
        <v>45256.279438701735</v>
      </c>
      <c r="Y41" s="220">
        <v>40789.084378380256</v>
      </c>
      <c r="Z41" s="220">
        <v>40460.232542854654</v>
      </c>
      <c r="AA41" s="220">
        <v>36914.42947345537</v>
      </c>
      <c r="AB41" s="220">
        <v>37002.220562716895</v>
      </c>
      <c r="AC41" s="220">
        <v>35854.06537955621</v>
      </c>
      <c r="AD41" s="220">
        <v>35194.089850849588</v>
      </c>
      <c r="AE41" s="220">
        <v>36860.097902027926</v>
      </c>
      <c r="AF41" s="220">
        <v>38370.50169049832</v>
      </c>
      <c r="AG41" s="220">
        <v>37025.724581587863</v>
      </c>
      <c r="AH41" s="220">
        <v>36750.01756791777</v>
      </c>
      <c r="AI41" s="220">
        <v>35133.95247274806</v>
      </c>
      <c r="AJ41" s="220">
        <v>33055.038688059802</v>
      </c>
      <c r="AK41" s="220">
        <v>34887.418581851307</v>
      </c>
      <c r="AL41" s="220">
        <v>34226.753974177191</v>
      </c>
      <c r="AM41" s="220">
        <v>31385.060076846567</v>
      </c>
      <c r="AN41" s="7"/>
      <c r="AO41" s="7"/>
      <c r="AP41" s="7"/>
      <c r="AQ41" s="7"/>
      <c r="AR41" s="7"/>
      <c r="AS41" s="7"/>
      <c r="AT41" s="7"/>
      <c r="AU41" s="7"/>
      <c r="AV41" s="7"/>
    </row>
    <row r="42" spans="3:48" s="27" customFormat="1">
      <c r="C42" s="27" t="s">
        <v>686</v>
      </c>
      <c r="D42" s="27" t="s">
        <v>510</v>
      </c>
      <c r="F42" s="221">
        <f t="shared" ref="F42:AM42" si="6">SUM(F39:F41)</f>
        <v>55680.247904611169</v>
      </c>
      <c r="G42" s="221">
        <f t="shared" si="6"/>
        <v>56450.429609228471</v>
      </c>
      <c r="H42" s="221">
        <f t="shared" si="6"/>
        <v>56443.138130217339</v>
      </c>
      <c r="I42" s="221">
        <f t="shared" si="6"/>
        <v>56906.601714599179</v>
      </c>
      <c r="J42" s="221">
        <f t="shared" si="6"/>
        <v>58227.862810789658</v>
      </c>
      <c r="K42" s="221">
        <f t="shared" si="6"/>
        <v>59629.500817673041</v>
      </c>
      <c r="L42" s="221">
        <f t="shared" si="6"/>
        <v>61701.296253760825</v>
      </c>
      <c r="M42" s="221">
        <f t="shared" si="6"/>
        <v>63025.438885362993</v>
      </c>
      <c r="N42" s="221">
        <f t="shared" si="6"/>
        <v>65500.239788796476</v>
      </c>
      <c r="O42" s="221">
        <f t="shared" si="6"/>
        <v>66692.268853620684</v>
      </c>
      <c r="P42" s="221">
        <f t="shared" si="6"/>
        <v>68821.32079600291</v>
      </c>
      <c r="Q42" s="221">
        <f t="shared" si="6"/>
        <v>70817.745665512659</v>
      </c>
      <c r="R42" s="221">
        <f t="shared" si="6"/>
        <v>68912.165573538688</v>
      </c>
      <c r="S42" s="221">
        <f t="shared" si="6"/>
        <v>69348.716052031858</v>
      </c>
      <c r="T42" s="221">
        <f t="shared" si="6"/>
        <v>68659.198774894307</v>
      </c>
      <c r="U42" s="221">
        <f t="shared" si="6"/>
        <v>70129.154287576777</v>
      </c>
      <c r="V42" s="221">
        <f t="shared" si="6"/>
        <v>69254.59479308204</v>
      </c>
      <c r="W42" s="221">
        <f t="shared" si="6"/>
        <v>68638.296495202245</v>
      </c>
      <c r="X42" s="221">
        <f t="shared" si="6"/>
        <v>67917.819044795324</v>
      </c>
      <c r="Y42" s="221">
        <f t="shared" si="6"/>
        <v>62147.158358525921</v>
      </c>
      <c r="Z42" s="221">
        <f t="shared" si="6"/>
        <v>61779.204305710242</v>
      </c>
      <c r="AA42" s="221">
        <f t="shared" si="6"/>
        <v>57819.531932848637</v>
      </c>
      <c r="AB42" s="221">
        <f t="shared" si="6"/>
        <v>58352.835691503104</v>
      </c>
      <c r="AC42" s="221">
        <f t="shared" si="6"/>
        <v>57994.924910406684</v>
      </c>
      <c r="AD42" s="221">
        <f t="shared" si="6"/>
        <v>58072.021001363319</v>
      </c>
      <c r="AE42" s="221">
        <f t="shared" si="6"/>
        <v>60410.854365512234</v>
      </c>
      <c r="AF42" s="221">
        <f t="shared" si="6"/>
        <v>62703.925969657394</v>
      </c>
      <c r="AG42" s="221">
        <f t="shared" si="6"/>
        <v>61919.991025599207</v>
      </c>
      <c r="AH42" s="221">
        <f t="shared" si="6"/>
        <v>61582.164191218108</v>
      </c>
      <c r="AI42" s="221">
        <f t="shared" si="6"/>
        <v>59746.280230368458</v>
      </c>
      <c r="AJ42" s="221">
        <f t="shared" si="6"/>
        <v>57609.919280478643</v>
      </c>
      <c r="AK42" s="221">
        <f t="shared" si="6"/>
        <v>60191.18751556646</v>
      </c>
      <c r="AL42" s="221">
        <f t="shared" si="6"/>
        <v>59002.801954287192</v>
      </c>
      <c r="AM42" s="221">
        <f t="shared" si="6"/>
        <v>55006.576111138587</v>
      </c>
      <c r="AN42" s="7"/>
      <c r="AO42" s="7"/>
      <c r="AP42" s="7"/>
      <c r="AQ42" s="7"/>
      <c r="AR42" s="7"/>
      <c r="AS42" s="7"/>
      <c r="AT42" s="7"/>
      <c r="AU42" s="7"/>
      <c r="AV42" s="7"/>
    </row>
    <row r="43" spans="3:48" s="27" customFormat="1">
      <c r="C43" s="27" t="s">
        <v>690</v>
      </c>
      <c r="D43" s="27" t="s">
        <v>120</v>
      </c>
      <c r="F43" s="119">
        <f t="shared" ref="F43:AM45" si="7">F39/F$42</f>
        <v>0.35389964850500699</v>
      </c>
      <c r="G43" s="119">
        <f t="shared" si="7"/>
        <v>0.35094050077954786</v>
      </c>
      <c r="H43" s="119">
        <f t="shared" si="7"/>
        <v>0.35298918695008819</v>
      </c>
      <c r="I43" s="119">
        <f t="shared" si="7"/>
        <v>0.3542185798958068</v>
      </c>
      <c r="J43" s="119">
        <f t="shared" si="7"/>
        <v>0.34678211641948314</v>
      </c>
      <c r="K43" s="119">
        <f t="shared" si="7"/>
        <v>0.34657681878370156</v>
      </c>
      <c r="L43" s="119">
        <f t="shared" si="7"/>
        <v>0.34184758640686375</v>
      </c>
      <c r="M43" s="119">
        <f t="shared" si="7"/>
        <v>0.33622273335520197</v>
      </c>
      <c r="N43" s="119">
        <f t="shared" si="7"/>
        <v>0.33003687265020248</v>
      </c>
      <c r="O43" s="119">
        <f t="shared" si="7"/>
        <v>0.31853789801091364</v>
      </c>
      <c r="P43" s="119">
        <f t="shared" si="7"/>
        <v>0.29478064223825556</v>
      </c>
      <c r="Q43" s="119">
        <f t="shared" si="7"/>
        <v>0.28207544278858043</v>
      </c>
      <c r="R43" s="119">
        <f t="shared" si="7"/>
        <v>0.28535046458474878</v>
      </c>
      <c r="S43" s="119">
        <f t="shared" si="7"/>
        <v>0.2870711010883385</v>
      </c>
      <c r="T43" s="119">
        <f t="shared" si="7"/>
        <v>0.28518621870683841</v>
      </c>
      <c r="U43" s="119">
        <f t="shared" si="7"/>
        <v>0.27195657948429314</v>
      </c>
      <c r="V43" s="119">
        <f t="shared" si="7"/>
        <v>0.27024094581110647</v>
      </c>
      <c r="W43" s="119">
        <f t="shared" si="7"/>
        <v>0.27142814103509727</v>
      </c>
      <c r="X43" s="119">
        <f t="shared" si="7"/>
        <v>0.2680530106690398</v>
      </c>
      <c r="Y43" s="119">
        <f t="shared" si="7"/>
        <v>0.28872254353861504</v>
      </c>
      <c r="Z43" s="119">
        <f t="shared" si="7"/>
        <v>0.29374348172772513</v>
      </c>
      <c r="AA43" s="119">
        <f t="shared" si="7"/>
        <v>0.30720383634426496</v>
      </c>
      <c r="AB43" s="119">
        <f t="shared" si="7"/>
        <v>0.31021408187858274</v>
      </c>
      <c r="AC43" s="119">
        <f t="shared" si="7"/>
        <v>0.3237845096499804</v>
      </c>
      <c r="AD43" s="119">
        <f t="shared" si="7"/>
        <v>0.32565489095035888</v>
      </c>
      <c r="AE43" s="119">
        <f t="shared" si="7"/>
        <v>0.31995782329202327</v>
      </c>
      <c r="AF43" s="119">
        <f t="shared" si="7"/>
        <v>0.31732197476451046</v>
      </c>
      <c r="AG43" s="119">
        <f t="shared" si="7"/>
        <v>0.33070486458763076</v>
      </c>
      <c r="AH43" s="119">
        <f t="shared" si="7"/>
        <v>0.33643658221028355</v>
      </c>
      <c r="AI43" s="119">
        <f t="shared" si="7"/>
        <v>0.34440507469672688</v>
      </c>
      <c r="AJ43" s="119">
        <f t="shared" si="7"/>
        <v>0.36214210806250474</v>
      </c>
      <c r="AK43" s="119">
        <f t="shared" si="7"/>
        <v>0.35324488496867523</v>
      </c>
      <c r="AL43" s="119">
        <f t="shared" si="7"/>
        <v>0.35362975880911179</v>
      </c>
      <c r="AM43" s="119">
        <f t="shared" si="7"/>
        <v>0.36217904760401781</v>
      </c>
      <c r="AN43" s="7"/>
      <c r="AO43" s="7"/>
      <c r="AP43" s="7"/>
      <c r="AQ43" s="7"/>
      <c r="AR43" s="7"/>
      <c r="AS43" s="7"/>
      <c r="AT43" s="7"/>
      <c r="AU43" s="7"/>
      <c r="AV43" s="7"/>
    </row>
    <row r="44" spans="3:48" s="27" customFormat="1">
      <c r="C44" s="27" t="s">
        <v>263</v>
      </c>
      <c r="D44" s="27" t="s">
        <v>120</v>
      </c>
      <c r="F44" s="119">
        <f t="shared" si="7"/>
        <v>8.8137541314005391E-2</v>
      </c>
      <c r="G44" s="119">
        <f t="shared" si="7"/>
        <v>8.3669545782071392E-2</v>
      </c>
      <c r="H44" s="119">
        <f t="shared" si="7"/>
        <v>8.365513406514688E-2</v>
      </c>
      <c r="I44" s="119">
        <f t="shared" si="7"/>
        <v>8.3923738991207586E-2</v>
      </c>
      <c r="J44" s="119">
        <f t="shared" si="7"/>
        <v>8.76388204815753E-2</v>
      </c>
      <c r="K44" s="119">
        <f t="shared" si="7"/>
        <v>8.5995653801950428E-2</v>
      </c>
      <c r="L44" s="119">
        <f t="shared" si="7"/>
        <v>8.3751416876863424E-2</v>
      </c>
      <c r="M44" s="119">
        <f t="shared" si="7"/>
        <v>8.4008044984785729E-2</v>
      </c>
      <c r="N44" s="119">
        <f t="shared" si="7"/>
        <v>7.8447671045872386E-2</v>
      </c>
      <c r="O44" s="119">
        <f t="shared" si="7"/>
        <v>7.9024493736116905E-2</v>
      </c>
      <c r="P44" s="119">
        <f t="shared" si="7"/>
        <v>8.7917589185004696E-2</v>
      </c>
      <c r="Q44" s="119">
        <f t="shared" si="7"/>
        <v>8.8276713038471413E-2</v>
      </c>
      <c r="R44" s="119">
        <f t="shared" si="7"/>
        <v>8.5357640756901262E-2</v>
      </c>
      <c r="S44" s="119">
        <f t="shared" si="7"/>
        <v>7.7313187357694962E-2</v>
      </c>
      <c r="T44" s="119">
        <f t="shared" si="7"/>
        <v>7.6885035982302105E-2</v>
      </c>
      <c r="U44" s="119">
        <f t="shared" si="7"/>
        <v>7.6355996165800522E-2</v>
      </c>
      <c r="V44" s="119">
        <f t="shared" si="7"/>
        <v>7.6837119579980309E-2</v>
      </c>
      <c r="W44" s="119">
        <f t="shared" si="7"/>
        <v>7.0748855383865036E-2</v>
      </c>
      <c r="X44" s="119">
        <f t="shared" si="7"/>
        <v>6.5608168750563384E-2</v>
      </c>
      <c r="Y44" s="119">
        <f t="shared" si="7"/>
        <v>5.4946813907002921E-2</v>
      </c>
      <c r="Z44" s="119">
        <f t="shared" si="7"/>
        <v>5.1339819399950262E-2</v>
      </c>
      <c r="AA44" s="119">
        <f t="shared" si="7"/>
        <v>5.435395841049654E-2</v>
      </c>
      <c r="AB44" s="119">
        <f t="shared" si="7"/>
        <v>5.567413719035149E-2</v>
      </c>
      <c r="AC44" s="119">
        <f t="shared" si="7"/>
        <v>5.798785344997584E-2</v>
      </c>
      <c r="AD44" s="119">
        <f t="shared" si="7"/>
        <v>6.8303004022448086E-2</v>
      </c>
      <c r="AE44" s="119">
        <f t="shared" si="7"/>
        <v>6.9885305245637713E-2</v>
      </c>
      <c r="AF44" s="119">
        <f t="shared" si="7"/>
        <v>7.074661747856674E-2</v>
      </c>
      <c r="AG44" s="119">
        <f t="shared" si="7"/>
        <v>7.1334380439382547E-2</v>
      </c>
      <c r="AH44" s="119">
        <f t="shared" si="7"/>
        <v>6.6799435059169757E-2</v>
      </c>
      <c r="AI44" s="119">
        <f t="shared" si="7"/>
        <v>6.7542374796709395E-2</v>
      </c>
      <c r="AJ44" s="119">
        <f t="shared" si="7"/>
        <v>6.4084501852905498E-2</v>
      </c>
      <c r="AK44" s="119">
        <f t="shared" si="7"/>
        <v>6.7145042164281979E-2</v>
      </c>
      <c r="AL44" s="119">
        <f t="shared" si="7"/>
        <v>6.6283315815808708E-2</v>
      </c>
      <c r="AM44" s="119">
        <f t="shared" si="7"/>
        <v>6.7251716938856024E-2</v>
      </c>
      <c r="AN44" s="7"/>
      <c r="AO44" s="7"/>
      <c r="AP44" s="7"/>
      <c r="AQ44" s="7"/>
      <c r="AR44" s="7"/>
      <c r="AS44" s="7"/>
      <c r="AT44" s="7"/>
      <c r="AU44" s="7"/>
      <c r="AV44" s="7"/>
    </row>
    <row r="45" spans="3:48" s="27" customFormat="1">
      <c r="C45" s="27" t="s">
        <v>264</v>
      </c>
      <c r="D45" s="27" t="s">
        <v>120</v>
      </c>
      <c r="F45" s="119">
        <f t="shared" si="7"/>
        <v>0.5579628101809877</v>
      </c>
      <c r="G45" s="119">
        <f t="shared" si="7"/>
        <v>0.56538995343838072</v>
      </c>
      <c r="H45" s="119">
        <f t="shared" si="7"/>
        <v>0.56335567898476502</v>
      </c>
      <c r="I45" s="119">
        <f t="shared" si="7"/>
        <v>0.56185768111298562</v>
      </c>
      <c r="J45" s="119">
        <f t="shared" si="7"/>
        <v>0.56557906309894157</v>
      </c>
      <c r="K45" s="119">
        <f t="shared" si="7"/>
        <v>0.56742752741434799</v>
      </c>
      <c r="L45" s="119">
        <f t="shared" si="7"/>
        <v>0.57440099671627287</v>
      </c>
      <c r="M45" s="119">
        <f t="shared" si="7"/>
        <v>0.57976922166001232</v>
      </c>
      <c r="N45" s="119">
        <f t="shared" si="7"/>
        <v>0.59151545630392521</v>
      </c>
      <c r="O45" s="119">
        <f t="shared" si="7"/>
        <v>0.60243760825296955</v>
      </c>
      <c r="P45" s="119">
        <f t="shared" si="7"/>
        <v>0.61730176857673968</v>
      </c>
      <c r="Q45" s="119">
        <f t="shared" si="7"/>
        <v>0.62964784417294806</v>
      </c>
      <c r="R45" s="119">
        <f t="shared" si="7"/>
        <v>0.62929189465834989</v>
      </c>
      <c r="S45" s="119">
        <f t="shared" si="7"/>
        <v>0.63561571155396657</v>
      </c>
      <c r="T45" s="119">
        <f t="shared" si="7"/>
        <v>0.63792874531085952</v>
      </c>
      <c r="U45" s="119">
        <f t="shared" si="7"/>
        <v>0.65168742434990645</v>
      </c>
      <c r="V45" s="119">
        <f t="shared" si="7"/>
        <v>0.65292193460891312</v>
      </c>
      <c r="W45" s="119">
        <f t="shared" si="7"/>
        <v>0.65782300358103774</v>
      </c>
      <c r="X45" s="119">
        <f t="shared" si="7"/>
        <v>0.66633882058039695</v>
      </c>
      <c r="Y45" s="119">
        <f t="shared" si="7"/>
        <v>0.65633064255438212</v>
      </c>
      <c r="Z45" s="119">
        <f t="shared" si="7"/>
        <v>0.65491669887232462</v>
      </c>
      <c r="AA45" s="119">
        <f t="shared" si="7"/>
        <v>0.63844220524523843</v>
      </c>
      <c r="AB45" s="119">
        <f t="shared" si="7"/>
        <v>0.63411178093106579</v>
      </c>
      <c r="AC45" s="119">
        <f t="shared" si="7"/>
        <v>0.61822763690004379</v>
      </c>
      <c r="AD45" s="119">
        <f t="shared" si="7"/>
        <v>0.60604210502719302</v>
      </c>
      <c r="AE45" s="119">
        <f t="shared" si="7"/>
        <v>0.61015687146233899</v>
      </c>
      <c r="AF45" s="119">
        <f t="shared" si="7"/>
        <v>0.61193140775692278</v>
      </c>
      <c r="AG45" s="119">
        <f t="shared" si="7"/>
        <v>0.59796075497298673</v>
      </c>
      <c r="AH45" s="119">
        <f t="shared" si="7"/>
        <v>0.59676398273054665</v>
      </c>
      <c r="AI45" s="119">
        <f t="shared" si="7"/>
        <v>0.5880525505065638</v>
      </c>
      <c r="AJ45" s="119">
        <f t="shared" si="7"/>
        <v>0.57377339008458972</v>
      </c>
      <c r="AK45" s="119">
        <f t="shared" si="7"/>
        <v>0.57961007286704269</v>
      </c>
      <c r="AL45" s="119">
        <f t="shared" si="7"/>
        <v>0.58008692537507955</v>
      </c>
      <c r="AM45" s="119">
        <f t="shared" si="7"/>
        <v>0.57056923545712623</v>
      </c>
      <c r="AN45" s="7"/>
      <c r="AO45" s="7"/>
      <c r="AP45" s="7"/>
      <c r="AQ45" s="7"/>
      <c r="AR45" s="7"/>
      <c r="AS45" s="7"/>
      <c r="AT45" s="7"/>
      <c r="AU45" s="7"/>
      <c r="AV45" s="7"/>
    </row>
    <row r="46" spans="3:48">
      <c r="C46" s="27" t="s">
        <v>685</v>
      </c>
    </row>
    <row r="50" spans="2:48" s="27" customFormat="1" ht="17.5" thickBot="1">
      <c r="B50" s="117" t="s">
        <v>265</v>
      </c>
      <c r="C50" s="118" t="s">
        <v>688</v>
      </c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</row>
    <row r="51" spans="2:48" ht="15" thickTop="1"/>
    <row r="58" spans="2:48">
      <c r="Y58" s="27"/>
      <c r="Z58" s="27" t="s">
        <v>270</v>
      </c>
      <c r="AA58" s="27" t="s">
        <v>271</v>
      </c>
      <c r="AB58" s="27" t="str">
        <f>year_latest &amp; " Total"</f>
        <v>2023 Total</v>
      </c>
      <c r="AC58" s="27" t="str">
        <f>year_latest &amp; " Energy-related"</f>
        <v>2023 Energy-related</v>
      </c>
    </row>
    <row r="59" spans="2:48">
      <c r="Y59" s="27" t="s">
        <v>267</v>
      </c>
      <c r="Z59" s="33">
        <f>U70</f>
        <v>22333.171998155252</v>
      </c>
      <c r="AA59" s="33">
        <f>U75</f>
        <v>19778.488208045252</v>
      </c>
      <c r="AB59" s="33">
        <f>AM70</f>
        <v>12197.756681243727</v>
      </c>
      <c r="AC59" s="33">
        <f>AM75</f>
        <v>10263.869059729373</v>
      </c>
    </row>
    <row r="60" spans="2:48">
      <c r="Y60" s="27" t="s">
        <v>266</v>
      </c>
      <c r="Z60" s="33">
        <f>U71</f>
        <v>47795.982289421525</v>
      </c>
      <c r="AA60" s="33">
        <f>U76</f>
        <v>25923.799721462856</v>
      </c>
      <c r="AB60" s="33">
        <f>AM71</f>
        <v>42808.819429894858</v>
      </c>
      <c r="AC60" s="33">
        <f>AM76</f>
        <v>21121.191017117198</v>
      </c>
    </row>
    <row r="61" spans="2:48">
      <c r="Z61" s="35">
        <f t="shared" ref="Z61:AC62" si="8">Z59/SUM(Z$59:Z$60)</f>
        <v>0.31845774022276385</v>
      </c>
      <c r="AA61" s="35">
        <f t="shared" si="8"/>
        <v>0.43276801018259498</v>
      </c>
      <c r="AB61" s="35">
        <f t="shared" si="8"/>
        <v>0.22175088041470983</v>
      </c>
      <c r="AC61" s="35">
        <f t="shared" si="8"/>
        <v>0.32703040983825449</v>
      </c>
    </row>
    <row r="62" spans="2:48">
      <c r="Z62" s="35">
        <f t="shared" si="8"/>
        <v>0.68154225977723615</v>
      </c>
      <c r="AA62" s="35">
        <f t="shared" si="8"/>
        <v>0.56723198981740508</v>
      </c>
      <c r="AB62" s="35">
        <f t="shared" si="8"/>
        <v>0.77824911958529019</v>
      </c>
      <c r="AC62" s="35">
        <f t="shared" si="8"/>
        <v>0.67296959016174551</v>
      </c>
    </row>
    <row r="69" spans="3:48" s="27" customFormat="1" ht="15" thickBot="1">
      <c r="C69" s="28" t="s">
        <v>268</v>
      </c>
      <c r="D69" s="28" t="s">
        <v>4</v>
      </c>
      <c r="E69" s="28" t="s">
        <v>5</v>
      </c>
      <c r="F69" s="28">
        <f t="shared" ref="F69:AM69" si="9">years</f>
        <v>1990</v>
      </c>
      <c r="G69" s="28">
        <f t="shared" si="9"/>
        <v>1991</v>
      </c>
      <c r="H69" s="28">
        <f t="shared" si="9"/>
        <v>1992</v>
      </c>
      <c r="I69" s="28">
        <f t="shared" si="9"/>
        <v>1993</v>
      </c>
      <c r="J69" s="28">
        <f t="shared" si="9"/>
        <v>1994</v>
      </c>
      <c r="K69" s="28">
        <f t="shared" si="9"/>
        <v>1995</v>
      </c>
      <c r="L69" s="28">
        <f t="shared" si="9"/>
        <v>1996</v>
      </c>
      <c r="M69" s="28">
        <f t="shared" si="9"/>
        <v>1997</v>
      </c>
      <c r="N69" s="28">
        <f t="shared" si="9"/>
        <v>1998</v>
      </c>
      <c r="O69" s="28">
        <f t="shared" si="9"/>
        <v>1999</v>
      </c>
      <c r="P69" s="28">
        <f t="shared" si="9"/>
        <v>2000</v>
      </c>
      <c r="Q69" s="28">
        <f t="shared" si="9"/>
        <v>2001</v>
      </c>
      <c r="R69" s="28">
        <f t="shared" si="9"/>
        <v>2002</v>
      </c>
      <c r="S69" s="28">
        <f t="shared" si="9"/>
        <v>2003</v>
      </c>
      <c r="T69" s="28">
        <f t="shared" si="9"/>
        <v>2004</v>
      </c>
      <c r="U69" s="28">
        <f t="shared" si="9"/>
        <v>2005</v>
      </c>
      <c r="V69" s="28">
        <f t="shared" si="9"/>
        <v>2006</v>
      </c>
      <c r="W69" s="28">
        <f t="shared" si="9"/>
        <v>2007</v>
      </c>
      <c r="X69" s="28">
        <f t="shared" si="9"/>
        <v>2008</v>
      </c>
      <c r="Y69" s="28">
        <f t="shared" si="9"/>
        <v>2009</v>
      </c>
      <c r="Z69" s="28">
        <f t="shared" si="9"/>
        <v>2010</v>
      </c>
      <c r="AA69" s="28">
        <f t="shared" si="9"/>
        <v>2011</v>
      </c>
      <c r="AB69" s="28">
        <f t="shared" si="9"/>
        <v>2012</v>
      </c>
      <c r="AC69" s="28">
        <f t="shared" si="9"/>
        <v>2013</v>
      </c>
      <c r="AD69" s="28">
        <f t="shared" si="9"/>
        <v>2014</v>
      </c>
      <c r="AE69" s="28">
        <f t="shared" si="9"/>
        <v>2015</v>
      </c>
      <c r="AF69" s="28">
        <f t="shared" si="9"/>
        <v>2016</v>
      </c>
      <c r="AG69" s="28">
        <f t="shared" si="9"/>
        <v>2017</v>
      </c>
      <c r="AH69" s="28">
        <f t="shared" si="9"/>
        <v>2018</v>
      </c>
      <c r="AI69" s="28">
        <f t="shared" si="9"/>
        <v>2019</v>
      </c>
      <c r="AJ69" s="28">
        <f t="shared" si="9"/>
        <v>2020</v>
      </c>
      <c r="AK69" s="28">
        <f t="shared" si="9"/>
        <v>2021</v>
      </c>
      <c r="AL69" s="28">
        <f t="shared" si="9"/>
        <v>2022</v>
      </c>
      <c r="AM69" s="28">
        <f t="shared" si="9"/>
        <v>2023</v>
      </c>
      <c r="AN69" s="7"/>
      <c r="AO69" s="7"/>
      <c r="AP69" s="7"/>
      <c r="AQ69" s="7"/>
      <c r="AR69" s="7"/>
      <c r="AS69" s="7"/>
      <c r="AT69" s="7"/>
      <c r="AU69" s="7"/>
      <c r="AV69" s="7"/>
    </row>
    <row r="70" spans="3:48" s="27" customFormat="1">
      <c r="C70" s="27" t="s">
        <v>267</v>
      </c>
      <c r="D70" s="120" t="s">
        <v>784</v>
      </c>
      <c r="U70" s="219">
        <v>22333.171998155252</v>
      </c>
      <c r="V70" s="219">
        <v>21639.265939398472</v>
      </c>
      <c r="W70" s="219">
        <v>21174.856711548091</v>
      </c>
      <c r="X70" s="219">
        <v>20351.029665757775</v>
      </c>
      <c r="Y70" s="219">
        <v>17183.779665023485</v>
      </c>
      <c r="Z70" s="219">
        <v>17322.151728077381</v>
      </c>
      <c r="AA70" s="219">
        <v>15729.154182344511</v>
      </c>
      <c r="AB70" s="219">
        <v>16821.672355984592</v>
      </c>
      <c r="AC70" s="219">
        <v>15679.47160818753</v>
      </c>
      <c r="AD70" s="219">
        <v>15951.213313924658</v>
      </c>
      <c r="AE70" s="219">
        <v>16814.81726751462</v>
      </c>
      <c r="AF70" s="219">
        <v>17724.185481916866</v>
      </c>
      <c r="AG70" s="219">
        <v>16880.271577110034</v>
      </c>
      <c r="AH70" s="219">
        <v>15485.197704864393</v>
      </c>
      <c r="AI70" s="219">
        <v>14132.425025279674</v>
      </c>
      <c r="AJ70" s="219">
        <v>13258.28565441383</v>
      </c>
      <c r="AK70" s="219">
        <v>15283.401533523571</v>
      </c>
      <c r="AL70" s="219">
        <v>14657.447098331222</v>
      </c>
      <c r="AM70" s="219">
        <v>12197.756681243727</v>
      </c>
      <c r="AN70" s="7"/>
      <c r="AO70" s="7"/>
      <c r="AP70" s="7"/>
      <c r="AQ70" s="7"/>
      <c r="AR70" s="7"/>
      <c r="AS70" s="7"/>
      <c r="AT70" s="7"/>
      <c r="AU70" s="7"/>
      <c r="AV70" s="7"/>
    </row>
    <row r="71" spans="3:48" s="27" customFormat="1">
      <c r="C71" s="27" t="s">
        <v>266</v>
      </c>
      <c r="D71" s="120" t="s">
        <v>784</v>
      </c>
      <c r="U71" s="219">
        <v>47795.982289421525</v>
      </c>
      <c r="V71" s="219">
        <v>47615.328853683553</v>
      </c>
      <c r="W71" s="219">
        <v>47463.439783654154</v>
      </c>
      <c r="X71" s="219">
        <v>47566.789379037567</v>
      </c>
      <c r="Y71" s="219">
        <v>44963.37869350244</v>
      </c>
      <c r="Z71" s="219">
        <v>44457.052577632858</v>
      </c>
      <c r="AA71" s="219">
        <v>42090.377750504122</v>
      </c>
      <c r="AB71" s="219">
        <v>41531.163335518519</v>
      </c>
      <c r="AC71" s="219">
        <v>42315.453302219168</v>
      </c>
      <c r="AD71" s="219">
        <v>42120.807687438661</v>
      </c>
      <c r="AE71" s="219">
        <v>43596.037097997614</v>
      </c>
      <c r="AF71" s="219">
        <v>44979.740487740528</v>
      </c>
      <c r="AG71" s="219">
        <v>45039.719448489181</v>
      </c>
      <c r="AH71" s="219">
        <v>46096.966486353718</v>
      </c>
      <c r="AI71" s="219">
        <v>45613.855205088781</v>
      </c>
      <c r="AJ71" s="219">
        <v>44351.63362606481</v>
      </c>
      <c r="AK71" s="219">
        <v>44907.785982042886</v>
      </c>
      <c r="AL71" s="219">
        <v>44345.354855955971</v>
      </c>
      <c r="AM71" s="219">
        <v>42808.819429894858</v>
      </c>
      <c r="AN71" s="7"/>
      <c r="AO71" s="7"/>
      <c r="AP71" s="7"/>
      <c r="AQ71" s="7"/>
      <c r="AR71" s="7"/>
      <c r="AS71" s="7"/>
      <c r="AT71" s="7"/>
      <c r="AU71" s="7"/>
      <c r="AV71" s="7"/>
    </row>
    <row r="72" spans="3:48" s="27" customFormat="1">
      <c r="C72" s="27" t="s">
        <v>47</v>
      </c>
      <c r="D72" s="120" t="s">
        <v>784</v>
      </c>
      <c r="U72" s="219">
        <f t="shared" ref="U72:AM72" si="10">SUM(U70:U71)</f>
        <v>70129.154287576777</v>
      </c>
      <c r="V72" s="219">
        <f t="shared" si="10"/>
        <v>69254.594793082026</v>
      </c>
      <c r="W72" s="219">
        <f t="shared" si="10"/>
        <v>68638.296495202245</v>
      </c>
      <c r="X72" s="219">
        <f t="shared" si="10"/>
        <v>67917.819044795338</v>
      </c>
      <c r="Y72" s="219">
        <f t="shared" si="10"/>
        <v>62147.158358525921</v>
      </c>
      <c r="Z72" s="219">
        <f t="shared" si="10"/>
        <v>61779.204305710242</v>
      </c>
      <c r="AA72" s="219">
        <f t="shared" si="10"/>
        <v>57819.531932848637</v>
      </c>
      <c r="AB72" s="219">
        <f t="shared" si="10"/>
        <v>58352.835691503111</v>
      </c>
      <c r="AC72" s="219">
        <f t="shared" si="10"/>
        <v>57994.924910406698</v>
      </c>
      <c r="AD72" s="219">
        <f t="shared" si="10"/>
        <v>58072.021001363319</v>
      </c>
      <c r="AE72" s="219">
        <f t="shared" si="10"/>
        <v>60410.854365512234</v>
      </c>
      <c r="AF72" s="219">
        <f t="shared" si="10"/>
        <v>62703.925969657394</v>
      </c>
      <c r="AG72" s="219">
        <f t="shared" si="10"/>
        <v>61919.991025599214</v>
      </c>
      <c r="AH72" s="219">
        <f t="shared" si="10"/>
        <v>61582.164191218108</v>
      </c>
      <c r="AI72" s="219">
        <f t="shared" si="10"/>
        <v>59746.280230368458</v>
      </c>
      <c r="AJ72" s="219">
        <f t="shared" si="10"/>
        <v>57609.919280478643</v>
      </c>
      <c r="AK72" s="219">
        <f t="shared" si="10"/>
        <v>60191.18751556646</v>
      </c>
      <c r="AL72" s="219">
        <f t="shared" si="10"/>
        <v>59002.801954287192</v>
      </c>
      <c r="AM72" s="219">
        <f t="shared" si="10"/>
        <v>55006.576111138587</v>
      </c>
      <c r="AN72" s="7"/>
      <c r="AO72" s="7"/>
      <c r="AP72" s="7"/>
      <c r="AQ72" s="7"/>
      <c r="AR72" s="7"/>
      <c r="AS72" s="7"/>
      <c r="AT72" s="7"/>
      <c r="AU72" s="7"/>
      <c r="AV72" s="7"/>
    </row>
    <row r="73" spans="3:48" s="27" customFormat="1">
      <c r="U73" s="27" t="b">
        <f t="shared" ref="U73:AM73" si="11">U72=U42</f>
        <v>1</v>
      </c>
      <c r="V73" s="27" t="b">
        <f t="shared" si="11"/>
        <v>1</v>
      </c>
      <c r="W73" s="27" t="b">
        <f t="shared" si="11"/>
        <v>1</v>
      </c>
      <c r="X73" s="27" t="b">
        <f t="shared" si="11"/>
        <v>1</v>
      </c>
      <c r="Y73" s="27" t="b">
        <f t="shared" si="11"/>
        <v>1</v>
      </c>
      <c r="Z73" s="27" t="b">
        <f t="shared" si="11"/>
        <v>1</v>
      </c>
      <c r="AA73" s="27" t="b">
        <f t="shared" si="11"/>
        <v>1</v>
      </c>
      <c r="AB73" s="27" t="b">
        <f t="shared" si="11"/>
        <v>1</v>
      </c>
      <c r="AC73" s="27" t="b">
        <f t="shared" si="11"/>
        <v>1</v>
      </c>
      <c r="AD73" s="27" t="b">
        <f t="shared" si="11"/>
        <v>1</v>
      </c>
      <c r="AE73" s="27" t="b">
        <f t="shared" si="11"/>
        <v>1</v>
      </c>
      <c r="AF73" s="27" t="b">
        <f t="shared" si="11"/>
        <v>1</v>
      </c>
      <c r="AG73" s="27" t="b">
        <f t="shared" si="11"/>
        <v>1</v>
      </c>
      <c r="AH73" s="27" t="b">
        <f t="shared" si="11"/>
        <v>1</v>
      </c>
      <c r="AI73" s="27" t="b">
        <f t="shared" si="11"/>
        <v>1</v>
      </c>
      <c r="AJ73" s="27" t="b">
        <f t="shared" si="11"/>
        <v>1</v>
      </c>
      <c r="AK73" s="27" t="b">
        <f t="shared" si="11"/>
        <v>1</v>
      </c>
      <c r="AL73" s="27" t="b">
        <f t="shared" si="11"/>
        <v>1</v>
      </c>
      <c r="AM73" s="27" t="b">
        <f t="shared" si="11"/>
        <v>1</v>
      </c>
      <c r="AN73" s="7"/>
      <c r="AO73" s="7"/>
      <c r="AP73" s="7"/>
      <c r="AQ73" s="7"/>
      <c r="AR73" s="7"/>
      <c r="AS73" s="7"/>
      <c r="AT73" s="7"/>
      <c r="AU73" s="7"/>
      <c r="AV73" s="7"/>
    </row>
    <row r="74" spans="3:48" s="27" customFormat="1" ht="15" thickBot="1">
      <c r="C74" s="28" t="s">
        <v>269</v>
      </c>
      <c r="D74" s="28" t="s">
        <v>4</v>
      </c>
      <c r="E74" s="28" t="s">
        <v>5</v>
      </c>
      <c r="F74" s="28">
        <f t="shared" ref="F74:AM74" si="12">years</f>
        <v>1990</v>
      </c>
      <c r="G74" s="28">
        <f t="shared" si="12"/>
        <v>1991</v>
      </c>
      <c r="H74" s="28">
        <f t="shared" si="12"/>
        <v>1992</v>
      </c>
      <c r="I74" s="28">
        <f t="shared" si="12"/>
        <v>1993</v>
      </c>
      <c r="J74" s="28">
        <f t="shared" si="12"/>
        <v>1994</v>
      </c>
      <c r="K74" s="28">
        <f t="shared" si="12"/>
        <v>1995</v>
      </c>
      <c r="L74" s="28">
        <f t="shared" si="12"/>
        <v>1996</v>
      </c>
      <c r="M74" s="28">
        <f t="shared" si="12"/>
        <v>1997</v>
      </c>
      <c r="N74" s="28">
        <f t="shared" si="12"/>
        <v>1998</v>
      </c>
      <c r="O74" s="28">
        <f t="shared" si="12"/>
        <v>1999</v>
      </c>
      <c r="P74" s="28">
        <f t="shared" si="12"/>
        <v>2000</v>
      </c>
      <c r="Q74" s="28">
        <f t="shared" si="12"/>
        <v>2001</v>
      </c>
      <c r="R74" s="28">
        <f t="shared" si="12"/>
        <v>2002</v>
      </c>
      <c r="S74" s="28">
        <f t="shared" si="12"/>
        <v>2003</v>
      </c>
      <c r="T74" s="28">
        <f t="shared" si="12"/>
        <v>2004</v>
      </c>
      <c r="U74" s="28">
        <f t="shared" si="12"/>
        <v>2005</v>
      </c>
      <c r="V74" s="28">
        <f t="shared" si="12"/>
        <v>2006</v>
      </c>
      <c r="W74" s="28">
        <f t="shared" si="12"/>
        <v>2007</v>
      </c>
      <c r="X74" s="28">
        <f t="shared" si="12"/>
        <v>2008</v>
      </c>
      <c r="Y74" s="28">
        <f t="shared" si="12"/>
        <v>2009</v>
      </c>
      <c r="Z74" s="28">
        <f t="shared" si="12"/>
        <v>2010</v>
      </c>
      <c r="AA74" s="28">
        <f t="shared" si="12"/>
        <v>2011</v>
      </c>
      <c r="AB74" s="28">
        <f t="shared" si="12"/>
        <v>2012</v>
      </c>
      <c r="AC74" s="28">
        <f t="shared" si="12"/>
        <v>2013</v>
      </c>
      <c r="AD74" s="28">
        <f t="shared" si="12"/>
        <v>2014</v>
      </c>
      <c r="AE74" s="28">
        <f t="shared" si="12"/>
        <v>2015</v>
      </c>
      <c r="AF74" s="28">
        <f t="shared" si="12"/>
        <v>2016</v>
      </c>
      <c r="AG74" s="28">
        <f t="shared" si="12"/>
        <v>2017</v>
      </c>
      <c r="AH74" s="28">
        <f t="shared" si="12"/>
        <v>2018</v>
      </c>
      <c r="AI74" s="28">
        <f t="shared" si="12"/>
        <v>2019</v>
      </c>
      <c r="AJ74" s="28">
        <f t="shared" si="12"/>
        <v>2020</v>
      </c>
      <c r="AK74" s="28">
        <f t="shared" si="12"/>
        <v>2021</v>
      </c>
      <c r="AL74" s="28">
        <f t="shared" si="12"/>
        <v>2022</v>
      </c>
      <c r="AM74" s="28">
        <f t="shared" si="12"/>
        <v>2023</v>
      </c>
      <c r="AN74" s="7"/>
      <c r="AO74" s="7"/>
      <c r="AP74" s="7"/>
      <c r="AQ74" s="7"/>
      <c r="AR74" s="7"/>
      <c r="AS74" s="7"/>
      <c r="AT74" s="7"/>
      <c r="AU74" s="7"/>
      <c r="AV74" s="7"/>
    </row>
    <row r="75" spans="3:48" s="27" customFormat="1">
      <c r="C75" s="120" t="s">
        <v>267</v>
      </c>
      <c r="D75" s="120" t="s">
        <v>784</v>
      </c>
      <c r="U75" s="220">
        <v>19778.488208045252</v>
      </c>
      <c r="V75" s="220">
        <v>19100.503148320615</v>
      </c>
      <c r="W75" s="220">
        <v>18594.422590186041</v>
      </c>
      <c r="X75" s="220">
        <v>18048.793685997622</v>
      </c>
      <c r="Y75" s="220">
        <v>15698.427514942083</v>
      </c>
      <c r="Z75" s="220">
        <v>16023.103313330819</v>
      </c>
      <c r="AA75" s="220">
        <v>14561.883643375035</v>
      </c>
      <c r="AB75" s="220">
        <v>15429.704556892173</v>
      </c>
      <c r="AC75" s="220">
        <v>14377.776606656873</v>
      </c>
      <c r="AD75" s="220">
        <v>14300.760160878886</v>
      </c>
      <c r="AE75" s="220">
        <v>14984.453746102188</v>
      </c>
      <c r="AF75" s="220">
        <v>15755.784129883643</v>
      </c>
      <c r="AG75" s="220">
        <v>14840.415321086944</v>
      </c>
      <c r="AH75" s="220">
        <v>13390.648725102468</v>
      </c>
      <c r="AI75" s="220">
        <v>12074.755978635152</v>
      </c>
      <c r="AJ75" s="220">
        <v>11351.122094182145</v>
      </c>
      <c r="AK75" s="220">
        <v>13026.461012761662</v>
      </c>
      <c r="AL75" s="220">
        <v>12589.072329764573</v>
      </c>
      <c r="AM75" s="220">
        <v>10263.869059729373</v>
      </c>
      <c r="AN75" s="7"/>
      <c r="AO75" s="7"/>
      <c r="AP75" s="7"/>
      <c r="AQ75" s="7"/>
      <c r="AR75" s="7"/>
      <c r="AS75" s="7"/>
      <c r="AT75" s="7"/>
      <c r="AU75" s="7"/>
      <c r="AV75" s="7"/>
    </row>
    <row r="76" spans="3:48" s="27" customFormat="1">
      <c r="C76" s="27" t="s">
        <v>266</v>
      </c>
      <c r="D76" s="120" t="s">
        <v>784</v>
      </c>
      <c r="U76" s="121">
        <v>25923.799721462856</v>
      </c>
      <c r="V76" s="121">
        <v>26117.340864534872</v>
      </c>
      <c r="W76" s="121">
        <v>26557.427770973722</v>
      </c>
      <c r="X76" s="121">
        <v>27207.485752704113</v>
      </c>
      <c r="Y76" s="121">
        <v>25090.656863438173</v>
      </c>
      <c r="Z76" s="121">
        <v>24437.129229523835</v>
      </c>
      <c r="AA76" s="121">
        <v>22352.545830080329</v>
      </c>
      <c r="AB76" s="121">
        <v>21572.516005824717</v>
      </c>
      <c r="AC76" s="121">
        <v>21476.288772899341</v>
      </c>
      <c r="AD76" s="121">
        <v>20893.329689970706</v>
      </c>
      <c r="AE76" s="121">
        <v>21875.644155925736</v>
      </c>
      <c r="AF76" s="121">
        <v>22614.717560614681</v>
      </c>
      <c r="AG76" s="121">
        <v>22185.309260500915</v>
      </c>
      <c r="AH76" s="121">
        <v>23359.3688428153</v>
      </c>
      <c r="AI76" s="121">
        <v>23059.196494112904</v>
      </c>
      <c r="AJ76" s="121">
        <v>21703.916593877657</v>
      </c>
      <c r="AK76" s="121">
        <v>21860.957569089645</v>
      </c>
      <c r="AL76" s="121">
        <v>21637.68164441262</v>
      </c>
      <c r="AM76" s="121">
        <v>21121.191017117198</v>
      </c>
      <c r="AN76" s="7"/>
      <c r="AO76" s="7"/>
      <c r="AP76" s="7"/>
      <c r="AQ76" s="7"/>
      <c r="AR76" s="7"/>
      <c r="AS76" s="7"/>
      <c r="AT76" s="7"/>
      <c r="AU76" s="7"/>
      <c r="AV76" s="7"/>
    </row>
    <row r="77" spans="3:48" s="27" customFormat="1">
      <c r="C77" s="27" t="s">
        <v>47</v>
      </c>
      <c r="D77" s="120" t="s">
        <v>784</v>
      </c>
      <c r="U77" s="121">
        <f t="shared" ref="U77:AM77" si="13">SUM(U75:U76)</f>
        <v>45702.287929508107</v>
      </c>
      <c r="V77" s="121">
        <f t="shared" si="13"/>
        <v>45217.844012855487</v>
      </c>
      <c r="W77" s="121">
        <f t="shared" si="13"/>
        <v>45151.850361159763</v>
      </c>
      <c r="X77" s="121">
        <f t="shared" si="13"/>
        <v>45256.279438701735</v>
      </c>
      <c r="Y77" s="121">
        <f t="shared" si="13"/>
        <v>40789.084378380256</v>
      </c>
      <c r="Z77" s="121">
        <f t="shared" si="13"/>
        <v>40460.232542854654</v>
      </c>
      <c r="AA77" s="121">
        <f t="shared" si="13"/>
        <v>36914.429473455362</v>
      </c>
      <c r="AB77" s="121">
        <f t="shared" si="13"/>
        <v>37002.220562716888</v>
      </c>
      <c r="AC77" s="121">
        <f t="shared" si="13"/>
        <v>35854.06537955621</v>
      </c>
      <c r="AD77" s="121">
        <f t="shared" si="13"/>
        <v>35194.089850849588</v>
      </c>
      <c r="AE77" s="121">
        <f t="shared" si="13"/>
        <v>36860.097902027926</v>
      </c>
      <c r="AF77" s="121">
        <f t="shared" si="13"/>
        <v>38370.50169049832</v>
      </c>
      <c r="AG77" s="121">
        <f t="shared" si="13"/>
        <v>37025.724581587856</v>
      </c>
      <c r="AH77" s="121">
        <f t="shared" si="13"/>
        <v>36750.01756791777</v>
      </c>
      <c r="AI77" s="121">
        <f t="shared" si="13"/>
        <v>35133.95247274806</v>
      </c>
      <c r="AJ77" s="121">
        <f t="shared" si="13"/>
        <v>33055.038688059802</v>
      </c>
      <c r="AK77" s="121">
        <f t="shared" si="13"/>
        <v>34887.418581851307</v>
      </c>
      <c r="AL77" s="121">
        <f t="shared" si="13"/>
        <v>34226.753974177191</v>
      </c>
      <c r="AM77" s="121">
        <f t="shared" si="13"/>
        <v>31385.060076846574</v>
      </c>
      <c r="AN77" s="7"/>
      <c r="AO77" s="7"/>
      <c r="AP77" s="7"/>
      <c r="AQ77" s="7"/>
      <c r="AR77" s="7"/>
      <c r="AS77" s="7"/>
      <c r="AT77" s="7"/>
      <c r="AU77" s="7"/>
      <c r="AV77" s="7"/>
    </row>
    <row r="78" spans="3:48">
      <c r="U78" s="7" t="b">
        <f t="shared" ref="U78:AM78" si="14">U77=U41</f>
        <v>1</v>
      </c>
      <c r="V78" s="7" t="b">
        <f t="shared" si="14"/>
        <v>1</v>
      </c>
      <c r="W78" s="7" t="b">
        <f t="shared" si="14"/>
        <v>1</v>
      </c>
      <c r="X78" s="7" t="b">
        <f t="shared" si="14"/>
        <v>1</v>
      </c>
      <c r="Y78" s="7" t="b">
        <f t="shared" si="14"/>
        <v>1</v>
      </c>
      <c r="Z78" s="7" t="b">
        <f t="shared" si="14"/>
        <v>1</v>
      </c>
      <c r="AA78" s="7" t="b">
        <f t="shared" si="14"/>
        <v>1</v>
      </c>
      <c r="AB78" s="7" t="b">
        <f t="shared" si="14"/>
        <v>1</v>
      </c>
      <c r="AC78" s="7" t="b">
        <f t="shared" si="14"/>
        <v>1</v>
      </c>
      <c r="AD78" s="7" t="b">
        <f t="shared" si="14"/>
        <v>1</v>
      </c>
      <c r="AE78" s="7" t="b">
        <f t="shared" si="14"/>
        <v>1</v>
      </c>
      <c r="AF78" s="7" t="b">
        <f t="shared" si="14"/>
        <v>1</v>
      </c>
      <c r="AG78" s="7" t="b">
        <f t="shared" si="14"/>
        <v>1</v>
      </c>
      <c r="AH78" s="7" t="b">
        <f t="shared" si="14"/>
        <v>1</v>
      </c>
      <c r="AI78" s="7" t="b">
        <f t="shared" si="14"/>
        <v>1</v>
      </c>
      <c r="AJ78" s="7" t="b">
        <f t="shared" si="14"/>
        <v>1</v>
      </c>
      <c r="AK78" s="7" t="b">
        <f t="shared" si="14"/>
        <v>1</v>
      </c>
      <c r="AL78" s="7" t="b">
        <f t="shared" si="14"/>
        <v>1</v>
      </c>
      <c r="AM78" s="7" t="b">
        <f t="shared" si="14"/>
        <v>1</v>
      </c>
    </row>
    <row r="99" spans="3:48" s="27" customFormat="1" ht="15" thickBot="1">
      <c r="C99" s="28" t="s">
        <v>272</v>
      </c>
      <c r="D99" s="28" t="s">
        <v>273</v>
      </c>
      <c r="E99" s="28" t="s">
        <v>274</v>
      </c>
      <c r="F99" s="28">
        <f t="shared" ref="F99:AT99" si="15">years</f>
        <v>1990</v>
      </c>
      <c r="G99" s="28">
        <f t="shared" si="15"/>
        <v>1991</v>
      </c>
      <c r="H99" s="28">
        <f t="shared" si="15"/>
        <v>1992</v>
      </c>
      <c r="I99" s="28">
        <f t="shared" si="15"/>
        <v>1993</v>
      </c>
      <c r="J99" s="28">
        <f t="shared" si="15"/>
        <v>1994</v>
      </c>
      <c r="K99" s="28">
        <f t="shared" si="15"/>
        <v>1995</v>
      </c>
      <c r="L99" s="28">
        <f t="shared" si="15"/>
        <v>1996</v>
      </c>
      <c r="M99" s="28">
        <f t="shared" si="15"/>
        <v>1997</v>
      </c>
      <c r="N99" s="28">
        <f t="shared" si="15"/>
        <v>1998</v>
      </c>
      <c r="O99" s="28">
        <f t="shared" si="15"/>
        <v>1999</v>
      </c>
      <c r="P99" s="28">
        <f t="shared" si="15"/>
        <v>2000</v>
      </c>
      <c r="Q99" s="28">
        <f t="shared" si="15"/>
        <v>2001</v>
      </c>
      <c r="R99" s="28">
        <f t="shared" si="15"/>
        <v>2002</v>
      </c>
      <c r="S99" s="28">
        <f t="shared" si="15"/>
        <v>2003</v>
      </c>
      <c r="T99" s="28">
        <f t="shared" si="15"/>
        <v>2004</v>
      </c>
      <c r="U99" s="28">
        <f t="shared" si="15"/>
        <v>2005</v>
      </c>
      <c r="V99" s="28">
        <f t="shared" si="15"/>
        <v>2006</v>
      </c>
      <c r="W99" s="28">
        <f t="shared" si="15"/>
        <v>2007</v>
      </c>
      <c r="X99" s="28">
        <f t="shared" si="15"/>
        <v>2008</v>
      </c>
      <c r="Y99" s="28">
        <f t="shared" si="15"/>
        <v>2009</v>
      </c>
      <c r="Z99" s="28">
        <f t="shared" si="15"/>
        <v>2010</v>
      </c>
      <c r="AA99" s="28">
        <f t="shared" si="15"/>
        <v>2011</v>
      </c>
      <c r="AB99" s="28">
        <f t="shared" si="15"/>
        <v>2012</v>
      </c>
      <c r="AC99" s="28">
        <f t="shared" si="15"/>
        <v>2013</v>
      </c>
      <c r="AD99" s="28">
        <f t="shared" si="15"/>
        <v>2014</v>
      </c>
      <c r="AE99" s="28">
        <f t="shared" si="15"/>
        <v>2015</v>
      </c>
      <c r="AF99" s="28">
        <f t="shared" si="15"/>
        <v>2016</v>
      </c>
      <c r="AG99" s="28">
        <f t="shared" si="15"/>
        <v>2017</v>
      </c>
      <c r="AH99" s="28">
        <f t="shared" si="15"/>
        <v>2018</v>
      </c>
      <c r="AI99" s="28">
        <f t="shared" si="15"/>
        <v>2019</v>
      </c>
      <c r="AJ99" s="28">
        <f t="shared" si="15"/>
        <v>2020</v>
      </c>
      <c r="AK99" s="28">
        <f t="shared" si="15"/>
        <v>2021</v>
      </c>
      <c r="AL99" s="28">
        <f t="shared" si="15"/>
        <v>2022</v>
      </c>
      <c r="AM99" s="28">
        <f t="shared" si="15"/>
        <v>2023</v>
      </c>
      <c r="AN99" s="28">
        <f t="shared" si="15"/>
        <v>2024</v>
      </c>
      <c r="AO99" s="28">
        <f t="shared" si="15"/>
        <v>2025</v>
      </c>
      <c r="AP99" s="28">
        <f t="shared" si="15"/>
        <v>2026</v>
      </c>
      <c r="AQ99" s="28">
        <f t="shared" si="15"/>
        <v>2027</v>
      </c>
      <c r="AR99" s="28">
        <f t="shared" si="15"/>
        <v>2028</v>
      </c>
      <c r="AS99" s="28">
        <f t="shared" si="15"/>
        <v>2029</v>
      </c>
      <c r="AT99" s="28">
        <f t="shared" si="15"/>
        <v>2030</v>
      </c>
      <c r="AU99" s="7"/>
      <c r="AV99" s="7"/>
    </row>
    <row r="100" spans="3:48">
      <c r="C100" s="122" t="s">
        <v>264</v>
      </c>
      <c r="U100" s="51">
        <v>25923.799721462856</v>
      </c>
      <c r="V100" s="51">
        <v>26117.340864534872</v>
      </c>
      <c r="W100" s="51">
        <v>26557.427770973722</v>
      </c>
      <c r="X100" s="51">
        <v>27207.485752704113</v>
      </c>
      <c r="Y100" s="51">
        <v>25090.656863438173</v>
      </c>
      <c r="Z100" s="51">
        <v>24437.129229523835</v>
      </c>
      <c r="AA100" s="51">
        <v>22352.545830080329</v>
      </c>
      <c r="AB100" s="51">
        <v>21572.516005824717</v>
      </c>
      <c r="AC100" s="51">
        <v>21476.288772899341</v>
      </c>
      <c r="AD100" s="51">
        <v>20893.329689970706</v>
      </c>
      <c r="AE100" s="51">
        <v>21875.644155925736</v>
      </c>
      <c r="AF100" s="51">
        <v>22614.717560614681</v>
      </c>
      <c r="AG100" s="51">
        <v>22185.309260500915</v>
      </c>
      <c r="AH100" s="51">
        <v>23359.3688428153</v>
      </c>
      <c r="AI100" s="51">
        <v>23059.196494112904</v>
      </c>
      <c r="AJ100" s="51">
        <v>21703.916593877657</v>
      </c>
      <c r="AK100" s="51">
        <v>21860.957569089645</v>
      </c>
      <c r="AL100" s="51">
        <v>21637.68164441262</v>
      </c>
      <c r="AM100" s="51">
        <v>21121.191017117198</v>
      </c>
      <c r="AN100" s="51"/>
      <c r="AO100" s="51"/>
      <c r="AP100" s="51"/>
      <c r="AQ100" s="51"/>
      <c r="AR100" s="51"/>
      <c r="AS100" s="51"/>
      <c r="AT100" s="51"/>
    </row>
    <row r="101" spans="3:48">
      <c r="C101" s="122" t="s">
        <v>689</v>
      </c>
      <c r="U101" s="51">
        <v>19072.084922175629</v>
      </c>
      <c r="V101" s="51">
        <v>18715.42719864742</v>
      </c>
      <c r="W101" s="51">
        <v>18630.365221508579</v>
      </c>
      <c r="X101" s="51">
        <v>18205.575873032434</v>
      </c>
      <c r="Y101" s="51">
        <v>17943.285634970704</v>
      </c>
      <c r="Z101" s="51">
        <v>18147.238571127793</v>
      </c>
      <c r="AA101" s="51">
        <v>17762.382025400835</v>
      </c>
      <c r="AB101" s="51">
        <v>18101.871349051427</v>
      </c>
      <c r="AC101" s="51">
        <v>18777.858324303463</v>
      </c>
      <c r="AD101" s="51">
        <v>18911.437666465921</v>
      </c>
      <c r="AE101" s="51">
        <v>19328.925466000717</v>
      </c>
      <c r="AF101" s="51">
        <v>19897.333614179355</v>
      </c>
      <c r="AG101" s="51">
        <v>20477.242247388098</v>
      </c>
      <c r="AH101" s="51">
        <v>20718.492845605932</v>
      </c>
      <c r="AI101" s="51">
        <v>20576.922105591624</v>
      </c>
      <c r="AJ101" s="51">
        <v>20862.977613543273</v>
      </c>
      <c r="AK101" s="51">
        <v>21262.229110064236</v>
      </c>
      <c r="AL101" s="51">
        <v>20865.146624156368</v>
      </c>
      <c r="AM101" s="51">
        <v>19922.22934789009</v>
      </c>
    </row>
    <row r="102" spans="3:48">
      <c r="C102" s="122" t="s">
        <v>257</v>
      </c>
      <c r="U102" s="51">
        <v>2800.0976457830448</v>
      </c>
      <c r="V102" s="51">
        <v>2782.5607905012703</v>
      </c>
      <c r="W102" s="51">
        <v>2275.6467911718619</v>
      </c>
      <c r="X102" s="51">
        <v>2153.7277533010074</v>
      </c>
      <c r="Y102" s="51">
        <v>1929.4361950935615</v>
      </c>
      <c r="Z102" s="51">
        <v>1872.6847769812307</v>
      </c>
      <c r="AA102" s="51">
        <v>1975.4498950229563</v>
      </c>
      <c r="AB102" s="51">
        <v>1856.775980642366</v>
      </c>
      <c r="AC102" s="51">
        <v>2061.3062050163589</v>
      </c>
      <c r="AD102" s="51">
        <v>2316.0403310020379</v>
      </c>
      <c r="AE102" s="51">
        <v>2391.4674760711555</v>
      </c>
      <c r="AF102" s="51">
        <v>2467.6893129464956</v>
      </c>
      <c r="AG102" s="51">
        <v>2377.1679406001581</v>
      </c>
      <c r="AH102" s="51">
        <v>2019.1047979324783</v>
      </c>
      <c r="AI102" s="51">
        <v>1977.7366053842522</v>
      </c>
      <c r="AJ102" s="51">
        <v>1784.739418643886</v>
      </c>
      <c r="AK102" s="51">
        <v>1784.599302889002</v>
      </c>
      <c r="AL102" s="51">
        <v>1842.5265873869837</v>
      </c>
      <c r="AM102" s="51">
        <v>1765.3990648875792</v>
      </c>
    </row>
    <row r="103" spans="3:48">
      <c r="C103" s="122" t="s">
        <v>47</v>
      </c>
      <c r="U103" s="51">
        <f t="shared" ref="U103:AM103" si="16">SUM(U100:U102)</f>
        <v>47795.982289421532</v>
      </c>
      <c r="V103" s="51">
        <f t="shared" si="16"/>
        <v>47615.328853683561</v>
      </c>
      <c r="W103" s="51">
        <f t="shared" si="16"/>
        <v>47463.439783654161</v>
      </c>
      <c r="X103" s="51">
        <f t="shared" si="16"/>
        <v>47566.789379037553</v>
      </c>
      <c r="Y103" s="51">
        <f t="shared" si="16"/>
        <v>44963.37869350244</v>
      </c>
      <c r="Z103" s="51">
        <f t="shared" si="16"/>
        <v>44457.052577632858</v>
      </c>
      <c r="AA103" s="51">
        <f t="shared" si="16"/>
        <v>42090.377750504114</v>
      </c>
      <c r="AB103" s="51">
        <f t="shared" si="16"/>
        <v>41531.163335518511</v>
      </c>
      <c r="AC103" s="51">
        <f t="shared" si="16"/>
        <v>42315.453302219161</v>
      </c>
      <c r="AD103" s="51">
        <f t="shared" si="16"/>
        <v>42120.807687438668</v>
      </c>
      <c r="AE103" s="51">
        <f t="shared" si="16"/>
        <v>43596.037097997607</v>
      </c>
      <c r="AF103" s="51">
        <f t="shared" si="16"/>
        <v>44979.740487740528</v>
      </c>
      <c r="AG103" s="51">
        <f t="shared" si="16"/>
        <v>45039.719448489173</v>
      </c>
      <c r="AH103" s="51">
        <f t="shared" si="16"/>
        <v>46096.966486353711</v>
      </c>
      <c r="AI103" s="51">
        <f t="shared" si="16"/>
        <v>45613.855205088774</v>
      </c>
      <c r="AJ103" s="51">
        <f t="shared" si="16"/>
        <v>44351.633626064817</v>
      </c>
      <c r="AK103" s="51">
        <f t="shared" si="16"/>
        <v>44907.785982042878</v>
      </c>
      <c r="AL103" s="51">
        <f t="shared" si="16"/>
        <v>44345.354855955979</v>
      </c>
      <c r="AM103" s="51">
        <f t="shared" si="16"/>
        <v>42808.819429894866</v>
      </c>
    </row>
    <row r="104" spans="3:48">
      <c r="C104" s="122"/>
    </row>
    <row r="105" spans="3:48">
      <c r="C105" s="122" t="s">
        <v>264</v>
      </c>
      <c r="U105" s="7">
        <f t="shared" ref="U105:AM108" si="17">U100/$U100*100</f>
        <v>100</v>
      </c>
      <c r="V105" s="7">
        <f t="shared" si="17"/>
        <v>100.7465770649037</v>
      </c>
      <c r="W105" s="7">
        <f t="shared" si="17"/>
        <v>102.44419435545274</v>
      </c>
      <c r="X105" s="7">
        <f t="shared" si="17"/>
        <v>104.9517665042693</v>
      </c>
      <c r="Y105" s="7">
        <f t="shared" si="17"/>
        <v>96.786185408866174</v>
      </c>
      <c r="Z105" s="7">
        <f t="shared" si="17"/>
        <v>94.265229218276303</v>
      </c>
      <c r="AA105" s="7">
        <f t="shared" si="17"/>
        <v>86.224033784577458</v>
      </c>
      <c r="AB105" s="7">
        <f t="shared" si="17"/>
        <v>83.215100554739976</v>
      </c>
      <c r="AC105" s="7">
        <f t="shared" si="17"/>
        <v>82.84390792881598</v>
      </c>
      <c r="AD105" s="7">
        <f t="shared" si="17"/>
        <v>80.595167045179267</v>
      </c>
      <c r="AE105" s="7">
        <f t="shared" si="17"/>
        <v>84.384405029230464</v>
      </c>
      <c r="AF105" s="7">
        <f t="shared" si="17"/>
        <v>87.23535054119202</v>
      </c>
      <c r="AG105" s="7">
        <f t="shared" si="17"/>
        <v>85.578925538964228</v>
      </c>
      <c r="AH105" s="7">
        <f t="shared" si="17"/>
        <v>90.10781248813457</v>
      </c>
      <c r="AI105" s="7">
        <f t="shared" si="17"/>
        <v>88.949909896972841</v>
      </c>
      <c r="AJ105" s="7">
        <f t="shared" si="17"/>
        <v>83.721972963355867</v>
      </c>
      <c r="AK105" s="7">
        <f t="shared" si="17"/>
        <v>84.32775211957258</v>
      </c>
      <c r="AL105" s="7">
        <f t="shared" si="17"/>
        <v>83.466474347502114</v>
      </c>
      <c r="AM105" s="7">
        <f t="shared" si="17"/>
        <v>81.474132820238239</v>
      </c>
      <c r="AN105" s="124"/>
    </row>
    <row r="106" spans="3:48">
      <c r="C106" s="122" t="s">
        <v>689</v>
      </c>
      <c r="U106" s="7">
        <f t="shared" si="17"/>
        <v>100</v>
      </c>
      <c r="V106" s="7">
        <f t="shared" si="17"/>
        <v>98.129948954277609</v>
      </c>
      <c r="W106" s="7">
        <f t="shared" si="17"/>
        <v>97.683946445973234</v>
      </c>
      <c r="X106" s="7">
        <f t="shared" si="17"/>
        <v>95.456663219155018</v>
      </c>
      <c r="Y106" s="7">
        <f t="shared" si="17"/>
        <v>94.081405930127545</v>
      </c>
      <c r="Z106" s="7">
        <f t="shared" si="17"/>
        <v>95.150785271659046</v>
      </c>
      <c r="AA106" s="7">
        <f t="shared" si="17"/>
        <v>93.132880321584736</v>
      </c>
      <c r="AB106" s="7">
        <f t="shared" si="17"/>
        <v>94.91291289293649</v>
      </c>
      <c r="AC106" s="7">
        <f t="shared" si="17"/>
        <v>98.457291905563721</v>
      </c>
      <c r="AD106" s="7">
        <f t="shared" si="17"/>
        <v>99.157683827619081</v>
      </c>
      <c r="AE106" s="7">
        <f t="shared" si="17"/>
        <v>101.34668309664694</v>
      </c>
      <c r="AF106" s="7">
        <f t="shared" si="17"/>
        <v>104.32699778430721</v>
      </c>
      <c r="AG106" s="7">
        <f t="shared" si="17"/>
        <v>107.3676125654131</v>
      </c>
      <c r="AH106" s="7">
        <f t="shared" si="17"/>
        <v>108.63255344210417</v>
      </c>
      <c r="AI106" s="7">
        <f t="shared" si="17"/>
        <v>107.8902605014425</v>
      </c>
      <c r="AJ106" s="7">
        <f t="shared" si="17"/>
        <v>109.39012540409425</v>
      </c>
      <c r="AK106" s="7">
        <f t="shared" si="17"/>
        <v>111.48350689935356</v>
      </c>
      <c r="AL106" s="7">
        <f t="shared" si="17"/>
        <v>109.40149810205541</v>
      </c>
      <c r="AM106" s="7">
        <f t="shared" si="17"/>
        <v>104.45753271959258</v>
      </c>
      <c r="AN106" s="124"/>
    </row>
    <row r="107" spans="3:48">
      <c r="C107" s="122" t="s">
        <v>257</v>
      </c>
      <c r="U107" s="7">
        <f t="shared" si="17"/>
        <v>100</v>
      </c>
      <c r="V107" s="7">
        <f t="shared" si="17"/>
        <v>99.373705581011251</v>
      </c>
      <c r="W107" s="7">
        <f t="shared" si="17"/>
        <v>81.27026550659734</v>
      </c>
      <c r="X107" s="7">
        <f t="shared" si="17"/>
        <v>76.916165996729717</v>
      </c>
      <c r="Y107" s="7">
        <f t="shared" si="17"/>
        <v>68.906032544947067</v>
      </c>
      <c r="Z107" s="7">
        <f t="shared" si="17"/>
        <v>66.879266864193085</v>
      </c>
      <c r="AA107" s="7">
        <f t="shared" si="17"/>
        <v>70.549321663763749</v>
      </c>
      <c r="AB107" s="7">
        <f t="shared" si="17"/>
        <v>66.311115379803837</v>
      </c>
      <c r="AC107" s="7">
        <f t="shared" si="17"/>
        <v>73.615511520489008</v>
      </c>
      <c r="AD107" s="7">
        <f t="shared" si="17"/>
        <v>82.712841621434222</v>
      </c>
      <c r="AE107" s="7">
        <f t="shared" si="17"/>
        <v>85.406574291175616</v>
      </c>
      <c r="AF107" s="7">
        <f t="shared" si="17"/>
        <v>88.128687821399481</v>
      </c>
      <c r="AG107" s="7">
        <f t="shared" si="17"/>
        <v>84.895894404974769</v>
      </c>
      <c r="AH107" s="7">
        <f t="shared" si="17"/>
        <v>72.108370969607293</v>
      </c>
      <c r="AI107" s="7">
        <f t="shared" si="17"/>
        <v>70.630987042995784</v>
      </c>
      <c r="AJ107" s="7">
        <f t="shared" si="17"/>
        <v>63.738470739822553</v>
      </c>
      <c r="AK107" s="7">
        <f t="shared" si="17"/>
        <v>63.7334667802251</v>
      </c>
      <c r="AL107" s="7">
        <f t="shared" si="17"/>
        <v>65.802226224568784</v>
      </c>
      <c r="AM107" s="7">
        <f t="shared" si="17"/>
        <v>63.047767907175498</v>
      </c>
      <c r="AN107" s="124"/>
    </row>
    <row r="108" spans="3:48">
      <c r="C108" s="122" t="s">
        <v>47</v>
      </c>
      <c r="U108" s="7">
        <f t="shared" si="17"/>
        <v>100</v>
      </c>
      <c r="V108" s="7">
        <f t="shared" si="17"/>
        <v>99.622032172821449</v>
      </c>
      <c r="W108" s="7">
        <f t="shared" si="17"/>
        <v>99.304245901352743</v>
      </c>
      <c r="X108" s="7">
        <f t="shared" si="17"/>
        <v>99.52047661873307</v>
      </c>
      <c r="Y108" s="7">
        <f t="shared" si="17"/>
        <v>94.073552921735811</v>
      </c>
      <c r="Z108" s="7">
        <f t="shared" si="17"/>
        <v>93.014204224174577</v>
      </c>
      <c r="AA108" s="7">
        <f t="shared" si="17"/>
        <v>88.062585460911819</v>
      </c>
      <c r="AB108" s="7">
        <f t="shared" si="17"/>
        <v>86.892582485349223</v>
      </c>
      <c r="AC108" s="7">
        <f t="shared" si="17"/>
        <v>88.533494397048202</v>
      </c>
      <c r="AD108" s="7">
        <f t="shared" si="17"/>
        <v>88.126251768155569</v>
      </c>
      <c r="AE108" s="7">
        <f t="shared" si="17"/>
        <v>91.212765194380196</v>
      </c>
      <c r="AF108" s="7">
        <f t="shared" si="17"/>
        <v>94.107785494128635</v>
      </c>
      <c r="AG108" s="7">
        <f t="shared" si="17"/>
        <v>94.233275039223557</v>
      </c>
      <c r="AH108" s="7">
        <f t="shared" si="17"/>
        <v>96.445274850133472</v>
      </c>
      <c r="AI108" s="7">
        <f t="shared" si="17"/>
        <v>95.434496834651895</v>
      </c>
      <c r="AJ108" s="7">
        <f t="shared" si="17"/>
        <v>92.793643945844721</v>
      </c>
      <c r="AK108" s="7">
        <f t="shared" si="17"/>
        <v>93.957240401735859</v>
      </c>
      <c r="AL108" s="7">
        <f t="shared" si="17"/>
        <v>92.780507339360057</v>
      </c>
      <c r="AM108" s="7">
        <f t="shared" si="17"/>
        <v>89.565727869494054</v>
      </c>
      <c r="AN108" s="124"/>
    </row>
    <row r="109" spans="3:48">
      <c r="C109" s="122" t="s">
        <v>691</v>
      </c>
      <c r="AT109" s="7">
        <f>58</f>
        <v>58</v>
      </c>
    </row>
    <row r="110" spans="3:48">
      <c r="C110" s="122" t="s">
        <v>276</v>
      </c>
      <c r="AI110" s="124"/>
    </row>
    <row r="111" spans="3:48">
      <c r="C111" s="27" t="s">
        <v>275</v>
      </c>
      <c r="AL111" s="7">
        <v>43479.402000000002</v>
      </c>
      <c r="AM111" s="7">
        <v>43479.402000000002</v>
      </c>
      <c r="AN111" s="7">
        <v>42357.392</v>
      </c>
      <c r="AO111" s="7">
        <v>40520.067999999999</v>
      </c>
      <c r="AP111" s="7">
        <v>38682.743999999999</v>
      </c>
      <c r="AQ111" s="7">
        <v>36845.421000000002</v>
      </c>
    </row>
    <row r="138" spans="3:39" ht="15" thickBot="1">
      <c r="C138" s="28" t="s">
        <v>278</v>
      </c>
      <c r="D138" s="28" t="s">
        <v>273</v>
      </c>
      <c r="E138" s="28" t="s">
        <v>274</v>
      </c>
      <c r="F138" s="28">
        <f t="shared" ref="F138:AM138" si="18">years</f>
        <v>1990</v>
      </c>
      <c r="G138" s="28">
        <f t="shared" si="18"/>
        <v>1991</v>
      </c>
      <c r="H138" s="28">
        <f t="shared" si="18"/>
        <v>1992</v>
      </c>
      <c r="I138" s="28">
        <f t="shared" si="18"/>
        <v>1993</v>
      </c>
      <c r="J138" s="28">
        <f t="shared" si="18"/>
        <v>1994</v>
      </c>
      <c r="K138" s="28">
        <f t="shared" si="18"/>
        <v>1995</v>
      </c>
      <c r="L138" s="28">
        <f t="shared" si="18"/>
        <v>1996</v>
      </c>
      <c r="M138" s="28">
        <f t="shared" si="18"/>
        <v>1997</v>
      </c>
      <c r="N138" s="28">
        <f t="shared" si="18"/>
        <v>1998</v>
      </c>
      <c r="O138" s="28">
        <f t="shared" si="18"/>
        <v>1999</v>
      </c>
      <c r="P138" s="28">
        <f t="shared" si="18"/>
        <v>2000</v>
      </c>
      <c r="Q138" s="28">
        <f t="shared" si="18"/>
        <v>2001</v>
      </c>
      <c r="R138" s="28">
        <f t="shared" si="18"/>
        <v>2002</v>
      </c>
      <c r="S138" s="28">
        <f t="shared" si="18"/>
        <v>2003</v>
      </c>
      <c r="T138" s="28">
        <f t="shared" si="18"/>
        <v>2004</v>
      </c>
      <c r="U138" s="28">
        <f t="shared" si="18"/>
        <v>2005</v>
      </c>
      <c r="V138" s="28">
        <f t="shared" si="18"/>
        <v>2006</v>
      </c>
      <c r="W138" s="28">
        <f t="shared" si="18"/>
        <v>2007</v>
      </c>
      <c r="X138" s="28">
        <f t="shared" si="18"/>
        <v>2008</v>
      </c>
      <c r="Y138" s="28">
        <f t="shared" si="18"/>
        <v>2009</v>
      </c>
      <c r="Z138" s="28">
        <f t="shared" si="18"/>
        <v>2010</v>
      </c>
      <c r="AA138" s="28">
        <f t="shared" si="18"/>
        <v>2011</v>
      </c>
      <c r="AB138" s="28">
        <f t="shared" si="18"/>
        <v>2012</v>
      </c>
      <c r="AC138" s="28">
        <f t="shared" si="18"/>
        <v>2013</v>
      </c>
      <c r="AD138" s="28">
        <f t="shared" si="18"/>
        <v>2014</v>
      </c>
      <c r="AE138" s="28">
        <f t="shared" si="18"/>
        <v>2015</v>
      </c>
      <c r="AF138" s="28">
        <f t="shared" si="18"/>
        <v>2016</v>
      </c>
      <c r="AG138" s="28">
        <f t="shared" si="18"/>
        <v>2017</v>
      </c>
      <c r="AH138" s="28">
        <f t="shared" si="18"/>
        <v>2018</v>
      </c>
      <c r="AI138" s="28">
        <f t="shared" si="18"/>
        <v>2019</v>
      </c>
      <c r="AJ138" s="28">
        <f t="shared" si="18"/>
        <v>2020</v>
      </c>
      <c r="AK138" s="28">
        <f t="shared" si="18"/>
        <v>2021</v>
      </c>
      <c r="AL138" s="28">
        <f t="shared" si="18"/>
        <v>2022</v>
      </c>
      <c r="AM138" s="28">
        <f t="shared" si="18"/>
        <v>2023</v>
      </c>
    </row>
    <row r="139" spans="3:39">
      <c r="C139" s="7" t="s">
        <v>179</v>
      </c>
      <c r="D139" s="7" t="s">
        <v>784</v>
      </c>
      <c r="U139" s="121">
        <v>13117.12080599713</v>
      </c>
      <c r="V139" s="121">
        <v>13795.684616443241</v>
      </c>
      <c r="W139" s="121">
        <v>14383.235964144622</v>
      </c>
      <c r="X139" s="121">
        <v>13656.930152782437</v>
      </c>
      <c r="Y139" s="121">
        <v>12437.849906634476</v>
      </c>
      <c r="Z139" s="121">
        <v>11521.210687087767</v>
      </c>
      <c r="AA139" s="121">
        <v>11209.052062376317</v>
      </c>
      <c r="AB139" s="121">
        <v>10820.098259038095</v>
      </c>
      <c r="AC139" s="121">
        <v>11030.871581986634</v>
      </c>
      <c r="AD139" s="121">
        <v>11315.225430610075</v>
      </c>
      <c r="AE139" s="121">
        <v>11789.788463291476</v>
      </c>
      <c r="AF139" s="121">
        <v>12267.740963530492</v>
      </c>
      <c r="AG139" s="121">
        <v>12102.739352737733</v>
      </c>
      <c r="AH139" s="121">
        <v>12276.888001290725</v>
      </c>
      <c r="AI139" s="121">
        <v>12301.310604191465</v>
      </c>
      <c r="AJ139" s="121">
        <v>10387.628149384922</v>
      </c>
      <c r="AK139" s="121">
        <v>11069.031384216338</v>
      </c>
      <c r="AL139" s="121">
        <v>11738.378064996505</v>
      </c>
      <c r="AM139" s="121">
        <v>11759.94653403094</v>
      </c>
    </row>
    <row r="140" spans="3:39">
      <c r="C140" s="7" t="s">
        <v>180</v>
      </c>
      <c r="D140" s="7" t="s">
        <v>784</v>
      </c>
      <c r="U140" s="121">
        <v>8369.4999085334603</v>
      </c>
      <c r="V140" s="121">
        <v>8231.1410539184508</v>
      </c>
      <c r="W140" s="121">
        <v>8063.3459663666263</v>
      </c>
      <c r="X140" s="121">
        <v>8867.1197278731961</v>
      </c>
      <c r="Y140" s="121">
        <v>8708.7765092599875</v>
      </c>
      <c r="Z140" s="121">
        <v>8973.6981674821036</v>
      </c>
      <c r="AA140" s="121">
        <v>7735.4714711985398</v>
      </c>
      <c r="AB140" s="121">
        <v>7249.5980124260213</v>
      </c>
      <c r="AC140" s="121">
        <v>7066.3120272115584</v>
      </c>
      <c r="AD140" s="121">
        <v>6271.9968562449394</v>
      </c>
      <c r="AE140" s="121">
        <v>6712.9299458308778</v>
      </c>
      <c r="AF140" s="121">
        <v>6998.1170995645898</v>
      </c>
      <c r="AG140" s="121">
        <v>6509.3465166105207</v>
      </c>
      <c r="AH140" s="121">
        <v>6999.5795736711334</v>
      </c>
      <c r="AI140" s="121">
        <v>6729.6488275738038</v>
      </c>
      <c r="AJ140" s="121">
        <v>7344.1541906584271</v>
      </c>
      <c r="AK140" s="121">
        <v>6868.3650518130644</v>
      </c>
      <c r="AL140" s="121">
        <v>5753.3256579483013</v>
      </c>
      <c r="AM140" s="121">
        <v>5346.1439235511452</v>
      </c>
    </row>
    <row r="141" spans="3:39">
      <c r="C141" s="7" t="s">
        <v>181</v>
      </c>
      <c r="D141" s="7" t="s">
        <v>784</v>
      </c>
      <c r="U141" s="121">
        <v>1761.7153283625994</v>
      </c>
      <c r="V141" s="121">
        <v>1734.9226183356438</v>
      </c>
      <c r="W141" s="121">
        <v>1699.2167255984473</v>
      </c>
      <c r="X141" s="121">
        <v>1750.9636447551291</v>
      </c>
      <c r="Y141" s="121">
        <v>1419.6959201515313</v>
      </c>
      <c r="Z141" s="121">
        <v>1532.3077226728158</v>
      </c>
      <c r="AA141" s="121">
        <v>1394.3653628631905</v>
      </c>
      <c r="AB141" s="121">
        <v>1462.1428644857976</v>
      </c>
      <c r="AC141" s="121">
        <v>1538.4693476869329</v>
      </c>
      <c r="AD141" s="121">
        <v>1441.9759068140338</v>
      </c>
      <c r="AE141" s="121">
        <v>1572.4855511572284</v>
      </c>
      <c r="AF141" s="121">
        <v>1494.5875677521653</v>
      </c>
      <c r="AG141" s="121">
        <v>1432.3649701618272</v>
      </c>
      <c r="AH141" s="121">
        <v>1546.6692913353631</v>
      </c>
      <c r="AI141" s="121">
        <v>1535.6256323036514</v>
      </c>
      <c r="AJ141" s="121">
        <v>1342.6884992733958</v>
      </c>
      <c r="AK141" s="121">
        <v>1444.280615806126</v>
      </c>
      <c r="AL141" s="121">
        <v>1447.0231199142074</v>
      </c>
      <c r="AM141" s="121">
        <v>1409.4595729007337</v>
      </c>
    </row>
    <row r="142" spans="3:39">
      <c r="C142" s="7" t="s">
        <v>178</v>
      </c>
      <c r="D142" s="7" t="s">
        <v>784</v>
      </c>
      <c r="U142" s="121">
        <v>1404.8083096416194</v>
      </c>
      <c r="V142" s="121">
        <v>1119.1993688662651</v>
      </c>
      <c r="W142" s="121">
        <v>1214.1828009760802</v>
      </c>
      <c r="X142" s="121">
        <v>1663.8140175862463</v>
      </c>
      <c r="Y142" s="121">
        <v>1414.085354256189</v>
      </c>
      <c r="Z142" s="121">
        <v>1354.8344526940159</v>
      </c>
      <c r="AA142" s="121">
        <v>1003.3738000431399</v>
      </c>
      <c r="AB142" s="121">
        <v>985.91605807603946</v>
      </c>
      <c r="AC142" s="121">
        <v>836.23367814479343</v>
      </c>
      <c r="AD142" s="121">
        <v>891.04270414053099</v>
      </c>
      <c r="AE142" s="121">
        <v>851.43322978790502</v>
      </c>
      <c r="AF142" s="121">
        <v>908.06658424850002</v>
      </c>
      <c r="AG142" s="121">
        <v>991.00247206327958</v>
      </c>
      <c r="AH142" s="121">
        <v>1137.2770063822727</v>
      </c>
      <c r="AI142" s="121">
        <v>1103.1744219754914</v>
      </c>
      <c r="AJ142" s="121">
        <v>1234.8646977245498</v>
      </c>
      <c r="AK142" s="121">
        <v>1128.8331906360027</v>
      </c>
      <c r="AL142" s="121">
        <v>1083.4759323007879</v>
      </c>
      <c r="AM142" s="121">
        <v>1063.5587565206879</v>
      </c>
    </row>
    <row r="143" spans="3:39">
      <c r="C143" s="7" t="s">
        <v>257</v>
      </c>
      <c r="D143" s="7" t="s">
        <v>784</v>
      </c>
      <c r="U143" s="121">
        <v>1270.6553689280472</v>
      </c>
      <c r="V143" s="121">
        <v>1236.3932069712755</v>
      </c>
      <c r="W143" s="121">
        <v>1197.4463138879469</v>
      </c>
      <c r="X143" s="121">
        <v>1268.6582097071027</v>
      </c>
      <c r="Y143" s="121">
        <v>1110.2491731359896</v>
      </c>
      <c r="Z143" s="121">
        <v>1055.0781995871309</v>
      </c>
      <c r="AA143" s="121">
        <v>1010.283133599145</v>
      </c>
      <c r="AB143" s="121">
        <v>1054.7608117987645</v>
      </c>
      <c r="AC143" s="121">
        <v>1004.4021378694208</v>
      </c>
      <c r="AD143" s="121">
        <v>973.08879216112837</v>
      </c>
      <c r="AE143" s="121">
        <v>949.00696585824949</v>
      </c>
      <c r="AF143" s="121">
        <v>946.20534551893002</v>
      </c>
      <c r="AG143" s="121">
        <v>1149.8559489275551</v>
      </c>
      <c r="AH143" s="121">
        <v>1398.954970135806</v>
      </c>
      <c r="AI143" s="121">
        <v>1389.4370080684967</v>
      </c>
      <c r="AJ143" s="121">
        <v>1394.5810568363631</v>
      </c>
      <c r="AK143" s="121">
        <v>1350.4473266181128</v>
      </c>
      <c r="AL143" s="121">
        <v>1615.4788692528191</v>
      </c>
      <c r="AM143" s="121">
        <v>1542.082230113695</v>
      </c>
    </row>
    <row r="144" spans="3:39"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</row>
    <row r="145" spans="21:39">
      <c r="U145" s="7" t="b">
        <f t="shared" ref="U145:AM145" si="19">SUM(U139:U143)=U100</f>
        <v>1</v>
      </c>
      <c r="V145" s="7" t="b">
        <f t="shared" si="19"/>
        <v>1</v>
      </c>
      <c r="W145" s="7" t="b">
        <f t="shared" si="19"/>
        <v>1</v>
      </c>
      <c r="X145" s="7" t="b">
        <f t="shared" si="19"/>
        <v>1</v>
      </c>
      <c r="Y145" s="7" t="b">
        <f t="shared" si="19"/>
        <v>1</v>
      </c>
      <c r="Z145" s="7" t="b">
        <f t="shared" si="19"/>
        <v>1</v>
      </c>
      <c r="AA145" s="7" t="b">
        <f t="shared" si="19"/>
        <v>1</v>
      </c>
      <c r="AB145" s="7" t="b">
        <f t="shared" si="19"/>
        <v>1</v>
      </c>
      <c r="AC145" s="7" t="b">
        <f t="shared" si="19"/>
        <v>1</v>
      </c>
      <c r="AD145" s="7" t="b">
        <f t="shared" si="19"/>
        <v>1</v>
      </c>
      <c r="AE145" s="7" t="b">
        <f t="shared" si="19"/>
        <v>1</v>
      </c>
      <c r="AF145" s="7" t="b">
        <f t="shared" si="19"/>
        <v>1</v>
      </c>
      <c r="AG145" s="7" t="b">
        <f t="shared" si="19"/>
        <v>1</v>
      </c>
      <c r="AH145" s="7" t="b">
        <f t="shared" si="19"/>
        <v>1</v>
      </c>
      <c r="AI145" s="7" t="b">
        <f t="shared" si="19"/>
        <v>1</v>
      </c>
      <c r="AJ145" s="7" t="b">
        <f t="shared" si="19"/>
        <v>1</v>
      </c>
      <c r="AK145" s="7" t="b">
        <f t="shared" si="19"/>
        <v>1</v>
      </c>
      <c r="AL145" s="7" t="b">
        <f t="shared" si="19"/>
        <v>1</v>
      </c>
      <c r="AM145" s="7" t="b">
        <f t="shared" si="19"/>
        <v>1</v>
      </c>
    </row>
    <row r="166" spans="3:103" ht="15" thickBot="1">
      <c r="C166" s="28" t="s">
        <v>692</v>
      </c>
      <c r="D166" s="28" t="s">
        <v>273</v>
      </c>
      <c r="E166" s="28" t="s">
        <v>274</v>
      </c>
      <c r="F166" s="28">
        <f t="shared" ref="F166:AM166" si="20">years</f>
        <v>1990</v>
      </c>
      <c r="G166" s="28">
        <f t="shared" si="20"/>
        <v>1991</v>
      </c>
      <c r="H166" s="28">
        <f t="shared" si="20"/>
        <v>1992</v>
      </c>
      <c r="I166" s="28">
        <f t="shared" si="20"/>
        <v>1993</v>
      </c>
      <c r="J166" s="28">
        <f t="shared" si="20"/>
        <v>1994</v>
      </c>
      <c r="K166" s="28">
        <f t="shared" si="20"/>
        <v>1995</v>
      </c>
      <c r="L166" s="28">
        <f t="shared" si="20"/>
        <v>1996</v>
      </c>
      <c r="M166" s="28">
        <f t="shared" si="20"/>
        <v>1997</v>
      </c>
      <c r="N166" s="28">
        <f t="shared" si="20"/>
        <v>1998</v>
      </c>
      <c r="O166" s="28">
        <f t="shared" si="20"/>
        <v>1999</v>
      </c>
      <c r="P166" s="28">
        <f t="shared" si="20"/>
        <v>2000</v>
      </c>
      <c r="Q166" s="28">
        <f t="shared" si="20"/>
        <v>2001</v>
      </c>
      <c r="R166" s="28">
        <f t="shared" si="20"/>
        <v>2002</v>
      </c>
      <c r="S166" s="28">
        <f t="shared" si="20"/>
        <v>2003</v>
      </c>
      <c r="T166" s="28">
        <f t="shared" si="20"/>
        <v>2004</v>
      </c>
      <c r="U166" s="28">
        <f t="shared" si="20"/>
        <v>2005</v>
      </c>
      <c r="V166" s="28">
        <f t="shared" si="20"/>
        <v>2006</v>
      </c>
      <c r="W166" s="28">
        <f t="shared" si="20"/>
        <v>2007</v>
      </c>
      <c r="X166" s="28">
        <f t="shared" si="20"/>
        <v>2008</v>
      </c>
      <c r="Y166" s="28">
        <f t="shared" si="20"/>
        <v>2009</v>
      </c>
      <c r="Z166" s="28">
        <f t="shared" si="20"/>
        <v>2010</v>
      </c>
      <c r="AA166" s="28">
        <f t="shared" si="20"/>
        <v>2011</v>
      </c>
      <c r="AB166" s="28">
        <f t="shared" si="20"/>
        <v>2012</v>
      </c>
      <c r="AC166" s="28">
        <f t="shared" si="20"/>
        <v>2013</v>
      </c>
      <c r="AD166" s="28">
        <f t="shared" si="20"/>
        <v>2014</v>
      </c>
      <c r="AE166" s="28">
        <f t="shared" si="20"/>
        <v>2015</v>
      </c>
      <c r="AF166" s="28">
        <f t="shared" si="20"/>
        <v>2016</v>
      </c>
      <c r="AG166" s="28">
        <f t="shared" si="20"/>
        <v>2017</v>
      </c>
      <c r="AH166" s="28">
        <f t="shared" si="20"/>
        <v>2018</v>
      </c>
      <c r="AI166" s="28">
        <f t="shared" si="20"/>
        <v>2019</v>
      </c>
      <c r="AJ166" s="28">
        <f t="shared" si="20"/>
        <v>2020</v>
      </c>
      <c r="AK166" s="28">
        <f t="shared" si="20"/>
        <v>2021</v>
      </c>
      <c r="AL166" s="28">
        <f t="shared" si="20"/>
        <v>2022</v>
      </c>
      <c r="AM166" s="28">
        <f t="shared" si="20"/>
        <v>2023</v>
      </c>
    </row>
    <row r="167" spans="3:103">
      <c r="C167" s="7" t="s">
        <v>128</v>
      </c>
      <c r="D167" s="7" t="s">
        <v>784</v>
      </c>
      <c r="U167" s="121">
        <v>15136.448</v>
      </c>
      <c r="V167" s="121">
        <v>14410.774854998934</v>
      </c>
      <c r="W167" s="121">
        <v>13932.81325075683</v>
      </c>
      <c r="X167" s="121">
        <v>14005.000329140021</v>
      </c>
      <c r="Y167" s="121">
        <v>12466.315540699123</v>
      </c>
      <c r="Z167" s="121">
        <v>12745.138537904344</v>
      </c>
      <c r="AA167" s="121">
        <v>11403.863656698652</v>
      </c>
      <c r="AB167" s="121">
        <v>12135.638113628964</v>
      </c>
      <c r="AC167" s="121">
        <v>10743.315690100872</v>
      </c>
      <c r="AD167" s="121">
        <v>10560.104049718642</v>
      </c>
      <c r="AE167" s="121">
        <v>11105.548008128471</v>
      </c>
      <c r="AF167" s="121">
        <v>11845.208992248423</v>
      </c>
      <c r="AG167" s="121">
        <v>10864.892933695703</v>
      </c>
      <c r="AH167" s="121">
        <v>9356.3751430859265</v>
      </c>
      <c r="AI167" s="121">
        <v>8185.1529590908694</v>
      </c>
      <c r="AJ167" s="121">
        <v>7524.3313054680948</v>
      </c>
      <c r="AK167" s="121">
        <v>9103.4853817840885</v>
      </c>
      <c r="AL167" s="121">
        <v>8905.3940884996446</v>
      </c>
      <c r="AM167" s="121">
        <v>6807.8948992561354</v>
      </c>
    </row>
    <row r="168" spans="3:103">
      <c r="C168" s="7" t="s">
        <v>693</v>
      </c>
      <c r="D168" s="7" t="s">
        <v>784</v>
      </c>
      <c r="U168" s="121">
        <v>4042.0727961973371</v>
      </c>
      <c r="V168" s="121">
        <v>4123.9908570655425</v>
      </c>
      <c r="W168" s="121">
        <v>4122.0106194276887</v>
      </c>
      <c r="X168" s="121">
        <v>3482.4003175765129</v>
      </c>
      <c r="Y168" s="121">
        <v>2716.5159229903684</v>
      </c>
      <c r="Z168" s="121">
        <v>2786.5860440435677</v>
      </c>
      <c r="AA168" s="121">
        <v>2728.9974418322449</v>
      </c>
      <c r="AB168" s="121">
        <v>2826.1718034744608</v>
      </c>
      <c r="AC168" s="121">
        <v>3156.2521151593978</v>
      </c>
      <c r="AD168" s="121">
        <v>3307.1907811662277</v>
      </c>
      <c r="AE168" s="121">
        <v>3381.3059166632515</v>
      </c>
      <c r="AF168" s="121">
        <v>3403.4662263405648</v>
      </c>
      <c r="AG168" s="121">
        <v>3461.9832526558444</v>
      </c>
      <c r="AH168" s="121">
        <v>3524.7969468818064</v>
      </c>
      <c r="AI168" s="121">
        <v>3450.6214636607015</v>
      </c>
      <c r="AJ168" s="121">
        <v>3384.9195476706655</v>
      </c>
      <c r="AK168" s="121">
        <v>3492.9703545712846</v>
      </c>
      <c r="AL168" s="121">
        <v>3250.3566895737172</v>
      </c>
      <c r="AM168" s="121">
        <v>3069.7662707089557</v>
      </c>
    </row>
    <row r="169" spans="3:103">
      <c r="C169" s="7" t="s">
        <v>279</v>
      </c>
      <c r="D169" s="7" t="s">
        <v>784</v>
      </c>
      <c r="U169" s="121">
        <v>599.96741184791301</v>
      </c>
      <c r="V169" s="121">
        <v>565.73743625613758</v>
      </c>
      <c r="W169" s="121">
        <v>539.59872000151847</v>
      </c>
      <c r="X169" s="121">
        <v>561.39303928108836</v>
      </c>
      <c r="Y169" s="121">
        <v>515.59605125258963</v>
      </c>
      <c r="Z169" s="121">
        <v>491.37873138290598</v>
      </c>
      <c r="AA169" s="121">
        <v>429.02254484413999</v>
      </c>
      <c r="AB169" s="121">
        <v>467.89463978874875</v>
      </c>
      <c r="AC169" s="121">
        <v>478.20880139660176</v>
      </c>
      <c r="AD169" s="121">
        <v>433.46532999401586</v>
      </c>
      <c r="AE169" s="121">
        <v>497.59982131046422</v>
      </c>
      <c r="AF169" s="121">
        <v>507.10891129465404</v>
      </c>
      <c r="AG169" s="121">
        <v>513.53913473539797</v>
      </c>
      <c r="AH169" s="121">
        <v>509.47663513473435</v>
      </c>
      <c r="AI169" s="121">
        <v>438.9815558835794</v>
      </c>
      <c r="AJ169" s="121">
        <v>441.87124104338545</v>
      </c>
      <c r="AK169" s="121">
        <v>430.00527640628769</v>
      </c>
      <c r="AL169" s="121">
        <v>433.32155169121091</v>
      </c>
      <c r="AM169" s="121">
        <v>386.20788976428241</v>
      </c>
    </row>
    <row r="170" spans="3:103">
      <c r="C170" s="7" t="s">
        <v>280</v>
      </c>
      <c r="D170" s="7" t="s">
        <v>784</v>
      </c>
      <c r="U170" s="121">
        <v>2554.6837901100002</v>
      </c>
      <c r="V170" s="121">
        <v>2538.7627910778574</v>
      </c>
      <c r="W170" s="121">
        <v>2580.4341213620519</v>
      </c>
      <c r="X170" s="121">
        <v>2302.2359797601521</v>
      </c>
      <c r="Y170" s="121">
        <v>1485.3521500814029</v>
      </c>
      <c r="Z170" s="121">
        <v>1299.0484147465625</v>
      </c>
      <c r="AA170" s="121">
        <v>1167.2705389694759</v>
      </c>
      <c r="AB170" s="121">
        <v>1391.9677990924167</v>
      </c>
      <c r="AC170" s="121">
        <v>1301.6950015306572</v>
      </c>
      <c r="AD170" s="121">
        <v>1650.4531530457709</v>
      </c>
      <c r="AE170" s="121">
        <v>1830.3635214124333</v>
      </c>
      <c r="AF170" s="121">
        <v>1968.401352033223</v>
      </c>
      <c r="AG170" s="121">
        <v>2039.8562560230889</v>
      </c>
      <c r="AH170" s="121">
        <v>2094.5489797619252</v>
      </c>
      <c r="AI170" s="121">
        <v>2057.6690466445225</v>
      </c>
      <c r="AJ170" s="121">
        <v>1907.1635602316842</v>
      </c>
      <c r="AK170" s="121">
        <v>2256.9405207619097</v>
      </c>
      <c r="AL170" s="121">
        <v>2068.3747685666494</v>
      </c>
      <c r="AM170" s="121">
        <v>1933.8876215143532</v>
      </c>
    </row>
    <row r="171" spans="3:103">
      <c r="U171" s="37">
        <f t="shared" ref="U171:AM171" si="21">SUM(U167:U170)</f>
        <v>22333.171998155249</v>
      </c>
      <c r="V171" s="37">
        <f t="shared" si="21"/>
        <v>21639.265939398472</v>
      </c>
      <c r="W171" s="37">
        <f t="shared" si="21"/>
        <v>21174.856711548091</v>
      </c>
      <c r="X171" s="37">
        <f t="shared" si="21"/>
        <v>20351.029665757775</v>
      </c>
      <c r="Y171" s="37">
        <f t="shared" si="21"/>
        <v>17183.779665023481</v>
      </c>
      <c r="Z171" s="37">
        <f t="shared" si="21"/>
        <v>17322.151728077381</v>
      </c>
      <c r="AA171" s="37">
        <f t="shared" si="21"/>
        <v>15729.154182344513</v>
      </c>
      <c r="AB171" s="37">
        <f t="shared" si="21"/>
        <v>16821.672355984589</v>
      </c>
      <c r="AC171" s="37">
        <f t="shared" si="21"/>
        <v>15679.471608187529</v>
      </c>
      <c r="AD171" s="37">
        <f t="shared" si="21"/>
        <v>15951.213313924658</v>
      </c>
      <c r="AE171" s="37">
        <f t="shared" si="21"/>
        <v>16814.81726751462</v>
      </c>
      <c r="AF171" s="37">
        <f t="shared" si="21"/>
        <v>17724.185481916866</v>
      </c>
      <c r="AG171" s="37">
        <f t="shared" si="21"/>
        <v>16880.271577110034</v>
      </c>
      <c r="AH171" s="37">
        <f t="shared" si="21"/>
        <v>15485.197704864391</v>
      </c>
      <c r="AI171" s="37">
        <f t="shared" si="21"/>
        <v>14132.425025279674</v>
      </c>
      <c r="AJ171" s="37">
        <f t="shared" si="21"/>
        <v>13258.28565441383</v>
      </c>
      <c r="AK171" s="37">
        <f t="shared" si="21"/>
        <v>15283.401533523569</v>
      </c>
      <c r="AL171" s="37">
        <f t="shared" si="21"/>
        <v>14657.447098331222</v>
      </c>
      <c r="AM171" s="37">
        <f t="shared" si="21"/>
        <v>12197.756681243727</v>
      </c>
    </row>
    <row r="173" spans="3:103">
      <c r="AY173" s="60"/>
      <c r="AZ173" s="305" t="s">
        <v>694</v>
      </c>
      <c r="BA173" s="305"/>
      <c r="BB173" s="305"/>
      <c r="BC173" s="306"/>
      <c r="BD173" s="307" t="s">
        <v>84</v>
      </c>
      <c r="BE173" s="305"/>
      <c r="BF173" s="305"/>
      <c r="BG173" s="306"/>
      <c r="BH173" s="305" t="str">
        <f>"Change to "&amp;year_latest&amp;" (%)"</f>
        <v>Change to 2023 (%)</v>
      </c>
      <c r="BI173" s="308"/>
      <c r="BJ173" s="308"/>
    </row>
    <row r="174" spans="3:103" ht="15" thickBot="1">
      <c r="C174" s="28" t="s">
        <v>281</v>
      </c>
      <c r="D174" s="28" t="s">
        <v>49</v>
      </c>
      <c r="E174" s="28" t="s">
        <v>62</v>
      </c>
      <c r="F174" s="28">
        <f t="shared" ref="F174:AM174" si="22">years</f>
        <v>1990</v>
      </c>
      <c r="G174" s="28">
        <f t="shared" si="22"/>
        <v>1991</v>
      </c>
      <c r="H174" s="28">
        <f t="shared" si="22"/>
        <v>1992</v>
      </c>
      <c r="I174" s="28">
        <f t="shared" si="22"/>
        <v>1993</v>
      </c>
      <c r="J174" s="28">
        <f t="shared" si="22"/>
        <v>1994</v>
      </c>
      <c r="K174" s="28">
        <f t="shared" si="22"/>
        <v>1995</v>
      </c>
      <c r="L174" s="28">
        <f t="shared" si="22"/>
        <v>1996</v>
      </c>
      <c r="M174" s="28">
        <f t="shared" si="22"/>
        <v>1997</v>
      </c>
      <c r="N174" s="28">
        <f t="shared" si="22"/>
        <v>1998</v>
      </c>
      <c r="O174" s="28">
        <f t="shared" si="22"/>
        <v>1999</v>
      </c>
      <c r="P174" s="28">
        <f t="shared" si="22"/>
        <v>2000</v>
      </c>
      <c r="Q174" s="28">
        <f t="shared" si="22"/>
        <v>2001</v>
      </c>
      <c r="R174" s="28">
        <f t="shared" si="22"/>
        <v>2002</v>
      </c>
      <c r="S174" s="28">
        <f t="shared" si="22"/>
        <v>2003</v>
      </c>
      <c r="T174" s="28">
        <f t="shared" si="22"/>
        <v>2004</v>
      </c>
      <c r="U174" s="28">
        <f t="shared" si="22"/>
        <v>2005</v>
      </c>
      <c r="V174" s="28">
        <f t="shared" si="22"/>
        <v>2006</v>
      </c>
      <c r="W174" s="28">
        <f t="shared" si="22"/>
        <v>2007</v>
      </c>
      <c r="X174" s="28">
        <f t="shared" si="22"/>
        <v>2008</v>
      </c>
      <c r="Y174" s="28">
        <f t="shared" si="22"/>
        <v>2009</v>
      </c>
      <c r="Z174" s="28">
        <f t="shared" si="22"/>
        <v>2010</v>
      </c>
      <c r="AA174" s="28">
        <f t="shared" si="22"/>
        <v>2011</v>
      </c>
      <c r="AB174" s="28">
        <f t="shared" si="22"/>
        <v>2012</v>
      </c>
      <c r="AC174" s="28">
        <f t="shared" si="22"/>
        <v>2013</v>
      </c>
      <c r="AD174" s="28">
        <f t="shared" si="22"/>
        <v>2014</v>
      </c>
      <c r="AE174" s="28">
        <f t="shared" si="22"/>
        <v>2015</v>
      </c>
      <c r="AF174" s="28">
        <f t="shared" si="22"/>
        <v>2016</v>
      </c>
      <c r="AG174" s="28">
        <f t="shared" si="22"/>
        <v>2017</v>
      </c>
      <c r="AH174" s="28">
        <f t="shared" si="22"/>
        <v>2018</v>
      </c>
      <c r="AI174" s="28">
        <f t="shared" si="22"/>
        <v>2019</v>
      </c>
      <c r="AJ174" s="28">
        <f t="shared" si="22"/>
        <v>2020</v>
      </c>
      <c r="AK174" s="28">
        <f t="shared" si="22"/>
        <v>2021</v>
      </c>
      <c r="AL174" s="28">
        <f t="shared" si="22"/>
        <v>2022</v>
      </c>
      <c r="AM174" s="28">
        <f t="shared" si="22"/>
        <v>2023</v>
      </c>
      <c r="AY174" s="59"/>
      <c r="AZ174" s="28">
        <f>year_latest</f>
        <v>2023</v>
      </c>
      <c r="BA174" s="28">
        <f>AZ174-1</f>
        <v>2022</v>
      </c>
      <c r="BB174" s="28">
        <f>year_cb_baseline</f>
        <v>2018</v>
      </c>
      <c r="BC174" s="59">
        <f>AZ174-10</f>
        <v>2013</v>
      </c>
      <c r="BD174" s="28">
        <f>AZ174</f>
        <v>2023</v>
      </c>
      <c r="BE174" s="28">
        <f>BA174</f>
        <v>2022</v>
      </c>
      <c r="BF174" s="28">
        <f>BB174</f>
        <v>2018</v>
      </c>
      <c r="BG174" s="59">
        <f>BC174</f>
        <v>2013</v>
      </c>
      <c r="BH174" s="28">
        <f>BE174</f>
        <v>2022</v>
      </c>
      <c r="BI174" s="28">
        <f>BF174</f>
        <v>2018</v>
      </c>
      <c r="BJ174" s="28">
        <f>BG174</f>
        <v>2013</v>
      </c>
      <c r="BK174" s="27"/>
      <c r="BN174" s="182"/>
      <c r="BO174" s="183">
        <f t="shared" ref="BO174:BY174" si="23">BO$8</f>
        <v>2013</v>
      </c>
      <c r="BP174" s="183">
        <f t="shared" si="23"/>
        <v>2014</v>
      </c>
      <c r="BQ174" s="183">
        <f t="shared" si="23"/>
        <v>2015</v>
      </c>
      <c r="BR174" s="183">
        <f t="shared" si="23"/>
        <v>2016</v>
      </c>
      <c r="BS174" s="183">
        <f t="shared" si="23"/>
        <v>2017</v>
      </c>
      <c r="BT174" s="183">
        <f t="shared" si="23"/>
        <v>2018</v>
      </c>
      <c r="BU174" s="183">
        <f t="shared" si="23"/>
        <v>2019</v>
      </c>
      <c r="BV174" s="183">
        <f t="shared" si="23"/>
        <v>2020</v>
      </c>
      <c r="BW174" s="183">
        <f t="shared" si="23"/>
        <v>2021</v>
      </c>
      <c r="BX174" s="183">
        <f t="shared" si="23"/>
        <v>2022</v>
      </c>
      <c r="BY174" s="183">
        <f t="shared" si="23"/>
        <v>2023</v>
      </c>
      <c r="CA174" s="183"/>
      <c r="CB174" s="183">
        <f t="shared" ref="CB174:CL174" si="24">BO174</f>
        <v>2013</v>
      </c>
      <c r="CC174" s="183">
        <f t="shared" si="24"/>
        <v>2014</v>
      </c>
      <c r="CD174" s="183">
        <f t="shared" si="24"/>
        <v>2015</v>
      </c>
      <c r="CE174" s="183">
        <f t="shared" si="24"/>
        <v>2016</v>
      </c>
      <c r="CF174" s="183">
        <f t="shared" si="24"/>
        <v>2017</v>
      </c>
      <c r="CG174" s="183">
        <f t="shared" si="24"/>
        <v>2018</v>
      </c>
      <c r="CH174" s="183">
        <f t="shared" si="24"/>
        <v>2019</v>
      </c>
      <c r="CI174" s="183">
        <f t="shared" si="24"/>
        <v>2020</v>
      </c>
      <c r="CJ174" s="183">
        <f t="shared" si="24"/>
        <v>2021</v>
      </c>
      <c r="CK174" s="183">
        <f t="shared" si="24"/>
        <v>2022</v>
      </c>
      <c r="CL174" s="183">
        <f t="shared" si="24"/>
        <v>2023</v>
      </c>
      <c r="CM174" s="27"/>
      <c r="CN174" s="183" t="s">
        <v>696</v>
      </c>
      <c r="CO174" s="188">
        <f t="shared" ref="CO174:CY174" si="25">CB174</f>
        <v>2013</v>
      </c>
      <c r="CP174" s="188">
        <f t="shared" si="25"/>
        <v>2014</v>
      </c>
      <c r="CQ174" s="188">
        <f t="shared" si="25"/>
        <v>2015</v>
      </c>
      <c r="CR174" s="188">
        <f t="shared" si="25"/>
        <v>2016</v>
      </c>
      <c r="CS174" s="188">
        <f t="shared" si="25"/>
        <v>2017</v>
      </c>
      <c r="CT174" s="188">
        <f t="shared" si="25"/>
        <v>2018</v>
      </c>
      <c r="CU174" s="188">
        <f t="shared" si="25"/>
        <v>2019</v>
      </c>
      <c r="CV174" s="188">
        <f t="shared" si="25"/>
        <v>2020</v>
      </c>
      <c r="CW174" s="188">
        <f t="shared" si="25"/>
        <v>2021</v>
      </c>
      <c r="CX174" s="188">
        <f t="shared" si="25"/>
        <v>2022</v>
      </c>
      <c r="CY174" s="188">
        <f t="shared" si="25"/>
        <v>2023</v>
      </c>
    </row>
    <row r="175" spans="3:103">
      <c r="C175" s="7" t="s">
        <v>282</v>
      </c>
      <c r="D175" s="33" t="s">
        <v>784</v>
      </c>
      <c r="U175" s="65">
        <f t="shared" ref="U175:AM175" si="26">SUM(U167:U169)</f>
        <v>19778.488208045248</v>
      </c>
      <c r="V175" s="65">
        <f t="shared" si="26"/>
        <v>19100.503148320615</v>
      </c>
      <c r="W175" s="65">
        <f t="shared" si="26"/>
        <v>18594.422590186037</v>
      </c>
      <c r="X175" s="65">
        <f t="shared" si="26"/>
        <v>18048.793685997622</v>
      </c>
      <c r="Y175" s="65">
        <f t="shared" si="26"/>
        <v>15698.427514942079</v>
      </c>
      <c r="Z175" s="65">
        <f t="shared" si="26"/>
        <v>16023.103313330817</v>
      </c>
      <c r="AA175" s="65">
        <f t="shared" si="26"/>
        <v>14561.883643375037</v>
      </c>
      <c r="AB175" s="65">
        <f t="shared" si="26"/>
        <v>15429.704556892173</v>
      </c>
      <c r="AC175" s="65">
        <f t="shared" si="26"/>
        <v>14377.776606656871</v>
      </c>
      <c r="AD175" s="65">
        <f t="shared" si="26"/>
        <v>14300.760160878886</v>
      </c>
      <c r="AE175" s="65">
        <f t="shared" si="26"/>
        <v>14984.453746102188</v>
      </c>
      <c r="AF175" s="65">
        <f t="shared" si="26"/>
        <v>15755.784129883641</v>
      </c>
      <c r="AG175" s="65">
        <f t="shared" si="26"/>
        <v>14840.415321086944</v>
      </c>
      <c r="AH175" s="65">
        <f t="shared" si="26"/>
        <v>13390.648725102466</v>
      </c>
      <c r="AI175" s="65">
        <f t="shared" si="26"/>
        <v>12074.75597863515</v>
      </c>
      <c r="AJ175" s="65">
        <f t="shared" si="26"/>
        <v>11351.122094182147</v>
      </c>
      <c r="AK175" s="65">
        <f t="shared" si="26"/>
        <v>13026.46101276166</v>
      </c>
      <c r="AL175" s="65">
        <f t="shared" si="26"/>
        <v>12589.072329764573</v>
      </c>
      <c r="AM175" s="65">
        <f t="shared" si="26"/>
        <v>10263.869059729373</v>
      </c>
      <c r="AW175" s="94"/>
      <c r="AY175" s="49" t="str">
        <f t="shared" ref="AY175:AY181" si="27">C175</f>
        <v>Energy-related ETS</v>
      </c>
      <c r="AZ175" s="70" cm="1">
        <f t="array" aca="1" ref="AZ175" ca="1">INDIRECT(ADDRESS(ROW(AY175),AZ$9))/1000</f>
        <v>10.263869059729373</v>
      </c>
      <c r="BA175" s="71" cm="1">
        <f t="array" aca="1" ref="BA175" ca="1">INDIRECT(ADDRESS(ROW(AZ175),BA$9))/1000</f>
        <v>12.589072329764573</v>
      </c>
      <c r="BB175" s="71" cm="1">
        <f t="array" aca="1" ref="BB175" ca="1">INDIRECT(ADDRESS(ROW(BA175),BB$9))/1000</f>
        <v>13.390648725102466</v>
      </c>
      <c r="BC175" s="72" cm="1">
        <f t="array" aca="1" ref="BC175" ca="1">INDIRECT(ADDRESS(ROW(BB175),BC$9))/1000</f>
        <v>14.377776606656871</v>
      </c>
      <c r="BD175" s="77" cm="1">
        <f t="array" aca="1" ref="BD175" ca="1">AZ175/INDIRECT(ADDRESS($BL175,COLUMN(AZ175)))</f>
        <v>0.18659349091264352</v>
      </c>
      <c r="BE175" s="78" cm="1">
        <f t="array" aca="1" ref="BE175" ca="1">BA175/INDIRECT(ADDRESS($BL175,COLUMN(BA175)))</f>
        <v>0.21336397446884028</v>
      </c>
      <c r="BF175" s="78" cm="1">
        <f t="array" aca="1" ref="BF175" ca="1">BB175/INDIRECT(ADDRESS($BL175,COLUMN(BB175)))</f>
        <v>0.21744362025867278</v>
      </c>
      <c r="BG175" s="79" cm="1">
        <f t="array" aca="1" ref="BG175" ca="1">BC175/INDIRECT(ADDRESS($BL175,COLUMN(BC175)))</f>
        <v>0.24791439300711818</v>
      </c>
      <c r="BH175" s="53">
        <f t="shared" ref="BH175:BJ181" ca="1" si="28">IFERROR(($AZ175-BA175)/BA175,"-")</f>
        <v>-0.18470012794649526</v>
      </c>
      <c r="BI175" s="53">
        <f t="shared" ca="1" si="28"/>
        <v>-0.23350471882004853</v>
      </c>
      <c r="BJ175" s="53">
        <f t="shared" ca="1" si="28"/>
        <v>-0.28612960539550808</v>
      </c>
      <c r="BL175" s="36">
        <f t="shared" ref="BL175:BL180" si="29">BL176</f>
        <v>181</v>
      </c>
      <c r="BN175" s="49" t="str">
        <f t="shared" ref="BN175:BN181" si="30">AY175</f>
        <v>Energy-related ETS</v>
      </c>
      <c r="BO175" s="71" cm="1">
        <f t="array" ref="BO175">INDEX(175:175,,BO$9)/1000</f>
        <v>14.377776606656871</v>
      </c>
      <c r="BP175" s="71" cm="1">
        <f t="array" ref="BP175">INDEX(175:175,,BP$9)/1000</f>
        <v>14.300760160878886</v>
      </c>
      <c r="BQ175" s="71" cm="1">
        <f t="array" ref="BQ175">INDEX(175:175,,BQ$9)/1000</f>
        <v>14.984453746102188</v>
      </c>
      <c r="BR175" s="71" cm="1">
        <f t="array" ref="BR175">INDEX(175:175,,BR$9)/1000</f>
        <v>15.755784129883642</v>
      </c>
      <c r="BS175" s="71" cm="1">
        <f t="array" ref="BS175">INDEX(175:175,,BS$9)/1000</f>
        <v>14.840415321086944</v>
      </c>
      <c r="BT175" s="71" cm="1">
        <f t="array" ref="BT175">INDEX(175:175,,BT$9)/1000</f>
        <v>13.390648725102466</v>
      </c>
      <c r="BU175" s="71" cm="1">
        <f t="array" ref="BU175">INDEX(175:175,,BU$9)/1000</f>
        <v>12.074755978635149</v>
      </c>
      <c r="BV175" s="71" cm="1">
        <f t="array" ref="BV175">INDEX(175:175,,BV$9)/1000</f>
        <v>11.351122094182147</v>
      </c>
      <c r="BW175" s="71" cm="1">
        <f t="array" ref="BW175">INDEX(175:175,,BW$9)/1000</f>
        <v>13.02646101276166</v>
      </c>
      <c r="BX175" s="71" cm="1">
        <f t="array" ref="BX175">INDEX(175:175,,BX$9)/1000</f>
        <v>12.589072329764573</v>
      </c>
      <c r="BY175" s="71" cm="1">
        <f t="array" ref="BY175">INDEX(175:175,,BY$9)/1000</f>
        <v>10.263869059729373</v>
      </c>
      <c r="CA175" s="71" t="str">
        <f t="shared" ref="CA175:CA181" si="31">BN175</f>
        <v>Energy-related ETS</v>
      </c>
      <c r="CB175" s="126" cm="1">
        <f t="array" aca="1" ref="CB175" ca="1">BO175/INDIRECT(ADDRESS($BL175,COLUMN(BO175)))</f>
        <v>0.24791439300711818</v>
      </c>
      <c r="CC175" s="126" cm="1">
        <f t="array" aca="1" ref="CC175" ca="1">BP175/INDIRECT(ADDRESS($BL175,COLUMN(BP175)))</f>
        <v>0.24625904031380544</v>
      </c>
      <c r="CD175" s="126" cm="1">
        <f t="array" aca="1" ref="CD175" ca="1">BQ175/INDIRECT(ADDRESS($BL175,COLUMN(BQ175)))</f>
        <v>0.24804240733692745</v>
      </c>
      <c r="CE175" s="126" cm="1">
        <f t="array" aca="1" ref="CE175" ca="1">BR175/INDIRECT(ADDRESS($BL175,COLUMN(BR175)))</f>
        <v>0.25127268964798011</v>
      </c>
      <c r="CF175" s="126" cm="1">
        <f t="array" aca="1" ref="CF175" ca="1">BS175/INDIRECT(ADDRESS($BL175,COLUMN(BS175)))</f>
        <v>0.23967082480602367</v>
      </c>
      <c r="CG175" s="126" cm="1">
        <f t="array" aca="1" ref="CG175" ca="1">BT175/INDIRECT(ADDRESS($BL175,COLUMN(BT175)))</f>
        <v>0.21744362025867278</v>
      </c>
      <c r="CH175" s="126" cm="1">
        <f t="array" aca="1" ref="CH175" ca="1">BU175/INDIRECT(ADDRESS($BL175,COLUMN(BU175)))</f>
        <v>0.20210054805215585</v>
      </c>
      <c r="CI175" s="126" cm="1">
        <f t="array" aca="1" ref="CI175" ca="1">BV175/INDIRECT(ADDRESS($BL175,COLUMN(BV175)))</f>
        <v>0.19703416071316249</v>
      </c>
      <c r="CJ175" s="126" cm="1">
        <f t="array" aca="1" ref="CJ175" ca="1">BW175/INDIRECT(ADDRESS($BL175,COLUMN(BW175)))</f>
        <v>0.21641807630714707</v>
      </c>
      <c r="CK175" s="126" cm="1">
        <f t="array" aca="1" ref="CK175" ca="1">BX175/INDIRECT(ADDRESS($BL175,COLUMN(BX175)))</f>
        <v>0.21336397446884028</v>
      </c>
      <c r="CL175" s="126" cm="1">
        <f t="array" aca="1" ref="CL175" ca="1">BY175/INDIRECT(ADDRESS($BL175,COLUMN(BY175)))</f>
        <v>0.18659349091264352</v>
      </c>
      <c r="CN175" s="71" t="str">
        <f t="shared" ref="CN175:CN181" si="32">CA175</f>
        <v>Energy-related ETS</v>
      </c>
      <c r="CO175" s="194" t="str">
        <f t="shared" ref="CO175:CY181" ca="1" si="33">TEXT(BO175,"#,##0.00;-#,##0.00;0") &amp; CHAR(10) &amp; IF(CB175&lt;&gt;1,TEXT(CB175,"(#,##0.0%);(-#,##0.0%);(0%)"),"(100%)")</f>
        <v>14.38
(24.8%)</v>
      </c>
      <c r="CP175" s="194" t="str">
        <f t="shared" ca="1" si="33"/>
        <v>14.30
(24.6%)</v>
      </c>
      <c r="CQ175" s="194" t="str">
        <f t="shared" ca="1" si="33"/>
        <v>14.98
(24.8%)</v>
      </c>
      <c r="CR175" s="194" t="str">
        <f t="shared" ca="1" si="33"/>
        <v>15.76
(25.1%)</v>
      </c>
      <c r="CS175" s="194" t="str">
        <f t="shared" ca="1" si="33"/>
        <v>14.84
(24.0%)</v>
      </c>
      <c r="CT175" s="194" t="str">
        <f t="shared" ca="1" si="33"/>
        <v>13.39
(21.7%)</v>
      </c>
      <c r="CU175" s="194" t="str">
        <f t="shared" ca="1" si="33"/>
        <v>12.07
(20.2%)</v>
      </c>
      <c r="CV175" s="194" t="str">
        <f t="shared" ca="1" si="33"/>
        <v>11.35
(19.7%)</v>
      </c>
      <c r="CW175" s="194" t="str">
        <f t="shared" ca="1" si="33"/>
        <v>13.03
(21.6%)</v>
      </c>
      <c r="CX175" s="194" t="str">
        <f t="shared" ca="1" si="33"/>
        <v>12.59
(21.3%)</v>
      </c>
      <c r="CY175" s="194" t="str">
        <f t="shared" ca="1" si="33"/>
        <v>10.26
(18.7%)</v>
      </c>
    </row>
    <row r="176" spans="3:103">
      <c r="C176" s="7" t="s">
        <v>283</v>
      </c>
      <c r="D176" s="33" t="s">
        <v>784</v>
      </c>
      <c r="U176" s="65">
        <f t="shared" ref="U176:AM176" si="34">U170</f>
        <v>2554.6837901100002</v>
      </c>
      <c r="V176" s="65">
        <f t="shared" si="34"/>
        <v>2538.7627910778574</v>
      </c>
      <c r="W176" s="65">
        <f t="shared" si="34"/>
        <v>2580.4341213620519</v>
      </c>
      <c r="X176" s="65">
        <f t="shared" si="34"/>
        <v>2302.2359797601521</v>
      </c>
      <c r="Y176" s="65">
        <f t="shared" si="34"/>
        <v>1485.3521500814029</v>
      </c>
      <c r="Z176" s="65">
        <f t="shared" si="34"/>
        <v>1299.0484147465625</v>
      </c>
      <c r="AA176" s="65">
        <f t="shared" si="34"/>
        <v>1167.2705389694759</v>
      </c>
      <c r="AB176" s="65">
        <f t="shared" si="34"/>
        <v>1391.9677990924167</v>
      </c>
      <c r="AC176" s="65">
        <f t="shared" si="34"/>
        <v>1301.6950015306572</v>
      </c>
      <c r="AD176" s="65">
        <f t="shared" si="34"/>
        <v>1650.4531530457709</v>
      </c>
      <c r="AE176" s="65">
        <f t="shared" si="34"/>
        <v>1830.3635214124333</v>
      </c>
      <c r="AF176" s="65">
        <f t="shared" si="34"/>
        <v>1968.401352033223</v>
      </c>
      <c r="AG176" s="65">
        <f t="shared" si="34"/>
        <v>2039.8562560230889</v>
      </c>
      <c r="AH176" s="65">
        <f t="shared" si="34"/>
        <v>2094.5489797619252</v>
      </c>
      <c r="AI176" s="65">
        <f t="shared" si="34"/>
        <v>2057.6690466445225</v>
      </c>
      <c r="AJ176" s="65">
        <f t="shared" si="34"/>
        <v>1907.1635602316842</v>
      </c>
      <c r="AK176" s="65">
        <f t="shared" si="34"/>
        <v>2256.9405207619097</v>
      </c>
      <c r="AL176" s="65">
        <f t="shared" si="34"/>
        <v>2068.3747685666494</v>
      </c>
      <c r="AM176" s="65">
        <f t="shared" si="34"/>
        <v>1933.8876215143532</v>
      </c>
      <c r="AW176" s="94"/>
      <c r="AY176" s="49" t="str">
        <f t="shared" si="27"/>
        <v>Non-energy related ETS</v>
      </c>
      <c r="AZ176" s="70" cm="1">
        <f t="array" aca="1" ref="AZ176" ca="1">INDIRECT(ADDRESS(ROW(AY176),AZ$9))/1000</f>
        <v>1.9338876215143532</v>
      </c>
      <c r="BA176" s="71" cm="1">
        <f t="array" aca="1" ref="BA176" ca="1">INDIRECT(ADDRESS(ROW(AZ176),BA$9))/1000</f>
        <v>2.0683747685666494</v>
      </c>
      <c r="BB176" s="71" cm="1">
        <f t="array" aca="1" ref="BB176" ca="1">INDIRECT(ADDRESS(ROW(BA176),BB$9))/1000</f>
        <v>2.0945489797619254</v>
      </c>
      <c r="BC176" s="73" cm="1">
        <f t="array" aca="1" ref="BC176" ca="1">INDIRECT(ADDRESS(ROW(BB176),BC$9))/1000</f>
        <v>1.3016950015306572</v>
      </c>
      <c r="BD176" s="77" cm="1">
        <f t="array" aca="1" ref="BD176" ca="1">AZ176/INDIRECT(ADDRESS($BL176,COLUMN(AZ176)))</f>
        <v>3.5157389502066268E-2</v>
      </c>
      <c r="BE176" s="78" cm="1">
        <f t="array" aca="1" ref="BE176" ca="1">BA176/INDIRECT(ADDRESS($BL176,COLUMN(BA176)))</f>
        <v>3.50555346535769E-2</v>
      </c>
      <c r="BF176" s="78" cm="1">
        <f t="array" aca="1" ref="BF176" ca="1">BB176/INDIRECT(ADDRESS($BL176,COLUMN(BB176)))</f>
        <v>3.4012266494210311E-2</v>
      </c>
      <c r="BG176" s="80" cm="1">
        <f t="array" aca="1" ref="BG176" ca="1">BC176/INDIRECT(ADDRESS($BL176,COLUMN(BC176)))</f>
        <v>2.2444981238299341E-2</v>
      </c>
      <c r="BH176" s="53">
        <f t="shared" ca="1" si="28"/>
        <v>-6.5020686336013267E-2</v>
      </c>
      <c r="BI176" s="53">
        <f t="shared" ca="1" si="28"/>
        <v>-7.6704512427221261E-2</v>
      </c>
      <c r="BJ176" s="53">
        <f t="shared" ca="1" si="28"/>
        <v>0.48566877743273473</v>
      </c>
      <c r="BL176" s="36">
        <f t="shared" si="29"/>
        <v>181</v>
      </c>
      <c r="BN176" s="49" t="str">
        <f t="shared" si="30"/>
        <v>Non-energy related ETS</v>
      </c>
      <c r="BO176" s="71" cm="1">
        <f t="array" ref="BO176">INDEX(176:176,,BO$9)/1000</f>
        <v>1.3016950015306572</v>
      </c>
      <c r="BP176" s="71" cm="1">
        <f t="array" ref="BP176">INDEX(176:176,,BP$9)/1000</f>
        <v>1.6504531530457709</v>
      </c>
      <c r="BQ176" s="71" cm="1">
        <f t="array" ref="BQ176">INDEX(176:176,,BQ$9)/1000</f>
        <v>1.8303635214124334</v>
      </c>
      <c r="BR176" s="71" cm="1">
        <f t="array" ref="BR176">INDEX(176:176,,BR$9)/1000</f>
        <v>1.9684013520332231</v>
      </c>
      <c r="BS176" s="71" cm="1">
        <f t="array" ref="BS176">INDEX(176:176,,BS$9)/1000</f>
        <v>2.0398562560230888</v>
      </c>
      <c r="BT176" s="71" cm="1">
        <f t="array" ref="BT176">INDEX(176:176,,BT$9)/1000</f>
        <v>2.0945489797619254</v>
      </c>
      <c r="BU176" s="71" cm="1">
        <f t="array" ref="BU176">INDEX(176:176,,BU$9)/1000</f>
        <v>2.0576690466445227</v>
      </c>
      <c r="BV176" s="71" cm="1">
        <f t="array" ref="BV176">INDEX(176:176,,BV$9)/1000</f>
        <v>1.9071635602316841</v>
      </c>
      <c r="BW176" s="71" cm="1">
        <f t="array" ref="BW176">INDEX(176:176,,BW$9)/1000</f>
        <v>2.2569405207619098</v>
      </c>
      <c r="BX176" s="71" cm="1">
        <f t="array" ref="BX176">INDEX(176:176,,BX$9)/1000</f>
        <v>2.0683747685666494</v>
      </c>
      <c r="BY176" s="71" cm="1">
        <f t="array" ref="BY176">INDEX(176:176,,BY$9)/1000</f>
        <v>1.9338876215143532</v>
      </c>
      <c r="CA176" s="71" t="str">
        <f t="shared" si="31"/>
        <v>Non-energy related ETS</v>
      </c>
      <c r="CB176" s="126" cm="1">
        <f t="array" aca="1" ref="CB176" ca="1">BO176/INDIRECT(ADDRESS($BL176,COLUMN(BO176)))</f>
        <v>2.2444981238299341E-2</v>
      </c>
      <c r="CC176" s="126" cm="1">
        <f t="array" aca="1" ref="CC176" ca="1">BP176/INDIRECT(ADDRESS($BL176,COLUMN(BP176)))</f>
        <v>2.8420797564579752E-2</v>
      </c>
      <c r="CD176" s="126" cm="1">
        <f t="array" aca="1" ref="CD176" ca="1">BQ176/INDIRECT(ADDRESS($BL176,COLUMN(BQ176)))</f>
        <v>3.0298586911847482E-2</v>
      </c>
      <c r="CE176" s="126" cm="1">
        <f t="array" aca="1" ref="CE176" ca="1">BR176/INDIRECT(ADDRESS($BL176,COLUMN(BR176)))</f>
        <v>3.1391995343094434E-2</v>
      </c>
      <c r="CF176" s="126" cm="1">
        <f t="array" aca="1" ref="CF176" ca="1">BS176/INDIRECT(ADDRESS($BL176,COLUMN(BS176)))</f>
        <v>3.2943419762121146E-2</v>
      </c>
      <c r="CG176" s="126" cm="1">
        <f t="array" aca="1" ref="CG176" ca="1">BT176/INDIRECT(ADDRESS($BL176,COLUMN(BT176)))</f>
        <v>3.4012266494210311E-2</v>
      </c>
      <c r="CH176" s="126" cm="1">
        <f t="array" aca="1" ref="CH176" ca="1">BU176/INDIRECT(ADDRESS($BL176,COLUMN(BU176)))</f>
        <v>3.4440119764956166E-2</v>
      </c>
      <c r="CI176" s="126" cm="1">
        <f t="array" aca="1" ref="CI176" ca="1">BV176/INDIRECT(ADDRESS($BL176,COLUMN(BV176)))</f>
        <v>3.3104777511429949E-2</v>
      </c>
      <c r="CJ176" s="126" cm="1">
        <f t="array" aca="1" ref="CJ176" ca="1">BW176/INDIRECT(ADDRESS($BL176,COLUMN(BW176)))</f>
        <v>3.7496195272409716E-2</v>
      </c>
      <c r="CK176" s="126" cm="1">
        <f t="array" aca="1" ref="CK176" ca="1">BX176/INDIRECT(ADDRESS($BL176,COLUMN(BX176)))</f>
        <v>3.50555346535769E-2</v>
      </c>
      <c r="CL176" s="126" cm="1">
        <f t="array" aca="1" ref="CL176" ca="1">BY176/INDIRECT(ADDRESS($BL176,COLUMN(BY176)))</f>
        <v>3.5157389502066268E-2</v>
      </c>
      <c r="CN176" s="71" t="str">
        <f t="shared" si="32"/>
        <v>Non-energy related ETS</v>
      </c>
      <c r="CO176" s="194" t="str">
        <f t="shared" ca="1" si="33"/>
        <v>1.30
(2.2%)</v>
      </c>
      <c r="CP176" s="194" t="str">
        <f t="shared" ca="1" si="33"/>
        <v>1.65
(2.8%)</v>
      </c>
      <c r="CQ176" s="194" t="str">
        <f t="shared" ca="1" si="33"/>
        <v>1.83
(3.0%)</v>
      </c>
      <c r="CR176" s="194" t="str">
        <f t="shared" ca="1" si="33"/>
        <v>1.97
(3.1%)</v>
      </c>
      <c r="CS176" s="194" t="str">
        <f t="shared" ca="1" si="33"/>
        <v>2.04
(3.3%)</v>
      </c>
      <c r="CT176" s="194" t="str">
        <f t="shared" ca="1" si="33"/>
        <v>2.09
(3.4%)</v>
      </c>
      <c r="CU176" s="194" t="str">
        <f t="shared" ca="1" si="33"/>
        <v>2.06
(3.4%)</v>
      </c>
      <c r="CV176" s="194" t="str">
        <f t="shared" ca="1" si="33"/>
        <v>1.91
(3.3%)</v>
      </c>
      <c r="CW176" s="194" t="str">
        <f t="shared" ca="1" si="33"/>
        <v>2.26
(3.7%)</v>
      </c>
      <c r="CX176" s="194" t="str">
        <f t="shared" ca="1" si="33"/>
        <v>2.07
(3.5%)</v>
      </c>
      <c r="CY176" s="194" t="str">
        <f t="shared" ca="1" si="33"/>
        <v>1.93
(3.5%)</v>
      </c>
    </row>
    <row r="177" spans="2:103">
      <c r="C177" s="7" t="s">
        <v>284</v>
      </c>
      <c r="D177" s="33" t="s">
        <v>784</v>
      </c>
      <c r="U177" s="130">
        <f t="shared" ref="U177:AM177" si="35">SUM(U175:U176)</f>
        <v>22333.171998155249</v>
      </c>
      <c r="V177" s="130">
        <f t="shared" si="35"/>
        <v>21639.265939398472</v>
      </c>
      <c r="W177" s="130">
        <f t="shared" si="35"/>
        <v>21174.856711548091</v>
      </c>
      <c r="X177" s="130">
        <f t="shared" si="35"/>
        <v>20351.029665757775</v>
      </c>
      <c r="Y177" s="130">
        <f t="shared" si="35"/>
        <v>17183.779665023481</v>
      </c>
      <c r="Z177" s="130">
        <f t="shared" si="35"/>
        <v>17322.151728077381</v>
      </c>
      <c r="AA177" s="130">
        <f t="shared" si="35"/>
        <v>15729.154182344513</v>
      </c>
      <c r="AB177" s="130">
        <f t="shared" si="35"/>
        <v>16821.672355984589</v>
      </c>
      <c r="AC177" s="130">
        <f t="shared" si="35"/>
        <v>15679.471608187529</v>
      </c>
      <c r="AD177" s="130">
        <f t="shared" si="35"/>
        <v>15951.213313924658</v>
      </c>
      <c r="AE177" s="130">
        <f t="shared" si="35"/>
        <v>16814.81726751462</v>
      </c>
      <c r="AF177" s="130">
        <f t="shared" si="35"/>
        <v>17724.185481916866</v>
      </c>
      <c r="AG177" s="130">
        <f t="shared" si="35"/>
        <v>16880.271577110034</v>
      </c>
      <c r="AH177" s="130">
        <f t="shared" si="35"/>
        <v>15485.197704864391</v>
      </c>
      <c r="AI177" s="130">
        <f t="shared" si="35"/>
        <v>14132.425025279674</v>
      </c>
      <c r="AJ177" s="130">
        <f t="shared" si="35"/>
        <v>13258.28565441383</v>
      </c>
      <c r="AK177" s="130">
        <f t="shared" si="35"/>
        <v>15283.401533523569</v>
      </c>
      <c r="AL177" s="130">
        <f t="shared" si="35"/>
        <v>14657.447098331222</v>
      </c>
      <c r="AM177" s="130">
        <f t="shared" si="35"/>
        <v>12197.756681243727</v>
      </c>
      <c r="AW177" s="94"/>
      <c r="AY177" s="52" t="str">
        <f t="shared" si="27"/>
        <v>Total ETS</v>
      </c>
      <c r="AZ177" s="75" cm="1">
        <f t="array" aca="1" ref="AZ177" ca="1">INDIRECT(ADDRESS(ROW(AY177),AZ$9))/1000</f>
        <v>12.197756681243726</v>
      </c>
      <c r="BA177" s="74" cm="1">
        <f t="array" aca="1" ref="BA177" ca="1">INDIRECT(ADDRESS(ROW(AZ177),BA$9))/1000</f>
        <v>14.657447098331222</v>
      </c>
      <c r="BB177" s="74" cm="1">
        <f t="array" aca="1" ref="BB177" ca="1">INDIRECT(ADDRESS(ROW(BA177),BB$9))/1000</f>
        <v>15.485197704864392</v>
      </c>
      <c r="BC177" s="76" cm="1">
        <f t="array" aca="1" ref="BC177" ca="1">INDIRECT(ADDRESS(ROW(BB177),BC$9))/1000</f>
        <v>15.679471608187528</v>
      </c>
      <c r="BD177" s="81" cm="1">
        <f t="array" aca="1" ref="BD177" ca="1">AZ177/INDIRECT(ADDRESS($BL177,COLUMN(AZ177)))</f>
        <v>0.22175088041470978</v>
      </c>
      <c r="BE177" s="82" cm="1">
        <f t="array" aca="1" ref="BE177" ca="1">BA177/INDIRECT(ADDRESS($BL177,COLUMN(BA177)))</f>
        <v>0.24841950912241717</v>
      </c>
      <c r="BF177" s="82" cm="1">
        <f t="array" aca="1" ref="BF177" ca="1">BB177/INDIRECT(ADDRESS($BL177,COLUMN(BB177)))</f>
        <v>0.25145588675288311</v>
      </c>
      <c r="BG177" s="83" cm="1">
        <f t="array" aca="1" ref="BG177" ca="1">BC177/INDIRECT(ADDRESS($BL177,COLUMN(BC177)))</f>
        <v>0.27035937424541751</v>
      </c>
      <c r="BH177" s="54">
        <f t="shared" ca="1" si="28"/>
        <v>-0.16781165236936355</v>
      </c>
      <c r="BI177" s="54">
        <f t="shared" ca="1" si="28"/>
        <v>-0.21229570886188789</v>
      </c>
      <c r="BJ177" s="54">
        <f t="shared" ca="1" si="28"/>
        <v>-0.22205562878316099</v>
      </c>
      <c r="BL177" s="36">
        <f t="shared" si="29"/>
        <v>181</v>
      </c>
      <c r="BN177" s="49" t="str">
        <f t="shared" si="30"/>
        <v>Total ETS</v>
      </c>
      <c r="BO177" s="71" cm="1">
        <f t="array" ref="BO177">INDEX(177:177,,BO$9)/1000</f>
        <v>15.679471608187528</v>
      </c>
      <c r="BP177" s="71" cm="1">
        <f t="array" ref="BP177">INDEX(177:177,,BP$9)/1000</f>
        <v>15.951213313924658</v>
      </c>
      <c r="BQ177" s="71" cm="1">
        <f t="array" ref="BQ177">INDEX(177:177,,BQ$9)/1000</f>
        <v>16.81481726751462</v>
      </c>
      <c r="BR177" s="71" cm="1">
        <f t="array" ref="BR177">INDEX(177:177,,BR$9)/1000</f>
        <v>17.724185481916866</v>
      </c>
      <c r="BS177" s="71" cm="1">
        <f t="array" ref="BS177">INDEX(177:177,,BS$9)/1000</f>
        <v>16.880271577110033</v>
      </c>
      <c r="BT177" s="71" cm="1">
        <f t="array" ref="BT177">INDEX(177:177,,BT$9)/1000</f>
        <v>15.485197704864392</v>
      </c>
      <c r="BU177" s="71" cm="1">
        <f t="array" ref="BU177">INDEX(177:177,,BU$9)/1000</f>
        <v>14.132425025279673</v>
      </c>
      <c r="BV177" s="71" cm="1">
        <f t="array" ref="BV177">INDEX(177:177,,BV$9)/1000</f>
        <v>13.258285654413831</v>
      </c>
      <c r="BW177" s="71" cm="1">
        <f t="array" ref="BW177">INDEX(177:177,,BW$9)/1000</f>
        <v>15.28340153352357</v>
      </c>
      <c r="BX177" s="71" cm="1">
        <f t="array" ref="BX177">INDEX(177:177,,BX$9)/1000</f>
        <v>14.657447098331222</v>
      </c>
      <c r="BY177" s="71" cm="1">
        <f t="array" ref="BY177">INDEX(177:177,,BY$9)/1000</f>
        <v>12.197756681243726</v>
      </c>
      <c r="CA177" s="71" t="str">
        <f t="shared" si="31"/>
        <v>Total ETS</v>
      </c>
      <c r="CB177" s="126" cm="1">
        <f t="array" aca="1" ref="CB177" ca="1">BO177/INDIRECT(ADDRESS($BL177,COLUMN(BO177)))</f>
        <v>0.27035937424541751</v>
      </c>
      <c r="CC177" s="126" cm="1">
        <f t="array" aca="1" ref="CC177" ca="1">BP177/INDIRECT(ADDRESS($BL177,COLUMN(BP177)))</f>
        <v>0.27467983787838524</v>
      </c>
      <c r="CD177" s="126" cm="1">
        <f t="array" aca="1" ref="CD177" ca="1">BQ177/INDIRECT(ADDRESS($BL177,COLUMN(BQ177)))</f>
        <v>0.2783409942487749</v>
      </c>
      <c r="CE177" s="126" cm="1">
        <f t="array" aca="1" ref="CE177" ca="1">BR177/INDIRECT(ADDRESS($BL177,COLUMN(BR177)))</f>
        <v>0.28266468499107456</v>
      </c>
      <c r="CF177" s="126" cm="1">
        <f t="array" aca="1" ref="CF177" ca="1">BS177/INDIRECT(ADDRESS($BL177,COLUMN(BS177)))</f>
        <v>0.27261424456814481</v>
      </c>
      <c r="CG177" s="126" cm="1">
        <f t="array" aca="1" ref="CG177" ca="1">BT177/INDIRECT(ADDRESS($BL177,COLUMN(BT177)))</f>
        <v>0.25145588675288311</v>
      </c>
      <c r="CH177" s="126" cm="1">
        <f t="array" aca="1" ref="CH177" ca="1">BU177/INDIRECT(ADDRESS($BL177,COLUMN(BU177)))</f>
        <v>0.23654066781711203</v>
      </c>
      <c r="CI177" s="126" cm="1">
        <f t="array" aca="1" ref="CI177" ca="1">BV177/INDIRECT(ADDRESS($BL177,COLUMN(BV177)))</f>
        <v>0.23013893822459242</v>
      </c>
      <c r="CJ177" s="126" cm="1">
        <f t="array" aca="1" ref="CJ177" ca="1">BW177/INDIRECT(ADDRESS($BL177,COLUMN(BW177)))</f>
        <v>0.25391427157955682</v>
      </c>
      <c r="CK177" s="126" cm="1">
        <f t="array" aca="1" ref="CK177" ca="1">BX177/INDIRECT(ADDRESS($BL177,COLUMN(BX177)))</f>
        <v>0.24841950912241717</v>
      </c>
      <c r="CL177" s="126" cm="1">
        <f t="array" aca="1" ref="CL177" ca="1">BY177/INDIRECT(ADDRESS($BL177,COLUMN(BY177)))</f>
        <v>0.22175088041470978</v>
      </c>
      <c r="CN177" s="71" t="str">
        <f t="shared" si="32"/>
        <v>Total ETS</v>
      </c>
      <c r="CO177" s="194" t="str">
        <f t="shared" ca="1" si="33"/>
        <v>15.68
(27.0%)</v>
      </c>
      <c r="CP177" s="194" t="str">
        <f t="shared" ca="1" si="33"/>
        <v>15.95
(27.5%)</v>
      </c>
      <c r="CQ177" s="194" t="str">
        <f t="shared" ca="1" si="33"/>
        <v>16.81
(27.8%)</v>
      </c>
      <c r="CR177" s="194" t="str">
        <f t="shared" ca="1" si="33"/>
        <v>17.72
(28.3%)</v>
      </c>
      <c r="CS177" s="194" t="str">
        <f t="shared" ca="1" si="33"/>
        <v>16.88
(27.3%)</v>
      </c>
      <c r="CT177" s="194" t="str">
        <f t="shared" ca="1" si="33"/>
        <v>15.49
(25.1%)</v>
      </c>
      <c r="CU177" s="194" t="str">
        <f t="shared" ca="1" si="33"/>
        <v>14.13
(23.7%)</v>
      </c>
      <c r="CV177" s="194" t="str">
        <f t="shared" ca="1" si="33"/>
        <v>13.26
(23.0%)</v>
      </c>
      <c r="CW177" s="194" t="str">
        <f t="shared" ca="1" si="33"/>
        <v>15.28
(25.4%)</v>
      </c>
      <c r="CX177" s="194" t="str">
        <f t="shared" ca="1" si="33"/>
        <v>14.66
(24.8%)</v>
      </c>
      <c r="CY177" s="194" t="str">
        <f t="shared" ca="1" si="33"/>
        <v>12.20
(22.2%)</v>
      </c>
    </row>
    <row r="178" spans="2:103">
      <c r="C178" s="7" t="s">
        <v>285</v>
      </c>
      <c r="D178" s="33" t="s">
        <v>784</v>
      </c>
      <c r="U178" s="65">
        <f t="shared" ref="U178:AM178" si="36">U100</f>
        <v>25923.799721462856</v>
      </c>
      <c r="V178" s="65">
        <f t="shared" si="36"/>
        <v>26117.340864534872</v>
      </c>
      <c r="W178" s="65">
        <f t="shared" si="36"/>
        <v>26557.427770973722</v>
      </c>
      <c r="X178" s="65">
        <f t="shared" si="36"/>
        <v>27207.485752704113</v>
      </c>
      <c r="Y178" s="65">
        <f t="shared" si="36"/>
        <v>25090.656863438173</v>
      </c>
      <c r="Z178" s="65">
        <f t="shared" si="36"/>
        <v>24437.129229523835</v>
      </c>
      <c r="AA178" s="65">
        <f t="shared" si="36"/>
        <v>22352.545830080329</v>
      </c>
      <c r="AB178" s="65">
        <f t="shared" si="36"/>
        <v>21572.516005824717</v>
      </c>
      <c r="AC178" s="65">
        <f t="shared" si="36"/>
        <v>21476.288772899341</v>
      </c>
      <c r="AD178" s="65">
        <f t="shared" si="36"/>
        <v>20893.329689970706</v>
      </c>
      <c r="AE178" s="65">
        <f t="shared" si="36"/>
        <v>21875.644155925736</v>
      </c>
      <c r="AF178" s="65">
        <f t="shared" si="36"/>
        <v>22614.717560614681</v>
      </c>
      <c r="AG178" s="65">
        <f t="shared" si="36"/>
        <v>22185.309260500915</v>
      </c>
      <c r="AH178" s="65">
        <f t="shared" si="36"/>
        <v>23359.3688428153</v>
      </c>
      <c r="AI178" s="65">
        <f t="shared" si="36"/>
        <v>23059.196494112904</v>
      </c>
      <c r="AJ178" s="65">
        <f t="shared" si="36"/>
        <v>21703.916593877657</v>
      </c>
      <c r="AK178" s="65">
        <f t="shared" si="36"/>
        <v>21860.957569089645</v>
      </c>
      <c r="AL178" s="65">
        <f t="shared" si="36"/>
        <v>21637.68164441262</v>
      </c>
      <c r="AM178" s="65">
        <f t="shared" si="36"/>
        <v>21121.191017117198</v>
      </c>
      <c r="AW178" s="94"/>
      <c r="AY178" s="49" t="str">
        <f t="shared" si="27"/>
        <v>Energy-related non-ETS</v>
      </c>
      <c r="AZ178" s="70" cm="1">
        <f t="array" aca="1" ref="AZ178" ca="1">INDIRECT(ADDRESS(ROW(AY178),AZ$9))/1000</f>
        <v>21.121191017117198</v>
      </c>
      <c r="BA178" s="71" cm="1">
        <f t="array" aca="1" ref="BA178" ca="1">INDIRECT(ADDRESS(ROW(AZ178),BA$9))/1000</f>
        <v>21.63768164441262</v>
      </c>
      <c r="BB178" s="71" cm="1">
        <f t="array" aca="1" ref="BB178" ca="1">INDIRECT(ADDRESS(ROW(BA178),BB$9))/1000</f>
        <v>23.3593688428153</v>
      </c>
      <c r="BC178" s="73" cm="1">
        <f t="array" aca="1" ref="BC178" ca="1">INDIRECT(ADDRESS(ROW(BB178),BC$9))/1000</f>
        <v>21.476288772899341</v>
      </c>
      <c r="BD178" s="77" cm="1">
        <f t="array" aca="1" ref="BD178" ca="1">AZ178/INDIRECT(ADDRESS($BL178,COLUMN(AZ178)))</f>
        <v>0.38397574454448274</v>
      </c>
      <c r="BE178" s="78" cm="1">
        <f t="array" aca="1" ref="BE178" ca="1">BA178/INDIRECT(ADDRESS($BL178,COLUMN(BA178)))</f>
        <v>0.36672295090623924</v>
      </c>
      <c r="BF178" s="78" cm="1">
        <f t="array" aca="1" ref="BF178" ca="1">BB178/INDIRECT(ADDRESS($BL178,COLUMN(BB178)))</f>
        <v>0.3793203624718739</v>
      </c>
      <c r="BG178" s="80" cm="1">
        <f t="array" aca="1" ref="BG178" ca="1">BC178/INDIRECT(ADDRESS($BL178,COLUMN(BC178)))</f>
        <v>0.37031324389292564</v>
      </c>
      <c r="BH178" s="53">
        <f t="shared" ca="1" si="28"/>
        <v>-2.3869961476616533E-2</v>
      </c>
      <c r="BI178" s="53">
        <f t="shared" ca="1" si="28"/>
        <v>-9.5814995720079316E-2</v>
      </c>
      <c r="BJ178" s="53">
        <f t="shared" ca="1" si="28"/>
        <v>-1.6534409624359155E-2</v>
      </c>
      <c r="BL178" s="36">
        <f t="shared" si="29"/>
        <v>181</v>
      </c>
      <c r="BN178" s="49" t="str">
        <f t="shared" si="30"/>
        <v>Energy-related non-ETS</v>
      </c>
      <c r="BO178" s="71" cm="1">
        <f t="array" ref="BO178">INDEX(178:178,,BO$9)/1000</f>
        <v>21.476288772899341</v>
      </c>
      <c r="BP178" s="71" cm="1">
        <f t="array" ref="BP178">INDEX(178:178,,BP$9)/1000</f>
        <v>20.893329689970706</v>
      </c>
      <c r="BQ178" s="71" cm="1">
        <f t="array" ref="BQ178">INDEX(178:178,,BQ$9)/1000</f>
        <v>21.875644155925738</v>
      </c>
      <c r="BR178" s="71" cm="1">
        <f t="array" ref="BR178">INDEX(178:178,,BR$9)/1000</f>
        <v>22.614717560614682</v>
      </c>
      <c r="BS178" s="71" cm="1">
        <f t="array" ref="BS178">INDEX(178:178,,BS$9)/1000</f>
        <v>22.185309260500915</v>
      </c>
      <c r="BT178" s="71" cm="1">
        <f t="array" ref="BT178">INDEX(178:178,,BT$9)/1000</f>
        <v>23.3593688428153</v>
      </c>
      <c r="BU178" s="71" cm="1">
        <f t="array" ref="BU178">INDEX(178:178,,BU$9)/1000</f>
        <v>23.059196494112904</v>
      </c>
      <c r="BV178" s="71" cm="1">
        <f t="array" ref="BV178">INDEX(178:178,,BV$9)/1000</f>
        <v>21.703916593877658</v>
      </c>
      <c r="BW178" s="71" cm="1">
        <f t="array" ref="BW178">INDEX(178:178,,BW$9)/1000</f>
        <v>21.860957569089646</v>
      </c>
      <c r="BX178" s="71" cm="1">
        <f t="array" ref="BX178">INDEX(178:178,,BX$9)/1000</f>
        <v>21.63768164441262</v>
      </c>
      <c r="BY178" s="71" cm="1">
        <f t="array" ref="BY178">INDEX(178:178,,BY$9)/1000</f>
        <v>21.121191017117198</v>
      </c>
      <c r="CA178" s="71" t="str">
        <f t="shared" si="31"/>
        <v>Energy-related non-ETS</v>
      </c>
      <c r="CB178" s="126" cm="1">
        <f t="array" aca="1" ref="CB178" ca="1">BO178/INDIRECT(ADDRESS($BL178,COLUMN(BO178)))</f>
        <v>0.37031324389292564</v>
      </c>
      <c r="CC178" s="126" cm="1">
        <f t="array" aca="1" ref="CC178" ca="1">BP178/INDIRECT(ADDRESS($BL178,COLUMN(BP178)))</f>
        <v>0.35978306471338767</v>
      </c>
      <c r="CD178" s="126" cm="1">
        <f t="array" aca="1" ref="CD178" ca="1">BQ178/INDIRECT(ADDRESS($BL178,COLUMN(BQ178)))</f>
        <v>0.36211446412541148</v>
      </c>
      <c r="CE178" s="126" cm="1">
        <f t="array" aca="1" ref="CE178" ca="1">BR178/INDIRECT(ADDRESS($BL178,COLUMN(BR178)))</f>
        <v>0.36065871810894273</v>
      </c>
      <c r="CF178" s="126" cm="1">
        <f t="array" aca="1" ref="CF178" ca="1">BS178/INDIRECT(ADDRESS($BL178,COLUMN(BS178)))</f>
        <v>0.35828993016696303</v>
      </c>
      <c r="CG178" s="126" cm="1">
        <f t="array" aca="1" ref="CG178" ca="1">BT178/INDIRECT(ADDRESS($BL178,COLUMN(BT178)))</f>
        <v>0.3793203624718739</v>
      </c>
      <c r="CH178" s="126" cm="1">
        <f t="array" aca="1" ref="CH178" ca="1">BU178/INDIRECT(ADDRESS($BL178,COLUMN(BU178)))</f>
        <v>0.38595200245440781</v>
      </c>
      <c r="CI178" s="126" cm="1">
        <f t="array" aca="1" ref="CI178" ca="1">BV178/INDIRECT(ADDRESS($BL178,COLUMN(BV178)))</f>
        <v>0.37673922937142734</v>
      </c>
      <c r="CJ178" s="126" cm="1">
        <f t="array" aca="1" ref="CJ178" ca="1">BW178/INDIRECT(ADDRESS($BL178,COLUMN(BW178)))</f>
        <v>0.36319199655989565</v>
      </c>
      <c r="CK178" s="126" cm="1">
        <f t="array" aca="1" ref="CK178" ca="1">BX178/INDIRECT(ADDRESS($BL178,COLUMN(BX178)))</f>
        <v>0.36672295090623924</v>
      </c>
      <c r="CL178" s="126" cm="1">
        <f t="array" aca="1" ref="CL178" ca="1">BY178/INDIRECT(ADDRESS($BL178,COLUMN(BY178)))</f>
        <v>0.38397574454448274</v>
      </c>
      <c r="CN178" s="71" t="str">
        <f t="shared" si="32"/>
        <v>Energy-related non-ETS</v>
      </c>
      <c r="CO178" s="194" t="str">
        <f t="shared" ca="1" si="33"/>
        <v>21.48
(37.0%)</v>
      </c>
      <c r="CP178" s="194" t="str">
        <f t="shared" ca="1" si="33"/>
        <v>20.89
(36.0%)</v>
      </c>
      <c r="CQ178" s="194" t="str">
        <f t="shared" ca="1" si="33"/>
        <v>21.88
(36.2%)</v>
      </c>
      <c r="CR178" s="194" t="str">
        <f t="shared" ca="1" si="33"/>
        <v>22.61
(36.1%)</v>
      </c>
      <c r="CS178" s="194" t="str">
        <f t="shared" ca="1" si="33"/>
        <v>22.19
(35.8%)</v>
      </c>
      <c r="CT178" s="194" t="str">
        <f t="shared" ca="1" si="33"/>
        <v>23.36
(37.9%)</v>
      </c>
      <c r="CU178" s="194" t="str">
        <f t="shared" ca="1" si="33"/>
        <v>23.06
(38.6%)</v>
      </c>
      <c r="CV178" s="194" t="str">
        <f t="shared" ca="1" si="33"/>
        <v>21.70
(37.7%)</v>
      </c>
      <c r="CW178" s="194" t="str">
        <f t="shared" ca="1" si="33"/>
        <v>21.86
(36.3%)</v>
      </c>
      <c r="CX178" s="194" t="str">
        <f t="shared" ca="1" si="33"/>
        <v>21.64
(36.7%)</v>
      </c>
      <c r="CY178" s="194" t="str">
        <f t="shared" ca="1" si="33"/>
        <v>21.12
(38.4%)</v>
      </c>
    </row>
    <row r="179" spans="2:103">
      <c r="C179" s="7" t="s">
        <v>286</v>
      </c>
      <c r="D179" s="33" t="s">
        <v>784</v>
      </c>
      <c r="U179" s="65">
        <f t="shared" ref="U179:AM179" si="37">SUM(U101:U102)</f>
        <v>21872.182567958673</v>
      </c>
      <c r="V179" s="65">
        <f t="shared" si="37"/>
        <v>21497.987989148689</v>
      </c>
      <c r="W179" s="65">
        <f t="shared" si="37"/>
        <v>20906.01201268044</v>
      </c>
      <c r="X179" s="65">
        <f t="shared" si="37"/>
        <v>20359.303626333443</v>
      </c>
      <c r="Y179" s="65">
        <f t="shared" si="37"/>
        <v>19872.721830064263</v>
      </c>
      <c r="Z179" s="65">
        <f t="shared" si="37"/>
        <v>20019.923348109023</v>
      </c>
      <c r="AA179" s="65">
        <f t="shared" si="37"/>
        <v>19737.831920423792</v>
      </c>
      <c r="AB179" s="65">
        <f t="shared" si="37"/>
        <v>19958.647329693795</v>
      </c>
      <c r="AC179" s="65">
        <f t="shared" si="37"/>
        <v>20839.164529319823</v>
      </c>
      <c r="AD179" s="65">
        <f t="shared" si="37"/>
        <v>21227.477997467959</v>
      </c>
      <c r="AE179" s="65">
        <f t="shared" si="37"/>
        <v>21720.392942071874</v>
      </c>
      <c r="AF179" s="65">
        <f t="shared" si="37"/>
        <v>22365.02292712585</v>
      </c>
      <c r="AG179" s="65">
        <f t="shared" si="37"/>
        <v>22854.410187988255</v>
      </c>
      <c r="AH179" s="65">
        <f t="shared" si="37"/>
        <v>22737.597643538411</v>
      </c>
      <c r="AI179" s="65">
        <f t="shared" si="37"/>
        <v>22554.658710975877</v>
      </c>
      <c r="AJ179" s="65">
        <f t="shared" si="37"/>
        <v>22647.71703218716</v>
      </c>
      <c r="AK179" s="65">
        <f t="shared" si="37"/>
        <v>23046.828412953237</v>
      </c>
      <c r="AL179" s="65">
        <f t="shared" si="37"/>
        <v>22707.673211543351</v>
      </c>
      <c r="AM179" s="65">
        <f t="shared" si="37"/>
        <v>21687.628412777671</v>
      </c>
      <c r="AW179" s="94"/>
      <c r="AY179" s="49" t="str">
        <f t="shared" si="27"/>
        <v>Non-energy related non-ETS</v>
      </c>
      <c r="AZ179" s="70" cm="1">
        <f t="array" aca="1" ref="AZ179" ca="1">INDIRECT(ADDRESS(ROW(AY179),AZ$9))/1000</f>
        <v>21.68762841277767</v>
      </c>
      <c r="BA179" s="71" cm="1">
        <f t="array" aca="1" ref="BA179" ca="1">INDIRECT(ADDRESS(ROW(AZ179),BA$9))/1000</f>
        <v>22.707673211543351</v>
      </c>
      <c r="BB179" s="71" cm="1">
        <f t="array" aca="1" ref="BB179" ca="1">INDIRECT(ADDRESS(ROW(BA179),BB$9))/1000</f>
        <v>22.737597643538411</v>
      </c>
      <c r="BC179" s="73" cm="1">
        <f t="array" aca="1" ref="BC179" ca="1">INDIRECT(ADDRESS(ROW(BB179),BC$9))/1000</f>
        <v>20.839164529319824</v>
      </c>
      <c r="BD179" s="77" cm="1">
        <f t="array" aca="1" ref="BD179" ca="1">AZ179/INDIRECT(ADDRESS($BL179,COLUMN(AZ179)))</f>
        <v>0.39427337504080751</v>
      </c>
      <c r="BE179" s="78" cm="1">
        <f t="array" aca="1" ref="BE179" ca="1">BA179/INDIRECT(ADDRESS($BL179,COLUMN(BA179)))</f>
        <v>0.38485753997134359</v>
      </c>
      <c r="BF179" s="78" cm="1">
        <f t="array" aca="1" ref="BF179" ca="1">BB179/INDIRECT(ADDRESS($BL179,COLUMN(BB179)))</f>
        <v>0.36922375077524311</v>
      </c>
      <c r="BG179" s="80" cm="1">
        <f t="array" aca="1" ref="BG179" ca="1">BC179/INDIRECT(ADDRESS($BL179,COLUMN(BC179)))</f>
        <v>0.35932738186165691</v>
      </c>
      <c r="BH179" s="53">
        <f t="shared" ca="1" si="28"/>
        <v>-4.4920709808662654E-2</v>
      </c>
      <c r="BI179" s="53">
        <f t="shared" ca="1" si="28"/>
        <v>-4.6177667809119763E-2</v>
      </c>
      <c r="BJ179" s="53">
        <f t="shared" ca="1" si="28"/>
        <v>4.0714870419305597E-2</v>
      </c>
      <c r="BL179" s="36">
        <f t="shared" si="29"/>
        <v>181</v>
      </c>
      <c r="BN179" s="49" t="str">
        <f t="shared" si="30"/>
        <v>Non-energy related non-ETS</v>
      </c>
      <c r="BO179" s="71" cm="1">
        <f t="array" ref="BO179">INDEX(179:179,,BO$9)/1000</f>
        <v>20.839164529319824</v>
      </c>
      <c r="BP179" s="71" cm="1">
        <f t="array" ref="BP179">INDEX(179:179,,BP$9)/1000</f>
        <v>21.227477997467957</v>
      </c>
      <c r="BQ179" s="71" cm="1">
        <f t="array" ref="BQ179">INDEX(179:179,,BQ$9)/1000</f>
        <v>21.720392942071875</v>
      </c>
      <c r="BR179" s="71" cm="1">
        <f t="array" ref="BR179">INDEX(179:179,,BR$9)/1000</f>
        <v>22.36502292712585</v>
      </c>
      <c r="BS179" s="71" cm="1">
        <f t="array" ref="BS179">INDEX(179:179,,BS$9)/1000</f>
        <v>22.854410187988254</v>
      </c>
      <c r="BT179" s="71" cm="1">
        <f t="array" ref="BT179">INDEX(179:179,,BT$9)/1000</f>
        <v>22.737597643538411</v>
      </c>
      <c r="BU179" s="71" cm="1">
        <f t="array" ref="BU179">INDEX(179:179,,BU$9)/1000</f>
        <v>22.554658710975875</v>
      </c>
      <c r="BV179" s="71" cm="1">
        <f t="array" ref="BV179">INDEX(179:179,,BV$9)/1000</f>
        <v>22.64771703218716</v>
      </c>
      <c r="BW179" s="71" cm="1">
        <f t="array" ref="BW179">INDEX(179:179,,BW$9)/1000</f>
        <v>23.046828412953236</v>
      </c>
      <c r="BX179" s="71" cm="1">
        <f t="array" ref="BX179">INDEX(179:179,,BX$9)/1000</f>
        <v>22.707673211543351</v>
      </c>
      <c r="BY179" s="71" cm="1">
        <f t="array" ref="BY179">INDEX(179:179,,BY$9)/1000</f>
        <v>21.68762841277767</v>
      </c>
      <c r="CA179" s="71" t="str">
        <f t="shared" si="31"/>
        <v>Non-energy related non-ETS</v>
      </c>
      <c r="CB179" s="126" cm="1">
        <f t="array" aca="1" ref="CB179" ca="1">BO179/INDIRECT(ADDRESS($BL179,COLUMN(BO179)))</f>
        <v>0.35932738186165691</v>
      </c>
      <c r="CC179" s="126" cm="1">
        <f t="array" aca="1" ref="CC179" ca="1">BP179/INDIRECT(ADDRESS($BL179,COLUMN(BP179)))</f>
        <v>0.36553709740822715</v>
      </c>
      <c r="CD179" s="126" cm="1">
        <f t="array" aca="1" ref="CD179" ca="1">BQ179/INDIRECT(ADDRESS($BL179,COLUMN(BQ179)))</f>
        <v>0.35954454162581356</v>
      </c>
      <c r="CE179" s="126" cm="1">
        <f t="array" aca="1" ref="CE179" ca="1">BR179/INDIRECT(ADDRESS($BL179,COLUMN(BR179)))</f>
        <v>0.35667659689998271</v>
      </c>
      <c r="CF179" s="126" cm="1">
        <f t="array" aca="1" ref="CF179" ca="1">BS179/INDIRECT(ADDRESS($BL179,COLUMN(BS179)))</f>
        <v>0.36909582526489215</v>
      </c>
      <c r="CG179" s="126" cm="1">
        <f t="array" aca="1" ref="CG179" ca="1">BT179/INDIRECT(ADDRESS($BL179,COLUMN(BT179)))</f>
        <v>0.36922375077524311</v>
      </c>
      <c r="CH179" s="126" cm="1">
        <f t="array" aca="1" ref="CH179" ca="1">BU179/INDIRECT(ADDRESS($BL179,COLUMN(BU179)))</f>
        <v>0.37750732972848006</v>
      </c>
      <c r="CI179" s="126" cm="1">
        <f t="array" aca="1" ref="CI179" ca="1">BV179/INDIRECT(ADDRESS($BL179,COLUMN(BV179)))</f>
        <v>0.3931218324039803</v>
      </c>
      <c r="CJ179" s="126" cm="1">
        <f t="array" aca="1" ref="CJ179" ca="1">BW179/INDIRECT(ADDRESS($BL179,COLUMN(BW179)))</f>
        <v>0.38289373186054748</v>
      </c>
      <c r="CK179" s="126" cm="1">
        <f t="array" aca="1" ref="CK179" ca="1">BX179/INDIRECT(ADDRESS($BL179,COLUMN(BX179)))</f>
        <v>0.38485753997134359</v>
      </c>
      <c r="CL179" s="126" cm="1">
        <f t="array" aca="1" ref="CL179" ca="1">BY179/INDIRECT(ADDRESS($BL179,COLUMN(BY179)))</f>
        <v>0.39427337504080751</v>
      </c>
      <c r="CN179" s="71" t="str">
        <f t="shared" si="32"/>
        <v>Non-energy related non-ETS</v>
      </c>
      <c r="CO179" s="194" t="str">
        <f t="shared" ca="1" si="33"/>
        <v>20.84
(35.9%)</v>
      </c>
      <c r="CP179" s="194" t="str">
        <f t="shared" ca="1" si="33"/>
        <v>21.23
(36.6%)</v>
      </c>
      <c r="CQ179" s="194" t="str">
        <f t="shared" ca="1" si="33"/>
        <v>21.72
(36.0%)</v>
      </c>
      <c r="CR179" s="194" t="str">
        <f t="shared" ca="1" si="33"/>
        <v>22.37
(35.7%)</v>
      </c>
      <c r="CS179" s="194" t="str">
        <f t="shared" ca="1" si="33"/>
        <v>22.85
(36.9%)</v>
      </c>
      <c r="CT179" s="194" t="str">
        <f t="shared" ca="1" si="33"/>
        <v>22.74
(36.9%)</v>
      </c>
      <c r="CU179" s="194" t="str">
        <f t="shared" ca="1" si="33"/>
        <v>22.55
(37.8%)</v>
      </c>
      <c r="CV179" s="194" t="str">
        <f t="shared" ca="1" si="33"/>
        <v>22.65
(39.3%)</v>
      </c>
      <c r="CW179" s="194" t="str">
        <f t="shared" ca="1" si="33"/>
        <v>23.05
(38.3%)</v>
      </c>
      <c r="CX179" s="194" t="str">
        <f t="shared" ca="1" si="33"/>
        <v>22.71
(38.5%)</v>
      </c>
      <c r="CY179" s="194" t="str">
        <f t="shared" ca="1" si="33"/>
        <v>21.69
(39.4%)</v>
      </c>
    </row>
    <row r="180" spans="2:103">
      <c r="C180" s="7" t="s">
        <v>287</v>
      </c>
      <c r="D180" s="33" t="s">
        <v>784</v>
      </c>
      <c r="U180" s="130">
        <f t="shared" ref="U180:AM180" si="38">SUM(U178:U179)</f>
        <v>47795.982289421532</v>
      </c>
      <c r="V180" s="130">
        <f t="shared" si="38"/>
        <v>47615.328853683561</v>
      </c>
      <c r="W180" s="130">
        <f t="shared" si="38"/>
        <v>47463.439783654161</v>
      </c>
      <c r="X180" s="130">
        <f t="shared" si="38"/>
        <v>47566.789379037553</v>
      </c>
      <c r="Y180" s="130">
        <f t="shared" si="38"/>
        <v>44963.37869350244</v>
      </c>
      <c r="Z180" s="130">
        <f t="shared" si="38"/>
        <v>44457.052577632858</v>
      </c>
      <c r="AA180" s="130">
        <f t="shared" si="38"/>
        <v>42090.377750504122</v>
      </c>
      <c r="AB180" s="130">
        <f t="shared" si="38"/>
        <v>41531.163335518511</v>
      </c>
      <c r="AC180" s="130">
        <f t="shared" si="38"/>
        <v>42315.453302219161</v>
      </c>
      <c r="AD180" s="130">
        <f t="shared" si="38"/>
        <v>42120.807687438661</v>
      </c>
      <c r="AE180" s="130">
        <f t="shared" si="38"/>
        <v>43596.037097997614</v>
      </c>
      <c r="AF180" s="130">
        <f t="shared" si="38"/>
        <v>44979.740487740535</v>
      </c>
      <c r="AG180" s="130">
        <f t="shared" si="38"/>
        <v>45039.719448489166</v>
      </c>
      <c r="AH180" s="130">
        <f t="shared" si="38"/>
        <v>46096.966486353711</v>
      </c>
      <c r="AI180" s="130">
        <f t="shared" si="38"/>
        <v>45613.855205088781</v>
      </c>
      <c r="AJ180" s="130">
        <f t="shared" si="38"/>
        <v>44351.633626064817</v>
      </c>
      <c r="AK180" s="130">
        <f t="shared" si="38"/>
        <v>44907.785982042886</v>
      </c>
      <c r="AL180" s="130">
        <f t="shared" si="38"/>
        <v>44345.354855955971</v>
      </c>
      <c r="AM180" s="130">
        <f t="shared" si="38"/>
        <v>42808.819429894866</v>
      </c>
      <c r="AW180" s="125"/>
      <c r="AY180" s="52" t="str">
        <f t="shared" si="27"/>
        <v>Total non-ETS</v>
      </c>
      <c r="AZ180" s="75" cm="1">
        <f t="array" aca="1" ref="AZ180" ca="1">INDIRECT(ADDRESS(ROW(AY180),AZ$9))/1000</f>
        <v>42.808819429894868</v>
      </c>
      <c r="BA180" s="74" cm="1">
        <f t="array" aca="1" ref="BA180" ca="1">INDIRECT(ADDRESS(ROW(AZ180),BA$9))/1000</f>
        <v>44.345354855955968</v>
      </c>
      <c r="BB180" s="74" cm="1">
        <f t="array" aca="1" ref="BB180" ca="1">INDIRECT(ADDRESS(ROW(BA180),BB$9))/1000</f>
        <v>46.096966486353708</v>
      </c>
      <c r="BC180" s="76" cm="1">
        <f t="array" aca="1" ref="BC180" ca="1">INDIRECT(ADDRESS(ROW(BB180),BC$9))/1000</f>
        <v>42.315453302219161</v>
      </c>
      <c r="BD180" s="81" cm="1">
        <f t="array" aca="1" ref="BD180" ca="1">AZ180/INDIRECT(ADDRESS($BL180,COLUMN(AZ180)))</f>
        <v>0.77824911958529019</v>
      </c>
      <c r="BE180" s="82" cm="1">
        <f t="array" aca="1" ref="BE180" ca="1">BA180/INDIRECT(ADDRESS($BL180,COLUMN(BA180)))</f>
        <v>0.75158049087758272</v>
      </c>
      <c r="BF180" s="82" cm="1">
        <f t="array" aca="1" ref="BF180" ca="1">BB180/INDIRECT(ADDRESS($BL180,COLUMN(BB180)))</f>
        <v>0.74854411324711689</v>
      </c>
      <c r="BG180" s="83" cm="1">
        <f t="array" aca="1" ref="BG180" ca="1">BC180/INDIRECT(ADDRESS($BL180,COLUMN(BC180)))</f>
        <v>0.72964062575458255</v>
      </c>
      <c r="BH180" s="54">
        <f t="shared" ca="1" si="28"/>
        <v>-3.4649298242220058E-2</v>
      </c>
      <c r="BI180" s="54">
        <f t="shared" ca="1" si="28"/>
        <v>-7.1331094149812327E-2</v>
      </c>
      <c r="BJ180" s="54">
        <f t="shared" ca="1" si="28"/>
        <v>1.1659242408489872E-2</v>
      </c>
      <c r="BL180" s="36">
        <f t="shared" si="29"/>
        <v>181</v>
      </c>
      <c r="BN180" s="49" t="str">
        <f t="shared" si="30"/>
        <v>Total non-ETS</v>
      </c>
      <c r="BO180" s="71" cm="1">
        <f t="array" ref="BO180">INDEX(180:180,,BO$9)/1000</f>
        <v>42.315453302219161</v>
      </c>
      <c r="BP180" s="71" cm="1">
        <f t="array" ref="BP180">INDEX(180:180,,BP$9)/1000</f>
        <v>42.120807687438663</v>
      </c>
      <c r="BQ180" s="71" cm="1">
        <f t="array" ref="BQ180">INDEX(180:180,,BQ$9)/1000</f>
        <v>43.596037097997616</v>
      </c>
      <c r="BR180" s="71" cm="1">
        <f t="array" ref="BR180">INDEX(180:180,,BR$9)/1000</f>
        <v>44.979740487740536</v>
      </c>
      <c r="BS180" s="71" cm="1">
        <f t="array" ref="BS180">INDEX(180:180,,BS$9)/1000</f>
        <v>45.039719448489166</v>
      </c>
      <c r="BT180" s="71" cm="1">
        <f t="array" ref="BT180">INDEX(180:180,,BT$9)/1000</f>
        <v>46.096966486353708</v>
      </c>
      <c r="BU180" s="71" cm="1">
        <f t="array" ref="BU180">INDEX(180:180,,BU$9)/1000</f>
        <v>45.613855205088782</v>
      </c>
      <c r="BV180" s="71" cm="1">
        <f t="array" ref="BV180">INDEX(180:180,,BV$9)/1000</f>
        <v>44.351633626064817</v>
      </c>
      <c r="BW180" s="71" cm="1">
        <f t="array" ref="BW180">INDEX(180:180,,BW$9)/1000</f>
        <v>44.907785982042888</v>
      </c>
      <c r="BX180" s="71" cm="1">
        <f t="array" ref="BX180">INDEX(180:180,,BX$9)/1000</f>
        <v>44.345354855955968</v>
      </c>
      <c r="BY180" s="71" cm="1">
        <f t="array" ref="BY180">INDEX(180:180,,BY$9)/1000</f>
        <v>42.808819429894868</v>
      </c>
      <c r="CA180" s="71" t="str">
        <f t="shared" si="31"/>
        <v>Total non-ETS</v>
      </c>
      <c r="CB180" s="126" cm="1">
        <f t="array" aca="1" ref="CB180" ca="1">BO180/INDIRECT(ADDRESS($BL180,COLUMN(BO180)))</f>
        <v>0.72964062575458255</v>
      </c>
      <c r="CC180" s="126" cm="1">
        <f t="array" aca="1" ref="CC180" ca="1">BP180/INDIRECT(ADDRESS($BL180,COLUMN(BP180)))</f>
        <v>0.72532016212161488</v>
      </c>
      <c r="CD180" s="126" cm="1">
        <f t="array" aca="1" ref="CD180" ca="1">BQ180/INDIRECT(ADDRESS($BL180,COLUMN(BQ180)))</f>
        <v>0.7216590057512251</v>
      </c>
      <c r="CE180" s="126" cm="1">
        <f t="array" aca="1" ref="CE180" ca="1">BR180/INDIRECT(ADDRESS($BL180,COLUMN(BR180)))</f>
        <v>0.71733531500892556</v>
      </c>
      <c r="CF180" s="126" cm="1">
        <f t="array" aca="1" ref="CF180" ca="1">BS180/INDIRECT(ADDRESS($BL180,COLUMN(BS180)))</f>
        <v>0.72738575543185513</v>
      </c>
      <c r="CG180" s="126" cm="1">
        <f t="array" aca="1" ref="CG180" ca="1">BT180/INDIRECT(ADDRESS($BL180,COLUMN(BT180)))</f>
        <v>0.74854411324711689</v>
      </c>
      <c r="CH180" s="126" cm="1">
        <f t="array" aca="1" ref="CH180" ca="1">BU180/INDIRECT(ADDRESS($BL180,COLUMN(BU180)))</f>
        <v>0.76345933218288797</v>
      </c>
      <c r="CI180" s="126" cm="1">
        <f t="array" aca="1" ref="CI180" ca="1">BV180/INDIRECT(ADDRESS($BL180,COLUMN(BV180)))</f>
        <v>0.7698610617754077</v>
      </c>
      <c r="CJ180" s="126" cm="1">
        <f t="array" aca="1" ref="CJ180" ca="1">BW180/INDIRECT(ADDRESS($BL180,COLUMN(BW180)))</f>
        <v>0.74608572842044329</v>
      </c>
      <c r="CK180" s="126" cm="1">
        <f t="array" aca="1" ref="CK180" ca="1">BX180/INDIRECT(ADDRESS($BL180,COLUMN(BX180)))</f>
        <v>0.75158049087758272</v>
      </c>
      <c r="CL180" s="126" cm="1">
        <f t="array" aca="1" ref="CL180" ca="1">BY180/INDIRECT(ADDRESS($BL180,COLUMN(BY180)))</f>
        <v>0.77824911958529019</v>
      </c>
      <c r="CN180" s="71" t="str">
        <f t="shared" si="32"/>
        <v>Total non-ETS</v>
      </c>
      <c r="CO180" s="194" t="str">
        <f t="shared" ca="1" si="33"/>
        <v>42.32
(73.0%)</v>
      </c>
      <c r="CP180" s="194" t="str">
        <f t="shared" ca="1" si="33"/>
        <v>42.12
(72.5%)</v>
      </c>
      <c r="CQ180" s="194" t="str">
        <f t="shared" ca="1" si="33"/>
        <v>43.60
(72.2%)</v>
      </c>
      <c r="CR180" s="194" t="str">
        <f t="shared" ca="1" si="33"/>
        <v>44.98
(71.7%)</v>
      </c>
      <c r="CS180" s="194" t="str">
        <f t="shared" ca="1" si="33"/>
        <v>45.04
(72.7%)</v>
      </c>
      <c r="CT180" s="194" t="str">
        <f t="shared" ca="1" si="33"/>
        <v>46.10
(74.9%)</v>
      </c>
      <c r="CU180" s="194" t="str">
        <f t="shared" ca="1" si="33"/>
        <v>45.61
(76.3%)</v>
      </c>
      <c r="CV180" s="194" t="str">
        <f t="shared" ca="1" si="33"/>
        <v>44.35
(77.0%)</v>
      </c>
      <c r="CW180" s="194" t="str">
        <f t="shared" ca="1" si="33"/>
        <v>44.91
(74.6%)</v>
      </c>
      <c r="CX180" s="194" t="str">
        <f t="shared" ca="1" si="33"/>
        <v>44.35
(75.2%)</v>
      </c>
      <c r="CY180" s="194" t="str">
        <f t="shared" ca="1" si="33"/>
        <v>42.81
(77.8%)</v>
      </c>
    </row>
    <row r="181" spans="2:103">
      <c r="C181" s="7" t="s">
        <v>686</v>
      </c>
      <c r="D181" s="33" t="s">
        <v>784</v>
      </c>
      <c r="U181" s="130">
        <f t="shared" ref="U181:AM181" si="39">U180+U177</f>
        <v>70129.154287576777</v>
      </c>
      <c r="V181" s="130">
        <f t="shared" si="39"/>
        <v>69254.59479308204</v>
      </c>
      <c r="W181" s="130">
        <f t="shared" si="39"/>
        <v>68638.296495202259</v>
      </c>
      <c r="X181" s="130">
        <f t="shared" si="39"/>
        <v>67917.819044795324</v>
      </c>
      <c r="Y181" s="130">
        <f t="shared" si="39"/>
        <v>62147.158358525921</v>
      </c>
      <c r="Z181" s="130">
        <f t="shared" si="39"/>
        <v>61779.204305710242</v>
      </c>
      <c r="AA181" s="130">
        <f t="shared" si="39"/>
        <v>57819.531932848637</v>
      </c>
      <c r="AB181" s="130">
        <f t="shared" si="39"/>
        <v>58352.835691503104</v>
      </c>
      <c r="AC181" s="130">
        <f t="shared" si="39"/>
        <v>57994.924910406691</v>
      </c>
      <c r="AD181" s="130">
        <f t="shared" si="39"/>
        <v>58072.021001363319</v>
      </c>
      <c r="AE181" s="130">
        <f t="shared" si="39"/>
        <v>60410.854365512234</v>
      </c>
      <c r="AF181" s="130">
        <f t="shared" si="39"/>
        <v>62703.925969657401</v>
      </c>
      <c r="AG181" s="130">
        <f t="shared" si="39"/>
        <v>61919.9910255992</v>
      </c>
      <c r="AH181" s="130">
        <f t="shared" si="39"/>
        <v>61582.1641912181</v>
      </c>
      <c r="AI181" s="130">
        <f t="shared" si="39"/>
        <v>59746.280230368458</v>
      </c>
      <c r="AJ181" s="130">
        <f t="shared" si="39"/>
        <v>57609.919280478643</v>
      </c>
      <c r="AK181" s="130">
        <f t="shared" si="39"/>
        <v>60191.187515566453</v>
      </c>
      <c r="AL181" s="130">
        <f t="shared" si="39"/>
        <v>59002.801954287192</v>
      </c>
      <c r="AM181" s="130">
        <f t="shared" si="39"/>
        <v>55006.576111138595</v>
      </c>
      <c r="AW181" s="94"/>
      <c r="AY181" s="52" t="str">
        <f t="shared" si="27"/>
        <v>National total</v>
      </c>
      <c r="AZ181" s="75" cm="1">
        <f t="array" aca="1" ref="AZ181" ca="1">INDIRECT(ADDRESS(ROW(AY181),AZ$9))/1000</f>
        <v>55.006576111138592</v>
      </c>
      <c r="BA181" s="74" cm="1">
        <f t="array" aca="1" ref="BA181" ca="1">INDIRECT(ADDRESS(ROW(AZ181),BA$9))/1000</f>
        <v>59.002801954287193</v>
      </c>
      <c r="BB181" s="74" cm="1">
        <f t="array" aca="1" ref="BB181" ca="1">INDIRECT(ADDRESS(ROW(BA181),BB$9))/1000</f>
        <v>61.582164191218098</v>
      </c>
      <c r="BC181" s="76" cm="1">
        <f t="array" aca="1" ref="BC181" ca="1">INDIRECT(ADDRESS(ROW(BB181),BC$9))/1000</f>
        <v>57.994924910406688</v>
      </c>
      <c r="BD181" s="81" cm="1">
        <f t="array" aca="1" ref="BD181" ca="1">AZ181/INDIRECT(ADDRESS($BL181,COLUMN(AZ181)))</f>
        <v>1</v>
      </c>
      <c r="BE181" s="82" cm="1">
        <f t="array" aca="1" ref="BE181" ca="1">BA181/INDIRECT(ADDRESS($BL181,COLUMN(BA181)))</f>
        <v>1</v>
      </c>
      <c r="BF181" s="82" cm="1">
        <f t="array" aca="1" ref="BF181" ca="1">BB181/INDIRECT(ADDRESS($BL181,COLUMN(BB181)))</f>
        <v>1</v>
      </c>
      <c r="BG181" s="83" cm="1">
        <f t="array" aca="1" ref="BG181" ca="1">BC181/INDIRECT(ADDRESS($BL181,COLUMN(BC181)))</f>
        <v>1</v>
      </c>
      <c r="BH181" s="54">
        <f t="shared" ca="1" si="28"/>
        <v>-6.7729424888070613E-2</v>
      </c>
      <c r="BI181" s="54">
        <f t="shared" ca="1" si="28"/>
        <v>-0.10677747634301581</v>
      </c>
      <c r="BJ181" s="54">
        <f t="shared" ca="1" si="28"/>
        <v>-5.1527763918733212E-2</v>
      </c>
      <c r="BK181" s="58"/>
      <c r="BL181" s="105">
        <f>ROW(AY181)</f>
        <v>181</v>
      </c>
      <c r="BN181" s="49" t="str">
        <f t="shared" si="30"/>
        <v>National total</v>
      </c>
      <c r="BO181" s="71" cm="1">
        <f t="array" ref="BO181">INDEX(181:181,,BO$9)/1000</f>
        <v>57.994924910406688</v>
      </c>
      <c r="BP181" s="71" cm="1">
        <f t="array" ref="BP181">INDEX(181:181,,BP$9)/1000</f>
        <v>58.072021001363318</v>
      </c>
      <c r="BQ181" s="71" cm="1">
        <f t="array" ref="BQ181">INDEX(181:181,,BQ$9)/1000</f>
        <v>60.410854365512236</v>
      </c>
      <c r="BR181" s="71" cm="1">
        <f t="array" ref="BR181">INDEX(181:181,,BR$9)/1000</f>
        <v>62.703925969657398</v>
      </c>
      <c r="BS181" s="71" cm="1">
        <f t="array" ref="BS181">INDEX(181:181,,BS$9)/1000</f>
        <v>61.919991025599202</v>
      </c>
      <c r="BT181" s="71" cm="1">
        <f t="array" ref="BT181">INDEX(181:181,,BT$9)/1000</f>
        <v>61.582164191218098</v>
      </c>
      <c r="BU181" s="71" cm="1">
        <f t="array" ref="BU181">INDEX(181:181,,BU$9)/1000</f>
        <v>59.746280230368455</v>
      </c>
      <c r="BV181" s="71" cm="1">
        <f t="array" ref="BV181">INDEX(181:181,,BV$9)/1000</f>
        <v>57.609919280478643</v>
      </c>
      <c r="BW181" s="71" cm="1">
        <f t="array" ref="BW181">INDEX(181:181,,BW$9)/1000</f>
        <v>60.191187515566455</v>
      </c>
      <c r="BX181" s="71" cm="1">
        <f t="array" ref="BX181">INDEX(181:181,,BX$9)/1000</f>
        <v>59.002801954287193</v>
      </c>
      <c r="BY181" s="71" cm="1">
        <f t="array" ref="BY181">INDEX(181:181,,BY$9)/1000</f>
        <v>55.006576111138592</v>
      </c>
      <c r="CA181" s="71" t="str">
        <f t="shared" si="31"/>
        <v>National total</v>
      </c>
      <c r="CB181" s="126" cm="1">
        <f t="array" aca="1" ref="CB181" ca="1">BO181/INDIRECT(ADDRESS($BL181,COLUMN(BO181)))</f>
        <v>1</v>
      </c>
      <c r="CC181" s="126" cm="1">
        <f t="array" aca="1" ref="CC181" ca="1">BP181/INDIRECT(ADDRESS($BL181,COLUMN(BP181)))</f>
        <v>1</v>
      </c>
      <c r="CD181" s="126" cm="1">
        <f t="array" aca="1" ref="CD181" ca="1">BQ181/INDIRECT(ADDRESS($BL181,COLUMN(BQ181)))</f>
        <v>1</v>
      </c>
      <c r="CE181" s="126" cm="1">
        <f t="array" aca="1" ref="CE181" ca="1">BR181/INDIRECT(ADDRESS($BL181,COLUMN(BR181)))</f>
        <v>1</v>
      </c>
      <c r="CF181" s="126" cm="1">
        <f t="array" aca="1" ref="CF181" ca="1">BS181/INDIRECT(ADDRESS($BL181,COLUMN(BS181)))</f>
        <v>1</v>
      </c>
      <c r="CG181" s="126" cm="1">
        <f t="array" aca="1" ref="CG181" ca="1">BT181/INDIRECT(ADDRESS($BL181,COLUMN(BT181)))</f>
        <v>1</v>
      </c>
      <c r="CH181" s="126" cm="1">
        <f t="array" aca="1" ref="CH181" ca="1">BU181/INDIRECT(ADDRESS($BL181,COLUMN(BU181)))</f>
        <v>1</v>
      </c>
      <c r="CI181" s="126" cm="1">
        <f t="array" aca="1" ref="CI181" ca="1">BV181/INDIRECT(ADDRESS($BL181,COLUMN(BV181)))</f>
        <v>1</v>
      </c>
      <c r="CJ181" s="126" cm="1">
        <f t="array" aca="1" ref="CJ181" ca="1">BW181/INDIRECT(ADDRESS($BL181,COLUMN(BW181)))</f>
        <v>1</v>
      </c>
      <c r="CK181" s="126" cm="1">
        <f t="array" aca="1" ref="CK181" ca="1">BX181/INDIRECT(ADDRESS($BL181,COLUMN(BX181)))</f>
        <v>1</v>
      </c>
      <c r="CL181" s="126" cm="1">
        <f t="array" aca="1" ref="CL181" ca="1">BY181/INDIRECT(ADDRESS($BL181,COLUMN(BY181)))</f>
        <v>1</v>
      </c>
      <c r="CN181" s="71" t="str">
        <f t="shared" si="32"/>
        <v>National total</v>
      </c>
      <c r="CO181" s="194" t="str">
        <f t="shared" ca="1" si="33"/>
        <v>57.99
(100%)</v>
      </c>
      <c r="CP181" s="194" t="str">
        <f t="shared" ca="1" si="33"/>
        <v>58.07
(100%)</v>
      </c>
      <c r="CQ181" s="194" t="str">
        <f t="shared" ca="1" si="33"/>
        <v>60.41
(100%)</v>
      </c>
      <c r="CR181" s="194" t="str">
        <f t="shared" ca="1" si="33"/>
        <v>62.70
(100%)</v>
      </c>
      <c r="CS181" s="194" t="str">
        <f t="shared" ca="1" si="33"/>
        <v>61.92
(100%)</v>
      </c>
      <c r="CT181" s="194" t="str">
        <f t="shared" ca="1" si="33"/>
        <v>61.58
(100%)</v>
      </c>
      <c r="CU181" s="194" t="str">
        <f t="shared" ca="1" si="33"/>
        <v>59.75
(100%)</v>
      </c>
      <c r="CV181" s="194" t="str">
        <f t="shared" ca="1" si="33"/>
        <v>57.61
(100%)</v>
      </c>
      <c r="CW181" s="194" t="str">
        <f t="shared" ca="1" si="33"/>
        <v>60.19
(100%)</v>
      </c>
      <c r="CX181" s="194" t="str">
        <f t="shared" ca="1" si="33"/>
        <v>59.00
(100%)</v>
      </c>
      <c r="CY181" s="194" t="str">
        <f t="shared" ca="1" si="33"/>
        <v>55.01
(100%)</v>
      </c>
    </row>
    <row r="184" spans="2:103" s="27" customFormat="1" ht="17.5" thickBot="1">
      <c r="B184" s="117" t="s">
        <v>291</v>
      </c>
      <c r="C184" s="118" t="s">
        <v>292</v>
      </c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118"/>
      <c r="AH184" s="118"/>
      <c r="AI184" s="118"/>
      <c r="AJ184" s="118"/>
      <c r="AK184" s="118"/>
      <c r="AL184" s="118"/>
      <c r="AM184" s="118"/>
      <c r="AN184" s="118"/>
      <c r="AO184" s="118"/>
      <c r="AP184" s="118"/>
      <c r="AQ184" s="118"/>
      <c r="AR184" s="118"/>
      <c r="AS184" s="118"/>
      <c r="AT184" s="118"/>
      <c r="AU184" s="118"/>
      <c r="AV184" s="118"/>
    </row>
    <row r="185" spans="2:103" ht="15" thickTop="1"/>
    <row r="206" spans="3:46" ht="15" thickBot="1">
      <c r="C206" s="28" t="s">
        <v>289</v>
      </c>
      <c r="D206" s="28" t="s">
        <v>49</v>
      </c>
      <c r="E206" s="28" t="s">
        <v>62</v>
      </c>
      <c r="F206" s="28">
        <f t="shared" ref="F206:AT206" si="40">years</f>
        <v>1990</v>
      </c>
      <c r="G206" s="28">
        <f t="shared" si="40"/>
        <v>1991</v>
      </c>
      <c r="H206" s="28">
        <f t="shared" si="40"/>
        <v>1992</v>
      </c>
      <c r="I206" s="28">
        <f t="shared" si="40"/>
        <v>1993</v>
      </c>
      <c r="J206" s="28">
        <f t="shared" si="40"/>
        <v>1994</v>
      </c>
      <c r="K206" s="28">
        <f t="shared" si="40"/>
        <v>1995</v>
      </c>
      <c r="L206" s="28">
        <f t="shared" si="40"/>
        <v>1996</v>
      </c>
      <c r="M206" s="28">
        <f t="shared" si="40"/>
        <v>1997</v>
      </c>
      <c r="N206" s="28">
        <f t="shared" si="40"/>
        <v>1998</v>
      </c>
      <c r="O206" s="28">
        <f t="shared" si="40"/>
        <v>1999</v>
      </c>
      <c r="P206" s="28">
        <f t="shared" si="40"/>
        <v>2000</v>
      </c>
      <c r="Q206" s="28">
        <f t="shared" si="40"/>
        <v>2001</v>
      </c>
      <c r="R206" s="28">
        <f t="shared" si="40"/>
        <v>2002</v>
      </c>
      <c r="S206" s="28">
        <f t="shared" si="40"/>
        <v>2003</v>
      </c>
      <c r="T206" s="28">
        <f t="shared" si="40"/>
        <v>2004</v>
      </c>
      <c r="U206" s="28">
        <f t="shared" si="40"/>
        <v>2005</v>
      </c>
      <c r="V206" s="28">
        <f t="shared" si="40"/>
        <v>2006</v>
      </c>
      <c r="W206" s="28">
        <f t="shared" si="40"/>
        <v>2007</v>
      </c>
      <c r="X206" s="28">
        <f t="shared" si="40"/>
        <v>2008</v>
      </c>
      <c r="Y206" s="28">
        <f t="shared" si="40"/>
        <v>2009</v>
      </c>
      <c r="Z206" s="28">
        <f t="shared" si="40"/>
        <v>2010</v>
      </c>
      <c r="AA206" s="28">
        <f t="shared" si="40"/>
        <v>2011</v>
      </c>
      <c r="AB206" s="28">
        <f t="shared" si="40"/>
        <v>2012</v>
      </c>
      <c r="AC206" s="28">
        <f t="shared" si="40"/>
        <v>2013</v>
      </c>
      <c r="AD206" s="28">
        <f t="shared" si="40"/>
        <v>2014</v>
      </c>
      <c r="AE206" s="28">
        <f t="shared" si="40"/>
        <v>2015</v>
      </c>
      <c r="AF206" s="28">
        <f t="shared" si="40"/>
        <v>2016</v>
      </c>
      <c r="AG206" s="28">
        <f t="shared" si="40"/>
        <v>2017</v>
      </c>
      <c r="AH206" s="28">
        <f t="shared" si="40"/>
        <v>2018</v>
      </c>
      <c r="AI206" s="28">
        <f t="shared" si="40"/>
        <v>2019</v>
      </c>
      <c r="AJ206" s="28">
        <f t="shared" si="40"/>
        <v>2020</v>
      </c>
      <c r="AK206" s="28">
        <f t="shared" si="40"/>
        <v>2021</v>
      </c>
      <c r="AL206" s="28">
        <f t="shared" si="40"/>
        <v>2022</v>
      </c>
      <c r="AM206" s="28">
        <f t="shared" si="40"/>
        <v>2023</v>
      </c>
      <c r="AN206" s="28">
        <f t="shared" si="40"/>
        <v>2024</v>
      </c>
      <c r="AO206" s="28">
        <f t="shared" si="40"/>
        <v>2025</v>
      </c>
      <c r="AP206" s="28">
        <f t="shared" si="40"/>
        <v>2026</v>
      </c>
      <c r="AQ206" s="28">
        <f t="shared" si="40"/>
        <v>2027</v>
      </c>
      <c r="AR206" s="28">
        <f t="shared" si="40"/>
        <v>2028</v>
      </c>
      <c r="AS206" s="28">
        <f t="shared" si="40"/>
        <v>2029</v>
      </c>
      <c r="AT206" s="28">
        <f t="shared" si="40"/>
        <v>2030</v>
      </c>
    </row>
    <row r="207" spans="3:46">
      <c r="C207" s="7" t="s">
        <v>289</v>
      </c>
      <c r="D207" s="7" t="s">
        <v>510</v>
      </c>
      <c r="AH207" s="51">
        <v>10236.875063468478</v>
      </c>
      <c r="AI207" s="51">
        <v>9034.9075408360295</v>
      </c>
      <c r="AJ207" s="51">
        <v>8364.0971674720331</v>
      </c>
      <c r="AK207" s="51">
        <v>9892.5867350754925</v>
      </c>
      <c r="AL207" s="51">
        <v>9694.4241202559861</v>
      </c>
      <c r="AM207" s="51">
        <v>7558.1695484183256</v>
      </c>
    </row>
    <row r="208" spans="3:46">
      <c r="C208" s="7" t="s">
        <v>697</v>
      </c>
      <c r="D208" s="7" t="s">
        <v>510</v>
      </c>
      <c r="AK208" s="7">
        <f>40000/5</f>
        <v>8000</v>
      </c>
      <c r="AL208" s="7">
        <f>40000/5</f>
        <v>8000</v>
      </c>
      <c r="AM208" s="7">
        <f>40000/5</f>
        <v>8000</v>
      </c>
      <c r="AN208" s="7">
        <f>40000/5</f>
        <v>8000</v>
      </c>
      <c r="AO208" s="7">
        <f>40000/5</f>
        <v>8000</v>
      </c>
    </row>
    <row r="209" spans="3:46">
      <c r="C209" s="7" t="s">
        <v>290</v>
      </c>
      <c r="D209" s="7" t="s">
        <v>510</v>
      </c>
      <c r="AN209" s="7">
        <f>(SUM($AK208:$AO208)-SUM($AK207:$AO207))/2</f>
        <v>6427.409798125098</v>
      </c>
      <c r="AO209" s="7">
        <f>(SUM($AK208:$AO208)-SUM($AK207:$AO207))/2</f>
        <v>6427.409798125098</v>
      </c>
    </row>
    <row r="210" spans="3:46">
      <c r="C210" s="7" t="s">
        <v>698</v>
      </c>
      <c r="D210" s="7" t="s">
        <v>510</v>
      </c>
      <c r="AP210" s="7">
        <f t="shared" ref="AP210:AT211" si="41">20000/5</f>
        <v>4000</v>
      </c>
      <c r="AQ210" s="7">
        <f t="shared" si="41"/>
        <v>4000</v>
      </c>
      <c r="AR210" s="7">
        <f t="shared" si="41"/>
        <v>4000</v>
      </c>
      <c r="AS210" s="7">
        <f t="shared" si="41"/>
        <v>4000</v>
      </c>
      <c r="AT210" s="7">
        <f t="shared" si="41"/>
        <v>4000</v>
      </c>
    </row>
    <row r="211" spans="3:46">
      <c r="C211" s="7" t="s">
        <v>288</v>
      </c>
      <c r="D211" s="7" t="s">
        <v>510</v>
      </c>
      <c r="AP211" s="7">
        <f t="shared" si="41"/>
        <v>4000</v>
      </c>
      <c r="AQ211" s="7">
        <f t="shared" si="41"/>
        <v>4000</v>
      </c>
      <c r="AR211" s="7">
        <f t="shared" si="41"/>
        <v>4000</v>
      </c>
      <c r="AS211" s="7">
        <f t="shared" si="41"/>
        <v>4000</v>
      </c>
      <c r="AT211" s="7">
        <f t="shared" si="41"/>
        <v>4000</v>
      </c>
    </row>
    <row r="234" spans="3:47" ht="15" thickBot="1">
      <c r="C234" s="28" t="s">
        <v>293</v>
      </c>
      <c r="D234" s="28" t="s">
        <v>49</v>
      </c>
      <c r="E234" s="28" t="s">
        <v>62</v>
      </c>
      <c r="F234" s="28">
        <f t="shared" ref="F234:AT234" si="42">years</f>
        <v>1990</v>
      </c>
      <c r="G234" s="28">
        <f t="shared" si="42"/>
        <v>1991</v>
      </c>
      <c r="H234" s="28">
        <f t="shared" si="42"/>
        <v>1992</v>
      </c>
      <c r="I234" s="28">
        <f t="shared" si="42"/>
        <v>1993</v>
      </c>
      <c r="J234" s="28">
        <f t="shared" si="42"/>
        <v>1994</v>
      </c>
      <c r="K234" s="28">
        <f t="shared" si="42"/>
        <v>1995</v>
      </c>
      <c r="L234" s="28">
        <f t="shared" si="42"/>
        <v>1996</v>
      </c>
      <c r="M234" s="28">
        <f t="shared" si="42"/>
        <v>1997</v>
      </c>
      <c r="N234" s="28">
        <f t="shared" si="42"/>
        <v>1998</v>
      </c>
      <c r="O234" s="28">
        <f t="shared" si="42"/>
        <v>1999</v>
      </c>
      <c r="P234" s="28">
        <f t="shared" si="42"/>
        <v>2000</v>
      </c>
      <c r="Q234" s="28">
        <f t="shared" si="42"/>
        <v>2001</v>
      </c>
      <c r="R234" s="28">
        <f t="shared" si="42"/>
        <v>2002</v>
      </c>
      <c r="S234" s="28">
        <f t="shared" si="42"/>
        <v>2003</v>
      </c>
      <c r="T234" s="28">
        <f t="shared" si="42"/>
        <v>2004</v>
      </c>
      <c r="U234" s="28">
        <f t="shared" si="42"/>
        <v>2005</v>
      </c>
      <c r="V234" s="28">
        <f t="shared" si="42"/>
        <v>2006</v>
      </c>
      <c r="W234" s="28">
        <f t="shared" si="42"/>
        <v>2007</v>
      </c>
      <c r="X234" s="28">
        <f t="shared" si="42"/>
        <v>2008</v>
      </c>
      <c r="Y234" s="28">
        <f t="shared" si="42"/>
        <v>2009</v>
      </c>
      <c r="Z234" s="28">
        <f t="shared" si="42"/>
        <v>2010</v>
      </c>
      <c r="AA234" s="28">
        <f t="shared" si="42"/>
        <v>2011</v>
      </c>
      <c r="AB234" s="28">
        <f t="shared" si="42"/>
        <v>2012</v>
      </c>
      <c r="AC234" s="28">
        <f t="shared" si="42"/>
        <v>2013</v>
      </c>
      <c r="AD234" s="28">
        <f t="shared" si="42"/>
        <v>2014</v>
      </c>
      <c r="AE234" s="28">
        <f t="shared" si="42"/>
        <v>2015</v>
      </c>
      <c r="AF234" s="28">
        <f t="shared" si="42"/>
        <v>2016</v>
      </c>
      <c r="AG234" s="28">
        <f t="shared" si="42"/>
        <v>2017</v>
      </c>
      <c r="AH234" s="28">
        <f t="shared" si="42"/>
        <v>2018</v>
      </c>
      <c r="AI234" s="28">
        <f t="shared" si="42"/>
        <v>2019</v>
      </c>
      <c r="AJ234" s="28">
        <f t="shared" si="42"/>
        <v>2020</v>
      </c>
      <c r="AK234" s="28">
        <f t="shared" si="42"/>
        <v>2021</v>
      </c>
      <c r="AL234" s="28">
        <f t="shared" si="42"/>
        <v>2022</v>
      </c>
      <c r="AM234" s="28">
        <f t="shared" si="42"/>
        <v>2023</v>
      </c>
      <c r="AN234" s="28">
        <f t="shared" si="42"/>
        <v>2024</v>
      </c>
      <c r="AO234" s="28">
        <f t="shared" si="42"/>
        <v>2025</v>
      </c>
      <c r="AP234" s="28">
        <f t="shared" si="42"/>
        <v>2026</v>
      </c>
      <c r="AQ234" s="28">
        <f t="shared" si="42"/>
        <v>2027</v>
      </c>
      <c r="AR234" s="28">
        <f t="shared" si="42"/>
        <v>2028</v>
      </c>
      <c r="AS234" s="28">
        <f t="shared" si="42"/>
        <v>2029</v>
      </c>
      <c r="AT234" s="28">
        <f t="shared" si="42"/>
        <v>2030</v>
      </c>
    </row>
    <row r="235" spans="3:47">
      <c r="C235" s="7" t="s">
        <v>293</v>
      </c>
      <c r="D235" s="7" t="s">
        <v>784</v>
      </c>
      <c r="F235" s="51"/>
      <c r="G235" s="51"/>
      <c r="H235" s="51"/>
      <c r="I235" s="51"/>
      <c r="J235" s="51"/>
      <c r="AH235" s="51">
        <v>12308.48196150434</v>
      </c>
      <c r="AI235" s="51">
        <v>12322.427454564036</v>
      </c>
      <c r="AJ235" s="51">
        <v>10401.485376462169</v>
      </c>
      <c r="AK235" s="51">
        <v>11088.584776654923</v>
      </c>
      <c r="AL235" s="51">
        <v>11759.753590092736</v>
      </c>
      <c r="AM235" s="51">
        <v>11790.817382973599</v>
      </c>
      <c r="AU235" s="51"/>
    </row>
    <row r="236" spans="3:47">
      <c r="C236" s="7" t="s">
        <v>697</v>
      </c>
      <c r="D236" s="7" t="s">
        <v>784</v>
      </c>
      <c r="AK236" s="7">
        <f>54000/5</f>
        <v>10800</v>
      </c>
      <c r="AL236" s="7">
        <f>54000/5</f>
        <v>10800</v>
      </c>
      <c r="AM236" s="7">
        <f>54000/5</f>
        <v>10800</v>
      </c>
      <c r="AN236" s="7">
        <f>54000/5</f>
        <v>10800</v>
      </c>
      <c r="AO236" s="7">
        <f>54000/5</f>
        <v>10800</v>
      </c>
    </row>
    <row r="237" spans="3:47">
      <c r="C237" s="7" t="s">
        <v>290</v>
      </c>
      <c r="D237" s="7" t="s">
        <v>784</v>
      </c>
      <c r="AN237" s="7">
        <f>(SUM($AK$236:$AO$236)-SUM($AK$235:$AO$235))/2</f>
        <v>9680.4221251393719</v>
      </c>
      <c r="AO237" s="7">
        <f>(SUM($AK$236:$AO$236)-SUM($AK$235:$AO$235))/2</f>
        <v>9680.4221251393719</v>
      </c>
      <c r="AU237" s="51"/>
    </row>
    <row r="238" spans="3:47">
      <c r="C238" s="7" t="s">
        <v>698</v>
      </c>
      <c r="D238" s="7" t="s">
        <v>784</v>
      </c>
      <c r="AP238" s="7">
        <f t="shared" ref="AP238:AT239" si="43">37/5*1000</f>
        <v>7400</v>
      </c>
      <c r="AQ238" s="7">
        <f t="shared" si="43"/>
        <v>7400</v>
      </c>
      <c r="AR238" s="7">
        <f t="shared" si="43"/>
        <v>7400</v>
      </c>
      <c r="AS238" s="7">
        <f t="shared" si="43"/>
        <v>7400</v>
      </c>
      <c r="AT238" s="7">
        <f t="shared" si="43"/>
        <v>7400</v>
      </c>
    </row>
    <row r="239" spans="3:47">
      <c r="C239" s="7" t="s">
        <v>288</v>
      </c>
      <c r="D239" s="7" t="s">
        <v>784</v>
      </c>
      <c r="AP239" s="7">
        <f t="shared" si="43"/>
        <v>7400</v>
      </c>
      <c r="AQ239" s="7">
        <f t="shared" si="43"/>
        <v>7400</v>
      </c>
      <c r="AR239" s="7">
        <f t="shared" si="43"/>
        <v>7400</v>
      </c>
      <c r="AS239" s="7">
        <f t="shared" si="43"/>
        <v>7400</v>
      </c>
      <c r="AT239" s="7">
        <f t="shared" si="43"/>
        <v>7400</v>
      </c>
    </row>
    <row r="242" spans="2:48" s="27" customFormat="1" ht="20" thickBot="1">
      <c r="B242" s="116" t="s">
        <v>294</v>
      </c>
      <c r="C242" s="29" t="s">
        <v>295</v>
      </c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7"/>
      <c r="AV242" s="7"/>
    </row>
    <row r="243" spans="2:48" s="27" customFormat="1" ht="15" thickTop="1">
      <c r="AU243" s="7"/>
      <c r="AV243" s="7"/>
    </row>
    <row r="244" spans="2:48" s="27" customFormat="1" ht="12.5"/>
    <row r="245" spans="2:48" s="27" customFormat="1" ht="17.5" thickBot="1">
      <c r="B245" s="117" t="s">
        <v>344</v>
      </c>
      <c r="C245" s="118" t="s">
        <v>785</v>
      </c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  <c r="AI245" s="118"/>
      <c r="AJ245" s="118"/>
      <c r="AK245" s="118"/>
      <c r="AL245" s="118"/>
      <c r="AM245" s="118"/>
      <c r="AN245" s="118"/>
      <c r="AO245" s="118"/>
      <c r="AP245" s="118"/>
      <c r="AQ245" s="118"/>
      <c r="AR245" s="118"/>
      <c r="AS245" s="118"/>
      <c r="AT245" s="118"/>
      <c r="AU245" s="118"/>
      <c r="AV245" s="118"/>
    </row>
    <row r="246" spans="2:48" ht="15" thickTop="1"/>
    <row r="266" spans="3:39" ht="15" thickBot="1">
      <c r="C266" s="28" t="s">
        <v>299</v>
      </c>
      <c r="D266" s="28" t="s">
        <v>49</v>
      </c>
      <c r="E266" s="28" t="s">
        <v>62</v>
      </c>
      <c r="F266" s="28">
        <f t="shared" ref="F266:AM266" si="44">years</f>
        <v>1990</v>
      </c>
      <c r="G266" s="28">
        <f t="shared" si="44"/>
        <v>1991</v>
      </c>
      <c r="H266" s="28">
        <f t="shared" si="44"/>
        <v>1992</v>
      </c>
      <c r="I266" s="28">
        <f t="shared" si="44"/>
        <v>1993</v>
      </c>
      <c r="J266" s="28">
        <f t="shared" si="44"/>
        <v>1994</v>
      </c>
      <c r="K266" s="28">
        <f t="shared" si="44"/>
        <v>1995</v>
      </c>
      <c r="L266" s="28">
        <f t="shared" si="44"/>
        <v>1996</v>
      </c>
      <c r="M266" s="28">
        <f t="shared" si="44"/>
        <v>1997</v>
      </c>
      <c r="N266" s="28">
        <f t="shared" si="44"/>
        <v>1998</v>
      </c>
      <c r="O266" s="28">
        <f t="shared" si="44"/>
        <v>1999</v>
      </c>
      <c r="P266" s="28">
        <f t="shared" si="44"/>
        <v>2000</v>
      </c>
      <c r="Q266" s="28">
        <f t="shared" si="44"/>
        <v>2001</v>
      </c>
      <c r="R266" s="28">
        <f t="shared" si="44"/>
        <v>2002</v>
      </c>
      <c r="S266" s="28">
        <f t="shared" si="44"/>
        <v>2003</v>
      </c>
      <c r="T266" s="28">
        <f t="shared" si="44"/>
        <v>2004</v>
      </c>
      <c r="U266" s="28">
        <f t="shared" si="44"/>
        <v>2005</v>
      </c>
      <c r="V266" s="28">
        <f t="shared" si="44"/>
        <v>2006</v>
      </c>
      <c r="W266" s="28">
        <f t="shared" si="44"/>
        <v>2007</v>
      </c>
      <c r="X266" s="28">
        <f t="shared" si="44"/>
        <v>2008</v>
      </c>
      <c r="Y266" s="28">
        <f t="shared" si="44"/>
        <v>2009</v>
      </c>
      <c r="Z266" s="28">
        <f t="shared" si="44"/>
        <v>2010</v>
      </c>
      <c r="AA266" s="28">
        <f t="shared" si="44"/>
        <v>2011</v>
      </c>
      <c r="AB266" s="28">
        <f t="shared" si="44"/>
        <v>2012</v>
      </c>
      <c r="AC266" s="28">
        <f t="shared" si="44"/>
        <v>2013</v>
      </c>
      <c r="AD266" s="28">
        <f t="shared" si="44"/>
        <v>2014</v>
      </c>
      <c r="AE266" s="28">
        <f t="shared" si="44"/>
        <v>2015</v>
      </c>
      <c r="AF266" s="28">
        <f t="shared" si="44"/>
        <v>2016</v>
      </c>
      <c r="AG266" s="28">
        <f t="shared" si="44"/>
        <v>2017</v>
      </c>
      <c r="AH266" s="28">
        <f t="shared" si="44"/>
        <v>2018</v>
      </c>
      <c r="AI266" s="28">
        <f t="shared" si="44"/>
        <v>2019</v>
      </c>
      <c r="AJ266" s="28">
        <f t="shared" si="44"/>
        <v>2020</v>
      </c>
      <c r="AK266" s="28">
        <f t="shared" si="44"/>
        <v>2021</v>
      </c>
      <c r="AL266" s="28">
        <f t="shared" si="44"/>
        <v>2022</v>
      </c>
      <c r="AM266" s="28">
        <f t="shared" si="44"/>
        <v>2023</v>
      </c>
    </row>
    <row r="267" spans="3:39">
      <c r="C267" s="7" t="s">
        <v>302</v>
      </c>
      <c r="D267" s="7" t="s">
        <v>12</v>
      </c>
      <c r="T267" s="270">
        <f t="shared" ref="T267:AJ269" si="45">T279+T275</f>
        <v>1615.7394085622841</v>
      </c>
      <c r="U267" s="270">
        <f t="shared" si="45"/>
        <v>1991.2499609031113</v>
      </c>
      <c r="V267" s="270">
        <f t="shared" si="45"/>
        <v>2457.3649099323593</v>
      </c>
      <c r="W267" s="270">
        <f t="shared" si="45"/>
        <v>2830.4171858464638</v>
      </c>
      <c r="X267" s="270">
        <f t="shared" si="45"/>
        <v>3286.0967860155511</v>
      </c>
      <c r="Y267" s="270">
        <f t="shared" si="45"/>
        <v>4039.704467447928</v>
      </c>
      <c r="Z267" s="270">
        <f t="shared" si="45"/>
        <v>4480.9076696455604</v>
      </c>
      <c r="AA267" s="270">
        <f t="shared" si="45"/>
        <v>5047.380328242175</v>
      </c>
      <c r="AB267" s="270">
        <f t="shared" si="45"/>
        <v>5466.577221727076</v>
      </c>
      <c r="AC267" s="270">
        <f t="shared" si="45"/>
        <v>5830.6376536500502</v>
      </c>
      <c r="AD267" s="270">
        <f t="shared" si="45"/>
        <v>6519.4406203259978</v>
      </c>
      <c r="AE267" s="270">
        <f t="shared" si="45"/>
        <v>7402.6744198547303</v>
      </c>
      <c r="AF267" s="270">
        <f t="shared" si="45"/>
        <v>7987.78933169023</v>
      </c>
      <c r="AG267" s="270">
        <f t="shared" si="45"/>
        <v>9093.4984198975217</v>
      </c>
      <c r="AH267" s="270">
        <f t="shared" si="45"/>
        <v>10286.087888127542</v>
      </c>
      <c r="AI267" s="270">
        <f t="shared" si="45"/>
        <v>11433.633881035215</v>
      </c>
      <c r="AJ267" s="270">
        <f t="shared" si="45"/>
        <v>12437.618101791573</v>
      </c>
      <c r="AK267" s="252">
        <v>12814.511531449612</v>
      </c>
      <c r="AL267" s="252">
        <v>13263.105724557787</v>
      </c>
      <c r="AM267" s="252">
        <v>14131.380477925319</v>
      </c>
    </row>
    <row r="268" spans="3:39">
      <c r="C268" s="7" t="s">
        <v>303</v>
      </c>
      <c r="D268" s="7" t="s">
        <v>12</v>
      </c>
      <c r="T268" s="270">
        <f t="shared" si="45"/>
        <v>1731.1386914012155</v>
      </c>
      <c r="U268" s="270">
        <f t="shared" si="45"/>
        <v>2177.2844255985692</v>
      </c>
      <c r="V268" s="270">
        <f t="shared" si="45"/>
        <v>2257.4175425908425</v>
      </c>
      <c r="W268" s="270">
        <f t="shared" si="45"/>
        <v>2286.6948807555978</v>
      </c>
      <c r="X268" s="270">
        <f t="shared" si="45"/>
        <v>2223.7828396956065</v>
      </c>
      <c r="Y268" s="270">
        <f t="shared" si="45"/>
        <v>2382.3204028909126</v>
      </c>
      <c r="Z268" s="270">
        <f t="shared" si="45"/>
        <v>2538.4285779574197</v>
      </c>
      <c r="AA268" s="270">
        <f t="shared" si="45"/>
        <v>2450.7247834761647</v>
      </c>
      <c r="AB268" s="270">
        <f t="shared" si="45"/>
        <v>2494.0418711901166</v>
      </c>
      <c r="AC268" s="270">
        <f t="shared" si="45"/>
        <v>2671.4299607214962</v>
      </c>
      <c r="AD268" s="270">
        <f t="shared" si="45"/>
        <v>3074.1311991093162</v>
      </c>
      <c r="AE268" s="270">
        <f t="shared" si="45"/>
        <v>3173.5750084176002</v>
      </c>
      <c r="AF268" s="270">
        <f t="shared" si="45"/>
        <v>3310.1388614784801</v>
      </c>
      <c r="AG268" s="270">
        <f t="shared" si="45"/>
        <v>3492.6924071491189</v>
      </c>
      <c r="AH268" s="270">
        <f t="shared" si="45"/>
        <v>3597.0140898352915</v>
      </c>
      <c r="AI268" s="270">
        <f t="shared" si="45"/>
        <v>3508.8066903593167</v>
      </c>
      <c r="AJ268" s="270">
        <f t="shared" si="45"/>
        <v>3574.1344897885401</v>
      </c>
      <c r="AK268" s="252">
        <v>3573.476653383861</v>
      </c>
      <c r="AL268" s="252">
        <v>3789.9949768342431</v>
      </c>
      <c r="AM268" s="252">
        <v>4111.6185127125982</v>
      </c>
    </row>
    <row r="269" spans="3:39">
      <c r="C269" s="7" t="s">
        <v>298</v>
      </c>
      <c r="D269" s="7" t="s">
        <v>12</v>
      </c>
      <c r="E269" s="7" t="s">
        <v>306</v>
      </c>
      <c r="T269" s="270">
        <f t="shared" si="45"/>
        <v>0</v>
      </c>
      <c r="U269" s="270">
        <f t="shared" si="45"/>
        <v>12.771778858835523</v>
      </c>
      <c r="V269" s="270">
        <f t="shared" si="45"/>
        <v>30.959761850961595</v>
      </c>
      <c r="W269" s="270">
        <f t="shared" si="45"/>
        <v>250.53334781460097</v>
      </c>
      <c r="X269" s="270">
        <f t="shared" si="45"/>
        <v>646.25760374869196</v>
      </c>
      <c r="Y269" s="270">
        <f t="shared" si="45"/>
        <v>900.34343588225943</v>
      </c>
      <c r="Z269" s="270">
        <f t="shared" si="45"/>
        <v>1076.8655826271258</v>
      </c>
      <c r="AA269" s="270">
        <f t="shared" si="45"/>
        <v>1137.3386792794431</v>
      </c>
      <c r="AB269" s="270">
        <f t="shared" si="45"/>
        <v>987.00282863946052</v>
      </c>
      <c r="AC269" s="270">
        <f t="shared" si="45"/>
        <v>1189.1040605137382</v>
      </c>
      <c r="AD269" s="270">
        <f t="shared" si="45"/>
        <v>1351.1818181103361</v>
      </c>
      <c r="AE269" s="270">
        <f t="shared" si="45"/>
        <v>1490.1804705512618</v>
      </c>
      <c r="AF269" s="270">
        <f t="shared" si="45"/>
        <v>1377.9416181810686</v>
      </c>
      <c r="AG269" s="270">
        <f t="shared" si="45"/>
        <v>1868.2557102054782</v>
      </c>
      <c r="AH269" s="270">
        <f t="shared" si="45"/>
        <v>1793.8065717681845</v>
      </c>
      <c r="AI269" s="270">
        <f t="shared" si="45"/>
        <v>2187.4341259819148</v>
      </c>
      <c r="AJ269" s="270">
        <f t="shared" si="45"/>
        <v>2029.3460028120403</v>
      </c>
      <c r="AK269" s="252">
        <f>AK281+AK277</f>
        <v>2123.0809028888893</v>
      </c>
      <c r="AL269" s="252">
        <f>AL281+AL277</f>
        <v>2681.6077213333342</v>
      </c>
      <c r="AM269" s="252">
        <f>AM281+AM277</f>
        <v>3307.313797868781</v>
      </c>
    </row>
    <row r="270" spans="3:39">
      <c r="C270" s="7" t="s">
        <v>702</v>
      </c>
      <c r="D270" s="7" t="s">
        <v>12</v>
      </c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>
        <v>3500</v>
      </c>
      <c r="AK270" s="252"/>
      <c r="AL270" s="252"/>
      <c r="AM270" s="252"/>
    </row>
    <row r="271" spans="3:39" s="58" customFormat="1">
      <c r="C271" s="58" t="s">
        <v>307</v>
      </c>
      <c r="D271" s="58" t="s">
        <v>12</v>
      </c>
      <c r="T271" s="271">
        <f t="shared" ref="T271:AJ271" si="46">SUM(T267:T269)</f>
        <v>3346.8780999634996</v>
      </c>
      <c r="U271" s="271">
        <f t="shared" si="46"/>
        <v>4181.3061653605155</v>
      </c>
      <c r="V271" s="271">
        <f t="shared" si="46"/>
        <v>4745.7422143741633</v>
      </c>
      <c r="W271" s="271">
        <f t="shared" si="46"/>
        <v>5367.6454144166628</v>
      </c>
      <c r="X271" s="271">
        <f t="shared" si="46"/>
        <v>6156.1372294598496</v>
      </c>
      <c r="Y271" s="271">
        <f t="shared" si="46"/>
        <v>7322.3683062211003</v>
      </c>
      <c r="Z271" s="271">
        <f t="shared" si="46"/>
        <v>8096.2018302301058</v>
      </c>
      <c r="AA271" s="271">
        <f t="shared" si="46"/>
        <v>8635.4437909977823</v>
      </c>
      <c r="AB271" s="271">
        <f t="shared" si="46"/>
        <v>8947.6219215566525</v>
      </c>
      <c r="AC271" s="271">
        <f t="shared" si="46"/>
        <v>9691.171674885285</v>
      </c>
      <c r="AD271" s="271">
        <f t="shared" si="46"/>
        <v>10944.753637545649</v>
      </c>
      <c r="AE271" s="271">
        <f t="shared" si="46"/>
        <v>12066.429898823593</v>
      </c>
      <c r="AF271" s="271">
        <f t="shared" si="46"/>
        <v>12675.869811349779</v>
      </c>
      <c r="AG271" s="271">
        <f t="shared" si="46"/>
        <v>14454.446537252119</v>
      </c>
      <c r="AH271" s="271">
        <f t="shared" si="46"/>
        <v>15676.908549731017</v>
      </c>
      <c r="AI271" s="271">
        <f t="shared" si="46"/>
        <v>17129.874697376446</v>
      </c>
      <c r="AJ271" s="271">
        <f t="shared" si="46"/>
        <v>18041.098594392151</v>
      </c>
      <c r="AK271" s="88">
        <f>SUM(AK267:AK269)</f>
        <v>18511.069087722364</v>
      </c>
      <c r="AL271" s="88">
        <f>SUM(AL267:AL269)</f>
        <v>19734.708422725365</v>
      </c>
      <c r="AM271" s="88">
        <f>SUM(AM267:AM269)</f>
        <v>21550.312788506697</v>
      </c>
    </row>
    <row r="272" spans="3:39">
      <c r="T272" s="241"/>
      <c r="U272" s="241"/>
      <c r="V272" s="241"/>
      <c r="W272" s="241"/>
      <c r="X272" s="241"/>
      <c r="Y272" s="241"/>
      <c r="Z272" s="241"/>
      <c r="AA272" s="241"/>
      <c r="AB272" s="241"/>
      <c r="AC272" s="241"/>
      <c r="AD272" s="241"/>
      <c r="AE272" s="241"/>
      <c r="AF272" s="241"/>
      <c r="AG272" s="241"/>
      <c r="AH272" s="241"/>
      <c r="AI272" s="241"/>
      <c r="AJ272" s="241"/>
    </row>
    <row r="273" spans="3:39">
      <c r="T273" s="241"/>
      <c r="U273" s="241"/>
      <c r="V273" s="241"/>
      <c r="W273" s="241"/>
      <c r="X273" s="241"/>
      <c r="Y273" s="241"/>
      <c r="Z273" s="241"/>
      <c r="AA273" s="241"/>
      <c r="AB273" s="241"/>
      <c r="AC273" s="241"/>
      <c r="AD273" s="241"/>
      <c r="AE273" s="241"/>
      <c r="AF273" s="241"/>
      <c r="AG273" s="241"/>
      <c r="AH273" s="241"/>
      <c r="AI273" s="241"/>
      <c r="AJ273" s="241"/>
    </row>
    <row r="274" spans="3:39">
      <c r="T274" s="241"/>
      <c r="U274" s="241"/>
      <c r="V274" s="241"/>
      <c r="W274" s="241"/>
      <c r="X274" s="241"/>
      <c r="Y274" s="241"/>
      <c r="Z274" s="241"/>
      <c r="AA274" s="241"/>
      <c r="AB274" s="241"/>
      <c r="AC274" s="241"/>
      <c r="AD274" s="241"/>
      <c r="AE274" s="241"/>
      <c r="AF274" s="241"/>
      <c r="AG274" s="241"/>
      <c r="AH274" s="241"/>
      <c r="AI274" s="241"/>
      <c r="AJ274" s="241"/>
    </row>
    <row r="275" spans="3:39">
      <c r="C275" s="7" t="s">
        <v>701</v>
      </c>
      <c r="D275" s="7" t="s">
        <v>12</v>
      </c>
      <c r="T275" s="270">
        <v>0</v>
      </c>
      <c r="U275" s="270">
        <v>0</v>
      </c>
      <c r="V275" s="270">
        <v>0</v>
      </c>
      <c r="W275" s="270">
        <v>0</v>
      </c>
      <c r="X275" s="270">
        <v>0</v>
      </c>
      <c r="Y275" s="270">
        <v>0</v>
      </c>
      <c r="Z275" s="270">
        <v>0</v>
      </c>
      <c r="AA275" s="270">
        <v>0</v>
      </c>
      <c r="AB275" s="270">
        <v>0</v>
      </c>
      <c r="AC275" s="270">
        <v>0</v>
      </c>
      <c r="AD275" s="270">
        <v>0</v>
      </c>
      <c r="AE275" s="270">
        <v>0</v>
      </c>
      <c r="AF275" s="270">
        <v>0</v>
      </c>
      <c r="AG275" s="270">
        <v>0</v>
      </c>
      <c r="AH275" s="270">
        <v>0</v>
      </c>
      <c r="AI275" s="270">
        <v>0</v>
      </c>
      <c r="AJ275" s="270">
        <v>0</v>
      </c>
      <c r="AK275" s="37">
        <f t="shared" ref="AK275:AM276" si="47">AK267-AK279</f>
        <v>261.09476782502497</v>
      </c>
      <c r="AL275" s="37">
        <f t="shared" si="47"/>
        <v>532.86399963783151</v>
      </c>
      <c r="AM275" s="37">
        <f t="shared" si="47"/>
        <v>49.022155530135933</v>
      </c>
    </row>
    <row r="276" spans="3:39">
      <c r="C276" s="7" t="s">
        <v>305</v>
      </c>
      <c r="D276" s="7" t="s">
        <v>12</v>
      </c>
      <c r="T276" s="270">
        <v>0</v>
      </c>
      <c r="U276" s="270">
        <v>4.1414141111111115E-2</v>
      </c>
      <c r="V276" s="270">
        <v>0</v>
      </c>
      <c r="W276" s="270">
        <v>0</v>
      </c>
      <c r="X276" s="270">
        <v>0</v>
      </c>
      <c r="Y276" s="270">
        <v>0</v>
      </c>
      <c r="Z276" s="270">
        <v>0</v>
      </c>
      <c r="AA276" s="270">
        <v>3.8929292644444446</v>
      </c>
      <c r="AB276" s="270">
        <v>3.6340908824999998</v>
      </c>
      <c r="AC276" s="270">
        <v>2.5055555372222225</v>
      </c>
      <c r="AD276" s="270">
        <v>0</v>
      </c>
      <c r="AE276" s="270">
        <v>0</v>
      </c>
      <c r="AF276" s="270">
        <v>0</v>
      </c>
      <c r="AG276" s="270">
        <v>0</v>
      </c>
      <c r="AH276" s="270">
        <v>0</v>
      </c>
      <c r="AI276" s="270">
        <v>0</v>
      </c>
      <c r="AJ276" s="270">
        <v>0</v>
      </c>
      <c r="AK276" s="37">
        <f t="shared" si="47"/>
        <v>514.85998568967716</v>
      </c>
      <c r="AL276" s="37">
        <f t="shared" si="47"/>
        <v>981.16900634903686</v>
      </c>
      <c r="AM276" s="37">
        <f t="shared" si="47"/>
        <v>298.09187790453416</v>
      </c>
    </row>
    <row r="277" spans="3:39">
      <c r="C277" s="7" t="s">
        <v>699</v>
      </c>
      <c r="D277" s="7" t="s">
        <v>12</v>
      </c>
      <c r="T277" s="270">
        <v>0</v>
      </c>
      <c r="U277" s="270">
        <v>0</v>
      </c>
      <c r="V277" s="270">
        <v>0</v>
      </c>
      <c r="W277" s="270">
        <v>0</v>
      </c>
      <c r="X277" s="270">
        <v>0</v>
      </c>
      <c r="Y277" s="270">
        <v>0</v>
      </c>
      <c r="Z277" s="270">
        <v>0</v>
      </c>
      <c r="AA277" s="270">
        <v>6.1594640103520781</v>
      </c>
      <c r="AB277" s="270">
        <v>0.98024882140563885</v>
      </c>
      <c r="AC277" s="270">
        <v>4.1113002676627728</v>
      </c>
      <c r="AD277" s="270">
        <v>4.9581672101339792E-13</v>
      </c>
      <c r="AE277" s="270">
        <v>10.280425146556841</v>
      </c>
      <c r="AF277" s="270">
        <v>0</v>
      </c>
      <c r="AG277" s="270">
        <v>9.1093609745485094E-6</v>
      </c>
      <c r="AH277" s="270">
        <v>3.3054448067559863E-13</v>
      </c>
      <c r="AI277" s="270">
        <v>0</v>
      </c>
      <c r="AJ277" s="270">
        <v>0</v>
      </c>
      <c r="AK277" s="252">
        <v>4.2902040000001866</v>
      </c>
      <c r="AL277" s="252">
        <v>4.3944444556984769E-5</v>
      </c>
      <c r="AM277" s="252">
        <v>7.0472208132254348</v>
      </c>
    </row>
    <row r="278" spans="3:39" s="58" customFormat="1">
      <c r="T278" s="272"/>
      <c r="U278" s="272"/>
      <c r="V278" s="272"/>
      <c r="W278" s="272"/>
      <c r="X278" s="272"/>
      <c r="Y278" s="272"/>
      <c r="Z278" s="272"/>
      <c r="AA278" s="272"/>
      <c r="AB278" s="272"/>
      <c r="AC278" s="272"/>
      <c r="AD278" s="272"/>
      <c r="AE278" s="272"/>
      <c r="AF278" s="272"/>
      <c r="AG278" s="272"/>
      <c r="AH278" s="272"/>
      <c r="AI278" s="272"/>
      <c r="AJ278" s="272"/>
      <c r="AK278" s="88">
        <f>SUM(AK275:AK277)</f>
        <v>780.24495751470226</v>
      </c>
      <c r="AL278" s="88">
        <f>SUM(AL275:AL277)</f>
        <v>1514.0330499313129</v>
      </c>
      <c r="AM278" s="88">
        <f>SUM(AM275:AM277)</f>
        <v>354.1612542478955</v>
      </c>
    </row>
    <row r="279" spans="3:39">
      <c r="C279" s="7" t="s">
        <v>296</v>
      </c>
      <c r="D279" s="7" t="s">
        <v>12</v>
      </c>
      <c r="T279" s="270">
        <v>1615.7394085622841</v>
      </c>
      <c r="U279" s="270">
        <v>1991.2499609031113</v>
      </c>
      <c r="V279" s="270">
        <v>2457.3649099323593</v>
      </c>
      <c r="W279" s="270">
        <v>2830.4171858464638</v>
      </c>
      <c r="X279" s="270">
        <v>3286.0967860155511</v>
      </c>
      <c r="Y279" s="270">
        <v>4039.704467447928</v>
      </c>
      <c r="Z279" s="270">
        <v>4480.9076696455604</v>
      </c>
      <c r="AA279" s="270">
        <v>5047.380328242175</v>
      </c>
      <c r="AB279" s="270">
        <v>5466.577221727076</v>
      </c>
      <c r="AC279" s="270">
        <v>5830.6376536500502</v>
      </c>
      <c r="AD279" s="270">
        <v>6519.4406203259978</v>
      </c>
      <c r="AE279" s="270">
        <v>7402.6744198547303</v>
      </c>
      <c r="AF279" s="270">
        <v>7987.78933169023</v>
      </c>
      <c r="AG279" s="270">
        <v>9093.4984198975217</v>
      </c>
      <c r="AH279" s="270">
        <v>10286.087888127542</v>
      </c>
      <c r="AI279" s="270">
        <v>11433.633881035215</v>
      </c>
      <c r="AJ279" s="270">
        <v>12437.618101791573</v>
      </c>
      <c r="AK279" s="37">
        <v>12553.416763624587</v>
      </c>
      <c r="AL279" s="37">
        <v>12730.241724919955</v>
      </c>
      <c r="AM279" s="37">
        <v>14082.358322395183</v>
      </c>
    </row>
    <row r="280" spans="3:39">
      <c r="C280" s="7" t="s">
        <v>297</v>
      </c>
      <c r="D280" s="7" t="s">
        <v>12</v>
      </c>
      <c r="T280" s="270">
        <v>1731.1386914012155</v>
      </c>
      <c r="U280" s="270">
        <v>2177.2430114574581</v>
      </c>
      <c r="V280" s="270">
        <v>2257.4175425908425</v>
      </c>
      <c r="W280" s="270">
        <v>2286.6948807555978</v>
      </c>
      <c r="X280" s="270">
        <v>2223.7828396956065</v>
      </c>
      <c r="Y280" s="270">
        <v>2382.3204028909126</v>
      </c>
      <c r="Z280" s="270">
        <v>2538.4285779574197</v>
      </c>
      <c r="AA280" s="270">
        <v>2446.8318542117204</v>
      </c>
      <c r="AB280" s="270">
        <v>2490.4077803076166</v>
      </c>
      <c r="AC280" s="270">
        <v>2668.9244051842738</v>
      </c>
      <c r="AD280" s="270">
        <v>3074.1311991093162</v>
      </c>
      <c r="AE280" s="270">
        <v>3173.5750084176002</v>
      </c>
      <c r="AF280" s="270">
        <v>3310.1388614784801</v>
      </c>
      <c r="AG280" s="270">
        <v>3492.6924071491189</v>
      </c>
      <c r="AH280" s="270">
        <v>3597.0140898352915</v>
      </c>
      <c r="AI280" s="270">
        <v>3508.8066903593167</v>
      </c>
      <c r="AJ280" s="270">
        <v>3574.1344897885401</v>
      </c>
      <c r="AK280" s="37">
        <v>3058.6166676941839</v>
      </c>
      <c r="AL280" s="37">
        <v>2808.8259704852062</v>
      </c>
      <c r="AM280" s="37">
        <v>3813.526634808064</v>
      </c>
    </row>
    <row r="281" spans="3:39">
      <c r="C281" s="7" t="s">
        <v>298</v>
      </c>
      <c r="D281" s="7" t="s">
        <v>12</v>
      </c>
      <c r="E281" s="7" t="s">
        <v>306</v>
      </c>
      <c r="T281" s="270">
        <v>0</v>
      </c>
      <c r="U281" s="270">
        <v>12.771778858835523</v>
      </c>
      <c r="V281" s="270">
        <v>30.959761850961595</v>
      </c>
      <c r="W281" s="270">
        <v>250.53334781460097</v>
      </c>
      <c r="X281" s="270">
        <v>646.25760374869196</v>
      </c>
      <c r="Y281" s="270">
        <v>900.34343588225943</v>
      </c>
      <c r="Z281" s="270">
        <v>1076.8655826271258</v>
      </c>
      <c r="AA281" s="270">
        <v>1131.1792152690909</v>
      </c>
      <c r="AB281" s="270">
        <v>986.02257981805485</v>
      </c>
      <c r="AC281" s="270">
        <v>1184.9927602460755</v>
      </c>
      <c r="AD281" s="270">
        <v>1351.1818181103356</v>
      </c>
      <c r="AE281" s="270">
        <v>1479.900045404705</v>
      </c>
      <c r="AF281" s="270">
        <v>1377.9416181810686</v>
      </c>
      <c r="AG281" s="270">
        <v>1868.2557010961173</v>
      </c>
      <c r="AH281" s="270">
        <v>1793.8065717681843</v>
      </c>
      <c r="AI281" s="270">
        <v>2187.4341259819148</v>
      </c>
      <c r="AJ281" s="270">
        <v>2029.3460028120403</v>
      </c>
      <c r="AK281" s="37">
        <v>2118.790698888889</v>
      </c>
      <c r="AL281" s="37">
        <v>2681.6076773888894</v>
      </c>
      <c r="AM281" s="37">
        <v>3300.2665770555554</v>
      </c>
    </row>
    <row r="282" spans="3:39">
      <c r="C282" s="7" t="s">
        <v>702</v>
      </c>
      <c r="D282" s="7" t="s">
        <v>12</v>
      </c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>
        <f>AJ270</f>
        <v>3500</v>
      </c>
      <c r="AK282" s="37"/>
      <c r="AL282" s="37"/>
      <c r="AM282" s="37"/>
    </row>
    <row r="283" spans="3:39" s="58" customFormat="1">
      <c r="C283" s="58" t="s">
        <v>300</v>
      </c>
      <c r="D283" s="58" t="s">
        <v>12</v>
      </c>
      <c r="E283" s="58" t="s">
        <v>301</v>
      </c>
      <c r="T283" s="273">
        <v>140767.33656507568</v>
      </c>
      <c r="U283" s="273">
        <v>148192.41500751278</v>
      </c>
      <c r="V283" s="273">
        <v>154408.48879458354</v>
      </c>
      <c r="W283" s="273">
        <v>153510.92838323876</v>
      </c>
      <c r="X283" s="273">
        <v>154710.31100208411</v>
      </c>
      <c r="Y283" s="273">
        <v>139649.81991123568</v>
      </c>
      <c r="Z283" s="273">
        <v>140673.27467103791</v>
      </c>
      <c r="AA283" s="273">
        <v>130597.42806158219</v>
      </c>
      <c r="AB283" s="273">
        <v>127232.00539372073</v>
      </c>
      <c r="AC283" s="273">
        <v>128775.37407826477</v>
      </c>
      <c r="AD283" s="273">
        <v>128521.08317774371</v>
      </c>
      <c r="AE283" s="273">
        <v>132731.26797626674</v>
      </c>
      <c r="AF283" s="273">
        <v>137946.94719658556</v>
      </c>
      <c r="AG283" s="273">
        <v>137395.66553801607</v>
      </c>
      <c r="AH283" s="273">
        <v>143275.15384710036</v>
      </c>
      <c r="AI283" s="273">
        <v>143002.73747492602</v>
      </c>
      <c r="AJ283" s="273">
        <v>133296.90531719432</v>
      </c>
      <c r="AK283" s="262">
        <v>136435.96839588715</v>
      </c>
      <c r="AL283" s="262">
        <v>139425.15670604925</v>
      </c>
      <c r="AM283" s="262">
        <v>138965.22034061523</v>
      </c>
    </row>
    <row r="284" spans="3:39">
      <c r="T284" s="274"/>
      <c r="U284" s="274"/>
      <c r="V284" s="274"/>
      <c r="W284" s="274"/>
      <c r="X284" s="274"/>
      <c r="Y284" s="274"/>
      <c r="Z284" s="274"/>
      <c r="AA284" s="274"/>
      <c r="AB284" s="274"/>
      <c r="AC284" s="274"/>
      <c r="AD284" s="274"/>
      <c r="AE284" s="274"/>
      <c r="AF284" s="274"/>
      <c r="AG284" s="274"/>
      <c r="AH284" s="274"/>
      <c r="AI284" s="274"/>
      <c r="AJ284" s="274"/>
    </row>
    <row r="285" spans="3:39">
      <c r="C285" s="7" t="s">
        <v>304</v>
      </c>
      <c r="D285" s="7" t="s">
        <v>120</v>
      </c>
      <c r="T285" s="275">
        <f t="shared" ref="T285:AM287" si="48">T275/T$283</f>
        <v>0</v>
      </c>
      <c r="U285" s="275">
        <f t="shared" si="48"/>
        <v>0</v>
      </c>
      <c r="V285" s="275">
        <f t="shared" si="48"/>
        <v>0</v>
      </c>
      <c r="W285" s="275">
        <f t="shared" si="48"/>
        <v>0</v>
      </c>
      <c r="X285" s="275">
        <f t="shared" si="48"/>
        <v>0</v>
      </c>
      <c r="Y285" s="275">
        <f t="shared" si="48"/>
        <v>0</v>
      </c>
      <c r="Z285" s="275">
        <f t="shared" si="48"/>
        <v>0</v>
      </c>
      <c r="AA285" s="275">
        <f t="shared" si="48"/>
        <v>0</v>
      </c>
      <c r="AB285" s="275">
        <f t="shared" si="48"/>
        <v>0</v>
      </c>
      <c r="AC285" s="275">
        <f t="shared" si="48"/>
        <v>0</v>
      </c>
      <c r="AD285" s="275">
        <f t="shared" si="48"/>
        <v>0</v>
      </c>
      <c r="AE285" s="275">
        <f t="shared" si="48"/>
        <v>0</v>
      </c>
      <c r="AF285" s="275">
        <f t="shared" si="48"/>
        <v>0</v>
      </c>
      <c r="AG285" s="275">
        <f t="shared" si="48"/>
        <v>0</v>
      </c>
      <c r="AH285" s="275">
        <f t="shared" si="48"/>
        <v>0</v>
      </c>
      <c r="AI285" s="275">
        <f t="shared" si="48"/>
        <v>0</v>
      </c>
      <c r="AJ285" s="275">
        <f t="shared" si="48"/>
        <v>0</v>
      </c>
      <c r="AK285" s="126">
        <f t="shared" si="48"/>
        <v>1.9136798814475646E-3</v>
      </c>
      <c r="AL285" s="126">
        <f t="shared" si="48"/>
        <v>3.82186408985913E-3</v>
      </c>
      <c r="AM285" s="126">
        <f t="shared" si="48"/>
        <v>3.5276564459782515E-4</v>
      </c>
    </row>
    <row r="286" spans="3:39">
      <c r="C286" s="7" t="s">
        <v>305</v>
      </c>
      <c r="D286" s="7" t="s">
        <v>120</v>
      </c>
      <c r="T286" s="275">
        <f t="shared" si="48"/>
        <v>0</v>
      </c>
      <c r="U286" s="275">
        <f t="shared" si="48"/>
        <v>2.7946194890616756E-7</v>
      </c>
      <c r="V286" s="275">
        <f t="shared" si="48"/>
        <v>0</v>
      </c>
      <c r="W286" s="275">
        <f t="shared" si="48"/>
        <v>0</v>
      </c>
      <c r="X286" s="275">
        <f t="shared" si="48"/>
        <v>0</v>
      </c>
      <c r="Y286" s="275">
        <f t="shared" si="48"/>
        <v>0</v>
      </c>
      <c r="Z286" s="275">
        <f t="shared" si="48"/>
        <v>0</v>
      </c>
      <c r="AA286" s="275">
        <f t="shared" si="48"/>
        <v>2.9808621212729891E-5</v>
      </c>
      <c r="AB286" s="275">
        <f t="shared" si="48"/>
        <v>2.8562710076401522E-5</v>
      </c>
      <c r="AC286" s="275">
        <f t="shared" si="48"/>
        <v>1.9456790983184731E-5</v>
      </c>
      <c r="AD286" s="275">
        <f t="shared" si="48"/>
        <v>0</v>
      </c>
      <c r="AE286" s="275">
        <f t="shared" si="48"/>
        <v>0</v>
      </c>
      <c r="AF286" s="275">
        <f t="shared" si="48"/>
        <v>0</v>
      </c>
      <c r="AG286" s="275">
        <f t="shared" si="48"/>
        <v>0</v>
      </c>
      <c r="AH286" s="275">
        <f t="shared" si="48"/>
        <v>0</v>
      </c>
      <c r="AI286" s="275">
        <f t="shared" si="48"/>
        <v>0</v>
      </c>
      <c r="AJ286" s="275">
        <f t="shared" si="48"/>
        <v>0</v>
      </c>
      <c r="AK286" s="126">
        <f t="shared" si="48"/>
        <v>3.7736382256308124E-3</v>
      </c>
      <c r="AL286" s="126">
        <f t="shared" si="48"/>
        <v>7.0372451394667629E-3</v>
      </c>
      <c r="AM286" s="126">
        <f t="shared" si="48"/>
        <v>2.1450826125694353E-3</v>
      </c>
    </row>
    <row r="287" spans="3:39">
      <c r="C287" s="7" t="s">
        <v>700</v>
      </c>
      <c r="D287" s="7" t="s">
        <v>120</v>
      </c>
      <c r="T287" s="275">
        <f t="shared" si="48"/>
        <v>0</v>
      </c>
      <c r="U287" s="275">
        <f t="shared" si="48"/>
        <v>0</v>
      </c>
      <c r="V287" s="275">
        <f t="shared" si="48"/>
        <v>0</v>
      </c>
      <c r="W287" s="275">
        <f t="shared" si="48"/>
        <v>0</v>
      </c>
      <c r="X287" s="275">
        <f t="shared" si="48"/>
        <v>0</v>
      </c>
      <c r="Y287" s="275">
        <f t="shared" si="48"/>
        <v>0</v>
      </c>
      <c r="Z287" s="275">
        <f t="shared" si="48"/>
        <v>0</v>
      </c>
      <c r="AA287" s="275">
        <f t="shared" si="48"/>
        <v>4.7163746650873028E-5</v>
      </c>
      <c r="AB287" s="275">
        <f t="shared" si="48"/>
        <v>7.7044201132588371E-6</v>
      </c>
      <c r="AC287" s="275">
        <f t="shared" si="48"/>
        <v>3.192613725326149E-5</v>
      </c>
      <c r="AD287" s="275">
        <f t="shared" si="48"/>
        <v>3.8578629183173556E-18</v>
      </c>
      <c r="AE287" s="275">
        <f t="shared" si="48"/>
        <v>7.7452926528171571E-5</v>
      </c>
      <c r="AF287" s="275">
        <f t="shared" si="48"/>
        <v>0</v>
      </c>
      <c r="AG287" s="275">
        <f t="shared" si="48"/>
        <v>6.6300206333860198E-11</v>
      </c>
      <c r="AH287" s="275">
        <f t="shared" si="48"/>
        <v>2.3070607275588576E-18</v>
      </c>
      <c r="AI287" s="275">
        <f t="shared" si="48"/>
        <v>0</v>
      </c>
      <c r="AJ287" s="275">
        <f t="shared" si="48"/>
        <v>0</v>
      </c>
      <c r="AK287" s="126">
        <f t="shared" si="48"/>
        <v>3.1444816571767851E-5</v>
      </c>
      <c r="AL287" s="126">
        <f t="shared" si="48"/>
        <v>3.1518303866520345E-10</v>
      </c>
      <c r="AM287" s="126">
        <f t="shared" si="48"/>
        <v>5.0712119161557939E-5</v>
      </c>
    </row>
    <row r="288" spans="3:39">
      <c r="T288" s="275"/>
      <c r="U288" s="275"/>
      <c r="V288" s="275"/>
      <c r="W288" s="275"/>
      <c r="X288" s="275"/>
      <c r="Y288" s="275"/>
      <c r="Z288" s="275"/>
      <c r="AA288" s="275"/>
      <c r="AB288" s="275"/>
      <c r="AC288" s="275"/>
      <c r="AD288" s="275"/>
      <c r="AE288" s="275"/>
      <c r="AF288" s="275"/>
      <c r="AG288" s="275"/>
      <c r="AH288" s="275"/>
      <c r="AI288" s="275"/>
      <c r="AJ288" s="275"/>
      <c r="AK288" s="126"/>
      <c r="AL288" s="126"/>
      <c r="AM288" s="126"/>
    </row>
    <row r="289" spans="3:39">
      <c r="C289" s="7" t="s">
        <v>296</v>
      </c>
      <c r="D289" s="7" t="s">
        <v>120</v>
      </c>
      <c r="T289" s="275">
        <f t="shared" ref="T289:AM291" si="49">T279/T$283</f>
        <v>1.1478084674958242E-2</v>
      </c>
      <c r="U289" s="275">
        <f t="shared" si="49"/>
        <v>1.343692226624529E-2</v>
      </c>
      <c r="V289" s="275">
        <f t="shared" si="49"/>
        <v>1.5914700863379996E-2</v>
      </c>
      <c r="W289" s="275">
        <f t="shared" si="49"/>
        <v>1.8437887228330421E-2</v>
      </c>
      <c r="X289" s="275">
        <f t="shared" si="49"/>
        <v>2.1240321764793582E-2</v>
      </c>
      <c r="Y289" s="275">
        <f t="shared" si="49"/>
        <v>2.8927387590013707E-2</v>
      </c>
      <c r="Z289" s="275">
        <f t="shared" si="49"/>
        <v>3.1853297508884243E-2</v>
      </c>
      <c r="AA289" s="275">
        <f t="shared" si="49"/>
        <v>3.8648389965705313E-2</v>
      </c>
      <c r="AB289" s="275">
        <f t="shared" si="49"/>
        <v>4.2965425285962422E-2</v>
      </c>
      <c r="AC289" s="275">
        <f t="shared" si="49"/>
        <v>4.527758273182271E-2</v>
      </c>
      <c r="AD289" s="275">
        <f t="shared" si="49"/>
        <v>5.0726623672395131E-2</v>
      </c>
      <c r="AE289" s="275">
        <f t="shared" si="49"/>
        <v>5.5771895595681187E-2</v>
      </c>
      <c r="AF289" s="275">
        <f t="shared" si="49"/>
        <v>5.7904792342428457E-2</v>
      </c>
      <c r="AG289" s="275">
        <f t="shared" si="49"/>
        <v>6.6184754695783596E-2</v>
      </c>
      <c r="AH289" s="275">
        <f t="shared" si="49"/>
        <v>7.1792544708097789E-2</v>
      </c>
      <c r="AI289" s="275">
        <f t="shared" si="49"/>
        <v>7.995395111257908E-2</v>
      </c>
      <c r="AJ289" s="275">
        <f t="shared" si="49"/>
        <v>9.3307628351873007E-2</v>
      </c>
      <c r="AK289" s="126">
        <f t="shared" si="49"/>
        <v>9.2009584504865863E-2</v>
      </c>
      <c r="AL289" s="126">
        <f t="shared" si="49"/>
        <v>9.1305199331847886E-2</v>
      </c>
      <c r="AM289" s="126">
        <f t="shared" si="49"/>
        <v>0.101337286321557</v>
      </c>
    </row>
    <row r="290" spans="3:39">
      <c r="C290" s="7" t="s">
        <v>297</v>
      </c>
      <c r="D290" s="7" t="s">
        <v>120</v>
      </c>
      <c r="T290" s="275">
        <f t="shared" si="49"/>
        <v>1.2297872032273078E-2</v>
      </c>
      <c r="U290" s="275">
        <f t="shared" si="49"/>
        <v>1.4692000338526639E-2</v>
      </c>
      <c r="V290" s="275">
        <f t="shared" si="49"/>
        <v>1.4619776154884757E-2</v>
      </c>
      <c r="W290" s="275">
        <f t="shared" si="49"/>
        <v>1.4895974539655464E-2</v>
      </c>
      <c r="X290" s="275">
        <f t="shared" si="49"/>
        <v>1.43738502320356E-2</v>
      </c>
      <c r="Y290" s="275">
        <f t="shared" si="49"/>
        <v>1.705924436139742E-2</v>
      </c>
      <c r="Z290" s="275">
        <f t="shared" si="49"/>
        <v>1.8044853110112721E-2</v>
      </c>
      <c r="AA290" s="275">
        <f t="shared" si="49"/>
        <v>1.8735681785846014E-2</v>
      </c>
      <c r="AB290" s="275">
        <f t="shared" si="49"/>
        <v>1.9573752473687926E-2</v>
      </c>
      <c r="AC290" s="275">
        <f t="shared" si="49"/>
        <v>2.0725425371796655E-2</v>
      </c>
      <c r="AD290" s="275">
        <f t="shared" si="49"/>
        <v>2.3919275523517143E-2</v>
      </c>
      <c r="AE290" s="275">
        <f t="shared" si="49"/>
        <v>2.390977692599951E-2</v>
      </c>
      <c r="AF290" s="275">
        <f t="shared" si="49"/>
        <v>2.3995738425158945E-2</v>
      </c>
      <c r="AG290" s="275">
        <f t="shared" si="49"/>
        <v>2.5420688443644712E-2</v>
      </c>
      <c r="AH290" s="275">
        <f t="shared" si="49"/>
        <v>2.5105637601854781E-2</v>
      </c>
      <c r="AI290" s="275">
        <f t="shared" si="49"/>
        <v>2.4536640013444133E-2</v>
      </c>
      <c r="AJ290" s="275">
        <f t="shared" si="49"/>
        <v>2.681333434773675E-2</v>
      </c>
      <c r="AK290" s="126">
        <f t="shared" si="49"/>
        <v>2.2417964292371934E-2</v>
      </c>
      <c r="AL290" s="126">
        <f t="shared" si="49"/>
        <v>2.0145761617518337E-2</v>
      </c>
      <c r="AM290" s="126">
        <f t="shared" si="49"/>
        <v>2.7442309848901728E-2</v>
      </c>
    </row>
    <row r="291" spans="3:39">
      <c r="C291" s="7" t="s">
        <v>298</v>
      </c>
      <c r="D291" s="7" t="s">
        <v>120</v>
      </c>
      <c r="T291" s="275">
        <f t="shared" si="49"/>
        <v>0</v>
      </c>
      <c r="U291" s="275">
        <f t="shared" si="49"/>
        <v>8.6183755478902498E-5</v>
      </c>
      <c r="V291" s="275">
        <f t="shared" si="49"/>
        <v>2.0050556865528773E-4</v>
      </c>
      <c r="W291" s="275">
        <f t="shared" si="49"/>
        <v>1.6320228823653946E-3</v>
      </c>
      <c r="X291" s="275">
        <f t="shared" si="49"/>
        <v>4.1772109406462647E-3</v>
      </c>
      <c r="Y291" s="275">
        <f t="shared" si="49"/>
        <v>6.4471507120777982E-3</v>
      </c>
      <c r="Z291" s="275">
        <f t="shared" si="49"/>
        <v>7.6550829227894062E-3</v>
      </c>
      <c r="AA291" s="275">
        <f t="shared" si="49"/>
        <v>8.6615734479525298E-3</v>
      </c>
      <c r="AB291" s="275">
        <f t="shared" si="49"/>
        <v>7.7497998775292272E-3</v>
      </c>
      <c r="AC291" s="275">
        <f t="shared" si="49"/>
        <v>9.2020137291613079E-3</v>
      </c>
      <c r="AD291" s="275">
        <f t="shared" si="49"/>
        <v>1.0513308670466627E-2</v>
      </c>
      <c r="AE291" s="275">
        <f t="shared" si="49"/>
        <v>1.1149596232813216E-2</v>
      </c>
      <c r="AF291" s="275">
        <f t="shared" si="49"/>
        <v>9.9889243378281523E-3</v>
      </c>
      <c r="AG291" s="275">
        <f t="shared" si="49"/>
        <v>1.3597632019761123E-2</v>
      </c>
      <c r="AH291" s="275">
        <f t="shared" si="49"/>
        <v>1.2520011485609637E-2</v>
      </c>
      <c r="AI291" s="275">
        <f t="shared" si="49"/>
        <v>1.5296449317031134E-2</v>
      </c>
      <c r="AJ291" s="275">
        <f t="shared" si="49"/>
        <v>1.5224254441489045E-2</v>
      </c>
      <c r="AK291" s="126">
        <f t="shared" si="49"/>
        <v>1.5529561037313382E-2</v>
      </c>
      <c r="AL291" s="126">
        <f t="shared" si="49"/>
        <v>1.9233312988433903E-2</v>
      </c>
      <c r="AM291" s="126">
        <f t="shared" si="49"/>
        <v>2.3748867299071882E-2</v>
      </c>
    </row>
    <row r="292" spans="3:39">
      <c r="C292" s="7" t="s">
        <v>702</v>
      </c>
      <c r="D292" s="7" t="s">
        <v>120</v>
      </c>
      <c r="T292" s="275"/>
      <c r="U292" s="275"/>
      <c r="V292" s="275"/>
      <c r="W292" s="275"/>
      <c r="X292" s="275"/>
      <c r="Y292" s="275"/>
      <c r="Z292" s="275"/>
      <c r="AA292" s="275"/>
      <c r="AB292" s="275"/>
      <c r="AC292" s="275"/>
      <c r="AD292" s="275"/>
      <c r="AE292" s="275"/>
      <c r="AF292" s="275"/>
      <c r="AG292" s="275"/>
      <c r="AH292" s="275"/>
      <c r="AI292" s="275"/>
      <c r="AJ292" s="275">
        <f>AJ282/AJ$283</f>
        <v>2.6257173725611812E-2</v>
      </c>
      <c r="AK292" s="126"/>
      <c r="AL292" s="126"/>
      <c r="AM292" s="126"/>
    </row>
    <row r="293" spans="3:39">
      <c r="C293" s="58" t="s">
        <v>308</v>
      </c>
      <c r="D293" s="58"/>
      <c r="T293" s="276">
        <f t="shared" ref="T293:AM293" si="50">SUM(T289:T292)</f>
        <v>2.377595670723132E-2</v>
      </c>
      <c r="U293" s="276">
        <f t="shared" si="50"/>
        <v>2.8215106360250829E-2</v>
      </c>
      <c r="V293" s="276">
        <f t="shared" si="50"/>
        <v>3.0734982586920041E-2</v>
      </c>
      <c r="W293" s="276">
        <f t="shared" si="50"/>
        <v>3.4965884650351275E-2</v>
      </c>
      <c r="X293" s="276">
        <f t="shared" si="50"/>
        <v>3.9791382937475445E-2</v>
      </c>
      <c r="Y293" s="276">
        <f t="shared" si="50"/>
        <v>5.2433782663488929E-2</v>
      </c>
      <c r="Z293" s="276">
        <f t="shared" si="50"/>
        <v>5.7553233541786375E-2</v>
      </c>
      <c r="AA293" s="276">
        <f t="shared" si="50"/>
        <v>6.6045645199503858E-2</v>
      </c>
      <c r="AB293" s="276">
        <f t="shared" si="50"/>
        <v>7.0288977637179575E-2</v>
      </c>
      <c r="AC293" s="276">
        <f t="shared" si="50"/>
        <v>7.5205021832780675E-2</v>
      </c>
      <c r="AD293" s="276">
        <f t="shared" si="50"/>
        <v>8.51592078663789E-2</v>
      </c>
      <c r="AE293" s="276">
        <f t="shared" si="50"/>
        <v>9.0831268754493905E-2</v>
      </c>
      <c r="AF293" s="276">
        <f t="shared" si="50"/>
        <v>9.188945510541556E-2</v>
      </c>
      <c r="AG293" s="276">
        <f t="shared" si="50"/>
        <v>0.10520307515918943</v>
      </c>
      <c r="AH293" s="276">
        <f t="shared" si="50"/>
        <v>0.1094181937955622</v>
      </c>
      <c r="AI293" s="276">
        <f t="shared" si="50"/>
        <v>0.11978704044305435</v>
      </c>
      <c r="AJ293" s="276">
        <f t="shared" si="50"/>
        <v>0.1616023908667106</v>
      </c>
      <c r="AK293" s="223">
        <f t="shared" si="50"/>
        <v>0.12995710983455117</v>
      </c>
      <c r="AL293" s="223">
        <f t="shared" si="50"/>
        <v>0.13068427393780013</v>
      </c>
      <c r="AM293" s="223">
        <f t="shared" si="50"/>
        <v>0.15252846346953061</v>
      </c>
    </row>
    <row r="294" spans="3:39">
      <c r="AK294" s="127"/>
      <c r="AL294" s="127"/>
      <c r="AM294" s="127"/>
    </row>
    <row r="295" spans="3:39">
      <c r="AK295" s="35"/>
      <c r="AL295" s="35"/>
      <c r="AM295" s="35"/>
    </row>
    <row r="313" spans="3:46" ht="15" thickBot="1">
      <c r="C313" s="28" t="s">
        <v>311</v>
      </c>
      <c r="D313" s="28" t="s">
        <v>49</v>
      </c>
      <c r="E313" s="28" t="s">
        <v>62</v>
      </c>
      <c r="F313" s="28">
        <f t="shared" ref="F313:AT313" si="51">years</f>
        <v>1990</v>
      </c>
      <c r="G313" s="28">
        <f t="shared" si="51"/>
        <v>1991</v>
      </c>
      <c r="H313" s="28">
        <f t="shared" si="51"/>
        <v>1992</v>
      </c>
      <c r="I313" s="28">
        <f t="shared" si="51"/>
        <v>1993</v>
      </c>
      <c r="J313" s="28">
        <f t="shared" si="51"/>
        <v>1994</v>
      </c>
      <c r="K313" s="28">
        <f t="shared" si="51"/>
        <v>1995</v>
      </c>
      <c r="L313" s="28">
        <f t="shared" si="51"/>
        <v>1996</v>
      </c>
      <c r="M313" s="28">
        <f t="shared" si="51"/>
        <v>1997</v>
      </c>
      <c r="N313" s="28">
        <f t="shared" si="51"/>
        <v>1998</v>
      </c>
      <c r="O313" s="28">
        <f t="shared" si="51"/>
        <v>1999</v>
      </c>
      <c r="P313" s="28">
        <f t="shared" si="51"/>
        <v>2000</v>
      </c>
      <c r="Q313" s="28">
        <f t="shared" si="51"/>
        <v>2001</v>
      </c>
      <c r="R313" s="28">
        <f t="shared" si="51"/>
        <v>2002</v>
      </c>
      <c r="S313" s="28">
        <f t="shared" si="51"/>
        <v>2003</v>
      </c>
      <c r="T313" s="28">
        <f t="shared" si="51"/>
        <v>2004</v>
      </c>
      <c r="U313" s="28">
        <f t="shared" si="51"/>
        <v>2005</v>
      </c>
      <c r="V313" s="28">
        <f t="shared" si="51"/>
        <v>2006</v>
      </c>
      <c r="W313" s="28">
        <f t="shared" si="51"/>
        <v>2007</v>
      </c>
      <c r="X313" s="28">
        <f t="shared" si="51"/>
        <v>2008</v>
      </c>
      <c r="Y313" s="28">
        <f t="shared" si="51"/>
        <v>2009</v>
      </c>
      <c r="Z313" s="28">
        <f t="shared" si="51"/>
        <v>2010</v>
      </c>
      <c r="AA313" s="28">
        <f t="shared" si="51"/>
        <v>2011</v>
      </c>
      <c r="AB313" s="28">
        <f t="shared" si="51"/>
        <v>2012</v>
      </c>
      <c r="AC313" s="28">
        <f t="shared" si="51"/>
        <v>2013</v>
      </c>
      <c r="AD313" s="28">
        <f t="shared" si="51"/>
        <v>2014</v>
      </c>
      <c r="AE313" s="28">
        <f t="shared" si="51"/>
        <v>2015</v>
      </c>
      <c r="AF313" s="28">
        <f t="shared" si="51"/>
        <v>2016</v>
      </c>
      <c r="AG313" s="28">
        <f t="shared" si="51"/>
        <v>2017</v>
      </c>
      <c r="AH313" s="28">
        <f t="shared" si="51"/>
        <v>2018</v>
      </c>
      <c r="AI313" s="28">
        <f t="shared" si="51"/>
        <v>2019</v>
      </c>
      <c r="AJ313" s="28">
        <f t="shared" si="51"/>
        <v>2020</v>
      </c>
      <c r="AK313" s="28">
        <f t="shared" si="51"/>
        <v>2021</v>
      </c>
      <c r="AL313" s="28">
        <f t="shared" si="51"/>
        <v>2022</v>
      </c>
      <c r="AM313" s="28">
        <f t="shared" si="51"/>
        <v>2023</v>
      </c>
      <c r="AN313" s="28">
        <f t="shared" si="51"/>
        <v>2024</v>
      </c>
      <c r="AO313" s="28">
        <f t="shared" si="51"/>
        <v>2025</v>
      </c>
      <c r="AP313" s="28">
        <f t="shared" si="51"/>
        <v>2026</v>
      </c>
      <c r="AQ313" s="28">
        <f t="shared" si="51"/>
        <v>2027</v>
      </c>
      <c r="AR313" s="28">
        <f t="shared" si="51"/>
        <v>2028</v>
      </c>
      <c r="AS313" s="28">
        <f t="shared" si="51"/>
        <v>2029</v>
      </c>
      <c r="AT313" s="28">
        <f t="shared" si="51"/>
        <v>2030</v>
      </c>
    </row>
    <row r="314" spans="3:46">
      <c r="C314" s="7" t="s">
        <v>309</v>
      </c>
      <c r="D314" s="7" t="s">
        <v>120</v>
      </c>
      <c r="T314" s="127">
        <f t="shared" ref="T314:AJ314" si="52">T293</f>
        <v>2.377595670723132E-2</v>
      </c>
      <c r="U314" s="127">
        <f t="shared" si="52"/>
        <v>2.8215106360250829E-2</v>
      </c>
      <c r="V314" s="127">
        <f t="shared" si="52"/>
        <v>3.0734982586920041E-2</v>
      </c>
      <c r="W314" s="127">
        <f t="shared" si="52"/>
        <v>3.4965884650351275E-2</v>
      </c>
      <c r="X314" s="127">
        <f t="shared" si="52"/>
        <v>3.9791382937475445E-2</v>
      </c>
      <c r="Y314" s="127">
        <f t="shared" si="52"/>
        <v>5.2433782663488929E-2</v>
      </c>
      <c r="Z314" s="127">
        <f t="shared" si="52"/>
        <v>5.7553233541786375E-2</v>
      </c>
      <c r="AA314" s="127">
        <f t="shared" si="52"/>
        <v>6.6045645199503858E-2</v>
      </c>
      <c r="AB314" s="127">
        <f t="shared" si="52"/>
        <v>7.0288977637179575E-2</v>
      </c>
      <c r="AC314" s="127">
        <f t="shared" si="52"/>
        <v>7.5205021832780675E-2</v>
      </c>
      <c r="AD314" s="127">
        <f t="shared" si="52"/>
        <v>8.51592078663789E-2</v>
      </c>
      <c r="AE314" s="127">
        <f t="shared" si="52"/>
        <v>9.0831268754493905E-2</v>
      </c>
      <c r="AF314" s="127">
        <f t="shared" si="52"/>
        <v>9.188945510541556E-2</v>
      </c>
      <c r="AG314" s="127">
        <f t="shared" si="52"/>
        <v>0.10520307515918943</v>
      </c>
      <c r="AH314" s="127">
        <f t="shared" si="52"/>
        <v>0.1094181937955622</v>
      </c>
      <c r="AI314" s="127">
        <f t="shared" si="52"/>
        <v>0.11978704044305435</v>
      </c>
      <c r="AJ314" s="127">
        <f t="shared" si="52"/>
        <v>0.1616023908667106</v>
      </c>
      <c r="AK314" s="127"/>
    </row>
    <row r="315" spans="3:46">
      <c r="C315" s="7" t="s">
        <v>310</v>
      </c>
      <c r="D315" s="7" t="s">
        <v>120</v>
      </c>
      <c r="AK315" s="127">
        <f>AK293</f>
        <v>0.12995710983455117</v>
      </c>
      <c r="AL315" s="127">
        <f>AL293</f>
        <v>0.13068427393780013</v>
      </c>
      <c r="AM315" s="127">
        <f>AM293</f>
        <v>0.15252846346953061</v>
      </c>
    </row>
    <row r="316" spans="3:46">
      <c r="C316" s="7" t="s">
        <v>718</v>
      </c>
      <c r="D316" s="7" t="s">
        <v>120</v>
      </c>
      <c r="AJ316" s="158">
        <v>0.16</v>
      </c>
      <c r="AK316" s="127"/>
      <c r="AL316" s="127">
        <v>0.20899999999999999</v>
      </c>
      <c r="AM316" s="127"/>
      <c r="AN316" s="127"/>
      <c r="AO316" s="127">
        <v>0.27600000000000002</v>
      </c>
      <c r="AP316" s="127"/>
      <c r="AQ316" s="127">
        <v>0.33600000000000002</v>
      </c>
      <c r="AR316" s="127"/>
      <c r="AS316" s="127"/>
      <c r="AT316" s="127">
        <v>0.43</v>
      </c>
    </row>
    <row r="339" spans="3:40" ht="15" thickBot="1">
      <c r="C339" s="28" t="s">
        <v>786</v>
      </c>
      <c r="D339" s="28" t="s">
        <v>49</v>
      </c>
      <c r="E339" s="28" t="s">
        <v>62</v>
      </c>
      <c r="F339" s="28">
        <f t="shared" ref="F339:AM339" si="53">years</f>
        <v>1990</v>
      </c>
      <c r="G339" s="28">
        <f t="shared" si="53"/>
        <v>1991</v>
      </c>
      <c r="H339" s="28">
        <f t="shared" si="53"/>
        <v>1992</v>
      </c>
      <c r="I339" s="28">
        <f t="shared" si="53"/>
        <v>1993</v>
      </c>
      <c r="J339" s="28">
        <f t="shared" si="53"/>
        <v>1994</v>
      </c>
      <c r="K339" s="28">
        <f t="shared" si="53"/>
        <v>1995</v>
      </c>
      <c r="L339" s="28">
        <f t="shared" si="53"/>
        <v>1996</v>
      </c>
      <c r="M339" s="28">
        <f t="shared" si="53"/>
        <v>1997</v>
      </c>
      <c r="N339" s="28">
        <f t="shared" si="53"/>
        <v>1998</v>
      </c>
      <c r="O339" s="28">
        <f t="shared" si="53"/>
        <v>1999</v>
      </c>
      <c r="P339" s="28">
        <f t="shared" si="53"/>
        <v>2000</v>
      </c>
      <c r="Q339" s="28">
        <f t="shared" si="53"/>
        <v>2001</v>
      </c>
      <c r="R339" s="28">
        <f t="shared" si="53"/>
        <v>2002</v>
      </c>
      <c r="S339" s="28">
        <f t="shared" si="53"/>
        <v>2003</v>
      </c>
      <c r="T339" s="28">
        <f t="shared" si="53"/>
        <v>2004</v>
      </c>
      <c r="U339" s="28">
        <f t="shared" si="53"/>
        <v>2005</v>
      </c>
      <c r="V339" s="28">
        <f t="shared" si="53"/>
        <v>2006</v>
      </c>
      <c r="W339" s="28">
        <f t="shared" si="53"/>
        <v>2007</v>
      </c>
      <c r="X339" s="28">
        <f t="shared" si="53"/>
        <v>2008</v>
      </c>
      <c r="Y339" s="28">
        <f t="shared" si="53"/>
        <v>2009</v>
      </c>
      <c r="Z339" s="28">
        <f t="shared" si="53"/>
        <v>2010</v>
      </c>
      <c r="AA339" s="28">
        <f t="shared" si="53"/>
        <v>2011</v>
      </c>
      <c r="AB339" s="28">
        <f t="shared" si="53"/>
        <v>2012</v>
      </c>
      <c r="AC339" s="28">
        <f t="shared" si="53"/>
        <v>2013</v>
      </c>
      <c r="AD339" s="28">
        <f t="shared" si="53"/>
        <v>2014</v>
      </c>
      <c r="AE339" s="28">
        <f t="shared" si="53"/>
        <v>2015</v>
      </c>
      <c r="AF339" s="28">
        <f t="shared" si="53"/>
        <v>2016</v>
      </c>
      <c r="AG339" s="28">
        <f t="shared" si="53"/>
        <v>2017</v>
      </c>
      <c r="AH339" s="28">
        <f t="shared" si="53"/>
        <v>2018</v>
      </c>
      <c r="AI339" s="28">
        <f t="shared" si="53"/>
        <v>2019</v>
      </c>
      <c r="AJ339" s="28">
        <f t="shared" si="53"/>
        <v>2020</v>
      </c>
      <c r="AK339" s="28">
        <f t="shared" si="53"/>
        <v>2021</v>
      </c>
      <c r="AL339" s="28">
        <f t="shared" si="53"/>
        <v>2022</v>
      </c>
      <c r="AM339" s="28">
        <f t="shared" si="53"/>
        <v>2023</v>
      </c>
    </row>
    <row r="340" spans="3:40">
      <c r="C340" s="58" t="s">
        <v>787</v>
      </c>
      <c r="D340" s="58" t="s">
        <v>12</v>
      </c>
      <c r="E340" s="58"/>
      <c r="F340" s="88">
        <v>86451.697207608609</v>
      </c>
      <c r="G340" s="88">
        <v>88903.160206619388</v>
      </c>
      <c r="H340" s="88">
        <v>87574.340011417691</v>
      </c>
      <c r="I340" s="88">
        <v>90694.17053821373</v>
      </c>
      <c r="J340" s="88">
        <v>93898.552634638996</v>
      </c>
      <c r="K340" s="88">
        <v>95349.320934839096</v>
      </c>
      <c r="L340" s="88">
        <v>99670.237045697417</v>
      </c>
      <c r="M340" s="88">
        <v>103341.89055326313</v>
      </c>
      <c r="N340" s="88">
        <v>111879.23229440099</v>
      </c>
      <c r="O340" s="88">
        <v>118613.25707114449</v>
      </c>
      <c r="P340" s="88">
        <v>129079.78443307827</v>
      </c>
      <c r="Q340" s="88">
        <v>133648.66861617946</v>
      </c>
      <c r="R340" s="88">
        <v>133745.8325062881</v>
      </c>
      <c r="S340" s="88">
        <v>137874.38166950783</v>
      </c>
      <c r="T340" s="88">
        <f t="shared" ref="T340:AM340" si="54">T283</f>
        <v>140767.33656507568</v>
      </c>
      <c r="U340" s="88">
        <f t="shared" si="54"/>
        <v>148192.41500751278</v>
      </c>
      <c r="V340" s="88">
        <f t="shared" si="54"/>
        <v>154408.48879458354</v>
      </c>
      <c r="W340" s="88">
        <f t="shared" si="54"/>
        <v>153510.92838323876</v>
      </c>
      <c r="X340" s="88">
        <f t="shared" si="54"/>
        <v>154710.31100208411</v>
      </c>
      <c r="Y340" s="88">
        <f t="shared" si="54"/>
        <v>139649.81991123568</v>
      </c>
      <c r="Z340" s="88">
        <f t="shared" si="54"/>
        <v>140673.27467103791</v>
      </c>
      <c r="AA340" s="88">
        <f t="shared" si="54"/>
        <v>130597.42806158219</v>
      </c>
      <c r="AB340" s="88">
        <f t="shared" si="54"/>
        <v>127232.00539372073</v>
      </c>
      <c r="AC340" s="88">
        <f t="shared" si="54"/>
        <v>128775.37407826477</v>
      </c>
      <c r="AD340" s="88">
        <f t="shared" si="54"/>
        <v>128521.08317774371</v>
      </c>
      <c r="AE340" s="88">
        <f t="shared" si="54"/>
        <v>132731.26797626674</v>
      </c>
      <c r="AF340" s="88">
        <f t="shared" si="54"/>
        <v>137946.94719658556</v>
      </c>
      <c r="AG340" s="88">
        <f t="shared" si="54"/>
        <v>137395.66553801607</v>
      </c>
      <c r="AH340" s="88">
        <f t="shared" si="54"/>
        <v>143275.15384710036</v>
      </c>
      <c r="AI340" s="88">
        <f t="shared" si="54"/>
        <v>143002.73747492602</v>
      </c>
      <c r="AJ340" s="88">
        <f t="shared" si="54"/>
        <v>133296.90531719432</v>
      </c>
      <c r="AK340" s="88">
        <f t="shared" si="54"/>
        <v>136435.96839588715</v>
      </c>
      <c r="AL340" s="88">
        <f t="shared" si="54"/>
        <v>139425.15670604925</v>
      </c>
      <c r="AM340" s="88">
        <f t="shared" si="54"/>
        <v>138965.22034061523</v>
      </c>
    </row>
    <row r="341" spans="3:40">
      <c r="C341" s="7" t="s">
        <v>13</v>
      </c>
      <c r="D341" s="7" t="s">
        <v>12</v>
      </c>
      <c r="F341" s="37">
        <v>14011.52162</v>
      </c>
      <c r="G341" s="37">
        <v>14744.653559999997</v>
      </c>
      <c r="H341" s="37">
        <v>15591.806020000002</v>
      </c>
      <c r="I341" s="37">
        <v>15961.872619999998</v>
      </c>
      <c r="J341" s="37">
        <v>16632.993399999999</v>
      </c>
      <c r="K341" s="37">
        <v>17408.132900000001</v>
      </c>
      <c r="L341" s="37">
        <v>18594.346380000003</v>
      </c>
      <c r="M341" s="37">
        <v>19503.510000000002</v>
      </c>
      <c r="N341" s="37">
        <v>20770.73806</v>
      </c>
      <c r="O341" s="37">
        <v>21824.927780000002</v>
      </c>
      <c r="P341" s="37">
        <v>23605.248179999999</v>
      </c>
      <c r="Q341" s="37">
        <v>24212.35744</v>
      </c>
      <c r="R341" s="37">
        <v>25007.500539999994</v>
      </c>
      <c r="S341" s="37">
        <v>26221.719059999996</v>
      </c>
      <c r="T341" s="251">
        <v>26248.946</v>
      </c>
      <c r="U341" s="251">
        <v>27579.982999999997</v>
      </c>
      <c r="V341" s="251">
        <v>29351.164000000004</v>
      </c>
      <c r="W341" s="251">
        <v>29309.042999999998</v>
      </c>
      <c r="X341" s="251">
        <v>30222.51</v>
      </c>
      <c r="Y341" s="251">
        <v>28571.357999999997</v>
      </c>
      <c r="Z341" s="251">
        <v>28409.494000000002</v>
      </c>
      <c r="AA341" s="251">
        <v>27701.759000000005</v>
      </c>
      <c r="AB341" s="251">
        <v>27709.201999999997</v>
      </c>
      <c r="AC341" s="251">
        <v>27683.076000000001</v>
      </c>
      <c r="AD341" s="251">
        <v>27617.322</v>
      </c>
      <c r="AE341" s="251">
        <v>28640.672000000002</v>
      </c>
      <c r="AF341" s="251">
        <v>29332.850999999999</v>
      </c>
      <c r="AG341" s="251">
        <v>29595.225000000002</v>
      </c>
      <c r="AH341" s="251">
        <v>30894.045000000002</v>
      </c>
      <c r="AI341" s="251">
        <v>31383.367000000002</v>
      </c>
      <c r="AJ341" s="251">
        <v>31729.649000000001</v>
      </c>
      <c r="AK341" s="252">
        <v>33341.793000000005</v>
      </c>
      <c r="AL341" s="252">
        <v>33791.837</v>
      </c>
      <c r="AM341" s="252">
        <v>34918.76</v>
      </c>
    </row>
    <row r="342" spans="3:40">
      <c r="C342" s="7" t="s">
        <v>149</v>
      </c>
      <c r="D342" s="7" t="s">
        <v>12</v>
      </c>
      <c r="F342" s="37">
        <v>48977.650046902636</v>
      </c>
      <c r="G342" s="37">
        <v>50141.818505929725</v>
      </c>
      <c r="H342" s="37">
        <v>46883.71884417229</v>
      </c>
      <c r="I342" s="37">
        <v>48006.052306543417</v>
      </c>
      <c r="J342" s="37">
        <v>50249.635600013346</v>
      </c>
      <c r="K342" s="37">
        <v>50375.128849638895</v>
      </c>
      <c r="L342" s="37">
        <v>50214.823614806657</v>
      </c>
      <c r="M342" s="37">
        <v>50747.461134131569</v>
      </c>
      <c r="N342" s="37">
        <v>52838.963780220904</v>
      </c>
      <c r="O342" s="37">
        <v>54158.4230088166</v>
      </c>
      <c r="P342" s="37">
        <v>57780.024662415635</v>
      </c>
      <c r="Q342" s="37">
        <v>58955.306378330999</v>
      </c>
      <c r="R342" s="37">
        <v>57442.176416690832</v>
      </c>
      <c r="S342" s="37">
        <v>59353.843088089925</v>
      </c>
      <c r="T342" s="251">
        <v>60260.466793964559</v>
      </c>
      <c r="U342" s="251">
        <v>63260.254337171253</v>
      </c>
      <c r="V342" s="251">
        <v>62850.757612058507</v>
      </c>
      <c r="W342" s="251">
        <v>60400.612562780079</v>
      </c>
      <c r="X342" s="251">
        <v>63304.996573692042</v>
      </c>
      <c r="Y342" s="251">
        <v>56982.000982020072</v>
      </c>
      <c r="Z342" s="251">
        <v>59301.303679844052</v>
      </c>
      <c r="AA342" s="251">
        <v>52538.14847993799</v>
      </c>
      <c r="AB342" s="251">
        <v>51356.661946192391</v>
      </c>
      <c r="AC342" s="251">
        <v>51471.235631084332</v>
      </c>
      <c r="AD342" s="251">
        <v>49097.115728058568</v>
      </c>
      <c r="AE342" s="251">
        <v>51319.10330952955</v>
      </c>
      <c r="AF342" s="251">
        <v>53022.925883246688</v>
      </c>
      <c r="AG342" s="251">
        <v>52727.525538522867</v>
      </c>
      <c r="AH342" s="251">
        <v>56373.330657946201</v>
      </c>
      <c r="AI342" s="251">
        <v>55311.147956150169</v>
      </c>
      <c r="AJ342" s="251">
        <v>57056.461564161436</v>
      </c>
      <c r="AK342" s="252">
        <v>54968.560395683598</v>
      </c>
      <c r="AL342" s="252">
        <v>50859.265915260883</v>
      </c>
      <c r="AM342" s="252">
        <v>48503.271648451941</v>
      </c>
    </row>
    <row r="343" spans="3:40">
      <c r="C343" s="7" t="s">
        <v>179</v>
      </c>
      <c r="D343" s="7" t="s">
        <v>12</v>
      </c>
      <c r="E343" s="7" t="s">
        <v>313</v>
      </c>
      <c r="F343" s="37">
        <v>23462.525540705985</v>
      </c>
      <c r="G343" s="37">
        <v>24016.688140689665</v>
      </c>
      <c r="H343" s="37">
        <v>25098.815147245401</v>
      </c>
      <c r="I343" s="37">
        <v>26726.245611670311</v>
      </c>
      <c r="J343" s="37">
        <v>27015.92363462564</v>
      </c>
      <c r="K343" s="37">
        <v>27566.059185200207</v>
      </c>
      <c r="L343" s="37">
        <v>30861.067050890753</v>
      </c>
      <c r="M343" s="37">
        <v>33090.919419131569</v>
      </c>
      <c r="N343" s="37">
        <v>38269.530454180116</v>
      </c>
      <c r="O343" s="37">
        <v>42629.90628232788</v>
      </c>
      <c r="P343" s="37">
        <v>47694.511590662638</v>
      </c>
      <c r="Q343" s="37">
        <v>50990.905570293748</v>
      </c>
      <c r="R343" s="37">
        <v>52306.140577552302</v>
      </c>
      <c r="S343" s="37">
        <v>52874.81311266288</v>
      </c>
      <c r="T343" s="251">
        <v>54257.92377111112</v>
      </c>
      <c r="U343" s="251">
        <v>58164.714952192182</v>
      </c>
      <c r="V343" s="251">
        <v>63003.804162962057</v>
      </c>
      <c r="W343" s="251">
        <v>66346.179701147921</v>
      </c>
      <c r="X343" s="251">
        <v>62861.721782637571</v>
      </c>
      <c r="Y343" s="251">
        <v>54096.460929215609</v>
      </c>
      <c r="Z343" s="251">
        <v>53197.138219293789</v>
      </c>
      <c r="AA343" s="251">
        <v>50440.258020390567</v>
      </c>
      <c r="AB343" s="251">
        <v>48166.141447528345</v>
      </c>
      <c r="AC343" s="251">
        <v>49621.062447180433</v>
      </c>
      <c r="AD343" s="251">
        <v>52540.935076999231</v>
      </c>
      <c r="AE343" s="251">
        <v>54322.141852773508</v>
      </c>
      <c r="AF343" s="251">
        <v>57091.937403736621</v>
      </c>
      <c r="AG343" s="251">
        <v>58269.270159103238</v>
      </c>
      <c r="AH343" s="251">
        <v>59755.612220952622</v>
      </c>
      <c r="AI343" s="251">
        <v>60213.098781849665</v>
      </c>
      <c r="AJ343" s="251">
        <v>44510.794753032882</v>
      </c>
      <c r="AK343" s="252">
        <v>48125.615000203543</v>
      </c>
      <c r="AL343" s="252">
        <v>57813.50752687233</v>
      </c>
      <c r="AM343" s="252">
        <v>60043.05418581135</v>
      </c>
    </row>
    <row r="344" spans="3:40">
      <c r="C344" s="7" t="s">
        <v>719</v>
      </c>
      <c r="D344" s="7" t="s">
        <v>12</v>
      </c>
      <c r="T344" s="251">
        <v>0</v>
      </c>
      <c r="U344" s="251">
        <v>-812.53728185066007</v>
      </c>
      <c r="V344" s="251">
        <v>-797.2369804370544</v>
      </c>
      <c r="W344" s="251">
        <v>-2544.9068806892483</v>
      </c>
      <c r="X344" s="251">
        <v>-1678.9173542454826</v>
      </c>
      <c r="Y344" s="251">
        <v>0</v>
      </c>
      <c r="Z344" s="251">
        <v>-234.66122809994513</v>
      </c>
      <c r="AA344" s="251">
        <v>-82.737438746360667</v>
      </c>
      <c r="AB344" s="251">
        <v>0</v>
      </c>
      <c r="AC344" s="251">
        <v>0</v>
      </c>
      <c r="AD344" s="251">
        <v>-734.28962731408103</v>
      </c>
      <c r="AE344" s="251">
        <v>-1550.6491860363235</v>
      </c>
      <c r="AF344" s="251">
        <v>-1500.767090397748</v>
      </c>
      <c r="AG344" s="251">
        <v>-3196.3551596100347</v>
      </c>
      <c r="AH344" s="251">
        <v>-3747.8340317984885</v>
      </c>
      <c r="AI344" s="251">
        <v>-3904.8762630738229</v>
      </c>
      <c r="AJ344" s="251">
        <v>0</v>
      </c>
      <c r="AK344" s="252">
        <v>0</v>
      </c>
      <c r="AL344" s="252">
        <v>-3039.4537360839349</v>
      </c>
      <c r="AM344" s="252">
        <v>-4499.8654936480771</v>
      </c>
    </row>
    <row r="346" spans="3:40">
      <c r="C346" s="7" t="s">
        <v>296</v>
      </c>
      <c r="D346" s="7" t="s">
        <v>12</v>
      </c>
      <c r="T346" s="7">
        <f t="shared" ref="T346:AM346" si="55">T279</f>
        <v>1615.7394085622841</v>
      </c>
      <c r="U346" s="7">
        <f t="shared" si="55"/>
        <v>1991.2499609031113</v>
      </c>
      <c r="V346" s="7">
        <f t="shared" si="55"/>
        <v>2457.3649099323593</v>
      </c>
      <c r="W346" s="7">
        <f t="shared" si="55"/>
        <v>2830.4171858464638</v>
      </c>
      <c r="X346" s="7">
        <f t="shared" si="55"/>
        <v>3286.0967860155511</v>
      </c>
      <c r="Y346" s="7">
        <f t="shared" si="55"/>
        <v>4039.704467447928</v>
      </c>
      <c r="Z346" s="7">
        <f t="shared" si="55"/>
        <v>4480.9076696455604</v>
      </c>
      <c r="AA346" s="7">
        <f t="shared" si="55"/>
        <v>5047.380328242175</v>
      </c>
      <c r="AB346" s="7">
        <f t="shared" si="55"/>
        <v>5466.577221727076</v>
      </c>
      <c r="AC346" s="7">
        <f t="shared" si="55"/>
        <v>5830.6376536500502</v>
      </c>
      <c r="AD346" s="7">
        <f t="shared" si="55"/>
        <v>6519.4406203259978</v>
      </c>
      <c r="AE346" s="7">
        <f t="shared" si="55"/>
        <v>7402.6744198547303</v>
      </c>
      <c r="AF346" s="7">
        <f t="shared" si="55"/>
        <v>7987.78933169023</v>
      </c>
      <c r="AG346" s="7">
        <f t="shared" si="55"/>
        <v>9093.4984198975217</v>
      </c>
      <c r="AH346" s="7">
        <f t="shared" si="55"/>
        <v>10286.087888127542</v>
      </c>
      <c r="AI346" s="7">
        <f t="shared" si="55"/>
        <v>11433.633881035215</v>
      </c>
      <c r="AJ346" s="7">
        <f t="shared" si="55"/>
        <v>12437.618101791573</v>
      </c>
      <c r="AK346" s="7">
        <f t="shared" si="55"/>
        <v>12553.416763624587</v>
      </c>
      <c r="AL346" s="7">
        <f t="shared" si="55"/>
        <v>12730.241724919955</v>
      </c>
      <c r="AM346" s="7">
        <f t="shared" si="55"/>
        <v>14082.358322395183</v>
      </c>
      <c r="AN346" s="128">
        <f>AM346/AM341</f>
        <v>0.40328918674074288</v>
      </c>
    </row>
    <row r="347" spans="3:40">
      <c r="C347" s="7" t="s">
        <v>297</v>
      </c>
      <c r="D347" s="7" t="s">
        <v>12</v>
      </c>
      <c r="T347" s="7">
        <f t="shared" ref="T347:AM347" si="56">T280</f>
        <v>1731.1386914012155</v>
      </c>
      <c r="U347" s="7">
        <f t="shared" si="56"/>
        <v>2177.2430114574581</v>
      </c>
      <c r="V347" s="7">
        <f t="shared" si="56"/>
        <v>2257.4175425908425</v>
      </c>
      <c r="W347" s="7">
        <f t="shared" si="56"/>
        <v>2286.6948807555978</v>
      </c>
      <c r="X347" s="7">
        <f t="shared" si="56"/>
        <v>2223.7828396956065</v>
      </c>
      <c r="Y347" s="7">
        <f t="shared" si="56"/>
        <v>2382.3204028909126</v>
      </c>
      <c r="Z347" s="7">
        <f t="shared" si="56"/>
        <v>2538.4285779574197</v>
      </c>
      <c r="AA347" s="7">
        <f t="shared" si="56"/>
        <v>2446.8318542117204</v>
      </c>
      <c r="AB347" s="7">
        <f t="shared" si="56"/>
        <v>2490.4077803076166</v>
      </c>
      <c r="AC347" s="7">
        <f t="shared" si="56"/>
        <v>2668.9244051842738</v>
      </c>
      <c r="AD347" s="7">
        <f t="shared" si="56"/>
        <v>3074.1311991093162</v>
      </c>
      <c r="AE347" s="7">
        <f t="shared" si="56"/>
        <v>3173.5750084176002</v>
      </c>
      <c r="AF347" s="7">
        <f t="shared" si="56"/>
        <v>3310.1388614784801</v>
      </c>
      <c r="AG347" s="7">
        <f t="shared" si="56"/>
        <v>3492.6924071491189</v>
      </c>
      <c r="AH347" s="7">
        <f t="shared" si="56"/>
        <v>3597.0140898352915</v>
      </c>
      <c r="AI347" s="7">
        <f t="shared" si="56"/>
        <v>3508.8066903593167</v>
      </c>
      <c r="AJ347" s="7">
        <f t="shared" si="56"/>
        <v>3574.1344897885401</v>
      </c>
      <c r="AK347" s="7">
        <f t="shared" si="56"/>
        <v>3058.6166676941839</v>
      </c>
      <c r="AL347" s="7">
        <f t="shared" si="56"/>
        <v>2808.8259704852062</v>
      </c>
      <c r="AM347" s="7">
        <f t="shared" si="56"/>
        <v>3813.526634808064</v>
      </c>
      <c r="AN347" s="128">
        <f>AM347/AM342</f>
        <v>7.8624111430012758E-2</v>
      </c>
    </row>
    <row r="348" spans="3:40">
      <c r="C348" s="7" t="s">
        <v>298</v>
      </c>
      <c r="D348" s="7" t="s">
        <v>12</v>
      </c>
      <c r="E348" s="7" t="s">
        <v>306</v>
      </c>
      <c r="T348" s="7">
        <f t="shared" ref="T348:AM348" si="57">T281</f>
        <v>0</v>
      </c>
      <c r="U348" s="7">
        <f t="shared" si="57"/>
        <v>12.771778858835523</v>
      </c>
      <c r="V348" s="7">
        <f t="shared" si="57"/>
        <v>30.959761850961595</v>
      </c>
      <c r="W348" s="7">
        <f t="shared" si="57"/>
        <v>250.53334781460097</v>
      </c>
      <c r="X348" s="7">
        <f t="shared" si="57"/>
        <v>646.25760374869196</v>
      </c>
      <c r="Y348" s="7">
        <f t="shared" si="57"/>
        <v>900.34343588225943</v>
      </c>
      <c r="Z348" s="7">
        <f t="shared" si="57"/>
        <v>1076.8655826271258</v>
      </c>
      <c r="AA348" s="7">
        <f t="shared" si="57"/>
        <v>1131.1792152690909</v>
      </c>
      <c r="AB348" s="7">
        <f t="shared" si="57"/>
        <v>986.02257981805485</v>
      </c>
      <c r="AC348" s="7">
        <f t="shared" si="57"/>
        <v>1184.9927602460755</v>
      </c>
      <c r="AD348" s="7">
        <f t="shared" si="57"/>
        <v>1351.1818181103356</v>
      </c>
      <c r="AE348" s="7">
        <f t="shared" si="57"/>
        <v>1479.900045404705</v>
      </c>
      <c r="AF348" s="7">
        <f t="shared" si="57"/>
        <v>1377.9416181810686</v>
      </c>
      <c r="AG348" s="7">
        <f t="shared" si="57"/>
        <v>1868.2557010961173</v>
      </c>
      <c r="AH348" s="7">
        <f t="shared" si="57"/>
        <v>1793.8065717681843</v>
      </c>
      <c r="AI348" s="7">
        <f t="shared" si="57"/>
        <v>2187.4341259819148</v>
      </c>
      <c r="AJ348" s="7">
        <f t="shared" si="57"/>
        <v>2029.3460028120403</v>
      </c>
      <c r="AK348" s="7">
        <f t="shared" si="57"/>
        <v>2118.790698888889</v>
      </c>
      <c r="AL348" s="7">
        <f t="shared" si="57"/>
        <v>2681.6076773888894</v>
      </c>
      <c r="AM348" s="7">
        <f t="shared" si="57"/>
        <v>3300.2665770555554</v>
      </c>
      <c r="AN348" s="128">
        <f>AM348/AM343</f>
        <v>5.4965001727634209E-2</v>
      </c>
    </row>
    <row r="350" spans="3:40">
      <c r="C350" s="7" t="s">
        <v>314</v>
      </c>
      <c r="D350" s="7" t="s">
        <v>12</v>
      </c>
      <c r="T350" s="7">
        <f t="shared" ref="T350:AM352" si="58">T341-T346</f>
        <v>24633.206591437716</v>
      </c>
      <c r="U350" s="7">
        <f t="shared" si="58"/>
        <v>25588.733039096885</v>
      </c>
      <c r="V350" s="7">
        <f t="shared" si="58"/>
        <v>26893.799090067645</v>
      </c>
      <c r="W350" s="7">
        <f t="shared" si="58"/>
        <v>26478.625814153533</v>
      </c>
      <c r="X350" s="7">
        <f t="shared" si="58"/>
        <v>26936.413213984448</v>
      </c>
      <c r="Y350" s="7">
        <f t="shared" si="58"/>
        <v>24531.653532552067</v>
      </c>
      <c r="Z350" s="7">
        <f t="shared" si="58"/>
        <v>23928.586330354443</v>
      </c>
      <c r="AA350" s="7">
        <f t="shared" si="58"/>
        <v>22654.37867175783</v>
      </c>
      <c r="AB350" s="7">
        <f t="shared" si="58"/>
        <v>22242.624778272922</v>
      </c>
      <c r="AC350" s="7">
        <f t="shared" si="58"/>
        <v>21852.438346349951</v>
      </c>
      <c r="AD350" s="7">
        <f t="shared" si="58"/>
        <v>21097.881379674003</v>
      </c>
      <c r="AE350" s="7">
        <f t="shared" si="58"/>
        <v>21237.997580145271</v>
      </c>
      <c r="AF350" s="7">
        <f t="shared" si="58"/>
        <v>21345.061668309769</v>
      </c>
      <c r="AG350" s="7">
        <f t="shared" si="58"/>
        <v>20501.726580102481</v>
      </c>
      <c r="AH350" s="7">
        <f t="shared" si="58"/>
        <v>20607.95711187246</v>
      </c>
      <c r="AI350" s="7">
        <f t="shared" si="58"/>
        <v>19949.733118964788</v>
      </c>
      <c r="AJ350" s="7">
        <f t="shared" si="58"/>
        <v>19292.030898208428</v>
      </c>
      <c r="AK350" s="7">
        <f t="shared" si="58"/>
        <v>20788.376236375418</v>
      </c>
      <c r="AL350" s="7">
        <f t="shared" si="58"/>
        <v>21061.595275080042</v>
      </c>
      <c r="AM350" s="7">
        <f t="shared" si="58"/>
        <v>20836.401677604819</v>
      </c>
      <c r="AN350" s="126">
        <f>AM350/AM341</f>
        <v>0.59671081325925712</v>
      </c>
    </row>
    <row r="351" spans="3:40">
      <c r="C351" s="7" t="s">
        <v>315</v>
      </c>
      <c r="D351" s="7" t="s">
        <v>12</v>
      </c>
      <c r="T351" s="7">
        <f t="shared" si="58"/>
        <v>58529.328102563341</v>
      </c>
      <c r="U351" s="7">
        <f t="shared" si="58"/>
        <v>61083.011325713793</v>
      </c>
      <c r="V351" s="7">
        <f t="shared" si="58"/>
        <v>60593.340069467667</v>
      </c>
      <c r="W351" s="7">
        <f t="shared" si="58"/>
        <v>58113.917682024483</v>
      </c>
      <c r="X351" s="7">
        <f t="shared" si="58"/>
        <v>61081.213733996439</v>
      </c>
      <c r="Y351" s="7">
        <f t="shared" si="58"/>
        <v>54599.680579129163</v>
      </c>
      <c r="Z351" s="7">
        <f t="shared" si="58"/>
        <v>56762.875101886631</v>
      </c>
      <c r="AA351" s="7">
        <f t="shared" si="58"/>
        <v>50091.316625726271</v>
      </c>
      <c r="AB351" s="7">
        <f t="shared" si="58"/>
        <v>48866.254165884777</v>
      </c>
      <c r="AC351" s="7">
        <f t="shared" si="58"/>
        <v>48802.311225900055</v>
      </c>
      <c r="AD351" s="7">
        <f t="shared" si="58"/>
        <v>46022.984528949251</v>
      </c>
      <c r="AE351" s="7">
        <f t="shared" si="58"/>
        <v>48145.528301111946</v>
      </c>
      <c r="AF351" s="7">
        <f t="shared" si="58"/>
        <v>49712.787021768207</v>
      </c>
      <c r="AG351" s="7">
        <f t="shared" si="58"/>
        <v>49234.833131373751</v>
      </c>
      <c r="AH351" s="7">
        <f t="shared" si="58"/>
        <v>52776.316568110909</v>
      </c>
      <c r="AI351" s="7">
        <f t="shared" si="58"/>
        <v>51802.341265790856</v>
      </c>
      <c r="AJ351" s="7">
        <f t="shared" si="58"/>
        <v>53482.327074372894</v>
      </c>
      <c r="AK351" s="7">
        <f t="shared" si="58"/>
        <v>51909.943727989412</v>
      </c>
      <c r="AL351" s="7">
        <f t="shared" si="58"/>
        <v>48050.439944775673</v>
      </c>
      <c r="AM351" s="7">
        <f t="shared" si="58"/>
        <v>44689.745013643878</v>
      </c>
      <c r="AN351" s="126">
        <f>AM351/AM342</f>
        <v>0.92137588856998731</v>
      </c>
    </row>
    <row r="352" spans="3:40">
      <c r="C352" s="7" t="s">
        <v>316</v>
      </c>
      <c r="D352" s="7" t="s">
        <v>12</v>
      </c>
      <c r="T352" s="7">
        <f t="shared" si="58"/>
        <v>54257.92377111112</v>
      </c>
      <c r="U352" s="7">
        <f t="shared" si="58"/>
        <v>58151.943173333348</v>
      </c>
      <c r="V352" s="7">
        <f t="shared" si="58"/>
        <v>62972.844401111091</v>
      </c>
      <c r="W352" s="7">
        <f t="shared" si="58"/>
        <v>66095.646353333315</v>
      </c>
      <c r="X352" s="7">
        <f t="shared" si="58"/>
        <v>62215.464178888877</v>
      </c>
      <c r="Y352" s="7">
        <f t="shared" si="58"/>
        <v>53196.117493333353</v>
      </c>
      <c r="Z352" s="7">
        <f t="shared" si="58"/>
        <v>52120.272636666661</v>
      </c>
      <c r="AA352" s="7">
        <f t="shared" si="58"/>
        <v>49309.078805121477</v>
      </c>
      <c r="AB352" s="7">
        <f t="shared" si="58"/>
        <v>47180.118867710291</v>
      </c>
      <c r="AC352" s="7">
        <f t="shared" si="58"/>
        <v>48436.069686934359</v>
      </c>
      <c r="AD352" s="7">
        <f t="shared" si="58"/>
        <v>51189.753258888893</v>
      </c>
      <c r="AE352" s="7">
        <f t="shared" si="58"/>
        <v>52842.241807368802</v>
      </c>
      <c r="AF352" s="7">
        <f t="shared" si="58"/>
        <v>55713.995785555555</v>
      </c>
      <c r="AG352" s="7">
        <f t="shared" si="58"/>
        <v>56401.014458007121</v>
      </c>
      <c r="AH352" s="7">
        <f t="shared" si="58"/>
        <v>57961.80564918444</v>
      </c>
      <c r="AI352" s="7">
        <f t="shared" si="58"/>
        <v>58025.664655867753</v>
      </c>
      <c r="AJ352" s="7">
        <f t="shared" si="58"/>
        <v>42481.448750220843</v>
      </c>
      <c r="AK352" s="7">
        <f t="shared" si="58"/>
        <v>46006.824301314657</v>
      </c>
      <c r="AL352" s="7">
        <f t="shared" si="58"/>
        <v>55131.899849483438</v>
      </c>
      <c r="AM352" s="7">
        <f t="shared" si="58"/>
        <v>56742.787608755796</v>
      </c>
      <c r="AN352" s="126">
        <f>AM352/AM343</f>
        <v>0.94503499827236581</v>
      </c>
    </row>
    <row r="358" spans="3:48" ht="15" thickBot="1">
      <c r="C358" s="28" t="s">
        <v>330</v>
      </c>
      <c r="D358" s="28" t="s">
        <v>49</v>
      </c>
      <c r="E358" s="28" t="s">
        <v>62</v>
      </c>
      <c r="F358" s="28">
        <f t="shared" ref="F358:AM358" si="59">years</f>
        <v>1990</v>
      </c>
      <c r="G358" s="28">
        <f t="shared" si="59"/>
        <v>1991</v>
      </c>
      <c r="H358" s="28">
        <f t="shared" si="59"/>
        <v>1992</v>
      </c>
      <c r="I358" s="28">
        <f t="shared" si="59"/>
        <v>1993</v>
      </c>
      <c r="J358" s="28">
        <f t="shared" si="59"/>
        <v>1994</v>
      </c>
      <c r="K358" s="28">
        <f t="shared" si="59"/>
        <v>1995</v>
      </c>
      <c r="L358" s="28">
        <f t="shared" si="59"/>
        <v>1996</v>
      </c>
      <c r="M358" s="28">
        <f t="shared" si="59"/>
        <v>1997</v>
      </c>
      <c r="N358" s="28">
        <f t="shared" si="59"/>
        <v>1998</v>
      </c>
      <c r="O358" s="28">
        <f t="shared" si="59"/>
        <v>1999</v>
      </c>
      <c r="P358" s="28">
        <f t="shared" si="59"/>
        <v>2000</v>
      </c>
      <c r="Q358" s="28">
        <f t="shared" si="59"/>
        <v>2001</v>
      </c>
      <c r="R358" s="28">
        <f t="shared" si="59"/>
        <v>2002</v>
      </c>
      <c r="S358" s="28">
        <f t="shared" si="59"/>
        <v>2003</v>
      </c>
      <c r="T358" s="28">
        <f t="shared" si="59"/>
        <v>2004</v>
      </c>
      <c r="U358" s="28">
        <f t="shared" si="59"/>
        <v>2005</v>
      </c>
      <c r="V358" s="28">
        <f t="shared" si="59"/>
        <v>2006</v>
      </c>
      <c r="W358" s="28">
        <f t="shared" si="59"/>
        <v>2007</v>
      </c>
      <c r="X358" s="28">
        <f t="shared" si="59"/>
        <v>2008</v>
      </c>
      <c r="Y358" s="28">
        <f t="shared" si="59"/>
        <v>2009</v>
      </c>
      <c r="Z358" s="28">
        <f t="shared" si="59"/>
        <v>2010</v>
      </c>
      <c r="AA358" s="28">
        <f t="shared" si="59"/>
        <v>2011</v>
      </c>
      <c r="AB358" s="28">
        <f t="shared" si="59"/>
        <v>2012</v>
      </c>
      <c r="AC358" s="28">
        <f t="shared" si="59"/>
        <v>2013</v>
      </c>
      <c r="AD358" s="28">
        <f t="shared" si="59"/>
        <v>2014</v>
      </c>
      <c r="AE358" s="28">
        <f t="shared" si="59"/>
        <v>2015</v>
      </c>
      <c r="AF358" s="28">
        <f t="shared" si="59"/>
        <v>2016</v>
      </c>
      <c r="AG358" s="28">
        <f t="shared" si="59"/>
        <v>2017</v>
      </c>
      <c r="AH358" s="28">
        <f t="shared" si="59"/>
        <v>2018</v>
      </c>
      <c r="AI358" s="28">
        <f t="shared" si="59"/>
        <v>2019</v>
      </c>
      <c r="AJ358" s="28">
        <f t="shared" si="59"/>
        <v>2020</v>
      </c>
      <c r="AK358" s="28">
        <f t="shared" si="59"/>
        <v>2021</v>
      </c>
      <c r="AL358" s="28">
        <f t="shared" si="59"/>
        <v>2022</v>
      </c>
      <c r="AM358" s="28">
        <f t="shared" si="59"/>
        <v>2023</v>
      </c>
    </row>
    <row r="359" spans="3:48">
      <c r="C359" s="58" t="s">
        <v>320</v>
      </c>
    </row>
    <row r="360" spans="3:48">
      <c r="C360" s="7" t="s">
        <v>318</v>
      </c>
      <c r="D360" s="7" t="s">
        <v>12</v>
      </c>
      <c r="F360" s="65">
        <v>752.74881333333349</v>
      </c>
      <c r="G360" s="65">
        <v>773.32062098654717</v>
      </c>
      <c r="H360" s="65">
        <v>778.28416657698062</v>
      </c>
      <c r="I360" s="65">
        <v>782.92410080717491</v>
      </c>
      <c r="J360" s="65">
        <v>793.26409469211728</v>
      </c>
      <c r="K360" s="65">
        <v>784.7329286652116</v>
      </c>
      <c r="L360" s="65">
        <v>791.39496362894295</v>
      </c>
      <c r="M360" s="65">
        <v>785.59486177962947</v>
      </c>
      <c r="N360" s="65">
        <v>793.36494127140827</v>
      </c>
      <c r="O360" s="65">
        <v>812.90867694573944</v>
      </c>
      <c r="P360" s="65">
        <v>812.35820644050784</v>
      </c>
      <c r="Q360" s="65">
        <v>795.35551312963025</v>
      </c>
      <c r="R360" s="65">
        <v>815.83519801593638</v>
      </c>
      <c r="S360" s="65">
        <v>794.91962540009183</v>
      </c>
      <c r="T360" s="248">
        <v>786.75813158843266</v>
      </c>
      <c r="U360" s="248">
        <v>760.41443390410302</v>
      </c>
      <c r="V360" s="248">
        <v>757.20549526103503</v>
      </c>
      <c r="W360" s="248">
        <v>745.24920499554833</v>
      </c>
      <c r="X360" s="248">
        <v>756.99876192770171</v>
      </c>
      <c r="Y360" s="248">
        <v>753.88969232417764</v>
      </c>
      <c r="Z360" s="248">
        <v>753.87636534787509</v>
      </c>
      <c r="AA360" s="248">
        <v>751.81814235936906</v>
      </c>
      <c r="AB360" s="248">
        <v>759.33211002746668</v>
      </c>
      <c r="AC360" s="248">
        <v>737.18355523490561</v>
      </c>
      <c r="AD360" s="248">
        <v>727.72122303151593</v>
      </c>
      <c r="AE360" s="248">
        <v>724.7812908281262</v>
      </c>
      <c r="AF360" s="248">
        <v>730.61657094017107</v>
      </c>
      <c r="AG360" s="248">
        <v>716.68343760683763</v>
      </c>
      <c r="AH360" s="248">
        <v>723.58777094017103</v>
      </c>
      <c r="AI360" s="248">
        <v>741.21837094017076</v>
      </c>
      <c r="AJ360" s="248">
        <v>760.77183247863229</v>
      </c>
      <c r="AK360" s="249">
        <v>761.82926239316237</v>
      </c>
      <c r="AL360" s="249">
        <v>763.5679393162394</v>
      </c>
      <c r="AM360" s="249">
        <v>761.03551282051274</v>
      </c>
    </row>
    <row r="361" spans="3:48">
      <c r="C361" s="7" t="s">
        <v>317</v>
      </c>
      <c r="D361" s="7" t="s">
        <v>12</v>
      </c>
      <c r="F361" s="65">
        <v>0</v>
      </c>
      <c r="G361" s="65">
        <v>0</v>
      </c>
      <c r="H361" s="65">
        <v>5.0830000000000002</v>
      </c>
      <c r="I361" s="65">
        <v>13.554666666666668</v>
      </c>
      <c r="J361" s="65">
        <v>15.858800000000002</v>
      </c>
      <c r="K361" s="65">
        <v>15.975142857142858</v>
      </c>
      <c r="L361" s="65">
        <v>15.587777777777779</v>
      </c>
      <c r="M361" s="65">
        <v>63.805707865168543</v>
      </c>
      <c r="N361" s="65">
        <v>146.46686717694732</v>
      </c>
      <c r="O361" s="65">
        <v>171.84356896046853</v>
      </c>
      <c r="P361" s="65">
        <v>244.61649980590059</v>
      </c>
      <c r="Q361" s="65">
        <v>322.92303155339806</v>
      </c>
      <c r="R361" s="65">
        <v>370.17354510474564</v>
      </c>
      <c r="S361" s="65">
        <v>485.47424653405665</v>
      </c>
      <c r="T361" s="248">
        <v>719.98127697385132</v>
      </c>
      <c r="U361" s="248">
        <v>1100.5735269990084</v>
      </c>
      <c r="V361" s="248">
        <v>1571.7264146713244</v>
      </c>
      <c r="W361" s="248">
        <v>1908.0549808509156</v>
      </c>
      <c r="X361" s="248">
        <v>2312.0870240878494</v>
      </c>
      <c r="Y361" s="248">
        <v>3025.1677751237503</v>
      </c>
      <c r="Z361" s="248">
        <v>3412.1393042976852</v>
      </c>
      <c r="AA361" s="248">
        <v>3958.9701858828062</v>
      </c>
      <c r="AB361" s="248">
        <v>4263.803111699609</v>
      </c>
      <c r="AC361" s="248">
        <v>4606.8740984151445</v>
      </c>
      <c r="AD361" s="248">
        <v>5248.6923972944815</v>
      </c>
      <c r="AE361" s="248">
        <v>6195.7101290266046</v>
      </c>
      <c r="AF361" s="248">
        <v>6572.0107607500586</v>
      </c>
      <c r="AG361" s="248">
        <v>7630.0119822906845</v>
      </c>
      <c r="AH361" s="248">
        <v>8692.4581171873724</v>
      </c>
      <c r="AI361" s="248">
        <v>9800.0285100950441</v>
      </c>
      <c r="AJ361" s="248">
        <v>10675.414589828628</v>
      </c>
      <c r="AK361" s="249">
        <v>10971.747626439676</v>
      </c>
      <c r="AL361" s="249">
        <v>11335.018781789931</v>
      </c>
      <c r="AM361" s="249">
        <v>11881.902871071443</v>
      </c>
    </row>
    <row r="362" spans="3:48">
      <c r="C362" s="7" t="s">
        <v>21</v>
      </c>
      <c r="D362" s="7" t="s">
        <v>12</v>
      </c>
      <c r="F362" s="65">
        <v>0</v>
      </c>
      <c r="G362" s="65">
        <v>0</v>
      </c>
      <c r="H362" s="65">
        <v>0</v>
      </c>
      <c r="I362" s="65">
        <v>0</v>
      </c>
      <c r="J362" s="65">
        <v>0</v>
      </c>
      <c r="K362" s="65">
        <v>0</v>
      </c>
      <c r="L362" s="65">
        <v>0</v>
      </c>
      <c r="M362" s="65">
        <v>0</v>
      </c>
      <c r="N362" s="65">
        <v>0</v>
      </c>
      <c r="O362" s="65">
        <v>0</v>
      </c>
      <c r="P362" s="65">
        <v>0</v>
      </c>
      <c r="Q362" s="65">
        <v>0</v>
      </c>
      <c r="R362" s="65">
        <v>0</v>
      </c>
      <c r="S362" s="65">
        <v>0</v>
      </c>
      <c r="T362" s="248">
        <v>0</v>
      </c>
      <c r="U362" s="248">
        <v>0</v>
      </c>
      <c r="V362" s="248">
        <v>0</v>
      </c>
      <c r="W362" s="248">
        <v>0</v>
      </c>
      <c r="X362" s="248">
        <v>0</v>
      </c>
      <c r="Y362" s="248">
        <v>0.42399999999999999</v>
      </c>
      <c r="Z362" s="248">
        <v>0.47599999999999998</v>
      </c>
      <c r="AA362" s="248">
        <v>0.54200000000000004</v>
      </c>
      <c r="AB362" s="248">
        <v>0.64600000000000002</v>
      </c>
      <c r="AC362" s="248">
        <v>0.69899999999999995</v>
      </c>
      <c r="AD362" s="248">
        <v>2.052</v>
      </c>
      <c r="AE362" s="248">
        <v>3.5960000000000001</v>
      </c>
      <c r="AF362" s="248">
        <v>5.9459999999999997</v>
      </c>
      <c r="AG362" s="248">
        <v>11.555999999999999</v>
      </c>
      <c r="AH362" s="248">
        <v>21.701000000000001</v>
      </c>
      <c r="AI362" s="248">
        <v>40.08</v>
      </c>
      <c r="AJ362" s="248">
        <v>63.78</v>
      </c>
      <c r="AK362" s="249">
        <v>84.647000000000006</v>
      </c>
      <c r="AL362" s="249">
        <v>148.66500000000002</v>
      </c>
      <c r="AM362" s="249">
        <v>646.48199999999997</v>
      </c>
    </row>
    <row r="363" spans="3:48">
      <c r="C363" s="7" t="s">
        <v>31</v>
      </c>
      <c r="D363" s="7" t="s">
        <v>12</v>
      </c>
      <c r="F363" s="65">
        <v>0</v>
      </c>
      <c r="G363" s="65">
        <v>0</v>
      </c>
      <c r="H363" s="65">
        <v>0</v>
      </c>
      <c r="I363" s="65">
        <v>0</v>
      </c>
      <c r="J363" s="65">
        <v>0</v>
      </c>
      <c r="K363" s="65">
        <v>0</v>
      </c>
      <c r="L363" s="65">
        <v>0</v>
      </c>
      <c r="M363" s="65">
        <v>0</v>
      </c>
      <c r="N363" s="65">
        <v>0</v>
      </c>
      <c r="O363" s="65">
        <v>0</v>
      </c>
      <c r="P363" s="65">
        <v>0</v>
      </c>
      <c r="Q363" s="65">
        <v>0</v>
      </c>
      <c r="R363" s="65">
        <v>0</v>
      </c>
      <c r="S363" s="65">
        <v>0</v>
      </c>
      <c r="T363" s="248">
        <v>0</v>
      </c>
      <c r="U363" s="248">
        <v>0</v>
      </c>
      <c r="V363" s="248">
        <v>0</v>
      </c>
      <c r="W363" s="248">
        <v>0</v>
      </c>
      <c r="X363" s="248">
        <v>0</v>
      </c>
      <c r="Y363" s="248">
        <v>0</v>
      </c>
      <c r="Z363" s="248">
        <v>0</v>
      </c>
      <c r="AA363" s="248">
        <v>0</v>
      </c>
      <c r="AB363" s="248">
        <v>66.685000000000002</v>
      </c>
      <c r="AC363" s="248">
        <v>74.381</v>
      </c>
      <c r="AD363" s="248">
        <v>72.433999999999997</v>
      </c>
      <c r="AE363" s="248">
        <v>77.084000000000003</v>
      </c>
      <c r="AF363" s="248">
        <v>75.772000000000006</v>
      </c>
      <c r="AG363" s="248">
        <v>150.745</v>
      </c>
      <c r="AH363" s="248">
        <v>330.15600000000001</v>
      </c>
      <c r="AI363" s="248">
        <v>320.46300000000002</v>
      </c>
      <c r="AJ363" s="248">
        <v>326.13900000000001</v>
      </c>
      <c r="AK363" s="249">
        <v>351.40199999999999</v>
      </c>
      <c r="AL363" s="249">
        <v>346.78399999999999</v>
      </c>
      <c r="AM363" s="249">
        <v>333.80599999999998</v>
      </c>
    </row>
    <row r="364" spans="3:48">
      <c r="C364" s="7" t="s">
        <v>321</v>
      </c>
      <c r="D364" s="7" t="s">
        <v>12</v>
      </c>
      <c r="F364" s="65">
        <v>0</v>
      </c>
      <c r="G364" s="65">
        <v>0</v>
      </c>
      <c r="H364" s="65">
        <v>0</v>
      </c>
      <c r="I364" s="65">
        <v>0</v>
      </c>
      <c r="J364" s="65">
        <v>0</v>
      </c>
      <c r="K364" s="65">
        <v>0</v>
      </c>
      <c r="L364" s="65">
        <v>0</v>
      </c>
      <c r="M364" s="65">
        <v>0</v>
      </c>
      <c r="N364" s="65">
        <v>0</v>
      </c>
      <c r="O364" s="65">
        <v>0</v>
      </c>
      <c r="P364" s="65">
        <v>0</v>
      </c>
      <c r="Q364" s="65">
        <v>0</v>
      </c>
      <c r="R364" s="65">
        <v>0</v>
      </c>
      <c r="S364" s="65">
        <v>0</v>
      </c>
      <c r="T364" s="248">
        <v>8</v>
      </c>
      <c r="U364" s="248">
        <v>7.8920000000000003</v>
      </c>
      <c r="V364" s="248">
        <v>7.8920000000000003</v>
      </c>
      <c r="W364" s="248">
        <v>13.825000000000001</v>
      </c>
      <c r="X364" s="248">
        <v>33.07</v>
      </c>
      <c r="Y364" s="248">
        <v>65.222999999999999</v>
      </c>
      <c r="Z364" s="248">
        <v>109.717</v>
      </c>
      <c r="AA364" s="248">
        <v>136.28199999999998</v>
      </c>
      <c r="AB364" s="248">
        <v>179.011</v>
      </c>
      <c r="AC364" s="248">
        <v>226.93899999999999</v>
      </c>
      <c r="AD364" s="248">
        <v>264.91199999999998</v>
      </c>
      <c r="AE364" s="248">
        <v>196.71199999999999</v>
      </c>
      <c r="AF364" s="248">
        <v>395.47700000000003</v>
      </c>
      <c r="AG364" s="248">
        <v>381.40899999999999</v>
      </c>
      <c r="AH364" s="248">
        <v>334.09300000000002</v>
      </c>
      <c r="AI364" s="248">
        <v>346.322</v>
      </c>
      <c r="AJ364" s="248">
        <v>432.61499999999995</v>
      </c>
      <c r="AK364" s="249">
        <v>470.70100000000002</v>
      </c>
      <c r="AL364" s="249">
        <v>507.78300000000002</v>
      </c>
      <c r="AM364" s="249">
        <v>347.43700000000001</v>
      </c>
    </row>
    <row r="365" spans="3:48">
      <c r="C365" s="7" t="s">
        <v>322</v>
      </c>
      <c r="D365" s="7" t="s">
        <v>12</v>
      </c>
      <c r="F365" s="65">
        <v>0</v>
      </c>
      <c r="G365" s="65">
        <v>0</v>
      </c>
      <c r="H365" s="65">
        <v>0</v>
      </c>
      <c r="I365" s="65">
        <v>0</v>
      </c>
      <c r="J365" s="65">
        <v>0</v>
      </c>
      <c r="K365" s="65">
        <v>0</v>
      </c>
      <c r="L365" s="65">
        <v>27</v>
      </c>
      <c r="M365" s="65">
        <v>81</v>
      </c>
      <c r="N365" s="65">
        <v>85</v>
      </c>
      <c r="O365" s="65">
        <v>91</v>
      </c>
      <c r="P365" s="65">
        <v>95</v>
      </c>
      <c r="Q365" s="65">
        <v>97</v>
      </c>
      <c r="R365" s="65">
        <v>81</v>
      </c>
      <c r="S365" s="65">
        <v>70</v>
      </c>
      <c r="T365" s="65">
        <v>85</v>
      </c>
      <c r="U365" s="65">
        <v>106.37</v>
      </c>
      <c r="V365" s="65">
        <v>108.39600000000002</v>
      </c>
      <c r="W365" s="65">
        <v>146.36635504974478</v>
      </c>
      <c r="X365" s="65">
        <v>167.16453189238726</v>
      </c>
      <c r="Y365" s="65">
        <v>177.56555834454002</v>
      </c>
      <c r="Z365" s="65">
        <v>182.27766256392911</v>
      </c>
      <c r="AA365" s="65">
        <v>178.36807667004385</v>
      </c>
      <c r="AB365" s="65">
        <v>172.60454113325818</v>
      </c>
      <c r="AC365" s="65">
        <v>155.83672691418269</v>
      </c>
      <c r="AD365" s="65">
        <v>167.42562635333996</v>
      </c>
      <c r="AE365" s="65">
        <v>175.1785178248879</v>
      </c>
      <c r="AF365" s="65">
        <v>163.79267354449598</v>
      </c>
      <c r="AG365" s="65">
        <v>158.11478477893223</v>
      </c>
      <c r="AH365" s="65">
        <v>139.15317599710639</v>
      </c>
      <c r="AI365" s="65">
        <v>132.57669167424353</v>
      </c>
      <c r="AJ365" s="65">
        <v>117.02112414568852</v>
      </c>
      <c r="AK365" s="65">
        <v>118.82845809616626</v>
      </c>
      <c r="AL365" s="65">
        <v>100.47715041378426</v>
      </c>
      <c r="AM365" s="65">
        <v>95.716860008260383</v>
      </c>
    </row>
    <row r="366" spans="3:48">
      <c r="C366" s="7" t="s">
        <v>323</v>
      </c>
      <c r="D366" s="7" t="s">
        <v>12</v>
      </c>
      <c r="F366" s="65">
        <v>0</v>
      </c>
      <c r="G366" s="65">
        <v>0</v>
      </c>
      <c r="H366" s="65">
        <v>0</v>
      </c>
      <c r="I366" s="65">
        <v>0</v>
      </c>
      <c r="J366" s="65">
        <v>0</v>
      </c>
      <c r="K366" s="65">
        <v>0</v>
      </c>
      <c r="L366" s="65">
        <v>0</v>
      </c>
      <c r="M366" s="65">
        <v>0</v>
      </c>
      <c r="N366" s="65">
        <v>0</v>
      </c>
      <c r="O366" s="65">
        <v>0</v>
      </c>
      <c r="P366" s="65">
        <v>0</v>
      </c>
      <c r="Q366" s="65">
        <v>0</v>
      </c>
      <c r="R366" s="65">
        <v>1</v>
      </c>
      <c r="S366" s="65">
        <v>16</v>
      </c>
      <c r="T366" s="248">
        <v>16</v>
      </c>
      <c r="U366" s="248">
        <v>16</v>
      </c>
      <c r="V366" s="248">
        <v>12.144999999999982</v>
      </c>
      <c r="W366" s="248">
        <v>16.921644950255228</v>
      </c>
      <c r="X366" s="248">
        <v>16.776468107612743</v>
      </c>
      <c r="Y366" s="248">
        <v>17.434441655459977</v>
      </c>
      <c r="Z366" s="248">
        <v>22.421337436070871</v>
      </c>
      <c r="AA366" s="248">
        <v>21.399923329956152</v>
      </c>
      <c r="AB366" s="248">
        <v>24.495458866741814</v>
      </c>
      <c r="AC366" s="248">
        <v>28.724273085817288</v>
      </c>
      <c r="AD366" s="248">
        <v>36.203373646660026</v>
      </c>
      <c r="AE366" s="248">
        <v>29.612482175112092</v>
      </c>
      <c r="AF366" s="248">
        <v>44.17432645550403</v>
      </c>
      <c r="AG366" s="248">
        <v>44.978215221067785</v>
      </c>
      <c r="AH366" s="248">
        <v>44.938824002893597</v>
      </c>
      <c r="AI366" s="248">
        <v>52.945308325756457</v>
      </c>
      <c r="AJ366" s="248">
        <v>61.600875854311496</v>
      </c>
      <c r="AK366" s="249">
        <v>55.356184520607655</v>
      </c>
      <c r="AL366" s="249">
        <v>60.809853037831274</v>
      </c>
      <c r="AM366" s="249">
        <v>65.00023402510449</v>
      </c>
    </row>
    <row r="367" spans="3:48" s="58" customFormat="1">
      <c r="C367" s="58" t="s">
        <v>47</v>
      </c>
      <c r="D367" s="58" t="s">
        <v>12</v>
      </c>
      <c r="F367" s="88">
        <f t="shared" ref="F367:AM367" si="60">SUM(F360:F366)</f>
        <v>752.74881333333349</v>
      </c>
      <c r="G367" s="88">
        <f t="shared" si="60"/>
        <v>773.32062098654717</v>
      </c>
      <c r="H367" s="88">
        <f t="shared" si="60"/>
        <v>783.36716657698059</v>
      </c>
      <c r="I367" s="88">
        <f t="shared" si="60"/>
        <v>796.47876747384157</v>
      </c>
      <c r="J367" s="88">
        <f t="shared" si="60"/>
        <v>809.12289469211726</v>
      </c>
      <c r="K367" s="88">
        <f t="shared" si="60"/>
        <v>800.70807152235443</v>
      </c>
      <c r="L367" s="88">
        <f t="shared" si="60"/>
        <v>833.98274140672072</v>
      </c>
      <c r="M367" s="88">
        <f t="shared" si="60"/>
        <v>930.400569644798</v>
      </c>
      <c r="N367" s="88">
        <f t="shared" si="60"/>
        <v>1024.8318084483556</v>
      </c>
      <c r="O367" s="88">
        <f t="shared" si="60"/>
        <v>1075.7522459062079</v>
      </c>
      <c r="P367" s="88">
        <f t="shared" si="60"/>
        <v>1151.9747062464085</v>
      </c>
      <c r="Q367" s="88">
        <f t="shared" si="60"/>
        <v>1215.2785446830283</v>
      </c>
      <c r="R367" s="88">
        <f t="shared" si="60"/>
        <v>1268.0087431206821</v>
      </c>
      <c r="S367" s="88">
        <f t="shared" si="60"/>
        <v>1366.3938719341486</v>
      </c>
      <c r="T367" s="88">
        <f t="shared" si="60"/>
        <v>1615.7394085622841</v>
      </c>
      <c r="U367" s="88">
        <f t="shared" si="60"/>
        <v>1991.2499609031115</v>
      </c>
      <c r="V367" s="88">
        <f t="shared" si="60"/>
        <v>2457.3649099323593</v>
      </c>
      <c r="W367" s="88">
        <f t="shared" si="60"/>
        <v>2830.4171858464638</v>
      </c>
      <c r="X367" s="88">
        <f t="shared" si="60"/>
        <v>3286.0967860155515</v>
      </c>
      <c r="Y367" s="88">
        <f t="shared" si="60"/>
        <v>4039.704467447928</v>
      </c>
      <c r="Z367" s="88">
        <f t="shared" si="60"/>
        <v>4480.9076696455595</v>
      </c>
      <c r="AA367" s="88">
        <f t="shared" si="60"/>
        <v>5047.3803282421759</v>
      </c>
      <c r="AB367" s="88">
        <f t="shared" si="60"/>
        <v>5466.577221727076</v>
      </c>
      <c r="AC367" s="88">
        <f t="shared" si="60"/>
        <v>5830.6376536500502</v>
      </c>
      <c r="AD367" s="88">
        <f t="shared" si="60"/>
        <v>6519.4406203259978</v>
      </c>
      <c r="AE367" s="88">
        <f t="shared" si="60"/>
        <v>7402.6744198547303</v>
      </c>
      <c r="AF367" s="88">
        <f t="shared" si="60"/>
        <v>7987.78933169023</v>
      </c>
      <c r="AG367" s="88">
        <f t="shared" si="60"/>
        <v>9093.4984198975235</v>
      </c>
      <c r="AH367" s="88">
        <f t="shared" si="60"/>
        <v>10286.087888127542</v>
      </c>
      <c r="AI367" s="88">
        <f t="shared" si="60"/>
        <v>11433.633881035214</v>
      </c>
      <c r="AJ367" s="88">
        <f t="shared" si="60"/>
        <v>12437.342422307262</v>
      </c>
      <c r="AK367" s="88">
        <f t="shared" si="60"/>
        <v>12814.511531449612</v>
      </c>
      <c r="AL367" s="88">
        <f t="shared" si="60"/>
        <v>13263.105724557787</v>
      </c>
      <c r="AM367" s="88">
        <f t="shared" si="60"/>
        <v>14131.380477925321</v>
      </c>
      <c r="AN367" s="7"/>
      <c r="AO367" s="7"/>
      <c r="AP367" s="7"/>
      <c r="AQ367" s="7"/>
      <c r="AR367" s="7"/>
      <c r="AS367" s="7"/>
      <c r="AT367" s="7"/>
      <c r="AU367" s="7"/>
      <c r="AV367" s="7"/>
    </row>
    <row r="369" spans="3:48">
      <c r="C369" s="58" t="s">
        <v>338</v>
      </c>
    </row>
    <row r="370" spans="3:48">
      <c r="C370" s="7" t="s">
        <v>324</v>
      </c>
      <c r="D370" s="7" t="s">
        <v>12</v>
      </c>
      <c r="AK370" s="249">
        <v>236.75052745441812</v>
      </c>
      <c r="AL370" s="249">
        <v>482.18900000000002</v>
      </c>
      <c r="AM370" s="249">
        <v>4.049352001573709</v>
      </c>
    </row>
    <row r="371" spans="3:48">
      <c r="C371" s="7" t="s">
        <v>325</v>
      </c>
      <c r="D371" s="7" t="s">
        <v>12</v>
      </c>
      <c r="AK371" s="253">
        <v>0</v>
      </c>
      <c r="AL371" s="253">
        <v>0</v>
      </c>
      <c r="AM371" s="253">
        <v>0</v>
      </c>
    </row>
    <row r="372" spans="3:48">
      <c r="C372" s="7" t="s">
        <v>326</v>
      </c>
      <c r="D372" s="7" t="s">
        <v>12</v>
      </c>
      <c r="AK372" s="249">
        <v>24.34424037060765</v>
      </c>
      <c r="AL372" s="249">
        <v>50.674999637831291</v>
      </c>
      <c r="AM372" s="249">
        <v>44.972803528563801</v>
      </c>
    </row>
    <row r="373" spans="3:48">
      <c r="AK373" s="37"/>
      <c r="AL373" s="37"/>
      <c r="AM373" s="37"/>
    </row>
    <row r="374" spans="3:48">
      <c r="C374" s="58" t="s">
        <v>331</v>
      </c>
    </row>
    <row r="375" spans="3:48">
      <c r="C375" s="7" t="s">
        <v>318</v>
      </c>
      <c r="D375" s="7" t="s">
        <v>12</v>
      </c>
      <c r="F375" s="106">
        <f t="shared" ref="F375:AM378" si="61">F360</f>
        <v>752.74881333333349</v>
      </c>
      <c r="G375" s="106">
        <f t="shared" si="61"/>
        <v>773.32062098654717</v>
      </c>
      <c r="H375" s="106">
        <f t="shared" si="61"/>
        <v>778.28416657698062</v>
      </c>
      <c r="I375" s="106">
        <f t="shared" si="61"/>
        <v>782.92410080717491</v>
      </c>
      <c r="J375" s="106">
        <f t="shared" si="61"/>
        <v>793.26409469211728</v>
      </c>
      <c r="K375" s="106">
        <f t="shared" si="61"/>
        <v>784.7329286652116</v>
      </c>
      <c r="L375" s="106">
        <f t="shared" si="61"/>
        <v>791.39496362894295</v>
      </c>
      <c r="M375" s="106">
        <f t="shared" si="61"/>
        <v>785.59486177962947</v>
      </c>
      <c r="N375" s="106">
        <f t="shared" si="61"/>
        <v>793.36494127140827</v>
      </c>
      <c r="O375" s="106">
        <f t="shared" si="61"/>
        <v>812.90867694573944</v>
      </c>
      <c r="P375" s="106">
        <f t="shared" si="61"/>
        <v>812.35820644050784</v>
      </c>
      <c r="Q375" s="106">
        <f t="shared" si="61"/>
        <v>795.35551312963025</v>
      </c>
      <c r="R375" s="106">
        <f t="shared" si="61"/>
        <v>815.83519801593638</v>
      </c>
      <c r="S375" s="106">
        <f t="shared" si="61"/>
        <v>794.91962540009183</v>
      </c>
      <c r="T375" s="106">
        <f t="shared" si="61"/>
        <v>786.75813158843266</v>
      </c>
      <c r="U375" s="106">
        <f t="shared" si="61"/>
        <v>760.41443390410302</v>
      </c>
      <c r="V375" s="106">
        <f t="shared" si="61"/>
        <v>757.20549526103503</v>
      </c>
      <c r="W375" s="106">
        <f t="shared" si="61"/>
        <v>745.24920499554833</v>
      </c>
      <c r="X375" s="106">
        <f t="shared" si="61"/>
        <v>756.99876192770171</v>
      </c>
      <c r="Y375" s="106">
        <f t="shared" si="61"/>
        <v>753.88969232417764</v>
      </c>
      <c r="Z375" s="106">
        <f t="shared" si="61"/>
        <v>753.87636534787509</v>
      </c>
      <c r="AA375" s="106">
        <f t="shared" si="61"/>
        <v>751.81814235936906</v>
      </c>
      <c r="AB375" s="106">
        <f t="shared" si="61"/>
        <v>759.33211002746668</v>
      </c>
      <c r="AC375" s="106">
        <f t="shared" si="61"/>
        <v>737.18355523490561</v>
      </c>
      <c r="AD375" s="106">
        <f t="shared" si="61"/>
        <v>727.72122303151593</v>
      </c>
      <c r="AE375" s="106">
        <f t="shared" si="61"/>
        <v>724.7812908281262</v>
      </c>
      <c r="AF375" s="106">
        <f t="shared" si="61"/>
        <v>730.61657094017107</v>
      </c>
      <c r="AG375" s="106">
        <f t="shared" si="61"/>
        <v>716.68343760683763</v>
      </c>
      <c r="AH375" s="106">
        <f t="shared" si="61"/>
        <v>723.58777094017103</v>
      </c>
      <c r="AI375" s="106">
        <f t="shared" si="61"/>
        <v>741.21837094017076</v>
      </c>
      <c r="AJ375" s="106">
        <f t="shared" si="61"/>
        <v>760.77183247863229</v>
      </c>
      <c r="AK375" s="106">
        <f t="shared" si="61"/>
        <v>761.82926239316237</v>
      </c>
      <c r="AL375" s="106">
        <f t="shared" si="61"/>
        <v>763.5679393162394</v>
      </c>
      <c r="AM375" s="106">
        <f t="shared" si="61"/>
        <v>761.03551282051274</v>
      </c>
    </row>
    <row r="376" spans="3:48">
      <c r="C376" s="7" t="s">
        <v>317</v>
      </c>
      <c r="D376" s="7" t="s">
        <v>12</v>
      </c>
      <c r="F376" s="106">
        <f t="shared" si="61"/>
        <v>0</v>
      </c>
      <c r="G376" s="106">
        <f t="shared" si="61"/>
        <v>0</v>
      </c>
      <c r="H376" s="106">
        <f t="shared" si="61"/>
        <v>5.0830000000000002</v>
      </c>
      <c r="I376" s="106">
        <f t="shared" si="61"/>
        <v>13.554666666666668</v>
      </c>
      <c r="J376" s="106">
        <f t="shared" si="61"/>
        <v>15.858800000000002</v>
      </c>
      <c r="K376" s="106">
        <f t="shared" si="61"/>
        <v>15.975142857142858</v>
      </c>
      <c r="L376" s="106">
        <f t="shared" si="61"/>
        <v>15.587777777777779</v>
      </c>
      <c r="M376" s="106">
        <f t="shared" si="61"/>
        <v>63.805707865168543</v>
      </c>
      <c r="N376" s="106">
        <f t="shared" si="61"/>
        <v>146.46686717694732</v>
      </c>
      <c r="O376" s="106">
        <f t="shared" si="61"/>
        <v>171.84356896046853</v>
      </c>
      <c r="P376" s="106">
        <f t="shared" si="61"/>
        <v>244.61649980590059</v>
      </c>
      <c r="Q376" s="106">
        <f t="shared" si="61"/>
        <v>322.92303155339806</v>
      </c>
      <c r="R376" s="106">
        <f t="shared" si="61"/>
        <v>370.17354510474564</v>
      </c>
      <c r="S376" s="106">
        <f t="shared" si="61"/>
        <v>485.47424653405665</v>
      </c>
      <c r="T376" s="106">
        <f t="shared" si="61"/>
        <v>719.98127697385132</v>
      </c>
      <c r="U376" s="106">
        <f t="shared" si="61"/>
        <v>1100.5735269990084</v>
      </c>
      <c r="V376" s="106">
        <f t="shared" si="61"/>
        <v>1571.7264146713244</v>
      </c>
      <c r="W376" s="106">
        <f t="shared" si="61"/>
        <v>1908.0549808509156</v>
      </c>
      <c r="X376" s="106">
        <f t="shared" si="61"/>
        <v>2312.0870240878494</v>
      </c>
      <c r="Y376" s="106">
        <f t="shared" si="61"/>
        <v>3025.1677751237503</v>
      </c>
      <c r="Z376" s="106">
        <f t="shared" si="61"/>
        <v>3412.1393042976852</v>
      </c>
      <c r="AA376" s="106">
        <f t="shared" si="61"/>
        <v>3958.9701858828062</v>
      </c>
      <c r="AB376" s="106">
        <f t="shared" si="61"/>
        <v>4263.803111699609</v>
      </c>
      <c r="AC376" s="106">
        <f t="shared" si="61"/>
        <v>4606.8740984151445</v>
      </c>
      <c r="AD376" s="106">
        <f t="shared" si="61"/>
        <v>5248.6923972944815</v>
      </c>
      <c r="AE376" s="106">
        <f t="shared" si="61"/>
        <v>6195.7101290266046</v>
      </c>
      <c r="AF376" s="106">
        <f t="shared" si="61"/>
        <v>6572.0107607500586</v>
      </c>
      <c r="AG376" s="106">
        <f t="shared" si="61"/>
        <v>7630.0119822906845</v>
      </c>
      <c r="AH376" s="106">
        <f t="shared" si="61"/>
        <v>8692.4581171873724</v>
      </c>
      <c r="AI376" s="106">
        <f t="shared" si="61"/>
        <v>9800.0285100950441</v>
      </c>
      <c r="AJ376" s="106">
        <f t="shared" si="61"/>
        <v>10675.414589828628</v>
      </c>
      <c r="AK376" s="106">
        <f t="shared" si="61"/>
        <v>10971.747626439676</v>
      </c>
      <c r="AL376" s="106">
        <f t="shared" si="61"/>
        <v>11335.018781789931</v>
      </c>
      <c r="AM376" s="106">
        <f t="shared" si="61"/>
        <v>11881.902871071443</v>
      </c>
    </row>
    <row r="377" spans="3:48">
      <c r="C377" s="7" t="s">
        <v>21</v>
      </c>
      <c r="D377" s="7" t="s">
        <v>12</v>
      </c>
      <c r="F377" s="106">
        <f t="shared" si="61"/>
        <v>0</v>
      </c>
      <c r="G377" s="106">
        <f t="shared" si="61"/>
        <v>0</v>
      </c>
      <c r="H377" s="106">
        <f t="shared" si="61"/>
        <v>0</v>
      </c>
      <c r="I377" s="106">
        <f t="shared" si="61"/>
        <v>0</v>
      </c>
      <c r="J377" s="106">
        <f t="shared" si="61"/>
        <v>0</v>
      </c>
      <c r="K377" s="106">
        <f t="shared" si="61"/>
        <v>0</v>
      </c>
      <c r="L377" s="106">
        <f t="shared" si="61"/>
        <v>0</v>
      </c>
      <c r="M377" s="106">
        <f t="shared" si="61"/>
        <v>0</v>
      </c>
      <c r="N377" s="106">
        <f t="shared" si="61"/>
        <v>0</v>
      </c>
      <c r="O377" s="106">
        <f t="shared" si="61"/>
        <v>0</v>
      </c>
      <c r="P377" s="106">
        <f t="shared" si="61"/>
        <v>0</v>
      </c>
      <c r="Q377" s="106">
        <f t="shared" si="61"/>
        <v>0</v>
      </c>
      <c r="R377" s="106">
        <f t="shared" si="61"/>
        <v>0</v>
      </c>
      <c r="S377" s="106">
        <f t="shared" si="61"/>
        <v>0</v>
      </c>
      <c r="T377" s="106">
        <f t="shared" si="61"/>
        <v>0</v>
      </c>
      <c r="U377" s="106">
        <f t="shared" si="61"/>
        <v>0</v>
      </c>
      <c r="V377" s="106">
        <f t="shared" si="61"/>
        <v>0</v>
      </c>
      <c r="W377" s="106">
        <f t="shared" si="61"/>
        <v>0</v>
      </c>
      <c r="X377" s="106">
        <f t="shared" si="61"/>
        <v>0</v>
      </c>
      <c r="Y377" s="106">
        <f t="shared" si="61"/>
        <v>0.42399999999999999</v>
      </c>
      <c r="Z377" s="106">
        <f t="shared" si="61"/>
        <v>0.47599999999999998</v>
      </c>
      <c r="AA377" s="106">
        <f t="shared" si="61"/>
        <v>0.54200000000000004</v>
      </c>
      <c r="AB377" s="106">
        <f t="shared" si="61"/>
        <v>0.64600000000000002</v>
      </c>
      <c r="AC377" s="106">
        <f t="shared" si="61"/>
        <v>0.69899999999999995</v>
      </c>
      <c r="AD377" s="106">
        <f t="shared" si="61"/>
        <v>2.052</v>
      </c>
      <c r="AE377" s="106">
        <f t="shared" si="61"/>
        <v>3.5960000000000001</v>
      </c>
      <c r="AF377" s="106">
        <f t="shared" si="61"/>
        <v>5.9459999999999997</v>
      </c>
      <c r="AG377" s="106">
        <f t="shared" si="61"/>
        <v>11.555999999999999</v>
      </c>
      <c r="AH377" s="106">
        <f t="shared" si="61"/>
        <v>21.701000000000001</v>
      </c>
      <c r="AI377" s="106">
        <f t="shared" si="61"/>
        <v>40.08</v>
      </c>
      <c r="AJ377" s="106">
        <f t="shared" si="61"/>
        <v>63.78</v>
      </c>
      <c r="AK377" s="106">
        <f t="shared" si="61"/>
        <v>84.647000000000006</v>
      </c>
      <c r="AL377" s="106">
        <f t="shared" si="61"/>
        <v>148.66500000000002</v>
      </c>
      <c r="AM377" s="106">
        <f t="shared" si="61"/>
        <v>646.48199999999997</v>
      </c>
    </row>
    <row r="378" spans="3:48">
      <c r="C378" s="7" t="s">
        <v>31</v>
      </c>
      <c r="D378" s="7" t="s">
        <v>12</v>
      </c>
      <c r="F378" s="106">
        <f t="shared" si="61"/>
        <v>0</v>
      </c>
      <c r="G378" s="106">
        <f t="shared" si="61"/>
        <v>0</v>
      </c>
      <c r="H378" s="106">
        <f t="shared" si="61"/>
        <v>0</v>
      </c>
      <c r="I378" s="106">
        <f t="shared" si="61"/>
        <v>0</v>
      </c>
      <c r="J378" s="106">
        <f t="shared" si="61"/>
        <v>0</v>
      </c>
      <c r="K378" s="106">
        <f t="shared" si="61"/>
        <v>0</v>
      </c>
      <c r="L378" s="106">
        <f t="shared" si="61"/>
        <v>0</v>
      </c>
      <c r="M378" s="106">
        <f t="shared" si="61"/>
        <v>0</v>
      </c>
      <c r="N378" s="106">
        <f t="shared" si="61"/>
        <v>0</v>
      </c>
      <c r="O378" s="106">
        <f t="shared" si="61"/>
        <v>0</v>
      </c>
      <c r="P378" s="106">
        <f t="shared" si="61"/>
        <v>0</v>
      </c>
      <c r="Q378" s="106">
        <f t="shared" si="61"/>
        <v>0</v>
      </c>
      <c r="R378" s="106">
        <f t="shared" si="61"/>
        <v>0</v>
      </c>
      <c r="S378" s="106">
        <f t="shared" si="61"/>
        <v>0</v>
      </c>
      <c r="T378" s="106">
        <f t="shared" si="61"/>
        <v>0</v>
      </c>
      <c r="U378" s="106">
        <f t="shared" si="61"/>
        <v>0</v>
      </c>
      <c r="V378" s="106">
        <f t="shared" si="61"/>
        <v>0</v>
      </c>
      <c r="W378" s="106">
        <f t="shared" si="61"/>
        <v>0</v>
      </c>
      <c r="X378" s="106">
        <f t="shared" si="61"/>
        <v>0</v>
      </c>
      <c r="Y378" s="106">
        <f t="shared" si="61"/>
        <v>0</v>
      </c>
      <c r="Z378" s="106">
        <f t="shared" si="61"/>
        <v>0</v>
      </c>
      <c r="AA378" s="106">
        <f t="shared" si="61"/>
        <v>0</v>
      </c>
      <c r="AB378" s="106">
        <f t="shared" si="61"/>
        <v>66.685000000000002</v>
      </c>
      <c r="AC378" s="106">
        <f t="shared" si="61"/>
        <v>74.381</v>
      </c>
      <c r="AD378" s="106">
        <f t="shared" si="61"/>
        <v>72.433999999999997</v>
      </c>
      <c r="AE378" s="106">
        <f t="shared" si="61"/>
        <v>77.084000000000003</v>
      </c>
      <c r="AF378" s="106">
        <f t="shared" si="61"/>
        <v>75.772000000000006</v>
      </c>
      <c r="AG378" s="106">
        <f t="shared" si="61"/>
        <v>150.745</v>
      </c>
      <c r="AH378" s="106">
        <f t="shared" si="61"/>
        <v>330.15600000000001</v>
      </c>
      <c r="AI378" s="106">
        <f t="shared" si="61"/>
        <v>320.46300000000002</v>
      </c>
      <c r="AJ378" s="106">
        <f t="shared" si="61"/>
        <v>326.13900000000001</v>
      </c>
      <c r="AK378" s="106">
        <f t="shared" si="61"/>
        <v>351.40199999999999</v>
      </c>
      <c r="AL378" s="106">
        <f t="shared" si="61"/>
        <v>346.78399999999999</v>
      </c>
      <c r="AM378" s="106">
        <f t="shared" si="61"/>
        <v>333.80599999999998</v>
      </c>
    </row>
    <row r="379" spans="3:48">
      <c r="C379" s="7" t="s">
        <v>327</v>
      </c>
      <c r="D379" s="7" t="s">
        <v>12</v>
      </c>
      <c r="F379" s="130">
        <f t="shared" ref="F379:AM381" si="62">F364-F370</f>
        <v>0</v>
      </c>
      <c r="G379" s="130">
        <f t="shared" si="62"/>
        <v>0</v>
      </c>
      <c r="H379" s="130">
        <f t="shared" si="62"/>
        <v>0</v>
      </c>
      <c r="I379" s="130">
        <f t="shared" si="62"/>
        <v>0</v>
      </c>
      <c r="J379" s="130">
        <f t="shared" si="62"/>
        <v>0</v>
      </c>
      <c r="K379" s="130">
        <f t="shared" si="62"/>
        <v>0</v>
      </c>
      <c r="L379" s="130">
        <f t="shared" si="62"/>
        <v>0</v>
      </c>
      <c r="M379" s="130">
        <f t="shared" si="62"/>
        <v>0</v>
      </c>
      <c r="N379" s="130">
        <f t="shared" si="62"/>
        <v>0</v>
      </c>
      <c r="O379" s="130">
        <f t="shared" si="62"/>
        <v>0</v>
      </c>
      <c r="P379" s="130">
        <f t="shared" si="62"/>
        <v>0</v>
      </c>
      <c r="Q379" s="130">
        <f t="shared" si="62"/>
        <v>0</v>
      </c>
      <c r="R379" s="130">
        <f t="shared" si="62"/>
        <v>0</v>
      </c>
      <c r="S379" s="130">
        <f t="shared" si="62"/>
        <v>0</v>
      </c>
      <c r="T379" s="130">
        <f t="shared" si="62"/>
        <v>8</v>
      </c>
      <c r="U379" s="130">
        <f t="shared" si="62"/>
        <v>7.8920000000000003</v>
      </c>
      <c r="V379" s="130">
        <f t="shared" si="62"/>
        <v>7.8920000000000003</v>
      </c>
      <c r="W379" s="130">
        <f t="shared" si="62"/>
        <v>13.825000000000001</v>
      </c>
      <c r="X379" s="130">
        <f t="shared" si="62"/>
        <v>33.07</v>
      </c>
      <c r="Y379" s="130">
        <f t="shared" si="62"/>
        <v>65.222999999999999</v>
      </c>
      <c r="Z379" s="130">
        <f t="shared" si="62"/>
        <v>109.717</v>
      </c>
      <c r="AA379" s="130">
        <f t="shared" si="62"/>
        <v>136.28199999999998</v>
      </c>
      <c r="AB379" s="130">
        <f t="shared" si="62"/>
        <v>179.011</v>
      </c>
      <c r="AC379" s="130">
        <f t="shared" si="62"/>
        <v>226.93899999999999</v>
      </c>
      <c r="AD379" s="130">
        <f t="shared" si="62"/>
        <v>264.91199999999998</v>
      </c>
      <c r="AE379" s="130">
        <f t="shared" si="62"/>
        <v>196.71199999999999</v>
      </c>
      <c r="AF379" s="130">
        <f t="shared" si="62"/>
        <v>395.47700000000003</v>
      </c>
      <c r="AG379" s="130">
        <f t="shared" si="62"/>
        <v>381.40899999999999</v>
      </c>
      <c r="AH379" s="130">
        <f t="shared" si="62"/>
        <v>334.09300000000002</v>
      </c>
      <c r="AI379" s="130">
        <f t="shared" si="62"/>
        <v>346.322</v>
      </c>
      <c r="AJ379" s="130">
        <f t="shared" si="62"/>
        <v>432.61499999999995</v>
      </c>
      <c r="AK379" s="130">
        <f t="shared" si="62"/>
        <v>233.9504725455819</v>
      </c>
      <c r="AL379" s="130">
        <f t="shared" si="62"/>
        <v>25.593999999999994</v>
      </c>
      <c r="AM379" s="130">
        <f t="shared" si="62"/>
        <v>343.3876479984263</v>
      </c>
    </row>
    <row r="380" spans="3:48">
      <c r="C380" s="7" t="s">
        <v>328</v>
      </c>
      <c r="D380" s="7" t="s">
        <v>12</v>
      </c>
      <c r="F380" s="130">
        <f t="shared" si="62"/>
        <v>0</v>
      </c>
      <c r="G380" s="130">
        <f t="shared" si="62"/>
        <v>0</v>
      </c>
      <c r="H380" s="130">
        <f t="shared" si="62"/>
        <v>0</v>
      </c>
      <c r="I380" s="130">
        <f t="shared" si="62"/>
        <v>0</v>
      </c>
      <c r="J380" s="130">
        <f t="shared" si="62"/>
        <v>0</v>
      </c>
      <c r="K380" s="130">
        <f t="shared" si="62"/>
        <v>0</v>
      </c>
      <c r="L380" s="130">
        <f t="shared" si="62"/>
        <v>27</v>
      </c>
      <c r="M380" s="130">
        <f t="shared" si="62"/>
        <v>81</v>
      </c>
      <c r="N380" s="130">
        <f t="shared" si="62"/>
        <v>85</v>
      </c>
      <c r="O380" s="130">
        <f t="shared" si="62"/>
        <v>91</v>
      </c>
      <c r="P380" s="130">
        <f t="shared" si="62"/>
        <v>95</v>
      </c>
      <c r="Q380" s="130">
        <f t="shared" si="62"/>
        <v>97</v>
      </c>
      <c r="R380" s="130">
        <f t="shared" si="62"/>
        <v>81</v>
      </c>
      <c r="S380" s="130">
        <f t="shared" si="62"/>
        <v>70</v>
      </c>
      <c r="T380" s="130">
        <f t="shared" si="62"/>
        <v>85</v>
      </c>
      <c r="U380" s="130">
        <f t="shared" si="62"/>
        <v>106.37</v>
      </c>
      <c r="V380" s="130">
        <f t="shared" si="62"/>
        <v>108.39600000000002</v>
      </c>
      <c r="W380" s="130">
        <f t="shared" si="62"/>
        <v>146.36635504974478</v>
      </c>
      <c r="X380" s="130">
        <f t="shared" si="62"/>
        <v>167.16453189238726</v>
      </c>
      <c r="Y380" s="130">
        <f t="shared" si="62"/>
        <v>177.56555834454002</v>
      </c>
      <c r="Z380" s="130">
        <f t="shared" si="62"/>
        <v>182.27766256392911</v>
      </c>
      <c r="AA380" s="130">
        <f t="shared" si="62"/>
        <v>178.36807667004385</v>
      </c>
      <c r="AB380" s="130">
        <f t="shared" si="62"/>
        <v>172.60454113325818</v>
      </c>
      <c r="AC380" s="130">
        <f t="shared" si="62"/>
        <v>155.83672691418269</v>
      </c>
      <c r="AD380" s="130">
        <f t="shared" si="62"/>
        <v>167.42562635333996</v>
      </c>
      <c r="AE380" s="130">
        <f t="shared" si="62"/>
        <v>175.1785178248879</v>
      </c>
      <c r="AF380" s="130">
        <f t="shared" si="62"/>
        <v>163.79267354449598</v>
      </c>
      <c r="AG380" s="130">
        <f t="shared" si="62"/>
        <v>158.11478477893223</v>
      </c>
      <c r="AH380" s="130">
        <f t="shared" si="62"/>
        <v>139.15317599710639</v>
      </c>
      <c r="AI380" s="130">
        <f t="shared" si="62"/>
        <v>132.57669167424353</v>
      </c>
      <c r="AJ380" s="130">
        <f t="shared" si="62"/>
        <v>117.02112414568852</v>
      </c>
      <c r="AK380" s="130">
        <f t="shared" si="62"/>
        <v>118.82845809616626</v>
      </c>
      <c r="AL380" s="130">
        <f t="shared" si="62"/>
        <v>100.47715041378426</v>
      </c>
      <c r="AM380" s="130">
        <f t="shared" si="62"/>
        <v>95.716860008260383</v>
      </c>
    </row>
    <row r="381" spans="3:48">
      <c r="C381" s="7" t="s">
        <v>329</v>
      </c>
      <c r="D381" s="7" t="s">
        <v>12</v>
      </c>
      <c r="F381" s="130">
        <f t="shared" si="62"/>
        <v>0</v>
      </c>
      <c r="G381" s="130">
        <f t="shared" si="62"/>
        <v>0</v>
      </c>
      <c r="H381" s="130">
        <f t="shared" si="62"/>
        <v>0</v>
      </c>
      <c r="I381" s="130">
        <f t="shared" si="62"/>
        <v>0</v>
      </c>
      <c r="J381" s="130">
        <f t="shared" si="62"/>
        <v>0</v>
      </c>
      <c r="K381" s="130">
        <f t="shared" si="62"/>
        <v>0</v>
      </c>
      <c r="L381" s="130">
        <f t="shared" si="62"/>
        <v>0</v>
      </c>
      <c r="M381" s="130">
        <f t="shared" si="62"/>
        <v>0</v>
      </c>
      <c r="N381" s="130">
        <f t="shared" si="62"/>
        <v>0</v>
      </c>
      <c r="O381" s="130">
        <f t="shared" si="62"/>
        <v>0</v>
      </c>
      <c r="P381" s="130">
        <f t="shared" si="62"/>
        <v>0</v>
      </c>
      <c r="Q381" s="130">
        <f t="shared" si="62"/>
        <v>0</v>
      </c>
      <c r="R381" s="130">
        <f t="shared" si="62"/>
        <v>1</v>
      </c>
      <c r="S381" s="130">
        <f t="shared" si="62"/>
        <v>16</v>
      </c>
      <c r="T381" s="130">
        <f t="shared" si="62"/>
        <v>16</v>
      </c>
      <c r="U381" s="130">
        <f t="shared" si="62"/>
        <v>16</v>
      </c>
      <c r="V381" s="130">
        <f t="shared" si="62"/>
        <v>12.144999999999982</v>
      </c>
      <c r="W381" s="130">
        <f t="shared" si="62"/>
        <v>16.921644950255228</v>
      </c>
      <c r="X381" s="130">
        <f t="shared" si="62"/>
        <v>16.776468107612743</v>
      </c>
      <c r="Y381" s="130">
        <f t="shared" si="62"/>
        <v>17.434441655459977</v>
      </c>
      <c r="Z381" s="130">
        <f t="shared" si="62"/>
        <v>22.421337436070871</v>
      </c>
      <c r="AA381" s="130">
        <f t="shared" si="62"/>
        <v>21.399923329956152</v>
      </c>
      <c r="AB381" s="130">
        <f t="shared" si="62"/>
        <v>24.495458866741814</v>
      </c>
      <c r="AC381" s="130">
        <f t="shared" si="62"/>
        <v>28.724273085817288</v>
      </c>
      <c r="AD381" s="130">
        <f t="shared" si="62"/>
        <v>36.203373646660026</v>
      </c>
      <c r="AE381" s="130">
        <f t="shared" si="62"/>
        <v>29.612482175112092</v>
      </c>
      <c r="AF381" s="130">
        <f t="shared" si="62"/>
        <v>44.17432645550403</v>
      </c>
      <c r="AG381" s="130">
        <f t="shared" si="62"/>
        <v>44.978215221067785</v>
      </c>
      <c r="AH381" s="130">
        <f t="shared" si="62"/>
        <v>44.938824002893597</v>
      </c>
      <c r="AI381" s="130">
        <f t="shared" si="62"/>
        <v>52.945308325756457</v>
      </c>
      <c r="AJ381" s="130">
        <f t="shared" si="62"/>
        <v>61.600875854311496</v>
      </c>
      <c r="AK381" s="130">
        <f t="shared" si="62"/>
        <v>31.011944150000005</v>
      </c>
      <c r="AL381" s="130">
        <f t="shared" si="62"/>
        <v>10.134853399999983</v>
      </c>
      <c r="AM381" s="130">
        <f t="shared" si="62"/>
        <v>20.027430496540688</v>
      </c>
    </row>
    <row r="382" spans="3:48" s="58" customFormat="1">
      <c r="C382" s="58" t="s">
        <v>47</v>
      </c>
      <c r="D382" s="58" t="s">
        <v>12</v>
      </c>
      <c r="F382" s="131">
        <f t="shared" ref="F382:AM382" si="63">SUM(F375:F381)</f>
        <v>752.74881333333349</v>
      </c>
      <c r="G382" s="131">
        <f t="shared" si="63"/>
        <v>773.32062098654717</v>
      </c>
      <c r="H382" s="131">
        <f t="shared" si="63"/>
        <v>783.36716657698059</v>
      </c>
      <c r="I382" s="131">
        <f t="shared" si="63"/>
        <v>796.47876747384157</v>
      </c>
      <c r="J382" s="131">
        <f t="shared" si="63"/>
        <v>809.12289469211726</v>
      </c>
      <c r="K382" s="131">
        <f t="shared" si="63"/>
        <v>800.70807152235443</v>
      </c>
      <c r="L382" s="131">
        <f t="shared" si="63"/>
        <v>833.98274140672072</v>
      </c>
      <c r="M382" s="131">
        <f t="shared" si="63"/>
        <v>930.400569644798</v>
      </c>
      <c r="N382" s="131">
        <f t="shared" si="63"/>
        <v>1024.8318084483556</v>
      </c>
      <c r="O382" s="131">
        <f t="shared" si="63"/>
        <v>1075.7522459062079</v>
      </c>
      <c r="P382" s="131">
        <f t="shared" si="63"/>
        <v>1151.9747062464085</v>
      </c>
      <c r="Q382" s="131">
        <f t="shared" si="63"/>
        <v>1215.2785446830283</v>
      </c>
      <c r="R382" s="131">
        <f t="shared" si="63"/>
        <v>1268.0087431206821</v>
      </c>
      <c r="S382" s="131">
        <f t="shared" si="63"/>
        <v>1366.3938719341486</v>
      </c>
      <c r="T382" s="131">
        <f t="shared" si="63"/>
        <v>1615.7394085622841</v>
      </c>
      <c r="U382" s="131">
        <f t="shared" si="63"/>
        <v>1991.2499609031115</v>
      </c>
      <c r="V382" s="131">
        <f t="shared" si="63"/>
        <v>2457.3649099323593</v>
      </c>
      <c r="W382" s="131">
        <f t="shared" si="63"/>
        <v>2830.4171858464638</v>
      </c>
      <c r="X382" s="131">
        <f t="shared" si="63"/>
        <v>3286.0967860155515</v>
      </c>
      <c r="Y382" s="131">
        <f t="shared" si="63"/>
        <v>4039.704467447928</v>
      </c>
      <c r="Z382" s="131">
        <f t="shared" si="63"/>
        <v>4480.9076696455595</v>
      </c>
      <c r="AA382" s="131">
        <f t="shared" si="63"/>
        <v>5047.3803282421759</v>
      </c>
      <c r="AB382" s="131">
        <f t="shared" si="63"/>
        <v>5466.577221727076</v>
      </c>
      <c r="AC382" s="131">
        <f t="shared" si="63"/>
        <v>5830.6376536500502</v>
      </c>
      <c r="AD382" s="131">
        <f t="shared" si="63"/>
        <v>6519.4406203259978</v>
      </c>
      <c r="AE382" s="131">
        <f t="shared" si="63"/>
        <v>7402.6744198547303</v>
      </c>
      <c r="AF382" s="131">
        <f t="shared" si="63"/>
        <v>7987.78933169023</v>
      </c>
      <c r="AG382" s="131">
        <f t="shared" si="63"/>
        <v>9093.4984198975235</v>
      </c>
      <c r="AH382" s="131">
        <f t="shared" si="63"/>
        <v>10286.087888127542</v>
      </c>
      <c r="AI382" s="131">
        <f t="shared" si="63"/>
        <v>11433.633881035214</v>
      </c>
      <c r="AJ382" s="131">
        <f t="shared" si="63"/>
        <v>12437.342422307262</v>
      </c>
      <c r="AK382" s="131">
        <f t="shared" si="63"/>
        <v>12553.416763624587</v>
      </c>
      <c r="AL382" s="131">
        <f t="shared" si="63"/>
        <v>12730.241724919955</v>
      </c>
      <c r="AM382" s="131">
        <f t="shared" si="63"/>
        <v>14082.358322395183</v>
      </c>
      <c r="AN382" s="7"/>
      <c r="AO382" s="7"/>
      <c r="AP382" s="7"/>
      <c r="AQ382" s="7"/>
      <c r="AR382" s="7"/>
      <c r="AS382" s="7"/>
      <c r="AT382" s="7"/>
      <c r="AU382" s="7"/>
      <c r="AV382" s="7"/>
    </row>
    <row r="384" spans="3:48" ht="15" thickBot="1">
      <c r="C384" s="28" t="s">
        <v>332</v>
      </c>
      <c r="D384" s="28" t="s">
        <v>49</v>
      </c>
      <c r="E384" s="28" t="s">
        <v>62</v>
      </c>
      <c r="F384" s="28">
        <f t="shared" ref="F384:AM384" si="64">years</f>
        <v>1990</v>
      </c>
      <c r="G384" s="28">
        <f t="shared" si="64"/>
        <v>1991</v>
      </c>
      <c r="H384" s="28">
        <f t="shared" si="64"/>
        <v>1992</v>
      </c>
      <c r="I384" s="28">
        <f t="shared" si="64"/>
        <v>1993</v>
      </c>
      <c r="J384" s="28">
        <f t="shared" si="64"/>
        <v>1994</v>
      </c>
      <c r="K384" s="28">
        <f t="shared" si="64"/>
        <v>1995</v>
      </c>
      <c r="L384" s="28">
        <f t="shared" si="64"/>
        <v>1996</v>
      </c>
      <c r="M384" s="28">
        <f t="shared" si="64"/>
        <v>1997</v>
      </c>
      <c r="N384" s="28">
        <f t="shared" si="64"/>
        <v>1998</v>
      </c>
      <c r="O384" s="28">
        <f t="shared" si="64"/>
        <v>1999</v>
      </c>
      <c r="P384" s="28">
        <f t="shared" si="64"/>
        <v>2000</v>
      </c>
      <c r="Q384" s="28">
        <f t="shared" si="64"/>
        <v>2001</v>
      </c>
      <c r="R384" s="28">
        <f t="shared" si="64"/>
        <v>2002</v>
      </c>
      <c r="S384" s="28">
        <f t="shared" si="64"/>
        <v>2003</v>
      </c>
      <c r="T384" s="28">
        <f t="shared" si="64"/>
        <v>2004</v>
      </c>
      <c r="U384" s="28">
        <f t="shared" si="64"/>
        <v>2005</v>
      </c>
      <c r="V384" s="28">
        <f t="shared" si="64"/>
        <v>2006</v>
      </c>
      <c r="W384" s="28">
        <f t="shared" si="64"/>
        <v>2007</v>
      </c>
      <c r="X384" s="28">
        <f t="shared" si="64"/>
        <v>2008</v>
      </c>
      <c r="Y384" s="28">
        <f t="shared" si="64"/>
        <v>2009</v>
      </c>
      <c r="Z384" s="28">
        <f t="shared" si="64"/>
        <v>2010</v>
      </c>
      <c r="AA384" s="28">
        <f t="shared" si="64"/>
        <v>2011</v>
      </c>
      <c r="AB384" s="28">
        <f t="shared" si="64"/>
        <v>2012</v>
      </c>
      <c r="AC384" s="28">
        <f t="shared" si="64"/>
        <v>2013</v>
      </c>
      <c r="AD384" s="28">
        <f t="shared" si="64"/>
        <v>2014</v>
      </c>
      <c r="AE384" s="28">
        <f t="shared" si="64"/>
        <v>2015</v>
      </c>
      <c r="AF384" s="28">
        <f t="shared" si="64"/>
        <v>2016</v>
      </c>
      <c r="AG384" s="28">
        <f t="shared" si="64"/>
        <v>2017</v>
      </c>
      <c r="AH384" s="28">
        <f t="shared" si="64"/>
        <v>2018</v>
      </c>
      <c r="AI384" s="28">
        <f t="shared" si="64"/>
        <v>2019</v>
      </c>
      <c r="AJ384" s="28">
        <f t="shared" si="64"/>
        <v>2020</v>
      </c>
      <c r="AK384" s="28">
        <f t="shared" si="64"/>
        <v>2021</v>
      </c>
      <c r="AL384" s="28">
        <f t="shared" si="64"/>
        <v>2022</v>
      </c>
      <c r="AM384" s="28">
        <f t="shared" si="64"/>
        <v>2023</v>
      </c>
    </row>
    <row r="385" spans="3:50">
      <c r="C385" s="58" t="s">
        <v>333</v>
      </c>
    </row>
    <row r="386" spans="3:50">
      <c r="C386" s="7" t="s">
        <v>33</v>
      </c>
      <c r="D386" s="7" t="s">
        <v>12</v>
      </c>
      <c r="E386" s="7" t="s">
        <v>732</v>
      </c>
      <c r="F386" s="65">
        <v>1226.6666666666665</v>
      </c>
      <c r="G386" s="65">
        <v>1170.6419562788246</v>
      </c>
      <c r="H386" s="65">
        <v>1033.6111111111111</v>
      </c>
      <c r="I386" s="65">
        <v>1043.8888888888889</v>
      </c>
      <c r="J386" s="65">
        <v>1056.0130621576398</v>
      </c>
      <c r="K386" s="65">
        <v>1034.8558681243578</v>
      </c>
      <c r="L386" s="65">
        <v>1099.5374812732628</v>
      </c>
      <c r="M386" s="65">
        <v>1069.4509678149666</v>
      </c>
      <c r="N386" s="65">
        <v>1307.8481174504345</v>
      </c>
      <c r="O386" s="65">
        <v>1224.1350321458294</v>
      </c>
      <c r="P386" s="65">
        <v>1316.5851481580858</v>
      </c>
      <c r="Q386" s="65">
        <v>1458.8217260191545</v>
      </c>
      <c r="R386" s="65">
        <v>1457.1445712092739</v>
      </c>
      <c r="S386" s="65">
        <v>1383.9493761709082</v>
      </c>
      <c r="T386" s="248">
        <v>1614.1577777777779</v>
      </c>
      <c r="U386" s="248">
        <v>2042.056111111111</v>
      </c>
      <c r="V386" s="248">
        <v>2100.2291666666674</v>
      </c>
      <c r="W386" s="248">
        <v>2095.3650000000002</v>
      </c>
      <c r="X386" s="248">
        <v>1971.5602777777779</v>
      </c>
      <c r="Y386" s="248">
        <v>2000.4266666666667</v>
      </c>
      <c r="Z386" s="248">
        <v>2097.137777777778</v>
      </c>
      <c r="AA386" s="248">
        <v>1911.7344444444448</v>
      </c>
      <c r="AB386" s="248">
        <v>1831.4502777777777</v>
      </c>
      <c r="AC386" s="248">
        <v>1967.3155555555556</v>
      </c>
      <c r="AD386" s="248">
        <v>2285.1772222222226</v>
      </c>
      <c r="AE386" s="248">
        <v>2261.6361111111114</v>
      </c>
      <c r="AF386" s="248">
        <v>2244.1908333333336</v>
      </c>
      <c r="AG386" s="248">
        <v>2307.1466666666665</v>
      </c>
      <c r="AH386" s="248">
        <v>2346.1869444444446</v>
      </c>
      <c r="AI386" s="248">
        <v>2155.6400000000003</v>
      </c>
      <c r="AJ386" s="248">
        <v>2089.4802777777777</v>
      </c>
      <c r="AK386" s="249">
        <v>1967.3355555555554</v>
      </c>
      <c r="AL386" s="249">
        <v>1902.3525</v>
      </c>
      <c r="AM386" s="249">
        <v>1995.4843458084069</v>
      </c>
    </row>
    <row r="387" spans="3:50">
      <c r="C387" s="7" t="s">
        <v>31</v>
      </c>
      <c r="D387" s="7" t="s">
        <v>12</v>
      </c>
      <c r="F387" s="65">
        <v>0</v>
      </c>
      <c r="G387" s="65">
        <v>0</v>
      </c>
      <c r="H387" s="65">
        <v>0</v>
      </c>
      <c r="I387" s="65">
        <v>0</v>
      </c>
      <c r="J387" s="65">
        <v>0</v>
      </c>
      <c r="K387" s="65">
        <v>0</v>
      </c>
      <c r="L387" s="65">
        <v>0</v>
      </c>
      <c r="M387" s="65">
        <v>0</v>
      </c>
      <c r="N387" s="65">
        <v>0</v>
      </c>
      <c r="O387" s="65">
        <v>0</v>
      </c>
      <c r="P387" s="65">
        <v>0</v>
      </c>
      <c r="Q387" s="65">
        <v>0</v>
      </c>
      <c r="R387" s="65">
        <v>0</v>
      </c>
      <c r="S387" s="65">
        <v>0</v>
      </c>
      <c r="T387" s="248">
        <v>0</v>
      </c>
      <c r="U387" s="248">
        <v>0</v>
      </c>
      <c r="V387" s="248">
        <v>0</v>
      </c>
      <c r="W387" s="248">
        <v>0</v>
      </c>
      <c r="X387" s="248">
        <v>0</v>
      </c>
      <c r="Y387" s="248">
        <v>59.38111111111111</v>
      </c>
      <c r="Z387" s="248">
        <v>74.041666666666671</v>
      </c>
      <c r="AA387" s="248">
        <v>123.68527777777778</v>
      </c>
      <c r="AB387" s="248">
        <v>229.82666666666668</v>
      </c>
      <c r="AC387" s="248">
        <v>264.77527777777783</v>
      </c>
      <c r="AD387" s="248">
        <v>303.48555555555561</v>
      </c>
      <c r="AE387" s="248">
        <v>362.10305555555561</v>
      </c>
      <c r="AF387" s="248">
        <v>441.40694444444443</v>
      </c>
      <c r="AG387" s="248">
        <v>472.39083333333338</v>
      </c>
      <c r="AH387" s="248">
        <v>473.34944444444443</v>
      </c>
      <c r="AI387" s="248">
        <v>469.88527777777779</v>
      </c>
      <c r="AJ387" s="248">
        <v>504.33750000000003</v>
      </c>
      <c r="AK387" s="249">
        <v>542.56000000000006</v>
      </c>
      <c r="AL387" s="249">
        <v>627.14583333333337</v>
      </c>
      <c r="AM387" s="249">
        <v>681.16666666666663</v>
      </c>
    </row>
    <row r="388" spans="3:50">
      <c r="C388" s="7" t="s">
        <v>27</v>
      </c>
      <c r="D388" s="7" t="s">
        <v>12</v>
      </c>
      <c r="F388" s="65">
        <v>26.388888888888889</v>
      </c>
      <c r="G388" s="65">
        <v>33.055555555555557</v>
      </c>
      <c r="H388" s="65">
        <v>32.5</v>
      </c>
      <c r="I388" s="65">
        <v>42.222222222222221</v>
      </c>
      <c r="J388" s="65">
        <v>28.888888888888889</v>
      </c>
      <c r="K388" s="65">
        <v>33.055555555555557</v>
      </c>
      <c r="L388" s="65">
        <v>41.944444444444443</v>
      </c>
      <c r="M388" s="65">
        <v>48.888888888888893</v>
      </c>
      <c r="N388" s="65">
        <v>52.222222222222229</v>
      </c>
      <c r="O388" s="65">
        <v>51.666666666666664</v>
      </c>
      <c r="P388" s="65">
        <v>50</v>
      </c>
      <c r="Q388" s="65">
        <v>50</v>
      </c>
      <c r="R388" s="65">
        <v>50</v>
      </c>
      <c r="S388" s="65">
        <v>79.722222222222229</v>
      </c>
      <c r="T388" s="248">
        <v>86.944444444444443</v>
      </c>
      <c r="U388" s="248">
        <v>80.49666666666667</v>
      </c>
      <c r="V388" s="248">
        <v>71.071111111111108</v>
      </c>
      <c r="W388" s="248">
        <v>60.307222222222229</v>
      </c>
      <c r="X388" s="248">
        <v>59.329444444444448</v>
      </c>
      <c r="Y388" s="248">
        <v>91.465000000000003</v>
      </c>
      <c r="Z388" s="248">
        <v>97.423333333333332</v>
      </c>
      <c r="AA388" s="248">
        <v>109.95611111111113</v>
      </c>
      <c r="AB388" s="248">
        <v>102.0638888888889</v>
      </c>
      <c r="AC388" s="248">
        <v>82.467222222222233</v>
      </c>
      <c r="AD388" s="248">
        <v>94.788888888888891</v>
      </c>
      <c r="AE388" s="248">
        <v>102.8238888888889</v>
      </c>
      <c r="AF388" s="248">
        <v>108.23666666666666</v>
      </c>
      <c r="AG388" s="248">
        <v>113.29333333333335</v>
      </c>
      <c r="AH388" s="248">
        <v>113.7288888888889</v>
      </c>
      <c r="AI388" s="248">
        <v>118.47555555555556</v>
      </c>
      <c r="AJ388" s="248">
        <v>151.74055555555557</v>
      </c>
      <c r="AK388" s="249">
        <v>146.26086836554572</v>
      </c>
      <c r="AL388" s="249">
        <v>160.08493854364463</v>
      </c>
      <c r="AM388" s="249">
        <v>155.63276155620528</v>
      </c>
    </row>
    <row r="389" spans="3:50">
      <c r="C389" s="7" t="s">
        <v>334</v>
      </c>
      <c r="D389" s="7" t="s">
        <v>12</v>
      </c>
      <c r="F389" s="65">
        <v>0.55555555555555558</v>
      </c>
      <c r="G389" s="65">
        <v>1.3888888888888888</v>
      </c>
      <c r="H389" s="65">
        <v>1.1111111111111112</v>
      </c>
      <c r="I389" s="65">
        <v>1.1111111111111112</v>
      </c>
      <c r="J389" s="65">
        <v>1.1111111111111112</v>
      </c>
      <c r="K389" s="65">
        <v>1.1111111111111112</v>
      </c>
      <c r="L389" s="65">
        <v>1.1111111111111112</v>
      </c>
      <c r="M389" s="65">
        <v>1.1111111111111112</v>
      </c>
      <c r="N389" s="65">
        <v>1.3888888888888888</v>
      </c>
      <c r="O389" s="65">
        <v>1.3888888888888888</v>
      </c>
      <c r="P389" s="65">
        <v>1.3888888888888888</v>
      </c>
      <c r="Q389" s="65">
        <v>1.3888888888888888</v>
      </c>
      <c r="R389" s="65">
        <v>1.9444444444444444</v>
      </c>
      <c r="S389" s="65">
        <v>2.5</v>
      </c>
      <c r="T389" s="248">
        <v>3.3333333333333335</v>
      </c>
      <c r="U389" s="248">
        <v>5.360555555555556</v>
      </c>
      <c r="V389" s="248">
        <v>7.5650000000000004</v>
      </c>
      <c r="W389" s="248">
        <v>16.575555555555557</v>
      </c>
      <c r="X389" s="248">
        <v>37.740555555555559</v>
      </c>
      <c r="Y389" s="248">
        <v>62.748611111111117</v>
      </c>
      <c r="Z389" s="248">
        <v>87.223055555555561</v>
      </c>
      <c r="AA389" s="248">
        <v>100.75777777777778</v>
      </c>
      <c r="AB389" s="248">
        <v>108.97555555555557</v>
      </c>
      <c r="AC389" s="248">
        <v>117.49333333333334</v>
      </c>
      <c r="AD389" s="248">
        <v>124.97083333333333</v>
      </c>
      <c r="AE389" s="248">
        <v>132.92972222222221</v>
      </c>
      <c r="AF389" s="248">
        <v>140.63333333333333</v>
      </c>
      <c r="AG389" s="248">
        <v>147.06805555555556</v>
      </c>
      <c r="AH389" s="248">
        <v>157.57111111111112</v>
      </c>
      <c r="AI389" s="248">
        <v>159.25194444444446</v>
      </c>
      <c r="AJ389" s="248">
        <v>164.04055555555556</v>
      </c>
      <c r="AK389" s="249">
        <v>162.98361111111112</v>
      </c>
      <c r="AL389" s="249">
        <v>163.49361111111111</v>
      </c>
      <c r="AM389" s="249">
        <v>164.02250000000001</v>
      </c>
    </row>
    <row r="390" spans="3:50">
      <c r="C390" s="7" t="s">
        <v>335</v>
      </c>
      <c r="D390" s="7" t="s">
        <v>12</v>
      </c>
      <c r="F390" s="65">
        <v>0.55555555555555558</v>
      </c>
      <c r="G390" s="65">
        <v>0.55555555555555558</v>
      </c>
      <c r="H390" s="65">
        <v>0.55555555555555558</v>
      </c>
      <c r="I390" s="65">
        <v>0.55555555555555558</v>
      </c>
      <c r="J390" s="65">
        <v>0.55555555555555558</v>
      </c>
      <c r="K390" s="65">
        <v>0.55555555555555558</v>
      </c>
      <c r="L390" s="65">
        <v>0.55555555555555558</v>
      </c>
      <c r="M390" s="65">
        <v>0.55555555555555558</v>
      </c>
      <c r="N390" s="65">
        <v>0.55555555555555558</v>
      </c>
      <c r="O390" s="65">
        <v>0.55555555555555558</v>
      </c>
      <c r="P390" s="65">
        <v>0.55555555555555558</v>
      </c>
      <c r="Q390" s="65">
        <v>0.55555555555555558</v>
      </c>
      <c r="R390" s="65">
        <v>5.154318067366173</v>
      </c>
      <c r="S390" s="65">
        <v>14.61714916389761</v>
      </c>
      <c r="T390" s="248">
        <v>26.703135845659805</v>
      </c>
      <c r="U390" s="248">
        <v>49.288263983013614</v>
      </c>
      <c r="V390" s="248">
        <v>78.552264813064028</v>
      </c>
      <c r="W390" s="248">
        <v>114.44710297782007</v>
      </c>
      <c r="X390" s="248">
        <v>155.15256191782905</v>
      </c>
      <c r="Y390" s="248">
        <v>168.29901400202351</v>
      </c>
      <c r="Z390" s="248">
        <v>182.60274462408668</v>
      </c>
      <c r="AA390" s="248">
        <v>200.69824310060872</v>
      </c>
      <c r="AB390" s="248">
        <v>218.09139141872771</v>
      </c>
      <c r="AC390" s="248">
        <v>236.87301629538499</v>
      </c>
      <c r="AD390" s="248">
        <v>265.7086991093156</v>
      </c>
      <c r="AE390" s="248">
        <v>314.08223063982183</v>
      </c>
      <c r="AF390" s="248">
        <v>375.67108370070213</v>
      </c>
      <c r="AG390" s="248">
        <v>452.79351826023031</v>
      </c>
      <c r="AH390" s="248">
        <v>506.17770094640218</v>
      </c>
      <c r="AI390" s="248">
        <v>605.55391258153907</v>
      </c>
      <c r="AJ390" s="248">
        <v>664.15282734893503</v>
      </c>
      <c r="AK390" s="249">
        <v>754.33661835164844</v>
      </c>
      <c r="AL390" s="249">
        <v>936.91809384615385</v>
      </c>
      <c r="AM390" s="249">
        <v>1115.3122386813188</v>
      </c>
    </row>
    <row r="391" spans="3:50" s="58" customFormat="1">
      <c r="F391" s="88">
        <f t="shared" ref="F391:AM391" si="65">SUM(F386:F390)</f>
        <v>1254.1666666666667</v>
      </c>
      <c r="G391" s="88">
        <f t="shared" si="65"/>
        <v>1205.6419562788249</v>
      </c>
      <c r="H391" s="88">
        <f t="shared" si="65"/>
        <v>1067.7777777777778</v>
      </c>
      <c r="I391" s="88">
        <f t="shared" si="65"/>
        <v>1087.7777777777778</v>
      </c>
      <c r="J391" s="88">
        <f t="shared" si="65"/>
        <v>1086.5686177131954</v>
      </c>
      <c r="K391" s="88">
        <f t="shared" si="65"/>
        <v>1069.5780903465802</v>
      </c>
      <c r="L391" s="88">
        <f t="shared" si="65"/>
        <v>1143.1485923843738</v>
      </c>
      <c r="M391" s="88">
        <f t="shared" si="65"/>
        <v>1120.0065233705222</v>
      </c>
      <c r="N391" s="88">
        <f t="shared" si="65"/>
        <v>1362.0147841171013</v>
      </c>
      <c r="O391" s="88">
        <f t="shared" si="65"/>
        <v>1277.7461432569407</v>
      </c>
      <c r="P391" s="88">
        <f t="shared" si="65"/>
        <v>1368.5295926025303</v>
      </c>
      <c r="Q391" s="88">
        <f t="shared" si="65"/>
        <v>1510.7661704635991</v>
      </c>
      <c r="R391" s="88">
        <f t="shared" si="65"/>
        <v>1514.2433337210844</v>
      </c>
      <c r="S391" s="88">
        <f t="shared" si="65"/>
        <v>1480.788747557028</v>
      </c>
      <c r="T391" s="88">
        <f t="shared" si="65"/>
        <v>1731.1386914012153</v>
      </c>
      <c r="U391" s="88">
        <f t="shared" si="65"/>
        <v>2177.201597316347</v>
      </c>
      <c r="V391" s="88">
        <f t="shared" si="65"/>
        <v>2257.4175425908425</v>
      </c>
      <c r="W391" s="88">
        <f t="shared" si="65"/>
        <v>2286.6948807555982</v>
      </c>
      <c r="X391" s="88">
        <f t="shared" si="65"/>
        <v>2223.782839695607</v>
      </c>
      <c r="Y391" s="88">
        <f t="shared" si="65"/>
        <v>2382.3204028909126</v>
      </c>
      <c r="Z391" s="88">
        <f t="shared" si="65"/>
        <v>2538.4285779574202</v>
      </c>
      <c r="AA391" s="88">
        <f t="shared" si="65"/>
        <v>2446.8318542117204</v>
      </c>
      <c r="AB391" s="88">
        <f t="shared" si="65"/>
        <v>2490.4077803076166</v>
      </c>
      <c r="AC391" s="88">
        <f t="shared" si="65"/>
        <v>2668.9244051842738</v>
      </c>
      <c r="AD391" s="88">
        <f t="shared" si="65"/>
        <v>3074.1311991093157</v>
      </c>
      <c r="AE391" s="88">
        <f t="shared" si="65"/>
        <v>3173.5750084176002</v>
      </c>
      <c r="AF391" s="88">
        <f t="shared" si="65"/>
        <v>3310.1388614784801</v>
      </c>
      <c r="AG391" s="88">
        <f t="shared" si="65"/>
        <v>3492.6924071491194</v>
      </c>
      <c r="AH391" s="88">
        <f t="shared" si="65"/>
        <v>3597.0140898352911</v>
      </c>
      <c r="AI391" s="88">
        <f t="shared" si="65"/>
        <v>3508.8066903593176</v>
      </c>
      <c r="AJ391" s="88">
        <f t="shared" si="65"/>
        <v>3573.7517162378235</v>
      </c>
      <c r="AK391" s="88">
        <f t="shared" si="65"/>
        <v>3573.476653383861</v>
      </c>
      <c r="AL391" s="88">
        <f t="shared" si="65"/>
        <v>3789.9949768342431</v>
      </c>
      <c r="AM391" s="88">
        <f t="shared" si="65"/>
        <v>4111.6185127125973</v>
      </c>
      <c r="AN391" s="7"/>
      <c r="AO391" s="7"/>
      <c r="AP391" s="7"/>
      <c r="AQ391" s="7"/>
      <c r="AR391" s="7"/>
      <c r="AS391" s="7"/>
      <c r="AT391" s="7"/>
      <c r="AU391" s="7"/>
      <c r="AV391" s="7"/>
    </row>
    <row r="393" spans="3:50">
      <c r="C393" s="58" t="s">
        <v>336</v>
      </c>
    </row>
    <row r="394" spans="3:50">
      <c r="C394" s="7" t="s">
        <v>324</v>
      </c>
      <c r="D394" s="7" t="s">
        <v>12</v>
      </c>
      <c r="E394" s="7" t="s">
        <v>732</v>
      </c>
      <c r="AK394" s="249">
        <v>449.52454814148473</v>
      </c>
      <c r="AL394" s="249">
        <v>850.39914359218619</v>
      </c>
      <c r="AM394" s="249">
        <v>228.69598673783025</v>
      </c>
    </row>
    <row r="395" spans="3:50">
      <c r="C395" s="7" t="s">
        <v>326</v>
      </c>
      <c r="D395" s="7" t="s">
        <v>12</v>
      </c>
      <c r="AK395" s="249">
        <v>65.33543754819209</v>
      </c>
      <c r="AL395" s="249">
        <v>130.76986275685061</v>
      </c>
      <c r="AM395" s="249">
        <v>69.395891166703436</v>
      </c>
    </row>
    <row r="397" spans="3:50">
      <c r="C397" s="58" t="s">
        <v>337</v>
      </c>
    </row>
    <row r="398" spans="3:50">
      <c r="C398" s="7" t="s">
        <v>33</v>
      </c>
      <c r="D398" s="7" t="s">
        <v>12</v>
      </c>
      <c r="F398" s="132">
        <f t="shared" ref="F398:AM398" si="66">F386-F394</f>
        <v>1226.6666666666665</v>
      </c>
      <c r="G398" s="132">
        <f t="shared" si="66"/>
        <v>1170.6419562788246</v>
      </c>
      <c r="H398" s="132">
        <f t="shared" si="66"/>
        <v>1033.6111111111111</v>
      </c>
      <c r="I398" s="132">
        <f t="shared" si="66"/>
        <v>1043.8888888888889</v>
      </c>
      <c r="J398" s="132">
        <f t="shared" si="66"/>
        <v>1056.0130621576398</v>
      </c>
      <c r="K398" s="132">
        <f t="shared" si="66"/>
        <v>1034.8558681243578</v>
      </c>
      <c r="L398" s="132">
        <f t="shared" si="66"/>
        <v>1099.5374812732628</v>
      </c>
      <c r="M398" s="132">
        <f t="shared" si="66"/>
        <v>1069.4509678149666</v>
      </c>
      <c r="N398" s="132">
        <f t="shared" si="66"/>
        <v>1307.8481174504345</v>
      </c>
      <c r="O398" s="132">
        <f t="shared" si="66"/>
        <v>1224.1350321458294</v>
      </c>
      <c r="P398" s="132">
        <f t="shared" si="66"/>
        <v>1316.5851481580858</v>
      </c>
      <c r="Q398" s="132">
        <f t="shared" si="66"/>
        <v>1458.8217260191545</v>
      </c>
      <c r="R398" s="132">
        <f t="shared" si="66"/>
        <v>1457.1445712092739</v>
      </c>
      <c r="S398" s="132">
        <f t="shared" si="66"/>
        <v>1383.9493761709082</v>
      </c>
      <c r="T398" s="132">
        <f t="shared" si="66"/>
        <v>1614.1577777777779</v>
      </c>
      <c r="U398" s="132">
        <f t="shared" si="66"/>
        <v>2042.056111111111</v>
      </c>
      <c r="V398" s="132">
        <f t="shared" si="66"/>
        <v>2100.2291666666674</v>
      </c>
      <c r="W398" s="132">
        <f t="shared" si="66"/>
        <v>2095.3650000000002</v>
      </c>
      <c r="X398" s="132">
        <f t="shared" si="66"/>
        <v>1971.5602777777779</v>
      </c>
      <c r="Y398" s="132">
        <f t="shared" si="66"/>
        <v>2000.4266666666667</v>
      </c>
      <c r="Z398" s="132">
        <f t="shared" si="66"/>
        <v>2097.137777777778</v>
      </c>
      <c r="AA398" s="132">
        <f t="shared" si="66"/>
        <v>1911.7344444444448</v>
      </c>
      <c r="AB398" s="132">
        <f t="shared" si="66"/>
        <v>1831.4502777777777</v>
      </c>
      <c r="AC398" s="132">
        <f t="shared" si="66"/>
        <v>1967.3155555555556</v>
      </c>
      <c r="AD398" s="132">
        <f t="shared" si="66"/>
        <v>2285.1772222222226</v>
      </c>
      <c r="AE398" s="132">
        <f t="shared" si="66"/>
        <v>2261.6361111111114</v>
      </c>
      <c r="AF398" s="132">
        <f t="shared" si="66"/>
        <v>2244.1908333333336</v>
      </c>
      <c r="AG398" s="132">
        <f t="shared" si="66"/>
        <v>2307.1466666666665</v>
      </c>
      <c r="AH398" s="132">
        <f t="shared" si="66"/>
        <v>2346.1869444444446</v>
      </c>
      <c r="AI398" s="132">
        <f t="shared" si="66"/>
        <v>2155.6400000000003</v>
      </c>
      <c r="AJ398" s="132">
        <f t="shared" si="66"/>
        <v>2089.4802777777777</v>
      </c>
      <c r="AK398" s="132">
        <f t="shared" si="66"/>
        <v>1517.8110074140707</v>
      </c>
      <c r="AL398" s="132">
        <f t="shared" si="66"/>
        <v>1051.9533564078138</v>
      </c>
      <c r="AM398" s="132">
        <f t="shared" si="66"/>
        <v>1766.7883590705767</v>
      </c>
      <c r="AW398" s="10"/>
      <c r="AX398" s="10"/>
    </row>
    <row r="399" spans="3:50">
      <c r="C399" s="7" t="s">
        <v>31</v>
      </c>
      <c r="D399" s="7" t="s">
        <v>12</v>
      </c>
      <c r="F399" s="106">
        <f t="shared" ref="F399:AM399" si="67">F387</f>
        <v>0</v>
      </c>
      <c r="G399" s="106">
        <f t="shared" si="67"/>
        <v>0</v>
      </c>
      <c r="H399" s="106">
        <f t="shared" si="67"/>
        <v>0</v>
      </c>
      <c r="I399" s="106">
        <f t="shared" si="67"/>
        <v>0</v>
      </c>
      <c r="J399" s="106">
        <f t="shared" si="67"/>
        <v>0</v>
      </c>
      <c r="K399" s="106">
        <f t="shared" si="67"/>
        <v>0</v>
      </c>
      <c r="L399" s="106">
        <f t="shared" si="67"/>
        <v>0</v>
      </c>
      <c r="M399" s="106">
        <f t="shared" si="67"/>
        <v>0</v>
      </c>
      <c r="N399" s="106">
        <f t="shared" si="67"/>
        <v>0</v>
      </c>
      <c r="O399" s="106">
        <f t="shared" si="67"/>
        <v>0</v>
      </c>
      <c r="P399" s="106">
        <f t="shared" si="67"/>
        <v>0</v>
      </c>
      <c r="Q399" s="106">
        <f t="shared" si="67"/>
        <v>0</v>
      </c>
      <c r="R399" s="106">
        <f t="shared" si="67"/>
        <v>0</v>
      </c>
      <c r="S399" s="106">
        <f t="shared" si="67"/>
        <v>0</v>
      </c>
      <c r="T399" s="106">
        <f t="shared" si="67"/>
        <v>0</v>
      </c>
      <c r="U399" s="106">
        <f t="shared" si="67"/>
        <v>0</v>
      </c>
      <c r="V399" s="106">
        <f t="shared" si="67"/>
        <v>0</v>
      </c>
      <c r="W399" s="106">
        <f t="shared" si="67"/>
        <v>0</v>
      </c>
      <c r="X399" s="106">
        <f t="shared" si="67"/>
        <v>0</v>
      </c>
      <c r="Y399" s="106">
        <f t="shared" si="67"/>
        <v>59.38111111111111</v>
      </c>
      <c r="Z399" s="106">
        <f t="shared" si="67"/>
        <v>74.041666666666671</v>
      </c>
      <c r="AA399" s="106">
        <f t="shared" si="67"/>
        <v>123.68527777777778</v>
      </c>
      <c r="AB399" s="106">
        <f t="shared" si="67"/>
        <v>229.82666666666668</v>
      </c>
      <c r="AC399" s="106">
        <f t="shared" si="67"/>
        <v>264.77527777777783</v>
      </c>
      <c r="AD399" s="106">
        <f t="shared" si="67"/>
        <v>303.48555555555561</v>
      </c>
      <c r="AE399" s="106">
        <f t="shared" si="67"/>
        <v>362.10305555555561</v>
      </c>
      <c r="AF399" s="106">
        <f t="shared" si="67"/>
        <v>441.40694444444443</v>
      </c>
      <c r="AG399" s="106">
        <f t="shared" si="67"/>
        <v>472.39083333333338</v>
      </c>
      <c r="AH399" s="106">
        <f t="shared" si="67"/>
        <v>473.34944444444443</v>
      </c>
      <c r="AI399" s="106">
        <f t="shared" si="67"/>
        <v>469.88527777777779</v>
      </c>
      <c r="AJ399" s="106">
        <f t="shared" si="67"/>
        <v>504.33750000000003</v>
      </c>
      <c r="AK399" s="106">
        <f t="shared" si="67"/>
        <v>542.56000000000006</v>
      </c>
      <c r="AL399" s="106">
        <f t="shared" si="67"/>
        <v>627.14583333333337</v>
      </c>
      <c r="AM399" s="106">
        <f t="shared" si="67"/>
        <v>681.16666666666663</v>
      </c>
    </row>
    <row r="400" spans="3:50">
      <c r="C400" s="7" t="s">
        <v>27</v>
      </c>
      <c r="D400" s="7" t="s">
        <v>12</v>
      </c>
      <c r="F400" s="132">
        <f t="shared" ref="F400:AM400" si="68">F388-F395</f>
        <v>26.388888888888889</v>
      </c>
      <c r="G400" s="132">
        <f t="shared" si="68"/>
        <v>33.055555555555557</v>
      </c>
      <c r="H400" s="132">
        <f t="shared" si="68"/>
        <v>32.5</v>
      </c>
      <c r="I400" s="132">
        <f t="shared" si="68"/>
        <v>42.222222222222221</v>
      </c>
      <c r="J400" s="132">
        <f t="shared" si="68"/>
        <v>28.888888888888889</v>
      </c>
      <c r="K400" s="132">
        <f t="shared" si="68"/>
        <v>33.055555555555557</v>
      </c>
      <c r="L400" s="132">
        <f t="shared" si="68"/>
        <v>41.944444444444443</v>
      </c>
      <c r="M400" s="132">
        <f t="shared" si="68"/>
        <v>48.888888888888893</v>
      </c>
      <c r="N400" s="132">
        <f t="shared" si="68"/>
        <v>52.222222222222229</v>
      </c>
      <c r="O400" s="132">
        <f t="shared" si="68"/>
        <v>51.666666666666664</v>
      </c>
      <c r="P400" s="132">
        <f t="shared" si="68"/>
        <v>50</v>
      </c>
      <c r="Q400" s="132">
        <f t="shared" si="68"/>
        <v>50</v>
      </c>
      <c r="R400" s="132">
        <f t="shared" si="68"/>
        <v>50</v>
      </c>
      <c r="S400" s="132">
        <f t="shared" si="68"/>
        <v>79.722222222222229</v>
      </c>
      <c r="T400" s="132">
        <f t="shared" si="68"/>
        <v>86.944444444444443</v>
      </c>
      <c r="U400" s="132">
        <f t="shared" si="68"/>
        <v>80.49666666666667</v>
      </c>
      <c r="V400" s="132">
        <f t="shared" si="68"/>
        <v>71.071111111111108</v>
      </c>
      <c r="W400" s="132">
        <f t="shared" si="68"/>
        <v>60.307222222222229</v>
      </c>
      <c r="X400" s="132">
        <f t="shared" si="68"/>
        <v>59.329444444444448</v>
      </c>
      <c r="Y400" s="132">
        <f t="shared" si="68"/>
        <v>91.465000000000003</v>
      </c>
      <c r="Z400" s="132">
        <f t="shared" si="68"/>
        <v>97.423333333333332</v>
      </c>
      <c r="AA400" s="132">
        <f t="shared" si="68"/>
        <v>109.95611111111113</v>
      </c>
      <c r="AB400" s="132">
        <f t="shared" si="68"/>
        <v>102.0638888888889</v>
      </c>
      <c r="AC400" s="132">
        <f t="shared" si="68"/>
        <v>82.467222222222233</v>
      </c>
      <c r="AD400" s="132">
        <f t="shared" si="68"/>
        <v>94.788888888888891</v>
      </c>
      <c r="AE400" s="132">
        <f t="shared" si="68"/>
        <v>102.8238888888889</v>
      </c>
      <c r="AF400" s="132">
        <f t="shared" si="68"/>
        <v>108.23666666666666</v>
      </c>
      <c r="AG400" s="132">
        <f t="shared" si="68"/>
        <v>113.29333333333335</v>
      </c>
      <c r="AH400" s="132">
        <f t="shared" si="68"/>
        <v>113.7288888888889</v>
      </c>
      <c r="AI400" s="132">
        <f t="shared" si="68"/>
        <v>118.47555555555556</v>
      </c>
      <c r="AJ400" s="132">
        <f t="shared" si="68"/>
        <v>151.74055555555557</v>
      </c>
      <c r="AK400" s="132">
        <f t="shared" si="68"/>
        <v>80.925430817353629</v>
      </c>
      <c r="AL400" s="132">
        <f t="shared" si="68"/>
        <v>29.315075786794011</v>
      </c>
      <c r="AM400" s="132">
        <f t="shared" si="68"/>
        <v>86.236870389501846</v>
      </c>
      <c r="AW400" s="10"/>
      <c r="AX400" s="10"/>
    </row>
    <row r="401" spans="3:48">
      <c r="C401" s="7" t="s">
        <v>334</v>
      </c>
      <c r="D401" s="7" t="s">
        <v>12</v>
      </c>
      <c r="F401" s="106">
        <f t="shared" ref="F401:AM402" si="69">F389</f>
        <v>0.55555555555555558</v>
      </c>
      <c r="G401" s="106">
        <f t="shared" si="69"/>
        <v>1.3888888888888888</v>
      </c>
      <c r="H401" s="106">
        <f t="shared" si="69"/>
        <v>1.1111111111111112</v>
      </c>
      <c r="I401" s="106">
        <f t="shared" si="69"/>
        <v>1.1111111111111112</v>
      </c>
      <c r="J401" s="106">
        <f t="shared" si="69"/>
        <v>1.1111111111111112</v>
      </c>
      <c r="K401" s="106">
        <f t="shared" si="69"/>
        <v>1.1111111111111112</v>
      </c>
      <c r="L401" s="106">
        <f t="shared" si="69"/>
        <v>1.1111111111111112</v>
      </c>
      <c r="M401" s="106">
        <f t="shared" si="69"/>
        <v>1.1111111111111112</v>
      </c>
      <c r="N401" s="106">
        <f t="shared" si="69"/>
        <v>1.3888888888888888</v>
      </c>
      <c r="O401" s="106">
        <f t="shared" si="69"/>
        <v>1.3888888888888888</v>
      </c>
      <c r="P401" s="106">
        <f t="shared" si="69"/>
        <v>1.3888888888888888</v>
      </c>
      <c r="Q401" s="106">
        <f t="shared" si="69"/>
        <v>1.3888888888888888</v>
      </c>
      <c r="R401" s="106">
        <f t="shared" si="69"/>
        <v>1.9444444444444444</v>
      </c>
      <c r="S401" s="106">
        <f t="shared" si="69"/>
        <v>2.5</v>
      </c>
      <c r="T401" s="106">
        <f t="shared" si="69"/>
        <v>3.3333333333333335</v>
      </c>
      <c r="U401" s="106">
        <f t="shared" si="69"/>
        <v>5.360555555555556</v>
      </c>
      <c r="V401" s="106">
        <f t="shared" si="69"/>
        <v>7.5650000000000004</v>
      </c>
      <c r="W401" s="106">
        <f t="shared" si="69"/>
        <v>16.575555555555557</v>
      </c>
      <c r="X401" s="106">
        <f t="shared" si="69"/>
        <v>37.740555555555559</v>
      </c>
      <c r="Y401" s="106">
        <f t="shared" si="69"/>
        <v>62.748611111111117</v>
      </c>
      <c r="Z401" s="106">
        <f t="shared" si="69"/>
        <v>87.223055555555561</v>
      </c>
      <c r="AA401" s="106">
        <f t="shared" si="69"/>
        <v>100.75777777777778</v>
      </c>
      <c r="AB401" s="106">
        <f t="shared" si="69"/>
        <v>108.97555555555557</v>
      </c>
      <c r="AC401" s="106">
        <f t="shared" si="69"/>
        <v>117.49333333333334</v>
      </c>
      <c r="AD401" s="106">
        <f t="shared" si="69"/>
        <v>124.97083333333333</v>
      </c>
      <c r="AE401" s="106">
        <f t="shared" si="69"/>
        <v>132.92972222222221</v>
      </c>
      <c r="AF401" s="106">
        <f t="shared" si="69"/>
        <v>140.63333333333333</v>
      </c>
      <c r="AG401" s="106">
        <f t="shared" si="69"/>
        <v>147.06805555555556</v>
      </c>
      <c r="AH401" s="106">
        <f t="shared" si="69"/>
        <v>157.57111111111112</v>
      </c>
      <c r="AI401" s="106">
        <f t="shared" si="69"/>
        <v>159.25194444444446</v>
      </c>
      <c r="AJ401" s="106">
        <f t="shared" si="69"/>
        <v>164.04055555555556</v>
      </c>
      <c r="AK401" s="106">
        <f t="shared" si="69"/>
        <v>162.98361111111112</v>
      </c>
      <c r="AL401" s="106">
        <f t="shared" si="69"/>
        <v>163.49361111111111</v>
      </c>
      <c r="AM401" s="106">
        <f t="shared" si="69"/>
        <v>164.02250000000001</v>
      </c>
    </row>
    <row r="402" spans="3:48">
      <c r="C402" s="7" t="s">
        <v>335</v>
      </c>
      <c r="D402" s="7" t="s">
        <v>12</v>
      </c>
      <c r="F402" s="106">
        <f t="shared" si="69"/>
        <v>0.55555555555555558</v>
      </c>
      <c r="G402" s="106">
        <f t="shared" si="69"/>
        <v>0.55555555555555558</v>
      </c>
      <c r="H402" s="106">
        <f t="shared" si="69"/>
        <v>0.55555555555555558</v>
      </c>
      <c r="I402" s="106">
        <f t="shared" si="69"/>
        <v>0.55555555555555558</v>
      </c>
      <c r="J402" s="106">
        <f t="shared" si="69"/>
        <v>0.55555555555555558</v>
      </c>
      <c r="K402" s="106">
        <f t="shared" si="69"/>
        <v>0.55555555555555558</v>
      </c>
      <c r="L402" s="106">
        <f t="shared" si="69"/>
        <v>0.55555555555555558</v>
      </c>
      <c r="M402" s="106">
        <f t="shared" si="69"/>
        <v>0.55555555555555558</v>
      </c>
      <c r="N402" s="106">
        <f t="shared" si="69"/>
        <v>0.55555555555555558</v>
      </c>
      <c r="O402" s="106">
        <f t="shared" si="69"/>
        <v>0.55555555555555558</v>
      </c>
      <c r="P402" s="106">
        <f t="shared" si="69"/>
        <v>0.55555555555555558</v>
      </c>
      <c r="Q402" s="106">
        <f t="shared" si="69"/>
        <v>0.55555555555555558</v>
      </c>
      <c r="R402" s="106">
        <f t="shared" si="69"/>
        <v>5.154318067366173</v>
      </c>
      <c r="S402" s="106">
        <f t="shared" si="69"/>
        <v>14.61714916389761</v>
      </c>
      <c r="T402" s="106">
        <f t="shared" si="69"/>
        <v>26.703135845659805</v>
      </c>
      <c r="U402" s="106">
        <f t="shared" si="69"/>
        <v>49.288263983013614</v>
      </c>
      <c r="V402" s="106">
        <f t="shared" si="69"/>
        <v>78.552264813064028</v>
      </c>
      <c r="W402" s="106">
        <f t="shared" si="69"/>
        <v>114.44710297782007</v>
      </c>
      <c r="X402" s="106">
        <f t="shared" si="69"/>
        <v>155.15256191782905</v>
      </c>
      <c r="Y402" s="106">
        <f t="shared" si="69"/>
        <v>168.29901400202351</v>
      </c>
      <c r="Z402" s="106">
        <f t="shared" si="69"/>
        <v>182.60274462408668</v>
      </c>
      <c r="AA402" s="106">
        <f t="shared" si="69"/>
        <v>200.69824310060872</v>
      </c>
      <c r="AB402" s="106">
        <f t="shared" si="69"/>
        <v>218.09139141872771</v>
      </c>
      <c r="AC402" s="106">
        <f t="shared" si="69"/>
        <v>236.87301629538499</v>
      </c>
      <c r="AD402" s="106">
        <f t="shared" si="69"/>
        <v>265.7086991093156</v>
      </c>
      <c r="AE402" s="106">
        <f t="shared" si="69"/>
        <v>314.08223063982183</v>
      </c>
      <c r="AF402" s="106">
        <f t="shared" si="69"/>
        <v>375.67108370070213</v>
      </c>
      <c r="AG402" s="106">
        <f t="shared" si="69"/>
        <v>452.79351826023031</v>
      </c>
      <c r="AH402" s="106">
        <f t="shared" si="69"/>
        <v>506.17770094640218</v>
      </c>
      <c r="AI402" s="106">
        <f t="shared" si="69"/>
        <v>605.55391258153907</v>
      </c>
      <c r="AJ402" s="106">
        <f t="shared" si="69"/>
        <v>664.15282734893503</v>
      </c>
      <c r="AK402" s="106">
        <f t="shared" si="69"/>
        <v>754.33661835164844</v>
      </c>
      <c r="AL402" s="106">
        <f t="shared" si="69"/>
        <v>936.91809384615385</v>
      </c>
      <c r="AM402" s="106">
        <f t="shared" si="69"/>
        <v>1115.3122386813188</v>
      </c>
    </row>
    <row r="403" spans="3:48" s="58" customFormat="1">
      <c r="C403" s="58" t="s">
        <v>47</v>
      </c>
      <c r="D403" s="58" t="s">
        <v>12</v>
      </c>
      <c r="F403" s="99">
        <f t="shared" ref="F403:AM403" si="70">SUM(F398:F402)</f>
        <v>1254.1666666666667</v>
      </c>
      <c r="G403" s="99">
        <f t="shared" si="70"/>
        <v>1205.6419562788249</v>
      </c>
      <c r="H403" s="99">
        <f t="shared" si="70"/>
        <v>1067.7777777777778</v>
      </c>
      <c r="I403" s="99">
        <f t="shared" si="70"/>
        <v>1087.7777777777778</v>
      </c>
      <c r="J403" s="99">
        <f t="shared" si="70"/>
        <v>1086.5686177131954</v>
      </c>
      <c r="K403" s="99">
        <f t="shared" si="70"/>
        <v>1069.5780903465802</v>
      </c>
      <c r="L403" s="99">
        <f t="shared" si="70"/>
        <v>1143.1485923843738</v>
      </c>
      <c r="M403" s="99">
        <f t="shared" si="70"/>
        <v>1120.0065233705222</v>
      </c>
      <c r="N403" s="99">
        <f t="shared" si="70"/>
        <v>1362.0147841171013</v>
      </c>
      <c r="O403" s="99">
        <f t="shared" si="70"/>
        <v>1277.7461432569407</v>
      </c>
      <c r="P403" s="99">
        <f t="shared" si="70"/>
        <v>1368.5295926025303</v>
      </c>
      <c r="Q403" s="99">
        <f t="shared" si="70"/>
        <v>1510.7661704635991</v>
      </c>
      <c r="R403" s="99">
        <f t="shared" si="70"/>
        <v>1514.2433337210844</v>
      </c>
      <c r="S403" s="99">
        <f t="shared" si="70"/>
        <v>1480.788747557028</v>
      </c>
      <c r="T403" s="99">
        <f t="shared" si="70"/>
        <v>1731.1386914012153</v>
      </c>
      <c r="U403" s="99">
        <f t="shared" si="70"/>
        <v>2177.201597316347</v>
      </c>
      <c r="V403" s="99">
        <f t="shared" si="70"/>
        <v>2257.4175425908425</v>
      </c>
      <c r="W403" s="99">
        <f t="shared" si="70"/>
        <v>2286.6948807555982</v>
      </c>
      <c r="X403" s="99">
        <f t="shared" si="70"/>
        <v>2223.782839695607</v>
      </c>
      <c r="Y403" s="99">
        <f t="shared" si="70"/>
        <v>2382.3204028909126</v>
      </c>
      <c r="Z403" s="99">
        <f t="shared" si="70"/>
        <v>2538.4285779574202</v>
      </c>
      <c r="AA403" s="99">
        <f t="shared" si="70"/>
        <v>2446.8318542117204</v>
      </c>
      <c r="AB403" s="99">
        <f t="shared" si="70"/>
        <v>2490.4077803076166</v>
      </c>
      <c r="AC403" s="99">
        <f t="shared" si="70"/>
        <v>2668.9244051842738</v>
      </c>
      <c r="AD403" s="99">
        <f t="shared" si="70"/>
        <v>3074.1311991093157</v>
      </c>
      <c r="AE403" s="99">
        <f t="shared" si="70"/>
        <v>3173.5750084176002</v>
      </c>
      <c r="AF403" s="99">
        <f t="shared" si="70"/>
        <v>3310.1388614784801</v>
      </c>
      <c r="AG403" s="99">
        <f t="shared" si="70"/>
        <v>3492.6924071491194</v>
      </c>
      <c r="AH403" s="99">
        <f t="shared" si="70"/>
        <v>3597.0140898352911</v>
      </c>
      <c r="AI403" s="99">
        <f t="shared" si="70"/>
        <v>3508.8066903593176</v>
      </c>
      <c r="AJ403" s="99">
        <f t="shared" si="70"/>
        <v>3573.7517162378235</v>
      </c>
      <c r="AK403" s="99">
        <f t="shared" si="70"/>
        <v>3058.6166676941839</v>
      </c>
      <c r="AL403" s="99">
        <f t="shared" si="70"/>
        <v>2808.8259704852062</v>
      </c>
      <c r="AM403" s="99">
        <f t="shared" si="70"/>
        <v>3813.526634808064</v>
      </c>
      <c r="AN403" s="7"/>
      <c r="AO403" s="7"/>
      <c r="AP403" s="7"/>
      <c r="AQ403" s="7"/>
      <c r="AR403" s="7"/>
      <c r="AS403" s="7"/>
      <c r="AT403" s="7"/>
      <c r="AU403" s="7"/>
      <c r="AV403" s="7"/>
    </row>
    <row r="405" spans="3:48" ht="15" thickBot="1">
      <c r="C405" s="28" t="s">
        <v>339</v>
      </c>
      <c r="D405" s="28" t="s">
        <v>49</v>
      </c>
      <c r="E405" s="28" t="s">
        <v>62</v>
      </c>
      <c r="F405" s="28">
        <f t="shared" ref="F405:AM405" si="71">years</f>
        <v>1990</v>
      </c>
      <c r="G405" s="28">
        <f t="shared" si="71"/>
        <v>1991</v>
      </c>
      <c r="H405" s="28">
        <f t="shared" si="71"/>
        <v>1992</v>
      </c>
      <c r="I405" s="28">
        <f t="shared" si="71"/>
        <v>1993</v>
      </c>
      <c r="J405" s="28">
        <f t="shared" si="71"/>
        <v>1994</v>
      </c>
      <c r="K405" s="28">
        <f t="shared" si="71"/>
        <v>1995</v>
      </c>
      <c r="L405" s="28">
        <f t="shared" si="71"/>
        <v>1996</v>
      </c>
      <c r="M405" s="28">
        <f t="shared" si="71"/>
        <v>1997</v>
      </c>
      <c r="N405" s="28">
        <f t="shared" si="71"/>
        <v>1998</v>
      </c>
      <c r="O405" s="28">
        <f t="shared" si="71"/>
        <v>1999</v>
      </c>
      <c r="P405" s="28">
        <f t="shared" si="71"/>
        <v>2000</v>
      </c>
      <c r="Q405" s="28">
        <f t="shared" si="71"/>
        <v>2001</v>
      </c>
      <c r="R405" s="28">
        <f t="shared" si="71"/>
        <v>2002</v>
      </c>
      <c r="S405" s="28">
        <f t="shared" si="71"/>
        <v>2003</v>
      </c>
      <c r="T405" s="28">
        <f t="shared" si="71"/>
        <v>2004</v>
      </c>
      <c r="U405" s="28">
        <f t="shared" si="71"/>
        <v>2005</v>
      </c>
      <c r="V405" s="28">
        <f t="shared" si="71"/>
        <v>2006</v>
      </c>
      <c r="W405" s="28">
        <f t="shared" si="71"/>
        <v>2007</v>
      </c>
      <c r="X405" s="28">
        <f t="shared" si="71"/>
        <v>2008</v>
      </c>
      <c r="Y405" s="28">
        <f t="shared" si="71"/>
        <v>2009</v>
      </c>
      <c r="Z405" s="28">
        <f t="shared" si="71"/>
        <v>2010</v>
      </c>
      <c r="AA405" s="28">
        <f t="shared" si="71"/>
        <v>2011</v>
      </c>
      <c r="AB405" s="28">
        <f t="shared" si="71"/>
        <v>2012</v>
      </c>
      <c r="AC405" s="28">
        <f t="shared" si="71"/>
        <v>2013</v>
      </c>
      <c r="AD405" s="28">
        <f t="shared" si="71"/>
        <v>2014</v>
      </c>
      <c r="AE405" s="28">
        <f t="shared" si="71"/>
        <v>2015</v>
      </c>
      <c r="AF405" s="28">
        <f t="shared" si="71"/>
        <v>2016</v>
      </c>
      <c r="AG405" s="28">
        <f t="shared" si="71"/>
        <v>2017</v>
      </c>
      <c r="AH405" s="28">
        <f t="shared" si="71"/>
        <v>2018</v>
      </c>
      <c r="AI405" s="28">
        <f t="shared" si="71"/>
        <v>2019</v>
      </c>
      <c r="AJ405" s="28">
        <f t="shared" si="71"/>
        <v>2020</v>
      </c>
      <c r="AK405" s="28">
        <f t="shared" si="71"/>
        <v>2021</v>
      </c>
      <c r="AL405" s="28">
        <f t="shared" si="71"/>
        <v>2022</v>
      </c>
      <c r="AM405" s="28">
        <f t="shared" si="71"/>
        <v>2023</v>
      </c>
    </row>
    <row r="406" spans="3:48">
      <c r="C406" s="58" t="s">
        <v>733</v>
      </c>
      <c r="D406" s="58" t="s">
        <v>12</v>
      </c>
      <c r="E406" s="58"/>
      <c r="F406" s="99">
        <v>0</v>
      </c>
      <c r="G406" s="99">
        <v>0</v>
      </c>
      <c r="H406" s="99">
        <v>0</v>
      </c>
      <c r="I406" s="99">
        <v>0</v>
      </c>
      <c r="J406" s="99">
        <v>0</v>
      </c>
      <c r="K406" s="99">
        <v>0</v>
      </c>
      <c r="L406" s="99">
        <v>0</v>
      </c>
      <c r="M406" s="99">
        <v>0</v>
      </c>
      <c r="N406" s="99">
        <v>0</v>
      </c>
      <c r="O406" s="99">
        <v>0</v>
      </c>
      <c r="P406" s="99">
        <v>0</v>
      </c>
      <c r="Q406" s="99">
        <v>0</v>
      </c>
      <c r="R406" s="99">
        <v>0</v>
      </c>
      <c r="S406" s="99">
        <v>0</v>
      </c>
      <c r="T406" s="99">
        <v>0</v>
      </c>
      <c r="U406" s="99">
        <v>0</v>
      </c>
      <c r="V406" s="99">
        <v>0</v>
      </c>
      <c r="W406" s="99">
        <v>0</v>
      </c>
      <c r="X406" s="99">
        <v>0</v>
      </c>
      <c r="Y406" s="99">
        <v>0</v>
      </c>
      <c r="Z406" s="99">
        <v>0</v>
      </c>
      <c r="AA406" s="99">
        <v>0</v>
      </c>
      <c r="AB406" s="99">
        <v>418.44457666666671</v>
      </c>
      <c r="AC406" s="99">
        <v>1018.6129316658757</v>
      </c>
      <c r="AD406" s="99">
        <v>1247.2291783333333</v>
      </c>
      <c r="AE406" s="99">
        <v>1433.4866575000001</v>
      </c>
      <c r="AF406" s="99">
        <v>1333.6260575000001</v>
      </c>
      <c r="AG406" s="99">
        <v>1873.1960125000001</v>
      </c>
      <c r="AH406" s="99">
        <v>1803.7795525000004</v>
      </c>
      <c r="AI406" s="99">
        <v>2210.0638888888889</v>
      </c>
      <c r="AJ406" s="99">
        <v>2056.5141741666666</v>
      </c>
      <c r="AK406" s="99">
        <v>2118.790698888889</v>
      </c>
      <c r="AL406" s="99">
        <v>2681.607677388889</v>
      </c>
      <c r="AM406" s="99">
        <v>3300.2665770555559</v>
      </c>
    </row>
    <row r="428" spans="3:103">
      <c r="AY428" s="60"/>
      <c r="AZ428" s="305" t="s">
        <v>65</v>
      </c>
      <c r="BA428" s="305"/>
      <c r="BB428" s="305"/>
      <c r="BC428" s="306"/>
      <c r="BD428" s="307" t="s">
        <v>84</v>
      </c>
      <c r="BE428" s="305"/>
      <c r="BF428" s="305"/>
      <c r="BG428" s="306"/>
      <c r="BH428" s="305" t="str">
        <f>"Change to "&amp;year_latest&amp;" (%)"</f>
        <v>Change to 2023 (%)</v>
      </c>
      <c r="BI428" s="308"/>
      <c r="BJ428" s="308"/>
    </row>
    <row r="429" spans="3:103" ht="15" thickBot="1">
      <c r="C429" s="28" t="s">
        <v>340</v>
      </c>
      <c r="D429" s="28" t="s">
        <v>49</v>
      </c>
      <c r="E429" s="28" t="s">
        <v>62</v>
      </c>
      <c r="F429" s="28">
        <f t="shared" ref="F429:AM429" si="72">years</f>
        <v>1990</v>
      </c>
      <c r="G429" s="28">
        <f t="shared" si="72"/>
        <v>1991</v>
      </c>
      <c r="H429" s="28">
        <f t="shared" si="72"/>
        <v>1992</v>
      </c>
      <c r="I429" s="28">
        <f t="shared" si="72"/>
        <v>1993</v>
      </c>
      <c r="J429" s="28">
        <f t="shared" si="72"/>
        <v>1994</v>
      </c>
      <c r="K429" s="28">
        <f t="shared" si="72"/>
        <v>1995</v>
      </c>
      <c r="L429" s="28">
        <f t="shared" si="72"/>
        <v>1996</v>
      </c>
      <c r="M429" s="28">
        <f t="shared" si="72"/>
        <v>1997</v>
      </c>
      <c r="N429" s="28">
        <f t="shared" si="72"/>
        <v>1998</v>
      </c>
      <c r="O429" s="28">
        <f t="shared" si="72"/>
        <v>1999</v>
      </c>
      <c r="P429" s="28">
        <f t="shared" si="72"/>
        <v>2000</v>
      </c>
      <c r="Q429" s="28">
        <f t="shared" si="72"/>
        <v>2001</v>
      </c>
      <c r="R429" s="28">
        <f t="shared" si="72"/>
        <v>2002</v>
      </c>
      <c r="S429" s="28">
        <f t="shared" si="72"/>
        <v>2003</v>
      </c>
      <c r="T429" s="28">
        <f t="shared" si="72"/>
        <v>2004</v>
      </c>
      <c r="U429" s="28">
        <f t="shared" si="72"/>
        <v>2005</v>
      </c>
      <c r="V429" s="28">
        <f t="shared" si="72"/>
        <v>2006</v>
      </c>
      <c r="W429" s="28">
        <f t="shared" si="72"/>
        <v>2007</v>
      </c>
      <c r="X429" s="28">
        <f t="shared" si="72"/>
        <v>2008</v>
      </c>
      <c r="Y429" s="28">
        <f t="shared" si="72"/>
        <v>2009</v>
      </c>
      <c r="Z429" s="28">
        <f t="shared" si="72"/>
        <v>2010</v>
      </c>
      <c r="AA429" s="28">
        <f t="shared" si="72"/>
        <v>2011</v>
      </c>
      <c r="AB429" s="28">
        <f t="shared" si="72"/>
        <v>2012</v>
      </c>
      <c r="AC429" s="28">
        <f t="shared" si="72"/>
        <v>2013</v>
      </c>
      <c r="AD429" s="28">
        <f t="shared" si="72"/>
        <v>2014</v>
      </c>
      <c r="AE429" s="28">
        <f t="shared" si="72"/>
        <v>2015</v>
      </c>
      <c r="AF429" s="28">
        <f t="shared" si="72"/>
        <v>2016</v>
      </c>
      <c r="AG429" s="28">
        <f t="shared" si="72"/>
        <v>2017</v>
      </c>
      <c r="AH429" s="28">
        <f t="shared" si="72"/>
        <v>2018</v>
      </c>
      <c r="AI429" s="28">
        <f t="shared" si="72"/>
        <v>2019</v>
      </c>
      <c r="AJ429" s="28">
        <f t="shared" si="72"/>
        <v>2020</v>
      </c>
      <c r="AK429" s="28">
        <f t="shared" si="72"/>
        <v>2021</v>
      </c>
      <c r="AL429" s="28">
        <f t="shared" si="72"/>
        <v>2022</v>
      </c>
      <c r="AM429" s="28">
        <f t="shared" si="72"/>
        <v>2023</v>
      </c>
      <c r="AN429" s="28"/>
      <c r="AO429" s="28"/>
      <c r="AP429" s="28"/>
      <c r="AQ429" s="28"/>
      <c r="AR429" s="28"/>
      <c r="AS429" s="28"/>
      <c r="AT429" s="28"/>
      <c r="AU429" s="28"/>
      <c r="AV429" s="28"/>
      <c r="AY429" s="59"/>
      <c r="AZ429" s="28">
        <f>year_latest</f>
        <v>2023</v>
      </c>
      <c r="BA429" s="28">
        <f>AZ429-1</f>
        <v>2022</v>
      </c>
      <c r="BB429" s="28">
        <f>year_cb_baseline</f>
        <v>2018</v>
      </c>
      <c r="BC429" s="59">
        <f>AZ429-10</f>
        <v>2013</v>
      </c>
      <c r="BD429" s="28">
        <f>AZ429</f>
        <v>2023</v>
      </c>
      <c r="BE429" s="28">
        <f>BA429</f>
        <v>2022</v>
      </c>
      <c r="BF429" s="28">
        <f>BB429</f>
        <v>2018</v>
      </c>
      <c r="BG429" s="59">
        <f>BC429</f>
        <v>2013</v>
      </c>
      <c r="BH429" s="28">
        <f>BE429</f>
        <v>2022</v>
      </c>
      <c r="BI429" s="28">
        <f>BF429</f>
        <v>2018</v>
      </c>
      <c r="BJ429" s="28">
        <f>BG429</f>
        <v>2013</v>
      </c>
      <c r="BK429" s="27"/>
      <c r="BN429" s="182"/>
      <c r="BO429" s="183">
        <f t="shared" ref="BO429:BY429" si="73">BO$8</f>
        <v>2013</v>
      </c>
      <c r="BP429" s="183">
        <f t="shared" si="73"/>
        <v>2014</v>
      </c>
      <c r="BQ429" s="183">
        <f t="shared" si="73"/>
        <v>2015</v>
      </c>
      <c r="BR429" s="183">
        <f t="shared" si="73"/>
        <v>2016</v>
      </c>
      <c r="BS429" s="183">
        <f t="shared" si="73"/>
        <v>2017</v>
      </c>
      <c r="BT429" s="183">
        <f t="shared" si="73"/>
        <v>2018</v>
      </c>
      <c r="BU429" s="183">
        <f t="shared" si="73"/>
        <v>2019</v>
      </c>
      <c r="BV429" s="183">
        <f t="shared" si="73"/>
        <v>2020</v>
      </c>
      <c r="BW429" s="183">
        <f t="shared" si="73"/>
        <v>2021</v>
      </c>
      <c r="BX429" s="183">
        <f t="shared" si="73"/>
        <v>2022</v>
      </c>
      <c r="BY429" s="183">
        <f t="shared" si="73"/>
        <v>2023</v>
      </c>
      <c r="CA429" s="183"/>
      <c r="CB429" s="183">
        <f t="shared" ref="CB429:CL429" si="74">BO429</f>
        <v>2013</v>
      </c>
      <c r="CC429" s="183">
        <f t="shared" si="74"/>
        <v>2014</v>
      </c>
      <c r="CD429" s="183">
        <f t="shared" si="74"/>
        <v>2015</v>
      </c>
      <c r="CE429" s="183">
        <f t="shared" si="74"/>
        <v>2016</v>
      </c>
      <c r="CF429" s="183">
        <f t="shared" si="74"/>
        <v>2017</v>
      </c>
      <c r="CG429" s="183">
        <f t="shared" si="74"/>
        <v>2018</v>
      </c>
      <c r="CH429" s="183">
        <f t="shared" si="74"/>
        <v>2019</v>
      </c>
      <c r="CI429" s="183">
        <f t="shared" si="74"/>
        <v>2020</v>
      </c>
      <c r="CJ429" s="183">
        <f t="shared" si="74"/>
        <v>2021</v>
      </c>
      <c r="CK429" s="183">
        <f t="shared" si="74"/>
        <v>2022</v>
      </c>
      <c r="CL429" s="183">
        <f t="shared" si="74"/>
        <v>2023</v>
      </c>
      <c r="CM429" s="27"/>
      <c r="CN429" s="183" t="s">
        <v>720</v>
      </c>
      <c r="CO429" s="188">
        <f t="shared" ref="CO429:CY429" si="75">CB429</f>
        <v>2013</v>
      </c>
      <c r="CP429" s="188">
        <f t="shared" si="75"/>
        <v>2014</v>
      </c>
      <c r="CQ429" s="188">
        <f t="shared" si="75"/>
        <v>2015</v>
      </c>
      <c r="CR429" s="188">
        <f t="shared" si="75"/>
        <v>2016</v>
      </c>
      <c r="CS429" s="188">
        <f t="shared" si="75"/>
        <v>2017</v>
      </c>
      <c r="CT429" s="188">
        <f t="shared" si="75"/>
        <v>2018</v>
      </c>
      <c r="CU429" s="188">
        <f t="shared" si="75"/>
        <v>2019</v>
      </c>
      <c r="CV429" s="188">
        <f t="shared" si="75"/>
        <v>2020</v>
      </c>
      <c r="CW429" s="188">
        <f t="shared" si="75"/>
        <v>2021</v>
      </c>
      <c r="CX429" s="188">
        <f t="shared" si="75"/>
        <v>2022</v>
      </c>
      <c r="CY429" s="188">
        <f t="shared" si="75"/>
        <v>2023</v>
      </c>
    </row>
    <row r="430" spans="3:103">
      <c r="C430" s="7" t="s">
        <v>318</v>
      </c>
      <c r="D430" s="7" t="s">
        <v>12</v>
      </c>
      <c r="F430" s="37">
        <f t="shared" ref="F430:AM431" si="76">F375</f>
        <v>752.74881333333349</v>
      </c>
      <c r="G430" s="37">
        <f t="shared" si="76"/>
        <v>773.32062098654717</v>
      </c>
      <c r="H430" s="37">
        <f t="shared" si="76"/>
        <v>778.28416657698062</v>
      </c>
      <c r="I430" s="37">
        <f t="shared" si="76"/>
        <v>782.92410080717491</v>
      </c>
      <c r="J430" s="37">
        <f t="shared" si="76"/>
        <v>793.26409469211728</v>
      </c>
      <c r="K430" s="37">
        <f t="shared" si="76"/>
        <v>784.7329286652116</v>
      </c>
      <c r="L430" s="37">
        <f t="shared" si="76"/>
        <v>791.39496362894295</v>
      </c>
      <c r="M430" s="37">
        <f t="shared" si="76"/>
        <v>785.59486177962947</v>
      </c>
      <c r="N430" s="37">
        <f t="shared" si="76"/>
        <v>793.36494127140827</v>
      </c>
      <c r="O430" s="37">
        <f t="shared" si="76"/>
        <v>812.90867694573944</v>
      </c>
      <c r="P430" s="37">
        <f t="shared" si="76"/>
        <v>812.35820644050784</v>
      </c>
      <c r="Q430" s="37">
        <f t="shared" si="76"/>
        <v>795.35551312963025</v>
      </c>
      <c r="R430" s="37">
        <f t="shared" si="76"/>
        <v>815.83519801593638</v>
      </c>
      <c r="S430" s="37">
        <f t="shared" si="76"/>
        <v>794.91962540009183</v>
      </c>
      <c r="T430" s="37">
        <f t="shared" si="76"/>
        <v>786.75813158843266</v>
      </c>
      <c r="U430" s="37">
        <f t="shared" si="76"/>
        <v>760.41443390410302</v>
      </c>
      <c r="V430" s="37">
        <f t="shared" si="76"/>
        <v>757.20549526103503</v>
      </c>
      <c r="W430" s="37">
        <f t="shared" si="76"/>
        <v>745.24920499554833</v>
      </c>
      <c r="X430" s="37">
        <f t="shared" si="76"/>
        <v>756.99876192770171</v>
      </c>
      <c r="Y430" s="37">
        <f t="shared" si="76"/>
        <v>753.88969232417764</v>
      </c>
      <c r="Z430" s="37">
        <f t="shared" si="76"/>
        <v>753.87636534787509</v>
      </c>
      <c r="AA430" s="37">
        <f t="shared" si="76"/>
        <v>751.81814235936906</v>
      </c>
      <c r="AB430" s="37">
        <f t="shared" si="76"/>
        <v>759.33211002746668</v>
      </c>
      <c r="AC430" s="37">
        <f t="shared" si="76"/>
        <v>737.18355523490561</v>
      </c>
      <c r="AD430" s="37">
        <f t="shared" si="76"/>
        <v>727.72122303151593</v>
      </c>
      <c r="AE430" s="37">
        <f t="shared" si="76"/>
        <v>724.7812908281262</v>
      </c>
      <c r="AF430" s="37">
        <f t="shared" si="76"/>
        <v>730.61657094017107</v>
      </c>
      <c r="AG430" s="37">
        <f t="shared" si="76"/>
        <v>716.68343760683763</v>
      </c>
      <c r="AH430" s="37">
        <f t="shared" si="76"/>
        <v>723.58777094017103</v>
      </c>
      <c r="AI430" s="37">
        <f t="shared" si="76"/>
        <v>741.21837094017076</v>
      </c>
      <c r="AJ430" s="37">
        <f t="shared" si="76"/>
        <v>760.77183247863229</v>
      </c>
      <c r="AK430" s="37">
        <f t="shared" si="76"/>
        <v>761.82926239316237</v>
      </c>
      <c r="AL430" s="37">
        <f t="shared" si="76"/>
        <v>763.5679393162394</v>
      </c>
      <c r="AM430" s="37">
        <f t="shared" si="76"/>
        <v>761.03551282051274</v>
      </c>
      <c r="AN430" s="37"/>
      <c r="AO430" s="37"/>
      <c r="AP430" s="37"/>
      <c r="AQ430" s="37"/>
      <c r="AR430" s="37"/>
      <c r="AS430" s="37"/>
      <c r="AT430" s="37"/>
      <c r="AU430" s="37"/>
      <c r="AV430" s="37"/>
      <c r="AY430" s="49" t="str">
        <f t="shared" ref="AY430:AY442" si="77">C430</f>
        <v>Hydro (normalised)</v>
      </c>
      <c r="AZ430" s="70" cm="1">
        <f t="array" aca="1" ref="AZ430" ca="1">INDIRECT(ADDRESS(ROW(AY430),AZ$9))/1000</f>
        <v>0.76103551282051274</v>
      </c>
      <c r="BA430" s="71" cm="1">
        <f t="array" aca="1" ref="BA430" ca="1">INDIRECT(ADDRESS(ROW(AZ430),BA$9))/1000</f>
        <v>0.76356793931623945</v>
      </c>
      <c r="BB430" s="71" cm="1">
        <f t="array" aca="1" ref="BB430" ca="1">INDIRECT(ADDRESS(ROW(BA430),BB$9))/1000</f>
        <v>0.72358777094017102</v>
      </c>
      <c r="BC430" s="72" cm="1">
        <f t="array" aca="1" ref="BC430" ca="1">INDIRECT(ADDRESS(ROW(BB430),BC$9))/1000</f>
        <v>0.73718355523490564</v>
      </c>
      <c r="BD430" s="77" cm="1">
        <f t="array" aca="1" ref="BD430" ca="1">AZ430/INDIRECT(ADDRESS($BL430,COLUMN(AZ430)))</f>
        <v>5.4764459118270886E-3</v>
      </c>
      <c r="BE430" s="78" cm="1">
        <f t="array" aca="1" ref="BE430" ca="1">BA430/INDIRECT(ADDRESS($BL430,COLUMN(BA430)))</f>
        <v>5.4765435259726729E-3</v>
      </c>
      <c r="BF430" s="78" cm="1">
        <f t="array" aca="1" ref="BF430" ca="1">BB430/INDIRECT(ADDRESS($BL430,COLUMN(BB430)))</f>
        <v>5.0503367228093548E-3</v>
      </c>
      <c r="BG430" s="79" cm="1">
        <f t="array" aca="1" ref="BG430" ca="1">BC430/INDIRECT(ADDRESS($BL430,COLUMN(BC430)))</f>
        <v>5.7245693170098928E-3</v>
      </c>
      <c r="BH430" s="53">
        <f t="shared" ref="BH430:BJ442" ca="1" si="78">IFERROR(($AZ430-BA430)/BA430,"-")</f>
        <v>-3.3165699675584254E-3</v>
      </c>
      <c r="BI430" s="53">
        <f t="shared" ca="1" si="78"/>
        <v>5.1752867287523638E-2</v>
      </c>
      <c r="BJ430" s="53">
        <f t="shared" ca="1" si="78"/>
        <v>3.2355520434807584E-2</v>
      </c>
      <c r="BL430" s="61">
        <f t="shared" ref="BL430:BL435" si="79">+BL431</f>
        <v>442</v>
      </c>
      <c r="BN430" s="49" t="str">
        <f t="shared" ref="BN430:BN442" si="80">AY430</f>
        <v>Hydro (normalised)</v>
      </c>
      <c r="BO430" s="71" cm="1">
        <f t="array" ref="BO430">INDEX(430:430,,BO$9)/1000</f>
        <v>0.73718355523490564</v>
      </c>
      <c r="BP430" s="71" cm="1">
        <f t="array" ref="BP430">INDEX(430:430,,BP$9)/1000</f>
        <v>0.72772122303151598</v>
      </c>
      <c r="BQ430" s="71" cm="1">
        <f t="array" ref="BQ430">INDEX(430:430,,BQ$9)/1000</f>
        <v>0.72478129082812626</v>
      </c>
      <c r="BR430" s="71" cm="1">
        <f t="array" ref="BR430">INDEX(430:430,,BR$9)/1000</f>
        <v>0.73061657094017107</v>
      </c>
      <c r="BS430" s="71" cm="1">
        <f t="array" ref="BS430">INDEX(430:430,,BS$9)/1000</f>
        <v>0.71668343760683761</v>
      </c>
      <c r="BT430" s="71" cm="1">
        <f t="array" ref="BT430">INDEX(430:430,,BT$9)/1000</f>
        <v>0.72358777094017102</v>
      </c>
      <c r="BU430" s="71" cm="1">
        <f t="array" ref="BU430">INDEX(430:430,,BU$9)/1000</f>
        <v>0.74121837094017073</v>
      </c>
      <c r="BV430" s="71" cm="1">
        <f t="array" ref="BV430">INDEX(430:430,,BV$9)/1000</f>
        <v>0.76077183247863234</v>
      </c>
      <c r="BW430" s="71" cm="1">
        <f t="array" ref="BW430">INDEX(430:430,,BW$9)/1000</f>
        <v>0.7618292623931624</v>
      </c>
      <c r="BX430" s="71" cm="1">
        <f t="array" ref="BX430">INDEX(430:430,,BX$9)/1000</f>
        <v>0.76356793931623945</v>
      </c>
      <c r="BY430" s="71" cm="1">
        <f t="array" ref="BY430">INDEX(430:430,,BY$9)/1000</f>
        <v>0.76103551282051274</v>
      </c>
      <c r="CA430" s="71" t="str">
        <f t="shared" ref="CA430:CA442" si="81">BN430</f>
        <v>Hydro (normalised)</v>
      </c>
      <c r="CB430" s="126" cm="1">
        <f t="array" aca="1" ref="CB430" ca="1">BO430/INDIRECT(ADDRESS($BL430,COLUMN(BO430)))</f>
        <v>5.7245693170098928E-3</v>
      </c>
      <c r="CC430" s="126" cm="1">
        <f t="array" aca="1" ref="CC430" ca="1">BP430/INDIRECT(ADDRESS($BL430,COLUMN(BP430)))</f>
        <v>5.6622711623514942E-3</v>
      </c>
      <c r="CD430" s="126" cm="1">
        <f t="array" aca="1" ref="CD430" ca="1">BQ430/INDIRECT(ADDRESS($BL430,COLUMN(BQ430)))</f>
        <v>5.4605165902409832E-3</v>
      </c>
      <c r="CE430" s="126" cm="1">
        <f t="array" aca="1" ref="CE430" ca="1">BR430/INDIRECT(ADDRESS($BL430,COLUMN(BR430)))</f>
        <v>5.2963591133262508E-3</v>
      </c>
      <c r="CF430" s="126" cm="1">
        <f t="array" aca="1" ref="CF430" ca="1">BS430/INDIRECT(ADDRESS($BL430,COLUMN(BS430)))</f>
        <v>5.2162012156674493E-3</v>
      </c>
      <c r="CG430" s="126" cm="1">
        <f t="array" aca="1" ref="CG430" ca="1">BT430/INDIRECT(ADDRESS($BL430,COLUMN(BT430)))</f>
        <v>5.0503367228093548E-3</v>
      </c>
      <c r="CH430" s="126" cm="1">
        <f t="array" aca="1" ref="CH430" ca="1">BU430/INDIRECT(ADDRESS($BL430,COLUMN(BU430)))</f>
        <v>5.183246027511434E-3</v>
      </c>
      <c r="CI430" s="126" cm="1">
        <f t="array" aca="1" ref="CI430" ca="1">BV430/INDIRECT(ADDRESS($BL430,COLUMN(BV430)))</f>
        <v>5.7073480488409982E-3</v>
      </c>
      <c r="CJ430" s="126" cm="1">
        <f t="array" aca="1" ref="CJ430" ca="1">BW430/INDIRECT(ADDRESS($BL430,COLUMN(BW430)))</f>
        <v>5.5837860891829729E-3</v>
      </c>
      <c r="CK430" s="126" cm="1">
        <f t="array" aca="1" ref="CK430" ca="1">BX430/INDIRECT(ADDRESS($BL430,COLUMN(BX430)))</f>
        <v>5.4765435259726729E-3</v>
      </c>
      <c r="CL430" s="126" cm="1">
        <f t="array" aca="1" ref="CL430" ca="1">BY430/INDIRECT(ADDRESS($BL430,COLUMN(BY430)))</f>
        <v>5.4764459118270886E-3</v>
      </c>
      <c r="CN430" s="71" t="str">
        <f t="shared" ref="CN430:CN442" si="82">CA430</f>
        <v>Hydro (normalised)</v>
      </c>
      <c r="CO430" s="194" t="str">
        <f t="shared" ref="CO430:CY442" ca="1" si="83">TEXT(BO430,"#,##0.00;-#,##0.00;0") &amp; CHAR(10) &amp; IF(CB430&lt;&gt;1,TEXT(CB430,"(#,##0.0%);(-#,##0.0%);(0%)"),"(100%)")</f>
        <v>0.74
(0.6%)</v>
      </c>
      <c r="CP430" s="194" t="str">
        <f t="shared" ca="1" si="83"/>
        <v>0.73
(0.6%)</v>
      </c>
      <c r="CQ430" s="194" t="str">
        <f t="shared" ca="1" si="83"/>
        <v>0.72
(0.5%)</v>
      </c>
      <c r="CR430" s="194" t="str">
        <f t="shared" ca="1" si="83"/>
        <v>0.73
(0.5%)</v>
      </c>
      <c r="CS430" s="194" t="str">
        <f t="shared" ca="1" si="83"/>
        <v>0.72
(0.5%)</v>
      </c>
      <c r="CT430" s="194" t="str">
        <f t="shared" ca="1" si="83"/>
        <v>0.72
(0.5%)</v>
      </c>
      <c r="CU430" s="194" t="str">
        <f t="shared" ca="1" si="83"/>
        <v>0.74
(0.5%)</v>
      </c>
      <c r="CV430" s="194" t="str">
        <f t="shared" ca="1" si="83"/>
        <v>0.76
(0.6%)</v>
      </c>
      <c r="CW430" s="194" t="str">
        <f t="shared" ca="1" si="83"/>
        <v>0.76
(0.6%)</v>
      </c>
      <c r="CX430" s="194" t="str">
        <f t="shared" ca="1" si="83"/>
        <v>0.76
(0.5%)</v>
      </c>
      <c r="CY430" s="194" t="str">
        <f t="shared" ca="1" si="83"/>
        <v>0.76
(0.5%)</v>
      </c>
    </row>
    <row r="431" spans="3:103">
      <c r="C431" s="7" t="s">
        <v>317</v>
      </c>
      <c r="D431" s="7" t="s">
        <v>12</v>
      </c>
      <c r="F431" s="37">
        <f t="shared" si="76"/>
        <v>0</v>
      </c>
      <c r="G431" s="37">
        <f t="shared" si="76"/>
        <v>0</v>
      </c>
      <c r="H431" s="37">
        <f t="shared" si="76"/>
        <v>5.0830000000000002</v>
      </c>
      <c r="I431" s="37">
        <f t="shared" si="76"/>
        <v>13.554666666666668</v>
      </c>
      <c r="J431" s="37">
        <f t="shared" si="76"/>
        <v>15.858800000000002</v>
      </c>
      <c r="K431" s="37">
        <f t="shared" si="76"/>
        <v>15.975142857142858</v>
      </c>
      <c r="L431" s="37">
        <f t="shared" si="76"/>
        <v>15.587777777777779</v>
      </c>
      <c r="M431" s="37">
        <f t="shared" si="76"/>
        <v>63.805707865168543</v>
      </c>
      <c r="N431" s="37">
        <f t="shared" si="76"/>
        <v>146.46686717694732</v>
      </c>
      <c r="O431" s="37">
        <f t="shared" si="76"/>
        <v>171.84356896046853</v>
      </c>
      <c r="P431" s="37">
        <f t="shared" si="76"/>
        <v>244.61649980590059</v>
      </c>
      <c r="Q431" s="37">
        <f t="shared" si="76"/>
        <v>322.92303155339806</v>
      </c>
      <c r="R431" s="37">
        <f t="shared" si="76"/>
        <v>370.17354510474564</v>
      </c>
      <c r="S431" s="37">
        <f t="shared" si="76"/>
        <v>485.47424653405665</v>
      </c>
      <c r="T431" s="37">
        <f t="shared" si="76"/>
        <v>719.98127697385132</v>
      </c>
      <c r="U431" s="37">
        <f t="shared" si="76"/>
        <v>1100.5735269990084</v>
      </c>
      <c r="V431" s="37">
        <f t="shared" si="76"/>
        <v>1571.7264146713244</v>
      </c>
      <c r="W431" s="37">
        <f t="shared" si="76"/>
        <v>1908.0549808509156</v>
      </c>
      <c r="X431" s="37">
        <f t="shared" si="76"/>
        <v>2312.0870240878494</v>
      </c>
      <c r="Y431" s="37">
        <f t="shared" si="76"/>
        <v>3025.1677751237503</v>
      </c>
      <c r="Z431" s="37">
        <f t="shared" si="76"/>
        <v>3412.1393042976852</v>
      </c>
      <c r="AA431" s="37">
        <f t="shared" si="76"/>
        <v>3958.9701858828062</v>
      </c>
      <c r="AB431" s="37">
        <f t="shared" si="76"/>
        <v>4263.803111699609</v>
      </c>
      <c r="AC431" s="37">
        <f t="shared" si="76"/>
        <v>4606.8740984151445</v>
      </c>
      <c r="AD431" s="37">
        <f t="shared" si="76"/>
        <v>5248.6923972944815</v>
      </c>
      <c r="AE431" s="37">
        <f t="shared" si="76"/>
        <v>6195.7101290266046</v>
      </c>
      <c r="AF431" s="37">
        <f t="shared" si="76"/>
        <v>6572.0107607500586</v>
      </c>
      <c r="AG431" s="37">
        <f t="shared" si="76"/>
        <v>7630.0119822906845</v>
      </c>
      <c r="AH431" s="37">
        <f t="shared" si="76"/>
        <v>8692.4581171873724</v>
      </c>
      <c r="AI431" s="37">
        <f t="shared" si="76"/>
        <v>9800.0285100950441</v>
      </c>
      <c r="AJ431" s="37">
        <f t="shared" si="76"/>
        <v>10675.414589828628</v>
      </c>
      <c r="AK431" s="37">
        <f t="shared" si="76"/>
        <v>10971.747626439676</v>
      </c>
      <c r="AL431" s="37">
        <f t="shared" si="76"/>
        <v>11335.018781789931</v>
      </c>
      <c r="AM431" s="37">
        <f t="shared" si="76"/>
        <v>11881.902871071443</v>
      </c>
      <c r="AN431" s="37"/>
      <c r="AO431" s="37"/>
      <c r="AP431" s="37"/>
      <c r="AQ431" s="37"/>
      <c r="AR431" s="37"/>
      <c r="AS431" s="37"/>
      <c r="AT431" s="37"/>
      <c r="AU431" s="37"/>
      <c r="AV431" s="37"/>
      <c r="AY431" s="49" t="str">
        <f t="shared" si="77"/>
        <v>Wind (normalised)</v>
      </c>
      <c r="AZ431" s="70" cm="1">
        <f t="array" aca="1" ref="AZ431" ca="1">INDIRECT(ADDRESS(ROW(AY431),AZ$9))/1000</f>
        <v>11.881902871071443</v>
      </c>
      <c r="BA431" s="71" cm="1">
        <f t="array" aca="1" ref="BA431" ca="1">INDIRECT(ADDRESS(ROW(AZ431),BA$9))/1000</f>
        <v>11.335018781789932</v>
      </c>
      <c r="BB431" s="71" cm="1">
        <f t="array" aca="1" ref="BB431" ca="1">INDIRECT(ADDRESS(ROW(BA431),BB$9))/1000</f>
        <v>8.6924581171873729</v>
      </c>
      <c r="BC431" s="73" cm="1">
        <f t="array" aca="1" ref="BC431" ca="1">INDIRECT(ADDRESS(ROW(BB431),BC$9))/1000</f>
        <v>4.6068740984151448</v>
      </c>
      <c r="BD431" s="77" cm="1">
        <f t="array" aca="1" ref="BD431" ca="1">AZ431/INDIRECT(ADDRESS($BL431,COLUMN(AZ431)))</f>
        <v>8.5502709540904692E-2</v>
      </c>
      <c r="BE431" s="78" cm="1">
        <f t="array" aca="1" ref="BE431" ca="1">BA431/INDIRECT(ADDRESS($BL431,COLUMN(BA431)))</f>
        <v>8.1298232324655786E-2</v>
      </c>
      <c r="BF431" s="78" cm="1">
        <f t="array" aca="1" ref="BF431" ca="1">BB431/INDIRECT(ADDRESS($BL431,COLUMN(BB431)))</f>
        <v>6.0669682661543295E-2</v>
      </c>
      <c r="BG431" s="80" cm="1">
        <f t="array" aca="1" ref="BG431" ca="1">BC431/INDIRECT(ADDRESS($BL431,COLUMN(BC431)))</f>
        <v>3.5774495949941969E-2</v>
      </c>
      <c r="BH431" s="53">
        <f t="shared" ca="1" si="78"/>
        <v>4.8247303318111584E-2</v>
      </c>
      <c r="BI431" s="53">
        <f t="shared" ca="1" si="78"/>
        <v>0.36692092281441807</v>
      </c>
      <c r="BJ431" s="53">
        <f t="shared" ca="1" si="78"/>
        <v>1.5791681338022783</v>
      </c>
      <c r="BL431" s="61">
        <f t="shared" si="79"/>
        <v>442</v>
      </c>
      <c r="BN431" s="49" t="str">
        <f t="shared" si="80"/>
        <v>Wind (normalised)</v>
      </c>
      <c r="BO431" s="71" cm="1">
        <f t="array" ref="BO431">INDEX(431:431,,BO$9)/1000</f>
        <v>4.6068740984151448</v>
      </c>
      <c r="BP431" s="71" cm="1">
        <f t="array" ref="BP431">INDEX(431:431,,BP$9)/1000</f>
        <v>5.2486923972944819</v>
      </c>
      <c r="BQ431" s="71" cm="1">
        <f t="array" ref="BQ431">INDEX(431:431,,BQ$9)/1000</f>
        <v>6.1957101290266046</v>
      </c>
      <c r="BR431" s="71" cm="1">
        <f t="array" ref="BR431">INDEX(431:431,,BR$9)/1000</f>
        <v>6.5720107607500582</v>
      </c>
      <c r="BS431" s="71" cm="1">
        <f t="array" ref="BS431">INDEX(431:431,,BS$9)/1000</f>
        <v>7.6300119822906849</v>
      </c>
      <c r="BT431" s="71" cm="1">
        <f t="array" ref="BT431">INDEX(431:431,,BT$9)/1000</f>
        <v>8.6924581171873729</v>
      </c>
      <c r="BU431" s="71" cm="1">
        <f t="array" ref="BU431">INDEX(431:431,,BU$9)/1000</f>
        <v>9.8000285100950446</v>
      </c>
      <c r="BV431" s="71" cm="1">
        <f t="array" ref="BV431">INDEX(431:431,,BV$9)/1000</f>
        <v>10.675414589828629</v>
      </c>
      <c r="BW431" s="71" cm="1">
        <f t="array" ref="BW431">INDEX(431:431,,BW$9)/1000</f>
        <v>10.971747626439676</v>
      </c>
      <c r="BX431" s="71" cm="1">
        <f t="array" ref="BX431">INDEX(431:431,,BX$9)/1000</f>
        <v>11.335018781789932</v>
      </c>
      <c r="BY431" s="71" cm="1">
        <f t="array" ref="BY431">INDEX(431:431,,BY$9)/1000</f>
        <v>11.881902871071443</v>
      </c>
      <c r="CA431" s="71" t="str">
        <f t="shared" si="81"/>
        <v>Wind (normalised)</v>
      </c>
      <c r="CB431" s="126" cm="1">
        <f t="array" aca="1" ref="CB431" ca="1">BO431/INDIRECT(ADDRESS($BL431,COLUMN(BO431)))</f>
        <v>3.5774495949941969E-2</v>
      </c>
      <c r="CC431" s="126" cm="1">
        <f t="array" aca="1" ref="CC431" ca="1">BP431/INDIRECT(ADDRESS($BL431,COLUMN(BP431)))</f>
        <v>4.0839154693674488E-2</v>
      </c>
      <c r="CD431" s="126" cm="1">
        <f t="array" aca="1" ref="CD431" ca="1">BQ431/INDIRECT(ADDRESS($BL431,COLUMN(BQ431)))</f>
        <v>4.6678602739894264E-2</v>
      </c>
      <c r="CE431" s="126" cm="1">
        <f t="array" aca="1" ref="CE431" ca="1">BR431/INDIRECT(ADDRESS($BL431,COLUMN(BR431)))</f>
        <v>4.7641581740728273E-2</v>
      </c>
      <c r="CF431" s="126" cm="1">
        <f t="array" aca="1" ref="CF431" ca="1">BS431/INDIRECT(ADDRESS($BL431,COLUMN(BS431)))</f>
        <v>5.5533134560053016E-2</v>
      </c>
      <c r="CG431" s="126" cm="1">
        <f t="array" aca="1" ref="CG431" ca="1">BT431/INDIRECT(ADDRESS($BL431,COLUMN(BT431)))</f>
        <v>6.0669682661543295E-2</v>
      </c>
      <c r="CH431" s="126" cm="1">
        <f t="array" aca="1" ref="CH431" ca="1">BU431/INDIRECT(ADDRESS($BL431,COLUMN(BU431)))</f>
        <v>6.8530356013732766E-2</v>
      </c>
      <c r="CI431" s="126" cm="1">
        <f t="array" aca="1" ref="CI431" ca="1">BV431/INDIRECT(ADDRESS($BL431,COLUMN(BV431)))</f>
        <v>8.0087490136588918E-2</v>
      </c>
      <c r="CJ431" s="126" cm="1">
        <f t="array" aca="1" ref="CJ431" ca="1">BW431/INDIRECT(ADDRESS($BL431,COLUMN(BW431)))</f>
        <v>8.0416826702205735E-2</v>
      </c>
      <c r="CK431" s="126" cm="1">
        <f t="array" aca="1" ref="CK431" ca="1">BX431/INDIRECT(ADDRESS($BL431,COLUMN(BX431)))</f>
        <v>8.1298232324655786E-2</v>
      </c>
      <c r="CL431" s="126" cm="1">
        <f t="array" aca="1" ref="CL431" ca="1">BY431/INDIRECT(ADDRESS($BL431,COLUMN(BY431)))</f>
        <v>8.5502709540904692E-2</v>
      </c>
      <c r="CN431" s="71" t="str">
        <f t="shared" si="82"/>
        <v>Wind (normalised)</v>
      </c>
      <c r="CO431" s="194" t="str">
        <f t="shared" ca="1" si="83"/>
        <v>4.61
(3.6%)</v>
      </c>
      <c r="CP431" s="194" t="str">
        <f t="shared" ca="1" si="83"/>
        <v>5.25
(4.1%)</v>
      </c>
      <c r="CQ431" s="194" t="str">
        <f t="shared" ca="1" si="83"/>
        <v>6.20
(4.7%)</v>
      </c>
      <c r="CR431" s="194" t="str">
        <f t="shared" ca="1" si="83"/>
        <v>6.57
(4.8%)</v>
      </c>
      <c r="CS431" s="194" t="str">
        <f t="shared" ca="1" si="83"/>
        <v>7.63
(5.6%)</v>
      </c>
      <c r="CT431" s="194" t="str">
        <f t="shared" ca="1" si="83"/>
        <v>8.69
(6.1%)</v>
      </c>
      <c r="CU431" s="194" t="str">
        <f t="shared" ca="1" si="83"/>
        <v>9.80
(6.9%)</v>
      </c>
      <c r="CV431" s="194" t="str">
        <f t="shared" ca="1" si="83"/>
        <v>10.68
(8.0%)</v>
      </c>
      <c r="CW431" s="194" t="str">
        <f t="shared" ca="1" si="83"/>
        <v>10.97
(8.0%)</v>
      </c>
      <c r="CX431" s="194" t="str">
        <f t="shared" ca="1" si="83"/>
        <v>11.34
(8.1%)</v>
      </c>
      <c r="CY431" s="194" t="str">
        <f t="shared" ca="1" si="83"/>
        <v>11.88
(8.6%)</v>
      </c>
    </row>
    <row r="432" spans="3:103">
      <c r="C432" s="7" t="s">
        <v>341</v>
      </c>
      <c r="D432" s="7" t="s">
        <v>12</v>
      </c>
      <c r="F432" s="37">
        <f t="shared" ref="F432:AM432" si="84">F378+F379+F398+F399</f>
        <v>1226.6666666666665</v>
      </c>
      <c r="G432" s="37">
        <f t="shared" si="84"/>
        <v>1170.6419562788246</v>
      </c>
      <c r="H432" s="37">
        <f t="shared" si="84"/>
        <v>1033.6111111111111</v>
      </c>
      <c r="I432" s="37">
        <f t="shared" si="84"/>
        <v>1043.8888888888889</v>
      </c>
      <c r="J432" s="37">
        <f t="shared" si="84"/>
        <v>1056.0130621576398</v>
      </c>
      <c r="K432" s="37">
        <f t="shared" si="84"/>
        <v>1034.8558681243578</v>
      </c>
      <c r="L432" s="37">
        <f t="shared" si="84"/>
        <v>1099.5374812732628</v>
      </c>
      <c r="M432" s="37">
        <f t="shared" si="84"/>
        <v>1069.4509678149666</v>
      </c>
      <c r="N432" s="37">
        <f t="shared" si="84"/>
        <v>1307.8481174504345</v>
      </c>
      <c r="O432" s="37">
        <f t="shared" si="84"/>
        <v>1224.1350321458294</v>
      </c>
      <c r="P432" s="37">
        <f t="shared" si="84"/>
        <v>1316.5851481580858</v>
      </c>
      <c r="Q432" s="37">
        <f t="shared" si="84"/>
        <v>1458.8217260191545</v>
      </c>
      <c r="R432" s="37">
        <f t="shared" si="84"/>
        <v>1457.1445712092739</v>
      </c>
      <c r="S432" s="37">
        <f t="shared" si="84"/>
        <v>1383.9493761709082</v>
      </c>
      <c r="T432" s="37">
        <f t="shared" si="84"/>
        <v>1622.1577777777779</v>
      </c>
      <c r="U432" s="37">
        <f t="shared" si="84"/>
        <v>2049.9481111111108</v>
      </c>
      <c r="V432" s="37">
        <f t="shared" si="84"/>
        <v>2108.1211666666672</v>
      </c>
      <c r="W432" s="37">
        <f t="shared" si="84"/>
        <v>2109.19</v>
      </c>
      <c r="X432" s="37">
        <f t="shared" si="84"/>
        <v>2004.6302777777778</v>
      </c>
      <c r="Y432" s="37">
        <f t="shared" si="84"/>
        <v>2125.030777777778</v>
      </c>
      <c r="Z432" s="37">
        <f t="shared" si="84"/>
        <v>2280.8964444444446</v>
      </c>
      <c r="AA432" s="37">
        <f t="shared" si="84"/>
        <v>2171.7017222222225</v>
      </c>
      <c r="AB432" s="37">
        <f t="shared" si="84"/>
        <v>2306.9729444444447</v>
      </c>
      <c r="AC432" s="37">
        <f t="shared" si="84"/>
        <v>2533.4108333333334</v>
      </c>
      <c r="AD432" s="37">
        <f t="shared" si="84"/>
        <v>2926.0087777777781</v>
      </c>
      <c r="AE432" s="37">
        <f t="shared" si="84"/>
        <v>2897.535166666667</v>
      </c>
      <c r="AF432" s="37">
        <f t="shared" si="84"/>
        <v>3156.8467777777782</v>
      </c>
      <c r="AG432" s="37">
        <f t="shared" si="84"/>
        <v>3311.6914999999999</v>
      </c>
      <c r="AH432" s="37">
        <f t="shared" si="84"/>
        <v>3483.785388888889</v>
      </c>
      <c r="AI432" s="37">
        <f t="shared" si="84"/>
        <v>3292.3102777777781</v>
      </c>
      <c r="AJ432" s="37">
        <f t="shared" si="84"/>
        <v>3352.5717777777777</v>
      </c>
      <c r="AK432" s="37">
        <f t="shared" si="84"/>
        <v>2645.7234799596526</v>
      </c>
      <c r="AL432" s="37">
        <f t="shared" si="84"/>
        <v>2051.477189741147</v>
      </c>
      <c r="AM432" s="37">
        <f t="shared" si="84"/>
        <v>3125.1486737356695</v>
      </c>
      <c r="AN432" s="37"/>
      <c r="AO432" s="37"/>
      <c r="AP432" s="37"/>
      <c r="AQ432" s="37"/>
      <c r="AR432" s="37"/>
      <c r="AS432" s="37"/>
      <c r="AT432" s="37"/>
      <c r="AU432" s="37"/>
      <c r="AV432" s="37"/>
      <c r="AY432" s="49" t="str">
        <f t="shared" si="77"/>
        <v>Biomass &amp; renewable wastes</v>
      </c>
      <c r="AZ432" s="70" cm="1">
        <f t="array" aca="1" ref="AZ432" ca="1">INDIRECT(ADDRESS(ROW(AY432),AZ$9))/1000</f>
        <v>3.1251486737356693</v>
      </c>
      <c r="BA432" s="71" cm="1">
        <f t="array" aca="1" ref="BA432" ca="1">INDIRECT(ADDRESS(ROW(AZ432),BA$9))/1000</f>
        <v>2.051477189741147</v>
      </c>
      <c r="BB432" s="71" cm="1">
        <f t="array" aca="1" ref="BB432" ca="1">INDIRECT(ADDRESS(ROW(BA432),BB$9))/1000</f>
        <v>3.4837853888888888</v>
      </c>
      <c r="BC432" s="73" cm="1">
        <f t="array" aca="1" ref="BC432" ca="1">INDIRECT(ADDRESS(ROW(BB432),BC$9))/1000</f>
        <v>2.5334108333333334</v>
      </c>
      <c r="BD432" s="77" cm="1">
        <f t="array" aca="1" ref="BD432" ca="1">AZ432/INDIRECT(ADDRESS($BL432,COLUMN(AZ432)))</f>
        <v>2.2488710960020586E-2</v>
      </c>
      <c r="BE432" s="78" cm="1">
        <f t="array" aca="1" ref="BE432" ca="1">BA432/INDIRECT(ADDRESS($BL432,COLUMN(BA432)))</f>
        <v>1.4713823804883982E-2</v>
      </c>
      <c r="BF432" s="78" cm="1">
        <f t="array" aca="1" ref="BF432" ca="1">BB432/INDIRECT(ADDRESS($BL432,COLUMN(BB432)))</f>
        <v>2.431534914006581E-2</v>
      </c>
      <c r="BG432" s="80" cm="1">
        <f t="array" aca="1" ref="BG432" ca="1">BC432/INDIRECT(ADDRESS($BL432,COLUMN(BC432)))</f>
        <v>1.967310016737845E-2</v>
      </c>
      <c r="BH432" s="53">
        <f t="shared" ca="1" si="78"/>
        <v>0.52336506072972566</v>
      </c>
      <c r="BI432" s="53">
        <f t="shared" ca="1" si="78"/>
        <v>-0.10294454885109967</v>
      </c>
      <c r="BJ432" s="53">
        <f t="shared" ca="1" si="78"/>
        <v>0.23357358096703063</v>
      </c>
      <c r="BL432" s="61">
        <f t="shared" si="79"/>
        <v>442</v>
      </c>
      <c r="BN432" s="49" t="str">
        <f t="shared" si="80"/>
        <v>Biomass &amp; renewable wastes</v>
      </c>
      <c r="BO432" s="71" cm="1">
        <f t="array" ref="BO432">INDEX(432:432,,BO$9)/1000</f>
        <v>2.5334108333333334</v>
      </c>
      <c r="BP432" s="71" cm="1">
        <f t="array" ref="BP432">INDEX(432:432,,BP$9)/1000</f>
        <v>2.9260087777777781</v>
      </c>
      <c r="BQ432" s="71" cm="1">
        <f t="array" ref="BQ432">INDEX(432:432,,BQ$9)/1000</f>
        <v>2.8975351666666671</v>
      </c>
      <c r="BR432" s="71" cm="1">
        <f t="array" ref="BR432">INDEX(432:432,,BR$9)/1000</f>
        <v>3.1568467777777784</v>
      </c>
      <c r="BS432" s="71" cm="1">
        <f t="array" ref="BS432">INDEX(432:432,,BS$9)/1000</f>
        <v>3.3116914999999998</v>
      </c>
      <c r="BT432" s="71" cm="1">
        <f t="array" ref="BT432">INDEX(432:432,,BT$9)/1000</f>
        <v>3.4837853888888888</v>
      </c>
      <c r="BU432" s="71" cm="1">
        <f t="array" ref="BU432">INDEX(432:432,,BU$9)/1000</f>
        <v>3.2923102777777782</v>
      </c>
      <c r="BV432" s="71" cm="1">
        <f t="array" ref="BV432">INDEX(432:432,,BV$9)/1000</f>
        <v>3.3525717777777775</v>
      </c>
      <c r="BW432" s="71" cm="1">
        <f t="array" ref="BW432">INDEX(432:432,,BW$9)/1000</f>
        <v>2.6457234799596527</v>
      </c>
      <c r="BX432" s="71" cm="1">
        <f t="array" ref="BX432">INDEX(432:432,,BX$9)/1000</f>
        <v>2.051477189741147</v>
      </c>
      <c r="BY432" s="71" cm="1">
        <f t="array" ref="BY432">INDEX(432:432,,BY$9)/1000</f>
        <v>3.1251486737356693</v>
      </c>
      <c r="CA432" s="71" t="str">
        <f t="shared" si="81"/>
        <v>Biomass &amp; renewable wastes</v>
      </c>
      <c r="CB432" s="126" cm="1">
        <f t="array" aca="1" ref="CB432" ca="1">BO432/INDIRECT(ADDRESS($BL432,COLUMN(BO432)))</f>
        <v>1.967310016737845E-2</v>
      </c>
      <c r="CC432" s="126" cm="1">
        <f t="array" aca="1" ref="CC432" ca="1">BP432/INDIRECT(ADDRESS($BL432,COLUMN(BP432)))</f>
        <v>2.276676095027249E-2</v>
      </c>
      <c r="CD432" s="126" cm="1">
        <f t="array" aca="1" ref="CD432" ca="1">BQ432/INDIRECT(ADDRESS($BL432,COLUMN(BQ432)))</f>
        <v>2.1830087294764385E-2</v>
      </c>
      <c r="CE432" s="126" cm="1">
        <f t="array" aca="1" ref="CE432" ca="1">BR432/INDIRECT(ADDRESS($BL432,COLUMN(BR432)))</f>
        <v>2.2884499018880181E-2</v>
      </c>
      <c r="CF432" s="126" cm="1">
        <f t="array" aca="1" ref="CF432" ca="1">BS432/INDIRECT(ADDRESS($BL432,COLUMN(BS432)))</f>
        <v>2.4103318594746254E-2</v>
      </c>
      <c r="CG432" s="126" cm="1">
        <f t="array" aca="1" ref="CG432" ca="1">BT432/INDIRECT(ADDRESS($BL432,COLUMN(BT432)))</f>
        <v>2.431534914006581E-2</v>
      </c>
      <c r="CH432" s="126" cm="1">
        <f t="array" aca="1" ref="CH432" ca="1">BU432/INDIRECT(ADDRESS($BL432,COLUMN(BU432)))</f>
        <v>2.302270806777422E-2</v>
      </c>
      <c r="CI432" s="126" cm="1">
        <f t="array" aca="1" ref="CI432" ca="1">BV432/INDIRECT(ADDRESS($BL432,COLUMN(BV432)))</f>
        <v>2.5151159884769809E-2</v>
      </c>
      <c r="CJ432" s="126" cm="1">
        <f t="array" aca="1" ref="CJ432" ca="1">BW432/INDIRECT(ADDRESS($BL432,COLUMN(BW432)))</f>
        <v>1.9391686159200578E-2</v>
      </c>
      <c r="CK432" s="126" cm="1">
        <f t="array" aca="1" ref="CK432" ca="1">BX432/INDIRECT(ADDRESS($BL432,COLUMN(BX432)))</f>
        <v>1.4713823804883982E-2</v>
      </c>
      <c r="CL432" s="126" cm="1">
        <f t="array" aca="1" ref="CL432" ca="1">BY432/INDIRECT(ADDRESS($BL432,COLUMN(BY432)))</f>
        <v>2.2488710960020586E-2</v>
      </c>
      <c r="CN432" s="71" t="str">
        <f t="shared" si="82"/>
        <v>Biomass &amp; renewable wastes</v>
      </c>
      <c r="CO432" s="194" t="str">
        <f t="shared" ca="1" si="83"/>
        <v>2.53
(2.0%)</v>
      </c>
      <c r="CP432" s="194" t="str">
        <f t="shared" ca="1" si="83"/>
        <v>2.93
(2.3%)</v>
      </c>
      <c r="CQ432" s="194" t="str">
        <f t="shared" ca="1" si="83"/>
        <v>2.90
(2.2%)</v>
      </c>
      <c r="CR432" s="194" t="str">
        <f t="shared" ca="1" si="83"/>
        <v>3.16
(2.3%)</v>
      </c>
      <c r="CS432" s="194" t="str">
        <f t="shared" ca="1" si="83"/>
        <v>3.31
(2.4%)</v>
      </c>
      <c r="CT432" s="194" t="str">
        <f t="shared" ca="1" si="83"/>
        <v>3.48
(2.4%)</v>
      </c>
      <c r="CU432" s="194" t="str">
        <f t="shared" ca="1" si="83"/>
        <v>3.29
(2.3%)</v>
      </c>
      <c r="CV432" s="194" t="str">
        <f t="shared" ca="1" si="83"/>
        <v>3.35
(2.5%)</v>
      </c>
      <c r="CW432" s="194" t="str">
        <f t="shared" ca="1" si="83"/>
        <v>2.65
(1.9%)</v>
      </c>
      <c r="CX432" s="194" t="str">
        <f t="shared" ca="1" si="83"/>
        <v>2.05
(1.5%)</v>
      </c>
      <c r="CY432" s="194" t="str">
        <f t="shared" ca="1" si="83"/>
        <v>3.13
(2.2%)</v>
      </c>
    </row>
    <row r="433" spans="3:103">
      <c r="C433" s="7" t="s">
        <v>733</v>
      </c>
      <c r="D433" s="7" t="s">
        <v>12</v>
      </c>
      <c r="F433" s="37">
        <f t="shared" ref="F433:AM433" si="85">F406</f>
        <v>0</v>
      </c>
      <c r="G433" s="37">
        <f t="shared" si="85"/>
        <v>0</v>
      </c>
      <c r="H433" s="37">
        <f t="shared" si="85"/>
        <v>0</v>
      </c>
      <c r="I433" s="37">
        <f t="shared" si="85"/>
        <v>0</v>
      </c>
      <c r="J433" s="37">
        <f t="shared" si="85"/>
        <v>0</v>
      </c>
      <c r="K433" s="37">
        <f t="shared" si="85"/>
        <v>0</v>
      </c>
      <c r="L433" s="37">
        <f t="shared" si="85"/>
        <v>0</v>
      </c>
      <c r="M433" s="37">
        <f t="shared" si="85"/>
        <v>0</v>
      </c>
      <c r="N433" s="37">
        <f t="shared" si="85"/>
        <v>0</v>
      </c>
      <c r="O433" s="37">
        <f t="shared" si="85"/>
        <v>0</v>
      </c>
      <c r="P433" s="37">
        <f t="shared" si="85"/>
        <v>0</v>
      </c>
      <c r="Q433" s="37">
        <f t="shared" si="85"/>
        <v>0</v>
      </c>
      <c r="R433" s="37">
        <f t="shared" si="85"/>
        <v>0</v>
      </c>
      <c r="S433" s="37">
        <f t="shared" si="85"/>
        <v>0</v>
      </c>
      <c r="T433" s="37">
        <f t="shared" si="85"/>
        <v>0</v>
      </c>
      <c r="U433" s="37">
        <f t="shared" si="85"/>
        <v>0</v>
      </c>
      <c r="V433" s="37">
        <f t="shared" si="85"/>
        <v>0</v>
      </c>
      <c r="W433" s="37">
        <f t="shared" si="85"/>
        <v>0</v>
      </c>
      <c r="X433" s="37">
        <f t="shared" si="85"/>
        <v>0</v>
      </c>
      <c r="Y433" s="37">
        <f t="shared" si="85"/>
        <v>0</v>
      </c>
      <c r="Z433" s="37">
        <f t="shared" si="85"/>
        <v>0</v>
      </c>
      <c r="AA433" s="37">
        <f t="shared" si="85"/>
        <v>0</v>
      </c>
      <c r="AB433" s="37">
        <f t="shared" si="85"/>
        <v>418.44457666666671</v>
      </c>
      <c r="AC433" s="37">
        <f t="shared" si="85"/>
        <v>1018.6129316658757</v>
      </c>
      <c r="AD433" s="37">
        <f t="shared" si="85"/>
        <v>1247.2291783333333</v>
      </c>
      <c r="AE433" s="37">
        <f t="shared" si="85"/>
        <v>1433.4866575000001</v>
      </c>
      <c r="AF433" s="37">
        <f t="shared" si="85"/>
        <v>1333.6260575000001</v>
      </c>
      <c r="AG433" s="37">
        <f t="shared" si="85"/>
        <v>1873.1960125000001</v>
      </c>
      <c r="AH433" s="37">
        <f t="shared" si="85"/>
        <v>1803.7795525000004</v>
      </c>
      <c r="AI433" s="37">
        <f t="shared" si="85"/>
        <v>2210.0638888888889</v>
      </c>
      <c r="AJ433" s="37">
        <f t="shared" si="85"/>
        <v>2056.5141741666666</v>
      </c>
      <c r="AK433" s="37">
        <f t="shared" si="85"/>
        <v>2118.790698888889</v>
      </c>
      <c r="AL433" s="37">
        <f t="shared" si="85"/>
        <v>2681.607677388889</v>
      </c>
      <c r="AM433" s="37">
        <f t="shared" si="85"/>
        <v>3300.2665770555559</v>
      </c>
      <c r="AN433" s="37"/>
      <c r="AO433" s="37"/>
      <c r="AP433" s="37"/>
      <c r="AQ433" s="37"/>
      <c r="AR433" s="37"/>
      <c r="AS433" s="37"/>
      <c r="AT433" s="37"/>
      <c r="AU433" s="37"/>
      <c r="AV433" s="37"/>
      <c r="AY433" s="49" t="str">
        <f t="shared" si="77"/>
        <v>Biofuels &amp; biogas in transport</v>
      </c>
      <c r="AZ433" s="70" cm="1">
        <f t="array" aca="1" ref="AZ433" ca="1">INDIRECT(ADDRESS(ROW(AY433),AZ$9))/1000</f>
        <v>3.3002665770555559</v>
      </c>
      <c r="BA433" s="71" cm="1">
        <f t="array" aca="1" ref="BA433" ca="1">INDIRECT(ADDRESS(ROW(AZ433),BA$9))/1000</f>
        <v>2.6816076773888891</v>
      </c>
      <c r="BB433" s="71" cm="1">
        <f t="array" aca="1" ref="BB433" ca="1">INDIRECT(ADDRESS(ROW(BA433),BB$9))/1000</f>
        <v>1.8037795525000004</v>
      </c>
      <c r="BC433" s="73" cm="1">
        <f t="array" aca="1" ref="BC433" ca="1">INDIRECT(ADDRESS(ROW(BB433),BC$9))/1000</f>
        <v>1.0186129316658759</v>
      </c>
      <c r="BD433" s="77" cm="1">
        <f t="array" aca="1" ref="BD433" ca="1">AZ433/INDIRECT(ADDRESS($BL433,COLUMN(AZ433)))</f>
        <v>2.3748867299071885E-2</v>
      </c>
      <c r="BE433" s="78" cm="1">
        <f t="array" aca="1" ref="BE433" ca="1">BA433/INDIRECT(ADDRESS($BL433,COLUMN(BA433)))</f>
        <v>1.92333129884339E-2</v>
      </c>
      <c r="BF433" s="78" cm="1">
        <f t="array" aca="1" ref="BF433" ca="1">BB433/INDIRECT(ADDRESS($BL433,COLUMN(BB433)))</f>
        <v>1.2589618674742087E-2</v>
      </c>
      <c r="BG433" s="80" cm="1">
        <f t="array" aca="1" ref="BG433" ca="1">BC433/INDIRECT(ADDRESS($BL433,COLUMN(BC433)))</f>
        <v>7.9099978466907941E-3</v>
      </c>
      <c r="BH433" s="53">
        <f t="shared" ca="1" si="78"/>
        <v>0.23070447809467112</v>
      </c>
      <c r="BI433" s="53">
        <f t="shared" ca="1" si="78"/>
        <v>0.82963964331531315</v>
      </c>
      <c r="BJ433" s="53">
        <f t="shared" ca="1" si="78"/>
        <v>2.2399613969736101</v>
      </c>
      <c r="BL433" s="61">
        <f t="shared" si="79"/>
        <v>442</v>
      </c>
      <c r="BN433" s="49" t="str">
        <f t="shared" si="80"/>
        <v>Biofuels &amp; biogas in transport</v>
      </c>
      <c r="BO433" s="71" cm="1">
        <f t="array" ref="BO433">INDEX(433:433,,BO$9)/1000</f>
        <v>1.0186129316658759</v>
      </c>
      <c r="BP433" s="71" cm="1">
        <f t="array" ref="BP433">INDEX(433:433,,BP$9)/1000</f>
        <v>1.2472291783333334</v>
      </c>
      <c r="BQ433" s="71" cm="1">
        <f t="array" ref="BQ433">INDEX(433:433,,BQ$9)/1000</f>
        <v>1.4334866575</v>
      </c>
      <c r="BR433" s="71" cm="1">
        <f t="array" ref="BR433">INDEX(433:433,,BR$9)/1000</f>
        <v>1.3336260575000001</v>
      </c>
      <c r="BS433" s="71" cm="1">
        <f t="array" ref="BS433">INDEX(433:433,,BS$9)/1000</f>
        <v>1.8731960125</v>
      </c>
      <c r="BT433" s="71" cm="1">
        <f t="array" ref="BT433">INDEX(433:433,,BT$9)/1000</f>
        <v>1.8037795525000004</v>
      </c>
      <c r="BU433" s="71" cm="1">
        <f t="array" ref="BU433">INDEX(433:433,,BU$9)/1000</f>
        <v>2.210063888888889</v>
      </c>
      <c r="BV433" s="71" cm="1">
        <f t="array" ref="BV433">INDEX(433:433,,BV$9)/1000</f>
        <v>2.0565141741666668</v>
      </c>
      <c r="BW433" s="71" cm="1">
        <f t="array" ref="BW433">INDEX(433:433,,BW$9)/1000</f>
        <v>2.1187906988888892</v>
      </c>
      <c r="BX433" s="71" cm="1">
        <f t="array" ref="BX433">INDEX(433:433,,BX$9)/1000</f>
        <v>2.6816076773888891</v>
      </c>
      <c r="BY433" s="71" cm="1">
        <f t="array" ref="BY433">INDEX(433:433,,BY$9)/1000</f>
        <v>3.3002665770555559</v>
      </c>
      <c r="CA433" s="71" t="str">
        <f t="shared" si="81"/>
        <v>Biofuels &amp; biogas in transport</v>
      </c>
      <c r="CB433" s="126" cm="1">
        <f t="array" aca="1" ref="CB433" ca="1">BO433/INDIRECT(ADDRESS($BL433,COLUMN(BO433)))</f>
        <v>7.9099978466907941E-3</v>
      </c>
      <c r="CC433" s="126" cm="1">
        <f t="array" aca="1" ref="CC433" ca="1">BP433/INDIRECT(ADDRESS($BL433,COLUMN(BP433)))</f>
        <v>9.7044714181907764E-3</v>
      </c>
      <c r="CD433" s="126" cm="1">
        <f t="array" aca="1" ref="CD433" ca="1">BQ433/INDIRECT(ADDRESS($BL433,COLUMN(BQ433)))</f>
        <v>1.0799916849708067E-2</v>
      </c>
      <c r="CE433" s="126" cm="1">
        <f t="array" aca="1" ref="CE433" ca="1">BR433/INDIRECT(ADDRESS($BL433,COLUMN(BR433)))</f>
        <v>9.6676735846823406E-3</v>
      </c>
      <c r="CF433" s="126" cm="1">
        <f t="array" aca="1" ref="CF433" ca="1">BS433/INDIRECT(ADDRESS($BL433,COLUMN(BS433)))</f>
        <v>1.3633588841139277E-2</v>
      </c>
      <c r="CG433" s="126" cm="1">
        <f t="array" aca="1" ref="CG433" ca="1">BT433/INDIRECT(ADDRESS($BL433,COLUMN(BT433)))</f>
        <v>1.2589618674742087E-2</v>
      </c>
      <c r="CH433" s="126" cm="1">
        <f t="array" aca="1" ref="CH433" ca="1">BU433/INDIRECT(ADDRESS($BL433,COLUMN(BU433)))</f>
        <v>1.5454696377937518E-2</v>
      </c>
      <c r="CI433" s="126" cm="1">
        <f t="array" aca="1" ref="CI433" ca="1">BV433/INDIRECT(ADDRESS($BL433,COLUMN(BV433)))</f>
        <v>1.5428071411507791E-2</v>
      </c>
      <c r="CJ433" s="126" cm="1">
        <f t="array" aca="1" ref="CJ433" ca="1">BW433/INDIRECT(ADDRESS($BL433,COLUMN(BW433)))</f>
        <v>1.5529561037313382E-2</v>
      </c>
      <c r="CK433" s="126" cm="1">
        <f t="array" aca="1" ref="CK433" ca="1">BX433/INDIRECT(ADDRESS($BL433,COLUMN(BX433)))</f>
        <v>1.92333129884339E-2</v>
      </c>
      <c r="CL433" s="126" cm="1">
        <f t="array" aca="1" ref="CL433" ca="1">BY433/INDIRECT(ADDRESS($BL433,COLUMN(BY433)))</f>
        <v>2.3748867299071885E-2</v>
      </c>
      <c r="CN433" s="71" t="str">
        <f t="shared" si="82"/>
        <v>Biofuels &amp; biogas in transport</v>
      </c>
      <c r="CO433" s="194" t="str">
        <f t="shared" ca="1" si="83"/>
        <v>1.02
(0.8%)</v>
      </c>
      <c r="CP433" s="194" t="str">
        <f t="shared" ca="1" si="83"/>
        <v>1.25
(1.0%)</v>
      </c>
      <c r="CQ433" s="194" t="str">
        <f t="shared" ca="1" si="83"/>
        <v>1.43
(1.1%)</v>
      </c>
      <c r="CR433" s="194" t="str">
        <f t="shared" ca="1" si="83"/>
        <v>1.33
(1.0%)</v>
      </c>
      <c r="CS433" s="194" t="str">
        <f t="shared" ca="1" si="83"/>
        <v>1.87
(1.4%)</v>
      </c>
      <c r="CT433" s="194" t="str">
        <f t="shared" ca="1" si="83"/>
        <v>1.80
(1.3%)</v>
      </c>
      <c r="CU433" s="194" t="str">
        <f t="shared" ca="1" si="83"/>
        <v>2.21
(1.5%)</v>
      </c>
      <c r="CV433" s="194" t="str">
        <f t="shared" ca="1" si="83"/>
        <v>2.06
(1.5%)</v>
      </c>
      <c r="CW433" s="194" t="str">
        <f t="shared" ca="1" si="83"/>
        <v>2.12
(1.6%)</v>
      </c>
      <c r="CX433" s="194" t="str">
        <f t="shared" ca="1" si="83"/>
        <v>2.68
(1.9%)</v>
      </c>
      <c r="CY433" s="194" t="str">
        <f t="shared" ca="1" si="83"/>
        <v>3.30
(2.4%)</v>
      </c>
    </row>
    <row r="434" spans="3:103">
      <c r="C434" s="7" t="s">
        <v>319</v>
      </c>
      <c r="D434" s="7" t="s">
        <v>12</v>
      </c>
      <c r="F434" s="37">
        <f t="shared" ref="F434:AM434" si="86">F380+F381+F400</f>
        <v>26.388888888888889</v>
      </c>
      <c r="G434" s="37">
        <f t="shared" si="86"/>
        <v>33.055555555555557</v>
      </c>
      <c r="H434" s="37">
        <f t="shared" si="86"/>
        <v>32.5</v>
      </c>
      <c r="I434" s="37">
        <f t="shared" si="86"/>
        <v>42.222222222222221</v>
      </c>
      <c r="J434" s="37">
        <f t="shared" si="86"/>
        <v>28.888888888888889</v>
      </c>
      <c r="K434" s="37">
        <f t="shared" si="86"/>
        <v>33.055555555555557</v>
      </c>
      <c r="L434" s="37">
        <f t="shared" si="86"/>
        <v>68.944444444444443</v>
      </c>
      <c r="M434" s="37">
        <f t="shared" si="86"/>
        <v>129.88888888888889</v>
      </c>
      <c r="N434" s="37">
        <f t="shared" si="86"/>
        <v>137.22222222222223</v>
      </c>
      <c r="O434" s="37">
        <f t="shared" si="86"/>
        <v>142.66666666666666</v>
      </c>
      <c r="P434" s="37">
        <f t="shared" si="86"/>
        <v>145</v>
      </c>
      <c r="Q434" s="37">
        <f t="shared" si="86"/>
        <v>147</v>
      </c>
      <c r="R434" s="37">
        <f t="shared" si="86"/>
        <v>132</v>
      </c>
      <c r="S434" s="37">
        <f t="shared" si="86"/>
        <v>165.72222222222223</v>
      </c>
      <c r="T434" s="37">
        <f t="shared" si="86"/>
        <v>187.94444444444446</v>
      </c>
      <c r="U434" s="37">
        <f t="shared" si="86"/>
        <v>202.86666666666667</v>
      </c>
      <c r="V434" s="37">
        <f t="shared" si="86"/>
        <v>191.61211111111112</v>
      </c>
      <c r="W434" s="37">
        <f t="shared" si="86"/>
        <v>223.59522222222225</v>
      </c>
      <c r="X434" s="37">
        <f t="shared" si="86"/>
        <v>243.27044444444445</v>
      </c>
      <c r="Y434" s="37">
        <f t="shared" si="86"/>
        <v>286.46500000000003</v>
      </c>
      <c r="Z434" s="37">
        <f t="shared" si="86"/>
        <v>302.1223333333333</v>
      </c>
      <c r="AA434" s="37">
        <f t="shared" si="86"/>
        <v>309.72411111111114</v>
      </c>
      <c r="AB434" s="37">
        <f t="shared" si="86"/>
        <v>299.16388888888889</v>
      </c>
      <c r="AC434" s="37">
        <f t="shared" si="86"/>
        <v>267.02822222222221</v>
      </c>
      <c r="AD434" s="37">
        <f t="shared" si="86"/>
        <v>298.41788888888891</v>
      </c>
      <c r="AE434" s="37">
        <f t="shared" si="86"/>
        <v>307.61488888888891</v>
      </c>
      <c r="AF434" s="37">
        <f t="shared" si="86"/>
        <v>316.20366666666666</v>
      </c>
      <c r="AG434" s="37">
        <f t="shared" si="86"/>
        <v>316.38633333333337</v>
      </c>
      <c r="AH434" s="37">
        <f t="shared" si="86"/>
        <v>297.82088888888887</v>
      </c>
      <c r="AI434" s="37">
        <f t="shared" si="86"/>
        <v>303.99755555555555</v>
      </c>
      <c r="AJ434" s="37">
        <f t="shared" si="86"/>
        <v>330.36255555555556</v>
      </c>
      <c r="AK434" s="37">
        <f t="shared" si="86"/>
        <v>230.76583306351989</v>
      </c>
      <c r="AL434" s="37">
        <f t="shared" si="86"/>
        <v>139.92707960057825</v>
      </c>
      <c r="AM434" s="37">
        <f t="shared" si="86"/>
        <v>201.98116089430292</v>
      </c>
      <c r="AN434" s="37"/>
      <c r="AO434" s="37"/>
      <c r="AP434" s="37"/>
      <c r="AQ434" s="37"/>
      <c r="AR434" s="37"/>
      <c r="AS434" s="37"/>
      <c r="AT434" s="37"/>
      <c r="AU434" s="37"/>
      <c r="AV434" s="37"/>
      <c r="AY434" s="49" t="str">
        <f t="shared" si="77"/>
        <v>Biogas &amp; landfill gas</v>
      </c>
      <c r="AZ434" s="70" cm="1">
        <f t="array" aca="1" ref="AZ434" ca="1">INDIRECT(ADDRESS(ROW(AY434),AZ$9))/1000</f>
        <v>0.20198116089430293</v>
      </c>
      <c r="BA434" s="71" cm="1">
        <f t="array" aca="1" ref="BA434" ca="1">INDIRECT(ADDRESS(ROW(AZ434),BA$9))/1000</f>
        <v>0.13992707960057826</v>
      </c>
      <c r="BB434" s="71" cm="1">
        <f t="array" aca="1" ref="BB434" ca="1">INDIRECT(ADDRESS(ROW(BA434),BB$9))/1000</f>
        <v>0.29782088888888886</v>
      </c>
      <c r="BC434" s="73" cm="1">
        <f t="array" aca="1" ref="BC434" ca="1">INDIRECT(ADDRESS(ROW(BB434),BC$9))/1000</f>
        <v>0.26702822222222222</v>
      </c>
      <c r="BD434" s="77" cm="1">
        <f t="array" aca="1" ref="BD434" ca="1">AZ434/INDIRECT(ADDRESS($BL434,COLUMN(AZ434)))</f>
        <v>1.4534655534617256E-3</v>
      </c>
      <c r="BE434" s="78" cm="1">
        <f t="array" aca="1" ref="BE434" ca="1">BA434/INDIRECT(ADDRESS($BL434,COLUMN(BA434)))</f>
        <v>1.0035999449911842E-3</v>
      </c>
      <c r="BF434" s="78" cm="1">
        <f t="array" aca="1" ref="BF434" ca="1">BB434/INDIRECT(ADDRESS($BL434,COLUMN(BB434)))</f>
        <v>2.0786638917639258E-3</v>
      </c>
      <c r="BG434" s="80" cm="1">
        <f t="array" aca="1" ref="BG434" ca="1">BC434/INDIRECT(ADDRESS($BL434,COLUMN(BC434)))</f>
        <v>2.0735969445519345E-3</v>
      </c>
      <c r="BH434" s="53">
        <f t="shared" ca="1" si="78"/>
        <v>0.44347442589996156</v>
      </c>
      <c r="BI434" s="53">
        <f t="shared" ca="1" si="78"/>
        <v>-0.3218032433928496</v>
      </c>
      <c r="BJ434" s="53">
        <f t="shared" ca="1" si="78"/>
        <v>-0.24359620412626948</v>
      </c>
      <c r="BL434" s="61">
        <f t="shared" si="79"/>
        <v>442</v>
      </c>
      <c r="BN434" s="49" t="str">
        <f t="shared" si="80"/>
        <v>Biogas &amp; landfill gas</v>
      </c>
      <c r="BO434" s="71" cm="1">
        <f t="array" ref="BO434">INDEX(434:434,,BO$9)/1000</f>
        <v>0.26702822222222222</v>
      </c>
      <c r="BP434" s="71" cm="1">
        <f t="array" ref="BP434">INDEX(434:434,,BP$9)/1000</f>
        <v>0.29841788888888893</v>
      </c>
      <c r="BQ434" s="71" cm="1">
        <f t="array" ref="BQ434">INDEX(434:434,,BQ$9)/1000</f>
        <v>0.30761488888888894</v>
      </c>
      <c r="BR434" s="71" cm="1">
        <f t="array" ref="BR434">INDEX(434:434,,BR$9)/1000</f>
        <v>0.31620366666666666</v>
      </c>
      <c r="BS434" s="71" cm="1">
        <f t="array" ref="BS434">INDEX(434:434,,BS$9)/1000</f>
        <v>0.31638633333333338</v>
      </c>
      <c r="BT434" s="71" cm="1">
        <f t="array" ref="BT434">INDEX(434:434,,BT$9)/1000</f>
        <v>0.29782088888888886</v>
      </c>
      <c r="BU434" s="71" cm="1">
        <f t="array" ref="BU434">INDEX(434:434,,BU$9)/1000</f>
        <v>0.30399755555555558</v>
      </c>
      <c r="BV434" s="71" cm="1">
        <f t="array" ref="BV434">INDEX(434:434,,BV$9)/1000</f>
        <v>0.33036255555555555</v>
      </c>
      <c r="BW434" s="71" cm="1">
        <f t="array" ref="BW434">INDEX(434:434,,BW$9)/1000</f>
        <v>0.23076583306351989</v>
      </c>
      <c r="BX434" s="71" cm="1">
        <f t="array" ref="BX434">INDEX(434:434,,BX$9)/1000</f>
        <v>0.13992707960057826</v>
      </c>
      <c r="BY434" s="71" cm="1">
        <f t="array" ref="BY434">INDEX(434:434,,BY$9)/1000</f>
        <v>0.20198116089430293</v>
      </c>
      <c r="CA434" s="71" t="str">
        <f t="shared" si="81"/>
        <v>Biogas &amp; landfill gas</v>
      </c>
      <c r="CB434" s="126" cm="1">
        <f t="array" aca="1" ref="CB434" ca="1">BO434/INDIRECT(ADDRESS($BL434,COLUMN(BO434)))</f>
        <v>2.0735969445519345E-3</v>
      </c>
      <c r="CC434" s="126" cm="1">
        <f t="array" aca="1" ref="CC434" ca="1">BP434/INDIRECT(ADDRESS($BL434,COLUMN(BP434)))</f>
        <v>2.3219372379252295E-3</v>
      </c>
      <c r="CD434" s="126" cm="1">
        <f t="array" aca="1" ref="CD434" ca="1">BQ434/INDIRECT(ADDRESS($BL434,COLUMN(BQ434)))</f>
        <v>2.3175766613176075E-3</v>
      </c>
      <c r="CE434" s="126" cm="1">
        <f t="array" aca="1" ref="CE434" ca="1">BR434/INDIRECT(ADDRESS($BL434,COLUMN(BR434)))</f>
        <v>2.2922121372939905E-3</v>
      </c>
      <c r="CF434" s="126" cm="1">
        <f t="array" aca="1" ref="CF434" ca="1">BS434/INDIRECT(ADDRESS($BL434,COLUMN(BS434)))</f>
        <v>2.302738824361183E-3</v>
      </c>
      <c r="CG434" s="126" cm="1">
        <f t="array" aca="1" ref="CG434" ca="1">BT434/INDIRECT(ADDRESS($BL434,COLUMN(BT434)))</f>
        <v>2.0786638917639258E-3</v>
      </c>
      <c r="CH434" s="126" cm="1">
        <f t="array" aca="1" ref="CH434" ca="1">BU434/INDIRECT(ADDRESS($BL434,COLUMN(BU434)))</f>
        <v>2.125816336969481E-3</v>
      </c>
      <c r="CI434" s="126" cm="1">
        <f t="array" aca="1" ref="CI434" ca="1">BV434/INDIRECT(ADDRESS($BL434,COLUMN(BV434)))</f>
        <v>2.478396289616944E-3</v>
      </c>
      <c r="CJ434" s="126" cm="1">
        <f t="array" aca="1" ref="CJ434" ca="1">BW434/INDIRECT(ADDRESS($BL434,COLUMN(BW434)))</f>
        <v>1.6913856058390852E-3</v>
      </c>
      <c r="CK434" s="126" cm="1">
        <f t="array" aca="1" ref="CK434" ca="1">BX434/INDIRECT(ADDRESS($BL434,COLUMN(BX434)))</f>
        <v>1.0035999449911842E-3</v>
      </c>
      <c r="CL434" s="126" cm="1">
        <f t="array" aca="1" ref="CL434" ca="1">BY434/INDIRECT(ADDRESS($BL434,COLUMN(BY434)))</f>
        <v>1.4534655534617256E-3</v>
      </c>
      <c r="CN434" s="71" t="str">
        <f t="shared" si="82"/>
        <v>Biogas &amp; landfill gas</v>
      </c>
      <c r="CO434" s="194" t="str">
        <f t="shared" ca="1" si="83"/>
        <v>0.27
(0.2%)</v>
      </c>
      <c r="CP434" s="194" t="str">
        <f t="shared" ca="1" si="83"/>
        <v>0.30
(0.2%)</v>
      </c>
      <c r="CQ434" s="194" t="str">
        <f t="shared" ca="1" si="83"/>
        <v>0.31
(0.2%)</v>
      </c>
      <c r="CR434" s="194" t="str">
        <f t="shared" ca="1" si="83"/>
        <v>0.32
(0.2%)</v>
      </c>
      <c r="CS434" s="194" t="str">
        <f t="shared" ca="1" si="83"/>
        <v>0.32
(0.2%)</v>
      </c>
      <c r="CT434" s="194" t="str">
        <f t="shared" ca="1" si="83"/>
        <v>0.30
(0.2%)</v>
      </c>
      <c r="CU434" s="194" t="str">
        <f t="shared" ca="1" si="83"/>
        <v>0.30
(0.2%)</v>
      </c>
      <c r="CV434" s="194" t="str">
        <f t="shared" ca="1" si="83"/>
        <v>0.33
(0.2%)</v>
      </c>
      <c r="CW434" s="194" t="str">
        <f t="shared" ca="1" si="83"/>
        <v>0.23
(0.2%)</v>
      </c>
      <c r="CX434" s="194" t="str">
        <f t="shared" ca="1" si="83"/>
        <v>0.14
(0.1%)</v>
      </c>
      <c r="CY434" s="194" t="str">
        <f t="shared" ca="1" si="83"/>
        <v>0.20
(0.1%)</v>
      </c>
    </row>
    <row r="435" spans="3:103">
      <c r="C435" s="7" t="s">
        <v>17</v>
      </c>
      <c r="D435" s="7" t="s">
        <v>12</v>
      </c>
      <c r="F435" s="37">
        <f t="shared" ref="F435:AM435" si="87">F402</f>
        <v>0.55555555555555558</v>
      </c>
      <c r="G435" s="37">
        <f t="shared" si="87"/>
        <v>0.55555555555555558</v>
      </c>
      <c r="H435" s="37">
        <f t="shared" si="87"/>
        <v>0.55555555555555558</v>
      </c>
      <c r="I435" s="37">
        <f t="shared" si="87"/>
        <v>0.55555555555555558</v>
      </c>
      <c r="J435" s="37">
        <f t="shared" si="87"/>
        <v>0.55555555555555558</v>
      </c>
      <c r="K435" s="37">
        <f t="shared" si="87"/>
        <v>0.55555555555555558</v>
      </c>
      <c r="L435" s="37">
        <f t="shared" si="87"/>
        <v>0.55555555555555558</v>
      </c>
      <c r="M435" s="37">
        <f t="shared" si="87"/>
        <v>0.55555555555555558</v>
      </c>
      <c r="N435" s="37">
        <f t="shared" si="87"/>
        <v>0.55555555555555558</v>
      </c>
      <c r="O435" s="37">
        <f t="shared" si="87"/>
        <v>0.55555555555555558</v>
      </c>
      <c r="P435" s="37">
        <f t="shared" si="87"/>
        <v>0.55555555555555558</v>
      </c>
      <c r="Q435" s="37">
        <f t="shared" si="87"/>
        <v>0.55555555555555558</v>
      </c>
      <c r="R435" s="37">
        <f t="shared" si="87"/>
        <v>5.154318067366173</v>
      </c>
      <c r="S435" s="37">
        <f t="shared" si="87"/>
        <v>14.61714916389761</v>
      </c>
      <c r="T435" s="37">
        <f t="shared" si="87"/>
        <v>26.703135845659805</v>
      </c>
      <c r="U435" s="37">
        <f t="shared" si="87"/>
        <v>49.288263983013614</v>
      </c>
      <c r="V435" s="37">
        <f t="shared" si="87"/>
        <v>78.552264813064028</v>
      </c>
      <c r="W435" s="37">
        <f t="shared" si="87"/>
        <v>114.44710297782007</v>
      </c>
      <c r="X435" s="37">
        <f t="shared" si="87"/>
        <v>155.15256191782905</v>
      </c>
      <c r="Y435" s="37">
        <f t="shared" si="87"/>
        <v>168.29901400202351</v>
      </c>
      <c r="Z435" s="37">
        <f t="shared" si="87"/>
        <v>182.60274462408668</v>
      </c>
      <c r="AA435" s="37">
        <f t="shared" si="87"/>
        <v>200.69824310060872</v>
      </c>
      <c r="AB435" s="37">
        <f t="shared" si="87"/>
        <v>218.09139141872771</v>
      </c>
      <c r="AC435" s="37">
        <f t="shared" si="87"/>
        <v>236.87301629538499</v>
      </c>
      <c r="AD435" s="37">
        <f t="shared" si="87"/>
        <v>265.7086991093156</v>
      </c>
      <c r="AE435" s="37">
        <f t="shared" si="87"/>
        <v>314.08223063982183</v>
      </c>
      <c r="AF435" s="37">
        <f t="shared" si="87"/>
        <v>375.67108370070213</v>
      </c>
      <c r="AG435" s="37">
        <f t="shared" si="87"/>
        <v>452.79351826023031</v>
      </c>
      <c r="AH435" s="37">
        <f t="shared" si="87"/>
        <v>506.17770094640218</v>
      </c>
      <c r="AI435" s="37">
        <f t="shared" si="87"/>
        <v>605.55391258153907</v>
      </c>
      <c r="AJ435" s="37">
        <f t="shared" si="87"/>
        <v>664.15282734893503</v>
      </c>
      <c r="AK435" s="37">
        <f t="shared" si="87"/>
        <v>754.33661835164844</v>
      </c>
      <c r="AL435" s="37">
        <f t="shared" si="87"/>
        <v>936.91809384615385</v>
      </c>
      <c r="AM435" s="37">
        <f t="shared" si="87"/>
        <v>1115.3122386813188</v>
      </c>
      <c r="AN435" s="37"/>
      <c r="AO435" s="37"/>
      <c r="AP435" s="37"/>
      <c r="AQ435" s="37"/>
      <c r="AR435" s="37"/>
      <c r="AS435" s="37"/>
      <c r="AT435" s="37"/>
      <c r="AU435" s="37"/>
      <c r="AV435" s="37"/>
      <c r="AY435" s="49" t="str">
        <f t="shared" si="77"/>
        <v>Ambient</v>
      </c>
      <c r="AZ435" s="70" cm="1">
        <f t="array" aca="1" ref="AZ435" ca="1">INDIRECT(ADDRESS(ROW(AY435),AZ$9))/1000</f>
        <v>1.1153122386813188</v>
      </c>
      <c r="BA435" s="71" cm="1">
        <f t="array" aca="1" ref="BA435" ca="1">INDIRECT(ADDRESS(ROW(AZ435),BA$9))/1000</f>
        <v>0.93691809384615388</v>
      </c>
      <c r="BB435" s="71" cm="1">
        <f t="array" aca="1" ref="BB435" ca="1">INDIRECT(ADDRESS(ROW(BA435),BB$9))/1000</f>
        <v>0.50617770094640213</v>
      </c>
      <c r="BC435" s="73" cm="1">
        <f t="array" aca="1" ref="BC435" ca="1">INDIRECT(ADDRESS(ROW(BB435),BC$9))/1000</f>
        <v>0.23687301629538499</v>
      </c>
      <c r="BD435" s="77" cm="1">
        <f t="array" aca="1" ref="BD435" ca="1">AZ435/INDIRECT(ADDRESS($BL435,COLUMN(AZ435)))</f>
        <v>8.025837227096079E-3</v>
      </c>
      <c r="BE435" s="78" cm="1">
        <f t="array" aca="1" ref="BE435" ca="1">BA435/INDIRECT(ADDRESS($BL435,COLUMN(BA435)))</f>
        <v>6.7198640186681875E-3</v>
      </c>
      <c r="BF435" s="78" cm="1">
        <f t="array" aca="1" ref="BF435" ca="1">BB435/INDIRECT(ADDRESS($BL435,COLUMN(BB435)))</f>
        <v>3.532906350856773E-3</v>
      </c>
      <c r="BG435" s="80" cm="1">
        <f t="array" aca="1" ref="BG435" ca="1">BC435/INDIRECT(ADDRESS($BL435,COLUMN(BC435)))</f>
        <v>1.8394279029733012E-3</v>
      </c>
      <c r="BH435" s="53">
        <f t="shared" ca="1" si="78"/>
        <v>0.19040527235719926</v>
      </c>
      <c r="BI435" s="53">
        <f t="shared" ca="1" si="78"/>
        <v>1.2034005776943864</v>
      </c>
      <c r="BJ435" s="53">
        <f t="shared" ca="1" si="78"/>
        <v>3.7084815996538163</v>
      </c>
      <c r="BL435" s="61">
        <f t="shared" si="79"/>
        <v>442</v>
      </c>
      <c r="BN435" s="49" t="str">
        <f t="shared" si="80"/>
        <v>Ambient</v>
      </c>
      <c r="BO435" s="71" cm="1">
        <f t="array" ref="BO435">INDEX(435:435,,BO$9)/1000</f>
        <v>0.23687301629538499</v>
      </c>
      <c r="BP435" s="71" cm="1">
        <f t="array" ref="BP435">INDEX(435:435,,BP$9)/1000</f>
        <v>0.2657086991093156</v>
      </c>
      <c r="BQ435" s="71" cm="1">
        <f t="array" ref="BQ435">INDEX(435:435,,BQ$9)/1000</f>
        <v>0.31408223063982182</v>
      </c>
      <c r="BR435" s="71" cm="1">
        <f t="array" ref="BR435">INDEX(435:435,,BR$9)/1000</f>
        <v>0.37567108370070212</v>
      </c>
      <c r="BS435" s="71" cm="1">
        <f t="array" ref="BS435">INDEX(435:435,,BS$9)/1000</f>
        <v>0.45279351826023029</v>
      </c>
      <c r="BT435" s="71" cm="1">
        <f t="array" ref="BT435">INDEX(435:435,,BT$9)/1000</f>
        <v>0.50617770094640213</v>
      </c>
      <c r="BU435" s="71" cm="1">
        <f t="array" ref="BU435">INDEX(435:435,,BU$9)/1000</f>
        <v>0.60555391258153901</v>
      </c>
      <c r="BV435" s="71" cm="1">
        <f t="array" ref="BV435">INDEX(435:435,,BV$9)/1000</f>
        <v>0.66415282734893499</v>
      </c>
      <c r="BW435" s="71" cm="1">
        <f t="array" ref="BW435">INDEX(435:435,,BW$9)/1000</f>
        <v>0.75433661835164845</v>
      </c>
      <c r="BX435" s="71" cm="1">
        <f t="array" ref="BX435">INDEX(435:435,,BX$9)/1000</f>
        <v>0.93691809384615388</v>
      </c>
      <c r="BY435" s="71" cm="1">
        <f t="array" ref="BY435">INDEX(435:435,,BY$9)/1000</f>
        <v>1.1153122386813188</v>
      </c>
      <c r="CA435" s="71" t="str">
        <f t="shared" si="81"/>
        <v>Ambient</v>
      </c>
      <c r="CB435" s="126" cm="1">
        <f t="array" aca="1" ref="CB435" ca="1">BO435/INDIRECT(ADDRESS($BL435,COLUMN(BO435)))</f>
        <v>1.8394279029733012E-3</v>
      </c>
      <c r="CC435" s="126" cm="1">
        <f t="array" aca="1" ref="CC435" ca="1">BP435/INDIRECT(ADDRESS($BL435,COLUMN(BP435)))</f>
        <v>2.0674327708695268E-3</v>
      </c>
      <c r="CD435" s="126" cm="1">
        <f t="array" aca="1" ref="CD435" ca="1">BQ435/INDIRECT(ADDRESS($BL435,COLUMN(BQ435)))</f>
        <v>2.366301742073178E-3</v>
      </c>
      <c r="CE435" s="126" cm="1">
        <f t="array" aca="1" ref="CE435" ca="1">BR435/INDIRECT(ADDRESS($BL435,COLUMN(BR435)))</f>
        <v>2.7233011772659268E-3</v>
      </c>
      <c r="CF435" s="126" cm="1">
        <f t="array" aca="1" ref="CF435" ca="1">BS435/INDIRECT(ADDRESS($BL435,COLUMN(BS435)))</f>
        <v>3.2955444153727445E-3</v>
      </c>
      <c r="CG435" s="126" cm="1">
        <f t="array" aca="1" ref="CG435" ca="1">BT435/INDIRECT(ADDRESS($BL435,COLUMN(BT435)))</f>
        <v>3.532906350856773E-3</v>
      </c>
      <c r="CH435" s="126" cm="1">
        <f t="array" aca="1" ref="CH435" ca="1">BU435/INDIRECT(ADDRESS($BL435,COLUMN(BU435)))</f>
        <v>4.234561682343433E-3</v>
      </c>
      <c r="CI435" s="126" cm="1">
        <f t="array" aca="1" ref="CI435" ca="1">BV435/INDIRECT(ADDRESS($BL435,COLUMN(BV435)))</f>
        <v>4.9825074765877863E-3</v>
      </c>
      <c r="CJ435" s="126" cm="1">
        <f t="array" aca="1" ref="CJ435" ca="1">BW435/INDIRECT(ADDRESS($BL435,COLUMN(BW435)))</f>
        <v>5.5288691627331009E-3</v>
      </c>
      <c r="CK435" s="126" cm="1">
        <f t="array" aca="1" ref="CK435" ca="1">BX435/INDIRECT(ADDRESS($BL435,COLUMN(BX435)))</f>
        <v>6.7198640186681875E-3</v>
      </c>
      <c r="CL435" s="126" cm="1">
        <f t="array" aca="1" ref="CL435" ca="1">BY435/INDIRECT(ADDRESS($BL435,COLUMN(BY435)))</f>
        <v>8.025837227096079E-3</v>
      </c>
      <c r="CN435" s="71" t="str">
        <f t="shared" si="82"/>
        <v>Ambient</v>
      </c>
      <c r="CO435" s="194" t="str">
        <f t="shared" ca="1" si="83"/>
        <v>0.24
(0.2%)</v>
      </c>
      <c r="CP435" s="194" t="str">
        <f t="shared" ca="1" si="83"/>
        <v>0.27
(0.2%)</v>
      </c>
      <c r="CQ435" s="194" t="str">
        <f t="shared" ca="1" si="83"/>
        <v>0.31
(0.2%)</v>
      </c>
      <c r="CR435" s="194" t="str">
        <f t="shared" ca="1" si="83"/>
        <v>0.38
(0.3%)</v>
      </c>
      <c r="CS435" s="194" t="str">
        <f t="shared" ca="1" si="83"/>
        <v>0.45
(0.3%)</v>
      </c>
      <c r="CT435" s="194" t="str">
        <f t="shared" ca="1" si="83"/>
        <v>0.51
(0.4%)</v>
      </c>
      <c r="CU435" s="194" t="str">
        <f t="shared" ca="1" si="83"/>
        <v>0.61
(0.4%)</v>
      </c>
      <c r="CV435" s="194" t="str">
        <f t="shared" ca="1" si="83"/>
        <v>0.66
(0.5%)</v>
      </c>
      <c r="CW435" s="194" t="str">
        <f t="shared" ca="1" si="83"/>
        <v>0.75
(0.6%)</v>
      </c>
      <c r="CX435" s="194" t="str">
        <f t="shared" ca="1" si="83"/>
        <v>0.94
(0.7%)</v>
      </c>
      <c r="CY435" s="194" t="str">
        <f t="shared" ca="1" si="83"/>
        <v>1.12
(0.8%)</v>
      </c>
    </row>
    <row r="436" spans="3:103">
      <c r="C436" s="7" t="s">
        <v>19</v>
      </c>
      <c r="D436" s="7" t="s">
        <v>12</v>
      </c>
      <c r="F436" s="37">
        <f>F401</f>
        <v>0.55555555555555558</v>
      </c>
      <c r="G436" s="37">
        <f t="shared" ref="G436:AM436" si="88">G401</f>
        <v>1.3888888888888888</v>
      </c>
      <c r="H436" s="37">
        <f t="shared" si="88"/>
        <v>1.1111111111111112</v>
      </c>
      <c r="I436" s="37">
        <f t="shared" si="88"/>
        <v>1.1111111111111112</v>
      </c>
      <c r="J436" s="37">
        <f t="shared" si="88"/>
        <v>1.1111111111111112</v>
      </c>
      <c r="K436" s="37">
        <f t="shared" si="88"/>
        <v>1.1111111111111112</v>
      </c>
      <c r="L436" s="37">
        <f t="shared" si="88"/>
        <v>1.1111111111111112</v>
      </c>
      <c r="M436" s="37">
        <f t="shared" si="88"/>
        <v>1.1111111111111112</v>
      </c>
      <c r="N436" s="37">
        <f t="shared" si="88"/>
        <v>1.3888888888888888</v>
      </c>
      <c r="O436" s="37">
        <f t="shared" si="88"/>
        <v>1.3888888888888888</v>
      </c>
      <c r="P436" s="37">
        <f t="shared" si="88"/>
        <v>1.3888888888888888</v>
      </c>
      <c r="Q436" s="37">
        <f t="shared" si="88"/>
        <v>1.3888888888888888</v>
      </c>
      <c r="R436" s="37">
        <f t="shared" si="88"/>
        <v>1.9444444444444444</v>
      </c>
      <c r="S436" s="37">
        <f t="shared" si="88"/>
        <v>2.5</v>
      </c>
      <c r="T436" s="37">
        <f t="shared" si="88"/>
        <v>3.3333333333333335</v>
      </c>
      <c r="U436" s="37">
        <f t="shared" si="88"/>
        <v>5.360555555555556</v>
      </c>
      <c r="V436" s="37">
        <f t="shared" si="88"/>
        <v>7.5650000000000004</v>
      </c>
      <c r="W436" s="37">
        <f t="shared" si="88"/>
        <v>16.575555555555557</v>
      </c>
      <c r="X436" s="37">
        <f t="shared" si="88"/>
        <v>37.740555555555559</v>
      </c>
      <c r="Y436" s="37">
        <f t="shared" si="88"/>
        <v>62.748611111111117</v>
      </c>
      <c r="Z436" s="37">
        <f t="shared" si="88"/>
        <v>87.223055555555561</v>
      </c>
      <c r="AA436" s="37">
        <f t="shared" si="88"/>
        <v>100.75777777777778</v>
      </c>
      <c r="AB436" s="37">
        <f t="shared" si="88"/>
        <v>108.97555555555557</v>
      </c>
      <c r="AC436" s="37">
        <f t="shared" si="88"/>
        <v>117.49333333333334</v>
      </c>
      <c r="AD436" s="37">
        <f t="shared" si="88"/>
        <v>124.97083333333333</v>
      </c>
      <c r="AE436" s="37">
        <f t="shared" si="88"/>
        <v>132.92972222222221</v>
      </c>
      <c r="AF436" s="37">
        <f t="shared" si="88"/>
        <v>140.63333333333333</v>
      </c>
      <c r="AG436" s="37">
        <f t="shared" si="88"/>
        <v>147.06805555555556</v>
      </c>
      <c r="AH436" s="37">
        <f t="shared" si="88"/>
        <v>157.57111111111112</v>
      </c>
      <c r="AI436" s="37">
        <f t="shared" si="88"/>
        <v>159.25194444444446</v>
      </c>
      <c r="AJ436" s="37">
        <f t="shared" si="88"/>
        <v>164.04055555555556</v>
      </c>
      <c r="AK436" s="37">
        <f t="shared" si="88"/>
        <v>162.98361111111112</v>
      </c>
      <c r="AL436" s="37">
        <f t="shared" si="88"/>
        <v>163.49361111111111</v>
      </c>
      <c r="AM436" s="37">
        <f t="shared" si="88"/>
        <v>164.02250000000001</v>
      </c>
      <c r="AN436" s="37"/>
      <c r="AO436" s="37"/>
      <c r="AP436" s="37"/>
      <c r="AQ436" s="37"/>
      <c r="AR436" s="37"/>
      <c r="AS436" s="37"/>
      <c r="AT436" s="37"/>
      <c r="AU436" s="37"/>
      <c r="AV436" s="37"/>
      <c r="AY436" s="49" t="str">
        <f t="shared" si="77"/>
        <v>Solar thermal</v>
      </c>
      <c r="AZ436" s="70" cm="1">
        <f t="array" aca="1" ref="AZ436" ca="1">INDIRECT(ADDRESS(ROW(AY436),AZ$9))/1000</f>
        <v>0.16402250000000002</v>
      </c>
      <c r="BA436" s="71" cm="1">
        <f t="array" aca="1" ref="BA436" ca="1">INDIRECT(ADDRESS(ROW(AZ436),BA$9))/1000</f>
        <v>0.1634936111111111</v>
      </c>
      <c r="BB436" s="71" cm="1">
        <f t="array" aca="1" ref="BB436" ca="1">INDIRECT(ADDRESS(ROW(BA436),BB$9))/1000</f>
        <v>0.15757111111111113</v>
      </c>
      <c r="BC436" s="73" cm="1">
        <f t="array" aca="1" ref="BC436" ca="1">INDIRECT(ADDRESS(ROW(BB436),BC$9))/1000</f>
        <v>0.11749333333333334</v>
      </c>
      <c r="BD436" s="77" cm="1">
        <f t="array" aca="1" ref="BD436" ca="1">AZ436/INDIRECT(ADDRESS($BL436,COLUMN(AZ436)))</f>
        <v>1.1803133157920185E-3</v>
      </c>
      <c r="BE436" s="78" cm="1">
        <f t="array" aca="1" ref="BE436" ca="1">BA436/INDIRECT(ADDRESS($BL436,COLUMN(BA436)))</f>
        <v>1.1726263392753827E-3</v>
      </c>
      <c r="BF436" s="78" cm="1">
        <f t="array" aca="1" ref="BF436" ca="1">BB436/INDIRECT(ADDRESS($BL436,COLUMN(BB436)))</f>
        <v>1.0997797376596577E-3</v>
      </c>
      <c r="BG436" s="80" cm="1">
        <f t="array" aca="1" ref="BG436" ca="1">BC436/INDIRECT(ADDRESS($BL436,COLUMN(BC436)))</f>
        <v>9.1238976531277907E-4</v>
      </c>
      <c r="BH436" s="53">
        <f t="shared" ca="1" si="78"/>
        <v>3.2349208344873881E-3</v>
      </c>
      <c r="BI436" s="53">
        <f t="shared" ca="1" si="78"/>
        <v>4.0942713695403789E-2</v>
      </c>
      <c r="BJ436" s="53">
        <f t="shared" ca="1" si="78"/>
        <v>0.39601537675896514</v>
      </c>
      <c r="BL436" s="61">
        <f>+BL438</f>
        <v>442</v>
      </c>
      <c r="BN436" s="49" t="str">
        <f t="shared" si="80"/>
        <v>Solar thermal</v>
      </c>
      <c r="BO436" s="71" cm="1">
        <f t="array" ref="BO436">INDEX(436:436,,BO$9)/1000</f>
        <v>0.11749333333333334</v>
      </c>
      <c r="BP436" s="71" cm="1">
        <f t="array" ref="BP436">INDEX(436:436,,BP$9)/1000</f>
        <v>0.12497083333333334</v>
      </c>
      <c r="BQ436" s="71" cm="1">
        <f t="array" ref="BQ436">INDEX(436:436,,BQ$9)/1000</f>
        <v>0.13292972222222221</v>
      </c>
      <c r="BR436" s="71" cm="1">
        <f t="array" ref="BR436">INDEX(436:436,,BR$9)/1000</f>
        <v>0.14063333333333333</v>
      </c>
      <c r="BS436" s="71" cm="1">
        <f t="array" ref="BS436">INDEX(436:436,,BS$9)/1000</f>
        <v>0.14706805555555555</v>
      </c>
      <c r="BT436" s="71" cm="1">
        <f t="array" ref="BT436">INDEX(436:436,,BT$9)/1000</f>
        <v>0.15757111111111113</v>
      </c>
      <c r="BU436" s="71" cm="1">
        <f t="array" ref="BU436">INDEX(436:436,,BU$9)/1000</f>
        <v>0.15925194444444446</v>
      </c>
      <c r="BV436" s="71" cm="1">
        <f t="array" ref="BV436">INDEX(436:436,,BV$9)/1000</f>
        <v>0.16404055555555555</v>
      </c>
      <c r="BW436" s="71" cm="1">
        <f t="array" ref="BW436">INDEX(436:436,,BW$9)/1000</f>
        <v>0.16298361111111112</v>
      </c>
      <c r="BX436" s="71" cm="1">
        <f t="array" ref="BX436">INDEX(436:436,,BX$9)/1000</f>
        <v>0.1634936111111111</v>
      </c>
      <c r="BY436" s="71" cm="1">
        <f t="array" ref="BY436">INDEX(436:436,,BY$9)/1000</f>
        <v>0.16402250000000002</v>
      </c>
      <c r="CA436" s="71" t="str">
        <f t="shared" si="81"/>
        <v>Solar thermal</v>
      </c>
      <c r="CB436" s="126" cm="1">
        <f t="array" aca="1" ref="CB436" ca="1">BO436/INDIRECT(ADDRESS($BL436,COLUMN(BO436)))</f>
        <v>9.1238976531277907E-4</v>
      </c>
      <c r="CC436" s="126" cm="1">
        <f t="array" aca="1" ref="CC436" ca="1">BP436/INDIRECT(ADDRESS($BL436,COLUMN(BP436)))</f>
        <v>9.7237612882938114E-4</v>
      </c>
      <c r="CD436" s="126" cm="1">
        <f t="array" aca="1" ref="CD436" ca="1">BQ436/INDIRECT(ADDRESS($BL436,COLUMN(BQ436)))</f>
        <v>1.001495158216909E-3</v>
      </c>
      <c r="CE436" s="126" cm="1">
        <f t="array" aca="1" ref="CE436" ca="1">BR436/INDIRECT(ADDRESS($BL436,COLUMN(BR436)))</f>
        <v>1.0194740528249562E-3</v>
      </c>
      <c r="CF436" s="126" cm="1">
        <f t="array" aca="1" ref="CF436" ca="1">BS436/INDIRECT(ADDRESS($BL436,COLUMN(BS436)))</f>
        <v>1.0703980724549365E-3</v>
      </c>
      <c r="CG436" s="126" cm="1">
        <f t="array" aca="1" ref="CG436" ca="1">BT436/INDIRECT(ADDRESS($BL436,COLUMN(BT436)))</f>
        <v>1.0997797376596577E-3</v>
      </c>
      <c r="CH436" s="126" cm="1">
        <f t="array" aca="1" ref="CH436" ca="1">BU436/INDIRECT(ADDRESS($BL436,COLUMN(BU436)))</f>
        <v>1.1136286427549512E-3</v>
      </c>
      <c r="CI436" s="126" cm="1">
        <f t="array" aca="1" ref="CI436" ca="1">BV436/INDIRECT(ADDRESS($BL436,COLUMN(BV436)))</f>
        <v>1.2306403900765994E-3</v>
      </c>
      <c r="CJ436" s="126" cm="1">
        <f t="array" aca="1" ref="CJ436" ca="1">BW436/INDIRECT(ADDRESS($BL436,COLUMN(BW436)))</f>
        <v>1.1945795014859457E-3</v>
      </c>
      <c r="CK436" s="126" cm="1">
        <f t="array" aca="1" ref="CK436" ca="1">BX436/INDIRECT(ADDRESS($BL436,COLUMN(BX436)))</f>
        <v>1.1726263392753827E-3</v>
      </c>
      <c r="CL436" s="126" cm="1">
        <f t="array" aca="1" ref="CL436" ca="1">BY436/INDIRECT(ADDRESS($BL436,COLUMN(BY436)))</f>
        <v>1.1803133157920185E-3</v>
      </c>
      <c r="CN436" s="71" t="str">
        <f t="shared" si="82"/>
        <v>Solar thermal</v>
      </c>
      <c r="CO436" s="194" t="str">
        <f t="shared" ca="1" si="83"/>
        <v>0.12
(0.1%)</v>
      </c>
      <c r="CP436" s="194" t="str">
        <f t="shared" ca="1" si="83"/>
        <v>0.12
(0.1%)</v>
      </c>
      <c r="CQ436" s="194" t="str">
        <f t="shared" ca="1" si="83"/>
        <v>0.13
(0.1%)</v>
      </c>
      <c r="CR436" s="194" t="str">
        <f t="shared" ca="1" si="83"/>
        <v>0.14
(0.1%)</v>
      </c>
      <c r="CS436" s="194" t="str">
        <f t="shared" ca="1" si="83"/>
        <v>0.15
(0.1%)</v>
      </c>
      <c r="CT436" s="194" t="str">
        <f t="shared" ca="1" si="83"/>
        <v>0.16
(0.1%)</v>
      </c>
      <c r="CU436" s="194" t="str">
        <f t="shared" ca="1" si="83"/>
        <v>0.16
(0.1%)</v>
      </c>
      <c r="CV436" s="194" t="str">
        <f t="shared" ca="1" si="83"/>
        <v>0.16
(0.1%)</v>
      </c>
      <c r="CW436" s="194" t="str">
        <f t="shared" ca="1" si="83"/>
        <v>0.16
(0.1%)</v>
      </c>
      <c r="CX436" s="194" t="str">
        <f t="shared" ca="1" si="83"/>
        <v>0.16
(0.1%)</v>
      </c>
      <c r="CY436" s="194" t="str">
        <f t="shared" ca="1" si="83"/>
        <v>0.16
(0.1%)</v>
      </c>
    </row>
    <row r="437" spans="3:103">
      <c r="C437" s="7" t="s">
        <v>21</v>
      </c>
      <c r="D437" s="7" t="s">
        <v>12</v>
      </c>
      <c r="F437" s="37">
        <f>F377</f>
        <v>0</v>
      </c>
      <c r="G437" s="37">
        <f t="shared" ref="G437:AM437" si="89">G377</f>
        <v>0</v>
      </c>
      <c r="H437" s="37">
        <f t="shared" si="89"/>
        <v>0</v>
      </c>
      <c r="I437" s="37">
        <f t="shared" si="89"/>
        <v>0</v>
      </c>
      <c r="J437" s="37">
        <f t="shared" si="89"/>
        <v>0</v>
      </c>
      <c r="K437" s="37">
        <f t="shared" si="89"/>
        <v>0</v>
      </c>
      <c r="L437" s="37">
        <f t="shared" si="89"/>
        <v>0</v>
      </c>
      <c r="M437" s="37">
        <f t="shared" si="89"/>
        <v>0</v>
      </c>
      <c r="N437" s="37">
        <f t="shared" si="89"/>
        <v>0</v>
      </c>
      <c r="O437" s="37">
        <f t="shared" si="89"/>
        <v>0</v>
      </c>
      <c r="P437" s="37">
        <f t="shared" si="89"/>
        <v>0</v>
      </c>
      <c r="Q437" s="37">
        <f t="shared" si="89"/>
        <v>0</v>
      </c>
      <c r="R437" s="37">
        <f t="shared" si="89"/>
        <v>0</v>
      </c>
      <c r="S437" s="37">
        <f t="shared" si="89"/>
        <v>0</v>
      </c>
      <c r="T437" s="37">
        <f t="shared" si="89"/>
        <v>0</v>
      </c>
      <c r="U437" s="37">
        <f t="shared" si="89"/>
        <v>0</v>
      </c>
      <c r="V437" s="37">
        <f t="shared" si="89"/>
        <v>0</v>
      </c>
      <c r="W437" s="37">
        <f t="shared" si="89"/>
        <v>0</v>
      </c>
      <c r="X437" s="37">
        <f t="shared" si="89"/>
        <v>0</v>
      </c>
      <c r="Y437" s="37">
        <f t="shared" si="89"/>
        <v>0.42399999999999999</v>
      </c>
      <c r="Z437" s="37">
        <f t="shared" si="89"/>
        <v>0.47599999999999998</v>
      </c>
      <c r="AA437" s="37">
        <f t="shared" si="89"/>
        <v>0.54200000000000004</v>
      </c>
      <c r="AB437" s="37">
        <f t="shared" si="89"/>
        <v>0.64600000000000002</v>
      </c>
      <c r="AC437" s="37">
        <f t="shared" si="89"/>
        <v>0.69899999999999995</v>
      </c>
      <c r="AD437" s="37">
        <f t="shared" si="89"/>
        <v>2.052</v>
      </c>
      <c r="AE437" s="37">
        <f t="shared" si="89"/>
        <v>3.5960000000000001</v>
      </c>
      <c r="AF437" s="37">
        <f t="shared" si="89"/>
        <v>5.9459999999999997</v>
      </c>
      <c r="AG437" s="37">
        <f t="shared" si="89"/>
        <v>11.555999999999999</v>
      </c>
      <c r="AH437" s="37">
        <f t="shared" si="89"/>
        <v>21.701000000000001</v>
      </c>
      <c r="AI437" s="37">
        <f t="shared" si="89"/>
        <v>40.08</v>
      </c>
      <c r="AJ437" s="37">
        <f t="shared" si="89"/>
        <v>63.78</v>
      </c>
      <c r="AK437" s="37">
        <f t="shared" si="89"/>
        <v>84.647000000000006</v>
      </c>
      <c r="AL437" s="37">
        <f t="shared" si="89"/>
        <v>148.66500000000002</v>
      </c>
      <c r="AM437" s="37">
        <f t="shared" si="89"/>
        <v>646.48199999999997</v>
      </c>
      <c r="AN437" s="37"/>
      <c r="AO437" s="37"/>
      <c r="AP437" s="37"/>
      <c r="AQ437" s="37"/>
      <c r="AR437" s="37"/>
      <c r="AS437" s="37"/>
      <c r="AT437" s="37"/>
      <c r="AU437" s="37"/>
      <c r="AV437" s="37"/>
      <c r="AY437" s="49" t="str">
        <f t="shared" si="77"/>
        <v>Solar PV</v>
      </c>
      <c r="AZ437" s="70" cm="1">
        <f t="array" aca="1" ref="AZ437" ca="1">INDIRECT(ADDRESS(ROW(AY437),AZ$9))/1000</f>
        <v>0.646482</v>
      </c>
      <c r="BA437" s="71" cm="1">
        <f t="array" aca="1" ref="BA437" ca="1">INDIRECT(ADDRESS(ROW(AZ437),BA$9))/1000</f>
        <v>0.14866500000000002</v>
      </c>
      <c r="BB437" s="71" cm="1">
        <f t="array" aca="1" ref="BB437" ca="1">INDIRECT(ADDRESS(ROW(BA437),BB$9))/1000</f>
        <v>2.1701000000000002E-2</v>
      </c>
      <c r="BC437" s="73" cm="1">
        <f t="array" aca="1" ref="BC437" ca="1">INDIRECT(ADDRESS(ROW(BB437),BC$9))/1000</f>
        <v>6.9899999999999997E-4</v>
      </c>
      <c r="BD437" s="77" cm="1">
        <f t="array" aca="1" ref="BD437" ca="1">AZ437/INDIRECT(ADDRESS($BL437,COLUMN(AZ437)))</f>
        <v>4.6521136613565557E-3</v>
      </c>
      <c r="BE437" s="78" cm="1">
        <f t="array" aca="1" ref="BE437" ca="1">BA437/INDIRECT(ADDRESS($BL437,COLUMN(BA437)))</f>
        <v>1.0662709909190289E-3</v>
      </c>
      <c r="BF437" s="78" cm="1">
        <f t="array" aca="1" ref="BF437" ca="1">BB437/INDIRECT(ADDRESS($BL437,COLUMN(BB437)))</f>
        <v>1.5146380525376201E-4</v>
      </c>
      <c r="BG437" s="80" cm="1">
        <f t="array" aca="1" ref="BG437" ca="1">BC437/INDIRECT(ADDRESS($BL437,COLUMN(BC437)))</f>
        <v>5.4280564510352292E-6</v>
      </c>
      <c r="BH437" s="53">
        <f t="shared" ca="1" si="78"/>
        <v>3.3485823832105734</v>
      </c>
      <c r="BI437" s="53">
        <f t="shared" ca="1" si="78"/>
        <v>28.790424404405325</v>
      </c>
      <c r="BJ437" s="53">
        <f t="shared" ca="1" si="78"/>
        <v>923.86695278969955</v>
      </c>
      <c r="BL437" s="61">
        <f>+BL439</f>
        <v>442</v>
      </c>
      <c r="BN437" s="49" t="str">
        <f t="shared" si="80"/>
        <v>Solar PV</v>
      </c>
      <c r="BO437" s="71" cm="1">
        <f t="array" ref="BO437">INDEX(437:437,,BO$9)/1000</f>
        <v>6.9899999999999997E-4</v>
      </c>
      <c r="BP437" s="71" cm="1">
        <f t="array" ref="BP437">INDEX(437:437,,BP$9)/1000</f>
        <v>2.052E-3</v>
      </c>
      <c r="BQ437" s="71" cm="1">
        <f t="array" ref="BQ437">INDEX(437:437,,BQ$9)/1000</f>
        <v>3.5960000000000002E-3</v>
      </c>
      <c r="BR437" s="71" cm="1">
        <f t="array" ref="BR437">INDEX(437:437,,BR$9)/1000</f>
        <v>5.9459999999999999E-3</v>
      </c>
      <c r="BS437" s="71" cm="1">
        <f t="array" ref="BS437">INDEX(437:437,,BS$9)/1000</f>
        <v>1.1555999999999999E-2</v>
      </c>
      <c r="BT437" s="71" cm="1">
        <f t="array" ref="BT437">INDEX(437:437,,BT$9)/1000</f>
        <v>2.1701000000000002E-2</v>
      </c>
      <c r="BU437" s="71" cm="1">
        <f t="array" ref="BU437">INDEX(437:437,,BU$9)/1000</f>
        <v>4.0079999999999998E-2</v>
      </c>
      <c r="BV437" s="71" cm="1">
        <f t="array" ref="BV437">INDEX(437:437,,BV$9)/1000</f>
        <v>6.3780000000000003E-2</v>
      </c>
      <c r="BW437" s="71" cm="1">
        <f t="array" ref="BW437">INDEX(437:437,,BW$9)/1000</f>
        <v>8.4647E-2</v>
      </c>
      <c r="BX437" s="71" cm="1">
        <f t="array" ref="BX437">INDEX(437:437,,BX$9)/1000</f>
        <v>0.14866500000000002</v>
      </c>
      <c r="BY437" s="71" cm="1">
        <f t="array" ref="BY437">INDEX(437:437,,BY$9)/1000</f>
        <v>0.646482</v>
      </c>
      <c r="CA437" s="71" t="str">
        <f t="shared" si="81"/>
        <v>Solar PV</v>
      </c>
      <c r="CB437" s="126" cm="1">
        <f t="array" aca="1" ref="CB437" ca="1">BO437/INDIRECT(ADDRESS($BL437,COLUMN(BO437)))</f>
        <v>5.4280564510352292E-6</v>
      </c>
      <c r="CC437" s="126" cm="1">
        <f t="array" aca="1" ref="CC437" ca="1">BP437/INDIRECT(ADDRESS($BL437,COLUMN(BP437)))</f>
        <v>1.5966251989660708E-5</v>
      </c>
      <c r="CD437" s="126" cm="1">
        <f t="array" aca="1" ref="CD437" ca="1">BQ437/INDIRECT(ADDRESS($BL437,COLUMN(BQ437)))</f>
        <v>2.7092335173374445E-5</v>
      </c>
      <c r="CE437" s="126" cm="1">
        <f t="array" aca="1" ref="CE437" ca="1">BR437/INDIRECT(ADDRESS($BL437,COLUMN(BR437)))</f>
        <v>4.3103527267816001E-5</v>
      </c>
      <c r="CF437" s="126" cm="1">
        <f t="array" aca="1" ref="CF437" ca="1">BS437/INDIRECT(ADDRESS($BL437,COLUMN(BS437)))</f>
        <v>8.4107456772736144E-5</v>
      </c>
      <c r="CG437" s="126" cm="1">
        <f t="array" aca="1" ref="CG437" ca="1">BT437/INDIRECT(ADDRESS($BL437,COLUMN(BT437)))</f>
        <v>1.5146380525376201E-4</v>
      </c>
      <c r="CH437" s="126" cm="1">
        <f t="array" aca="1" ref="CH437" ca="1">BU437/INDIRECT(ADDRESS($BL437,COLUMN(BU437)))</f>
        <v>2.8027435493692974E-4</v>
      </c>
      <c r="CI437" s="126" cm="1">
        <f t="array" aca="1" ref="CI437" ca="1">BV437/INDIRECT(ADDRESS($BL437,COLUMN(BV437)))</f>
        <v>4.7848072577700608E-4</v>
      </c>
      <c r="CJ437" s="126" cm="1">
        <f t="array" aca="1" ref="CJ437" ca="1">BW437/INDIRECT(ADDRESS($BL437,COLUMN(BW437)))</f>
        <v>6.2041557659037129E-4</v>
      </c>
      <c r="CK437" s="126" cm="1">
        <f t="array" aca="1" ref="CK437" ca="1">BX437/INDIRECT(ADDRESS($BL437,COLUMN(BX437)))</f>
        <v>1.0662709909190289E-3</v>
      </c>
      <c r="CL437" s="126" cm="1">
        <f t="array" aca="1" ref="CL437" ca="1">BY437/INDIRECT(ADDRESS($BL437,COLUMN(BY437)))</f>
        <v>4.6521136613565557E-3</v>
      </c>
      <c r="CN437" s="71" t="str">
        <f t="shared" si="82"/>
        <v>Solar PV</v>
      </c>
      <c r="CO437" s="194" t="str">
        <f t="shared" ca="1" si="83"/>
        <v>0.00
(0.0%)</v>
      </c>
      <c r="CP437" s="194" t="str">
        <f t="shared" ca="1" si="83"/>
        <v>0.00
(0.0%)</v>
      </c>
      <c r="CQ437" s="194" t="str">
        <f t="shared" ca="1" si="83"/>
        <v>0.00
(0.0%)</v>
      </c>
      <c r="CR437" s="194" t="str">
        <f t="shared" ca="1" si="83"/>
        <v>0.01
(0.0%)</v>
      </c>
      <c r="CS437" s="194" t="str">
        <f t="shared" ca="1" si="83"/>
        <v>0.01
(0.0%)</v>
      </c>
      <c r="CT437" s="194" t="str">
        <f t="shared" ca="1" si="83"/>
        <v>0.02
(0.0%)</v>
      </c>
      <c r="CU437" s="194" t="str">
        <f t="shared" ca="1" si="83"/>
        <v>0.04
(0.0%)</v>
      </c>
      <c r="CV437" s="194" t="str">
        <f t="shared" ca="1" si="83"/>
        <v>0.06
(0.0%)</v>
      </c>
      <c r="CW437" s="194" t="str">
        <f t="shared" ca="1" si="83"/>
        <v>0.08
(0.1%)</v>
      </c>
      <c r="CX437" s="194" t="str">
        <f t="shared" ca="1" si="83"/>
        <v>0.15
(0.1%)</v>
      </c>
      <c r="CY437" s="194" t="str">
        <f t="shared" ca="1" si="83"/>
        <v>0.65
(0.5%)</v>
      </c>
    </row>
    <row r="438" spans="3:103" s="58" customFormat="1">
      <c r="C438" s="58" t="s">
        <v>735</v>
      </c>
      <c r="D438" s="58" t="s">
        <v>12</v>
      </c>
      <c r="F438" s="88">
        <f>SUM(F430:F437)</f>
        <v>2006.9154800000003</v>
      </c>
      <c r="G438" s="88">
        <f t="shared" ref="G438:AM438" si="90">SUM(G430:G437)</f>
        <v>1978.9625772653719</v>
      </c>
      <c r="H438" s="88">
        <f t="shared" si="90"/>
        <v>1851.1449443547583</v>
      </c>
      <c r="I438" s="88">
        <f t="shared" si="90"/>
        <v>1884.2565452516194</v>
      </c>
      <c r="J438" s="88">
        <f t="shared" si="90"/>
        <v>1895.6915124053126</v>
      </c>
      <c r="K438" s="88">
        <f t="shared" si="90"/>
        <v>1870.2861618689346</v>
      </c>
      <c r="L438" s="88">
        <f t="shared" si="90"/>
        <v>1977.1313337910944</v>
      </c>
      <c r="M438" s="88">
        <f t="shared" si="90"/>
        <v>2050.4070930153202</v>
      </c>
      <c r="N438" s="88">
        <f t="shared" si="90"/>
        <v>2386.8465925654568</v>
      </c>
      <c r="O438" s="88">
        <f t="shared" si="90"/>
        <v>2353.4983891631482</v>
      </c>
      <c r="P438" s="88">
        <f t="shared" si="90"/>
        <v>2520.5042988489386</v>
      </c>
      <c r="Q438" s="88">
        <f t="shared" si="90"/>
        <v>2726.0447151466269</v>
      </c>
      <c r="R438" s="88">
        <f t="shared" si="90"/>
        <v>2782.2520768417662</v>
      </c>
      <c r="S438" s="88">
        <f t="shared" si="90"/>
        <v>2847.1826194911764</v>
      </c>
      <c r="T438" s="88">
        <f t="shared" si="90"/>
        <v>3346.8780999634996</v>
      </c>
      <c r="U438" s="88">
        <f t="shared" si="90"/>
        <v>4168.4515582194581</v>
      </c>
      <c r="V438" s="88">
        <f t="shared" si="90"/>
        <v>4714.7824525232008</v>
      </c>
      <c r="W438" s="88">
        <f t="shared" si="90"/>
        <v>5117.1120666020615</v>
      </c>
      <c r="X438" s="88">
        <f t="shared" si="90"/>
        <v>5509.8796257111571</v>
      </c>
      <c r="Y438" s="88">
        <f t="shared" si="90"/>
        <v>6422.0248703388415</v>
      </c>
      <c r="Z438" s="88">
        <f t="shared" si="90"/>
        <v>7019.3362476029806</v>
      </c>
      <c r="AA438" s="88">
        <f t="shared" si="90"/>
        <v>7494.2121824538954</v>
      </c>
      <c r="AB438" s="88">
        <f t="shared" si="90"/>
        <v>8375.4295787013598</v>
      </c>
      <c r="AC438" s="88">
        <f t="shared" si="90"/>
        <v>9518.1749905001998</v>
      </c>
      <c r="AD438" s="88">
        <f t="shared" si="90"/>
        <v>10840.800997768645</v>
      </c>
      <c r="AE438" s="88">
        <f t="shared" si="90"/>
        <v>12009.736085772331</v>
      </c>
      <c r="AF438" s="88">
        <f t="shared" si="90"/>
        <v>12631.554250668709</v>
      </c>
      <c r="AG438" s="88">
        <f t="shared" si="90"/>
        <v>14459.386839546643</v>
      </c>
      <c r="AH438" s="88">
        <f t="shared" si="90"/>
        <v>15686.881530462833</v>
      </c>
      <c r="AI438" s="88">
        <f t="shared" si="90"/>
        <v>17152.504460283424</v>
      </c>
      <c r="AJ438" s="88">
        <f t="shared" si="90"/>
        <v>18067.608312711749</v>
      </c>
      <c r="AK438" s="88">
        <f t="shared" si="90"/>
        <v>17730.82413020766</v>
      </c>
      <c r="AL438" s="88">
        <f t="shared" si="90"/>
        <v>18220.675372794049</v>
      </c>
      <c r="AM438" s="88">
        <f t="shared" si="90"/>
        <v>21196.151534258803</v>
      </c>
      <c r="AN438" s="88"/>
      <c r="AO438" s="88"/>
      <c r="AP438" s="88"/>
      <c r="AQ438" s="88"/>
      <c r="AR438" s="88"/>
      <c r="AS438" s="88"/>
      <c r="AT438" s="88"/>
      <c r="AU438" s="88"/>
      <c r="AV438" s="88"/>
      <c r="AY438" s="52" t="str">
        <f t="shared" si="77"/>
        <v>Renewable energy contributing to overall RES</v>
      </c>
      <c r="AZ438" s="75" cm="1">
        <f t="array" aca="1" ref="AZ438" ca="1">INDIRECT(ADDRESS(ROW(AY438),AZ$9))/1000</f>
        <v>21.196151534258803</v>
      </c>
      <c r="BA438" s="74" cm="1">
        <f t="array" aca="1" ref="BA438" ca="1">INDIRECT(ADDRESS(ROW(AZ438),BA$9))/1000</f>
        <v>18.220675372794048</v>
      </c>
      <c r="BB438" s="74" cm="1">
        <f t="array" aca="1" ref="BB438" ca="1">INDIRECT(ADDRESS(ROW(BA438),BB$9))/1000</f>
        <v>15.686881530462834</v>
      </c>
      <c r="BC438" s="76" cm="1">
        <f t="array" aca="1" ref="BC438" ca="1">INDIRECT(ADDRESS(ROW(BB438),BC$9))/1000</f>
        <v>9.5181749905001993</v>
      </c>
      <c r="BD438" s="81" cm="1">
        <f t="array" aca="1" ref="BD438" ca="1">AZ438/INDIRECT(ADDRESS($BL438,COLUMN(AZ438)))</f>
        <v>0.15252846346953064</v>
      </c>
      <c r="BE438" s="82" cm="1">
        <f t="array" aca="1" ref="BE438" ca="1">BA438/INDIRECT(ADDRESS($BL438,COLUMN(BA438)))</f>
        <v>0.13068427393780011</v>
      </c>
      <c r="BF438" s="82" cm="1">
        <f t="array" aca="1" ref="BF438" ca="1">BB438/INDIRECT(ADDRESS($BL438,COLUMN(BB438)))</f>
        <v>0.10948780098469466</v>
      </c>
      <c r="BG438" s="83" cm="1">
        <f t="array" aca="1" ref="BG438" ca="1">BC438/INDIRECT(ADDRESS($BL438,COLUMN(BC438)))</f>
        <v>7.391300595031014E-2</v>
      </c>
      <c r="BH438" s="54">
        <f t="shared" ca="1" si="78"/>
        <v>0.16330218834300436</v>
      </c>
      <c r="BI438" s="54">
        <f t="shared" ca="1" si="78"/>
        <v>0.35120237206466748</v>
      </c>
      <c r="BJ438" s="54">
        <f t="shared" ca="1" si="78"/>
        <v>1.2269134109652362</v>
      </c>
      <c r="BK438" s="7"/>
      <c r="BL438" s="61">
        <f>+BL439</f>
        <v>442</v>
      </c>
      <c r="BN438" s="49" t="str">
        <f t="shared" si="80"/>
        <v>Renewable energy contributing to overall RES</v>
      </c>
      <c r="BO438" s="71" cm="1">
        <f t="array" ref="BO438">INDEX(438:438,,BO$9)/1000</f>
        <v>9.5181749905001993</v>
      </c>
      <c r="BP438" s="71" cm="1">
        <f t="array" ref="BP438">INDEX(438:438,,BP$9)/1000</f>
        <v>10.840800997768644</v>
      </c>
      <c r="BQ438" s="71" cm="1">
        <f t="array" ref="BQ438">INDEX(438:438,,BQ$9)/1000</f>
        <v>12.00973608577233</v>
      </c>
      <c r="BR438" s="71" cm="1">
        <f t="array" ref="BR438">INDEX(438:438,,BR$9)/1000</f>
        <v>12.631554250668708</v>
      </c>
      <c r="BS438" s="71" cm="1">
        <f t="array" ref="BS438">INDEX(438:438,,BS$9)/1000</f>
        <v>14.459386839546644</v>
      </c>
      <c r="BT438" s="71" cm="1">
        <f t="array" ref="BT438">INDEX(438:438,,BT$9)/1000</f>
        <v>15.686881530462834</v>
      </c>
      <c r="BU438" s="71" cm="1">
        <f t="array" ref="BU438">INDEX(438:438,,BU$9)/1000</f>
        <v>17.152504460283424</v>
      </c>
      <c r="BV438" s="71" cm="1">
        <f t="array" ref="BV438">INDEX(438:438,,BV$9)/1000</f>
        <v>18.067608312711748</v>
      </c>
      <c r="BW438" s="71" cm="1">
        <f t="array" ref="BW438">INDEX(438:438,,BW$9)/1000</f>
        <v>17.730824130207662</v>
      </c>
      <c r="BX438" s="71" cm="1">
        <f t="array" ref="BX438">INDEX(438:438,,BX$9)/1000</f>
        <v>18.220675372794048</v>
      </c>
      <c r="BY438" s="71" cm="1">
        <f t="array" ref="BY438">INDEX(438:438,,BY$9)/1000</f>
        <v>21.196151534258803</v>
      </c>
      <c r="CA438" s="71" t="str">
        <f t="shared" si="81"/>
        <v>Renewable energy contributing to overall RES</v>
      </c>
      <c r="CB438" s="126" cm="1">
        <f t="array" aca="1" ref="CB438" ca="1">BO438/INDIRECT(ADDRESS($BL438,COLUMN(BO438)))</f>
        <v>7.391300595031014E-2</v>
      </c>
      <c r="CC438" s="126" cm="1">
        <f t="array" aca="1" ref="CC438" ca="1">BP438/INDIRECT(ADDRESS($BL438,COLUMN(BP438)))</f>
        <v>8.4350370614103026E-2</v>
      </c>
      <c r="CD438" s="126" cm="1">
        <f t="array" aca="1" ref="CD438" ca="1">BQ438/INDIRECT(ADDRESS($BL438,COLUMN(BQ438)))</f>
        <v>9.0481589371388768E-2</v>
      </c>
      <c r="CE438" s="126" cm="1">
        <f t="array" aca="1" ref="CE438" ca="1">BR438/INDIRECT(ADDRESS($BL438,COLUMN(BR438)))</f>
        <v>9.1568204352269728E-2</v>
      </c>
      <c r="CF438" s="126" cm="1">
        <f t="array" aca="1" ref="CF438" ca="1">BS438/INDIRECT(ADDRESS($BL438,COLUMN(BS438)))</f>
        <v>0.10523903198056761</v>
      </c>
      <c r="CG438" s="126" cm="1">
        <f t="array" aca="1" ref="CG438" ca="1">BT438/INDIRECT(ADDRESS($BL438,COLUMN(BT438)))</f>
        <v>0.10948780098469466</v>
      </c>
      <c r="CH438" s="126" cm="1">
        <f t="array" aca="1" ref="CH438" ca="1">BU438/INDIRECT(ADDRESS($BL438,COLUMN(BU438)))</f>
        <v>0.11994528750396076</v>
      </c>
      <c r="CI438" s="126" cm="1">
        <f t="array" aca="1" ref="CI438" ca="1">BV438/INDIRECT(ADDRESS($BL438,COLUMN(BV438)))</f>
        <v>0.13554409436376583</v>
      </c>
      <c r="CJ438" s="126" cm="1">
        <f t="array" aca="1" ref="CJ438" ca="1">BW438/INDIRECT(ADDRESS($BL438,COLUMN(BW438)))</f>
        <v>0.12995710983455119</v>
      </c>
      <c r="CK438" s="126" cm="1">
        <f t="array" aca="1" ref="CK438" ca="1">BX438/INDIRECT(ADDRESS($BL438,COLUMN(BX438)))</f>
        <v>0.13068427393780011</v>
      </c>
      <c r="CL438" s="126" cm="1">
        <f t="array" aca="1" ref="CL438" ca="1">BY438/INDIRECT(ADDRESS($BL438,COLUMN(BY438)))</f>
        <v>0.15252846346953064</v>
      </c>
      <c r="CM438" s="7"/>
      <c r="CN438" s="71" t="str">
        <f t="shared" si="82"/>
        <v>Renewable energy contributing to overall RES</v>
      </c>
      <c r="CO438" s="194" t="str">
        <f t="shared" ca="1" si="83"/>
        <v>9.52
(7.4%)</v>
      </c>
      <c r="CP438" s="194" t="str">
        <f t="shared" ca="1" si="83"/>
        <v>10.84
(8.4%)</v>
      </c>
      <c r="CQ438" s="194" t="str">
        <f t="shared" ca="1" si="83"/>
        <v>12.01
(9.0%)</v>
      </c>
      <c r="CR438" s="194" t="str">
        <f t="shared" ca="1" si="83"/>
        <v>12.63
(9.2%)</v>
      </c>
      <c r="CS438" s="194" t="str">
        <f t="shared" ca="1" si="83"/>
        <v>14.46
(10.5%)</v>
      </c>
      <c r="CT438" s="194" t="str">
        <f t="shared" ca="1" si="83"/>
        <v>15.69
(10.9%)</v>
      </c>
      <c r="CU438" s="194" t="str">
        <f t="shared" ca="1" si="83"/>
        <v>17.15
(12.0%)</v>
      </c>
      <c r="CV438" s="194" t="str">
        <f t="shared" ca="1" si="83"/>
        <v>18.07
(13.6%)</v>
      </c>
      <c r="CW438" s="194" t="str">
        <f t="shared" ca="1" si="83"/>
        <v>17.73
(13.0%)</v>
      </c>
      <c r="CX438" s="194" t="str">
        <f t="shared" ca="1" si="83"/>
        <v>18.22
(13.1%)</v>
      </c>
      <c r="CY438" s="194" t="str">
        <f t="shared" ca="1" si="83"/>
        <v>21.20
(15.3%)</v>
      </c>
    </row>
    <row r="439" spans="3:103">
      <c r="C439" s="7" t="s">
        <v>736</v>
      </c>
      <c r="D439" s="7" t="s">
        <v>12</v>
      </c>
      <c r="F439" s="7">
        <f t="shared" ref="F439:AM439" si="91">F394+F370</f>
        <v>0</v>
      </c>
      <c r="G439" s="7">
        <f t="shared" si="91"/>
        <v>0</v>
      </c>
      <c r="H439" s="7">
        <f t="shared" si="91"/>
        <v>0</v>
      </c>
      <c r="I439" s="7">
        <f t="shared" si="91"/>
        <v>0</v>
      </c>
      <c r="J439" s="7">
        <f t="shared" si="91"/>
        <v>0</v>
      </c>
      <c r="K439" s="7">
        <f t="shared" si="91"/>
        <v>0</v>
      </c>
      <c r="L439" s="7">
        <f t="shared" si="91"/>
        <v>0</v>
      </c>
      <c r="M439" s="7">
        <f t="shared" si="91"/>
        <v>0</v>
      </c>
      <c r="N439" s="7">
        <f t="shared" si="91"/>
        <v>0</v>
      </c>
      <c r="O439" s="7">
        <f t="shared" si="91"/>
        <v>0</v>
      </c>
      <c r="P439" s="7">
        <f t="shared" si="91"/>
        <v>0</v>
      </c>
      <c r="Q439" s="7">
        <f t="shared" si="91"/>
        <v>0</v>
      </c>
      <c r="R439" s="7">
        <f t="shared" si="91"/>
        <v>0</v>
      </c>
      <c r="S439" s="7">
        <f t="shared" si="91"/>
        <v>0</v>
      </c>
      <c r="T439" s="7">
        <f t="shared" si="91"/>
        <v>0</v>
      </c>
      <c r="U439" s="7">
        <f t="shared" si="91"/>
        <v>0</v>
      </c>
      <c r="V439" s="7">
        <f t="shared" si="91"/>
        <v>0</v>
      </c>
      <c r="W439" s="7">
        <f t="shared" si="91"/>
        <v>0</v>
      </c>
      <c r="X439" s="7">
        <f t="shared" si="91"/>
        <v>0</v>
      </c>
      <c r="Y439" s="7">
        <f t="shared" si="91"/>
        <v>0</v>
      </c>
      <c r="Z439" s="7">
        <f t="shared" si="91"/>
        <v>0</v>
      </c>
      <c r="AA439" s="7">
        <f t="shared" si="91"/>
        <v>0</v>
      </c>
      <c r="AB439" s="7">
        <f t="shared" si="91"/>
        <v>0</v>
      </c>
      <c r="AC439" s="7">
        <f t="shared" si="91"/>
        <v>0</v>
      </c>
      <c r="AD439" s="7">
        <f t="shared" si="91"/>
        <v>0</v>
      </c>
      <c r="AE439" s="7">
        <f t="shared" si="91"/>
        <v>0</v>
      </c>
      <c r="AF439" s="7">
        <f t="shared" si="91"/>
        <v>0</v>
      </c>
      <c r="AG439" s="7">
        <f t="shared" si="91"/>
        <v>0</v>
      </c>
      <c r="AH439" s="7">
        <f t="shared" si="91"/>
        <v>0</v>
      </c>
      <c r="AI439" s="7">
        <f t="shared" si="91"/>
        <v>0</v>
      </c>
      <c r="AJ439" s="7">
        <f t="shared" si="91"/>
        <v>0</v>
      </c>
      <c r="AK439" s="7">
        <f t="shared" si="91"/>
        <v>686.27507559590288</v>
      </c>
      <c r="AL439" s="7">
        <f t="shared" si="91"/>
        <v>1332.5881435921863</v>
      </c>
      <c r="AM439" s="7">
        <f t="shared" si="91"/>
        <v>232.74533873940396</v>
      </c>
      <c r="AY439" s="49" t="str">
        <f t="shared" si="77"/>
        <v>Biomass &amp; ren. waste (not verified)</v>
      </c>
      <c r="AZ439" s="70" cm="1">
        <f t="array" aca="1" ref="AZ439" ca="1">INDIRECT(ADDRESS(ROW(AY439),AZ$9))/1000</f>
        <v>0.23274533873940395</v>
      </c>
      <c r="BA439" s="71" cm="1">
        <f t="array" aca="1" ref="BA439" ca="1">INDIRECT(ADDRESS(ROW(AZ439),BA$9))/1000</f>
        <v>1.3325881435921862</v>
      </c>
      <c r="BB439" s="71" cm="1">
        <f t="array" aca="1" ref="BB439" ca="1">INDIRECT(ADDRESS(ROW(BA439),BB$9))/1000</f>
        <v>0</v>
      </c>
      <c r="BC439" s="73" cm="1">
        <f t="array" aca="1" ref="BC439" ca="1">INDIRECT(ADDRESS(ROW(BB439),BC$9))/1000</f>
        <v>0</v>
      </c>
      <c r="BD439" s="77" cm="1">
        <f t="array" aca="1" ref="BD439" ca="1">AZ439/INDIRECT(ADDRESS($BL439,COLUMN(AZ439)))</f>
        <v>1.6748459662707397E-3</v>
      </c>
      <c r="BE439" s="78" cm="1">
        <f t="array" aca="1" ref="BE439" ca="1">BA439/INDIRECT(ADDRESS($BL439,COLUMN(BA439)))</f>
        <v>9.5577310083408296E-3</v>
      </c>
      <c r="BF439" s="78" cm="1">
        <f t="array" aca="1" ref="BF439" ca="1">BB439/INDIRECT(ADDRESS($BL439,COLUMN(BB439)))</f>
        <v>0</v>
      </c>
      <c r="BG439" s="80" cm="1">
        <f t="array" aca="1" ref="BG439" ca="1">BC439/INDIRECT(ADDRESS($BL439,COLUMN(BC439)))</f>
        <v>0</v>
      </c>
      <c r="BH439" s="53">
        <f t="shared" ca="1" si="78"/>
        <v>-0.82534338170531463</v>
      </c>
      <c r="BI439" s="53" t="str">
        <f t="shared" ca="1" si="78"/>
        <v>-</v>
      </c>
      <c r="BJ439" s="53" t="str">
        <f t="shared" ca="1" si="78"/>
        <v>-</v>
      </c>
      <c r="BL439" s="61">
        <f>+BL440</f>
        <v>442</v>
      </c>
      <c r="BN439" s="49" t="str">
        <f t="shared" si="80"/>
        <v>Biomass &amp; ren. waste (not verified)</v>
      </c>
      <c r="BO439" s="71" cm="1">
        <f t="array" ref="BO439">INDEX(439:439,,BO$9)/1000</f>
        <v>0</v>
      </c>
      <c r="BP439" s="71" cm="1">
        <f t="array" ref="BP439">INDEX(439:439,,BP$9)/1000</f>
        <v>0</v>
      </c>
      <c r="BQ439" s="71" cm="1">
        <f t="array" ref="BQ439">INDEX(439:439,,BQ$9)/1000</f>
        <v>0</v>
      </c>
      <c r="BR439" s="71" cm="1">
        <f t="array" ref="BR439">INDEX(439:439,,BR$9)/1000</f>
        <v>0</v>
      </c>
      <c r="BS439" s="71" cm="1">
        <f t="array" ref="BS439">INDEX(439:439,,BS$9)/1000</f>
        <v>0</v>
      </c>
      <c r="BT439" s="71" cm="1">
        <f t="array" ref="BT439">INDEX(439:439,,BT$9)/1000</f>
        <v>0</v>
      </c>
      <c r="BU439" s="71" cm="1">
        <f t="array" ref="BU439">INDEX(439:439,,BU$9)/1000</f>
        <v>0</v>
      </c>
      <c r="BV439" s="71" cm="1">
        <f t="array" ref="BV439">INDEX(439:439,,BV$9)/1000</f>
        <v>0</v>
      </c>
      <c r="BW439" s="71" cm="1">
        <f t="array" ref="BW439">INDEX(439:439,,BW$9)/1000</f>
        <v>0.68627507559590284</v>
      </c>
      <c r="BX439" s="71" cm="1">
        <f t="array" ref="BX439">INDEX(439:439,,BX$9)/1000</f>
        <v>1.3325881435921862</v>
      </c>
      <c r="BY439" s="71" cm="1">
        <f t="array" ref="BY439">INDEX(439:439,,BY$9)/1000</f>
        <v>0.23274533873940395</v>
      </c>
      <c r="CA439" s="71" t="str">
        <f t="shared" si="81"/>
        <v>Biomass &amp; ren. waste (not verified)</v>
      </c>
      <c r="CB439" s="126" cm="1">
        <f t="array" aca="1" ref="CB439" ca="1">BO439/INDIRECT(ADDRESS($BL439,COLUMN(BO439)))</f>
        <v>0</v>
      </c>
      <c r="CC439" s="126" cm="1">
        <f t="array" aca="1" ref="CC439" ca="1">BP439/INDIRECT(ADDRESS($BL439,COLUMN(BP439)))</f>
        <v>0</v>
      </c>
      <c r="CD439" s="126" cm="1">
        <f t="array" aca="1" ref="CD439" ca="1">BQ439/INDIRECT(ADDRESS($BL439,COLUMN(BQ439)))</f>
        <v>0</v>
      </c>
      <c r="CE439" s="126" cm="1">
        <f t="array" aca="1" ref="CE439" ca="1">BR439/INDIRECT(ADDRESS($BL439,COLUMN(BR439)))</f>
        <v>0</v>
      </c>
      <c r="CF439" s="126" cm="1">
        <f t="array" aca="1" ref="CF439" ca="1">BS439/INDIRECT(ADDRESS($BL439,COLUMN(BS439)))</f>
        <v>0</v>
      </c>
      <c r="CG439" s="126" cm="1">
        <f t="array" aca="1" ref="CG439" ca="1">BT439/INDIRECT(ADDRESS($BL439,COLUMN(BT439)))</f>
        <v>0</v>
      </c>
      <c r="CH439" s="126" cm="1">
        <f t="array" aca="1" ref="CH439" ca="1">BU439/INDIRECT(ADDRESS($BL439,COLUMN(BU439)))</f>
        <v>0</v>
      </c>
      <c r="CI439" s="126" cm="1">
        <f t="array" aca="1" ref="CI439" ca="1">BV439/INDIRECT(ADDRESS($BL439,COLUMN(BV439)))</f>
        <v>0</v>
      </c>
      <c r="CJ439" s="126" cm="1">
        <f t="array" aca="1" ref="CJ439" ca="1">BW439/INDIRECT(ADDRESS($BL439,COLUMN(BW439)))</f>
        <v>5.0300157917638269E-3</v>
      </c>
      <c r="CK439" s="126" cm="1">
        <f t="array" aca="1" ref="CK439" ca="1">BX439/INDIRECT(ADDRESS($BL439,COLUMN(BX439)))</f>
        <v>9.5577310083408296E-3</v>
      </c>
      <c r="CL439" s="126" cm="1">
        <f t="array" aca="1" ref="CL439" ca="1">BY439/INDIRECT(ADDRESS($BL439,COLUMN(BY439)))</f>
        <v>1.6748459662707397E-3</v>
      </c>
      <c r="CN439" s="71" t="str">
        <f t="shared" si="82"/>
        <v>Biomass &amp; ren. waste (not verified)</v>
      </c>
      <c r="CO439" s="194" t="str">
        <f t="shared" ca="1" si="83"/>
        <v>0
(0%)</v>
      </c>
      <c r="CP439" s="194" t="str">
        <f t="shared" ca="1" si="83"/>
        <v>0
(0%)</v>
      </c>
      <c r="CQ439" s="194" t="str">
        <f t="shared" ca="1" si="83"/>
        <v>0
(0%)</v>
      </c>
      <c r="CR439" s="194" t="str">
        <f t="shared" ca="1" si="83"/>
        <v>0
(0%)</v>
      </c>
      <c r="CS439" s="194" t="str">
        <f t="shared" ca="1" si="83"/>
        <v>0
(0%)</v>
      </c>
      <c r="CT439" s="194" t="str">
        <f t="shared" ca="1" si="83"/>
        <v>0
(0%)</v>
      </c>
      <c r="CU439" s="194" t="str">
        <f t="shared" ca="1" si="83"/>
        <v>0
(0%)</v>
      </c>
      <c r="CV439" s="194" t="str">
        <f t="shared" ca="1" si="83"/>
        <v>0
(0%)</v>
      </c>
      <c r="CW439" s="194" t="str">
        <f t="shared" ca="1" si="83"/>
        <v>0.69
(0.5%)</v>
      </c>
      <c r="CX439" s="194" t="str">
        <f t="shared" ca="1" si="83"/>
        <v>1.33
(1.0%)</v>
      </c>
      <c r="CY439" s="194" t="str">
        <f t="shared" ca="1" si="83"/>
        <v>0.23
(0.2%)</v>
      </c>
    </row>
    <row r="440" spans="3:103">
      <c r="C440" s="7" t="s">
        <v>737</v>
      </c>
      <c r="D440" s="7" t="s">
        <v>12</v>
      </c>
      <c r="F440" s="7">
        <f t="shared" ref="F440:AM440" si="92">F395+F372+F371</f>
        <v>0</v>
      </c>
      <c r="G440" s="7">
        <f t="shared" si="92"/>
        <v>0</v>
      </c>
      <c r="H440" s="7">
        <f t="shared" si="92"/>
        <v>0</v>
      </c>
      <c r="I440" s="7">
        <f t="shared" si="92"/>
        <v>0</v>
      </c>
      <c r="J440" s="7">
        <f t="shared" si="92"/>
        <v>0</v>
      </c>
      <c r="K440" s="7">
        <f t="shared" si="92"/>
        <v>0</v>
      </c>
      <c r="L440" s="7">
        <f t="shared" si="92"/>
        <v>0</v>
      </c>
      <c r="M440" s="7">
        <f t="shared" si="92"/>
        <v>0</v>
      </c>
      <c r="N440" s="7">
        <f t="shared" si="92"/>
        <v>0</v>
      </c>
      <c r="O440" s="7">
        <f t="shared" si="92"/>
        <v>0</v>
      </c>
      <c r="P440" s="7">
        <f t="shared" si="92"/>
        <v>0</v>
      </c>
      <c r="Q440" s="7">
        <f t="shared" si="92"/>
        <v>0</v>
      </c>
      <c r="R440" s="7">
        <f t="shared" si="92"/>
        <v>0</v>
      </c>
      <c r="S440" s="7">
        <f t="shared" si="92"/>
        <v>0</v>
      </c>
      <c r="T440" s="7">
        <f t="shared" si="92"/>
        <v>0</v>
      </c>
      <c r="U440" s="7">
        <f t="shared" si="92"/>
        <v>0</v>
      </c>
      <c r="V440" s="7">
        <f t="shared" si="92"/>
        <v>0</v>
      </c>
      <c r="W440" s="7">
        <f t="shared" si="92"/>
        <v>0</v>
      </c>
      <c r="X440" s="7">
        <f t="shared" si="92"/>
        <v>0</v>
      </c>
      <c r="Y440" s="7">
        <f t="shared" si="92"/>
        <v>0</v>
      </c>
      <c r="Z440" s="7">
        <f t="shared" si="92"/>
        <v>0</v>
      </c>
      <c r="AA440" s="7">
        <f t="shared" si="92"/>
        <v>0</v>
      </c>
      <c r="AB440" s="7">
        <f t="shared" si="92"/>
        <v>0</v>
      </c>
      <c r="AC440" s="7">
        <f t="shared" si="92"/>
        <v>0</v>
      </c>
      <c r="AD440" s="7">
        <f t="shared" si="92"/>
        <v>0</v>
      </c>
      <c r="AE440" s="7">
        <f t="shared" si="92"/>
        <v>0</v>
      </c>
      <c r="AF440" s="7">
        <f t="shared" si="92"/>
        <v>0</v>
      </c>
      <c r="AG440" s="7">
        <f t="shared" si="92"/>
        <v>0</v>
      </c>
      <c r="AH440" s="7">
        <f t="shared" si="92"/>
        <v>0</v>
      </c>
      <c r="AI440" s="7">
        <f t="shared" si="92"/>
        <v>0</v>
      </c>
      <c r="AJ440" s="7">
        <f t="shared" si="92"/>
        <v>0</v>
      </c>
      <c r="AK440" s="7">
        <f t="shared" si="92"/>
        <v>89.67967791879974</v>
      </c>
      <c r="AL440" s="7">
        <f t="shared" si="92"/>
        <v>181.44486239468191</v>
      </c>
      <c r="AM440" s="7">
        <f t="shared" si="92"/>
        <v>114.36869469526724</v>
      </c>
      <c r="AY440" s="49" t="str">
        <f t="shared" si="77"/>
        <v>Biogas &amp; landfill gas (not verified)</v>
      </c>
      <c r="AZ440" s="70" cm="1">
        <f t="array" aca="1" ref="AZ440" ca="1">INDIRECT(ADDRESS(ROW(AY440),AZ$9))/1000</f>
        <v>0.11436869469526724</v>
      </c>
      <c r="BA440" s="71" cm="1">
        <f t="array" aca="1" ref="BA440" ca="1">INDIRECT(ADDRESS(ROW(AZ440),BA$9))/1000</f>
        <v>0.18144486239468191</v>
      </c>
      <c r="BB440" s="71" cm="1">
        <f t="array" aca="1" ref="BB440" ca="1">INDIRECT(ADDRESS(ROW(BA440),BB$9))/1000</f>
        <v>0</v>
      </c>
      <c r="BC440" s="73" cm="1">
        <f t="array" aca="1" ref="BC440" ca="1">INDIRECT(ADDRESS(ROW(BB440),BC$9))/1000</f>
        <v>0</v>
      </c>
      <c r="BD440" s="77" cm="1">
        <f t="array" aca="1" ref="BD440" ca="1">AZ440/INDIRECT(ADDRESS($BL440,COLUMN(AZ440)))</f>
        <v>8.2300229089652885E-4</v>
      </c>
      <c r="BE440" s="78" cm="1">
        <f t="array" aca="1" ref="BE440" ca="1">BA440/INDIRECT(ADDRESS($BL440,COLUMN(BA440)))</f>
        <v>1.3013782209850625E-3</v>
      </c>
      <c r="BF440" s="78" cm="1">
        <f t="array" aca="1" ref="BF440" ca="1">BB440/INDIRECT(ADDRESS($BL440,COLUMN(BB440)))</f>
        <v>0</v>
      </c>
      <c r="BG440" s="80" cm="1">
        <f t="array" aca="1" ref="BG440" ca="1">BC440/INDIRECT(ADDRESS($BL440,COLUMN(BC440)))</f>
        <v>0</v>
      </c>
      <c r="BH440" s="53">
        <f t="shared" ca="1" si="78"/>
        <v>-0.36967796615541237</v>
      </c>
      <c r="BI440" s="53" t="str">
        <f t="shared" ca="1" si="78"/>
        <v>-</v>
      </c>
      <c r="BJ440" s="53" t="str">
        <f t="shared" ca="1" si="78"/>
        <v>-</v>
      </c>
      <c r="BL440" s="61">
        <f>+BL441</f>
        <v>442</v>
      </c>
      <c r="BN440" s="49" t="str">
        <f t="shared" si="80"/>
        <v>Biogas &amp; landfill gas (not verified)</v>
      </c>
      <c r="BO440" s="71" cm="1">
        <f t="array" ref="BO440">INDEX(440:440,,BO$9)/1000</f>
        <v>0</v>
      </c>
      <c r="BP440" s="71" cm="1">
        <f t="array" ref="BP440">INDEX(440:440,,BP$9)/1000</f>
        <v>0</v>
      </c>
      <c r="BQ440" s="71" cm="1">
        <f t="array" ref="BQ440">INDEX(440:440,,BQ$9)/1000</f>
        <v>0</v>
      </c>
      <c r="BR440" s="71" cm="1">
        <f t="array" ref="BR440">INDEX(440:440,,BR$9)/1000</f>
        <v>0</v>
      </c>
      <c r="BS440" s="71" cm="1">
        <f t="array" ref="BS440">INDEX(440:440,,BS$9)/1000</f>
        <v>0</v>
      </c>
      <c r="BT440" s="71" cm="1">
        <f t="array" ref="BT440">INDEX(440:440,,BT$9)/1000</f>
        <v>0</v>
      </c>
      <c r="BU440" s="71" cm="1">
        <f t="array" ref="BU440">INDEX(440:440,,BU$9)/1000</f>
        <v>0</v>
      </c>
      <c r="BV440" s="71" cm="1">
        <f t="array" ref="BV440">INDEX(440:440,,BV$9)/1000</f>
        <v>0</v>
      </c>
      <c r="BW440" s="71" cm="1">
        <f t="array" ref="BW440">INDEX(440:440,,BW$9)/1000</f>
        <v>8.9679677918799744E-2</v>
      </c>
      <c r="BX440" s="71" cm="1">
        <f t="array" ref="BX440">INDEX(440:440,,BX$9)/1000</f>
        <v>0.18144486239468191</v>
      </c>
      <c r="BY440" s="71" cm="1">
        <f t="array" ref="BY440">INDEX(440:440,,BY$9)/1000</f>
        <v>0.11436869469526724</v>
      </c>
      <c r="CA440" s="71" t="str">
        <f t="shared" si="81"/>
        <v>Biogas &amp; landfill gas (not verified)</v>
      </c>
      <c r="CB440" s="126" cm="1">
        <f t="array" aca="1" ref="CB440" ca="1">BO440/INDIRECT(ADDRESS($BL440,COLUMN(BO440)))</f>
        <v>0</v>
      </c>
      <c r="CC440" s="126" cm="1">
        <f t="array" aca="1" ref="CC440" ca="1">BP440/INDIRECT(ADDRESS($BL440,COLUMN(BP440)))</f>
        <v>0</v>
      </c>
      <c r="CD440" s="126" cm="1">
        <f t="array" aca="1" ref="CD440" ca="1">BQ440/INDIRECT(ADDRESS($BL440,COLUMN(BQ440)))</f>
        <v>0</v>
      </c>
      <c r="CE440" s="126" cm="1">
        <f t="array" aca="1" ref="CE440" ca="1">BR440/INDIRECT(ADDRESS($BL440,COLUMN(BR440)))</f>
        <v>0</v>
      </c>
      <c r="CF440" s="126" cm="1">
        <f t="array" aca="1" ref="CF440" ca="1">BS440/INDIRECT(ADDRESS($BL440,COLUMN(BS440)))</f>
        <v>0</v>
      </c>
      <c r="CG440" s="126" cm="1">
        <f t="array" aca="1" ref="CG440" ca="1">BT440/INDIRECT(ADDRESS($BL440,COLUMN(BT440)))</f>
        <v>0</v>
      </c>
      <c r="CH440" s="126" cm="1">
        <f t="array" aca="1" ref="CH440" ca="1">BU440/INDIRECT(ADDRESS($BL440,COLUMN(BU440)))</f>
        <v>0</v>
      </c>
      <c r="CI440" s="126" cm="1">
        <f t="array" aca="1" ref="CI440" ca="1">BV440/INDIRECT(ADDRESS($BL440,COLUMN(BV440)))</f>
        <v>0</v>
      </c>
      <c r="CJ440" s="126" cm="1">
        <f t="array" aca="1" ref="CJ440" ca="1">BW440/INDIRECT(ADDRESS($BL440,COLUMN(BW440)))</f>
        <v>6.5730231531455248E-4</v>
      </c>
      <c r="CK440" s="126" cm="1">
        <f t="array" aca="1" ref="CK440" ca="1">BX440/INDIRECT(ADDRESS($BL440,COLUMN(BX440)))</f>
        <v>1.3013782209850625E-3</v>
      </c>
      <c r="CL440" s="126" cm="1">
        <f t="array" aca="1" ref="CL440" ca="1">BY440/INDIRECT(ADDRESS($BL440,COLUMN(BY440)))</f>
        <v>8.2300229089652885E-4</v>
      </c>
      <c r="CN440" s="71" t="str">
        <f t="shared" si="82"/>
        <v>Biogas &amp; landfill gas (not verified)</v>
      </c>
      <c r="CO440" s="194" t="str">
        <f t="shared" ca="1" si="83"/>
        <v>0
(0%)</v>
      </c>
      <c r="CP440" s="194" t="str">
        <f t="shared" ca="1" si="83"/>
        <v>0
(0%)</v>
      </c>
      <c r="CQ440" s="194" t="str">
        <f t="shared" ca="1" si="83"/>
        <v>0
(0%)</v>
      </c>
      <c r="CR440" s="194" t="str">
        <f t="shared" ca="1" si="83"/>
        <v>0
(0%)</v>
      </c>
      <c r="CS440" s="194" t="str">
        <f t="shared" ca="1" si="83"/>
        <v>0
(0%)</v>
      </c>
      <c r="CT440" s="194" t="str">
        <f t="shared" ca="1" si="83"/>
        <v>0
(0%)</v>
      </c>
      <c r="CU440" s="194" t="str">
        <f t="shared" ca="1" si="83"/>
        <v>0
(0%)</v>
      </c>
      <c r="CV440" s="194" t="str">
        <f t="shared" ca="1" si="83"/>
        <v>0
(0%)</v>
      </c>
      <c r="CW440" s="194" t="str">
        <f t="shared" ca="1" si="83"/>
        <v>0.09
(0.1%)</v>
      </c>
      <c r="CX440" s="194" t="str">
        <f t="shared" ca="1" si="83"/>
        <v>0.18
(0.1%)</v>
      </c>
      <c r="CY440" s="194" t="str">
        <f t="shared" ca="1" si="83"/>
        <v>0.11
(0.1%)</v>
      </c>
    </row>
    <row r="441" spans="3:103" s="58" customFormat="1">
      <c r="C441" s="58" t="s">
        <v>734</v>
      </c>
      <c r="F441" s="88">
        <f t="shared" ref="F441:AM441" si="93">SUM(F439:F440)</f>
        <v>0</v>
      </c>
      <c r="G441" s="88">
        <f t="shared" si="93"/>
        <v>0</v>
      </c>
      <c r="H441" s="88">
        <f t="shared" si="93"/>
        <v>0</v>
      </c>
      <c r="I441" s="88">
        <f t="shared" si="93"/>
        <v>0</v>
      </c>
      <c r="J441" s="88">
        <f t="shared" si="93"/>
        <v>0</v>
      </c>
      <c r="K441" s="88">
        <f t="shared" si="93"/>
        <v>0</v>
      </c>
      <c r="L441" s="88">
        <f t="shared" si="93"/>
        <v>0</v>
      </c>
      <c r="M441" s="88">
        <f t="shared" si="93"/>
        <v>0</v>
      </c>
      <c r="N441" s="88">
        <f t="shared" si="93"/>
        <v>0</v>
      </c>
      <c r="O441" s="88">
        <f t="shared" si="93"/>
        <v>0</v>
      </c>
      <c r="P441" s="88">
        <f t="shared" si="93"/>
        <v>0</v>
      </c>
      <c r="Q441" s="88">
        <f t="shared" si="93"/>
        <v>0</v>
      </c>
      <c r="R441" s="88">
        <f t="shared" si="93"/>
        <v>0</v>
      </c>
      <c r="S441" s="88">
        <f t="shared" si="93"/>
        <v>0</v>
      </c>
      <c r="T441" s="88">
        <f t="shared" si="93"/>
        <v>0</v>
      </c>
      <c r="U441" s="88">
        <f t="shared" si="93"/>
        <v>0</v>
      </c>
      <c r="V441" s="88">
        <f t="shared" si="93"/>
        <v>0</v>
      </c>
      <c r="W441" s="88">
        <f t="shared" si="93"/>
        <v>0</v>
      </c>
      <c r="X441" s="88">
        <f t="shared" si="93"/>
        <v>0</v>
      </c>
      <c r="Y441" s="88">
        <f t="shared" si="93"/>
        <v>0</v>
      </c>
      <c r="Z441" s="88">
        <f t="shared" si="93"/>
        <v>0</v>
      </c>
      <c r="AA441" s="88">
        <f t="shared" si="93"/>
        <v>0</v>
      </c>
      <c r="AB441" s="88">
        <f t="shared" si="93"/>
        <v>0</v>
      </c>
      <c r="AC441" s="88">
        <f t="shared" si="93"/>
        <v>0</v>
      </c>
      <c r="AD441" s="88">
        <f t="shared" si="93"/>
        <v>0</v>
      </c>
      <c r="AE441" s="88">
        <f t="shared" si="93"/>
        <v>0</v>
      </c>
      <c r="AF441" s="88">
        <f t="shared" si="93"/>
        <v>0</v>
      </c>
      <c r="AG441" s="88">
        <f t="shared" si="93"/>
        <v>0</v>
      </c>
      <c r="AH441" s="88">
        <f t="shared" si="93"/>
        <v>0</v>
      </c>
      <c r="AI441" s="88">
        <f t="shared" si="93"/>
        <v>0</v>
      </c>
      <c r="AJ441" s="88">
        <f t="shared" si="93"/>
        <v>0</v>
      </c>
      <c r="AK441" s="88">
        <f t="shared" si="93"/>
        <v>775.95475351470259</v>
      </c>
      <c r="AL441" s="88">
        <f t="shared" si="93"/>
        <v>1514.0330059868681</v>
      </c>
      <c r="AM441" s="88">
        <f t="shared" si="93"/>
        <v>347.11403343467123</v>
      </c>
      <c r="AN441" s="88"/>
      <c r="AO441" s="88"/>
      <c r="AP441" s="88"/>
      <c r="AQ441" s="88"/>
      <c r="AR441" s="88"/>
      <c r="AS441" s="88"/>
      <c r="AT441" s="88"/>
      <c r="AU441" s="88"/>
      <c r="AV441" s="88"/>
      <c r="AY441" s="52" t="str">
        <f t="shared" si="77"/>
        <v>Renewable energy not contributing to overall RES</v>
      </c>
      <c r="AZ441" s="75" cm="1">
        <f t="array" aca="1" ref="AZ441" ca="1">INDIRECT(ADDRESS(ROW(AY441),AZ$9))/1000</f>
        <v>0.34711403343467123</v>
      </c>
      <c r="BA441" s="74" cm="1">
        <f t="array" aca="1" ref="BA441" ca="1">INDIRECT(ADDRESS(ROW(AZ441),BA$9))/1000</f>
        <v>1.5140330059868681</v>
      </c>
      <c r="BB441" s="74" cm="1">
        <f t="array" aca="1" ref="BB441" ca="1">INDIRECT(ADDRESS(ROW(BA441),BB$9))/1000</f>
        <v>0</v>
      </c>
      <c r="BC441" s="76" cm="1">
        <f t="array" aca="1" ref="BC441" ca="1">INDIRECT(ADDRESS(ROW(BB441),BC$9))/1000</f>
        <v>0</v>
      </c>
      <c r="BD441" s="81" cm="1">
        <f t="array" aca="1" ref="BD441" ca="1">AZ441/INDIRECT(ADDRESS($BL441,COLUMN(AZ441)))</f>
        <v>2.4978482571672688E-3</v>
      </c>
      <c r="BE441" s="82" cm="1">
        <f t="array" aca="1" ref="BE441" ca="1">BA441/INDIRECT(ADDRESS($BL441,COLUMN(BA441)))</f>
        <v>1.085910922932589E-2</v>
      </c>
      <c r="BF441" s="82" cm="1">
        <f t="array" aca="1" ref="BF441" ca="1">BB441/INDIRECT(ADDRESS($BL441,COLUMN(BB441)))</f>
        <v>0</v>
      </c>
      <c r="BG441" s="83" cm="1">
        <f t="array" aca="1" ref="BG441" ca="1">BC441/INDIRECT(ADDRESS($BL441,COLUMN(BC441)))</f>
        <v>0</v>
      </c>
      <c r="BH441" s="54">
        <f t="shared" ca="1" si="78"/>
        <v>-0.77073549119332618</v>
      </c>
      <c r="BI441" s="54" t="str">
        <f t="shared" ca="1" si="78"/>
        <v>-</v>
      </c>
      <c r="BJ441" s="54" t="str">
        <f t="shared" ca="1" si="78"/>
        <v>-</v>
      </c>
      <c r="BL441" s="135">
        <f>+BL442</f>
        <v>442</v>
      </c>
      <c r="BN441" s="52" t="str">
        <f t="shared" si="80"/>
        <v>Renewable energy not contributing to overall RES</v>
      </c>
      <c r="BO441" s="74" cm="1">
        <f t="array" ref="BO441">INDEX(441:441,,BO$9)/1000</f>
        <v>0</v>
      </c>
      <c r="BP441" s="74" cm="1">
        <f t="array" ref="BP441">INDEX(441:441,,BP$9)/1000</f>
        <v>0</v>
      </c>
      <c r="BQ441" s="74" cm="1">
        <f t="array" ref="BQ441">INDEX(441:441,,BQ$9)/1000</f>
        <v>0</v>
      </c>
      <c r="BR441" s="74" cm="1">
        <f t="array" ref="BR441">INDEX(441:441,,BR$9)/1000</f>
        <v>0</v>
      </c>
      <c r="BS441" s="74" cm="1">
        <f t="array" ref="BS441">INDEX(441:441,,BS$9)/1000</f>
        <v>0</v>
      </c>
      <c r="BT441" s="74" cm="1">
        <f t="array" ref="BT441">INDEX(441:441,,BT$9)/1000</f>
        <v>0</v>
      </c>
      <c r="BU441" s="74" cm="1">
        <f t="array" ref="BU441">INDEX(441:441,,BU$9)/1000</f>
        <v>0</v>
      </c>
      <c r="BV441" s="74" cm="1">
        <f t="array" ref="BV441">INDEX(441:441,,BV$9)/1000</f>
        <v>0</v>
      </c>
      <c r="BW441" s="74" cm="1">
        <f t="array" ref="BW441">INDEX(441:441,,BW$9)/1000</f>
        <v>0.77595475351470256</v>
      </c>
      <c r="BX441" s="74" cm="1">
        <f t="array" ref="BX441">INDEX(441:441,,BX$9)/1000</f>
        <v>1.5140330059868681</v>
      </c>
      <c r="BY441" s="74" cm="1">
        <f t="array" ref="BY441">INDEX(441:441,,BY$9)/1000</f>
        <v>0.34711403343467123</v>
      </c>
      <c r="CA441" s="74" t="str">
        <f t="shared" si="81"/>
        <v>Renewable energy not contributing to overall RES</v>
      </c>
      <c r="CB441" s="133" cm="1">
        <f t="array" aca="1" ref="CB441" ca="1">BO441/INDIRECT(ADDRESS($BL441,COLUMN(BO441)))</f>
        <v>0</v>
      </c>
      <c r="CC441" s="133" cm="1">
        <f t="array" aca="1" ref="CC441" ca="1">BP441/INDIRECT(ADDRESS($BL441,COLUMN(BP441)))</f>
        <v>0</v>
      </c>
      <c r="CD441" s="133" cm="1">
        <f t="array" aca="1" ref="CD441" ca="1">BQ441/INDIRECT(ADDRESS($BL441,COLUMN(BQ441)))</f>
        <v>0</v>
      </c>
      <c r="CE441" s="133" cm="1">
        <f t="array" aca="1" ref="CE441" ca="1">BR441/INDIRECT(ADDRESS($BL441,COLUMN(BR441)))</f>
        <v>0</v>
      </c>
      <c r="CF441" s="133" cm="1">
        <f t="array" aca="1" ref="CF441" ca="1">BS441/INDIRECT(ADDRESS($BL441,COLUMN(BS441)))</f>
        <v>0</v>
      </c>
      <c r="CG441" s="133" cm="1">
        <f t="array" aca="1" ref="CG441" ca="1">BT441/INDIRECT(ADDRESS($BL441,COLUMN(BT441)))</f>
        <v>0</v>
      </c>
      <c r="CH441" s="133" cm="1">
        <f t="array" aca="1" ref="CH441" ca="1">BU441/INDIRECT(ADDRESS($BL441,COLUMN(BU441)))</f>
        <v>0</v>
      </c>
      <c r="CI441" s="133" cm="1">
        <f t="array" aca="1" ref="CI441" ca="1">BV441/INDIRECT(ADDRESS($BL441,COLUMN(BV441)))</f>
        <v>0</v>
      </c>
      <c r="CJ441" s="133" cm="1">
        <f t="array" aca="1" ref="CJ441" ca="1">BW441/INDIRECT(ADDRESS($BL441,COLUMN(BW441)))</f>
        <v>5.6873181070783794E-3</v>
      </c>
      <c r="CK441" s="133" cm="1">
        <f t="array" aca="1" ref="CK441" ca="1">BX441/INDIRECT(ADDRESS($BL441,COLUMN(BX441)))</f>
        <v>1.085910922932589E-2</v>
      </c>
      <c r="CL441" s="133" cm="1">
        <f t="array" aca="1" ref="CL441" ca="1">BY441/INDIRECT(ADDRESS($BL441,COLUMN(BY441)))</f>
        <v>2.4978482571672688E-3</v>
      </c>
      <c r="CN441" s="74" t="str">
        <f t="shared" si="82"/>
        <v>Renewable energy not contributing to overall RES</v>
      </c>
      <c r="CO441" s="196" t="str">
        <f t="shared" ca="1" si="83"/>
        <v>0
(0%)</v>
      </c>
      <c r="CP441" s="196" t="str">
        <f t="shared" ca="1" si="83"/>
        <v>0
(0%)</v>
      </c>
      <c r="CQ441" s="196" t="str">
        <f t="shared" ca="1" si="83"/>
        <v>0
(0%)</v>
      </c>
      <c r="CR441" s="196" t="str">
        <f t="shared" ca="1" si="83"/>
        <v>0
(0%)</v>
      </c>
      <c r="CS441" s="196" t="str">
        <f t="shared" ca="1" si="83"/>
        <v>0
(0%)</v>
      </c>
      <c r="CT441" s="196" t="str">
        <f t="shared" ca="1" si="83"/>
        <v>0
(0%)</v>
      </c>
      <c r="CU441" s="196" t="str">
        <f t="shared" ca="1" si="83"/>
        <v>0
(0%)</v>
      </c>
      <c r="CV441" s="196" t="str">
        <f t="shared" ca="1" si="83"/>
        <v>0
(0%)</v>
      </c>
      <c r="CW441" s="196" t="str">
        <f t="shared" ca="1" si="83"/>
        <v>0.78
(0.6%)</v>
      </c>
      <c r="CX441" s="196" t="str">
        <f t="shared" ca="1" si="83"/>
        <v>1.51
(1.1%)</v>
      </c>
      <c r="CY441" s="196" t="str">
        <f t="shared" ca="1" si="83"/>
        <v>0.35
(0.2%)</v>
      </c>
    </row>
    <row r="442" spans="3:103">
      <c r="C442" s="58" t="s">
        <v>787</v>
      </c>
      <c r="D442" s="58" t="s">
        <v>12</v>
      </c>
      <c r="E442" s="58" t="s">
        <v>301</v>
      </c>
      <c r="F442" s="129">
        <f t="shared" ref="F442:AL442" si="94">F340</f>
        <v>86451.697207608609</v>
      </c>
      <c r="G442" s="129">
        <f t="shared" si="94"/>
        <v>88903.160206619388</v>
      </c>
      <c r="H442" s="129">
        <f t="shared" si="94"/>
        <v>87574.340011417691</v>
      </c>
      <c r="I442" s="129">
        <f t="shared" si="94"/>
        <v>90694.17053821373</v>
      </c>
      <c r="J442" s="129">
        <f t="shared" si="94"/>
        <v>93898.552634638996</v>
      </c>
      <c r="K442" s="129">
        <f t="shared" si="94"/>
        <v>95349.320934839096</v>
      </c>
      <c r="L442" s="129">
        <f t="shared" si="94"/>
        <v>99670.237045697417</v>
      </c>
      <c r="M442" s="129">
        <f t="shared" si="94"/>
        <v>103341.89055326313</v>
      </c>
      <c r="N442" s="129">
        <f t="shared" si="94"/>
        <v>111879.23229440099</v>
      </c>
      <c r="O442" s="129">
        <f t="shared" si="94"/>
        <v>118613.25707114449</v>
      </c>
      <c r="P442" s="129">
        <f t="shared" si="94"/>
        <v>129079.78443307827</v>
      </c>
      <c r="Q442" s="129">
        <f t="shared" si="94"/>
        <v>133648.66861617946</v>
      </c>
      <c r="R442" s="129">
        <f t="shared" si="94"/>
        <v>133745.8325062881</v>
      </c>
      <c r="S442" s="129">
        <f t="shared" si="94"/>
        <v>137874.38166950783</v>
      </c>
      <c r="T442" s="129">
        <f t="shared" si="94"/>
        <v>140767.33656507568</v>
      </c>
      <c r="U442" s="129">
        <f t="shared" si="94"/>
        <v>148192.41500751278</v>
      </c>
      <c r="V442" s="129">
        <f t="shared" si="94"/>
        <v>154408.48879458354</v>
      </c>
      <c r="W442" s="129">
        <f t="shared" si="94"/>
        <v>153510.92838323876</v>
      </c>
      <c r="X442" s="129">
        <f t="shared" si="94"/>
        <v>154710.31100208411</v>
      </c>
      <c r="Y442" s="129">
        <f t="shared" si="94"/>
        <v>139649.81991123568</v>
      </c>
      <c r="Z442" s="129">
        <f t="shared" si="94"/>
        <v>140673.27467103791</v>
      </c>
      <c r="AA442" s="129">
        <f t="shared" si="94"/>
        <v>130597.42806158219</v>
      </c>
      <c r="AB442" s="129">
        <f t="shared" si="94"/>
        <v>127232.00539372073</v>
      </c>
      <c r="AC442" s="129">
        <f t="shared" si="94"/>
        <v>128775.37407826477</v>
      </c>
      <c r="AD442" s="129">
        <f t="shared" si="94"/>
        <v>128521.08317774371</v>
      </c>
      <c r="AE442" s="129">
        <f t="shared" si="94"/>
        <v>132731.26797626674</v>
      </c>
      <c r="AF442" s="129">
        <f t="shared" si="94"/>
        <v>137946.94719658556</v>
      </c>
      <c r="AG442" s="129">
        <f t="shared" si="94"/>
        <v>137395.66553801607</v>
      </c>
      <c r="AH442" s="129">
        <f t="shared" si="94"/>
        <v>143275.15384710036</v>
      </c>
      <c r="AI442" s="129">
        <f t="shared" si="94"/>
        <v>143002.73747492602</v>
      </c>
      <c r="AJ442" s="129">
        <f t="shared" si="94"/>
        <v>133296.90531719432</v>
      </c>
      <c r="AK442" s="129">
        <f t="shared" si="94"/>
        <v>136435.96839588715</v>
      </c>
      <c r="AL442" s="129">
        <f t="shared" si="94"/>
        <v>139425.15670604925</v>
      </c>
      <c r="AM442" s="129">
        <f>AM340</f>
        <v>138965.22034061523</v>
      </c>
      <c r="AN442" s="129"/>
      <c r="AO442" s="129"/>
      <c r="AP442" s="129"/>
      <c r="AQ442" s="129"/>
      <c r="AR442" s="129"/>
      <c r="AS442" s="129"/>
      <c r="AT442" s="129"/>
      <c r="AU442" s="129"/>
      <c r="AV442" s="129"/>
      <c r="AY442" s="52" t="str">
        <f t="shared" si="77"/>
        <v>GFC (aviation adjusted)</v>
      </c>
      <c r="AZ442" s="75" cm="1">
        <f t="array" aca="1" ref="AZ442" ca="1">INDIRECT(ADDRESS(ROW(AY442),AZ$9))/1000</f>
        <v>138.96522034061522</v>
      </c>
      <c r="BA442" s="74" cm="1">
        <f t="array" aca="1" ref="BA442" ca="1">INDIRECT(ADDRESS(ROW(AZ442),BA$9))/1000</f>
        <v>139.42515670604925</v>
      </c>
      <c r="BB442" s="74" cm="1">
        <f t="array" aca="1" ref="BB442" ca="1">INDIRECT(ADDRESS(ROW(BA442),BB$9))/1000</f>
        <v>143.27515384710037</v>
      </c>
      <c r="BC442" s="76" cm="1">
        <f t="array" aca="1" ref="BC442" ca="1">INDIRECT(ADDRESS(ROW(BB442),BC$9))/1000</f>
        <v>128.77537407826478</v>
      </c>
      <c r="BD442" s="81"/>
      <c r="BE442" s="82"/>
      <c r="BF442" s="82"/>
      <c r="BG442" s="83"/>
      <c r="BH442" s="54">
        <f t="shared" ca="1" si="78"/>
        <v>-3.2988047229074906E-3</v>
      </c>
      <c r="BI442" s="54">
        <f t="shared" ca="1" si="78"/>
        <v>-3.0081513722083342E-2</v>
      </c>
      <c r="BJ442" s="54">
        <f t="shared" ca="1" si="78"/>
        <v>7.9128842259525808E-2</v>
      </c>
      <c r="BL442" s="62">
        <f>ROW(AY442)</f>
        <v>442</v>
      </c>
      <c r="BN442" s="49" t="str">
        <f t="shared" si="80"/>
        <v>GFC (aviation adjusted)</v>
      </c>
      <c r="BO442" s="71" cm="1">
        <f t="array" ref="BO442">INDEX(442:442,,BO$9)/1000</f>
        <v>128.77537407826478</v>
      </c>
      <c r="BP442" s="71" cm="1">
        <f t="array" ref="BP442">INDEX(442:442,,BP$9)/1000</f>
        <v>128.52108317774372</v>
      </c>
      <c r="BQ442" s="71" cm="1">
        <f t="array" ref="BQ442">INDEX(442:442,,BQ$9)/1000</f>
        <v>132.73126797626674</v>
      </c>
      <c r="BR442" s="71" cm="1">
        <f t="array" ref="BR442">INDEX(442:442,,BR$9)/1000</f>
        <v>137.94694719658557</v>
      </c>
      <c r="BS442" s="71" cm="1">
        <f t="array" ref="BS442">INDEX(442:442,,BS$9)/1000</f>
        <v>137.39566553801606</v>
      </c>
      <c r="BT442" s="71" cm="1">
        <f t="array" ref="BT442">INDEX(442:442,,BT$9)/1000</f>
        <v>143.27515384710037</v>
      </c>
      <c r="BU442" s="71" cm="1">
        <f t="array" ref="BU442">INDEX(442:442,,BU$9)/1000</f>
        <v>143.00273747492602</v>
      </c>
      <c r="BV442" s="71" cm="1">
        <f t="array" ref="BV442">INDEX(442:442,,BV$9)/1000</f>
        <v>133.29690531719433</v>
      </c>
      <c r="BW442" s="71" cm="1">
        <f t="array" ref="BW442">INDEX(442:442,,BW$9)/1000</f>
        <v>136.43596839588716</v>
      </c>
      <c r="BX442" s="71" cm="1">
        <f t="array" ref="BX442">INDEX(442:442,,BX$9)/1000</f>
        <v>139.42515670604925</v>
      </c>
      <c r="BY442" s="71" cm="1">
        <f t="array" ref="BY442">INDEX(442:442,,BY$9)/1000</f>
        <v>138.96522034061522</v>
      </c>
      <c r="CA442" s="71" t="str">
        <f t="shared" si="81"/>
        <v>GFC (aviation adjusted)</v>
      </c>
      <c r="CB442" s="126" cm="1">
        <f t="array" aca="1" ref="CB442" ca="1">BO442/INDIRECT(ADDRESS($BL442,COLUMN(BO442)))</f>
        <v>1</v>
      </c>
      <c r="CC442" s="126" cm="1">
        <f t="array" aca="1" ref="CC442" ca="1">BP442/INDIRECT(ADDRESS($BL442,COLUMN(BP442)))</f>
        <v>1</v>
      </c>
      <c r="CD442" s="126" cm="1">
        <f t="array" aca="1" ref="CD442" ca="1">BQ442/INDIRECT(ADDRESS($BL442,COLUMN(BQ442)))</f>
        <v>1</v>
      </c>
      <c r="CE442" s="126" cm="1">
        <f t="array" aca="1" ref="CE442" ca="1">BR442/INDIRECT(ADDRESS($BL442,COLUMN(BR442)))</f>
        <v>1</v>
      </c>
      <c r="CF442" s="126" cm="1">
        <f t="array" aca="1" ref="CF442" ca="1">BS442/INDIRECT(ADDRESS($BL442,COLUMN(BS442)))</f>
        <v>1</v>
      </c>
      <c r="CG442" s="126" cm="1">
        <f t="array" aca="1" ref="CG442" ca="1">BT442/INDIRECT(ADDRESS($BL442,COLUMN(BT442)))</f>
        <v>1</v>
      </c>
      <c r="CH442" s="126" cm="1">
        <f t="array" aca="1" ref="CH442" ca="1">BU442/INDIRECT(ADDRESS($BL442,COLUMN(BU442)))</f>
        <v>1</v>
      </c>
      <c r="CI442" s="126" cm="1">
        <f t="array" aca="1" ref="CI442" ca="1">BV442/INDIRECT(ADDRESS($BL442,COLUMN(BV442)))</f>
        <v>1</v>
      </c>
      <c r="CJ442" s="126" cm="1">
        <f t="array" aca="1" ref="CJ442" ca="1">BW442/INDIRECT(ADDRESS($BL442,COLUMN(BW442)))</f>
        <v>1</v>
      </c>
      <c r="CK442" s="126" cm="1">
        <f t="array" aca="1" ref="CK442" ca="1">BX442/INDIRECT(ADDRESS($BL442,COLUMN(BX442)))</f>
        <v>1</v>
      </c>
      <c r="CL442" s="126" cm="1">
        <f t="array" aca="1" ref="CL442" ca="1">BY442/INDIRECT(ADDRESS($BL442,COLUMN(BY442)))</f>
        <v>1</v>
      </c>
      <c r="CN442" s="71" t="str">
        <f t="shared" si="82"/>
        <v>GFC (aviation adjusted)</v>
      </c>
      <c r="CO442" s="194" t="str">
        <f t="shared" ca="1" si="83"/>
        <v>128.78
(100%)</v>
      </c>
      <c r="CP442" s="194" t="str">
        <f t="shared" ca="1" si="83"/>
        <v>128.52
(100%)</v>
      </c>
      <c r="CQ442" s="194" t="str">
        <f t="shared" ca="1" si="83"/>
        <v>132.73
(100%)</v>
      </c>
      <c r="CR442" s="194" t="str">
        <f t="shared" ca="1" si="83"/>
        <v>137.95
(100%)</v>
      </c>
      <c r="CS442" s="194" t="str">
        <f t="shared" ca="1" si="83"/>
        <v>137.40
(100%)</v>
      </c>
      <c r="CT442" s="194" t="str">
        <f t="shared" ca="1" si="83"/>
        <v>143.28
(100%)</v>
      </c>
      <c r="CU442" s="194" t="str">
        <f t="shared" ca="1" si="83"/>
        <v>143.00
(100%)</v>
      </c>
      <c r="CV442" s="194" t="str">
        <f t="shared" ca="1" si="83"/>
        <v>133.30
(100%)</v>
      </c>
      <c r="CW442" s="194" t="str">
        <f t="shared" ca="1" si="83"/>
        <v>136.44
(100%)</v>
      </c>
      <c r="CX442" s="194" t="str">
        <f t="shared" ca="1" si="83"/>
        <v>139.43
(100%)</v>
      </c>
      <c r="CY442" s="194" t="str">
        <f t="shared" ca="1" si="83"/>
        <v>138.97
(100%)</v>
      </c>
    </row>
    <row r="443" spans="3:103">
      <c r="C443" s="58"/>
      <c r="D443" s="58"/>
      <c r="E443" s="58"/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29"/>
      <c r="AJ443" s="129"/>
      <c r="AK443" s="129"/>
      <c r="AL443" s="129"/>
      <c r="AM443" s="129"/>
      <c r="AN443" s="129"/>
      <c r="AO443" s="129"/>
      <c r="AP443" s="129"/>
      <c r="AQ443" s="129"/>
      <c r="AR443" s="129"/>
      <c r="AS443" s="129"/>
      <c r="AT443" s="129"/>
      <c r="AU443" s="129"/>
      <c r="AV443" s="129"/>
    </row>
    <row r="445" spans="3:103">
      <c r="C445" s="7" t="s">
        <v>318</v>
      </c>
      <c r="F445" s="126">
        <f t="shared" ref="F445:AM452" si="95">F430/F$442</f>
        <v>8.7071606185550286E-3</v>
      </c>
      <c r="G445" s="126">
        <f t="shared" si="95"/>
        <v>8.6984604280576378E-3</v>
      </c>
      <c r="H445" s="126">
        <f t="shared" si="95"/>
        <v>8.8871256863084572E-3</v>
      </c>
      <c r="I445" s="126">
        <f t="shared" si="95"/>
        <v>8.6325735839581016E-3</v>
      </c>
      <c r="J445" s="126">
        <f t="shared" si="95"/>
        <v>8.4480971477667241E-3</v>
      </c>
      <c r="K445" s="126">
        <f t="shared" si="95"/>
        <v>8.2300840842012002E-3</v>
      </c>
      <c r="L445" s="126">
        <f t="shared" si="95"/>
        <v>7.9401332542843196E-3</v>
      </c>
      <c r="M445" s="126">
        <f t="shared" si="95"/>
        <v>7.6019013932663478E-3</v>
      </c>
      <c r="N445" s="126">
        <f t="shared" si="95"/>
        <v>7.0912619348668191E-3</v>
      </c>
      <c r="O445" s="126">
        <f t="shared" si="95"/>
        <v>6.8534386207618854E-3</v>
      </c>
      <c r="P445" s="126">
        <f t="shared" si="95"/>
        <v>6.2934580345668069E-3</v>
      </c>
      <c r="Q445" s="126">
        <f t="shared" si="95"/>
        <v>5.9510919290470567E-3</v>
      </c>
      <c r="R445" s="126">
        <f t="shared" si="95"/>
        <v>6.099892480594336E-3</v>
      </c>
      <c r="S445" s="126">
        <f t="shared" si="95"/>
        <v>5.7655353791943465E-3</v>
      </c>
      <c r="T445" s="126">
        <f t="shared" si="95"/>
        <v>5.5890673986342017E-3</v>
      </c>
      <c r="U445" s="126">
        <f t="shared" si="95"/>
        <v>5.1312642004353124E-3</v>
      </c>
      <c r="V445" s="126">
        <f t="shared" si="95"/>
        <v>4.90391105548853E-3</v>
      </c>
      <c r="W445" s="126">
        <f t="shared" si="95"/>
        <v>4.8546980520829102E-3</v>
      </c>
      <c r="X445" s="126">
        <f t="shared" si="95"/>
        <v>4.8930078223261026E-3</v>
      </c>
      <c r="Y445" s="126">
        <f t="shared" si="95"/>
        <v>5.398429391483394E-3</v>
      </c>
      <c r="Z445" s="126">
        <f t="shared" si="95"/>
        <v>5.3590589051886531E-3</v>
      </c>
      <c r="AA445" s="126">
        <f t="shared" si="95"/>
        <v>5.7567607074532519E-3</v>
      </c>
      <c r="AB445" s="126">
        <f t="shared" si="95"/>
        <v>5.968090400506585E-3</v>
      </c>
      <c r="AC445" s="126">
        <f t="shared" si="95"/>
        <v>5.7245693170098928E-3</v>
      </c>
      <c r="AD445" s="126">
        <f t="shared" si="95"/>
        <v>5.6622711623514942E-3</v>
      </c>
      <c r="AE445" s="126">
        <f t="shared" si="95"/>
        <v>5.4605165902409832E-3</v>
      </c>
      <c r="AF445" s="126">
        <f t="shared" si="95"/>
        <v>5.2963591133262508E-3</v>
      </c>
      <c r="AG445" s="126">
        <f t="shared" si="95"/>
        <v>5.2162012156674493E-3</v>
      </c>
      <c r="AH445" s="126">
        <f t="shared" si="95"/>
        <v>5.0503367228093557E-3</v>
      </c>
      <c r="AI445" s="126">
        <f t="shared" si="95"/>
        <v>5.183246027511434E-3</v>
      </c>
      <c r="AJ445" s="126">
        <f t="shared" si="95"/>
        <v>5.7073480488409982E-3</v>
      </c>
      <c r="AK445" s="126">
        <f t="shared" si="95"/>
        <v>5.5837860891829729E-3</v>
      </c>
      <c r="AL445" s="126">
        <f t="shared" si="95"/>
        <v>5.4765435259726729E-3</v>
      </c>
      <c r="AM445" s="126">
        <f t="shared" si="95"/>
        <v>5.4764459118270877E-3</v>
      </c>
      <c r="AO445" s="126"/>
      <c r="AP445" s="126"/>
      <c r="AQ445" s="126"/>
      <c r="AR445" s="126"/>
      <c r="AS445" s="126"/>
      <c r="AT445" s="126"/>
      <c r="AU445" s="126"/>
      <c r="AV445" s="126"/>
    </row>
    <row r="446" spans="3:103">
      <c r="C446" s="7" t="s">
        <v>317</v>
      </c>
      <c r="F446" s="126">
        <f t="shared" si="95"/>
        <v>0</v>
      </c>
      <c r="G446" s="126">
        <f t="shared" si="95"/>
        <v>0</v>
      </c>
      <c r="H446" s="126">
        <f t="shared" si="95"/>
        <v>5.8042115982116371E-5</v>
      </c>
      <c r="I446" s="126">
        <f t="shared" si="95"/>
        <v>1.494546627002388E-4</v>
      </c>
      <c r="J446" s="126">
        <f t="shared" si="95"/>
        <v>1.6889291213792066E-4</v>
      </c>
      <c r="K446" s="126">
        <f t="shared" si="95"/>
        <v>1.6754333120065043E-4</v>
      </c>
      <c r="L446" s="126">
        <f t="shared" si="95"/>
        <v>1.5639350562225512E-4</v>
      </c>
      <c r="M446" s="126">
        <f t="shared" si="95"/>
        <v>6.1742346229172798E-4</v>
      </c>
      <c r="N446" s="126">
        <f t="shared" si="95"/>
        <v>1.309151521450664E-3</v>
      </c>
      <c r="O446" s="126">
        <f t="shared" si="95"/>
        <v>1.4487720277118466E-3</v>
      </c>
      <c r="P446" s="126">
        <f t="shared" si="95"/>
        <v>1.8950798599506695E-3</v>
      </c>
      <c r="Q446" s="126">
        <f t="shared" si="95"/>
        <v>2.4162083685306921E-3</v>
      </c>
      <c r="R446" s="126">
        <f t="shared" si="95"/>
        <v>2.7677389131907479E-3</v>
      </c>
      <c r="S446" s="126">
        <f t="shared" si="95"/>
        <v>3.5211345331561598E-3</v>
      </c>
      <c r="T446" s="126">
        <f t="shared" si="95"/>
        <v>5.1146899170107507E-3</v>
      </c>
      <c r="U446" s="126">
        <f t="shared" si="95"/>
        <v>7.426652213901863E-3</v>
      </c>
      <c r="V446" s="126">
        <f t="shared" si="95"/>
        <v>1.01790155900189E-2</v>
      </c>
      <c r="W446" s="126">
        <f t="shared" si="95"/>
        <v>1.2429440698107643E-2</v>
      </c>
      <c r="X446" s="126">
        <f t="shared" si="95"/>
        <v>1.4944621396674091E-2</v>
      </c>
      <c r="Y446" s="126">
        <f t="shared" si="95"/>
        <v>2.166252543001208E-2</v>
      </c>
      <c r="Z446" s="126">
        <f t="shared" si="95"/>
        <v>2.425577503812942E-2</v>
      </c>
      <c r="AA446" s="126">
        <f t="shared" si="95"/>
        <v>3.0314304382900902E-2</v>
      </c>
      <c r="AB446" s="126">
        <f t="shared" si="95"/>
        <v>3.3512032593569732E-2</v>
      </c>
      <c r="AC446" s="126">
        <f t="shared" si="95"/>
        <v>3.5774495949941969E-2</v>
      </c>
      <c r="AD446" s="126">
        <f t="shared" si="95"/>
        <v>4.0839154693674488E-2</v>
      </c>
      <c r="AE446" s="126">
        <f t="shared" si="95"/>
        <v>4.6678602739894264E-2</v>
      </c>
      <c r="AF446" s="126">
        <f t="shared" si="95"/>
        <v>4.764158174072828E-2</v>
      </c>
      <c r="AG446" s="126">
        <f t="shared" si="95"/>
        <v>5.5533134560053009E-2</v>
      </c>
      <c r="AH446" s="126">
        <f t="shared" si="95"/>
        <v>6.0669682661543295E-2</v>
      </c>
      <c r="AI446" s="126">
        <f t="shared" si="95"/>
        <v>6.8530356013732766E-2</v>
      </c>
      <c r="AJ446" s="126">
        <f t="shared" si="95"/>
        <v>8.0087490136588918E-2</v>
      </c>
      <c r="AK446" s="126">
        <f t="shared" si="95"/>
        <v>8.0416826702205735E-2</v>
      </c>
      <c r="AL446" s="126">
        <f t="shared" si="95"/>
        <v>8.1298232324655786E-2</v>
      </c>
      <c r="AM446" s="126">
        <f t="shared" si="95"/>
        <v>8.5502709540904678E-2</v>
      </c>
      <c r="AO446" s="126"/>
      <c r="AP446" s="126"/>
      <c r="AQ446" s="126"/>
      <c r="AR446" s="126"/>
      <c r="AS446" s="126"/>
      <c r="AT446" s="126"/>
      <c r="AU446" s="126"/>
      <c r="AV446" s="126"/>
    </row>
    <row r="447" spans="3:103">
      <c r="C447" s="7" t="s">
        <v>341</v>
      </c>
      <c r="F447" s="126">
        <f t="shared" si="95"/>
        <v>1.4189040889745628E-2</v>
      </c>
      <c r="G447" s="126">
        <f t="shared" si="95"/>
        <v>1.3167607918077844E-2</v>
      </c>
      <c r="H447" s="126">
        <f t="shared" si="95"/>
        <v>1.1802670861993957E-2</v>
      </c>
      <c r="I447" s="126">
        <f t="shared" si="95"/>
        <v>1.1509988819502454E-2</v>
      </c>
      <c r="J447" s="126">
        <f t="shared" si="95"/>
        <v>1.1246318846538627E-2</v>
      </c>
      <c r="K447" s="126">
        <f t="shared" si="95"/>
        <v>1.0853311360566159E-2</v>
      </c>
      <c r="L447" s="126">
        <f t="shared" si="95"/>
        <v>1.1031753448816822E-2</v>
      </c>
      <c r="M447" s="126">
        <f t="shared" si="95"/>
        <v>1.0348668503057471E-2</v>
      </c>
      <c r="N447" s="126">
        <f t="shared" si="95"/>
        <v>1.1689820269850796E-2</v>
      </c>
      <c r="O447" s="126">
        <f t="shared" si="95"/>
        <v>1.0320389662781038E-2</v>
      </c>
      <c r="P447" s="126">
        <f t="shared" si="95"/>
        <v>1.0199778020551874E-2</v>
      </c>
      <c r="Q447" s="126">
        <f t="shared" si="95"/>
        <v>1.091534798755601E-2</v>
      </c>
      <c r="R447" s="126">
        <f t="shared" si="95"/>
        <v>1.0894878321840539E-2</v>
      </c>
      <c r="S447" s="126">
        <f t="shared" si="95"/>
        <v>1.0037755813754493E-2</v>
      </c>
      <c r="T447" s="126">
        <f t="shared" si="95"/>
        <v>1.1523680261065867E-2</v>
      </c>
      <c r="U447" s="126">
        <f t="shared" si="95"/>
        <v>1.383301642669894E-2</v>
      </c>
      <c r="V447" s="126">
        <f t="shared" si="95"/>
        <v>1.3652883873963654E-2</v>
      </c>
      <c r="W447" s="126">
        <f t="shared" si="95"/>
        <v>1.373967327416863E-2</v>
      </c>
      <c r="X447" s="126">
        <f t="shared" si="95"/>
        <v>1.2957315286831615E-2</v>
      </c>
      <c r="Y447" s="126">
        <f t="shared" si="95"/>
        <v>1.5216852976455621E-2</v>
      </c>
      <c r="Z447" s="126">
        <f t="shared" si="95"/>
        <v>1.6214141952537058E-2</v>
      </c>
      <c r="AA447" s="126">
        <f t="shared" si="95"/>
        <v>1.6628977725336013E-2</v>
      </c>
      <c r="AB447" s="126">
        <f t="shared" si="95"/>
        <v>1.8132017469232632E-2</v>
      </c>
      <c r="AC447" s="126">
        <f t="shared" si="95"/>
        <v>1.9673100167378454E-2</v>
      </c>
      <c r="AD447" s="126">
        <f t="shared" si="95"/>
        <v>2.276676095027249E-2</v>
      </c>
      <c r="AE447" s="126">
        <f t="shared" si="95"/>
        <v>2.1830087294764381E-2</v>
      </c>
      <c r="AF447" s="126">
        <f t="shared" si="95"/>
        <v>2.2884499018880181E-2</v>
      </c>
      <c r="AG447" s="126">
        <f t="shared" si="95"/>
        <v>2.4103318594746254E-2</v>
      </c>
      <c r="AH447" s="126">
        <f t="shared" si="95"/>
        <v>2.4315349140065813E-2</v>
      </c>
      <c r="AI447" s="126">
        <f t="shared" si="95"/>
        <v>2.302270806777422E-2</v>
      </c>
      <c r="AJ447" s="126">
        <f t="shared" si="95"/>
        <v>2.5151159884769812E-2</v>
      </c>
      <c r="AK447" s="126">
        <f t="shared" si="95"/>
        <v>1.9391686159200582E-2</v>
      </c>
      <c r="AL447" s="126">
        <f t="shared" si="95"/>
        <v>1.4713823804883982E-2</v>
      </c>
      <c r="AM447" s="126">
        <f t="shared" si="95"/>
        <v>2.2488710960020586E-2</v>
      </c>
      <c r="AO447" s="126"/>
      <c r="AP447" s="126"/>
      <c r="AQ447" s="126"/>
      <c r="AR447" s="126"/>
      <c r="AS447" s="126"/>
      <c r="AT447" s="126"/>
      <c r="AU447" s="126"/>
      <c r="AV447" s="126"/>
    </row>
    <row r="448" spans="3:103">
      <c r="C448" s="7" t="s">
        <v>733</v>
      </c>
      <c r="F448" s="126">
        <f t="shared" si="95"/>
        <v>0</v>
      </c>
      <c r="G448" s="126">
        <f t="shared" si="95"/>
        <v>0</v>
      </c>
      <c r="H448" s="126">
        <f t="shared" si="95"/>
        <v>0</v>
      </c>
      <c r="I448" s="126">
        <f t="shared" si="95"/>
        <v>0</v>
      </c>
      <c r="J448" s="126">
        <f t="shared" si="95"/>
        <v>0</v>
      </c>
      <c r="K448" s="126">
        <f t="shared" si="95"/>
        <v>0</v>
      </c>
      <c r="L448" s="126">
        <f t="shared" si="95"/>
        <v>0</v>
      </c>
      <c r="M448" s="126">
        <f t="shared" si="95"/>
        <v>0</v>
      </c>
      <c r="N448" s="126">
        <f t="shared" si="95"/>
        <v>0</v>
      </c>
      <c r="O448" s="126">
        <f t="shared" si="95"/>
        <v>0</v>
      </c>
      <c r="P448" s="126">
        <f t="shared" si="95"/>
        <v>0</v>
      </c>
      <c r="Q448" s="126">
        <f t="shared" si="95"/>
        <v>0</v>
      </c>
      <c r="R448" s="126">
        <f t="shared" si="95"/>
        <v>0</v>
      </c>
      <c r="S448" s="126">
        <f t="shared" si="95"/>
        <v>0</v>
      </c>
      <c r="T448" s="126">
        <f t="shared" si="95"/>
        <v>0</v>
      </c>
      <c r="U448" s="126">
        <f t="shared" si="95"/>
        <v>0</v>
      </c>
      <c r="V448" s="126">
        <f t="shared" si="95"/>
        <v>0</v>
      </c>
      <c r="W448" s="126">
        <f t="shared" si="95"/>
        <v>0</v>
      </c>
      <c r="X448" s="126">
        <f t="shared" si="95"/>
        <v>0</v>
      </c>
      <c r="Y448" s="126">
        <f t="shared" si="95"/>
        <v>0</v>
      </c>
      <c r="Z448" s="126">
        <f t="shared" si="95"/>
        <v>0</v>
      </c>
      <c r="AA448" s="126">
        <f t="shared" si="95"/>
        <v>0</v>
      </c>
      <c r="AB448" s="126">
        <f t="shared" si="95"/>
        <v>3.2888311032415606E-3</v>
      </c>
      <c r="AC448" s="126">
        <f t="shared" si="95"/>
        <v>7.9099978466907941E-3</v>
      </c>
      <c r="AD448" s="126">
        <f t="shared" si="95"/>
        <v>9.7044714181907764E-3</v>
      </c>
      <c r="AE448" s="126">
        <f t="shared" si="95"/>
        <v>1.0799916849708067E-2</v>
      </c>
      <c r="AF448" s="126">
        <f t="shared" si="95"/>
        <v>9.6676735846823424E-3</v>
      </c>
      <c r="AG448" s="126">
        <f t="shared" si="95"/>
        <v>1.3633588841139277E-2</v>
      </c>
      <c r="AH448" s="126">
        <f t="shared" si="95"/>
        <v>1.2589618674742087E-2</v>
      </c>
      <c r="AI448" s="126">
        <f t="shared" si="95"/>
        <v>1.5454696377937517E-2</v>
      </c>
      <c r="AJ448" s="126">
        <f t="shared" si="95"/>
        <v>1.5428071411507791E-2</v>
      </c>
      <c r="AK448" s="126">
        <f t="shared" si="95"/>
        <v>1.5529561037313382E-2</v>
      </c>
      <c r="AL448" s="126">
        <f t="shared" si="95"/>
        <v>1.92333129884339E-2</v>
      </c>
      <c r="AM448" s="126">
        <f t="shared" si="95"/>
        <v>2.3748867299071885E-2</v>
      </c>
      <c r="AO448" s="126"/>
      <c r="AP448" s="126"/>
      <c r="AQ448" s="126"/>
      <c r="AR448" s="126"/>
      <c r="AS448" s="126"/>
      <c r="AT448" s="126"/>
      <c r="AU448" s="126"/>
      <c r="AV448" s="126"/>
    </row>
    <row r="449" spans="2:48">
      <c r="C449" s="7" t="s">
        <v>319</v>
      </c>
      <c r="F449" s="126">
        <f t="shared" si="95"/>
        <v>3.0524431261907492E-4</v>
      </c>
      <c r="G449" s="126">
        <f t="shared" si="95"/>
        <v>3.7181530418863972E-4</v>
      </c>
      <c r="H449" s="126">
        <f t="shared" si="95"/>
        <v>3.7111327354294357E-4</v>
      </c>
      <c r="I449" s="126">
        <f t="shared" si="95"/>
        <v>4.6554505070898697E-4</v>
      </c>
      <c r="J449" s="126">
        <f t="shared" si="95"/>
        <v>3.0766064096106029E-4</v>
      </c>
      <c r="K449" s="126">
        <f t="shared" si="95"/>
        <v>3.4667845802641259E-4</v>
      </c>
      <c r="L449" s="126">
        <f t="shared" si="95"/>
        <v>6.9172549888523263E-4</v>
      </c>
      <c r="M449" s="126">
        <f t="shared" si="95"/>
        <v>1.2568851623818828E-3</v>
      </c>
      <c r="N449" s="126">
        <f t="shared" si="95"/>
        <v>1.226520949492514E-3</v>
      </c>
      <c r="O449" s="126">
        <f t="shared" si="95"/>
        <v>1.2027885431144926E-3</v>
      </c>
      <c r="P449" s="126">
        <f t="shared" si="95"/>
        <v>1.1233362422849072E-3</v>
      </c>
      <c r="Q449" s="126">
        <f t="shared" si="95"/>
        <v>1.0998987234370715E-3</v>
      </c>
      <c r="R449" s="126">
        <f t="shared" si="95"/>
        <v>9.8694663995451196E-4</v>
      </c>
      <c r="S449" s="126">
        <f t="shared" si="95"/>
        <v>1.2019798037569238E-3</v>
      </c>
      <c r="T449" s="126">
        <f t="shared" si="95"/>
        <v>1.3351424345345851E-3</v>
      </c>
      <c r="U449" s="126">
        <f t="shared" si="95"/>
        <v>1.3689409586609552E-3</v>
      </c>
      <c r="V449" s="126">
        <f t="shared" si="95"/>
        <v>1.2409428562313125E-3</v>
      </c>
      <c r="W449" s="126">
        <f t="shared" si="95"/>
        <v>1.4565427007516927E-3</v>
      </c>
      <c r="X449" s="126">
        <f t="shared" si="95"/>
        <v>1.5724255407977776E-3</v>
      </c>
      <c r="Y449" s="126">
        <f t="shared" si="95"/>
        <v>2.0513094838366646E-3</v>
      </c>
      <c r="Z449" s="126">
        <f t="shared" si="95"/>
        <v>2.1476882090065885E-3</v>
      </c>
      <c r="AA449" s="126">
        <f t="shared" si="95"/>
        <v>2.3715942626761619E-3</v>
      </c>
      <c r="AB449" s="126">
        <f t="shared" si="95"/>
        <v>2.3513257372869602E-3</v>
      </c>
      <c r="AC449" s="126">
        <f t="shared" si="95"/>
        <v>2.0735969445519345E-3</v>
      </c>
      <c r="AD449" s="126">
        <f t="shared" si="95"/>
        <v>2.3219372379252295E-3</v>
      </c>
      <c r="AE449" s="126">
        <f t="shared" si="95"/>
        <v>2.3175766613176075E-3</v>
      </c>
      <c r="AF449" s="126">
        <f t="shared" si="95"/>
        <v>2.2922121372939905E-3</v>
      </c>
      <c r="AG449" s="126">
        <f t="shared" si="95"/>
        <v>2.3027388243611825E-3</v>
      </c>
      <c r="AH449" s="126">
        <f t="shared" si="95"/>
        <v>2.0786638917639258E-3</v>
      </c>
      <c r="AI449" s="126">
        <f t="shared" si="95"/>
        <v>2.125816336969481E-3</v>
      </c>
      <c r="AJ449" s="126">
        <f t="shared" si="95"/>
        <v>2.4783962896169445E-3</v>
      </c>
      <c r="AK449" s="126">
        <f t="shared" si="95"/>
        <v>1.6913856058390854E-3</v>
      </c>
      <c r="AL449" s="126">
        <f t="shared" si="95"/>
        <v>1.003599944991184E-3</v>
      </c>
      <c r="AM449" s="126">
        <f t="shared" si="95"/>
        <v>1.4534655534617254E-3</v>
      </c>
      <c r="AO449" s="126"/>
      <c r="AP449" s="126"/>
      <c r="AQ449" s="126"/>
      <c r="AR449" s="126"/>
      <c r="AS449" s="126"/>
      <c r="AT449" s="126"/>
      <c r="AU449" s="126"/>
      <c r="AV449" s="126"/>
    </row>
    <row r="450" spans="2:48">
      <c r="C450" s="7" t="s">
        <v>17</v>
      </c>
      <c r="F450" s="126">
        <f t="shared" si="95"/>
        <v>6.4261960551384198E-6</v>
      </c>
      <c r="G450" s="126">
        <f t="shared" si="95"/>
        <v>6.2489967090527681E-6</v>
      </c>
      <c r="H450" s="126">
        <f t="shared" si="95"/>
        <v>6.3438166417597189E-6</v>
      </c>
      <c r="I450" s="126">
        <f t="shared" si="95"/>
        <v>6.1255927724866711E-6</v>
      </c>
      <c r="J450" s="126">
        <f t="shared" si="95"/>
        <v>5.9165507877126983E-6</v>
      </c>
      <c r="K450" s="126">
        <f t="shared" si="95"/>
        <v>5.8265287063262616E-6</v>
      </c>
      <c r="L450" s="126">
        <f t="shared" si="95"/>
        <v>5.573936332677137E-6</v>
      </c>
      <c r="M450" s="126">
        <f t="shared" si="95"/>
        <v>5.3758988981261025E-6</v>
      </c>
      <c r="N450" s="126">
        <f t="shared" si="95"/>
        <v>4.9656718602935788E-6</v>
      </c>
      <c r="O450" s="126">
        <f t="shared" si="95"/>
        <v>4.6837560090128223E-6</v>
      </c>
      <c r="P450" s="126">
        <f t="shared" si="95"/>
        <v>4.3039702769536676E-6</v>
      </c>
      <c r="Q450" s="126">
        <f t="shared" si="95"/>
        <v>4.156835689482508E-6</v>
      </c>
      <c r="R450" s="126">
        <f t="shared" si="95"/>
        <v>3.853815831699908E-5</v>
      </c>
      <c r="S450" s="126">
        <f t="shared" si="95"/>
        <v>1.0601787646769425E-4</v>
      </c>
      <c r="T450" s="126">
        <f t="shared" si="95"/>
        <v>1.8969696022709889E-4</v>
      </c>
      <c r="U450" s="126">
        <f t="shared" si="95"/>
        <v>3.3259640164791761E-4</v>
      </c>
      <c r="V450" s="126">
        <f t="shared" si="95"/>
        <v>5.0873022219371361E-4</v>
      </c>
      <c r="W450" s="126">
        <f t="shared" si="95"/>
        <v>7.4553065493880555E-4</v>
      </c>
      <c r="X450" s="126">
        <f t="shared" si="95"/>
        <v>1.0028585742791181E-3</v>
      </c>
      <c r="Y450" s="126">
        <f t="shared" si="95"/>
        <v>1.2051502401435093E-3</v>
      </c>
      <c r="Z450" s="126">
        <f t="shared" si="95"/>
        <v>1.2980627987163882E-3</v>
      </c>
      <c r="AA450" s="126">
        <f t="shared" si="95"/>
        <v>1.5367702571138771E-3</v>
      </c>
      <c r="AB450" s="126">
        <f t="shared" si="95"/>
        <v>1.7141236652196254E-3</v>
      </c>
      <c r="AC450" s="126">
        <f t="shared" si="95"/>
        <v>1.8394279029733014E-3</v>
      </c>
      <c r="AD450" s="126">
        <f t="shared" si="95"/>
        <v>2.0674327708695268E-3</v>
      </c>
      <c r="AE450" s="126">
        <f t="shared" si="95"/>
        <v>2.366301742073178E-3</v>
      </c>
      <c r="AF450" s="126">
        <f t="shared" si="95"/>
        <v>2.7233011772659268E-3</v>
      </c>
      <c r="AG450" s="126">
        <f t="shared" si="95"/>
        <v>3.2955444153727445E-3</v>
      </c>
      <c r="AH450" s="126">
        <f t="shared" si="95"/>
        <v>3.5329063508567739E-3</v>
      </c>
      <c r="AI450" s="126">
        <f t="shared" si="95"/>
        <v>4.234561682343433E-3</v>
      </c>
      <c r="AJ450" s="126">
        <f t="shared" si="95"/>
        <v>4.9825074765877872E-3</v>
      </c>
      <c r="AK450" s="126">
        <f t="shared" si="95"/>
        <v>5.5288691627331009E-3</v>
      </c>
      <c r="AL450" s="126">
        <f t="shared" si="95"/>
        <v>6.7198640186681867E-3</v>
      </c>
      <c r="AM450" s="126">
        <f t="shared" si="95"/>
        <v>8.025837227096079E-3</v>
      </c>
      <c r="AO450" s="126"/>
      <c r="AP450" s="126"/>
      <c r="AQ450" s="126"/>
      <c r="AR450" s="126"/>
      <c r="AS450" s="126"/>
      <c r="AT450" s="126"/>
      <c r="AU450" s="126"/>
      <c r="AV450" s="126"/>
    </row>
    <row r="451" spans="2:48">
      <c r="C451" s="7" t="s">
        <v>19</v>
      </c>
      <c r="F451" s="126">
        <f t="shared" si="95"/>
        <v>6.4261960551384198E-6</v>
      </c>
      <c r="G451" s="126">
        <f t="shared" si="95"/>
        <v>1.5622491772631918E-5</v>
      </c>
      <c r="H451" s="126">
        <f t="shared" si="95"/>
        <v>1.2687633283519438E-5</v>
      </c>
      <c r="I451" s="126">
        <f t="shared" si="95"/>
        <v>1.2251185544973342E-5</v>
      </c>
      <c r="J451" s="126">
        <f t="shared" si="95"/>
        <v>1.1833101575425397E-5</v>
      </c>
      <c r="K451" s="126">
        <f t="shared" si="95"/>
        <v>1.1653057412652523E-5</v>
      </c>
      <c r="L451" s="126">
        <f t="shared" si="95"/>
        <v>1.1147872665354274E-5</v>
      </c>
      <c r="M451" s="126">
        <f t="shared" si="95"/>
        <v>1.0751797796252205E-5</v>
      </c>
      <c r="N451" s="126">
        <f t="shared" si="95"/>
        <v>1.2414179650733946E-5</v>
      </c>
      <c r="O451" s="126">
        <f t="shared" si="95"/>
        <v>1.1709390022532053E-5</v>
      </c>
      <c r="P451" s="126">
        <f t="shared" si="95"/>
        <v>1.0759925692384167E-5</v>
      </c>
      <c r="Q451" s="126">
        <f t="shared" si="95"/>
        <v>1.0392089223706268E-5</v>
      </c>
      <c r="R451" s="126">
        <f t="shared" si="95"/>
        <v>1.453835538653532E-5</v>
      </c>
      <c r="S451" s="126">
        <f t="shared" si="95"/>
        <v>1.813244759271256E-5</v>
      </c>
      <c r="T451" s="126">
        <f t="shared" si="95"/>
        <v>2.3679735758816169E-5</v>
      </c>
      <c r="U451" s="126">
        <f t="shared" si="95"/>
        <v>3.617294147803581E-5</v>
      </c>
      <c r="V451" s="126">
        <f t="shared" si="95"/>
        <v>4.8993420368643435E-5</v>
      </c>
      <c r="W451" s="126">
        <f t="shared" si="95"/>
        <v>1.079763879362049E-4</v>
      </c>
      <c r="X451" s="126">
        <f t="shared" si="95"/>
        <v>2.439433759204786E-4</v>
      </c>
      <c r="Y451" s="126">
        <f t="shared" si="95"/>
        <v>4.4932826373134913E-4</v>
      </c>
      <c r="Z451" s="126">
        <f t="shared" si="95"/>
        <v>6.2003998811803603E-4</v>
      </c>
      <c r="AA451" s="126">
        <f t="shared" si="95"/>
        <v>7.7151425777134165E-4</v>
      </c>
      <c r="AB451" s="126">
        <f t="shared" si="95"/>
        <v>8.5651055501585163E-4</v>
      </c>
      <c r="AC451" s="126">
        <f t="shared" si="95"/>
        <v>9.1238976531277918E-4</v>
      </c>
      <c r="AD451" s="126">
        <f t="shared" si="95"/>
        <v>9.7237612882938114E-4</v>
      </c>
      <c r="AE451" s="126">
        <f t="shared" si="95"/>
        <v>1.001495158216909E-3</v>
      </c>
      <c r="AF451" s="126">
        <f t="shared" si="95"/>
        <v>1.0194740528249562E-3</v>
      </c>
      <c r="AG451" s="126">
        <f t="shared" si="95"/>
        <v>1.0703980724549365E-3</v>
      </c>
      <c r="AH451" s="126">
        <f t="shared" si="95"/>
        <v>1.0997797376596577E-3</v>
      </c>
      <c r="AI451" s="126">
        <f t="shared" si="95"/>
        <v>1.1136286427549512E-3</v>
      </c>
      <c r="AJ451" s="126">
        <f t="shared" si="95"/>
        <v>1.2306403900765994E-3</v>
      </c>
      <c r="AK451" s="126">
        <f t="shared" si="95"/>
        <v>1.1945795014859457E-3</v>
      </c>
      <c r="AL451" s="126">
        <f t="shared" si="95"/>
        <v>1.1726263392753827E-3</v>
      </c>
      <c r="AM451" s="126">
        <f t="shared" si="95"/>
        <v>1.1803133157920185E-3</v>
      </c>
      <c r="AO451" s="126"/>
      <c r="AP451" s="126"/>
      <c r="AQ451" s="126"/>
      <c r="AR451" s="126"/>
      <c r="AS451" s="126"/>
      <c r="AT451" s="126"/>
      <c r="AU451" s="126"/>
      <c r="AV451" s="126"/>
    </row>
    <row r="452" spans="2:48">
      <c r="C452" s="7" t="s">
        <v>21</v>
      </c>
      <c r="F452" s="126">
        <f t="shared" si="95"/>
        <v>0</v>
      </c>
      <c r="G452" s="126">
        <f t="shared" si="95"/>
        <v>0</v>
      </c>
      <c r="H452" s="126">
        <f t="shared" si="95"/>
        <v>0</v>
      </c>
      <c r="I452" s="126">
        <f t="shared" si="95"/>
        <v>0</v>
      </c>
      <c r="J452" s="126">
        <f t="shared" si="95"/>
        <v>0</v>
      </c>
      <c r="K452" s="126">
        <f t="shared" si="95"/>
        <v>0</v>
      </c>
      <c r="L452" s="126">
        <f t="shared" si="95"/>
        <v>0</v>
      </c>
      <c r="M452" s="126">
        <f t="shared" si="95"/>
        <v>0</v>
      </c>
      <c r="N452" s="126">
        <f t="shared" si="95"/>
        <v>0</v>
      </c>
      <c r="O452" s="126">
        <f t="shared" si="95"/>
        <v>0</v>
      </c>
      <c r="P452" s="126">
        <f t="shared" si="95"/>
        <v>0</v>
      </c>
      <c r="Q452" s="126">
        <f t="shared" si="95"/>
        <v>0</v>
      </c>
      <c r="R452" s="126">
        <f t="shared" si="95"/>
        <v>0</v>
      </c>
      <c r="S452" s="126">
        <f t="shared" si="95"/>
        <v>0</v>
      </c>
      <c r="T452" s="126">
        <f t="shared" si="95"/>
        <v>0</v>
      </c>
      <c r="U452" s="126">
        <f t="shared" si="95"/>
        <v>0</v>
      </c>
      <c r="V452" s="126">
        <f t="shared" si="95"/>
        <v>0</v>
      </c>
      <c r="W452" s="126">
        <f t="shared" ref="W452:AM452" si="96">W437/W$442</f>
        <v>0</v>
      </c>
      <c r="X452" s="126">
        <f t="shared" si="96"/>
        <v>0</v>
      </c>
      <c r="Y452" s="126">
        <f t="shared" si="96"/>
        <v>3.0361657485094015E-6</v>
      </c>
      <c r="Z452" s="126">
        <f t="shared" si="96"/>
        <v>3.3837273008189934E-6</v>
      </c>
      <c r="AA452" s="126">
        <f t="shared" si="96"/>
        <v>4.1501582997823214E-6</v>
      </c>
      <c r="AB452" s="126">
        <f t="shared" si="96"/>
        <v>5.0773388189626229E-6</v>
      </c>
      <c r="AC452" s="126">
        <f t="shared" si="96"/>
        <v>5.4280564510352301E-6</v>
      </c>
      <c r="AD452" s="126">
        <f t="shared" si="96"/>
        <v>1.5966251989660708E-5</v>
      </c>
      <c r="AE452" s="126">
        <f t="shared" si="96"/>
        <v>2.7092335173374441E-5</v>
      </c>
      <c r="AF452" s="126">
        <f t="shared" si="96"/>
        <v>4.3103527267816001E-5</v>
      </c>
      <c r="AG452" s="126">
        <f t="shared" si="96"/>
        <v>8.4107456772736144E-5</v>
      </c>
      <c r="AH452" s="126">
        <f t="shared" si="96"/>
        <v>1.5146380525376201E-4</v>
      </c>
      <c r="AI452" s="126">
        <f t="shared" si="96"/>
        <v>2.8027435493692974E-4</v>
      </c>
      <c r="AJ452" s="126">
        <f t="shared" si="96"/>
        <v>4.7848072577700608E-4</v>
      </c>
      <c r="AK452" s="126">
        <f t="shared" si="96"/>
        <v>6.2041557659037129E-4</v>
      </c>
      <c r="AL452" s="126">
        <f t="shared" si="96"/>
        <v>1.0662709909190289E-3</v>
      </c>
      <c r="AM452" s="126">
        <f t="shared" si="96"/>
        <v>4.6521136613565557E-3</v>
      </c>
      <c r="AO452" s="126"/>
      <c r="AP452" s="126"/>
      <c r="AQ452" s="126"/>
      <c r="AR452" s="126"/>
      <c r="AS452" s="126"/>
      <c r="AT452" s="126"/>
      <c r="AU452" s="126"/>
      <c r="AV452" s="126"/>
    </row>
    <row r="453" spans="2:48" s="133" customFormat="1">
      <c r="F453" s="133">
        <f>SUM(F445:F452)</f>
        <v>2.3214298213030008E-2</v>
      </c>
      <c r="G453" s="133">
        <f t="shared" ref="G453:AM453" si="97">SUM(G445:G452)</f>
        <v>2.225975513880581E-2</v>
      </c>
      <c r="H453" s="133">
        <f t="shared" si="97"/>
        <v>2.1137983387752753E-2</v>
      </c>
      <c r="I453" s="133">
        <f t="shared" si="97"/>
        <v>2.0775938895187241E-2</v>
      </c>
      <c r="J453" s="133">
        <f t="shared" si="97"/>
        <v>2.0188719199767467E-2</v>
      </c>
      <c r="K453" s="133">
        <f t="shared" si="97"/>
        <v>1.9615096820113399E-2</v>
      </c>
      <c r="L453" s="133">
        <f t="shared" si="97"/>
        <v>1.9836727516606659E-2</v>
      </c>
      <c r="M453" s="133">
        <f t="shared" si="97"/>
        <v>1.9841006217691803E-2</v>
      </c>
      <c r="N453" s="133">
        <f t="shared" si="97"/>
        <v>2.1334134527171818E-2</v>
      </c>
      <c r="O453" s="133">
        <f t="shared" si="97"/>
        <v>1.984178200040081E-2</v>
      </c>
      <c r="P453" s="133">
        <f t="shared" si="97"/>
        <v>1.9526716053323592E-2</v>
      </c>
      <c r="Q453" s="133">
        <f t="shared" si="97"/>
        <v>2.0397095933484016E-2</v>
      </c>
      <c r="R453" s="133">
        <f t="shared" si="97"/>
        <v>2.0802532869283668E-2</v>
      </c>
      <c r="S453" s="133">
        <f t="shared" si="97"/>
        <v>2.0650555853922333E-2</v>
      </c>
      <c r="T453" s="133">
        <f t="shared" si="97"/>
        <v>2.3775956707231323E-2</v>
      </c>
      <c r="U453" s="133">
        <f t="shared" si="97"/>
        <v>2.8128643142823023E-2</v>
      </c>
      <c r="V453" s="133">
        <f t="shared" si="97"/>
        <v>3.0534477018264755E-2</v>
      </c>
      <c r="W453" s="133">
        <f t="shared" si="97"/>
        <v>3.333386176798589E-2</v>
      </c>
      <c r="X453" s="133">
        <f t="shared" si="97"/>
        <v>3.5614171996829189E-2</v>
      </c>
      <c r="Y453" s="133">
        <f t="shared" si="97"/>
        <v>4.598663195141113E-2</v>
      </c>
      <c r="Z453" s="133">
        <f t="shared" si="97"/>
        <v>4.9898150618996967E-2</v>
      </c>
      <c r="AA453" s="133">
        <f t="shared" si="97"/>
        <v>5.7384071751551337E-2</v>
      </c>
      <c r="AB453" s="133">
        <f t="shared" si="97"/>
        <v>6.5828008862891918E-2</v>
      </c>
      <c r="AC453" s="133">
        <f t="shared" si="97"/>
        <v>7.3913005950310168E-2</v>
      </c>
      <c r="AD453" s="133">
        <f t="shared" si="97"/>
        <v>8.4350370614103054E-2</v>
      </c>
      <c r="AE453" s="133">
        <f t="shared" si="97"/>
        <v>9.0481589371388754E-2</v>
      </c>
      <c r="AF453" s="133">
        <f t="shared" si="97"/>
        <v>9.1568204352269755E-2</v>
      </c>
      <c r="AG453" s="133">
        <f t="shared" si="97"/>
        <v>0.10523903198056758</v>
      </c>
      <c r="AH453" s="133">
        <f t="shared" si="97"/>
        <v>0.10948780098469467</v>
      </c>
      <c r="AI453" s="133">
        <f t="shared" si="97"/>
        <v>0.11994528750396073</v>
      </c>
      <c r="AJ453" s="133">
        <f t="shared" si="97"/>
        <v>0.13554409436376583</v>
      </c>
      <c r="AK453" s="133">
        <f t="shared" si="97"/>
        <v>0.12995710983455119</v>
      </c>
      <c r="AL453" s="133">
        <f t="shared" si="97"/>
        <v>0.13068427393780013</v>
      </c>
      <c r="AM453" s="133">
        <f t="shared" si="97"/>
        <v>0.15252846346953064</v>
      </c>
      <c r="AN453" s="7"/>
    </row>
    <row r="454" spans="2:48">
      <c r="C454" s="7" t="s">
        <v>343</v>
      </c>
      <c r="F454" s="126">
        <f t="shared" ref="F454:AM455" si="98">F439/F$442</f>
        <v>0</v>
      </c>
      <c r="G454" s="126">
        <f t="shared" si="98"/>
        <v>0</v>
      </c>
      <c r="H454" s="126">
        <f t="shared" si="98"/>
        <v>0</v>
      </c>
      <c r="I454" s="126">
        <f t="shared" si="98"/>
        <v>0</v>
      </c>
      <c r="J454" s="126">
        <f t="shared" si="98"/>
        <v>0</v>
      </c>
      <c r="K454" s="126">
        <f t="shared" si="98"/>
        <v>0</v>
      </c>
      <c r="L454" s="126">
        <f t="shared" si="98"/>
        <v>0</v>
      </c>
      <c r="M454" s="126">
        <f t="shared" si="98"/>
        <v>0</v>
      </c>
      <c r="N454" s="126">
        <f t="shared" si="98"/>
        <v>0</v>
      </c>
      <c r="O454" s="126">
        <f t="shared" si="98"/>
        <v>0</v>
      </c>
      <c r="P454" s="126">
        <f t="shared" si="98"/>
        <v>0</v>
      </c>
      <c r="Q454" s="126">
        <f t="shared" si="98"/>
        <v>0</v>
      </c>
      <c r="R454" s="126">
        <f t="shared" si="98"/>
        <v>0</v>
      </c>
      <c r="S454" s="126">
        <f t="shared" si="98"/>
        <v>0</v>
      </c>
      <c r="T454" s="126">
        <f t="shared" si="98"/>
        <v>0</v>
      </c>
      <c r="U454" s="126">
        <f t="shared" si="98"/>
        <v>0</v>
      </c>
      <c r="V454" s="126">
        <f t="shared" si="98"/>
        <v>0</v>
      </c>
      <c r="W454" s="126">
        <f t="shared" si="98"/>
        <v>0</v>
      </c>
      <c r="X454" s="126">
        <f t="shared" si="98"/>
        <v>0</v>
      </c>
      <c r="Y454" s="126">
        <f t="shared" si="98"/>
        <v>0</v>
      </c>
      <c r="Z454" s="126">
        <f t="shared" si="98"/>
        <v>0</v>
      </c>
      <c r="AA454" s="126">
        <f t="shared" si="98"/>
        <v>0</v>
      </c>
      <c r="AB454" s="126">
        <f t="shared" si="98"/>
        <v>0</v>
      </c>
      <c r="AC454" s="126">
        <f t="shared" si="98"/>
        <v>0</v>
      </c>
      <c r="AD454" s="126">
        <f t="shared" si="98"/>
        <v>0</v>
      </c>
      <c r="AE454" s="126">
        <f t="shared" si="98"/>
        <v>0</v>
      </c>
      <c r="AF454" s="126">
        <f t="shared" si="98"/>
        <v>0</v>
      </c>
      <c r="AG454" s="126">
        <f t="shared" si="98"/>
        <v>0</v>
      </c>
      <c r="AH454" s="126">
        <f t="shared" si="98"/>
        <v>0</v>
      </c>
      <c r="AI454" s="126">
        <f t="shared" si="98"/>
        <v>0</v>
      </c>
      <c r="AJ454" s="126">
        <f t="shared" si="98"/>
        <v>0</v>
      </c>
      <c r="AK454" s="126">
        <f t="shared" si="98"/>
        <v>5.0300157917638278E-3</v>
      </c>
      <c r="AL454" s="126">
        <f t="shared" si="98"/>
        <v>9.5577310083408296E-3</v>
      </c>
      <c r="AM454" s="126">
        <f t="shared" si="98"/>
        <v>1.6748459662707397E-3</v>
      </c>
      <c r="AO454" s="126"/>
      <c r="AP454" s="126"/>
      <c r="AQ454" s="126"/>
      <c r="AR454" s="126"/>
      <c r="AS454" s="126"/>
      <c r="AT454" s="126"/>
      <c r="AU454" s="126"/>
      <c r="AV454" s="126"/>
    </row>
    <row r="455" spans="2:48">
      <c r="C455" s="7" t="s">
        <v>342</v>
      </c>
      <c r="F455" s="126">
        <f t="shared" si="98"/>
        <v>0</v>
      </c>
      <c r="G455" s="126">
        <f t="shared" si="98"/>
        <v>0</v>
      </c>
      <c r="H455" s="126">
        <f t="shared" si="98"/>
        <v>0</v>
      </c>
      <c r="I455" s="126">
        <f t="shared" si="98"/>
        <v>0</v>
      </c>
      <c r="J455" s="126">
        <f t="shared" si="98"/>
        <v>0</v>
      </c>
      <c r="K455" s="126">
        <f t="shared" si="98"/>
        <v>0</v>
      </c>
      <c r="L455" s="126">
        <f t="shared" si="98"/>
        <v>0</v>
      </c>
      <c r="M455" s="126">
        <f t="shared" si="98"/>
        <v>0</v>
      </c>
      <c r="N455" s="126">
        <f t="shared" si="98"/>
        <v>0</v>
      </c>
      <c r="O455" s="126">
        <f t="shared" si="98"/>
        <v>0</v>
      </c>
      <c r="P455" s="126">
        <f t="shared" si="98"/>
        <v>0</v>
      </c>
      <c r="Q455" s="126">
        <f t="shared" si="98"/>
        <v>0</v>
      </c>
      <c r="R455" s="126">
        <f t="shared" si="98"/>
        <v>0</v>
      </c>
      <c r="S455" s="126">
        <f t="shared" si="98"/>
        <v>0</v>
      </c>
      <c r="T455" s="126">
        <f t="shared" si="98"/>
        <v>0</v>
      </c>
      <c r="U455" s="126">
        <f t="shared" si="98"/>
        <v>0</v>
      </c>
      <c r="V455" s="126">
        <f t="shared" si="98"/>
        <v>0</v>
      </c>
      <c r="W455" s="126">
        <f t="shared" si="98"/>
        <v>0</v>
      </c>
      <c r="X455" s="126">
        <f t="shared" si="98"/>
        <v>0</v>
      </c>
      <c r="Y455" s="126">
        <f t="shared" si="98"/>
        <v>0</v>
      </c>
      <c r="Z455" s="126">
        <f t="shared" si="98"/>
        <v>0</v>
      </c>
      <c r="AA455" s="126">
        <f t="shared" si="98"/>
        <v>0</v>
      </c>
      <c r="AB455" s="126">
        <f t="shared" si="98"/>
        <v>0</v>
      </c>
      <c r="AC455" s="126">
        <f t="shared" si="98"/>
        <v>0</v>
      </c>
      <c r="AD455" s="126">
        <f t="shared" si="98"/>
        <v>0</v>
      </c>
      <c r="AE455" s="126">
        <f t="shared" si="98"/>
        <v>0</v>
      </c>
      <c r="AF455" s="126">
        <f t="shared" si="98"/>
        <v>0</v>
      </c>
      <c r="AG455" s="126">
        <f t="shared" si="98"/>
        <v>0</v>
      </c>
      <c r="AH455" s="126">
        <f t="shared" si="98"/>
        <v>0</v>
      </c>
      <c r="AI455" s="126">
        <f t="shared" si="98"/>
        <v>0</v>
      </c>
      <c r="AJ455" s="126">
        <f t="shared" si="98"/>
        <v>0</v>
      </c>
      <c r="AK455" s="126">
        <f t="shared" si="98"/>
        <v>6.5730231531455259E-4</v>
      </c>
      <c r="AL455" s="126">
        <f t="shared" si="98"/>
        <v>1.3013782209850622E-3</v>
      </c>
      <c r="AM455" s="126">
        <f t="shared" si="98"/>
        <v>8.2300229089652885E-4</v>
      </c>
      <c r="AO455" s="126"/>
      <c r="AP455" s="126"/>
      <c r="AQ455" s="126"/>
      <c r="AR455" s="126"/>
      <c r="AS455" s="126"/>
      <c r="AT455" s="126"/>
      <c r="AU455" s="126"/>
      <c r="AV455" s="126"/>
    </row>
    <row r="461" spans="2:48" s="27" customFormat="1" ht="17.5" thickBot="1">
      <c r="B461" s="117" t="s">
        <v>345</v>
      </c>
      <c r="C461" s="118" t="s">
        <v>788</v>
      </c>
      <c r="D461" s="118"/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  <c r="X461" s="118"/>
      <c r="Y461" s="118"/>
      <c r="Z461" s="118"/>
      <c r="AA461" s="118"/>
      <c r="AB461" s="118"/>
      <c r="AC461" s="118"/>
      <c r="AD461" s="118"/>
      <c r="AE461" s="118"/>
      <c r="AF461" s="118"/>
      <c r="AG461" s="118"/>
      <c r="AH461" s="118"/>
      <c r="AI461" s="118"/>
      <c r="AJ461" s="118"/>
      <c r="AK461" s="118"/>
      <c r="AL461" s="118"/>
      <c r="AM461" s="118"/>
      <c r="AN461" s="118"/>
      <c r="AO461" s="118"/>
      <c r="AP461" s="118"/>
      <c r="AQ461" s="118"/>
      <c r="AR461" s="118"/>
      <c r="AS461" s="118"/>
      <c r="AT461" s="118"/>
      <c r="AU461" s="118"/>
      <c r="AV461" s="118"/>
    </row>
    <row r="462" spans="2:48" ht="15" thickTop="1"/>
    <row r="480" spans="51:62">
      <c r="AY480" s="60"/>
      <c r="AZ480" s="258" t="s">
        <v>65</v>
      </c>
      <c r="BA480" s="258"/>
      <c r="BB480" s="258"/>
      <c r="BC480" s="259"/>
      <c r="BD480" s="257" t="s">
        <v>84</v>
      </c>
      <c r="BE480" s="258"/>
      <c r="BF480" s="258"/>
      <c r="BG480" s="259"/>
      <c r="BH480" s="258" t="str">
        <f>"Change to "&amp;year_latest&amp;" (%)"</f>
        <v>Change to 2023 (%)</v>
      </c>
      <c r="BI480" s="260"/>
      <c r="BJ480" s="260"/>
    </row>
    <row r="481" spans="3:103" ht="15" thickBot="1">
      <c r="C481" s="28" t="s">
        <v>354</v>
      </c>
      <c r="D481" s="28" t="s">
        <v>49</v>
      </c>
      <c r="E481" s="28" t="s">
        <v>62</v>
      </c>
      <c r="F481" s="28">
        <f t="shared" ref="F481:AT481" si="99">years</f>
        <v>1990</v>
      </c>
      <c r="G481" s="28">
        <f t="shared" si="99"/>
        <v>1991</v>
      </c>
      <c r="H481" s="28">
        <f t="shared" si="99"/>
        <v>1992</v>
      </c>
      <c r="I481" s="28">
        <f t="shared" si="99"/>
        <v>1993</v>
      </c>
      <c r="J481" s="28">
        <f t="shared" si="99"/>
        <v>1994</v>
      </c>
      <c r="K481" s="28">
        <f t="shared" si="99"/>
        <v>1995</v>
      </c>
      <c r="L481" s="28">
        <f t="shared" si="99"/>
        <v>1996</v>
      </c>
      <c r="M481" s="28">
        <f t="shared" si="99"/>
        <v>1997</v>
      </c>
      <c r="N481" s="28">
        <f t="shared" si="99"/>
        <v>1998</v>
      </c>
      <c r="O481" s="28">
        <f t="shared" si="99"/>
        <v>1999</v>
      </c>
      <c r="P481" s="28">
        <f t="shared" si="99"/>
        <v>2000</v>
      </c>
      <c r="Q481" s="28">
        <f t="shared" si="99"/>
        <v>2001</v>
      </c>
      <c r="R481" s="28">
        <f t="shared" si="99"/>
        <v>2002</v>
      </c>
      <c r="S481" s="28">
        <f t="shared" si="99"/>
        <v>2003</v>
      </c>
      <c r="T481" s="28">
        <f t="shared" si="99"/>
        <v>2004</v>
      </c>
      <c r="U481" s="28">
        <f t="shared" si="99"/>
        <v>2005</v>
      </c>
      <c r="V481" s="28">
        <f t="shared" si="99"/>
        <v>2006</v>
      </c>
      <c r="W481" s="28">
        <f t="shared" si="99"/>
        <v>2007</v>
      </c>
      <c r="X481" s="28">
        <f t="shared" si="99"/>
        <v>2008</v>
      </c>
      <c r="Y481" s="28">
        <f t="shared" si="99"/>
        <v>2009</v>
      </c>
      <c r="Z481" s="28">
        <f t="shared" si="99"/>
        <v>2010</v>
      </c>
      <c r="AA481" s="28">
        <f t="shared" si="99"/>
        <v>2011</v>
      </c>
      <c r="AB481" s="28">
        <f t="shared" si="99"/>
        <v>2012</v>
      </c>
      <c r="AC481" s="28">
        <f t="shared" si="99"/>
        <v>2013</v>
      </c>
      <c r="AD481" s="28">
        <f t="shared" si="99"/>
        <v>2014</v>
      </c>
      <c r="AE481" s="28">
        <f t="shared" si="99"/>
        <v>2015</v>
      </c>
      <c r="AF481" s="28">
        <f t="shared" si="99"/>
        <v>2016</v>
      </c>
      <c r="AG481" s="28">
        <f t="shared" si="99"/>
        <v>2017</v>
      </c>
      <c r="AH481" s="28">
        <f t="shared" si="99"/>
        <v>2018</v>
      </c>
      <c r="AI481" s="28">
        <f t="shared" si="99"/>
        <v>2019</v>
      </c>
      <c r="AJ481" s="28">
        <f t="shared" si="99"/>
        <v>2020</v>
      </c>
      <c r="AK481" s="28">
        <f t="shared" si="99"/>
        <v>2021</v>
      </c>
      <c r="AL481" s="28">
        <f t="shared" si="99"/>
        <v>2022</v>
      </c>
      <c r="AM481" s="28">
        <f t="shared" si="99"/>
        <v>2023</v>
      </c>
      <c r="AN481" s="28">
        <f t="shared" si="99"/>
        <v>2024</v>
      </c>
      <c r="AO481" s="28">
        <f t="shared" si="99"/>
        <v>2025</v>
      </c>
      <c r="AP481" s="28">
        <f t="shared" si="99"/>
        <v>2026</v>
      </c>
      <c r="AQ481" s="28">
        <f t="shared" si="99"/>
        <v>2027</v>
      </c>
      <c r="AR481" s="28">
        <f t="shared" si="99"/>
        <v>2028</v>
      </c>
      <c r="AS481" s="28">
        <f t="shared" si="99"/>
        <v>2029</v>
      </c>
      <c r="AT481" s="28">
        <f t="shared" si="99"/>
        <v>2030</v>
      </c>
      <c r="AY481" s="59"/>
      <c r="AZ481" s="28">
        <f>year_latest</f>
        <v>2023</v>
      </c>
      <c r="BA481" s="28">
        <f>AZ481-1</f>
        <v>2022</v>
      </c>
      <c r="BB481" s="28">
        <f>year_cb_baseline</f>
        <v>2018</v>
      </c>
      <c r="BC481" s="59">
        <f>AZ481-10</f>
        <v>2013</v>
      </c>
      <c r="BD481" s="28">
        <f>AZ481</f>
        <v>2023</v>
      </c>
      <c r="BE481" s="28">
        <f>BA481</f>
        <v>2022</v>
      </c>
      <c r="BF481" s="28">
        <f>BB481</f>
        <v>2018</v>
      </c>
      <c r="BG481" s="59">
        <f>BC481</f>
        <v>2013</v>
      </c>
      <c r="BH481" s="28">
        <f>BE481</f>
        <v>2022</v>
      </c>
      <c r="BI481" s="28">
        <f>BF481</f>
        <v>2018</v>
      </c>
      <c r="BJ481" s="28">
        <f>BG481</f>
        <v>2013</v>
      </c>
      <c r="BN481" s="182"/>
      <c r="BO481" s="183">
        <f t="shared" ref="BO481:BY481" si="100">BO$8</f>
        <v>2013</v>
      </c>
      <c r="BP481" s="183">
        <f t="shared" si="100"/>
        <v>2014</v>
      </c>
      <c r="BQ481" s="183">
        <f t="shared" si="100"/>
        <v>2015</v>
      </c>
      <c r="BR481" s="183">
        <f t="shared" si="100"/>
        <v>2016</v>
      </c>
      <c r="BS481" s="183">
        <f t="shared" si="100"/>
        <v>2017</v>
      </c>
      <c r="BT481" s="183">
        <f t="shared" si="100"/>
        <v>2018</v>
      </c>
      <c r="BU481" s="183">
        <f t="shared" si="100"/>
        <v>2019</v>
      </c>
      <c r="BV481" s="183">
        <f t="shared" si="100"/>
        <v>2020</v>
      </c>
      <c r="BW481" s="183">
        <f t="shared" si="100"/>
        <v>2021</v>
      </c>
      <c r="BX481" s="183">
        <f t="shared" si="100"/>
        <v>2022</v>
      </c>
      <c r="BY481" s="183">
        <f t="shared" si="100"/>
        <v>2023</v>
      </c>
      <c r="CA481" s="183"/>
      <c r="CB481" s="183">
        <f t="shared" ref="CB481:CL481" si="101">BO481</f>
        <v>2013</v>
      </c>
      <c r="CC481" s="183">
        <f t="shared" si="101"/>
        <v>2014</v>
      </c>
      <c r="CD481" s="183">
        <f t="shared" si="101"/>
        <v>2015</v>
      </c>
      <c r="CE481" s="183">
        <f t="shared" si="101"/>
        <v>2016</v>
      </c>
      <c r="CF481" s="183">
        <f t="shared" si="101"/>
        <v>2017</v>
      </c>
      <c r="CG481" s="183">
        <f t="shared" si="101"/>
        <v>2018</v>
      </c>
      <c r="CH481" s="183">
        <f t="shared" si="101"/>
        <v>2019</v>
      </c>
      <c r="CI481" s="183">
        <f t="shared" si="101"/>
        <v>2020</v>
      </c>
      <c r="CJ481" s="183">
        <f t="shared" si="101"/>
        <v>2021</v>
      </c>
      <c r="CK481" s="183">
        <f t="shared" si="101"/>
        <v>2022</v>
      </c>
      <c r="CL481" s="183">
        <f t="shared" si="101"/>
        <v>2023</v>
      </c>
      <c r="CM481" s="27"/>
      <c r="CN481" s="183" t="s">
        <v>720</v>
      </c>
      <c r="CO481" s="188">
        <f t="shared" ref="CO481:CY481" si="102">CB481</f>
        <v>2013</v>
      </c>
      <c r="CP481" s="188">
        <f t="shared" si="102"/>
        <v>2014</v>
      </c>
      <c r="CQ481" s="188">
        <f t="shared" si="102"/>
        <v>2015</v>
      </c>
      <c r="CR481" s="188">
        <f t="shared" si="102"/>
        <v>2016</v>
      </c>
      <c r="CS481" s="188">
        <f t="shared" si="102"/>
        <v>2017</v>
      </c>
      <c r="CT481" s="188">
        <f t="shared" si="102"/>
        <v>2018</v>
      </c>
      <c r="CU481" s="188">
        <f t="shared" si="102"/>
        <v>2019</v>
      </c>
      <c r="CV481" s="188">
        <f t="shared" si="102"/>
        <v>2020</v>
      </c>
      <c r="CW481" s="188">
        <f t="shared" si="102"/>
        <v>2021</v>
      </c>
      <c r="CX481" s="188">
        <f t="shared" si="102"/>
        <v>2022</v>
      </c>
      <c r="CY481" s="188">
        <f t="shared" si="102"/>
        <v>2023</v>
      </c>
    </row>
    <row r="482" spans="3:103" ht="15" thickBot="1">
      <c r="C482" s="7" t="s">
        <v>318</v>
      </c>
      <c r="D482" s="7" t="s">
        <v>12</v>
      </c>
      <c r="F482" s="37">
        <f t="shared" ref="F482:AM489" si="103">F375</f>
        <v>752.74881333333349</v>
      </c>
      <c r="G482" s="37">
        <f t="shared" si="103"/>
        <v>773.32062098654717</v>
      </c>
      <c r="H482" s="37">
        <f t="shared" si="103"/>
        <v>778.28416657698062</v>
      </c>
      <c r="I482" s="37">
        <f t="shared" si="103"/>
        <v>782.92410080717491</v>
      </c>
      <c r="J482" s="37">
        <f t="shared" si="103"/>
        <v>793.26409469211728</v>
      </c>
      <c r="K482" s="37">
        <f t="shared" si="103"/>
        <v>784.7329286652116</v>
      </c>
      <c r="L482" s="37">
        <f t="shared" si="103"/>
        <v>791.39496362894295</v>
      </c>
      <c r="M482" s="37">
        <f t="shared" si="103"/>
        <v>785.59486177962947</v>
      </c>
      <c r="N482" s="37">
        <f t="shared" si="103"/>
        <v>793.36494127140827</v>
      </c>
      <c r="O482" s="37">
        <f t="shared" si="103"/>
        <v>812.90867694573944</v>
      </c>
      <c r="P482" s="37">
        <f t="shared" si="103"/>
        <v>812.35820644050784</v>
      </c>
      <c r="Q482" s="37">
        <f t="shared" si="103"/>
        <v>795.35551312963025</v>
      </c>
      <c r="R482" s="37">
        <f t="shared" si="103"/>
        <v>815.83519801593638</v>
      </c>
      <c r="S482" s="37">
        <f t="shared" si="103"/>
        <v>794.91962540009183</v>
      </c>
      <c r="T482" s="37">
        <f t="shared" si="103"/>
        <v>786.75813158843266</v>
      </c>
      <c r="U482" s="37">
        <f t="shared" si="103"/>
        <v>760.41443390410302</v>
      </c>
      <c r="V482" s="37">
        <f t="shared" si="103"/>
        <v>757.20549526103503</v>
      </c>
      <c r="W482" s="37">
        <f t="shared" si="103"/>
        <v>745.24920499554833</v>
      </c>
      <c r="X482" s="37">
        <f t="shared" si="103"/>
        <v>756.99876192770171</v>
      </c>
      <c r="Y482" s="37">
        <f t="shared" si="103"/>
        <v>753.88969232417764</v>
      </c>
      <c r="Z482" s="37">
        <f t="shared" si="103"/>
        <v>753.87636534787509</v>
      </c>
      <c r="AA482" s="37">
        <f t="shared" si="103"/>
        <v>751.81814235936906</v>
      </c>
      <c r="AB482" s="37">
        <f t="shared" si="103"/>
        <v>759.33211002746668</v>
      </c>
      <c r="AC482" s="37">
        <f t="shared" si="103"/>
        <v>737.18355523490561</v>
      </c>
      <c r="AD482" s="37">
        <f t="shared" si="103"/>
        <v>727.72122303151593</v>
      </c>
      <c r="AE482" s="37">
        <f t="shared" si="103"/>
        <v>724.7812908281262</v>
      </c>
      <c r="AF482" s="37">
        <f t="shared" si="103"/>
        <v>730.61657094017107</v>
      </c>
      <c r="AG482" s="37">
        <f t="shared" si="103"/>
        <v>716.68343760683763</v>
      </c>
      <c r="AH482" s="37">
        <f t="shared" si="103"/>
        <v>723.58777094017103</v>
      </c>
      <c r="AI482" s="37">
        <f t="shared" si="103"/>
        <v>741.21837094017076</v>
      </c>
      <c r="AJ482" s="37">
        <f t="shared" si="103"/>
        <v>760.77183247863229</v>
      </c>
      <c r="AK482" s="37">
        <f t="shared" si="103"/>
        <v>761.82926239316237</v>
      </c>
      <c r="AL482" s="37">
        <f t="shared" si="103"/>
        <v>763.5679393162394</v>
      </c>
      <c r="AM482" s="37">
        <f t="shared" si="103"/>
        <v>761.03551282051274</v>
      </c>
      <c r="AN482" s="37"/>
      <c r="AO482" s="37"/>
      <c r="AP482" s="37"/>
      <c r="AQ482" s="37"/>
      <c r="AR482" s="37"/>
      <c r="AS482" s="37"/>
      <c r="AT482" s="37"/>
      <c r="AY482" s="49" t="str">
        <f t="shared" ref="AY482:AY494" si="104">C482</f>
        <v>Hydro (normalised)</v>
      </c>
      <c r="AZ482" s="70" cm="1">
        <f t="array" aca="1" ref="AZ482" ca="1">INDIRECT(ADDRESS(ROW(AY482),AZ$9))/1000</f>
        <v>0.76103551282051274</v>
      </c>
      <c r="BA482" s="71" cm="1">
        <f t="array" aca="1" ref="BA482" ca="1">INDIRECT(ADDRESS(ROW(AZ482),BA$9))/1000</f>
        <v>0.76356793931623945</v>
      </c>
      <c r="BB482" s="71" cm="1">
        <f t="array" aca="1" ref="BB482" ca="1">INDIRECT(ADDRESS(ROW(BA482),BB$9))/1000</f>
        <v>0.72358777094017102</v>
      </c>
      <c r="BC482" s="72" cm="1">
        <f t="array" aca="1" ref="BC482" ca="1">INDIRECT(ADDRESS(ROW(BB482),BC$9))/1000</f>
        <v>0.73718355523490564</v>
      </c>
      <c r="BD482" s="77" cm="1">
        <f t="array" aca="1" ref="BD482" ca="1">AZ482/INDIRECT(ADDRESS($BL482,COLUMN(AZ482)))</f>
        <v>2.1848204461990754E-2</v>
      </c>
      <c r="BE482" s="78" cm="1">
        <f t="array" aca="1" ref="BE482" ca="1">BA482/INDIRECT(ADDRESS($BL482,COLUMN(BA482)))</f>
        <v>2.2424830325547828E-2</v>
      </c>
      <c r="BF482" s="78" cm="1">
        <f t="array" aca="1" ref="BF482" ca="1">BB482/INDIRECT(ADDRESS($BL482,COLUMN(BB482)))</f>
        <v>2.3437154761010704E-2</v>
      </c>
      <c r="BG482" s="79" cm="1">
        <f t="array" aca="1" ref="BG482" ca="1">BC482/INDIRECT(ADDRESS($BL482,COLUMN(BC482)))</f>
        <v>2.6500353773771426E-2</v>
      </c>
      <c r="BH482" s="53">
        <f t="shared" ref="BH482:BJ494" ca="1" si="105">IFERROR(($AZ482-BA482)/BA482,"-")</f>
        <v>-3.3165699675584254E-3</v>
      </c>
      <c r="BI482" s="53">
        <f t="shared" ca="1" si="105"/>
        <v>5.1752867287523638E-2</v>
      </c>
      <c r="BJ482" s="53">
        <f t="shared" ca="1" si="105"/>
        <v>3.2355520434807584E-2</v>
      </c>
      <c r="BK482" s="27"/>
      <c r="BL482" s="61">
        <f t="shared" ref="BL482:BL493" si="106">+BL483</f>
        <v>494</v>
      </c>
      <c r="BN482" s="49" t="str">
        <f t="shared" ref="BN482:BN494" si="107">AY482</f>
        <v>Hydro (normalised)</v>
      </c>
      <c r="BO482" s="71" cm="1">
        <f t="array" ref="BO482">INDEX(482:482,,BO$9)/1000</f>
        <v>0.73718355523490564</v>
      </c>
      <c r="BP482" s="71" cm="1">
        <f t="array" ref="BP482">INDEX(482:482,,BP$9)/1000</f>
        <v>0.72772122303151598</v>
      </c>
      <c r="BQ482" s="71" cm="1">
        <f t="array" ref="BQ482">INDEX(482:482,,BQ$9)/1000</f>
        <v>0.72478129082812626</v>
      </c>
      <c r="BR482" s="71" cm="1">
        <f t="array" ref="BR482">INDEX(482:482,,BR$9)/1000</f>
        <v>0.73061657094017107</v>
      </c>
      <c r="BS482" s="71" cm="1">
        <f t="array" ref="BS482">INDEX(482:482,,BS$9)/1000</f>
        <v>0.71668343760683761</v>
      </c>
      <c r="BT482" s="71" cm="1">
        <f t="array" ref="BT482">INDEX(482:482,,BT$9)/1000</f>
        <v>0.72358777094017102</v>
      </c>
      <c r="BU482" s="71" cm="1">
        <f t="array" ref="BU482">INDEX(482:482,,BU$9)/1000</f>
        <v>0.74121837094017073</v>
      </c>
      <c r="BV482" s="71" cm="1">
        <f t="array" ref="BV482">INDEX(482:482,,BV$9)/1000</f>
        <v>0.76077183247863234</v>
      </c>
      <c r="BW482" s="71" cm="1">
        <f t="array" ref="BW482">INDEX(482:482,,BW$9)/1000</f>
        <v>0.7618292623931624</v>
      </c>
      <c r="BX482" s="71" cm="1">
        <f t="array" ref="BX482">INDEX(482:482,,BX$9)/1000</f>
        <v>0.76356793931623945</v>
      </c>
      <c r="BY482" s="71" cm="1">
        <f t="array" ref="BY482">INDEX(482:482,,BY$9)/1000</f>
        <v>0.76103551282051274</v>
      </c>
      <c r="CA482" s="71" t="str">
        <f t="shared" ref="CA482:CA494" si="108">BN482</f>
        <v>Hydro (normalised)</v>
      </c>
      <c r="CB482" s="208" cm="1">
        <f t="array" aca="1" ref="CB482" ca="1">BO482/INDIRECT(ADDRESS($BL482,COLUMN(BO482)))</f>
        <v>2.6500353773771426E-2</v>
      </c>
      <c r="CC482" s="208" cm="1">
        <f t="array" aca="1" ref="CC482" ca="1">BP482/INDIRECT(ADDRESS($BL482,COLUMN(BP482)))</f>
        <v>2.6030344230496719E-2</v>
      </c>
      <c r="CD482" s="208" cm="1">
        <f t="array" aca="1" ref="CD482" ca="1">BQ482/INDIRECT(ADDRESS($BL482,COLUMN(BQ482)))</f>
        <v>2.5186936192425319E-2</v>
      </c>
      <c r="CE482" s="208" cm="1">
        <f t="array" aca="1" ref="CE482" ca="1">BR482/INDIRECT(ADDRESS($BL482,COLUMN(BR482)))</f>
        <v>2.4759068682293731E-2</v>
      </c>
      <c r="CF482" s="208" cm="1">
        <f t="array" aca="1" ref="CF482" ca="1">BS482/INDIRECT(ADDRESS($BL482,COLUMN(BS482)))</f>
        <v>2.3894297666177566E-2</v>
      </c>
      <c r="CG482" s="208" cm="1">
        <f t="array" aca="1" ref="CG482" ca="1">BT482/INDIRECT(ADDRESS($BL482,COLUMN(BT482)))</f>
        <v>2.3437154761010704E-2</v>
      </c>
      <c r="CH482" s="208" cm="1">
        <f t="array" aca="1" ref="CH482" ca="1">BU482/INDIRECT(ADDRESS($BL482,COLUMN(BU482)))</f>
        <v>2.3636464463516124E-2</v>
      </c>
      <c r="CI482" s="208" cm="1">
        <f t="array" aca="1" ref="CI482" ca="1">BV482/INDIRECT(ADDRESS($BL482,COLUMN(BV482)))</f>
        <v>2.3888707174574808E-2</v>
      </c>
      <c r="CJ482" s="208" cm="1">
        <f t="array" aca="1" ref="CJ482" ca="1">BW482/INDIRECT(ADDRESS($BL482,COLUMN(BW482)))</f>
        <v>2.2857549004971594E-2</v>
      </c>
      <c r="CK482" s="208" cm="1">
        <f t="array" aca="1" ref="CK482" ca="1">BX482/INDIRECT(ADDRESS($BL482,COLUMN(BX482)))</f>
        <v>2.2424830325547828E-2</v>
      </c>
      <c r="CL482" s="208" cm="1">
        <f t="array" aca="1" ref="CL482" ca="1">BY482/INDIRECT(ADDRESS($BL482,COLUMN(BY482)))</f>
        <v>2.1848204461990754E-2</v>
      </c>
      <c r="CN482" s="71" t="str">
        <f t="shared" ref="CN482:CN494" si="109">CA482</f>
        <v>Hydro (normalised)</v>
      </c>
      <c r="CO482" s="209" t="str">
        <f t="shared" ref="CO482:CY494" ca="1" si="110">TEXT(BO482,"#,##0.00;-#,##0.00;0") &amp; CHAR(10) &amp; IF(CB482&lt;&gt;1,TEXT(CB482,"(#,##0.0%);(-#,##0.0%);(0%)"),"(100%)")</f>
        <v>0.74
(2.7%)</v>
      </c>
      <c r="CP482" s="209" t="str">
        <f t="shared" ca="1" si="110"/>
        <v>0.73
(2.6%)</v>
      </c>
      <c r="CQ482" s="209" t="str">
        <f t="shared" ca="1" si="110"/>
        <v>0.72
(2.5%)</v>
      </c>
      <c r="CR482" s="209" t="str">
        <f t="shared" ca="1" si="110"/>
        <v>0.73
(2.5%)</v>
      </c>
      <c r="CS482" s="209" t="str">
        <f t="shared" ca="1" si="110"/>
        <v>0.72
(2.4%)</v>
      </c>
      <c r="CT482" s="209" t="str">
        <f t="shared" ca="1" si="110"/>
        <v>0.72
(2.3%)</v>
      </c>
      <c r="CU482" s="209" t="str">
        <f t="shared" ca="1" si="110"/>
        <v>0.74
(2.4%)</v>
      </c>
      <c r="CV482" s="209" t="str">
        <f t="shared" ca="1" si="110"/>
        <v>0.76
(2.4%)</v>
      </c>
      <c r="CW482" s="209" t="str">
        <f t="shared" ca="1" si="110"/>
        <v>0.76
(2.3%)</v>
      </c>
      <c r="CX482" s="209" t="str">
        <f t="shared" ca="1" si="110"/>
        <v>0.76
(2.2%)</v>
      </c>
      <c r="CY482" s="209" t="str">
        <f t="shared" ca="1" si="110"/>
        <v>0.76
(2.2%)</v>
      </c>
    </row>
    <row r="483" spans="3:103">
      <c r="C483" s="7" t="s">
        <v>317</v>
      </c>
      <c r="D483" s="7" t="s">
        <v>12</v>
      </c>
      <c r="F483" s="37">
        <f t="shared" si="103"/>
        <v>0</v>
      </c>
      <c r="G483" s="37">
        <f t="shared" si="103"/>
        <v>0</v>
      </c>
      <c r="H483" s="37">
        <f t="shared" si="103"/>
        <v>5.0830000000000002</v>
      </c>
      <c r="I483" s="37">
        <f t="shared" si="103"/>
        <v>13.554666666666668</v>
      </c>
      <c r="J483" s="37">
        <f t="shared" si="103"/>
        <v>15.858800000000002</v>
      </c>
      <c r="K483" s="37">
        <f t="shared" si="103"/>
        <v>15.975142857142858</v>
      </c>
      <c r="L483" s="37">
        <f t="shared" si="103"/>
        <v>15.587777777777779</v>
      </c>
      <c r="M483" s="37">
        <f t="shared" si="103"/>
        <v>63.805707865168543</v>
      </c>
      <c r="N483" s="37">
        <f t="shared" si="103"/>
        <v>146.46686717694732</v>
      </c>
      <c r="O483" s="37">
        <f t="shared" si="103"/>
        <v>171.84356896046853</v>
      </c>
      <c r="P483" s="37">
        <f t="shared" si="103"/>
        <v>244.61649980590059</v>
      </c>
      <c r="Q483" s="37">
        <f t="shared" si="103"/>
        <v>322.92303155339806</v>
      </c>
      <c r="R483" s="37">
        <f t="shared" si="103"/>
        <v>370.17354510474564</v>
      </c>
      <c r="S483" s="37">
        <f t="shared" si="103"/>
        <v>485.47424653405665</v>
      </c>
      <c r="T483" s="37">
        <f t="shared" si="103"/>
        <v>719.98127697385132</v>
      </c>
      <c r="U483" s="37">
        <f t="shared" si="103"/>
        <v>1100.5735269990084</v>
      </c>
      <c r="V483" s="37">
        <f t="shared" si="103"/>
        <v>1571.7264146713244</v>
      </c>
      <c r="W483" s="37">
        <f t="shared" si="103"/>
        <v>1908.0549808509156</v>
      </c>
      <c r="X483" s="37">
        <f t="shared" si="103"/>
        <v>2312.0870240878494</v>
      </c>
      <c r="Y483" s="37">
        <f t="shared" si="103"/>
        <v>3025.1677751237503</v>
      </c>
      <c r="Z483" s="37">
        <f t="shared" si="103"/>
        <v>3412.1393042976852</v>
      </c>
      <c r="AA483" s="37">
        <f t="shared" si="103"/>
        <v>3958.9701858828062</v>
      </c>
      <c r="AB483" s="37">
        <f t="shared" si="103"/>
        <v>4263.803111699609</v>
      </c>
      <c r="AC483" s="37">
        <f t="shared" si="103"/>
        <v>4606.8740984151445</v>
      </c>
      <c r="AD483" s="37">
        <f t="shared" si="103"/>
        <v>5248.6923972944815</v>
      </c>
      <c r="AE483" s="37">
        <f t="shared" si="103"/>
        <v>6195.7101290266046</v>
      </c>
      <c r="AF483" s="37">
        <f t="shared" si="103"/>
        <v>6572.0107607500586</v>
      </c>
      <c r="AG483" s="37">
        <f t="shared" si="103"/>
        <v>7630.0119822906845</v>
      </c>
      <c r="AH483" s="37">
        <f t="shared" si="103"/>
        <v>8692.4581171873724</v>
      </c>
      <c r="AI483" s="37">
        <f t="shared" si="103"/>
        <v>9800.0285100950441</v>
      </c>
      <c r="AJ483" s="37">
        <f t="shared" si="103"/>
        <v>10675.414589828628</v>
      </c>
      <c r="AK483" s="37">
        <f t="shared" si="103"/>
        <v>10971.747626439676</v>
      </c>
      <c r="AL483" s="37">
        <f t="shared" si="103"/>
        <v>11335.018781789931</v>
      </c>
      <c r="AM483" s="37">
        <f t="shared" si="103"/>
        <v>11881.902871071443</v>
      </c>
      <c r="AN483" s="37"/>
      <c r="AO483" s="37"/>
      <c r="AP483" s="37"/>
      <c r="AQ483" s="37"/>
      <c r="AR483" s="37"/>
      <c r="AS483" s="37"/>
      <c r="AT483" s="37"/>
      <c r="AY483" s="49" t="str">
        <f t="shared" si="104"/>
        <v>Wind (normalised)</v>
      </c>
      <c r="AZ483" s="70" cm="1">
        <f t="array" aca="1" ref="AZ483" ca="1">INDIRECT(ADDRESS(ROW(AY483),AZ$9))/1000</f>
        <v>11.881902871071443</v>
      </c>
      <c r="BA483" s="71" cm="1">
        <f t="array" aca="1" ref="BA483" ca="1">INDIRECT(ADDRESS(ROW(AZ483),BA$9))/1000</f>
        <v>11.335018781789932</v>
      </c>
      <c r="BB483" s="71" cm="1">
        <f t="array" aca="1" ref="BB483" ca="1">INDIRECT(ADDRESS(ROW(BA483),BB$9))/1000</f>
        <v>8.6924581171873729</v>
      </c>
      <c r="BC483" s="72" cm="1">
        <f t="array" aca="1" ref="BC483" ca="1">INDIRECT(ADDRESS(ROW(BB483),BC$9))/1000</f>
        <v>4.6068740984151448</v>
      </c>
      <c r="BD483" s="77" cm="1">
        <f t="array" aca="1" ref="BD483" ca="1">AZ483/INDIRECT(ADDRESS($BL483,COLUMN(AZ483)))</f>
        <v>0.34111186528283483</v>
      </c>
      <c r="BE483" s="78" cm="1">
        <f t="array" aca="1" ref="BE483" ca="1">BA483/INDIRECT(ADDRESS($BL483,COLUMN(BA483)))</f>
        <v>0.33289228087045625</v>
      </c>
      <c r="BF483" s="78" cm="1">
        <f t="array" aca="1" ref="BF483" ca="1">BB483/INDIRECT(ADDRESS($BL483,COLUMN(BB483)))</f>
        <v>0.28155048264762483</v>
      </c>
      <c r="BG483" s="79" cm="1">
        <f t="array" aca="1" ref="BG483" ca="1">BC483/INDIRECT(ADDRESS($BL483,COLUMN(BC483)))</f>
        <v>0.16560840584720216</v>
      </c>
      <c r="BH483" s="53">
        <f t="shared" ca="1" si="105"/>
        <v>4.8247303318111584E-2</v>
      </c>
      <c r="BI483" s="53">
        <f t="shared" ca="1" si="105"/>
        <v>0.36692092281441807</v>
      </c>
      <c r="BJ483" s="53">
        <f t="shared" ca="1" si="105"/>
        <v>1.5791681338022783</v>
      </c>
      <c r="BL483" s="61">
        <f t="shared" si="106"/>
        <v>494</v>
      </c>
      <c r="BN483" s="49" t="str">
        <f t="shared" si="107"/>
        <v>Wind (normalised)</v>
      </c>
      <c r="BO483" s="71" cm="1">
        <f t="array" ref="BO483">INDEX(483:483,,BO$9)/1000</f>
        <v>4.6068740984151448</v>
      </c>
      <c r="BP483" s="71" cm="1">
        <f t="array" ref="BP483">INDEX(483:483,,BP$9)/1000</f>
        <v>5.2486923972944819</v>
      </c>
      <c r="BQ483" s="71" cm="1">
        <f t="array" ref="BQ483">INDEX(483:483,,BQ$9)/1000</f>
        <v>6.1957101290266046</v>
      </c>
      <c r="BR483" s="71" cm="1">
        <f t="array" ref="BR483">INDEX(483:483,,BR$9)/1000</f>
        <v>6.5720107607500582</v>
      </c>
      <c r="BS483" s="71" cm="1">
        <f t="array" ref="BS483">INDEX(483:483,,BS$9)/1000</f>
        <v>7.6300119822906849</v>
      </c>
      <c r="BT483" s="71" cm="1">
        <f t="array" ref="BT483">INDEX(483:483,,BT$9)/1000</f>
        <v>8.6924581171873729</v>
      </c>
      <c r="BU483" s="71" cm="1">
        <f t="array" ref="BU483">INDEX(483:483,,BU$9)/1000</f>
        <v>9.8000285100950446</v>
      </c>
      <c r="BV483" s="71" cm="1">
        <f t="array" ref="BV483">INDEX(483:483,,BV$9)/1000</f>
        <v>10.675414589828629</v>
      </c>
      <c r="BW483" s="71" cm="1">
        <f t="array" ref="BW483">INDEX(483:483,,BW$9)/1000</f>
        <v>10.971747626439676</v>
      </c>
      <c r="BX483" s="71" cm="1">
        <f t="array" ref="BX483">INDEX(483:483,,BX$9)/1000</f>
        <v>11.335018781789932</v>
      </c>
      <c r="BY483" s="71" cm="1">
        <f t="array" ref="BY483">INDEX(483:483,,BY$9)/1000</f>
        <v>11.881902871071443</v>
      </c>
      <c r="CA483" s="71" t="str">
        <f t="shared" si="108"/>
        <v>Wind (normalised)</v>
      </c>
      <c r="CB483" s="208" cm="1">
        <f t="array" aca="1" ref="CB483" ca="1">BO483/INDIRECT(ADDRESS($BL483,COLUMN(BO483)))</f>
        <v>0.16560840584720216</v>
      </c>
      <c r="CC483" s="208" cm="1">
        <f t="array" aca="1" ref="CC483" ca="1">BP483/INDIRECT(ADDRESS($BL483,COLUMN(BP483)))</f>
        <v>0.1877439677963734</v>
      </c>
      <c r="CD483" s="208" cm="1">
        <f t="array" aca="1" ref="CD483" ca="1">BQ483/INDIRECT(ADDRESS($BL483,COLUMN(BQ483)))</f>
        <v>0.21530764888847284</v>
      </c>
      <c r="CE483" s="208" cm="1">
        <f t="array" aca="1" ref="CE483" ca="1">BR483/INDIRECT(ADDRESS($BL483,COLUMN(BR483)))</f>
        <v>0.2227117099148149</v>
      </c>
      <c r="CF483" s="208" cm="1">
        <f t="array" aca="1" ref="CF483" ca="1">BS483/INDIRECT(ADDRESS($BL483,COLUMN(BS483)))</f>
        <v>0.25438536449250265</v>
      </c>
      <c r="CG483" s="208" cm="1">
        <f t="array" aca="1" ref="CG483" ca="1">BT483/INDIRECT(ADDRESS($BL483,COLUMN(BT483)))</f>
        <v>0.28155048264762483</v>
      </c>
      <c r="CH483" s="208" cm="1">
        <f t="array" aca="1" ref="CH483" ca="1">BU483/INDIRECT(ADDRESS($BL483,COLUMN(BU483)))</f>
        <v>0.31250982800992078</v>
      </c>
      <c r="CI483" s="208" cm="1">
        <f t="array" aca="1" ref="CI483" ca="1">BV483/INDIRECT(ADDRESS($BL483,COLUMN(BV483)))</f>
        <v>0.33521463626318276</v>
      </c>
      <c r="CJ483" s="208" cm="1">
        <f t="array" aca="1" ref="CJ483" ca="1">BW483/INDIRECT(ADDRESS($BL483,COLUMN(BW483)))</f>
        <v>0.32919089804153545</v>
      </c>
      <c r="CK483" s="208" cm="1">
        <f t="array" aca="1" ref="CK483" ca="1">BX483/INDIRECT(ADDRESS($BL483,COLUMN(BX483)))</f>
        <v>0.33289228087045625</v>
      </c>
      <c r="CL483" s="208" cm="1">
        <f t="array" aca="1" ref="CL483" ca="1">BY483/INDIRECT(ADDRESS($BL483,COLUMN(BY483)))</f>
        <v>0.34111186528283483</v>
      </c>
      <c r="CN483" s="71" t="str">
        <f t="shared" si="109"/>
        <v>Wind (normalised)</v>
      </c>
      <c r="CO483" s="209" t="str">
        <f t="shared" ca="1" si="110"/>
        <v>4.61
(16.6%)</v>
      </c>
      <c r="CP483" s="209" t="str">
        <f t="shared" ca="1" si="110"/>
        <v>5.25
(18.8%)</v>
      </c>
      <c r="CQ483" s="209" t="str">
        <f t="shared" ca="1" si="110"/>
        <v>6.20
(21.5%)</v>
      </c>
      <c r="CR483" s="209" t="str">
        <f t="shared" ca="1" si="110"/>
        <v>6.57
(22.3%)</v>
      </c>
      <c r="CS483" s="209" t="str">
        <f t="shared" ca="1" si="110"/>
        <v>7.63
(25.4%)</v>
      </c>
      <c r="CT483" s="209" t="str">
        <f t="shared" ca="1" si="110"/>
        <v>8.69
(28.2%)</v>
      </c>
      <c r="CU483" s="209" t="str">
        <f t="shared" ca="1" si="110"/>
        <v>9.80
(31.3%)</v>
      </c>
      <c r="CV483" s="209" t="str">
        <f t="shared" ca="1" si="110"/>
        <v>10.68
(33.5%)</v>
      </c>
      <c r="CW483" s="209" t="str">
        <f t="shared" ca="1" si="110"/>
        <v>10.97
(32.9%)</v>
      </c>
      <c r="CX483" s="209" t="str">
        <f t="shared" ca="1" si="110"/>
        <v>11.34
(33.3%)</v>
      </c>
      <c r="CY483" s="209" t="str">
        <f t="shared" ca="1" si="110"/>
        <v>11.88
(34.1%)</v>
      </c>
    </row>
    <row r="484" spans="3:103">
      <c r="C484" s="7" t="s">
        <v>21</v>
      </c>
      <c r="D484" s="7" t="s">
        <v>12</v>
      </c>
      <c r="F484" s="37">
        <f t="shared" si="103"/>
        <v>0</v>
      </c>
      <c r="G484" s="37">
        <f t="shared" si="103"/>
        <v>0</v>
      </c>
      <c r="H484" s="37">
        <f t="shared" si="103"/>
        <v>0</v>
      </c>
      <c r="I484" s="37">
        <f t="shared" si="103"/>
        <v>0</v>
      </c>
      <c r="J484" s="37">
        <f t="shared" si="103"/>
        <v>0</v>
      </c>
      <c r="K484" s="37">
        <f t="shared" si="103"/>
        <v>0</v>
      </c>
      <c r="L484" s="37">
        <f t="shared" si="103"/>
        <v>0</v>
      </c>
      <c r="M484" s="37">
        <f t="shared" si="103"/>
        <v>0</v>
      </c>
      <c r="N484" s="37">
        <f t="shared" si="103"/>
        <v>0</v>
      </c>
      <c r="O484" s="37">
        <f t="shared" si="103"/>
        <v>0</v>
      </c>
      <c r="P484" s="37">
        <f t="shared" si="103"/>
        <v>0</v>
      </c>
      <c r="Q484" s="37">
        <f t="shared" si="103"/>
        <v>0</v>
      </c>
      <c r="R484" s="37">
        <f t="shared" si="103"/>
        <v>0</v>
      </c>
      <c r="S484" s="37">
        <f t="shared" si="103"/>
        <v>0</v>
      </c>
      <c r="T484" s="37">
        <f t="shared" si="103"/>
        <v>0</v>
      </c>
      <c r="U484" s="37">
        <f t="shared" si="103"/>
        <v>0</v>
      </c>
      <c r="V484" s="37">
        <f t="shared" si="103"/>
        <v>0</v>
      </c>
      <c r="W484" s="37">
        <f t="shared" si="103"/>
        <v>0</v>
      </c>
      <c r="X484" s="37">
        <f t="shared" si="103"/>
        <v>0</v>
      </c>
      <c r="Y484" s="37">
        <f t="shared" si="103"/>
        <v>0.42399999999999999</v>
      </c>
      <c r="Z484" s="37">
        <f t="shared" si="103"/>
        <v>0.47599999999999998</v>
      </c>
      <c r="AA484" s="37">
        <f t="shared" si="103"/>
        <v>0.54200000000000004</v>
      </c>
      <c r="AB484" s="37">
        <f t="shared" si="103"/>
        <v>0.64600000000000002</v>
      </c>
      <c r="AC484" s="37">
        <f t="shared" si="103"/>
        <v>0.69899999999999995</v>
      </c>
      <c r="AD484" s="37">
        <f t="shared" si="103"/>
        <v>2.052</v>
      </c>
      <c r="AE484" s="37">
        <f t="shared" si="103"/>
        <v>3.5960000000000001</v>
      </c>
      <c r="AF484" s="37">
        <f t="shared" si="103"/>
        <v>5.9459999999999997</v>
      </c>
      <c r="AG484" s="37">
        <f t="shared" si="103"/>
        <v>11.555999999999999</v>
      </c>
      <c r="AH484" s="37">
        <f t="shared" si="103"/>
        <v>21.701000000000001</v>
      </c>
      <c r="AI484" s="37">
        <f t="shared" si="103"/>
        <v>40.08</v>
      </c>
      <c r="AJ484" s="37">
        <f t="shared" si="103"/>
        <v>63.78</v>
      </c>
      <c r="AK484" s="37">
        <f t="shared" si="103"/>
        <v>84.647000000000006</v>
      </c>
      <c r="AL484" s="37">
        <f t="shared" si="103"/>
        <v>148.66500000000002</v>
      </c>
      <c r="AM484" s="37">
        <f t="shared" si="103"/>
        <v>646.48199999999997</v>
      </c>
      <c r="AN484" s="37"/>
      <c r="AO484" s="37"/>
      <c r="AP484" s="37"/>
      <c r="AQ484" s="37"/>
      <c r="AR484" s="37"/>
      <c r="AS484" s="37"/>
      <c r="AT484" s="37"/>
      <c r="AY484" s="49" t="str">
        <f t="shared" si="104"/>
        <v>Solar PV</v>
      </c>
      <c r="AZ484" s="70" cm="1">
        <f t="array" aca="1" ref="AZ484" ca="1">INDIRECT(ADDRESS(ROW(AY484),AZ$9))/1000</f>
        <v>0.646482</v>
      </c>
      <c r="BA484" s="71" cm="1">
        <f t="array" aca="1" ref="BA484" ca="1">INDIRECT(ADDRESS(ROW(AZ484),BA$9))/1000</f>
        <v>0.14866500000000002</v>
      </c>
      <c r="BB484" s="71" cm="1">
        <f t="array" aca="1" ref="BB484" ca="1">INDIRECT(ADDRESS(ROW(BA484),BB$9))/1000</f>
        <v>2.1701000000000002E-2</v>
      </c>
      <c r="BC484" s="73" cm="1">
        <f t="array" aca="1" ref="BC484" ca="1">INDIRECT(ADDRESS(ROW(BB484),BC$9))/1000</f>
        <v>6.9899999999999997E-4</v>
      </c>
      <c r="BD484" s="77" cm="1">
        <f t="array" aca="1" ref="BD484" ca="1">AZ484/INDIRECT(ADDRESS($BL484,COLUMN(AZ484)))</f>
        <v>1.8559542464252794E-2</v>
      </c>
      <c r="BE484" s="78" cm="1">
        <f t="array" aca="1" ref="BE484" ca="1">BA484/INDIRECT(ADDRESS($BL484,COLUMN(BA484)))</f>
        <v>4.3660651903914558E-3</v>
      </c>
      <c r="BF484" s="78" cm="1">
        <f t="array" aca="1" ref="BF484" ca="1">BB484/INDIRECT(ADDRESS($BL484,COLUMN(BB484)))</f>
        <v>7.0289979446148921E-4</v>
      </c>
      <c r="BG484" s="80" cm="1">
        <f t="array" aca="1" ref="BG484" ca="1">BC484/INDIRECT(ADDRESS($BL484,COLUMN(BC484)))</f>
        <v>2.5127727221158077E-5</v>
      </c>
      <c r="BH484" s="53">
        <f t="shared" ca="1" si="105"/>
        <v>3.3485823832105734</v>
      </c>
      <c r="BI484" s="53">
        <f t="shared" ca="1" si="105"/>
        <v>28.790424404405325</v>
      </c>
      <c r="BJ484" s="53">
        <f t="shared" ca="1" si="105"/>
        <v>923.86695278969955</v>
      </c>
      <c r="BL484" s="61">
        <f t="shared" si="106"/>
        <v>494</v>
      </c>
      <c r="BN484" s="49" t="str">
        <f t="shared" si="107"/>
        <v>Solar PV</v>
      </c>
      <c r="BO484" s="71" cm="1">
        <f t="array" ref="BO484">INDEX(484:484,,BO$9)/1000</f>
        <v>6.9899999999999997E-4</v>
      </c>
      <c r="BP484" s="71" cm="1">
        <f t="array" ref="BP484">INDEX(484:484,,BP$9)/1000</f>
        <v>2.052E-3</v>
      </c>
      <c r="BQ484" s="71" cm="1">
        <f t="array" ref="BQ484">INDEX(484:484,,BQ$9)/1000</f>
        <v>3.5960000000000002E-3</v>
      </c>
      <c r="BR484" s="71" cm="1">
        <f t="array" ref="BR484">INDEX(484:484,,BR$9)/1000</f>
        <v>5.9459999999999999E-3</v>
      </c>
      <c r="BS484" s="71" cm="1">
        <f t="array" ref="BS484">INDEX(484:484,,BS$9)/1000</f>
        <v>1.1555999999999999E-2</v>
      </c>
      <c r="BT484" s="71" cm="1">
        <f t="array" ref="BT484">INDEX(484:484,,BT$9)/1000</f>
        <v>2.1701000000000002E-2</v>
      </c>
      <c r="BU484" s="71" cm="1">
        <f t="array" ref="BU484">INDEX(484:484,,BU$9)/1000</f>
        <v>4.0079999999999998E-2</v>
      </c>
      <c r="BV484" s="71" cm="1">
        <f t="array" ref="BV484">INDEX(484:484,,BV$9)/1000</f>
        <v>6.3780000000000003E-2</v>
      </c>
      <c r="BW484" s="71" cm="1">
        <f t="array" ref="BW484">INDEX(484:484,,BW$9)/1000</f>
        <v>8.4647E-2</v>
      </c>
      <c r="BX484" s="71" cm="1">
        <f t="array" ref="BX484">INDEX(484:484,,BX$9)/1000</f>
        <v>0.14866500000000002</v>
      </c>
      <c r="BY484" s="71" cm="1">
        <f t="array" ref="BY484">INDEX(484:484,,BY$9)/1000</f>
        <v>0.646482</v>
      </c>
      <c r="CA484" s="71" t="str">
        <f t="shared" si="108"/>
        <v>Solar PV</v>
      </c>
      <c r="CB484" s="208" cm="1">
        <f t="array" aca="1" ref="CB484" ca="1">BO484/INDIRECT(ADDRESS($BL484,COLUMN(BO484)))</f>
        <v>2.5127727221158077E-5</v>
      </c>
      <c r="CC484" s="208" cm="1">
        <f t="array" aca="1" ref="CC484" ca="1">BP484/INDIRECT(ADDRESS($BL484,COLUMN(BP484)))</f>
        <v>7.3399352211370115E-5</v>
      </c>
      <c r="CD484" s="208" cm="1">
        <f t="array" aca="1" ref="CD484" ca="1">BQ484/INDIRECT(ADDRESS($BL484,COLUMN(BQ484)))</f>
        <v>1.2496490140422186E-4</v>
      </c>
      <c r="CE484" s="208" cm="1">
        <f t="array" aca="1" ref="CE484" ca="1">BR484/INDIRECT(ADDRESS($BL484,COLUMN(BR484)))</f>
        <v>2.0149751352542742E-4</v>
      </c>
      <c r="CF484" s="208" cm="1">
        <f t="array" aca="1" ref="CF484" ca="1">BS484/INDIRECT(ADDRESS($BL484,COLUMN(BS484)))</f>
        <v>3.8527819863171559E-4</v>
      </c>
      <c r="CG484" s="208" cm="1">
        <f t="array" aca="1" ref="CG484" ca="1">BT484/INDIRECT(ADDRESS($BL484,COLUMN(BT484)))</f>
        <v>7.0289979446148921E-4</v>
      </c>
      <c r="CH484" s="208" cm="1">
        <f t="array" aca="1" ref="CH484" ca="1">BU484/INDIRECT(ADDRESS($BL484,COLUMN(BU484)))</f>
        <v>1.2780977008112955E-3</v>
      </c>
      <c r="CI484" s="208" cm="1">
        <f t="array" aca="1" ref="CI484" ca="1">BV484/INDIRECT(ADDRESS($BL484,COLUMN(BV484)))</f>
        <v>2.0027315399287933E-3</v>
      </c>
      <c r="CJ484" s="208" cm="1">
        <f t="array" aca="1" ref="CJ484" ca="1">BW484/INDIRECT(ADDRESS($BL484,COLUMN(BW484)))</f>
        <v>2.5397067901354957E-3</v>
      </c>
      <c r="CK484" s="208" cm="1">
        <f t="array" aca="1" ref="CK484" ca="1">BX484/INDIRECT(ADDRESS($BL484,COLUMN(BX484)))</f>
        <v>4.3660651903914558E-3</v>
      </c>
      <c r="CL484" s="208" cm="1">
        <f t="array" aca="1" ref="CL484" ca="1">BY484/INDIRECT(ADDRESS($BL484,COLUMN(BY484)))</f>
        <v>1.8559542464252794E-2</v>
      </c>
      <c r="CN484" s="71" t="str">
        <f t="shared" si="109"/>
        <v>Solar PV</v>
      </c>
      <c r="CO484" s="209" t="str">
        <f t="shared" ca="1" si="110"/>
        <v>0.00
(0.0%)</v>
      </c>
      <c r="CP484" s="209" t="str">
        <f t="shared" ca="1" si="110"/>
        <v>0.00
(0.0%)</v>
      </c>
      <c r="CQ484" s="209" t="str">
        <f t="shared" ca="1" si="110"/>
        <v>0.00
(0.0%)</v>
      </c>
      <c r="CR484" s="209" t="str">
        <f t="shared" ca="1" si="110"/>
        <v>0.01
(0.0%)</v>
      </c>
      <c r="CS484" s="209" t="str">
        <f t="shared" ca="1" si="110"/>
        <v>0.01
(0.0%)</v>
      </c>
      <c r="CT484" s="209" t="str">
        <f t="shared" ca="1" si="110"/>
        <v>0.02
(0.1%)</v>
      </c>
      <c r="CU484" s="209" t="str">
        <f t="shared" ca="1" si="110"/>
        <v>0.04
(0.1%)</v>
      </c>
      <c r="CV484" s="209" t="str">
        <f t="shared" ca="1" si="110"/>
        <v>0.06
(0.2%)</v>
      </c>
      <c r="CW484" s="209" t="str">
        <f t="shared" ca="1" si="110"/>
        <v>0.08
(0.3%)</v>
      </c>
      <c r="CX484" s="209" t="str">
        <f t="shared" ca="1" si="110"/>
        <v>0.15
(0.4%)</v>
      </c>
      <c r="CY484" s="209" t="str">
        <f t="shared" ca="1" si="110"/>
        <v>0.65
(1.9%)</v>
      </c>
    </row>
    <row r="485" spans="3:103">
      <c r="C485" s="7" t="s">
        <v>31</v>
      </c>
      <c r="D485" s="7" t="s">
        <v>12</v>
      </c>
      <c r="F485" s="37">
        <f t="shared" si="103"/>
        <v>0</v>
      </c>
      <c r="G485" s="37">
        <f t="shared" si="103"/>
        <v>0</v>
      </c>
      <c r="H485" s="37">
        <f t="shared" si="103"/>
        <v>0</v>
      </c>
      <c r="I485" s="37">
        <f t="shared" si="103"/>
        <v>0</v>
      </c>
      <c r="J485" s="37">
        <f t="shared" si="103"/>
        <v>0</v>
      </c>
      <c r="K485" s="37">
        <f t="shared" si="103"/>
        <v>0</v>
      </c>
      <c r="L485" s="37">
        <f t="shared" si="103"/>
        <v>0</v>
      </c>
      <c r="M485" s="37">
        <f t="shared" si="103"/>
        <v>0</v>
      </c>
      <c r="N485" s="37">
        <f t="shared" si="103"/>
        <v>0</v>
      </c>
      <c r="O485" s="37">
        <f t="shared" si="103"/>
        <v>0</v>
      </c>
      <c r="P485" s="37">
        <f t="shared" si="103"/>
        <v>0</v>
      </c>
      <c r="Q485" s="37">
        <f t="shared" si="103"/>
        <v>0</v>
      </c>
      <c r="R485" s="37">
        <f t="shared" si="103"/>
        <v>0</v>
      </c>
      <c r="S485" s="37">
        <f t="shared" si="103"/>
        <v>0</v>
      </c>
      <c r="T485" s="37">
        <f t="shared" si="103"/>
        <v>0</v>
      </c>
      <c r="U485" s="37">
        <f t="shared" si="103"/>
        <v>0</v>
      </c>
      <c r="V485" s="37">
        <f t="shared" si="103"/>
        <v>0</v>
      </c>
      <c r="W485" s="37">
        <f t="shared" si="103"/>
        <v>0</v>
      </c>
      <c r="X485" s="37">
        <f t="shared" si="103"/>
        <v>0</v>
      </c>
      <c r="Y485" s="37">
        <f t="shared" si="103"/>
        <v>0</v>
      </c>
      <c r="Z485" s="37">
        <f t="shared" si="103"/>
        <v>0</v>
      </c>
      <c r="AA485" s="37">
        <f t="shared" si="103"/>
        <v>0</v>
      </c>
      <c r="AB485" s="37">
        <f t="shared" si="103"/>
        <v>66.685000000000002</v>
      </c>
      <c r="AC485" s="37">
        <f t="shared" si="103"/>
        <v>74.381</v>
      </c>
      <c r="AD485" s="37">
        <f t="shared" si="103"/>
        <v>72.433999999999997</v>
      </c>
      <c r="AE485" s="37">
        <f t="shared" si="103"/>
        <v>77.084000000000003</v>
      </c>
      <c r="AF485" s="37">
        <f t="shared" si="103"/>
        <v>75.772000000000006</v>
      </c>
      <c r="AG485" s="37">
        <f t="shared" si="103"/>
        <v>150.745</v>
      </c>
      <c r="AH485" s="37">
        <f t="shared" si="103"/>
        <v>330.15600000000001</v>
      </c>
      <c r="AI485" s="37">
        <f t="shared" si="103"/>
        <v>320.46300000000002</v>
      </c>
      <c r="AJ485" s="37">
        <f t="shared" si="103"/>
        <v>326.13900000000001</v>
      </c>
      <c r="AK485" s="37">
        <f t="shared" si="103"/>
        <v>351.40199999999999</v>
      </c>
      <c r="AL485" s="37">
        <f t="shared" si="103"/>
        <v>346.78399999999999</v>
      </c>
      <c r="AM485" s="37">
        <f t="shared" si="103"/>
        <v>333.80599999999998</v>
      </c>
      <c r="AN485" s="37"/>
      <c r="AO485" s="37"/>
      <c r="AP485" s="37"/>
      <c r="AQ485" s="37"/>
      <c r="AR485" s="37"/>
      <c r="AS485" s="37"/>
      <c r="AT485" s="37"/>
      <c r="AY485" s="49" t="str">
        <f t="shared" si="104"/>
        <v>Renewable waste</v>
      </c>
      <c r="AZ485" s="70" cm="1">
        <f t="array" aca="1" ref="AZ485" ca="1">INDIRECT(ADDRESS(ROW(AY485),AZ$9))/1000</f>
        <v>0.33380599999999999</v>
      </c>
      <c r="BA485" s="71" cm="1">
        <f t="array" aca="1" ref="BA485" ca="1">INDIRECT(ADDRESS(ROW(AZ485),BA$9))/1000</f>
        <v>0.34678399999999998</v>
      </c>
      <c r="BB485" s="71" cm="1">
        <f t="array" aca="1" ref="BB485" ca="1">INDIRECT(ADDRESS(ROW(BA485),BB$9))/1000</f>
        <v>0.33015600000000001</v>
      </c>
      <c r="BC485" s="73" cm="1">
        <f t="array" aca="1" ref="BC485" ca="1">INDIRECT(ADDRESS(ROW(BB485),BC$9))/1000</f>
        <v>7.4381000000000003E-2</v>
      </c>
      <c r="BD485" s="77" cm="1">
        <f t="array" aca="1" ref="BD485" ca="1">AZ485/INDIRECT(ADDRESS($BL485,COLUMN(AZ485)))</f>
        <v>9.5830767628833722E-3</v>
      </c>
      <c r="BE485" s="78" cm="1">
        <f t="array" aca="1" ref="BE485" ca="1">BA485/INDIRECT(ADDRESS($BL485,COLUMN(BA485)))</f>
        <v>1.0184519227691187E-2</v>
      </c>
      <c r="BF485" s="78" cm="1">
        <f t="array" aca="1" ref="BF485" ca="1">BB485/INDIRECT(ADDRESS($BL485,COLUMN(BB485)))</f>
        <v>1.0693819848865371E-2</v>
      </c>
      <c r="BG485" s="80" cm="1">
        <f t="array" aca="1" ref="BG485" ca="1">BC485/INDIRECT(ADDRESS($BL485,COLUMN(BC485)))</f>
        <v>2.6738561923275524E-3</v>
      </c>
      <c r="BH485" s="53">
        <f t="shared" ca="1" si="105"/>
        <v>-3.7423871920273112E-2</v>
      </c>
      <c r="BI485" s="53">
        <f t="shared" ca="1" si="105"/>
        <v>1.1055379881025899E-2</v>
      </c>
      <c r="BJ485" s="53">
        <f t="shared" ca="1" si="105"/>
        <v>3.4877858592920234</v>
      </c>
      <c r="BL485" s="61">
        <f t="shared" si="106"/>
        <v>494</v>
      </c>
      <c r="BN485" s="49" t="str">
        <f t="shared" si="107"/>
        <v>Renewable waste</v>
      </c>
      <c r="BO485" s="71" cm="1">
        <f t="array" ref="BO485">INDEX(485:485,,BO$9)/1000</f>
        <v>7.4381000000000003E-2</v>
      </c>
      <c r="BP485" s="71" cm="1">
        <f t="array" ref="BP485">INDEX(485:485,,BP$9)/1000</f>
        <v>7.2433999999999998E-2</v>
      </c>
      <c r="BQ485" s="71" cm="1">
        <f t="array" ref="BQ485">INDEX(485:485,,BQ$9)/1000</f>
        <v>7.7084E-2</v>
      </c>
      <c r="BR485" s="71" cm="1">
        <f t="array" ref="BR485">INDEX(485:485,,BR$9)/1000</f>
        <v>7.5772000000000006E-2</v>
      </c>
      <c r="BS485" s="71" cm="1">
        <f t="array" ref="BS485">INDEX(485:485,,BS$9)/1000</f>
        <v>0.15074500000000002</v>
      </c>
      <c r="BT485" s="71" cm="1">
        <f t="array" ref="BT485">INDEX(485:485,,BT$9)/1000</f>
        <v>0.33015600000000001</v>
      </c>
      <c r="BU485" s="71" cm="1">
        <f t="array" ref="BU485">INDEX(485:485,,BU$9)/1000</f>
        <v>0.320463</v>
      </c>
      <c r="BV485" s="71" cm="1">
        <f t="array" ref="BV485">INDEX(485:485,,BV$9)/1000</f>
        <v>0.32613900000000001</v>
      </c>
      <c r="BW485" s="71" cm="1">
        <f t="array" ref="BW485">INDEX(485:485,,BW$9)/1000</f>
        <v>0.35140199999999999</v>
      </c>
      <c r="BX485" s="71" cm="1">
        <f t="array" ref="BX485">INDEX(485:485,,BX$9)/1000</f>
        <v>0.34678399999999998</v>
      </c>
      <c r="BY485" s="71" cm="1">
        <f t="array" ref="BY485">INDEX(485:485,,BY$9)/1000</f>
        <v>0.33380599999999999</v>
      </c>
      <c r="CA485" s="71" t="str">
        <f t="shared" si="108"/>
        <v>Renewable waste</v>
      </c>
      <c r="CB485" s="208" cm="1">
        <f t="array" aca="1" ref="CB485" ca="1">BO485/INDIRECT(ADDRESS($BL485,COLUMN(BO485)))</f>
        <v>2.6738561923275524E-3</v>
      </c>
      <c r="CC485" s="208" cm="1">
        <f t="array" aca="1" ref="CC485" ca="1">BP485/INDIRECT(ADDRESS($BL485,COLUMN(BP485)))</f>
        <v>2.5909399015976524E-3</v>
      </c>
      <c r="CD485" s="208" cm="1">
        <f t="array" aca="1" ref="CD485" ca="1">BQ485/INDIRECT(ADDRESS($BL485,COLUMN(BQ485)))</f>
        <v>2.6787526306571293E-3</v>
      </c>
      <c r="CE485" s="208" cm="1">
        <f t="array" aca="1" ref="CE485" ca="1">BR485/INDIRECT(ADDRESS($BL485,COLUMN(BR485)))</f>
        <v>2.5677547249997792E-3</v>
      </c>
      <c r="CF485" s="208" cm="1">
        <f t="array" aca="1" ref="CF485" ca="1">BS485/INDIRECT(ADDRESS($BL485,COLUMN(BS485)))</f>
        <v>5.0258534140479386E-3</v>
      </c>
      <c r="CG485" s="208" cm="1">
        <f t="array" aca="1" ref="CG485" ca="1">BT485/INDIRECT(ADDRESS($BL485,COLUMN(BT485)))</f>
        <v>1.0693819848865371E-2</v>
      </c>
      <c r="CH485" s="208" cm="1">
        <f t="array" aca="1" ref="CH485" ca="1">BU485/INDIRECT(ADDRESS($BL485,COLUMN(BU485)))</f>
        <v>1.0219137312751753E-2</v>
      </c>
      <c r="CI485" s="208" cm="1">
        <f t="array" aca="1" ref="CI485" ca="1">BV485/INDIRECT(ADDRESS($BL485,COLUMN(BV485)))</f>
        <v>1.0240966787407286E-2</v>
      </c>
      <c r="CJ485" s="208" cm="1">
        <f t="array" aca="1" ref="CJ485" ca="1">BW485/INDIRECT(ADDRESS($BL485,COLUMN(BW485)))</f>
        <v>1.0543292089113535E-2</v>
      </c>
      <c r="CK485" s="208" cm="1">
        <f t="array" aca="1" ref="CK485" ca="1">BX485/INDIRECT(ADDRESS($BL485,COLUMN(BX485)))</f>
        <v>1.0184519227691187E-2</v>
      </c>
      <c r="CL485" s="208" cm="1">
        <f t="array" aca="1" ref="CL485" ca="1">BY485/INDIRECT(ADDRESS($BL485,COLUMN(BY485)))</f>
        <v>9.5830767628833722E-3</v>
      </c>
      <c r="CN485" s="71" t="str">
        <f t="shared" si="109"/>
        <v>Renewable waste</v>
      </c>
      <c r="CO485" s="209" t="str">
        <f t="shared" ca="1" si="110"/>
        <v>0.07
(0.3%)</v>
      </c>
      <c r="CP485" s="209" t="str">
        <f t="shared" ca="1" si="110"/>
        <v>0.07
(0.3%)</v>
      </c>
      <c r="CQ485" s="209" t="str">
        <f t="shared" ca="1" si="110"/>
        <v>0.08
(0.3%)</v>
      </c>
      <c r="CR485" s="209" t="str">
        <f t="shared" ca="1" si="110"/>
        <v>0.08
(0.3%)</v>
      </c>
      <c r="CS485" s="209" t="str">
        <f t="shared" ca="1" si="110"/>
        <v>0.15
(0.5%)</v>
      </c>
      <c r="CT485" s="209" t="str">
        <f t="shared" ca="1" si="110"/>
        <v>0.33
(1.1%)</v>
      </c>
      <c r="CU485" s="209" t="str">
        <f t="shared" ca="1" si="110"/>
        <v>0.32
(1.0%)</v>
      </c>
      <c r="CV485" s="209" t="str">
        <f t="shared" ca="1" si="110"/>
        <v>0.33
(1.0%)</v>
      </c>
      <c r="CW485" s="209" t="str">
        <f t="shared" ca="1" si="110"/>
        <v>0.35
(1.1%)</v>
      </c>
      <c r="CX485" s="209" t="str">
        <f t="shared" ca="1" si="110"/>
        <v>0.35
(1.0%)</v>
      </c>
      <c r="CY485" s="209" t="str">
        <f t="shared" ca="1" si="110"/>
        <v>0.33
(1.0%)</v>
      </c>
    </row>
    <row r="486" spans="3:103">
      <c r="C486" s="7" t="s">
        <v>33</v>
      </c>
      <c r="D486" s="7" t="s">
        <v>12</v>
      </c>
      <c r="F486" s="37">
        <f t="shared" si="103"/>
        <v>0</v>
      </c>
      <c r="G486" s="37">
        <f t="shared" si="103"/>
        <v>0</v>
      </c>
      <c r="H486" s="37">
        <f t="shared" si="103"/>
        <v>0</v>
      </c>
      <c r="I486" s="37">
        <f t="shared" si="103"/>
        <v>0</v>
      </c>
      <c r="J486" s="37">
        <f t="shared" si="103"/>
        <v>0</v>
      </c>
      <c r="K486" s="37">
        <f t="shared" si="103"/>
        <v>0</v>
      </c>
      <c r="L486" s="37">
        <f t="shared" si="103"/>
        <v>0</v>
      </c>
      <c r="M486" s="37">
        <f t="shared" si="103"/>
        <v>0</v>
      </c>
      <c r="N486" s="37">
        <f t="shared" si="103"/>
        <v>0</v>
      </c>
      <c r="O486" s="37">
        <f t="shared" si="103"/>
        <v>0</v>
      </c>
      <c r="P486" s="37">
        <f t="shared" si="103"/>
        <v>0</v>
      </c>
      <c r="Q486" s="37">
        <f t="shared" si="103"/>
        <v>0</v>
      </c>
      <c r="R486" s="37">
        <f t="shared" si="103"/>
        <v>0</v>
      </c>
      <c r="S486" s="37">
        <f t="shared" si="103"/>
        <v>0</v>
      </c>
      <c r="T486" s="37">
        <f t="shared" si="103"/>
        <v>8</v>
      </c>
      <c r="U486" s="37">
        <f t="shared" si="103"/>
        <v>7.8920000000000003</v>
      </c>
      <c r="V486" s="37">
        <f t="shared" si="103"/>
        <v>7.8920000000000003</v>
      </c>
      <c r="W486" s="37">
        <f t="shared" si="103"/>
        <v>13.825000000000001</v>
      </c>
      <c r="X486" s="37">
        <f t="shared" si="103"/>
        <v>33.07</v>
      </c>
      <c r="Y486" s="37">
        <f t="shared" si="103"/>
        <v>65.222999999999999</v>
      </c>
      <c r="Z486" s="37">
        <f t="shared" si="103"/>
        <v>109.717</v>
      </c>
      <c r="AA486" s="37">
        <f t="shared" si="103"/>
        <v>136.28199999999998</v>
      </c>
      <c r="AB486" s="37">
        <f t="shared" si="103"/>
        <v>179.011</v>
      </c>
      <c r="AC486" s="37">
        <f t="shared" si="103"/>
        <v>226.93899999999999</v>
      </c>
      <c r="AD486" s="37">
        <f t="shared" si="103"/>
        <v>264.91199999999998</v>
      </c>
      <c r="AE486" s="37">
        <f t="shared" si="103"/>
        <v>196.71199999999999</v>
      </c>
      <c r="AF486" s="37">
        <f t="shared" si="103"/>
        <v>395.47700000000003</v>
      </c>
      <c r="AG486" s="37">
        <f t="shared" si="103"/>
        <v>381.40899999999999</v>
      </c>
      <c r="AH486" s="37">
        <f t="shared" si="103"/>
        <v>334.09300000000002</v>
      </c>
      <c r="AI486" s="37">
        <f t="shared" si="103"/>
        <v>346.322</v>
      </c>
      <c r="AJ486" s="37">
        <f t="shared" si="103"/>
        <v>432.61499999999995</v>
      </c>
      <c r="AK486" s="37">
        <f t="shared" si="103"/>
        <v>233.9504725455819</v>
      </c>
      <c r="AL486" s="37">
        <f t="shared" si="103"/>
        <v>25.593999999999994</v>
      </c>
      <c r="AM486" s="37">
        <f t="shared" si="103"/>
        <v>343.3876479984263</v>
      </c>
      <c r="AN486" s="37"/>
      <c r="AO486" s="37"/>
      <c r="AP486" s="37"/>
      <c r="AQ486" s="37"/>
      <c r="AR486" s="37"/>
      <c r="AS486" s="37"/>
      <c r="AT486" s="37"/>
      <c r="AY486" s="49" t="str">
        <f t="shared" si="104"/>
        <v>Biomass</v>
      </c>
      <c r="AZ486" s="70" cm="1">
        <f t="array" aca="1" ref="AZ486" ca="1">INDIRECT(ADDRESS(ROW(AY486),AZ$9))/1000</f>
        <v>0.3433876479984263</v>
      </c>
      <c r="BA486" s="71" cm="1">
        <f t="array" aca="1" ref="BA486" ca="1">INDIRECT(ADDRESS(ROW(AZ486),BA$9))/1000</f>
        <v>2.5593999999999995E-2</v>
      </c>
      <c r="BB486" s="71" cm="1">
        <f t="array" aca="1" ref="BB486" ca="1">INDIRECT(ADDRESS(ROW(BA486),BB$9))/1000</f>
        <v>0.33409300000000003</v>
      </c>
      <c r="BC486" s="73" cm="1">
        <f t="array" aca="1" ref="BC486" ca="1">INDIRECT(ADDRESS(ROW(BB486),BC$9))/1000</f>
        <v>0.226939</v>
      </c>
      <c r="BD486" s="77" cm="1">
        <f t="array" aca="1" ref="BD486" ca="1">AZ486/INDIRECT(ADDRESS($BL486,COLUMN(AZ486)))</f>
        <v>9.8581517114578344E-3</v>
      </c>
      <c r="BE486" s="78" cm="1">
        <f t="array" aca="1" ref="BE486" ca="1">BA486/INDIRECT(ADDRESS($BL486,COLUMN(BA486)))</f>
        <v>7.5165689626259633E-4</v>
      </c>
      <c r="BF486" s="78" cm="1">
        <f t="array" aca="1" ref="BF486" ca="1">BB486/INDIRECT(ADDRESS($BL486,COLUMN(BB486)))</f>
        <v>1.0821340077923704E-2</v>
      </c>
      <c r="BG486" s="80" cm="1">
        <f t="array" aca="1" ref="BG486" ca="1">BC486/INDIRECT(ADDRESS($BL486,COLUMN(BC486)))</f>
        <v>8.1580275934798174E-3</v>
      </c>
      <c r="BH486" s="53">
        <f t="shared" ca="1" si="105"/>
        <v>12.416724544753706</v>
      </c>
      <c r="BI486" s="53">
        <f t="shared" ca="1" si="105"/>
        <v>2.7820540982379981E-2</v>
      </c>
      <c r="BJ486" s="53">
        <f t="shared" ca="1" si="105"/>
        <v>0.51312752765468383</v>
      </c>
      <c r="BL486" s="61">
        <f t="shared" si="106"/>
        <v>494</v>
      </c>
      <c r="BN486" s="49" t="str">
        <f t="shared" si="107"/>
        <v>Biomass</v>
      </c>
      <c r="BO486" s="71" cm="1">
        <f t="array" ref="BO486">INDEX(486:486,,BO$9)/1000</f>
        <v>0.226939</v>
      </c>
      <c r="BP486" s="71" cm="1">
        <f t="array" ref="BP486">INDEX(486:486,,BP$9)/1000</f>
        <v>0.26491199999999998</v>
      </c>
      <c r="BQ486" s="71" cm="1">
        <f t="array" ref="BQ486">INDEX(486:486,,BQ$9)/1000</f>
        <v>0.196712</v>
      </c>
      <c r="BR486" s="71" cm="1">
        <f t="array" ref="BR486">INDEX(486:486,,BR$9)/1000</f>
        <v>0.39547700000000002</v>
      </c>
      <c r="BS486" s="71" cm="1">
        <f t="array" ref="BS486">INDEX(486:486,,BS$9)/1000</f>
        <v>0.381409</v>
      </c>
      <c r="BT486" s="71" cm="1">
        <f t="array" ref="BT486">INDEX(486:486,,BT$9)/1000</f>
        <v>0.33409300000000003</v>
      </c>
      <c r="BU486" s="71" cm="1">
        <f t="array" ref="BU486">INDEX(486:486,,BU$9)/1000</f>
        <v>0.34632200000000002</v>
      </c>
      <c r="BV486" s="71" cm="1">
        <f t="array" ref="BV486">INDEX(486:486,,BV$9)/1000</f>
        <v>0.43261499999999997</v>
      </c>
      <c r="BW486" s="71" cm="1">
        <f t="array" ref="BW486">INDEX(486:486,,BW$9)/1000</f>
        <v>0.23395047254558191</v>
      </c>
      <c r="BX486" s="71" cm="1">
        <f t="array" ref="BX486">INDEX(486:486,,BX$9)/1000</f>
        <v>2.5593999999999995E-2</v>
      </c>
      <c r="BY486" s="71" cm="1">
        <f t="array" ref="BY486">INDEX(486:486,,BY$9)/1000</f>
        <v>0.3433876479984263</v>
      </c>
      <c r="CA486" s="71" t="str">
        <f t="shared" si="108"/>
        <v>Biomass</v>
      </c>
      <c r="CB486" s="208" cm="1">
        <f t="array" aca="1" ref="CB486" ca="1">BO486/INDIRECT(ADDRESS($BL486,COLUMN(BO486)))</f>
        <v>8.1580275934798174E-3</v>
      </c>
      <c r="CC486" s="208" cm="1">
        <f t="array" aca="1" ref="CC486" ca="1">BP486/INDIRECT(ADDRESS($BL486,COLUMN(BP486)))</f>
        <v>9.4758134468900957E-3</v>
      </c>
      <c r="CD486" s="208" cm="1">
        <f t="array" aca="1" ref="CD486" ca="1">BQ486/INDIRECT(ADDRESS($BL486,COLUMN(BQ486)))</f>
        <v>6.8359554185281673E-3</v>
      </c>
      <c r="CE486" s="208" cm="1">
        <f t="array" aca="1" ref="CE486" ca="1">BR486/INDIRECT(ADDRESS($BL486,COLUMN(BR486)))</f>
        <v>1.3401889027328534E-2</v>
      </c>
      <c r="CF486" s="208" cm="1">
        <f t="array" aca="1" ref="CF486" ca="1">BS486/INDIRECT(ADDRESS($BL486,COLUMN(BS486)))</f>
        <v>1.2716214300962618E-2</v>
      </c>
      <c r="CG486" s="208" cm="1">
        <f t="array" aca="1" ref="CG486" ca="1">BT486/INDIRECT(ADDRESS($BL486,COLUMN(BT486)))</f>
        <v>1.0821340077923704E-2</v>
      </c>
      <c r="CH486" s="208" cm="1">
        <f t="array" aca="1" ref="CH486" ca="1">BU486/INDIRECT(ADDRESS($BL486,COLUMN(BU486)))</f>
        <v>1.1043746305897445E-2</v>
      </c>
      <c r="CI486" s="208" cm="1">
        <f t="array" aca="1" ref="CI486" ca="1">BV486/INDIRECT(ADDRESS($BL486,COLUMN(BV486)))</f>
        <v>1.3584379196398476E-2</v>
      </c>
      <c r="CJ486" s="208" cm="1">
        <f t="array" aca="1" ref="CJ486" ca="1">BW486/INDIRECT(ADDRESS($BL486,COLUMN(BW486)))</f>
        <v>7.0193344557919618E-3</v>
      </c>
      <c r="CK486" s="208" cm="1">
        <f t="array" aca="1" ref="CK486" ca="1">BX486/INDIRECT(ADDRESS($BL486,COLUMN(BX486)))</f>
        <v>7.5165689626259633E-4</v>
      </c>
      <c r="CL486" s="208" cm="1">
        <f t="array" aca="1" ref="CL486" ca="1">BY486/INDIRECT(ADDRESS($BL486,COLUMN(BY486)))</f>
        <v>9.8581517114578344E-3</v>
      </c>
      <c r="CN486" s="71" t="str">
        <f t="shared" si="109"/>
        <v>Biomass</v>
      </c>
      <c r="CO486" s="209" t="str">
        <f t="shared" ca="1" si="110"/>
        <v>0.23
(0.8%)</v>
      </c>
      <c r="CP486" s="209" t="str">
        <f t="shared" ca="1" si="110"/>
        <v>0.26
(0.9%)</v>
      </c>
      <c r="CQ486" s="209" t="str">
        <f t="shared" ca="1" si="110"/>
        <v>0.20
(0.7%)</v>
      </c>
      <c r="CR486" s="209" t="str">
        <f t="shared" ca="1" si="110"/>
        <v>0.40
(1.3%)</v>
      </c>
      <c r="CS486" s="209" t="str">
        <f t="shared" ca="1" si="110"/>
        <v>0.38
(1.3%)</v>
      </c>
      <c r="CT486" s="209" t="str">
        <f t="shared" ca="1" si="110"/>
        <v>0.33
(1.1%)</v>
      </c>
      <c r="CU486" s="209" t="str">
        <f t="shared" ca="1" si="110"/>
        <v>0.35
(1.1%)</v>
      </c>
      <c r="CV486" s="209" t="str">
        <f t="shared" ca="1" si="110"/>
        <v>0.43
(1.4%)</v>
      </c>
      <c r="CW486" s="209" t="str">
        <f t="shared" ca="1" si="110"/>
        <v>0.23
(0.7%)</v>
      </c>
      <c r="CX486" s="209" t="str">
        <f t="shared" ca="1" si="110"/>
        <v>0.03
(0.1%)</v>
      </c>
      <c r="CY486" s="209" t="str">
        <f t="shared" ca="1" si="110"/>
        <v>0.34
(1.0%)</v>
      </c>
    </row>
    <row r="487" spans="3:103">
      <c r="C487" s="7" t="s">
        <v>29</v>
      </c>
      <c r="D487" s="7" t="s">
        <v>12</v>
      </c>
      <c r="F487" s="37">
        <f t="shared" si="103"/>
        <v>0</v>
      </c>
      <c r="G487" s="37">
        <f t="shared" si="103"/>
        <v>0</v>
      </c>
      <c r="H487" s="37">
        <f t="shared" si="103"/>
        <v>0</v>
      </c>
      <c r="I487" s="37">
        <f t="shared" si="103"/>
        <v>0</v>
      </c>
      <c r="J487" s="37">
        <f t="shared" si="103"/>
        <v>0</v>
      </c>
      <c r="K487" s="37">
        <f t="shared" si="103"/>
        <v>0</v>
      </c>
      <c r="L487" s="37">
        <f t="shared" si="103"/>
        <v>27</v>
      </c>
      <c r="M487" s="37">
        <f t="shared" si="103"/>
        <v>81</v>
      </c>
      <c r="N487" s="37">
        <f t="shared" si="103"/>
        <v>85</v>
      </c>
      <c r="O487" s="37">
        <f t="shared" si="103"/>
        <v>91</v>
      </c>
      <c r="P487" s="37">
        <f t="shared" si="103"/>
        <v>95</v>
      </c>
      <c r="Q487" s="37">
        <f t="shared" si="103"/>
        <v>97</v>
      </c>
      <c r="R487" s="37">
        <f t="shared" si="103"/>
        <v>81</v>
      </c>
      <c r="S487" s="37">
        <f t="shared" si="103"/>
        <v>70</v>
      </c>
      <c r="T487" s="37">
        <f t="shared" si="103"/>
        <v>85</v>
      </c>
      <c r="U487" s="37">
        <f t="shared" si="103"/>
        <v>106.37</v>
      </c>
      <c r="V487" s="37">
        <f t="shared" si="103"/>
        <v>108.39600000000002</v>
      </c>
      <c r="W487" s="37">
        <f t="shared" si="103"/>
        <v>146.36635504974478</v>
      </c>
      <c r="X487" s="37">
        <f t="shared" si="103"/>
        <v>167.16453189238726</v>
      </c>
      <c r="Y487" s="37">
        <f t="shared" si="103"/>
        <v>177.56555834454002</v>
      </c>
      <c r="Z487" s="37">
        <f t="shared" si="103"/>
        <v>182.27766256392911</v>
      </c>
      <c r="AA487" s="37">
        <f t="shared" si="103"/>
        <v>178.36807667004385</v>
      </c>
      <c r="AB487" s="37">
        <f t="shared" si="103"/>
        <v>172.60454113325818</v>
      </c>
      <c r="AC487" s="37">
        <f t="shared" si="103"/>
        <v>155.83672691418269</v>
      </c>
      <c r="AD487" s="37">
        <f t="shared" si="103"/>
        <v>167.42562635333996</v>
      </c>
      <c r="AE487" s="37">
        <f t="shared" si="103"/>
        <v>175.1785178248879</v>
      </c>
      <c r="AF487" s="37">
        <f t="shared" si="103"/>
        <v>163.79267354449598</v>
      </c>
      <c r="AG487" s="37">
        <f t="shared" si="103"/>
        <v>158.11478477893223</v>
      </c>
      <c r="AH487" s="37">
        <f t="shared" si="103"/>
        <v>139.15317599710639</v>
      </c>
      <c r="AI487" s="37">
        <f t="shared" si="103"/>
        <v>132.57669167424353</v>
      </c>
      <c r="AJ487" s="37">
        <f t="shared" si="103"/>
        <v>117.02112414568852</v>
      </c>
      <c r="AK487" s="37">
        <f t="shared" si="103"/>
        <v>118.82845809616626</v>
      </c>
      <c r="AL487" s="37">
        <f t="shared" si="103"/>
        <v>100.47715041378426</v>
      </c>
      <c r="AM487" s="37">
        <f t="shared" si="103"/>
        <v>95.716860008260383</v>
      </c>
      <c r="AN487" s="37"/>
      <c r="AO487" s="37"/>
      <c r="AP487" s="37"/>
      <c r="AQ487" s="37"/>
      <c r="AR487" s="37"/>
      <c r="AS487" s="37"/>
      <c r="AT487" s="37"/>
      <c r="AY487" s="49" t="str">
        <f t="shared" si="104"/>
        <v>Landfill gas</v>
      </c>
      <c r="AZ487" s="70" cm="1">
        <f t="array" aca="1" ref="AZ487" ca="1">INDIRECT(ADDRESS(ROW(AY487),AZ$9))/1000</f>
        <v>9.5716860008260379E-2</v>
      </c>
      <c r="BA487" s="71" cm="1">
        <f t="array" aca="1" ref="BA487" ca="1">INDIRECT(ADDRESS(ROW(AZ487),BA$9))/1000</f>
        <v>0.10047715041378426</v>
      </c>
      <c r="BB487" s="71" cm="1">
        <f t="array" aca="1" ref="BB487" ca="1">INDIRECT(ADDRESS(ROW(BA487),BB$9))/1000</f>
        <v>0.13915317599710639</v>
      </c>
      <c r="BC487" s="73" cm="1">
        <f t="array" aca="1" ref="BC487" ca="1">INDIRECT(ADDRESS(ROW(BB487),BC$9))/1000</f>
        <v>0.15583672691418268</v>
      </c>
      <c r="BD487" s="77" cm="1">
        <f t="array" aca="1" ref="BD487" ca="1">AZ487/INDIRECT(ADDRESS($BL487,COLUMN(AZ487)))</f>
        <v>2.7478895435112632E-3</v>
      </c>
      <c r="BE487" s="78" cm="1">
        <f t="array" aca="1" ref="BE487" ca="1">BA487/INDIRECT(ADDRESS($BL487,COLUMN(BA487)))</f>
        <v>2.9508612575343883E-3</v>
      </c>
      <c r="BF487" s="78" cm="1">
        <f t="array" aca="1" ref="BF487" ca="1">BB487/INDIRECT(ADDRESS($BL487,COLUMN(BB487)))</f>
        <v>4.5071996132449886E-3</v>
      </c>
      <c r="BG487" s="80" cm="1">
        <f t="array" aca="1" ref="BG487" ca="1">BC487/INDIRECT(ADDRESS($BL487,COLUMN(BC487)))</f>
        <v>5.6020354290954016E-3</v>
      </c>
      <c r="BH487" s="53">
        <f t="shared" ca="1" si="105"/>
        <v>-4.7376845242128048E-2</v>
      </c>
      <c r="BI487" s="53">
        <f t="shared" ca="1" si="105"/>
        <v>-0.31214749988709739</v>
      </c>
      <c r="BJ487" s="53">
        <f t="shared" ca="1" si="105"/>
        <v>-0.38578753607312066</v>
      </c>
      <c r="BL487" s="61">
        <f t="shared" si="106"/>
        <v>494</v>
      </c>
      <c r="BN487" s="49" t="str">
        <f t="shared" si="107"/>
        <v>Landfill gas</v>
      </c>
      <c r="BO487" s="71" cm="1">
        <f t="array" ref="BO487">INDEX(487:487,,BO$9)/1000</f>
        <v>0.15583672691418268</v>
      </c>
      <c r="BP487" s="71" cm="1">
        <f t="array" ref="BP487">INDEX(487:487,,BP$9)/1000</f>
        <v>0.16742562635333996</v>
      </c>
      <c r="BQ487" s="71" cm="1">
        <f t="array" ref="BQ487">INDEX(487:487,,BQ$9)/1000</f>
        <v>0.17517851782488791</v>
      </c>
      <c r="BR487" s="71" cm="1">
        <f t="array" ref="BR487">INDEX(487:487,,BR$9)/1000</f>
        <v>0.16379267354449598</v>
      </c>
      <c r="BS487" s="71" cm="1">
        <f t="array" ref="BS487">INDEX(487:487,,BS$9)/1000</f>
        <v>0.15811478477893223</v>
      </c>
      <c r="BT487" s="71" cm="1">
        <f t="array" ref="BT487">INDEX(487:487,,BT$9)/1000</f>
        <v>0.13915317599710639</v>
      </c>
      <c r="BU487" s="71" cm="1">
        <f t="array" ref="BU487">INDEX(487:487,,BU$9)/1000</f>
        <v>0.13257669167424355</v>
      </c>
      <c r="BV487" s="71" cm="1">
        <f t="array" ref="BV487">INDEX(487:487,,BV$9)/1000</f>
        <v>0.11702112414568852</v>
      </c>
      <c r="BW487" s="71" cm="1">
        <f t="array" ref="BW487">INDEX(487:487,,BW$9)/1000</f>
        <v>0.11882845809616625</v>
      </c>
      <c r="BX487" s="71" cm="1">
        <f t="array" ref="BX487">INDEX(487:487,,BX$9)/1000</f>
        <v>0.10047715041378426</v>
      </c>
      <c r="BY487" s="71" cm="1">
        <f t="array" ref="BY487">INDEX(487:487,,BY$9)/1000</f>
        <v>9.5716860008260379E-2</v>
      </c>
      <c r="CA487" s="71" t="str">
        <f t="shared" si="108"/>
        <v>Landfill gas</v>
      </c>
      <c r="CB487" s="208" cm="1">
        <f t="array" aca="1" ref="CB487" ca="1">BO487/INDIRECT(ADDRESS($BL487,COLUMN(BO487)))</f>
        <v>5.6020354290954016E-3</v>
      </c>
      <c r="CC487" s="208" cm="1">
        <f t="array" aca="1" ref="CC487" ca="1">BP487/INDIRECT(ADDRESS($BL487,COLUMN(BP487)))</f>
        <v>5.9887585369971007E-3</v>
      </c>
      <c r="CD487" s="208" cm="1">
        <f t="array" aca="1" ref="CD487" ca="1">BQ487/INDIRECT(ADDRESS($BL487,COLUMN(BQ487)))</f>
        <v>6.0876435506465069E-3</v>
      </c>
      <c r="CE487" s="208" cm="1">
        <f t="array" aca="1" ref="CE487" ca="1">BR487/INDIRECT(ADDRESS($BL487,COLUMN(BR487)))</f>
        <v>5.5505913980655897E-3</v>
      </c>
      <c r="CF487" s="208" cm="1">
        <f t="array" aca="1" ref="CF487" ca="1">BS487/INDIRECT(ADDRESS($BL487,COLUMN(BS487)))</f>
        <v>5.2715627774894787E-3</v>
      </c>
      <c r="CG487" s="208" cm="1">
        <f t="array" aca="1" ref="CG487" ca="1">BT487/INDIRECT(ADDRESS($BL487,COLUMN(BT487)))</f>
        <v>4.5071996132449886E-3</v>
      </c>
      <c r="CH487" s="208" cm="1">
        <f t="array" aca="1" ref="CH487" ca="1">BU487/INDIRECT(ADDRESS($BL487,COLUMN(BU487)))</f>
        <v>4.2276937327848981E-3</v>
      </c>
      <c r="CI487" s="208" cm="1">
        <f t="array" aca="1" ref="CI487" ca="1">BV487/INDIRECT(ADDRESS($BL487,COLUMN(BV487)))</f>
        <v>3.674535844535799E-3</v>
      </c>
      <c r="CJ487" s="208" cm="1">
        <f t="array" aca="1" ref="CJ487" ca="1">BW487/INDIRECT(ADDRESS($BL487,COLUMN(BW487)))</f>
        <v>3.5652703803816395E-3</v>
      </c>
      <c r="CK487" s="208" cm="1">
        <f t="array" aca="1" ref="CK487" ca="1">BX487/INDIRECT(ADDRESS($BL487,COLUMN(BX487)))</f>
        <v>2.9508612575343883E-3</v>
      </c>
      <c r="CL487" s="208" cm="1">
        <f t="array" aca="1" ref="CL487" ca="1">BY487/INDIRECT(ADDRESS($BL487,COLUMN(BY487)))</f>
        <v>2.7478895435112632E-3</v>
      </c>
      <c r="CN487" s="71" t="str">
        <f t="shared" si="109"/>
        <v>Landfill gas</v>
      </c>
      <c r="CO487" s="209" t="str">
        <f t="shared" ca="1" si="110"/>
        <v>0.16
(0.6%)</v>
      </c>
      <c r="CP487" s="209" t="str">
        <f t="shared" ca="1" si="110"/>
        <v>0.17
(0.6%)</v>
      </c>
      <c r="CQ487" s="209" t="str">
        <f t="shared" ca="1" si="110"/>
        <v>0.18
(0.6%)</v>
      </c>
      <c r="CR487" s="209" t="str">
        <f t="shared" ca="1" si="110"/>
        <v>0.16
(0.6%)</v>
      </c>
      <c r="CS487" s="209" t="str">
        <f t="shared" ca="1" si="110"/>
        <v>0.16
(0.5%)</v>
      </c>
      <c r="CT487" s="209" t="str">
        <f t="shared" ca="1" si="110"/>
        <v>0.14
(0.5%)</v>
      </c>
      <c r="CU487" s="209" t="str">
        <f t="shared" ca="1" si="110"/>
        <v>0.13
(0.4%)</v>
      </c>
      <c r="CV487" s="209" t="str">
        <f t="shared" ca="1" si="110"/>
        <v>0.12
(0.4%)</v>
      </c>
      <c r="CW487" s="209" t="str">
        <f t="shared" ca="1" si="110"/>
        <v>0.12
(0.4%)</v>
      </c>
      <c r="CX487" s="209" t="str">
        <f t="shared" ca="1" si="110"/>
        <v>0.10
(0.3%)</v>
      </c>
      <c r="CY487" s="209" t="str">
        <f t="shared" ca="1" si="110"/>
        <v>0.10
(0.3%)</v>
      </c>
    </row>
    <row r="488" spans="3:103">
      <c r="C488" s="7" t="s">
        <v>27</v>
      </c>
      <c r="D488" s="7" t="s">
        <v>12</v>
      </c>
      <c r="F488" s="37">
        <f t="shared" si="103"/>
        <v>0</v>
      </c>
      <c r="G488" s="37">
        <f t="shared" si="103"/>
        <v>0</v>
      </c>
      <c r="H488" s="37">
        <f t="shared" si="103"/>
        <v>0</v>
      </c>
      <c r="I488" s="37">
        <f t="shared" si="103"/>
        <v>0</v>
      </c>
      <c r="J488" s="37">
        <f t="shared" si="103"/>
        <v>0</v>
      </c>
      <c r="K488" s="37">
        <f t="shared" si="103"/>
        <v>0</v>
      </c>
      <c r="L488" s="37">
        <f t="shared" si="103"/>
        <v>0</v>
      </c>
      <c r="M488" s="37">
        <f t="shared" si="103"/>
        <v>0</v>
      </c>
      <c r="N488" s="37">
        <f t="shared" si="103"/>
        <v>0</v>
      </c>
      <c r="O488" s="37">
        <f t="shared" si="103"/>
        <v>0</v>
      </c>
      <c r="P488" s="37">
        <f t="shared" si="103"/>
        <v>0</v>
      </c>
      <c r="Q488" s="37">
        <f t="shared" si="103"/>
        <v>0</v>
      </c>
      <c r="R488" s="37">
        <f t="shared" si="103"/>
        <v>1</v>
      </c>
      <c r="S488" s="37">
        <f t="shared" si="103"/>
        <v>16</v>
      </c>
      <c r="T488" s="37">
        <f t="shared" si="103"/>
        <v>16</v>
      </c>
      <c r="U488" s="37">
        <f t="shared" si="103"/>
        <v>16</v>
      </c>
      <c r="V488" s="37">
        <f t="shared" si="103"/>
        <v>12.144999999999982</v>
      </c>
      <c r="W488" s="37">
        <f t="shared" si="103"/>
        <v>16.921644950255228</v>
      </c>
      <c r="X488" s="37">
        <f t="shared" si="103"/>
        <v>16.776468107612743</v>
      </c>
      <c r="Y488" s="37">
        <f t="shared" si="103"/>
        <v>17.434441655459977</v>
      </c>
      <c r="Z488" s="37">
        <f t="shared" si="103"/>
        <v>22.421337436070871</v>
      </c>
      <c r="AA488" s="37">
        <f t="shared" si="103"/>
        <v>21.399923329956152</v>
      </c>
      <c r="AB488" s="37">
        <f t="shared" si="103"/>
        <v>24.495458866741814</v>
      </c>
      <c r="AC488" s="37">
        <f t="shared" si="103"/>
        <v>28.724273085817288</v>
      </c>
      <c r="AD488" s="37">
        <f t="shared" si="103"/>
        <v>36.203373646660026</v>
      </c>
      <c r="AE488" s="37">
        <f t="shared" si="103"/>
        <v>29.612482175112092</v>
      </c>
      <c r="AF488" s="37">
        <f t="shared" si="103"/>
        <v>44.17432645550403</v>
      </c>
      <c r="AG488" s="37">
        <f t="shared" si="103"/>
        <v>44.978215221067785</v>
      </c>
      <c r="AH488" s="37">
        <f t="shared" si="103"/>
        <v>44.938824002893597</v>
      </c>
      <c r="AI488" s="37">
        <f t="shared" si="103"/>
        <v>52.945308325756457</v>
      </c>
      <c r="AJ488" s="37">
        <f t="shared" si="103"/>
        <v>61.600875854311496</v>
      </c>
      <c r="AK488" s="37">
        <f t="shared" si="103"/>
        <v>31.011944150000005</v>
      </c>
      <c r="AL488" s="37">
        <f t="shared" si="103"/>
        <v>10.134853399999983</v>
      </c>
      <c r="AM488" s="37">
        <f t="shared" si="103"/>
        <v>20.027430496540688</v>
      </c>
      <c r="AN488" s="37"/>
      <c r="AO488" s="37"/>
      <c r="AP488" s="37"/>
      <c r="AQ488" s="37"/>
      <c r="AR488" s="37"/>
      <c r="AS488" s="37"/>
      <c r="AT488" s="37"/>
      <c r="AY488" s="49" t="str">
        <f t="shared" si="104"/>
        <v>Biogas</v>
      </c>
      <c r="AZ488" s="70" cm="1">
        <f t="array" aca="1" ref="AZ488" ca="1">INDIRECT(ADDRESS(ROW(AY488),AZ$9))/1000</f>
        <v>2.0027430496540689E-2</v>
      </c>
      <c r="BA488" s="71" cm="1">
        <f t="array" aca="1" ref="BA488" ca="1">INDIRECT(ADDRESS(ROW(AZ488),BA$9))/1000</f>
        <v>1.0134853399999984E-2</v>
      </c>
      <c r="BB488" s="71" cm="1">
        <f t="array" aca="1" ref="BB488" ca="1">INDIRECT(ADDRESS(ROW(BA488),BB$9))/1000</f>
        <v>4.4938824002893597E-2</v>
      </c>
      <c r="BC488" s="73" cm="1">
        <f t="array" aca="1" ref="BC488" ca="1">INDIRECT(ADDRESS(ROW(BB488),BC$9))/1000</f>
        <v>2.8724273085817289E-2</v>
      </c>
      <c r="BD488" s="77" cm="1">
        <f t="array" aca="1" ref="BD488" ca="1">AZ488/INDIRECT(ADDRESS($BL488,COLUMN(AZ488)))</f>
        <v>5.7495792110285877E-4</v>
      </c>
      <c r="BE488" s="78" cm="1">
        <f t="array" aca="1" ref="BE488" ca="1">BA488/INDIRECT(ADDRESS($BL488,COLUMN(BA488)))</f>
        <v>2.9764524696102251E-4</v>
      </c>
      <c r="BF488" s="78" cm="1">
        <f t="array" aca="1" ref="BF488" ca="1">BB488/INDIRECT(ADDRESS($BL488,COLUMN(BB488)))</f>
        <v>1.4555776302923801E-3</v>
      </c>
      <c r="BG488" s="80" cm="1">
        <f t="array" aca="1" ref="BG488" ca="1">BC488/INDIRECT(ADDRESS($BL488,COLUMN(BC488)))</f>
        <v>1.0325832599806428E-3</v>
      </c>
      <c r="BH488" s="53">
        <f t="shared" ca="1" si="105"/>
        <v>0.97609474021012688</v>
      </c>
      <c r="BI488" s="53">
        <f t="shared" ca="1" si="105"/>
        <v>-0.55434012925547116</v>
      </c>
      <c r="BJ488" s="53">
        <f t="shared" ca="1" si="105"/>
        <v>-0.3027698059858196</v>
      </c>
      <c r="BL488" s="61">
        <f t="shared" si="106"/>
        <v>494</v>
      </c>
      <c r="BN488" s="49" t="str">
        <f t="shared" si="107"/>
        <v>Biogas</v>
      </c>
      <c r="BO488" s="71" cm="1">
        <f t="array" ref="BO488">INDEX(488:488,,BO$9)/1000</f>
        <v>2.8724273085817289E-2</v>
      </c>
      <c r="BP488" s="71" cm="1">
        <f t="array" ref="BP488">INDEX(488:488,,BP$9)/1000</f>
        <v>3.6203373646660028E-2</v>
      </c>
      <c r="BQ488" s="71" cm="1">
        <f t="array" ref="BQ488">INDEX(488:488,,BQ$9)/1000</f>
        <v>2.961248217511209E-2</v>
      </c>
      <c r="BR488" s="71" cm="1">
        <f t="array" ref="BR488">INDEX(488:488,,BR$9)/1000</f>
        <v>4.417432645550403E-2</v>
      </c>
      <c r="BS488" s="71" cm="1">
        <f t="array" ref="BS488">INDEX(488:488,,BS$9)/1000</f>
        <v>4.4978215221067784E-2</v>
      </c>
      <c r="BT488" s="71" cm="1">
        <f t="array" ref="BT488">INDEX(488:488,,BT$9)/1000</f>
        <v>4.4938824002893597E-2</v>
      </c>
      <c r="BU488" s="71" cm="1">
        <f t="array" ref="BU488">INDEX(488:488,,BU$9)/1000</f>
        <v>5.294530832575646E-2</v>
      </c>
      <c r="BV488" s="71" cm="1">
        <f t="array" ref="BV488">INDEX(488:488,,BV$9)/1000</f>
        <v>6.1600875854311496E-2</v>
      </c>
      <c r="BW488" s="71" cm="1">
        <f t="array" ref="BW488">INDEX(488:488,,BW$9)/1000</f>
        <v>3.1011944150000005E-2</v>
      </c>
      <c r="BX488" s="71" cm="1">
        <f t="array" ref="BX488">INDEX(488:488,,BX$9)/1000</f>
        <v>1.0134853399999984E-2</v>
      </c>
      <c r="BY488" s="71" cm="1">
        <f t="array" ref="BY488">INDEX(488:488,,BY$9)/1000</f>
        <v>2.0027430496540689E-2</v>
      </c>
      <c r="CA488" s="71" t="str">
        <f t="shared" si="108"/>
        <v>Biogas</v>
      </c>
      <c r="CB488" s="208" cm="1">
        <f t="array" aca="1" ref="CB488" ca="1">BO488/INDIRECT(ADDRESS($BL488,COLUMN(BO488)))</f>
        <v>1.0325832599806428E-3</v>
      </c>
      <c r="CC488" s="208" cm="1">
        <f t="array" aca="1" ref="CC488" ca="1">BP488/INDIRECT(ADDRESS($BL488,COLUMN(BP488)))</f>
        <v>1.2949825407071317E-3</v>
      </c>
      <c r="CD488" s="208" cm="1">
        <f t="array" aca="1" ref="CD488" ca="1">BQ488/INDIRECT(ADDRESS($BL488,COLUMN(BQ488)))</f>
        <v>1.0290658830220132E-3</v>
      </c>
      <c r="CE488" s="208" cm="1">
        <f t="array" aca="1" ref="CE488" ca="1">BR488/INDIRECT(ADDRESS($BL488,COLUMN(BR488)))</f>
        <v>1.4969756041783668E-3</v>
      </c>
      <c r="CF488" s="208" cm="1">
        <f t="array" aca="1" ref="CF488" ca="1">BS488/INDIRECT(ADDRESS($BL488,COLUMN(BS488)))</f>
        <v>1.4995782050919529E-3</v>
      </c>
      <c r="CG488" s="208" cm="1">
        <f t="array" aca="1" ref="CG488" ca="1">BT488/INDIRECT(ADDRESS($BL488,COLUMN(BT488)))</f>
        <v>1.4555776302923801E-3</v>
      </c>
      <c r="CH488" s="208" cm="1">
        <f t="array" aca="1" ref="CH488" ca="1">BU488/INDIRECT(ADDRESS($BL488,COLUMN(BU488)))</f>
        <v>1.6883552105762096E-3</v>
      </c>
      <c r="CI488" s="208" cm="1">
        <f t="array" aca="1" ref="CI488" ca="1">BV488/INDIRECT(ADDRESS($BL488,COLUMN(BV488)))</f>
        <v>1.9343056908226353E-3</v>
      </c>
      <c r="CJ488" s="208" cm="1">
        <f t="array" aca="1" ref="CJ488" ca="1">BW488/INDIRECT(ADDRESS($BL488,COLUMN(BW488)))</f>
        <v>9.3046705888050099E-4</v>
      </c>
      <c r="CK488" s="208" cm="1">
        <f t="array" aca="1" ref="CK488" ca="1">BX488/INDIRECT(ADDRESS($BL488,COLUMN(BX488)))</f>
        <v>2.9764524696102251E-4</v>
      </c>
      <c r="CL488" s="208" cm="1">
        <f t="array" aca="1" ref="CL488" ca="1">BY488/INDIRECT(ADDRESS($BL488,COLUMN(BY488)))</f>
        <v>5.7495792110285877E-4</v>
      </c>
      <c r="CN488" s="71" t="str">
        <f t="shared" si="109"/>
        <v>Biogas</v>
      </c>
      <c r="CO488" s="209" t="str">
        <f t="shared" ca="1" si="110"/>
        <v>0.03
(0.1%)</v>
      </c>
      <c r="CP488" s="209" t="str">
        <f t="shared" ca="1" si="110"/>
        <v>0.04
(0.1%)</v>
      </c>
      <c r="CQ488" s="209" t="str">
        <f t="shared" ca="1" si="110"/>
        <v>0.03
(0.1%)</v>
      </c>
      <c r="CR488" s="209" t="str">
        <f t="shared" ca="1" si="110"/>
        <v>0.04
(0.1%)</v>
      </c>
      <c r="CS488" s="209" t="str">
        <f t="shared" ca="1" si="110"/>
        <v>0.04
(0.1%)</v>
      </c>
      <c r="CT488" s="209" t="str">
        <f t="shared" ca="1" si="110"/>
        <v>0.04
(0.1%)</v>
      </c>
      <c r="CU488" s="209" t="str">
        <f t="shared" ca="1" si="110"/>
        <v>0.05
(0.2%)</v>
      </c>
      <c r="CV488" s="209" t="str">
        <f t="shared" ca="1" si="110"/>
        <v>0.06
(0.2%)</v>
      </c>
      <c r="CW488" s="209" t="str">
        <f t="shared" ca="1" si="110"/>
        <v>0.03
(0.1%)</v>
      </c>
      <c r="CX488" s="209" t="str">
        <f t="shared" ca="1" si="110"/>
        <v>0.01
(0.0%)</v>
      </c>
      <c r="CY488" s="209" t="str">
        <f t="shared" ca="1" si="110"/>
        <v>0.02
(0.1%)</v>
      </c>
    </row>
    <row r="489" spans="3:103" s="58" customFormat="1">
      <c r="C489" s="58" t="s">
        <v>789</v>
      </c>
      <c r="D489" s="7" t="s">
        <v>12</v>
      </c>
      <c r="F489" s="88">
        <f t="shared" si="103"/>
        <v>752.74881333333349</v>
      </c>
      <c r="G489" s="88">
        <f t="shared" si="103"/>
        <v>773.32062098654717</v>
      </c>
      <c r="H489" s="88">
        <f t="shared" si="103"/>
        <v>783.36716657698059</v>
      </c>
      <c r="I489" s="88">
        <f t="shared" si="103"/>
        <v>796.47876747384157</v>
      </c>
      <c r="J489" s="88">
        <f t="shared" si="103"/>
        <v>809.12289469211726</v>
      </c>
      <c r="K489" s="88">
        <f t="shared" si="103"/>
        <v>800.70807152235443</v>
      </c>
      <c r="L489" s="88">
        <f t="shared" si="103"/>
        <v>833.98274140672072</v>
      </c>
      <c r="M489" s="88">
        <f t="shared" si="103"/>
        <v>930.400569644798</v>
      </c>
      <c r="N489" s="88">
        <f t="shared" si="103"/>
        <v>1024.8318084483556</v>
      </c>
      <c r="O489" s="88">
        <f t="shared" si="103"/>
        <v>1075.7522459062079</v>
      </c>
      <c r="P489" s="88">
        <f t="shared" si="103"/>
        <v>1151.9747062464085</v>
      </c>
      <c r="Q489" s="88">
        <f t="shared" si="103"/>
        <v>1215.2785446830283</v>
      </c>
      <c r="R489" s="88">
        <f t="shared" si="103"/>
        <v>1268.0087431206821</v>
      </c>
      <c r="S489" s="88">
        <f t="shared" si="103"/>
        <v>1366.3938719341486</v>
      </c>
      <c r="T489" s="88">
        <f t="shared" si="103"/>
        <v>1615.7394085622841</v>
      </c>
      <c r="U489" s="88">
        <f t="shared" si="103"/>
        <v>1991.2499609031115</v>
      </c>
      <c r="V489" s="88">
        <f t="shared" si="103"/>
        <v>2457.3649099323593</v>
      </c>
      <c r="W489" s="88">
        <f t="shared" ref="W489:AM489" si="111">W382</f>
        <v>2830.4171858464638</v>
      </c>
      <c r="X489" s="88">
        <f t="shared" si="111"/>
        <v>3286.0967860155515</v>
      </c>
      <c r="Y489" s="88">
        <f t="shared" si="111"/>
        <v>4039.704467447928</v>
      </c>
      <c r="Z489" s="88">
        <f t="shared" si="111"/>
        <v>4480.9076696455595</v>
      </c>
      <c r="AA489" s="88">
        <f t="shared" si="111"/>
        <v>5047.3803282421759</v>
      </c>
      <c r="AB489" s="88">
        <f t="shared" si="111"/>
        <v>5466.577221727076</v>
      </c>
      <c r="AC489" s="88">
        <f t="shared" si="111"/>
        <v>5830.6376536500502</v>
      </c>
      <c r="AD489" s="88">
        <f t="shared" si="111"/>
        <v>6519.4406203259978</v>
      </c>
      <c r="AE489" s="88">
        <f t="shared" si="111"/>
        <v>7402.6744198547303</v>
      </c>
      <c r="AF489" s="88">
        <f t="shared" si="111"/>
        <v>7987.78933169023</v>
      </c>
      <c r="AG489" s="88">
        <f t="shared" si="111"/>
        <v>9093.4984198975235</v>
      </c>
      <c r="AH489" s="88">
        <f t="shared" si="111"/>
        <v>10286.087888127542</v>
      </c>
      <c r="AI489" s="88">
        <f t="shared" si="111"/>
        <v>11433.633881035214</v>
      </c>
      <c r="AJ489" s="88">
        <f t="shared" si="111"/>
        <v>12437.342422307262</v>
      </c>
      <c r="AK489" s="88">
        <f t="shared" si="111"/>
        <v>12553.416763624587</v>
      </c>
      <c r="AL489" s="88">
        <f t="shared" si="111"/>
        <v>12730.241724919955</v>
      </c>
      <c r="AM489" s="88">
        <f t="shared" si="111"/>
        <v>14082.358322395183</v>
      </c>
      <c r="AN489" s="88"/>
      <c r="AO489" s="88"/>
      <c r="AP489" s="88"/>
      <c r="AQ489" s="88"/>
      <c r="AR489" s="88"/>
      <c r="AS489" s="88"/>
      <c r="AT489" s="88"/>
      <c r="AU489" s="7"/>
      <c r="AV489" s="7"/>
      <c r="AY489" s="52" t="str">
        <f t="shared" si="104"/>
        <v>Numerator RES-E</v>
      </c>
      <c r="AZ489" s="75" cm="1">
        <f t="array" aca="1" ref="AZ489" ca="1">INDIRECT(ADDRESS(ROW(AY489),AZ$9))/1000</f>
        <v>14.082358322395184</v>
      </c>
      <c r="BA489" s="74" cm="1">
        <f t="array" aca="1" ref="BA489" ca="1">INDIRECT(ADDRESS(ROW(AZ489),BA$9))/1000</f>
        <v>12.730241724919955</v>
      </c>
      <c r="BB489" s="74" cm="1">
        <f t="array" aca="1" ref="BB489" ca="1">INDIRECT(ADDRESS(ROW(BA489),BB$9))/1000</f>
        <v>10.286087888127541</v>
      </c>
      <c r="BC489" s="76" cm="1">
        <f t="array" aca="1" ref="BC489" ca="1">INDIRECT(ADDRESS(ROW(BB489),BC$9))/1000</f>
        <v>5.8306376536500499</v>
      </c>
      <c r="BD489" s="81" cm="1">
        <f t="array" aca="1" ref="BD489" ca="1">AZ489/INDIRECT(ADDRESS($BL489,COLUMN(AZ489)))</f>
        <v>0.40428368814803373</v>
      </c>
      <c r="BE489" s="82" cm="1">
        <f t="array" aca="1" ref="BE489" ca="1">BA489/INDIRECT(ADDRESS($BL489,COLUMN(BA489)))</f>
        <v>0.37386785901484471</v>
      </c>
      <c r="BF489" s="82" cm="1">
        <f t="array" aca="1" ref="BF489" ca="1">BB489/INDIRECT(ADDRESS($BL489,COLUMN(BB489)))</f>
        <v>0.3331684743734234</v>
      </c>
      <c r="BG489" s="83" cm="1">
        <f t="array" aca="1" ref="BG489" ca="1">BC489/INDIRECT(ADDRESS($BL489,COLUMN(BC489)))</f>
        <v>0.20960038982307813</v>
      </c>
      <c r="BH489" s="54">
        <f t="shared" ca="1" si="105"/>
        <v>0.10621295547188291</v>
      </c>
      <c r="BI489" s="54">
        <f t="shared" ca="1" si="105"/>
        <v>0.36906844230345259</v>
      </c>
      <c r="BJ489" s="54">
        <f t="shared" ca="1" si="105"/>
        <v>1.4152346893961856</v>
      </c>
      <c r="BL489" s="135">
        <f t="shared" si="106"/>
        <v>494</v>
      </c>
      <c r="BN489" s="49" t="str">
        <f t="shared" si="107"/>
        <v>Numerator RES-E</v>
      </c>
      <c r="BO489" s="71" cm="1">
        <f t="array" ref="BO489">INDEX(489:489,,BO$9)/1000</f>
        <v>5.8306376536500499</v>
      </c>
      <c r="BP489" s="71" cm="1">
        <f t="array" ref="BP489">INDEX(489:489,,BP$9)/1000</f>
        <v>6.519440620325998</v>
      </c>
      <c r="BQ489" s="71" cm="1">
        <f t="array" ref="BQ489">INDEX(489:489,,BQ$9)/1000</f>
        <v>7.4026744198547307</v>
      </c>
      <c r="BR489" s="71" cm="1">
        <f t="array" ref="BR489">INDEX(489:489,,BR$9)/1000</f>
        <v>7.9877893316902302</v>
      </c>
      <c r="BS489" s="71" cm="1">
        <f t="array" ref="BS489">INDEX(489:489,,BS$9)/1000</f>
        <v>9.0934984198975233</v>
      </c>
      <c r="BT489" s="71" cm="1">
        <f t="array" ref="BT489">INDEX(489:489,,BT$9)/1000</f>
        <v>10.286087888127541</v>
      </c>
      <c r="BU489" s="71" cm="1">
        <f t="array" ref="BU489">INDEX(489:489,,BU$9)/1000</f>
        <v>11.433633881035213</v>
      </c>
      <c r="BV489" s="71" cm="1">
        <f t="array" ref="BV489">INDEX(489:489,,BV$9)/1000</f>
        <v>12.437342422307262</v>
      </c>
      <c r="BW489" s="71" cm="1">
        <f t="array" ref="BW489">INDEX(489:489,,BW$9)/1000</f>
        <v>12.553416763624588</v>
      </c>
      <c r="BX489" s="71" cm="1">
        <f t="array" ref="BX489">INDEX(489:489,,BX$9)/1000</f>
        <v>12.730241724919955</v>
      </c>
      <c r="BY489" s="71" cm="1">
        <f t="array" ref="BY489">INDEX(489:489,,BY$9)/1000</f>
        <v>14.082358322395184</v>
      </c>
      <c r="BZ489" s="7"/>
      <c r="CA489" s="71" t="str">
        <f t="shared" si="108"/>
        <v>Numerator RES-E</v>
      </c>
      <c r="CB489" s="208" cm="1">
        <f t="array" aca="1" ref="CB489" ca="1">BO489/INDIRECT(ADDRESS($BL489,COLUMN(BO489)))</f>
        <v>0.20960038982307813</v>
      </c>
      <c r="CC489" s="208" cm="1">
        <f t="array" aca="1" ref="CC489" ca="1">BP489/INDIRECT(ADDRESS($BL489,COLUMN(BP489)))</f>
        <v>0.23319820580527348</v>
      </c>
      <c r="CD489" s="208" cm="1">
        <f t="array" aca="1" ref="CD489" ca="1">BQ489/INDIRECT(ADDRESS($BL489,COLUMN(BQ489)))</f>
        <v>0.25725096746515619</v>
      </c>
      <c r="CE489" s="208" cm="1">
        <f t="array" aca="1" ref="CE489" ca="1">BR489/INDIRECT(ADDRESS($BL489,COLUMN(BR489)))</f>
        <v>0.27068948686520639</v>
      </c>
      <c r="CF489" s="208" cm="1">
        <f t="array" aca="1" ref="CF489" ca="1">BS489/INDIRECT(ADDRESS($BL489,COLUMN(BS489)))</f>
        <v>0.30317814905490392</v>
      </c>
      <c r="CG489" s="208" cm="1">
        <f t="array" aca="1" ref="CG489" ca="1">BT489/INDIRECT(ADDRESS($BL489,COLUMN(BT489)))</f>
        <v>0.3331684743734234</v>
      </c>
      <c r="CH489" s="208" cm="1">
        <f t="array" aca="1" ref="CH489" ca="1">BU489/INDIRECT(ADDRESS($BL489,COLUMN(BU489)))</f>
        <v>0.3646033227362584</v>
      </c>
      <c r="CI489" s="208" cm="1">
        <f t="array" aca="1" ref="CI489" ca="1">BV489/INDIRECT(ADDRESS($BL489,COLUMN(BV489)))</f>
        <v>0.39054026249685059</v>
      </c>
      <c r="CJ489" s="208" cm="1">
        <f t="array" aca="1" ref="CJ489" ca="1">BW489/INDIRECT(ADDRESS($BL489,COLUMN(BW489)))</f>
        <v>0.37664651782081021</v>
      </c>
      <c r="CK489" s="208" cm="1">
        <f t="array" aca="1" ref="CK489" ca="1">BX489/INDIRECT(ADDRESS($BL489,COLUMN(BX489)))</f>
        <v>0.37386785901484471</v>
      </c>
      <c r="CL489" s="208" cm="1">
        <f t="array" aca="1" ref="CL489" ca="1">BY489/INDIRECT(ADDRESS($BL489,COLUMN(BY489)))</f>
        <v>0.40428368814803373</v>
      </c>
      <c r="CM489" s="7"/>
      <c r="CN489" s="71" t="str">
        <f t="shared" si="109"/>
        <v>Numerator RES-E</v>
      </c>
      <c r="CO489" s="209" t="str">
        <f t="shared" ca="1" si="110"/>
        <v>5.83
(21.0%)</v>
      </c>
      <c r="CP489" s="209" t="str">
        <f t="shared" ca="1" si="110"/>
        <v>6.52
(23.3%)</v>
      </c>
      <c r="CQ489" s="209" t="str">
        <f t="shared" ca="1" si="110"/>
        <v>7.40
(25.7%)</v>
      </c>
      <c r="CR489" s="209" t="str">
        <f t="shared" ca="1" si="110"/>
        <v>7.99
(27.1%)</v>
      </c>
      <c r="CS489" s="209" t="str">
        <f t="shared" ca="1" si="110"/>
        <v>9.09
(30.3%)</v>
      </c>
      <c r="CT489" s="209" t="str">
        <f t="shared" ca="1" si="110"/>
        <v>10.29
(33.3%)</v>
      </c>
      <c r="CU489" s="209" t="str">
        <f t="shared" ca="1" si="110"/>
        <v>11.43
(36.5%)</v>
      </c>
      <c r="CV489" s="209" t="str">
        <f t="shared" ca="1" si="110"/>
        <v>12.44
(39.1%)</v>
      </c>
      <c r="CW489" s="209" t="str">
        <f t="shared" ca="1" si="110"/>
        <v>12.55
(37.7%)</v>
      </c>
      <c r="CX489" s="209" t="str">
        <f t="shared" ca="1" si="110"/>
        <v>12.73
(37.4%)</v>
      </c>
      <c r="CY489" s="209" t="str">
        <f t="shared" ca="1" si="110"/>
        <v>14.08
(40.4%)</v>
      </c>
    </row>
    <row r="490" spans="3:103">
      <c r="C490" s="7" t="s">
        <v>790</v>
      </c>
      <c r="D490" s="7" t="s">
        <v>12</v>
      </c>
      <c r="F490" s="37">
        <f t="shared" ref="F490:AM492" si="112">F370</f>
        <v>0</v>
      </c>
      <c r="G490" s="37">
        <f t="shared" si="112"/>
        <v>0</v>
      </c>
      <c r="H490" s="37">
        <f t="shared" si="112"/>
        <v>0</v>
      </c>
      <c r="I490" s="37">
        <f t="shared" si="112"/>
        <v>0</v>
      </c>
      <c r="J490" s="37">
        <f t="shared" si="112"/>
        <v>0</v>
      </c>
      <c r="K490" s="37">
        <f t="shared" si="112"/>
        <v>0</v>
      </c>
      <c r="L490" s="37">
        <f t="shared" si="112"/>
        <v>0</v>
      </c>
      <c r="M490" s="37">
        <f t="shared" si="112"/>
        <v>0</v>
      </c>
      <c r="N490" s="37">
        <f t="shared" si="112"/>
        <v>0</v>
      </c>
      <c r="O490" s="37">
        <f t="shared" si="112"/>
        <v>0</v>
      </c>
      <c r="P490" s="37">
        <f t="shared" si="112"/>
        <v>0</v>
      </c>
      <c r="Q490" s="37">
        <f t="shared" si="112"/>
        <v>0</v>
      </c>
      <c r="R490" s="37">
        <f t="shared" si="112"/>
        <v>0</v>
      </c>
      <c r="S490" s="37">
        <f t="shared" si="112"/>
        <v>0</v>
      </c>
      <c r="T490" s="37">
        <f t="shared" si="112"/>
        <v>0</v>
      </c>
      <c r="U490" s="37">
        <f t="shared" si="112"/>
        <v>0</v>
      </c>
      <c r="V490" s="37">
        <f t="shared" si="112"/>
        <v>0</v>
      </c>
      <c r="W490" s="37">
        <f t="shared" si="112"/>
        <v>0</v>
      </c>
      <c r="X490" s="37">
        <f t="shared" si="112"/>
        <v>0</v>
      </c>
      <c r="Y490" s="37">
        <f t="shared" si="112"/>
        <v>0</v>
      </c>
      <c r="Z490" s="37">
        <f t="shared" si="112"/>
        <v>0</v>
      </c>
      <c r="AA490" s="37">
        <f t="shared" si="112"/>
        <v>0</v>
      </c>
      <c r="AB490" s="37">
        <f t="shared" si="112"/>
        <v>0</v>
      </c>
      <c r="AC490" s="37">
        <f t="shared" si="112"/>
        <v>0</v>
      </c>
      <c r="AD490" s="37">
        <f t="shared" si="112"/>
        <v>0</v>
      </c>
      <c r="AE490" s="37">
        <f t="shared" si="112"/>
        <v>0</v>
      </c>
      <c r="AF490" s="37">
        <f t="shared" si="112"/>
        <v>0</v>
      </c>
      <c r="AG490" s="37">
        <f t="shared" si="112"/>
        <v>0</v>
      </c>
      <c r="AH490" s="37">
        <f t="shared" si="112"/>
        <v>0</v>
      </c>
      <c r="AI490" s="37">
        <f t="shared" si="112"/>
        <v>0</v>
      </c>
      <c r="AJ490" s="37">
        <f t="shared" si="112"/>
        <v>0</v>
      </c>
      <c r="AK490" s="37">
        <f t="shared" si="112"/>
        <v>236.75052745441812</v>
      </c>
      <c r="AL490" s="37">
        <f t="shared" si="112"/>
        <v>482.18900000000002</v>
      </c>
      <c r="AM490" s="37">
        <f t="shared" si="112"/>
        <v>4.049352001573709</v>
      </c>
      <c r="AN490" s="37"/>
      <c r="AO490" s="37"/>
      <c r="AP490" s="37"/>
      <c r="AQ490" s="37"/>
      <c r="AR490" s="37"/>
      <c r="AS490" s="37"/>
      <c r="AT490" s="37"/>
      <c r="AY490" s="49" t="str">
        <f t="shared" si="104"/>
        <v>Biomass excluded</v>
      </c>
      <c r="AZ490" s="70" cm="1">
        <f t="array" aca="1" ref="AZ490" ca="1">INDIRECT(ADDRESS(ROW(AY490),AZ$9))/1000</f>
        <v>4.049352001573709E-3</v>
      </c>
      <c r="BA490" s="71" cm="1">
        <f t="array" aca="1" ref="BA490" ca="1">INDIRECT(ADDRESS(ROW(AZ490),BA$9))/1000</f>
        <v>0.48218900000000003</v>
      </c>
      <c r="BB490" s="71" cm="1">
        <f t="array" aca="1" ref="BB490" ca="1">INDIRECT(ADDRESS(ROW(BA490),BB$9))/1000</f>
        <v>0</v>
      </c>
      <c r="BC490" s="73" cm="1">
        <f t="array" aca="1" ref="BC490" ca="1">INDIRECT(ADDRESS(ROW(BB490),BC$9))/1000</f>
        <v>0</v>
      </c>
      <c r="BD490" s="77" cm="1">
        <f t="array" aca="1" ref="BD490" ca="1">AZ490/INDIRECT(ADDRESS($BL490,COLUMN(AZ490)))</f>
        <v>1.1625090942348634E-4</v>
      </c>
      <c r="BE490" s="78" cm="1">
        <f t="array" aca="1" ref="BE490" ca="1">BA490/INDIRECT(ADDRESS($BL490,COLUMN(BA490)))</f>
        <v>1.4161158363365052E-2</v>
      </c>
      <c r="BF490" s="78" cm="1">
        <f t="array" aca="1" ref="BF490" ca="1">BB490/INDIRECT(ADDRESS($BL490,COLUMN(BB490)))</f>
        <v>0</v>
      </c>
      <c r="BG490" s="80" cm="1">
        <f t="array" aca="1" ref="BG490" ca="1">BC490/INDIRECT(ADDRESS($BL490,COLUMN(BC490)))</f>
        <v>0</v>
      </c>
      <c r="BH490" s="53">
        <f t="shared" ca="1" si="105"/>
        <v>-0.99160214770230415</v>
      </c>
      <c r="BI490" s="53" t="str">
        <f t="shared" ca="1" si="105"/>
        <v>-</v>
      </c>
      <c r="BJ490" s="53" t="str">
        <f t="shared" ca="1" si="105"/>
        <v>-</v>
      </c>
      <c r="BL490" s="61">
        <f t="shared" si="106"/>
        <v>494</v>
      </c>
      <c r="BN490" s="49" t="str">
        <f t="shared" si="107"/>
        <v>Biomass excluded</v>
      </c>
      <c r="BO490" s="71" cm="1">
        <f t="array" ref="BO490">INDEX(490:490,,BO$9)/1000</f>
        <v>0</v>
      </c>
      <c r="BP490" s="71" cm="1">
        <f t="array" ref="BP490">INDEX(490:490,,BP$9)/1000</f>
        <v>0</v>
      </c>
      <c r="BQ490" s="71" cm="1">
        <f t="array" ref="BQ490">INDEX(490:490,,BQ$9)/1000</f>
        <v>0</v>
      </c>
      <c r="BR490" s="71" cm="1">
        <f t="array" ref="BR490">INDEX(490:490,,BR$9)/1000</f>
        <v>0</v>
      </c>
      <c r="BS490" s="71" cm="1">
        <f t="array" ref="BS490">INDEX(490:490,,BS$9)/1000</f>
        <v>0</v>
      </c>
      <c r="BT490" s="71" cm="1">
        <f t="array" ref="BT490">INDEX(490:490,,BT$9)/1000</f>
        <v>0</v>
      </c>
      <c r="BU490" s="71" cm="1">
        <f t="array" ref="BU490">INDEX(490:490,,BU$9)/1000</f>
        <v>0</v>
      </c>
      <c r="BV490" s="71" cm="1">
        <f t="array" ref="BV490">INDEX(490:490,,BV$9)/1000</f>
        <v>0</v>
      </c>
      <c r="BW490" s="71" cm="1">
        <f t="array" ref="BW490">INDEX(490:490,,BW$9)/1000</f>
        <v>0.23675052745441813</v>
      </c>
      <c r="BX490" s="71" cm="1">
        <f t="array" ref="BX490">INDEX(490:490,,BX$9)/1000</f>
        <v>0.48218900000000003</v>
      </c>
      <c r="BY490" s="71" cm="1">
        <f t="array" ref="BY490">INDEX(490:490,,BY$9)/1000</f>
        <v>4.049352001573709E-3</v>
      </c>
      <c r="CA490" s="71" t="str">
        <f t="shared" si="108"/>
        <v>Biomass excluded</v>
      </c>
      <c r="CB490" s="208" cm="1">
        <f t="array" aca="1" ref="CB490" ca="1">BO490/INDIRECT(ADDRESS($BL490,COLUMN(BO490)))</f>
        <v>0</v>
      </c>
      <c r="CC490" s="208" cm="1">
        <f t="array" aca="1" ref="CC490" ca="1">BP490/INDIRECT(ADDRESS($BL490,COLUMN(BP490)))</f>
        <v>0</v>
      </c>
      <c r="CD490" s="208" cm="1">
        <f t="array" aca="1" ref="CD490" ca="1">BQ490/INDIRECT(ADDRESS($BL490,COLUMN(BQ490)))</f>
        <v>0</v>
      </c>
      <c r="CE490" s="208" cm="1">
        <f t="array" aca="1" ref="CE490" ca="1">BR490/INDIRECT(ADDRESS($BL490,COLUMN(BR490)))</f>
        <v>0</v>
      </c>
      <c r="CF490" s="208" cm="1">
        <f t="array" aca="1" ref="CF490" ca="1">BS490/INDIRECT(ADDRESS($BL490,COLUMN(BS490)))</f>
        <v>0</v>
      </c>
      <c r="CG490" s="208" cm="1">
        <f t="array" aca="1" ref="CG490" ca="1">BT490/INDIRECT(ADDRESS($BL490,COLUMN(BT490)))</f>
        <v>0</v>
      </c>
      <c r="CH490" s="208" cm="1">
        <f t="array" aca="1" ref="CH490" ca="1">BU490/INDIRECT(ADDRESS($BL490,COLUMN(BU490)))</f>
        <v>0</v>
      </c>
      <c r="CI490" s="208" cm="1">
        <f t="array" aca="1" ref="CI490" ca="1">BV490/INDIRECT(ADDRESS($BL490,COLUMN(BV490)))</f>
        <v>0</v>
      </c>
      <c r="CJ490" s="208" cm="1">
        <f t="array" aca="1" ref="CJ490" ca="1">BW490/INDIRECT(ADDRESS($BL490,COLUMN(BW490)))</f>
        <v>7.1033459206368303E-3</v>
      </c>
      <c r="CK490" s="208" cm="1">
        <f t="array" aca="1" ref="CK490" ca="1">BX490/INDIRECT(ADDRESS($BL490,COLUMN(BX490)))</f>
        <v>1.4161158363365052E-2</v>
      </c>
      <c r="CL490" s="208" cm="1">
        <f t="array" aca="1" ref="CL490" ca="1">BY490/INDIRECT(ADDRESS($BL490,COLUMN(BY490)))</f>
        <v>1.1625090942348634E-4</v>
      </c>
      <c r="CN490" s="71" t="str">
        <f t="shared" si="109"/>
        <v>Biomass excluded</v>
      </c>
      <c r="CO490" s="209" t="str">
        <f t="shared" ca="1" si="110"/>
        <v>0
(0%)</v>
      </c>
      <c r="CP490" s="209" t="str">
        <f t="shared" ca="1" si="110"/>
        <v>0
(0%)</v>
      </c>
      <c r="CQ490" s="209" t="str">
        <f t="shared" ca="1" si="110"/>
        <v>0
(0%)</v>
      </c>
      <c r="CR490" s="209" t="str">
        <f t="shared" ca="1" si="110"/>
        <v>0
(0%)</v>
      </c>
      <c r="CS490" s="209" t="str">
        <f t="shared" ca="1" si="110"/>
        <v>0
(0%)</v>
      </c>
      <c r="CT490" s="209" t="str">
        <f t="shared" ca="1" si="110"/>
        <v>0
(0%)</v>
      </c>
      <c r="CU490" s="209" t="str">
        <f t="shared" ca="1" si="110"/>
        <v>0
(0%)</v>
      </c>
      <c r="CV490" s="209" t="str">
        <f t="shared" ca="1" si="110"/>
        <v>0
(0%)</v>
      </c>
      <c r="CW490" s="209" t="str">
        <f t="shared" ca="1" si="110"/>
        <v>0.24
(0.7%)</v>
      </c>
      <c r="CX490" s="209" t="str">
        <f t="shared" ca="1" si="110"/>
        <v>0.48
(1.4%)</v>
      </c>
      <c r="CY490" s="209" t="str">
        <f t="shared" ca="1" si="110"/>
        <v>0.00
(0.0%)</v>
      </c>
    </row>
    <row r="491" spans="3:103">
      <c r="C491" s="7" t="s">
        <v>791</v>
      </c>
      <c r="D491" s="7" t="s">
        <v>12</v>
      </c>
      <c r="F491" s="37">
        <f t="shared" si="112"/>
        <v>0</v>
      </c>
      <c r="G491" s="37">
        <f t="shared" si="112"/>
        <v>0</v>
      </c>
      <c r="H491" s="37">
        <f t="shared" si="112"/>
        <v>0</v>
      </c>
      <c r="I491" s="37">
        <f t="shared" si="112"/>
        <v>0</v>
      </c>
      <c r="J491" s="37">
        <f t="shared" si="112"/>
        <v>0</v>
      </c>
      <c r="K491" s="37">
        <f t="shared" si="112"/>
        <v>0</v>
      </c>
      <c r="L491" s="37">
        <f t="shared" si="112"/>
        <v>0</v>
      </c>
      <c r="M491" s="37">
        <f t="shared" si="112"/>
        <v>0</v>
      </c>
      <c r="N491" s="37">
        <f t="shared" si="112"/>
        <v>0</v>
      </c>
      <c r="O491" s="37">
        <f t="shared" si="112"/>
        <v>0</v>
      </c>
      <c r="P491" s="37">
        <f t="shared" si="112"/>
        <v>0</v>
      </c>
      <c r="Q491" s="37">
        <f t="shared" si="112"/>
        <v>0</v>
      </c>
      <c r="R491" s="37">
        <f t="shared" si="112"/>
        <v>0</v>
      </c>
      <c r="S491" s="37">
        <f t="shared" si="112"/>
        <v>0</v>
      </c>
      <c r="T491" s="37">
        <f t="shared" si="112"/>
        <v>0</v>
      </c>
      <c r="U491" s="37">
        <f t="shared" si="112"/>
        <v>0</v>
      </c>
      <c r="V491" s="37">
        <f t="shared" si="112"/>
        <v>0</v>
      </c>
      <c r="W491" s="37">
        <f t="shared" si="112"/>
        <v>0</v>
      </c>
      <c r="X491" s="37">
        <f t="shared" si="112"/>
        <v>0</v>
      </c>
      <c r="Y491" s="37">
        <f t="shared" si="112"/>
        <v>0</v>
      </c>
      <c r="Z491" s="37">
        <f t="shared" si="112"/>
        <v>0</v>
      </c>
      <c r="AA491" s="37">
        <f t="shared" si="112"/>
        <v>0</v>
      </c>
      <c r="AB491" s="37">
        <f t="shared" si="112"/>
        <v>0</v>
      </c>
      <c r="AC491" s="37">
        <f t="shared" si="112"/>
        <v>0</v>
      </c>
      <c r="AD491" s="37">
        <f t="shared" si="112"/>
        <v>0</v>
      </c>
      <c r="AE491" s="37">
        <f t="shared" si="112"/>
        <v>0</v>
      </c>
      <c r="AF491" s="37">
        <f t="shared" si="112"/>
        <v>0</v>
      </c>
      <c r="AG491" s="37">
        <f t="shared" si="112"/>
        <v>0</v>
      </c>
      <c r="AH491" s="37">
        <f t="shared" si="112"/>
        <v>0</v>
      </c>
      <c r="AI491" s="37">
        <f t="shared" si="112"/>
        <v>0</v>
      </c>
      <c r="AJ491" s="37">
        <f t="shared" si="112"/>
        <v>0</v>
      </c>
      <c r="AK491" s="37">
        <f t="shared" si="112"/>
        <v>0</v>
      </c>
      <c r="AL491" s="37">
        <f t="shared" si="112"/>
        <v>0</v>
      </c>
      <c r="AM491" s="37">
        <f t="shared" si="112"/>
        <v>0</v>
      </c>
      <c r="AN491" s="37"/>
      <c r="AO491" s="37"/>
      <c r="AP491" s="37"/>
      <c r="AQ491" s="37"/>
      <c r="AR491" s="37"/>
      <c r="AS491" s="37"/>
      <c r="AT491" s="37"/>
      <c r="AY491" s="49" t="str">
        <f t="shared" si="104"/>
        <v>Landfill gas excluded</v>
      </c>
      <c r="AZ491" s="70" cm="1">
        <f t="array" aca="1" ref="AZ491" ca="1">INDIRECT(ADDRESS(ROW(AY491),AZ$9))/1000</f>
        <v>0</v>
      </c>
      <c r="BA491" s="71" cm="1">
        <f t="array" aca="1" ref="BA491" ca="1">INDIRECT(ADDRESS(ROW(AZ491),BA$9))/1000</f>
        <v>0</v>
      </c>
      <c r="BB491" s="71" cm="1">
        <f t="array" aca="1" ref="BB491" ca="1">INDIRECT(ADDRESS(ROW(BA491),BB$9))/1000</f>
        <v>0</v>
      </c>
      <c r="BC491" s="73" cm="1">
        <f t="array" aca="1" ref="BC491" ca="1">INDIRECT(ADDRESS(ROW(BB491),BC$9))/1000</f>
        <v>0</v>
      </c>
      <c r="BD491" s="77" cm="1">
        <f t="array" aca="1" ref="BD491" ca="1">AZ491/INDIRECT(ADDRESS($BL491,COLUMN(AZ491)))</f>
        <v>0</v>
      </c>
      <c r="BE491" s="78" cm="1">
        <f t="array" aca="1" ref="BE491" ca="1">BA491/INDIRECT(ADDRESS($BL491,COLUMN(BA491)))</f>
        <v>0</v>
      </c>
      <c r="BF491" s="78" cm="1">
        <f t="array" aca="1" ref="BF491" ca="1">BB491/INDIRECT(ADDRESS($BL491,COLUMN(BB491)))</f>
        <v>0</v>
      </c>
      <c r="BG491" s="80" cm="1">
        <f t="array" aca="1" ref="BG491" ca="1">BC491/INDIRECT(ADDRESS($BL491,COLUMN(BC491)))</f>
        <v>0</v>
      </c>
      <c r="BH491" s="53" t="str">
        <f t="shared" ca="1" si="105"/>
        <v>-</v>
      </c>
      <c r="BI491" s="53" t="str">
        <f t="shared" ca="1" si="105"/>
        <v>-</v>
      </c>
      <c r="BJ491" s="53" t="str">
        <f t="shared" ca="1" si="105"/>
        <v>-</v>
      </c>
      <c r="BL491" s="61">
        <f t="shared" si="106"/>
        <v>494</v>
      </c>
      <c r="BN491" s="49" t="str">
        <f t="shared" si="107"/>
        <v>Landfill gas excluded</v>
      </c>
      <c r="BO491" s="71" cm="1">
        <f t="array" ref="BO491">INDEX(491:491,,BO$9)/1000</f>
        <v>0</v>
      </c>
      <c r="BP491" s="71" cm="1">
        <f t="array" ref="BP491">INDEX(491:491,,BP$9)/1000</f>
        <v>0</v>
      </c>
      <c r="BQ491" s="71" cm="1">
        <f t="array" ref="BQ491">INDEX(491:491,,BQ$9)/1000</f>
        <v>0</v>
      </c>
      <c r="BR491" s="71" cm="1">
        <f t="array" ref="BR491">INDEX(491:491,,BR$9)/1000</f>
        <v>0</v>
      </c>
      <c r="BS491" s="71" cm="1">
        <f t="array" ref="BS491">INDEX(491:491,,BS$9)/1000</f>
        <v>0</v>
      </c>
      <c r="BT491" s="71" cm="1">
        <f t="array" ref="BT491">INDEX(491:491,,BT$9)/1000</f>
        <v>0</v>
      </c>
      <c r="BU491" s="71" cm="1">
        <f t="array" ref="BU491">INDEX(491:491,,BU$9)/1000</f>
        <v>0</v>
      </c>
      <c r="BV491" s="71" cm="1">
        <f t="array" ref="BV491">INDEX(491:491,,BV$9)/1000</f>
        <v>0</v>
      </c>
      <c r="BW491" s="71" cm="1">
        <f t="array" ref="BW491">INDEX(491:491,,BW$9)/1000</f>
        <v>0</v>
      </c>
      <c r="BX491" s="71" cm="1">
        <f t="array" ref="BX491">INDEX(491:491,,BX$9)/1000</f>
        <v>0</v>
      </c>
      <c r="BY491" s="71" cm="1">
        <f t="array" ref="BY491">INDEX(491:491,,BY$9)/1000</f>
        <v>0</v>
      </c>
      <c r="CA491" s="71" t="str">
        <f t="shared" si="108"/>
        <v>Landfill gas excluded</v>
      </c>
      <c r="CB491" s="208" cm="1">
        <f t="array" aca="1" ref="CB491" ca="1">BO491/INDIRECT(ADDRESS($BL491,COLUMN(BO491)))</f>
        <v>0</v>
      </c>
      <c r="CC491" s="208" cm="1">
        <f t="array" aca="1" ref="CC491" ca="1">BP491/INDIRECT(ADDRESS($BL491,COLUMN(BP491)))</f>
        <v>0</v>
      </c>
      <c r="CD491" s="208" cm="1">
        <f t="array" aca="1" ref="CD491" ca="1">BQ491/INDIRECT(ADDRESS($BL491,COLUMN(BQ491)))</f>
        <v>0</v>
      </c>
      <c r="CE491" s="208" cm="1">
        <f t="array" aca="1" ref="CE491" ca="1">BR491/INDIRECT(ADDRESS($BL491,COLUMN(BR491)))</f>
        <v>0</v>
      </c>
      <c r="CF491" s="208" cm="1">
        <f t="array" aca="1" ref="CF491" ca="1">BS491/INDIRECT(ADDRESS($BL491,COLUMN(BS491)))</f>
        <v>0</v>
      </c>
      <c r="CG491" s="208" cm="1">
        <f t="array" aca="1" ref="CG491" ca="1">BT491/INDIRECT(ADDRESS($BL491,COLUMN(BT491)))</f>
        <v>0</v>
      </c>
      <c r="CH491" s="208" cm="1">
        <f t="array" aca="1" ref="CH491" ca="1">BU491/INDIRECT(ADDRESS($BL491,COLUMN(BU491)))</f>
        <v>0</v>
      </c>
      <c r="CI491" s="208" cm="1">
        <f t="array" aca="1" ref="CI491" ca="1">BV491/INDIRECT(ADDRESS($BL491,COLUMN(BV491)))</f>
        <v>0</v>
      </c>
      <c r="CJ491" s="208" cm="1">
        <f t="array" aca="1" ref="CJ491" ca="1">BW491/INDIRECT(ADDRESS($BL491,COLUMN(BW491)))</f>
        <v>0</v>
      </c>
      <c r="CK491" s="208" cm="1">
        <f t="array" aca="1" ref="CK491" ca="1">BX491/INDIRECT(ADDRESS($BL491,COLUMN(BX491)))</f>
        <v>0</v>
      </c>
      <c r="CL491" s="208" cm="1">
        <f t="array" aca="1" ref="CL491" ca="1">BY491/INDIRECT(ADDRESS($BL491,COLUMN(BY491)))</f>
        <v>0</v>
      </c>
      <c r="CN491" s="71" t="str">
        <f t="shared" si="109"/>
        <v>Landfill gas excluded</v>
      </c>
      <c r="CO491" s="209" t="str">
        <f t="shared" ca="1" si="110"/>
        <v>0
(0%)</v>
      </c>
      <c r="CP491" s="209" t="str">
        <f t="shared" ca="1" si="110"/>
        <v>0
(0%)</v>
      </c>
      <c r="CQ491" s="209" t="str">
        <f t="shared" ca="1" si="110"/>
        <v>0
(0%)</v>
      </c>
      <c r="CR491" s="209" t="str">
        <f t="shared" ca="1" si="110"/>
        <v>0
(0%)</v>
      </c>
      <c r="CS491" s="209" t="str">
        <f t="shared" ca="1" si="110"/>
        <v>0
(0%)</v>
      </c>
      <c r="CT491" s="209" t="str">
        <f t="shared" ca="1" si="110"/>
        <v>0
(0%)</v>
      </c>
      <c r="CU491" s="209" t="str">
        <f t="shared" ca="1" si="110"/>
        <v>0
(0%)</v>
      </c>
      <c r="CV491" s="209" t="str">
        <f t="shared" ca="1" si="110"/>
        <v>0
(0%)</v>
      </c>
      <c r="CW491" s="209" t="str">
        <f t="shared" ca="1" si="110"/>
        <v>0
(0%)</v>
      </c>
      <c r="CX491" s="209" t="str">
        <f t="shared" ca="1" si="110"/>
        <v>0
(0%)</v>
      </c>
      <c r="CY491" s="209" t="str">
        <f t="shared" ca="1" si="110"/>
        <v>0
(0%)</v>
      </c>
    </row>
    <row r="492" spans="3:103">
      <c r="C492" s="7" t="s">
        <v>792</v>
      </c>
      <c r="D492" s="7" t="s">
        <v>12</v>
      </c>
      <c r="F492" s="37">
        <f t="shared" si="112"/>
        <v>0</v>
      </c>
      <c r="G492" s="37">
        <f t="shared" si="112"/>
        <v>0</v>
      </c>
      <c r="H492" s="37">
        <f t="shared" si="112"/>
        <v>0</v>
      </c>
      <c r="I492" s="37">
        <f t="shared" si="112"/>
        <v>0</v>
      </c>
      <c r="J492" s="37">
        <f t="shared" si="112"/>
        <v>0</v>
      </c>
      <c r="K492" s="37">
        <f t="shared" si="112"/>
        <v>0</v>
      </c>
      <c r="L492" s="37">
        <f t="shared" si="112"/>
        <v>0</v>
      </c>
      <c r="M492" s="37">
        <f t="shared" si="112"/>
        <v>0</v>
      </c>
      <c r="N492" s="37">
        <f t="shared" si="112"/>
        <v>0</v>
      </c>
      <c r="O492" s="37">
        <f t="shared" si="112"/>
        <v>0</v>
      </c>
      <c r="P492" s="37">
        <f t="shared" si="112"/>
        <v>0</v>
      </c>
      <c r="Q492" s="37">
        <f t="shared" si="112"/>
        <v>0</v>
      </c>
      <c r="R492" s="37">
        <f t="shared" si="112"/>
        <v>0</v>
      </c>
      <c r="S492" s="37">
        <f t="shared" si="112"/>
        <v>0</v>
      </c>
      <c r="T492" s="37">
        <f t="shared" si="112"/>
        <v>0</v>
      </c>
      <c r="U492" s="37">
        <f t="shared" si="112"/>
        <v>0</v>
      </c>
      <c r="V492" s="37">
        <f t="shared" si="112"/>
        <v>0</v>
      </c>
      <c r="W492" s="37">
        <f t="shared" si="112"/>
        <v>0</v>
      </c>
      <c r="X492" s="37">
        <f t="shared" si="112"/>
        <v>0</v>
      </c>
      <c r="Y492" s="37">
        <f t="shared" si="112"/>
        <v>0</v>
      </c>
      <c r="Z492" s="37">
        <f t="shared" si="112"/>
        <v>0</v>
      </c>
      <c r="AA492" s="37">
        <f t="shared" si="112"/>
        <v>0</v>
      </c>
      <c r="AB492" s="37">
        <f t="shared" si="112"/>
        <v>0</v>
      </c>
      <c r="AC492" s="37">
        <f t="shared" si="112"/>
        <v>0</v>
      </c>
      <c r="AD492" s="37">
        <f t="shared" si="112"/>
        <v>0</v>
      </c>
      <c r="AE492" s="37">
        <f t="shared" si="112"/>
        <v>0</v>
      </c>
      <c r="AF492" s="37">
        <f t="shared" si="112"/>
        <v>0</v>
      </c>
      <c r="AG492" s="37">
        <f t="shared" si="112"/>
        <v>0</v>
      </c>
      <c r="AH492" s="37">
        <f t="shared" si="112"/>
        <v>0</v>
      </c>
      <c r="AI492" s="37">
        <f t="shared" si="112"/>
        <v>0</v>
      </c>
      <c r="AJ492" s="37">
        <f t="shared" si="112"/>
        <v>0</v>
      </c>
      <c r="AK492" s="37">
        <f t="shared" si="112"/>
        <v>24.34424037060765</v>
      </c>
      <c r="AL492" s="37">
        <f t="shared" si="112"/>
        <v>50.674999637831291</v>
      </c>
      <c r="AM492" s="37">
        <f t="shared" si="112"/>
        <v>44.972803528563801</v>
      </c>
      <c r="AN492" s="37"/>
      <c r="AO492" s="37"/>
      <c r="AP492" s="37"/>
      <c r="AQ492" s="37"/>
      <c r="AR492" s="37"/>
      <c r="AS492" s="37"/>
      <c r="AT492" s="37"/>
      <c r="AY492" s="49" t="str">
        <f t="shared" si="104"/>
        <v>Biogas excluded</v>
      </c>
      <c r="AZ492" s="70" cm="1">
        <f t="array" aca="1" ref="AZ492" ca="1">INDIRECT(ADDRESS(ROW(AY492),AZ$9))/1000</f>
        <v>4.4972803528563803E-2</v>
      </c>
      <c r="BA492" s="71" cm="1">
        <f t="array" aca="1" ref="BA492" ca="1">INDIRECT(ADDRESS(ROW(AZ492),BA$9))/1000</f>
        <v>5.0674999637831293E-2</v>
      </c>
      <c r="BB492" s="71" cm="1">
        <f t="array" aca="1" ref="BB492" ca="1">INDIRECT(ADDRESS(ROW(BA492),BB$9))/1000</f>
        <v>0</v>
      </c>
      <c r="BC492" s="73" cm="1">
        <f t="array" aca="1" ref="BC492" ca="1">INDIRECT(ADDRESS(ROW(BB492),BC$9))/1000</f>
        <v>0</v>
      </c>
      <c r="BD492" s="77" cm="1">
        <f t="array" aca="1" ref="BD492" ca="1">AZ492/INDIRECT(ADDRESS($BL492,COLUMN(AZ492)))</f>
        <v>1.2911027017378329E-3</v>
      </c>
      <c r="BE492" s="78" cm="1">
        <f t="array" aca="1" ref="BE492" ca="1">BA492/INDIRECT(ADDRESS($BL492,COLUMN(BA492)))</f>
        <v>1.4882477512651586E-3</v>
      </c>
      <c r="BF492" s="78" cm="1">
        <f t="array" aca="1" ref="BF492" ca="1">BB492/INDIRECT(ADDRESS($BL492,COLUMN(BB492)))</f>
        <v>0</v>
      </c>
      <c r="BG492" s="80" cm="1">
        <f t="array" aca="1" ref="BG492" ca="1">BC492/INDIRECT(ADDRESS($BL492,COLUMN(BC492)))</f>
        <v>0</v>
      </c>
      <c r="BH492" s="53">
        <f t="shared" ca="1" si="105"/>
        <v>-0.11252483769157308</v>
      </c>
      <c r="BI492" s="53" t="str">
        <f t="shared" ca="1" si="105"/>
        <v>-</v>
      </c>
      <c r="BJ492" s="53" t="str">
        <f t="shared" ca="1" si="105"/>
        <v>-</v>
      </c>
      <c r="BL492" s="61">
        <f t="shared" si="106"/>
        <v>494</v>
      </c>
      <c r="BN492" s="49" t="str">
        <f t="shared" si="107"/>
        <v>Biogas excluded</v>
      </c>
      <c r="BO492" s="71" cm="1">
        <f t="array" ref="BO492">INDEX(492:492,,BO$9)/1000</f>
        <v>0</v>
      </c>
      <c r="BP492" s="71" cm="1">
        <f t="array" ref="BP492">INDEX(492:492,,BP$9)/1000</f>
        <v>0</v>
      </c>
      <c r="BQ492" s="71" cm="1">
        <f t="array" ref="BQ492">INDEX(492:492,,BQ$9)/1000</f>
        <v>0</v>
      </c>
      <c r="BR492" s="71" cm="1">
        <f t="array" ref="BR492">INDEX(492:492,,BR$9)/1000</f>
        <v>0</v>
      </c>
      <c r="BS492" s="71" cm="1">
        <f t="array" ref="BS492">INDEX(492:492,,BS$9)/1000</f>
        <v>0</v>
      </c>
      <c r="BT492" s="71" cm="1">
        <f t="array" ref="BT492">INDEX(492:492,,BT$9)/1000</f>
        <v>0</v>
      </c>
      <c r="BU492" s="71" cm="1">
        <f t="array" ref="BU492">INDEX(492:492,,BU$9)/1000</f>
        <v>0</v>
      </c>
      <c r="BV492" s="71" cm="1">
        <f t="array" ref="BV492">INDEX(492:492,,BV$9)/1000</f>
        <v>0</v>
      </c>
      <c r="BW492" s="71" cm="1">
        <f t="array" ref="BW492">INDEX(492:492,,BW$9)/1000</f>
        <v>2.4344240370607652E-2</v>
      </c>
      <c r="BX492" s="71" cm="1">
        <f t="array" ref="BX492">INDEX(492:492,,BX$9)/1000</f>
        <v>5.0674999637831293E-2</v>
      </c>
      <c r="BY492" s="71" cm="1">
        <f t="array" ref="BY492">INDEX(492:492,,BY$9)/1000</f>
        <v>4.4972803528563803E-2</v>
      </c>
      <c r="CA492" s="71" t="str">
        <f t="shared" si="108"/>
        <v>Biogas excluded</v>
      </c>
      <c r="CB492" s="208" cm="1">
        <f t="array" aca="1" ref="CB492" ca="1">BO492/INDIRECT(ADDRESS($BL492,COLUMN(BO492)))</f>
        <v>0</v>
      </c>
      <c r="CC492" s="208" cm="1">
        <f t="array" aca="1" ref="CC492" ca="1">BP492/INDIRECT(ADDRESS($BL492,COLUMN(BP492)))</f>
        <v>0</v>
      </c>
      <c r="CD492" s="208" cm="1">
        <f t="array" aca="1" ref="CD492" ca="1">BQ492/INDIRECT(ADDRESS($BL492,COLUMN(BQ492)))</f>
        <v>0</v>
      </c>
      <c r="CE492" s="208" cm="1">
        <f t="array" aca="1" ref="CE492" ca="1">BR492/INDIRECT(ADDRESS($BL492,COLUMN(BR492)))</f>
        <v>0</v>
      </c>
      <c r="CF492" s="208" cm="1">
        <f t="array" aca="1" ref="CF492" ca="1">BS492/INDIRECT(ADDRESS($BL492,COLUMN(BS492)))</f>
        <v>0</v>
      </c>
      <c r="CG492" s="208" cm="1">
        <f t="array" aca="1" ref="CG492" ca="1">BT492/INDIRECT(ADDRESS($BL492,COLUMN(BT492)))</f>
        <v>0</v>
      </c>
      <c r="CH492" s="208" cm="1">
        <f t="array" aca="1" ref="CH492" ca="1">BU492/INDIRECT(ADDRESS($BL492,COLUMN(BU492)))</f>
        <v>0</v>
      </c>
      <c r="CI492" s="208" cm="1">
        <f t="array" aca="1" ref="CI492" ca="1">BV492/INDIRECT(ADDRESS($BL492,COLUMN(BV492)))</f>
        <v>0</v>
      </c>
      <c r="CJ492" s="208" cm="1">
        <f t="array" aca="1" ref="CJ492" ca="1">BW492/INDIRECT(ADDRESS($BL492,COLUMN(BW492)))</f>
        <v>7.3041256713082456E-4</v>
      </c>
      <c r="CK492" s="208" cm="1">
        <f t="array" aca="1" ref="CK492" ca="1">BX492/INDIRECT(ADDRESS($BL492,COLUMN(BX492)))</f>
        <v>1.4882477512651586E-3</v>
      </c>
      <c r="CL492" s="208" cm="1">
        <f t="array" aca="1" ref="CL492" ca="1">BY492/INDIRECT(ADDRESS($BL492,COLUMN(BY492)))</f>
        <v>1.2911027017378329E-3</v>
      </c>
      <c r="CN492" s="71" t="str">
        <f t="shared" si="109"/>
        <v>Biogas excluded</v>
      </c>
      <c r="CO492" s="209" t="str">
        <f t="shared" ca="1" si="110"/>
        <v>0
(0%)</v>
      </c>
      <c r="CP492" s="209" t="str">
        <f t="shared" ca="1" si="110"/>
        <v>0
(0%)</v>
      </c>
      <c r="CQ492" s="209" t="str">
        <f t="shared" ca="1" si="110"/>
        <v>0
(0%)</v>
      </c>
      <c r="CR492" s="209" t="str">
        <f t="shared" ca="1" si="110"/>
        <v>0
(0%)</v>
      </c>
      <c r="CS492" s="209" t="str">
        <f t="shared" ca="1" si="110"/>
        <v>0
(0%)</v>
      </c>
      <c r="CT492" s="209" t="str">
        <f t="shared" ca="1" si="110"/>
        <v>0
(0%)</v>
      </c>
      <c r="CU492" s="209" t="str">
        <f t="shared" ca="1" si="110"/>
        <v>0
(0%)</v>
      </c>
      <c r="CV492" s="209" t="str">
        <f t="shared" ca="1" si="110"/>
        <v>0
(0%)</v>
      </c>
      <c r="CW492" s="209" t="str">
        <f t="shared" ca="1" si="110"/>
        <v>0.02
(0.1%)</v>
      </c>
      <c r="CX492" s="209" t="str">
        <f t="shared" ca="1" si="110"/>
        <v>0.05
(0.1%)</v>
      </c>
      <c r="CY492" s="209" t="str">
        <f t="shared" ca="1" si="110"/>
        <v>0.04
(0.1%)</v>
      </c>
    </row>
    <row r="493" spans="3:103" s="58" customFormat="1">
      <c r="C493" s="58" t="s">
        <v>793</v>
      </c>
      <c r="D493" s="58" t="s">
        <v>12</v>
      </c>
      <c r="F493" s="88">
        <f>SUM(F490:F492)</f>
        <v>0</v>
      </c>
      <c r="G493" s="88">
        <f t="shared" ref="G493:AM493" si="113">SUM(G490:G492)</f>
        <v>0</v>
      </c>
      <c r="H493" s="88">
        <f t="shared" si="113"/>
        <v>0</v>
      </c>
      <c r="I493" s="88">
        <f t="shared" si="113"/>
        <v>0</v>
      </c>
      <c r="J493" s="88">
        <f t="shared" si="113"/>
        <v>0</v>
      </c>
      <c r="K493" s="88">
        <f t="shared" si="113"/>
        <v>0</v>
      </c>
      <c r="L493" s="88">
        <f t="shared" si="113"/>
        <v>0</v>
      </c>
      <c r="M493" s="88">
        <f t="shared" si="113"/>
        <v>0</v>
      </c>
      <c r="N493" s="88">
        <f t="shared" si="113"/>
        <v>0</v>
      </c>
      <c r="O493" s="88">
        <f t="shared" si="113"/>
        <v>0</v>
      </c>
      <c r="P493" s="88">
        <f t="shared" si="113"/>
        <v>0</v>
      </c>
      <c r="Q493" s="88">
        <f t="shared" si="113"/>
        <v>0</v>
      </c>
      <c r="R493" s="88">
        <f t="shared" si="113"/>
        <v>0</v>
      </c>
      <c r="S493" s="88">
        <f t="shared" si="113"/>
        <v>0</v>
      </c>
      <c r="T493" s="88">
        <f t="shared" si="113"/>
        <v>0</v>
      </c>
      <c r="U493" s="88">
        <f t="shared" si="113"/>
        <v>0</v>
      </c>
      <c r="V493" s="88">
        <f t="shared" si="113"/>
        <v>0</v>
      </c>
      <c r="W493" s="88">
        <f t="shared" si="113"/>
        <v>0</v>
      </c>
      <c r="X493" s="88">
        <f t="shared" si="113"/>
        <v>0</v>
      </c>
      <c r="Y493" s="88">
        <f t="shared" si="113"/>
        <v>0</v>
      </c>
      <c r="Z493" s="88">
        <f t="shared" si="113"/>
        <v>0</v>
      </c>
      <c r="AA493" s="88">
        <f t="shared" si="113"/>
        <v>0</v>
      </c>
      <c r="AB493" s="88">
        <f t="shared" si="113"/>
        <v>0</v>
      </c>
      <c r="AC493" s="88">
        <f t="shared" si="113"/>
        <v>0</v>
      </c>
      <c r="AD493" s="88">
        <f t="shared" si="113"/>
        <v>0</v>
      </c>
      <c r="AE493" s="88">
        <f t="shared" si="113"/>
        <v>0</v>
      </c>
      <c r="AF493" s="88">
        <f t="shared" si="113"/>
        <v>0</v>
      </c>
      <c r="AG493" s="88">
        <f t="shared" si="113"/>
        <v>0</v>
      </c>
      <c r="AH493" s="88">
        <f t="shared" si="113"/>
        <v>0</v>
      </c>
      <c r="AI493" s="88">
        <f t="shared" si="113"/>
        <v>0</v>
      </c>
      <c r="AJ493" s="88">
        <f t="shared" si="113"/>
        <v>0</v>
      </c>
      <c r="AK493" s="88">
        <f t="shared" si="113"/>
        <v>261.09476782502577</v>
      </c>
      <c r="AL493" s="88">
        <f t="shared" si="113"/>
        <v>532.86399963783128</v>
      </c>
      <c r="AM493" s="88">
        <f t="shared" si="113"/>
        <v>49.02215553013751</v>
      </c>
      <c r="AN493" s="88"/>
      <c r="AO493" s="88"/>
      <c r="AP493" s="88"/>
      <c r="AQ493" s="88"/>
      <c r="AR493" s="88"/>
      <c r="AS493" s="88"/>
      <c r="AT493" s="88"/>
      <c r="AU493" s="7"/>
      <c r="AV493" s="7"/>
      <c r="AY493" s="52" t="str">
        <f t="shared" si="104"/>
        <v>Ren. energy excluded from numerator</v>
      </c>
      <c r="AZ493" s="75" cm="1">
        <f t="array" aca="1" ref="AZ493" ca="1">INDIRECT(ADDRESS(ROW(AY493),AZ$9))/1000</f>
        <v>4.9022155530137508E-2</v>
      </c>
      <c r="BA493" s="74" cm="1">
        <f t="array" aca="1" ref="BA493" ca="1">INDIRECT(ADDRESS(ROW(AZ493),BA$9))/1000</f>
        <v>0.53286399963783126</v>
      </c>
      <c r="BB493" s="74" cm="1">
        <f t="array" aca="1" ref="BB493" ca="1">INDIRECT(ADDRESS(ROW(BA493),BB$9))/1000</f>
        <v>0</v>
      </c>
      <c r="BC493" s="76" cm="1">
        <f t="array" aca="1" ref="BC493" ca="1">INDIRECT(ADDRESS(ROW(BB493),BC$9))/1000</f>
        <v>0</v>
      </c>
      <c r="BD493" s="81" cm="1">
        <f t="array" aca="1" ref="BD493" ca="1">AZ493/INDIRECT(ADDRESS($BL493,COLUMN(AZ493)))</f>
        <v>1.4073536111613193E-3</v>
      </c>
      <c r="BE493" s="82" cm="1">
        <f t="array" aca="1" ref="BE493" ca="1">BA493/INDIRECT(ADDRESS($BL493,COLUMN(BA493)))</f>
        <v>1.5649406114630209E-2</v>
      </c>
      <c r="BF493" s="82" cm="1">
        <f t="array" aca="1" ref="BF493" ca="1">BB493/INDIRECT(ADDRESS($BL493,COLUMN(BB493)))</f>
        <v>0</v>
      </c>
      <c r="BG493" s="83" cm="1">
        <f t="array" aca="1" ref="BG493" ca="1">BC493/INDIRECT(ADDRESS($BL493,COLUMN(BC493)))</f>
        <v>0</v>
      </c>
      <c r="BH493" s="54">
        <f t="shared" ca="1" si="105"/>
        <v>-0.90800250051897646</v>
      </c>
      <c r="BI493" s="54" t="str">
        <f t="shared" ca="1" si="105"/>
        <v>-</v>
      </c>
      <c r="BJ493" s="54" t="str">
        <f t="shared" ca="1" si="105"/>
        <v>-</v>
      </c>
      <c r="BL493" s="61">
        <f t="shared" si="106"/>
        <v>494</v>
      </c>
      <c r="BN493" s="49" t="str">
        <f t="shared" si="107"/>
        <v>Ren. energy excluded from numerator</v>
      </c>
      <c r="BO493" s="71" cm="1">
        <f t="array" ref="BO493">INDEX(493:493,,BO$9)/1000</f>
        <v>0</v>
      </c>
      <c r="BP493" s="71" cm="1">
        <f t="array" ref="BP493">INDEX(493:493,,BP$9)/1000</f>
        <v>0</v>
      </c>
      <c r="BQ493" s="71" cm="1">
        <f t="array" ref="BQ493">INDEX(493:493,,BQ$9)/1000</f>
        <v>0</v>
      </c>
      <c r="BR493" s="71" cm="1">
        <f t="array" ref="BR493">INDEX(493:493,,BR$9)/1000</f>
        <v>0</v>
      </c>
      <c r="BS493" s="71" cm="1">
        <f t="array" ref="BS493">INDEX(493:493,,BS$9)/1000</f>
        <v>0</v>
      </c>
      <c r="BT493" s="71" cm="1">
        <f t="array" ref="BT493">INDEX(493:493,,BT$9)/1000</f>
        <v>0</v>
      </c>
      <c r="BU493" s="71" cm="1">
        <f t="array" ref="BU493">INDEX(493:493,,BU$9)/1000</f>
        <v>0</v>
      </c>
      <c r="BV493" s="71" cm="1">
        <f t="array" ref="BV493">INDEX(493:493,,BV$9)/1000</f>
        <v>0</v>
      </c>
      <c r="BW493" s="71" cm="1">
        <f t="array" ref="BW493">INDEX(493:493,,BW$9)/1000</f>
        <v>0.26109476782502578</v>
      </c>
      <c r="BX493" s="71" cm="1">
        <f t="array" ref="BX493">INDEX(493:493,,BX$9)/1000</f>
        <v>0.53286399963783126</v>
      </c>
      <c r="BY493" s="71" cm="1">
        <f t="array" ref="BY493">INDEX(493:493,,BY$9)/1000</f>
        <v>4.9022155530137508E-2</v>
      </c>
      <c r="BZ493" s="7"/>
      <c r="CA493" s="71" t="str">
        <f t="shared" si="108"/>
        <v>Ren. energy excluded from numerator</v>
      </c>
      <c r="CB493" s="208" cm="1">
        <f t="array" aca="1" ref="CB493" ca="1">BO493/INDIRECT(ADDRESS($BL493,COLUMN(BO493)))</f>
        <v>0</v>
      </c>
      <c r="CC493" s="208" cm="1">
        <f t="array" aca="1" ref="CC493" ca="1">BP493/INDIRECT(ADDRESS($BL493,COLUMN(BP493)))</f>
        <v>0</v>
      </c>
      <c r="CD493" s="208" cm="1">
        <f t="array" aca="1" ref="CD493" ca="1">BQ493/INDIRECT(ADDRESS($BL493,COLUMN(BQ493)))</f>
        <v>0</v>
      </c>
      <c r="CE493" s="208" cm="1">
        <f t="array" aca="1" ref="CE493" ca="1">BR493/INDIRECT(ADDRESS($BL493,COLUMN(BR493)))</f>
        <v>0</v>
      </c>
      <c r="CF493" s="208" cm="1">
        <f t="array" aca="1" ref="CF493" ca="1">BS493/INDIRECT(ADDRESS($BL493,COLUMN(BS493)))</f>
        <v>0</v>
      </c>
      <c r="CG493" s="208" cm="1">
        <f t="array" aca="1" ref="CG493" ca="1">BT493/INDIRECT(ADDRESS($BL493,COLUMN(BT493)))</f>
        <v>0</v>
      </c>
      <c r="CH493" s="208" cm="1">
        <f t="array" aca="1" ref="CH493" ca="1">BU493/INDIRECT(ADDRESS($BL493,COLUMN(BU493)))</f>
        <v>0</v>
      </c>
      <c r="CI493" s="208" cm="1">
        <f t="array" aca="1" ref="CI493" ca="1">BV493/INDIRECT(ADDRESS($BL493,COLUMN(BV493)))</f>
        <v>0</v>
      </c>
      <c r="CJ493" s="208" cm="1">
        <f t="array" aca="1" ref="CJ493" ca="1">BW493/INDIRECT(ADDRESS($BL493,COLUMN(BW493)))</f>
        <v>7.8337584877676541E-3</v>
      </c>
      <c r="CK493" s="208" cm="1">
        <f t="array" aca="1" ref="CK493" ca="1">BX493/INDIRECT(ADDRESS($BL493,COLUMN(BX493)))</f>
        <v>1.5649406114630209E-2</v>
      </c>
      <c r="CL493" s="208" cm="1">
        <f t="array" aca="1" ref="CL493" ca="1">BY493/INDIRECT(ADDRESS($BL493,COLUMN(BY493)))</f>
        <v>1.4073536111613193E-3</v>
      </c>
      <c r="CM493" s="7"/>
      <c r="CN493" s="71" t="str">
        <f t="shared" si="109"/>
        <v>Ren. energy excluded from numerator</v>
      </c>
      <c r="CO493" s="209" t="str">
        <f t="shared" ca="1" si="110"/>
        <v>0
(0%)</v>
      </c>
      <c r="CP493" s="209" t="str">
        <f t="shared" ca="1" si="110"/>
        <v>0
(0%)</v>
      </c>
      <c r="CQ493" s="209" t="str">
        <f t="shared" ca="1" si="110"/>
        <v>0
(0%)</v>
      </c>
      <c r="CR493" s="209" t="str">
        <f t="shared" ca="1" si="110"/>
        <v>0
(0%)</v>
      </c>
      <c r="CS493" s="209" t="str">
        <f t="shared" ca="1" si="110"/>
        <v>0
(0%)</v>
      </c>
      <c r="CT493" s="209" t="str">
        <f t="shared" ca="1" si="110"/>
        <v>0
(0%)</v>
      </c>
      <c r="CU493" s="209" t="str">
        <f t="shared" ca="1" si="110"/>
        <v>0
(0%)</v>
      </c>
      <c r="CV493" s="209" t="str">
        <f t="shared" ca="1" si="110"/>
        <v>0
(0%)</v>
      </c>
      <c r="CW493" s="209" t="str">
        <f t="shared" ca="1" si="110"/>
        <v>0.26
(0.8%)</v>
      </c>
      <c r="CX493" s="209" t="str">
        <f t="shared" ca="1" si="110"/>
        <v>0.53
(1.6%)</v>
      </c>
      <c r="CY493" s="209" t="str">
        <f t="shared" ca="1" si="110"/>
        <v>0.05
(0.1%)</v>
      </c>
    </row>
    <row r="494" spans="3:103" s="58" customFormat="1">
      <c r="C494" s="58" t="s">
        <v>794</v>
      </c>
      <c r="D494" s="58" t="s">
        <v>12</v>
      </c>
      <c r="F494" s="263">
        <v>14212</v>
      </c>
      <c r="G494" s="263">
        <v>14915</v>
      </c>
      <c r="H494" s="263">
        <v>15763.083000000001</v>
      </c>
      <c r="I494" s="263">
        <v>16132.249</v>
      </c>
      <c r="J494" s="263">
        <v>16807.314999999999</v>
      </c>
      <c r="K494" s="263">
        <v>17569.266</v>
      </c>
      <c r="L494" s="263">
        <v>18766.232</v>
      </c>
      <c r="M494" s="263">
        <v>19677.830000000002</v>
      </c>
      <c r="N494" s="263">
        <v>20959.805</v>
      </c>
      <c r="O494" s="263">
        <v>22010.103999999999</v>
      </c>
      <c r="P494" s="263">
        <v>23776.05</v>
      </c>
      <c r="Q494" s="263">
        <v>24387.544000000002</v>
      </c>
      <c r="R494" s="263">
        <v>25352.440999999999</v>
      </c>
      <c r="S494" s="263">
        <v>26034.536</v>
      </c>
      <c r="T494" s="264">
        <v>26789</v>
      </c>
      <c r="U494" s="264">
        <v>27670.582000000002</v>
      </c>
      <c r="V494" s="264">
        <v>28893.625</v>
      </c>
      <c r="W494" s="264">
        <v>29687.928</v>
      </c>
      <c r="X494" s="264">
        <v>30365.956000000002</v>
      </c>
      <c r="Y494" s="264">
        <v>28730.710999999999</v>
      </c>
      <c r="Z494" s="264">
        <v>28646.719999999998</v>
      </c>
      <c r="AA494" s="264">
        <v>27654.123</v>
      </c>
      <c r="AB494" s="264">
        <v>27556.737999999998</v>
      </c>
      <c r="AC494" s="264">
        <v>27817.876</v>
      </c>
      <c r="AD494" s="264">
        <v>27956.649999999998</v>
      </c>
      <c r="AE494" s="264">
        <v>28776.079999999998</v>
      </c>
      <c r="AF494" s="264">
        <v>29509.048999999999</v>
      </c>
      <c r="AG494" s="264">
        <v>29993.911</v>
      </c>
      <c r="AH494" s="264">
        <v>30873.532999999999</v>
      </c>
      <c r="AI494" s="264">
        <v>31359.104999999996</v>
      </c>
      <c r="AJ494" s="264">
        <v>31846.504999999994</v>
      </c>
      <c r="AK494" s="262">
        <v>33329.437999999995</v>
      </c>
      <c r="AL494" s="262">
        <v>34050.11</v>
      </c>
      <c r="AM494" s="262">
        <v>34832.863000000005</v>
      </c>
      <c r="AU494" s="7"/>
      <c r="AV494" s="7"/>
      <c r="AY494" s="52" t="str">
        <f t="shared" si="104"/>
        <v>Denominator RES-E (GFC of elec)</v>
      </c>
      <c r="AZ494" s="75" cm="1">
        <f t="array" aca="1" ref="AZ494" ca="1">INDIRECT(ADDRESS(ROW(AY494),AZ$9))/1000</f>
        <v>34.832863000000003</v>
      </c>
      <c r="BA494" s="74" cm="1">
        <f t="array" aca="1" ref="BA494" ca="1">INDIRECT(ADDRESS(ROW(AZ494),BA$9))/1000</f>
        <v>34.050110000000004</v>
      </c>
      <c r="BB494" s="74" cm="1">
        <f t="array" aca="1" ref="BB494" ca="1">INDIRECT(ADDRESS(ROW(BA494),BB$9))/1000</f>
        <v>30.873532999999998</v>
      </c>
      <c r="BC494" s="76" cm="1">
        <f t="array" aca="1" ref="BC494" ca="1">INDIRECT(ADDRESS(ROW(BB494),BC$9))/1000</f>
        <v>27.817876000000002</v>
      </c>
      <c r="BD494" s="81" cm="1">
        <f t="array" aca="1" ref="BD494" ca="1">AZ494/INDIRECT(ADDRESS($BL494,COLUMN(AZ494)))</f>
        <v>1</v>
      </c>
      <c r="BE494" s="82" cm="1">
        <f t="array" aca="1" ref="BE494" ca="1">BA494/INDIRECT(ADDRESS($BL494,COLUMN(BA494)))</f>
        <v>1</v>
      </c>
      <c r="BF494" s="82" cm="1">
        <f t="array" aca="1" ref="BF494" ca="1">BB494/INDIRECT(ADDRESS($BL494,COLUMN(BB494)))</f>
        <v>1</v>
      </c>
      <c r="BG494" s="83" cm="1">
        <f t="array" aca="1" ref="BG494" ca="1">BC494/INDIRECT(ADDRESS($BL494,COLUMN(BC494)))</f>
        <v>1</v>
      </c>
      <c r="BH494" s="54">
        <f t="shared" ca="1" si="105"/>
        <v>2.2988266410886762E-2</v>
      </c>
      <c r="BI494" s="54">
        <f t="shared" ca="1" si="105"/>
        <v>0.12824350229045717</v>
      </c>
      <c r="BJ494" s="54">
        <f t="shared" ca="1" si="105"/>
        <v>0.25217550757649509</v>
      </c>
      <c r="BL494" s="105">
        <f>ROW(AY494)</f>
        <v>494</v>
      </c>
      <c r="BN494" s="49" t="str">
        <f t="shared" si="107"/>
        <v>Denominator RES-E (GFC of elec)</v>
      </c>
      <c r="BO494" s="71" cm="1">
        <f t="array" ref="BO494">INDEX(494:494,,BO$9)/1000</f>
        <v>27.817876000000002</v>
      </c>
      <c r="BP494" s="71" cm="1">
        <f t="array" ref="BP494">INDEX(494:494,,BP$9)/1000</f>
        <v>27.956649999999996</v>
      </c>
      <c r="BQ494" s="71" cm="1">
        <f t="array" ref="BQ494">INDEX(494:494,,BQ$9)/1000</f>
        <v>28.776079999999997</v>
      </c>
      <c r="BR494" s="71" cm="1">
        <f t="array" ref="BR494">INDEX(494:494,,BR$9)/1000</f>
        <v>29.509048999999997</v>
      </c>
      <c r="BS494" s="71" cm="1">
        <f t="array" ref="BS494">INDEX(494:494,,BS$9)/1000</f>
        <v>29.993911000000001</v>
      </c>
      <c r="BT494" s="71" cm="1">
        <f t="array" ref="BT494">INDEX(494:494,,BT$9)/1000</f>
        <v>30.873532999999998</v>
      </c>
      <c r="BU494" s="71" cm="1">
        <f t="array" ref="BU494">INDEX(494:494,,BU$9)/1000</f>
        <v>31.359104999999996</v>
      </c>
      <c r="BV494" s="71" cm="1">
        <f t="array" ref="BV494">INDEX(494:494,,BV$9)/1000</f>
        <v>31.846504999999993</v>
      </c>
      <c r="BW494" s="71" cm="1">
        <f t="array" ref="BW494">INDEX(494:494,,BW$9)/1000</f>
        <v>33.329437999999996</v>
      </c>
      <c r="BX494" s="71" cm="1">
        <f t="array" ref="BX494">INDEX(494:494,,BX$9)/1000</f>
        <v>34.050110000000004</v>
      </c>
      <c r="BY494" s="71" cm="1">
        <f t="array" ref="BY494">INDEX(494:494,,BY$9)/1000</f>
        <v>34.832863000000003</v>
      </c>
      <c r="BZ494" s="7"/>
      <c r="CA494" s="71" t="str">
        <f t="shared" si="108"/>
        <v>Denominator RES-E (GFC of elec)</v>
      </c>
      <c r="CB494" s="208" cm="1">
        <f t="array" aca="1" ref="CB494" ca="1">BO494/INDIRECT(ADDRESS($BL494,COLUMN(BO494)))</f>
        <v>1</v>
      </c>
      <c r="CC494" s="208" cm="1">
        <f t="array" aca="1" ref="CC494" ca="1">BP494/INDIRECT(ADDRESS($BL494,COLUMN(BP494)))</f>
        <v>1</v>
      </c>
      <c r="CD494" s="208" cm="1">
        <f t="array" aca="1" ref="CD494" ca="1">BQ494/INDIRECT(ADDRESS($BL494,COLUMN(BQ494)))</f>
        <v>1</v>
      </c>
      <c r="CE494" s="208" cm="1">
        <f t="array" aca="1" ref="CE494" ca="1">BR494/INDIRECT(ADDRESS($BL494,COLUMN(BR494)))</f>
        <v>1</v>
      </c>
      <c r="CF494" s="208" cm="1">
        <f t="array" aca="1" ref="CF494" ca="1">BS494/INDIRECT(ADDRESS($BL494,COLUMN(BS494)))</f>
        <v>1</v>
      </c>
      <c r="CG494" s="208" cm="1">
        <f t="array" aca="1" ref="CG494" ca="1">BT494/INDIRECT(ADDRESS($BL494,COLUMN(BT494)))</f>
        <v>1</v>
      </c>
      <c r="CH494" s="208" cm="1">
        <f t="array" aca="1" ref="CH494" ca="1">BU494/INDIRECT(ADDRESS($BL494,COLUMN(BU494)))</f>
        <v>1</v>
      </c>
      <c r="CI494" s="208" cm="1">
        <f t="array" aca="1" ref="CI494" ca="1">BV494/INDIRECT(ADDRESS($BL494,COLUMN(BV494)))</f>
        <v>1</v>
      </c>
      <c r="CJ494" s="208" cm="1">
        <f t="array" aca="1" ref="CJ494" ca="1">BW494/INDIRECT(ADDRESS($BL494,COLUMN(BW494)))</f>
        <v>1</v>
      </c>
      <c r="CK494" s="208" cm="1">
        <f t="array" aca="1" ref="CK494" ca="1">BX494/INDIRECT(ADDRESS($BL494,COLUMN(BX494)))</f>
        <v>1</v>
      </c>
      <c r="CL494" s="208" cm="1">
        <f t="array" aca="1" ref="CL494" ca="1">BY494/INDIRECT(ADDRESS($BL494,COLUMN(BY494)))</f>
        <v>1</v>
      </c>
      <c r="CM494" s="7"/>
      <c r="CN494" s="71" t="str">
        <f t="shared" si="109"/>
        <v>Denominator RES-E (GFC of elec)</v>
      </c>
      <c r="CO494" s="209" t="str">
        <f t="shared" ca="1" si="110"/>
        <v>27.82
(100%)</v>
      </c>
      <c r="CP494" s="209" t="str">
        <f t="shared" ca="1" si="110"/>
        <v>27.96
(100%)</v>
      </c>
      <c r="CQ494" s="209" t="str">
        <f t="shared" ca="1" si="110"/>
        <v>28.78
(100%)</v>
      </c>
      <c r="CR494" s="209" t="str">
        <f t="shared" ca="1" si="110"/>
        <v>29.51
(100%)</v>
      </c>
      <c r="CS494" s="209" t="str">
        <f t="shared" ca="1" si="110"/>
        <v>29.99
(100%)</v>
      </c>
      <c r="CT494" s="209" t="str">
        <f t="shared" ca="1" si="110"/>
        <v>30.87
(100%)</v>
      </c>
      <c r="CU494" s="209" t="str">
        <f t="shared" ca="1" si="110"/>
        <v>31.36
(100%)</v>
      </c>
      <c r="CV494" s="209" t="str">
        <f t="shared" ca="1" si="110"/>
        <v>31.85
(100%)</v>
      </c>
      <c r="CW494" s="209" t="str">
        <f t="shared" ca="1" si="110"/>
        <v>33.33
(100%)</v>
      </c>
      <c r="CX494" s="209" t="str">
        <f t="shared" ca="1" si="110"/>
        <v>34.05
(100%)</v>
      </c>
      <c r="CY494" s="209" t="str">
        <f t="shared" ca="1" si="110"/>
        <v>34.83
(100%)</v>
      </c>
    </row>
    <row r="495" spans="3:103" s="58" customFormat="1">
      <c r="AU495" s="7"/>
      <c r="AV495" s="7"/>
    </row>
    <row r="496" spans="3:103" ht="15" thickBot="1">
      <c r="C496" s="28" t="s">
        <v>355</v>
      </c>
      <c r="D496" s="28" t="s">
        <v>49</v>
      </c>
      <c r="E496" s="28" t="s">
        <v>62</v>
      </c>
      <c r="F496" s="28">
        <f t="shared" ref="F496:AT496" si="114">years</f>
        <v>1990</v>
      </c>
      <c r="G496" s="28">
        <f t="shared" si="114"/>
        <v>1991</v>
      </c>
      <c r="H496" s="28">
        <f t="shared" si="114"/>
        <v>1992</v>
      </c>
      <c r="I496" s="28">
        <f t="shared" si="114"/>
        <v>1993</v>
      </c>
      <c r="J496" s="28">
        <f t="shared" si="114"/>
        <v>1994</v>
      </c>
      <c r="K496" s="28">
        <f t="shared" si="114"/>
        <v>1995</v>
      </c>
      <c r="L496" s="28">
        <f t="shared" si="114"/>
        <v>1996</v>
      </c>
      <c r="M496" s="28">
        <f t="shared" si="114"/>
        <v>1997</v>
      </c>
      <c r="N496" s="28">
        <f t="shared" si="114"/>
        <v>1998</v>
      </c>
      <c r="O496" s="28">
        <f t="shared" si="114"/>
        <v>1999</v>
      </c>
      <c r="P496" s="28">
        <f t="shared" si="114"/>
        <v>2000</v>
      </c>
      <c r="Q496" s="28">
        <f t="shared" si="114"/>
        <v>2001</v>
      </c>
      <c r="R496" s="28">
        <f t="shared" si="114"/>
        <v>2002</v>
      </c>
      <c r="S496" s="28">
        <f t="shared" si="114"/>
        <v>2003</v>
      </c>
      <c r="T496" s="28">
        <f t="shared" si="114"/>
        <v>2004</v>
      </c>
      <c r="U496" s="28">
        <f t="shared" si="114"/>
        <v>2005</v>
      </c>
      <c r="V496" s="28">
        <f t="shared" si="114"/>
        <v>2006</v>
      </c>
      <c r="W496" s="28">
        <f t="shared" si="114"/>
        <v>2007</v>
      </c>
      <c r="X496" s="28">
        <f t="shared" si="114"/>
        <v>2008</v>
      </c>
      <c r="Y496" s="28">
        <f t="shared" si="114"/>
        <v>2009</v>
      </c>
      <c r="Z496" s="28">
        <f t="shared" si="114"/>
        <v>2010</v>
      </c>
      <c r="AA496" s="28">
        <f t="shared" si="114"/>
        <v>2011</v>
      </c>
      <c r="AB496" s="28">
        <f t="shared" si="114"/>
        <v>2012</v>
      </c>
      <c r="AC496" s="28">
        <f t="shared" si="114"/>
        <v>2013</v>
      </c>
      <c r="AD496" s="28">
        <f t="shared" si="114"/>
        <v>2014</v>
      </c>
      <c r="AE496" s="28">
        <f t="shared" si="114"/>
        <v>2015</v>
      </c>
      <c r="AF496" s="28">
        <f t="shared" si="114"/>
        <v>2016</v>
      </c>
      <c r="AG496" s="28">
        <f t="shared" si="114"/>
        <v>2017</v>
      </c>
      <c r="AH496" s="28">
        <f t="shared" si="114"/>
        <v>2018</v>
      </c>
      <c r="AI496" s="28">
        <f t="shared" si="114"/>
        <v>2019</v>
      </c>
      <c r="AJ496" s="28">
        <f t="shared" si="114"/>
        <v>2020</v>
      </c>
      <c r="AK496" s="28">
        <f t="shared" si="114"/>
        <v>2021</v>
      </c>
      <c r="AL496" s="28">
        <f t="shared" si="114"/>
        <v>2022</v>
      </c>
      <c r="AM496" s="28">
        <f t="shared" si="114"/>
        <v>2023</v>
      </c>
      <c r="AN496" s="28">
        <f t="shared" si="114"/>
        <v>2024</v>
      </c>
      <c r="AO496" s="28">
        <f t="shared" si="114"/>
        <v>2025</v>
      </c>
      <c r="AP496" s="28">
        <f t="shared" si="114"/>
        <v>2026</v>
      </c>
      <c r="AQ496" s="28">
        <f t="shared" si="114"/>
        <v>2027</v>
      </c>
      <c r="AR496" s="28">
        <f t="shared" si="114"/>
        <v>2028</v>
      </c>
      <c r="AS496" s="28">
        <f t="shared" si="114"/>
        <v>2029</v>
      </c>
      <c r="AT496" s="28">
        <f t="shared" si="114"/>
        <v>2030</v>
      </c>
    </row>
    <row r="497" spans="3:48">
      <c r="C497" s="7" t="s">
        <v>318</v>
      </c>
      <c r="D497" s="7" t="s">
        <v>120</v>
      </c>
      <c r="F497" s="126">
        <f t="shared" ref="F497:AM504" si="115">F482/F$494</f>
        <v>5.2965720048785074E-2</v>
      </c>
      <c r="G497" s="126">
        <f t="shared" si="115"/>
        <v>5.1848516324944499E-2</v>
      </c>
      <c r="H497" s="126">
        <f t="shared" si="115"/>
        <v>4.9373854504032019E-2</v>
      </c>
      <c r="I497" s="126">
        <f t="shared" si="115"/>
        <v>4.8531615201772231E-2</v>
      </c>
      <c r="J497" s="126">
        <f t="shared" si="115"/>
        <v>4.7197550274515429E-2</v>
      </c>
      <c r="K497" s="126">
        <f t="shared" si="115"/>
        <v>4.4665094641131373E-2</v>
      </c>
      <c r="L497" s="126">
        <f t="shared" si="115"/>
        <v>4.2171223484231836E-2</v>
      </c>
      <c r="M497" s="126">
        <f t="shared" si="115"/>
        <v>3.9922840159693898E-2</v>
      </c>
      <c r="N497" s="126">
        <f t="shared" si="115"/>
        <v>3.7851732936990984E-2</v>
      </c>
      <c r="O497" s="126">
        <f t="shared" si="115"/>
        <v>3.6933431888633489E-2</v>
      </c>
      <c r="P497" s="126">
        <f t="shared" si="115"/>
        <v>3.4167080168510236E-2</v>
      </c>
      <c r="Q497" s="126">
        <f t="shared" si="115"/>
        <v>3.2613186187573057E-2</v>
      </c>
      <c r="R497" s="126">
        <f t="shared" si="115"/>
        <v>3.2179749398329592E-2</v>
      </c>
      <c r="S497" s="126">
        <f t="shared" si="115"/>
        <v>3.0533274163215041E-2</v>
      </c>
      <c r="T497" s="126">
        <f t="shared" si="115"/>
        <v>2.9368701018643199E-2</v>
      </c>
      <c r="U497" s="126">
        <f t="shared" si="115"/>
        <v>2.7480970002875364E-2</v>
      </c>
      <c r="V497" s="126">
        <f t="shared" si="115"/>
        <v>2.6206663070522825E-2</v>
      </c>
      <c r="W497" s="126">
        <f t="shared" si="115"/>
        <v>2.5102769212979374E-2</v>
      </c>
      <c r="X497" s="126">
        <f t="shared" si="115"/>
        <v>2.4929192478830624E-2</v>
      </c>
      <c r="Y497" s="126">
        <f t="shared" si="115"/>
        <v>2.6239855056986849E-2</v>
      </c>
      <c r="Z497" s="126">
        <f t="shared" si="115"/>
        <v>2.6316324010144099E-2</v>
      </c>
      <c r="AA497" s="126">
        <f t="shared" si="115"/>
        <v>2.7186475678847927E-2</v>
      </c>
      <c r="AB497" s="126">
        <f t="shared" si="115"/>
        <v>2.755522478848791E-2</v>
      </c>
      <c r="AC497" s="126">
        <f t="shared" si="115"/>
        <v>2.6500353773771426E-2</v>
      </c>
      <c r="AD497" s="126">
        <f t="shared" si="115"/>
        <v>2.6030344230496716E-2</v>
      </c>
      <c r="AE497" s="126">
        <f t="shared" si="115"/>
        <v>2.5186936192425315E-2</v>
      </c>
      <c r="AF497" s="126">
        <f t="shared" si="115"/>
        <v>2.4759068682293731E-2</v>
      </c>
      <c r="AG497" s="126">
        <f t="shared" si="115"/>
        <v>2.3894297666177566E-2</v>
      </c>
      <c r="AH497" s="126">
        <f t="shared" si="115"/>
        <v>2.3437154761010704E-2</v>
      </c>
      <c r="AI497" s="126">
        <f t="shared" si="115"/>
        <v>2.3636464463516124E-2</v>
      </c>
      <c r="AJ497" s="126">
        <f t="shared" si="115"/>
        <v>2.3888707174574805E-2</v>
      </c>
      <c r="AK497" s="126">
        <f t="shared" si="115"/>
        <v>2.2857549004971597E-2</v>
      </c>
      <c r="AL497" s="126">
        <f t="shared" si="115"/>
        <v>2.2424830325547828E-2</v>
      </c>
      <c r="AM497" s="126">
        <f t="shared" si="115"/>
        <v>2.1848204461990754E-2</v>
      </c>
      <c r="AN497" s="126"/>
      <c r="AO497" s="126"/>
      <c r="AP497" s="126"/>
      <c r="AQ497" s="126"/>
      <c r="AR497" s="126"/>
      <c r="AS497" s="126"/>
      <c r="AT497" s="126"/>
    </row>
    <row r="498" spans="3:48">
      <c r="C498" s="7" t="s">
        <v>317</v>
      </c>
      <c r="D498" s="7" t="s">
        <v>120</v>
      </c>
      <c r="F498" s="126">
        <f t="shared" si="115"/>
        <v>0</v>
      </c>
      <c r="G498" s="126">
        <f t="shared" si="115"/>
        <v>0</v>
      </c>
      <c r="H498" s="126">
        <f t="shared" si="115"/>
        <v>3.2246230004625366E-4</v>
      </c>
      <c r="I498" s="126">
        <f t="shared" si="115"/>
        <v>8.4022176118572604E-4</v>
      </c>
      <c r="J498" s="126">
        <f t="shared" si="115"/>
        <v>9.4356534639827979E-4</v>
      </c>
      <c r="K498" s="126">
        <f t="shared" si="115"/>
        <v>9.0926637784087615E-4</v>
      </c>
      <c r="L498" s="126">
        <f t="shared" si="115"/>
        <v>8.3062906702729554E-4</v>
      </c>
      <c r="M498" s="126">
        <f t="shared" si="115"/>
        <v>3.2425174861846319E-3</v>
      </c>
      <c r="N498" s="126">
        <f t="shared" si="115"/>
        <v>6.9879880646288133E-3</v>
      </c>
      <c r="O498" s="126">
        <f t="shared" si="115"/>
        <v>7.8074855512026906E-3</v>
      </c>
      <c r="P498" s="126">
        <f t="shared" si="115"/>
        <v>1.0288357393507357E-2</v>
      </c>
      <c r="Q498" s="126">
        <f t="shared" si="115"/>
        <v>1.3241310053747029E-2</v>
      </c>
      <c r="R498" s="126">
        <f t="shared" si="115"/>
        <v>1.4601100742320855E-2</v>
      </c>
      <c r="S498" s="126">
        <f t="shared" si="115"/>
        <v>1.8647317030503506E-2</v>
      </c>
      <c r="T498" s="126">
        <f t="shared" si="115"/>
        <v>2.6876004217173143E-2</v>
      </c>
      <c r="U498" s="126">
        <f t="shared" si="115"/>
        <v>3.9774137276874351E-2</v>
      </c>
      <c r="V498" s="126">
        <f t="shared" si="115"/>
        <v>5.4396996384888513E-2</v>
      </c>
      <c r="W498" s="126">
        <f t="shared" si="115"/>
        <v>6.4270399094571898E-2</v>
      </c>
      <c r="X498" s="126">
        <f t="shared" si="115"/>
        <v>7.6140761848164748E-2</v>
      </c>
      <c r="Y498" s="126">
        <f t="shared" si="115"/>
        <v>0.10529387090781535</v>
      </c>
      <c r="Z498" s="126">
        <f t="shared" si="115"/>
        <v>0.11911099435808656</v>
      </c>
      <c r="AA498" s="126">
        <f t="shared" si="115"/>
        <v>0.1431602146950314</v>
      </c>
      <c r="AB498" s="126">
        <f t="shared" si="115"/>
        <v>0.15472815075933913</v>
      </c>
      <c r="AC498" s="126">
        <f t="shared" si="115"/>
        <v>0.16560840584720216</v>
      </c>
      <c r="AD498" s="126">
        <f t="shared" si="115"/>
        <v>0.18774396779637337</v>
      </c>
      <c r="AE498" s="126">
        <f t="shared" si="115"/>
        <v>0.21530764888847281</v>
      </c>
      <c r="AF498" s="126">
        <f t="shared" si="115"/>
        <v>0.2227117099148149</v>
      </c>
      <c r="AG498" s="126">
        <f t="shared" si="115"/>
        <v>0.25438536449250265</v>
      </c>
      <c r="AH498" s="126">
        <f t="shared" si="115"/>
        <v>0.28155048264762483</v>
      </c>
      <c r="AI498" s="126">
        <f t="shared" si="115"/>
        <v>0.31250982800992072</v>
      </c>
      <c r="AJ498" s="126">
        <f t="shared" si="115"/>
        <v>0.33521463626318271</v>
      </c>
      <c r="AK498" s="126">
        <f t="shared" si="115"/>
        <v>0.32919089804153545</v>
      </c>
      <c r="AL498" s="126">
        <f t="shared" si="115"/>
        <v>0.33289228087045625</v>
      </c>
      <c r="AM498" s="126">
        <f t="shared" si="115"/>
        <v>0.34111186528283483</v>
      </c>
      <c r="AN498" s="126"/>
      <c r="AO498" s="126"/>
      <c r="AP498" s="126"/>
      <c r="AQ498" s="126"/>
      <c r="AR498" s="126"/>
      <c r="AS498" s="126"/>
      <c r="AT498" s="126"/>
    </row>
    <row r="499" spans="3:48">
      <c r="C499" s="7" t="s">
        <v>21</v>
      </c>
      <c r="D499" s="7" t="s">
        <v>120</v>
      </c>
      <c r="F499" s="126">
        <f t="shared" si="115"/>
        <v>0</v>
      </c>
      <c r="G499" s="126">
        <f t="shared" si="115"/>
        <v>0</v>
      </c>
      <c r="H499" s="126">
        <f t="shared" si="115"/>
        <v>0</v>
      </c>
      <c r="I499" s="126">
        <f t="shared" si="115"/>
        <v>0</v>
      </c>
      <c r="J499" s="126">
        <f t="shared" si="115"/>
        <v>0</v>
      </c>
      <c r="K499" s="126">
        <f t="shared" si="115"/>
        <v>0</v>
      </c>
      <c r="L499" s="126">
        <f t="shared" si="115"/>
        <v>0</v>
      </c>
      <c r="M499" s="126">
        <f t="shared" si="115"/>
        <v>0</v>
      </c>
      <c r="N499" s="126">
        <f t="shared" si="115"/>
        <v>0</v>
      </c>
      <c r="O499" s="126">
        <f t="shared" si="115"/>
        <v>0</v>
      </c>
      <c r="P499" s="126">
        <f t="shared" si="115"/>
        <v>0</v>
      </c>
      <c r="Q499" s="126">
        <f t="shared" si="115"/>
        <v>0</v>
      </c>
      <c r="R499" s="126">
        <f t="shared" si="115"/>
        <v>0</v>
      </c>
      <c r="S499" s="126">
        <f t="shared" si="115"/>
        <v>0</v>
      </c>
      <c r="T499" s="126">
        <f t="shared" si="115"/>
        <v>0</v>
      </c>
      <c r="U499" s="126">
        <f t="shared" si="115"/>
        <v>0</v>
      </c>
      <c r="V499" s="126">
        <f t="shared" si="115"/>
        <v>0</v>
      </c>
      <c r="W499" s="126">
        <f t="shared" si="115"/>
        <v>0</v>
      </c>
      <c r="X499" s="126">
        <f t="shared" si="115"/>
        <v>0</v>
      </c>
      <c r="Y499" s="126">
        <f t="shared" si="115"/>
        <v>1.4757727367067247E-5</v>
      </c>
      <c r="Z499" s="126">
        <f t="shared" si="115"/>
        <v>1.6616212955619354E-5</v>
      </c>
      <c r="AA499" s="126">
        <f t="shared" si="115"/>
        <v>1.9599247461219437E-5</v>
      </c>
      <c r="AB499" s="126">
        <f t="shared" si="115"/>
        <v>2.344254243735235E-5</v>
      </c>
      <c r="AC499" s="126">
        <f t="shared" si="115"/>
        <v>2.5127727221158077E-5</v>
      </c>
      <c r="AD499" s="126">
        <f t="shared" si="115"/>
        <v>7.3399352211370115E-5</v>
      </c>
      <c r="AE499" s="126">
        <f t="shared" si="115"/>
        <v>1.2496490140422186E-4</v>
      </c>
      <c r="AF499" s="126">
        <f t="shared" si="115"/>
        <v>2.0149751352542739E-4</v>
      </c>
      <c r="AG499" s="126">
        <f t="shared" si="115"/>
        <v>3.8527819863171559E-4</v>
      </c>
      <c r="AH499" s="126">
        <f t="shared" si="115"/>
        <v>7.028997944614891E-4</v>
      </c>
      <c r="AI499" s="126">
        <f t="shared" si="115"/>
        <v>1.2780977008112957E-3</v>
      </c>
      <c r="AJ499" s="126">
        <f t="shared" si="115"/>
        <v>2.0027315399287933E-3</v>
      </c>
      <c r="AK499" s="126">
        <f t="shared" si="115"/>
        <v>2.5397067901354957E-3</v>
      </c>
      <c r="AL499" s="126">
        <f t="shared" si="115"/>
        <v>4.3660651903914558E-3</v>
      </c>
      <c r="AM499" s="126">
        <f t="shared" si="115"/>
        <v>1.8559542464252791E-2</v>
      </c>
      <c r="AN499" s="126"/>
      <c r="AO499" s="126"/>
      <c r="AP499" s="126"/>
      <c r="AQ499" s="126"/>
      <c r="AR499" s="126"/>
      <c r="AS499" s="126"/>
      <c r="AT499" s="126"/>
    </row>
    <row r="500" spans="3:48">
      <c r="C500" s="7" t="s">
        <v>31</v>
      </c>
      <c r="D500" s="7" t="s">
        <v>120</v>
      </c>
      <c r="F500" s="126">
        <f t="shared" si="115"/>
        <v>0</v>
      </c>
      <c r="G500" s="126">
        <f t="shared" si="115"/>
        <v>0</v>
      </c>
      <c r="H500" s="126">
        <f t="shared" si="115"/>
        <v>0</v>
      </c>
      <c r="I500" s="126">
        <f t="shared" si="115"/>
        <v>0</v>
      </c>
      <c r="J500" s="126">
        <f t="shared" si="115"/>
        <v>0</v>
      </c>
      <c r="K500" s="126">
        <f t="shared" si="115"/>
        <v>0</v>
      </c>
      <c r="L500" s="126">
        <f t="shared" si="115"/>
        <v>0</v>
      </c>
      <c r="M500" s="126">
        <f t="shared" si="115"/>
        <v>0</v>
      </c>
      <c r="N500" s="126">
        <f t="shared" si="115"/>
        <v>0</v>
      </c>
      <c r="O500" s="126">
        <f t="shared" si="115"/>
        <v>0</v>
      </c>
      <c r="P500" s="126">
        <f t="shared" si="115"/>
        <v>0</v>
      </c>
      <c r="Q500" s="126">
        <f t="shared" si="115"/>
        <v>0</v>
      </c>
      <c r="R500" s="126">
        <f t="shared" si="115"/>
        <v>0</v>
      </c>
      <c r="S500" s="126">
        <f t="shared" si="115"/>
        <v>0</v>
      </c>
      <c r="T500" s="126">
        <f t="shared" si="115"/>
        <v>0</v>
      </c>
      <c r="U500" s="126">
        <f t="shared" si="115"/>
        <v>0</v>
      </c>
      <c r="V500" s="126">
        <f t="shared" si="115"/>
        <v>0</v>
      </c>
      <c r="W500" s="126">
        <f t="shared" si="115"/>
        <v>0</v>
      </c>
      <c r="X500" s="126">
        <f t="shared" si="115"/>
        <v>0</v>
      </c>
      <c r="Y500" s="126">
        <f t="shared" si="115"/>
        <v>0</v>
      </c>
      <c r="Z500" s="126">
        <f t="shared" si="115"/>
        <v>0</v>
      </c>
      <c r="AA500" s="126">
        <f t="shared" si="115"/>
        <v>0</v>
      </c>
      <c r="AB500" s="126">
        <f t="shared" si="115"/>
        <v>2.4199163195585778E-3</v>
      </c>
      <c r="AC500" s="126">
        <f t="shared" si="115"/>
        <v>2.6738561923275524E-3</v>
      </c>
      <c r="AD500" s="126">
        <f t="shared" si="115"/>
        <v>2.590939901597652E-3</v>
      </c>
      <c r="AE500" s="126">
        <f t="shared" si="115"/>
        <v>2.6787526306571293E-3</v>
      </c>
      <c r="AF500" s="126">
        <f t="shared" si="115"/>
        <v>2.5677547249997792E-3</v>
      </c>
      <c r="AG500" s="126">
        <f t="shared" si="115"/>
        <v>5.0258534140479377E-3</v>
      </c>
      <c r="AH500" s="126">
        <f t="shared" si="115"/>
        <v>1.0693819848865371E-2</v>
      </c>
      <c r="AI500" s="126">
        <f t="shared" si="115"/>
        <v>1.0219137312751753E-2</v>
      </c>
      <c r="AJ500" s="126">
        <f t="shared" si="115"/>
        <v>1.0240966787407286E-2</v>
      </c>
      <c r="AK500" s="126">
        <f t="shared" si="115"/>
        <v>1.0543292089113535E-2</v>
      </c>
      <c r="AL500" s="126">
        <f t="shared" si="115"/>
        <v>1.0184519227691188E-2</v>
      </c>
      <c r="AM500" s="126">
        <f t="shared" si="115"/>
        <v>9.5830767628833705E-3</v>
      </c>
      <c r="AN500" s="126"/>
      <c r="AO500" s="126"/>
      <c r="AP500" s="126"/>
      <c r="AQ500" s="126"/>
      <c r="AR500" s="126"/>
      <c r="AS500" s="126"/>
      <c r="AT500" s="126"/>
    </row>
    <row r="501" spans="3:48">
      <c r="C501" s="7" t="s">
        <v>33</v>
      </c>
      <c r="D501" s="7" t="s">
        <v>120</v>
      </c>
      <c r="F501" s="126">
        <f t="shared" si="115"/>
        <v>0</v>
      </c>
      <c r="G501" s="126">
        <f t="shared" si="115"/>
        <v>0</v>
      </c>
      <c r="H501" s="126">
        <f t="shared" si="115"/>
        <v>0</v>
      </c>
      <c r="I501" s="126">
        <f t="shared" si="115"/>
        <v>0</v>
      </c>
      <c r="J501" s="126">
        <f t="shared" si="115"/>
        <v>0</v>
      </c>
      <c r="K501" s="126">
        <f t="shared" si="115"/>
        <v>0</v>
      </c>
      <c r="L501" s="126">
        <f t="shared" si="115"/>
        <v>0</v>
      </c>
      <c r="M501" s="126">
        <f t="shared" si="115"/>
        <v>0</v>
      </c>
      <c r="N501" s="126">
        <f t="shared" si="115"/>
        <v>0</v>
      </c>
      <c r="O501" s="126">
        <f t="shared" si="115"/>
        <v>0</v>
      </c>
      <c r="P501" s="126">
        <f t="shared" si="115"/>
        <v>0</v>
      </c>
      <c r="Q501" s="126">
        <f t="shared" si="115"/>
        <v>0</v>
      </c>
      <c r="R501" s="126">
        <f t="shared" si="115"/>
        <v>0</v>
      </c>
      <c r="S501" s="126">
        <f t="shared" si="115"/>
        <v>0</v>
      </c>
      <c r="T501" s="126">
        <f t="shared" si="115"/>
        <v>2.9863003471574154E-4</v>
      </c>
      <c r="U501" s="126">
        <f t="shared" si="115"/>
        <v>2.8521264930387078E-4</v>
      </c>
      <c r="V501" s="126">
        <f t="shared" si="115"/>
        <v>2.7313983620954452E-4</v>
      </c>
      <c r="W501" s="126">
        <f t="shared" si="115"/>
        <v>4.6567749692737062E-4</v>
      </c>
      <c r="X501" s="126">
        <f t="shared" si="115"/>
        <v>1.0890485384356086E-3</v>
      </c>
      <c r="Y501" s="126">
        <f t="shared" si="115"/>
        <v>2.270149179392045E-3</v>
      </c>
      <c r="Z501" s="126">
        <f t="shared" si="115"/>
        <v>3.8300021782598499E-3</v>
      </c>
      <c r="AA501" s="126">
        <f t="shared" si="115"/>
        <v>4.9280897463282415E-3</v>
      </c>
      <c r="AB501" s="126">
        <f t="shared" si="115"/>
        <v>6.4960881799580204E-3</v>
      </c>
      <c r="AC501" s="126">
        <f t="shared" si="115"/>
        <v>8.1580275934798174E-3</v>
      </c>
      <c r="AD501" s="126">
        <f t="shared" si="115"/>
        <v>9.4758134468900957E-3</v>
      </c>
      <c r="AE501" s="126">
        <f t="shared" si="115"/>
        <v>6.8359554185281664E-3</v>
      </c>
      <c r="AF501" s="126">
        <f t="shared" si="115"/>
        <v>1.3401889027328534E-2</v>
      </c>
      <c r="AG501" s="126">
        <f t="shared" si="115"/>
        <v>1.2716214300962618E-2</v>
      </c>
      <c r="AH501" s="126">
        <f t="shared" si="115"/>
        <v>1.0821340077923703E-2</v>
      </c>
      <c r="AI501" s="126">
        <f t="shared" si="115"/>
        <v>1.1043746305897443E-2</v>
      </c>
      <c r="AJ501" s="126">
        <f t="shared" si="115"/>
        <v>1.3584379196398476E-2</v>
      </c>
      <c r="AK501" s="126">
        <f t="shared" si="115"/>
        <v>7.0193344557919618E-3</v>
      </c>
      <c r="AL501" s="126">
        <f t="shared" si="115"/>
        <v>7.5165689626259633E-4</v>
      </c>
      <c r="AM501" s="126">
        <f t="shared" si="115"/>
        <v>9.8581517114578344E-3</v>
      </c>
      <c r="AN501" s="126"/>
      <c r="AO501" s="126"/>
      <c r="AP501" s="126"/>
      <c r="AQ501" s="126"/>
      <c r="AR501" s="126"/>
      <c r="AS501" s="126"/>
      <c r="AT501" s="126"/>
    </row>
    <row r="502" spans="3:48">
      <c r="C502" s="7" t="s">
        <v>29</v>
      </c>
      <c r="D502" s="7" t="s">
        <v>120</v>
      </c>
      <c r="F502" s="126">
        <f t="shared" si="115"/>
        <v>0</v>
      </c>
      <c r="G502" s="126">
        <f t="shared" si="115"/>
        <v>0</v>
      </c>
      <c r="H502" s="126">
        <f t="shared" si="115"/>
        <v>0</v>
      </c>
      <c r="I502" s="126">
        <f t="shared" si="115"/>
        <v>0</v>
      </c>
      <c r="J502" s="126">
        <f t="shared" si="115"/>
        <v>0</v>
      </c>
      <c r="K502" s="126">
        <f t="shared" si="115"/>
        <v>0</v>
      </c>
      <c r="L502" s="126">
        <f t="shared" si="115"/>
        <v>1.4387544606717002E-3</v>
      </c>
      <c r="M502" s="126">
        <f t="shared" si="115"/>
        <v>4.1163075400082218E-3</v>
      </c>
      <c r="N502" s="126">
        <f t="shared" si="115"/>
        <v>4.0553812404266164E-3</v>
      </c>
      <c r="O502" s="126">
        <f t="shared" si="115"/>
        <v>4.1344647894439755E-3</v>
      </c>
      <c r="P502" s="126">
        <f t="shared" si="115"/>
        <v>3.995617438556867E-3</v>
      </c>
      <c r="Q502" s="126">
        <f t="shared" si="115"/>
        <v>3.9774402867299797E-3</v>
      </c>
      <c r="R502" s="126">
        <f t="shared" si="115"/>
        <v>3.1949586235108488E-3</v>
      </c>
      <c r="S502" s="126">
        <f t="shared" si="115"/>
        <v>2.688736223299697E-3</v>
      </c>
      <c r="T502" s="126">
        <f t="shared" si="115"/>
        <v>3.1729441188547538E-3</v>
      </c>
      <c r="U502" s="126">
        <f t="shared" si="115"/>
        <v>3.8441547778069862E-3</v>
      </c>
      <c r="V502" s="126">
        <f t="shared" si="115"/>
        <v>3.7515541923175098E-3</v>
      </c>
      <c r="W502" s="126">
        <f t="shared" si="115"/>
        <v>4.930164040068569E-3</v>
      </c>
      <c r="X502" s="126">
        <f t="shared" si="115"/>
        <v>5.5049981595306019E-3</v>
      </c>
      <c r="Y502" s="126">
        <f t="shared" si="115"/>
        <v>6.1803398580891379E-3</v>
      </c>
      <c r="Z502" s="126">
        <f t="shared" si="115"/>
        <v>6.362950542468008E-3</v>
      </c>
      <c r="AA502" s="126">
        <f t="shared" si="115"/>
        <v>6.4499632358633778E-3</v>
      </c>
      <c r="AB502" s="126">
        <f t="shared" si="115"/>
        <v>6.2636056972076373E-3</v>
      </c>
      <c r="AC502" s="126">
        <f t="shared" si="115"/>
        <v>5.6020354290954024E-3</v>
      </c>
      <c r="AD502" s="126">
        <f t="shared" si="115"/>
        <v>5.9887585369970998E-3</v>
      </c>
      <c r="AE502" s="126">
        <f t="shared" si="115"/>
        <v>6.087643550646506E-3</v>
      </c>
      <c r="AF502" s="126">
        <f t="shared" si="115"/>
        <v>5.5505913980655897E-3</v>
      </c>
      <c r="AG502" s="126">
        <f t="shared" si="115"/>
        <v>5.2715627774894787E-3</v>
      </c>
      <c r="AH502" s="126">
        <f t="shared" si="115"/>
        <v>4.5071996132449886E-3</v>
      </c>
      <c r="AI502" s="126">
        <f t="shared" si="115"/>
        <v>4.2276937327848981E-3</v>
      </c>
      <c r="AJ502" s="126">
        <f t="shared" si="115"/>
        <v>3.674535844535799E-3</v>
      </c>
      <c r="AK502" s="126">
        <f t="shared" si="115"/>
        <v>3.5652703803816395E-3</v>
      </c>
      <c r="AL502" s="126">
        <f t="shared" si="115"/>
        <v>2.9508612575343883E-3</v>
      </c>
      <c r="AM502" s="126">
        <f t="shared" si="115"/>
        <v>2.7478895435112632E-3</v>
      </c>
      <c r="AN502" s="126"/>
      <c r="AO502" s="126"/>
      <c r="AP502" s="126"/>
      <c r="AQ502" s="126"/>
      <c r="AR502" s="126"/>
      <c r="AS502" s="126"/>
      <c r="AT502" s="126"/>
    </row>
    <row r="503" spans="3:48">
      <c r="C503" s="7" t="s">
        <v>27</v>
      </c>
      <c r="D503" s="7" t="s">
        <v>120</v>
      </c>
      <c r="F503" s="126">
        <f t="shared" si="115"/>
        <v>0</v>
      </c>
      <c r="G503" s="126">
        <f t="shared" si="115"/>
        <v>0</v>
      </c>
      <c r="H503" s="126">
        <f t="shared" si="115"/>
        <v>0</v>
      </c>
      <c r="I503" s="126">
        <f t="shared" si="115"/>
        <v>0</v>
      </c>
      <c r="J503" s="126">
        <f t="shared" si="115"/>
        <v>0</v>
      </c>
      <c r="K503" s="126">
        <f t="shared" si="115"/>
        <v>0</v>
      </c>
      <c r="L503" s="126">
        <f t="shared" si="115"/>
        <v>0</v>
      </c>
      <c r="M503" s="126">
        <f t="shared" si="115"/>
        <v>0</v>
      </c>
      <c r="N503" s="126">
        <f t="shared" si="115"/>
        <v>0</v>
      </c>
      <c r="O503" s="126">
        <f t="shared" si="115"/>
        <v>0</v>
      </c>
      <c r="P503" s="126">
        <f t="shared" si="115"/>
        <v>0</v>
      </c>
      <c r="Q503" s="126">
        <f t="shared" si="115"/>
        <v>0</v>
      </c>
      <c r="R503" s="126">
        <f t="shared" si="115"/>
        <v>3.9443933623590725E-5</v>
      </c>
      <c r="S503" s="126">
        <f t="shared" si="115"/>
        <v>6.1456827961135936E-4</v>
      </c>
      <c r="T503" s="126">
        <f t="shared" si="115"/>
        <v>5.9726006943148309E-4</v>
      </c>
      <c r="U503" s="126">
        <f t="shared" si="115"/>
        <v>5.7823142281575421E-4</v>
      </c>
      <c r="V503" s="126">
        <f t="shared" si="115"/>
        <v>4.2033493547452013E-4</v>
      </c>
      <c r="W503" s="126">
        <f t="shared" si="115"/>
        <v>5.6998403358615084E-4</v>
      </c>
      <c r="X503" s="126">
        <f t="shared" si="115"/>
        <v>5.5247620419435314E-4</v>
      </c>
      <c r="Y503" s="126">
        <f t="shared" si="115"/>
        <v>6.068224923309408E-4</v>
      </c>
      <c r="Z503" s="126">
        <f t="shared" si="115"/>
        <v>7.8268428064612186E-4</v>
      </c>
      <c r="AA503" s="126">
        <f t="shared" si="115"/>
        <v>7.7384205349618758E-4</v>
      </c>
      <c r="AB503" s="126">
        <f t="shared" si="115"/>
        <v>8.8890995976163129E-4</v>
      </c>
      <c r="AC503" s="126">
        <f t="shared" si="115"/>
        <v>1.032583259980643E-3</v>
      </c>
      <c r="AD503" s="126">
        <f t="shared" si="115"/>
        <v>1.2949825407071315E-3</v>
      </c>
      <c r="AE503" s="126">
        <f t="shared" si="115"/>
        <v>1.0290658830220132E-3</v>
      </c>
      <c r="AF503" s="126">
        <f t="shared" si="115"/>
        <v>1.4969756041783668E-3</v>
      </c>
      <c r="AG503" s="126">
        <f t="shared" si="115"/>
        <v>1.4995782050919531E-3</v>
      </c>
      <c r="AH503" s="126">
        <f t="shared" si="115"/>
        <v>1.4555776302923801E-3</v>
      </c>
      <c r="AI503" s="126">
        <f t="shared" si="115"/>
        <v>1.6883552105762096E-3</v>
      </c>
      <c r="AJ503" s="126">
        <f t="shared" si="115"/>
        <v>1.9343056908226353E-3</v>
      </c>
      <c r="AK503" s="126">
        <f t="shared" si="115"/>
        <v>9.304670588805011E-4</v>
      </c>
      <c r="AL503" s="126">
        <f t="shared" si="115"/>
        <v>2.9764524696102251E-4</v>
      </c>
      <c r="AM503" s="126">
        <f t="shared" si="115"/>
        <v>5.7495792110285866E-4</v>
      </c>
      <c r="AN503" s="126"/>
      <c r="AO503" s="126"/>
      <c r="AP503" s="126"/>
      <c r="AQ503" s="126"/>
      <c r="AR503" s="126"/>
      <c r="AS503" s="126"/>
      <c r="AT503" s="126"/>
    </row>
    <row r="504" spans="3:48" s="58" customFormat="1">
      <c r="C504" s="58" t="s">
        <v>353</v>
      </c>
      <c r="D504" s="58" t="s">
        <v>120</v>
      </c>
      <c r="F504" s="133">
        <f t="shared" si="115"/>
        <v>5.2965720048785074E-2</v>
      </c>
      <c r="G504" s="133">
        <f t="shared" si="115"/>
        <v>5.1848516324944499E-2</v>
      </c>
      <c r="H504" s="133">
        <f t="shared" si="115"/>
        <v>4.9696316804078274E-2</v>
      </c>
      <c r="I504" s="133">
        <f t="shared" si="115"/>
        <v>4.9371836962957959E-2</v>
      </c>
      <c r="J504" s="133">
        <f t="shared" si="115"/>
        <v>4.8141115620913708E-2</v>
      </c>
      <c r="K504" s="133">
        <f t="shared" si="115"/>
        <v>4.5574361018972248E-2</v>
      </c>
      <c r="L504" s="133">
        <f t="shared" si="115"/>
        <v>4.4440607011930831E-2</v>
      </c>
      <c r="M504" s="133">
        <f t="shared" si="115"/>
        <v>4.7281665185886751E-2</v>
      </c>
      <c r="N504" s="133">
        <f t="shared" si="115"/>
        <v>4.8895102242046407E-2</v>
      </c>
      <c r="O504" s="133">
        <f t="shared" si="115"/>
        <v>4.8875382229280152E-2</v>
      </c>
      <c r="P504" s="133">
        <f t="shared" si="115"/>
        <v>4.8451055000574464E-2</v>
      </c>
      <c r="Q504" s="133">
        <f t="shared" si="115"/>
        <v>4.9831936528050062E-2</v>
      </c>
      <c r="R504" s="133">
        <f t="shared" si="115"/>
        <v>5.0015252697784889E-2</v>
      </c>
      <c r="S504" s="133">
        <f t="shared" si="115"/>
        <v>5.2483895696629604E-2</v>
      </c>
      <c r="T504" s="133">
        <f t="shared" si="115"/>
        <v>6.0313539458818323E-2</v>
      </c>
      <c r="U504" s="133">
        <f t="shared" si="115"/>
        <v>7.1962706129676327E-2</v>
      </c>
      <c r="V504" s="133">
        <f t="shared" si="115"/>
        <v>8.5048688419412904E-2</v>
      </c>
      <c r="W504" s="133">
        <f t="shared" ref="W504:AM504" si="116">W489/W$494</f>
        <v>9.5338993878133355E-2</v>
      </c>
      <c r="X504" s="133">
        <f t="shared" si="116"/>
        <v>0.10821647722915595</v>
      </c>
      <c r="Y504" s="133">
        <f t="shared" si="116"/>
        <v>0.14060579522198138</v>
      </c>
      <c r="Z504" s="133">
        <f t="shared" si="116"/>
        <v>0.15641957158256023</v>
      </c>
      <c r="AA504" s="133">
        <f t="shared" si="116"/>
        <v>0.1825181846570284</v>
      </c>
      <c r="AB504" s="133">
        <f t="shared" si="116"/>
        <v>0.19837533824675027</v>
      </c>
      <c r="AC504" s="133">
        <f t="shared" si="116"/>
        <v>0.20960038982307816</v>
      </c>
      <c r="AD504" s="133">
        <f t="shared" si="116"/>
        <v>0.23319820580527345</v>
      </c>
      <c r="AE504" s="133">
        <f t="shared" si="116"/>
        <v>0.25725096746515613</v>
      </c>
      <c r="AF504" s="133">
        <f t="shared" si="116"/>
        <v>0.27068948686520633</v>
      </c>
      <c r="AG504" s="133">
        <f t="shared" si="116"/>
        <v>0.30317814905490398</v>
      </c>
      <c r="AH504" s="133">
        <f t="shared" si="116"/>
        <v>0.3331684743734234</v>
      </c>
      <c r="AI504" s="133">
        <f t="shared" si="116"/>
        <v>0.3646033227362584</v>
      </c>
      <c r="AJ504" s="133">
        <f t="shared" si="116"/>
        <v>0.39054026249685059</v>
      </c>
      <c r="AK504" s="133">
        <f t="shared" si="116"/>
        <v>0.37664651782081021</v>
      </c>
      <c r="AL504" s="133">
        <f t="shared" si="116"/>
        <v>0.37386785901484476</v>
      </c>
      <c r="AM504" s="133">
        <f t="shared" si="116"/>
        <v>0.40428368814803367</v>
      </c>
      <c r="AN504" s="133"/>
      <c r="AO504" s="133"/>
      <c r="AP504" s="133"/>
      <c r="AQ504" s="133"/>
      <c r="AR504" s="133"/>
      <c r="AS504" s="133"/>
      <c r="AT504" s="133"/>
      <c r="AU504" s="7"/>
      <c r="AV504" s="7"/>
    </row>
    <row r="505" spans="3:48">
      <c r="C505" s="7" t="s">
        <v>324</v>
      </c>
      <c r="F505" s="126">
        <f t="shared" ref="F505:AM507" si="117">F490/F$494</f>
        <v>0</v>
      </c>
      <c r="G505" s="126">
        <f t="shared" si="117"/>
        <v>0</v>
      </c>
      <c r="H505" s="126">
        <f t="shared" si="117"/>
        <v>0</v>
      </c>
      <c r="I505" s="126">
        <f t="shared" si="117"/>
        <v>0</v>
      </c>
      <c r="J505" s="126">
        <f t="shared" si="117"/>
        <v>0</v>
      </c>
      <c r="K505" s="126">
        <f t="shared" si="117"/>
        <v>0</v>
      </c>
      <c r="L505" s="126">
        <f t="shared" si="117"/>
        <v>0</v>
      </c>
      <c r="M505" s="126">
        <f t="shared" si="117"/>
        <v>0</v>
      </c>
      <c r="N505" s="126">
        <f t="shared" si="117"/>
        <v>0</v>
      </c>
      <c r="O505" s="126">
        <f t="shared" si="117"/>
        <v>0</v>
      </c>
      <c r="P505" s="126">
        <f t="shared" si="117"/>
        <v>0</v>
      </c>
      <c r="Q505" s="126">
        <f t="shared" si="117"/>
        <v>0</v>
      </c>
      <c r="R505" s="126">
        <f t="shared" si="117"/>
        <v>0</v>
      </c>
      <c r="S505" s="126">
        <f t="shared" si="117"/>
        <v>0</v>
      </c>
      <c r="T505" s="126">
        <f t="shared" si="117"/>
        <v>0</v>
      </c>
      <c r="U505" s="126">
        <f t="shared" si="117"/>
        <v>0</v>
      </c>
      <c r="V505" s="126">
        <f t="shared" si="117"/>
        <v>0</v>
      </c>
      <c r="W505" s="126">
        <f t="shared" si="117"/>
        <v>0</v>
      </c>
      <c r="X505" s="126">
        <f t="shared" si="117"/>
        <v>0</v>
      </c>
      <c r="Y505" s="126">
        <f t="shared" si="117"/>
        <v>0</v>
      </c>
      <c r="Z505" s="126">
        <f t="shared" si="117"/>
        <v>0</v>
      </c>
      <c r="AA505" s="126">
        <f t="shared" si="117"/>
        <v>0</v>
      </c>
      <c r="AB505" s="126">
        <f t="shared" si="117"/>
        <v>0</v>
      </c>
      <c r="AC505" s="126">
        <f t="shared" si="117"/>
        <v>0</v>
      </c>
      <c r="AD505" s="126">
        <f t="shared" si="117"/>
        <v>0</v>
      </c>
      <c r="AE505" s="126">
        <f t="shared" si="117"/>
        <v>0</v>
      </c>
      <c r="AF505" s="126">
        <f t="shared" si="117"/>
        <v>0</v>
      </c>
      <c r="AG505" s="126">
        <f t="shared" si="117"/>
        <v>0</v>
      </c>
      <c r="AH505" s="126">
        <f t="shared" si="117"/>
        <v>0</v>
      </c>
      <c r="AI505" s="126">
        <f t="shared" si="117"/>
        <v>0</v>
      </c>
      <c r="AJ505" s="126">
        <f t="shared" si="117"/>
        <v>0</v>
      </c>
      <c r="AK505" s="126">
        <f t="shared" si="117"/>
        <v>7.1033459206368303E-3</v>
      </c>
      <c r="AL505" s="126">
        <f t="shared" si="117"/>
        <v>1.4161158363365053E-2</v>
      </c>
      <c r="AM505" s="126">
        <f t="shared" si="117"/>
        <v>1.1625090942348634E-4</v>
      </c>
      <c r="AN505" s="126"/>
      <c r="AO505" s="126"/>
      <c r="AP505" s="126"/>
      <c r="AQ505" s="126"/>
      <c r="AR505" s="126"/>
      <c r="AS505" s="126"/>
      <c r="AT505" s="126"/>
    </row>
    <row r="506" spans="3:48">
      <c r="C506" s="7" t="s">
        <v>325</v>
      </c>
      <c r="F506" s="126">
        <f t="shared" si="117"/>
        <v>0</v>
      </c>
      <c r="G506" s="126">
        <f t="shared" si="117"/>
        <v>0</v>
      </c>
      <c r="H506" s="126">
        <f t="shared" si="117"/>
        <v>0</v>
      </c>
      <c r="I506" s="126">
        <f t="shared" si="117"/>
        <v>0</v>
      </c>
      <c r="J506" s="126">
        <f t="shared" si="117"/>
        <v>0</v>
      </c>
      <c r="K506" s="126">
        <f t="shared" si="117"/>
        <v>0</v>
      </c>
      <c r="L506" s="126">
        <f t="shared" si="117"/>
        <v>0</v>
      </c>
      <c r="M506" s="126">
        <f t="shared" si="117"/>
        <v>0</v>
      </c>
      <c r="N506" s="126">
        <f t="shared" si="117"/>
        <v>0</v>
      </c>
      <c r="O506" s="126">
        <f t="shared" si="117"/>
        <v>0</v>
      </c>
      <c r="P506" s="126">
        <f t="shared" si="117"/>
        <v>0</v>
      </c>
      <c r="Q506" s="126">
        <f t="shared" si="117"/>
        <v>0</v>
      </c>
      <c r="R506" s="126">
        <f t="shared" si="117"/>
        <v>0</v>
      </c>
      <c r="S506" s="126">
        <f t="shared" si="117"/>
        <v>0</v>
      </c>
      <c r="T506" s="126">
        <f t="shared" si="117"/>
        <v>0</v>
      </c>
      <c r="U506" s="126">
        <f t="shared" si="117"/>
        <v>0</v>
      </c>
      <c r="V506" s="126">
        <f t="shared" si="117"/>
        <v>0</v>
      </c>
      <c r="W506" s="126">
        <f t="shared" si="117"/>
        <v>0</v>
      </c>
      <c r="X506" s="126">
        <f t="shared" si="117"/>
        <v>0</v>
      </c>
      <c r="Y506" s="126">
        <f t="shared" si="117"/>
        <v>0</v>
      </c>
      <c r="Z506" s="126">
        <f t="shared" si="117"/>
        <v>0</v>
      </c>
      <c r="AA506" s="126">
        <f t="shared" si="117"/>
        <v>0</v>
      </c>
      <c r="AB506" s="126">
        <f t="shared" si="117"/>
        <v>0</v>
      </c>
      <c r="AC506" s="126">
        <f t="shared" si="117"/>
        <v>0</v>
      </c>
      <c r="AD506" s="126">
        <f t="shared" si="117"/>
        <v>0</v>
      </c>
      <c r="AE506" s="126">
        <f t="shared" si="117"/>
        <v>0</v>
      </c>
      <c r="AF506" s="126">
        <f t="shared" si="117"/>
        <v>0</v>
      </c>
      <c r="AG506" s="126">
        <f t="shared" si="117"/>
        <v>0</v>
      </c>
      <c r="AH506" s="126">
        <f t="shared" si="117"/>
        <v>0</v>
      </c>
      <c r="AI506" s="126">
        <f t="shared" si="117"/>
        <v>0</v>
      </c>
      <c r="AJ506" s="126">
        <f t="shared" si="117"/>
        <v>0</v>
      </c>
      <c r="AK506" s="126">
        <f t="shared" si="117"/>
        <v>0</v>
      </c>
      <c r="AL506" s="126">
        <f t="shared" si="117"/>
        <v>0</v>
      </c>
      <c r="AM506" s="126">
        <f t="shared" si="117"/>
        <v>0</v>
      </c>
      <c r="AN506" s="126"/>
      <c r="AO506" s="126"/>
      <c r="AP506" s="126"/>
      <c r="AQ506" s="126"/>
      <c r="AR506" s="126"/>
      <c r="AS506" s="126"/>
      <c r="AT506" s="126"/>
    </row>
    <row r="507" spans="3:48">
      <c r="C507" s="7" t="s">
        <v>326</v>
      </c>
      <c r="F507" s="126">
        <f t="shared" si="117"/>
        <v>0</v>
      </c>
      <c r="G507" s="126">
        <f t="shared" si="117"/>
        <v>0</v>
      </c>
      <c r="H507" s="126">
        <f t="shared" si="117"/>
        <v>0</v>
      </c>
      <c r="I507" s="126">
        <f t="shared" si="117"/>
        <v>0</v>
      </c>
      <c r="J507" s="126">
        <f t="shared" si="117"/>
        <v>0</v>
      </c>
      <c r="K507" s="126">
        <f t="shared" si="117"/>
        <v>0</v>
      </c>
      <c r="L507" s="126">
        <f t="shared" si="117"/>
        <v>0</v>
      </c>
      <c r="M507" s="126">
        <f t="shared" si="117"/>
        <v>0</v>
      </c>
      <c r="N507" s="126">
        <f t="shared" si="117"/>
        <v>0</v>
      </c>
      <c r="O507" s="126">
        <f t="shared" si="117"/>
        <v>0</v>
      </c>
      <c r="P507" s="126">
        <f t="shared" si="117"/>
        <v>0</v>
      </c>
      <c r="Q507" s="126">
        <f t="shared" si="117"/>
        <v>0</v>
      </c>
      <c r="R507" s="126">
        <f t="shared" si="117"/>
        <v>0</v>
      </c>
      <c r="S507" s="126">
        <f t="shared" si="117"/>
        <v>0</v>
      </c>
      <c r="T507" s="126">
        <f t="shared" si="117"/>
        <v>0</v>
      </c>
      <c r="U507" s="126">
        <f t="shared" si="117"/>
        <v>0</v>
      </c>
      <c r="V507" s="126">
        <f t="shared" si="117"/>
        <v>0</v>
      </c>
      <c r="W507" s="126">
        <f t="shared" si="117"/>
        <v>0</v>
      </c>
      <c r="X507" s="126">
        <f t="shared" si="117"/>
        <v>0</v>
      </c>
      <c r="Y507" s="126">
        <f t="shared" si="117"/>
        <v>0</v>
      </c>
      <c r="Z507" s="126">
        <f t="shared" si="117"/>
        <v>0</v>
      </c>
      <c r="AA507" s="126">
        <f t="shared" si="117"/>
        <v>0</v>
      </c>
      <c r="AB507" s="126">
        <f t="shared" si="117"/>
        <v>0</v>
      </c>
      <c r="AC507" s="126">
        <f t="shared" si="117"/>
        <v>0</v>
      </c>
      <c r="AD507" s="126">
        <f t="shared" si="117"/>
        <v>0</v>
      </c>
      <c r="AE507" s="126">
        <f t="shared" si="117"/>
        <v>0</v>
      </c>
      <c r="AF507" s="126">
        <f t="shared" si="117"/>
        <v>0</v>
      </c>
      <c r="AG507" s="126">
        <f t="shared" si="117"/>
        <v>0</v>
      </c>
      <c r="AH507" s="126">
        <f t="shared" si="117"/>
        <v>0</v>
      </c>
      <c r="AI507" s="126">
        <f t="shared" si="117"/>
        <v>0</v>
      </c>
      <c r="AJ507" s="126">
        <f t="shared" si="117"/>
        <v>0</v>
      </c>
      <c r="AK507" s="126">
        <f t="shared" si="117"/>
        <v>7.3041256713082456E-4</v>
      </c>
      <c r="AL507" s="126">
        <f t="shared" si="117"/>
        <v>1.4882477512651586E-3</v>
      </c>
      <c r="AM507" s="126">
        <f t="shared" si="117"/>
        <v>1.2911027017378329E-3</v>
      </c>
      <c r="AN507" s="126"/>
      <c r="AO507" s="126"/>
      <c r="AP507" s="126"/>
      <c r="AQ507" s="126"/>
      <c r="AR507" s="126"/>
      <c r="AS507" s="126"/>
      <c r="AT507" s="126"/>
    </row>
    <row r="508" spans="3:48">
      <c r="C508" s="7" t="s">
        <v>504</v>
      </c>
      <c r="AT508" s="158">
        <v>0.8</v>
      </c>
    </row>
    <row r="527" spans="3:77" ht="15" thickBot="1">
      <c r="C527" s="28" t="s">
        <v>356</v>
      </c>
      <c r="D527" s="28" t="s">
        <v>49</v>
      </c>
      <c r="E527" s="28" t="s">
        <v>62</v>
      </c>
      <c r="F527" s="28">
        <f t="shared" ref="F527:AM527" si="118">years</f>
        <v>1990</v>
      </c>
      <c r="G527" s="28">
        <f t="shared" si="118"/>
        <v>1991</v>
      </c>
      <c r="H527" s="28">
        <f t="shared" si="118"/>
        <v>1992</v>
      </c>
      <c r="I527" s="28">
        <f t="shared" si="118"/>
        <v>1993</v>
      </c>
      <c r="J527" s="28">
        <f t="shared" si="118"/>
        <v>1994</v>
      </c>
      <c r="K527" s="28">
        <f t="shared" si="118"/>
        <v>1995</v>
      </c>
      <c r="L527" s="28">
        <f t="shared" si="118"/>
        <v>1996</v>
      </c>
      <c r="M527" s="28">
        <f t="shared" si="118"/>
        <v>1997</v>
      </c>
      <c r="N527" s="28">
        <f t="shared" si="118"/>
        <v>1998</v>
      </c>
      <c r="O527" s="28">
        <f t="shared" si="118"/>
        <v>1999</v>
      </c>
      <c r="P527" s="28">
        <f t="shared" si="118"/>
        <v>2000</v>
      </c>
      <c r="Q527" s="28">
        <f t="shared" si="118"/>
        <v>2001</v>
      </c>
      <c r="R527" s="28">
        <f t="shared" si="118"/>
        <v>2002</v>
      </c>
      <c r="S527" s="28">
        <f t="shared" si="118"/>
        <v>2003</v>
      </c>
      <c r="T527" s="28">
        <f t="shared" si="118"/>
        <v>2004</v>
      </c>
      <c r="U527" s="28">
        <f t="shared" si="118"/>
        <v>2005</v>
      </c>
      <c r="V527" s="28">
        <f t="shared" si="118"/>
        <v>2006</v>
      </c>
      <c r="W527" s="28">
        <f t="shared" si="118"/>
        <v>2007</v>
      </c>
      <c r="X527" s="28">
        <f t="shared" si="118"/>
        <v>2008</v>
      </c>
      <c r="Y527" s="28">
        <f t="shared" si="118"/>
        <v>2009</v>
      </c>
      <c r="Z527" s="28">
        <f t="shared" si="118"/>
        <v>2010</v>
      </c>
      <c r="AA527" s="28">
        <f t="shared" si="118"/>
        <v>2011</v>
      </c>
      <c r="AB527" s="28">
        <f t="shared" si="118"/>
        <v>2012</v>
      </c>
      <c r="AC527" s="28">
        <f t="shared" si="118"/>
        <v>2013</v>
      </c>
      <c r="AD527" s="28">
        <f t="shared" si="118"/>
        <v>2014</v>
      </c>
      <c r="AE527" s="28">
        <f t="shared" si="118"/>
        <v>2015</v>
      </c>
      <c r="AF527" s="28">
        <f t="shared" si="118"/>
        <v>2016</v>
      </c>
      <c r="AG527" s="28">
        <f t="shared" si="118"/>
        <v>2017</v>
      </c>
      <c r="AH527" s="28">
        <f t="shared" si="118"/>
        <v>2018</v>
      </c>
      <c r="AI527" s="28">
        <f t="shared" si="118"/>
        <v>2019</v>
      </c>
      <c r="AJ527" s="28">
        <f t="shared" si="118"/>
        <v>2020</v>
      </c>
      <c r="AK527" s="28">
        <f t="shared" si="118"/>
        <v>2021</v>
      </c>
      <c r="AL527" s="28">
        <f t="shared" si="118"/>
        <v>2022</v>
      </c>
      <c r="AM527" s="28">
        <f t="shared" si="118"/>
        <v>2023</v>
      </c>
      <c r="AN527" s="28"/>
      <c r="AO527" s="28"/>
      <c r="AP527" s="28"/>
      <c r="AQ527" s="28"/>
      <c r="AR527" s="28"/>
      <c r="AS527" s="28"/>
      <c r="AT527" s="28"/>
      <c r="AU527" s="28"/>
      <c r="AV527" s="28"/>
      <c r="BN527" s="182" t="s">
        <v>744</v>
      </c>
      <c r="BO527" s="183">
        <f t="shared" ref="BO527:BY527" si="119">BO$8</f>
        <v>2013</v>
      </c>
      <c r="BP527" s="183">
        <f t="shared" si="119"/>
        <v>2014</v>
      </c>
      <c r="BQ527" s="183">
        <f t="shared" si="119"/>
        <v>2015</v>
      </c>
      <c r="BR527" s="183">
        <f t="shared" si="119"/>
        <v>2016</v>
      </c>
      <c r="BS527" s="183">
        <f t="shared" si="119"/>
        <v>2017</v>
      </c>
      <c r="BT527" s="183">
        <f t="shared" si="119"/>
        <v>2018</v>
      </c>
      <c r="BU527" s="183">
        <f t="shared" si="119"/>
        <v>2019</v>
      </c>
      <c r="BV527" s="183">
        <f t="shared" si="119"/>
        <v>2020</v>
      </c>
      <c r="BW527" s="183">
        <f t="shared" si="119"/>
        <v>2021</v>
      </c>
      <c r="BX527" s="183">
        <f t="shared" si="119"/>
        <v>2022</v>
      </c>
      <c r="BY527" s="183">
        <f t="shared" si="119"/>
        <v>2023</v>
      </c>
    </row>
    <row r="528" spans="3:77">
      <c r="C528" s="7" t="s">
        <v>358</v>
      </c>
      <c r="D528" s="7" t="s">
        <v>678</v>
      </c>
      <c r="G528" s="7">
        <f t="shared" ref="G528:AM528" si="120">G529-F529</f>
        <v>0</v>
      </c>
      <c r="H528" s="7">
        <f t="shared" si="120"/>
        <v>6.5</v>
      </c>
      <c r="I528" s="7">
        <f t="shared" si="120"/>
        <v>0</v>
      </c>
      <c r="J528" s="7">
        <f t="shared" si="120"/>
        <v>0</v>
      </c>
      <c r="K528" s="7">
        <f t="shared" si="120"/>
        <v>0</v>
      </c>
      <c r="L528" s="7">
        <f t="shared" si="120"/>
        <v>0</v>
      </c>
      <c r="M528" s="7">
        <f t="shared" si="120"/>
        <v>50.7</v>
      </c>
      <c r="N528" s="7">
        <f t="shared" si="120"/>
        <v>5</v>
      </c>
      <c r="O528" s="7">
        <f t="shared" si="120"/>
        <v>8</v>
      </c>
      <c r="P528" s="7">
        <f t="shared" si="120"/>
        <v>46.3</v>
      </c>
      <c r="Q528" s="7">
        <f t="shared" si="120"/>
        <v>6.4000000000000057</v>
      </c>
      <c r="R528" s="7">
        <f t="shared" si="120"/>
        <v>11.900000000000006</v>
      </c>
      <c r="S528" s="7">
        <f t="shared" si="120"/>
        <v>75.5</v>
      </c>
      <c r="T528" s="7">
        <f t="shared" si="120"/>
        <v>126.09999999999997</v>
      </c>
      <c r="U528" s="7">
        <f t="shared" si="120"/>
        <v>156.90000000000003</v>
      </c>
      <c r="V528" s="7">
        <f t="shared" si="120"/>
        <v>183.2</v>
      </c>
      <c r="W528" s="7">
        <f t="shared" si="120"/>
        <v>64</v>
      </c>
      <c r="X528" s="7">
        <f t="shared" si="120"/>
        <v>201.79999999999995</v>
      </c>
      <c r="Y528" s="7">
        <f t="shared" si="120"/>
        <v>309</v>
      </c>
      <c r="Z528" s="7">
        <f t="shared" si="120"/>
        <v>139.10000000000014</v>
      </c>
      <c r="AA528" s="7">
        <f t="shared" si="120"/>
        <v>194.19999999999982</v>
      </c>
      <c r="AB528" s="7">
        <f t="shared" si="120"/>
        <v>119.75</v>
      </c>
      <c r="AC528" s="7">
        <f t="shared" si="120"/>
        <v>218.95000000000005</v>
      </c>
      <c r="AD528" s="7">
        <f t="shared" si="120"/>
        <v>359.95000000000005</v>
      </c>
      <c r="AE528" s="7">
        <f t="shared" si="120"/>
        <v>167.90000000000009</v>
      </c>
      <c r="AF528" s="7">
        <f t="shared" si="120"/>
        <v>350.5</v>
      </c>
      <c r="AG528" s="7">
        <f t="shared" si="120"/>
        <v>517.5</v>
      </c>
      <c r="AH528" s="7">
        <f t="shared" si="120"/>
        <v>354.69999999999982</v>
      </c>
      <c r="AI528" s="7">
        <f t="shared" si="120"/>
        <v>452.60000000000082</v>
      </c>
      <c r="AJ528" s="7">
        <f t="shared" si="120"/>
        <v>180.25</v>
      </c>
      <c r="AK528" s="7">
        <f t="shared" si="120"/>
        <v>32.341000000000349</v>
      </c>
      <c r="AL528" s="7">
        <f t="shared" si="120"/>
        <v>197.08999999999924</v>
      </c>
      <c r="AM528" s="7">
        <f t="shared" si="120"/>
        <v>203.11999999999989</v>
      </c>
      <c r="AN528" s="37"/>
      <c r="AO528" s="37"/>
      <c r="AP528" s="37"/>
      <c r="AQ528" s="37"/>
      <c r="AR528" s="37"/>
      <c r="AS528" s="37"/>
      <c r="AT528" s="37"/>
      <c r="AU528" s="37"/>
      <c r="AV528" s="37"/>
      <c r="BL528" s="61"/>
      <c r="BN528" s="49" t="str">
        <f>C528</f>
        <v>Added wind capacity</v>
      </c>
      <c r="BO528" s="137" cm="1">
        <f t="array" ref="BO528">INDEX(528:528,,BO$9)</f>
        <v>218.95000000000005</v>
      </c>
      <c r="BP528" s="137" cm="1">
        <f t="array" ref="BP528">INDEX(528:528,,BP$9)</f>
        <v>359.95000000000005</v>
      </c>
      <c r="BQ528" s="137" cm="1">
        <f t="array" ref="BQ528">INDEX(528:528,,BQ$9)</f>
        <v>167.90000000000009</v>
      </c>
      <c r="BR528" s="137" cm="1">
        <f t="array" ref="BR528">INDEX(528:528,,BR$9)</f>
        <v>350.5</v>
      </c>
      <c r="BS528" s="137" cm="1">
        <f t="array" ref="BS528">INDEX(528:528,,BS$9)</f>
        <v>517.5</v>
      </c>
      <c r="BT528" s="137" cm="1">
        <f t="array" ref="BT528">INDEX(528:528,,BT$9)</f>
        <v>354.69999999999982</v>
      </c>
      <c r="BU528" s="137" cm="1">
        <f t="array" ref="BU528">INDEX(528:528,,BU$9)</f>
        <v>452.60000000000082</v>
      </c>
      <c r="BV528" s="137" cm="1">
        <f t="array" ref="BV528">INDEX(528:528,,BV$9)</f>
        <v>180.25</v>
      </c>
      <c r="BW528" s="137" cm="1">
        <f t="array" ref="BW528">INDEX(528:528,,BW$9)</f>
        <v>32.341000000000349</v>
      </c>
      <c r="BX528" s="137" cm="1">
        <f t="array" ref="BX528">INDEX(528:528,,BX$9)</f>
        <v>197.08999999999924</v>
      </c>
      <c r="BY528" s="137" cm="1">
        <f t="array" ref="BY528">INDEX(528:528,,BY$9)</f>
        <v>203.11999999999989</v>
      </c>
    </row>
    <row r="529" spans="2:77">
      <c r="C529" s="7" t="s">
        <v>357</v>
      </c>
      <c r="D529" s="7" t="s">
        <v>678</v>
      </c>
      <c r="F529" s="7">
        <v>0</v>
      </c>
      <c r="G529" s="7">
        <v>0</v>
      </c>
      <c r="H529" s="7">
        <v>6.5</v>
      </c>
      <c r="I529" s="7">
        <v>6.5</v>
      </c>
      <c r="J529" s="7">
        <v>6.5</v>
      </c>
      <c r="K529" s="7">
        <v>6.5</v>
      </c>
      <c r="L529" s="7">
        <v>6.5</v>
      </c>
      <c r="M529" s="7">
        <v>57.2</v>
      </c>
      <c r="N529" s="7">
        <v>62.2</v>
      </c>
      <c r="O529" s="7">
        <v>70.2</v>
      </c>
      <c r="P529" s="7">
        <v>116.5</v>
      </c>
      <c r="Q529" s="7">
        <v>122.9</v>
      </c>
      <c r="R529" s="7">
        <v>134.80000000000001</v>
      </c>
      <c r="S529" s="7">
        <v>210.3</v>
      </c>
      <c r="T529" s="7">
        <v>336.4</v>
      </c>
      <c r="U529" s="7">
        <v>493.3</v>
      </c>
      <c r="V529" s="7">
        <v>676.5</v>
      </c>
      <c r="W529" s="7">
        <v>740.5</v>
      </c>
      <c r="X529" s="7">
        <v>942.3</v>
      </c>
      <c r="Y529" s="7">
        <v>1251.3</v>
      </c>
      <c r="Z529" s="7">
        <v>1390.4</v>
      </c>
      <c r="AA529" s="7">
        <v>1584.6</v>
      </c>
      <c r="AB529" s="7">
        <v>1704.35</v>
      </c>
      <c r="AC529" s="7">
        <v>1923.3</v>
      </c>
      <c r="AD529" s="7">
        <v>2283.25</v>
      </c>
      <c r="AE529" s="7">
        <v>2451.15</v>
      </c>
      <c r="AF529" s="7">
        <v>2801.65</v>
      </c>
      <c r="AG529" s="7">
        <v>3319.15</v>
      </c>
      <c r="AH529" s="7">
        <v>3673.85</v>
      </c>
      <c r="AI529" s="7">
        <v>4126.4500000000007</v>
      </c>
      <c r="AJ529" s="7">
        <v>4306.7000000000007</v>
      </c>
      <c r="AK529" s="7">
        <v>4339.0410000000011</v>
      </c>
      <c r="AL529" s="7">
        <v>4536.1310000000003</v>
      </c>
      <c r="AM529" s="7">
        <v>4739.2510000000002</v>
      </c>
      <c r="AO529" s="37"/>
      <c r="AP529" s="37"/>
      <c r="AQ529" s="37"/>
      <c r="AR529" s="37"/>
      <c r="AS529" s="37"/>
      <c r="AT529" s="37"/>
      <c r="AU529" s="37"/>
      <c r="AV529" s="37"/>
      <c r="BL529" s="61"/>
      <c r="BN529" s="49" t="str">
        <f>C529</f>
        <v>Total installed wind capacity</v>
      </c>
      <c r="BO529" s="137" cm="1">
        <f t="array" ref="BO529">INDEX(529:529,,BO$9)</f>
        <v>1923.3</v>
      </c>
      <c r="BP529" s="137" cm="1">
        <f t="array" ref="BP529">INDEX(529:529,,BP$9)</f>
        <v>2283.25</v>
      </c>
      <c r="BQ529" s="137" cm="1">
        <f t="array" ref="BQ529">INDEX(529:529,,BQ$9)</f>
        <v>2451.15</v>
      </c>
      <c r="BR529" s="137" cm="1">
        <f t="array" ref="BR529">INDEX(529:529,,BR$9)</f>
        <v>2801.65</v>
      </c>
      <c r="BS529" s="137" cm="1">
        <f t="array" ref="BS529">INDEX(529:529,,BS$9)</f>
        <v>3319.15</v>
      </c>
      <c r="BT529" s="137" cm="1">
        <f t="array" ref="BT529">INDEX(529:529,,BT$9)</f>
        <v>3673.85</v>
      </c>
      <c r="BU529" s="137" cm="1">
        <f t="array" ref="BU529">INDEX(529:529,,BU$9)</f>
        <v>4126.4500000000007</v>
      </c>
      <c r="BV529" s="137" cm="1">
        <f t="array" ref="BV529">INDEX(529:529,,BV$9)</f>
        <v>4306.7000000000007</v>
      </c>
      <c r="BW529" s="137" cm="1">
        <f t="array" ref="BW529">INDEX(529:529,,BW$9)</f>
        <v>4339.0410000000011</v>
      </c>
      <c r="BX529" s="137" cm="1">
        <f t="array" ref="BX529">INDEX(529:529,,BX$9)</f>
        <v>4536.1310000000003</v>
      </c>
      <c r="BY529" s="137" cm="1">
        <f t="array" ref="BY529">INDEX(529:529,,BY$9)</f>
        <v>4739.2510000000002</v>
      </c>
    </row>
    <row r="532" spans="2:77" ht="15" thickBot="1">
      <c r="C532" s="28" t="s">
        <v>359</v>
      </c>
      <c r="D532" s="28" t="s">
        <v>49</v>
      </c>
      <c r="E532" s="28" t="s">
        <v>62</v>
      </c>
      <c r="F532" s="28">
        <f t="shared" ref="F532:AM532" si="121">years</f>
        <v>1990</v>
      </c>
      <c r="G532" s="28">
        <f t="shared" si="121"/>
        <v>1991</v>
      </c>
      <c r="H532" s="28">
        <f t="shared" si="121"/>
        <v>1992</v>
      </c>
      <c r="I532" s="28">
        <f t="shared" si="121"/>
        <v>1993</v>
      </c>
      <c r="J532" s="28">
        <f t="shared" si="121"/>
        <v>1994</v>
      </c>
      <c r="K532" s="28">
        <f t="shared" si="121"/>
        <v>1995</v>
      </c>
      <c r="L532" s="28">
        <f t="shared" si="121"/>
        <v>1996</v>
      </c>
      <c r="M532" s="28">
        <f t="shared" si="121"/>
        <v>1997</v>
      </c>
      <c r="N532" s="28">
        <f t="shared" si="121"/>
        <v>1998</v>
      </c>
      <c r="O532" s="28">
        <f t="shared" si="121"/>
        <v>1999</v>
      </c>
      <c r="P532" s="28">
        <f t="shared" si="121"/>
        <v>2000</v>
      </c>
      <c r="Q532" s="28">
        <f t="shared" si="121"/>
        <v>2001</v>
      </c>
      <c r="R532" s="28">
        <f t="shared" si="121"/>
        <v>2002</v>
      </c>
      <c r="S532" s="28">
        <f t="shared" si="121"/>
        <v>2003</v>
      </c>
      <c r="T532" s="28">
        <f t="shared" si="121"/>
        <v>2004</v>
      </c>
      <c r="U532" s="28">
        <f t="shared" si="121"/>
        <v>2005</v>
      </c>
      <c r="V532" s="28">
        <f t="shared" si="121"/>
        <v>2006</v>
      </c>
      <c r="W532" s="28">
        <f t="shared" si="121"/>
        <v>2007</v>
      </c>
      <c r="X532" s="28">
        <f t="shared" si="121"/>
        <v>2008</v>
      </c>
      <c r="Y532" s="28">
        <f t="shared" si="121"/>
        <v>2009</v>
      </c>
      <c r="Z532" s="28">
        <f t="shared" si="121"/>
        <v>2010</v>
      </c>
      <c r="AA532" s="28">
        <f t="shared" si="121"/>
        <v>2011</v>
      </c>
      <c r="AB532" s="28">
        <f t="shared" si="121"/>
        <v>2012</v>
      </c>
      <c r="AC532" s="28">
        <f t="shared" si="121"/>
        <v>2013</v>
      </c>
      <c r="AD532" s="28">
        <f t="shared" si="121"/>
        <v>2014</v>
      </c>
      <c r="AE532" s="28">
        <f t="shared" si="121"/>
        <v>2015</v>
      </c>
      <c r="AF532" s="28">
        <f t="shared" si="121"/>
        <v>2016</v>
      </c>
      <c r="AG532" s="28">
        <f t="shared" si="121"/>
        <v>2017</v>
      </c>
      <c r="AH532" s="28">
        <f t="shared" si="121"/>
        <v>2018</v>
      </c>
      <c r="AI532" s="28">
        <f t="shared" si="121"/>
        <v>2019</v>
      </c>
      <c r="AJ532" s="28">
        <f t="shared" si="121"/>
        <v>2020</v>
      </c>
      <c r="AK532" s="28">
        <f t="shared" si="121"/>
        <v>2021</v>
      </c>
      <c r="AL532" s="28">
        <f t="shared" si="121"/>
        <v>2022</v>
      </c>
      <c r="AM532" s="28">
        <f t="shared" si="121"/>
        <v>2023</v>
      </c>
      <c r="AO532" s="28"/>
      <c r="AP532" s="28"/>
      <c r="AQ532" s="28"/>
      <c r="AR532" s="28"/>
      <c r="AS532" s="28"/>
      <c r="AT532" s="28"/>
      <c r="AU532" s="28"/>
      <c r="AV532" s="28"/>
      <c r="BN532" s="182" t="s">
        <v>795</v>
      </c>
      <c r="BO532" s="183">
        <f t="shared" ref="BO532:BY532" si="122">BO$8</f>
        <v>2013</v>
      </c>
      <c r="BP532" s="183">
        <f t="shared" si="122"/>
        <v>2014</v>
      </c>
      <c r="BQ532" s="183">
        <f t="shared" si="122"/>
        <v>2015</v>
      </c>
      <c r="BR532" s="183">
        <f t="shared" si="122"/>
        <v>2016</v>
      </c>
      <c r="BS532" s="183">
        <f t="shared" si="122"/>
        <v>2017</v>
      </c>
      <c r="BT532" s="183">
        <f t="shared" si="122"/>
        <v>2018</v>
      </c>
      <c r="BU532" s="183">
        <f t="shared" si="122"/>
        <v>2019</v>
      </c>
      <c r="BV532" s="183">
        <f t="shared" si="122"/>
        <v>2020</v>
      </c>
      <c r="BW532" s="183">
        <f t="shared" si="122"/>
        <v>2021</v>
      </c>
      <c r="BX532" s="183">
        <f t="shared" si="122"/>
        <v>2022</v>
      </c>
      <c r="BY532" s="183">
        <f t="shared" si="122"/>
        <v>2023</v>
      </c>
    </row>
    <row r="533" spans="2:77">
      <c r="C533" s="7" t="s">
        <v>721</v>
      </c>
      <c r="D533" s="7" t="s">
        <v>120</v>
      </c>
      <c r="F533" s="126"/>
      <c r="G533" s="126"/>
      <c r="H533" s="126">
        <v>0.17853881278538813</v>
      </c>
      <c r="I533" s="126">
        <v>0.26780821917808217</v>
      </c>
      <c r="J533" s="126">
        <v>0.33921671935370568</v>
      </c>
      <c r="K533" s="126">
        <v>0.28566912539515277</v>
      </c>
      <c r="L533" s="126">
        <v>0.24994731296101158</v>
      </c>
      <c r="M533" s="126">
        <v>0.18218246202590621</v>
      </c>
      <c r="N533" s="126">
        <v>0.32851663186556829</v>
      </c>
      <c r="O533" s="126">
        <v>0.32781525472830353</v>
      </c>
      <c r="P533" s="126">
        <v>0.30333379802530375</v>
      </c>
      <c r="Q533" s="126">
        <v>0.32381562734843194</v>
      </c>
      <c r="R533" s="126">
        <v>0.34945682123030736</v>
      </c>
      <c r="S533" s="126">
        <v>0.30534197618584508</v>
      </c>
      <c r="T533" s="126">
        <v>0.27807901790151451</v>
      </c>
      <c r="U533" s="126">
        <v>0.31104602367693002</v>
      </c>
      <c r="V533" s="126">
        <v>0.3218297863038681</v>
      </c>
      <c r="W533" s="126">
        <v>0.32077545009554559</v>
      </c>
      <c r="X533" s="126">
        <v>0.33240139558661203</v>
      </c>
      <c r="Y533" s="126">
        <v>0.31268567921958113</v>
      </c>
      <c r="Z533" s="126">
        <v>0.24729665050680835</v>
      </c>
      <c r="AA533" s="126">
        <v>0.34173884348259853</v>
      </c>
      <c r="AB533" s="126">
        <v>0.28300575588620014</v>
      </c>
      <c r="AC533" s="126">
        <v>0.29055799045220104</v>
      </c>
      <c r="AD533" s="126">
        <v>0.28358589933322614</v>
      </c>
      <c r="AE533" s="126">
        <v>0.32220729536542797</v>
      </c>
      <c r="AF533" s="126">
        <v>0.2715903551156712</v>
      </c>
      <c r="AG533" s="126">
        <v>0.28225501307317091</v>
      </c>
      <c r="AH533" s="126">
        <v>0.28673575728370249</v>
      </c>
      <c r="AI533" s="126">
        <v>0.29810775337817769</v>
      </c>
      <c r="AJ533" s="126">
        <v>0.31784363605067267</v>
      </c>
      <c r="AK533" s="126">
        <v>0.26248057177469114</v>
      </c>
      <c r="AL533" s="126">
        <v>0.29309332292016832</v>
      </c>
      <c r="AM533" s="126">
        <v>0.29201253963246776</v>
      </c>
      <c r="AO533" s="126"/>
      <c r="AP533" s="126"/>
      <c r="AQ533" s="126"/>
      <c r="AR533" s="126"/>
      <c r="AS533" s="126"/>
      <c r="AT533" s="126"/>
      <c r="AU533" s="126"/>
      <c r="AV533" s="126"/>
      <c r="AW533" s="127"/>
      <c r="BN533" s="49" t="str">
        <f>C533</f>
        <v>Wind (average in-year installed capacity)</v>
      </c>
      <c r="BO533" s="265" cm="1">
        <f t="array" ref="BO533">INDEX(533:533,,BO$9)</f>
        <v>0.29055799045220104</v>
      </c>
      <c r="BP533" s="265" cm="1">
        <f t="array" ref="BP533">INDEX(533:533,,BP$9)</f>
        <v>0.28358589933322614</v>
      </c>
      <c r="BQ533" s="265" cm="1">
        <f t="array" ref="BQ533">INDEX(533:533,,BQ$9)</f>
        <v>0.32220729536542797</v>
      </c>
      <c r="BR533" s="265" cm="1">
        <f t="array" ref="BR533">INDEX(533:533,,BR$9)</f>
        <v>0.2715903551156712</v>
      </c>
      <c r="BS533" s="265" cm="1">
        <f t="array" ref="BS533">INDEX(533:533,,BS$9)</f>
        <v>0.28225501307317091</v>
      </c>
      <c r="BT533" s="265" cm="1">
        <f t="array" ref="BT533">INDEX(533:533,,BT$9)</f>
        <v>0.28673575728370249</v>
      </c>
      <c r="BU533" s="265" cm="1">
        <f t="array" ref="BU533">INDEX(533:533,,BU$9)</f>
        <v>0.29810775337817769</v>
      </c>
      <c r="BV533" s="265" cm="1">
        <f t="array" ref="BV533">INDEX(533:533,,BV$9)</f>
        <v>0.31784363605067267</v>
      </c>
      <c r="BW533" s="265" cm="1">
        <f t="array" ref="BW533">INDEX(533:533,,BW$9)</f>
        <v>0.26248057177469114</v>
      </c>
      <c r="BX533" s="265" cm="1">
        <f t="array" ref="BX533">INDEX(533:533,,BX$9)</f>
        <v>0.29309332292016832</v>
      </c>
      <c r="BY533" s="265" cm="1">
        <f t="array" ref="BY533">INDEX(533:533,,BY$9)</f>
        <v>0.29201253963246776</v>
      </c>
    </row>
    <row r="534" spans="2:77">
      <c r="C534" s="7" t="s">
        <v>360</v>
      </c>
      <c r="D534" s="7" t="s">
        <v>120</v>
      </c>
      <c r="F534" s="126">
        <v>0.35679914818682557</v>
      </c>
      <c r="G534" s="126">
        <v>0.37681335111326625</v>
      </c>
      <c r="H534" s="126">
        <v>0.41267628399401945</v>
      </c>
      <c r="I534" s="126">
        <v>0.38641047399684808</v>
      </c>
      <c r="J534" s="126">
        <v>0.46265564339307624</v>
      </c>
      <c r="K534" s="126">
        <v>0.35855812362963407</v>
      </c>
      <c r="L534" s="126">
        <v>0.35525901432845219</v>
      </c>
      <c r="M534" s="126">
        <v>0.33217708272091245</v>
      </c>
      <c r="N534" s="126">
        <v>0.44878201736335666</v>
      </c>
      <c r="O534" s="126">
        <v>0.40970126151226688</v>
      </c>
      <c r="P534" s="126">
        <v>0.40970126151226688</v>
      </c>
      <c r="Q534" s="126">
        <v>0.28586777176624073</v>
      </c>
      <c r="R534" s="126">
        <v>0.43378995433789952</v>
      </c>
      <c r="S534" s="126">
        <v>0.28443683409436832</v>
      </c>
      <c r="T534" s="126">
        <v>0.29965753424657532</v>
      </c>
      <c r="U534" s="126">
        <v>0.30795574288724975</v>
      </c>
      <c r="V534" s="126">
        <v>0.35333146872978494</v>
      </c>
      <c r="W534" s="126">
        <v>0.32518418928540754</v>
      </c>
      <c r="X534" s="126">
        <v>0.47238963799340444</v>
      </c>
      <c r="Y534" s="126">
        <v>0.43990476205645312</v>
      </c>
      <c r="Z534" s="126">
        <v>0.28863029979095611</v>
      </c>
      <c r="AA534" s="126">
        <v>0.34038833237674115</v>
      </c>
      <c r="AB534" s="126">
        <v>0.3864654761967517</v>
      </c>
      <c r="AC534" s="126">
        <v>0.28875852907683563</v>
      </c>
      <c r="AD534" s="126">
        <v>0.34133569611101472</v>
      </c>
      <c r="AE534" s="126">
        <v>0.38846029420746397</v>
      </c>
      <c r="AF534" s="126">
        <v>0.32802799764175483</v>
      </c>
      <c r="AG534" s="126">
        <v>0.33312279772074826</v>
      </c>
      <c r="AH534" s="126">
        <v>0.33432057848053104</v>
      </c>
      <c r="AI534" s="126">
        <v>0.42703885822784809</v>
      </c>
      <c r="AJ534" s="126">
        <v>0.44923002010192087</v>
      </c>
      <c r="AK534" s="126">
        <v>0.36097139711915938</v>
      </c>
      <c r="AL534" s="126">
        <v>0.33774623571444506</v>
      </c>
      <c r="AM534" s="126">
        <v>0.45409296350163209</v>
      </c>
      <c r="AO534" s="126"/>
      <c r="AP534" s="126"/>
      <c r="AQ534" s="126"/>
      <c r="AR534" s="126"/>
      <c r="AS534" s="126"/>
      <c r="AT534" s="126"/>
      <c r="AU534" s="126"/>
      <c r="AV534" s="126"/>
      <c r="BN534" s="49" t="str">
        <f>C534</f>
        <v>Hydro (annual capacity)</v>
      </c>
      <c r="BO534" s="265" cm="1">
        <f t="array" ref="BO534">INDEX(534:534,,BO$9)</f>
        <v>0.28875852907683563</v>
      </c>
      <c r="BP534" s="265" cm="1">
        <f t="array" ref="BP534">INDEX(534:534,,BP$9)</f>
        <v>0.34133569611101472</v>
      </c>
      <c r="BQ534" s="265" cm="1">
        <f t="array" ref="BQ534">INDEX(534:534,,BQ$9)</f>
        <v>0.38846029420746397</v>
      </c>
      <c r="BR534" s="265" cm="1">
        <f t="array" ref="BR534">INDEX(534:534,,BR$9)</f>
        <v>0.32802799764175483</v>
      </c>
      <c r="BS534" s="265" cm="1">
        <f t="array" ref="BS534">INDEX(534:534,,BS$9)</f>
        <v>0.33312279772074826</v>
      </c>
      <c r="BT534" s="265" cm="1">
        <f t="array" ref="BT534">INDEX(534:534,,BT$9)</f>
        <v>0.33432057848053104</v>
      </c>
      <c r="BU534" s="265" cm="1">
        <f t="array" ref="BU534">INDEX(534:534,,BU$9)</f>
        <v>0.42703885822784809</v>
      </c>
      <c r="BV534" s="265" cm="1">
        <f t="array" ref="BV534">INDEX(534:534,,BV$9)</f>
        <v>0.44923002010192087</v>
      </c>
      <c r="BW534" s="265" cm="1">
        <f t="array" ref="BW534">INDEX(534:534,,BW$9)</f>
        <v>0.36097139711915938</v>
      </c>
      <c r="BX534" s="265" cm="1">
        <f t="array" ref="BX534">INDEX(534:534,,BX$9)</f>
        <v>0.33774623571444506</v>
      </c>
      <c r="BY534" s="265" cm="1">
        <f t="array" ref="BY534">INDEX(534:534,,BY$9)</f>
        <v>0.45409296350163209</v>
      </c>
    </row>
    <row r="541" spans="2:77" s="27" customFormat="1" ht="17.5" thickBot="1">
      <c r="B541" s="117" t="s">
        <v>364</v>
      </c>
      <c r="C541" s="118" t="s">
        <v>796</v>
      </c>
      <c r="D541" s="118"/>
      <c r="E541" s="118"/>
      <c r="F541" s="118"/>
      <c r="G541" s="118"/>
      <c r="H541" s="118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  <c r="X541" s="118"/>
      <c r="Y541" s="118"/>
      <c r="Z541" s="118"/>
      <c r="AA541" s="118"/>
      <c r="AB541" s="118"/>
      <c r="AC541" s="118"/>
      <c r="AD541" s="118"/>
      <c r="AE541" s="118"/>
      <c r="AF541" s="118"/>
      <c r="AG541" s="118"/>
      <c r="AH541" s="118"/>
      <c r="AI541" s="118"/>
      <c r="AJ541" s="118"/>
      <c r="AK541" s="118"/>
      <c r="AL541" s="118"/>
      <c r="AM541" s="118"/>
      <c r="AN541" s="118"/>
      <c r="AO541" s="118"/>
      <c r="AP541" s="118"/>
      <c r="AQ541" s="118"/>
      <c r="AR541" s="118"/>
      <c r="AS541" s="118"/>
      <c r="AT541" s="118"/>
      <c r="AU541" s="118"/>
      <c r="AV541" s="118"/>
    </row>
    <row r="542" spans="2:77" ht="15" thickTop="1"/>
    <row r="559" spans="3:103">
      <c r="AY559" s="60"/>
      <c r="AZ559" s="258" t="s">
        <v>65</v>
      </c>
      <c r="BA559" s="258"/>
      <c r="BB559" s="258"/>
      <c r="BC559" s="259"/>
      <c r="BD559" s="257" t="s">
        <v>84</v>
      </c>
      <c r="BE559" s="258"/>
      <c r="BF559" s="258"/>
      <c r="BG559" s="259"/>
      <c r="BH559" s="258" t="str">
        <f>"Change to "&amp;year_latest&amp;" (%)"</f>
        <v>Change to 2023 (%)</v>
      </c>
      <c r="BI559" s="260"/>
      <c r="BJ559" s="260"/>
    </row>
    <row r="560" spans="3:103" ht="15" thickBot="1">
      <c r="C560" s="28" t="s">
        <v>361</v>
      </c>
      <c r="D560" s="28" t="s">
        <v>49</v>
      </c>
      <c r="E560" s="28" t="s">
        <v>62</v>
      </c>
      <c r="F560" s="28">
        <f t="shared" ref="F560:AT560" si="123">years</f>
        <v>1990</v>
      </c>
      <c r="G560" s="28">
        <f t="shared" si="123"/>
        <v>1991</v>
      </c>
      <c r="H560" s="28">
        <f t="shared" si="123"/>
        <v>1992</v>
      </c>
      <c r="I560" s="28">
        <f t="shared" si="123"/>
        <v>1993</v>
      </c>
      <c r="J560" s="28">
        <f t="shared" si="123"/>
        <v>1994</v>
      </c>
      <c r="K560" s="28">
        <f t="shared" si="123"/>
        <v>1995</v>
      </c>
      <c r="L560" s="28">
        <f t="shared" si="123"/>
        <v>1996</v>
      </c>
      <c r="M560" s="28">
        <f t="shared" si="123"/>
        <v>1997</v>
      </c>
      <c r="N560" s="28">
        <f t="shared" si="123"/>
        <v>1998</v>
      </c>
      <c r="O560" s="28">
        <f t="shared" si="123"/>
        <v>1999</v>
      </c>
      <c r="P560" s="28">
        <f t="shared" si="123"/>
        <v>2000</v>
      </c>
      <c r="Q560" s="28">
        <f t="shared" si="123"/>
        <v>2001</v>
      </c>
      <c r="R560" s="28">
        <f t="shared" si="123"/>
        <v>2002</v>
      </c>
      <c r="S560" s="28">
        <f t="shared" si="123"/>
        <v>2003</v>
      </c>
      <c r="T560" s="28">
        <f t="shared" si="123"/>
        <v>2004</v>
      </c>
      <c r="U560" s="28">
        <f t="shared" si="123"/>
        <v>2005</v>
      </c>
      <c r="V560" s="28">
        <f t="shared" si="123"/>
        <v>2006</v>
      </c>
      <c r="W560" s="28">
        <f t="shared" si="123"/>
        <v>2007</v>
      </c>
      <c r="X560" s="28">
        <f t="shared" si="123"/>
        <v>2008</v>
      </c>
      <c r="Y560" s="28">
        <f t="shared" si="123"/>
        <v>2009</v>
      </c>
      <c r="Z560" s="28">
        <f t="shared" si="123"/>
        <v>2010</v>
      </c>
      <c r="AA560" s="28">
        <f t="shared" si="123"/>
        <v>2011</v>
      </c>
      <c r="AB560" s="28">
        <f t="shared" si="123"/>
        <v>2012</v>
      </c>
      <c r="AC560" s="28">
        <f t="shared" si="123"/>
        <v>2013</v>
      </c>
      <c r="AD560" s="28">
        <f t="shared" si="123"/>
        <v>2014</v>
      </c>
      <c r="AE560" s="28">
        <f t="shared" si="123"/>
        <v>2015</v>
      </c>
      <c r="AF560" s="28">
        <f t="shared" si="123"/>
        <v>2016</v>
      </c>
      <c r="AG560" s="28">
        <f t="shared" si="123"/>
        <v>2017</v>
      </c>
      <c r="AH560" s="28">
        <f t="shared" si="123"/>
        <v>2018</v>
      </c>
      <c r="AI560" s="28">
        <f t="shared" si="123"/>
        <v>2019</v>
      </c>
      <c r="AJ560" s="28">
        <f t="shared" si="123"/>
        <v>2020</v>
      </c>
      <c r="AK560" s="28">
        <f t="shared" si="123"/>
        <v>2021</v>
      </c>
      <c r="AL560" s="28">
        <f t="shared" si="123"/>
        <v>2022</v>
      </c>
      <c r="AM560" s="28">
        <f t="shared" si="123"/>
        <v>2023</v>
      </c>
      <c r="AN560" s="28">
        <f t="shared" si="123"/>
        <v>2024</v>
      </c>
      <c r="AO560" s="28">
        <f t="shared" si="123"/>
        <v>2025</v>
      </c>
      <c r="AP560" s="28">
        <f t="shared" si="123"/>
        <v>2026</v>
      </c>
      <c r="AQ560" s="28">
        <f t="shared" si="123"/>
        <v>2027</v>
      </c>
      <c r="AR560" s="28">
        <f t="shared" si="123"/>
        <v>2028</v>
      </c>
      <c r="AS560" s="28">
        <f t="shared" si="123"/>
        <v>2029</v>
      </c>
      <c r="AT560" s="28">
        <f t="shared" si="123"/>
        <v>2030</v>
      </c>
      <c r="AY560" s="59"/>
      <c r="AZ560" s="28">
        <f>year_latest</f>
        <v>2023</v>
      </c>
      <c r="BA560" s="28">
        <f>AZ560-1</f>
        <v>2022</v>
      </c>
      <c r="BB560" s="28">
        <f>year_cb_baseline</f>
        <v>2018</v>
      </c>
      <c r="BC560" s="59">
        <f>AZ560-10</f>
        <v>2013</v>
      </c>
      <c r="BD560" s="28">
        <f>AZ560</f>
        <v>2023</v>
      </c>
      <c r="BE560" s="28">
        <f>BA560</f>
        <v>2022</v>
      </c>
      <c r="BF560" s="28">
        <f>BB560</f>
        <v>2018</v>
      </c>
      <c r="BG560" s="59">
        <f>BC560</f>
        <v>2013</v>
      </c>
      <c r="BH560" s="28">
        <f>BE560</f>
        <v>2022</v>
      </c>
      <c r="BI560" s="28">
        <f>BF560</f>
        <v>2018</v>
      </c>
      <c r="BJ560" s="28">
        <f>BG560</f>
        <v>2013</v>
      </c>
      <c r="BN560" s="182"/>
      <c r="BO560" s="183">
        <f t="shared" ref="BO560:BY560" si="124">BO$8</f>
        <v>2013</v>
      </c>
      <c r="BP560" s="183">
        <f t="shared" si="124"/>
        <v>2014</v>
      </c>
      <c r="BQ560" s="183">
        <f t="shared" si="124"/>
        <v>2015</v>
      </c>
      <c r="BR560" s="183">
        <f t="shared" si="124"/>
        <v>2016</v>
      </c>
      <c r="BS560" s="183">
        <f t="shared" si="124"/>
        <v>2017</v>
      </c>
      <c r="BT560" s="183">
        <f t="shared" si="124"/>
        <v>2018</v>
      </c>
      <c r="BU560" s="183">
        <f t="shared" si="124"/>
        <v>2019</v>
      </c>
      <c r="BV560" s="183">
        <f t="shared" si="124"/>
        <v>2020</v>
      </c>
      <c r="BW560" s="183">
        <f t="shared" si="124"/>
        <v>2021</v>
      </c>
      <c r="BX560" s="183">
        <f t="shared" si="124"/>
        <v>2022</v>
      </c>
      <c r="BY560" s="183">
        <f t="shared" si="124"/>
        <v>2023</v>
      </c>
      <c r="CA560" s="183"/>
      <c r="CB560" s="183">
        <f t="shared" ref="CB560:CL560" si="125">BO560</f>
        <v>2013</v>
      </c>
      <c r="CC560" s="183">
        <f t="shared" si="125"/>
        <v>2014</v>
      </c>
      <c r="CD560" s="183">
        <f t="shared" si="125"/>
        <v>2015</v>
      </c>
      <c r="CE560" s="183">
        <f t="shared" si="125"/>
        <v>2016</v>
      </c>
      <c r="CF560" s="183">
        <f t="shared" si="125"/>
        <v>2017</v>
      </c>
      <c r="CG560" s="183">
        <f t="shared" si="125"/>
        <v>2018</v>
      </c>
      <c r="CH560" s="183">
        <f t="shared" si="125"/>
        <v>2019</v>
      </c>
      <c r="CI560" s="183">
        <f t="shared" si="125"/>
        <v>2020</v>
      </c>
      <c r="CJ560" s="183">
        <f t="shared" si="125"/>
        <v>2021</v>
      </c>
      <c r="CK560" s="183">
        <f t="shared" si="125"/>
        <v>2022</v>
      </c>
      <c r="CL560" s="183">
        <f t="shared" si="125"/>
        <v>2023</v>
      </c>
      <c r="CM560" s="27"/>
      <c r="CN560" s="183" t="s">
        <v>720</v>
      </c>
      <c r="CO560" s="188">
        <f t="shared" ref="CO560:CY560" si="126">CB560</f>
        <v>2013</v>
      </c>
      <c r="CP560" s="188">
        <f t="shared" si="126"/>
        <v>2014</v>
      </c>
      <c r="CQ560" s="188">
        <f t="shared" si="126"/>
        <v>2015</v>
      </c>
      <c r="CR560" s="188">
        <f t="shared" si="126"/>
        <v>2016</v>
      </c>
      <c r="CS560" s="188">
        <f t="shared" si="126"/>
        <v>2017</v>
      </c>
      <c r="CT560" s="188">
        <f t="shared" si="126"/>
        <v>2018</v>
      </c>
      <c r="CU560" s="188">
        <f t="shared" si="126"/>
        <v>2019</v>
      </c>
      <c r="CV560" s="188">
        <f t="shared" si="126"/>
        <v>2020</v>
      </c>
      <c r="CW560" s="188">
        <f t="shared" si="126"/>
        <v>2021</v>
      </c>
      <c r="CX560" s="188">
        <f t="shared" si="126"/>
        <v>2022</v>
      </c>
      <c r="CY560" s="188">
        <f t="shared" si="126"/>
        <v>2023</v>
      </c>
    </row>
    <row r="561" spans="3:103" ht="15" thickBot="1">
      <c r="C561" s="7" t="s">
        <v>33</v>
      </c>
      <c r="D561" s="7" t="s">
        <v>12</v>
      </c>
      <c r="F561" s="37">
        <f t="shared" ref="F561:AM566" si="127">F398</f>
        <v>1226.6666666666665</v>
      </c>
      <c r="G561" s="37">
        <f t="shared" si="127"/>
        <v>1170.6419562788246</v>
      </c>
      <c r="H561" s="37">
        <f t="shared" si="127"/>
        <v>1033.6111111111111</v>
      </c>
      <c r="I561" s="37">
        <f t="shared" si="127"/>
        <v>1043.8888888888889</v>
      </c>
      <c r="J561" s="37">
        <f t="shared" si="127"/>
        <v>1056.0130621576398</v>
      </c>
      <c r="K561" s="37">
        <f t="shared" si="127"/>
        <v>1034.8558681243578</v>
      </c>
      <c r="L561" s="37">
        <f t="shared" si="127"/>
        <v>1099.5374812732628</v>
      </c>
      <c r="M561" s="37">
        <f t="shared" si="127"/>
        <v>1069.4509678149666</v>
      </c>
      <c r="N561" s="37">
        <f t="shared" si="127"/>
        <v>1307.8481174504345</v>
      </c>
      <c r="O561" s="37">
        <f t="shared" si="127"/>
        <v>1224.1350321458294</v>
      </c>
      <c r="P561" s="37">
        <f t="shared" si="127"/>
        <v>1316.5851481580858</v>
      </c>
      <c r="Q561" s="37">
        <f t="shared" si="127"/>
        <v>1458.8217260191545</v>
      </c>
      <c r="R561" s="37">
        <f t="shared" si="127"/>
        <v>1457.1445712092739</v>
      </c>
      <c r="S561" s="37">
        <f t="shared" si="127"/>
        <v>1383.9493761709082</v>
      </c>
      <c r="T561" s="37">
        <f t="shared" si="127"/>
        <v>1614.1577777777779</v>
      </c>
      <c r="U561" s="37">
        <f t="shared" si="127"/>
        <v>2042.056111111111</v>
      </c>
      <c r="V561" s="37">
        <f t="shared" si="127"/>
        <v>2100.2291666666674</v>
      </c>
      <c r="W561" s="37">
        <f t="shared" si="127"/>
        <v>2095.3650000000002</v>
      </c>
      <c r="X561" s="37">
        <f t="shared" si="127"/>
        <v>1971.5602777777779</v>
      </c>
      <c r="Y561" s="37">
        <f t="shared" si="127"/>
        <v>2000.4266666666667</v>
      </c>
      <c r="Z561" s="37">
        <f t="shared" si="127"/>
        <v>2097.137777777778</v>
      </c>
      <c r="AA561" s="37">
        <f t="shared" si="127"/>
        <v>1911.7344444444448</v>
      </c>
      <c r="AB561" s="37">
        <f t="shared" si="127"/>
        <v>1831.4502777777777</v>
      </c>
      <c r="AC561" s="37">
        <f t="shared" si="127"/>
        <v>1967.3155555555556</v>
      </c>
      <c r="AD561" s="37">
        <f t="shared" si="127"/>
        <v>2285.1772222222226</v>
      </c>
      <c r="AE561" s="37">
        <f t="shared" si="127"/>
        <v>2261.6361111111114</v>
      </c>
      <c r="AF561" s="37">
        <f t="shared" si="127"/>
        <v>2244.1908333333336</v>
      </c>
      <c r="AG561" s="37">
        <f t="shared" si="127"/>
        <v>2307.1466666666665</v>
      </c>
      <c r="AH561" s="37">
        <f t="shared" si="127"/>
        <v>2346.1869444444446</v>
      </c>
      <c r="AI561" s="37">
        <f t="shared" si="127"/>
        <v>2155.6400000000003</v>
      </c>
      <c r="AJ561" s="37">
        <f t="shared" si="127"/>
        <v>2089.4802777777777</v>
      </c>
      <c r="AK561" s="37">
        <f t="shared" si="127"/>
        <v>1517.8110074140707</v>
      </c>
      <c r="AL561" s="37">
        <f t="shared" si="127"/>
        <v>1051.9533564078138</v>
      </c>
      <c r="AM561" s="37">
        <f t="shared" si="127"/>
        <v>1766.7883590705767</v>
      </c>
      <c r="AN561" s="37"/>
      <c r="AO561" s="37"/>
      <c r="AP561" s="37"/>
      <c r="AQ561" s="37"/>
      <c r="AR561" s="37"/>
      <c r="AS561" s="37"/>
      <c r="AT561" s="37"/>
      <c r="AU561" s="37"/>
      <c r="AV561" s="37"/>
      <c r="AY561" s="49" t="str">
        <f t="shared" ref="AY561:AY570" si="128">C561</f>
        <v>Biomass</v>
      </c>
      <c r="AZ561" s="70" cm="1">
        <f t="array" aca="1" ref="AZ561" ca="1">INDIRECT(ADDRESS(ROW(AY561),AZ$9))/1000</f>
        <v>1.7667883590705766</v>
      </c>
      <c r="BA561" s="71" cm="1">
        <f t="array" aca="1" ref="BA561" ca="1">INDIRECT(ADDRESS(ROW(AZ561),BA$9))/1000</f>
        <v>1.0519533564078138</v>
      </c>
      <c r="BB561" s="71" cm="1">
        <f t="array" aca="1" ref="BB561" ca="1">INDIRECT(ADDRESS(ROW(BA561),BB$9))/1000</f>
        <v>2.3461869444444448</v>
      </c>
      <c r="BC561" s="72" cm="1">
        <f t="array" aca="1" ref="BC561" ca="1">INDIRECT(ADDRESS(ROW(BB561),BC$9))/1000</f>
        <v>1.9673155555555557</v>
      </c>
      <c r="BD561" s="77" cm="1">
        <f t="array" aca="1" ref="BD561" ca="1">AZ561/INDIRECT(ADDRESS($BL561,COLUMN(AZ561)))</f>
        <v>3.6426168772204184E-2</v>
      </c>
      <c r="BE561" s="78" cm="1">
        <f t="array" aca="1" ref="BE561" ca="1">BA561/INDIRECT(ADDRESS($BL561,COLUMN(BA561)))</f>
        <v>2.068361266087727E-2</v>
      </c>
      <c r="BF561" s="78" cm="1">
        <f t="array" aca="1" ref="BF561" ca="1">BB561/INDIRECT(ADDRESS($BL561,COLUMN(BB561)))</f>
        <v>4.1618739163742029E-2</v>
      </c>
      <c r="BG561" s="79" cm="1">
        <f t="array" aca="1" ref="BG561" ca="1">BC561/INDIRECT(ADDRESS($BL561,COLUMN(BC561)))</f>
        <v>3.822165004267862E-2</v>
      </c>
      <c r="BH561" s="53">
        <f t="shared" ref="BH561:BJ570" ca="1" si="129">IFERROR(($AZ561-BA561)/BA561,"-")</f>
        <v>0.67953108216106173</v>
      </c>
      <c r="BI561" s="53">
        <f t="shared" ca="1" si="129"/>
        <v>-0.24695329020811013</v>
      </c>
      <c r="BJ561" s="53">
        <f t="shared" ca="1" si="129"/>
        <v>-0.10192935033665794</v>
      </c>
      <c r="BK561" s="27"/>
      <c r="BL561" s="36">
        <f t="shared" ref="BL561:BL569" si="130">BL562</f>
        <v>570</v>
      </c>
      <c r="BN561" s="49" t="str">
        <f t="shared" ref="BN561:BN570" si="131">AY561</f>
        <v>Biomass</v>
      </c>
      <c r="BO561" s="71" cm="1">
        <f t="array" ref="BO561">INDEX(561:561,,BO$9)/1000</f>
        <v>1.9673155555555557</v>
      </c>
      <c r="BP561" s="71" cm="1">
        <f t="array" ref="BP561">INDEX(561:561,,BP$9)/1000</f>
        <v>2.2851772222222224</v>
      </c>
      <c r="BQ561" s="71" cm="1">
        <f t="array" ref="BQ561">INDEX(561:561,,BQ$9)/1000</f>
        <v>2.2616361111111116</v>
      </c>
      <c r="BR561" s="71" cm="1">
        <f t="array" ref="BR561">INDEX(561:561,,BR$9)/1000</f>
        <v>2.2441908333333336</v>
      </c>
      <c r="BS561" s="71" cm="1">
        <f t="array" ref="BS561">INDEX(561:561,,BS$9)/1000</f>
        <v>2.3071466666666667</v>
      </c>
      <c r="BT561" s="71" cm="1">
        <f t="array" ref="BT561">INDEX(561:561,,BT$9)/1000</f>
        <v>2.3461869444444448</v>
      </c>
      <c r="BU561" s="71" cm="1">
        <f t="array" ref="BU561">INDEX(561:561,,BU$9)/1000</f>
        <v>2.1556400000000004</v>
      </c>
      <c r="BV561" s="71" cm="1">
        <f t="array" ref="BV561">INDEX(561:561,,BV$9)/1000</f>
        <v>2.0894802777777777</v>
      </c>
      <c r="BW561" s="71" cm="1">
        <f t="array" ref="BW561">INDEX(561:561,,BW$9)/1000</f>
        <v>1.5178110074140707</v>
      </c>
      <c r="BX561" s="71" cm="1">
        <f t="array" ref="BX561">INDEX(561:561,,BX$9)/1000</f>
        <v>1.0519533564078138</v>
      </c>
      <c r="BY561" s="71" cm="1">
        <f t="array" ref="BY561">INDEX(561:561,,BY$9)/1000</f>
        <v>1.7667883590705766</v>
      </c>
      <c r="CA561" s="71" t="str">
        <f t="shared" ref="CA561:CA570" si="132">BN561</f>
        <v>Biomass</v>
      </c>
      <c r="CB561" s="208" cm="1">
        <f t="array" aca="1" ref="CB561" ca="1">BO561/INDIRECT(ADDRESS($BL561,COLUMN(BO561)))</f>
        <v>3.822165004267862E-2</v>
      </c>
      <c r="CC561" s="208" cm="1">
        <f t="array" aca="1" ref="CC561" ca="1">BP561/INDIRECT(ADDRESS($BL561,COLUMN(BP561)))</f>
        <v>4.6544021748232023E-2</v>
      </c>
      <c r="CD561" s="208" cm="1">
        <f t="array" aca="1" ref="CD561" ca="1">BQ561/INDIRECT(ADDRESS($BL561,COLUMN(BQ561)))</f>
        <v>4.4070062905622584E-2</v>
      </c>
      <c r="CE561" s="208" cm="1">
        <f t="array" aca="1" ref="CE561" ca="1">BR561/INDIRECT(ADDRESS($BL561,COLUMN(BR561)))</f>
        <v>4.2324915042879899E-2</v>
      </c>
      <c r="CF561" s="208" cm="1">
        <f t="array" aca="1" ref="CF561" ca="1">BS561/INDIRECT(ADDRESS($BL561,COLUMN(BS561)))</f>
        <v>4.3756020088237577E-2</v>
      </c>
      <c r="CG561" s="208" cm="1">
        <f t="array" aca="1" ref="CG561" ca="1">BT561/INDIRECT(ADDRESS($BL561,COLUMN(BT561)))</f>
        <v>4.1618739163742029E-2</v>
      </c>
      <c r="CH561" s="208" cm="1">
        <f t="array" aca="1" ref="CH561" ca="1">BU561/INDIRECT(ADDRESS($BL561,COLUMN(BU561)))</f>
        <v>3.8972975243778317E-2</v>
      </c>
      <c r="CI561" s="208" cm="1">
        <f t="array" aca="1" ref="CI561" ca="1">BV561/INDIRECT(ADDRESS($BL561,COLUMN(BV561)))</f>
        <v>3.6621273392989928E-2</v>
      </c>
      <c r="CJ561" s="208" cm="1">
        <f t="array" aca="1" ref="CJ561" ca="1">BW561/INDIRECT(ADDRESS($BL561,COLUMN(BW561)))</f>
        <v>2.7612347794599635E-2</v>
      </c>
      <c r="CK561" s="208" cm="1">
        <f t="array" aca="1" ref="CK561" ca="1">BX561/INDIRECT(ADDRESS($BL561,COLUMN(BX561)))</f>
        <v>2.068361266087727E-2</v>
      </c>
      <c r="CL561" s="208" cm="1">
        <f t="array" aca="1" ref="CL561" ca="1">BY561/INDIRECT(ADDRESS($BL561,COLUMN(BY561)))</f>
        <v>3.6426168772204184E-2</v>
      </c>
      <c r="CN561" s="71" t="str">
        <f t="shared" ref="CN561:CN570" si="133">CA561</f>
        <v>Biomass</v>
      </c>
      <c r="CO561" s="209" t="str">
        <f t="shared" ref="CO561:CY570" ca="1" si="134">TEXT(BO561,"#,##0.00;-#,##0.00;0") &amp; CHAR(10) &amp; IF(CB561&lt;&gt;1,TEXT(CB561,"(#,##0.0%);(-#,##0.0%);(0%)"),"(100%)")</f>
        <v>1.97
(3.8%)</v>
      </c>
      <c r="CP561" s="209" t="str">
        <f t="shared" ca="1" si="134"/>
        <v>2.29
(4.7%)</v>
      </c>
      <c r="CQ561" s="209" t="str">
        <f t="shared" ca="1" si="134"/>
        <v>2.26
(4.4%)</v>
      </c>
      <c r="CR561" s="209" t="str">
        <f t="shared" ca="1" si="134"/>
        <v>2.24
(4.2%)</v>
      </c>
      <c r="CS561" s="209" t="str">
        <f t="shared" ca="1" si="134"/>
        <v>2.31
(4.4%)</v>
      </c>
      <c r="CT561" s="209" t="str">
        <f t="shared" ca="1" si="134"/>
        <v>2.35
(4.2%)</v>
      </c>
      <c r="CU561" s="209" t="str">
        <f t="shared" ca="1" si="134"/>
        <v>2.16
(3.9%)</v>
      </c>
      <c r="CV561" s="209" t="str">
        <f t="shared" ca="1" si="134"/>
        <v>2.09
(3.7%)</v>
      </c>
      <c r="CW561" s="209" t="str">
        <f t="shared" ca="1" si="134"/>
        <v>1.52
(2.8%)</v>
      </c>
      <c r="CX561" s="209" t="str">
        <f t="shared" ca="1" si="134"/>
        <v>1.05
(2.1%)</v>
      </c>
      <c r="CY561" s="209" t="str">
        <f t="shared" ca="1" si="134"/>
        <v>1.77
(3.6%)</v>
      </c>
    </row>
    <row r="562" spans="3:103">
      <c r="C562" s="7" t="s">
        <v>31</v>
      </c>
      <c r="D562" s="7" t="s">
        <v>12</v>
      </c>
      <c r="F562" s="37">
        <f t="shared" si="127"/>
        <v>0</v>
      </c>
      <c r="G562" s="37">
        <f t="shared" si="127"/>
        <v>0</v>
      </c>
      <c r="H562" s="37">
        <f t="shared" si="127"/>
        <v>0</v>
      </c>
      <c r="I562" s="37">
        <f t="shared" si="127"/>
        <v>0</v>
      </c>
      <c r="J562" s="37">
        <f t="shared" si="127"/>
        <v>0</v>
      </c>
      <c r="K562" s="37">
        <f t="shared" si="127"/>
        <v>0</v>
      </c>
      <c r="L562" s="37">
        <f t="shared" si="127"/>
        <v>0</v>
      </c>
      <c r="M562" s="37">
        <f t="shared" si="127"/>
        <v>0</v>
      </c>
      <c r="N562" s="37">
        <f t="shared" si="127"/>
        <v>0</v>
      </c>
      <c r="O562" s="37">
        <f t="shared" si="127"/>
        <v>0</v>
      </c>
      <c r="P562" s="37">
        <f t="shared" si="127"/>
        <v>0</v>
      </c>
      <c r="Q562" s="37">
        <f t="shared" si="127"/>
        <v>0</v>
      </c>
      <c r="R562" s="37">
        <f t="shared" si="127"/>
        <v>0</v>
      </c>
      <c r="S562" s="37">
        <f t="shared" si="127"/>
        <v>0</v>
      </c>
      <c r="T562" s="37">
        <f t="shared" si="127"/>
        <v>0</v>
      </c>
      <c r="U562" s="37">
        <f t="shared" si="127"/>
        <v>0</v>
      </c>
      <c r="V562" s="37">
        <f t="shared" si="127"/>
        <v>0</v>
      </c>
      <c r="W562" s="37">
        <f t="shared" si="127"/>
        <v>0</v>
      </c>
      <c r="X562" s="37">
        <f t="shared" si="127"/>
        <v>0</v>
      </c>
      <c r="Y562" s="37">
        <f t="shared" si="127"/>
        <v>59.38111111111111</v>
      </c>
      <c r="Z562" s="37">
        <f t="shared" si="127"/>
        <v>74.041666666666671</v>
      </c>
      <c r="AA562" s="37">
        <f t="shared" si="127"/>
        <v>123.68527777777778</v>
      </c>
      <c r="AB562" s="37">
        <f t="shared" si="127"/>
        <v>229.82666666666668</v>
      </c>
      <c r="AC562" s="37">
        <f t="shared" si="127"/>
        <v>264.77527777777783</v>
      </c>
      <c r="AD562" s="37">
        <f t="shared" si="127"/>
        <v>303.48555555555561</v>
      </c>
      <c r="AE562" s="37">
        <f t="shared" si="127"/>
        <v>362.10305555555561</v>
      </c>
      <c r="AF562" s="37">
        <f t="shared" si="127"/>
        <v>441.40694444444443</v>
      </c>
      <c r="AG562" s="37">
        <f t="shared" si="127"/>
        <v>472.39083333333338</v>
      </c>
      <c r="AH562" s="37">
        <f t="shared" si="127"/>
        <v>473.34944444444443</v>
      </c>
      <c r="AI562" s="37">
        <f t="shared" si="127"/>
        <v>469.88527777777779</v>
      </c>
      <c r="AJ562" s="37">
        <f t="shared" si="127"/>
        <v>504.33750000000003</v>
      </c>
      <c r="AK562" s="37">
        <f t="shared" si="127"/>
        <v>542.56000000000006</v>
      </c>
      <c r="AL562" s="37">
        <f t="shared" si="127"/>
        <v>627.14583333333337</v>
      </c>
      <c r="AM562" s="37">
        <f t="shared" si="127"/>
        <v>681.16666666666663</v>
      </c>
      <c r="AN562" s="37"/>
      <c r="AO562" s="37"/>
      <c r="AP562" s="37"/>
      <c r="AQ562" s="37"/>
      <c r="AR562" s="37"/>
      <c r="AS562" s="37"/>
      <c r="AT562" s="37"/>
      <c r="AU562" s="37"/>
      <c r="AV562" s="37"/>
      <c r="AY562" s="49" t="str">
        <f t="shared" si="128"/>
        <v>Renewable waste</v>
      </c>
      <c r="AZ562" s="70" cm="1">
        <f t="array" aca="1" ref="AZ562" ca="1">INDIRECT(ADDRESS(ROW(AY562),AZ$9))/1000</f>
        <v>0.68116666666666659</v>
      </c>
      <c r="BA562" s="71" cm="1">
        <f t="array" aca="1" ref="BA562" ca="1">INDIRECT(ADDRESS(ROW(AZ562),BA$9))/1000</f>
        <v>0.6271458333333334</v>
      </c>
      <c r="BB562" s="71" cm="1">
        <f t="array" aca="1" ref="BB562" ca="1">INDIRECT(ADDRESS(ROW(BA562),BB$9))/1000</f>
        <v>0.47334944444444443</v>
      </c>
      <c r="BC562" s="72" cm="1">
        <f t="array" aca="1" ref="BC562" ca="1">INDIRECT(ADDRESS(ROW(BB562),BC$9))/1000</f>
        <v>0.26477527777777782</v>
      </c>
      <c r="BD562" s="77" cm="1">
        <f t="array" aca="1" ref="BD562" ca="1">AZ562/INDIRECT(ADDRESS($BL562,COLUMN(AZ562)))</f>
        <v>1.4043726196527757E-2</v>
      </c>
      <c r="BE562" s="78" cm="1">
        <f t="array" aca="1" ref="BE562" ca="1">BA562/INDIRECT(ADDRESS($BL562,COLUMN(BA562)))</f>
        <v>1.2331004430505383E-2</v>
      </c>
      <c r="BF562" s="78" cm="1">
        <f t="array" aca="1" ref="BF562" ca="1">BB562/INDIRECT(ADDRESS($BL562,COLUMN(BB562)))</f>
        <v>8.3966911112022917E-3</v>
      </c>
      <c r="BG562" s="79" cm="1">
        <f t="array" aca="1" ref="BG562" ca="1">BC562/INDIRECT(ADDRESS($BL562,COLUMN(BC562)))</f>
        <v>5.1441406939505378E-3</v>
      </c>
      <c r="BH562" s="53">
        <f t="shared" ca="1" si="129"/>
        <v>8.6137594259708086E-2</v>
      </c>
      <c r="BI562" s="53">
        <f t="shared" ca="1" si="129"/>
        <v>0.43903552578609401</v>
      </c>
      <c r="BJ562" s="53">
        <f t="shared" ca="1" si="129"/>
        <v>1.5726218564799703</v>
      </c>
      <c r="BL562" s="36">
        <f t="shared" si="130"/>
        <v>570</v>
      </c>
      <c r="BN562" s="49" t="str">
        <f t="shared" si="131"/>
        <v>Renewable waste</v>
      </c>
      <c r="BO562" s="71" cm="1">
        <f t="array" ref="BO562">INDEX(562:562,,BO$9)/1000</f>
        <v>0.26477527777777782</v>
      </c>
      <c r="BP562" s="71" cm="1">
        <f t="array" ref="BP562">INDEX(562:562,,BP$9)/1000</f>
        <v>0.30348555555555562</v>
      </c>
      <c r="BQ562" s="71" cm="1">
        <f t="array" ref="BQ562">INDEX(562:562,,BQ$9)/1000</f>
        <v>0.36210305555555561</v>
      </c>
      <c r="BR562" s="71" cm="1">
        <f t="array" ref="BR562">INDEX(562:562,,BR$9)/1000</f>
        <v>0.44140694444444445</v>
      </c>
      <c r="BS562" s="71" cm="1">
        <f t="array" ref="BS562">INDEX(562:562,,BS$9)/1000</f>
        <v>0.47239083333333337</v>
      </c>
      <c r="BT562" s="71" cm="1">
        <f t="array" ref="BT562">INDEX(562:562,,BT$9)/1000</f>
        <v>0.47334944444444443</v>
      </c>
      <c r="BU562" s="71" cm="1">
        <f t="array" ref="BU562">INDEX(562:562,,BU$9)/1000</f>
        <v>0.46988527777777778</v>
      </c>
      <c r="BV562" s="71" cm="1">
        <f t="array" ref="BV562">INDEX(562:562,,BV$9)/1000</f>
        <v>0.50433749999999999</v>
      </c>
      <c r="BW562" s="71" cm="1">
        <f t="array" ref="BW562">INDEX(562:562,,BW$9)/1000</f>
        <v>0.54256000000000004</v>
      </c>
      <c r="BX562" s="71" cm="1">
        <f t="array" ref="BX562">INDEX(562:562,,BX$9)/1000</f>
        <v>0.6271458333333334</v>
      </c>
      <c r="BY562" s="71" cm="1">
        <f t="array" ref="BY562">INDEX(562:562,,BY$9)/1000</f>
        <v>0.68116666666666659</v>
      </c>
      <c r="CA562" s="71" t="str">
        <f t="shared" si="132"/>
        <v>Renewable waste</v>
      </c>
      <c r="CB562" s="208" cm="1">
        <f t="array" aca="1" ref="CB562" ca="1">BO562/INDIRECT(ADDRESS($BL562,COLUMN(BO562)))</f>
        <v>5.1441406939505378E-3</v>
      </c>
      <c r="CC562" s="208" cm="1">
        <f t="array" aca="1" ref="CC562" ca="1">BP562/INDIRECT(ADDRESS($BL562,COLUMN(BP562)))</f>
        <v>6.1813316537068248E-3</v>
      </c>
      <c r="CD562" s="208" cm="1">
        <f t="array" aca="1" ref="CD562" ca="1">BQ562/INDIRECT(ADDRESS($BL562,COLUMN(BQ562)))</f>
        <v>7.0559115846499194E-3</v>
      </c>
      <c r="CE562" s="208" cm="1">
        <f t="array" aca="1" ref="CE562" ca="1">BR562/INDIRECT(ADDRESS($BL562,COLUMN(BR562)))</f>
        <v>8.3248318928381311E-3</v>
      </c>
      <c r="CF562" s="208" cm="1">
        <f t="array" aca="1" ref="CF562" ca="1">BS562/INDIRECT(ADDRESS($BL562,COLUMN(BS562)))</f>
        <v>8.9590935381218175E-3</v>
      </c>
      <c r="CG562" s="208" cm="1">
        <f t="array" aca="1" ref="CG562" ca="1">BT562/INDIRECT(ADDRESS($BL562,COLUMN(BT562)))</f>
        <v>8.3966911112022917E-3</v>
      </c>
      <c r="CH562" s="208" cm="1">
        <f t="array" aca="1" ref="CH562" ca="1">BU562/INDIRECT(ADDRESS($BL562,COLUMN(BU562)))</f>
        <v>8.4953087242068386E-3</v>
      </c>
      <c r="CI562" s="208" cm="1">
        <f t="array" aca="1" ref="CI562" ca="1">BV562/INDIRECT(ADDRESS($BL562,COLUMN(BV562)))</f>
        <v>8.8392705431418958E-3</v>
      </c>
      <c r="CJ562" s="208" cm="1">
        <f t="array" aca="1" ref="CJ562" ca="1">BW562/INDIRECT(ADDRESS($BL562,COLUMN(BW562)))</f>
        <v>9.8703694638254437E-3</v>
      </c>
      <c r="CK562" s="208" cm="1">
        <f t="array" aca="1" ref="CK562" ca="1">BX562/INDIRECT(ADDRESS($BL562,COLUMN(BX562)))</f>
        <v>1.2331004430505383E-2</v>
      </c>
      <c r="CL562" s="208" cm="1">
        <f t="array" aca="1" ref="CL562" ca="1">BY562/INDIRECT(ADDRESS($BL562,COLUMN(BY562)))</f>
        <v>1.4043726196527757E-2</v>
      </c>
      <c r="CN562" s="71" t="str">
        <f t="shared" si="133"/>
        <v>Renewable waste</v>
      </c>
      <c r="CO562" s="209" t="str">
        <f t="shared" ca="1" si="134"/>
        <v>0.26
(0.5%)</v>
      </c>
      <c r="CP562" s="209" t="str">
        <f t="shared" ca="1" si="134"/>
        <v>0.30
(0.6%)</v>
      </c>
      <c r="CQ562" s="209" t="str">
        <f t="shared" ca="1" si="134"/>
        <v>0.36
(0.7%)</v>
      </c>
      <c r="CR562" s="209" t="str">
        <f t="shared" ca="1" si="134"/>
        <v>0.44
(0.8%)</v>
      </c>
      <c r="CS562" s="209" t="str">
        <f t="shared" ca="1" si="134"/>
        <v>0.47
(0.9%)</v>
      </c>
      <c r="CT562" s="209" t="str">
        <f t="shared" ca="1" si="134"/>
        <v>0.47
(0.8%)</v>
      </c>
      <c r="CU562" s="209" t="str">
        <f t="shared" ca="1" si="134"/>
        <v>0.47
(0.8%)</v>
      </c>
      <c r="CV562" s="209" t="str">
        <f t="shared" ca="1" si="134"/>
        <v>0.50
(0.9%)</v>
      </c>
      <c r="CW562" s="209" t="str">
        <f t="shared" ca="1" si="134"/>
        <v>0.54
(1.0%)</v>
      </c>
      <c r="CX562" s="209" t="str">
        <f t="shared" ca="1" si="134"/>
        <v>0.63
(1.2%)</v>
      </c>
      <c r="CY562" s="209" t="str">
        <f t="shared" ca="1" si="134"/>
        <v>0.68
(1.4%)</v>
      </c>
    </row>
    <row r="563" spans="3:103">
      <c r="C563" s="7" t="s">
        <v>27</v>
      </c>
      <c r="D563" s="7" t="s">
        <v>12</v>
      </c>
      <c r="F563" s="37">
        <f t="shared" si="127"/>
        <v>26.388888888888889</v>
      </c>
      <c r="G563" s="37">
        <f t="shared" si="127"/>
        <v>33.055555555555557</v>
      </c>
      <c r="H563" s="37">
        <f t="shared" si="127"/>
        <v>32.5</v>
      </c>
      <c r="I563" s="37">
        <f t="shared" si="127"/>
        <v>42.222222222222221</v>
      </c>
      <c r="J563" s="37">
        <f t="shared" si="127"/>
        <v>28.888888888888889</v>
      </c>
      <c r="K563" s="37">
        <f t="shared" si="127"/>
        <v>33.055555555555557</v>
      </c>
      <c r="L563" s="37">
        <f t="shared" si="127"/>
        <v>41.944444444444443</v>
      </c>
      <c r="M563" s="37">
        <f t="shared" si="127"/>
        <v>48.888888888888893</v>
      </c>
      <c r="N563" s="37">
        <f t="shared" si="127"/>
        <v>52.222222222222229</v>
      </c>
      <c r="O563" s="37">
        <f t="shared" si="127"/>
        <v>51.666666666666664</v>
      </c>
      <c r="P563" s="37">
        <f t="shared" si="127"/>
        <v>50</v>
      </c>
      <c r="Q563" s="37">
        <f t="shared" si="127"/>
        <v>50</v>
      </c>
      <c r="R563" s="37">
        <f t="shared" si="127"/>
        <v>50</v>
      </c>
      <c r="S563" s="37">
        <f t="shared" si="127"/>
        <v>79.722222222222229</v>
      </c>
      <c r="T563" s="37">
        <f t="shared" si="127"/>
        <v>86.944444444444443</v>
      </c>
      <c r="U563" s="37">
        <f t="shared" si="127"/>
        <v>80.49666666666667</v>
      </c>
      <c r="V563" s="37">
        <f t="shared" si="127"/>
        <v>71.071111111111108</v>
      </c>
      <c r="W563" s="37">
        <f t="shared" si="127"/>
        <v>60.307222222222229</v>
      </c>
      <c r="X563" s="37">
        <f t="shared" si="127"/>
        <v>59.329444444444448</v>
      </c>
      <c r="Y563" s="37">
        <f t="shared" si="127"/>
        <v>91.465000000000003</v>
      </c>
      <c r="Z563" s="37">
        <f t="shared" si="127"/>
        <v>97.423333333333332</v>
      </c>
      <c r="AA563" s="37">
        <f t="shared" si="127"/>
        <v>109.95611111111113</v>
      </c>
      <c r="AB563" s="37">
        <f t="shared" si="127"/>
        <v>102.0638888888889</v>
      </c>
      <c r="AC563" s="37">
        <f t="shared" si="127"/>
        <v>82.467222222222233</v>
      </c>
      <c r="AD563" s="37">
        <f t="shared" si="127"/>
        <v>94.788888888888891</v>
      </c>
      <c r="AE563" s="37">
        <f t="shared" si="127"/>
        <v>102.8238888888889</v>
      </c>
      <c r="AF563" s="37">
        <f t="shared" si="127"/>
        <v>108.23666666666666</v>
      </c>
      <c r="AG563" s="37">
        <f t="shared" si="127"/>
        <v>113.29333333333335</v>
      </c>
      <c r="AH563" s="37">
        <f t="shared" si="127"/>
        <v>113.7288888888889</v>
      </c>
      <c r="AI563" s="37">
        <f t="shared" si="127"/>
        <v>118.47555555555556</v>
      </c>
      <c r="AJ563" s="37">
        <f t="shared" si="127"/>
        <v>151.74055555555557</v>
      </c>
      <c r="AK563" s="37">
        <f t="shared" si="127"/>
        <v>80.925430817353629</v>
      </c>
      <c r="AL563" s="37">
        <f t="shared" si="127"/>
        <v>29.315075786794011</v>
      </c>
      <c r="AM563" s="37">
        <f t="shared" si="127"/>
        <v>86.236870389501846</v>
      </c>
      <c r="AN563" s="37"/>
      <c r="AO563" s="37"/>
      <c r="AP563" s="37"/>
      <c r="AQ563" s="37"/>
      <c r="AR563" s="37"/>
      <c r="AS563" s="37"/>
      <c r="AT563" s="37"/>
      <c r="AU563" s="37"/>
      <c r="AV563" s="37"/>
      <c r="AY563" s="49" t="str">
        <f t="shared" si="128"/>
        <v>Biogas</v>
      </c>
      <c r="AZ563" s="70" cm="1">
        <f t="array" aca="1" ref="AZ563" ca="1">INDIRECT(ADDRESS(ROW(AY563),AZ$9))/1000</f>
        <v>8.6236870389501841E-2</v>
      </c>
      <c r="BA563" s="71" cm="1">
        <f t="array" aca="1" ref="BA563" ca="1">INDIRECT(ADDRESS(ROW(AZ563),BA$9))/1000</f>
        <v>2.9315075786794011E-2</v>
      </c>
      <c r="BB563" s="71" cm="1">
        <f t="array" aca="1" ref="BB563" ca="1">INDIRECT(ADDRESS(ROW(BA563),BB$9))/1000</f>
        <v>0.11372888888888891</v>
      </c>
      <c r="BC563" s="73" cm="1">
        <f t="array" aca="1" ref="BC563" ca="1">INDIRECT(ADDRESS(ROW(BB563),BC$9))/1000</f>
        <v>8.2467222222222233E-2</v>
      </c>
      <c r="BD563" s="77" cm="1">
        <f t="array" aca="1" ref="BD563" ca="1">AZ563/INDIRECT(ADDRESS($BL563,COLUMN(AZ563)))</f>
        <v>1.777959866594983E-3</v>
      </c>
      <c r="BE563" s="78" cm="1">
        <f t="array" aca="1" ref="BE563" ca="1">BA563/INDIRECT(ADDRESS($BL563,COLUMN(BA563)))</f>
        <v>5.7639596756345823E-4</v>
      </c>
      <c r="BF563" s="78" cm="1">
        <f t="array" aca="1" ref="BF563" ca="1">BB563/INDIRECT(ADDRESS($BL563,COLUMN(BB563)))</f>
        <v>2.0174236214453309E-3</v>
      </c>
      <c r="BG563" s="80" cm="1">
        <f t="array" aca="1" ref="BG563" ca="1">BC563/INDIRECT(ADDRESS($BL563,COLUMN(BC563)))</f>
        <v>1.6022001650261319E-3</v>
      </c>
      <c r="BH563" s="53">
        <f t="shared" ca="1" si="129"/>
        <v>1.9417242860531922</v>
      </c>
      <c r="BI563" s="53">
        <f t="shared" ca="1" si="129"/>
        <v>-0.24173293846426547</v>
      </c>
      <c r="BJ563" s="53">
        <f t="shared" ca="1" si="129"/>
        <v>4.571086627753311E-2</v>
      </c>
      <c r="BL563" s="36">
        <f t="shared" si="130"/>
        <v>570</v>
      </c>
      <c r="BN563" s="49" t="str">
        <f t="shared" si="131"/>
        <v>Biogas</v>
      </c>
      <c r="BO563" s="71" cm="1">
        <f t="array" ref="BO563">INDEX(563:563,,BO$9)/1000</f>
        <v>8.2467222222222233E-2</v>
      </c>
      <c r="BP563" s="71" cm="1">
        <f t="array" ref="BP563">INDEX(563:563,,BP$9)/1000</f>
        <v>9.4788888888888895E-2</v>
      </c>
      <c r="BQ563" s="71" cm="1">
        <f t="array" ref="BQ563">INDEX(563:563,,BQ$9)/1000</f>
        <v>0.10282388888888891</v>
      </c>
      <c r="BR563" s="71" cm="1">
        <f t="array" ref="BR563">INDEX(563:563,,BR$9)/1000</f>
        <v>0.10823666666666666</v>
      </c>
      <c r="BS563" s="71" cm="1">
        <f t="array" ref="BS563">INDEX(563:563,,BS$9)/1000</f>
        <v>0.11329333333333336</v>
      </c>
      <c r="BT563" s="71" cm="1">
        <f t="array" ref="BT563">INDEX(563:563,,BT$9)/1000</f>
        <v>0.11372888888888891</v>
      </c>
      <c r="BU563" s="71" cm="1">
        <f t="array" ref="BU563">INDEX(563:563,,BU$9)/1000</f>
        <v>0.11847555555555556</v>
      </c>
      <c r="BV563" s="71" cm="1">
        <f t="array" ref="BV563">INDEX(563:563,,BV$9)/1000</f>
        <v>0.15174055555555557</v>
      </c>
      <c r="BW563" s="71" cm="1">
        <f t="array" ref="BW563">INDEX(563:563,,BW$9)/1000</f>
        <v>8.0925430817353622E-2</v>
      </c>
      <c r="BX563" s="71" cm="1">
        <f t="array" ref="BX563">INDEX(563:563,,BX$9)/1000</f>
        <v>2.9315075786794011E-2</v>
      </c>
      <c r="BY563" s="71" cm="1">
        <f t="array" ref="BY563">INDEX(563:563,,BY$9)/1000</f>
        <v>8.6236870389501841E-2</v>
      </c>
      <c r="CA563" s="71" t="str">
        <f t="shared" si="132"/>
        <v>Biogas</v>
      </c>
      <c r="CB563" s="208" cm="1">
        <f t="array" aca="1" ref="CB563" ca="1">BO563/INDIRECT(ADDRESS($BL563,COLUMN(BO563)))</f>
        <v>1.6022001650261319E-3</v>
      </c>
      <c r="CC563" s="208" cm="1">
        <f t="array" aca="1" ref="CC563" ca="1">BP563/INDIRECT(ADDRESS($BL563,COLUMN(BP563)))</f>
        <v>1.9306406798702818E-3</v>
      </c>
      <c r="CD563" s="208" cm="1">
        <f t="array" aca="1" ref="CD563" ca="1">BQ563/INDIRECT(ADDRESS($BL563,COLUMN(BQ563)))</f>
        <v>2.0036181900667644E-3</v>
      </c>
      <c r="CE563" s="208" cm="1">
        <f t="array" aca="1" ref="CE563" ca="1">BR563/INDIRECT(ADDRESS($BL563,COLUMN(BR563)))</f>
        <v>2.0413182574080756E-3</v>
      </c>
      <c r="CF563" s="208" cm="1">
        <f t="array" aca="1" ref="CF563" ca="1">BS563/INDIRECT(ADDRESS($BL563,COLUMN(BS563)))</f>
        <v>2.1486563645123258E-3</v>
      </c>
      <c r="CG563" s="208" cm="1">
        <f t="array" aca="1" ref="CG563" ca="1">BT563/INDIRECT(ADDRESS($BL563,COLUMN(BT563)))</f>
        <v>2.0174236214453309E-3</v>
      </c>
      <c r="CH563" s="208" cm="1">
        <f t="array" aca="1" ref="CH563" ca="1">BU563/INDIRECT(ADDRESS($BL563,COLUMN(BU563)))</f>
        <v>2.1419833059599697E-3</v>
      </c>
      <c r="CI563" s="208" cm="1">
        <f t="array" aca="1" ref="CI563" ca="1">BV563/INDIRECT(ADDRESS($BL563,COLUMN(BV563)))</f>
        <v>2.6594806511952983E-3</v>
      </c>
      <c r="CJ563" s="208" cm="1">
        <f t="array" aca="1" ref="CJ563" ca="1">BW563/INDIRECT(ADDRESS($BL563,COLUMN(BW563)))</f>
        <v>1.4722130293175421E-3</v>
      </c>
      <c r="CK563" s="208" cm="1">
        <f t="array" aca="1" ref="CK563" ca="1">BX563/INDIRECT(ADDRESS($BL563,COLUMN(BX563)))</f>
        <v>5.7639596756345823E-4</v>
      </c>
      <c r="CL563" s="208" cm="1">
        <f t="array" aca="1" ref="CL563" ca="1">BY563/INDIRECT(ADDRESS($BL563,COLUMN(BY563)))</f>
        <v>1.777959866594983E-3</v>
      </c>
      <c r="CN563" s="71" t="str">
        <f t="shared" si="133"/>
        <v>Biogas</v>
      </c>
      <c r="CO563" s="209" t="str">
        <f t="shared" ca="1" si="134"/>
        <v>0.08
(0.2%)</v>
      </c>
      <c r="CP563" s="209" t="str">
        <f t="shared" ca="1" si="134"/>
        <v>0.09
(0.2%)</v>
      </c>
      <c r="CQ563" s="209" t="str">
        <f t="shared" ca="1" si="134"/>
        <v>0.10
(0.2%)</v>
      </c>
      <c r="CR563" s="209" t="str">
        <f t="shared" ca="1" si="134"/>
        <v>0.11
(0.2%)</v>
      </c>
      <c r="CS563" s="209" t="str">
        <f t="shared" ca="1" si="134"/>
        <v>0.11
(0.2%)</v>
      </c>
      <c r="CT563" s="209" t="str">
        <f t="shared" ca="1" si="134"/>
        <v>0.11
(0.2%)</v>
      </c>
      <c r="CU563" s="209" t="str">
        <f t="shared" ca="1" si="134"/>
        <v>0.12
(0.2%)</v>
      </c>
      <c r="CV563" s="209" t="str">
        <f t="shared" ca="1" si="134"/>
        <v>0.15
(0.3%)</v>
      </c>
      <c r="CW563" s="209" t="str">
        <f t="shared" ca="1" si="134"/>
        <v>0.08
(0.1%)</v>
      </c>
      <c r="CX563" s="209" t="str">
        <f t="shared" ca="1" si="134"/>
        <v>0.03
(0.1%)</v>
      </c>
      <c r="CY563" s="209" t="str">
        <f t="shared" ca="1" si="134"/>
        <v>0.09
(0.2%)</v>
      </c>
    </row>
    <row r="564" spans="3:103">
      <c r="C564" s="7" t="s">
        <v>334</v>
      </c>
      <c r="D564" s="7" t="s">
        <v>12</v>
      </c>
      <c r="F564" s="37">
        <f t="shared" si="127"/>
        <v>0.55555555555555558</v>
      </c>
      <c r="G564" s="37">
        <f t="shared" si="127"/>
        <v>1.3888888888888888</v>
      </c>
      <c r="H564" s="37">
        <f t="shared" si="127"/>
        <v>1.1111111111111112</v>
      </c>
      <c r="I564" s="37">
        <f t="shared" si="127"/>
        <v>1.1111111111111112</v>
      </c>
      <c r="J564" s="37">
        <f t="shared" si="127"/>
        <v>1.1111111111111112</v>
      </c>
      <c r="K564" s="37">
        <f t="shared" si="127"/>
        <v>1.1111111111111112</v>
      </c>
      <c r="L564" s="37">
        <f t="shared" si="127"/>
        <v>1.1111111111111112</v>
      </c>
      <c r="M564" s="37">
        <f t="shared" si="127"/>
        <v>1.1111111111111112</v>
      </c>
      <c r="N564" s="37">
        <f t="shared" si="127"/>
        <v>1.3888888888888888</v>
      </c>
      <c r="O564" s="37">
        <f t="shared" si="127"/>
        <v>1.3888888888888888</v>
      </c>
      <c r="P564" s="37">
        <f t="shared" si="127"/>
        <v>1.3888888888888888</v>
      </c>
      <c r="Q564" s="37">
        <f t="shared" si="127"/>
        <v>1.3888888888888888</v>
      </c>
      <c r="R564" s="37">
        <f t="shared" si="127"/>
        <v>1.9444444444444444</v>
      </c>
      <c r="S564" s="37">
        <f t="shared" si="127"/>
        <v>2.5</v>
      </c>
      <c r="T564" s="37">
        <f t="shared" si="127"/>
        <v>3.3333333333333335</v>
      </c>
      <c r="U564" s="37">
        <f t="shared" si="127"/>
        <v>5.360555555555556</v>
      </c>
      <c r="V564" s="37">
        <f t="shared" si="127"/>
        <v>7.5650000000000004</v>
      </c>
      <c r="W564" s="37">
        <f t="shared" si="127"/>
        <v>16.575555555555557</v>
      </c>
      <c r="X564" s="37">
        <f t="shared" si="127"/>
        <v>37.740555555555559</v>
      </c>
      <c r="Y564" s="37">
        <f t="shared" si="127"/>
        <v>62.748611111111117</v>
      </c>
      <c r="Z564" s="37">
        <f t="shared" si="127"/>
        <v>87.223055555555561</v>
      </c>
      <c r="AA564" s="37">
        <f t="shared" si="127"/>
        <v>100.75777777777778</v>
      </c>
      <c r="AB564" s="37">
        <f t="shared" si="127"/>
        <v>108.97555555555557</v>
      </c>
      <c r="AC564" s="37">
        <f t="shared" si="127"/>
        <v>117.49333333333334</v>
      </c>
      <c r="AD564" s="37">
        <f t="shared" si="127"/>
        <v>124.97083333333333</v>
      </c>
      <c r="AE564" s="37">
        <f t="shared" si="127"/>
        <v>132.92972222222221</v>
      </c>
      <c r="AF564" s="37">
        <f t="shared" si="127"/>
        <v>140.63333333333333</v>
      </c>
      <c r="AG564" s="37">
        <f t="shared" si="127"/>
        <v>147.06805555555556</v>
      </c>
      <c r="AH564" s="37">
        <f t="shared" si="127"/>
        <v>157.57111111111112</v>
      </c>
      <c r="AI564" s="37">
        <f t="shared" si="127"/>
        <v>159.25194444444446</v>
      </c>
      <c r="AJ564" s="37">
        <f t="shared" si="127"/>
        <v>164.04055555555556</v>
      </c>
      <c r="AK564" s="37">
        <f t="shared" si="127"/>
        <v>162.98361111111112</v>
      </c>
      <c r="AL564" s="37">
        <f t="shared" si="127"/>
        <v>163.49361111111111</v>
      </c>
      <c r="AM564" s="37">
        <f t="shared" si="127"/>
        <v>164.02250000000001</v>
      </c>
      <c r="AN564" s="37"/>
      <c r="AO564" s="37"/>
      <c r="AP564" s="37"/>
      <c r="AQ564" s="37"/>
      <c r="AR564" s="37"/>
      <c r="AS564" s="37"/>
      <c r="AT564" s="37"/>
      <c r="AU564" s="37"/>
      <c r="AV564" s="37"/>
      <c r="AY564" s="49" t="str">
        <f t="shared" si="128"/>
        <v>Solar Thermal</v>
      </c>
      <c r="AZ564" s="70" cm="1">
        <f t="array" aca="1" ref="AZ564" ca="1">INDIRECT(ADDRESS(ROW(AY564),AZ$9))/1000</f>
        <v>0.16402250000000002</v>
      </c>
      <c r="BA564" s="71" cm="1">
        <f t="array" aca="1" ref="BA564" ca="1">INDIRECT(ADDRESS(ROW(AZ564),BA$9))/1000</f>
        <v>0.1634936111111111</v>
      </c>
      <c r="BB564" s="71" cm="1">
        <f t="array" aca="1" ref="BB564" ca="1">INDIRECT(ADDRESS(ROW(BA564),BB$9))/1000</f>
        <v>0.15757111111111113</v>
      </c>
      <c r="BC564" s="73" cm="1">
        <f t="array" aca="1" ref="BC564" ca="1">INDIRECT(ADDRESS(ROW(BB564),BC$9))/1000</f>
        <v>0.11749333333333334</v>
      </c>
      <c r="BD564" s="77" cm="1">
        <f t="array" aca="1" ref="BD564" ca="1">AZ564/INDIRECT(ADDRESS($BL564,COLUMN(AZ564)))</f>
        <v>3.3816790996867743E-3</v>
      </c>
      <c r="BE564" s="78" cm="1">
        <f t="array" aca="1" ref="BE564" ca="1">BA564/INDIRECT(ADDRESS($BL564,COLUMN(BA564)))</f>
        <v>3.2146278199043578E-3</v>
      </c>
      <c r="BF564" s="78" cm="1">
        <f t="array" aca="1" ref="BF564" ca="1">BB564/INDIRECT(ADDRESS($BL564,COLUMN(BB564)))</f>
        <v>2.7951357365630556E-3</v>
      </c>
      <c r="BG564" s="80" cm="1">
        <f t="array" aca="1" ref="BG564" ca="1">BC564/INDIRECT(ADDRESS($BL564,COLUMN(BC564)))</f>
        <v>2.282698907317025E-3</v>
      </c>
      <c r="BH564" s="53">
        <f t="shared" ca="1" si="129"/>
        <v>3.2349208344873881E-3</v>
      </c>
      <c r="BI564" s="53">
        <f t="shared" ca="1" si="129"/>
        <v>4.0942713695403789E-2</v>
      </c>
      <c r="BJ564" s="53">
        <f t="shared" ca="1" si="129"/>
        <v>0.39601537675896514</v>
      </c>
      <c r="BL564" s="36">
        <f t="shared" si="130"/>
        <v>570</v>
      </c>
      <c r="BN564" s="49" t="str">
        <f t="shared" si="131"/>
        <v>Solar Thermal</v>
      </c>
      <c r="BO564" s="71" cm="1">
        <f t="array" ref="BO564">INDEX(564:564,,BO$9)/1000</f>
        <v>0.11749333333333334</v>
      </c>
      <c r="BP564" s="71" cm="1">
        <f t="array" ref="BP564">INDEX(564:564,,BP$9)/1000</f>
        <v>0.12497083333333334</v>
      </c>
      <c r="BQ564" s="71" cm="1">
        <f t="array" ref="BQ564">INDEX(564:564,,BQ$9)/1000</f>
        <v>0.13292972222222221</v>
      </c>
      <c r="BR564" s="71" cm="1">
        <f t="array" ref="BR564">INDEX(564:564,,BR$9)/1000</f>
        <v>0.14063333333333333</v>
      </c>
      <c r="BS564" s="71" cm="1">
        <f t="array" ref="BS564">INDEX(564:564,,BS$9)/1000</f>
        <v>0.14706805555555555</v>
      </c>
      <c r="BT564" s="71" cm="1">
        <f t="array" ref="BT564">INDEX(564:564,,BT$9)/1000</f>
        <v>0.15757111111111113</v>
      </c>
      <c r="BU564" s="71" cm="1">
        <f t="array" ref="BU564">INDEX(564:564,,BU$9)/1000</f>
        <v>0.15925194444444446</v>
      </c>
      <c r="BV564" s="71" cm="1">
        <f t="array" ref="BV564">INDEX(564:564,,BV$9)/1000</f>
        <v>0.16404055555555555</v>
      </c>
      <c r="BW564" s="71" cm="1">
        <f t="array" ref="BW564">INDEX(564:564,,BW$9)/1000</f>
        <v>0.16298361111111112</v>
      </c>
      <c r="BX564" s="71" cm="1">
        <f t="array" ref="BX564">INDEX(564:564,,BX$9)/1000</f>
        <v>0.1634936111111111</v>
      </c>
      <c r="BY564" s="71" cm="1">
        <f t="array" ref="BY564">INDEX(564:564,,BY$9)/1000</f>
        <v>0.16402250000000002</v>
      </c>
      <c r="CA564" s="71" t="str">
        <f t="shared" si="132"/>
        <v>Solar Thermal</v>
      </c>
      <c r="CB564" s="208" cm="1">
        <f t="array" aca="1" ref="CB564" ca="1">BO564/INDIRECT(ADDRESS($BL564,COLUMN(BO564)))</f>
        <v>2.282698907317025E-3</v>
      </c>
      <c r="CC564" s="208" cm="1">
        <f t="array" aca="1" ref="CC564" ca="1">BP564/INDIRECT(ADDRESS($BL564,COLUMN(BP564)))</f>
        <v>2.5453803442452242E-3</v>
      </c>
      <c r="CD564" s="208" cm="1">
        <f t="array" aca="1" ref="CD564" ca="1">BQ564/INDIRECT(ADDRESS($BL564,COLUMN(BQ564)))</f>
        <v>2.5902580842159456E-3</v>
      </c>
      <c r="CE564" s="208" cm="1">
        <f t="array" aca="1" ref="CE564" ca="1">BR564/INDIRECT(ADDRESS($BL564,COLUMN(BR564)))</f>
        <v>2.652311825322494E-3</v>
      </c>
      <c r="CF564" s="208" cm="1">
        <f t="array" aca="1" ref="CF564" ca="1">BS564/INDIRECT(ADDRESS($BL564,COLUMN(BS564)))</f>
        <v>2.7892083698884606E-3</v>
      </c>
      <c r="CG564" s="208" cm="1">
        <f t="array" aca="1" ref="CG564" ca="1">BT564/INDIRECT(ADDRESS($BL564,COLUMN(BT564)))</f>
        <v>2.7951357365630556E-3</v>
      </c>
      <c r="CH564" s="208" cm="1">
        <f t="array" aca="1" ref="CH564" ca="1">BU564/INDIRECT(ADDRESS($BL564,COLUMN(BU564)))</f>
        <v>2.8792015774233605E-3</v>
      </c>
      <c r="CI564" s="208" cm="1">
        <f t="array" aca="1" ref="CI564" ca="1">BV564/INDIRECT(ADDRESS($BL564,COLUMN(BV564)))</f>
        <v>2.8750565853279874E-3</v>
      </c>
      <c r="CJ564" s="208" cm="1">
        <f t="array" aca="1" ref="CJ564" ca="1">BW564/INDIRECT(ADDRESS($BL564,COLUMN(BW564)))</f>
        <v>2.9650332833513573E-3</v>
      </c>
      <c r="CK564" s="208" cm="1">
        <f t="array" aca="1" ref="CK564" ca="1">BX564/INDIRECT(ADDRESS($BL564,COLUMN(BX564)))</f>
        <v>3.2146278199043578E-3</v>
      </c>
      <c r="CL564" s="208" cm="1">
        <f t="array" aca="1" ref="CL564" ca="1">BY564/INDIRECT(ADDRESS($BL564,COLUMN(BY564)))</f>
        <v>3.3816790996867743E-3</v>
      </c>
      <c r="CN564" s="71" t="str">
        <f t="shared" si="133"/>
        <v>Solar Thermal</v>
      </c>
      <c r="CO564" s="209" t="str">
        <f t="shared" ca="1" si="134"/>
        <v>0.12
(0.2%)</v>
      </c>
      <c r="CP564" s="209" t="str">
        <f t="shared" ca="1" si="134"/>
        <v>0.12
(0.3%)</v>
      </c>
      <c r="CQ564" s="209" t="str">
        <f t="shared" ca="1" si="134"/>
        <v>0.13
(0.3%)</v>
      </c>
      <c r="CR564" s="209" t="str">
        <f t="shared" ca="1" si="134"/>
        <v>0.14
(0.3%)</v>
      </c>
      <c r="CS564" s="209" t="str">
        <f t="shared" ca="1" si="134"/>
        <v>0.15
(0.3%)</v>
      </c>
      <c r="CT564" s="209" t="str">
        <f t="shared" ca="1" si="134"/>
        <v>0.16
(0.3%)</v>
      </c>
      <c r="CU564" s="209" t="str">
        <f t="shared" ca="1" si="134"/>
        <v>0.16
(0.3%)</v>
      </c>
      <c r="CV564" s="209" t="str">
        <f t="shared" ca="1" si="134"/>
        <v>0.16
(0.3%)</v>
      </c>
      <c r="CW564" s="209" t="str">
        <f t="shared" ca="1" si="134"/>
        <v>0.16
(0.3%)</v>
      </c>
      <c r="CX564" s="209" t="str">
        <f t="shared" ca="1" si="134"/>
        <v>0.16
(0.3%)</v>
      </c>
      <c r="CY564" s="209" t="str">
        <f t="shared" ca="1" si="134"/>
        <v>0.16
(0.3%)</v>
      </c>
    </row>
    <row r="565" spans="3:103">
      <c r="C565" s="7" t="s">
        <v>335</v>
      </c>
      <c r="D565" s="7" t="s">
        <v>12</v>
      </c>
      <c r="F565" s="37">
        <f t="shared" si="127"/>
        <v>0.55555555555555558</v>
      </c>
      <c r="G565" s="37">
        <f t="shared" si="127"/>
        <v>0.55555555555555558</v>
      </c>
      <c r="H565" s="37">
        <f t="shared" si="127"/>
        <v>0.55555555555555558</v>
      </c>
      <c r="I565" s="37">
        <f t="shared" si="127"/>
        <v>0.55555555555555558</v>
      </c>
      <c r="J565" s="37">
        <f t="shared" si="127"/>
        <v>0.55555555555555558</v>
      </c>
      <c r="K565" s="37">
        <f t="shared" si="127"/>
        <v>0.55555555555555558</v>
      </c>
      <c r="L565" s="37">
        <f t="shared" si="127"/>
        <v>0.55555555555555558</v>
      </c>
      <c r="M565" s="37">
        <f t="shared" si="127"/>
        <v>0.55555555555555558</v>
      </c>
      <c r="N565" s="37">
        <f t="shared" si="127"/>
        <v>0.55555555555555558</v>
      </c>
      <c r="O565" s="37">
        <f t="shared" si="127"/>
        <v>0.55555555555555558</v>
      </c>
      <c r="P565" s="37">
        <f t="shared" si="127"/>
        <v>0.55555555555555558</v>
      </c>
      <c r="Q565" s="37">
        <f t="shared" si="127"/>
        <v>0.55555555555555558</v>
      </c>
      <c r="R565" s="37">
        <f t="shared" si="127"/>
        <v>5.154318067366173</v>
      </c>
      <c r="S565" s="37">
        <f t="shared" si="127"/>
        <v>14.61714916389761</v>
      </c>
      <c r="T565" s="37">
        <f t="shared" si="127"/>
        <v>26.703135845659805</v>
      </c>
      <c r="U565" s="37">
        <f t="shared" si="127"/>
        <v>49.288263983013614</v>
      </c>
      <c r="V565" s="37">
        <f t="shared" si="127"/>
        <v>78.552264813064028</v>
      </c>
      <c r="W565" s="37">
        <f t="shared" si="127"/>
        <v>114.44710297782007</v>
      </c>
      <c r="X565" s="37">
        <f t="shared" si="127"/>
        <v>155.15256191782905</v>
      </c>
      <c r="Y565" s="37">
        <f t="shared" si="127"/>
        <v>168.29901400202351</v>
      </c>
      <c r="Z565" s="37">
        <f t="shared" si="127"/>
        <v>182.60274462408668</v>
      </c>
      <c r="AA565" s="37">
        <f t="shared" si="127"/>
        <v>200.69824310060872</v>
      </c>
      <c r="AB565" s="37">
        <f t="shared" si="127"/>
        <v>218.09139141872771</v>
      </c>
      <c r="AC565" s="37">
        <f t="shared" si="127"/>
        <v>236.87301629538499</v>
      </c>
      <c r="AD565" s="37">
        <f t="shared" si="127"/>
        <v>265.7086991093156</v>
      </c>
      <c r="AE565" s="37">
        <f t="shared" si="127"/>
        <v>314.08223063982183</v>
      </c>
      <c r="AF565" s="37">
        <f t="shared" si="127"/>
        <v>375.67108370070213</v>
      </c>
      <c r="AG565" s="37">
        <f t="shared" si="127"/>
        <v>452.79351826023031</v>
      </c>
      <c r="AH565" s="37">
        <f t="shared" si="127"/>
        <v>506.17770094640218</v>
      </c>
      <c r="AI565" s="37">
        <f t="shared" si="127"/>
        <v>605.55391258153907</v>
      </c>
      <c r="AJ565" s="37">
        <f t="shared" si="127"/>
        <v>664.15282734893503</v>
      </c>
      <c r="AK565" s="37">
        <f t="shared" si="127"/>
        <v>754.33661835164844</v>
      </c>
      <c r="AL565" s="37">
        <f t="shared" si="127"/>
        <v>936.91809384615385</v>
      </c>
      <c r="AM565" s="37">
        <f t="shared" si="127"/>
        <v>1115.3122386813188</v>
      </c>
      <c r="AN565" s="35"/>
      <c r="AO565" s="37"/>
      <c r="AP565" s="37"/>
      <c r="AQ565" s="37"/>
      <c r="AR565" s="37"/>
      <c r="AS565" s="37"/>
      <c r="AT565" s="37"/>
      <c r="AU565" s="37"/>
      <c r="AV565" s="37"/>
      <c r="AW565" s="35"/>
      <c r="AY565" s="49" t="str">
        <f t="shared" si="128"/>
        <v>Ambient heat</v>
      </c>
      <c r="AZ565" s="70" cm="1">
        <f t="array" aca="1" ref="AZ565" ca="1">INDIRECT(ADDRESS(ROW(AY565),AZ$9))/1000</f>
        <v>1.1153122386813188</v>
      </c>
      <c r="BA565" s="71" cm="1">
        <f t="array" aca="1" ref="BA565" ca="1">INDIRECT(ADDRESS(ROW(AZ565),BA$9))/1000</f>
        <v>0.93691809384615388</v>
      </c>
      <c r="BB565" s="71" cm="1">
        <f t="array" aca="1" ref="BB565" ca="1">INDIRECT(ADDRESS(ROW(BA565),BB$9))/1000</f>
        <v>0.50617770094640213</v>
      </c>
      <c r="BC565" s="73" cm="1">
        <f t="array" aca="1" ref="BC565" ca="1">INDIRECT(ADDRESS(ROW(BB565),BC$9))/1000</f>
        <v>0.23687301629538499</v>
      </c>
      <c r="BD565" s="77" cm="1">
        <f t="array" aca="1" ref="BD565" ca="1">AZ565/INDIRECT(ADDRESS($BL565,COLUMN(AZ565)))</f>
        <v>2.2994577494999054E-2</v>
      </c>
      <c r="BE565" s="78" cm="1">
        <f t="array" aca="1" ref="BE565" ca="1">BA565/INDIRECT(ADDRESS($BL565,COLUMN(BA565)))</f>
        <v>1.8421777762329464E-2</v>
      </c>
      <c r="BF565" s="78" cm="1">
        <f t="array" aca="1" ref="BF565" ca="1">BB565/INDIRECT(ADDRESS($BL565,COLUMN(BB565)))</f>
        <v>8.9790277607990337E-3</v>
      </c>
      <c r="BG565" s="80" cm="1">
        <f t="array" aca="1" ref="BG565" ca="1">BC565/INDIRECT(ADDRESS($BL565,COLUMN(BC565)))</f>
        <v>4.602046432169455E-3</v>
      </c>
      <c r="BH565" s="53">
        <f t="shared" ca="1" si="129"/>
        <v>0.19040527235719926</v>
      </c>
      <c r="BI565" s="53">
        <f t="shared" ca="1" si="129"/>
        <v>1.2034005776943864</v>
      </c>
      <c r="BJ565" s="53">
        <f t="shared" ca="1" si="129"/>
        <v>3.7084815996538163</v>
      </c>
      <c r="BL565" s="36">
        <f t="shared" si="130"/>
        <v>570</v>
      </c>
      <c r="BN565" s="49" t="str">
        <f t="shared" si="131"/>
        <v>Ambient heat</v>
      </c>
      <c r="BO565" s="71" cm="1">
        <f t="array" ref="BO565">INDEX(565:565,,BO$9)/1000</f>
        <v>0.23687301629538499</v>
      </c>
      <c r="BP565" s="71" cm="1">
        <f t="array" ref="BP565">INDEX(565:565,,BP$9)/1000</f>
        <v>0.2657086991093156</v>
      </c>
      <c r="BQ565" s="71" cm="1">
        <f t="array" ref="BQ565">INDEX(565:565,,BQ$9)/1000</f>
        <v>0.31408223063982182</v>
      </c>
      <c r="BR565" s="71" cm="1">
        <f t="array" ref="BR565">INDEX(565:565,,BR$9)/1000</f>
        <v>0.37567108370070212</v>
      </c>
      <c r="BS565" s="71" cm="1">
        <f t="array" ref="BS565">INDEX(565:565,,BS$9)/1000</f>
        <v>0.45279351826023029</v>
      </c>
      <c r="BT565" s="71" cm="1">
        <f t="array" ref="BT565">INDEX(565:565,,BT$9)/1000</f>
        <v>0.50617770094640213</v>
      </c>
      <c r="BU565" s="71" cm="1">
        <f t="array" ref="BU565">INDEX(565:565,,BU$9)/1000</f>
        <v>0.60555391258153901</v>
      </c>
      <c r="BV565" s="71" cm="1">
        <f t="array" ref="BV565">INDEX(565:565,,BV$9)/1000</f>
        <v>0.66415282734893499</v>
      </c>
      <c r="BW565" s="71" cm="1">
        <f t="array" ref="BW565">INDEX(565:565,,BW$9)/1000</f>
        <v>0.75433661835164845</v>
      </c>
      <c r="BX565" s="71" cm="1">
        <f t="array" ref="BX565">INDEX(565:565,,BX$9)/1000</f>
        <v>0.93691809384615388</v>
      </c>
      <c r="BY565" s="71" cm="1">
        <f t="array" ref="BY565">INDEX(565:565,,BY$9)/1000</f>
        <v>1.1153122386813188</v>
      </c>
      <c r="CA565" s="71" t="str">
        <f t="shared" si="132"/>
        <v>Ambient heat</v>
      </c>
      <c r="CB565" s="208" cm="1">
        <f t="array" aca="1" ref="CB565" ca="1">BO565/INDIRECT(ADDRESS($BL565,COLUMN(BO565)))</f>
        <v>4.602046432169455E-3</v>
      </c>
      <c r="CC565" s="208" cm="1">
        <f t="array" aca="1" ref="CC565" ca="1">BP565/INDIRECT(ADDRESS($BL565,COLUMN(BP565)))</f>
        <v>5.4119003768171546E-3</v>
      </c>
      <c r="CD565" s="208" cm="1">
        <f t="array" aca="1" ref="CD565" ca="1">BQ565/INDIRECT(ADDRESS($BL565,COLUMN(BQ565)))</f>
        <v>6.1201815773250122E-3</v>
      </c>
      <c r="CE565" s="208" cm="1">
        <f t="array" aca="1" ref="CE565" ca="1">BR565/INDIRECT(ADDRESS($BL565,COLUMN(BR565)))</f>
        <v>7.0850689101523258E-3</v>
      </c>
      <c r="CF565" s="208" cm="1">
        <f t="array" aca="1" ref="CF565" ca="1">BS565/INDIRECT(ADDRESS($BL565,COLUMN(BS565)))</f>
        <v>8.5874221032697269E-3</v>
      </c>
      <c r="CG565" s="208" cm="1">
        <f t="array" aca="1" ref="CG565" ca="1">BT565/INDIRECT(ADDRESS($BL565,COLUMN(BT565)))</f>
        <v>8.9790277607990337E-3</v>
      </c>
      <c r="CH565" s="208" cm="1">
        <f t="array" aca="1" ref="CH565" ca="1">BU565/INDIRECT(ADDRESS($BL565,COLUMN(BU565)))</f>
        <v>1.094813495936864E-2</v>
      </c>
      <c r="CI565" s="208" cm="1">
        <f t="array" aca="1" ref="CI565" ca="1">BV565/INDIRECT(ADDRESS($BL565,COLUMN(BV565)))</f>
        <v>1.16402736717572E-2</v>
      </c>
      <c r="CJ565" s="208" cm="1">
        <f t="array" aca="1" ref="CJ565" ca="1">BW565/INDIRECT(ADDRESS($BL565,COLUMN(BW565)))</f>
        <v>1.3723055741712361E-2</v>
      </c>
      <c r="CK565" s="208" cm="1">
        <f t="array" aca="1" ref="CK565" ca="1">BX565/INDIRECT(ADDRESS($BL565,COLUMN(BX565)))</f>
        <v>1.8421777762329464E-2</v>
      </c>
      <c r="CL565" s="208" cm="1">
        <f t="array" aca="1" ref="CL565" ca="1">BY565/INDIRECT(ADDRESS($BL565,COLUMN(BY565)))</f>
        <v>2.2994577494999054E-2</v>
      </c>
      <c r="CN565" s="71" t="str">
        <f t="shared" si="133"/>
        <v>Ambient heat</v>
      </c>
      <c r="CO565" s="209" t="str">
        <f t="shared" ca="1" si="134"/>
        <v>0.24
(0.5%)</v>
      </c>
      <c r="CP565" s="209" t="str">
        <f t="shared" ca="1" si="134"/>
        <v>0.27
(0.5%)</v>
      </c>
      <c r="CQ565" s="209" t="str">
        <f t="shared" ca="1" si="134"/>
        <v>0.31
(0.6%)</v>
      </c>
      <c r="CR565" s="209" t="str">
        <f t="shared" ca="1" si="134"/>
        <v>0.38
(0.7%)</v>
      </c>
      <c r="CS565" s="209" t="str">
        <f t="shared" ca="1" si="134"/>
        <v>0.45
(0.9%)</v>
      </c>
      <c r="CT565" s="209" t="str">
        <f t="shared" ca="1" si="134"/>
        <v>0.51
(0.9%)</v>
      </c>
      <c r="CU565" s="209" t="str">
        <f t="shared" ca="1" si="134"/>
        <v>0.61
(1.1%)</v>
      </c>
      <c r="CV565" s="209" t="str">
        <f t="shared" ca="1" si="134"/>
        <v>0.66
(1.2%)</v>
      </c>
      <c r="CW565" s="209" t="str">
        <f t="shared" ca="1" si="134"/>
        <v>0.75
(1.4%)</v>
      </c>
      <c r="CX565" s="209" t="str">
        <f t="shared" ca="1" si="134"/>
        <v>0.94
(1.8%)</v>
      </c>
      <c r="CY565" s="209" t="str">
        <f t="shared" ca="1" si="134"/>
        <v>1.12
(2.3%)</v>
      </c>
    </row>
    <row r="566" spans="3:103" s="58" customFormat="1">
      <c r="C566" s="58" t="s">
        <v>797</v>
      </c>
      <c r="D566" s="58" t="s">
        <v>12</v>
      </c>
      <c r="F566" s="88">
        <f t="shared" si="127"/>
        <v>1254.1666666666667</v>
      </c>
      <c r="G566" s="88">
        <f t="shared" si="127"/>
        <v>1205.6419562788249</v>
      </c>
      <c r="H566" s="88">
        <f t="shared" si="127"/>
        <v>1067.7777777777778</v>
      </c>
      <c r="I566" s="88">
        <f t="shared" si="127"/>
        <v>1087.7777777777778</v>
      </c>
      <c r="J566" s="88">
        <f t="shared" si="127"/>
        <v>1086.5686177131954</v>
      </c>
      <c r="K566" s="88">
        <f t="shared" si="127"/>
        <v>1069.5780903465802</v>
      </c>
      <c r="L566" s="88">
        <f t="shared" si="127"/>
        <v>1143.1485923843738</v>
      </c>
      <c r="M566" s="88">
        <f t="shared" si="127"/>
        <v>1120.0065233705222</v>
      </c>
      <c r="N566" s="88">
        <f t="shared" si="127"/>
        <v>1362.0147841171013</v>
      </c>
      <c r="O566" s="88">
        <f t="shared" si="127"/>
        <v>1277.7461432569407</v>
      </c>
      <c r="P566" s="88">
        <f t="shared" si="127"/>
        <v>1368.5295926025303</v>
      </c>
      <c r="Q566" s="88">
        <f t="shared" si="127"/>
        <v>1510.7661704635991</v>
      </c>
      <c r="R566" s="88">
        <f t="shared" si="127"/>
        <v>1514.2433337210844</v>
      </c>
      <c r="S566" s="88">
        <f t="shared" si="127"/>
        <v>1480.788747557028</v>
      </c>
      <c r="T566" s="88">
        <f t="shared" si="127"/>
        <v>1731.1386914012153</v>
      </c>
      <c r="U566" s="88">
        <f t="shared" si="127"/>
        <v>2177.201597316347</v>
      </c>
      <c r="V566" s="88">
        <f t="shared" si="127"/>
        <v>2257.4175425908425</v>
      </c>
      <c r="W566" s="88">
        <f t="shared" si="127"/>
        <v>2286.6948807555982</v>
      </c>
      <c r="X566" s="88">
        <f t="shared" si="127"/>
        <v>2223.782839695607</v>
      </c>
      <c r="Y566" s="88">
        <f t="shared" si="127"/>
        <v>2382.3204028909126</v>
      </c>
      <c r="Z566" s="88">
        <f t="shared" si="127"/>
        <v>2538.4285779574202</v>
      </c>
      <c r="AA566" s="88">
        <f t="shared" si="127"/>
        <v>2446.8318542117204</v>
      </c>
      <c r="AB566" s="88">
        <f t="shared" si="127"/>
        <v>2490.4077803076166</v>
      </c>
      <c r="AC566" s="88">
        <f t="shared" si="127"/>
        <v>2668.9244051842738</v>
      </c>
      <c r="AD566" s="88">
        <f t="shared" si="127"/>
        <v>3074.1311991093157</v>
      </c>
      <c r="AE566" s="88">
        <f t="shared" si="127"/>
        <v>3173.5750084176002</v>
      </c>
      <c r="AF566" s="88">
        <f t="shared" si="127"/>
        <v>3310.1388614784801</v>
      </c>
      <c r="AG566" s="88">
        <f t="shared" si="127"/>
        <v>3492.6924071491194</v>
      </c>
      <c r="AH566" s="88">
        <f t="shared" si="127"/>
        <v>3597.0140898352911</v>
      </c>
      <c r="AI566" s="88">
        <f t="shared" si="127"/>
        <v>3508.8066903593176</v>
      </c>
      <c r="AJ566" s="88">
        <f t="shared" si="127"/>
        <v>3573.7517162378235</v>
      </c>
      <c r="AK566" s="88">
        <f t="shared" si="127"/>
        <v>3058.6166676941839</v>
      </c>
      <c r="AL566" s="88">
        <f t="shared" si="127"/>
        <v>2808.8259704852062</v>
      </c>
      <c r="AM566" s="88">
        <f t="shared" si="127"/>
        <v>3813.526634808064</v>
      </c>
      <c r="AN566" s="88"/>
      <c r="AO566" s="88"/>
      <c r="AP566" s="88"/>
      <c r="AQ566" s="88"/>
      <c r="AR566" s="88"/>
      <c r="AS566" s="88"/>
      <c r="AT566" s="88"/>
      <c r="AU566" s="88"/>
      <c r="AV566" s="88"/>
      <c r="AY566" s="52" t="str">
        <f t="shared" si="128"/>
        <v>RES-H numerator</v>
      </c>
      <c r="AZ566" s="75" cm="1">
        <f t="array" aca="1" ref="AZ566" ca="1">INDIRECT(ADDRESS(ROW(AY566),AZ$9))/1000</f>
        <v>3.8135266348080639</v>
      </c>
      <c r="BA566" s="74" cm="1">
        <f t="array" aca="1" ref="BA566" ca="1">INDIRECT(ADDRESS(ROW(AZ566),BA$9))/1000</f>
        <v>2.8088259704852061</v>
      </c>
      <c r="BB566" s="74" cm="1">
        <f t="array" aca="1" ref="BB566" ca="1">INDIRECT(ADDRESS(ROW(BA566),BB$9))/1000</f>
        <v>3.5970140898352909</v>
      </c>
      <c r="BC566" s="76" cm="1">
        <f t="array" aca="1" ref="BC566" ca="1">INDIRECT(ADDRESS(ROW(BB566),BC$9))/1000</f>
        <v>2.6689244051842738</v>
      </c>
      <c r="BD566" s="81" cm="1">
        <f t="array" aca="1" ref="BD566" ca="1">AZ566/INDIRECT(ADDRESS($BL566,COLUMN(AZ566)))</f>
        <v>7.8624111430012758E-2</v>
      </c>
      <c r="BE566" s="82" cm="1">
        <f t="array" aca="1" ref="BE566" ca="1">BA566/INDIRECT(ADDRESS($BL566,COLUMN(BA566)))</f>
        <v>5.5227418641179929E-2</v>
      </c>
      <c r="BF566" s="82" cm="1">
        <f t="array" aca="1" ref="BF566" ca="1">BB566/INDIRECT(ADDRESS($BL566,COLUMN(BB566)))</f>
        <v>6.3807017393751733E-2</v>
      </c>
      <c r="BG566" s="83" cm="1">
        <f t="array" aca="1" ref="BG566" ca="1">BC566/INDIRECT(ADDRESS($BL566,COLUMN(BC566)))</f>
        <v>5.1852736241141763E-2</v>
      </c>
      <c r="BH566" s="54">
        <f t="shared" ca="1" si="129"/>
        <v>0.35769416648810831</v>
      </c>
      <c r="BI566" s="54">
        <f t="shared" ca="1" si="129"/>
        <v>6.0192298268892011E-2</v>
      </c>
      <c r="BJ566" s="54">
        <f t="shared" ca="1" si="129"/>
        <v>0.42886273863750068</v>
      </c>
      <c r="BL566" s="36">
        <f t="shared" si="130"/>
        <v>570</v>
      </c>
      <c r="BN566" s="49" t="str">
        <f t="shared" si="131"/>
        <v>RES-H numerator</v>
      </c>
      <c r="BO566" s="71" cm="1">
        <f t="array" ref="BO566">INDEX(566:566,,BO$9)/1000</f>
        <v>2.6689244051842738</v>
      </c>
      <c r="BP566" s="71" cm="1">
        <f t="array" ref="BP566">INDEX(566:566,,BP$9)/1000</f>
        <v>3.0741311991093156</v>
      </c>
      <c r="BQ566" s="71" cm="1">
        <f t="array" ref="BQ566">INDEX(566:566,,BQ$9)/1000</f>
        <v>3.1735750084176</v>
      </c>
      <c r="BR566" s="71" cm="1">
        <f t="array" ref="BR566">INDEX(566:566,,BR$9)/1000</f>
        <v>3.3101388614784799</v>
      </c>
      <c r="BS566" s="71" cm="1">
        <f t="array" ref="BS566">INDEX(566:566,,BS$9)/1000</f>
        <v>3.4926924071491192</v>
      </c>
      <c r="BT566" s="71" cm="1">
        <f t="array" ref="BT566">INDEX(566:566,,BT$9)/1000</f>
        <v>3.5970140898352909</v>
      </c>
      <c r="BU566" s="71" cm="1">
        <f t="array" ref="BU566">INDEX(566:566,,BU$9)/1000</f>
        <v>3.5088066903593176</v>
      </c>
      <c r="BV566" s="71" cm="1">
        <f t="array" ref="BV566">INDEX(566:566,,BV$9)/1000</f>
        <v>3.5737517162378234</v>
      </c>
      <c r="BW566" s="71" cm="1">
        <f t="array" ref="BW566">INDEX(566:566,,BW$9)/1000</f>
        <v>3.0586166676941837</v>
      </c>
      <c r="BX566" s="71" cm="1">
        <f t="array" ref="BX566">INDEX(566:566,,BX$9)/1000</f>
        <v>2.8088259704852061</v>
      </c>
      <c r="BY566" s="71" cm="1">
        <f t="array" ref="BY566">INDEX(566:566,,BY$9)/1000</f>
        <v>3.8135266348080639</v>
      </c>
      <c r="BZ566" s="7"/>
      <c r="CA566" s="71" t="str">
        <f t="shared" si="132"/>
        <v>RES-H numerator</v>
      </c>
      <c r="CB566" s="208" cm="1">
        <f t="array" aca="1" ref="CB566" ca="1">BO566/INDIRECT(ADDRESS($BL566,COLUMN(BO566)))</f>
        <v>5.1852736241141763E-2</v>
      </c>
      <c r="CC566" s="208" cm="1">
        <f t="array" aca="1" ref="CC566" ca="1">BP566/INDIRECT(ADDRESS($BL566,COLUMN(BP566)))</f>
        <v>6.2613274802871502E-2</v>
      </c>
      <c r="CD566" s="208" cm="1">
        <f t="array" aca="1" ref="CD566" ca="1">BQ566/INDIRECT(ADDRESS($BL566,COLUMN(BQ566)))</f>
        <v>6.1840032341880222E-2</v>
      </c>
      <c r="CE566" s="208" cm="1">
        <f t="array" aca="1" ref="CE566" ca="1">BR566/INDIRECT(ADDRESS($BL566,COLUMN(BR566)))</f>
        <v>6.2428445928600917E-2</v>
      </c>
      <c r="CF566" s="208" cm="1">
        <f t="array" aca="1" ref="CF566" ca="1">BS566/INDIRECT(ADDRESS($BL566,COLUMN(BS566)))</f>
        <v>6.6240400464029917E-2</v>
      </c>
      <c r="CG566" s="208" cm="1">
        <f t="array" aca="1" ref="CG566" ca="1">BT566/INDIRECT(ADDRESS($BL566,COLUMN(BT566)))</f>
        <v>6.3807017393751733E-2</v>
      </c>
      <c r="CH566" s="208" cm="1">
        <f t="array" aca="1" ref="CH566" ca="1">BU566/INDIRECT(ADDRESS($BL566,COLUMN(BU566)))</f>
        <v>6.3437603810737139E-2</v>
      </c>
      <c r="CI566" s="208" cm="1">
        <f t="array" aca="1" ref="CI566" ca="1">BV566/INDIRECT(ADDRESS($BL566,COLUMN(BV566)))</f>
        <v>6.2635354844412294E-2</v>
      </c>
      <c r="CJ566" s="208" cm="1">
        <f t="array" aca="1" ref="CJ566" ca="1">BW566/INDIRECT(ADDRESS($BL566,COLUMN(BW566)))</f>
        <v>5.5643019312806331E-2</v>
      </c>
      <c r="CK566" s="208" cm="1">
        <f t="array" aca="1" ref="CK566" ca="1">BX566/INDIRECT(ADDRESS($BL566,COLUMN(BX566)))</f>
        <v>5.5227418641179929E-2</v>
      </c>
      <c r="CL566" s="208" cm="1">
        <f t="array" aca="1" ref="CL566" ca="1">BY566/INDIRECT(ADDRESS($BL566,COLUMN(BY566)))</f>
        <v>7.8624111430012758E-2</v>
      </c>
      <c r="CM566" s="7"/>
      <c r="CN566" s="71" t="str">
        <f t="shared" si="133"/>
        <v>RES-H numerator</v>
      </c>
      <c r="CO566" s="209" t="str">
        <f t="shared" ca="1" si="134"/>
        <v>2.67
(5.2%)</v>
      </c>
      <c r="CP566" s="209" t="str">
        <f t="shared" ca="1" si="134"/>
        <v>3.07
(6.3%)</v>
      </c>
      <c r="CQ566" s="209" t="str">
        <f t="shared" ca="1" si="134"/>
        <v>3.17
(6.2%)</v>
      </c>
      <c r="CR566" s="209" t="str">
        <f t="shared" ca="1" si="134"/>
        <v>3.31
(6.2%)</v>
      </c>
      <c r="CS566" s="209" t="str">
        <f t="shared" ca="1" si="134"/>
        <v>3.49
(6.6%)</v>
      </c>
      <c r="CT566" s="209" t="str">
        <f t="shared" ca="1" si="134"/>
        <v>3.60
(6.4%)</v>
      </c>
      <c r="CU566" s="209" t="str">
        <f t="shared" ca="1" si="134"/>
        <v>3.51
(6.3%)</v>
      </c>
      <c r="CV566" s="209" t="str">
        <f t="shared" ca="1" si="134"/>
        <v>3.57
(6.3%)</v>
      </c>
      <c r="CW566" s="209" t="str">
        <f t="shared" ca="1" si="134"/>
        <v>3.06
(5.6%)</v>
      </c>
      <c r="CX566" s="209" t="str">
        <f t="shared" ca="1" si="134"/>
        <v>2.81
(5.5%)</v>
      </c>
      <c r="CY566" s="209" t="str">
        <f t="shared" ca="1" si="134"/>
        <v>3.81
(7.9%)</v>
      </c>
    </row>
    <row r="567" spans="3:103">
      <c r="C567" s="7" t="s">
        <v>324</v>
      </c>
      <c r="D567" s="7" t="s">
        <v>12</v>
      </c>
      <c r="F567" s="37">
        <f t="shared" ref="F567:AM568" si="135">F394</f>
        <v>0</v>
      </c>
      <c r="G567" s="37">
        <f t="shared" si="135"/>
        <v>0</v>
      </c>
      <c r="H567" s="37">
        <f t="shared" si="135"/>
        <v>0</v>
      </c>
      <c r="I567" s="37">
        <f t="shared" si="135"/>
        <v>0</v>
      </c>
      <c r="J567" s="37">
        <f t="shared" si="135"/>
        <v>0</v>
      </c>
      <c r="K567" s="37">
        <f t="shared" si="135"/>
        <v>0</v>
      </c>
      <c r="L567" s="37">
        <f t="shared" si="135"/>
        <v>0</v>
      </c>
      <c r="M567" s="37">
        <f t="shared" si="135"/>
        <v>0</v>
      </c>
      <c r="N567" s="37">
        <f t="shared" si="135"/>
        <v>0</v>
      </c>
      <c r="O567" s="37">
        <f t="shared" si="135"/>
        <v>0</v>
      </c>
      <c r="P567" s="37">
        <f t="shared" si="135"/>
        <v>0</v>
      </c>
      <c r="Q567" s="37">
        <f t="shared" si="135"/>
        <v>0</v>
      </c>
      <c r="R567" s="37">
        <f t="shared" si="135"/>
        <v>0</v>
      </c>
      <c r="S567" s="37">
        <f t="shared" si="135"/>
        <v>0</v>
      </c>
      <c r="T567" s="37">
        <f t="shared" si="135"/>
        <v>0</v>
      </c>
      <c r="U567" s="37">
        <f t="shared" si="135"/>
        <v>0</v>
      </c>
      <c r="V567" s="37">
        <f t="shared" si="135"/>
        <v>0</v>
      </c>
      <c r="W567" s="37">
        <f t="shared" si="135"/>
        <v>0</v>
      </c>
      <c r="X567" s="37">
        <f t="shared" si="135"/>
        <v>0</v>
      </c>
      <c r="Y567" s="37">
        <f t="shared" si="135"/>
        <v>0</v>
      </c>
      <c r="Z567" s="37">
        <f t="shared" si="135"/>
        <v>0</v>
      </c>
      <c r="AA567" s="37">
        <f t="shared" si="135"/>
        <v>0</v>
      </c>
      <c r="AB567" s="37">
        <f t="shared" si="135"/>
        <v>0</v>
      </c>
      <c r="AC567" s="37">
        <f t="shared" si="135"/>
        <v>0</v>
      </c>
      <c r="AD567" s="37">
        <f t="shared" si="135"/>
        <v>0</v>
      </c>
      <c r="AE567" s="37">
        <f t="shared" si="135"/>
        <v>0</v>
      </c>
      <c r="AF567" s="37">
        <f t="shared" si="135"/>
        <v>0</v>
      </c>
      <c r="AG567" s="37">
        <f t="shared" si="135"/>
        <v>0</v>
      </c>
      <c r="AH567" s="37">
        <f t="shared" si="135"/>
        <v>0</v>
      </c>
      <c r="AI567" s="37">
        <f t="shared" si="135"/>
        <v>0</v>
      </c>
      <c r="AJ567" s="37">
        <f t="shared" si="135"/>
        <v>0</v>
      </c>
      <c r="AK567" s="37">
        <f t="shared" si="135"/>
        <v>449.52454814148473</v>
      </c>
      <c r="AL567" s="37">
        <f t="shared" si="135"/>
        <v>850.39914359218619</v>
      </c>
      <c r="AM567" s="37">
        <f t="shared" si="135"/>
        <v>228.69598673783025</v>
      </c>
      <c r="AN567" s="37"/>
      <c r="AO567" s="37"/>
      <c r="AP567" s="37"/>
      <c r="AQ567" s="37"/>
      <c r="AR567" s="37"/>
      <c r="AS567" s="37"/>
      <c r="AT567" s="37"/>
      <c r="AU567" s="37"/>
      <c r="AV567" s="37"/>
      <c r="AY567" s="49" t="str">
        <f t="shared" si="128"/>
        <v>Biomass (excluded)</v>
      </c>
      <c r="AZ567" s="70" cm="1">
        <f t="array" aca="1" ref="AZ567" ca="1">INDIRECT(ADDRESS(ROW(AY567),AZ$9))/1000</f>
        <v>0.22869598673783026</v>
      </c>
      <c r="BA567" s="71" cm="1">
        <f t="array" aca="1" ref="BA567" ca="1">INDIRECT(ADDRESS(ROW(AZ567),BA$9))/1000</f>
        <v>0.85039914359218616</v>
      </c>
      <c r="BB567" s="71" cm="1">
        <f t="array" aca="1" ref="BB567" ca="1">INDIRECT(ADDRESS(ROW(BA567),BB$9))/1000</f>
        <v>0</v>
      </c>
      <c r="BC567" s="73" cm="1">
        <f t="array" aca="1" ref="BC567" ca="1">INDIRECT(ADDRESS(ROW(BB567),BC$9))/1000</f>
        <v>0</v>
      </c>
      <c r="BD567" s="77" cm="1">
        <f t="array" aca="1" ref="BD567" ca="1">AZ567/INDIRECT(ADDRESS($BL567,COLUMN(AZ567)))</f>
        <v>4.7150631074002912E-3</v>
      </c>
      <c r="BE567" s="78" cm="1">
        <f t="array" aca="1" ref="BE567" ca="1">BA567/INDIRECT(ADDRESS($BL567,COLUMN(BA567)))</f>
        <v>1.6720633463508456E-2</v>
      </c>
      <c r="BF567" s="78" cm="1">
        <f t="array" aca="1" ref="BF567" ca="1">BB567/INDIRECT(ADDRESS($BL567,COLUMN(BB567)))</f>
        <v>0</v>
      </c>
      <c r="BG567" s="80" cm="1">
        <f t="array" aca="1" ref="BG567" ca="1">BC567/INDIRECT(ADDRESS($BL567,COLUMN(BC567)))</f>
        <v>0</v>
      </c>
      <c r="BH567" s="53">
        <f t="shared" ca="1" si="129"/>
        <v>-0.73107218126797313</v>
      </c>
      <c r="BI567" s="53" t="str">
        <f t="shared" ca="1" si="129"/>
        <v>-</v>
      </c>
      <c r="BJ567" s="53" t="str">
        <f t="shared" ca="1" si="129"/>
        <v>-</v>
      </c>
      <c r="BL567" s="36">
        <f t="shared" si="130"/>
        <v>570</v>
      </c>
      <c r="BN567" s="49" t="str">
        <f t="shared" si="131"/>
        <v>Biomass (excluded)</v>
      </c>
      <c r="BO567" s="71" cm="1">
        <f t="array" ref="BO567">INDEX(567:567,,BO$9)/1000</f>
        <v>0</v>
      </c>
      <c r="BP567" s="71" cm="1">
        <f t="array" ref="BP567">INDEX(567:567,,BP$9)/1000</f>
        <v>0</v>
      </c>
      <c r="BQ567" s="71" cm="1">
        <f t="array" ref="BQ567">INDEX(567:567,,BQ$9)/1000</f>
        <v>0</v>
      </c>
      <c r="BR567" s="71" cm="1">
        <f t="array" ref="BR567">INDEX(567:567,,BR$9)/1000</f>
        <v>0</v>
      </c>
      <c r="BS567" s="71" cm="1">
        <f t="array" ref="BS567">INDEX(567:567,,BS$9)/1000</f>
        <v>0</v>
      </c>
      <c r="BT567" s="71" cm="1">
        <f t="array" ref="BT567">INDEX(567:567,,BT$9)/1000</f>
        <v>0</v>
      </c>
      <c r="BU567" s="71" cm="1">
        <f t="array" ref="BU567">INDEX(567:567,,BU$9)/1000</f>
        <v>0</v>
      </c>
      <c r="BV567" s="71" cm="1">
        <f t="array" ref="BV567">INDEX(567:567,,BV$9)/1000</f>
        <v>0</v>
      </c>
      <c r="BW567" s="71" cm="1">
        <f t="array" ref="BW567">INDEX(567:567,,BW$9)/1000</f>
        <v>0.44952454814148474</v>
      </c>
      <c r="BX567" s="71" cm="1">
        <f t="array" ref="BX567">INDEX(567:567,,BX$9)/1000</f>
        <v>0.85039914359218616</v>
      </c>
      <c r="BY567" s="71" cm="1">
        <f t="array" ref="BY567">INDEX(567:567,,BY$9)/1000</f>
        <v>0.22869598673783026</v>
      </c>
      <c r="CA567" s="71" t="str">
        <f t="shared" si="132"/>
        <v>Biomass (excluded)</v>
      </c>
      <c r="CB567" s="208" cm="1">
        <f t="array" aca="1" ref="CB567" ca="1">BO567/INDIRECT(ADDRESS($BL567,COLUMN(BO567)))</f>
        <v>0</v>
      </c>
      <c r="CC567" s="208" cm="1">
        <f t="array" aca="1" ref="CC567" ca="1">BP567/INDIRECT(ADDRESS($BL567,COLUMN(BP567)))</f>
        <v>0</v>
      </c>
      <c r="CD567" s="208" cm="1">
        <f t="array" aca="1" ref="CD567" ca="1">BQ567/INDIRECT(ADDRESS($BL567,COLUMN(BQ567)))</f>
        <v>0</v>
      </c>
      <c r="CE567" s="208" cm="1">
        <f t="array" aca="1" ref="CE567" ca="1">BR567/INDIRECT(ADDRESS($BL567,COLUMN(BR567)))</f>
        <v>0</v>
      </c>
      <c r="CF567" s="208" cm="1">
        <f t="array" aca="1" ref="CF567" ca="1">BS567/INDIRECT(ADDRESS($BL567,COLUMN(BS567)))</f>
        <v>0</v>
      </c>
      <c r="CG567" s="208" cm="1">
        <f t="array" aca="1" ref="CG567" ca="1">BT567/INDIRECT(ADDRESS($BL567,COLUMN(BT567)))</f>
        <v>0</v>
      </c>
      <c r="CH567" s="208" cm="1">
        <f t="array" aca="1" ref="CH567" ca="1">BU567/INDIRECT(ADDRESS($BL567,COLUMN(BU567)))</f>
        <v>0</v>
      </c>
      <c r="CI567" s="208" cm="1">
        <f t="array" aca="1" ref="CI567" ca="1">BV567/INDIRECT(ADDRESS($BL567,COLUMN(BV567)))</f>
        <v>0</v>
      </c>
      <c r="CJ567" s="208" cm="1">
        <f t="array" aca="1" ref="CJ567" ca="1">BW567/INDIRECT(ADDRESS($BL567,COLUMN(BW567)))</f>
        <v>8.1778482992031134E-3</v>
      </c>
      <c r="CK567" s="208" cm="1">
        <f t="array" aca="1" ref="CK567" ca="1">BX567/INDIRECT(ADDRESS($BL567,COLUMN(BX567)))</f>
        <v>1.6720633463508456E-2</v>
      </c>
      <c r="CL567" s="208" cm="1">
        <f t="array" aca="1" ref="CL567" ca="1">BY567/INDIRECT(ADDRESS($BL567,COLUMN(BY567)))</f>
        <v>4.7150631074002912E-3</v>
      </c>
      <c r="CN567" s="71" t="str">
        <f t="shared" si="133"/>
        <v>Biomass (excluded)</v>
      </c>
      <c r="CO567" s="209" t="str">
        <f t="shared" ca="1" si="134"/>
        <v>0
(0%)</v>
      </c>
      <c r="CP567" s="209" t="str">
        <f t="shared" ca="1" si="134"/>
        <v>0
(0%)</v>
      </c>
      <c r="CQ567" s="209" t="str">
        <f t="shared" ca="1" si="134"/>
        <v>0
(0%)</v>
      </c>
      <c r="CR567" s="209" t="str">
        <f t="shared" ca="1" si="134"/>
        <v>0
(0%)</v>
      </c>
      <c r="CS567" s="209" t="str">
        <f t="shared" ca="1" si="134"/>
        <v>0
(0%)</v>
      </c>
      <c r="CT567" s="209" t="str">
        <f t="shared" ca="1" si="134"/>
        <v>0
(0%)</v>
      </c>
      <c r="CU567" s="209" t="str">
        <f t="shared" ca="1" si="134"/>
        <v>0
(0%)</v>
      </c>
      <c r="CV567" s="209" t="str">
        <f t="shared" ca="1" si="134"/>
        <v>0
(0%)</v>
      </c>
      <c r="CW567" s="209" t="str">
        <f t="shared" ca="1" si="134"/>
        <v>0.45
(0.8%)</v>
      </c>
      <c r="CX567" s="209" t="str">
        <f t="shared" ca="1" si="134"/>
        <v>0.85
(1.7%)</v>
      </c>
      <c r="CY567" s="209" t="str">
        <f t="shared" ca="1" si="134"/>
        <v>0.23
(0.5%)</v>
      </c>
    </row>
    <row r="568" spans="3:103">
      <c r="C568" s="7" t="s">
        <v>326</v>
      </c>
      <c r="D568" s="7" t="s">
        <v>12</v>
      </c>
      <c r="F568" s="37">
        <f t="shared" si="135"/>
        <v>0</v>
      </c>
      <c r="G568" s="37">
        <f t="shared" si="135"/>
        <v>0</v>
      </c>
      <c r="H568" s="37">
        <f t="shared" si="135"/>
        <v>0</v>
      </c>
      <c r="I568" s="37">
        <f t="shared" si="135"/>
        <v>0</v>
      </c>
      <c r="J568" s="37">
        <f t="shared" si="135"/>
        <v>0</v>
      </c>
      <c r="K568" s="37">
        <f t="shared" si="135"/>
        <v>0</v>
      </c>
      <c r="L568" s="37">
        <f t="shared" si="135"/>
        <v>0</v>
      </c>
      <c r="M568" s="37">
        <f t="shared" si="135"/>
        <v>0</v>
      </c>
      <c r="N568" s="37">
        <f t="shared" si="135"/>
        <v>0</v>
      </c>
      <c r="O568" s="37">
        <f t="shared" si="135"/>
        <v>0</v>
      </c>
      <c r="P568" s="37">
        <f t="shared" si="135"/>
        <v>0</v>
      </c>
      <c r="Q568" s="37">
        <f t="shared" si="135"/>
        <v>0</v>
      </c>
      <c r="R568" s="37">
        <f t="shared" si="135"/>
        <v>0</v>
      </c>
      <c r="S568" s="37">
        <f t="shared" si="135"/>
        <v>0</v>
      </c>
      <c r="T568" s="37">
        <f t="shared" si="135"/>
        <v>0</v>
      </c>
      <c r="U568" s="37">
        <f t="shared" si="135"/>
        <v>0</v>
      </c>
      <c r="V568" s="37">
        <f t="shared" si="135"/>
        <v>0</v>
      </c>
      <c r="W568" s="37">
        <f t="shared" si="135"/>
        <v>0</v>
      </c>
      <c r="X568" s="37">
        <f t="shared" si="135"/>
        <v>0</v>
      </c>
      <c r="Y568" s="37">
        <f t="shared" si="135"/>
        <v>0</v>
      </c>
      <c r="Z568" s="37">
        <f t="shared" si="135"/>
        <v>0</v>
      </c>
      <c r="AA568" s="37">
        <f t="shared" si="135"/>
        <v>0</v>
      </c>
      <c r="AB568" s="37">
        <f t="shared" si="135"/>
        <v>0</v>
      </c>
      <c r="AC568" s="37">
        <f t="shared" si="135"/>
        <v>0</v>
      </c>
      <c r="AD568" s="37">
        <f t="shared" si="135"/>
        <v>0</v>
      </c>
      <c r="AE568" s="37">
        <f t="shared" si="135"/>
        <v>0</v>
      </c>
      <c r="AF568" s="37">
        <f t="shared" si="135"/>
        <v>0</v>
      </c>
      <c r="AG568" s="37">
        <f t="shared" si="135"/>
        <v>0</v>
      </c>
      <c r="AH568" s="37">
        <f t="shared" si="135"/>
        <v>0</v>
      </c>
      <c r="AI568" s="37">
        <f t="shared" si="135"/>
        <v>0</v>
      </c>
      <c r="AJ568" s="37">
        <f t="shared" si="135"/>
        <v>0</v>
      </c>
      <c r="AK568" s="37">
        <f t="shared" si="135"/>
        <v>65.33543754819209</v>
      </c>
      <c r="AL568" s="37">
        <f t="shared" si="135"/>
        <v>130.76986275685061</v>
      </c>
      <c r="AM568" s="37">
        <f t="shared" si="135"/>
        <v>69.395891166703436</v>
      </c>
      <c r="AN568" s="37"/>
      <c r="AO568" s="37"/>
      <c r="AP568" s="37"/>
      <c r="AQ568" s="37"/>
      <c r="AR568" s="37"/>
      <c r="AS568" s="37"/>
      <c r="AT568" s="37"/>
      <c r="AU568" s="37"/>
      <c r="AV568" s="37"/>
      <c r="AY568" s="49" t="str">
        <f t="shared" si="128"/>
        <v>Biogas (excluded)</v>
      </c>
      <c r="AZ568" s="70" cm="1">
        <f t="array" aca="1" ref="AZ568" ca="1">INDIRECT(ADDRESS(ROW(AY568),AZ$9))/1000</f>
        <v>6.939589116670343E-2</v>
      </c>
      <c r="BA568" s="71" cm="1">
        <f t="array" aca="1" ref="BA568" ca="1">INDIRECT(ADDRESS(ROW(AZ568),BA$9))/1000</f>
        <v>0.13076986275685062</v>
      </c>
      <c r="BB568" s="71" cm="1">
        <f t="array" aca="1" ref="BB568" ca="1">INDIRECT(ADDRESS(ROW(BA568),BB$9))/1000</f>
        <v>0</v>
      </c>
      <c r="BC568" s="73" cm="1">
        <f t="array" aca="1" ref="BC568" ca="1">INDIRECT(ADDRESS(ROW(BB568),BC$9))/1000</f>
        <v>0</v>
      </c>
      <c r="BD568" s="77" cm="1">
        <f t="array" aca="1" ref="BD568" ca="1">AZ568/INDIRECT(ADDRESS($BL568,COLUMN(AZ568)))</f>
        <v>1.4307466034390343E-3</v>
      </c>
      <c r="BE568" s="78" cm="1">
        <f t="array" aca="1" ref="BE568" ca="1">BA568/INDIRECT(ADDRESS($BL568,COLUMN(BA568)))</f>
        <v>2.5712101895991324E-3</v>
      </c>
      <c r="BF568" s="78" cm="1">
        <f t="array" aca="1" ref="BF568" ca="1">BB568/INDIRECT(ADDRESS($BL568,COLUMN(BB568)))</f>
        <v>0</v>
      </c>
      <c r="BG568" s="80" cm="1">
        <f t="array" aca="1" ref="BG568" ca="1">BC568/INDIRECT(ADDRESS($BL568,COLUMN(BC568)))</f>
        <v>0</v>
      </c>
      <c r="BH568" s="53">
        <f t="shared" ca="1" si="129"/>
        <v>-0.46932810279279735</v>
      </c>
      <c r="BI568" s="53" t="str">
        <f t="shared" ca="1" si="129"/>
        <v>-</v>
      </c>
      <c r="BJ568" s="53" t="str">
        <f t="shared" ca="1" si="129"/>
        <v>-</v>
      </c>
      <c r="BL568" s="36">
        <f t="shared" si="130"/>
        <v>570</v>
      </c>
      <c r="BN568" s="49" t="str">
        <f t="shared" si="131"/>
        <v>Biogas (excluded)</v>
      </c>
      <c r="BO568" s="71" cm="1">
        <f t="array" ref="BO568">INDEX(568:568,,BO$9)/1000</f>
        <v>0</v>
      </c>
      <c r="BP568" s="71" cm="1">
        <f t="array" ref="BP568">INDEX(568:568,,BP$9)/1000</f>
        <v>0</v>
      </c>
      <c r="BQ568" s="71" cm="1">
        <f t="array" ref="BQ568">INDEX(568:568,,BQ$9)/1000</f>
        <v>0</v>
      </c>
      <c r="BR568" s="71" cm="1">
        <f t="array" ref="BR568">INDEX(568:568,,BR$9)/1000</f>
        <v>0</v>
      </c>
      <c r="BS568" s="71" cm="1">
        <f t="array" ref="BS568">INDEX(568:568,,BS$9)/1000</f>
        <v>0</v>
      </c>
      <c r="BT568" s="71" cm="1">
        <f t="array" ref="BT568">INDEX(568:568,,BT$9)/1000</f>
        <v>0</v>
      </c>
      <c r="BU568" s="71" cm="1">
        <f t="array" ref="BU568">INDEX(568:568,,BU$9)/1000</f>
        <v>0</v>
      </c>
      <c r="BV568" s="71" cm="1">
        <f t="array" ref="BV568">INDEX(568:568,,BV$9)/1000</f>
        <v>0</v>
      </c>
      <c r="BW568" s="71" cm="1">
        <f t="array" ref="BW568">INDEX(568:568,,BW$9)/1000</f>
        <v>6.5335437548192085E-2</v>
      </c>
      <c r="BX568" s="71" cm="1">
        <f t="array" ref="BX568">INDEX(568:568,,BX$9)/1000</f>
        <v>0.13076986275685062</v>
      </c>
      <c r="BY568" s="71" cm="1">
        <f t="array" ref="BY568">INDEX(568:568,,BY$9)/1000</f>
        <v>6.939589116670343E-2</v>
      </c>
      <c r="CA568" s="71" t="str">
        <f t="shared" si="132"/>
        <v>Biogas (excluded)</v>
      </c>
      <c r="CB568" s="208" cm="1">
        <f t="array" aca="1" ref="CB568" ca="1">BO568/INDIRECT(ADDRESS($BL568,COLUMN(BO568)))</f>
        <v>0</v>
      </c>
      <c r="CC568" s="208" cm="1">
        <f t="array" aca="1" ref="CC568" ca="1">BP568/INDIRECT(ADDRESS($BL568,COLUMN(BP568)))</f>
        <v>0</v>
      </c>
      <c r="CD568" s="208" cm="1">
        <f t="array" aca="1" ref="CD568" ca="1">BQ568/INDIRECT(ADDRESS($BL568,COLUMN(BQ568)))</f>
        <v>0</v>
      </c>
      <c r="CE568" s="208" cm="1">
        <f t="array" aca="1" ref="CE568" ca="1">BR568/INDIRECT(ADDRESS($BL568,COLUMN(BR568)))</f>
        <v>0</v>
      </c>
      <c r="CF568" s="208" cm="1">
        <f t="array" aca="1" ref="CF568" ca="1">BS568/INDIRECT(ADDRESS($BL568,COLUMN(BS568)))</f>
        <v>0</v>
      </c>
      <c r="CG568" s="208" cm="1">
        <f t="array" aca="1" ref="CG568" ca="1">BT568/INDIRECT(ADDRESS($BL568,COLUMN(BT568)))</f>
        <v>0</v>
      </c>
      <c r="CH568" s="208" cm="1">
        <f t="array" aca="1" ref="CH568" ca="1">BU568/INDIRECT(ADDRESS($BL568,COLUMN(BU568)))</f>
        <v>0</v>
      </c>
      <c r="CI568" s="208" cm="1">
        <f t="array" aca="1" ref="CI568" ca="1">BV568/INDIRECT(ADDRESS($BL568,COLUMN(BV568)))</f>
        <v>0</v>
      </c>
      <c r="CJ568" s="208" cm="1">
        <f t="array" aca="1" ref="CJ568" ca="1">BW568/INDIRECT(ADDRESS($BL568,COLUMN(BW568)))</f>
        <v>1.1885964827509389E-3</v>
      </c>
      <c r="CK568" s="208" cm="1">
        <f t="array" aca="1" ref="CK568" ca="1">BX568/INDIRECT(ADDRESS($BL568,COLUMN(BX568)))</f>
        <v>2.5712101895991324E-3</v>
      </c>
      <c r="CL568" s="208" cm="1">
        <f t="array" aca="1" ref="CL568" ca="1">BY568/INDIRECT(ADDRESS($BL568,COLUMN(BY568)))</f>
        <v>1.4307466034390343E-3</v>
      </c>
      <c r="CN568" s="71" t="str">
        <f t="shared" si="133"/>
        <v>Biogas (excluded)</v>
      </c>
      <c r="CO568" s="209" t="str">
        <f t="shared" ca="1" si="134"/>
        <v>0
(0%)</v>
      </c>
      <c r="CP568" s="209" t="str">
        <f t="shared" ca="1" si="134"/>
        <v>0
(0%)</v>
      </c>
      <c r="CQ568" s="209" t="str">
        <f t="shared" ca="1" si="134"/>
        <v>0
(0%)</v>
      </c>
      <c r="CR568" s="209" t="str">
        <f t="shared" ca="1" si="134"/>
        <v>0
(0%)</v>
      </c>
      <c r="CS568" s="209" t="str">
        <f t="shared" ca="1" si="134"/>
        <v>0
(0%)</v>
      </c>
      <c r="CT568" s="209" t="str">
        <f t="shared" ca="1" si="134"/>
        <v>0
(0%)</v>
      </c>
      <c r="CU568" s="209" t="str">
        <f t="shared" ca="1" si="134"/>
        <v>0
(0%)</v>
      </c>
      <c r="CV568" s="209" t="str">
        <f t="shared" ca="1" si="134"/>
        <v>0
(0%)</v>
      </c>
      <c r="CW568" s="209" t="str">
        <f t="shared" ca="1" si="134"/>
        <v>0.07
(0.1%)</v>
      </c>
      <c r="CX568" s="209" t="str">
        <f t="shared" ca="1" si="134"/>
        <v>0.13
(0.3%)</v>
      </c>
      <c r="CY568" s="209" t="str">
        <f t="shared" ca="1" si="134"/>
        <v>0.07
(0.1%)</v>
      </c>
    </row>
    <row r="569" spans="3:103" s="58" customFormat="1">
      <c r="C569" s="58" t="s">
        <v>793</v>
      </c>
      <c r="D569" s="58" t="s">
        <v>12</v>
      </c>
      <c r="F569" s="88">
        <f>SUM(F567:F568)</f>
        <v>0</v>
      </c>
      <c r="G569" s="88">
        <f t="shared" ref="G569:AM569" si="136">SUM(G567:G568)</f>
        <v>0</v>
      </c>
      <c r="H569" s="88">
        <f t="shared" si="136"/>
        <v>0</v>
      </c>
      <c r="I569" s="88">
        <f t="shared" si="136"/>
        <v>0</v>
      </c>
      <c r="J569" s="88">
        <f t="shared" si="136"/>
        <v>0</v>
      </c>
      <c r="K569" s="88">
        <f t="shared" si="136"/>
        <v>0</v>
      </c>
      <c r="L569" s="88">
        <f t="shared" si="136"/>
        <v>0</v>
      </c>
      <c r="M569" s="88">
        <f t="shared" si="136"/>
        <v>0</v>
      </c>
      <c r="N569" s="88">
        <f t="shared" si="136"/>
        <v>0</v>
      </c>
      <c r="O569" s="88">
        <f t="shared" si="136"/>
        <v>0</v>
      </c>
      <c r="P569" s="88">
        <f t="shared" si="136"/>
        <v>0</v>
      </c>
      <c r="Q569" s="88">
        <f t="shared" si="136"/>
        <v>0</v>
      </c>
      <c r="R569" s="88">
        <f t="shared" si="136"/>
        <v>0</v>
      </c>
      <c r="S569" s="88">
        <f t="shared" si="136"/>
        <v>0</v>
      </c>
      <c r="T569" s="88">
        <f t="shared" si="136"/>
        <v>0</v>
      </c>
      <c r="U569" s="88">
        <f t="shared" si="136"/>
        <v>0</v>
      </c>
      <c r="V569" s="88">
        <f t="shared" si="136"/>
        <v>0</v>
      </c>
      <c r="W569" s="88">
        <f t="shared" si="136"/>
        <v>0</v>
      </c>
      <c r="X569" s="88">
        <f t="shared" si="136"/>
        <v>0</v>
      </c>
      <c r="Y569" s="88">
        <f t="shared" si="136"/>
        <v>0</v>
      </c>
      <c r="Z569" s="88">
        <f t="shared" si="136"/>
        <v>0</v>
      </c>
      <c r="AA569" s="88">
        <f t="shared" si="136"/>
        <v>0</v>
      </c>
      <c r="AB569" s="88">
        <f t="shared" si="136"/>
        <v>0</v>
      </c>
      <c r="AC569" s="88">
        <f t="shared" si="136"/>
        <v>0</v>
      </c>
      <c r="AD569" s="88">
        <f t="shared" si="136"/>
        <v>0</v>
      </c>
      <c r="AE569" s="88">
        <f t="shared" si="136"/>
        <v>0</v>
      </c>
      <c r="AF569" s="88">
        <f t="shared" si="136"/>
        <v>0</v>
      </c>
      <c r="AG569" s="88">
        <f t="shared" si="136"/>
        <v>0</v>
      </c>
      <c r="AH569" s="88">
        <f t="shared" si="136"/>
        <v>0</v>
      </c>
      <c r="AI569" s="88">
        <f t="shared" si="136"/>
        <v>0</v>
      </c>
      <c r="AJ569" s="88">
        <f t="shared" si="136"/>
        <v>0</v>
      </c>
      <c r="AK569" s="88">
        <f t="shared" si="136"/>
        <v>514.85998568967682</v>
      </c>
      <c r="AL569" s="88">
        <f t="shared" si="136"/>
        <v>981.16900634903686</v>
      </c>
      <c r="AM569" s="88">
        <f t="shared" si="136"/>
        <v>298.0918779045337</v>
      </c>
      <c r="AN569" s="88"/>
      <c r="AO569" s="88"/>
      <c r="AP569" s="88"/>
      <c r="AQ569" s="88"/>
      <c r="AR569" s="88"/>
      <c r="AS569" s="88"/>
      <c r="AT569" s="88"/>
      <c r="AU569" s="88"/>
      <c r="AV569" s="88"/>
      <c r="AY569" s="52" t="str">
        <f t="shared" si="128"/>
        <v>Ren. energy excluded from numerator</v>
      </c>
      <c r="AZ569" s="75" cm="1">
        <f t="array" aca="1" ref="AZ569" ca="1">INDIRECT(ADDRESS(ROW(AY569),AZ$9))/1000</f>
        <v>0.29809187790453373</v>
      </c>
      <c r="BA569" s="74" cm="1">
        <f t="array" aca="1" ref="BA569" ca="1">INDIRECT(ADDRESS(ROW(AZ569),BA$9))/1000</f>
        <v>0.98116900634903681</v>
      </c>
      <c r="BB569" s="74" cm="1">
        <f t="array" aca="1" ref="BB569" ca="1">INDIRECT(ADDRESS(ROW(BA569),BB$9))/1000</f>
        <v>0</v>
      </c>
      <c r="BC569" s="76" cm="1">
        <f t="array" aca="1" ref="BC569" ca="1">INDIRECT(ADDRESS(ROW(BB569),BC$9))/1000</f>
        <v>0</v>
      </c>
      <c r="BD569" s="81" cm="1">
        <f t="array" aca="1" ref="BD569" ca="1">AZ569/INDIRECT(ADDRESS($BL569,COLUMN(AZ569)))</f>
        <v>6.1458097108393261E-3</v>
      </c>
      <c r="BE569" s="82" cm="1">
        <f t="array" aca="1" ref="BE569" ca="1">BA569/INDIRECT(ADDRESS($BL569,COLUMN(BA569)))</f>
        <v>1.9291843653107588E-2</v>
      </c>
      <c r="BF569" s="82" cm="1">
        <f t="array" aca="1" ref="BF569" ca="1">BB569/INDIRECT(ADDRESS($BL569,COLUMN(BB569)))</f>
        <v>0</v>
      </c>
      <c r="BG569" s="83" cm="1">
        <f t="array" aca="1" ref="BG569" ca="1">BC569/INDIRECT(ADDRESS($BL569,COLUMN(BC569)))</f>
        <v>0</v>
      </c>
      <c r="BH569" s="54">
        <f t="shared" ca="1" si="129"/>
        <v>-0.69618702183251413</v>
      </c>
      <c r="BI569" s="54" t="str">
        <f t="shared" ca="1" si="129"/>
        <v>-</v>
      </c>
      <c r="BJ569" s="54" t="str">
        <f t="shared" ca="1" si="129"/>
        <v>-</v>
      </c>
      <c r="BL569" s="36">
        <f t="shared" si="130"/>
        <v>570</v>
      </c>
      <c r="BN569" s="49" t="str">
        <f t="shared" si="131"/>
        <v>Ren. energy excluded from numerator</v>
      </c>
      <c r="BO569" s="71" cm="1">
        <f t="array" ref="BO569">INDEX(569:569,,BO$9)/1000</f>
        <v>0</v>
      </c>
      <c r="BP569" s="71" cm="1">
        <f t="array" ref="BP569">INDEX(569:569,,BP$9)/1000</f>
        <v>0</v>
      </c>
      <c r="BQ569" s="71" cm="1">
        <f t="array" ref="BQ569">INDEX(569:569,,BQ$9)/1000</f>
        <v>0</v>
      </c>
      <c r="BR569" s="71" cm="1">
        <f t="array" ref="BR569">INDEX(569:569,,BR$9)/1000</f>
        <v>0</v>
      </c>
      <c r="BS569" s="71" cm="1">
        <f t="array" ref="BS569">INDEX(569:569,,BS$9)/1000</f>
        <v>0</v>
      </c>
      <c r="BT569" s="71" cm="1">
        <f t="array" ref="BT569">INDEX(569:569,,BT$9)/1000</f>
        <v>0</v>
      </c>
      <c r="BU569" s="71" cm="1">
        <f t="array" ref="BU569">INDEX(569:569,,BU$9)/1000</f>
        <v>0</v>
      </c>
      <c r="BV569" s="71" cm="1">
        <f t="array" ref="BV569">INDEX(569:569,,BV$9)/1000</f>
        <v>0</v>
      </c>
      <c r="BW569" s="71" cm="1">
        <f t="array" ref="BW569">INDEX(569:569,,BW$9)/1000</f>
        <v>0.51485998568967684</v>
      </c>
      <c r="BX569" s="71" cm="1">
        <f t="array" ref="BX569">INDEX(569:569,,BX$9)/1000</f>
        <v>0.98116900634903681</v>
      </c>
      <c r="BY569" s="71" cm="1">
        <f t="array" ref="BY569">INDEX(569:569,,BY$9)/1000</f>
        <v>0.29809187790453373</v>
      </c>
      <c r="BZ569" s="7"/>
      <c r="CA569" s="71" t="str">
        <f t="shared" si="132"/>
        <v>Ren. energy excluded from numerator</v>
      </c>
      <c r="CB569" s="208" cm="1">
        <f t="array" aca="1" ref="CB569" ca="1">BO569/INDIRECT(ADDRESS($BL569,COLUMN(BO569)))</f>
        <v>0</v>
      </c>
      <c r="CC569" s="208" cm="1">
        <f t="array" aca="1" ref="CC569" ca="1">BP569/INDIRECT(ADDRESS($BL569,COLUMN(BP569)))</f>
        <v>0</v>
      </c>
      <c r="CD569" s="208" cm="1">
        <f t="array" aca="1" ref="CD569" ca="1">BQ569/INDIRECT(ADDRESS($BL569,COLUMN(BQ569)))</f>
        <v>0</v>
      </c>
      <c r="CE569" s="208" cm="1">
        <f t="array" aca="1" ref="CE569" ca="1">BR569/INDIRECT(ADDRESS($BL569,COLUMN(BR569)))</f>
        <v>0</v>
      </c>
      <c r="CF569" s="208" cm="1">
        <f t="array" aca="1" ref="CF569" ca="1">BS569/INDIRECT(ADDRESS($BL569,COLUMN(BS569)))</f>
        <v>0</v>
      </c>
      <c r="CG569" s="208" cm="1">
        <f t="array" aca="1" ref="CG569" ca="1">BT569/INDIRECT(ADDRESS($BL569,COLUMN(BT569)))</f>
        <v>0</v>
      </c>
      <c r="CH569" s="208" cm="1">
        <f t="array" aca="1" ref="CH569" ca="1">BU569/INDIRECT(ADDRESS($BL569,COLUMN(BU569)))</f>
        <v>0</v>
      </c>
      <c r="CI569" s="208" cm="1">
        <f t="array" aca="1" ref="CI569" ca="1">BV569/INDIRECT(ADDRESS($BL569,COLUMN(BV569)))</f>
        <v>0</v>
      </c>
      <c r="CJ569" s="208" cm="1">
        <f t="array" aca="1" ref="CJ569" ca="1">BW569/INDIRECT(ADDRESS($BL569,COLUMN(BW569)))</f>
        <v>9.3664447819540534E-3</v>
      </c>
      <c r="CK569" s="208" cm="1">
        <f t="array" aca="1" ref="CK569" ca="1">BX569/INDIRECT(ADDRESS($BL569,COLUMN(BX569)))</f>
        <v>1.9291843653107588E-2</v>
      </c>
      <c r="CL569" s="208" cm="1">
        <f t="array" aca="1" ref="CL569" ca="1">BY569/INDIRECT(ADDRESS($BL569,COLUMN(BY569)))</f>
        <v>6.1458097108393261E-3</v>
      </c>
      <c r="CM569" s="7"/>
      <c r="CN569" s="71" t="str">
        <f t="shared" si="133"/>
        <v>Ren. energy excluded from numerator</v>
      </c>
      <c r="CO569" s="209" t="str">
        <f t="shared" ca="1" si="134"/>
        <v>0
(0%)</v>
      </c>
      <c r="CP569" s="209" t="str">
        <f t="shared" ca="1" si="134"/>
        <v>0
(0%)</v>
      </c>
      <c r="CQ569" s="209" t="str">
        <f t="shared" ca="1" si="134"/>
        <v>0
(0%)</v>
      </c>
      <c r="CR569" s="209" t="str">
        <f t="shared" ca="1" si="134"/>
        <v>0
(0%)</v>
      </c>
      <c r="CS569" s="209" t="str">
        <f t="shared" ca="1" si="134"/>
        <v>0
(0%)</v>
      </c>
      <c r="CT569" s="209" t="str">
        <f t="shared" ca="1" si="134"/>
        <v>0
(0%)</v>
      </c>
      <c r="CU569" s="209" t="str">
        <f t="shared" ca="1" si="134"/>
        <v>0
(0%)</v>
      </c>
      <c r="CV569" s="209" t="str">
        <f t="shared" ca="1" si="134"/>
        <v>0
(0%)</v>
      </c>
      <c r="CW569" s="209" t="str">
        <f t="shared" ca="1" si="134"/>
        <v>0.51
(0.9%)</v>
      </c>
      <c r="CX569" s="209" t="str">
        <f t="shared" ca="1" si="134"/>
        <v>0.98
(1.9%)</v>
      </c>
      <c r="CY569" s="209" t="str">
        <f t="shared" ca="1" si="134"/>
        <v>0.30
(0.6%)</v>
      </c>
    </row>
    <row r="570" spans="3:103" s="58" customFormat="1">
      <c r="C570" s="58" t="s">
        <v>798</v>
      </c>
      <c r="D570" s="58" t="s">
        <v>12</v>
      </c>
      <c r="F570" s="58">
        <v>48977.650046902636</v>
      </c>
      <c r="G570" s="58">
        <v>50141.818505929725</v>
      </c>
      <c r="H570" s="58">
        <v>46883.718844172297</v>
      </c>
      <c r="I570" s="58">
        <v>48006.052306543417</v>
      </c>
      <c r="J570" s="58">
        <v>50249.635600013346</v>
      </c>
      <c r="K570" s="58">
        <v>50375.128849638895</v>
      </c>
      <c r="L570" s="58">
        <v>50214.823614806657</v>
      </c>
      <c r="M570" s="58">
        <v>50747.461134131569</v>
      </c>
      <c r="N570" s="58">
        <v>52838.963780220904</v>
      </c>
      <c r="O570" s="58">
        <v>54158.4230088166</v>
      </c>
      <c r="P570" s="58">
        <v>57780.024662415635</v>
      </c>
      <c r="Q570" s="58">
        <v>58955.306378330999</v>
      </c>
      <c r="R570" s="58">
        <v>57442.176416690818</v>
      </c>
      <c r="S570" s="58">
        <v>59353.84308808991</v>
      </c>
      <c r="T570" s="58">
        <f t="shared" ref="T570:AM570" si="137">T342</f>
        <v>60260.466793964559</v>
      </c>
      <c r="U570" s="58">
        <f t="shared" si="137"/>
        <v>63260.254337171253</v>
      </c>
      <c r="V570" s="58">
        <f t="shared" si="137"/>
        <v>62850.757612058507</v>
      </c>
      <c r="W570" s="58">
        <f t="shared" si="137"/>
        <v>60400.612562780079</v>
      </c>
      <c r="X570" s="58">
        <f t="shared" si="137"/>
        <v>63304.996573692042</v>
      </c>
      <c r="Y570" s="58">
        <f t="shared" si="137"/>
        <v>56982.000982020072</v>
      </c>
      <c r="Z570" s="58">
        <f t="shared" si="137"/>
        <v>59301.303679844052</v>
      </c>
      <c r="AA570" s="58">
        <f t="shared" si="137"/>
        <v>52538.14847993799</v>
      </c>
      <c r="AB570" s="58">
        <f t="shared" si="137"/>
        <v>51356.661946192391</v>
      </c>
      <c r="AC570" s="58">
        <f t="shared" si="137"/>
        <v>51471.235631084332</v>
      </c>
      <c r="AD570" s="58">
        <f t="shared" si="137"/>
        <v>49097.115728058568</v>
      </c>
      <c r="AE570" s="58">
        <f t="shared" si="137"/>
        <v>51319.10330952955</v>
      </c>
      <c r="AF570" s="58">
        <f t="shared" si="137"/>
        <v>53022.925883246688</v>
      </c>
      <c r="AG570" s="58">
        <f t="shared" si="137"/>
        <v>52727.525538522867</v>
      </c>
      <c r="AH570" s="58">
        <f t="shared" si="137"/>
        <v>56373.330657946201</v>
      </c>
      <c r="AI570" s="58">
        <f t="shared" si="137"/>
        <v>55311.147956150169</v>
      </c>
      <c r="AJ570" s="58">
        <f t="shared" si="137"/>
        <v>57056.461564161436</v>
      </c>
      <c r="AK570" s="58">
        <f t="shared" si="137"/>
        <v>54968.560395683598</v>
      </c>
      <c r="AL570" s="58">
        <f t="shared" si="137"/>
        <v>50859.265915260883</v>
      </c>
      <c r="AM570" s="58">
        <f t="shared" si="137"/>
        <v>48503.271648451941</v>
      </c>
      <c r="AY570" s="52" t="str">
        <f t="shared" si="128"/>
        <v>RES-H denominator (GFC heat)</v>
      </c>
      <c r="AZ570" s="75" cm="1">
        <f t="array" aca="1" ref="AZ570" ca="1">INDIRECT(ADDRESS(ROW(AY570),AZ$9))/1000</f>
        <v>48.503271648451943</v>
      </c>
      <c r="BA570" s="74" cm="1">
        <f t="array" aca="1" ref="BA570" ca="1">INDIRECT(ADDRESS(ROW(AZ570),BA$9))/1000</f>
        <v>50.859265915260885</v>
      </c>
      <c r="BB570" s="74" cm="1">
        <f t="array" aca="1" ref="BB570" ca="1">INDIRECT(ADDRESS(ROW(BA570),BB$9))/1000</f>
        <v>56.373330657946198</v>
      </c>
      <c r="BC570" s="76" cm="1">
        <f t="array" aca="1" ref="BC570" ca="1">INDIRECT(ADDRESS(ROW(BB570),BC$9))/1000</f>
        <v>51.471235631084333</v>
      </c>
      <c r="BD570" s="81" cm="1">
        <f t="array" aca="1" ref="BD570" ca="1">AZ570/INDIRECT(ADDRESS($BL570,COLUMN(AZ570)))</f>
        <v>1</v>
      </c>
      <c r="BE570" s="82" cm="1">
        <f t="array" aca="1" ref="BE570" ca="1">BA570/INDIRECT(ADDRESS($BL570,COLUMN(BA570)))</f>
        <v>1</v>
      </c>
      <c r="BF570" s="82" cm="1">
        <f t="array" aca="1" ref="BF570" ca="1">BB570/INDIRECT(ADDRESS($BL570,COLUMN(BB570)))</f>
        <v>1</v>
      </c>
      <c r="BG570" s="83" cm="1">
        <f t="array" aca="1" ref="BG570" ca="1">BC570/INDIRECT(ADDRESS($BL570,COLUMN(BC570)))</f>
        <v>1</v>
      </c>
      <c r="BH570" s="54">
        <f t="shared" ca="1" si="129"/>
        <v>-4.6323796154163523E-2</v>
      </c>
      <c r="BI570" s="54">
        <f t="shared" ca="1" si="129"/>
        <v>-0.13960606757913668</v>
      </c>
      <c r="BJ570" s="54">
        <f t="shared" ca="1" si="129"/>
        <v>-5.7662574955554165E-2</v>
      </c>
      <c r="BL570" s="105">
        <f>ROW(AY570)</f>
        <v>570</v>
      </c>
      <c r="BN570" s="49" t="str">
        <f t="shared" si="131"/>
        <v>RES-H denominator (GFC heat)</v>
      </c>
      <c r="BO570" s="71" cm="1">
        <f t="array" ref="BO570">INDEX(570:570,,BO$9)/1000</f>
        <v>51.471235631084333</v>
      </c>
      <c r="BP570" s="71" cm="1">
        <f t="array" ref="BP570">INDEX(570:570,,BP$9)/1000</f>
        <v>49.097115728058569</v>
      </c>
      <c r="BQ570" s="71" cm="1">
        <f t="array" ref="BQ570">INDEX(570:570,,BQ$9)/1000</f>
        <v>51.319103309529552</v>
      </c>
      <c r="BR570" s="71" cm="1">
        <f t="array" ref="BR570">INDEX(570:570,,BR$9)/1000</f>
        <v>53.022925883246685</v>
      </c>
      <c r="BS570" s="71" cm="1">
        <f t="array" ref="BS570">INDEX(570:570,,BS$9)/1000</f>
        <v>52.727525538522869</v>
      </c>
      <c r="BT570" s="71" cm="1">
        <f t="array" ref="BT570">INDEX(570:570,,BT$9)/1000</f>
        <v>56.373330657946198</v>
      </c>
      <c r="BU570" s="71" cm="1">
        <f t="array" ref="BU570">INDEX(570:570,,BU$9)/1000</f>
        <v>55.311147956150172</v>
      </c>
      <c r="BV570" s="71" cm="1">
        <f t="array" ref="BV570">INDEX(570:570,,BV$9)/1000</f>
        <v>57.056461564161438</v>
      </c>
      <c r="BW570" s="71" cm="1">
        <f t="array" ref="BW570">INDEX(570:570,,BW$9)/1000</f>
        <v>54.968560395683596</v>
      </c>
      <c r="BX570" s="71" cm="1">
        <f t="array" ref="BX570">INDEX(570:570,,BX$9)/1000</f>
        <v>50.859265915260885</v>
      </c>
      <c r="BY570" s="71" cm="1">
        <f t="array" ref="BY570">INDEX(570:570,,BY$9)/1000</f>
        <v>48.503271648451943</v>
      </c>
      <c r="BZ570" s="7"/>
      <c r="CA570" s="71" t="str">
        <f t="shared" si="132"/>
        <v>RES-H denominator (GFC heat)</v>
      </c>
      <c r="CB570" s="208" cm="1">
        <f t="array" aca="1" ref="CB570" ca="1">BO570/INDIRECT(ADDRESS($BL570,COLUMN(BO570)))</f>
        <v>1</v>
      </c>
      <c r="CC570" s="208" cm="1">
        <f t="array" aca="1" ref="CC570" ca="1">BP570/INDIRECT(ADDRESS($BL570,COLUMN(BP570)))</f>
        <v>1</v>
      </c>
      <c r="CD570" s="208" cm="1">
        <f t="array" aca="1" ref="CD570" ca="1">BQ570/INDIRECT(ADDRESS($BL570,COLUMN(BQ570)))</f>
        <v>1</v>
      </c>
      <c r="CE570" s="208" cm="1">
        <f t="array" aca="1" ref="CE570" ca="1">BR570/INDIRECT(ADDRESS($BL570,COLUMN(BR570)))</f>
        <v>1</v>
      </c>
      <c r="CF570" s="208" cm="1">
        <f t="array" aca="1" ref="CF570" ca="1">BS570/INDIRECT(ADDRESS($BL570,COLUMN(BS570)))</f>
        <v>1</v>
      </c>
      <c r="CG570" s="208" cm="1">
        <f t="array" aca="1" ref="CG570" ca="1">BT570/INDIRECT(ADDRESS($BL570,COLUMN(BT570)))</f>
        <v>1</v>
      </c>
      <c r="CH570" s="208" cm="1">
        <f t="array" aca="1" ref="CH570" ca="1">BU570/INDIRECT(ADDRESS($BL570,COLUMN(BU570)))</f>
        <v>1</v>
      </c>
      <c r="CI570" s="208" cm="1">
        <f t="array" aca="1" ref="CI570" ca="1">BV570/INDIRECT(ADDRESS($BL570,COLUMN(BV570)))</f>
        <v>1</v>
      </c>
      <c r="CJ570" s="208" cm="1">
        <f t="array" aca="1" ref="CJ570" ca="1">BW570/INDIRECT(ADDRESS($BL570,COLUMN(BW570)))</f>
        <v>1</v>
      </c>
      <c r="CK570" s="208" cm="1">
        <f t="array" aca="1" ref="CK570" ca="1">BX570/INDIRECT(ADDRESS($BL570,COLUMN(BX570)))</f>
        <v>1</v>
      </c>
      <c r="CL570" s="208" cm="1">
        <f t="array" aca="1" ref="CL570" ca="1">BY570/INDIRECT(ADDRESS($BL570,COLUMN(BY570)))</f>
        <v>1</v>
      </c>
      <c r="CM570" s="7"/>
      <c r="CN570" s="71" t="str">
        <f t="shared" si="133"/>
        <v>RES-H denominator (GFC heat)</v>
      </c>
      <c r="CO570" s="209" t="str">
        <f t="shared" ca="1" si="134"/>
        <v>51.47
(100%)</v>
      </c>
      <c r="CP570" s="209" t="str">
        <f t="shared" ca="1" si="134"/>
        <v>49.10
(100%)</v>
      </c>
      <c r="CQ570" s="209" t="str">
        <f t="shared" ca="1" si="134"/>
        <v>51.32
(100%)</v>
      </c>
      <c r="CR570" s="209" t="str">
        <f t="shared" ca="1" si="134"/>
        <v>53.02
(100%)</v>
      </c>
      <c r="CS570" s="209" t="str">
        <f t="shared" ca="1" si="134"/>
        <v>52.73
(100%)</v>
      </c>
      <c r="CT570" s="209" t="str">
        <f t="shared" ca="1" si="134"/>
        <v>56.37
(100%)</v>
      </c>
      <c r="CU570" s="209" t="str">
        <f t="shared" ca="1" si="134"/>
        <v>55.31
(100%)</v>
      </c>
      <c r="CV570" s="209" t="str">
        <f t="shared" ca="1" si="134"/>
        <v>57.06
(100%)</v>
      </c>
      <c r="CW570" s="209" t="str">
        <f t="shared" ca="1" si="134"/>
        <v>54.97
(100%)</v>
      </c>
      <c r="CX570" s="209" t="str">
        <f t="shared" ca="1" si="134"/>
        <v>50.86
(100%)</v>
      </c>
      <c r="CY570" s="209" t="str">
        <f t="shared" ca="1" si="134"/>
        <v>48.50
(100%)</v>
      </c>
    </row>
    <row r="572" spans="3:103">
      <c r="C572" s="7" t="s">
        <v>33</v>
      </c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>
        <f t="shared" ref="S572:AM579" si="138">S561/S$570</f>
        <v>2.331692952243921E-2</v>
      </c>
      <c r="T572" s="126">
        <f t="shared" si="138"/>
        <v>2.6786347063933555E-2</v>
      </c>
      <c r="U572" s="126">
        <f t="shared" si="138"/>
        <v>3.2280238713982126E-2</v>
      </c>
      <c r="V572" s="126">
        <f t="shared" si="138"/>
        <v>3.3416131268141129E-2</v>
      </c>
      <c r="W572" s="126">
        <f t="shared" si="138"/>
        <v>3.4691121680630127E-2</v>
      </c>
      <c r="X572" s="126">
        <f t="shared" si="138"/>
        <v>3.1143833575328059E-2</v>
      </c>
      <c r="Y572" s="126">
        <f t="shared" si="138"/>
        <v>3.5106290270464094E-2</v>
      </c>
      <c r="Z572" s="126">
        <f t="shared" si="138"/>
        <v>3.5364109178776373E-2</v>
      </c>
      <c r="AA572" s="126">
        <f t="shared" si="138"/>
        <v>3.6387548852705613E-2</v>
      </c>
      <c r="AB572" s="126">
        <f t="shared" si="138"/>
        <v>3.5661396367556601E-2</v>
      </c>
      <c r="AC572" s="126">
        <f t="shared" si="138"/>
        <v>3.822165004267862E-2</v>
      </c>
      <c r="AD572" s="126">
        <f t="shared" si="138"/>
        <v>4.6544021748232023E-2</v>
      </c>
      <c r="AE572" s="126">
        <f t="shared" si="138"/>
        <v>4.4070062905622584E-2</v>
      </c>
      <c r="AF572" s="126">
        <f t="shared" si="138"/>
        <v>4.2324915042879899E-2</v>
      </c>
      <c r="AG572" s="126">
        <f t="shared" si="138"/>
        <v>4.3756020088237577E-2</v>
      </c>
      <c r="AH572" s="126">
        <f t="shared" si="138"/>
        <v>4.1618739163742029E-2</v>
      </c>
      <c r="AI572" s="126">
        <f t="shared" si="138"/>
        <v>3.8972975243778317E-2</v>
      </c>
      <c r="AJ572" s="126">
        <f t="shared" si="138"/>
        <v>3.6621273392989928E-2</v>
      </c>
      <c r="AK572" s="126">
        <f t="shared" si="138"/>
        <v>2.7612347794599632E-2</v>
      </c>
      <c r="AL572" s="126">
        <f t="shared" si="138"/>
        <v>2.068361266087727E-2</v>
      </c>
      <c r="AM572" s="126">
        <f t="shared" si="138"/>
        <v>3.6426168772204184E-2</v>
      </c>
      <c r="AN572" s="126"/>
      <c r="AO572" s="126"/>
      <c r="AP572" s="126"/>
      <c r="AQ572" s="126"/>
      <c r="AR572" s="126"/>
      <c r="AS572" s="126"/>
      <c r="AT572" s="126"/>
      <c r="AU572" s="126"/>
      <c r="AV572" s="126"/>
    </row>
    <row r="573" spans="3:103">
      <c r="C573" s="7" t="s">
        <v>31</v>
      </c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>
        <f t="shared" si="138"/>
        <v>0</v>
      </c>
      <c r="T573" s="126">
        <f t="shared" si="138"/>
        <v>0</v>
      </c>
      <c r="U573" s="126">
        <f t="shared" si="138"/>
        <v>0</v>
      </c>
      <c r="V573" s="126">
        <f t="shared" si="138"/>
        <v>0</v>
      </c>
      <c r="W573" s="126">
        <f t="shared" si="138"/>
        <v>0</v>
      </c>
      <c r="X573" s="126">
        <f t="shared" si="138"/>
        <v>0</v>
      </c>
      <c r="Y573" s="126">
        <f t="shared" si="138"/>
        <v>1.0421029463294567E-3</v>
      </c>
      <c r="Z573" s="126">
        <f t="shared" si="138"/>
        <v>1.2485672670267572E-3</v>
      </c>
      <c r="AA573" s="126">
        <f t="shared" si="138"/>
        <v>2.3541994028397815E-3</v>
      </c>
      <c r="AB573" s="126">
        <f t="shared" si="138"/>
        <v>4.4751091281489755E-3</v>
      </c>
      <c r="AC573" s="126">
        <f t="shared" si="138"/>
        <v>5.1441406939505387E-3</v>
      </c>
      <c r="AD573" s="126">
        <f t="shared" si="138"/>
        <v>6.1813316537068248E-3</v>
      </c>
      <c r="AE573" s="126">
        <f t="shared" si="138"/>
        <v>7.0559115846499203E-3</v>
      </c>
      <c r="AF573" s="126">
        <f t="shared" si="138"/>
        <v>8.3248318928381311E-3</v>
      </c>
      <c r="AG573" s="126">
        <f t="shared" si="138"/>
        <v>8.9590935381218192E-3</v>
      </c>
      <c r="AH573" s="126">
        <f t="shared" si="138"/>
        <v>8.39669111120229E-3</v>
      </c>
      <c r="AI573" s="126">
        <f t="shared" si="138"/>
        <v>8.4953087242068386E-3</v>
      </c>
      <c r="AJ573" s="126">
        <f t="shared" si="138"/>
        <v>8.8392705431418975E-3</v>
      </c>
      <c r="AK573" s="126">
        <f t="shared" si="138"/>
        <v>9.8703694638254437E-3</v>
      </c>
      <c r="AL573" s="126">
        <f t="shared" si="138"/>
        <v>1.2331004430505383E-2</v>
      </c>
      <c r="AM573" s="126">
        <f t="shared" si="138"/>
        <v>1.4043726196527759E-2</v>
      </c>
      <c r="AN573" s="126"/>
      <c r="AO573" s="126"/>
      <c r="AP573" s="126"/>
      <c r="AQ573" s="126"/>
      <c r="AR573" s="126"/>
      <c r="AS573" s="126"/>
      <c r="AT573" s="126"/>
      <c r="AU573" s="126"/>
      <c r="AV573" s="126"/>
    </row>
    <row r="574" spans="3:103">
      <c r="C574" s="7" t="s">
        <v>27</v>
      </c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>
        <f t="shared" si="138"/>
        <v>1.3431686656566217E-3</v>
      </c>
      <c r="T574" s="126">
        <f t="shared" si="138"/>
        <v>1.4428106695840008E-3</v>
      </c>
      <c r="U574" s="126">
        <f t="shared" si="138"/>
        <v>1.2724682742757711E-3</v>
      </c>
      <c r="V574" s="126">
        <f t="shared" si="138"/>
        <v>1.130791637386332E-3</v>
      </c>
      <c r="W574" s="126">
        <f t="shared" si="138"/>
        <v>9.9845381798966391E-4</v>
      </c>
      <c r="X574" s="126">
        <f t="shared" si="138"/>
        <v>9.372000261524422E-4</v>
      </c>
      <c r="Y574" s="126">
        <f t="shared" si="138"/>
        <v>1.6051559865168756E-3</v>
      </c>
      <c r="Z574" s="126">
        <f t="shared" si="138"/>
        <v>1.6428531463541264E-3</v>
      </c>
      <c r="AA574" s="126">
        <f t="shared" si="138"/>
        <v>2.0928813498842375E-3</v>
      </c>
      <c r="AB574" s="126">
        <f t="shared" si="138"/>
        <v>1.9873544155931257E-3</v>
      </c>
      <c r="AC574" s="126">
        <f t="shared" si="138"/>
        <v>1.6022001650261319E-3</v>
      </c>
      <c r="AD574" s="126">
        <f t="shared" si="138"/>
        <v>1.9306406798702816E-3</v>
      </c>
      <c r="AE574" s="126">
        <f t="shared" si="138"/>
        <v>2.0036181900667644E-3</v>
      </c>
      <c r="AF574" s="126">
        <f t="shared" si="138"/>
        <v>2.0413182574080752E-3</v>
      </c>
      <c r="AG574" s="126">
        <f t="shared" si="138"/>
        <v>2.1486563645123258E-3</v>
      </c>
      <c r="AH574" s="126">
        <f t="shared" si="138"/>
        <v>2.0174236214453305E-3</v>
      </c>
      <c r="AI574" s="126">
        <f t="shared" si="138"/>
        <v>2.1419833059599697E-3</v>
      </c>
      <c r="AJ574" s="126">
        <f t="shared" si="138"/>
        <v>2.6594806511952983E-3</v>
      </c>
      <c r="AK574" s="126">
        <f t="shared" si="138"/>
        <v>1.4722130293175423E-3</v>
      </c>
      <c r="AL574" s="126">
        <f t="shared" si="138"/>
        <v>5.7639596756345834E-4</v>
      </c>
      <c r="AM574" s="126">
        <f t="shared" si="138"/>
        <v>1.7779598665949832E-3</v>
      </c>
      <c r="AN574" s="126"/>
      <c r="AO574" s="126"/>
      <c r="AP574" s="126"/>
      <c r="AQ574" s="126"/>
      <c r="AR574" s="126"/>
      <c r="AS574" s="126"/>
      <c r="AT574" s="126"/>
      <c r="AU574" s="126"/>
      <c r="AV574" s="126"/>
      <c r="AY574" s="58"/>
      <c r="AZ574" s="58"/>
      <c r="BA574" s="58"/>
      <c r="BB574" s="58"/>
      <c r="BC574" s="58"/>
      <c r="BD574" s="58"/>
      <c r="BE574" s="58"/>
      <c r="BF574" s="58"/>
      <c r="BG574" s="58"/>
      <c r="BH574" s="58"/>
      <c r="BI574" s="58"/>
      <c r="BJ574" s="58"/>
      <c r="BK574" s="58"/>
      <c r="BL574" s="58"/>
    </row>
    <row r="575" spans="3:103">
      <c r="C575" s="7" t="s">
        <v>334</v>
      </c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>
        <f t="shared" si="138"/>
        <v>4.2120271745329598E-5</v>
      </c>
      <c r="T575" s="126">
        <f t="shared" si="138"/>
        <v>5.5315425031974468E-5</v>
      </c>
      <c r="U575" s="126">
        <f t="shared" si="138"/>
        <v>8.4738128414474828E-5</v>
      </c>
      <c r="V575" s="126">
        <f t="shared" si="138"/>
        <v>1.2036449976775752E-4</v>
      </c>
      <c r="W575" s="126">
        <f t="shared" si="138"/>
        <v>2.7442694456661365E-4</v>
      </c>
      <c r="X575" s="126">
        <f t="shared" si="138"/>
        <v>5.961702487673711E-4</v>
      </c>
      <c r="Y575" s="126">
        <f t="shared" si="138"/>
        <v>1.1012005550824833E-3</v>
      </c>
      <c r="Z575" s="126">
        <f t="shared" si="138"/>
        <v>1.4708454982112281E-3</v>
      </c>
      <c r="AA575" s="126">
        <f t="shared" si="138"/>
        <v>1.9178022197766018E-3</v>
      </c>
      <c r="AB575" s="126">
        <f t="shared" si="138"/>
        <v>2.12193611161356E-3</v>
      </c>
      <c r="AC575" s="126">
        <f t="shared" si="138"/>
        <v>2.2826989073170254E-3</v>
      </c>
      <c r="AD575" s="126">
        <f t="shared" si="138"/>
        <v>2.5453803442452242E-3</v>
      </c>
      <c r="AE575" s="126">
        <f t="shared" si="138"/>
        <v>2.5902580842159456E-3</v>
      </c>
      <c r="AF575" s="126">
        <f t="shared" si="138"/>
        <v>2.652311825322494E-3</v>
      </c>
      <c r="AG575" s="126">
        <f t="shared" si="138"/>
        <v>2.7892083698884611E-3</v>
      </c>
      <c r="AH575" s="126">
        <f t="shared" si="138"/>
        <v>2.7951357365630551E-3</v>
      </c>
      <c r="AI575" s="126">
        <f t="shared" si="138"/>
        <v>2.8792015774233609E-3</v>
      </c>
      <c r="AJ575" s="126">
        <f t="shared" si="138"/>
        <v>2.8750565853279879E-3</v>
      </c>
      <c r="AK575" s="126">
        <f t="shared" si="138"/>
        <v>2.9650332833513573E-3</v>
      </c>
      <c r="AL575" s="126">
        <f t="shared" si="138"/>
        <v>3.2146278199043578E-3</v>
      </c>
      <c r="AM575" s="126">
        <f t="shared" si="138"/>
        <v>3.3816790996867743E-3</v>
      </c>
      <c r="AN575" s="126"/>
      <c r="AO575" s="126"/>
      <c r="AP575" s="126"/>
      <c r="AQ575" s="126"/>
      <c r="AR575" s="126"/>
      <c r="AS575" s="126"/>
      <c r="AT575" s="126"/>
      <c r="AU575" s="126"/>
      <c r="AV575" s="126"/>
    </row>
    <row r="576" spans="3:103">
      <c r="C576" s="7" t="s">
        <v>335</v>
      </c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>
        <f t="shared" si="138"/>
        <v>2.4627131797015384E-4</v>
      </c>
      <c r="T576" s="126">
        <f t="shared" si="138"/>
        <v>4.4312859269676752E-4</v>
      </c>
      <c r="U576" s="126">
        <f t="shared" si="138"/>
        <v>7.7913477426618883E-4</v>
      </c>
      <c r="V576" s="126">
        <f t="shared" si="138"/>
        <v>1.2498220832582779E-3</v>
      </c>
      <c r="W576" s="126">
        <f t="shared" si="138"/>
        <v>1.8948003690999714E-3</v>
      </c>
      <c r="X576" s="126">
        <f t="shared" si="138"/>
        <v>2.4508738696039441E-3</v>
      </c>
      <c r="Y576" s="126">
        <f t="shared" si="138"/>
        <v>2.953546928882474E-3</v>
      </c>
      <c r="Z576" s="126">
        <f t="shared" si="138"/>
        <v>3.0792365984046925E-3</v>
      </c>
      <c r="AA576" s="126">
        <f t="shared" si="138"/>
        <v>3.8200478872460943E-3</v>
      </c>
      <c r="AB576" s="126">
        <f t="shared" si="138"/>
        <v>4.2466037151563177E-3</v>
      </c>
      <c r="AC576" s="126">
        <f t="shared" si="138"/>
        <v>4.602046432169455E-3</v>
      </c>
      <c r="AD576" s="126">
        <f t="shared" si="138"/>
        <v>5.4119003768171546E-3</v>
      </c>
      <c r="AE576" s="126">
        <f t="shared" si="138"/>
        <v>6.1201815773250122E-3</v>
      </c>
      <c r="AF576" s="126">
        <f t="shared" si="138"/>
        <v>7.085068910152325E-3</v>
      </c>
      <c r="AG576" s="126">
        <f t="shared" si="138"/>
        <v>8.5874221032697269E-3</v>
      </c>
      <c r="AH576" s="126">
        <f t="shared" si="138"/>
        <v>8.9790277607990337E-3</v>
      </c>
      <c r="AI576" s="126">
        <f t="shared" si="138"/>
        <v>1.0948134959368642E-2</v>
      </c>
      <c r="AJ576" s="126">
        <f t="shared" si="138"/>
        <v>1.16402736717572E-2</v>
      </c>
      <c r="AK576" s="126">
        <f t="shared" si="138"/>
        <v>1.372305574171236E-2</v>
      </c>
      <c r="AL576" s="126">
        <f t="shared" si="138"/>
        <v>1.8421777762329464E-2</v>
      </c>
      <c r="AM576" s="126">
        <f t="shared" si="138"/>
        <v>2.2994577494999058E-2</v>
      </c>
      <c r="AN576" s="126"/>
      <c r="AO576" s="126"/>
      <c r="AP576" s="126"/>
      <c r="AQ576" s="126"/>
      <c r="AR576" s="126"/>
      <c r="AS576" s="126"/>
      <c r="AT576" s="126"/>
      <c r="AU576" s="126"/>
      <c r="AV576" s="126"/>
    </row>
    <row r="577" spans="2:64" s="58" customFormat="1">
      <c r="C577" s="58" t="s">
        <v>362</v>
      </c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  <c r="S577" s="133">
        <f t="shared" si="138"/>
        <v>2.4948489777811316E-2</v>
      </c>
      <c r="T577" s="133">
        <f t="shared" si="138"/>
        <v>2.8727601751246293E-2</v>
      </c>
      <c r="U577" s="133">
        <f t="shared" si="138"/>
        <v>3.4416579890938562E-2</v>
      </c>
      <c r="V577" s="133">
        <f t="shared" si="138"/>
        <v>3.5917109488553499E-2</v>
      </c>
      <c r="W577" s="133">
        <f t="shared" si="138"/>
        <v>3.7858802812286374E-2</v>
      </c>
      <c r="X577" s="133">
        <f t="shared" si="138"/>
        <v>3.5128077719851818E-2</v>
      </c>
      <c r="Y577" s="133">
        <f t="shared" si="138"/>
        <v>4.1808296687275384E-2</v>
      </c>
      <c r="Z577" s="133">
        <f t="shared" si="138"/>
        <v>4.2805611688773178E-2</v>
      </c>
      <c r="AA577" s="133">
        <f t="shared" si="138"/>
        <v>4.6572479712452333E-2</v>
      </c>
      <c r="AB577" s="133">
        <f t="shared" si="138"/>
        <v>4.8492399738068584E-2</v>
      </c>
      <c r="AC577" s="133">
        <f t="shared" si="138"/>
        <v>5.1852736241141763E-2</v>
      </c>
      <c r="AD577" s="133">
        <f t="shared" si="138"/>
        <v>6.2613274802871502E-2</v>
      </c>
      <c r="AE577" s="133">
        <f t="shared" si="138"/>
        <v>6.1840032341880229E-2</v>
      </c>
      <c r="AF577" s="133">
        <f t="shared" si="138"/>
        <v>6.2428445928600924E-2</v>
      </c>
      <c r="AG577" s="133">
        <f t="shared" si="138"/>
        <v>6.6240400464029917E-2</v>
      </c>
      <c r="AH577" s="133">
        <f t="shared" si="138"/>
        <v>6.3807017393751733E-2</v>
      </c>
      <c r="AI577" s="133">
        <f t="shared" si="138"/>
        <v>6.3437603810737139E-2</v>
      </c>
      <c r="AJ577" s="133">
        <f t="shared" si="138"/>
        <v>6.2635354844412308E-2</v>
      </c>
      <c r="AK577" s="133">
        <f t="shared" si="138"/>
        <v>5.5643019312806331E-2</v>
      </c>
      <c r="AL577" s="133">
        <f t="shared" si="138"/>
        <v>5.5227418641179936E-2</v>
      </c>
      <c r="AM577" s="133">
        <f t="shared" si="138"/>
        <v>7.8624111430012758E-2</v>
      </c>
      <c r="AN577" s="133"/>
      <c r="AO577" s="133"/>
      <c r="AP577" s="133"/>
      <c r="AQ577" s="133"/>
      <c r="AR577" s="133"/>
      <c r="AS577" s="133"/>
      <c r="AT577" s="133"/>
      <c r="AU577" s="133"/>
      <c r="AV577" s="133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</row>
    <row r="578" spans="2:64">
      <c r="C578" s="7" t="s">
        <v>324</v>
      </c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>
        <f t="shared" si="138"/>
        <v>0</v>
      </c>
      <c r="T578" s="126">
        <f t="shared" si="138"/>
        <v>0</v>
      </c>
      <c r="U578" s="126">
        <f t="shared" si="138"/>
        <v>0</v>
      </c>
      <c r="V578" s="126">
        <f t="shared" si="138"/>
        <v>0</v>
      </c>
      <c r="W578" s="126">
        <f t="shared" si="138"/>
        <v>0</v>
      </c>
      <c r="X578" s="126">
        <f t="shared" si="138"/>
        <v>0</v>
      </c>
      <c r="Y578" s="126">
        <f t="shared" si="138"/>
        <v>0</v>
      </c>
      <c r="Z578" s="126">
        <f t="shared" si="138"/>
        <v>0</v>
      </c>
      <c r="AA578" s="126">
        <f t="shared" si="138"/>
        <v>0</v>
      </c>
      <c r="AB578" s="126">
        <f t="shared" si="138"/>
        <v>0</v>
      </c>
      <c r="AC578" s="126">
        <f t="shared" si="138"/>
        <v>0</v>
      </c>
      <c r="AD578" s="126">
        <f t="shared" si="138"/>
        <v>0</v>
      </c>
      <c r="AE578" s="126">
        <f t="shared" si="138"/>
        <v>0</v>
      </c>
      <c r="AF578" s="126">
        <f t="shared" si="138"/>
        <v>0</v>
      </c>
      <c r="AG578" s="126">
        <f t="shared" si="138"/>
        <v>0</v>
      </c>
      <c r="AH578" s="126">
        <f t="shared" si="138"/>
        <v>0</v>
      </c>
      <c r="AI578" s="126">
        <f t="shared" si="138"/>
        <v>0</v>
      </c>
      <c r="AJ578" s="126">
        <f t="shared" si="138"/>
        <v>0</v>
      </c>
      <c r="AK578" s="126">
        <f t="shared" si="138"/>
        <v>8.1778482992031134E-3</v>
      </c>
      <c r="AL578" s="126">
        <f t="shared" si="138"/>
        <v>1.6720633463508456E-2</v>
      </c>
      <c r="AM578" s="126">
        <f t="shared" si="138"/>
        <v>4.7150631074002912E-3</v>
      </c>
      <c r="AN578" s="126"/>
      <c r="AO578" s="126"/>
      <c r="AP578" s="126"/>
      <c r="AQ578" s="126"/>
      <c r="AR578" s="126"/>
      <c r="AS578" s="126"/>
      <c r="AT578" s="126"/>
      <c r="AU578" s="126"/>
      <c r="AV578" s="126"/>
    </row>
    <row r="579" spans="2:64">
      <c r="C579" s="7" t="s">
        <v>326</v>
      </c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>
        <f t="shared" si="138"/>
        <v>0</v>
      </c>
      <c r="T579" s="126">
        <f t="shared" si="138"/>
        <v>0</v>
      </c>
      <c r="U579" s="126">
        <f t="shared" si="138"/>
        <v>0</v>
      </c>
      <c r="V579" s="126">
        <f t="shared" si="138"/>
        <v>0</v>
      </c>
      <c r="W579" s="126">
        <f t="shared" si="138"/>
        <v>0</v>
      </c>
      <c r="X579" s="126">
        <f t="shared" si="138"/>
        <v>0</v>
      </c>
      <c r="Y579" s="126">
        <f t="shared" si="138"/>
        <v>0</v>
      </c>
      <c r="Z579" s="126">
        <f t="shared" si="138"/>
        <v>0</v>
      </c>
      <c r="AA579" s="126">
        <f t="shared" si="138"/>
        <v>0</v>
      </c>
      <c r="AB579" s="126">
        <f t="shared" si="138"/>
        <v>0</v>
      </c>
      <c r="AC579" s="126">
        <f t="shared" si="138"/>
        <v>0</v>
      </c>
      <c r="AD579" s="126">
        <f t="shared" si="138"/>
        <v>0</v>
      </c>
      <c r="AE579" s="126">
        <f t="shared" si="138"/>
        <v>0</v>
      </c>
      <c r="AF579" s="126">
        <f t="shared" si="138"/>
        <v>0</v>
      </c>
      <c r="AG579" s="126">
        <f t="shared" si="138"/>
        <v>0</v>
      </c>
      <c r="AH579" s="126">
        <f t="shared" si="138"/>
        <v>0</v>
      </c>
      <c r="AI579" s="126">
        <f t="shared" si="138"/>
        <v>0</v>
      </c>
      <c r="AJ579" s="126">
        <f t="shared" si="138"/>
        <v>0</v>
      </c>
      <c r="AK579" s="126">
        <f t="shared" si="138"/>
        <v>1.1885964827509389E-3</v>
      </c>
      <c r="AL579" s="126">
        <f t="shared" si="138"/>
        <v>2.571210189599132E-3</v>
      </c>
      <c r="AM579" s="126">
        <f t="shared" si="138"/>
        <v>1.4307466034390345E-3</v>
      </c>
      <c r="AN579" s="126"/>
      <c r="AO579" s="126"/>
      <c r="AP579" s="126"/>
      <c r="AQ579" s="126"/>
      <c r="AR579" s="126"/>
      <c r="AS579" s="126"/>
      <c r="AT579" s="126"/>
      <c r="AU579" s="126"/>
      <c r="AV579" s="126"/>
    </row>
    <row r="580" spans="2:64">
      <c r="C580" s="58" t="s">
        <v>799</v>
      </c>
      <c r="AK580" s="126"/>
      <c r="AL580" s="126"/>
      <c r="AM580" s="126"/>
      <c r="AN580" s="126"/>
      <c r="AO580" s="126">
        <f>AJ577+5*0.008</f>
        <v>0.1026353548444123</v>
      </c>
      <c r="AP580" s="126"/>
      <c r="AQ580" s="126"/>
      <c r="AR580" s="126"/>
      <c r="AS580" s="126"/>
      <c r="AT580" s="126">
        <f>AO580+5*0.011</f>
        <v>0.1576353548444123</v>
      </c>
      <c r="AV580" s="127"/>
    </row>
    <row r="582" spans="2:64" s="27" customFormat="1" ht="17.5" thickBot="1">
      <c r="B582" s="117" t="s">
        <v>363</v>
      </c>
      <c r="C582" s="118" t="s">
        <v>800</v>
      </c>
      <c r="D582" s="118"/>
      <c r="E582" s="118"/>
      <c r="F582" s="118"/>
      <c r="G582" s="118"/>
      <c r="H582" s="118"/>
      <c r="I582" s="118"/>
      <c r="J582" s="118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  <c r="X582" s="118"/>
      <c r="Y582" s="118"/>
      <c r="Z582" s="118"/>
      <c r="AA582" s="118"/>
      <c r="AB582" s="118"/>
      <c r="AC582" s="118"/>
      <c r="AD582" s="118"/>
      <c r="AE582" s="118"/>
      <c r="AF582" s="118"/>
      <c r="AG582" s="118"/>
      <c r="AH582" s="118"/>
      <c r="AI582" s="118"/>
      <c r="AJ582" s="118"/>
      <c r="AK582" s="118"/>
      <c r="AL582" s="118"/>
      <c r="AM582" s="118"/>
      <c r="AN582" s="118"/>
      <c r="AO582" s="118"/>
      <c r="AP582" s="118"/>
      <c r="AQ582" s="118"/>
      <c r="AR582" s="118"/>
      <c r="AS582" s="118"/>
      <c r="AT582" s="118"/>
      <c r="AU582" s="7"/>
      <c r="AV582" s="7"/>
    </row>
    <row r="583" spans="2:64" ht="15" thickTop="1"/>
    <row r="603" spans="3:46" ht="15" thickBot="1">
      <c r="C603" s="28" t="s">
        <v>312</v>
      </c>
      <c r="D603" s="28" t="s">
        <v>49</v>
      </c>
      <c r="E603" s="28" t="s">
        <v>62</v>
      </c>
      <c r="F603" s="28">
        <f t="shared" ref="F603:AT603" si="139">years</f>
        <v>1990</v>
      </c>
      <c r="G603" s="28">
        <f t="shared" si="139"/>
        <v>1991</v>
      </c>
      <c r="H603" s="28">
        <f t="shared" si="139"/>
        <v>1992</v>
      </c>
      <c r="I603" s="28">
        <f t="shared" si="139"/>
        <v>1993</v>
      </c>
      <c r="J603" s="28">
        <f t="shared" si="139"/>
        <v>1994</v>
      </c>
      <c r="K603" s="28">
        <f t="shared" si="139"/>
        <v>1995</v>
      </c>
      <c r="L603" s="28">
        <f t="shared" si="139"/>
        <v>1996</v>
      </c>
      <c r="M603" s="28">
        <f t="shared" si="139"/>
        <v>1997</v>
      </c>
      <c r="N603" s="28">
        <f t="shared" si="139"/>
        <v>1998</v>
      </c>
      <c r="O603" s="28">
        <f t="shared" si="139"/>
        <v>1999</v>
      </c>
      <c r="P603" s="28">
        <f t="shared" si="139"/>
        <v>2000</v>
      </c>
      <c r="Q603" s="28">
        <f t="shared" si="139"/>
        <v>2001</v>
      </c>
      <c r="R603" s="28">
        <f t="shared" si="139"/>
        <v>2002</v>
      </c>
      <c r="S603" s="28">
        <f t="shared" si="139"/>
        <v>2003</v>
      </c>
      <c r="T603" s="28">
        <f t="shared" si="139"/>
        <v>2004</v>
      </c>
      <c r="U603" s="28">
        <f t="shared" si="139"/>
        <v>2005</v>
      </c>
      <c r="V603" s="28">
        <f t="shared" si="139"/>
        <v>2006</v>
      </c>
      <c r="W603" s="28">
        <f t="shared" si="139"/>
        <v>2007</v>
      </c>
      <c r="X603" s="28">
        <f t="shared" si="139"/>
        <v>2008</v>
      </c>
      <c r="Y603" s="28">
        <f t="shared" si="139"/>
        <v>2009</v>
      </c>
      <c r="Z603" s="28">
        <f t="shared" si="139"/>
        <v>2010</v>
      </c>
      <c r="AA603" s="28">
        <f t="shared" si="139"/>
        <v>2011</v>
      </c>
      <c r="AB603" s="28">
        <f t="shared" si="139"/>
        <v>2012</v>
      </c>
      <c r="AC603" s="28">
        <f t="shared" si="139"/>
        <v>2013</v>
      </c>
      <c r="AD603" s="28">
        <f t="shared" si="139"/>
        <v>2014</v>
      </c>
      <c r="AE603" s="28">
        <f t="shared" si="139"/>
        <v>2015</v>
      </c>
      <c r="AF603" s="28">
        <f t="shared" si="139"/>
        <v>2016</v>
      </c>
      <c r="AG603" s="28">
        <f t="shared" si="139"/>
        <v>2017</v>
      </c>
      <c r="AH603" s="28">
        <f t="shared" si="139"/>
        <v>2018</v>
      </c>
      <c r="AI603" s="28">
        <f t="shared" si="139"/>
        <v>2019</v>
      </c>
      <c r="AJ603" s="28">
        <f t="shared" si="139"/>
        <v>2020</v>
      </c>
      <c r="AK603" s="28">
        <f t="shared" si="139"/>
        <v>2021</v>
      </c>
      <c r="AL603" s="28">
        <f t="shared" si="139"/>
        <v>2022</v>
      </c>
      <c r="AM603" s="28">
        <f t="shared" si="139"/>
        <v>2023</v>
      </c>
      <c r="AN603" s="28">
        <f t="shared" si="139"/>
        <v>2024</v>
      </c>
      <c r="AO603" s="28">
        <f t="shared" si="139"/>
        <v>2025</v>
      </c>
      <c r="AP603" s="28">
        <f t="shared" si="139"/>
        <v>2026</v>
      </c>
      <c r="AQ603" s="28">
        <f t="shared" si="139"/>
        <v>2027</v>
      </c>
      <c r="AR603" s="28">
        <f t="shared" si="139"/>
        <v>2028</v>
      </c>
      <c r="AS603" s="28">
        <f t="shared" si="139"/>
        <v>2029</v>
      </c>
      <c r="AT603" s="28">
        <f t="shared" si="139"/>
        <v>2030</v>
      </c>
    </row>
    <row r="604" spans="3:46">
      <c r="C604" s="7" t="s">
        <v>346</v>
      </c>
      <c r="D604" s="7" t="s">
        <v>120</v>
      </c>
      <c r="AK604" s="266">
        <v>4.6450888118025641E-2</v>
      </c>
      <c r="AL604" s="266">
        <v>5.823029938659792E-2</v>
      </c>
      <c r="AM604" s="266">
        <v>7.5783919868770283E-2</v>
      </c>
      <c r="AN604" s="126"/>
      <c r="AO604" s="126"/>
      <c r="AP604" s="126"/>
      <c r="AQ604" s="126"/>
      <c r="AR604" s="126"/>
      <c r="AS604" s="126"/>
      <c r="AT604" s="126"/>
    </row>
    <row r="605" spans="3:46">
      <c r="C605" s="7" t="s">
        <v>347</v>
      </c>
      <c r="D605" s="7" t="s">
        <v>120</v>
      </c>
      <c r="T605" s="250">
        <v>1.6750749521413766E-4</v>
      </c>
      <c r="U605" s="250">
        <v>4.5097291875043104E-4</v>
      </c>
      <c r="V605" s="250">
        <v>7.5324362904939234E-4</v>
      </c>
      <c r="W605" s="250">
        <v>4.816182361407316E-3</v>
      </c>
      <c r="X605" s="250">
        <v>1.282661568877631E-2</v>
      </c>
      <c r="Y605" s="250">
        <v>1.9423319640237371E-2</v>
      </c>
      <c r="Z605" s="250">
        <v>2.4713573732779735E-2</v>
      </c>
      <c r="AA605" s="250">
        <v>3.8259054966667982E-2</v>
      </c>
      <c r="AB605" s="250">
        <v>4.0280481431659639E-2</v>
      </c>
      <c r="AC605" s="250">
        <v>4.8851944012384331E-2</v>
      </c>
      <c r="AD605" s="250">
        <v>5.1914302125410219E-2</v>
      </c>
      <c r="AE605" s="250">
        <v>5.9266841701444209E-2</v>
      </c>
      <c r="AF605" s="250">
        <v>5.144043619535342E-2</v>
      </c>
      <c r="AG605" s="250">
        <v>7.4298942637524845E-2</v>
      </c>
      <c r="AH605" s="250">
        <v>7.1735682880668381E-2</v>
      </c>
      <c r="AI605" s="250">
        <v>8.9129247173790449E-2</v>
      </c>
      <c r="AJ605" s="250">
        <v>0.10186506826087015</v>
      </c>
      <c r="AK605" s="223" t="s">
        <v>982</v>
      </c>
    </row>
    <row r="606" spans="3:46">
      <c r="C606" s="7" t="s">
        <v>731</v>
      </c>
      <c r="D606" s="7" t="s">
        <v>120</v>
      </c>
      <c r="T606" s="126">
        <v>5.6136201516285029E-5</v>
      </c>
      <c r="U606" s="126">
        <v>2.8065548582809096E-4</v>
      </c>
      <c r="V606" s="126">
        <v>5.4558691277237594E-4</v>
      </c>
      <c r="W606" s="126">
        <v>3.8314577179843663E-3</v>
      </c>
      <c r="X606" s="126">
        <v>1.03538003533923E-2</v>
      </c>
      <c r="Y606" s="126">
        <v>1.6722272609655597E-2</v>
      </c>
      <c r="Z606" s="126">
        <v>2.0335607853624912E-2</v>
      </c>
      <c r="AA606" s="126">
        <v>2.2553187364319542E-2</v>
      </c>
      <c r="AB606" s="126">
        <v>2.0618973321663514E-2</v>
      </c>
      <c r="AC606" s="126">
        <v>2.4037075413470051E-2</v>
      </c>
      <c r="AD606" s="126">
        <v>2.5869110492483267E-2</v>
      </c>
      <c r="AE606" s="126">
        <v>2.741222184010109E-2</v>
      </c>
      <c r="AF606" s="126">
        <v>2.4335590303378566E-2</v>
      </c>
      <c r="AG606" s="126">
        <v>3.2295663238327027E-2</v>
      </c>
      <c r="AH606" s="126">
        <v>3.0302083006056149E-2</v>
      </c>
      <c r="AI606" s="126">
        <v>3.6725700329634736E-2</v>
      </c>
      <c r="AJ606" s="126">
        <v>4.6254347160277452E-2</v>
      </c>
      <c r="AK606" s="126">
        <v>4.5182432558752282E-2</v>
      </c>
      <c r="AL606" s="126">
        <v>4.7866630633369163E-2</v>
      </c>
      <c r="AM606" s="126">
        <v>5.7020473879601741E-2</v>
      </c>
      <c r="AN606" s="126"/>
      <c r="AO606" s="126"/>
      <c r="AP606" s="126"/>
      <c r="AQ606" s="126"/>
      <c r="AR606" s="126"/>
      <c r="AS606" s="126"/>
      <c r="AT606" s="126"/>
    </row>
    <row r="607" spans="3:46">
      <c r="C607" s="7" t="s">
        <v>503</v>
      </c>
      <c r="AT607" s="158">
        <v>0.28999999999999998</v>
      </c>
    </row>
    <row r="608" spans="3:46"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</row>
    <row r="626" spans="3:103">
      <c r="AY626" s="60"/>
      <c r="AZ626" s="305" t="s">
        <v>65</v>
      </c>
      <c r="BA626" s="305"/>
      <c r="BB626" s="305"/>
      <c r="BC626" s="306"/>
      <c r="BD626" s="307" t="s">
        <v>84</v>
      </c>
      <c r="BE626" s="305"/>
      <c r="BF626" s="305"/>
      <c r="BG626" s="306"/>
      <c r="BH626" s="305" t="str">
        <f>"Change to "&amp;year_latest&amp;" (%)"</f>
        <v>Change to 2023 (%)</v>
      </c>
      <c r="BI626" s="308"/>
      <c r="BJ626" s="308"/>
    </row>
    <row r="627" spans="3:103" ht="15" thickBot="1">
      <c r="C627" s="28" t="s">
        <v>348</v>
      </c>
      <c r="D627" s="28" t="s">
        <v>49</v>
      </c>
      <c r="E627" s="28" t="s">
        <v>62</v>
      </c>
      <c r="F627" s="28">
        <f t="shared" ref="F627:AM627" si="140">years</f>
        <v>1990</v>
      </c>
      <c r="G627" s="28">
        <f t="shared" si="140"/>
        <v>1991</v>
      </c>
      <c r="H627" s="28">
        <f t="shared" si="140"/>
        <v>1992</v>
      </c>
      <c r="I627" s="28">
        <f t="shared" si="140"/>
        <v>1993</v>
      </c>
      <c r="J627" s="28">
        <f t="shared" si="140"/>
        <v>1994</v>
      </c>
      <c r="K627" s="28">
        <f t="shared" si="140"/>
        <v>1995</v>
      </c>
      <c r="L627" s="28">
        <f t="shared" si="140"/>
        <v>1996</v>
      </c>
      <c r="M627" s="28">
        <f t="shared" si="140"/>
        <v>1997</v>
      </c>
      <c r="N627" s="28">
        <f t="shared" si="140"/>
        <v>1998</v>
      </c>
      <c r="O627" s="28">
        <f t="shared" si="140"/>
        <v>1999</v>
      </c>
      <c r="P627" s="28">
        <f t="shared" si="140"/>
        <v>2000</v>
      </c>
      <c r="Q627" s="28">
        <f t="shared" si="140"/>
        <v>2001</v>
      </c>
      <c r="R627" s="28">
        <f t="shared" si="140"/>
        <v>2002</v>
      </c>
      <c r="S627" s="28">
        <f t="shared" si="140"/>
        <v>2003</v>
      </c>
      <c r="T627" s="28">
        <f t="shared" si="140"/>
        <v>2004</v>
      </c>
      <c r="U627" s="28">
        <f t="shared" si="140"/>
        <v>2005</v>
      </c>
      <c r="V627" s="28">
        <f t="shared" si="140"/>
        <v>2006</v>
      </c>
      <c r="W627" s="28">
        <f t="shared" si="140"/>
        <v>2007</v>
      </c>
      <c r="X627" s="28">
        <f t="shared" si="140"/>
        <v>2008</v>
      </c>
      <c r="Y627" s="28">
        <f t="shared" si="140"/>
        <v>2009</v>
      </c>
      <c r="Z627" s="28">
        <f t="shared" si="140"/>
        <v>2010</v>
      </c>
      <c r="AA627" s="28">
        <f t="shared" si="140"/>
        <v>2011</v>
      </c>
      <c r="AB627" s="28">
        <f t="shared" si="140"/>
        <v>2012</v>
      </c>
      <c r="AC627" s="28">
        <f t="shared" si="140"/>
        <v>2013</v>
      </c>
      <c r="AD627" s="28">
        <f t="shared" si="140"/>
        <v>2014</v>
      </c>
      <c r="AE627" s="28">
        <f t="shared" si="140"/>
        <v>2015</v>
      </c>
      <c r="AF627" s="28">
        <f t="shared" si="140"/>
        <v>2016</v>
      </c>
      <c r="AG627" s="28">
        <f t="shared" si="140"/>
        <v>2017</v>
      </c>
      <c r="AH627" s="28">
        <f t="shared" si="140"/>
        <v>2018</v>
      </c>
      <c r="AI627" s="28">
        <f t="shared" si="140"/>
        <v>2019</v>
      </c>
      <c r="AJ627" s="28">
        <f t="shared" si="140"/>
        <v>2020</v>
      </c>
      <c r="AK627" s="28">
        <f t="shared" si="140"/>
        <v>2021</v>
      </c>
      <c r="AL627" s="28">
        <f t="shared" si="140"/>
        <v>2022</v>
      </c>
      <c r="AM627" s="28">
        <f t="shared" si="140"/>
        <v>2023</v>
      </c>
      <c r="AY627" s="59"/>
      <c r="AZ627" s="28">
        <f>year_latest</f>
        <v>2023</v>
      </c>
      <c r="BA627" s="28">
        <f>AZ627-1</f>
        <v>2022</v>
      </c>
      <c r="BB627" s="28">
        <f>year_cb_baseline</f>
        <v>2018</v>
      </c>
      <c r="BC627" s="59">
        <f>AZ627-10</f>
        <v>2013</v>
      </c>
      <c r="BD627" s="28">
        <f>AZ627</f>
        <v>2023</v>
      </c>
      <c r="BE627" s="28">
        <f>BA627</f>
        <v>2022</v>
      </c>
      <c r="BF627" s="28">
        <f>BB627</f>
        <v>2018</v>
      </c>
      <c r="BG627" s="59">
        <f>BC627</f>
        <v>2013</v>
      </c>
      <c r="BH627" s="28">
        <f>BE627</f>
        <v>2022</v>
      </c>
      <c r="BI627" s="28">
        <f>BF627</f>
        <v>2018</v>
      </c>
      <c r="BJ627" s="28">
        <f>BG627</f>
        <v>2013</v>
      </c>
      <c r="BK627" s="27"/>
      <c r="BN627" s="182"/>
      <c r="BO627" s="183">
        <f t="shared" ref="BO627:BY627" si="141">BO$8</f>
        <v>2013</v>
      </c>
      <c r="BP627" s="183">
        <f t="shared" si="141"/>
        <v>2014</v>
      </c>
      <c r="BQ627" s="183">
        <f t="shared" si="141"/>
        <v>2015</v>
      </c>
      <c r="BR627" s="183">
        <f t="shared" si="141"/>
        <v>2016</v>
      </c>
      <c r="BS627" s="183">
        <f t="shared" si="141"/>
        <v>2017</v>
      </c>
      <c r="BT627" s="183">
        <f t="shared" si="141"/>
        <v>2018</v>
      </c>
      <c r="BU627" s="183">
        <f t="shared" si="141"/>
        <v>2019</v>
      </c>
      <c r="BV627" s="183">
        <f t="shared" si="141"/>
        <v>2020</v>
      </c>
      <c r="BW627" s="183">
        <f t="shared" si="141"/>
        <v>2021</v>
      </c>
      <c r="BX627" s="183">
        <f t="shared" si="141"/>
        <v>2022</v>
      </c>
      <c r="BY627" s="183">
        <f t="shared" si="141"/>
        <v>2023</v>
      </c>
      <c r="CA627" s="183"/>
      <c r="CB627" s="183">
        <f t="shared" ref="CB627:CL627" si="142">BO627</f>
        <v>2013</v>
      </c>
      <c r="CC627" s="183">
        <f t="shared" si="142"/>
        <v>2014</v>
      </c>
      <c r="CD627" s="183">
        <f t="shared" si="142"/>
        <v>2015</v>
      </c>
      <c r="CE627" s="183">
        <f t="shared" si="142"/>
        <v>2016</v>
      </c>
      <c r="CF627" s="183">
        <f t="shared" si="142"/>
        <v>2017</v>
      </c>
      <c r="CG627" s="183">
        <f t="shared" si="142"/>
        <v>2018</v>
      </c>
      <c r="CH627" s="183">
        <f t="shared" si="142"/>
        <v>2019</v>
      </c>
      <c r="CI627" s="183">
        <f t="shared" si="142"/>
        <v>2020</v>
      </c>
      <c r="CJ627" s="183">
        <f t="shared" si="142"/>
        <v>2021</v>
      </c>
      <c r="CK627" s="183">
        <f t="shared" si="142"/>
        <v>2022</v>
      </c>
      <c r="CL627" s="183">
        <f t="shared" si="142"/>
        <v>2023</v>
      </c>
      <c r="CM627" s="27"/>
      <c r="CN627" s="183" t="s">
        <v>720</v>
      </c>
      <c r="CO627" s="188">
        <f t="shared" ref="CO627:CY627" si="143">CB627</f>
        <v>2013</v>
      </c>
      <c r="CP627" s="188">
        <f t="shared" si="143"/>
        <v>2014</v>
      </c>
      <c r="CQ627" s="188">
        <f t="shared" si="143"/>
        <v>2015</v>
      </c>
      <c r="CR627" s="188">
        <f t="shared" si="143"/>
        <v>2016</v>
      </c>
      <c r="CS627" s="188">
        <f t="shared" si="143"/>
        <v>2017</v>
      </c>
      <c r="CT627" s="188">
        <f t="shared" si="143"/>
        <v>2018</v>
      </c>
      <c r="CU627" s="188">
        <f t="shared" si="143"/>
        <v>2019</v>
      </c>
      <c r="CV627" s="188">
        <f t="shared" si="143"/>
        <v>2020</v>
      </c>
      <c r="CW627" s="188">
        <f t="shared" si="143"/>
        <v>2021</v>
      </c>
      <c r="CX627" s="188">
        <f t="shared" si="143"/>
        <v>2022</v>
      </c>
      <c r="CY627" s="188">
        <f t="shared" si="143"/>
        <v>2023</v>
      </c>
    </row>
    <row r="628" spans="3:103">
      <c r="C628" s="7" t="s">
        <v>25</v>
      </c>
      <c r="D628" s="7" t="s">
        <v>12</v>
      </c>
      <c r="F628" s="65">
        <v>0</v>
      </c>
      <c r="G628" s="65">
        <v>0</v>
      </c>
      <c r="H628" s="65">
        <v>0</v>
      </c>
      <c r="I628" s="65">
        <v>0</v>
      </c>
      <c r="J628" s="65">
        <v>0</v>
      </c>
      <c r="K628" s="65">
        <v>0</v>
      </c>
      <c r="L628" s="65">
        <v>0</v>
      </c>
      <c r="M628" s="65">
        <v>0</v>
      </c>
      <c r="N628" s="65">
        <v>0</v>
      </c>
      <c r="O628" s="65">
        <v>0</v>
      </c>
      <c r="P628" s="65">
        <v>0</v>
      </c>
      <c r="Q628" s="65">
        <v>0</v>
      </c>
      <c r="R628" s="65">
        <v>0</v>
      </c>
      <c r="S628" s="65">
        <v>0</v>
      </c>
      <c r="T628" s="65">
        <v>0</v>
      </c>
      <c r="U628" s="65">
        <v>12.675313843560001</v>
      </c>
      <c r="V628" s="65">
        <v>23.460307556406235</v>
      </c>
      <c r="W628" s="65">
        <v>209.71130102010906</v>
      </c>
      <c r="X628" s="65">
        <v>438.37623179960633</v>
      </c>
      <c r="Y628" s="65">
        <v>635.11017366611543</v>
      </c>
      <c r="Z628" s="65">
        <v>726.16496476568204</v>
      </c>
      <c r="AA628" s="65">
        <v>799.21290379408958</v>
      </c>
      <c r="AB628" s="65">
        <v>654.47500913302792</v>
      </c>
      <c r="AC628" s="65">
        <v>857.06700912762301</v>
      </c>
      <c r="AD628" s="65">
        <v>1041.6625945334542</v>
      </c>
      <c r="AE628" s="65">
        <v>1142.9474767786608</v>
      </c>
      <c r="AF628" s="65">
        <v>996.99378951853748</v>
      </c>
      <c r="AG628" s="65">
        <v>1523.9630329797226</v>
      </c>
      <c r="AH628" s="65">
        <v>1480.2114762524718</v>
      </c>
      <c r="AI628" s="65">
        <v>1896.8107976082943</v>
      </c>
      <c r="AJ628" s="65">
        <v>1822.2459574750837</v>
      </c>
      <c r="AK628" s="65">
        <v>1866.7779778469089</v>
      </c>
      <c r="AL628" s="65">
        <v>2370.7162062971338</v>
      </c>
      <c r="AM628" s="65">
        <v>3129.2354124351677</v>
      </c>
      <c r="AY628" s="49" t="str">
        <f t="shared" ref="AY628:AY633" si="144">C628</f>
        <v>Biodiesel</v>
      </c>
      <c r="AZ628" s="101" cm="1">
        <f t="array" aca="1" ref="AZ628" ca="1">INDIRECT(ADDRESS(ROW(AY628),AZ$9))/1000</f>
        <v>3.1292354124351678</v>
      </c>
      <c r="BA628" s="102" cm="1">
        <f t="array" aca="1" ref="BA628" ca="1">INDIRECT(ADDRESS(ROW(AZ628),BA$9))/1000</f>
        <v>2.3707162062971339</v>
      </c>
      <c r="BB628" s="102" cm="1">
        <f t="array" aca="1" ref="BB628" ca="1">INDIRECT(ADDRESS(ROW(BA628),BB$9))/1000</f>
        <v>1.4802114762524718</v>
      </c>
      <c r="BC628" s="110" cm="1">
        <f t="array" aca="1" ref="BC628" ca="1">INDIRECT(ADDRESS(ROW(BB628),BC$9))/1000</f>
        <v>0.85706700912762301</v>
      </c>
      <c r="BD628" s="77" cm="1">
        <f t="array" aca="1" ref="BD628" ca="1">AZ628/INDIRECT(ADDRESS($BL628,COLUMN(AZ628)))</f>
        <v>0.85548440067859488</v>
      </c>
      <c r="BE628" s="78" cm="1">
        <f t="array" aca="1" ref="BE628" ca="1">BA628/INDIRECT(ADDRESS($BL628,COLUMN(BA628)))</f>
        <v>0.86241378181441586</v>
      </c>
      <c r="BF628" s="78" cm="1">
        <f t="array" aca="1" ref="BF628" ca="1">BB628/INDIRECT(ADDRESS($BL628,COLUMN(BB628)))</f>
        <v>0.81532370391484132</v>
      </c>
      <c r="BG628" s="79" cm="1">
        <f t="array" aca="1" ref="BG628" ca="1">BC628/INDIRECT(ADDRESS($BL628,COLUMN(BC628)))</f>
        <v>0.71605184950667566</v>
      </c>
      <c r="BH628" s="53">
        <f t="shared" ref="BH628:BJ633" ca="1" si="145">IFERROR(($AZ628-BA628)/BA628,"-")</f>
        <v>0.31995360900779402</v>
      </c>
      <c r="BI628" s="53">
        <f t="shared" ca="1" si="145"/>
        <v>1.1140461769406189</v>
      </c>
      <c r="BJ628" s="53">
        <f t="shared" ca="1" si="145"/>
        <v>2.6510977311100814</v>
      </c>
      <c r="BL628" s="61">
        <f>+BL629</f>
        <v>633</v>
      </c>
      <c r="BN628" s="49" t="str">
        <f t="shared" ref="BN628:BN633" si="146">AY628</f>
        <v>Biodiesel</v>
      </c>
      <c r="BO628" s="71" cm="1">
        <f t="array" ref="BO628">INDEX(628:628,,BO$9)/1000</f>
        <v>0.85706700912762301</v>
      </c>
      <c r="BP628" s="71" cm="1">
        <f t="array" ref="BP628">INDEX(628:628,,BP$9)/1000</f>
        <v>1.0416625945334543</v>
      </c>
      <c r="BQ628" s="71" cm="1">
        <f t="array" ref="BQ628">INDEX(628:628,,BQ$9)/1000</f>
        <v>1.1429474767786607</v>
      </c>
      <c r="BR628" s="71" cm="1">
        <f t="array" ref="BR628">INDEX(628:628,,BR$9)/1000</f>
        <v>0.99699378951853745</v>
      </c>
      <c r="BS628" s="71" cm="1">
        <f t="array" ref="BS628">INDEX(628:628,,BS$9)/1000</f>
        <v>1.5239630329797227</v>
      </c>
      <c r="BT628" s="71" cm="1">
        <f t="array" ref="BT628">INDEX(628:628,,BT$9)/1000</f>
        <v>1.4802114762524718</v>
      </c>
      <c r="BU628" s="71" cm="1">
        <f t="array" ref="BU628">INDEX(628:628,,BU$9)/1000</f>
        <v>1.8968107976082942</v>
      </c>
      <c r="BV628" s="71" cm="1">
        <f t="array" ref="BV628">INDEX(628:628,,BV$9)/1000</f>
        <v>1.8222459574750838</v>
      </c>
      <c r="BW628" s="71" cm="1">
        <f t="array" ref="BW628">INDEX(628:628,,BW$9)/1000</f>
        <v>1.8667779778469089</v>
      </c>
      <c r="BX628" s="71" cm="1">
        <f t="array" ref="BX628">INDEX(628:628,,BX$9)/1000</f>
        <v>2.3707162062971339</v>
      </c>
      <c r="BY628" s="71" cm="1">
        <f t="array" ref="BY628">INDEX(628:628,,BY$9)/1000</f>
        <v>3.1292354124351678</v>
      </c>
      <c r="CA628" s="71" t="str">
        <f t="shared" ref="CA628:CA633" si="147">BN628</f>
        <v>Biodiesel</v>
      </c>
      <c r="CB628" s="126" cm="1">
        <f t="array" aca="1" ref="CB628" ca="1">BO628/INDIRECT(ADDRESS($BL628,COLUMN(BO628)))</f>
        <v>0.71605184950667566</v>
      </c>
      <c r="CC628" s="126" cm="1">
        <f t="array" aca="1" ref="CC628" ca="1">BP628/INDIRECT(ADDRESS($BL628,COLUMN(BP628)))</f>
        <v>0.76634005659307058</v>
      </c>
      <c r="CD628" s="126" cm="1">
        <f t="array" aca="1" ref="CD628" ca="1">BQ628/INDIRECT(ADDRESS($BL628,COLUMN(BQ628)))</f>
        <v>0.76221447839653145</v>
      </c>
      <c r="CE628" s="126" cm="1">
        <f t="array" aca="1" ref="CE628" ca="1">BR628/INDIRECT(ADDRESS($BL628,COLUMN(BR628)))</f>
        <v>0.71744657543580603</v>
      </c>
      <c r="CF628" s="126" cm="1">
        <f t="array" aca="1" ref="CF628" ca="1">BS628/INDIRECT(ADDRESS($BL628,COLUMN(BS628)))</f>
        <v>0.80962587240509465</v>
      </c>
      <c r="CG628" s="126" cm="1">
        <f t="array" aca="1" ref="CG628" ca="1">BT628/INDIRECT(ADDRESS($BL628,COLUMN(BT628)))</f>
        <v>0.81532370391484132</v>
      </c>
      <c r="CH628" s="126" cm="1">
        <f t="array" aca="1" ref="CH628" ca="1">BU628/INDIRECT(ADDRESS($BL628,COLUMN(BU628)))</f>
        <v>0.85141903813793429</v>
      </c>
      <c r="CI628" s="126" cm="1">
        <f t="array" aca="1" ref="CI628" ca="1">BV628/INDIRECT(ADDRESS($BL628,COLUMN(BV628)))</f>
        <v>0.87586212115442708</v>
      </c>
      <c r="CJ628" s="126" cm="1">
        <f t="array" aca="1" ref="CJ628" ca="1">BW628/INDIRECT(ADDRESS($BL628,COLUMN(BW628)))</f>
        <v>0.86342228052744374</v>
      </c>
      <c r="CK628" s="126" cm="1">
        <f t="array" aca="1" ref="CK628" ca="1">BX628/INDIRECT(ADDRESS($BL628,COLUMN(BX628)))</f>
        <v>0.86241378181441586</v>
      </c>
      <c r="CL628" s="126" cm="1">
        <f t="array" aca="1" ref="CL628" ca="1">BY628/INDIRECT(ADDRESS($BL628,COLUMN(BY628)))</f>
        <v>0.85548440067859488</v>
      </c>
      <c r="CN628" s="71" t="str">
        <f t="shared" ref="CN628:CN633" si="148">CA628</f>
        <v>Biodiesel</v>
      </c>
      <c r="CO628" s="194" t="str">
        <f t="shared" ref="CO628:CY633" ca="1" si="149">TEXT(BO628,"#,##0.00;-#,##0.00;0") &amp; CHAR(10) &amp; IF(CB628&lt;&gt;1,TEXT(CB628,"(#,##0.0%);(-#,##0.0%);(0%)"),"(100%)")</f>
        <v>0.86
(71.6%)</v>
      </c>
      <c r="CP628" s="194" t="str">
        <f t="shared" ca="1" si="149"/>
        <v>1.04
(76.6%)</v>
      </c>
      <c r="CQ628" s="194" t="str">
        <f t="shared" ca="1" si="149"/>
        <v>1.14
(76.2%)</v>
      </c>
      <c r="CR628" s="194" t="str">
        <f t="shared" ca="1" si="149"/>
        <v>1.00
(71.7%)</v>
      </c>
      <c r="CS628" s="194" t="str">
        <f t="shared" ca="1" si="149"/>
        <v>1.52
(81.0%)</v>
      </c>
      <c r="CT628" s="194" t="str">
        <f t="shared" ca="1" si="149"/>
        <v>1.48
(81.5%)</v>
      </c>
      <c r="CU628" s="194" t="str">
        <f t="shared" ca="1" si="149"/>
        <v>1.90
(85.1%)</v>
      </c>
      <c r="CV628" s="194" t="str">
        <f t="shared" ca="1" si="149"/>
        <v>1.82
(87.6%)</v>
      </c>
      <c r="CW628" s="194" t="str">
        <f t="shared" ca="1" si="149"/>
        <v>1.87
(86.3%)</v>
      </c>
      <c r="CX628" s="194" t="str">
        <f t="shared" ca="1" si="149"/>
        <v>2.37
(86.2%)</v>
      </c>
      <c r="CY628" s="194" t="str">
        <f t="shared" ca="1" si="149"/>
        <v>3.13
(85.5%)</v>
      </c>
    </row>
    <row r="629" spans="3:103">
      <c r="C629" s="7" t="s">
        <v>349</v>
      </c>
      <c r="D629" s="7" t="s">
        <v>12</v>
      </c>
      <c r="F629" s="65">
        <v>0</v>
      </c>
      <c r="G629" s="65">
        <v>0</v>
      </c>
      <c r="H629" s="65">
        <v>0</v>
      </c>
      <c r="I629" s="65">
        <v>0</v>
      </c>
      <c r="J629" s="65">
        <v>0</v>
      </c>
      <c r="K629" s="65">
        <v>0</v>
      </c>
      <c r="L629" s="65">
        <v>0</v>
      </c>
      <c r="M629" s="65">
        <v>0</v>
      </c>
      <c r="N629" s="65">
        <v>0</v>
      </c>
      <c r="O629" s="65">
        <v>0</v>
      </c>
      <c r="P629" s="65">
        <v>0</v>
      </c>
      <c r="Q629" s="65">
        <v>0</v>
      </c>
      <c r="R629" s="65">
        <v>0</v>
      </c>
      <c r="S629" s="65">
        <v>0</v>
      </c>
      <c r="T629" s="65">
        <v>0</v>
      </c>
      <c r="U629" s="65">
        <v>9.6465015275519997E-2</v>
      </c>
      <c r="V629" s="65">
        <v>7.4994542945553597</v>
      </c>
      <c r="W629" s="65">
        <v>40.822046794491833</v>
      </c>
      <c r="X629" s="65">
        <v>207.8813719490856</v>
      </c>
      <c r="Y629" s="65">
        <v>265.23326221614406</v>
      </c>
      <c r="Z629" s="65">
        <v>350.70061786144367</v>
      </c>
      <c r="AA629" s="65">
        <v>338.12577548535359</v>
      </c>
      <c r="AB629" s="65">
        <v>332.52781950643254</v>
      </c>
      <c r="AC629" s="65">
        <v>332.03705138611537</v>
      </c>
      <c r="AD629" s="65">
        <v>309.51922357688153</v>
      </c>
      <c r="AE629" s="65">
        <v>347.23299377260128</v>
      </c>
      <c r="AF629" s="65">
        <v>380.94782866253126</v>
      </c>
      <c r="AG629" s="65">
        <v>344.29267722575565</v>
      </c>
      <c r="AH629" s="65">
        <v>317.16467070095183</v>
      </c>
      <c r="AI629" s="65">
        <v>304.5774816978456</v>
      </c>
      <c r="AJ629" s="65">
        <v>226.03288017377238</v>
      </c>
      <c r="AK629" s="65">
        <v>236.36152548427057</v>
      </c>
      <c r="AL629" s="65">
        <v>270.75818033049649</v>
      </c>
      <c r="AM629" s="65">
        <v>381.17654448183021</v>
      </c>
      <c r="AY629" s="49" t="str">
        <f t="shared" si="144"/>
        <v>Biogasoline</v>
      </c>
      <c r="AZ629" s="101" cm="1">
        <f t="array" aca="1" ref="AZ629" ca="1">INDIRECT(ADDRESS(ROW(AY629),AZ$9))/1000</f>
        <v>0.38117654448183019</v>
      </c>
      <c r="BA629" s="102" cm="1">
        <f t="array" aca="1" ref="BA629" ca="1">INDIRECT(ADDRESS(ROW(AZ629),BA$9))/1000</f>
        <v>0.27075818033049648</v>
      </c>
      <c r="BB629" s="102" cm="1">
        <f t="array" aca="1" ref="BB629" ca="1">INDIRECT(ADDRESS(ROW(BA629),BB$9))/1000</f>
        <v>0.31716467070095183</v>
      </c>
      <c r="BC629" s="103" cm="1">
        <f t="array" aca="1" ref="BC629" ca="1">INDIRECT(ADDRESS(ROW(BB629),BC$9))/1000</f>
        <v>0.33203705138611539</v>
      </c>
      <c r="BD629" s="77" cm="1">
        <f t="array" aca="1" ref="BD629" ca="1">AZ629/INDIRECT(ADDRESS($BL629,COLUMN(AZ629)))</f>
        <v>0.10420775196807994</v>
      </c>
      <c r="BE629" s="78" cm="1">
        <f t="array" aca="1" ref="BE629" ca="1">BA629/INDIRECT(ADDRESS($BL629,COLUMN(BA629)))</f>
        <v>9.8495798710858701E-2</v>
      </c>
      <c r="BF629" s="78" cm="1">
        <f t="array" aca="1" ref="BF629" ca="1">BB629/INDIRECT(ADDRESS($BL629,COLUMN(BB629)))</f>
        <v>0.17469927656656295</v>
      </c>
      <c r="BG629" s="80" cm="1">
        <f t="array" aca="1" ref="BG629" ca="1">BC629/INDIRECT(ADDRESS($BL629,COLUMN(BC629)))</f>
        <v>0.27740624970709565</v>
      </c>
      <c r="BH629" s="53">
        <f t="shared" ca="1" si="145"/>
        <v>0.40781173819588157</v>
      </c>
      <c r="BI629" s="53">
        <f t="shared" ca="1" si="145"/>
        <v>0.20182535980255462</v>
      </c>
      <c r="BJ629" s="53">
        <f t="shared" ca="1" si="145"/>
        <v>0.14799400515869551</v>
      </c>
      <c r="BL629" s="61">
        <f>+BL630</f>
        <v>633</v>
      </c>
      <c r="BN629" s="49" t="str">
        <f t="shared" si="146"/>
        <v>Biogasoline</v>
      </c>
      <c r="BO629" s="71" cm="1">
        <f t="array" ref="BO629">INDEX(629:629,,BO$9)/1000</f>
        <v>0.33203705138611539</v>
      </c>
      <c r="BP629" s="71" cm="1">
        <f t="array" ref="BP629">INDEX(629:629,,BP$9)/1000</f>
        <v>0.30951922357688155</v>
      </c>
      <c r="BQ629" s="71" cm="1">
        <f t="array" ref="BQ629">INDEX(629:629,,BQ$9)/1000</f>
        <v>0.34723299377260125</v>
      </c>
      <c r="BR629" s="71" cm="1">
        <f t="array" ref="BR629">INDEX(629:629,,BR$9)/1000</f>
        <v>0.38094782866253124</v>
      </c>
      <c r="BS629" s="71" cm="1">
        <f t="array" ref="BS629">INDEX(629:629,,BS$9)/1000</f>
        <v>0.34429267722575563</v>
      </c>
      <c r="BT629" s="71" cm="1">
        <f t="array" ref="BT629">INDEX(629:629,,BT$9)/1000</f>
        <v>0.31716467070095183</v>
      </c>
      <c r="BU629" s="71" cm="1">
        <f t="array" ref="BU629">INDEX(629:629,,BU$9)/1000</f>
        <v>0.3045774816978456</v>
      </c>
      <c r="BV629" s="71" cm="1">
        <f t="array" ref="BV629">INDEX(629:629,,BV$9)/1000</f>
        <v>0.22603288017377238</v>
      </c>
      <c r="BW629" s="71" cm="1">
        <f t="array" ref="BW629">INDEX(629:629,,BW$9)/1000</f>
        <v>0.23636152548427058</v>
      </c>
      <c r="BX629" s="71" cm="1">
        <f t="array" ref="BX629">INDEX(629:629,,BX$9)/1000</f>
        <v>0.27075818033049648</v>
      </c>
      <c r="BY629" s="71" cm="1">
        <f t="array" ref="BY629">INDEX(629:629,,BY$9)/1000</f>
        <v>0.38117654448183019</v>
      </c>
      <c r="CA629" s="71" t="str">
        <f t="shared" si="147"/>
        <v>Biogasoline</v>
      </c>
      <c r="CB629" s="126" cm="1">
        <f t="array" aca="1" ref="CB629" ca="1">BO629/INDIRECT(ADDRESS($BL629,COLUMN(BO629)))</f>
        <v>0.27740624970709565</v>
      </c>
      <c r="CC629" s="126" cm="1">
        <f t="array" aca="1" ref="CC629" ca="1">BP629/INDIRECT(ADDRESS($BL629,COLUMN(BP629)))</f>
        <v>0.2277099903148464</v>
      </c>
      <c r="CD629" s="126" cm="1">
        <f t="array" aca="1" ref="CD629" ca="1">BQ629/INDIRECT(ADDRESS($BL629,COLUMN(BQ629)))</f>
        <v>0.23156445996660932</v>
      </c>
      <c r="CE629" s="126" cm="1">
        <f t="array" aca="1" ref="CE629" ca="1">BR629/INDIRECT(ADDRESS($BL629,COLUMN(BR629)))</f>
        <v>0.27413381905380213</v>
      </c>
      <c r="CF629" s="126" cm="1">
        <f t="array" aca="1" ref="CF629" ca="1">BS629/INDIRECT(ADDRESS($BL629,COLUMN(BS629)))</f>
        <v>0.18291011863756734</v>
      </c>
      <c r="CG629" s="126" cm="1">
        <f t="array" aca="1" ref="CG629" ca="1">BT629/INDIRECT(ADDRESS($BL629,COLUMN(BT629)))</f>
        <v>0.17469927656656295</v>
      </c>
      <c r="CH629" s="126" cm="1">
        <f t="array" aca="1" ref="CH629" ca="1">BU629/INDIRECT(ADDRESS($BL629,COLUMN(BU629)))</f>
        <v>0.13671530488577815</v>
      </c>
      <c r="CI629" s="126" cm="1">
        <f t="array" aca="1" ref="CI629" ca="1">BV629/INDIRECT(ADDRESS($BL629,COLUMN(BV629)))</f>
        <v>0.1086426544493249</v>
      </c>
      <c r="CJ629" s="126" cm="1">
        <f t="array" aca="1" ref="CJ629" ca="1">BW629/INDIRECT(ADDRESS($BL629,COLUMN(BW629)))</f>
        <v>0.10932194925395175</v>
      </c>
      <c r="CK629" s="126" cm="1">
        <f t="array" aca="1" ref="CK629" ca="1">BX629/INDIRECT(ADDRESS($BL629,COLUMN(BX629)))</f>
        <v>9.8495798710858701E-2</v>
      </c>
      <c r="CL629" s="126" cm="1">
        <f t="array" aca="1" ref="CL629" ca="1">BY629/INDIRECT(ADDRESS($BL629,COLUMN(BY629)))</f>
        <v>0.10420775196807994</v>
      </c>
      <c r="CN629" s="71" t="str">
        <f t="shared" si="148"/>
        <v>Biogasoline</v>
      </c>
      <c r="CO629" s="194" t="str">
        <f t="shared" ca="1" si="149"/>
        <v>0.33
(27.7%)</v>
      </c>
      <c r="CP629" s="194" t="str">
        <f t="shared" ca="1" si="149"/>
        <v>0.31
(22.8%)</v>
      </c>
      <c r="CQ629" s="194" t="str">
        <f t="shared" ca="1" si="149"/>
        <v>0.35
(23.2%)</v>
      </c>
      <c r="CR629" s="194" t="str">
        <f t="shared" ca="1" si="149"/>
        <v>0.38
(27.4%)</v>
      </c>
      <c r="CS629" s="194" t="str">
        <f t="shared" ca="1" si="149"/>
        <v>0.34
(18.3%)</v>
      </c>
      <c r="CT629" s="194" t="str">
        <f t="shared" ca="1" si="149"/>
        <v>0.32
(17.5%)</v>
      </c>
      <c r="CU629" s="194" t="str">
        <f t="shared" ca="1" si="149"/>
        <v>0.30
(13.7%)</v>
      </c>
      <c r="CV629" s="194" t="str">
        <f t="shared" ca="1" si="149"/>
        <v>0.23
(10.9%)</v>
      </c>
      <c r="CW629" s="194" t="str">
        <f t="shared" ca="1" si="149"/>
        <v>0.24
(10.9%)</v>
      </c>
      <c r="CX629" s="194" t="str">
        <f t="shared" ca="1" si="149"/>
        <v>0.27
(9.8%)</v>
      </c>
      <c r="CY629" s="194" t="str">
        <f t="shared" ca="1" si="149"/>
        <v>0.38
(10.4%)</v>
      </c>
    </row>
    <row r="630" spans="3:103">
      <c r="C630" s="7" t="s">
        <v>330</v>
      </c>
      <c r="D630" s="7" t="s">
        <v>12</v>
      </c>
      <c r="F630" s="65">
        <v>0</v>
      </c>
      <c r="G630" s="65">
        <v>0</v>
      </c>
      <c r="H630" s="65">
        <v>0</v>
      </c>
      <c r="I630" s="65">
        <v>0</v>
      </c>
      <c r="J630" s="65">
        <v>0</v>
      </c>
      <c r="K630" s="65">
        <v>0</v>
      </c>
      <c r="L630" s="65">
        <v>0</v>
      </c>
      <c r="M630" s="65">
        <v>0</v>
      </c>
      <c r="N630" s="65">
        <v>0</v>
      </c>
      <c r="O630" s="65">
        <v>0</v>
      </c>
      <c r="P630" s="65">
        <v>1.2712726582932066</v>
      </c>
      <c r="Q630" s="65">
        <v>1.2707599379612839</v>
      </c>
      <c r="R630" s="65">
        <v>1.1143742650132127</v>
      </c>
      <c r="S630" s="65">
        <v>1.1461345401451515</v>
      </c>
      <c r="T630" s="65">
        <v>2.5257702612381365</v>
      </c>
      <c r="U630" s="65">
        <v>3.0913014565314834</v>
      </c>
      <c r="V630" s="65">
        <v>3.4381590417901471</v>
      </c>
      <c r="W630" s="65">
        <v>3.7004161058661409</v>
      </c>
      <c r="X630" s="65">
        <v>4.6446084586814562</v>
      </c>
      <c r="Y630" s="65">
        <v>4.3154041345921037</v>
      </c>
      <c r="Z630" s="65">
        <v>4.9815430608305986</v>
      </c>
      <c r="AA630" s="65">
        <v>6.4772857461037496</v>
      </c>
      <c r="AB630" s="65">
        <v>7.189650990707884</v>
      </c>
      <c r="AC630" s="65">
        <v>7.8302253457280164</v>
      </c>
      <c r="AD630" s="65">
        <v>8.0875892130779494</v>
      </c>
      <c r="AE630" s="65">
        <v>9.3285379670178443</v>
      </c>
      <c r="AF630" s="65">
        <v>11.700236214742137</v>
      </c>
      <c r="AG630" s="65">
        <v>14.049543272403501</v>
      </c>
      <c r="AH630" s="65">
        <v>18.113172374739392</v>
      </c>
      <c r="AI630" s="65">
        <v>26.434581874703422</v>
      </c>
      <c r="AJ630" s="65">
        <v>32.238076444059381</v>
      </c>
      <c r="AK630" s="65">
        <v>54.382337350114859</v>
      </c>
      <c r="AL630" s="65">
        <v>87.167659058832484</v>
      </c>
      <c r="AM630" s="65">
        <v>123.80371124115474</v>
      </c>
      <c r="AY630" s="49" t="str">
        <f t="shared" si="144"/>
        <v>Renewable electricity</v>
      </c>
      <c r="AZ630" s="101" cm="1">
        <f t="array" aca="1" ref="AZ630" ca="1">INDIRECT(ADDRESS(ROW(AY630),AZ$9))/1000</f>
        <v>0.12380371124115475</v>
      </c>
      <c r="BA630" s="102" cm="1">
        <f t="array" aca="1" ref="BA630" ca="1">INDIRECT(ADDRESS(ROW(AZ630),BA$9))/1000</f>
        <v>8.7167659058832489E-2</v>
      </c>
      <c r="BB630" s="102" cm="1">
        <f t="array" aca="1" ref="BB630" ca="1">INDIRECT(ADDRESS(ROW(BA630),BB$9))/1000</f>
        <v>1.8113172374739393E-2</v>
      </c>
      <c r="BC630" s="103" cm="1">
        <f t="array" aca="1" ref="BC630" ca="1">INDIRECT(ADDRESS(ROW(BB630),BC$9))/1000</f>
        <v>7.8302253457280171E-3</v>
      </c>
      <c r="BD630" s="77" cm="1">
        <f t="array" aca="1" ref="BD630" ca="1">AZ630/INDIRECT(ADDRESS($BL630,COLUMN(AZ630)))</f>
        <v>3.3846013403799613E-2</v>
      </c>
      <c r="BE630" s="78" cm="1">
        <f t="array" aca="1" ref="BE630" ca="1">BA630/INDIRECT(ADDRESS($BL630,COLUMN(BA630)))</f>
        <v>3.1709653943883045E-2</v>
      </c>
      <c r="BF630" s="78" cm="1">
        <f t="array" aca="1" ref="BF630" ca="1">BB630/INDIRECT(ADDRESS($BL630,COLUMN(BB630)))</f>
        <v>9.9770195185958591E-3</v>
      </c>
      <c r="BG630" s="80" cm="1">
        <f t="array" aca="1" ref="BG630" ca="1">BC630/INDIRECT(ADDRESS($BL630,COLUMN(BC630)))</f>
        <v>6.5419007862286046E-3</v>
      </c>
      <c r="BH630" s="53">
        <f t="shared" ca="1" si="145"/>
        <v>0.42029409276203356</v>
      </c>
      <c r="BI630" s="53">
        <f t="shared" ca="1" si="145"/>
        <v>5.8350098304044877</v>
      </c>
      <c r="BJ630" s="53">
        <f t="shared" ca="1" si="145"/>
        <v>14.811002337078214</v>
      </c>
      <c r="BL630" s="61">
        <f>+BL631</f>
        <v>633</v>
      </c>
      <c r="BN630" s="49" t="str">
        <f t="shared" si="146"/>
        <v>Renewable electricity</v>
      </c>
      <c r="BO630" s="71" cm="1">
        <f t="array" ref="BO630">INDEX(630:630,,BO$9)/1000</f>
        <v>7.8302253457280171E-3</v>
      </c>
      <c r="BP630" s="71" cm="1">
        <f t="array" ref="BP630">INDEX(630:630,,BP$9)/1000</f>
        <v>8.0875892130779486E-3</v>
      </c>
      <c r="BQ630" s="71" cm="1">
        <f t="array" ref="BQ630">INDEX(630:630,,BQ$9)/1000</f>
        <v>9.3285379670178439E-3</v>
      </c>
      <c r="BR630" s="71" cm="1">
        <f t="array" ref="BR630">INDEX(630:630,,BR$9)/1000</f>
        <v>1.1700236214742137E-2</v>
      </c>
      <c r="BS630" s="71" cm="1">
        <f t="array" ref="BS630">INDEX(630:630,,BS$9)/1000</f>
        <v>1.40495432724035E-2</v>
      </c>
      <c r="BT630" s="71" cm="1">
        <f t="array" ref="BT630">INDEX(630:630,,BT$9)/1000</f>
        <v>1.8113172374739393E-2</v>
      </c>
      <c r="BU630" s="71" cm="1">
        <f t="array" ref="BU630">INDEX(630:630,,BU$9)/1000</f>
        <v>2.6434581874703423E-2</v>
      </c>
      <c r="BV630" s="71" cm="1">
        <f t="array" ref="BV630">INDEX(630:630,,BV$9)/1000</f>
        <v>3.2238076444059384E-2</v>
      </c>
      <c r="BW630" s="71" cm="1">
        <f t="array" ref="BW630">INDEX(630:630,,BW$9)/1000</f>
        <v>5.4382337350114857E-2</v>
      </c>
      <c r="BX630" s="71" cm="1">
        <f t="array" ref="BX630">INDEX(630:630,,BX$9)/1000</f>
        <v>8.7167659058832489E-2</v>
      </c>
      <c r="BY630" s="71" cm="1">
        <f t="array" ref="BY630">INDEX(630:630,,BY$9)/1000</f>
        <v>0.12380371124115475</v>
      </c>
      <c r="CA630" s="71" t="str">
        <f t="shared" si="147"/>
        <v>Renewable electricity</v>
      </c>
      <c r="CB630" s="126" cm="1">
        <f t="array" aca="1" ref="CB630" ca="1">BO630/INDIRECT(ADDRESS($BL630,COLUMN(BO630)))</f>
        <v>6.5419007862286046E-3</v>
      </c>
      <c r="CC630" s="126" cm="1">
        <f t="array" aca="1" ref="CC630" ca="1">BP630/INDIRECT(ADDRESS($BL630,COLUMN(BP630)))</f>
        <v>5.9499530920831293E-3</v>
      </c>
      <c r="CD630" s="126" cm="1">
        <f t="array" aca="1" ref="CD630" ca="1">BQ630/INDIRECT(ADDRESS($BL630,COLUMN(BQ630)))</f>
        <v>6.2210616368591981E-3</v>
      </c>
      <c r="CE630" s="126" cm="1">
        <f t="array" aca="1" ref="CE630" ca="1">BR630/INDIRECT(ADDRESS($BL630,COLUMN(BR630)))</f>
        <v>8.4196055103918626E-3</v>
      </c>
      <c r="CF630" s="126" cm="1">
        <f t="array" aca="1" ref="CF630" ca="1">BS630/INDIRECT(ADDRESS($BL630,COLUMN(BS630)))</f>
        <v>7.4640089573381153E-3</v>
      </c>
      <c r="CG630" s="126" cm="1">
        <f t="array" aca="1" ref="CG630" ca="1">BT630/INDIRECT(ADDRESS($BL630,COLUMN(BT630)))</f>
        <v>9.9770195185958591E-3</v>
      </c>
      <c r="CH630" s="126" cm="1">
        <f t="array" aca="1" ref="CH630" ca="1">BU630/INDIRECT(ADDRESS($BL630,COLUMN(BU630)))</f>
        <v>1.1865656976287577E-2</v>
      </c>
      <c r="CI630" s="126" cm="1">
        <f t="array" aca="1" ref="CI630" ca="1">BV630/INDIRECT(ADDRESS($BL630,COLUMN(BV630)))</f>
        <v>1.5495224396248114E-2</v>
      </c>
      <c r="CJ630" s="126" cm="1">
        <f t="array" aca="1" ref="CJ630" ca="1">BW630/INDIRECT(ADDRESS($BL630,COLUMN(BW630)))</f>
        <v>2.5152922464515833E-2</v>
      </c>
      <c r="CK630" s="126" cm="1">
        <f t="array" aca="1" ref="CK630" ca="1">BX630/INDIRECT(ADDRESS($BL630,COLUMN(BX630)))</f>
        <v>3.1709653943883045E-2</v>
      </c>
      <c r="CL630" s="126" cm="1">
        <f t="array" aca="1" ref="CL630" ca="1">BY630/INDIRECT(ADDRESS($BL630,COLUMN(BY630)))</f>
        <v>3.3846013403799613E-2</v>
      </c>
      <c r="CN630" s="71" t="str">
        <f t="shared" si="148"/>
        <v>Renewable electricity</v>
      </c>
      <c r="CO630" s="194" t="str">
        <f t="shared" ca="1" si="149"/>
        <v>0.01
(0.7%)</v>
      </c>
      <c r="CP630" s="194" t="str">
        <f t="shared" ca="1" si="149"/>
        <v>0.01
(0.6%)</v>
      </c>
      <c r="CQ630" s="194" t="str">
        <f t="shared" ca="1" si="149"/>
        <v>0.01
(0.6%)</v>
      </c>
      <c r="CR630" s="194" t="str">
        <f t="shared" ca="1" si="149"/>
        <v>0.01
(0.8%)</v>
      </c>
      <c r="CS630" s="194" t="str">
        <f t="shared" ca="1" si="149"/>
        <v>0.01
(0.7%)</v>
      </c>
      <c r="CT630" s="194" t="str">
        <f t="shared" ca="1" si="149"/>
        <v>0.02
(1.0%)</v>
      </c>
      <c r="CU630" s="194" t="str">
        <f t="shared" ca="1" si="149"/>
        <v>0.03
(1.2%)</v>
      </c>
      <c r="CV630" s="194" t="str">
        <f t="shared" ca="1" si="149"/>
        <v>0.03
(1.5%)</v>
      </c>
      <c r="CW630" s="194" t="str">
        <f t="shared" ca="1" si="149"/>
        <v>0.05
(2.5%)</v>
      </c>
      <c r="CX630" s="194" t="str">
        <f t="shared" ca="1" si="149"/>
        <v>0.09
(3.2%)</v>
      </c>
      <c r="CY630" s="194" t="str">
        <f t="shared" ca="1" si="149"/>
        <v>0.12
(3.4%)</v>
      </c>
    </row>
    <row r="631" spans="3:103">
      <c r="C631" s="7" t="s">
        <v>351</v>
      </c>
      <c r="D631" s="7" t="s">
        <v>12</v>
      </c>
      <c r="F631" s="65">
        <v>0</v>
      </c>
      <c r="G631" s="65">
        <v>0</v>
      </c>
      <c r="H631" s="65">
        <v>0</v>
      </c>
      <c r="I631" s="65">
        <v>0</v>
      </c>
      <c r="J631" s="65">
        <v>0</v>
      </c>
      <c r="K631" s="65">
        <v>0</v>
      </c>
      <c r="L631" s="65">
        <v>0</v>
      </c>
      <c r="M631" s="65">
        <v>0</v>
      </c>
      <c r="N631" s="65">
        <v>0</v>
      </c>
      <c r="O631" s="65">
        <v>0</v>
      </c>
      <c r="P631" s="65">
        <v>0</v>
      </c>
      <c r="Q631" s="65">
        <v>0</v>
      </c>
      <c r="R631" s="65">
        <v>0</v>
      </c>
      <c r="S631" s="65">
        <v>0</v>
      </c>
      <c r="T631" s="65">
        <v>0</v>
      </c>
      <c r="U631" s="65">
        <v>0</v>
      </c>
      <c r="V631" s="65">
        <v>0</v>
      </c>
      <c r="W631" s="65">
        <v>0</v>
      </c>
      <c r="X631" s="65">
        <v>0</v>
      </c>
      <c r="Y631" s="65">
        <v>0</v>
      </c>
      <c r="Z631" s="65">
        <v>0</v>
      </c>
      <c r="AA631" s="65">
        <v>0</v>
      </c>
      <c r="AB631" s="65">
        <v>0</v>
      </c>
      <c r="AC631" s="65">
        <v>0</v>
      </c>
      <c r="AD631" s="65">
        <v>0</v>
      </c>
      <c r="AE631" s="65">
        <v>0</v>
      </c>
      <c r="AF631" s="65">
        <v>0</v>
      </c>
      <c r="AG631" s="65">
        <v>0</v>
      </c>
      <c r="AH631" s="65">
        <v>0</v>
      </c>
      <c r="AI631" s="65">
        <v>0</v>
      </c>
      <c r="AJ631" s="65">
        <v>0</v>
      </c>
      <c r="AK631" s="65">
        <v>0</v>
      </c>
      <c r="AL631" s="65">
        <v>9.2990944444444459</v>
      </c>
      <c r="AM631" s="65">
        <v>0</v>
      </c>
      <c r="AY631" s="49" t="str">
        <f t="shared" si="144"/>
        <v>Biojet</v>
      </c>
      <c r="AZ631" s="101" cm="1">
        <f t="array" aca="1" ref="AZ631" ca="1">INDIRECT(ADDRESS(ROW(AY631),AZ$9))/1000</f>
        <v>0</v>
      </c>
      <c r="BA631" s="102" cm="1">
        <f t="array" aca="1" ref="BA631" ca="1">INDIRECT(ADDRESS(ROW(AZ631),BA$9))/1000</f>
        <v>9.2990944444444456E-3</v>
      </c>
      <c r="BB631" s="102" cm="1">
        <f t="array" aca="1" ref="BB631" ca="1">INDIRECT(ADDRESS(ROW(BA631),BB$9))/1000</f>
        <v>0</v>
      </c>
      <c r="BC631" s="103" cm="1">
        <f t="array" aca="1" ref="BC631" ca="1">INDIRECT(ADDRESS(ROW(BB631),BC$9))/1000</f>
        <v>0</v>
      </c>
      <c r="BD631" s="77" cm="1">
        <f t="array" aca="1" ref="BD631" ca="1">AZ631/INDIRECT(ADDRESS($BL631,COLUMN(AZ631)))</f>
        <v>0</v>
      </c>
      <c r="BE631" s="78" cm="1">
        <f t="array" aca="1" ref="BE631" ca="1">BA631/INDIRECT(ADDRESS($BL631,COLUMN(BA631)))</f>
        <v>3.3828035536184347E-3</v>
      </c>
      <c r="BF631" s="78" cm="1">
        <f t="array" aca="1" ref="BF631" ca="1">BB631/INDIRECT(ADDRESS($BL631,COLUMN(BB631)))</f>
        <v>0</v>
      </c>
      <c r="BG631" s="80" cm="1">
        <f t="array" aca="1" ref="BG631" ca="1">BC631/INDIRECT(ADDRESS($BL631,COLUMN(BC631)))</f>
        <v>0</v>
      </c>
      <c r="BH631" s="53">
        <f t="shared" ca="1" si="145"/>
        <v>-1</v>
      </c>
      <c r="BI631" s="53" t="str">
        <f t="shared" ca="1" si="145"/>
        <v>-</v>
      </c>
      <c r="BJ631" s="53" t="str">
        <f t="shared" ca="1" si="145"/>
        <v>-</v>
      </c>
      <c r="BL631" s="61">
        <f>+BL632</f>
        <v>633</v>
      </c>
      <c r="BN631" s="49" t="str">
        <f t="shared" si="146"/>
        <v>Biojet</v>
      </c>
      <c r="BO631" s="71" cm="1">
        <f t="array" ref="BO631">INDEX(631:631,,BO$9)/1000</f>
        <v>0</v>
      </c>
      <c r="BP631" s="71" cm="1">
        <f t="array" ref="BP631">INDEX(631:631,,BP$9)/1000</f>
        <v>0</v>
      </c>
      <c r="BQ631" s="71" cm="1">
        <f t="array" ref="BQ631">INDEX(631:631,,BQ$9)/1000</f>
        <v>0</v>
      </c>
      <c r="BR631" s="71" cm="1">
        <f t="array" ref="BR631">INDEX(631:631,,BR$9)/1000</f>
        <v>0</v>
      </c>
      <c r="BS631" s="71" cm="1">
        <f t="array" ref="BS631">INDEX(631:631,,BS$9)/1000</f>
        <v>0</v>
      </c>
      <c r="BT631" s="71" cm="1">
        <f t="array" ref="BT631">INDEX(631:631,,BT$9)/1000</f>
        <v>0</v>
      </c>
      <c r="BU631" s="71" cm="1">
        <f t="array" ref="BU631">INDEX(631:631,,BU$9)/1000</f>
        <v>0</v>
      </c>
      <c r="BV631" s="71" cm="1">
        <f t="array" ref="BV631">INDEX(631:631,,BV$9)/1000</f>
        <v>0</v>
      </c>
      <c r="BW631" s="71" cm="1">
        <f t="array" ref="BW631">INDEX(631:631,,BW$9)/1000</f>
        <v>0</v>
      </c>
      <c r="BX631" s="71" cm="1">
        <f t="array" ref="BX631">INDEX(631:631,,BX$9)/1000</f>
        <v>9.2990944444444456E-3</v>
      </c>
      <c r="BY631" s="71" cm="1">
        <f t="array" ref="BY631">INDEX(631:631,,BY$9)/1000</f>
        <v>0</v>
      </c>
      <c r="CA631" s="71" t="str">
        <f t="shared" si="147"/>
        <v>Biojet</v>
      </c>
      <c r="CB631" s="126" cm="1">
        <f t="array" aca="1" ref="CB631" ca="1">BO631/INDIRECT(ADDRESS($BL631,COLUMN(BO631)))</f>
        <v>0</v>
      </c>
      <c r="CC631" s="126" cm="1">
        <f t="array" aca="1" ref="CC631" ca="1">BP631/INDIRECT(ADDRESS($BL631,COLUMN(BP631)))</f>
        <v>0</v>
      </c>
      <c r="CD631" s="126" cm="1">
        <f t="array" aca="1" ref="CD631" ca="1">BQ631/INDIRECT(ADDRESS($BL631,COLUMN(BQ631)))</f>
        <v>0</v>
      </c>
      <c r="CE631" s="126" cm="1">
        <f t="array" aca="1" ref="CE631" ca="1">BR631/INDIRECT(ADDRESS($BL631,COLUMN(BR631)))</f>
        <v>0</v>
      </c>
      <c r="CF631" s="126" cm="1">
        <f t="array" aca="1" ref="CF631" ca="1">BS631/INDIRECT(ADDRESS($BL631,COLUMN(BS631)))</f>
        <v>0</v>
      </c>
      <c r="CG631" s="126" cm="1">
        <f t="array" aca="1" ref="CG631" ca="1">BT631/INDIRECT(ADDRESS($BL631,COLUMN(BT631)))</f>
        <v>0</v>
      </c>
      <c r="CH631" s="126" cm="1">
        <f t="array" aca="1" ref="CH631" ca="1">BU631/INDIRECT(ADDRESS($BL631,COLUMN(BU631)))</f>
        <v>0</v>
      </c>
      <c r="CI631" s="126" cm="1">
        <f t="array" aca="1" ref="CI631" ca="1">BV631/INDIRECT(ADDRESS($BL631,COLUMN(BV631)))</f>
        <v>0</v>
      </c>
      <c r="CJ631" s="126" cm="1">
        <f t="array" aca="1" ref="CJ631" ca="1">BW631/INDIRECT(ADDRESS($BL631,COLUMN(BW631)))</f>
        <v>0</v>
      </c>
      <c r="CK631" s="126" cm="1">
        <f t="array" aca="1" ref="CK631" ca="1">BX631/INDIRECT(ADDRESS($BL631,COLUMN(BX631)))</f>
        <v>3.3828035536184347E-3</v>
      </c>
      <c r="CL631" s="126" cm="1">
        <f t="array" aca="1" ref="CL631" ca="1">BY631/INDIRECT(ADDRESS($BL631,COLUMN(BY631)))</f>
        <v>0</v>
      </c>
      <c r="CN631" s="71" t="str">
        <f t="shared" si="148"/>
        <v>Biojet</v>
      </c>
      <c r="CO631" s="194" t="str">
        <f t="shared" ca="1" si="149"/>
        <v>0
(0%)</v>
      </c>
      <c r="CP631" s="194" t="str">
        <f t="shared" ca="1" si="149"/>
        <v>0
(0%)</v>
      </c>
      <c r="CQ631" s="194" t="str">
        <f t="shared" ca="1" si="149"/>
        <v>0
(0%)</v>
      </c>
      <c r="CR631" s="194" t="str">
        <f t="shared" ca="1" si="149"/>
        <v>0
(0%)</v>
      </c>
      <c r="CS631" s="194" t="str">
        <f t="shared" ca="1" si="149"/>
        <v>0
(0%)</v>
      </c>
      <c r="CT631" s="194" t="str">
        <f t="shared" ca="1" si="149"/>
        <v>0
(0%)</v>
      </c>
      <c r="CU631" s="194" t="str">
        <f t="shared" ca="1" si="149"/>
        <v>0
(0%)</v>
      </c>
      <c r="CV631" s="194" t="str">
        <f t="shared" ca="1" si="149"/>
        <v>0
(0%)</v>
      </c>
      <c r="CW631" s="194" t="str">
        <f t="shared" ca="1" si="149"/>
        <v>0
(0%)</v>
      </c>
      <c r="CX631" s="194" t="str">
        <f t="shared" ca="1" si="149"/>
        <v>0.01
(0.3%)</v>
      </c>
      <c r="CY631" s="194" t="str">
        <f t="shared" ca="1" si="149"/>
        <v>0
(0%)</v>
      </c>
    </row>
    <row r="632" spans="3:103">
      <c r="C632" s="7" t="s">
        <v>350</v>
      </c>
      <c r="D632" s="7" t="s">
        <v>12</v>
      </c>
      <c r="F632" s="65">
        <v>0</v>
      </c>
      <c r="G632" s="65">
        <v>0</v>
      </c>
      <c r="H632" s="65">
        <v>0</v>
      </c>
      <c r="I632" s="65">
        <v>0</v>
      </c>
      <c r="J632" s="65">
        <v>0</v>
      </c>
      <c r="K632" s="65">
        <v>0</v>
      </c>
      <c r="L632" s="65">
        <v>0</v>
      </c>
      <c r="M632" s="65">
        <v>0</v>
      </c>
      <c r="N632" s="65">
        <v>0</v>
      </c>
      <c r="O632" s="65">
        <v>0</v>
      </c>
      <c r="P632" s="65">
        <v>0</v>
      </c>
      <c r="Q632" s="65">
        <v>0</v>
      </c>
      <c r="R632" s="65">
        <v>0</v>
      </c>
      <c r="S632" s="65">
        <v>0</v>
      </c>
      <c r="T632" s="65">
        <v>0</v>
      </c>
      <c r="U632" s="65">
        <v>0</v>
      </c>
      <c r="V632" s="65">
        <v>0</v>
      </c>
      <c r="W632" s="65">
        <v>0</v>
      </c>
      <c r="X632" s="65">
        <v>0</v>
      </c>
      <c r="Y632" s="65">
        <v>0</v>
      </c>
      <c r="Z632" s="65">
        <v>0</v>
      </c>
      <c r="AA632" s="65">
        <v>0</v>
      </c>
      <c r="AB632" s="65">
        <v>0</v>
      </c>
      <c r="AC632" s="65">
        <v>0</v>
      </c>
      <c r="AD632" s="65">
        <v>0</v>
      </c>
      <c r="AE632" s="65">
        <v>0</v>
      </c>
      <c r="AF632" s="65">
        <v>0</v>
      </c>
      <c r="AG632" s="65">
        <v>0</v>
      </c>
      <c r="AH632" s="65">
        <v>0</v>
      </c>
      <c r="AI632" s="65">
        <v>0</v>
      </c>
      <c r="AJ632" s="65">
        <v>0</v>
      </c>
      <c r="AK632" s="65">
        <v>4.5465005555555553</v>
      </c>
      <c r="AL632" s="65">
        <v>10.990122666666666</v>
      </c>
      <c r="AM632" s="65">
        <v>23.636432888888887</v>
      </c>
      <c r="AY632" s="49" t="str">
        <f t="shared" si="144"/>
        <v>Biomethane</v>
      </c>
      <c r="AZ632" s="101" cm="1">
        <f t="array" aca="1" ref="AZ632" ca="1">INDIRECT(ADDRESS(ROW(AY632),AZ$9))/1000</f>
        <v>2.3636432888888888E-2</v>
      </c>
      <c r="BA632" s="102" cm="1">
        <f t="array" aca="1" ref="BA632" ca="1">INDIRECT(ADDRESS(ROW(AZ632),BA$9))/1000</f>
        <v>1.0990122666666666E-2</v>
      </c>
      <c r="BB632" s="102" cm="1">
        <f t="array" aca="1" ref="BB632" ca="1">INDIRECT(ADDRESS(ROW(BA632),BB$9))/1000</f>
        <v>0</v>
      </c>
      <c r="BC632" s="103" cm="1">
        <f t="array" aca="1" ref="BC632" ca="1">INDIRECT(ADDRESS(ROW(BB632),BC$9))/1000</f>
        <v>0</v>
      </c>
      <c r="BD632" s="77" cm="1">
        <f t="array" aca="1" ref="BD632" ca="1">AZ632/INDIRECT(ADDRESS($BL632,COLUMN(AZ632)))</f>
        <v>6.4618339495254818E-3</v>
      </c>
      <c r="BE632" s="78" cm="1">
        <f t="array" aca="1" ref="BE632" ca="1">BA632/INDIRECT(ADDRESS($BL632,COLUMN(BA632)))</f>
        <v>3.9979619772238578E-3</v>
      </c>
      <c r="BF632" s="78" cm="1">
        <f t="array" aca="1" ref="BF632" ca="1">BB632/INDIRECT(ADDRESS($BL632,COLUMN(BB632)))</f>
        <v>0</v>
      </c>
      <c r="BG632" s="80" cm="1">
        <f t="array" aca="1" ref="BG632" ca="1">BC632/INDIRECT(ADDRESS($BL632,COLUMN(BC632)))</f>
        <v>0</v>
      </c>
      <c r="BH632" s="53">
        <f t="shared" ca="1" si="145"/>
        <v>1.1506978225619644</v>
      </c>
      <c r="BI632" s="53" t="str">
        <f t="shared" ca="1" si="145"/>
        <v>-</v>
      </c>
      <c r="BJ632" s="53" t="str">
        <f t="shared" ca="1" si="145"/>
        <v>-</v>
      </c>
      <c r="BL632" s="61">
        <f>+BL633</f>
        <v>633</v>
      </c>
      <c r="BN632" s="49" t="str">
        <f t="shared" si="146"/>
        <v>Biomethane</v>
      </c>
      <c r="BO632" s="71" cm="1">
        <f t="array" ref="BO632">INDEX(632:632,,BO$9)/1000</f>
        <v>0</v>
      </c>
      <c r="BP632" s="71" cm="1">
        <f t="array" ref="BP632">INDEX(632:632,,BP$9)/1000</f>
        <v>0</v>
      </c>
      <c r="BQ632" s="71" cm="1">
        <f t="array" ref="BQ632">INDEX(632:632,,BQ$9)/1000</f>
        <v>0</v>
      </c>
      <c r="BR632" s="71" cm="1">
        <f t="array" ref="BR632">INDEX(632:632,,BR$9)/1000</f>
        <v>0</v>
      </c>
      <c r="BS632" s="71" cm="1">
        <f t="array" ref="BS632">INDEX(632:632,,BS$9)/1000</f>
        <v>0</v>
      </c>
      <c r="BT632" s="71" cm="1">
        <f t="array" ref="BT632">INDEX(632:632,,BT$9)/1000</f>
        <v>0</v>
      </c>
      <c r="BU632" s="71" cm="1">
        <f t="array" ref="BU632">INDEX(632:632,,BU$9)/1000</f>
        <v>0</v>
      </c>
      <c r="BV632" s="71" cm="1">
        <f t="array" ref="BV632">INDEX(632:632,,BV$9)/1000</f>
        <v>0</v>
      </c>
      <c r="BW632" s="71" cm="1">
        <f t="array" ref="BW632">INDEX(632:632,,BW$9)/1000</f>
        <v>4.5465005555555557E-3</v>
      </c>
      <c r="BX632" s="71" cm="1">
        <f t="array" ref="BX632">INDEX(632:632,,BX$9)/1000</f>
        <v>1.0990122666666666E-2</v>
      </c>
      <c r="BY632" s="71" cm="1">
        <f t="array" ref="BY632">INDEX(632:632,,BY$9)/1000</f>
        <v>2.3636432888888888E-2</v>
      </c>
      <c r="CA632" s="71" t="str">
        <f t="shared" si="147"/>
        <v>Biomethane</v>
      </c>
      <c r="CB632" s="126" cm="1">
        <f t="array" aca="1" ref="CB632" ca="1">BO632/INDIRECT(ADDRESS($BL632,COLUMN(BO632)))</f>
        <v>0</v>
      </c>
      <c r="CC632" s="126" cm="1">
        <f t="array" aca="1" ref="CC632" ca="1">BP632/INDIRECT(ADDRESS($BL632,COLUMN(BP632)))</f>
        <v>0</v>
      </c>
      <c r="CD632" s="126" cm="1">
        <f t="array" aca="1" ref="CD632" ca="1">BQ632/INDIRECT(ADDRESS($BL632,COLUMN(BQ632)))</f>
        <v>0</v>
      </c>
      <c r="CE632" s="126" cm="1">
        <f t="array" aca="1" ref="CE632" ca="1">BR632/INDIRECT(ADDRESS($BL632,COLUMN(BR632)))</f>
        <v>0</v>
      </c>
      <c r="CF632" s="126" cm="1">
        <f t="array" aca="1" ref="CF632" ca="1">BS632/INDIRECT(ADDRESS($BL632,COLUMN(BS632)))</f>
        <v>0</v>
      </c>
      <c r="CG632" s="126" cm="1">
        <f t="array" aca="1" ref="CG632" ca="1">BT632/INDIRECT(ADDRESS($BL632,COLUMN(BT632)))</f>
        <v>0</v>
      </c>
      <c r="CH632" s="126" cm="1">
        <f t="array" aca="1" ref="CH632" ca="1">BU632/INDIRECT(ADDRESS($BL632,COLUMN(BU632)))</f>
        <v>0</v>
      </c>
      <c r="CI632" s="126" cm="1">
        <f t="array" aca="1" ref="CI632" ca="1">BV632/INDIRECT(ADDRESS($BL632,COLUMN(BV632)))</f>
        <v>0</v>
      </c>
      <c r="CJ632" s="126" cm="1">
        <f t="array" aca="1" ref="CJ632" ca="1">BW632/INDIRECT(ADDRESS($BL632,COLUMN(BW632)))</f>
        <v>2.1028477540884056E-3</v>
      </c>
      <c r="CK632" s="126" cm="1">
        <f t="array" aca="1" ref="CK632" ca="1">BX632/INDIRECT(ADDRESS($BL632,COLUMN(BX632)))</f>
        <v>3.9979619772238578E-3</v>
      </c>
      <c r="CL632" s="126" cm="1">
        <f t="array" aca="1" ref="CL632" ca="1">BY632/INDIRECT(ADDRESS($BL632,COLUMN(BY632)))</f>
        <v>6.4618339495254818E-3</v>
      </c>
      <c r="CN632" s="71" t="str">
        <f t="shared" si="148"/>
        <v>Biomethane</v>
      </c>
      <c r="CO632" s="194" t="str">
        <f t="shared" ca="1" si="149"/>
        <v>0
(0%)</v>
      </c>
      <c r="CP632" s="194" t="str">
        <f t="shared" ca="1" si="149"/>
        <v>0
(0%)</v>
      </c>
      <c r="CQ632" s="194" t="str">
        <f t="shared" ca="1" si="149"/>
        <v>0
(0%)</v>
      </c>
      <c r="CR632" s="194" t="str">
        <f t="shared" ca="1" si="149"/>
        <v>0
(0%)</v>
      </c>
      <c r="CS632" s="194" t="str">
        <f t="shared" ca="1" si="149"/>
        <v>0
(0%)</v>
      </c>
      <c r="CT632" s="194" t="str">
        <f t="shared" ca="1" si="149"/>
        <v>0
(0%)</v>
      </c>
      <c r="CU632" s="194" t="str">
        <f t="shared" ca="1" si="149"/>
        <v>0
(0%)</v>
      </c>
      <c r="CV632" s="194" t="str">
        <f t="shared" ca="1" si="149"/>
        <v>0
(0%)</v>
      </c>
      <c r="CW632" s="194" t="str">
        <f t="shared" ca="1" si="149"/>
        <v>0.00
(0.2%)</v>
      </c>
      <c r="CX632" s="194" t="str">
        <f t="shared" ca="1" si="149"/>
        <v>0.01
(0.4%)</v>
      </c>
      <c r="CY632" s="194" t="str">
        <f t="shared" ca="1" si="149"/>
        <v>0.02
(0.6%)</v>
      </c>
    </row>
    <row r="633" spans="3:103" s="58" customFormat="1">
      <c r="C633" s="58" t="s">
        <v>47</v>
      </c>
      <c r="D633" s="58" t="s">
        <v>12</v>
      </c>
      <c r="F633" s="134">
        <f t="shared" ref="F633:K633" si="150">SUM(F628:F632)</f>
        <v>0</v>
      </c>
      <c r="G633" s="134">
        <f t="shared" si="150"/>
        <v>0</v>
      </c>
      <c r="H633" s="134">
        <f t="shared" si="150"/>
        <v>0</v>
      </c>
      <c r="I633" s="134">
        <f t="shared" si="150"/>
        <v>0</v>
      </c>
      <c r="J633" s="134">
        <f t="shared" si="150"/>
        <v>0</v>
      </c>
      <c r="K633" s="134">
        <f t="shared" si="150"/>
        <v>0</v>
      </c>
      <c r="L633" s="134"/>
      <c r="M633" s="134">
        <f t="shared" ref="M633:AM633" si="151">SUM(M628:M632)</f>
        <v>0</v>
      </c>
      <c r="N633" s="134">
        <f t="shared" si="151"/>
        <v>0</v>
      </c>
      <c r="O633" s="134">
        <f t="shared" si="151"/>
        <v>0</v>
      </c>
      <c r="P633" s="134">
        <f t="shared" si="151"/>
        <v>1.2712726582932066</v>
      </c>
      <c r="Q633" s="134">
        <f t="shared" si="151"/>
        <v>1.2707599379612839</v>
      </c>
      <c r="R633" s="134">
        <f t="shared" si="151"/>
        <v>1.1143742650132127</v>
      </c>
      <c r="S633" s="134">
        <f t="shared" si="151"/>
        <v>1.1461345401451515</v>
      </c>
      <c r="T633" s="134">
        <f t="shared" si="151"/>
        <v>2.5257702612381365</v>
      </c>
      <c r="U633" s="134">
        <f t="shared" si="151"/>
        <v>15.863080315367004</v>
      </c>
      <c r="V633" s="134">
        <f t="shared" si="151"/>
        <v>34.397920892751742</v>
      </c>
      <c r="W633" s="134">
        <f t="shared" si="151"/>
        <v>254.23376392046703</v>
      </c>
      <c r="X633" s="134">
        <f t="shared" si="151"/>
        <v>650.9022122073734</v>
      </c>
      <c r="Y633" s="134">
        <f t="shared" si="151"/>
        <v>904.65884001685151</v>
      </c>
      <c r="Z633" s="134">
        <f t="shared" si="151"/>
        <v>1081.8471256879561</v>
      </c>
      <c r="AA633" s="134">
        <f t="shared" si="151"/>
        <v>1143.8159650255468</v>
      </c>
      <c r="AB633" s="134">
        <f t="shared" si="151"/>
        <v>994.19247963016824</v>
      </c>
      <c r="AC633" s="134">
        <f t="shared" si="151"/>
        <v>1196.9342858594664</v>
      </c>
      <c r="AD633" s="134">
        <f t="shared" si="151"/>
        <v>1359.2694073234138</v>
      </c>
      <c r="AE633" s="134">
        <f t="shared" si="151"/>
        <v>1499.5090085182799</v>
      </c>
      <c r="AF633" s="134">
        <f t="shared" si="151"/>
        <v>1389.6418543958109</v>
      </c>
      <c r="AG633" s="134">
        <f t="shared" si="151"/>
        <v>1882.3052534778817</v>
      </c>
      <c r="AH633" s="134">
        <f t="shared" si="151"/>
        <v>1815.489319328163</v>
      </c>
      <c r="AI633" s="134">
        <f t="shared" si="151"/>
        <v>2227.8228611808431</v>
      </c>
      <c r="AJ633" s="134">
        <f t="shared" si="151"/>
        <v>2080.5169140929156</v>
      </c>
      <c r="AK633" s="134">
        <f t="shared" si="151"/>
        <v>2162.0683412368503</v>
      </c>
      <c r="AL633" s="134">
        <f t="shared" si="151"/>
        <v>2748.9312627975742</v>
      </c>
      <c r="AM633" s="134">
        <f t="shared" si="151"/>
        <v>3657.8521010470417</v>
      </c>
      <c r="AN633" s="7"/>
      <c r="AO633" s="7"/>
      <c r="AP633" s="7"/>
      <c r="AQ633" s="7"/>
      <c r="AR633" s="7"/>
      <c r="AS633" s="7"/>
      <c r="AT633" s="7"/>
      <c r="AU633" s="7"/>
      <c r="AV633" s="7"/>
      <c r="AY633" s="52" t="str">
        <f t="shared" si="144"/>
        <v>Total</v>
      </c>
      <c r="AZ633" s="111" cm="1">
        <f t="array" aca="1" ref="AZ633" ca="1">INDIRECT(ADDRESS(ROW(AY633),AZ$9))/1000</f>
        <v>3.6578521010470419</v>
      </c>
      <c r="BA633" s="112" cm="1">
        <f t="array" aca="1" ref="BA633" ca="1">INDIRECT(ADDRESS(ROW(AZ633),BA$9))/1000</f>
        <v>2.7489312627975742</v>
      </c>
      <c r="BB633" s="112" cm="1">
        <f t="array" aca="1" ref="BB633" ca="1">INDIRECT(ADDRESS(ROW(BA633),BB$9))/1000</f>
        <v>1.8154893193281629</v>
      </c>
      <c r="BC633" s="113" cm="1">
        <f t="array" aca="1" ref="BC633" ca="1">INDIRECT(ADDRESS(ROW(BB633),BC$9))/1000</f>
        <v>1.1969342858594665</v>
      </c>
      <c r="BD633" s="81" cm="1">
        <f t="array" aca="1" ref="BD633" ca="1">AZ633/INDIRECT(ADDRESS($BL633,COLUMN(AZ633)))</f>
        <v>1</v>
      </c>
      <c r="BE633" s="82" cm="1">
        <f t="array" aca="1" ref="BE633" ca="1">BA633/INDIRECT(ADDRESS($BL633,COLUMN(BA633)))</f>
        <v>1</v>
      </c>
      <c r="BF633" s="82" cm="1">
        <f t="array" aca="1" ref="BF633" ca="1">BB633/INDIRECT(ADDRESS($BL633,COLUMN(BB633)))</f>
        <v>1</v>
      </c>
      <c r="BG633" s="83" cm="1">
        <f t="array" aca="1" ref="BG633" ca="1">BC633/INDIRECT(ADDRESS($BL633,COLUMN(BC633)))</f>
        <v>1</v>
      </c>
      <c r="BH633" s="54">
        <f t="shared" ca="1" si="145"/>
        <v>0.33064516765125057</v>
      </c>
      <c r="BI633" s="54">
        <f t="shared" ca="1" si="145"/>
        <v>1.0148023246981486</v>
      </c>
      <c r="BJ633" s="54">
        <f t="shared" ca="1" si="145"/>
        <v>2.056017480876569</v>
      </c>
      <c r="BK633" s="7"/>
      <c r="BL633" s="62">
        <f>ROW(AY633)</f>
        <v>633</v>
      </c>
      <c r="BN633" s="49" t="str">
        <f t="shared" si="146"/>
        <v>Total</v>
      </c>
      <c r="BO633" s="71" cm="1">
        <f t="array" ref="BO633">INDEX(633:633,,BO$9)/1000</f>
        <v>1.1969342858594665</v>
      </c>
      <c r="BP633" s="71" cm="1">
        <f t="array" ref="BP633">INDEX(633:633,,BP$9)/1000</f>
        <v>1.3592694073234137</v>
      </c>
      <c r="BQ633" s="71" cm="1">
        <f t="array" ref="BQ633">INDEX(633:633,,BQ$9)/1000</f>
        <v>1.4995090085182798</v>
      </c>
      <c r="BR633" s="71" cm="1">
        <f t="array" ref="BR633">INDEX(633:633,,BR$9)/1000</f>
        <v>1.3896418543958109</v>
      </c>
      <c r="BS633" s="71" cm="1">
        <f t="array" ref="BS633">INDEX(633:633,,BS$9)/1000</f>
        <v>1.8823052534778817</v>
      </c>
      <c r="BT633" s="71" cm="1">
        <f t="array" ref="BT633">INDEX(633:633,,BT$9)/1000</f>
        <v>1.8154893193281629</v>
      </c>
      <c r="BU633" s="71" cm="1">
        <f t="array" ref="BU633">INDEX(633:633,,BU$9)/1000</f>
        <v>2.2278228611808433</v>
      </c>
      <c r="BV633" s="71" cm="1">
        <f t="array" ref="BV633">INDEX(633:633,,BV$9)/1000</f>
        <v>2.0805169140929154</v>
      </c>
      <c r="BW633" s="71" cm="1">
        <f t="array" ref="BW633">INDEX(633:633,,BW$9)/1000</f>
        <v>2.1620683412368504</v>
      </c>
      <c r="BX633" s="71" cm="1">
        <f t="array" ref="BX633">INDEX(633:633,,BX$9)/1000</f>
        <v>2.7489312627975742</v>
      </c>
      <c r="BY633" s="71" cm="1">
        <f t="array" ref="BY633">INDEX(633:633,,BY$9)/1000</f>
        <v>3.6578521010470419</v>
      </c>
      <c r="BZ633" s="7"/>
      <c r="CA633" s="71" t="str">
        <f t="shared" si="147"/>
        <v>Total</v>
      </c>
      <c r="CB633" s="126" cm="1">
        <f t="array" aca="1" ref="CB633" ca="1">BO633/INDIRECT(ADDRESS($BL633,COLUMN(BO633)))</f>
        <v>1</v>
      </c>
      <c r="CC633" s="126" cm="1">
        <f t="array" aca="1" ref="CC633" ca="1">BP633/INDIRECT(ADDRESS($BL633,COLUMN(BP633)))</f>
        <v>1</v>
      </c>
      <c r="CD633" s="126" cm="1">
        <f t="array" aca="1" ref="CD633" ca="1">BQ633/INDIRECT(ADDRESS($BL633,COLUMN(BQ633)))</f>
        <v>1</v>
      </c>
      <c r="CE633" s="126" cm="1">
        <f t="array" aca="1" ref="CE633" ca="1">BR633/INDIRECT(ADDRESS($BL633,COLUMN(BR633)))</f>
        <v>1</v>
      </c>
      <c r="CF633" s="126" cm="1">
        <f t="array" aca="1" ref="CF633" ca="1">BS633/INDIRECT(ADDRESS($BL633,COLUMN(BS633)))</f>
        <v>1</v>
      </c>
      <c r="CG633" s="126" cm="1">
        <f t="array" aca="1" ref="CG633" ca="1">BT633/INDIRECT(ADDRESS($BL633,COLUMN(BT633)))</f>
        <v>1</v>
      </c>
      <c r="CH633" s="126" cm="1">
        <f t="array" aca="1" ref="CH633" ca="1">BU633/INDIRECT(ADDRESS($BL633,COLUMN(BU633)))</f>
        <v>1</v>
      </c>
      <c r="CI633" s="126" cm="1">
        <f t="array" aca="1" ref="CI633" ca="1">BV633/INDIRECT(ADDRESS($BL633,COLUMN(BV633)))</f>
        <v>1</v>
      </c>
      <c r="CJ633" s="126" cm="1">
        <f t="array" aca="1" ref="CJ633" ca="1">BW633/INDIRECT(ADDRESS($BL633,COLUMN(BW633)))</f>
        <v>1</v>
      </c>
      <c r="CK633" s="126" cm="1">
        <f t="array" aca="1" ref="CK633" ca="1">BX633/INDIRECT(ADDRESS($BL633,COLUMN(BX633)))</f>
        <v>1</v>
      </c>
      <c r="CL633" s="126" cm="1">
        <f t="array" aca="1" ref="CL633" ca="1">BY633/INDIRECT(ADDRESS($BL633,COLUMN(BY633)))</f>
        <v>1</v>
      </c>
      <c r="CM633" s="7"/>
      <c r="CN633" s="71" t="str">
        <f t="shared" si="148"/>
        <v>Total</v>
      </c>
      <c r="CO633" s="194" t="str">
        <f t="shared" ca="1" si="149"/>
        <v>1.20
(100%)</v>
      </c>
      <c r="CP633" s="194" t="str">
        <f t="shared" ca="1" si="149"/>
        <v>1.36
(100%)</v>
      </c>
      <c r="CQ633" s="194" t="str">
        <f t="shared" ca="1" si="149"/>
        <v>1.50
(100%)</v>
      </c>
      <c r="CR633" s="194" t="str">
        <f t="shared" ca="1" si="149"/>
        <v>1.39
(100%)</v>
      </c>
      <c r="CS633" s="194" t="str">
        <f t="shared" ca="1" si="149"/>
        <v>1.88
(100%)</v>
      </c>
      <c r="CT633" s="194" t="str">
        <f t="shared" ca="1" si="149"/>
        <v>1.82
(100%)</v>
      </c>
      <c r="CU633" s="194" t="str">
        <f t="shared" ca="1" si="149"/>
        <v>2.23
(100%)</v>
      </c>
      <c r="CV633" s="194" t="str">
        <f t="shared" ca="1" si="149"/>
        <v>2.08
(100%)</v>
      </c>
      <c r="CW633" s="194" t="str">
        <f t="shared" ca="1" si="149"/>
        <v>2.16
(100%)</v>
      </c>
      <c r="CX633" s="194" t="str">
        <f t="shared" ca="1" si="149"/>
        <v>2.75
(100%)</v>
      </c>
      <c r="CY633" s="194" t="str">
        <f t="shared" ca="1" si="149"/>
        <v>3.66
(100%)</v>
      </c>
    </row>
    <row r="635" spans="3:103">
      <c r="C635" s="7" t="s">
        <v>352</v>
      </c>
      <c r="D635" s="7" t="s">
        <v>120</v>
      </c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>
        <f t="shared" ref="P635:AM635" si="152">SUM(P631,P628:P629)/P633</f>
        <v>0</v>
      </c>
      <c r="Q635" s="35">
        <f t="shared" si="152"/>
        <v>0</v>
      </c>
      <c r="R635" s="35">
        <f t="shared" si="152"/>
        <v>0</v>
      </c>
      <c r="S635" s="35">
        <f t="shared" si="152"/>
        <v>0</v>
      </c>
      <c r="T635" s="35">
        <f t="shared" si="152"/>
        <v>0</v>
      </c>
      <c r="U635" s="35">
        <f t="shared" si="152"/>
        <v>0.80512602879928352</v>
      </c>
      <c r="V635" s="35">
        <f t="shared" si="152"/>
        <v>0.90004747517997141</v>
      </c>
      <c r="W635" s="35">
        <f t="shared" si="152"/>
        <v>0.98544482822107071</v>
      </c>
      <c r="X635" s="35">
        <f t="shared" si="152"/>
        <v>0.99286435293724018</v>
      </c>
      <c r="Y635" s="35">
        <f t="shared" si="152"/>
        <v>0.99522979940757372</v>
      </c>
      <c r="Z635" s="35">
        <f t="shared" si="152"/>
        <v>0.99539533549376236</v>
      </c>
      <c r="AA635" s="35">
        <f t="shared" si="152"/>
        <v>0.99433712595018808</v>
      </c>
      <c r="AB635" s="35">
        <f t="shared" si="152"/>
        <v>0.9927683510607701</v>
      </c>
      <c r="AC635" s="35">
        <f t="shared" si="152"/>
        <v>0.99345809921377148</v>
      </c>
      <c r="AD635" s="35">
        <f t="shared" si="152"/>
        <v>0.99405004690791687</v>
      </c>
      <c r="AE635" s="35">
        <f t="shared" si="152"/>
        <v>0.9937789383631408</v>
      </c>
      <c r="AF635" s="35">
        <f t="shared" si="152"/>
        <v>0.99158039448960822</v>
      </c>
      <c r="AG635" s="35">
        <f t="shared" si="152"/>
        <v>0.99253599104266188</v>
      </c>
      <c r="AH635" s="35">
        <f t="shared" si="152"/>
        <v>0.99002298048140414</v>
      </c>
      <c r="AI635" s="35">
        <f t="shared" si="152"/>
        <v>0.9881343430237125</v>
      </c>
      <c r="AJ635" s="35">
        <f t="shared" si="152"/>
        <v>0.98450477560375182</v>
      </c>
      <c r="AK635" s="35">
        <f t="shared" si="152"/>
        <v>0.97274422978139563</v>
      </c>
      <c r="AL635" s="35">
        <f t="shared" si="152"/>
        <v>0.96429238407889306</v>
      </c>
      <c r="AM635" s="126">
        <f t="shared" si="152"/>
        <v>0.95969215264667485</v>
      </c>
    </row>
    <row r="636" spans="3:103">
      <c r="C636" s="7" t="s">
        <v>350</v>
      </c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>
        <f t="shared" ref="P636:AM636" si="153">P632/P633</f>
        <v>0</v>
      </c>
      <c r="Q636" s="35">
        <f t="shared" si="153"/>
        <v>0</v>
      </c>
      <c r="R636" s="35">
        <f t="shared" si="153"/>
        <v>0</v>
      </c>
      <c r="S636" s="35">
        <f t="shared" si="153"/>
        <v>0</v>
      </c>
      <c r="T636" s="35">
        <f t="shared" si="153"/>
        <v>0</v>
      </c>
      <c r="U636" s="35">
        <f t="shared" si="153"/>
        <v>0</v>
      </c>
      <c r="V636" s="35">
        <f t="shared" si="153"/>
        <v>0</v>
      </c>
      <c r="W636" s="35">
        <f t="shared" si="153"/>
        <v>0</v>
      </c>
      <c r="X636" s="35">
        <f t="shared" si="153"/>
        <v>0</v>
      </c>
      <c r="Y636" s="35">
        <f t="shared" si="153"/>
        <v>0</v>
      </c>
      <c r="Z636" s="35">
        <f t="shared" si="153"/>
        <v>0</v>
      </c>
      <c r="AA636" s="35">
        <f t="shared" si="153"/>
        <v>0</v>
      </c>
      <c r="AB636" s="35">
        <f t="shared" si="153"/>
        <v>0</v>
      </c>
      <c r="AC636" s="35">
        <f t="shared" si="153"/>
        <v>0</v>
      </c>
      <c r="AD636" s="35">
        <f t="shared" si="153"/>
        <v>0</v>
      </c>
      <c r="AE636" s="35">
        <f t="shared" si="153"/>
        <v>0</v>
      </c>
      <c r="AF636" s="35">
        <f t="shared" si="153"/>
        <v>0</v>
      </c>
      <c r="AG636" s="35">
        <f t="shared" si="153"/>
        <v>0</v>
      </c>
      <c r="AH636" s="35">
        <f t="shared" si="153"/>
        <v>0</v>
      </c>
      <c r="AI636" s="35">
        <f t="shared" si="153"/>
        <v>0</v>
      </c>
      <c r="AJ636" s="35">
        <f t="shared" si="153"/>
        <v>0</v>
      </c>
      <c r="AK636" s="35">
        <f t="shared" si="153"/>
        <v>2.1028477540884056E-3</v>
      </c>
      <c r="AL636" s="35">
        <f t="shared" si="153"/>
        <v>3.9979619772238578E-3</v>
      </c>
      <c r="AM636" s="126">
        <f t="shared" si="153"/>
        <v>6.4618339495254818E-3</v>
      </c>
    </row>
    <row r="637" spans="3:103">
      <c r="C637" s="7" t="s">
        <v>330</v>
      </c>
      <c r="D637" s="7" t="s">
        <v>120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126">
        <f t="shared" ref="P637:AL637" si="154">P630/P633</f>
        <v>1</v>
      </c>
      <c r="Q637" s="126">
        <f t="shared" si="154"/>
        <v>1</v>
      </c>
      <c r="R637" s="126">
        <f t="shared" si="154"/>
        <v>1</v>
      </c>
      <c r="S637" s="126">
        <f t="shared" si="154"/>
        <v>1</v>
      </c>
      <c r="T637" s="126">
        <f t="shared" si="154"/>
        <v>1</v>
      </c>
      <c r="U637" s="126">
        <f t="shared" si="154"/>
        <v>0.19487397120071656</v>
      </c>
      <c r="V637" s="126">
        <f t="shared" si="154"/>
        <v>9.9952524820028546E-2</v>
      </c>
      <c r="W637" s="126">
        <f t="shared" si="154"/>
        <v>1.4555171778929241E-2</v>
      </c>
      <c r="X637" s="126">
        <f t="shared" si="154"/>
        <v>7.135647062759886E-3</v>
      </c>
      <c r="Y637" s="126">
        <f t="shared" si="154"/>
        <v>4.7702005924263324E-3</v>
      </c>
      <c r="Z637" s="126">
        <f t="shared" si="154"/>
        <v>4.604664506237692E-3</v>
      </c>
      <c r="AA637" s="126">
        <f t="shared" si="154"/>
        <v>5.662874049811922E-3</v>
      </c>
      <c r="AB637" s="126">
        <f t="shared" si="154"/>
        <v>7.2316489392299345E-3</v>
      </c>
      <c r="AC637" s="126">
        <f t="shared" si="154"/>
        <v>6.5419007862286046E-3</v>
      </c>
      <c r="AD637" s="126">
        <f t="shared" si="154"/>
        <v>5.9499530920831302E-3</v>
      </c>
      <c r="AE637" s="126">
        <f t="shared" si="154"/>
        <v>6.221061636859199E-3</v>
      </c>
      <c r="AF637" s="126">
        <f t="shared" si="154"/>
        <v>8.4196055103918643E-3</v>
      </c>
      <c r="AG637" s="126">
        <f t="shared" si="154"/>
        <v>7.4640089573381153E-3</v>
      </c>
      <c r="AH637" s="126">
        <f t="shared" si="154"/>
        <v>9.9770195185958591E-3</v>
      </c>
      <c r="AI637" s="126">
        <f t="shared" si="154"/>
        <v>1.1865656976287577E-2</v>
      </c>
      <c r="AJ637" s="126">
        <f t="shared" si="154"/>
        <v>1.5495224396248111E-2</v>
      </c>
      <c r="AK637" s="126">
        <f t="shared" si="154"/>
        <v>2.5152922464515833E-2</v>
      </c>
      <c r="AL637" s="126">
        <f t="shared" si="154"/>
        <v>3.1709653943883039E-2</v>
      </c>
      <c r="AM637" s="126">
        <f>AM630/AM633</f>
        <v>3.3846013403799613E-2</v>
      </c>
    </row>
    <row r="642" spans="2:48" s="27" customFormat="1" ht="20" thickBot="1">
      <c r="B642" s="116" t="s">
        <v>741</v>
      </c>
      <c r="C642" s="29" t="s">
        <v>779</v>
      </c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</row>
    <row r="643" spans="2:48" ht="15" thickTop="1"/>
    <row r="644" spans="2:48" s="27" customFormat="1" ht="17.5" thickBot="1">
      <c r="B644" s="117"/>
      <c r="C644" s="118" t="s">
        <v>801</v>
      </c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  <c r="X644" s="118"/>
      <c r="Y644" s="118"/>
      <c r="Z644" s="118"/>
      <c r="AA644" s="118"/>
      <c r="AB644" s="118"/>
      <c r="AC644" s="118"/>
      <c r="AD644" s="118"/>
      <c r="AE644" s="118"/>
      <c r="AF644" s="118"/>
      <c r="AG644" s="118"/>
      <c r="AH644" s="118"/>
      <c r="AI644" s="118"/>
      <c r="AJ644" s="118"/>
      <c r="AK644" s="118"/>
      <c r="AL644" s="118"/>
      <c r="AM644" s="118"/>
      <c r="AN644" s="118"/>
      <c r="AO644" s="118"/>
      <c r="AP644" s="118"/>
      <c r="AQ644" s="118"/>
      <c r="AR644" s="118"/>
      <c r="AS644" s="118"/>
      <c r="AT644" s="118"/>
      <c r="AU644" s="118"/>
      <c r="AV644" s="118"/>
    </row>
    <row r="645" spans="2:48" ht="15" thickTop="1"/>
    <row r="665" spans="2:7" s="27" customFormat="1" ht="15" thickBot="1">
      <c r="B665" s="199"/>
      <c r="C665" s="199"/>
      <c r="D665" s="199"/>
      <c r="E665" s="28" t="s">
        <v>119</v>
      </c>
      <c r="F665" s="28" t="s">
        <v>983</v>
      </c>
      <c r="G665" s="28" t="s">
        <v>622</v>
      </c>
    </row>
    <row r="666" spans="2:7" s="27" customFormat="1">
      <c r="B666" s="199" t="s">
        <v>4</v>
      </c>
      <c r="C666" s="199"/>
      <c r="D666" s="199"/>
      <c r="E666" s="199" t="s">
        <v>620</v>
      </c>
      <c r="F666" s="199" t="s">
        <v>620</v>
      </c>
      <c r="G666" s="199" t="s">
        <v>620</v>
      </c>
    </row>
    <row r="667" spans="2:7" s="27" customFormat="1">
      <c r="B667" s="199" t="s">
        <v>5</v>
      </c>
      <c r="C667" s="199"/>
      <c r="D667" s="199"/>
      <c r="E667" s="199"/>
      <c r="F667" s="199"/>
      <c r="G667" s="199"/>
    </row>
    <row r="668" spans="2:7" s="27" customFormat="1">
      <c r="B668" s="199" t="s">
        <v>984</v>
      </c>
      <c r="C668" s="199"/>
      <c r="D668" s="199"/>
      <c r="E668" s="198">
        <v>149.17111800000001</v>
      </c>
      <c r="F668" s="198">
        <v>65.296355000000005</v>
      </c>
      <c r="G668" s="198">
        <v>136.58052599999999</v>
      </c>
    </row>
    <row r="669" spans="2:7" s="27" customFormat="1">
      <c r="B669" s="199" t="s">
        <v>985</v>
      </c>
      <c r="C669" s="199"/>
      <c r="D669" s="199"/>
      <c r="E669" s="198">
        <v>121.985311</v>
      </c>
      <c r="F669" s="198">
        <v>67.530286000000004</v>
      </c>
      <c r="G669" s="198">
        <v>124.519092</v>
      </c>
    </row>
    <row r="670" spans="2:7" s="27" customFormat="1">
      <c r="B670" s="199" t="s">
        <v>986</v>
      </c>
      <c r="C670" s="199"/>
      <c r="D670" s="199"/>
      <c r="E670" s="198">
        <v>129.10479599999999</v>
      </c>
      <c r="F670" s="198">
        <v>71.678376999999998</v>
      </c>
      <c r="G670" s="198">
        <v>129.69543300000001</v>
      </c>
    </row>
    <row r="671" spans="2:7" s="27" customFormat="1">
      <c r="B671" s="199" t="s">
        <v>987</v>
      </c>
      <c r="C671" s="199"/>
      <c r="D671" s="199"/>
      <c r="E671" s="198">
        <v>150.39022700000001</v>
      </c>
      <c r="F671" s="198">
        <v>66.680257999999995</v>
      </c>
      <c r="G671" s="198">
        <v>136.80882800000001</v>
      </c>
    </row>
    <row r="672" spans="2:7" s="27" customFormat="1">
      <c r="B672" s="199" t="s">
        <v>988</v>
      </c>
      <c r="C672" s="199"/>
      <c r="D672" s="199"/>
      <c r="E672" s="198">
        <v>147.11597900000001</v>
      </c>
      <c r="F672" s="198">
        <v>66.785396000000006</v>
      </c>
      <c r="G672" s="198">
        <v>141.01226800000001</v>
      </c>
    </row>
    <row r="673" spans="2:7" s="27" customFormat="1">
      <c r="B673" s="199" t="s">
        <v>989</v>
      </c>
      <c r="C673" s="199"/>
      <c r="D673" s="199"/>
      <c r="E673" s="198">
        <v>149.01862499999999</v>
      </c>
      <c r="F673" s="198">
        <v>68.580381000000003</v>
      </c>
      <c r="G673" s="198">
        <v>146.771422</v>
      </c>
    </row>
    <row r="674" spans="2:7" s="27" customFormat="1">
      <c r="B674" s="199" t="s">
        <v>990</v>
      </c>
      <c r="C674" s="199"/>
      <c r="D674" s="199"/>
      <c r="E674" s="198">
        <v>150.75799000000001</v>
      </c>
      <c r="F674" s="198">
        <v>73.619601000000003</v>
      </c>
      <c r="G674" s="198">
        <v>145.66393500000001</v>
      </c>
    </row>
    <row r="675" spans="2:7" s="27" customFormat="1">
      <c r="B675" s="199" t="s">
        <v>991</v>
      </c>
      <c r="C675" s="199"/>
      <c r="D675" s="199"/>
      <c r="E675" s="198">
        <v>161.93745699999999</v>
      </c>
      <c r="F675" s="198">
        <v>66.756162000000003</v>
      </c>
      <c r="G675" s="198">
        <v>140.53321500000001</v>
      </c>
    </row>
    <row r="676" spans="2:7" s="27" customFormat="1">
      <c r="B676" s="199" t="s">
        <v>992</v>
      </c>
      <c r="C676" s="199"/>
      <c r="D676" s="199"/>
      <c r="E676" s="198">
        <v>157.592298</v>
      </c>
      <c r="F676" s="198">
        <v>64.733660999999998</v>
      </c>
      <c r="G676" s="198">
        <v>140.54192399999999</v>
      </c>
    </row>
    <row r="677" spans="2:7" s="27" customFormat="1">
      <c r="B677" s="199" t="s">
        <v>993</v>
      </c>
      <c r="C677" s="199"/>
      <c r="D677" s="199"/>
      <c r="E677" s="198">
        <v>139.91115400000001</v>
      </c>
      <c r="F677" s="198">
        <v>66.253550000000004</v>
      </c>
      <c r="G677" s="198">
        <v>138.01439300000001</v>
      </c>
    </row>
    <row r="678" spans="2:7" s="27" customFormat="1">
      <c r="B678" s="199" t="s">
        <v>994</v>
      </c>
      <c r="C678" s="199"/>
      <c r="D678" s="199"/>
      <c r="E678" s="198">
        <v>144.68774099999999</v>
      </c>
      <c r="F678" s="198">
        <v>70.916937000000004</v>
      </c>
      <c r="G678" s="198">
        <v>137.18331499999999</v>
      </c>
    </row>
    <row r="679" spans="2:7" s="27" customFormat="1">
      <c r="B679" s="199" t="s">
        <v>995</v>
      </c>
      <c r="C679" s="199"/>
      <c r="D679" s="199"/>
      <c r="E679" s="198">
        <v>179.182714</v>
      </c>
      <c r="F679" s="198">
        <v>65.746908000000005</v>
      </c>
      <c r="G679" s="198">
        <v>143.81498099999999</v>
      </c>
    </row>
    <row r="680" spans="2:7" s="27" customFormat="1">
      <c r="B680" s="199" t="s">
        <v>996</v>
      </c>
      <c r="C680" s="199"/>
      <c r="D680" s="199"/>
      <c r="E680" s="198">
        <v>188.11618200000001</v>
      </c>
      <c r="F680" s="198">
        <v>65.425596999999996</v>
      </c>
      <c r="G680" s="198">
        <v>148.36364499999999</v>
      </c>
    </row>
    <row r="681" spans="2:7" s="27" customFormat="1">
      <c r="B681" s="199" t="s">
        <v>997</v>
      </c>
      <c r="C681" s="199"/>
      <c r="D681" s="199"/>
      <c r="E681" s="198">
        <v>157.86672300000001</v>
      </c>
      <c r="F681" s="198">
        <v>67.904456999999994</v>
      </c>
      <c r="G681" s="198">
        <v>145.93806000000001</v>
      </c>
    </row>
    <row r="682" spans="2:7" s="27" customFormat="1">
      <c r="B682" s="199" t="s">
        <v>998</v>
      </c>
      <c r="C682" s="199"/>
      <c r="D682" s="199"/>
      <c r="E682" s="198">
        <v>164.791111</v>
      </c>
      <c r="F682" s="198">
        <v>72.380436000000003</v>
      </c>
      <c r="G682" s="198">
        <v>146.19015099999999</v>
      </c>
    </row>
    <row r="683" spans="2:7" s="27" customFormat="1">
      <c r="B683" s="199" t="s">
        <v>999</v>
      </c>
      <c r="C683" s="199"/>
      <c r="D683" s="199"/>
      <c r="E683" s="198">
        <v>182.935868</v>
      </c>
      <c r="F683" s="198">
        <v>66.719087999999999</v>
      </c>
      <c r="G683" s="198">
        <v>150.36425500000001</v>
      </c>
    </row>
    <row r="684" spans="2:7" s="27" customFormat="1">
      <c r="B684" s="199" t="s">
        <v>1000</v>
      </c>
      <c r="C684" s="199"/>
      <c r="D684" s="199"/>
      <c r="E684" s="198">
        <v>182.96174500000001</v>
      </c>
      <c r="F684" s="198">
        <v>70.213724999999997</v>
      </c>
      <c r="G684" s="198">
        <v>151.601282</v>
      </c>
    </row>
    <row r="685" spans="2:7" s="27" customFormat="1">
      <c r="B685" s="199" t="s">
        <v>1001</v>
      </c>
      <c r="C685" s="199"/>
      <c r="D685" s="199"/>
      <c r="E685" s="198">
        <v>167.58066400000001</v>
      </c>
      <c r="F685" s="198">
        <v>69.403266000000002</v>
      </c>
      <c r="G685" s="198">
        <v>151.75707299999999</v>
      </c>
    </row>
    <row r="686" spans="2:7" s="27" customFormat="1">
      <c r="B686" s="199" t="s">
        <v>1002</v>
      </c>
      <c r="C686" s="199"/>
      <c r="D686" s="199"/>
      <c r="E686" s="198">
        <v>155.083989</v>
      </c>
      <c r="F686" s="198">
        <v>73.648466999999997</v>
      </c>
      <c r="G686" s="198">
        <v>146.76566600000001</v>
      </c>
    </row>
    <row r="687" spans="2:7" s="27" customFormat="1">
      <c r="B687" s="199" t="s">
        <v>1003</v>
      </c>
      <c r="C687" s="199"/>
      <c r="D687" s="199"/>
      <c r="E687" s="198">
        <v>160.827225</v>
      </c>
      <c r="F687" s="198">
        <v>67.598647</v>
      </c>
      <c r="G687" s="198">
        <v>139.65243799999999</v>
      </c>
    </row>
    <row r="688" spans="2:7" s="27" customFormat="1">
      <c r="B688" s="199" t="s">
        <v>1004</v>
      </c>
      <c r="C688" s="199"/>
      <c r="D688" s="199"/>
      <c r="E688" s="198">
        <v>140.876316</v>
      </c>
      <c r="F688" s="198">
        <v>67.618555000000001</v>
      </c>
      <c r="G688" s="198">
        <v>125.45280700000001</v>
      </c>
    </row>
    <row r="689" spans="2:7" s="27" customFormat="1">
      <c r="B689" s="199" t="s">
        <v>1005</v>
      </c>
      <c r="C689" s="199"/>
      <c r="D689" s="199"/>
      <c r="E689" s="198">
        <v>135.18144799999999</v>
      </c>
      <c r="F689" s="198">
        <v>68.092414000000005</v>
      </c>
      <c r="G689" s="198">
        <v>122.34894</v>
      </c>
    </row>
    <row r="690" spans="2:7" s="27" customFormat="1">
      <c r="B690" s="199" t="s">
        <v>1006</v>
      </c>
      <c r="C690" s="199"/>
      <c r="D690" s="199"/>
      <c r="E690" s="198">
        <v>124.48504</v>
      </c>
      <c r="F690" s="198">
        <v>73.183402999999998</v>
      </c>
      <c r="G690" s="198">
        <v>120.861908</v>
      </c>
    </row>
    <row r="691" spans="2:7" s="27" customFormat="1">
      <c r="B691" s="199" t="s">
        <v>1007</v>
      </c>
      <c r="C691" s="199"/>
      <c r="D691" s="199"/>
      <c r="E691" s="198">
        <v>129.117875</v>
      </c>
      <c r="F691" s="198">
        <v>66.318034999999995</v>
      </c>
      <c r="G691" s="198">
        <v>119.424267</v>
      </c>
    </row>
    <row r="692" spans="2:7" s="27" customFormat="1">
      <c r="B692" s="199" t="s">
        <v>1008</v>
      </c>
      <c r="C692" s="199"/>
      <c r="D692" s="199"/>
      <c r="E692" s="198">
        <v>123.071001</v>
      </c>
      <c r="F692" s="198">
        <v>64.203390999999996</v>
      </c>
      <c r="G692" s="198">
        <v>117.042866</v>
      </c>
    </row>
    <row r="693" spans="2:7" s="27" customFormat="1">
      <c r="B693" s="199" t="s">
        <v>1009</v>
      </c>
      <c r="C693" s="199"/>
      <c r="D693" s="199"/>
      <c r="E693" s="198">
        <v>117.49170599999999</v>
      </c>
      <c r="F693" s="198">
        <v>66.690871999999999</v>
      </c>
      <c r="G693" s="198">
        <v>119.06371300000001</v>
      </c>
    </row>
    <row r="694" spans="2:7" s="27" customFormat="1">
      <c r="B694" s="199" t="s">
        <v>1010</v>
      </c>
      <c r="C694" s="199"/>
      <c r="D694" s="199"/>
      <c r="E694" s="198">
        <v>114.26531</v>
      </c>
      <c r="F694" s="198">
        <v>72.042997</v>
      </c>
      <c r="G694" s="198">
        <v>116.631379</v>
      </c>
    </row>
    <row r="695" spans="2:7" s="27" customFormat="1">
      <c r="B695" s="199" t="s">
        <v>1011</v>
      </c>
      <c r="C695" s="199"/>
      <c r="D695" s="199"/>
      <c r="E695" s="198">
        <v>118.28849099999999</v>
      </c>
      <c r="F695" s="198">
        <v>66.706249999999997</v>
      </c>
      <c r="G695" s="198">
        <v>112.874685</v>
      </c>
    </row>
    <row r="696" spans="2:7" s="27" customFormat="1">
      <c r="B696" s="199" t="s">
        <v>1012</v>
      </c>
      <c r="C696" s="199"/>
      <c r="D696" s="199"/>
      <c r="E696" s="198">
        <v>117.803338</v>
      </c>
      <c r="F696" s="198">
        <v>66.475447000000003</v>
      </c>
      <c r="G696" s="198">
        <v>108.91353700000001</v>
      </c>
    </row>
    <row r="697" spans="2:7" s="27" customFormat="1">
      <c r="B697" s="199" t="s">
        <v>1013</v>
      </c>
      <c r="C697" s="199"/>
      <c r="D697" s="199"/>
      <c r="E697" s="198">
        <v>122.107258</v>
      </c>
      <c r="F697" s="198">
        <v>68.843003999999993</v>
      </c>
      <c r="G697" s="198">
        <v>112.043297</v>
      </c>
    </row>
    <row r="698" spans="2:7" s="27" customFormat="1">
      <c r="B698" s="199" t="s">
        <v>1014</v>
      </c>
      <c r="C698" s="199"/>
      <c r="D698" s="199"/>
      <c r="E698" s="198">
        <v>126.343841</v>
      </c>
      <c r="F698" s="198">
        <v>72.740257999999997</v>
      </c>
      <c r="G698" s="198">
        <v>117.962293</v>
      </c>
    </row>
    <row r="699" spans="2:7" s="27" customFormat="1">
      <c r="B699" s="199" t="s">
        <v>1015</v>
      </c>
      <c r="C699" s="199"/>
      <c r="D699" s="199"/>
      <c r="E699" s="198">
        <v>130.25460000000001</v>
      </c>
      <c r="F699" s="198">
        <v>67.918915999999996</v>
      </c>
      <c r="G699" s="198">
        <v>118.322231</v>
      </c>
    </row>
    <row r="700" spans="2:7" s="27" customFormat="1">
      <c r="B700" s="199" t="s">
        <v>1016</v>
      </c>
      <c r="C700" s="199"/>
      <c r="D700" s="199"/>
      <c r="E700" s="198">
        <v>133.98138499999999</v>
      </c>
      <c r="F700" s="198">
        <v>68.061154999999999</v>
      </c>
      <c r="G700" s="198">
        <v>123.25218700000001</v>
      </c>
    </row>
    <row r="701" spans="2:7" s="27" customFormat="1">
      <c r="B701" s="199" t="s">
        <v>1017</v>
      </c>
      <c r="C701" s="199"/>
      <c r="D701" s="199"/>
      <c r="E701" s="198">
        <v>124.288635</v>
      </c>
      <c r="F701" s="198">
        <v>68.674009999999996</v>
      </c>
      <c r="G701" s="198">
        <v>118.284257</v>
      </c>
    </row>
    <row r="702" spans="2:7" s="27" customFormat="1">
      <c r="B702" s="199" t="s">
        <v>1018</v>
      </c>
      <c r="C702" s="199"/>
      <c r="D702" s="199"/>
      <c r="E702" s="198">
        <v>124.380228</v>
      </c>
      <c r="F702" s="198">
        <v>72.151285999999999</v>
      </c>
      <c r="G702" s="198">
        <v>116.631398</v>
      </c>
    </row>
    <row r="703" spans="2:7" s="27" customFormat="1">
      <c r="B703" s="199" t="s">
        <v>1019</v>
      </c>
      <c r="C703" s="199"/>
      <c r="D703" s="199"/>
      <c r="E703" s="198">
        <v>131.58079599999999</v>
      </c>
      <c r="F703" s="198">
        <v>68.155220999999997</v>
      </c>
      <c r="G703" s="198">
        <v>118.47008599999999</v>
      </c>
    </row>
    <row r="704" spans="2:7" s="27" customFormat="1">
      <c r="B704" s="199" t="s">
        <v>1020</v>
      </c>
      <c r="C704" s="199"/>
      <c r="D704" s="199"/>
      <c r="E704" s="198">
        <v>138.08857800000001</v>
      </c>
      <c r="F704" s="198">
        <v>66.626174000000006</v>
      </c>
      <c r="G704" s="198">
        <v>125.552774</v>
      </c>
    </row>
    <row r="705" spans="2:7" s="27" customFormat="1">
      <c r="B705" s="199" t="s">
        <v>1021</v>
      </c>
      <c r="C705" s="199"/>
      <c r="D705" s="199"/>
      <c r="E705" s="198">
        <v>126.784995</v>
      </c>
      <c r="F705" s="198">
        <v>67.167541999999997</v>
      </c>
      <c r="G705" s="198">
        <v>122.581666</v>
      </c>
    </row>
    <row r="706" spans="2:7" s="27" customFormat="1">
      <c r="B706" s="199" t="s">
        <v>1022</v>
      </c>
      <c r="C706" s="199"/>
      <c r="D706" s="199"/>
      <c r="E706" s="198">
        <v>121.634466</v>
      </c>
      <c r="F706" s="198">
        <v>72.493724999999998</v>
      </c>
      <c r="G706" s="198">
        <v>121.17835599999999</v>
      </c>
    </row>
    <row r="707" spans="2:7" s="27" customFormat="1">
      <c r="B707" s="199" t="s">
        <v>1023</v>
      </c>
      <c r="C707" s="199"/>
      <c r="D707" s="199"/>
      <c r="E707" s="198">
        <v>128.93975399999999</v>
      </c>
      <c r="F707" s="198">
        <v>66.563978000000006</v>
      </c>
      <c r="G707" s="198">
        <v>124.871855</v>
      </c>
    </row>
    <row r="708" spans="2:7" s="27" customFormat="1">
      <c r="B708" s="199" t="s">
        <v>1024</v>
      </c>
      <c r="C708" s="199"/>
      <c r="D708" s="199"/>
      <c r="E708" s="198">
        <v>127.058576</v>
      </c>
      <c r="F708" s="198">
        <v>63.997028</v>
      </c>
      <c r="G708" s="198">
        <v>125.032832</v>
      </c>
    </row>
    <row r="709" spans="2:7" s="27" customFormat="1">
      <c r="B709" s="199" t="s">
        <v>1025</v>
      </c>
      <c r="C709" s="199"/>
      <c r="D709" s="199"/>
      <c r="E709" s="198">
        <v>118.78707</v>
      </c>
      <c r="F709" s="198">
        <v>66.307247000000004</v>
      </c>
      <c r="G709" s="198">
        <v>121.60539199999999</v>
      </c>
    </row>
    <row r="710" spans="2:7" s="27" customFormat="1">
      <c r="B710" s="199" t="s">
        <v>1026</v>
      </c>
      <c r="C710" s="199"/>
      <c r="D710" s="199"/>
      <c r="E710" s="198">
        <v>123.39153</v>
      </c>
      <c r="F710" s="198">
        <v>70.777741000000006</v>
      </c>
      <c r="G710" s="198">
        <v>127.629687</v>
      </c>
    </row>
    <row r="711" spans="2:7" s="27" customFormat="1">
      <c r="B711" s="199" t="s">
        <v>1027</v>
      </c>
      <c r="C711" s="199"/>
      <c r="D711" s="199"/>
      <c r="E711" s="198">
        <v>137.925027</v>
      </c>
      <c r="F711" s="198">
        <v>65.422179</v>
      </c>
      <c r="G711" s="198">
        <v>131.10600500000001</v>
      </c>
    </row>
    <row r="712" spans="2:7" s="27" customFormat="1">
      <c r="B712" s="199" t="s">
        <v>1028</v>
      </c>
      <c r="C712" s="199"/>
      <c r="D712" s="199"/>
      <c r="E712" s="198">
        <v>149.246126</v>
      </c>
      <c r="F712" s="198">
        <v>70.935739999999996</v>
      </c>
      <c r="G712" s="198">
        <v>139.402154</v>
      </c>
    </row>
    <row r="713" spans="2:7" s="27" customFormat="1">
      <c r="B713" s="199" t="s">
        <v>1029</v>
      </c>
      <c r="C713" s="199"/>
      <c r="D713" s="199"/>
      <c r="E713" s="198">
        <v>156.17112900000001</v>
      </c>
      <c r="F713" s="198">
        <v>69.230559999999997</v>
      </c>
      <c r="G713" s="198">
        <v>137.77622099999999</v>
      </c>
    </row>
    <row r="714" spans="2:7" s="27" customFormat="1">
      <c r="B714" s="199" t="s">
        <v>1030</v>
      </c>
      <c r="C714" s="199"/>
      <c r="D714" s="199"/>
      <c r="E714" s="198">
        <v>164.31560999999999</v>
      </c>
      <c r="F714" s="198">
        <v>76.154695000000004</v>
      </c>
      <c r="G714" s="198">
        <v>154.69599500000001</v>
      </c>
    </row>
    <row r="715" spans="2:7" s="27" customFormat="1">
      <c r="B715" s="199" t="s">
        <v>1031</v>
      </c>
      <c r="C715" s="199"/>
      <c r="D715" s="199"/>
      <c r="E715" s="198">
        <v>221.47950399999999</v>
      </c>
      <c r="F715" s="198">
        <v>73.847401000000005</v>
      </c>
      <c r="G715" s="198">
        <v>153.414906</v>
      </c>
    </row>
    <row r="716" spans="2:7" s="27" customFormat="1">
      <c r="B716" s="199" t="s">
        <v>1032</v>
      </c>
      <c r="C716" s="199"/>
      <c r="D716" s="199"/>
      <c r="E716" s="198">
        <v>257.66216900000001</v>
      </c>
      <c r="F716" s="198">
        <v>74.218007999999998</v>
      </c>
      <c r="G716" s="198">
        <v>193.51156</v>
      </c>
    </row>
    <row r="717" spans="2:7" s="27" customFormat="1">
      <c r="B717" s="199" t="s">
        <v>1033</v>
      </c>
      <c r="C717" s="199"/>
      <c r="D717" s="199"/>
      <c r="E717" s="198">
        <v>222.041225</v>
      </c>
      <c r="F717" s="198">
        <v>84.054150000000007</v>
      </c>
      <c r="G717" s="198">
        <v>190.65986799999999</v>
      </c>
    </row>
    <row r="718" spans="2:7" s="27" customFormat="1">
      <c r="B718" s="199" t="s">
        <v>1034</v>
      </c>
      <c r="C718" s="199"/>
      <c r="D718" s="199"/>
      <c r="E718" s="198">
        <v>261.85753799999998</v>
      </c>
      <c r="F718" s="198">
        <v>93.836061999999998</v>
      </c>
      <c r="G718" s="198">
        <v>210.699015</v>
      </c>
    </row>
    <row r="719" spans="2:7" s="27" customFormat="1">
      <c r="B719" s="199" t="s">
        <v>1035</v>
      </c>
      <c r="C719" s="199"/>
      <c r="D719" s="199"/>
      <c r="E719" s="198">
        <v>288.00161600000001</v>
      </c>
      <c r="F719" s="198">
        <v>85.180344000000005</v>
      </c>
      <c r="G719" s="198">
        <v>218.305599</v>
      </c>
    </row>
    <row r="720" spans="2:7" s="27" customFormat="1">
      <c r="B720" s="199" t="s">
        <v>1036</v>
      </c>
      <c r="C720" s="199"/>
      <c r="D720" s="199"/>
      <c r="E720" s="198">
        <v>315.99807299999998</v>
      </c>
      <c r="F720" s="198">
        <v>80.632501000000005</v>
      </c>
      <c r="G720" s="198">
        <v>222.112966</v>
      </c>
    </row>
    <row r="721" spans="2:48" s="27" customFormat="1">
      <c r="B721" s="199" t="s">
        <v>1037</v>
      </c>
      <c r="C721" s="199"/>
      <c r="D721" s="199"/>
      <c r="E721" s="198">
        <v>273.86010099999999</v>
      </c>
      <c r="F721" s="198">
        <v>77.397852999999998</v>
      </c>
      <c r="G721" s="198">
        <v>216.281847</v>
      </c>
    </row>
    <row r="722" spans="2:48" s="27" customFormat="1">
      <c r="B722" s="199" t="s">
        <v>1038</v>
      </c>
      <c r="C722" s="199"/>
      <c r="D722" s="199"/>
      <c r="E722" s="198">
        <v>258.83295500000003</v>
      </c>
      <c r="F722" s="198">
        <v>85.468316000000002</v>
      </c>
      <c r="G722" s="198">
        <v>201.073206</v>
      </c>
    </row>
    <row r="723" spans="2:48" s="27" customFormat="1">
      <c r="B723" s="199" t="s">
        <v>1039</v>
      </c>
      <c r="C723" s="199"/>
      <c r="D723" s="199"/>
      <c r="E723" s="198">
        <v>275.85375699999997</v>
      </c>
      <c r="F723" s="198">
        <v>78.307385999999994</v>
      </c>
      <c r="G723" s="198">
        <v>202.03777700000001</v>
      </c>
    </row>
    <row r="724" spans="2:48" s="27" customFormat="1" ht="12.5"/>
    <row r="725" spans="2:48" s="27" customFormat="1" ht="12.5"/>
    <row r="726" spans="2:48" s="27" customFormat="1" ht="12.5"/>
    <row r="727" spans="2:48" s="27" customFormat="1" ht="12.5"/>
    <row r="728" spans="2:48" s="27" customFormat="1" ht="12.5"/>
    <row r="729" spans="2:48" s="27" customFormat="1" ht="17.5" thickBot="1">
      <c r="B729" s="117"/>
      <c r="C729" s="118" t="s">
        <v>617</v>
      </c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  <c r="X729" s="118"/>
      <c r="Y729" s="118"/>
      <c r="Z729" s="118"/>
      <c r="AA729" s="118"/>
      <c r="AB729" s="118"/>
      <c r="AC729" s="118"/>
      <c r="AD729" s="118"/>
      <c r="AE729" s="118"/>
      <c r="AF729" s="118"/>
      <c r="AG729" s="118"/>
      <c r="AH729" s="118"/>
      <c r="AI729" s="118"/>
      <c r="AJ729" s="118"/>
      <c r="AK729" s="118"/>
      <c r="AL729" s="118"/>
      <c r="AM729" s="118"/>
      <c r="AN729" s="118"/>
      <c r="AO729" s="118"/>
      <c r="AP729" s="118"/>
      <c r="AQ729" s="118"/>
      <c r="AR729" s="118"/>
      <c r="AS729" s="118"/>
      <c r="AT729" s="118"/>
      <c r="AU729" s="118"/>
      <c r="AV729" s="118"/>
    </row>
    <row r="730" spans="2:48" ht="15" thickTop="1"/>
    <row r="750" spans="2:7" s="27" customFormat="1" ht="15" thickBot="1">
      <c r="B750" s="199"/>
      <c r="C750" s="199"/>
      <c r="D750" s="199"/>
      <c r="E750" s="28" t="s">
        <v>119</v>
      </c>
      <c r="F750" s="28" t="s">
        <v>983</v>
      </c>
      <c r="G750" s="28" t="s">
        <v>622</v>
      </c>
    </row>
    <row r="751" spans="2:7" s="27" customFormat="1">
      <c r="B751" s="199" t="s">
        <v>4</v>
      </c>
      <c r="C751" s="199"/>
      <c r="D751" s="199"/>
      <c r="E751" s="199" t="s">
        <v>620</v>
      </c>
      <c r="F751" s="199" t="s">
        <v>620</v>
      </c>
      <c r="G751" s="199" t="s">
        <v>620</v>
      </c>
    </row>
    <row r="752" spans="2:7" s="27" customFormat="1">
      <c r="B752" s="199" t="s">
        <v>5</v>
      </c>
      <c r="C752" s="199"/>
      <c r="D752" s="199"/>
      <c r="E752" s="199"/>
      <c r="F752" s="199"/>
      <c r="G752" s="199"/>
    </row>
    <row r="753" spans="2:7" s="27" customFormat="1">
      <c r="B753" s="199" t="s">
        <v>984</v>
      </c>
      <c r="C753" s="199"/>
      <c r="D753" s="199"/>
      <c r="E753" s="198">
        <v>815.81933400000003</v>
      </c>
      <c r="F753" s="198">
        <v>541.06794600000001</v>
      </c>
      <c r="G753" s="198">
        <v>815.73069499999997</v>
      </c>
    </row>
    <row r="754" spans="2:7" s="27" customFormat="1">
      <c r="B754" s="199" t="s">
        <v>985</v>
      </c>
      <c r="C754" s="199"/>
      <c r="D754" s="199"/>
      <c r="E754" s="198">
        <v>867.56969700000002</v>
      </c>
      <c r="F754" s="198">
        <v>559.99602200000004</v>
      </c>
      <c r="G754" s="198">
        <v>826.40986499999997</v>
      </c>
    </row>
    <row r="755" spans="2:7" s="27" customFormat="1">
      <c r="B755" s="199" t="s">
        <v>986</v>
      </c>
      <c r="C755" s="199"/>
      <c r="D755" s="199"/>
      <c r="E755" s="198">
        <v>875.76732700000002</v>
      </c>
      <c r="F755" s="198">
        <v>539.40072099999998</v>
      </c>
      <c r="G755" s="198">
        <v>828.29033000000004</v>
      </c>
    </row>
    <row r="756" spans="2:7" s="27" customFormat="1">
      <c r="B756" s="199" t="s">
        <v>987</v>
      </c>
      <c r="C756" s="199"/>
      <c r="D756" s="199"/>
      <c r="E756" s="198">
        <v>964.61486300000001</v>
      </c>
      <c r="F756" s="198">
        <v>619.51561600000002</v>
      </c>
      <c r="G756" s="198">
        <v>907.879501</v>
      </c>
    </row>
    <row r="757" spans="2:7" s="27" customFormat="1">
      <c r="B757" s="199" t="s">
        <v>988</v>
      </c>
      <c r="C757" s="199"/>
      <c r="D757" s="199"/>
      <c r="E757" s="198">
        <v>1088.2131770000001</v>
      </c>
      <c r="F757" s="198">
        <v>726.839833</v>
      </c>
      <c r="G757" s="198">
        <v>1016.444657</v>
      </c>
    </row>
    <row r="758" spans="2:7" s="27" customFormat="1">
      <c r="B758" s="199" t="s">
        <v>989</v>
      </c>
      <c r="C758" s="199"/>
      <c r="D758" s="199"/>
      <c r="E758" s="198">
        <v>1179.6539909999999</v>
      </c>
      <c r="F758" s="198">
        <v>807.01129100000003</v>
      </c>
      <c r="G758" s="198">
        <v>1107.4980210000001</v>
      </c>
    </row>
    <row r="759" spans="2:7" s="27" customFormat="1">
      <c r="B759" s="199" t="s">
        <v>990</v>
      </c>
      <c r="C759" s="199"/>
      <c r="D759" s="199"/>
      <c r="E759" s="198">
        <v>1155.655649</v>
      </c>
      <c r="F759" s="198">
        <v>779.94687599999997</v>
      </c>
      <c r="G759" s="198">
        <v>1090.5664300000001</v>
      </c>
    </row>
    <row r="760" spans="2:7" s="27" customFormat="1">
      <c r="B760" s="199" t="s">
        <v>991</v>
      </c>
      <c r="C760" s="199"/>
      <c r="D760" s="199"/>
      <c r="E760" s="198">
        <v>1141.3346630000001</v>
      </c>
      <c r="F760" s="198">
        <v>782.53306499999997</v>
      </c>
      <c r="G760" s="198">
        <v>1086.446733</v>
      </c>
    </row>
    <row r="761" spans="2:7" s="27" customFormat="1">
      <c r="B761" s="199" t="s">
        <v>992</v>
      </c>
      <c r="C761" s="199"/>
      <c r="D761" s="199"/>
      <c r="E761" s="198">
        <v>1173.1974720000001</v>
      </c>
      <c r="F761" s="198">
        <v>824.93029000000001</v>
      </c>
      <c r="G761" s="198">
        <v>1111.4495429999999</v>
      </c>
    </row>
    <row r="762" spans="2:7" s="27" customFormat="1">
      <c r="B762" s="199" t="s">
        <v>993</v>
      </c>
      <c r="C762" s="199"/>
      <c r="D762" s="199"/>
      <c r="E762" s="198">
        <v>1125.3750869999999</v>
      </c>
      <c r="F762" s="198">
        <v>771.09057499999994</v>
      </c>
      <c r="G762" s="198">
        <v>1049.758094</v>
      </c>
    </row>
    <row r="763" spans="2:7" s="27" customFormat="1">
      <c r="B763" s="199" t="s">
        <v>994</v>
      </c>
      <c r="C763" s="199"/>
      <c r="D763" s="199"/>
      <c r="E763" s="198">
        <v>1144.2926150000001</v>
      </c>
      <c r="F763" s="198">
        <v>783.15574300000003</v>
      </c>
      <c r="G763" s="198">
        <v>1049.7104409999999</v>
      </c>
    </row>
    <row r="764" spans="2:7" s="27" customFormat="1">
      <c r="B764" s="199" t="s">
        <v>995</v>
      </c>
      <c r="C764" s="199"/>
      <c r="D764" s="199"/>
      <c r="E764" s="198">
        <v>1174.2047680000001</v>
      </c>
      <c r="F764" s="198">
        <v>808.40487599999994</v>
      </c>
      <c r="G764" s="198">
        <v>1081.431096</v>
      </c>
    </row>
    <row r="765" spans="2:7" s="27" customFormat="1">
      <c r="B765" s="199" t="s">
        <v>996</v>
      </c>
      <c r="C765" s="199"/>
      <c r="D765" s="199"/>
      <c r="E765" s="198">
        <v>1178.7918770000001</v>
      </c>
      <c r="F765" s="198">
        <v>812.57559500000002</v>
      </c>
      <c r="G765" s="198">
        <v>1077.345294</v>
      </c>
    </row>
    <row r="766" spans="2:7" s="27" customFormat="1">
      <c r="B766" s="199" t="s">
        <v>997</v>
      </c>
      <c r="C766" s="199"/>
      <c r="D766" s="199"/>
      <c r="E766" s="198">
        <v>1103.0312530000001</v>
      </c>
      <c r="F766" s="198">
        <v>727.97247900000002</v>
      </c>
      <c r="G766" s="198">
        <v>1012.913327</v>
      </c>
    </row>
    <row r="767" spans="2:7" s="27" customFormat="1">
      <c r="B767" s="199" t="s">
        <v>998</v>
      </c>
      <c r="C767" s="199"/>
      <c r="D767" s="199"/>
      <c r="E767" s="198">
        <v>1158.8881240000001</v>
      </c>
      <c r="F767" s="198">
        <v>778.11462300000005</v>
      </c>
      <c r="G767" s="198">
        <v>1051.0767000000001</v>
      </c>
    </row>
    <row r="768" spans="2:7" s="27" customFormat="1">
      <c r="B768" s="199" t="s">
        <v>999</v>
      </c>
      <c r="C768" s="199"/>
      <c r="D768" s="199"/>
      <c r="E768" s="198">
        <v>1162.5842190000001</v>
      </c>
      <c r="F768" s="198">
        <v>782.94993099999999</v>
      </c>
      <c r="G768" s="198">
        <v>1057.7282250000001</v>
      </c>
    </row>
    <row r="769" spans="2:7" s="27" customFormat="1">
      <c r="B769" s="199" t="s">
        <v>1000</v>
      </c>
      <c r="C769" s="199"/>
      <c r="D769" s="199"/>
      <c r="E769" s="198">
        <v>1157.144423</v>
      </c>
      <c r="F769" s="198">
        <v>800.663499</v>
      </c>
      <c r="G769" s="198">
        <v>1072.7617519999999</v>
      </c>
    </row>
    <row r="770" spans="2:7" s="27" customFormat="1">
      <c r="B770" s="199" t="s">
        <v>1001</v>
      </c>
      <c r="C770" s="199"/>
      <c r="D770" s="199"/>
      <c r="E770" s="198">
        <v>1152.38598</v>
      </c>
      <c r="F770" s="198">
        <v>763.35543199999995</v>
      </c>
      <c r="G770" s="198">
        <v>1065.3620149999999</v>
      </c>
    </row>
    <row r="771" spans="2:7" s="27" customFormat="1">
      <c r="B771" s="199" t="s">
        <v>1002</v>
      </c>
      <c r="C771" s="199"/>
      <c r="D771" s="199"/>
      <c r="E771" s="198">
        <v>1108.453092</v>
      </c>
      <c r="F771" s="198">
        <v>729.50483299999996</v>
      </c>
      <c r="G771" s="198">
        <v>1020.866757</v>
      </c>
    </row>
    <row r="772" spans="2:7" s="27" customFormat="1">
      <c r="B772" s="199" t="s">
        <v>1003</v>
      </c>
      <c r="C772" s="199"/>
      <c r="D772" s="199"/>
      <c r="E772" s="198">
        <v>765.788455</v>
      </c>
      <c r="F772" s="198">
        <v>602.423001</v>
      </c>
      <c r="G772" s="198">
        <v>871.42717100000004</v>
      </c>
    </row>
    <row r="773" spans="2:7" s="27" customFormat="1">
      <c r="B773" s="199" t="s">
        <v>1004</v>
      </c>
      <c r="C773" s="199"/>
      <c r="D773" s="199"/>
      <c r="E773" s="198">
        <v>609.97624699999994</v>
      </c>
      <c r="F773" s="198">
        <v>469.785346</v>
      </c>
      <c r="G773" s="198">
        <v>708.95800399999996</v>
      </c>
    </row>
    <row r="774" spans="2:7" s="27" customFormat="1">
      <c r="B774" s="199" t="s">
        <v>1005</v>
      </c>
      <c r="C774" s="199"/>
      <c r="D774" s="199"/>
      <c r="E774" s="198">
        <v>630.94500700000003</v>
      </c>
      <c r="F774" s="198">
        <v>475.53782799999999</v>
      </c>
      <c r="G774" s="198">
        <v>739.53510500000004</v>
      </c>
    </row>
    <row r="775" spans="2:7" s="27" customFormat="1">
      <c r="B775" s="199" t="s">
        <v>1006</v>
      </c>
      <c r="C775" s="199"/>
      <c r="D775" s="199"/>
      <c r="E775" s="198">
        <v>572.63515400000006</v>
      </c>
      <c r="F775" s="198">
        <v>398.85605900000002</v>
      </c>
      <c r="G775" s="198">
        <v>674.28199900000004</v>
      </c>
    </row>
    <row r="776" spans="2:7" s="27" customFormat="1">
      <c r="B776" s="199" t="s">
        <v>1007</v>
      </c>
      <c r="C776" s="199"/>
      <c r="D776" s="199"/>
      <c r="E776" s="198">
        <v>499.17382500000002</v>
      </c>
      <c r="F776" s="198">
        <v>340.79202800000002</v>
      </c>
      <c r="G776" s="198">
        <v>616.46465999999998</v>
      </c>
    </row>
    <row r="777" spans="2:7" s="27" customFormat="1">
      <c r="B777" s="199" t="s">
        <v>1008</v>
      </c>
      <c r="C777" s="199"/>
      <c r="D777" s="199"/>
      <c r="E777" s="198">
        <v>497.42100399999998</v>
      </c>
      <c r="F777" s="198">
        <v>261.58740699999998</v>
      </c>
      <c r="G777" s="198">
        <v>531.12224000000003</v>
      </c>
    </row>
    <row r="778" spans="2:7" s="27" customFormat="1">
      <c r="B778" s="199" t="s">
        <v>1009</v>
      </c>
      <c r="C778" s="199"/>
      <c r="D778" s="199"/>
      <c r="E778" s="198">
        <v>565.07447200000001</v>
      </c>
      <c r="F778" s="198">
        <v>329.75165600000003</v>
      </c>
      <c r="G778" s="198">
        <v>605.46624399999996</v>
      </c>
    </row>
    <row r="779" spans="2:7" s="27" customFormat="1">
      <c r="B779" s="199" t="s">
        <v>1010</v>
      </c>
      <c r="C779" s="199"/>
      <c r="D779" s="199"/>
      <c r="E779" s="198">
        <v>582.53883199999996</v>
      </c>
      <c r="F779" s="198">
        <v>348.73279200000002</v>
      </c>
      <c r="G779" s="198">
        <v>599.79005400000005</v>
      </c>
    </row>
    <row r="780" spans="2:7" s="27" customFormat="1">
      <c r="B780" s="199" t="s">
        <v>1011</v>
      </c>
      <c r="C780" s="199"/>
      <c r="D780" s="199"/>
      <c r="E780" s="198">
        <v>594.793496</v>
      </c>
      <c r="F780" s="198">
        <v>384.78342700000002</v>
      </c>
      <c r="G780" s="198">
        <v>633.19412799999998</v>
      </c>
    </row>
    <row r="781" spans="2:7" s="27" customFormat="1">
      <c r="B781" s="199" t="s">
        <v>1012</v>
      </c>
      <c r="C781" s="199"/>
      <c r="D781" s="199"/>
      <c r="E781" s="198">
        <v>628.64419099999998</v>
      </c>
      <c r="F781" s="198">
        <v>406.690157</v>
      </c>
      <c r="G781" s="198">
        <v>668.40075300000001</v>
      </c>
    </row>
    <row r="782" spans="2:7" s="27" customFormat="1">
      <c r="B782" s="199" t="s">
        <v>1013</v>
      </c>
      <c r="C782" s="199"/>
      <c r="D782" s="199"/>
      <c r="E782" s="198">
        <v>596.77986999999996</v>
      </c>
      <c r="F782" s="198">
        <v>381.28783399999998</v>
      </c>
      <c r="G782" s="198">
        <v>649.49712399999999</v>
      </c>
    </row>
    <row r="783" spans="2:7" s="27" customFormat="1">
      <c r="B783" s="199" t="s">
        <v>1014</v>
      </c>
      <c r="C783" s="199"/>
      <c r="D783" s="199"/>
      <c r="E783" s="198">
        <v>610.88991499999997</v>
      </c>
      <c r="F783" s="198">
        <v>406.23033400000003</v>
      </c>
      <c r="G783" s="198">
        <v>673.47951499999999</v>
      </c>
    </row>
    <row r="784" spans="2:7" s="27" customFormat="1">
      <c r="B784" s="199" t="s">
        <v>1015</v>
      </c>
      <c r="C784" s="199"/>
      <c r="D784" s="199"/>
      <c r="E784" s="198">
        <v>670.29343900000003</v>
      </c>
      <c r="F784" s="198">
        <v>472.84810199999998</v>
      </c>
      <c r="G784" s="198">
        <v>732.02697899999998</v>
      </c>
    </row>
    <row r="785" spans="2:7" s="27" customFormat="1">
      <c r="B785" s="199" t="s">
        <v>1016</v>
      </c>
      <c r="C785" s="199"/>
      <c r="D785" s="199"/>
      <c r="E785" s="198">
        <v>728.97081400000002</v>
      </c>
      <c r="F785" s="198">
        <v>508.60173600000002</v>
      </c>
      <c r="G785" s="198">
        <v>774.86092799999994</v>
      </c>
    </row>
    <row r="786" spans="2:7" s="27" customFormat="1">
      <c r="B786" s="199" t="s">
        <v>1017</v>
      </c>
      <c r="C786" s="199"/>
      <c r="D786" s="199"/>
      <c r="E786" s="198">
        <v>747.87963999999999</v>
      </c>
      <c r="F786" s="198">
        <v>542.48209699999995</v>
      </c>
      <c r="G786" s="198">
        <v>817.94593299999997</v>
      </c>
    </row>
    <row r="787" spans="2:7" s="27" customFormat="1">
      <c r="B787" s="199" t="s">
        <v>1018</v>
      </c>
      <c r="C787" s="199"/>
      <c r="D787" s="199"/>
      <c r="E787" s="198">
        <v>767.18591900000001</v>
      </c>
      <c r="F787" s="198">
        <v>565.74793899999997</v>
      </c>
      <c r="G787" s="198">
        <v>829.34479599999997</v>
      </c>
    </row>
    <row r="788" spans="2:7" s="27" customFormat="1">
      <c r="B788" s="199" t="s">
        <v>1019</v>
      </c>
      <c r="C788" s="199"/>
      <c r="D788" s="199"/>
      <c r="E788" s="198">
        <v>774.40701000000001</v>
      </c>
      <c r="F788" s="198">
        <v>531.42019400000004</v>
      </c>
      <c r="G788" s="198">
        <v>838.25886100000002</v>
      </c>
    </row>
    <row r="789" spans="2:7" s="27" customFormat="1">
      <c r="B789" s="199" t="s">
        <v>1020</v>
      </c>
      <c r="C789" s="199"/>
      <c r="D789" s="199"/>
      <c r="E789" s="198">
        <v>701.47711700000002</v>
      </c>
      <c r="F789" s="198">
        <v>498.045119</v>
      </c>
      <c r="G789" s="198">
        <v>782.99967100000003</v>
      </c>
    </row>
    <row r="790" spans="2:7" s="27" customFormat="1">
      <c r="B790" s="199" t="s">
        <v>1021</v>
      </c>
      <c r="C790" s="199"/>
      <c r="D790" s="199"/>
      <c r="E790" s="198">
        <v>716.52711399999998</v>
      </c>
      <c r="F790" s="198">
        <v>514.20496300000002</v>
      </c>
      <c r="G790" s="198">
        <v>792.48134900000002</v>
      </c>
    </row>
    <row r="791" spans="2:7" s="27" customFormat="1">
      <c r="B791" s="199" t="s">
        <v>1022</v>
      </c>
      <c r="C791" s="199"/>
      <c r="D791" s="199"/>
      <c r="E791" s="198">
        <v>687.95224900000005</v>
      </c>
      <c r="F791" s="198">
        <v>485.32979499999999</v>
      </c>
      <c r="G791" s="198">
        <v>762.22292600000003</v>
      </c>
    </row>
    <row r="792" spans="2:7" s="27" customFormat="1">
      <c r="B792" s="199" t="s">
        <v>1023</v>
      </c>
      <c r="C792" s="199"/>
      <c r="D792" s="199"/>
      <c r="E792" s="198">
        <v>712.08246099999997</v>
      </c>
      <c r="F792" s="198">
        <v>503.90118200000001</v>
      </c>
      <c r="G792" s="198">
        <v>765.96357599999999</v>
      </c>
    </row>
    <row r="793" spans="2:7" s="27" customFormat="1">
      <c r="B793" s="199" t="s">
        <v>1024</v>
      </c>
      <c r="C793" s="199"/>
      <c r="D793" s="199"/>
      <c r="E793" s="198">
        <v>664.77522999999997</v>
      </c>
      <c r="F793" s="198">
        <v>423.38303100000002</v>
      </c>
      <c r="G793" s="198">
        <v>685.308584</v>
      </c>
    </row>
    <row r="794" spans="2:7" s="27" customFormat="1">
      <c r="B794" s="199" t="s">
        <v>1025</v>
      </c>
      <c r="C794" s="199"/>
      <c r="D794" s="199"/>
      <c r="E794" s="198">
        <v>476.60937799999999</v>
      </c>
      <c r="F794" s="198">
        <v>230.81767099999999</v>
      </c>
      <c r="G794" s="198">
        <v>521.08024499999999</v>
      </c>
    </row>
    <row r="795" spans="2:7" s="27" customFormat="1">
      <c r="B795" s="199" t="s">
        <v>1026</v>
      </c>
      <c r="C795" s="199"/>
      <c r="D795" s="199"/>
      <c r="E795" s="198">
        <v>529.08973500000002</v>
      </c>
      <c r="F795" s="198">
        <v>299.09195199999999</v>
      </c>
      <c r="G795" s="198">
        <v>582.71567500000003</v>
      </c>
    </row>
    <row r="796" spans="2:7" s="27" customFormat="1">
      <c r="B796" s="199" t="s">
        <v>1027</v>
      </c>
      <c r="C796" s="199"/>
      <c r="D796" s="199"/>
      <c r="E796" s="198">
        <v>530.48427300000003</v>
      </c>
      <c r="F796" s="198">
        <v>320.67153100000002</v>
      </c>
      <c r="G796" s="198">
        <v>590.73940600000003</v>
      </c>
    </row>
    <row r="797" spans="2:7" s="27" customFormat="1">
      <c r="B797" s="199" t="s">
        <v>1028</v>
      </c>
      <c r="C797" s="199"/>
      <c r="D797" s="199"/>
      <c r="E797" s="198">
        <v>647.75083199999995</v>
      </c>
      <c r="F797" s="198">
        <v>428.20632599999999</v>
      </c>
      <c r="G797" s="198">
        <v>706.81319399999995</v>
      </c>
    </row>
    <row r="798" spans="2:7" s="27" customFormat="1">
      <c r="B798" s="199" t="s">
        <v>1029</v>
      </c>
      <c r="C798" s="199"/>
      <c r="D798" s="199"/>
      <c r="E798" s="198">
        <v>685.17223899999999</v>
      </c>
      <c r="F798" s="198">
        <v>475.45043900000002</v>
      </c>
      <c r="G798" s="198">
        <v>760.00980400000003</v>
      </c>
    </row>
    <row r="799" spans="2:7" s="27" customFormat="1">
      <c r="B799" s="199" t="s">
        <v>1030</v>
      </c>
      <c r="C799" s="199"/>
      <c r="D799" s="199"/>
      <c r="E799" s="198">
        <v>747.50403700000004</v>
      </c>
      <c r="F799" s="198">
        <v>519.78433199999995</v>
      </c>
      <c r="G799" s="198">
        <v>789.95917699999995</v>
      </c>
    </row>
    <row r="800" spans="2:7" s="27" customFormat="1">
      <c r="B800" s="199" t="s">
        <v>1031</v>
      </c>
      <c r="C800" s="199"/>
      <c r="D800" s="199"/>
      <c r="E800" s="198">
        <v>796.69079399999998</v>
      </c>
      <c r="F800" s="198">
        <v>587.76133100000004</v>
      </c>
      <c r="G800" s="198">
        <v>879.35671100000002</v>
      </c>
    </row>
    <row r="801" spans="2:48" s="27" customFormat="1">
      <c r="B801" s="199" t="s">
        <v>1032</v>
      </c>
      <c r="C801" s="199"/>
      <c r="D801" s="199"/>
      <c r="E801" s="198">
        <v>1100.3547610000001</v>
      </c>
      <c r="F801" s="198">
        <v>750.651748</v>
      </c>
      <c r="G801" s="198">
        <v>1104.9279529999999</v>
      </c>
    </row>
    <row r="802" spans="2:48" s="27" customFormat="1">
      <c r="B802" s="199" t="s">
        <v>1033</v>
      </c>
      <c r="C802" s="199"/>
      <c r="D802" s="199"/>
      <c r="E802" s="198">
        <v>1215.9192539999999</v>
      </c>
      <c r="F802" s="198">
        <v>1107.395221</v>
      </c>
      <c r="G802" s="198">
        <v>1280.118827</v>
      </c>
    </row>
    <row r="803" spans="2:48" s="27" customFormat="1">
      <c r="B803" s="199" t="s">
        <v>1034</v>
      </c>
      <c r="C803" s="199"/>
      <c r="D803" s="199"/>
      <c r="E803" s="198">
        <v>1157.2514470000001</v>
      </c>
      <c r="F803" s="198">
        <v>908.050116</v>
      </c>
      <c r="G803" s="198">
        <v>1228.2892939999999</v>
      </c>
    </row>
    <row r="804" spans="2:48" s="27" customFormat="1">
      <c r="B804" s="199" t="s">
        <v>1035</v>
      </c>
      <c r="C804" s="199"/>
      <c r="D804" s="199"/>
      <c r="E804" s="198">
        <v>1061.0451619999999</v>
      </c>
      <c r="F804" s="198">
        <v>947.61950200000001</v>
      </c>
      <c r="G804" s="198">
        <v>1167.4065350000001</v>
      </c>
    </row>
    <row r="805" spans="2:48" s="27" customFormat="1">
      <c r="B805" s="199" t="s">
        <v>1036</v>
      </c>
      <c r="C805" s="199"/>
      <c r="D805" s="199"/>
      <c r="E805" s="198">
        <v>1019.40279</v>
      </c>
      <c r="F805" s="198">
        <v>733.54905099999996</v>
      </c>
      <c r="G805" s="198">
        <v>1091.839608</v>
      </c>
    </row>
    <row r="806" spans="2:48" s="27" customFormat="1">
      <c r="B806" s="199" t="s">
        <v>1037</v>
      </c>
      <c r="C806" s="199"/>
      <c r="D806" s="199"/>
      <c r="E806" s="198">
        <v>862.08736099999999</v>
      </c>
      <c r="F806" s="198">
        <v>610.83322099999998</v>
      </c>
      <c r="G806" s="198">
        <v>943.39576799999998</v>
      </c>
    </row>
    <row r="807" spans="2:48" s="27" customFormat="1">
      <c r="B807" s="199" t="s">
        <v>1038</v>
      </c>
      <c r="C807" s="199"/>
      <c r="D807" s="199"/>
      <c r="E807" s="198">
        <v>1001.516312</v>
      </c>
      <c r="F807" s="198">
        <v>771.96452499999998</v>
      </c>
      <c r="G807" s="198">
        <v>1054.8808779999999</v>
      </c>
    </row>
    <row r="808" spans="2:48" s="27" customFormat="1">
      <c r="B808" s="199" t="s">
        <v>1039</v>
      </c>
      <c r="C808" s="199"/>
      <c r="D808" s="199"/>
      <c r="E808" s="198">
        <v>1026.5964939999999</v>
      </c>
      <c r="F808" s="198">
        <v>738.54047800000001</v>
      </c>
      <c r="G808" s="198">
        <v>1044.5377619999999</v>
      </c>
    </row>
    <row r="809" spans="2:48" s="27" customFormat="1" ht="12.5"/>
    <row r="810" spans="2:48" s="27" customFormat="1" ht="12.5"/>
    <row r="811" spans="2:48" s="27" customFormat="1" ht="12.5"/>
    <row r="812" spans="2:48" s="27" customFormat="1" ht="12.5"/>
    <row r="813" spans="2:48" s="27" customFormat="1" ht="12.5"/>
    <row r="815" spans="2:48" s="27" customFormat="1" ht="17.5" thickBot="1">
      <c r="B815" s="117"/>
      <c r="C815" s="118" t="s">
        <v>618</v>
      </c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  <c r="X815" s="118"/>
      <c r="Y815" s="118"/>
      <c r="Z815" s="118"/>
      <c r="AA815" s="118"/>
      <c r="AB815" s="118"/>
      <c r="AC815" s="118"/>
      <c r="AD815" s="118"/>
      <c r="AE815" s="118"/>
      <c r="AF815" s="118"/>
      <c r="AG815" s="118"/>
      <c r="AH815" s="118"/>
      <c r="AI815" s="118"/>
      <c r="AJ815" s="118"/>
      <c r="AK815" s="118"/>
      <c r="AL815" s="118"/>
      <c r="AM815" s="118"/>
      <c r="AN815" s="118"/>
      <c r="AO815" s="118"/>
      <c r="AP815" s="118"/>
      <c r="AQ815" s="118"/>
      <c r="AR815" s="118"/>
      <c r="AS815" s="118"/>
      <c r="AT815" s="118"/>
      <c r="AU815" s="118"/>
      <c r="AV815" s="118"/>
    </row>
    <row r="816" spans="2:48" ht="15" thickTop="1"/>
    <row r="836" spans="2:7" s="27" customFormat="1" ht="15" thickBot="1">
      <c r="B836" s="199"/>
      <c r="C836" s="199"/>
      <c r="D836" s="199"/>
      <c r="E836" s="28" t="s">
        <v>119</v>
      </c>
      <c r="F836" s="28" t="s">
        <v>983</v>
      </c>
      <c r="G836" s="28" t="s">
        <v>622</v>
      </c>
    </row>
    <row r="837" spans="2:7" s="27" customFormat="1">
      <c r="B837" s="199" t="s">
        <v>4</v>
      </c>
      <c r="C837" s="199"/>
      <c r="D837" s="199"/>
      <c r="E837" s="199" t="s">
        <v>620</v>
      </c>
      <c r="F837" s="199" t="s">
        <v>620</v>
      </c>
      <c r="G837" s="199" t="s">
        <v>620</v>
      </c>
    </row>
    <row r="838" spans="2:7" s="27" customFormat="1">
      <c r="B838" s="199" t="s">
        <v>5</v>
      </c>
      <c r="C838" s="199"/>
      <c r="D838" s="199"/>
      <c r="E838" s="199"/>
      <c r="F838" s="199"/>
      <c r="G838" s="199"/>
    </row>
    <row r="839" spans="2:7" s="27" customFormat="1">
      <c r="B839" s="199" t="s">
        <v>984</v>
      </c>
      <c r="C839" s="199"/>
      <c r="D839" s="199"/>
      <c r="E839" s="198">
        <v>36.527894000000003</v>
      </c>
      <c r="F839" s="198">
        <v>21.490680999999999</v>
      </c>
      <c r="G839" s="198">
        <v>40.702088000000003</v>
      </c>
    </row>
    <row r="840" spans="2:7" s="27" customFormat="1">
      <c r="B840" s="199" t="s">
        <v>985</v>
      </c>
      <c r="C840" s="199"/>
      <c r="D840" s="199"/>
      <c r="E840" s="198">
        <v>34.088757999999999</v>
      </c>
      <c r="F840" s="198">
        <v>16.437916999999999</v>
      </c>
      <c r="G840" s="198">
        <v>37.782870000000003</v>
      </c>
    </row>
    <row r="841" spans="2:7" s="27" customFormat="1">
      <c r="B841" s="199" t="s">
        <v>986</v>
      </c>
      <c r="C841" s="199"/>
      <c r="D841" s="199"/>
      <c r="E841" s="198">
        <v>38.136817000000001</v>
      </c>
      <c r="F841" s="198">
        <v>16.744797999999999</v>
      </c>
      <c r="G841" s="198">
        <v>39.934632999999998</v>
      </c>
    </row>
    <row r="842" spans="2:7" s="27" customFormat="1">
      <c r="B842" s="199" t="s">
        <v>987</v>
      </c>
      <c r="C842" s="199"/>
      <c r="D842" s="199"/>
      <c r="E842" s="198">
        <v>39.688845999999998</v>
      </c>
      <c r="F842" s="198">
        <v>16.148154000000002</v>
      </c>
      <c r="G842" s="198">
        <v>42.197408000000003</v>
      </c>
    </row>
    <row r="843" spans="2:7" s="27" customFormat="1">
      <c r="B843" s="199" t="s">
        <v>988</v>
      </c>
      <c r="C843" s="199"/>
      <c r="D843" s="199"/>
      <c r="E843" s="198">
        <v>41.894255000000001</v>
      </c>
      <c r="F843" s="198">
        <v>17.871385</v>
      </c>
      <c r="G843" s="198">
        <v>44.247039000000001</v>
      </c>
    </row>
    <row r="844" spans="2:7" s="27" customFormat="1">
      <c r="B844" s="199" t="s">
        <v>989</v>
      </c>
      <c r="C844" s="199"/>
      <c r="D844" s="199"/>
      <c r="E844" s="198">
        <v>45.166791000000003</v>
      </c>
      <c r="F844" s="198">
        <v>17.011931000000001</v>
      </c>
      <c r="G844" s="198">
        <v>46.188780999999999</v>
      </c>
    </row>
    <row r="845" spans="2:7" s="27" customFormat="1">
      <c r="B845" s="199" t="s">
        <v>990</v>
      </c>
      <c r="C845" s="199"/>
      <c r="D845" s="199"/>
      <c r="E845" s="198">
        <v>44.111457000000001</v>
      </c>
      <c r="F845" s="198">
        <v>16.300885999999998</v>
      </c>
      <c r="G845" s="198">
        <v>46.906157999999998</v>
      </c>
    </row>
    <row r="846" spans="2:7" s="27" customFormat="1">
      <c r="B846" s="199" t="s">
        <v>991</v>
      </c>
      <c r="C846" s="199"/>
      <c r="D846" s="199"/>
      <c r="E846" s="198">
        <v>44.405411999999998</v>
      </c>
      <c r="F846" s="198">
        <v>14.950101999999999</v>
      </c>
      <c r="G846" s="198">
        <v>45.567562000000002</v>
      </c>
    </row>
    <row r="847" spans="2:7" s="27" customFormat="1">
      <c r="B847" s="199" t="s">
        <v>992</v>
      </c>
      <c r="C847" s="199"/>
      <c r="D847" s="199"/>
      <c r="E847" s="198">
        <v>46.248981000000001</v>
      </c>
      <c r="F847" s="198">
        <v>13.812699</v>
      </c>
      <c r="G847" s="198">
        <v>46.488965</v>
      </c>
    </row>
    <row r="848" spans="2:7" s="27" customFormat="1">
      <c r="B848" s="199" t="s">
        <v>993</v>
      </c>
      <c r="C848" s="199"/>
      <c r="D848" s="199"/>
      <c r="E848" s="198">
        <v>43.029921000000002</v>
      </c>
      <c r="F848" s="198">
        <v>10.434054</v>
      </c>
      <c r="G848" s="198">
        <v>46.592432000000002</v>
      </c>
    </row>
    <row r="849" spans="2:7" s="27" customFormat="1">
      <c r="B849" s="199" t="s">
        <v>994</v>
      </c>
      <c r="C849" s="199"/>
      <c r="D849" s="199"/>
      <c r="E849" s="198">
        <v>44.038879000000001</v>
      </c>
      <c r="F849" s="198">
        <v>11.986373</v>
      </c>
      <c r="G849" s="198">
        <v>45.561937999999998</v>
      </c>
    </row>
    <row r="850" spans="2:7" s="27" customFormat="1">
      <c r="B850" s="199" t="s">
        <v>995</v>
      </c>
      <c r="C850" s="199"/>
      <c r="D850" s="199"/>
      <c r="E850" s="198">
        <v>49.106301999999999</v>
      </c>
      <c r="F850" s="198">
        <v>14.429523</v>
      </c>
      <c r="G850" s="198">
        <v>47.806716000000002</v>
      </c>
    </row>
    <row r="851" spans="2:7" s="27" customFormat="1">
      <c r="B851" s="199" t="s">
        <v>996</v>
      </c>
      <c r="C851" s="199"/>
      <c r="D851" s="199"/>
      <c r="E851" s="198">
        <v>51.501055999999998</v>
      </c>
      <c r="F851" s="198">
        <v>15.074222000000001</v>
      </c>
      <c r="G851" s="198">
        <v>49.971893999999999</v>
      </c>
    </row>
    <row r="852" spans="2:7" s="27" customFormat="1">
      <c r="B852" s="199" t="s">
        <v>997</v>
      </c>
      <c r="C852" s="199"/>
      <c r="D852" s="199"/>
      <c r="E852" s="198">
        <v>49.259518999999997</v>
      </c>
      <c r="F852" s="198">
        <v>16.419263999999998</v>
      </c>
      <c r="G852" s="198">
        <v>49.068662000000003</v>
      </c>
    </row>
    <row r="853" spans="2:7" s="27" customFormat="1">
      <c r="B853" s="199" t="s">
        <v>998</v>
      </c>
      <c r="C853" s="199"/>
      <c r="D853" s="199"/>
      <c r="E853" s="198">
        <v>51.767536</v>
      </c>
      <c r="F853" s="198">
        <v>14.563461999999999</v>
      </c>
      <c r="G853" s="198">
        <v>47.845461</v>
      </c>
    </row>
    <row r="854" spans="2:7" s="27" customFormat="1">
      <c r="B854" s="199" t="s">
        <v>999</v>
      </c>
      <c r="C854" s="199"/>
      <c r="D854" s="199"/>
      <c r="E854" s="198">
        <v>54.508589999999998</v>
      </c>
      <c r="F854" s="198">
        <v>15.460262999999999</v>
      </c>
      <c r="G854" s="198">
        <v>49.078902999999997</v>
      </c>
    </row>
    <row r="855" spans="2:7" s="27" customFormat="1">
      <c r="B855" s="199" t="s">
        <v>1000</v>
      </c>
      <c r="C855" s="199"/>
      <c r="D855" s="199"/>
      <c r="E855" s="198">
        <v>51.683990999999999</v>
      </c>
      <c r="F855" s="198">
        <v>20.332523999999999</v>
      </c>
      <c r="G855" s="198">
        <v>48.647266000000002</v>
      </c>
    </row>
    <row r="856" spans="2:7" s="27" customFormat="1">
      <c r="B856" s="199" t="s">
        <v>1001</v>
      </c>
      <c r="C856" s="199"/>
      <c r="D856" s="199"/>
      <c r="E856" s="198">
        <v>48.700659999999999</v>
      </c>
      <c r="F856" s="198">
        <v>18.557478</v>
      </c>
      <c r="G856" s="198">
        <v>48.393332000000001</v>
      </c>
    </row>
    <row r="857" spans="2:7" s="27" customFormat="1">
      <c r="B857" s="199" t="s">
        <v>1002</v>
      </c>
      <c r="C857" s="199"/>
      <c r="D857" s="199"/>
      <c r="E857" s="198">
        <v>46.586951999999997</v>
      </c>
      <c r="F857" s="198">
        <v>16.723673000000002</v>
      </c>
      <c r="G857" s="198">
        <v>43.761324999999999</v>
      </c>
    </row>
    <row r="858" spans="2:7" s="27" customFormat="1">
      <c r="B858" s="199" t="s">
        <v>1003</v>
      </c>
      <c r="C858" s="199"/>
      <c r="D858" s="199"/>
      <c r="E858" s="198">
        <v>47.659815999999999</v>
      </c>
      <c r="F858" s="198">
        <v>17.029287</v>
      </c>
      <c r="G858" s="198">
        <v>41.661766999999998</v>
      </c>
    </row>
    <row r="859" spans="2:7" s="27" customFormat="1">
      <c r="B859" s="199" t="s">
        <v>1004</v>
      </c>
      <c r="C859" s="199"/>
      <c r="D859" s="199"/>
      <c r="E859" s="198">
        <v>40.854778000000003</v>
      </c>
      <c r="F859" s="198">
        <v>15.101793000000001</v>
      </c>
      <c r="G859" s="198">
        <v>38.284770999999999</v>
      </c>
    </row>
    <row r="860" spans="2:7" s="27" customFormat="1">
      <c r="B860" s="199" t="s">
        <v>1005</v>
      </c>
      <c r="C860" s="199"/>
      <c r="D860" s="199"/>
      <c r="E860" s="198">
        <v>35.309638999999997</v>
      </c>
      <c r="F860" s="198">
        <v>12.159186999999999</v>
      </c>
      <c r="G860" s="198">
        <v>36.852530000000002</v>
      </c>
    </row>
    <row r="861" spans="2:7" s="27" customFormat="1">
      <c r="B861" s="199" t="s">
        <v>1006</v>
      </c>
      <c r="C861" s="199"/>
      <c r="D861" s="199"/>
      <c r="E861" s="198">
        <v>33.830370000000002</v>
      </c>
      <c r="F861" s="198">
        <v>12.090263999999999</v>
      </c>
      <c r="G861" s="198">
        <v>34.573976000000002</v>
      </c>
    </row>
    <row r="862" spans="2:7" s="27" customFormat="1">
      <c r="B862" s="199" t="s">
        <v>1007</v>
      </c>
      <c r="C862" s="199"/>
      <c r="D862" s="199"/>
      <c r="E862" s="198">
        <v>33.614209000000002</v>
      </c>
      <c r="F862" s="198">
        <v>11.016889000000001</v>
      </c>
      <c r="G862" s="198">
        <v>33.724592000000001</v>
      </c>
    </row>
    <row r="863" spans="2:7" s="27" customFormat="1">
      <c r="B863" s="199" t="s">
        <v>1008</v>
      </c>
      <c r="C863" s="199"/>
      <c r="D863" s="199"/>
      <c r="E863" s="198">
        <v>34.657324000000003</v>
      </c>
      <c r="F863" s="198">
        <v>11.346603999999999</v>
      </c>
      <c r="G863" s="198">
        <v>31.439094999999998</v>
      </c>
    </row>
    <row r="864" spans="2:7" s="27" customFormat="1">
      <c r="B864" s="199" t="s">
        <v>1009</v>
      </c>
      <c r="C864" s="199"/>
      <c r="D864" s="199"/>
      <c r="E864" s="198">
        <v>33.109205000000003</v>
      </c>
      <c r="F864" s="198">
        <v>9.6798310000000001</v>
      </c>
      <c r="G864" s="198">
        <v>31.577304000000002</v>
      </c>
    </row>
    <row r="865" spans="2:7" s="27" customFormat="1">
      <c r="B865" s="199" t="s">
        <v>1010</v>
      </c>
      <c r="C865" s="199"/>
      <c r="D865" s="199"/>
      <c r="E865" s="198">
        <v>33.519582</v>
      </c>
      <c r="F865" s="198">
        <v>11.975820000000001</v>
      </c>
      <c r="G865" s="198">
        <v>29.765782000000002</v>
      </c>
    </row>
    <row r="866" spans="2:7" s="27" customFormat="1">
      <c r="B866" s="199" t="s">
        <v>1011</v>
      </c>
      <c r="C866" s="199"/>
      <c r="D866" s="199"/>
      <c r="E866" s="198">
        <v>35.314495999999998</v>
      </c>
      <c r="F866" s="198">
        <v>13.307346000000001</v>
      </c>
      <c r="G866" s="198">
        <v>28.705777000000001</v>
      </c>
    </row>
    <row r="867" spans="2:7" s="27" customFormat="1">
      <c r="B867" s="199" t="s">
        <v>1012</v>
      </c>
      <c r="C867" s="199"/>
      <c r="D867" s="199"/>
      <c r="E867" s="198">
        <v>34.663612000000001</v>
      </c>
      <c r="F867" s="198">
        <v>14.948600000000001</v>
      </c>
      <c r="G867" s="198">
        <v>27.975297999999999</v>
      </c>
    </row>
    <row r="868" spans="2:7" s="27" customFormat="1">
      <c r="B868" s="199" t="s">
        <v>1013</v>
      </c>
      <c r="C868" s="199"/>
      <c r="D868" s="199"/>
      <c r="E868" s="198">
        <v>33.595041999999999</v>
      </c>
      <c r="F868" s="198">
        <v>13.599087000000001</v>
      </c>
      <c r="G868" s="198">
        <v>28.645568999999998</v>
      </c>
    </row>
    <row r="869" spans="2:7" s="27" customFormat="1">
      <c r="B869" s="199" t="s">
        <v>1014</v>
      </c>
      <c r="C869" s="199"/>
      <c r="D869" s="199"/>
      <c r="E869" s="198">
        <v>36.599083999999998</v>
      </c>
      <c r="F869" s="198">
        <v>12.859368999999999</v>
      </c>
      <c r="G869" s="198">
        <v>30.215598</v>
      </c>
    </row>
    <row r="870" spans="2:7" s="27" customFormat="1">
      <c r="B870" s="199" t="s">
        <v>1015</v>
      </c>
      <c r="C870" s="199"/>
      <c r="D870" s="199"/>
      <c r="E870" s="198">
        <v>40.122452000000003</v>
      </c>
      <c r="F870" s="198">
        <v>13.218128</v>
      </c>
      <c r="G870" s="198">
        <v>30.181583</v>
      </c>
    </row>
    <row r="871" spans="2:7" s="27" customFormat="1">
      <c r="B871" s="199" t="s">
        <v>1016</v>
      </c>
      <c r="C871" s="199"/>
      <c r="D871" s="199"/>
      <c r="E871" s="198">
        <v>41.443798000000001</v>
      </c>
      <c r="F871" s="198">
        <v>14.686937</v>
      </c>
      <c r="G871" s="198">
        <v>33.699606000000003</v>
      </c>
    </row>
    <row r="872" spans="2:7" s="27" customFormat="1">
      <c r="B872" s="199" t="s">
        <v>1017</v>
      </c>
      <c r="C872" s="199"/>
      <c r="D872" s="199"/>
      <c r="E872" s="198">
        <v>40.060513999999998</v>
      </c>
      <c r="F872" s="198">
        <v>12.660140999999999</v>
      </c>
      <c r="G872" s="198">
        <v>32.711066000000002</v>
      </c>
    </row>
    <row r="873" spans="2:7" s="27" customFormat="1">
      <c r="B873" s="199" t="s">
        <v>1018</v>
      </c>
      <c r="C873" s="199"/>
      <c r="D873" s="199"/>
      <c r="E873" s="198">
        <v>42.903813999999997</v>
      </c>
      <c r="F873" s="198">
        <v>12.307001</v>
      </c>
      <c r="G873" s="198">
        <v>33.005785000000003</v>
      </c>
    </row>
    <row r="874" spans="2:7" s="27" customFormat="1">
      <c r="B874" s="199" t="s">
        <v>1019</v>
      </c>
      <c r="C874" s="199"/>
      <c r="D874" s="199"/>
      <c r="E874" s="198">
        <v>42.502685999999997</v>
      </c>
      <c r="F874" s="198">
        <v>15.541454</v>
      </c>
      <c r="G874" s="198">
        <v>33.486165</v>
      </c>
    </row>
    <row r="875" spans="2:7" s="27" customFormat="1">
      <c r="B875" s="199" t="s">
        <v>1020</v>
      </c>
      <c r="C875" s="199"/>
      <c r="D875" s="199"/>
      <c r="E875" s="198">
        <v>44.718193999999997</v>
      </c>
      <c r="F875" s="198">
        <v>15.429486000000001</v>
      </c>
      <c r="G875" s="198">
        <v>33.609417999999998</v>
      </c>
    </row>
    <row r="876" spans="2:7" s="27" customFormat="1">
      <c r="B876" s="199" t="s">
        <v>1021</v>
      </c>
      <c r="C876" s="199"/>
      <c r="D876" s="199"/>
      <c r="E876" s="198">
        <v>38.781503000000001</v>
      </c>
      <c r="F876" s="198">
        <v>12.345475</v>
      </c>
      <c r="G876" s="198">
        <v>32.168655000000001</v>
      </c>
    </row>
    <row r="877" spans="2:7" s="27" customFormat="1">
      <c r="B877" s="199" t="s">
        <v>1022</v>
      </c>
      <c r="C877" s="199"/>
      <c r="D877" s="199"/>
      <c r="E877" s="198">
        <v>37.477015999999999</v>
      </c>
      <c r="F877" s="198">
        <v>10.886962</v>
      </c>
      <c r="G877" s="198">
        <v>29.633502</v>
      </c>
    </row>
    <row r="878" spans="2:7" s="27" customFormat="1">
      <c r="B878" s="199" t="s">
        <v>1023</v>
      </c>
      <c r="C878" s="199"/>
      <c r="D878" s="199"/>
      <c r="E878" s="198">
        <v>40.702081999999997</v>
      </c>
      <c r="F878" s="198">
        <v>12.360239999999999</v>
      </c>
      <c r="G878" s="198">
        <v>29.973009999999999</v>
      </c>
    </row>
    <row r="879" spans="2:7" s="27" customFormat="1">
      <c r="B879" s="199" t="s">
        <v>1024</v>
      </c>
      <c r="C879" s="199"/>
      <c r="D879" s="199"/>
      <c r="E879" s="198">
        <v>44.201954000000001</v>
      </c>
      <c r="F879" s="198">
        <v>11.753335999999999</v>
      </c>
      <c r="G879" s="198">
        <v>28.859369999999998</v>
      </c>
    </row>
    <row r="880" spans="2:7" s="27" customFormat="1">
      <c r="B880" s="199" t="s">
        <v>1025</v>
      </c>
      <c r="C880" s="199"/>
      <c r="D880" s="199"/>
      <c r="E880" s="198">
        <v>43.973197999999996</v>
      </c>
      <c r="F880" s="198">
        <v>9.4757820000000006</v>
      </c>
      <c r="G880" s="198">
        <v>27.357659999999999</v>
      </c>
    </row>
    <row r="881" spans="2:7" s="27" customFormat="1">
      <c r="B881" s="199" t="s">
        <v>1026</v>
      </c>
      <c r="C881" s="199"/>
      <c r="D881" s="199"/>
      <c r="E881" s="198">
        <v>42.354731000000001</v>
      </c>
      <c r="F881" s="198">
        <v>9.5904760000000007</v>
      </c>
      <c r="G881" s="198">
        <v>26.947766000000001</v>
      </c>
    </row>
    <row r="882" spans="2:7" s="27" customFormat="1">
      <c r="B882" s="199" t="s">
        <v>1027</v>
      </c>
      <c r="C882" s="199"/>
      <c r="D882" s="199"/>
      <c r="E882" s="198">
        <v>42.891032000000003</v>
      </c>
      <c r="F882" s="198">
        <v>12.580767</v>
      </c>
      <c r="G882" s="198">
        <v>27.709358000000002</v>
      </c>
    </row>
    <row r="883" spans="2:7" s="27" customFormat="1">
      <c r="B883" s="199" t="s">
        <v>1028</v>
      </c>
      <c r="C883" s="199"/>
      <c r="D883" s="199"/>
      <c r="E883" s="198">
        <v>41.150475</v>
      </c>
      <c r="F883" s="198">
        <v>18.941168999999999</v>
      </c>
      <c r="G883" s="198">
        <v>31.921189999999999</v>
      </c>
    </row>
    <row r="884" spans="2:7" s="27" customFormat="1">
      <c r="B884" s="199" t="s">
        <v>1029</v>
      </c>
      <c r="C884" s="199"/>
      <c r="D884" s="199"/>
      <c r="E884" s="198">
        <v>41.249707999999998</v>
      </c>
      <c r="F884" s="198">
        <v>13.500496</v>
      </c>
      <c r="G884" s="198">
        <v>33.441813000000003</v>
      </c>
    </row>
    <row r="885" spans="2:7" s="27" customFormat="1">
      <c r="B885" s="199" t="s">
        <v>1030</v>
      </c>
      <c r="C885" s="199"/>
      <c r="D885" s="199"/>
      <c r="E885" s="198">
        <v>48.608930000000001</v>
      </c>
      <c r="F885" s="198">
        <v>16.876141000000001</v>
      </c>
      <c r="G885" s="198">
        <v>47.226359000000002</v>
      </c>
    </row>
    <row r="886" spans="2:7" s="27" customFormat="1">
      <c r="B886" s="199" t="s">
        <v>1031</v>
      </c>
      <c r="C886" s="199"/>
      <c r="D886" s="199"/>
      <c r="E886" s="198">
        <v>69.898095999999995</v>
      </c>
      <c r="F886" s="198">
        <v>22.670069999999999</v>
      </c>
      <c r="G886" s="198">
        <v>51.752557000000003</v>
      </c>
    </row>
    <row r="887" spans="2:7" s="27" customFormat="1">
      <c r="B887" s="199" t="s">
        <v>1032</v>
      </c>
      <c r="C887" s="199"/>
      <c r="D887" s="199"/>
      <c r="E887" s="198">
        <v>73.893617000000006</v>
      </c>
      <c r="F887" s="198">
        <v>22.529458999999999</v>
      </c>
      <c r="G887" s="198">
        <v>73.752328000000006</v>
      </c>
    </row>
    <row r="888" spans="2:7" s="27" customFormat="1">
      <c r="B888" s="199" t="s">
        <v>1033</v>
      </c>
      <c r="C888" s="199"/>
      <c r="D888" s="199"/>
      <c r="E888" s="198">
        <v>67.022272999999998</v>
      </c>
      <c r="F888" s="198">
        <v>27.212336000000001</v>
      </c>
      <c r="G888" s="198">
        <v>74.156548000000001</v>
      </c>
    </row>
    <row r="889" spans="2:7" s="27" customFormat="1">
      <c r="B889" s="199" t="s">
        <v>1034</v>
      </c>
      <c r="C889" s="199"/>
      <c r="D889" s="199"/>
      <c r="E889" s="198">
        <v>76.526554000000004</v>
      </c>
      <c r="F889" s="198">
        <v>30.622533000000001</v>
      </c>
      <c r="G889" s="198">
        <v>91.795074999999997</v>
      </c>
    </row>
    <row r="890" spans="2:7" s="27" customFormat="1">
      <c r="B890" s="199" t="s">
        <v>1035</v>
      </c>
      <c r="C890" s="199"/>
      <c r="D890" s="199"/>
      <c r="E890" s="198">
        <v>96.204555999999997</v>
      </c>
      <c r="F890" s="198">
        <v>24.871354</v>
      </c>
      <c r="G890" s="198">
        <v>90.297461999999996</v>
      </c>
    </row>
    <row r="891" spans="2:7" s="27" customFormat="1">
      <c r="B891" s="199" t="s">
        <v>1036</v>
      </c>
      <c r="C891" s="199"/>
      <c r="D891" s="199"/>
      <c r="E891" s="198">
        <v>96.835794000000007</v>
      </c>
      <c r="F891" s="198">
        <v>20.012803999999999</v>
      </c>
      <c r="G891" s="198">
        <v>83.949460999999999</v>
      </c>
    </row>
    <row r="892" spans="2:7" s="27" customFormat="1">
      <c r="B892" s="199" t="s">
        <v>1037</v>
      </c>
      <c r="C892" s="199"/>
      <c r="D892" s="199"/>
      <c r="E892" s="198">
        <v>76.284268999999995</v>
      </c>
      <c r="F892" s="198">
        <v>12.433144</v>
      </c>
      <c r="G892" s="198">
        <v>78.092055999999999</v>
      </c>
    </row>
    <row r="893" spans="2:7" s="27" customFormat="1">
      <c r="B893" s="199" t="s">
        <v>1038</v>
      </c>
      <c r="C893" s="199"/>
      <c r="D893" s="199"/>
      <c r="E893" s="198">
        <v>75.478389000000007</v>
      </c>
      <c r="F893" s="198">
        <v>12.773246</v>
      </c>
      <c r="G893" s="198">
        <v>67.532929999999993</v>
      </c>
    </row>
    <row r="894" spans="2:7" s="27" customFormat="1">
      <c r="B894" s="199" t="s">
        <v>1039</v>
      </c>
      <c r="C894" s="199"/>
      <c r="D894" s="199"/>
      <c r="E894" s="198">
        <v>82.887404000000004</v>
      </c>
      <c r="F894" s="198">
        <v>14.475571</v>
      </c>
      <c r="G894" s="198">
        <v>67.92559</v>
      </c>
    </row>
    <row r="895" spans="2:7" s="27" customFormat="1" ht="12.5"/>
    <row r="896" spans="2:7" s="27" customFormat="1" ht="12.5"/>
    <row r="897" spans="2:48" s="27" customFormat="1" ht="12.5"/>
    <row r="898" spans="2:48" s="27" customFormat="1" ht="12.5"/>
    <row r="899" spans="2:48" s="27" customFormat="1" ht="12.5"/>
    <row r="901" spans="2:48" s="27" customFormat="1" ht="17.5" thickBot="1">
      <c r="B901" s="117"/>
      <c r="C901" s="118" t="s">
        <v>619</v>
      </c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  <c r="Y901" s="118"/>
      <c r="Z901" s="118"/>
      <c r="AA901" s="118"/>
      <c r="AB901" s="118"/>
      <c r="AC901" s="118"/>
      <c r="AD901" s="118"/>
      <c r="AE901" s="118"/>
      <c r="AF901" s="118"/>
      <c r="AG901" s="118"/>
      <c r="AH901" s="118"/>
      <c r="AI901" s="118"/>
      <c r="AJ901" s="118"/>
      <c r="AK901" s="118"/>
      <c r="AL901" s="118"/>
      <c r="AM901" s="118"/>
      <c r="AN901" s="118"/>
      <c r="AO901" s="118"/>
      <c r="AP901" s="118"/>
      <c r="AQ901" s="118"/>
      <c r="AR901" s="118"/>
      <c r="AS901" s="118"/>
      <c r="AT901" s="118"/>
      <c r="AU901" s="118"/>
      <c r="AV901" s="118"/>
    </row>
    <row r="902" spans="2:48" s="27" customFormat="1" ht="13" thickTop="1"/>
    <row r="903" spans="2:48" s="27" customFormat="1" ht="12.5"/>
    <row r="904" spans="2:48" s="27" customFormat="1" ht="12.5"/>
    <row r="905" spans="2:48" s="27" customFormat="1" ht="12.5"/>
    <row r="906" spans="2:48" s="27" customFormat="1" ht="12.5"/>
    <row r="907" spans="2:48" s="27" customFormat="1" ht="12.5"/>
    <row r="908" spans="2:48" s="27" customFormat="1" ht="12.5"/>
    <row r="909" spans="2:48" s="27" customFormat="1" ht="12.5"/>
    <row r="910" spans="2:48" s="27" customFormat="1" ht="12.5"/>
    <row r="911" spans="2:48" s="27" customFormat="1" ht="12.5"/>
    <row r="912" spans="2:48" s="27" customFormat="1" ht="12.5"/>
    <row r="913" spans="2:22" s="27" customFormat="1" ht="12.5"/>
    <row r="914" spans="2:22" s="27" customFormat="1" ht="12.5"/>
    <row r="915" spans="2:22" s="27" customFormat="1" ht="12.5"/>
    <row r="916" spans="2:22" s="27" customFormat="1" ht="12.5"/>
    <row r="917" spans="2:22" s="27" customFormat="1" ht="12.5"/>
    <row r="918" spans="2:22" s="27" customFormat="1" ht="12.5"/>
    <row r="919" spans="2:22" s="27" customFormat="1" ht="12.5"/>
    <row r="920" spans="2:22" s="27" customFormat="1" ht="12.5"/>
    <row r="921" spans="2:22" s="27" customFormat="1" ht="12.5"/>
    <row r="922" spans="2:22" s="27" customFormat="1" ht="12.5"/>
    <row r="923" spans="2:22" s="27" customFormat="1" ht="12.5"/>
    <row r="924" spans="2:22" s="27" customFormat="1" ht="12.5"/>
    <row r="925" spans="2:22" s="27" customFormat="1" ht="12.5"/>
    <row r="926" spans="2:22" s="27" customFormat="1" ht="12.5"/>
    <row r="927" spans="2:22" s="27" customFormat="1" ht="12.5"/>
    <row r="928" spans="2:22" s="199" customFormat="1" ht="15" thickBot="1">
      <c r="B928" s="28" t="s">
        <v>621</v>
      </c>
      <c r="C928" s="28" t="s">
        <v>273</v>
      </c>
      <c r="D928" s="28" t="s">
        <v>274</v>
      </c>
      <c r="E928" s="28" t="s">
        <v>622</v>
      </c>
      <c r="F928" s="28" t="s">
        <v>623</v>
      </c>
      <c r="G928" s="28" t="s">
        <v>624</v>
      </c>
      <c r="H928" s="28" t="s">
        <v>625</v>
      </c>
      <c r="I928" s="28" t="s">
        <v>626</v>
      </c>
      <c r="J928" s="28" t="s">
        <v>627</v>
      </c>
      <c r="K928" s="28" t="s">
        <v>628</v>
      </c>
      <c r="L928" s="28"/>
      <c r="M928" s="28" t="s">
        <v>629</v>
      </c>
      <c r="N928" s="28" t="s">
        <v>119</v>
      </c>
      <c r="O928" s="28" t="s">
        <v>630</v>
      </c>
      <c r="P928" s="28" t="s">
        <v>631</v>
      </c>
      <c r="Q928" s="28" t="s">
        <v>632</v>
      </c>
      <c r="R928" s="28" t="s">
        <v>633</v>
      </c>
      <c r="S928" s="28" t="s">
        <v>634</v>
      </c>
      <c r="T928" s="28" t="s">
        <v>635</v>
      </c>
      <c r="U928" s="267" t="s">
        <v>636</v>
      </c>
      <c r="V928" s="267" t="s">
        <v>637</v>
      </c>
    </row>
    <row r="929" spans="2:36" s="199" customFormat="1">
      <c r="B929" s="199" t="s">
        <v>638</v>
      </c>
      <c r="C929" s="199" t="s">
        <v>639</v>
      </c>
      <c r="E929" s="268">
        <v>138.20055246749999</v>
      </c>
      <c r="F929" s="268">
        <v>187.98294731039999</v>
      </c>
      <c r="G929" s="268">
        <v>118.53872434119999</v>
      </c>
      <c r="H929" s="268">
        <v>121.7452671178</v>
      </c>
      <c r="I929" s="268">
        <v>83.184688840800007</v>
      </c>
      <c r="J929" s="268">
        <v>136.96634558869999</v>
      </c>
      <c r="K929" s="268">
        <v>113.7400808591</v>
      </c>
      <c r="L929" s="268"/>
      <c r="M929" s="268">
        <v>129.79717261990001</v>
      </c>
      <c r="N929" s="268">
        <v>238.0610549411</v>
      </c>
      <c r="O929" s="268">
        <v>100.2478935588</v>
      </c>
      <c r="P929" s="268">
        <v>206.1201538018</v>
      </c>
      <c r="Q929" s="268">
        <v>228.61901980350001</v>
      </c>
      <c r="R929" s="268">
        <v>79.378069761399999</v>
      </c>
      <c r="S929" s="268">
        <v>92.086607005499999</v>
      </c>
      <c r="T929" s="268">
        <v>124.4375332354</v>
      </c>
      <c r="U929" s="268">
        <v>193.06917434269999</v>
      </c>
      <c r="V929" s="268">
        <v>87.837366489800004</v>
      </c>
    </row>
    <row r="930" spans="2:36" s="199" customFormat="1">
      <c r="B930" s="199" t="s">
        <v>640</v>
      </c>
      <c r="C930" s="199" t="s">
        <v>639</v>
      </c>
      <c r="E930" s="269">
        <v>105.7611271001</v>
      </c>
      <c r="F930" s="269">
        <v>122.4267118657</v>
      </c>
      <c r="G930" s="269">
        <v>94.176376525600006</v>
      </c>
      <c r="H930" s="269">
        <v>95.524282571399993</v>
      </c>
      <c r="I930" s="269">
        <v>117.7365333767</v>
      </c>
      <c r="J930" s="269">
        <v>114.52603652019999</v>
      </c>
      <c r="K930" s="269">
        <v>112.15389264140001</v>
      </c>
      <c r="L930" s="269"/>
      <c r="M930" s="269">
        <v>109.2770141484</v>
      </c>
      <c r="N930" s="269">
        <v>160.83228470789999</v>
      </c>
      <c r="O930" s="269">
        <v>93.196942490699996</v>
      </c>
      <c r="P930" s="269">
        <v>106.1064130483</v>
      </c>
      <c r="Q930" s="269">
        <v>110.2125758287</v>
      </c>
      <c r="R930" s="269">
        <v>110.054314922</v>
      </c>
      <c r="S930" s="269">
        <v>100.9196051257</v>
      </c>
      <c r="T930" s="269">
        <v>120.41380098419999</v>
      </c>
      <c r="U930" s="269">
        <v>99.150690962300004</v>
      </c>
      <c r="V930" s="269">
        <v>122.9635442844</v>
      </c>
    </row>
    <row r="931" spans="2:36" s="199" customFormat="1">
      <c r="B931" s="199" t="s">
        <v>641</v>
      </c>
      <c r="C931" s="199" t="s">
        <v>639</v>
      </c>
      <c r="E931" s="268">
        <v>151.44031803390001</v>
      </c>
      <c r="F931" s="268">
        <v>138.98930277669999</v>
      </c>
      <c r="G931" s="268">
        <v>109.2162404977</v>
      </c>
      <c r="H931" s="268">
        <v>133.70270408249999</v>
      </c>
      <c r="I931" s="268">
        <v>108.0009892866</v>
      </c>
      <c r="J931" s="268">
        <v>139.64989638169999</v>
      </c>
      <c r="K931" s="268">
        <v>175.344519929</v>
      </c>
      <c r="L931" s="268"/>
      <c r="M931" s="268">
        <v>110.86145066650001</v>
      </c>
      <c r="N931" s="268">
        <v>263.9379714881</v>
      </c>
      <c r="O931" s="268">
        <v>119.5784495544</v>
      </c>
      <c r="P931" s="268">
        <v>117.00375184649999</v>
      </c>
      <c r="Q931" s="268">
        <v>159.23416498860001</v>
      </c>
      <c r="R931" s="268">
        <v>118.09609133070001</v>
      </c>
      <c r="S931" s="268">
        <v>123.1476826335</v>
      </c>
      <c r="T931" s="199">
        <v>0</v>
      </c>
      <c r="U931" s="268">
        <v>195.60466724400001</v>
      </c>
      <c r="V931" s="268">
        <v>86.9455999889</v>
      </c>
    </row>
    <row r="932" spans="2:36" s="199" customFormat="1"/>
    <row r="933" spans="2:36" s="27" customFormat="1" ht="12.5">
      <c r="AI933" s="200"/>
      <c r="AJ933" s="200"/>
    </row>
  </sheetData>
  <mergeCells count="9">
    <mergeCell ref="AZ626:BC626"/>
    <mergeCell ref="BD626:BG626"/>
    <mergeCell ref="BH626:BJ626"/>
    <mergeCell ref="AZ173:BC173"/>
    <mergeCell ref="BD173:BG173"/>
    <mergeCell ref="BH173:BJ173"/>
    <mergeCell ref="AZ428:BC428"/>
    <mergeCell ref="BD428:BG428"/>
    <mergeCell ref="BH428:BJ428"/>
  </mergeCells>
  <pageMargins left="0.7" right="0.7" top="0.75" bottom="0.75" header="0.3" footer="0.3"/>
  <pageSetup paperSize="9" orientation="portrait" r:id="rId1"/>
  <ignoredErrors>
    <ignoredError sqref="F400:O400" 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EEC2B037A465C4F86ACEC7990FE2CD7" ma:contentTypeVersion="16" ma:contentTypeDescription="Create a new document." ma:contentTypeScope="" ma:versionID="0a629b437eb218399afd27e2fe48a654">
  <xsd:schema xmlns:xsd="http://www.w3.org/2001/XMLSchema" xmlns:xs="http://www.w3.org/2001/XMLSchema" xmlns:p="http://schemas.microsoft.com/office/2006/metadata/properties" xmlns:ns2="ef541f73-ed0b-4955-a0cb-49aa500a3a29" xmlns:ns3="8d70b670-d064-4aa3-bdfb-67aa7bbc18e5" targetNamespace="http://schemas.microsoft.com/office/2006/metadata/properties" ma:root="true" ma:fieldsID="1a256d8d89202e9f5790760fd427a17a" ns2:_="" ns3:_="">
    <xsd:import namespace="ef541f73-ed0b-4955-a0cb-49aa500a3a29"/>
    <xsd:import namespace="8d70b670-d064-4aa3-bdfb-67aa7bbc18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541f73-ed0b-4955-a0cb-49aa500a3a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a11c4129-6f29-4f72-ba0f-e7d3cde34f5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70b670-d064-4aa3-bdfb-67aa7bbc18e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65d28201-cd43-48a7-97a9-fb93b0ef7ac8}" ma:internalName="TaxCatchAll" ma:showField="CatchAllData" ma:web="8d70b670-d064-4aa3-bdfb-67aa7bbc18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f541f73-ed0b-4955-a0cb-49aa500a3a29">
      <Terms xmlns="http://schemas.microsoft.com/office/infopath/2007/PartnerControls"/>
    </lcf76f155ced4ddcb4097134ff3c332f>
    <TaxCatchAll xmlns="8d70b670-d064-4aa3-bdfb-67aa7bbc18e5" xsi:nil="true"/>
  </documentManagement>
</p:properties>
</file>

<file path=customXml/itemProps1.xml><?xml version="1.0" encoding="utf-8"?>
<ds:datastoreItem xmlns:ds="http://schemas.openxmlformats.org/officeDocument/2006/customXml" ds:itemID="{5693B7CF-D430-4572-BD6E-BE3E9098336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3AFF41A-B97B-45C6-B7EE-4464C358D8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541f73-ed0b-4955-a0cb-49aa500a3a29"/>
    <ds:schemaRef ds:uri="8d70b670-d064-4aa3-bdfb-67aa7bbc18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4AD1EA1-7167-4FF7-95F6-EFE5790D085A}">
  <ds:schemaRefs>
    <ds:schemaRef ds:uri="http://schemas.microsoft.com/office/2006/metadata/properties"/>
    <ds:schemaRef ds:uri="http://schemas.microsoft.com/office/infopath/2007/PartnerControls"/>
    <ds:schemaRef ds:uri="ef541f73-ed0b-4955-a0cb-49aa500a3a29"/>
    <ds:schemaRef ds:uri="8d70b670-d064-4aa3-bdfb-67aa7bbc18e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9</vt:i4>
      </vt:variant>
    </vt:vector>
  </HeadingPairs>
  <TitlesOfParts>
    <vt:vector size="27" baseType="lpstr">
      <vt:lpstr>QAQC</vt:lpstr>
      <vt:lpstr>Section 1</vt:lpstr>
      <vt:lpstr>Section 2</vt:lpstr>
      <vt:lpstr>Section 3</vt:lpstr>
      <vt:lpstr>Section 4</vt:lpstr>
      <vt:lpstr>Section 5</vt:lpstr>
      <vt:lpstr>Section 6</vt:lpstr>
      <vt:lpstr>Section 7</vt:lpstr>
      <vt:lpstr>Section 8</vt:lpstr>
      <vt:lpstr>Section 9</vt:lpstr>
      <vt:lpstr>Section 10</vt:lpstr>
      <vt:lpstr>Section 11</vt:lpstr>
      <vt:lpstr>File 5</vt:lpstr>
      <vt:lpstr>EB_2023</vt:lpstr>
      <vt:lpstr>Ref</vt:lpstr>
      <vt:lpstr>Colour codes</vt:lpstr>
      <vt:lpstr>Indicators</vt:lpstr>
      <vt:lpstr>Lookup index</vt:lpstr>
      <vt:lpstr>bts_index</vt:lpstr>
      <vt:lpstr>cnv_kt_gwh</vt:lpstr>
      <vt:lpstr>ex_eb_index</vt:lpstr>
      <vt:lpstr>qst_index</vt:lpstr>
      <vt:lpstr>test_table_range</vt:lpstr>
      <vt:lpstr>year_cb_baseline</vt:lpstr>
      <vt:lpstr>year_latest</vt:lpstr>
      <vt:lpstr>years</vt:lpstr>
      <vt:lpstr>years_index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2025-02-05T15:01:18Z</dcterms:created>
  <dcterms:modified xsi:type="dcterms:W3CDTF">2025-02-05T15:32:36Z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0x010100FEEC2B037A465C4F86ACEC7990FE2CD7</vt:lpwstr>
  </property>
  <property fmtid="{D5CDD505-2E9C-101B-9397-08002B2CF9AE}" pid="3" name="MediaServiceImageTags">
    <vt:lpwstr/>
  </property>
</Properties>
</file>